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omments1.xml" ContentType="application/vnd.openxmlformats-officedocument.spreadsheetml.comments+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ProgressReport\25-26 Progress Report\"/>
    </mc:Choice>
  </mc:AlternateContent>
  <bookViews>
    <workbookView xWindow="-110" yWindow="-110" windowWidth="23260" windowHeight="12460" tabRatio="895" firstSheet="4" activeTab="15"/>
  </bookViews>
  <sheets>
    <sheet name="Term 2 Attendance" sheetId="92" r:id="rId1"/>
    <sheet name="Signatures" sheetId="52" r:id="rId2"/>
    <sheet name="Gr1to2" sheetId="80" r:id="rId3"/>
    <sheet name="Gr1to2PR Back" sheetId="82" r:id="rId4"/>
    <sheet name="Gr1to2M" sheetId="84" r:id="rId5"/>
    <sheet name="1A" sheetId="165" r:id="rId6"/>
    <sheet name="1B" sheetId="166" r:id="rId7"/>
    <sheet name="2A" sheetId="167" r:id="rId8"/>
    <sheet name="2B" sheetId="168" r:id="rId9"/>
    <sheet name="Gr3" sheetId="74" r:id="rId10"/>
    <sheet name="GR3PR Back" sheetId="79" r:id="rId11"/>
    <sheet name="Gr3M" sheetId="75" r:id="rId12"/>
    <sheet name="Gr3A" sheetId="119" r:id="rId13"/>
    <sheet name="Gr3B" sheetId="121" r:id="rId14"/>
    <sheet name="GR5-8PR Back" sheetId="25" r:id="rId15"/>
    <sheet name="Gr5to8" sheetId="27" r:id="rId16"/>
    <sheet name="Gr5to8M" sheetId="57" r:id="rId17"/>
    <sheet name="4A" sheetId="163" r:id="rId18"/>
    <sheet name="4B" sheetId="164" r:id="rId19"/>
    <sheet name="Gr5A" sheetId="135" r:id="rId20"/>
    <sheet name="Gr5B" sheetId="136" r:id="rId21"/>
    <sheet name="Gr6A" sheetId="146" r:id="rId22"/>
    <sheet name="Gr6B" sheetId="147" r:id="rId23"/>
    <sheet name="Gr7A" sheetId="131" r:id="rId24"/>
    <sheet name="Gr7B" sheetId="153" r:id="rId25"/>
    <sheet name="Gr8A" sheetId="140" r:id="rId26"/>
    <sheet name="Gr8B" sheetId="141" r:id="rId27"/>
    <sheet name="KG" sheetId="154" r:id="rId28"/>
    <sheet name="KGM" sheetId="155" r:id="rId29"/>
    <sheet name="PKG" sheetId="158" r:id="rId30"/>
    <sheet name="KG1A" sheetId="159" r:id="rId31"/>
    <sheet name="KG1B" sheetId="160" r:id="rId32"/>
    <sheet name="KG2A" sheetId="161" r:id="rId33"/>
    <sheet name="KG2B" sheetId="162" r:id="rId34"/>
  </sheets>
  <definedNames>
    <definedName name="_xlnm._FilterDatabase" localSheetId="4" hidden="1">Gr1to2M!$A$1:$BO$19</definedName>
    <definedName name="_xlnm._FilterDatabase" localSheetId="12" hidden="1">Gr3A!$A$1:$BU$24</definedName>
    <definedName name="_xlnm._FilterDatabase" localSheetId="13" hidden="1">Gr3B!$A$1:$BU$22</definedName>
    <definedName name="_xlnm._FilterDatabase" localSheetId="11" hidden="1">Gr3M!$A$1:$BU$21</definedName>
    <definedName name="_xlnm._FilterDatabase" localSheetId="19" hidden="1">Gr5A!$A$1:$BX$19</definedName>
    <definedName name="_xlnm._FilterDatabase" localSheetId="16" hidden="1">Gr5to8M!$A$1:$BX$1</definedName>
    <definedName name="_xlnm._FilterDatabase" localSheetId="25" hidden="1">Gr8A!$A$1:$BX$20</definedName>
    <definedName name="_xlnm._FilterDatabase" localSheetId="30" hidden="1">KG1A!$A$1:$BK$12</definedName>
    <definedName name="_xlnm._FilterDatabase" localSheetId="31" hidden="1">KG1B!$A$1:$BK$12</definedName>
    <definedName name="_xlnm._FilterDatabase" localSheetId="32" hidden="1">KG2A!$A$1:$BK$12</definedName>
    <definedName name="_xlnm._FilterDatabase" localSheetId="33" hidden="1">KG2B!$A$1:$BK$11</definedName>
    <definedName name="_xlnm._FilterDatabase" localSheetId="28" hidden="1">KGM!$A$1:$BK$12</definedName>
    <definedName name="_xlnm.Print_Area" localSheetId="2">Gr1to2!$A$1:$N$157</definedName>
    <definedName name="_xlnm.Print_Area" localSheetId="9">'Gr3'!$A$1:$N$157</definedName>
    <definedName name="_xlnm.Print_Area" localSheetId="15">Gr5to8!$A$1:$N$156</definedName>
    <definedName name="_xlnm.Print_Area" localSheetId="27">KG!$A$1:$N$103</definedName>
  </definedNames>
  <calcPr calcId="152511"/>
</workbook>
</file>

<file path=xl/calcChain.xml><?xml version="1.0" encoding="utf-8"?>
<calcChain xmlns="http://schemas.openxmlformats.org/spreadsheetml/2006/main">
  <c r="D105" i="27" l="1"/>
  <c r="D102" i="27"/>
  <c r="D95" i="27"/>
  <c r="D89" i="27"/>
  <c r="L75" i="27"/>
  <c r="J75" i="27"/>
  <c r="I75" i="27"/>
  <c r="L74" i="27"/>
  <c r="I74" i="27"/>
  <c r="L73" i="27"/>
  <c r="L76" i="27" s="1"/>
  <c r="I73" i="27"/>
  <c r="F73" i="27"/>
  <c r="D72" i="27"/>
  <c r="F71" i="27"/>
  <c r="D58" i="27"/>
  <c r="D54" i="27"/>
  <c r="D50" i="27"/>
  <c r="D46" i="27"/>
  <c r="D42" i="27"/>
  <c r="D38" i="27"/>
  <c r="D34" i="27"/>
  <c r="D28" i="27"/>
  <c r="F27" i="27"/>
  <c r="D26" i="27"/>
  <c r="L25" i="27"/>
  <c r="I25" i="27"/>
  <c r="F25" i="27"/>
  <c r="L24" i="27"/>
  <c r="I24" i="27"/>
  <c r="F24" i="27"/>
  <c r="L22" i="27"/>
  <c r="I21" i="27"/>
  <c r="F21" i="27"/>
  <c r="I20" i="27"/>
  <c r="F20" i="27"/>
  <c r="D20" i="27"/>
  <c r="L18" i="27"/>
  <c r="I17" i="27"/>
  <c r="F17" i="27"/>
  <c r="I16" i="27"/>
  <c r="F16" i="27"/>
  <c r="I15" i="27"/>
  <c r="F15" i="27"/>
  <c r="I14" i="27"/>
  <c r="F14" i="27"/>
  <c r="I13" i="27"/>
  <c r="F13" i="27"/>
  <c r="D13" i="27"/>
  <c r="I12" i="27"/>
  <c r="F12" i="27"/>
  <c r="L7" i="27"/>
  <c r="F7" i="27"/>
  <c r="L6" i="27"/>
  <c r="Z27" i="57"/>
  <c r="R15" i="25"/>
  <c r="R16" i="25"/>
  <c r="S15" i="25"/>
  <c r="S16" i="25"/>
  <c r="M76" i="27"/>
  <c r="BX27" i="57"/>
  <c r="BF27" i="57"/>
  <c r="BK27" i="57" s="1"/>
  <c r="BC27" i="57"/>
  <c r="BJ27" i="57" s="1"/>
  <c r="AY27" i="57"/>
  <c r="AZ27" i="57" s="1"/>
  <c r="BI27" i="57" s="1"/>
  <c r="AV27" i="57"/>
  <c r="AW27" i="57" s="1"/>
  <c r="BH27" i="57" s="1"/>
  <c r="AL27" i="57"/>
  <c r="AM27" i="57" s="1"/>
  <c r="AF27" i="57"/>
  <c r="AG27" i="57" s="1"/>
  <c r="AQ27" i="57" s="1"/>
  <c r="AB27" i="57"/>
  <c r="S27" i="57"/>
  <c r="Q27" i="57"/>
  <c r="O27" i="57"/>
  <c r="M27" i="57"/>
  <c r="K27" i="57"/>
  <c r="I27" i="57"/>
  <c r="F27" i="57"/>
  <c r="BX26" i="57"/>
  <c r="Z26" i="57" s="1"/>
  <c r="AA26" i="57" s="1"/>
  <c r="BI26" i="57"/>
  <c r="BF26" i="57"/>
  <c r="BK26" i="57" s="1"/>
  <c r="BC26" i="57"/>
  <c r="BJ26" i="57" s="1"/>
  <c r="AY26" i="57"/>
  <c r="AZ26" i="57" s="1"/>
  <c r="AV26" i="57"/>
  <c r="AW26" i="57" s="1"/>
  <c r="AL26" i="57"/>
  <c r="AF26" i="57"/>
  <c r="AG26" i="57" s="1"/>
  <c r="AQ26" i="57" s="1"/>
  <c r="AB26" i="57"/>
  <c r="AC26" i="57" s="1"/>
  <c r="AD26" i="57" s="1"/>
  <c r="AP26" i="57" s="1"/>
  <c r="S26" i="57"/>
  <c r="Q26" i="57"/>
  <c r="O26" i="57"/>
  <c r="M26" i="57"/>
  <c r="K26" i="57"/>
  <c r="I26" i="57"/>
  <c r="F26" i="57"/>
  <c r="BX25" i="57"/>
  <c r="Z25" i="57" s="1"/>
  <c r="AA25" i="57" s="1"/>
  <c r="AC25" i="57" s="1"/>
  <c r="AD25" i="57" s="1"/>
  <c r="AP25" i="57" s="1"/>
  <c r="BF25" i="57"/>
  <c r="BK25" i="57" s="1"/>
  <c r="BC25" i="57"/>
  <c r="BJ25" i="57" s="1"/>
  <c r="AY25" i="57"/>
  <c r="AZ25" i="57" s="1"/>
  <c r="BI25" i="57" s="1"/>
  <c r="AV25" i="57"/>
  <c r="AW25" i="57" s="1"/>
  <c r="BH25" i="57" s="1"/>
  <c r="AL25" i="57"/>
  <c r="AM25" i="57" s="1"/>
  <c r="AF25" i="57"/>
  <c r="AG25" i="57" s="1"/>
  <c r="AQ25" i="57" s="1"/>
  <c r="AB25" i="57"/>
  <c r="S25" i="57"/>
  <c r="Q25" i="57"/>
  <c r="O25" i="57"/>
  <c r="M25" i="57"/>
  <c r="K25" i="57"/>
  <c r="I25" i="57"/>
  <c r="F25" i="57"/>
  <c r="BX24" i="57"/>
  <c r="Z24" i="57" s="1"/>
  <c r="AA24" i="57" s="1"/>
  <c r="BI24" i="57"/>
  <c r="BF24" i="57"/>
  <c r="BK24" i="57" s="1"/>
  <c r="BC24" i="57"/>
  <c r="BJ24" i="57" s="1"/>
  <c r="AY24" i="57"/>
  <c r="AZ24" i="57" s="1"/>
  <c r="AV24" i="57"/>
  <c r="AW24" i="57" s="1"/>
  <c r="AL24" i="57"/>
  <c r="AF24" i="57"/>
  <c r="AG24" i="57" s="1"/>
  <c r="AQ24" i="57" s="1"/>
  <c r="AB24" i="57"/>
  <c r="S24" i="57"/>
  <c r="Q24" i="57"/>
  <c r="O24" i="57"/>
  <c r="M24" i="57"/>
  <c r="K24" i="57"/>
  <c r="I24" i="57"/>
  <c r="F24" i="57"/>
  <c r="BX23" i="57"/>
  <c r="Z23" i="57" s="1"/>
  <c r="AA23" i="57" s="1"/>
  <c r="BF23" i="57"/>
  <c r="BK23" i="57" s="1"/>
  <c r="BC23" i="57"/>
  <c r="BJ23" i="57" s="1"/>
  <c r="AY23" i="57"/>
  <c r="AZ23" i="57" s="1"/>
  <c r="BI23" i="57" s="1"/>
  <c r="AV23" i="57"/>
  <c r="AW23" i="57" s="1"/>
  <c r="BH23" i="57" s="1"/>
  <c r="AL23" i="57"/>
  <c r="AM23" i="57" s="1"/>
  <c r="AF23" i="57"/>
  <c r="AG23" i="57" s="1"/>
  <c r="AQ23" i="57" s="1"/>
  <c r="AB23" i="57"/>
  <c r="S23" i="57"/>
  <c r="Q23" i="57"/>
  <c r="O23" i="57"/>
  <c r="M23" i="57"/>
  <c r="K23" i="57"/>
  <c r="I23" i="57"/>
  <c r="F23" i="57"/>
  <c r="BX22" i="57"/>
  <c r="Z22" i="57" s="1"/>
  <c r="AA22" i="57" s="1"/>
  <c r="BF22" i="57"/>
  <c r="BK22" i="57" s="1"/>
  <c r="BC22" i="57"/>
  <c r="BJ22" i="57" s="1"/>
  <c r="AY22" i="57"/>
  <c r="AZ22" i="57" s="1"/>
  <c r="BI22" i="57" s="1"/>
  <c r="AV22" i="57"/>
  <c r="AW22" i="57" s="1"/>
  <c r="AL22" i="57"/>
  <c r="AF22" i="57"/>
  <c r="AG22" i="57" s="1"/>
  <c r="AQ22" i="57" s="1"/>
  <c r="AB22" i="57"/>
  <c r="S22" i="57"/>
  <c r="Q22" i="57"/>
  <c r="O22" i="57"/>
  <c r="M22" i="57"/>
  <c r="K22" i="57"/>
  <c r="I22" i="57"/>
  <c r="F22" i="57"/>
  <c r="BX21" i="57"/>
  <c r="Z21" i="57" s="1"/>
  <c r="AA21" i="57" s="1"/>
  <c r="BF21" i="57"/>
  <c r="BK21" i="57" s="1"/>
  <c r="BC21" i="57"/>
  <c r="BJ21" i="57" s="1"/>
  <c r="AY21" i="57"/>
  <c r="AZ21" i="57" s="1"/>
  <c r="BI21" i="57" s="1"/>
  <c r="AV21" i="57"/>
  <c r="AW21" i="57" s="1"/>
  <c r="BH21" i="57" s="1"/>
  <c r="AL21" i="57"/>
  <c r="AM21" i="57" s="1"/>
  <c r="AF21" i="57"/>
  <c r="AG21" i="57" s="1"/>
  <c r="AQ21" i="57" s="1"/>
  <c r="AB21" i="57"/>
  <c r="S21" i="57"/>
  <c r="Q21" i="57"/>
  <c r="O21" i="57"/>
  <c r="M21" i="57"/>
  <c r="K21" i="57"/>
  <c r="I21" i="57"/>
  <c r="F21" i="57"/>
  <c r="BX20" i="57"/>
  <c r="Z20" i="57" s="1"/>
  <c r="AA20" i="57" s="1"/>
  <c r="BK20" i="57"/>
  <c r="BF20" i="57"/>
  <c r="BC20" i="57"/>
  <c r="BJ20" i="57" s="1"/>
  <c r="AY20" i="57"/>
  <c r="AZ20" i="57" s="1"/>
  <c r="BI20" i="57" s="1"/>
  <c r="AV20" i="57"/>
  <c r="AW20" i="57" s="1"/>
  <c r="AL20" i="57"/>
  <c r="AF20" i="57"/>
  <c r="AG20" i="57" s="1"/>
  <c r="AQ20" i="57" s="1"/>
  <c r="AB20" i="57"/>
  <c r="S20" i="57"/>
  <c r="Q20" i="57"/>
  <c r="O20" i="57"/>
  <c r="M20" i="57"/>
  <c r="K20" i="57"/>
  <c r="I20" i="57"/>
  <c r="F20" i="57"/>
  <c r="BX19" i="57"/>
  <c r="Z19" i="57" s="1"/>
  <c r="AA19" i="57" s="1"/>
  <c r="BF19" i="57"/>
  <c r="BK19" i="57" s="1"/>
  <c r="BC19" i="57"/>
  <c r="BJ19" i="57" s="1"/>
  <c r="AY19" i="57"/>
  <c r="AZ19" i="57" s="1"/>
  <c r="BI19" i="57" s="1"/>
  <c r="AV19" i="57"/>
  <c r="AW19" i="57" s="1"/>
  <c r="BH19" i="57" s="1"/>
  <c r="AL19" i="57"/>
  <c r="AM19" i="57" s="1"/>
  <c r="AF19" i="57"/>
  <c r="AG19" i="57" s="1"/>
  <c r="AQ19" i="57" s="1"/>
  <c r="AB19" i="57"/>
  <c r="S19" i="57"/>
  <c r="Q19" i="57"/>
  <c r="O19" i="57"/>
  <c r="M19" i="57"/>
  <c r="K19" i="57"/>
  <c r="I19" i="57"/>
  <c r="F19" i="57"/>
  <c r="BX18" i="57"/>
  <c r="Z18" i="57" s="1"/>
  <c r="AA18" i="57" s="1"/>
  <c r="BK18" i="57"/>
  <c r="BF18" i="57"/>
  <c r="BC18" i="57"/>
  <c r="BJ18" i="57" s="1"/>
  <c r="AY18" i="57"/>
  <c r="AZ18" i="57" s="1"/>
  <c r="BI18" i="57" s="1"/>
  <c r="AV18" i="57"/>
  <c r="AW18" i="57" s="1"/>
  <c r="BH18" i="57" s="1"/>
  <c r="AL18" i="57"/>
  <c r="AM18" i="57" s="1"/>
  <c r="AF18" i="57"/>
  <c r="AG18" i="57" s="1"/>
  <c r="AQ18" i="57" s="1"/>
  <c r="AB18" i="57"/>
  <c r="S18" i="57"/>
  <c r="Q18" i="57"/>
  <c r="O18" i="57"/>
  <c r="M18" i="57"/>
  <c r="K18" i="57"/>
  <c r="I18" i="57"/>
  <c r="F18" i="57"/>
  <c r="BX17" i="57"/>
  <c r="Z17" i="57" s="1"/>
  <c r="AA17" i="57" s="1"/>
  <c r="BK17" i="57"/>
  <c r="BF17" i="57"/>
  <c r="BC17" i="57"/>
  <c r="BJ17" i="57" s="1"/>
  <c r="AY17" i="57"/>
  <c r="AZ17" i="57" s="1"/>
  <c r="BI17" i="57" s="1"/>
  <c r="AV17" i="57"/>
  <c r="AW17" i="57" s="1"/>
  <c r="BH17" i="57" s="1"/>
  <c r="AL17" i="57"/>
  <c r="AM17" i="57" s="1"/>
  <c r="AF17" i="57"/>
  <c r="AG17" i="57" s="1"/>
  <c r="AQ17" i="57" s="1"/>
  <c r="AB17" i="57"/>
  <c r="S17" i="57"/>
  <c r="Q17" i="57"/>
  <c r="O17" i="57"/>
  <c r="M17" i="57"/>
  <c r="K17" i="57"/>
  <c r="I17" i="57"/>
  <c r="F17" i="57"/>
  <c r="BX16" i="57"/>
  <c r="Z16" i="57" s="1"/>
  <c r="BF16" i="57"/>
  <c r="BK16" i="57" s="1"/>
  <c r="BC16" i="57"/>
  <c r="BJ16" i="57" s="1"/>
  <c r="AY16" i="57"/>
  <c r="AZ16" i="57" s="1"/>
  <c r="BI16" i="57" s="1"/>
  <c r="AV16" i="57"/>
  <c r="AW16" i="57" s="1"/>
  <c r="AL16" i="57"/>
  <c r="AF16" i="57"/>
  <c r="AG16" i="57" s="1"/>
  <c r="AQ16" i="57" s="1"/>
  <c r="AB16" i="57"/>
  <c r="AA16" i="57"/>
  <c r="S16" i="57"/>
  <c r="Q16" i="57"/>
  <c r="O16" i="57"/>
  <c r="M16" i="57"/>
  <c r="K16" i="57"/>
  <c r="I16" i="57"/>
  <c r="F16" i="57"/>
  <c r="BX15" i="57"/>
  <c r="Z15" i="57" s="1"/>
  <c r="AA15" i="57" s="1"/>
  <c r="BK15" i="57"/>
  <c r="BF15" i="57"/>
  <c r="BC15" i="57"/>
  <c r="BJ15" i="57" s="1"/>
  <c r="AY15" i="57"/>
  <c r="AZ15" i="57" s="1"/>
  <c r="BI15" i="57" s="1"/>
  <c r="AV15" i="57"/>
  <c r="AW15" i="57" s="1"/>
  <c r="BH15" i="57" s="1"/>
  <c r="AL15" i="57"/>
  <c r="AM15" i="57" s="1"/>
  <c r="AF15" i="57"/>
  <c r="AG15" i="57" s="1"/>
  <c r="AQ15" i="57" s="1"/>
  <c r="AB15" i="57"/>
  <c r="S15" i="57"/>
  <c r="Q15" i="57"/>
  <c r="O15" i="57"/>
  <c r="M15" i="57"/>
  <c r="K15" i="57"/>
  <c r="I15" i="57"/>
  <c r="F15" i="57"/>
  <c r="BX14" i="57"/>
  <c r="Z14" i="57" s="1"/>
  <c r="AA14" i="57" s="1"/>
  <c r="BF14" i="57"/>
  <c r="BK14" i="57" s="1"/>
  <c r="BC14" i="57"/>
  <c r="BJ14" i="57" s="1"/>
  <c r="AY14" i="57"/>
  <c r="AZ14" i="57" s="1"/>
  <c r="AV14" i="57"/>
  <c r="AW14" i="57" s="1"/>
  <c r="BH14" i="57" s="1"/>
  <c r="AL14" i="57"/>
  <c r="AM14" i="57" s="1"/>
  <c r="AF14" i="57"/>
  <c r="AG14" i="57" s="1"/>
  <c r="AQ14" i="57" s="1"/>
  <c r="AB14" i="57"/>
  <c r="S14" i="57"/>
  <c r="Q14" i="57"/>
  <c r="O14" i="57"/>
  <c r="M14" i="57"/>
  <c r="K14" i="57"/>
  <c r="I14" i="57"/>
  <c r="F14" i="57"/>
  <c r="BX13" i="57"/>
  <c r="Z13" i="57" s="1"/>
  <c r="AA13" i="57" s="1"/>
  <c r="BF13" i="57"/>
  <c r="BK13" i="57" s="1"/>
  <c r="BC13" i="57"/>
  <c r="BJ13" i="57" s="1"/>
  <c r="AY13" i="57"/>
  <c r="AZ13" i="57" s="1"/>
  <c r="BI13" i="57" s="1"/>
  <c r="AV13" i="57"/>
  <c r="AW13" i="57" s="1"/>
  <c r="BH13" i="57" s="1"/>
  <c r="AL13" i="57"/>
  <c r="AM13" i="57" s="1"/>
  <c r="AF13" i="57"/>
  <c r="AG13" i="57" s="1"/>
  <c r="AQ13" i="57" s="1"/>
  <c r="AB13" i="57"/>
  <c r="S13" i="57"/>
  <c r="Q13" i="57"/>
  <c r="O13" i="57"/>
  <c r="M13" i="57"/>
  <c r="K13" i="57"/>
  <c r="I13" i="57"/>
  <c r="F13" i="57"/>
  <c r="BX12" i="57"/>
  <c r="Z12" i="57" s="1"/>
  <c r="AA12" i="57" s="1"/>
  <c r="BF12" i="57"/>
  <c r="BK12" i="57" s="1"/>
  <c r="BC12" i="57"/>
  <c r="BJ12" i="57" s="1"/>
  <c r="AY12" i="57"/>
  <c r="AZ12" i="57" s="1"/>
  <c r="BI12" i="57" s="1"/>
  <c r="AV12" i="57"/>
  <c r="AW12" i="57" s="1"/>
  <c r="BH12" i="57" s="1"/>
  <c r="AL12" i="57"/>
  <c r="AM12" i="57" s="1"/>
  <c r="AF12" i="57"/>
  <c r="AG12" i="57" s="1"/>
  <c r="AQ12" i="57" s="1"/>
  <c r="AB12" i="57"/>
  <c r="S12" i="57"/>
  <c r="Q12" i="57"/>
  <c r="O12" i="57"/>
  <c r="M12" i="57"/>
  <c r="K12" i="57"/>
  <c r="I12" i="57"/>
  <c r="F12" i="57"/>
  <c r="BX11" i="57"/>
  <c r="Z11" i="57" s="1"/>
  <c r="AA11" i="57" s="1"/>
  <c r="BF11" i="57"/>
  <c r="BK11" i="57" s="1"/>
  <c r="BC11" i="57"/>
  <c r="BJ11" i="57" s="1"/>
  <c r="AY11" i="57"/>
  <c r="AZ11" i="57" s="1"/>
  <c r="BI11" i="57" s="1"/>
  <c r="AV11" i="57"/>
  <c r="AW11" i="57" s="1"/>
  <c r="BH11" i="57" s="1"/>
  <c r="AL11" i="57"/>
  <c r="AM11" i="57" s="1"/>
  <c r="AF11" i="57"/>
  <c r="AG11" i="57" s="1"/>
  <c r="AQ11" i="57" s="1"/>
  <c r="AB11" i="57"/>
  <c r="S11" i="57"/>
  <c r="Q11" i="57"/>
  <c r="O11" i="57"/>
  <c r="M11" i="57"/>
  <c r="K11" i="57"/>
  <c r="I11" i="57"/>
  <c r="F11" i="57"/>
  <c r="BX10" i="57"/>
  <c r="Z10" i="57" s="1"/>
  <c r="AA10" i="57" s="1"/>
  <c r="BF10" i="57"/>
  <c r="BK10" i="57" s="1"/>
  <c r="BC10" i="57"/>
  <c r="BJ10" i="57" s="1"/>
  <c r="AY10" i="57"/>
  <c r="AZ10" i="57" s="1"/>
  <c r="BI10" i="57" s="1"/>
  <c r="AV10" i="57"/>
  <c r="AW10" i="57" s="1"/>
  <c r="AL10" i="57"/>
  <c r="AR10" i="57" s="1"/>
  <c r="AF10" i="57"/>
  <c r="AG10" i="57" s="1"/>
  <c r="AQ10" i="57" s="1"/>
  <c r="AB10" i="57"/>
  <c r="S10" i="57"/>
  <c r="Q10" i="57"/>
  <c r="O10" i="57"/>
  <c r="M10" i="57"/>
  <c r="K10" i="57"/>
  <c r="I10" i="57"/>
  <c r="F10" i="57"/>
  <c r="BX9" i="57"/>
  <c r="Z9" i="57" s="1"/>
  <c r="AA9" i="57" s="1"/>
  <c r="BK9" i="57"/>
  <c r="BF9" i="57"/>
  <c r="BC9" i="57"/>
  <c r="BJ9" i="57" s="1"/>
  <c r="AY9" i="57"/>
  <c r="AZ9" i="57" s="1"/>
  <c r="BI9" i="57" s="1"/>
  <c r="AV9" i="57"/>
  <c r="AW9" i="57" s="1"/>
  <c r="BH9" i="57" s="1"/>
  <c r="AL9" i="57"/>
  <c r="AM9" i="57" s="1"/>
  <c r="AF9" i="57"/>
  <c r="AG9" i="57" s="1"/>
  <c r="AQ9" i="57" s="1"/>
  <c r="AB9" i="57"/>
  <c r="S9" i="57"/>
  <c r="Q9" i="57"/>
  <c r="O9" i="57"/>
  <c r="M9" i="57"/>
  <c r="K9" i="57"/>
  <c r="I9" i="57"/>
  <c r="F9" i="57"/>
  <c r="BX8" i="57"/>
  <c r="Z8" i="57" s="1"/>
  <c r="AA8" i="57" s="1"/>
  <c r="BF8" i="57"/>
  <c r="BK8" i="57" s="1"/>
  <c r="BC8" i="57"/>
  <c r="BJ8" i="57" s="1"/>
  <c r="AY8" i="57"/>
  <c r="AZ8" i="57" s="1"/>
  <c r="BI8" i="57" s="1"/>
  <c r="AV8" i="57"/>
  <c r="AW8" i="57" s="1"/>
  <c r="AL8" i="57"/>
  <c r="AM8" i="57" s="1"/>
  <c r="AF8" i="57"/>
  <c r="AG8" i="57" s="1"/>
  <c r="AQ8" i="57" s="1"/>
  <c r="AB8" i="57"/>
  <c r="S8" i="57"/>
  <c r="Q8" i="57"/>
  <c r="O8" i="57"/>
  <c r="M8" i="57"/>
  <c r="K8" i="57"/>
  <c r="I8" i="57"/>
  <c r="F8" i="57"/>
  <c r="BX7" i="57"/>
  <c r="Z7" i="57" s="1"/>
  <c r="AA7" i="57" s="1"/>
  <c r="BF7" i="57"/>
  <c r="BK7" i="57" s="1"/>
  <c r="BC7" i="57"/>
  <c r="BJ7" i="57" s="1"/>
  <c r="AY7" i="57"/>
  <c r="AZ7" i="57" s="1"/>
  <c r="BI7" i="57" s="1"/>
  <c r="AV7" i="57"/>
  <c r="AW7" i="57" s="1"/>
  <c r="BH7" i="57" s="1"/>
  <c r="AL7" i="57"/>
  <c r="AM7" i="57" s="1"/>
  <c r="AF7" i="57"/>
  <c r="AG7" i="57" s="1"/>
  <c r="AQ7" i="57" s="1"/>
  <c r="AB7" i="57"/>
  <c r="S7" i="57"/>
  <c r="Q7" i="57"/>
  <c r="O7" i="57"/>
  <c r="M7" i="57"/>
  <c r="K7" i="57"/>
  <c r="I7" i="57"/>
  <c r="F7" i="57"/>
  <c r="BX6" i="57"/>
  <c r="BF6" i="57"/>
  <c r="BK6" i="57" s="1"/>
  <c r="BC6" i="57"/>
  <c r="BJ6" i="57" s="1"/>
  <c r="AY6" i="57"/>
  <c r="AZ6" i="57" s="1"/>
  <c r="BI6" i="57" s="1"/>
  <c r="AV6" i="57"/>
  <c r="AW6" i="57" s="1"/>
  <c r="AL6" i="57"/>
  <c r="AM6" i="57" s="1"/>
  <c r="AF6" i="57"/>
  <c r="AG6" i="57" s="1"/>
  <c r="AQ6" i="57" s="1"/>
  <c r="AB6" i="57"/>
  <c r="Z6" i="57"/>
  <c r="AA6" i="57" s="1"/>
  <c r="S6" i="57"/>
  <c r="Q6" i="57"/>
  <c r="O6" i="57"/>
  <c r="M6" i="57"/>
  <c r="K6" i="57"/>
  <c r="I6" i="57"/>
  <c r="F6" i="57"/>
  <c r="BX5" i="57"/>
  <c r="Z5" i="57" s="1"/>
  <c r="AA5" i="57" s="1"/>
  <c r="BK5" i="57"/>
  <c r="BF5" i="57"/>
  <c r="BC5" i="57"/>
  <c r="BJ5" i="57" s="1"/>
  <c r="AY5" i="57"/>
  <c r="AZ5" i="57" s="1"/>
  <c r="BI5" i="57" s="1"/>
  <c r="AV5" i="57"/>
  <c r="AW5" i="57" s="1"/>
  <c r="BH5" i="57" s="1"/>
  <c r="AL5" i="57"/>
  <c r="AM5" i="57" s="1"/>
  <c r="AF5" i="57"/>
  <c r="AG5" i="57" s="1"/>
  <c r="AQ5" i="57" s="1"/>
  <c r="AB5" i="57"/>
  <c r="S5" i="57"/>
  <c r="Q5" i="57"/>
  <c r="O5" i="57"/>
  <c r="M5" i="57"/>
  <c r="K5" i="57"/>
  <c r="I5" i="57"/>
  <c r="F5" i="57"/>
  <c r="BX4" i="57"/>
  <c r="BF4" i="57"/>
  <c r="BK4" i="57" s="1"/>
  <c r="BC4" i="57"/>
  <c r="BJ4" i="57" s="1"/>
  <c r="AY4" i="57"/>
  <c r="AZ4" i="57" s="1"/>
  <c r="BI4" i="57" s="1"/>
  <c r="AV4" i="57"/>
  <c r="AW4" i="57" s="1"/>
  <c r="AL4" i="57"/>
  <c r="AR4" i="57" s="1"/>
  <c r="AF4" i="57"/>
  <c r="AG4" i="57" s="1"/>
  <c r="AQ4" i="57" s="1"/>
  <c r="AB4" i="57"/>
  <c r="Z4" i="57"/>
  <c r="AA4" i="57" s="1"/>
  <c r="AC4" i="57" s="1"/>
  <c r="AD4" i="57" s="1"/>
  <c r="AP4" i="57" s="1"/>
  <c r="S4" i="57"/>
  <c r="Q4" i="57"/>
  <c r="O4" i="57"/>
  <c r="M4" i="57"/>
  <c r="K4" i="57"/>
  <c r="I4" i="57"/>
  <c r="F4" i="57"/>
  <c r="BX3" i="57"/>
  <c r="Z3" i="57" s="1"/>
  <c r="AA3" i="57" s="1"/>
  <c r="BF3" i="57"/>
  <c r="BK3" i="57" s="1"/>
  <c r="BC3" i="57"/>
  <c r="BJ3" i="57" s="1"/>
  <c r="AY3" i="57"/>
  <c r="AZ3" i="57" s="1"/>
  <c r="BI3" i="57" s="1"/>
  <c r="AV3" i="57"/>
  <c r="AW3" i="57" s="1"/>
  <c r="AL3" i="57"/>
  <c r="AM3" i="57" s="1"/>
  <c r="AF3" i="57"/>
  <c r="AG3" i="57" s="1"/>
  <c r="AQ3" i="57" s="1"/>
  <c r="AB3" i="57"/>
  <c r="S3" i="57"/>
  <c r="Q3" i="57"/>
  <c r="O3" i="57"/>
  <c r="M3" i="57"/>
  <c r="K3" i="57"/>
  <c r="I3" i="57"/>
  <c r="F3" i="57"/>
  <c r="BX2" i="57"/>
  <c r="Z2" i="57" s="1"/>
  <c r="AA2" i="57" s="1"/>
  <c r="BF2" i="57"/>
  <c r="BK2" i="57" s="1"/>
  <c r="BC2" i="57"/>
  <c r="BJ2" i="57" s="1"/>
  <c r="AY2" i="57"/>
  <c r="AZ2" i="57" s="1"/>
  <c r="BI2" i="57" s="1"/>
  <c r="AV2" i="57"/>
  <c r="AW2" i="57" s="1"/>
  <c r="AL2" i="57"/>
  <c r="AR2" i="57" s="1"/>
  <c r="AF2" i="57"/>
  <c r="AG2" i="57" s="1"/>
  <c r="AQ2" i="57" s="1"/>
  <c r="AB2" i="57"/>
  <c r="S2" i="57"/>
  <c r="Q2" i="57"/>
  <c r="O2" i="57"/>
  <c r="M2" i="57"/>
  <c r="K2" i="57"/>
  <c r="I2" i="57"/>
  <c r="F2" i="57"/>
  <c r="AA27" i="57" l="1"/>
  <c r="AC27" i="57" s="1"/>
  <c r="AD27" i="57" s="1"/>
  <c r="BG14" i="57"/>
  <c r="AR7" i="57"/>
  <c r="AC16" i="57"/>
  <c r="AD16" i="57" s="1"/>
  <c r="AP16" i="57" s="1"/>
  <c r="AC10" i="57"/>
  <c r="AD10" i="57" s="1"/>
  <c r="AP10" i="57" s="1"/>
  <c r="AC5" i="57"/>
  <c r="AD5" i="57" s="1"/>
  <c r="AP5" i="57" s="1"/>
  <c r="AC6" i="57"/>
  <c r="AD6" i="57" s="1"/>
  <c r="AP6" i="57" s="1"/>
  <c r="AR21" i="57"/>
  <c r="AR23" i="57"/>
  <c r="R24" i="57"/>
  <c r="T24" i="57" s="1"/>
  <c r="U24" i="57" s="1"/>
  <c r="AC15" i="57"/>
  <c r="AD15" i="57" s="1"/>
  <c r="AP15" i="57" s="1"/>
  <c r="AR25" i="57"/>
  <c r="AC13" i="57"/>
  <c r="AD13" i="57" s="1"/>
  <c r="AP13" i="57" s="1"/>
  <c r="AC17" i="57"/>
  <c r="AD17" i="57" s="1"/>
  <c r="AP17" i="57" s="1"/>
  <c r="AC18" i="57"/>
  <c r="AD18" i="57" s="1"/>
  <c r="AP18" i="57" s="1"/>
  <c r="BG19" i="57"/>
  <c r="AR27" i="57"/>
  <c r="AC3" i="57"/>
  <c r="AD3" i="57" s="1"/>
  <c r="AP3" i="57" s="1"/>
  <c r="AR3" i="57"/>
  <c r="AC11" i="57"/>
  <c r="AD11" i="57" s="1"/>
  <c r="AP11" i="57" s="1"/>
  <c r="AC22" i="57"/>
  <c r="AD22" i="57" s="1"/>
  <c r="AP22" i="57" s="1"/>
  <c r="AC8" i="57"/>
  <c r="AD8" i="57" s="1"/>
  <c r="AP8" i="57" s="1"/>
  <c r="AR19" i="57"/>
  <c r="AC24" i="57"/>
  <c r="AD24" i="57" s="1"/>
  <c r="AP24" i="57" s="1"/>
  <c r="AC2" i="57"/>
  <c r="AD2" i="57" s="1"/>
  <c r="AP2" i="57" s="1"/>
  <c r="BG5" i="57"/>
  <c r="BL5" i="57" s="1"/>
  <c r="R8" i="57"/>
  <c r="T8" i="57" s="1"/>
  <c r="U8" i="57" s="1"/>
  <c r="AN8" i="57" s="1"/>
  <c r="AC12" i="57"/>
  <c r="AD12" i="57" s="1"/>
  <c r="AP12" i="57" s="1"/>
  <c r="AC7" i="57"/>
  <c r="AD7" i="57" s="1"/>
  <c r="AP7" i="57" s="1"/>
  <c r="BI14" i="57"/>
  <c r="AC20" i="57"/>
  <c r="AD20" i="57" s="1"/>
  <c r="AP20" i="57" s="1"/>
  <c r="R2" i="57"/>
  <c r="T2" i="57" s="1"/>
  <c r="U2" i="57" s="1"/>
  <c r="R6" i="57"/>
  <c r="T6" i="57" s="1"/>
  <c r="U6" i="57" s="1"/>
  <c r="AC19" i="57"/>
  <c r="AD19" i="57" s="1"/>
  <c r="AP19" i="57" s="1"/>
  <c r="R3" i="57"/>
  <c r="T3" i="57" s="1"/>
  <c r="U3" i="57" s="1"/>
  <c r="AO3" i="57" s="1"/>
  <c r="AM10" i="57"/>
  <c r="BG11" i="57"/>
  <c r="BL11" i="57" s="1"/>
  <c r="BG15" i="57"/>
  <c r="BL15" i="57" s="1"/>
  <c r="AR17" i="57"/>
  <c r="R18" i="57"/>
  <c r="T18" i="57" s="1"/>
  <c r="U18" i="57" s="1"/>
  <c r="BG18" i="57"/>
  <c r="BL18" i="57" s="1"/>
  <c r="R21" i="57"/>
  <c r="T21" i="57" s="1"/>
  <c r="U21" i="57" s="1"/>
  <c r="AO21" i="57" s="1"/>
  <c r="AC21" i="57"/>
  <c r="AD21" i="57" s="1"/>
  <c r="AP21" i="57" s="1"/>
  <c r="R17" i="57"/>
  <c r="T17" i="57" s="1"/>
  <c r="U17" i="57" s="1"/>
  <c r="AO17" i="57" s="1"/>
  <c r="AC14" i="57"/>
  <c r="AD14" i="57" s="1"/>
  <c r="AP14" i="57" s="1"/>
  <c r="R4" i="57"/>
  <c r="T4" i="57" s="1"/>
  <c r="U4" i="57" s="1"/>
  <c r="AO4" i="57" s="1"/>
  <c r="R5" i="57"/>
  <c r="T5" i="57" s="1"/>
  <c r="U5" i="57" s="1"/>
  <c r="BG12" i="57"/>
  <c r="BL12" i="57" s="1"/>
  <c r="R22" i="57"/>
  <c r="T22" i="57" s="1"/>
  <c r="U22" i="57" s="1"/>
  <c r="AC23" i="57"/>
  <c r="AD23" i="57" s="1"/>
  <c r="AP23" i="57" s="1"/>
  <c r="AR5" i="57"/>
  <c r="AC9" i="57"/>
  <c r="AD9" i="57" s="1"/>
  <c r="AP9" i="57" s="1"/>
  <c r="BG13" i="57"/>
  <c r="BL13" i="57" s="1"/>
  <c r="R26" i="57"/>
  <c r="T26" i="57" s="1"/>
  <c r="U26" i="57" s="1"/>
  <c r="AO26" i="57" s="1"/>
  <c r="BH6" i="57"/>
  <c r="BG6" i="57"/>
  <c r="AO5" i="57"/>
  <c r="AN5" i="57"/>
  <c r="BH4" i="57"/>
  <c r="BG4" i="57"/>
  <c r="BH8" i="57"/>
  <c r="BG8" i="57"/>
  <c r="BH10" i="57"/>
  <c r="BG10" i="57"/>
  <c r="BL10" i="57" s="1"/>
  <c r="BH3" i="57"/>
  <c r="BG3" i="57"/>
  <c r="AO2" i="57"/>
  <c r="AO6" i="57"/>
  <c r="AN6" i="57"/>
  <c r="BH2" i="57"/>
  <c r="BG2" i="57"/>
  <c r="AR16" i="57"/>
  <c r="AM16" i="57"/>
  <c r="AM2" i="57"/>
  <c r="AM4" i="57"/>
  <c r="AR8" i="57"/>
  <c r="R10" i="57"/>
  <c r="T10" i="57" s="1"/>
  <c r="U10" i="57" s="1"/>
  <c r="AR6" i="57"/>
  <c r="BG9" i="57"/>
  <c r="BL9" i="57" s="1"/>
  <c r="AR11" i="57"/>
  <c r="AR12" i="57"/>
  <c r="AR13" i="57"/>
  <c r="AR14" i="57"/>
  <c r="AR15" i="57"/>
  <c r="BG16" i="57"/>
  <c r="BH16" i="57"/>
  <c r="BG20" i="57"/>
  <c r="BH20" i="57"/>
  <c r="AM22" i="57"/>
  <c r="AN22" i="57" s="1"/>
  <c r="AR22" i="57"/>
  <c r="AR24" i="57"/>
  <c r="AM24" i="57"/>
  <c r="AN24" i="57" s="1"/>
  <c r="R9" i="57"/>
  <c r="T9" i="57" s="1"/>
  <c r="U9" i="57" s="1"/>
  <c r="R11" i="57"/>
  <c r="T11" i="57" s="1"/>
  <c r="U11" i="57" s="1"/>
  <c r="R13" i="57"/>
  <c r="T13" i="57" s="1"/>
  <c r="U13" i="57" s="1"/>
  <c r="R15" i="57"/>
  <c r="T15" i="57" s="1"/>
  <c r="U15" i="57" s="1"/>
  <c r="R23" i="57"/>
  <c r="T23" i="57" s="1"/>
  <c r="U23" i="57" s="1"/>
  <c r="R25" i="57"/>
  <c r="T25" i="57" s="1"/>
  <c r="U25" i="57" s="1"/>
  <c r="AR9" i="57"/>
  <c r="R12" i="57"/>
  <c r="T12" i="57" s="1"/>
  <c r="U12" i="57" s="1"/>
  <c r="R14" i="57"/>
  <c r="T14" i="57" s="1"/>
  <c r="U14" i="57" s="1"/>
  <c r="R16" i="57"/>
  <c r="T16" i="57" s="1"/>
  <c r="U16" i="57" s="1"/>
  <c r="BG17" i="57"/>
  <c r="BL17" i="57" s="1"/>
  <c r="AR18" i="57"/>
  <c r="R20" i="57"/>
  <c r="T20" i="57" s="1"/>
  <c r="U20" i="57" s="1"/>
  <c r="BG21" i="57"/>
  <c r="BL21" i="57" s="1"/>
  <c r="BH22" i="57"/>
  <c r="BG22" i="57"/>
  <c r="BG23" i="57"/>
  <c r="BL23" i="57" s="1"/>
  <c r="BG24" i="57"/>
  <c r="BH24" i="57"/>
  <c r="AM26" i="57"/>
  <c r="AN26" i="57" s="1"/>
  <c r="AR26" i="57"/>
  <c r="R27" i="57"/>
  <c r="T27" i="57" s="1"/>
  <c r="U27" i="57" s="1"/>
  <c r="R7" i="57"/>
  <c r="T7" i="57" s="1"/>
  <c r="U7" i="57" s="1"/>
  <c r="R19" i="57"/>
  <c r="T19" i="57" s="1"/>
  <c r="U19" i="57" s="1"/>
  <c r="BG25" i="57"/>
  <c r="BL25" i="57" s="1"/>
  <c r="BG27" i="57"/>
  <c r="BL27" i="57" s="1"/>
  <c r="BG7" i="57"/>
  <c r="BL7" i="57" s="1"/>
  <c r="AN18" i="57"/>
  <c r="AO18" i="57"/>
  <c r="AO22" i="57"/>
  <c r="AO24" i="57"/>
  <c r="BH26" i="57"/>
  <c r="BG26" i="57"/>
  <c r="BL19" i="57"/>
  <c r="AR20" i="57"/>
  <c r="AM20" i="57"/>
  <c r="AP27" i="57" l="1"/>
  <c r="AN27" i="57"/>
  <c r="BL26" i="57"/>
  <c r="BL14" i="57"/>
  <c r="AS22" i="57"/>
  <c r="BL16" i="57"/>
  <c r="AN17" i="57"/>
  <c r="AS17" i="57" s="1"/>
  <c r="AS24" i="57"/>
  <c r="AS6" i="57"/>
  <c r="AN21" i="57"/>
  <c r="AS21" i="57" s="1"/>
  <c r="BL24" i="57"/>
  <c r="AO8" i="57"/>
  <c r="AS8" i="57" s="1"/>
  <c r="AN4" i="57"/>
  <c r="AS4" i="57" s="1"/>
  <c r="AN3" i="57"/>
  <c r="AS3" i="57" s="1"/>
  <c r="AN2" i="57"/>
  <c r="AS2" i="57" s="1"/>
  <c r="AS26" i="57"/>
  <c r="AS18" i="57"/>
  <c r="AO27" i="57"/>
  <c r="AO25" i="57"/>
  <c r="AN25" i="57"/>
  <c r="BL4" i="57"/>
  <c r="AO20" i="57"/>
  <c r="AN20" i="57"/>
  <c r="AO23" i="57"/>
  <c r="AN23" i="57"/>
  <c r="AO15" i="57"/>
  <c r="AN15" i="57"/>
  <c r="AO13" i="57"/>
  <c r="AN13" i="57"/>
  <c r="BL20" i="57"/>
  <c r="BL8" i="57"/>
  <c r="AO16" i="57"/>
  <c r="AN16" i="57"/>
  <c r="AO11" i="57"/>
  <c r="AN11" i="57"/>
  <c r="AS5" i="57"/>
  <c r="AO19" i="57"/>
  <c r="AN19" i="57"/>
  <c r="AO14" i="57"/>
  <c r="AN14" i="57"/>
  <c r="AO9" i="57"/>
  <c r="AN9" i="57"/>
  <c r="AO10" i="57"/>
  <c r="AN10" i="57"/>
  <c r="BL2" i="57"/>
  <c r="BL3" i="57"/>
  <c r="BL22" i="57"/>
  <c r="AO12" i="57"/>
  <c r="AN12" i="57"/>
  <c r="BL6" i="57"/>
  <c r="AO7" i="57"/>
  <c r="AN7" i="57"/>
  <c r="J18" i="27"/>
  <c r="R6" i="25"/>
  <c r="J22" i="27"/>
  <c r="M30" i="27"/>
  <c r="S7" i="25"/>
  <c r="BX28" i="147"/>
  <c r="Z28" i="147" s="1"/>
  <c r="BF28" i="147"/>
  <c r="BK28" i="147" s="1"/>
  <c r="BC28" i="147"/>
  <c r="BJ28" i="147" s="1"/>
  <c r="AY28" i="147"/>
  <c r="AZ28" i="147" s="1"/>
  <c r="BI28" i="147" s="1"/>
  <c r="AV28" i="147"/>
  <c r="AW28" i="147" s="1"/>
  <c r="BH28" i="147" s="1"/>
  <c r="AL28" i="147"/>
  <c r="AM28" i="147" s="1"/>
  <c r="AF28" i="147"/>
  <c r="AG28" i="147" s="1"/>
  <c r="AQ28" i="147" s="1"/>
  <c r="AB28" i="147"/>
  <c r="S28" i="147"/>
  <c r="Q28" i="147"/>
  <c r="O28" i="147"/>
  <c r="M28" i="147"/>
  <c r="K28" i="147"/>
  <c r="I28" i="147"/>
  <c r="F28" i="147"/>
  <c r="D28" i="147"/>
  <c r="BX27" i="147"/>
  <c r="Z27" i="147" s="1"/>
  <c r="BK27" i="147"/>
  <c r="BF27" i="147"/>
  <c r="BC27" i="147"/>
  <c r="BJ27" i="147" s="1"/>
  <c r="AY27" i="147"/>
  <c r="AZ27" i="147" s="1"/>
  <c r="BI27" i="147" s="1"/>
  <c r="AV27" i="147"/>
  <c r="AW27" i="147" s="1"/>
  <c r="BH27" i="147" s="1"/>
  <c r="AR27" i="147"/>
  <c r="AL27" i="147"/>
  <c r="AM27" i="147" s="1"/>
  <c r="AF27" i="147"/>
  <c r="AG27" i="147" s="1"/>
  <c r="AQ27" i="147" s="1"/>
  <c r="AB27" i="147"/>
  <c r="S27" i="147"/>
  <c r="Q27" i="147"/>
  <c r="O27" i="147"/>
  <c r="M27" i="147"/>
  <c r="K27" i="147"/>
  <c r="I27" i="147"/>
  <c r="F27" i="147"/>
  <c r="D27" i="147"/>
  <c r="BX26" i="147"/>
  <c r="Z26" i="147" s="1"/>
  <c r="BF26" i="147"/>
  <c r="BK26" i="147" s="1"/>
  <c r="BC26" i="147"/>
  <c r="BJ26" i="147" s="1"/>
  <c r="AZ26" i="147"/>
  <c r="BI26" i="147" s="1"/>
  <c r="AY26" i="147"/>
  <c r="AV26" i="147"/>
  <c r="AW26" i="147" s="1"/>
  <c r="BH26" i="147" s="1"/>
  <c r="AL26" i="147"/>
  <c r="AM26" i="147" s="1"/>
  <c r="AF26" i="147"/>
  <c r="AG26" i="147" s="1"/>
  <c r="AQ26" i="147" s="1"/>
  <c r="AB26" i="147"/>
  <c r="S26" i="147"/>
  <c r="Q26" i="147"/>
  <c r="O26" i="147"/>
  <c r="M26" i="147"/>
  <c r="K26" i="147"/>
  <c r="I26" i="147"/>
  <c r="F26" i="147"/>
  <c r="D26" i="147"/>
  <c r="BX25" i="147"/>
  <c r="Z25" i="147" s="1"/>
  <c r="AA25" i="147" s="1"/>
  <c r="BF25" i="147"/>
  <c r="BK25" i="147" s="1"/>
  <c r="BC25" i="147"/>
  <c r="BJ25" i="147" s="1"/>
  <c r="AY25" i="147"/>
  <c r="AZ25" i="147" s="1"/>
  <c r="BI25" i="147" s="1"/>
  <c r="AV25" i="147"/>
  <c r="AW25" i="147" s="1"/>
  <c r="BH25" i="147" s="1"/>
  <c r="AQ25" i="147"/>
  <c r="AL25" i="147"/>
  <c r="AM25" i="147" s="1"/>
  <c r="AF25" i="147"/>
  <c r="AG25" i="147" s="1"/>
  <c r="AB25" i="147"/>
  <c r="S25" i="147"/>
  <c r="Q25" i="147"/>
  <c r="O25" i="147"/>
  <c r="M25" i="147"/>
  <c r="K25" i="147"/>
  <c r="I25" i="147"/>
  <c r="F25" i="147"/>
  <c r="BX24" i="147"/>
  <c r="Z24" i="147" s="1"/>
  <c r="BK24" i="147"/>
  <c r="BF24" i="147"/>
  <c r="BC24" i="147"/>
  <c r="BJ24" i="147" s="1"/>
  <c r="AY24" i="147"/>
  <c r="AZ24" i="147" s="1"/>
  <c r="BI24" i="147" s="1"/>
  <c r="AW24" i="147"/>
  <c r="BH24" i="147" s="1"/>
  <c r="AV24" i="147"/>
  <c r="AM24" i="147"/>
  <c r="AL24" i="147"/>
  <c r="AR24" i="147" s="1"/>
  <c r="AF24" i="147"/>
  <c r="AG24" i="147" s="1"/>
  <c r="AQ24" i="147" s="1"/>
  <c r="AB24" i="147"/>
  <c r="AA24" i="147"/>
  <c r="AC24" i="147" s="1"/>
  <c r="AD24" i="147" s="1"/>
  <c r="AP24" i="147" s="1"/>
  <c r="S24" i="147"/>
  <c r="Q24" i="147"/>
  <c r="O24" i="147"/>
  <c r="R24" i="147" s="1"/>
  <c r="T24" i="147" s="1"/>
  <c r="U24" i="147" s="1"/>
  <c r="M24" i="147"/>
  <c r="K24" i="147"/>
  <c r="I24" i="147"/>
  <c r="F24" i="147"/>
  <c r="D24" i="147"/>
  <c r="BX23" i="147"/>
  <c r="Z23" i="147" s="1"/>
  <c r="BF23" i="147"/>
  <c r="BK23" i="147" s="1"/>
  <c r="BC23" i="147"/>
  <c r="BJ23" i="147" s="1"/>
  <c r="AY23" i="147"/>
  <c r="AZ23" i="147" s="1"/>
  <c r="BI23" i="147" s="1"/>
  <c r="AV23" i="147"/>
  <c r="AW23" i="147" s="1"/>
  <c r="BH23" i="147" s="1"/>
  <c r="AR23" i="147"/>
  <c r="AL23" i="147"/>
  <c r="AM23" i="147" s="1"/>
  <c r="AF23" i="147"/>
  <c r="AG23" i="147" s="1"/>
  <c r="AQ23" i="147" s="1"/>
  <c r="AB23" i="147"/>
  <c r="AA23" i="147"/>
  <c r="AC23" i="147" s="1"/>
  <c r="AD23" i="147" s="1"/>
  <c r="S23" i="147"/>
  <c r="Q23" i="147"/>
  <c r="O23" i="147"/>
  <c r="M23" i="147"/>
  <c r="K23" i="147"/>
  <c r="I23" i="147"/>
  <c r="F23" i="147"/>
  <c r="R23" i="147" s="1"/>
  <c r="T23" i="147" s="1"/>
  <c r="U23" i="147" s="1"/>
  <c r="AO23" i="147" s="1"/>
  <c r="D23" i="147"/>
  <c r="BX22" i="147"/>
  <c r="Z22" i="147" s="1"/>
  <c r="BK22" i="147"/>
  <c r="BF22" i="147"/>
  <c r="BC22" i="147"/>
  <c r="BJ22" i="147" s="1"/>
  <c r="AY22" i="147"/>
  <c r="AZ22" i="147" s="1"/>
  <c r="BI22" i="147" s="1"/>
  <c r="AV22" i="147"/>
  <c r="AW22" i="147" s="1"/>
  <c r="BH22" i="147" s="1"/>
  <c r="AR22" i="147"/>
  <c r="AM22" i="147"/>
  <c r="AL22" i="147"/>
  <c r="AF22" i="147"/>
  <c r="AG22" i="147" s="1"/>
  <c r="AQ22" i="147" s="1"/>
  <c r="AB22" i="147"/>
  <c r="AA22" i="147"/>
  <c r="AC22" i="147" s="1"/>
  <c r="AD22" i="147" s="1"/>
  <c r="AP22" i="147" s="1"/>
  <c r="S22" i="147"/>
  <c r="Q22" i="147"/>
  <c r="O22" i="147"/>
  <c r="M22" i="147"/>
  <c r="K22" i="147"/>
  <c r="I22" i="147"/>
  <c r="F22" i="147"/>
  <c r="D22" i="147"/>
  <c r="BX21" i="147"/>
  <c r="Z21" i="147" s="1"/>
  <c r="BF21" i="147"/>
  <c r="BK21" i="147" s="1"/>
  <c r="BC21" i="147"/>
  <c r="BJ21" i="147" s="1"/>
  <c r="AZ21" i="147"/>
  <c r="BI21" i="147" s="1"/>
  <c r="AY21" i="147"/>
  <c r="AV21" i="147"/>
  <c r="AW21" i="147" s="1"/>
  <c r="BH21" i="147" s="1"/>
  <c r="AR21" i="147"/>
  <c r="AM21" i="147"/>
  <c r="AL21" i="147"/>
  <c r="AF21" i="147"/>
  <c r="AG21" i="147" s="1"/>
  <c r="AQ21" i="147" s="1"/>
  <c r="AB21" i="147"/>
  <c r="AA21" i="147"/>
  <c r="AC21" i="147" s="1"/>
  <c r="AD21" i="147" s="1"/>
  <c r="AP21" i="147" s="1"/>
  <c r="S21" i="147"/>
  <c r="Q21" i="147"/>
  <c r="O21" i="147"/>
  <c r="M21" i="147"/>
  <c r="K21" i="147"/>
  <c r="I21" i="147"/>
  <c r="F21" i="147"/>
  <c r="R21" i="147" s="1"/>
  <c r="T21" i="147" s="1"/>
  <c r="U21" i="147" s="1"/>
  <c r="AO21" i="147" s="1"/>
  <c r="D21" i="147"/>
  <c r="BX20" i="147"/>
  <c r="Z20" i="147" s="1"/>
  <c r="BF20" i="147"/>
  <c r="BK20" i="147" s="1"/>
  <c r="BC20" i="147"/>
  <c r="BJ20" i="147" s="1"/>
  <c r="AY20" i="147"/>
  <c r="AZ20" i="147" s="1"/>
  <c r="BI20" i="147" s="1"/>
  <c r="AV20" i="147"/>
  <c r="AW20" i="147" s="1"/>
  <c r="BH20" i="147" s="1"/>
  <c r="AR20" i="147"/>
  <c r="AL20" i="147"/>
  <c r="AM20" i="147" s="1"/>
  <c r="AF20" i="147"/>
  <c r="AG20" i="147" s="1"/>
  <c r="AQ20" i="147" s="1"/>
  <c r="AB20" i="147"/>
  <c r="S20" i="147"/>
  <c r="Q20" i="147"/>
  <c r="O20" i="147"/>
  <c r="M20" i="147"/>
  <c r="K20" i="147"/>
  <c r="I20" i="147"/>
  <c r="F20" i="147"/>
  <c r="D20" i="147"/>
  <c r="BX19" i="147"/>
  <c r="Z19" i="147" s="1"/>
  <c r="AA19" i="147" s="1"/>
  <c r="AC19" i="147" s="1"/>
  <c r="AD19" i="147" s="1"/>
  <c r="AP19" i="147" s="1"/>
  <c r="BF19" i="147"/>
  <c r="BK19" i="147" s="1"/>
  <c r="BC19" i="147"/>
  <c r="BJ19" i="147" s="1"/>
  <c r="AY19" i="147"/>
  <c r="AZ19" i="147" s="1"/>
  <c r="BI19" i="147" s="1"/>
  <c r="AV19" i="147"/>
  <c r="AW19" i="147" s="1"/>
  <c r="BH19" i="147" s="1"/>
  <c r="AR19" i="147"/>
  <c r="AM19" i="147"/>
  <c r="AL19" i="147"/>
  <c r="AF19" i="147"/>
  <c r="AG19" i="147" s="1"/>
  <c r="AQ19" i="147" s="1"/>
  <c r="AB19" i="147"/>
  <c r="S19" i="147"/>
  <c r="Q19" i="147"/>
  <c r="O19" i="147"/>
  <c r="M19" i="147"/>
  <c r="K19" i="147"/>
  <c r="I19" i="147"/>
  <c r="F19" i="147"/>
  <c r="BX18" i="147"/>
  <c r="Z18" i="147" s="1"/>
  <c r="BK18" i="147"/>
  <c r="BJ18" i="147"/>
  <c r="BF18" i="147"/>
  <c r="BC18" i="147"/>
  <c r="AZ18" i="147"/>
  <c r="BI18" i="147" s="1"/>
  <c r="AY18" i="147"/>
  <c r="AW18" i="147"/>
  <c r="AV18" i="147"/>
  <c r="AL18" i="147"/>
  <c r="AR18" i="147" s="1"/>
  <c r="AF18" i="147"/>
  <c r="AG18" i="147" s="1"/>
  <c r="AQ18" i="147" s="1"/>
  <c r="AB18" i="147"/>
  <c r="S18" i="147"/>
  <c r="Q18" i="147"/>
  <c r="O18" i="147"/>
  <c r="M18" i="147"/>
  <c r="K18" i="147"/>
  <c r="I18" i="147"/>
  <c r="F18" i="147"/>
  <c r="D18" i="147"/>
  <c r="BX17" i="147"/>
  <c r="Z17" i="147" s="1"/>
  <c r="BK17" i="147"/>
  <c r="BJ17" i="147"/>
  <c r="BF17" i="147"/>
  <c r="BC17" i="147"/>
  <c r="AY17" i="147"/>
  <c r="AZ17" i="147" s="1"/>
  <c r="BI17" i="147" s="1"/>
  <c r="AW17" i="147"/>
  <c r="AV17" i="147"/>
  <c r="AL17" i="147"/>
  <c r="AR17" i="147" s="1"/>
  <c r="AF17" i="147"/>
  <c r="AG17" i="147" s="1"/>
  <c r="AQ17" i="147" s="1"/>
  <c r="AB17" i="147"/>
  <c r="S17" i="147"/>
  <c r="Q17" i="147"/>
  <c r="O17" i="147"/>
  <c r="M17" i="147"/>
  <c r="K17" i="147"/>
  <c r="I17" i="147"/>
  <c r="F17" i="147"/>
  <c r="D17" i="147"/>
  <c r="BX16" i="147"/>
  <c r="BF16" i="147"/>
  <c r="BK16" i="147" s="1"/>
  <c r="BC16" i="147"/>
  <c r="BJ16" i="147" s="1"/>
  <c r="AZ16" i="147"/>
  <c r="BI16" i="147" s="1"/>
  <c r="AY16" i="147"/>
  <c r="AW16" i="147"/>
  <c r="AV16" i="147"/>
  <c r="AM16" i="147"/>
  <c r="AL16" i="147"/>
  <c r="AR16" i="147" s="1"/>
  <c r="AF16" i="147"/>
  <c r="AG16" i="147" s="1"/>
  <c r="AQ16" i="147" s="1"/>
  <c r="AB16" i="147"/>
  <c r="Z16" i="147"/>
  <c r="S16" i="147"/>
  <c r="Q16" i="147"/>
  <c r="O16" i="147"/>
  <c r="M16" i="147"/>
  <c r="K16" i="147"/>
  <c r="I16" i="147"/>
  <c r="F16" i="147"/>
  <c r="R16" i="147" s="1"/>
  <c r="T16" i="147" s="1"/>
  <c r="U16" i="147" s="1"/>
  <c r="D16" i="147"/>
  <c r="BX15" i="147"/>
  <c r="BF15" i="147"/>
  <c r="BK15" i="147" s="1"/>
  <c r="BC15" i="147"/>
  <c r="BJ15" i="147" s="1"/>
  <c r="AY15" i="147"/>
  <c r="AZ15" i="147" s="1"/>
  <c r="BI15" i="147" s="1"/>
  <c r="AV15" i="147"/>
  <c r="AW15" i="147" s="1"/>
  <c r="AQ15" i="147"/>
  <c r="AL15" i="147"/>
  <c r="AR15" i="147" s="1"/>
  <c r="AF15" i="147"/>
  <c r="AG15" i="147" s="1"/>
  <c r="AB15" i="147"/>
  <c r="Z15" i="147"/>
  <c r="S15" i="147"/>
  <c r="Q15" i="147"/>
  <c r="O15" i="147"/>
  <c r="M15" i="147"/>
  <c r="K15" i="147"/>
  <c r="I15" i="147"/>
  <c r="F15" i="147"/>
  <c r="D15" i="147"/>
  <c r="BX14" i="147"/>
  <c r="Z14" i="147" s="1"/>
  <c r="BF14" i="147"/>
  <c r="BK14" i="147" s="1"/>
  <c r="BC14" i="147"/>
  <c r="BJ14" i="147" s="1"/>
  <c r="AY14" i="147"/>
  <c r="AZ14" i="147" s="1"/>
  <c r="BI14" i="147" s="1"/>
  <c r="AV14" i="147"/>
  <c r="AW14" i="147" s="1"/>
  <c r="AQ14" i="147"/>
  <c r="AM14" i="147"/>
  <c r="AL14" i="147"/>
  <c r="AR14" i="147" s="1"/>
  <c r="AF14" i="147"/>
  <c r="AG14" i="147" s="1"/>
  <c r="AB14" i="147"/>
  <c r="S14" i="147"/>
  <c r="Q14" i="147"/>
  <c r="O14" i="147"/>
  <c r="M14" i="147"/>
  <c r="K14" i="147"/>
  <c r="I14" i="147"/>
  <c r="F14" i="147"/>
  <c r="D14" i="147"/>
  <c r="BX13" i="147"/>
  <c r="Z13" i="147" s="1"/>
  <c r="AA13" i="147" s="1"/>
  <c r="AC13" i="147" s="1"/>
  <c r="AD13" i="147" s="1"/>
  <c r="AP13" i="147" s="1"/>
  <c r="BF13" i="147"/>
  <c r="BK13" i="147" s="1"/>
  <c r="BC13" i="147"/>
  <c r="BJ13" i="147" s="1"/>
  <c r="AY13" i="147"/>
  <c r="AZ13" i="147" s="1"/>
  <c r="BI13" i="147" s="1"/>
  <c r="AV13" i="147"/>
  <c r="AW13" i="147" s="1"/>
  <c r="AL13" i="147"/>
  <c r="AR13" i="147" s="1"/>
  <c r="AF13" i="147"/>
  <c r="AG13" i="147" s="1"/>
  <c r="AQ13" i="147" s="1"/>
  <c r="AB13" i="147"/>
  <c r="S13" i="147"/>
  <c r="Q13" i="147"/>
  <c r="O13" i="147"/>
  <c r="M13" i="147"/>
  <c r="R13" i="147" s="1"/>
  <c r="T13" i="147" s="1"/>
  <c r="U13" i="147" s="1"/>
  <c r="K13" i="147"/>
  <c r="I13" i="147"/>
  <c r="F13" i="147"/>
  <c r="D13" i="147"/>
  <c r="BX12" i="147"/>
  <c r="Z12" i="147" s="1"/>
  <c r="BF12" i="147"/>
  <c r="BK12" i="147" s="1"/>
  <c r="BC12" i="147"/>
  <c r="BJ12" i="147" s="1"/>
  <c r="AY12" i="147"/>
  <c r="AZ12" i="147" s="1"/>
  <c r="BI12" i="147" s="1"/>
  <c r="AV12" i="147"/>
  <c r="AW12" i="147" s="1"/>
  <c r="AL12" i="147"/>
  <c r="AR12" i="147" s="1"/>
  <c r="AF12" i="147"/>
  <c r="AG12" i="147" s="1"/>
  <c r="AQ12" i="147" s="1"/>
  <c r="AB12" i="147"/>
  <c r="S12" i="147"/>
  <c r="Q12" i="147"/>
  <c r="O12" i="147"/>
  <c r="M12" i="147"/>
  <c r="K12" i="147"/>
  <c r="R12" i="147" s="1"/>
  <c r="T12" i="147" s="1"/>
  <c r="U12" i="147" s="1"/>
  <c r="I12" i="147"/>
  <c r="F12" i="147"/>
  <c r="D12" i="147"/>
  <c r="BX11" i="147"/>
  <c r="Z11" i="147" s="1"/>
  <c r="BJ11" i="147"/>
  <c r="BF11" i="147"/>
  <c r="BK11" i="147" s="1"/>
  <c r="BC11" i="147"/>
  <c r="AZ11" i="147"/>
  <c r="BI11" i="147" s="1"/>
  <c r="AY11" i="147"/>
  <c r="AV11" i="147"/>
  <c r="AW11" i="147" s="1"/>
  <c r="AM11" i="147"/>
  <c r="AL11" i="147"/>
  <c r="AR11" i="147" s="1"/>
  <c r="AF11" i="147"/>
  <c r="AG11" i="147" s="1"/>
  <c r="AQ11" i="147" s="1"/>
  <c r="AB11" i="147"/>
  <c r="S11" i="147"/>
  <c r="Q11" i="147"/>
  <c r="O11" i="147"/>
  <c r="M11" i="147"/>
  <c r="K11" i="147"/>
  <c r="I11" i="147"/>
  <c r="F11" i="147"/>
  <c r="D11" i="147"/>
  <c r="BX10" i="147"/>
  <c r="Z10" i="147" s="1"/>
  <c r="BK10" i="147"/>
  <c r="BJ10" i="147"/>
  <c r="BF10" i="147"/>
  <c r="BC10" i="147"/>
  <c r="AY10" i="147"/>
  <c r="AZ10" i="147" s="1"/>
  <c r="BI10" i="147" s="1"/>
  <c r="AV10" i="147"/>
  <c r="AW10" i="147" s="1"/>
  <c r="AQ10" i="147"/>
  <c r="AL10" i="147"/>
  <c r="AR10" i="147" s="1"/>
  <c r="AF10" i="147"/>
  <c r="AG10" i="147" s="1"/>
  <c r="AB10" i="147"/>
  <c r="S10" i="147"/>
  <c r="Q10" i="147"/>
  <c r="O10" i="147"/>
  <c r="M10" i="147"/>
  <c r="K10" i="147"/>
  <c r="I10" i="147"/>
  <c r="F10" i="147"/>
  <c r="D10" i="147"/>
  <c r="BX9" i="147"/>
  <c r="Z9" i="147" s="1"/>
  <c r="AA9" i="147" s="1"/>
  <c r="BF9" i="147"/>
  <c r="BK9" i="147" s="1"/>
  <c r="BC9" i="147"/>
  <c r="BJ9" i="147" s="1"/>
  <c r="AY9" i="147"/>
  <c r="AZ9" i="147" s="1"/>
  <c r="BI9" i="147" s="1"/>
  <c r="AV9" i="147"/>
  <c r="AW9" i="147" s="1"/>
  <c r="AL9" i="147"/>
  <c r="AR9" i="147" s="1"/>
  <c r="AF9" i="147"/>
  <c r="AG9" i="147" s="1"/>
  <c r="AQ9" i="147" s="1"/>
  <c r="AB9" i="147"/>
  <c r="S9" i="147"/>
  <c r="Q9" i="147"/>
  <c r="O9" i="147"/>
  <c r="M9" i="147"/>
  <c r="K9" i="147"/>
  <c r="I9" i="147"/>
  <c r="F9" i="147"/>
  <c r="D9" i="147"/>
  <c r="BX8" i="147"/>
  <c r="Z8" i="147" s="1"/>
  <c r="BF8" i="147"/>
  <c r="BK8" i="147" s="1"/>
  <c r="BC8" i="147"/>
  <c r="BJ8" i="147" s="1"/>
  <c r="AZ8" i="147"/>
  <c r="BI8" i="147" s="1"/>
  <c r="AY8" i="147"/>
  <c r="AW8" i="147"/>
  <c r="AV8" i="147"/>
  <c r="AL8" i="147"/>
  <c r="AR8" i="147" s="1"/>
  <c r="AF8" i="147"/>
  <c r="AG8" i="147" s="1"/>
  <c r="AQ8" i="147" s="1"/>
  <c r="AB8" i="147"/>
  <c r="S8" i="147"/>
  <c r="R8" i="147"/>
  <c r="T8" i="147" s="1"/>
  <c r="U8" i="147" s="1"/>
  <c r="AO8" i="147" s="1"/>
  <c r="Q8" i="147"/>
  <c r="O8" i="147"/>
  <c r="M8" i="147"/>
  <c r="K8" i="147"/>
  <c r="I8" i="147"/>
  <c r="F8" i="147"/>
  <c r="D8" i="147"/>
  <c r="BX7" i="147"/>
  <c r="Z7" i="147" s="1"/>
  <c r="BF7" i="147"/>
  <c r="BK7" i="147" s="1"/>
  <c r="BC7" i="147"/>
  <c r="BJ7" i="147" s="1"/>
  <c r="AY7" i="147"/>
  <c r="AZ7" i="147" s="1"/>
  <c r="BI7" i="147" s="1"/>
  <c r="AV7" i="147"/>
  <c r="AW7" i="147" s="1"/>
  <c r="AQ7" i="147"/>
  <c r="AL7" i="147"/>
  <c r="AR7" i="147" s="1"/>
  <c r="AF7" i="147"/>
  <c r="AG7" i="147" s="1"/>
  <c r="AB7" i="147"/>
  <c r="S7" i="147"/>
  <c r="Q7" i="147"/>
  <c r="O7" i="147"/>
  <c r="M7" i="147"/>
  <c r="K7" i="147"/>
  <c r="I7" i="147"/>
  <c r="F7" i="147"/>
  <c r="D7" i="147"/>
  <c r="BX6" i="147"/>
  <c r="Z6" i="147" s="1"/>
  <c r="BF6" i="147"/>
  <c r="BK6" i="147" s="1"/>
  <c r="BC6" i="147"/>
  <c r="BJ6" i="147" s="1"/>
  <c r="AY6" i="147"/>
  <c r="AZ6" i="147" s="1"/>
  <c r="BI6" i="147" s="1"/>
  <c r="AV6" i="147"/>
  <c r="AW6" i="147" s="1"/>
  <c r="AQ6" i="147"/>
  <c r="AM6" i="147"/>
  <c r="AL6" i="147"/>
  <c r="AR6" i="147" s="1"/>
  <c r="AF6" i="147"/>
  <c r="AG6" i="147" s="1"/>
  <c r="AB6" i="147"/>
  <c r="S6" i="147"/>
  <c r="Q6" i="147"/>
  <c r="O6" i="147"/>
  <c r="M6" i="147"/>
  <c r="K6" i="147"/>
  <c r="I6" i="147"/>
  <c r="F6" i="147"/>
  <c r="D6" i="147"/>
  <c r="BX5" i="147"/>
  <c r="BF5" i="147"/>
  <c r="BK5" i="147" s="1"/>
  <c r="BC5" i="147"/>
  <c r="BJ5" i="147" s="1"/>
  <c r="AY5" i="147"/>
  <c r="AZ5" i="147" s="1"/>
  <c r="BI5" i="147" s="1"/>
  <c r="AV5" i="147"/>
  <c r="AW5" i="147" s="1"/>
  <c r="AL5" i="147"/>
  <c r="AR5" i="147" s="1"/>
  <c r="AF5" i="147"/>
  <c r="AG5" i="147" s="1"/>
  <c r="AQ5" i="147" s="1"/>
  <c r="AB5" i="147"/>
  <c r="Z5" i="147"/>
  <c r="S5" i="147"/>
  <c r="Q5" i="147"/>
  <c r="O5" i="147"/>
  <c r="M5" i="147"/>
  <c r="R5" i="147" s="1"/>
  <c r="T5" i="147" s="1"/>
  <c r="U5" i="147" s="1"/>
  <c r="K5" i="147"/>
  <c r="I5" i="147"/>
  <c r="F5" i="147"/>
  <c r="D5" i="147"/>
  <c r="BX4" i="147"/>
  <c r="Z4" i="147" s="1"/>
  <c r="AA4" i="147" s="1"/>
  <c r="AC4" i="147" s="1"/>
  <c r="AD4" i="147" s="1"/>
  <c r="AP4" i="147" s="1"/>
  <c r="BF4" i="147"/>
  <c r="BK4" i="147" s="1"/>
  <c r="BC4" i="147"/>
  <c r="BJ4" i="147" s="1"/>
  <c r="AY4" i="147"/>
  <c r="AZ4" i="147" s="1"/>
  <c r="BI4" i="147" s="1"/>
  <c r="AV4" i="147"/>
  <c r="AW4" i="147" s="1"/>
  <c r="AQ4" i="147"/>
  <c r="AL4" i="147"/>
  <c r="AR4" i="147" s="1"/>
  <c r="AF4" i="147"/>
  <c r="AG4" i="147" s="1"/>
  <c r="AB4" i="147"/>
  <c r="S4" i="147"/>
  <c r="Q4" i="147"/>
  <c r="O4" i="147"/>
  <c r="M4" i="147"/>
  <c r="K4" i="147"/>
  <c r="R4" i="147" s="1"/>
  <c r="I4" i="147"/>
  <c r="F4" i="147"/>
  <c r="D4" i="147"/>
  <c r="BX3" i="147"/>
  <c r="Z3" i="147" s="1"/>
  <c r="AA3" i="147" s="1"/>
  <c r="AC3" i="147" s="1"/>
  <c r="AD3" i="147" s="1"/>
  <c r="AP3" i="147" s="1"/>
  <c r="BK3" i="147"/>
  <c r="BF3" i="147"/>
  <c r="BC3" i="147"/>
  <c r="BJ3" i="147" s="1"/>
  <c r="AY3" i="147"/>
  <c r="AZ3" i="147" s="1"/>
  <c r="BI3" i="147" s="1"/>
  <c r="AW3" i="147"/>
  <c r="BH3" i="147" s="1"/>
  <c r="AV3" i="147"/>
  <c r="AL3" i="147"/>
  <c r="AM3" i="147" s="1"/>
  <c r="AF3" i="147"/>
  <c r="AG3" i="147" s="1"/>
  <c r="AQ3" i="147" s="1"/>
  <c r="AB3" i="147"/>
  <c r="S3" i="147"/>
  <c r="Q3" i="147"/>
  <c r="O3" i="147"/>
  <c r="M3" i="147"/>
  <c r="K3" i="147"/>
  <c r="I3" i="147"/>
  <c r="F3" i="147"/>
  <c r="R3" i="147" s="1"/>
  <c r="T3" i="147" s="1"/>
  <c r="U3" i="147" s="1"/>
  <c r="D3" i="147"/>
  <c r="BX2" i="147"/>
  <c r="Z2" i="147" s="1"/>
  <c r="BF2" i="147"/>
  <c r="BK2" i="147" s="1"/>
  <c r="BC2" i="147"/>
  <c r="BJ2" i="147" s="1"/>
  <c r="AY2" i="147"/>
  <c r="AZ2" i="147" s="1"/>
  <c r="BI2" i="147" s="1"/>
  <c r="AV2" i="147"/>
  <c r="AW2" i="147" s="1"/>
  <c r="AL2" i="147"/>
  <c r="AR2" i="147" s="1"/>
  <c r="AF2" i="147"/>
  <c r="AG2" i="147" s="1"/>
  <c r="AQ2" i="147" s="1"/>
  <c r="AB2" i="147"/>
  <c r="S2" i="147"/>
  <c r="Q2" i="147"/>
  <c r="O2" i="147"/>
  <c r="M2" i="147"/>
  <c r="K2" i="147"/>
  <c r="I2" i="147"/>
  <c r="F2" i="147"/>
  <c r="I12" i="80"/>
  <c r="I13" i="80"/>
  <c r="I14" i="80"/>
  <c r="I15" i="80"/>
  <c r="I16" i="80"/>
  <c r="I17" i="80"/>
  <c r="J17" i="80"/>
  <c r="L17" i="80"/>
  <c r="R6" i="82" s="1"/>
  <c r="I23" i="80"/>
  <c r="L23" i="80"/>
  <c r="R8" i="82" s="1"/>
  <c r="M29" i="80"/>
  <c r="I73" i="80"/>
  <c r="L73" i="80"/>
  <c r="R14" i="82" s="1"/>
  <c r="L75" i="80"/>
  <c r="M76" i="80"/>
  <c r="AY20" i="84"/>
  <c r="BD20" i="84" s="1"/>
  <c r="AV20" i="84"/>
  <c r="BC20" i="84" s="1"/>
  <c r="AR20" i="84"/>
  <c r="AS20" i="84" s="1"/>
  <c r="BB20" i="84" s="1"/>
  <c r="AO20" i="84"/>
  <c r="AP20" i="84" s="1"/>
  <c r="AE20" i="84"/>
  <c r="AF20" i="84" s="1"/>
  <c r="Y20" i="84"/>
  <c r="Z20" i="84" s="1"/>
  <c r="AJ20" i="84" s="1"/>
  <c r="V20" i="84"/>
  <c r="W20" i="84" s="1"/>
  <c r="AI20" i="84" s="1"/>
  <c r="Q20" i="84"/>
  <c r="O20" i="84"/>
  <c r="M20" i="84"/>
  <c r="K20" i="84"/>
  <c r="I20" i="84"/>
  <c r="F20" i="84"/>
  <c r="AY19" i="84"/>
  <c r="BD19" i="84" s="1"/>
  <c r="AV19" i="84"/>
  <c r="BC19" i="84" s="1"/>
  <c r="AR19" i="84"/>
  <c r="AS19" i="84" s="1"/>
  <c r="BB19" i="84" s="1"/>
  <c r="AO19" i="84"/>
  <c r="AP19" i="84" s="1"/>
  <c r="BA19" i="84" s="1"/>
  <c r="AE19" i="84"/>
  <c r="AK19" i="84" s="1"/>
  <c r="Y19" i="84"/>
  <c r="Z19" i="84" s="1"/>
  <c r="AJ19" i="84" s="1"/>
  <c r="V19" i="84"/>
  <c r="W19" i="84" s="1"/>
  <c r="AI19" i="84" s="1"/>
  <c r="Q19" i="84"/>
  <c r="O19" i="84"/>
  <c r="M19" i="84"/>
  <c r="K19" i="84"/>
  <c r="I19" i="84"/>
  <c r="F19" i="84"/>
  <c r="AY18" i="84"/>
  <c r="BD18" i="84" s="1"/>
  <c r="AV18" i="84"/>
  <c r="BC18" i="84" s="1"/>
  <c r="AR18" i="84"/>
  <c r="AS18" i="84" s="1"/>
  <c r="BB18" i="84" s="1"/>
  <c r="AO18" i="84"/>
  <c r="AP18" i="84" s="1"/>
  <c r="AE18" i="84"/>
  <c r="AF18" i="84" s="1"/>
  <c r="Y18" i="84"/>
  <c r="Z18" i="84" s="1"/>
  <c r="AJ18" i="84" s="1"/>
  <c r="V18" i="84"/>
  <c r="W18" i="84" s="1"/>
  <c r="AI18" i="84" s="1"/>
  <c r="Q18" i="84"/>
  <c r="O18" i="84"/>
  <c r="M18" i="84"/>
  <c r="K18" i="84"/>
  <c r="I18" i="84"/>
  <c r="F18" i="84"/>
  <c r="AY17" i="84"/>
  <c r="BD17" i="84" s="1"/>
  <c r="AV17" i="84"/>
  <c r="BC17" i="84" s="1"/>
  <c r="AR17" i="84"/>
  <c r="AS17" i="84" s="1"/>
  <c r="BB17" i="84" s="1"/>
  <c r="AO17" i="84"/>
  <c r="AP17" i="84" s="1"/>
  <c r="AE17" i="84"/>
  <c r="AK17" i="84" s="1"/>
  <c r="Y17" i="84"/>
  <c r="Z17" i="84" s="1"/>
  <c r="AJ17" i="84" s="1"/>
  <c r="V17" i="84"/>
  <c r="W17" i="84" s="1"/>
  <c r="AI17" i="84" s="1"/>
  <c r="Q17" i="84"/>
  <c r="O17" i="84"/>
  <c r="M17" i="84"/>
  <c r="K17" i="84"/>
  <c r="I17" i="84"/>
  <c r="F17" i="84"/>
  <c r="AY16" i="84"/>
  <c r="BD16" i="84" s="1"/>
  <c r="AV16" i="84"/>
  <c r="BC16" i="84" s="1"/>
  <c r="AR16" i="84"/>
  <c r="AS16" i="84" s="1"/>
  <c r="BB16" i="84" s="1"/>
  <c r="AO16" i="84"/>
  <c r="AP16" i="84" s="1"/>
  <c r="BA16" i="84" s="1"/>
  <c r="AE16" i="84"/>
  <c r="AK16" i="84" s="1"/>
  <c r="Y16" i="84"/>
  <c r="Z16" i="84" s="1"/>
  <c r="AJ16" i="84" s="1"/>
  <c r="V16" i="84"/>
  <c r="W16" i="84" s="1"/>
  <c r="AI16" i="84" s="1"/>
  <c r="Q16" i="84"/>
  <c r="O16" i="84"/>
  <c r="M16" i="84"/>
  <c r="K16" i="84"/>
  <c r="I16" i="84"/>
  <c r="F16" i="84"/>
  <c r="AY15" i="84"/>
  <c r="BD15" i="84" s="1"/>
  <c r="AV15" i="84"/>
  <c r="BC15" i="84" s="1"/>
  <c r="AR15" i="84"/>
  <c r="AS15" i="84" s="1"/>
  <c r="AO15" i="84"/>
  <c r="AP15" i="84" s="1"/>
  <c r="BA15" i="84" s="1"/>
  <c r="AE15" i="84"/>
  <c r="AF15" i="84" s="1"/>
  <c r="Y15" i="84"/>
  <c r="Z15" i="84" s="1"/>
  <c r="AJ15" i="84" s="1"/>
  <c r="V15" i="84"/>
  <c r="W15" i="84" s="1"/>
  <c r="AI15" i="84" s="1"/>
  <c r="Q15" i="84"/>
  <c r="O15" i="84"/>
  <c r="M15" i="84"/>
  <c r="K15" i="84"/>
  <c r="I15" i="84"/>
  <c r="F15" i="84"/>
  <c r="AY14" i="84"/>
  <c r="BD14" i="84" s="1"/>
  <c r="AV14" i="84"/>
  <c r="BC14" i="84" s="1"/>
  <c r="AR14" i="84"/>
  <c r="AS14" i="84" s="1"/>
  <c r="BB14" i="84" s="1"/>
  <c r="AO14" i="84"/>
  <c r="AP14" i="84" s="1"/>
  <c r="AE14" i="84"/>
  <c r="AF14" i="84" s="1"/>
  <c r="Y14" i="84"/>
  <c r="Z14" i="84" s="1"/>
  <c r="AJ14" i="84" s="1"/>
  <c r="V14" i="84"/>
  <c r="W14" i="84" s="1"/>
  <c r="AI14" i="84" s="1"/>
  <c r="Q14" i="84"/>
  <c r="O14" i="84"/>
  <c r="M14" i="84"/>
  <c r="K14" i="84"/>
  <c r="I14" i="84"/>
  <c r="F14" i="84"/>
  <c r="AY13" i="84"/>
  <c r="BD13" i="84" s="1"/>
  <c r="AV13" i="84"/>
  <c r="BC13" i="84" s="1"/>
  <c r="AR13" i="84"/>
  <c r="AS13" i="84" s="1"/>
  <c r="BB13" i="84" s="1"/>
  <c r="AO13" i="84"/>
  <c r="AP13" i="84" s="1"/>
  <c r="AE13" i="84"/>
  <c r="AK13" i="84" s="1"/>
  <c r="Y13" i="84"/>
  <c r="Z13" i="84" s="1"/>
  <c r="AJ13" i="84" s="1"/>
  <c r="V13" i="84"/>
  <c r="W13" i="84" s="1"/>
  <c r="AI13" i="84" s="1"/>
  <c r="Q13" i="84"/>
  <c r="O13" i="84"/>
  <c r="M13" i="84"/>
  <c r="K13" i="84"/>
  <c r="I13" i="84"/>
  <c r="F13" i="84"/>
  <c r="AY12" i="84"/>
  <c r="BD12" i="84" s="1"/>
  <c r="AV12" i="84"/>
  <c r="BC12" i="84" s="1"/>
  <c r="AR12" i="84"/>
  <c r="AS12" i="84" s="1"/>
  <c r="BB12" i="84" s="1"/>
  <c r="AO12" i="84"/>
  <c r="AP12" i="84" s="1"/>
  <c r="AE12" i="84"/>
  <c r="AF12" i="84" s="1"/>
  <c r="Y12" i="84"/>
  <c r="Z12" i="84" s="1"/>
  <c r="AJ12" i="84" s="1"/>
  <c r="V12" i="84"/>
  <c r="W12" i="84" s="1"/>
  <c r="AI12" i="84" s="1"/>
  <c r="Q12" i="84"/>
  <c r="O12" i="84"/>
  <c r="M12" i="84"/>
  <c r="K12" i="84"/>
  <c r="I12" i="84"/>
  <c r="F12" i="84"/>
  <c r="AY11" i="84"/>
  <c r="BD11" i="84" s="1"/>
  <c r="AV11" i="84"/>
  <c r="BC11" i="84" s="1"/>
  <c r="AR11" i="84"/>
  <c r="AS11" i="84" s="1"/>
  <c r="BB11" i="84" s="1"/>
  <c r="AO11" i="84"/>
  <c r="AP11" i="84" s="1"/>
  <c r="AE11" i="84"/>
  <c r="AF11" i="84" s="1"/>
  <c r="Y11" i="84"/>
  <c r="Z11" i="84" s="1"/>
  <c r="AJ11" i="84" s="1"/>
  <c r="V11" i="84"/>
  <c r="W11" i="84" s="1"/>
  <c r="AI11" i="84" s="1"/>
  <c r="Q11" i="84"/>
  <c r="O11" i="84"/>
  <c r="M11" i="84"/>
  <c r="K11" i="84"/>
  <c r="I11" i="84"/>
  <c r="F11" i="84"/>
  <c r="AY10" i="84"/>
  <c r="BD10" i="84" s="1"/>
  <c r="AV10" i="84"/>
  <c r="BC10" i="84" s="1"/>
  <c r="AR10" i="84"/>
  <c r="AS10" i="84" s="1"/>
  <c r="BB10" i="84" s="1"/>
  <c r="AO10" i="84"/>
  <c r="AP10" i="84" s="1"/>
  <c r="AE10" i="84"/>
  <c r="AF10" i="84" s="1"/>
  <c r="Y10" i="84"/>
  <c r="Z10" i="84" s="1"/>
  <c r="AJ10" i="84" s="1"/>
  <c r="V10" i="84"/>
  <c r="W10" i="84" s="1"/>
  <c r="AI10" i="84" s="1"/>
  <c r="Q10" i="84"/>
  <c r="O10" i="84"/>
  <c r="M10" i="84"/>
  <c r="K10" i="84"/>
  <c r="I10" i="84"/>
  <c r="F10" i="84"/>
  <c r="AY9" i="84"/>
  <c r="BD9" i="84" s="1"/>
  <c r="AV9" i="84"/>
  <c r="BC9" i="84" s="1"/>
  <c r="AR9" i="84"/>
  <c r="AS9" i="84" s="1"/>
  <c r="BB9" i="84" s="1"/>
  <c r="AO9" i="84"/>
  <c r="AP9" i="84" s="1"/>
  <c r="AE9" i="84"/>
  <c r="AK9" i="84" s="1"/>
  <c r="Y9" i="84"/>
  <c r="Z9" i="84" s="1"/>
  <c r="AJ9" i="84" s="1"/>
  <c r="V9" i="84"/>
  <c r="W9" i="84" s="1"/>
  <c r="AI9" i="84" s="1"/>
  <c r="Q9" i="84"/>
  <c r="O9" i="84"/>
  <c r="M9" i="84"/>
  <c r="K9" i="84"/>
  <c r="I9" i="84"/>
  <c r="F9" i="84"/>
  <c r="AY8" i="84"/>
  <c r="BD8" i="84" s="1"/>
  <c r="AV8" i="84"/>
  <c r="BC8" i="84" s="1"/>
  <c r="AR8" i="84"/>
  <c r="AS8" i="84" s="1"/>
  <c r="BB8" i="84" s="1"/>
  <c r="AO8" i="84"/>
  <c r="AP8" i="84" s="1"/>
  <c r="BA8" i="84" s="1"/>
  <c r="AE8" i="84"/>
  <c r="AK8" i="84" s="1"/>
  <c r="Y8" i="84"/>
  <c r="Z8" i="84" s="1"/>
  <c r="AJ8" i="84" s="1"/>
  <c r="V8" i="84"/>
  <c r="W8" i="84" s="1"/>
  <c r="AI8" i="84" s="1"/>
  <c r="Q8" i="84"/>
  <c r="O8" i="84"/>
  <c r="M8" i="84"/>
  <c r="K8" i="84"/>
  <c r="I8" i="84"/>
  <c r="F8" i="84"/>
  <c r="AY7" i="84"/>
  <c r="BD7" i="84" s="1"/>
  <c r="AV7" i="84"/>
  <c r="BC7" i="84" s="1"/>
  <c r="AR7" i="84"/>
  <c r="AS7" i="84" s="1"/>
  <c r="BB7" i="84" s="1"/>
  <c r="AO7" i="84"/>
  <c r="AP7" i="84" s="1"/>
  <c r="BA7" i="84" s="1"/>
  <c r="AE7" i="84"/>
  <c r="AK7" i="84" s="1"/>
  <c r="Y7" i="84"/>
  <c r="Z7" i="84" s="1"/>
  <c r="AJ7" i="84" s="1"/>
  <c r="V7" i="84"/>
  <c r="W7" i="84" s="1"/>
  <c r="AI7" i="84" s="1"/>
  <c r="Q7" i="84"/>
  <c r="O7" i="84"/>
  <c r="M7" i="84"/>
  <c r="K7" i="84"/>
  <c r="I7" i="84"/>
  <c r="F7" i="84"/>
  <c r="AY6" i="84"/>
  <c r="BD6" i="84" s="1"/>
  <c r="AV6" i="84"/>
  <c r="BC6" i="84" s="1"/>
  <c r="AR6" i="84"/>
  <c r="AS6" i="84" s="1"/>
  <c r="BB6" i="84" s="1"/>
  <c r="AO6" i="84"/>
  <c r="AP6" i="84" s="1"/>
  <c r="AE6" i="84"/>
  <c r="AF6" i="84" s="1"/>
  <c r="Y6" i="84"/>
  <c r="Z6" i="84" s="1"/>
  <c r="AJ6" i="84" s="1"/>
  <c r="V6" i="84"/>
  <c r="W6" i="84" s="1"/>
  <c r="AI6" i="84" s="1"/>
  <c r="Q6" i="84"/>
  <c r="O6" i="84"/>
  <c r="M6" i="84"/>
  <c r="K6" i="84"/>
  <c r="I6" i="84"/>
  <c r="F6" i="84"/>
  <c r="AY5" i="84"/>
  <c r="BD5" i="84" s="1"/>
  <c r="AV5" i="84"/>
  <c r="BC5" i="84" s="1"/>
  <c r="AR5" i="84"/>
  <c r="AS5" i="84" s="1"/>
  <c r="BB5" i="84" s="1"/>
  <c r="AO5" i="84"/>
  <c r="AP5" i="84" s="1"/>
  <c r="AE5" i="84"/>
  <c r="AK5" i="84" s="1"/>
  <c r="Y5" i="84"/>
  <c r="Z5" i="84" s="1"/>
  <c r="AJ5" i="84" s="1"/>
  <c r="V5" i="84"/>
  <c r="W5" i="84" s="1"/>
  <c r="AI5" i="84" s="1"/>
  <c r="Q5" i="84"/>
  <c r="O5" i="84"/>
  <c r="M5" i="84"/>
  <c r="K5" i="84"/>
  <c r="I5" i="84"/>
  <c r="F5" i="84"/>
  <c r="AY4" i="84"/>
  <c r="BD4" i="84" s="1"/>
  <c r="AV4" i="84"/>
  <c r="BC4" i="84" s="1"/>
  <c r="AR4" i="84"/>
  <c r="AS4" i="84" s="1"/>
  <c r="BB4" i="84" s="1"/>
  <c r="AO4" i="84"/>
  <c r="AP4" i="84" s="1"/>
  <c r="AE4" i="84"/>
  <c r="AF4" i="84" s="1"/>
  <c r="Y4" i="84"/>
  <c r="Z4" i="84" s="1"/>
  <c r="AJ4" i="84" s="1"/>
  <c r="V4" i="84"/>
  <c r="W4" i="84" s="1"/>
  <c r="AI4" i="84" s="1"/>
  <c r="Q4" i="84"/>
  <c r="O4" i="84"/>
  <c r="M4" i="84"/>
  <c r="K4" i="84"/>
  <c r="I4" i="84"/>
  <c r="F4" i="84"/>
  <c r="AY3" i="84"/>
  <c r="BD3" i="84" s="1"/>
  <c r="AV3" i="84"/>
  <c r="BC3" i="84" s="1"/>
  <c r="AR3" i="84"/>
  <c r="AS3" i="84" s="1"/>
  <c r="BB3" i="84" s="1"/>
  <c r="AO3" i="84"/>
  <c r="AP3" i="84" s="1"/>
  <c r="BA3" i="84" s="1"/>
  <c r="AE3" i="84"/>
  <c r="AK3" i="84" s="1"/>
  <c r="Y3" i="84"/>
  <c r="Z3" i="84" s="1"/>
  <c r="AJ3" i="84" s="1"/>
  <c r="V3" i="84"/>
  <c r="W3" i="84" s="1"/>
  <c r="AI3" i="84" s="1"/>
  <c r="Q3" i="84"/>
  <c r="O3" i="84"/>
  <c r="M3" i="84"/>
  <c r="K3" i="84"/>
  <c r="I3" i="84"/>
  <c r="F3" i="84"/>
  <c r="AY2" i="84"/>
  <c r="BD2" i="84" s="1"/>
  <c r="AV2" i="84"/>
  <c r="BC2" i="84" s="1"/>
  <c r="AR2" i="84"/>
  <c r="AS2" i="84" s="1"/>
  <c r="BB2" i="84" s="1"/>
  <c r="AO2" i="84"/>
  <c r="AP2" i="84" s="1"/>
  <c r="AE2" i="84"/>
  <c r="AF2" i="84" s="1"/>
  <c r="Y2" i="84"/>
  <c r="Z2" i="84" s="1"/>
  <c r="AJ2" i="84" s="1"/>
  <c r="V2" i="84"/>
  <c r="W2" i="84" s="1"/>
  <c r="AI2" i="84" s="1"/>
  <c r="Q2" i="84"/>
  <c r="O2" i="84"/>
  <c r="M2" i="84"/>
  <c r="K2" i="84"/>
  <c r="I2" i="84"/>
  <c r="F2" i="84"/>
  <c r="AY16" i="166"/>
  <c r="BD16" i="166" s="1"/>
  <c r="AV16" i="166"/>
  <c r="BC16" i="166" s="1"/>
  <c r="AR16" i="166"/>
  <c r="AS16" i="166" s="1"/>
  <c r="BB16" i="166" s="1"/>
  <c r="AO16" i="166"/>
  <c r="AP16" i="166" s="1"/>
  <c r="AK16" i="166"/>
  <c r="AE16" i="166"/>
  <c r="AF16" i="166" s="1"/>
  <c r="Y16" i="166"/>
  <c r="Z16" i="166" s="1"/>
  <c r="AJ16" i="166" s="1"/>
  <c r="V16" i="166"/>
  <c r="W16" i="166" s="1"/>
  <c r="AI16" i="166" s="1"/>
  <c r="Q16" i="166"/>
  <c r="O16" i="166"/>
  <c r="M16" i="166"/>
  <c r="K16" i="166"/>
  <c r="I16" i="166"/>
  <c r="P16" i="166" s="1"/>
  <c r="R16" i="166" s="1"/>
  <c r="S16" i="166" s="1"/>
  <c r="F16" i="166"/>
  <c r="BC15" i="166"/>
  <c r="AY15" i="166"/>
  <c r="BD15" i="166" s="1"/>
  <c r="AV15" i="166"/>
  <c r="AR15" i="166"/>
  <c r="AS15" i="166" s="1"/>
  <c r="BB15" i="166" s="1"/>
  <c r="AO15" i="166"/>
  <c r="AP15" i="166" s="1"/>
  <c r="AK15" i="166"/>
  <c r="AE15" i="166"/>
  <c r="AF15" i="166" s="1"/>
  <c r="Y15" i="166"/>
  <c r="Z15" i="166" s="1"/>
  <c r="AJ15" i="166" s="1"/>
  <c r="W15" i="166"/>
  <c r="AI15" i="166" s="1"/>
  <c r="V15" i="166"/>
  <c r="Q15" i="166"/>
  <c r="O15" i="166"/>
  <c r="M15" i="166"/>
  <c r="K15" i="166"/>
  <c r="P15" i="166" s="1"/>
  <c r="R15" i="166" s="1"/>
  <c r="S15" i="166" s="1"/>
  <c r="I15" i="166"/>
  <c r="F15" i="166"/>
  <c r="D104" i="80"/>
  <c r="D99" i="80"/>
  <c r="D94" i="80"/>
  <c r="D89" i="80"/>
  <c r="I75" i="80"/>
  <c r="I74" i="80"/>
  <c r="F73" i="80"/>
  <c r="D72" i="80"/>
  <c r="F71" i="80"/>
  <c r="D58" i="80"/>
  <c r="D53" i="80"/>
  <c r="D48" i="80"/>
  <c r="D43" i="80"/>
  <c r="D38" i="80"/>
  <c r="D33" i="80"/>
  <c r="D27" i="80"/>
  <c r="F26" i="80"/>
  <c r="D25" i="80"/>
  <c r="L24" i="80"/>
  <c r="I24" i="80"/>
  <c r="F24" i="80"/>
  <c r="F23" i="80"/>
  <c r="F19" i="80"/>
  <c r="D19" i="80"/>
  <c r="F16" i="80"/>
  <c r="F15" i="80"/>
  <c r="F14" i="80"/>
  <c r="F13" i="80"/>
  <c r="D13" i="80"/>
  <c r="F12" i="80"/>
  <c r="L7" i="80"/>
  <c r="F7" i="80"/>
  <c r="L6" i="80"/>
  <c r="AE22" i="165"/>
  <c r="AF22" i="165" s="1"/>
  <c r="AG22" i="165" s="1"/>
  <c r="AZ20" i="168"/>
  <c r="BE20" i="168" s="1"/>
  <c r="AW20" i="168"/>
  <c r="BD20" i="168" s="1"/>
  <c r="AS20" i="168"/>
  <c r="AT20" i="168" s="1"/>
  <c r="BC20" i="168" s="1"/>
  <c r="AP20" i="168"/>
  <c r="AQ20" i="168" s="1"/>
  <c r="AF20" i="168"/>
  <c r="AG20" i="168" s="1"/>
  <c r="Z20" i="168"/>
  <c r="AA20" i="168" s="1"/>
  <c r="AK20" i="168" s="1"/>
  <c r="W20" i="168"/>
  <c r="X20" i="168" s="1"/>
  <c r="AJ20" i="168" s="1"/>
  <c r="R20" i="168"/>
  <c r="P20" i="168"/>
  <c r="N20" i="168"/>
  <c r="L20" i="168"/>
  <c r="J20" i="168"/>
  <c r="Q20" i="168" s="1"/>
  <c r="S20" i="168" s="1"/>
  <c r="T20" i="168" s="1"/>
  <c r="G20" i="168"/>
  <c r="BD19" i="168"/>
  <c r="AZ19" i="168"/>
  <c r="BE19" i="168" s="1"/>
  <c r="AW19" i="168"/>
  <c r="AS19" i="168"/>
  <c r="AT19" i="168" s="1"/>
  <c r="BC19" i="168" s="1"/>
  <c r="AP19" i="168"/>
  <c r="AQ19" i="168" s="1"/>
  <c r="BB19" i="168" s="1"/>
  <c r="AF19" i="168"/>
  <c r="AG19" i="168" s="1"/>
  <c r="Z19" i="168"/>
  <c r="AA19" i="168" s="1"/>
  <c r="AK19" i="168" s="1"/>
  <c r="X19" i="168"/>
  <c r="AJ19" i="168" s="1"/>
  <c r="W19" i="168"/>
  <c r="R19" i="168"/>
  <c r="P19" i="168"/>
  <c r="N19" i="168"/>
  <c r="L19" i="168"/>
  <c r="J19" i="168"/>
  <c r="G19" i="168"/>
  <c r="BE18" i="168"/>
  <c r="BD18" i="168"/>
  <c r="BB18" i="168"/>
  <c r="BA18" i="168"/>
  <c r="BF18" i="168" s="1"/>
  <c r="AZ18" i="168"/>
  <c r="AW18" i="168"/>
  <c r="AS18" i="168"/>
  <c r="AT18" i="168" s="1"/>
  <c r="BC18" i="168" s="1"/>
  <c r="AP18" i="168"/>
  <c r="AQ18" i="168" s="1"/>
  <c r="AF18" i="168"/>
  <c r="AG18" i="168" s="1"/>
  <c r="Z18" i="168"/>
  <c r="AA18" i="168" s="1"/>
  <c r="AK18" i="168" s="1"/>
  <c r="W18" i="168"/>
  <c r="X18" i="168" s="1"/>
  <c r="AJ18" i="168" s="1"/>
  <c r="R18" i="168"/>
  <c r="P18" i="168"/>
  <c r="N18" i="168"/>
  <c r="Q18" i="168" s="1"/>
  <c r="S18" i="168" s="1"/>
  <c r="T18" i="168" s="1"/>
  <c r="L18" i="168"/>
  <c r="J18" i="168"/>
  <c r="G18" i="168"/>
  <c r="BE17" i="168"/>
  <c r="BD17" i="168"/>
  <c r="AZ17" i="168"/>
  <c r="AW17" i="168"/>
  <c r="AS17" i="168"/>
  <c r="AT17" i="168" s="1"/>
  <c r="BC17" i="168" s="1"/>
  <c r="AP17" i="168"/>
  <c r="AQ17" i="168" s="1"/>
  <c r="BA17" i="168" s="1"/>
  <c r="AF17" i="168"/>
  <c r="Z17" i="168"/>
  <c r="AA17" i="168" s="1"/>
  <c r="AK17" i="168" s="1"/>
  <c r="W17" i="168"/>
  <c r="X17" i="168" s="1"/>
  <c r="AJ17" i="168" s="1"/>
  <c r="R17" i="168"/>
  <c r="P17" i="168"/>
  <c r="Q17" i="168" s="1"/>
  <c r="S17" i="168" s="1"/>
  <c r="T17" i="168" s="1"/>
  <c r="N17" i="168"/>
  <c r="L17" i="168"/>
  <c r="J17" i="168"/>
  <c r="G17" i="168"/>
  <c r="BE16" i="168"/>
  <c r="BD16" i="168"/>
  <c r="BC16" i="168"/>
  <c r="AZ16" i="168"/>
  <c r="AW16" i="168"/>
  <c r="AS16" i="168"/>
  <c r="AT16" i="168" s="1"/>
  <c r="AQ16" i="168"/>
  <c r="AP16" i="168"/>
  <c r="AF16" i="168"/>
  <c r="AL16" i="168" s="1"/>
  <c r="Z16" i="168"/>
  <c r="AA16" i="168" s="1"/>
  <c r="AK16" i="168" s="1"/>
  <c r="W16" i="168"/>
  <c r="X16" i="168" s="1"/>
  <c r="AJ16" i="168" s="1"/>
  <c r="R16" i="168"/>
  <c r="Q16" i="168"/>
  <c r="P16" i="168"/>
  <c r="N16" i="168"/>
  <c r="L16" i="168"/>
  <c r="J16" i="168"/>
  <c r="G16" i="168"/>
  <c r="BE15" i="168"/>
  <c r="BD15" i="168"/>
  <c r="AZ15" i="168"/>
  <c r="AW15" i="168"/>
  <c r="AS15" i="168"/>
  <c r="AT15" i="168" s="1"/>
  <c r="BC15" i="168" s="1"/>
  <c r="AQ15" i="168"/>
  <c r="AP15" i="168"/>
  <c r="AF15" i="168"/>
  <c r="AG15" i="168" s="1"/>
  <c r="Z15" i="168"/>
  <c r="AA15" i="168" s="1"/>
  <c r="AK15" i="168" s="1"/>
  <c r="W15" i="168"/>
  <c r="X15" i="168" s="1"/>
  <c r="AJ15" i="168" s="1"/>
  <c r="R15" i="168"/>
  <c r="S15" i="168" s="1"/>
  <c r="T15" i="168" s="1"/>
  <c r="P15" i="168"/>
  <c r="N15" i="168"/>
  <c r="L15" i="168"/>
  <c r="J15" i="168"/>
  <c r="G15" i="168"/>
  <c r="Q15" i="168" s="1"/>
  <c r="BE14" i="168"/>
  <c r="BB14" i="168"/>
  <c r="AZ14" i="168"/>
  <c r="AW14" i="168"/>
  <c r="BD14" i="168" s="1"/>
  <c r="AT14" i="168"/>
  <c r="AS14" i="168"/>
  <c r="AQ14" i="168"/>
  <c r="AP14" i="168"/>
  <c r="AI14" i="168"/>
  <c r="AF14" i="168"/>
  <c r="AG14" i="168" s="1"/>
  <c r="Z14" i="168"/>
  <c r="AA14" i="168" s="1"/>
  <c r="AK14" i="168" s="1"/>
  <c r="W14" i="168"/>
  <c r="X14" i="168" s="1"/>
  <c r="AJ14" i="168" s="1"/>
  <c r="T14" i="168"/>
  <c r="S14" i="168"/>
  <c r="R14" i="168"/>
  <c r="P14" i="168"/>
  <c r="N14" i="168"/>
  <c r="L14" i="168"/>
  <c r="J14" i="168"/>
  <c r="G14" i="168"/>
  <c r="Q14" i="168" s="1"/>
  <c r="AZ13" i="168"/>
  <c r="BE13" i="168" s="1"/>
  <c r="AW13" i="168"/>
  <c r="BD13" i="168" s="1"/>
  <c r="AT13" i="168"/>
  <c r="BC13" i="168" s="1"/>
  <c r="AS13" i="168"/>
  <c r="AP13" i="168"/>
  <c r="AQ13" i="168" s="1"/>
  <c r="AF13" i="168"/>
  <c r="AG13" i="168" s="1"/>
  <c r="Z13" i="168"/>
  <c r="AA13" i="168" s="1"/>
  <c r="AK13" i="168" s="1"/>
  <c r="W13" i="168"/>
  <c r="X13" i="168" s="1"/>
  <c r="AJ13" i="168" s="1"/>
  <c r="T13" i="168"/>
  <c r="R13" i="168"/>
  <c r="P13" i="168"/>
  <c r="N13" i="168"/>
  <c r="L13" i="168"/>
  <c r="J13" i="168"/>
  <c r="G13" i="168"/>
  <c r="Q13" i="168" s="1"/>
  <c r="S13" i="168" s="1"/>
  <c r="AZ12" i="168"/>
  <c r="BE12" i="168" s="1"/>
  <c r="AW12" i="168"/>
  <c r="BD12" i="168" s="1"/>
  <c r="AS12" i="168"/>
  <c r="AT12" i="168" s="1"/>
  <c r="BC12" i="168" s="1"/>
  <c r="AP12" i="168"/>
  <c r="AQ12" i="168" s="1"/>
  <c r="AF12" i="168"/>
  <c r="AG12" i="168" s="1"/>
  <c r="Z12" i="168"/>
  <c r="AA12" i="168" s="1"/>
  <c r="AK12" i="168" s="1"/>
  <c r="W12" i="168"/>
  <c r="X12" i="168" s="1"/>
  <c r="AJ12" i="168" s="1"/>
  <c r="R12" i="168"/>
  <c r="P12" i="168"/>
  <c r="N12" i="168"/>
  <c r="L12" i="168"/>
  <c r="J12" i="168"/>
  <c r="Q12" i="168" s="1"/>
  <c r="S12" i="168" s="1"/>
  <c r="T12" i="168" s="1"/>
  <c r="G12" i="168"/>
  <c r="BD11" i="168"/>
  <c r="AZ11" i="168"/>
  <c r="BE11" i="168" s="1"/>
  <c r="AW11" i="168"/>
  <c r="AS11" i="168"/>
  <c r="AT11" i="168" s="1"/>
  <c r="BC11" i="168" s="1"/>
  <c r="AP11" i="168"/>
  <c r="AQ11" i="168" s="1"/>
  <c r="BB11" i="168" s="1"/>
  <c r="AF11" i="168"/>
  <c r="AG11" i="168" s="1"/>
  <c r="Z11" i="168"/>
  <c r="AA11" i="168" s="1"/>
  <c r="AK11" i="168" s="1"/>
  <c r="X11" i="168"/>
  <c r="AJ11" i="168" s="1"/>
  <c r="W11" i="168"/>
  <c r="R11" i="168"/>
  <c r="P11" i="168"/>
  <c r="N11" i="168"/>
  <c r="L11" i="168"/>
  <c r="Q11" i="168" s="1"/>
  <c r="S11" i="168" s="1"/>
  <c r="T11" i="168" s="1"/>
  <c r="J11" i="168"/>
  <c r="G11" i="168"/>
  <c r="BE10" i="168"/>
  <c r="BD10" i="168"/>
  <c r="AZ10" i="168"/>
  <c r="AW10" i="168"/>
  <c r="AS10" i="168"/>
  <c r="AT10" i="168" s="1"/>
  <c r="BC10" i="168" s="1"/>
  <c r="AP10" i="168"/>
  <c r="AQ10" i="168" s="1"/>
  <c r="BB10" i="168" s="1"/>
  <c r="AF10" i="168"/>
  <c r="AG10" i="168" s="1"/>
  <c r="Z10" i="168"/>
  <c r="AA10" i="168" s="1"/>
  <c r="AK10" i="168" s="1"/>
  <c r="W10" i="168"/>
  <c r="X10" i="168" s="1"/>
  <c r="AJ10" i="168" s="1"/>
  <c r="R10" i="168"/>
  <c r="Q10" i="168"/>
  <c r="S10" i="168" s="1"/>
  <c r="T10" i="168" s="1"/>
  <c r="P10" i="168"/>
  <c r="N10" i="168"/>
  <c r="L10" i="168"/>
  <c r="J10" i="168"/>
  <c r="G10" i="168"/>
  <c r="BE9" i="168"/>
  <c r="BD9" i="168"/>
  <c r="BC9" i="168"/>
  <c r="AZ9" i="168"/>
  <c r="AW9" i="168"/>
  <c r="AS9" i="168"/>
  <c r="AT9" i="168" s="1"/>
  <c r="AP9" i="168"/>
  <c r="AQ9" i="168" s="1"/>
  <c r="AF9" i="168"/>
  <c r="AL9" i="168" s="1"/>
  <c r="Z9" i="168"/>
  <c r="AA9" i="168" s="1"/>
  <c r="AK9" i="168" s="1"/>
  <c r="W9" i="168"/>
  <c r="X9" i="168" s="1"/>
  <c r="AJ9" i="168" s="1"/>
  <c r="R9" i="168"/>
  <c r="P9" i="168"/>
  <c r="Q9" i="168" s="1"/>
  <c r="S9" i="168" s="1"/>
  <c r="T9" i="168" s="1"/>
  <c r="N9" i="168"/>
  <c r="L9" i="168"/>
  <c r="J9" i="168"/>
  <c r="G9" i="168"/>
  <c r="BE8" i="168"/>
  <c r="BD8" i="168"/>
  <c r="BC8" i="168"/>
  <c r="AZ8" i="168"/>
  <c r="AW8" i="168"/>
  <c r="AS8" i="168"/>
  <c r="AT8" i="168" s="1"/>
  <c r="AQ8" i="168"/>
  <c r="AP8" i="168"/>
  <c r="AF8" i="168"/>
  <c r="AL8" i="168" s="1"/>
  <c r="Z8" i="168"/>
  <c r="AA8" i="168" s="1"/>
  <c r="AK8" i="168" s="1"/>
  <c r="W8" i="168"/>
  <c r="X8" i="168" s="1"/>
  <c r="AJ8" i="168" s="1"/>
  <c r="R8" i="168"/>
  <c r="Q8" i="168"/>
  <c r="S8" i="168" s="1"/>
  <c r="T8" i="168" s="1"/>
  <c r="P8" i="168"/>
  <c r="N8" i="168"/>
  <c r="L8" i="168"/>
  <c r="J8" i="168"/>
  <c r="G8" i="168"/>
  <c r="BE7" i="168"/>
  <c r="BD7" i="168"/>
  <c r="AZ7" i="168"/>
  <c r="AW7" i="168"/>
  <c r="AS7" i="168"/>
  <c r="AT7" i="168" s="1"/>
  <c r="BC7" i="168" s="1"/>
  <c r="AQ7" i="168"/>
  <c r="AP7" i="168"/>
  <c r="AF7" i="168"/>
  <c r="AG7" i="168" s="1"/>
  <c r="Z7" i="168"/>
  <c r="AA7" i="168" s="1"/>
  <c r="AK7" i="168" s="1"/>
  <c r="W7" i="168"/>
  <c r="X7" i="168" s="1"/>
  <c r="AJ7" i="168" s="1"/>
  <c r="R7" i="168"/>
  <c r="P7" i="168"/>
  <c r="N7" i="168"/>
  <c r="L7" i="168"/>
  <c r="J7" i="168"/>
  <c r="G7" i="168"/>
  <c r="Q7" i="168" s="1"/>
  <c r="S7" i="168" s="1"/>
  <c r="T7" i="168" s="1"/>
  <c r="BE6" i="168"/>
  <c r="AZ6" i="168"/>
  <c r="AW6" i="168"/>
  <c r="BD6" i="168" s="1"/>
  <c r="AS6" i="168"/>
  <c r="AT6" i="168" s="1"/>
  <c r="BC6" i="168" s="1"/>
  <c r="AP6" i="168"/>
  <c r="AQ6" i="168" s="1"/>
  <c r="AF6" i="168"/>
  <c r="AG6" i="168" s="1"/>
  <c r="Z6" i="168"/>
  <c r="AA6" i="168" s="1"/>
  <c r="AK6" i="168" s="1"/>
  <c r="W6" i="168"/>
  <c r="X6" i="168" s="1"/>
  <c r="AJ6" i="168" s="1"/>
  <c r="S6" i="168"/>
  <c r="T6" i="168" s="1"/>
  <c r="R6" i="168"/>
  <c r="P6" i="168"/>
  <c r="N6" i="168"/>
  <c r="L6" i="168"/>
  <c r="J6" i="168"/>
  <c r="G6" i="168"/>
  <c r="Q6" i="168" s="1"/>
  <c r="AZ5" i="168"/>
  <c r="BE5" i="168" s="1"/>
  <c r="AW5" i="168"/>
  <c r="BD5" i="168" s="1"/>
  <c r="AT5" i="168"/>
  <c r="BC5" i="168" s="1"/>
  <c r="AS5" i="168"/>
  <c r="AP5" i="168"/>
  <c r="AQ5" i="168" s="1"/>
  <c r="AF5" i="168"/>
  <c r="AG5" i="168" s="1"/>
  <c r="Z5" i="168"/>
  <c r="AA5" i="168" s="1"/>
  <c r="AK5" i="168" s="1"/>
  <c r="W5" i="168"/>
  <c r="X5" i="168" s="1"/>
  <c r="AJ5" i="168" s="1"/>
  <c r="R5" i="168"/>
  <c r="P5" i="168"/>
  <c r="N5" i="168"/>
  <c r="L5" i="168"/>
  <c r="J5" i="168"/>
  <c r="G5" i="168"/>
  <c r="AZ4" i="168"/>
  <c r="BE4" i="168" s="1"/>
  <c r="AW4" i="168"/>
  <c r="BD4" i="168" s="1"/>
  <c r="AS4" i="168"/>
  <c r="AT4" i="168" s="1"/>
  <c r="BC4" i="168" s="1"/>
  <c r="AP4" i="168"/>
  <c r="AQ4" i="168" s="1"/>
  <c r="BB4" i="168" s="1"/>
  <c r="AF4" i="168"/>
  <c r="AG4" i="168" s="1"/>
  <c r="Z4" i="168"/>
  <c r="AA4" i="168" s="1"/>
  <c r="AK4" i="168" s="1"/>
  <c r="W4" i="168"/>
  <c r="X4" i="168" s="1"/>
  <c r="AJ4" i="168" s="1"/>
  <c r="R4" i="168"/>
  <c r="P4" i="168"/>
  <c r="N4" i="168"/>
  <c r="L4" i="168"/>
  <c r="J4" i="168"/>
  <c r="Q4" i="168" s="1"/>
  <c r="S4" i="168" s="1"/>
  <c r="T4" i="168" s="1"/>
  <c r="G4" i="168"/>
  <c r="BD3" i="168"/>
  <c r="BB3" i="168"/>
  <c r="BA3" i="168"/>
  <c r="BF3" i="168" s="1"/>
  <c r="AZ3" i="168"/>
  <c r="BE3" i="168" s="1"/>
  <c r="AW3" i="168"/>
  <c r="AS3" i="168"/>
  <c r="AT3" i="168" s="1"/>
  <c r="BC3" i="168" s="1"/>
  <c r="AP3" i="168"/>
  <c r="AQ3" i="168" s="1"/>
  <c r="AF3" i="168"/>
  <c r="AG3" i="168" s="1"/>
  <c r="Z3" i="168"/>
  <c r="AA3" i="168" s="1"/>
  <c r="AK3" i="168" s="1"/>
  <c r="X3" i="168"/>
  <c r="AJ3" i="168" s="1"/>
  <c r="W3" i="168"/>
  <c r="R3" i="168"/>
  <c r="P3" i="168"/>
  <c r="N3" i="168"/>
  <c r="L3" i="168"/>
  <c r="Q3" i="168" s="1"/>
  <c r="S3" i="168" s="1"/>
  <c r="T3" i="168" s="1"/>
  <c r="J3" i="168"/>
  <c r="G3" i="168"/>
  <c r="BE2" i="168"/>
  <c r="BD2" i="168"/>
  <c r="BC2" i="168"/>
  <c r="BB2" i="168"/>
  <c r="BA2" i="168"/>
  <c r="BF2" i="168" s="1"/>
  <c r="AZ2" i="168"/>
  <c r="AW2" i="168"/>
  <c r="AS2" i="168"/>
  <c r="AT2" i="168" s="1"/>
  <c r="AP2" i="168"/>
  <c r="AQ2" i="168" s="1"/>
  <c r="AF2" i="168"/>
  <c r="AG2" i="168" s="1"/>
  <c r="Z2" i="168"/>
  <c r="AA2" i="168" s="1"/>
  <c r="AK2" i="168" s="1"/>
  <c r="W2" i="168"/>
  <c r="X2" i="168" s="1"/>
  <c r="AJ2" i="168" s="1"/>
  <c r="R2" i="168"/>
  <c r="P2" i="168"/>
  <c r="N2" i="168"/>
  <c r="Q2" i="168" s="1"/>
  <c r="S2" i="168" s="1"/>
  <c r="T2" i="168" s="1"/>
  <c r="L2" i="168"/>
  <c r="J2" i="168"/>
  <c r="G2" i="168"/>
  <c r="AY21" i="167"/>
  <c r="BD21" i="167" s="1"/>
  <c r="AV21" i="167"/>
  <c r="BC21" i="167" s="1"/>
  <c r="AR21" i="167"/>
  <c r="AS21" i="167" s="1"/>
  <c r="BB21" i="167" s="1"/>
  <c r="AO21" i="167"/>
  <c r="AP21" i="167" s="1"/>
  <c r="BA21" i="167" s="1"/>
  <c r="AE21" i="167"/>
  <c r="AF21" i="167" s="1"/>
  <c r="Y21" i="167"/>
  <c r="Z21" i="167" s="1"/>
  <c r="AJ21" i="167" s="1"/>
  <c r="V21" i="167"/>
  <c r="W21" i="167" s="1"/>
  <c r="AI21" i="167" s="1"/>
  <c r="Q21" i="167"/>
  <c r="O21" i="167"/>
  <c r="M21" i="167"/>
  <c r="K21" i="167"/>
  <c r="I21" i="167"/>
  <c r="F21" i="167"/>
  <c r="AY20" i="167"/>
  <c r="BD20" i="167" s="1"/>
  <c r="AV20" i="167"/>
  <c r="BC20" i="167" s="1"/>
  <c r="AR20" i="167"/>
  <c r="AS20" i="167" s="1"/>
  <c r="BB20" i="167" s="1"/>
  <c r="AO20" i="167"/>
  <c r="AP20" i="167" s="1"/>
  <c r="AE20" i="167"/>
  <c r="AF20" i="167" s="1"/>
  <c r="Y20" i="167"/>
  <c r="Z20" i="167" s="1"/>
  <c r="AJ20" i="167" s="1"/>
  <c r="V20" i="167"/>
  <c r="W20" i="167" s="1"/>
  <c r="AI20" i="167" s="1"/>
  <c r="Q20" i="167"/>
  <c r="O20" i="167"/>
  <c r="M20" i="167"/>
  <c r="K20" i="167"/>
  <c r="I20" i="167"/>
  <c r="F20" i="167"/>
  <c r="AY19" i="167"/>
  <c r="BD19" i="167" s="1"/>
  <c r="AV19" i="167"/>
  <c r="BC19" i="167" s="1"/>
  <c r="AR19" i="167"/>
  <c r="AS19" i="167" s="1"/>
  <c r="BB19" i="167" s="1"/>
  <c r="AP19" i="167"/>
  <c r="AO19" i="167"/>
  <c r="AE19" i="167"/>
  <c r="AF19" i="167" s="1"/>
  <c r="Y19" i="167"/>
  <c r="Z19" i="167" s="1"/>
  <c r="AJ19" i="167" s="1"/>
  <c r="V19" i="167"/>
  <c r="W19" i="167" s="1"/>
  <c r="AI19" i="167" s="1"/>
  <c r="Q19" i="167"/>
  <c r="O19" i="167"/>
  <c r="M19" i="167"/>
  <c r="K19" i="167"/>
  <c r="I19" i="167"/>
  <c r="F19" i="167"/>
  <c r="BD18" i="167"/>
  <c r="BC18" i="167"/>
  <c r="BB18" i="167"/>
  <c r="AY18" i="167"/>
  <c r="AV18" i="167"/>
  <c r="AR18" i="167"/>
  <c r="AS18" i="167" s="1"/>
  <c r="AO18" i="167"/>
  <c r="AP18" i="167" s="1"/>
  <c r="AE18" i="167"/>
  <c r="AK18" i="167" s="1"/>
  <c r="Y18" i="167"/>
  <c r="Z18" i="167" s="1"/>
  <c r="AJ18" i="167" s="1"/>
  <c r="V18" i="167"/>
  <c r="W18" i="167" s="1"/>
  <c r="AI18" i="167" s="1"/>
  <c r="Q18" i="167"/>
  <c r="O18" i="167"/>
  <c r="M18" i="167"/>
  <c r="K18" i="167"/>
  <c r="I18" i="167"/>
  <c r="F18" i="167"/>
  <c r="AY17" i="167"/>
  <c r="BD17" i="167" s="1"/>
  <c r="AV17" i="167"/>
  <c r="BC17" i="167" s="1"/>
  <c r="AR17" i="167"/>
  <c r="AS17" i="167" s="1"/>
  <c r="BB17" i="167" s="1"/>
  <c r="AO17" i="167"/>
  <c r="AP17" i="167" s="1"/>
  <c r="AE17" i="167"/>
  <c r="AK17" i="167" s="1"/>
  <c r="Y17" i="167"/>
  <c r="Z17" i="167" s="1"/>
  <c r="AJ17" i="167" s="1"/>
  <c r="V17" i="167"/>
  <c r="W17" i="167" s="1"/>
  <c r="AI17" i="167" s="1"/>
  <c r="Q17" i="167"/>
  <c r="O17" i="167"/>
  <c r="M17" i="167"/>
  <c r="K17" i="167"/>
  <c r="I17" i="167"/>
  <c r="F17" i="167"/>
  <c r="AY16" i="167"/>
  <c r="BD16" i="167" s="1"/>
  <c r="AV16" i="167"/>
  <c r="BC16" i="167" s="1"/>
  <c r="AR16" i="167"/>
  <c r="AS16" i="167" s="1"/>
  <c r="BB16" i="167" s="1"/>
  <c r="AO16" i="167"/>
  <c r="AP16" i="167" s="1"/>
  <c r="AE16" i="167"/>
  <c r="AK16" i="167" s="1"/>
  <c r="Y16" i="167"/>
  <c r="Z16" i="167" s="1"/>
  <c r="AJ16" i="167" s="1"/>
  <c r="V16" i="167"/>
  <c r="W16" i="167" s="1"/>
  <c r="AI16" i="167" s="1"/>
  <c r="Q16" i="167"/>
  <c r="O16" i="167"/>
  <c r="M16" i="167"/>
  <c r="K16" i="167"/>
  <c r="I16" i="167"/>
  <c r="F16" i="167"/>
  <c r="AY15" i="167"/>
  <c r="BD15" i="167" s="1"/>
  <c r="AV15" i="167"/>
  <c r="BC15" i="167" s="1"/>
  <c r="AR15" i="167"/>
  <c r="AS15" i="167" s="1"/>
  <c r="BB15" i="167" s="1"/>
  <c r="AO15" i="167"/>
  <c r="AP15" i="167" s="1"/>
  <c r="AK15" i="167"/>
  <c r="AJ15" i="167"/>
  <c r="AE15" i="167"/>
  <c r="AF15" i="167" s="1"/>
  <c r="Y15" i="167"/>
  <c r="Z15" i="167" s="1"/>
  <c r="V15" i="167"/>
  <c r="W15" i="167" s="1"/>
  <c r="AI15" i="167" s="1"/>
  <c r="Q15" i="167"/>
  <c r="O15" i="167"/>
  <c r="M15" i="167"/>
  <c r="K15" i="167"/>
  <c r="I15" i="167"/>
  <c r="F15" i="167"/>
  <c r="AY14" i="167"/>
  <c r="BD14" i="167" s="1"/>
  <c r="AV14" i="167"/>
  <c r="BC14" i="167" s="1"/>
  <c r="AR14" i="167"/>
  <c r="AS14" i="167" s="1"/>
  <c r="AO14" i="167"/>
  <c r="AP14" i="167" s="1"/>
  <c r="BA14" i="167" s="1"/>
  <c r="AJ14" i="167"/>
  <c r="AE14" i="167"/>
  <c r="AF14" i="167" s="1"/>
  <c r="Y14" i="167"/>
  <c r="Z14" i="167" s="1"/>
  <c r="V14" i="167"/>
  <c r="W14" i="167" s="1"/>
  <c r="AI14" i="167" s="1"/>
  <c r="Q14" i="167"/>
  <c r="O14" i="167"/>
  <c r="M14" i="167"/>
  <c r="K14" i="167"/>
  <c r="I14" i="167"/>
  <c r="F14" i="167"/>
  <c r="AY13" i="167"/>
  <c r="BD13" i="167" s="1"/>
  <c r="AV13" i="167"/>
  <c r="BC13" i="167" s="1"/>
  <c r="AR13" i="167"/>
  <c r="AS13" i="167" s="1"/>
  <c r="BB13" i="167" s="1"/>
  <c r="AO13" i="167"/>
  <c r="AP13" i="167" s="1"/>
  <c r="BA13" i="167" s="1"/>
  <c r="AE13" i="167"/>
  <c r="AF13" i="167" s="1"/>
  <c r="Y13" i="167"/>
  <c r="Z13" i="167" s="1"/>
  <c r="AJ13" i="167" s="1"/>
  <c r="V13" i="167"/>
  <c r="W13" i="167" s="1"/>
  <c r="AI13" i="167" s="1"/>
  <c r="Q13" i="167"/>
  <c r="O13" i="167"/>
  <c r="M13" i="167"/>
  <c r="K13" i="167"/>
  <c r="I13" i="167"/>
  <c r="F13" i="167"/>
  <c r="BA12" i="167"/>
  <c r="AY12" i="167"/>
  <c r="BD12" i="167" s="1"/>
  <c r="AV12" i="167"/>
  <c r="BC12" i="167" s="1"/>
  <c r="AR12" i="167"/>
  <c r="AS12" i="167" s="1"/>
  <c r="BB12" i="167" s="1"/>
  <c r="AO12" i="167"/>
  <c r="AP12" i="167" s="1"/>
  <c r="AE12" i="167"/>
  <c r="AF12" i="167" s="1"/>
  <c r="Y12" i="167"/>
  <c r="Z12" i="167" s="1"/>
  <c r="AJ12" i="167" s="1"/>
  <c r="V12" i="167"/>
  <c r="W12" i="167" s="1"/>
  <c r="AI12" i="167" s="1"/>
  <c r="Q12" i="167"/>
  <c r="O12" i="167"/>
  <c r="P12" i="167" s="1"/>
  <c r="R12" i="167" s="1"/>
  <c r="S12" i="167" s="1"/>
  <c r="M12" i="167"/>
  <c r="K12" i="167"/>
  <c r="I12" i="167"/>
  <c r="F12" i="167"/>
  <c r="BB11" i="167"/>
  <c r="AY11" i="167"/>
  <c r="BD11" i="167" s="1"/>
  <c r="AV11" i="167"/>
  <c r="BC11" i="167" s="1"/>
  <c r="AR11" i="167"/>
  <c r="AS11" i="167" s="1"/>
  <c r="AO11" i="167"/>
  <c r="AP11" i="167" s="1"/>
  <c r="AK11" i="167"/>
  <c r="AE11" i="167"/>
  <c r="AF11" i="167" s="1"/>
  <c r="Y11" i="167"/>
  <c r="Z11" i="167" s="1"/>
  <c r="AJ11" i="167" s="1"/>
  <c r="V11" i="167"/>
  <c r="W11" i="167" s="1"/>
  <c r="AI11" i="167" s="1"/>
  <c r="Q11" i="167"/>
  <c r="O11" i="167"/>
  <c r="M11" i="167"/>
  <c r="K11" i="167"/>
  <c r="I11" i="167"/>
  <c r="F11" i="167"/>
  <c r="BC10" i="167"/>
  <c r="AY10" i="167"/>
  <c r="BD10" i="167" s="1"/>
  <c r="AV10" i="167"/>
  <c r="AR10" i="167"/>
  <c r="AS10" i="167" s="1"/>
  <c r="BB10" i="167" s="1"/>
  <c r="AO10" i="167"/>
  <c r="AP10" i="167" s="1"/>
  <c r="AE10" i="167"/>
  <c r="AK10" i="167" s="1"/>
  <c r="Y10" i="167"/>
  <c r="Z10" i="167" s="1"/>
  <c r="AJ10" i="167" s="1"/>
  <c r="V10" i="167"/>
  <c r="W10" i="167" s="1"/>
  <c r="AI10" i="167" s="1"/>
  <c r="Q10" i="167"/>
  <c r="O10" i="167"/>
  <c r="M10" i="167"/>
  <c r="K10" i="167"/>
  <c r="I10" i="167"/>
  <c r="F10" i="167"/>
  <c r="BC9" i="167"/>
  <c r="AY9" i="167"/>
  <c r="BD9" i="167" s="1"/>
  <c r="AV9" i="167"/>
  <c r="AR9" i="167"/>
  <c r="AS9" i="167" s="1"/>
  <c r="BB9" i="167" s="1"/>
  <c r="AO9" i="167"/>
  <c r="AP9" i="167" s="1"/>
  <c r="BA9" i="167" s="1"/>
  <c r="AE9" i="167"/>
  <c r="AK9" i="167" s="1"/>
  <c r="Y9" i="167"/>
  <c r="Z9" i="167" s="1"/>
  <c r="AJ9" i="167" s="1"/>
  <c r="V9" i="167"/>
  <c r="W9" i="167" s="1"/>
  <c r="AI9" i="167" s="1"/>
  <c r="Q9" i="167"/>
  <c r="O9" i="167"/>
  <c r="M9" i="167"/>
  <c r="K9" i="167"/>
  <c r="I9" i="167"/>
  <c r="F9" i="167"/>
  <c r="BD8" i="167"/>
  <c r="AY8" i="167"/>
  <c r="AV8" i="167"/>
  <c r="BC8" i="167" s="1"/>
  <c r="AR8" i="167"/>
  <c r="AS8" i="167" s="1"/>
  <c r="BB8" i="167" s="1"/>
  <c r="AO8" i="167"/>
  <c r="AP8" i="167" s="1"/>
  <c r="AI8" i="167"/>
  <c r="AE8" i="167"/>
  <c r="AK8" i="167" s="1"/>
  <c r="Y8" i="167"/>
  <c r="Z8" i="167" s="1"/>
  <c r="AJ8" i="167" s="1"/>
  <c r="V8" i="167"/>
  <c r="W8" i="167" s="1"/>
  <c r="Q8" i="167"/>
  <c r="O8" i="167"/>
  <c r="M8" i="167"/>
  <c r="K8" i="167"/>
  <c r="I8" i="167"/>
  <c r="F8" i="167"/>
  <c r="P8" i="167" s="1"/>
  <c r="R8" i="167" s="1"/>
  <c r="S8" i="167" s="1"/>
  <c r="AY7" i="167"/>
  <c r="BD7" i="167" s="1"/>
  <c r="AV7" i="167"/>
  <c r="BC7" i="167" s="1"/>
  <c r="AR7" i="167"/>
  <c r="AS7" i="167" s="1"/>
  <c r="BB7" i="167" s="1"/>
  <c r="AO7" i="167"/>
  <c r="AP7" i="167" s="1"/>
  <c r="AE7" i="167"/>
  <c r="AK7" i="167" s="1"/>
  <c r="Y7" i="167"/>
  <c r="Z7" i="167" s="1"/>
  <c r="AJ7" i="167" s="1"/>
  <c r="W7" i="167"/>
  <c r="AI7" i="167" s="1"/>
  <c r="V7" i="167"/>
  <c r="Q7" i="167"/>
  <c r="O7" i="167"/>
  <c r="M7" i="167"/>
  <c r="K7" i="167"/>
  <c r="I7" i="167"/>
  <c r="F7" i="167"/>
  <c r="AY6" i="167"/>
  <c r="BD6" i="167" s="1"/>
  <c r="AV6" i="167"/>
  <c r="BC6" i="167" s="1"/>
  <c r="AR6" i="167"/>
  <c r="AS6" i="167" s="1"/>
  <c r="AO6" i="167"/>
  <c r="AP6" i="167" s="1"/>
  <c r="BA6" i="167" s="1"/>
  <c r="AE6" i="167"/>
  <c r="AF6" i="167" s="1"/>
  <c r="Y6" i="167"/>
  <c r="Z6" i="167" s="1"/>
  <c r="AJ6" i="167" s="1"/>
  <c r="V6" i="167"/>
  <c r="W6" i="167" s="1"/>
  <c r="AI6" i="167" s="1"/>
  <c r="Q6" i="167"/>
  <c r="O6" i="167"/>
  <c r="M6" i="167"/>
  <c r="K6" i="167"/>
  <c r="I6" i="167"/>
  <c r="F6" i="167"/>
  <c r="AY5" i="167"/>
  <c r="BD5" i="167" s="1"/>
  <c r="AV5" i="167"/>
  <c r="BC5" i="167" s="1"/>
  <c r="AR5" i="167"/>
  <c r="AS5" i="167" s="1"/>
  <c r="BB5" i="167" s="1"/>
  <c r="AO5" i="167"/>
  <c r="AP5" i="167" s="1"/>
  <c r="BA5" i="167" s="1"/>
  <c r="AE5" i="167"/>
  <c r="AF5" i="167" s="1"/>
  <c r="Y5" i="167"/>
  <c r="Z5" i="167" s="1"/>
  <c r="AJ5" i="167" s="1"/>
  <c r="V5" i="167"/>
  <c r="W5" i="167" s="1"/>
  <c r="AI5" i="167" s="1"/>
  <c r="Q5" i="167"/>
  <c r="O5" i="167"/>
  <c r="M5" i="167"/>
  <c r="K5" i="167"/>
  <c r="I5" i="167"/>
  <c r="F5" i="167"/>
  <c r="AY4" i="167"/>
  <c r="BD4" i="167" s="1"/>
  <c r="AV4" i="167"/>
  <c r="BC4" i="167" s="1"/>
  <c r="AR4" i="167"/>
  <c r="AS4" i="167" s="1"/>
  <c r="BB4" i="167" s="1"/>
  <c r="AO4" i="167"/>
  <c r="AP4" i="167" s="1"/>
  <c r="BA4" i="167" s="1"/>
  <c r="AI4" i="167"/>
  <c r="AE4" i="167"/>
  <c r="AF4" i="167" s="1"/>
  <c r="Y4" i="167"/>
  <c r="Z4" i="167" s="1"/>
  <c r="AJ4" i="167" s="1"/>
  <c r="W4" i="167"/>
  <c r="V4" i="167"/>
  <c r="Q4" i="167"/>
  <c r="O4" i="167"/>
  <c r="M4" i="167"/>
  <c r="K4" i="167"/>
  <c r="P4" i="167" s="1"/>
  <c r="R4" i="167" s="1"/>
  <c r="S4" i="167" s="1"/>
  <c r="I4" i="167"/>
  <c r="F4" i="167"/>
  <c r="AY3" i="167"/>
  <c r="BD3" i="167" s="1"/>
  <c r="AV3" i="167"/>
  <c r="BC3" i="167" s="1"/>
  <c r="AR3" i="167"/>
  <c r="AS3" i="167" s="1"/>
  <c r="BB3" i="167" s="1"/>
  <c r="AO3" i="167"/>
  <c r="AP3" i="167" s="1"/>
  <c r="BA3" i="167" s="1"/>
  <c r="AE3" i="167"/>
  <c r="AK3" i="167" s="1"/>
  <c r="Y3" i="167"/>
  <c r="Z3" i="167" s="1"/>
  <c r="AJ3" i="167" s="1"/>
  <c r="V3" i="167"/>
  <c r="W3" i="167" s="1"/>
  <c r="AI3" i="167" s="1"/>
  <c r="Q3" i="167"/>
  <c r="O3" i="167"/>
  <c r="M3" i="167"/>
  <c r="K3" i="167"/>
  <c r="I3" i="167"/>
  <c r="F3" i="167"/>
  <c r="BC2" i="167"/>
  <c r="BB2" i="167"/>
  <c r="AY2" i="167"/>
  <c r="BD2" i="167" s="1"/>
  <c r="AV2" i="167"/>
  <c r="AR2" i="167"/>
  <c r="AS2" i="167" s="1"/>
  <c r="AO2" i="167"/>
  <c r="AP2" i="167" s="1"/>
  <c r="AE2" i="167"/>
  <c r="AF2" i="167" s="1"/>
  <c r="Y2" i="167"/>
  <c r="Z2" i="167" s="1"/>
  <c r="AJ2" i="167" s="1"/>
  <c r="V2" i="167"/>
  <c r="W2" i="167" s="1"/>
  <c r="AI2" i="167" s="1"/>
  <c r="Q2" i="167"/>
  <c r="O2" i="167"/>
  <c r="M2" i="167"/>
  <c r="K2" i="167"/>
  <c r="I2" i="167"/>
  <c r="F2" i="167"/>
  <c r="P2" i="167" s="1"/>
  <c r="R2" i="167" s="1"/>
  <c r="S2" i="167" s="1"/>
  <c r="F6" i="166"/>
  <c r="I6" i="166"/>
  <c r="AY24" i="166"/>
  <c r="BD24" i="166" s="1"/>
  <c r="AV24" i="166"/>
  <c r="BC24" i="166" s="1"/>
  <c r="AR24" i="166"/>
  <c r="AS24" i="166" s="1"/>
  <c r="BB24" i="166" s="1"/>
  <c r="AO24" i="166"/>
  <c r="AP24" i="166" s="1"/>
  <c r="AZ24" i="166" s="1"/>
  <c r="AI24" i="166"/>
  <c r="AE24" i="166"/>
  <c r="AF24" i="166" s="1"/>
  <c r="Y24" i="166"/>
  <c r="Z24" i="166" s="1"/>
  <c r="AJ24" i="166" s="1"/>
  <c r="V24" i="166"/>
  <c r="W24" i="166" s="1"/>
  <c r="Q24" i="166"/>
  <c r="O24" i="166"/>
  <c r="M24" i="166"/>
  <c r="K24" i="166"/>
  <c r="I24" i="166"/>
  <c r="F24" i="166"/>
  <c r="BC23" i="166"/>
  <c r="AY23" i="166"/>
  <c r="BD23" i="166" s="1"/>
  <c r="AV23" i="166"/>
  <c r="AR23" i="166"/>
  <c r="AS23" i="166" s="1"/>
  <c r="BB23" i="166" s="1"/>
  <c r="AO23" i="166"/>
  <c r="AP23" i="166" s="1"/>
  <c r="AE23" i="166"/>
  <c r="Y23" i="166"/>
  <c r="Z23" i="166" s="1"/>
  <c r="AJ23" i="166" s="1"/>
  <c r="W23" i="166"/>
  <c r="AI23" i="166" s="1"/>
  <c r="V23" i="166"/>
  <c r="Q23" i="166"/>
  <c r="O23" i="166"/>
  <c r="M23" i="166"/>
  <c r="K23" i="166"/>
  <c r="I23" i="166"/>
  <c r="F23" i="166"/>
  <c r="P23" i="166" s="1"/>
  <c r="R23" i="166" s="1"/>
  <c r="S23" i="166" s="1"/>
  <c r="AY22" i="166"/>
  <c r="BD22" i="166" s="1"/>
  <c r="AV22" i="166"/>
  <c r="BC22" i="166" s="1"/>
  <c r="AR22" i="166"/>
  <c r="AS22" i="166" s="1"/>
  <c r="BB22" i="166" s="1"/>
  <c r="AO22" i="166"/>
  <c r="AP22" i="166" s="1"/>
  <c r="AE22" i="166"/>
  <c r="AK22" i="166" s="1"/>
  <c r="Y22" i="166"/>
  <c r="Z22" i="166" s="1"/>
  <c r="AJ22" i="166" s="1"/>
  <c r="V22" i="166"/>
  <c r="W22" i="166" s="1"/>
  <c r="AI22" i="166" s="1"/>
  <c r="Q22" i="166"/>
  <c r="O22" i="166"/>
  <c r="M22" i="166"/>
  <c r="K22" i="166"/>
  <c r="I22" i="166"/>
  <c r="F22" i="166"/>
  <c r="BA21" i="166"/>
  <c r="AY21" i="166"/>
  <c r="BD21" i="166" s="1"/>
  <c r="AV21" i="166"/>
  <c r="BC21" i="166" s="1"/>
  <c r="AR21" i="166"/>
  <c r="AS21" i="166" s="1"/>
  <c r="BB21" i="166" s="1"/>
  <c r="AO21" i="166"/>
  <c r="AP21" i="166" s="1"/>
  <c r="AE21" i="166"/>
  <c r="AK21" i="166" s="1"/>
  <c r="Y21" i="166"/>
  <c r="Z21" i="166" s="1"/>
  <c r="AJ21" i="166" s="1"/>
  <c r="V21" i="166"/>
  <c r="W21" i="166" s="1"/>
  <c r="AI21" i="166" s="1"/>
  <c r="Q21" i="166"/>
  <c r="O21" i="166"/>
  <c r="M21" i="166"/>
  <c r="K21" i="166"/>
  <c r="I21" i="166"/>
  <c r="F21" i="166"/>
  <c r="AY20" i="166"/>
  <c r="BD20" i="166" s="1"/>
  <c r="AV20" i="166"/>
  <c r="BC20" i="166" s="1"/>
  <c r="AR20" i="166"/>
  <c r="AS20" i="166" s="1"/>
  <c r="BB20" i="166" s="1"/>
  <c r="AO20" i="166"/>
  <c r="AP20" i="166" s="1"/>
  <c r="AE20" i="166"/>
  <c r="Y20" i="166"/>
  <c r="Z20" i="166" s="1"/>
  <c r="AJ20" i="166" s="1"/>
  <c r="V20" i="166"/>
  <c r="W20" i="166" s="1"/>
  <c r="AI20" i="166" s="1"/>
  <c r="Q20" i="166"/>
  <c r="O20" i="166"/>
  <c r="M20" i="166"/>
  <c r="K20" i="166"/>
  <c r="P20" i="166" s="1"/>
  <c r="R20" i="166" s="1"/>
  <c r="S20" i="166" s="1"/>
  <c r="I20" i="166"/>
  <c r="F20" i="166"/>
  <c r="AY19" i="166"/>
  <c r="BD19" i="166" s="1"/>
  <c r="AV19" i="166"/>
  <c r="BC19" i="166" s="1"/>
  <c r="AR19" i="166"/>
  <c r="AS19" i="166" s="1"/>
  <c r="BB19" i="166" s="1"/>
  <c r="AO19" i="166"/>
  <c r="AP19" i="166" s="1"/>
  <c r="AE19" i="166"/>
  <c r="AK19" i="166" s="1"/>
  <c r="Y19" i="166"/>
  <c r="Z19" i="166" s="1"/>
  <c r="AJ19" i="166" s="1"/>
  <c r="V19" i="166"/>
  <c r="W19" i="166" s="1"/>
  <c r="AI19" i="166" s="1"/>
  <c r="Q19" i="166"/>
  <c r="O19" i="166"/>
  <c r="M19" i="166"/>
  <c r="K19" i="166"/>
  <c r="I19" i="166"/>
  <c r="F19" i="166"/>
  <c r="AY18" i="166"/>
  <c r="BD18" i="166" s="1"/>
  <c r="AV18" i="166"/>
  <c r="BC18" i="166" s="1"/>
  <c r="AR18" i="166"/>
  <c r="AS18" i="166" s="1"/>
  <c r="BB18" i="166" s="1"/>
  <c r="AO18" i="166"/>
  <c r="AP18" i="166" s="1"/>
  <c r="AE18" i="166"/>
  <c r="AF18" i="166" s="1"/>
  <c r="Y18" i="166"/>
  <c r="Z18" i="166" s="1"/>
  <c r="AJ18" i="166" s="1"/>
  <c r="V18" i="166"/>
  <c r="W18" i="166" s="1"/>
  <c r="AI18" i="166" s="1"/>
  <c r="Q18" i="166"/>
  <c r="O18" i="166"/>
  <c r="M18" i="166"/>
  <c r="K18" i="166"/>
  <c r="I18" i="166"/>
  <c r="F18" i="166"/>
  <c r="AY17" i="166"/>
  <c r="BD17" i="166" s="1"/>
  <c r="AV17" i="166"/>
  <c r="BC17" i="166" s="1"/>
  <c r="AR17" i="166"/>
  <c r="AS17" i="166" s="1"/>
  <c r="BB17" i="166" s="1"/>
  <c r="AO17" i="166"/>
  <c r="AP17" i="166" s="1"/>
  <c r="BA17" i="166" s="1"/>
  <c r="AE17" i="166"/>
  <c r="AF17" i="166" s="1"/>
  <c r="Y17" i="166"/>
  <c r="Z17" i="166" s="1"/>
  <c r="AJ17" i="166" s="1"/>
  <c r="V17" i="166"/>
  <c r="W17" i="166" s="1"/>
  <c r="AI17" i="166" s="1"/>
  <c r="Q17" i="166"/>
  <c r="O17" i="166"/>
  <c r="M17" i="166"/>
  <c r="K17" i="166"/>
  <c r="I17" i="166"/>
  <c r="F17" i="166"/>
  <c r="AY14" i="166"/>
  <c r="BD14" i="166" s="1"/>
  <c r="AV14" i="166"/>
  <c r="BC14" i="166" s="1"/>
  <c r="AR14" i="166"/>
  <c r="AS14" i="166" s="1"/>
  <c r="BB14" i="166" s="1"/>
  <c r="AO14" i="166"/>
  <c r="AP14" i="166" s="1"/>
  <c r="BA14" i="166" s="1"/>
  <c r="AE14" i="166"/>
  <c r="AK14" i="166" s="1"/>
  <c r="Y14" i="166"/>
  <c r="Z14" i="166" s="1"/>
  <c r="AJ14" i="166" s="1"/>
  <c r="V14" i="166"/>
  <c r="W14" i="166" s="1"/>
  <c r="AI14" i="166" s="1"/>
  <c r="Q14" i="166"/>
  <c r="O14" i="166"/>
  <c r="M14" i="166"/>
  <c r="K14" i="166"/>
  <c r="I14" i="166"/>
  <c r="F14" i="166"/>
  <c r="AY13" i="166"/>
  <c r="BD13" i="166" s="1"/>
  <c r="AV13" i="166"/>
  <c r="BC13" i="166" s="1"/>
  <c r="AR13" i="166"/>
  <c r="AS13" i="166" s="1"/>
  <c r="BB13" i="166" s="1"/>
  <c r="AO13" i="166"/>
  <c r="AP13" i="166" s="1"/>
  <c r="BA13" i="166" s="1"/>
  <c r="AE13" i="166"/>
  <c r="Y13" i="166"/>
  <c r="Z13" i="166" s="1"/>
  <c r="AJ13" i="166" s="1"/>
  <c r="V13" i="166"/>
  <c r="W13" i="166" s="1"/>
  <c r="AI13" i="166" s="1"/>
  <c r="Q13" i="166"/>
  <c r="O13" i="166"/>
  <c r="M13" i="166"/>
  <c r="K13" i="166"/>
  <c r="I13" i="166"/>
  <c r="F13" i="166"/>
  <c r="P13" i="166" s="1"/>
  <c r="R13" i="166" s="1"/>
  <c r="S13" i="166" s="1"/>
  <c r="AH13" i="166" s="1"/>
  <c r="BC12" i="166"/>
  <c r="AY12" i="166"/>
  <c r="BD12" i="166" s="1"/>
  <c r="AV12" i="166"/>
  <c r="AR12" i="166"/>
  <c r="AS12" i="166" s="1"/>
  <c r="BB12" i="166" s="1"/>
  <c r="AO12" i="166"/>
  <c r="AP12" i="166" s="1"/>
  <c r="AE12" i="166"/>
  <c r="AK12" i="166" s="1"/>
  <c r="Y12" i="166"/>
  <c r="Z12" i="166" s="1"/>
  <c r="AJ12" i="166" s="1"/>
  <c r="V12" i="166"/>
  <c r="W12" i="166" s="1"/>
  <c r="AI12" i="166" s="1"/>
  <c r="Q12" i="166"/>
  <c r="O12" i="166"/>
  <c r="M12" i="166"/>
  <c r="K12" i="166"/>
  <c r="I12" i="166"/>
  <c r="F12" i="166"/>
  <c r="P12" i="166" s="1"/>
  <c r="R12" i="166" s="1"/>
  <c r="S12" i="166" s="1"/>
  <c r="BD11" i="166"/>
  <c r="AY11" i="166"/>
  <c r="AV11" i="166"/>
  <c r="BC11" i="166" s="1"/>
  <c r="AR11" i="166"/>
  <c r="AS11" i="166" s="1"/>
  <c r="BB11" i="166" s="1"/>
  <c r="AO11" i="166"/>
  <c r="AP11" i="166" s="1"/>
  <c r="AK11" i="166"/>
  <c r="AI11" i="166"/>
  <c r="AE11" i="166"/>
  <c r="AF11" i="166" s="1"/>
  <c r="Y11" i="166"/>
  <c r="Z11" i="166" s="1"/>
  <c r="AJ11" i="166" s="1"/>
  <c r="V11" i="166"/>
  <c r="W11" i="166" s="1"/>
  <c r="Q11" i="166"/>
  <c r="O11" i="166"/>
  <c r="M11" i="166"/>
  <c r="K11" i="166"/>
  <c r="I11" i="166"/>
  <c r="F11" i="166"/>
  <c r="AY10" i="166"/>
  <c r="BD10" i="166" s="1"/>
  <c r="AV10" i="166"/>
  <c r="BC10" i="166" s="1"/>
  <c r="AR10" i="166"/>
  <c r="AS10" i="166" s="1"/>
  <c r="BB10" i="166" s="1"/>
  <c r="AO10" i="166"/>
  <c r="AP10" i="166" s="1"/>
  <c r="AE10" i="166"/>
  <c r="AF10" i="166" s="1"/>
  <c r="Y10" i="166"/>
  <c r="Z10" i="166" s="1"/>
  <c r="AJ10" i="166" s="1"/>
  <c r="V10" i="166"/>
  <c r="W10" i="166" s="1"/>
  <c r="AI10" i="166" s="1"/>
  <c r="Q10" i="166"/>
  <c r="O10" i="166"/>
  <c r="M10" i="166"/>
  <c r="K10" i="166"/>
  <c r="I10" i="166"/>
  <c r="F10" i="166"/>
  <c r="AY9" i="166"/>
  <c r="BD9" i="166" s="1"/>
  <c r="AV9" i="166"/>
  <c r="BC9" i="166" s="1"/>
  <c r="AR9" i="166"/>
  <c r="AS9" i="166" s="1"/>
  <c r="BB9" i="166" s="1"/>
  <c r="AO9" i="166"/>
  <c r="AP9" i="166" s="1"/>
  <c r="BA9" i="166" s="1"/>
  <c r="AE9" i="166"/>
  <c r="AF9" i="166" s="1"/>
  <c r="Y9" i="166"/>
  <c r="Z9" i="166" s="1"/>
  <c r="AJ9" i="166" s="1"/>
  <c r="V9" i="166"/>
  <c r="W9" i="166" s="1"/>
  <c r="AI9" i="166" s="1"/>
  <c r="Q9" i="166"/>
  <c r="O9" i="166"/>
  <c r="M9" i="166"/>
  <c r="K9" i="166"/>
  <c r="I9" i="166"/>
  <c r="F9" i="166"/>
  <c r="P9" i="166" s="1"/>
  <c r="R9" i="166" s="1"/>
  <c r="S9" i="166" s="1"/>
  <c r="AY8" i="166"/>
  <c r="BD8" i="166" s="1"/>
  <c r="AV8" i="166"/>
  <c r="BC8" i="166" s="1"/>
  <c r="AR8" i="166"/>
  <c r="AS8" i="166" s="1"/>
  <c r="BB8" i="166" s="1"/>
  <c r="AO8" i="166"/>
  <c r="AP8" i="166" s="1"/>
  <c r="AZ8" i="166" s="1"/>
  <c r="AE8" i="166"/>
  <c r="Z8" i="166"/>
  <c r="AJ8" i="166" s="1"/>
  <c r="Y8" i="166"/>
  <c r="V8" i="166"/>
  <c r="W8" i="166" s="1"/>
  <c r="AI8" i="166" s="1"/>
  <c r="Q8" i="166"/>
  <c r="O8" i="166"/>
  <c r="M8" i="166"/>
  <c r="K8" i="166"/>
  <c r="I8" i="166"/>
  <c r="F8" i="166"/>
  <c r="AY7" i="166"/>
  <c r="BD7" i="166" s="1"/>
  <c r="AV7" i="166"/>
  <c r="BC7" i="166" s="1"/>
  <c r="AR7" i="166"/>
  <c r="AS7" i="166" s="1"/>
  <c r="BB7" i="166" s="1"/>
  <c r="AO7" i="166"/>
  <c r="AP7" i="166" s="1"/>
  <c r="AJ7" i="166"/>
  <c r="AE7" i="166"/>
  <c r="AK7" i="166" s="1"/>
  <c r="Y7" i="166"/>
  <c r="Z7" i="166" s="1"/>
  <c r="V7" i="166"/>
  <c r="W7" i="166" s="1"/>
  <c r="AI7" i="166" s="1"/>
  <c r="Q7" i="166"/>
  <c r="O7" i="166"/>
  <c r="M7" i="166"/>
  <c r="K7" i="166"/>
  <c r="I7" i="166"/>
  <c r="F7" i="166"/>
  <c r="AY6" i="166"/>
  <c r="BD6" i="166" s="1"/>
  <c r="AV6" i="166"/>
  <c r="BC6" i="166" s="1"/>
  <c r="AR6" i="166"/>
  <c r="AS6" i="166" s="1"/>
  <c r="BB6" i="166" s="1"/>
  <c r="AO6" i="166"/>
  <c r="AP6" i="166" s="1"/>
  <c r="AE6" i="166"/>
  <c r="AK6" i="166" s="1"/>
  <c r="Y6" i="166"/>
  <c r="Z6" i="166" s="1"/>
  <c r="AJ6" i="166" s="1"/>
  <c r="V6" i="166"/>
  <c r="W6" i="166" s="1"/>
  <c r="AI6" i="166" s="1"/>
  <c r="Q6" i="166"/>
  <c r="O6" i="166"/>
  <c r="M6" i="166"/>
  <c r="K6" i="166"/>
  <c r="BD5" i="166"/>
  <c r="AY5" i="166"/>
  <c r="AV5" i="166"/>
  <c r="BC5" i="166" s="1"/>
  <c r="AR5" i="166"/>
  <c r="AS5" i="166" s="1"/>
  <c r="BB5" i="166" s="1"/>
  <c r="AO5" i="166"/>
  <c r="AP5" i="166" s="1"/>
  <c r="BA5" i="166" s="1"/>
  <c r="AE5" i="166"/>
  <c r="Z5" i="166"/>
  <c r="AJ5" i="166" s="1"/>
  <c r="Y5" i="166"/>
  <c r="V5" i="166"/>
  <c r="W5" i="166" s="1"/>
  <c r="AI5" i="166" s="1"/>
  <c r="Q5" i="166"/>
  <c r="O5" i="166"/>
  <c r="M5" i="166"/>
  <c r="K5" i="166"/>
  <c r="I5" i="166"/>
  <c r="F5" i="166"/>
  <c r="AY4" i="166"/>
  <c r="BD4" i="166" s="1"/>
  <c r="AV4" i="166"/>
  <c r="BC4" i="166" s="1"/>
  <c r="AR4" i="166"/>
  <c r="AS4" i="166" s="1"/>
  <c r="BB4" i="166" s="1"/>
  <c r="AO4" i="166"/>
  <c r="AP4" i="166" s="1"/>
  <c r="AI4" i="166"/>
  <c r="AE4" i="166"/>
  <c r="AK4" i="166" s="1"/>
  <c r="Y4" i="166"/>
  <c r="Z4" i="166" s="1"/>
  <c r="AJ4" i="166" s="1"/>
  <c r="V4" i="166"/>
  <c r="W4" i="166" s="1"/>
  <c r="Q4" i="166"/>
  <c r="O4" i="166"/>
  <c r="M4" i="166"/>
  <c r="K4" i="166"/>
  <c r="I4" i="166"/>
  <c r="P4" i="166" s="1"/>
  <c r="R4" i="166" s="1"/>
  <c r="S4" i="166" s="1"/>
  <c r="F4" i="166"/>
  <c r="AY3" i="166"/>
  <c r="BD3" i="166" s="1"/>
  <c r="AV3" i="166"/>
  <c r="BC3" i="166" s="1"/>
  <c r="AR3" i="166"/>
  <c r="AS3" i="166" s="1"/>
  <c r="BB3" i="166" s="1"/>
  <c r="AO3" i="166"/>
  <c r="AP3" i="166" s="1"/>
  <c r="AK3" i="166"/>
  <c r="AE3" i="166"/>
  <c r="AF3" i="166" s="1"/>
  <c r="Y3" i="166"/>
  <c r="Z3" i="166" s="1"/>
  <c r="AJ3" i="166" s="1"/>
  <c r="V3" i="166"/>
  <c r="W3" i="166" s="1"/>
  <c r="AI3" i="166" s="1"/>
  <c r="Q3" i="166"/>
  <c r="O3" i="166"/>
  <c r="M3" i="166"/>
  <c r="K3" i="166"/>
  <c r="I3" i="166"/>
  <c r="F3" i="166"/>
  <c r="AY2" i="166"/>
  <c r="BD2" i="166" s="1"/>
  <c r="AV2" i="166"/>
  <c r="BC2" i="166" s="1"/>
  <c r="AR2" i="166"/>
  <c r="AS2" i="166" s="1"/>
  <c r="AO2" i="166"/>
  <c r="AP2" i="166" s="1"/>
  <c r="BA2" i="166" s="1"/>
  <c r="AK2" i="166"/>
  <c r="AE2" i="166"/>
  <c r="AF2" i="166" s="1"/>
  <c r="Y2" i="166"/>
  <c r="Z2" i="166" s="1"/>
  <c r="AJ2" i="166" s="1"/>
  <c r="V2" i="166"/>
  <c r="W2" i="166" s="1"/>
  <c r="AI2" i="166" s="1"/>
  <c r="Q2" i="166"/>
  <c r="O2" i="166"/>
  <c r="M2" i="166"/>
  <c r="K2" i="166"/>
  <c r="I2" i="166"/>
  <c r="F2" i="166"/>
  <c r="AY22" i="165"/>
  <c r="BD22" i="165" s="1"/>
  <c r="AV22" i="165"/>
  <c r="BC22" i="165" s="1"/>
  <c r="AR22" i="165"/>
  <c r="AS22" i="165" s="1"/>
  <c r="BB22" i="165" s="1"/>
  <c r="AO22" i="165"/>
  <c r="AP22" i="165" s="1"/>
  <c r="Y22" i="165"/>
  <c r="Z22" i="165" s="1"/>
  <c r="AJ22" i="165" s="1"/>
  <c r="V22" i="165"/>
  <c r="W22" i="165" s="1"/>
  <c r="AI22" i="165" s="1"/>
  <c r="Q22" i="165"/>
  <c r="O22" i="165"/>
  <c r="M22" i="165"/>
  <c r="K22" i="165"/>
  <c r="I22" i="165"/>
  <c r="F22" i="165"/>
  <c r="AY21" i="165"/>
  <c r="BD21" i="165" s="1"/>
  <c r="AV21" i="165"/>
  <c r="BC21" i="165" s="1"/>
  <c r="AR21" i="165"/>
  <c r="AS21" i="165" s="1"/>
  <c r="AO21" i="165"/>
  <c r="AP21" i="165" s="1"/>
  <c r="BA21" i="165" s="1"/>
  <c r="AE21" i="165"/>
  <c r="AF21" i="165" s="1"/>
  <c r="Y21" i="165"/>
  <c r="Z21" i="165" s="1"/>
  <c r="AJ21" i="165" s="1"/>
  <c r="V21" i="165"/>
  <c r="W21" i="165" s="1"/>
  <c r="AI21" i="165" s="1"/>
  <c r="Q21" i="165"/>
  <c r="O21" i="165"/>
  <c r="M21" i="165"/>
  <c r="K21" i="165"/>
  <c r="I21" i="165"/>
  <c r="F21" i="165"/>
  <c r="AY20" i="165"/>
  <c r="BD20" i="165" s="1"/>
  <c r="AV20" i="165"/>
  <c r="BC20" i="165" s="1"/>
  <c r="AR20" i="165"/>
  <c r="AS20" i="165" s="1"/>
  <c r="AO20" i="165"/>
  <c r="AP20" i="165" s="1"/>
  <c r="BA20" i="165" s="1"/>
  <c r="AE20" i="165"/>
  <c r="AF20" i="165" s="1"/>
  <c r="Y20" i="165"/>
  <c r="Z20" i="165" s="1"/>
  <c r="AJ20" i="165" s="1"/>
  <c r="V20" i="165"/>
  <c r="W20" i="165" s="1"/>
  <c r="AI20" i="165" s="1"/>
  <c r="Q20" i="165"/>
  <c r="O20" i="165"/>
  <c r="M20" i="165"/>
  <c r="K20" i="165"/>
  <c r="I20" i="165"/>
  <c r="F20" i="165"/>
  <c r="BC19" i="165"/>
  <c r="AY19" i="165"/>
  <c r="BD19" i="165" s="1"/>
  <c r="AV19" i="165"/>
  <c r="AR19" i="165"/>
  <c r="AS19" i="165" s="1"/>
  <c r="BB19" i="165" s="1"/>
  <c r="AO19" i="165"/>
  <c r="AP19" i="165" s="1"/>
  <c r="AE19" i="165"/>
  <c r="Y19" i="165"/>
  <c r="Z19" i="165" s="1"/>
  <c r="AJ19" i="165" s="1"/>
  <c r="V19" i="165"/>
  <c r="W19" i="165" s="1"/>
  <c r="AI19" i="165" s="1"/>
  <c r="Q19" i="165"/>
  <c r="O19" i="165"/>
  <c r="M19" i="165"/>
  <c r="K19" i="165"/>
  <c r="I19" i="165"/>
  <c r="F19" i="165"/>
  <c r="AY18" i="165"/>
  <c r="BD18" i="165" s="1"/>
  <c r="AV18" i="165"/>
  <c r="BC18" i="165" s="1"/>
  <c r="AR18" i="165"/>
  <c r="AS18" i="165" s="1"/>
  <c r="BB18" i="165" s="1"/>
  <c r="AO18" i="165"/>
  <c r="AP18" i="165" s="1"/>
  <c r="AE18" i="165"/>
  <c r="AK18" i="165" s="1"/>
  <c r="Y18" i="165"/>
  <c r="Z18" i="165" s="1"/>
  <c r="AJ18" i="165" s="1"/>
  <c r="V18" i="165"/>
  <c r="W18" i="165" s="1"/>
  <c r="AI18" i="165" s="1"/>
  <c r="Q18" i="165"/>
  <c r="O18" i="165"/>
  <c r="M18" i="165"/>
  <c r="P18" i="165" s="1"/>
  <c r="R18" i="165" s="1"/>
  <c r="S18" i="165" s="1"/>
  <c r="K18" i="165"/>
  <c r="I18" i="165"/>
  <c r="F18" i="165"/>
  <c r="AY17" i="165"/>
  <c r="BD17" i="165" s="1"/>
  <c r="AV17" i="165"/>
  <c r="BC17" i="165" s="1"/>
  <c r="AR17" i="165"/>
  <c r="AS17" i="165" s="1"/>
  <c r="BB17" i="165" s="1"/>
  <c r="AO17" i="165"/>
  <c r="AP17" i="165" s="1"/>
  <c r="AE17" i="165"/>
  <c r="AK17" i="165" s="1"/>
  <c r="Y17" i="165"/>
  <c r="Z17" i="165" s="1"/>
  <c r="AJ17" i="165" s="1"/>
  <c r="V17" i="165"/>
  <c r="W17" i="165" s="1"/>
  <c r="AI17" i="165" s="1"/>
  <c r="Q17" i="165"/>
  <c r="O17" i="165"/>
  <c r="M17" i="165"/>
  <c r="K17" i="165"/>
  <c r="I17" i="165"/>
  <c r="F17" i="165"/>
  <c r="P17" i="165" s="1"/>
  <c r="R17" i="165" s="1"/>
  <c r="S17" i="165" s="1"/>
  <c r="BD16" i="165"/>
  <c r="AY16" i="165"/>
  <c r="AV16" i="165"/>
  <c r="BC16" i="165" s="1"/>
  <c r="AR16" i="165"/>
  <c r="AS16" i="165" s="1"/>
  <c r="AO16" i="165"/>
  <c r="AP16" i="165" s="1"/>
  <c r="BA16" i="165" s="1"/>
  <c r="AE16" i="165"/>
  <c r="AK16" i="165" s="1"/>
  <c r="Y16" i="165"/>
  <c r="Z16" i="165" s="1"/>
  <c r="AJ16" i="165" s="1"/>
  <c r="V16" i="165"/>
  <c r="W16" i="165" s="1"/>
  <c r="AI16" i="165" s="1"/>
  <c r="Q16" i="165"/>
  <c r="O16" i="165"/>
  <c r="M16" i="165"/>
  <c r="K16" i="165"/>
  <c r="I16" i="165"/>
  <c r="F16" i="165"/>
  <c r="AY15" i="165"/>
  <c r="BD15" i="165" s="1"/>
  <c r="AV15" i="165"/>
  <c r="BC15" i="165" s="1"/>
  <c r="AR15" i="165"/>
  <c r="AS15" i="165" s="1"/>
  <c r="BB15" i="165" s="1"/>
  <c r="AO15" i="165"/>
  <c r="AP15" i="165" s="1"/>
  <c r="AE15" i="165"/>
  <c r="AF15" i="165" s="1"/>
  <c r="Y15" i="165"/>
  <c r="Z15" i="165" s="1"/>
  <c r="AJ15" i="165" s="1"/>
  <c r="V15" i="165"/>
  <c r="W15" i="165" s="1"/>
  <c r="AI15" i="165" s="1"/>
  <c r="Q15" i="165"/>
  <c r="O15" i="165"/>
  <c r="M15" i="165"/>
  <c r="K15" i="165"/>
  <c r="I15" i="165"/>
  <c r="F15" i="165"/>
  <c r="AY14" i="165"/>
  <c r="BD14" i="165" s="1"/>
  <c r="AV14" i="165"/>
  <c r="AR14" i="165"/>
  <c r="AS14" i="165" s="1"/>
  <c r="BB14" i="165" s="1"/>
  <c r="AP14" i="165"/>
  <c r="BA14" i="165" s="1"/>
  <c r="AO14" i="165"/>
  <c r="AE14" i="165"/>
  <c r="AK14" i="165" s="1"/>
  <c r="Y14" i="165"/>
  <c r="Z14" i="165" s="1"/>
  <c r="AJ14" i="165" s="1"/>
  <c r="V14" i="165"/>
  <c r="W14" i="165" s="1"/>
  <c r="AI14" i="165" s="1"/>
  <c r="Q14" i="165"/>
  <c r="O14" i="165"/>
  <c r="M14" i="165"/>
  <c r="K14" i="165"/>
  <c r="I14" i="165"/>
  <c r="F14" i="165"/>
  <c r="AY13" i="165"/>
  <c r="BD13" i="165" s="1"/>
  <c r="AV13" i="165"/>
  <c r="BC13" i="165" s="1"/>
  <c r="AR13" i="165"/>
  <c r="AS13" i="165" s="1"/>
  <c r="BB13" i="165" s="1"/>
  <c r="AO13" i="165"/>
  <c r="AP13" i="165" s="1"/>
  <c r="BA13" i="165" s="1"/>
  <c r="AE13" i="165"/>
  <c r="AK13" i="165" s="1"/>
  <c r="Y13" i="165"/>
  <c r="Z13" i="165" s="1"/>
  <c r="AJ13" i="165" s="1"/>
  <c r="V13" i="165"/>
  <c r="W13" i="165" s="1"/>
  <c r="AI13" i="165" s="1"/>
  <c r="Q13" i="165"/>
  <c r="O13" i="165"/>
  <c r="M13" i="165"/>
  <c r="K13" i="165"/>
  <c r="I13" i="165"/>
  <c r="F13" i="165"/>
  <c r="P13" i="165" s="1"/>
  <c r="R13" i="165" s="1"/>
  <c r="S13" i="165" s="1"/>
  <c r="BA12" i="165"/>
  <c r="AY12" i="165"/>
  <c r="BD12" i="165" s="1"/>
  <c r="AV12" i="165"/>
  <c r="BC12" i="165" s="1"/>
  <c r="AR12" i="165"/>
  <c r="AS12" i="165" s="1"/>
  <c r="BB12" i="165" s="1"/>
  <c r="AO12" i="165"/>
  <c r="AP12" i="165" s="1"/>
  <c r="AZ12" i="165" s="1"/>
  <c r="AE12" i="165"/>
  <c r="Y12" i="165"/>
  <c r="Z12" i="165" s="1"/>
  <c r="AJ12" i="165" s="1"/>
  <c r="V12" i="165"/>
  <c r="W12" i="165" s="1"/>
  <c r="AI12" i="165" s="1"/>
  <c r="Q12" i="165"/>
  <c r="O12" i="165"/>
  <c r="M12" i="165"/>
  <c r="K12" i="165"/>
  <c r="I12" i="165"/>
  <c r="F12" i="165"/>
  <c r="BA11" i="165"/>
  <c r="AY11" i="165"/>
  <c r="BD11" i="165" s="1"/>
  <c r="AV11" i="165"/>
  <c r="BC11" i="165" s="1"/>
  <c r="AR11" i="165"/>
  <c r="AS11" i="165" s="1"/>
  <c r="BB11" i="165" s="1"/>
  <c r="AO11" i="165"/>
  <c r="AP11" i="165" s="1"/>
  <c r="AE11" i="165"/>
  <c r="Y11" i="165"/>
  <c r="Z11" i="165" s="1"/>
  <c r="AJ11" i="165" s="1"/>
  <c r="V11" i="165"/>
  <c r="W11" i="165" s="1"/>
  <c r="AI11" i="165" s="1"/>
  <c r="Q11" i="165"/>
  <c r="O11" i="165"/>
  <c r="M11" i="165"/>
  <c r="K11" i="165"/>
  <c r="I11" i="165"/>
  <c r="F11" i="165"/>
  <c r="AY10" i="165"/>
  <c r="BD10" i="165" s="1"/>
  <c r="AV10" i="165"/>
  <c r="BC10" i="165" s="1"/>
  <c r="AR10" i="165"/>
  <c r="AS10" i="165" s="1"/>
  <c r="BB10" i="165" s="1"/>
  <c r="AO10" i="165"/>
  <c r="AP10" i="165" s="1"/>
  <c r="AE10" i="165"/>
  <c r="AK10" i="165" s="1"/>
  <c r="Y10" i="165"/>
  <c r="Z10" i="165" s="1"/>
  <c r="AJ10" i="165" s="1"/>
  <c r="V10" i="165"/>
  <c r="W10" i="165" s="1"/>
  <c r="AI10" i="165" s="1"/>
  <c r="Q10" i="165"/>
  <c r="O10" i="165"/>
  <c r="M10" i="165"/>
  <c r="K10" i="165"/>
  <c r="I10" i="165"/>
  <c r="P10" i="165" s="1"/>
  <c r="R10" i="165" s="1"/>
  <c r="S10" i="165" s="1"/>
  <c r="F10" i="165"/>
  <c r="AY9" i="165"/>
  <c r="BD9" i="165" s="1"/>
  <c r="AV9" i="165"/>
  <c r="BC9" i="165" s="1"/>
  <c r="AR9" i="165"/>
  <c r="AS9" i="165" s="1"/>
  <c r="BB9" i="165" s="1"/>
  <c r="AO9" i="165"/>
  <c r="AP9" i="165" s="1"/>
  <c r="AE9" i="165"/>
  <c r="AK9" i="165" s="1"/>
  <c r="Y9" i="165"/>
  <c r="Z9" i="165" s="1"/>
  <c r="AJ9" i="165" s="1"/>
  <c r="V9" i="165"/>
  <c r="W9" i="165" s="1"/>
  <c r="AI9" i="165" s="1"/>
  <c r="Q9" i="165"/>
  <c r="O9" i="165"/>
  <c r="M9" i="165"/>
  <c r="K9" i="165"/>
  <c r="I9" i="165"/>
  <c r="F9" i="165"/>
  <c r="AY8" i="165"/>
  <c r="BD8" i="165" s="1"/>
  <c r="AV8" i="165"/>
  <c r="BC8" i="165" s="1"/>
  <c r="AR8" i="165"/>
  <c r="AS8" i="165" s="1"/>
  <c r="BB8" i="165" s="1"/>
  <c r="AO8" i="165"/>
  <c r="AP8" i="165" s="1"/>
  <c r="BA8" i="165" s="1"/>
  <c r="AE8" i="165"/>
  <c r="AK8" i="165" s="1"/>
  <c r="Y8" i="165"/>
  <c r="Z8" i="165" s="1"/>
  <c r="AJ8" i="165" s="1"/>
  <c r="V8" i="165"/>
  <c r="W8" i="165" s="1"/>
  <c r="AI8" i="165" s="1"/>
  <c r="Q8" i="165"/>
  <c r="O8" i="165"/>
  <c r="M8" i="165"/>
  <c r="K8" i="165"/>
  <c r="I8" i="165"/>
  <c r="F8" i="165"/>
  <c r="AY7" i="165"/>
  <c r="BD7" i="165" s="1"/>
  <c r="AV7" i="165"/>
  <c r="BC7" i="165" s="1"/>
  <c r="AR7" i="165"/>
  <c r="AS7" i="165" s="1"/>
  <c r="BB7" i="165" s="1"/>
  <c r="AO7" i="165"/>
  <c r="AP7" i="165" s="1"/>
  <c r="AE7" i="165"/>
  <c r="AF7" i="165" s="1"/>
  <c r="Y7" i="165"/>
  <c r="Z7" i="165" s="1"/>
  <c r="AJ7" i="165" s="1"/>
  <c r="V7" i="165"/>
  <c r="W7" i="165" s="1"/>
  <c r="AI7" i="165" s="1"/>
  <c r="Q7" i="165"/>
  <c r="O7" i="165"/>
  <c r="M7" i="165"/>
  <c r="K7" i="165"/>
  <c r="I7" i="165"/>
  <c r="F7" i="165"/>
  <c r="AY6" i="165"/>
  <c r="BD6" i="165" s="1"/>
  <c r="AV6" i="165"/>
  <c r="AR6" i="165"/>
  <c r="AS6" i="165" s="1"/>
  <c r="BB6" i="165" s="1"/>
  <c r="AO6" i="165"/>
  <c r="AP6" i="165" s="1"/>
  <c r="BA6" i="165" s="1"/>
  <c r="AE6" i="165"/>
  <c r="AK6" i="165" s="1"/>
  <c r="Y6" i="165"/>
  <c r="Z6" i="165" s="1"/>
  <c r="AJ6" i="165" s="1"/>
  <c r="V6" i="165"/>
  <c r="W6" i="165" s="1"/>
  <c r="AI6" i="165" s="1"/>
  <c r="Q6" i="165"/>
  <c r="O6" i="165"/>
  <c r="M6" i="165"/>
  <c r="K6" i="165"/>
  <c r="I6" i="165"/>
  <c r="F6" i="165"/>
  <c r="AY5" i="165"/>
  <c r="BD5" i="165" s="1"/>
  <c r="AV5" i="165"/>
  <c r="BC5" i="165" s="1"/>
  <c r="AR5" i="165"/>
  <c r="AS5" i="165" s="1"/>
  <c r="BB5" i="165" s="1"/>
  <c r="AO5" i="165"/>
  <c r="AP5" i="165" s="1"/>
  <c r="BA5" i="165" s="1"/>
  <c r="AE5" i="165"/>
  <c r="AK5" i="165" s="1"/>
  <c r="Y5" i="165"/>
  <c r="Z5" i="165" s="1"/>
  <c r="AJ5" i="165" s="1"/>
  <c r="V5" i="165"/>
  <c r="W5" i="165" s="1"/>
  <c r="AI5" i="165" s="1"/>
  <c r="Q5" i="165"/>
  <c r="O5" i="165"/>
  <c r="M5" i="165"/>
  <c r="K5" i="165"/>
  <c r="I5" i="165"/>
  <c r="F5" i="165"/>
  <c r="AY4" i="165"/>
  <c r="BD4" i="165" s="1"/>
  <c r="AV4" i="165"/>
  <c r="BC4" i="165" s="1"/>
  <c r="AR4" i="165"/>
  <c r="AS4" i="165" s="1"/>
  <c r="BB4" i="165" s="1"/>
  <c r="AO4" i="165"/>
  <c r="AP4" i="165" s="1"/>
  <c r="AE4" i="165"/>
  <c r="Y4" i="165"/>
  <c r="Z4" i="165" s="1"/>
  <c r="AJ4" i="165" s="1"/>
  <c r="V4" i="165"/>
  <c r="W4" i="165" s="1"/>
  <c r="AI4" i="165" s="1"/>
  <c r="Q4" i="165"/>
  <c r="O4" i="165"/>
  <c r="M4" i="165"/>
  <c r="K4" i="165"/>
  <c r="I4" i="165"/>
  <c r="F4" i="165"/>
  <c r="BA3" i="165"/>
  <c r="AY3" i="165"/>
  <c r="BD3" i="165" s="1"/>
  <c r="AV3" i="165"/>
  <c r="BC3" i="165" s="1"/>
  <c r="AR3" i="165"/>
  <c r="AS3" i="165" s="1"/>
  <c r="AO3" i="165"/>
  <c r="AP3" i="165" s="1"/>
  <c r="AE3" i="165"/>
  <c r="AF3" i="165" s="1"/>
  <c r="Y3" i="165"/>
  <c r="Z3" i="165" s="1"/>
  <c r="AJ3" i="165" s="1"/>
  <c r="V3" i="165"/>
  <c r="W3" i="165" s="1"/>
  <c r="AI3" i="165" s="1"/>
  <c r="Q3" i="165"/>
  <c r="O3" i="165"/>
  <c r="M3" i="165"/>
  <c r="K3" i="165"/>
  <c r="I3" i="165"/>
  <c r="F3" i="165"/>
  <c r="BC2" i="165"/>
  <c r="BB2" i="165"/>
  <c r="AY2" i="165"/>
  <c r="BD2" i="165" s="1"/>
  <c r="AV2" i="165"/>
  <c r="AR2" i="165"/>
  <c r="AS2" i="165" s="1"/>
  <c r="AO2" i="165"/>
  <c r="AP2" i="165" s="1"/>
  <c r="AE2" i="165"/>
  <c r="AK2" i="165" s="1"/>
  <c r="Y2" i="165"/>
  <c r="Z2" i="165" s="1"/>
  <c r="AJ2" i="165" s="1"/>
  <c r="V2" i="165"/>
  <c r="W2" i="165" s="1"/>
  <c r="AI2" i="165" s="1"/>
  <c r="Q2" i="165"/>
  <c r="O2" i="165"/>
  <c r="M2" i="165"/>
  <c r="K2" i="165"/>
  <c r="I2" i="165"/>
  <c r="F2" i="165"/>
  <c r="S17" i="82"/>
  <c r="AS16" i="57" l="1"/>
  <c r="AS23" i="57"/>
  <c r="AS19" i="57"/>
  <c r="AS11" i="57"/>
  <c r="AS7" i="57"/>
  <c r="AS13" i="57"/>
  <c r="AS14" i="57"/>
  <c r="AS20" i="57"/>
  <c r="AS10" i="57"/>
  <c r="AS25" i="57"/>
  <c r="AS15" i="57"/>
  <c r="AS12" i="57"/>
  <c r="AS9" i="57"/>
  <c r="AS27" i="57"/>
  <c r="I18" i="27"/>
  <c r="R7" i="25"/>
  <c r="AR3" i="147"/>
  <c r="AM5" i="147"/>
  <c r="R9" i="147"/>
  <c r="T9" i="147" s="1"/>
  <c r="U9" i="147" s="1"/>
  <c r="R14" i="147"/>
  <c r="T14" i="147" s="1"/>
  <c r="U14" i="147" s="1"/>
  <c r="AO14" i="147" s="1"/>
  <c r="AA17" i="147"/>
  <c r="AC17" i="147" s="1"/>
  <c r="AD17" i="147" s="1"/>
  <c r="AP17" i="147" s="1"/>
  <c r="AR26" i="147"/>
  <c r="R27" i="147"/>
  <c r="T27" i="147" s="1"/>
  <c r="U27" i="147" s="1"/>
  <c r="AR28" i="147"/>
  <c r="AA6" i="147"/>
  <c r="AC6" i="147" s="1"/>
  <c r="AD6" i="147" s="1"/>
  <c r="AP6" i="147" s="1"/>
  <c r="R7" i="147"/>
  <c r="T7" i="147" s="1"/>
  <c r="U7" i="147" s="1"/>
  <c r="R11" i="147"/>
  <c r="T11" i="147" s="1"/>
  <c r="U11" i="147" s="1"/>
  <c r="AO11" i="147" s="1"/>
  <c r="AA20" i="147"/>
  <c r="AC20" i="147" s="1"/>
  <c r="AD20" i="147" s="1"/>
  <c r="AP20" i="147" s="1"/>
  <c r="R22" i="147"/>
  <c r="T22" i="147" s="1"/>
  <c r="U22" i="147" s="1"/>
  <c r="BG27" i="147"/>
  <c r="AA15" i="147"/>
  <c r="AC15" i="147" s="1"/>
  <c r="AD15" i="147" s="1"/>
  <c r="AP15" i="147" s="1"/>
  <c r="T4" i="147"/>
  <c r="U4" i="147" s="1"/>
  <c r="AN4" i="147" s="1"/>
  <c r="AS4" i="147" s="1"/>
  <c r="AA27" i="147"/>
  <c r="AC27" i="147" s="1"/>
  <c r="AD27" i="147" s="1"/>
  <c r="AP27" i="147" s="1"/>
  <c r="AA5" i="147"/>
  <c r="AC5" i="147" s="1"/>
  <c r="AD5" i="147" s="1"/>
  <c r="AP5" i="147" s="1"/>
  <c r="R6" i="147"/>
  <c r="T6" i="147" s="1"/>
  <c r="U6" i="147" s="1"/>
  <c r="AO6" i="147" s="1"/>
  <c r="R10" i="147"/>
  <c r="T10" i="147" s="1"/>
  <c r="U10" i="147" s="1"/>
  <c r="AO10" i="147" s="1"/>
  <c r="AM13" i="147"/>
  <c r="R20" i="147"/>
  <c r="T20" i="147" s="1"/>
  <c r="U20" i="147" s="1"/>
  <c r="AA10" i="147"/>
  <c r="AC10" i="147" s="1"/>
  <c r="AD10" i="147" s="1"/>
  <c r="AP10" i="147" s="1"/>
  <c r="R2" i="147"/>
  <c r="T2" i="147" s="1"/>
  <c r="U2" i="147" s="1"/>
  <c r="AO2" i="147" s="1"/>
  <c r="AM8" i="147"/>
  <c r="AA11" i="147"/>
  <c r="AC11" i="147" s="1"/>
  <c r="AD11" i="147" s="1"/>
  <c r="AP11" i="147" s="1"/>
  <c r="AA14" i="147"/>
  <c r="AC14" i="147" s="1"/>
  <c r="AD14" i="147" s="1"/>
  <c r="AP14" i="147" s="1"/>
  <c r="R15" i="147"/>
  <c r="T15" i="147" s="1"/>
  <c r="U15" i="147" s="1"/>
  <c r="AO15" i="147" s="1"/>
  <c r="R18" i="147"/>
  <c r="T18" i="147" s="1"/>
  <c r="U18" i="147" s="1"/>
  <c r="R19" i="147"/>
  <c r="T19" i="147" s="1"/>
  <c r="U19" i="147" s="1"/>
  <c r="AR25" i="147"/>
  <c r="R26" i="147"/>
  <c r="T26" i="147" s="1"/>
  <c r="U26" i="147" s="1"/>
  <c r="AO26" i="147" s="1"/>
  <c r="R28" i="147"/>
  <c r="T28" i="147" s="1"/>
  <c r="U28" i="147" s="1"/>
  <c r="AO28" i="147" s="1"/>
  <c r="AA7" i="147"/>
  <c r="AC7" i="147" s="1"/>
  <c r="AD7" i="147" s="1"/>
  <c r="AP7" i="147" s="1"/>
  <c r="AC9" i="147"/>
  <c r="AD9" i="147" s="1"/>
  <c r="AP9" i="147" s="1"/>
  <c r="AA12" i="147"/>
  <c r="AC12" i="147" s="1"/>
  <c r="AD12" i="147" s="1"/>
  <c r="AP12" i="147" s="1"/>
  <c r="AA16" i="147"/>
  <c r="AC16" i="147" s="1"/>
  <c r="AD16" i="147" s="1"/>
  <c r="AP16" i="147" s="1"/>
  <c r="R17" i="147"/>
  <c r="T17" i="147" s="1"/>
  <c r="U17" i="147" s="1"/>
  <c r="AO17" i="147" s="1"/>
  <c r="AM18" i="147"/>
  <c r="AA26" i="147"/>
  <c r="AC26" i="147" s="1"/>
  <c r="AD26" i="147" s="1"/>
  <c r="AP26" i="147" s="1"/>
  <c r="AA28" i="147"/>
  <c r="AC28" i="147" s="1"/>
  <c r="AD28" i="147" s="1"/>
  <c r="AP28" i="147" s="1"/>
  <c r="AA2" i="147"/>
  <c r="AC2" i="147" s="1"/>
  <c r="AD2" i="147" s="1"/>
  <c r="AP2" i="147" s="1"/>
  <c r="AO5" i="147"/>
  <c r="AO12" i="147"/>
  <c r="AN23" i="147"/>
  <c r="AP23" i="147"/>
  <c r="AO24" i="147"/>
  <c r="AN24" i="147"/>
  <c r="AO9" i="147"/>
  <c r="AN14" i="147"/>
  <c r="BH15" i="147"/>
  <c r="BG15" i="147"/>
  <c r="AN7" i="147"/>
  <c r="AS7" i="147" s="1"/>
  <c r="AO7" i="147"/>
  <c r="AA8" i="147"/>
  <c r="AC8" i="147" s="1"/>
  <c r="AD8" i="147" s="1"/>
  <c r="AP8" i="147" s="1"/>
  <c r="BH9" i="147"/>
  <c r="BG9" i="147"/>
  <c r="BL9" i="147" s="1"/>
  <c r="BH12" i="147"/>
  <c r="BG12" i="147"/>
  <c r="BL12" i="147" s="1"/>
  <c r="AA18" i="147"/>
  <c r="AC18" i="147" s="1"/>
  <c r="AD18" i="147" s="1"/>
  <c r="AP18" i="147" s="1"/>
  <c r="AO22" i="147"/>
  <c r="AN22" i="147"/>
  <c r="AO3" i="147"/>
  <c r="AN3" i="147"/>
  <c r="BH6" i="147"/>
  <c r="BG6" i="147"/>
  <c r="AO27" i="147"/>
  <c r="AN27" i="147"/>
  <c r="BH2" i="147"/>
  <c r="BG2" i="147"/>
  <c r="AO4" i="147"/>
  <c r="BH7" i="147"/>
  <c r="BG7" i="147"/>
  <c r="BH11" i="147"/>
  <c r="BG11" i="147"/>
  <c r="AO13" i="147"/>
  <c r="AN13" i="147"/>
  <c r="AN6" i="147"/>
  <c r="BH14" i="147"/>
  <c r="BG14" i="147"/>
  <c r="AO20" i="147"/>
  <c r="BH4" i="147"/>
  <c r="BG4" i="147"/>
  <c r="AO18" i="147"/>
  <c r="AN18" i="147"/>
  <c r="AS18" i="147" s="1"/>
  <c r="AO19" i="147"/>
  <c r="AN19" i="147"/>
  <c r="AM9" i="147"/>
  <c r="AN9" i="147" s="1"/>
  <c r="AS9" i="147" s="1"/>
  <c r="AM10" i="147"/>
  <c r="AO16" i="147"/>
  <c r="AM17" i="147"/>
  <c r="R25" i="147"/>
  <c r="T25" i="147" s="1"/>
  <c r="U25" i="147" s="1"/>
  <c r="BL27" i="147"/>
  <c r="AM2" i="147"/>
  <c r="AM4" i="147"/>
  <c r="AM12" i="147"/>
  <c r="BH5" i="147"/>
  <c r="BG5" i="147"/>
  <c r="BH13" i="147"/>
  <c r="BG13" i="147"/>
  <c r="BL13" i="147" s="1"/>
  <c r="BG3" i="147"/>
  <c r="BL3" i="147" s="1"/>
  <c r="BG26" i="147"/>
  <c r="BL26" i="147" s="1"/>
  <c r="BH8" i="147"/>
  <c r="BG8" i="147"/>
  <c r="BL8" i="147" s="1"/>
  <c r="BH16" i="147"/>
  <c r="BG16" i="147"/>
  <c r="AM7" i="147"/>
  <c r="AM15" i="147"/>
  <c r="BG25" i="147"/>
  <c r="BL25" i="147" s="1"/>
  <c r="BG28" i="147"/>
  <c r="BL28" i="147" s="1"/>
  <c r="BH10" i="147"/>
  <c r="BG10" i="147"/>
  <c r="BL10" i="147" s="1"/>
  <c r="BH17" i="147"/>
  <c r="BG17" i="147"/>
  <c r="AN21" i="147"/>
  <c r="AS21" i="147" s="1"/>
  <c r="BH18" i="147"/>
  <c r="BG18" i="147"/>
  <c r="AC25" i="147"/>
  <c r="AD25" i="147" s="1"/>
  <c r="AP25" i="147" s="1"/>
  <c r="BG19" i="147"/>
  <c r="BL19" i="147" s="1"/>
  <c r="BG20" i="147"/>
  <c r="BL20" i="147" s="1"/>
  <c r="BG21" i="147"/>
  <c r="BL21" i="147" s="1"/>
  <c r="BG22" i="147"/>
  <c r="BL22" i="147" s="1"/>
  <c r="BG23" i="147"/>
  <c r="BL23" i="147" s="1"/>
  <c r="BG24" i="147"/>
  <c r="BL24" i="147" s="1"/>
  <c r="P9" i="84"/>
  <c r="R9" i="84" s="1"/>
  <c r="S9" i="84" s="1"/>
  <c r="AF7" i="84"/>
  <c r="AK11" i="84"/>
  <c r="P17" i="84"/>
  <c r="R17" i="84" s="1"/>
  <c r="S17" i="84" s="1"/>
  <c r="P16" i="84"/>
  <c r="AK15" i="84"/>
  <c r="AK4" i="84"/>
  <c r="P8" i="84"/>
  <c r="R8" i="84" s="1"/>
  <c r="S8" i="84" s="1"/>
  <c r="AK12" i="84"/>
  <c r="L29" i="80"/>
  <c r="R16" i="82"/>
  <c r="AZ11" i="84"/>
  <c r="BA11" i="84"/>
  <c r="AZ5" i="84"/>
  <c r="BA5" i="84"/>
  <c r="AZ13" i="84"/>
  <c r="BA13" i="84"/>
  <c r="AF3" i="84"/>
  <c r="AZ3" i="84"/>
  <c r="R16" i="84"/>
  <c r="S16" i="84" s="1"/>
  <c r="AH16" i="84" s="1"/>
  <c r="P18" i="84"/>
  <c r="R18" i="84" s="1"/>
  <c r="S18" i="84" s="1"/>
  <c r="AG18" i="84" s="1"/>
  <c r="AF8" i="84"/>
  <c r="AF16" i="84"/>
  <c r="P5" i="84"/>
  <c r="R5" i="84" s="1"/>
  <c r="S5" i="84" s="1"/>
  <c r="AH5" i="84" s="1"/>
  <c r="P10" i="84"/>
  <c r="R10" i="84" s="1"/>
  <c r="S10" i="84" s="1"/>
  <c r="AH10" i="84" s="1"/>
  <c r="P13" i="84"/>
  <c r="R13" i="84" s="1"/>
  <c r="S13" i="84" s="1"/>
  <c r="P20" i="84"/>
  <c r="R20" i="84" s="1"/>
  <c r="S20" i="84" s="1"/>
  <c r="AK20" i="84"/>
  <c r="P2" i="84"/>
  <c r="R2" i="84" s="1"/>
  <c r="S2" i="84" s="1"/>
  <c r="AG2" i="84" s="1"/>
  <c r="P19" i="84"/>
  <c r="R19" i="84" s="1"/>
  <c r="S19" i="84" s="1"/>
  <c r="AG19" i="84" s="1"/>
  <c r="AF5" i="84"/>
  <c r="AG5" i="84" s="1"/>
  <c r="P7" i="84"/>
  <c r="R7" i="84" s="1"/>
  <c r="S7" i="84" s="1"/>
  <c r="AF13" i="84"/>
  <c r="AG13" i="84" s="1"/>
  <c r="P15" i="84"/>
  <c r="R15" i="84" s="1"/>
  <c r="S15" i="84" s="1"/>
  <c r="AH15" i="84" s="1"/>
  <c r="AF19" i="84"/>
  <c r="AZ19" i="84"/>
  <c r="BE19" i="84" s="1"/>
  <c r="P4" i="84"/>
  <c r="R4" i="84" s="1"/>
  <c r="S4" i="84" s="1"/>
  <c r="AH4" i="84" s="1"/>
  <c r="P6" i="84"/>
  <c r="R6" i="84" s="1"/>
  <c r="S6" i="84" s="1"/>
  <c r="AH6" i="84" s="1"/>
  <c r="P11" i="84"/>
  <c r="R11" i="84" s="1"/>
  <c r="S11" i="84" s="1"/>
  <c r="AH11" i="84" s="1"/>
  <c r="P12" i="84"/>
  <c r="R12" i="84" s="1"/>
  <c r="S12" i="84" s="1"/>
  <c r="AH12" i="84" s="1"/>
  <c r="P14" i="84"/>
  <c r="R14" i="84" s="1"/>
  <c r="S14" i="84" s="1"/>
  <c r="AH14" i="84" s="1"/>
  <c r="P3" i="84"/>
  <c r="R3" i="84" s="1"/>
  <c r="S3" i="84" s="1"/>
  <c r="AG3" i="84" s="1"/>
  <c r="AK6" i="84"/>
  <c r="AK14" i="84"/>
  <c r="BA6" i="84"/>
  <c r="AZ6" i="84"/>
  <c r="BA14" i="84"/>
  <c r="AZ14" i="84"/>
  <c r="AH17" i="84"/>
  <c r="BE3" i="84"/>
  <c r="AZ10" i="84"/>
  <c r="BA10" i="84"/>
  <c r="AH18" i="84"/>
  <c r="BA2" i="84"/>
  <c r="AZ2" i="84"/>
  <c r="AZ7" i="84"/>
  <c r="BE7" i="84" s="1"/>
  <c r="AH13" i="84"/>
  <c r="AH20" i="84"/>
  <c r="AG20" i="84"/>
  <c r="AL20" i="84" s="1"/>
  <c r="BB15" i="84"/>
  <c r="AZ15" i="84"/>
  <c r="BA20" i="84"/>
  <c r="AZ20" i="84"/>
  <c r="AH7" i="84"/>
  <c r="AG15" i="84"/>
  <c r="AH9" i="84"/>
  <c r="AZ9" i="84"/>
  <c r="BA9" i="84"/>
  <c r="AH2" i="84"/>
  <c r="AH19" i="84"/>
  <c r="AG11" i="84"/>
  <c r="AZ17" i="84"/>
  <c r="BA17" i="84"/>
  <c r="AH3" i="84"/>
  <c r="BA4" i="84"/>
  <c r="AZ4" i="84"/>
  <c r="BA12" i="84"/>
  <c r="AZ12" i="84"/>
  <c r="BA18" i="84"/>
  <c r="AZ18" i="84"/>
  <c r="AZ8" i="84"/>
  <c r="BE8" i="84" s="1"/>
  <c r="AK2" i="84"/>
  <c r="AK10" i="84"/>
  <c r="AK18" i="84"/>
  <c r="AF9" i="84"/>
  <c r="AG9" i="84" s="1"/>
  <c r="AF17" i="84"/>
  <c r="AG17" i="84" s="1"/>
  <c r="AZ16" i="84"/>
  <c r="BE16" i="84" s="1"/>
  <c r="AH16" i="166"/>
  <c r="AG16" i="166"/>
  <c r="AL16" i="166" s="1"/>
  <c r="AH15" i="166"/>
  <c r="AG15" i="166"/>
  <c r="AL15" i="166" s="1"/>
  <c r="BA16" i="166"/>
  <c r="AZ16" i="166"/>
  <c r="BE16" i="166" s="1"/>
  <c r="AZ15" i="166"/>
  <c r="BA15" i="166"/>
  <c r="L74" i="80"/>
  <c r="L76" i="80" s="1"/>
  <c r="P3" i="165"/>
  <c r="R3" i="165" s="1"/>
  <c r="S3" i="165" s="1"/>
  <c r="P5" i="165"/>
  <c r="R5" i="165" s="1"/>
  <c r="S5" i="165" s="1"/>
  <c r="AL10" i="168"/>
  <c r="AH13" i="168"/>
  <c r="AL20" i="168"/>
  <c r="AG9" i="168"/>
  <c r="AH9" i="168" s="1"/>
  <c r="AM9" i="168" s="1"/>
  <c r="AL18" i="168"/>
  <c r="AL13" i="168"/>
  <c r="AL14" i="168"/>
  <c r="AL19" i="168"/>
  <c r="AL15" i="168"/>
  <c r="AL7" i="168"/>
  <c r="AL12" i="168"/>
  <c r="AL6" i="168"/>
  <c r="AL11" i="168"/>
  <c r="AL4" i="168"/>
  <c r="AL3" i="168"/>
  <c r="AL5" i="168"/>
  <c r="BA9" i="168"/>
  <c r="BB9" i="168"/>
  <c r="AI15" i="168"/>
  <c r="AH15" i="168"/>
  <c r="AM15" i="168" s="1"/>
  <c r="AI7" i="168"/>
  <c r="AH7" i="168"/>
  <c r="AI8" i="168"/>
  <c r="AI9" i="168"/>
  <c r="AI2" i="168"/>
  <c r="AH2" i="168"/>
  <c r="AI17" i="168"/>
  <c r="AI6" i="168"/>
  <c r="AH6" i="168"/>
  <c r="BB7" i="168"/>
  <c r="BA7" i="168"/>
  <c r="BF7" i="168" s="1"/>
  <c r="AH10" i="168"/>
  <c r="AI10" i="168"/>
  <c r="BB12" i="168"/>
  <c r="BA12" i="168"/>
  <c r="BF12" i="168" s="1"/>
  <c r="BC14" i="168"/>
  <c r="BA14" i="168"/>
  <c r="BF14" i="168" s="1"/>
  <c r="BA6" i="168"/>
  <c r="BB6" i="168"/>
  <c r="BA13" i="168"/>
  <c r="BB13" i="168"/>
  <c r="AL2" i="168"/>
  <c r="AG8" i="168"/>
  <c r="AH8" i="168" s="1"/>
  <c r="AM8" i="168" s="1"/>
  <c r="AI4" i="168"/>
  <c r="AH4" i="168"/>
  <c r="BA4" i="168"/>
  <c r="BF4" i="168" s="1"/>
  <c r="BA5" i="168"/>
  <c r="BB5" i="168"/>
  <c r="BA10" i="168"/>
  <c r="BF10" i="168" s="1"/>
  <c r="AI12" i="168"/>
  <c r="AH12" i="168"/>
  <c r="AM12" i="168" s="1"/>
  <c r="BB15" i="168"/>
  <c r="BA15" i="168"/>
  <c r="AG16" i="168"/>
  <c r="AH18" i="168"/>
  <c r="AI18" i="168"/>
  <c r="BB20" i="168"/>
  <c r="BA20" i="168"/>
  <c r="BF20" i="168" s="1"/>
  <c r="Q5" i="168"/>
  <c r="S5" i="168" s="1"/>
  <c r="T5" i="168" s="1"/>
  <c r="BB17" i="168"/>
  <c r="BF17" i="168" s="1"/>
  <c r="BA19" i="168"/>
  <c r="BF19" i="168" s="1"/>
  <c r="AI3" i="168"/>
  <c r="AH3" i="168"/>
  <c r="AI20" i="168"/>
  <c r="AH20" i="168"/>
  <c r="BA11" i="168"/>
  <c r="BF11" i="168" s="1"/>
  <c r="AH14" i="168"/>
  <c r="AI11" i="168"/>
  <c r="AH11" i="168"/>
  <c r="AM11" i="168" s="1"/>
  <c r="BB8" i="168"/>
  <c r="BA8" i="168"/>
  <c r="BF8" i="168" s="1"/>
  <c r="AI13" i="168"/>
  <c r="BB16" i="168"/>
  <c r="BA16" i="168"/>
  <c r="BF16" i="168" s="1"/>
  <c r="S16" i="168"/>
  <c r="T16" i="168" s="1"/>
  <c r="AL17" i="168"/>
  <c r="AG17" i="168"/>
  <c r="AH17" i="168" s="1"/>
  <c r="Q19" i="168"/>
  <c r="S19" i="168" s="1"/>
  <c r="T19" i="168" s="1"/>
  <c r="AF7" i="167"/>
  <c r="BA18" i="167"/>
  <c r="AZ18" i="167"/>
  <c r="BE18" i="167" s="1"/>
  <c r="P16" i="167"/>
  <c r="R16" i="167" s="1"/>
  <c r="S16" i="167" s="1"/>
  <c r="AH16" i="167" s="1"/>
  <c r="P18" i="167"/>
  <c r="R18" i="167" s="1"/>
  <c r="S18" i="167" s="1"/>
  <c r="AK2" i="167"/>
  <c r="R15" i="167"/>
  <c r="S15" i="167" s="1"/>
  <c r="AG15" i="167" s="1"/>
  <c r="P20" i="167"/>
  <c r="R20" i="167" s="1"/>
  <c r="S20" i="167" s="1"/>
  <c r="AH20" i="167" s="1"/>
  <c r="P9" i="167"/>
  <c r="R9" i="167" s="1"/>
  <c r="S9" i="167" s="1"/>
  <c r="AH9" i="167" s="1"/>
  <c r="P11" i="167"/>
  <c r="R11" i="167" s="1"/>
  <c r="S11" i="167" s="1"/>
  <c r="AZ13" i="167"/>
  <c r="BE13" i="167" s="1"/>
  <c r="P19" i="167"/>
  <c r="R19" i="167" s="1"/>
  <c r="S19" i="167" s="1"/>
  <c r="AH19" i="167" s="1"/>
  <c r="AZ20" i="167"/>
  <c r="AK6" i="167"/>
  <c r="AK21" i="167"/>
  <c r="P13" i="167"/>
  <c r="R13" i="167" s="1"/>
  <c r="S13" i="167" s="1"/>
  <c r="AG13" i="167" s="1"/>
  <c r="AK12" i="167"/>
  <c r="AZ19" i="167"/>
  <c r="AK5" i="167"/>
  <c r="AF8" i="167"/>
  <c r="AG8" i="167" s="1"/>
  <c r="AK14" i="167"/>
  <c r="P3" i="167"/>
  <c r="R3" i="167" s="1"/>
  <c r="S3" i="167" s="1"/>
  <c r="P10" i="167"/>
  <c r="R10" i="167" s="1"/>
  <c r="S10" i="167" s="1"/>
  <c r="AH10" i="167" s="1"/>
  <c r="AZ12" i="167"/>
  <c r="BE12" i="167" s="1"/>
  <c r="AK13" i="167"/>
  <c r="P14" i="167"/>
  <c r="R14" i="167" s="1"/>
  <c r="S14" i="167" s="1"/>
  <c r="P15" i="167"/>
  <c r="P17" i="167"/>
  <c r="R17" i="167" s="1"/>
  <c r="S17" i="167" s="1"/>
  <c r="BB6" i="167"/>
  <c r="AZ6" i="167"/>
  <c r="BE6" i="167" s="1"/>
  <c r="BA8" i="167"/>
  <c r="AZ8" i="167"/>
  <c r="BE8" i="167" s="1"/>
  <c r="AH4" i="167"/>
  <c r="AG4" i="167"/>
  <c r="BA2" i="167"/>
  <c r="AZ2" i="167"/>
  <c r="BE2" i="167" s="1"/>
  <c r="AH11" i="167"/>
  <c r="AG11" i="167"/>
  <c r="AG14" i="167"/>
  <c r="AH14" i="167"/>
  <c r="AZ11" i="167"/>
  <c r="BA11" i="167"/>
  <c r="AH8" i="167"/>
  <c r="AZ17" i="167"/>
  <c r="BA17" i="167"/>
  <c r="BB14" i="167"/>
  <c r="AZ14" i="167"/>
  <c r="AG20" i="167"/>
  <c r="BA10" i="167"/>
  <c r="AZ10" i="167"/>
  <c r="AG19" i="167"/>
  <c r="AH2" i="167"/>
  <c r="AG2" i="167"/>
  <c r="AL2" i="167" s="1"/>
  <c r="AH3" i="167"/>
  <c r="AG3" i="167"/>
  <c r="AL3" i="167" s="1"/>
  <c r="AH17" i="167"/>
  <c r="AH12" i="167"/>
  <c r="AG12" i="167"/>
  <c r="AF3" i="167"/>
  <c r="AF9" i="167"/>
  <c r="AF18" i="167"/>
  <c r="AZ3" i="167"/>
  <c r="BE3" i="167" s="1"/>
  <c r="AZ4" i="167"/>
  <c r="BE4" i="167" s="1"/>
  <c r="BA7" i="167"/>
  <c r="AZ7" i="167"/>
  <c r="BE7" i="167" s="1"/>
  <c r="AK4" i="167"/>
  <c r="P5" i="167"/>
  <c r="R5" i="167" s="1"/>
  <c r="S5" i="167" s="1"/>
  <c r="AK19" i="167"/>
  <c r="BA19" i="167"/>
  <c r="BE19" i="167" s="1"/>
  <c r="BA20" i="167"/>
  <c r="AZ21" i="167"/>
  <c r="BE21" i="167" s="1"/>
  <c r="BA16" i="167"/>
  <c r="AZ16" i="167"/>
  <c r="BE16" i="167" s="1"/>
  <c r="AZ5" i="167"/>
  <c r="BE5" i="167" s="1"/>
  <c r="AF16" i="167"/>
  <c r="AG16" i="167" s="1"/>
  <c r="AF10" i="167"/>
  <c r="P6" i="167"/>
  <c r="R6" i="167" s="1"/>
  <c r="S6" i="167" s="1"/>
  <c r="AZ9" i="167"/>
  <c r="BE9" i="167" s="1"/>
  <c r="AF17" i="167"/>
  <c r="AG17" i="167" s="1"/>
  <c r="AL17" i="167" s="1"/>
  <c r="AK20" i="167"/>
  <c r="P7" i="167"/>
  <c r="R7" i="167" s="1"/>
  <c r="S7" i="167" s="1"/>
  <c r="BA15" i="167"/>
  <c r="AZ15" i="167"/>
  <c r="P21" i="167"/>
  <c r="R21" i="167" s="1"/>
  <c r="S21" i="167" s="1"/>
  <c r="BA6" i="166"/>
  <c r="AZ6" i="166"/>
  <c r="BE6" i="166" s="1"/>
  <c r="BA22" i="166"/>
  <c r="AZ22" i="166"/>
  <c r="BE22" i="166" s="1"/>
  <c r="P7" i="166"/>
  <c r="R7" i="166" s="1"/>
  <c r="S7" i="166" s="1"/>
  <c r="AG7" i="166" s="1"/>
  <c r="AL7" i="166" s="1"/>
  <c r="AK9" i="166"/>
  <c r="AK10" i="166"/>
  <c r="P24" i="166"/>
  <c r="R24" i="166" s="1"/>
  <c r="S24" i="166" s="1"/>
  <c r="AH24" i="166" s="1"/>
  <c r="AF12" i="166"/>
  <c r="P5" i="166"/>
  <c r="R5" i="166" s="1"/>
  <c r="S5" i="166" s="1"/>
  <c r="AF6" i="166"/>
  <c r="P8" i="166"/>
  <c r="R8" i="166" s="1"/>
  <c r="S8" i="166" s="1"/>
  <c r="AF14" i="166"/>
  <c r="P17" i="166"/>
  <c r="R17" i="166" s="1"/>
  <c r="S17" i="166" s="1"/>
  <c r="AG17" i="166" s="1"/>
  <c r="P19" i="166"/>
  <c r="R19" i="166" s="1"/>
  <c r="S19" i="166" s="1"/>
  <c r="AG19" i="166" s="1"/>
  <c r="AL19" i="166" s="1"/>
  <c r="P21" i="166"/>
  <c r="R21" i="166" s="1"/>
  <c r="S21" i="166" s="1"/>
  <c r="AH21" i="166" s="1"/>
  <c r="P22" i="166"/>
  <c r="R22" i="166" s="1"/>
  <c r="S22" i="166" s="1"/>
  <c r="AK17" i="166"/>
  <c r="AF19" i="166"/>
  <c r="AF22" i="166"/>
  <c r="AG22" i="166" s="1"/>
  <c r="AL22" i="166" s="1"/>
  <c r="AK18" i="166"/>
  <c r="AZ21" i="166"/>
  <c r="BE21" i="166" s="1"/>
  <c r="BB2" i="166"/>
  <c r="AZ2" i="166"/>
  <c r="BA7" i="166"/>
  <c r="AZ7" i="166"/>
  <c r="AH20" i="166"/>
  <c r="AH4" i="166"/>
  <c r="AH5" i="166"/>
  <c r="AH8" i="166"/>
  <c r="BA12" i="166"/>
  <c r="AZ12" i="166"/>
  <c r="BE12" i="166" s="1"/>
  <c r="BA4" i="166"/>
  <c r="AZ4" i="166"/>
  <c r="BE4" i="166" s="1"/>
  <c r="AG9" i="166"/>
  <c r="AH9" i="166"/>
  <c r="AH7" i="166"/>
  <c r="AG12" i="166"/>
  <c r="AH12" i="166"/>
  <c r="AF7" i="166"/>
  <c r="BA23" i="166"/>
  <c r="AZ23" i="166"/>
  <c r="BE23" i="166" s="1"/>
  <c r="AH23" i="166"/>
  <c r="AK13" i="166"/>
  <c r="AF13" i="166"/>
  <c r="AG13" i="166" s="1"/>
  <c r="AL13" i="166" s="1"/>
  <c r="AZ17" i="166"/>
  <c r="BE17" i="166" s="1"/>
  <c r="AZ18" i="166"/>
  <c r="BA18" i="166"/>
  <c r="AZ5" i="166"/>
  <c r="BE5" i="166" s="1"/>
  <c r="AZ9" i="166"/>
  <c r="BE9" i="166" s="1"/>
  <c r="BA11" i="166"/>
  <c r="AZ11" i="166"/>
  <c r="P14" i="166"/>
  <c r="R14" i="166" s="1"/>
  <c r="S14" i="166" s="1"/>
  <c r="AZ14" i="166"/>
  <c r="BE14" i="166" s="1"/>
  <c r="BA20" i="166"/>
  <c r="AZ20" i="166"/>
  <c r="BE20" i="166" s="1"/>
  <c r="AK5" i="166"/>
  <c r="AF5" i="166"/>
  <c r="AG5" i="166" s="1"/>
  <c r="AL5" i="166" s="1"/>
  <c r="AH22" i="166"/>
  <c r="P6" i="166"/>
  <c r="R6" i="166" s="1"/>
  <c r="S6" i="166" s="1"/>
  <c r="P11" i="166"/>
  <c r="R11" i="166" s="1"/>
  <c r="S11" i="166" s="1"/>
  <c r="P18" i="166"/>
  <c r="R18" i="166" s="1"/>
  <c r="S18" i="166" s="1"/>
  <c r="BA19" i="166"/>
  <c r="AZ19" i="166"/>
  <c r="BE19" i="166" s="1"/>
  <c r="AK20" i="166"/>
  <c r="AF20" i="166"/>
  <c r="AG20" i="166" s="1"/>
  <c r="BA3" i="166"/>
  <c r="AZ3" i="166"/>
  <c r="BE3" i="166" s="1"/>
  <c r="AF4" i="166"/>
  <c r="AG4" i="166" s="1"/>
  <c r="AL4" i="166" s="1"/>
  <c r="AH19" i="166"/>
  <c r="P2" i="166"/>
  <c r="R2" i="166" s="1"/>
  <c r="S2" i="166" s="1"/>
  <c r="P3" i="166"/>
  <c r="R3" i="166" s="1"/>
  <c r="S3" i="166" s="1"/>
  <c r="AF8" i="166"/>
  <c r="AG8" i="166" s="1"/>
  <c r="AK8" i="166"/>
  <c r="BA8" i="166"/>
  <c r="BE8" i="166" s="1"/>
  <c r="P10" i="166"/>
  <c r="R10" i="166" s="1"/>
  <c r="S10" i="166" s="1"/>
  <c r="BA10" i="166"/>
  <c r="AZ10" i="166"/>
  <c r="AZ13" i="166"/>
  <c r="BE13" i="166" s="1"/>
  <c r="AF23" i="166"/>
  <c r="AG23" i="166" s="1"/>
  <c r="AK23" i="166"/>
  <c r="BA24" i="166"/>
  <c r="BE24" i="166" s="1"/>
  <c r="AF21" i="166"/>
  <c r="AK24" i="166"/>
  <c r="AZ2" i="165"/>
  <c r="BA2" i="165"/>
  <c r="AF12" i="165"/>
  <c r="AK12" i="165"/>
  <c r="BB3" i="165"/>
  <c r="AZ3" i="165"/>
  <c r="BB20" i="165"/>
  <c r="AZ20" i="165"/>
  <c r="BE20" i="165" s="1"/>
  <c r="AF4" i="165"/>
  <c r="AK4" i="165"/>
  <c r="P12" i="165"/>
  <c r="R12" i="165" s="1"/>
  <c r="S12" i="165" s="1"/>
  <c r="AZ4" i="165"/>
  <c r="AF5" i="165"/>
  <c r="AG5" i="165" s="1"/>
  <c r="AK21" i="165"/>
  <c r="AF8" i="165"/>
  <c r="AF10" i="165"/>
  <c r="AG10" i="165" s="1"/>
  <c r="P22" i="165"/>
  <c r="R22" i="165" s="1"/>
  <c r="S22" i="165" s="1"/>
  <c r="AH22" i="165" s="1"/>
  <c r="AF6" i="165"/>
  <c r="P9" i="165"/>
  <c r="R9" i="165" s="1"/>
  <c r="S9" i="165" s="1"/>
  <c r="AF16" i="165"/>
  <c r="AK22" i="165"/>
  <c r="AF13" i="165"/>
  <c r="P14" i="165"/>
  <c r="R14" i="165" s="1"/>
  <c r="S14" i="165" s="1"/>
  <c r="AH14" i="165" s="1"/>
  <c r="AF17" i="165"/>
  <c r="AG17" i="165" s="1"/>
  <c r="AZ19" i="165"/>
  <c r="P2" i="165"/>
  <c r="R2" i="165" s="1"/>
  <c r="S2" i="165" s="1"/>
  <c r="AH2" i="165" s="1"/>
  <c r="AZ11" i="165"/>
  <c r="AF14" i="165"/>
  <c r="P15" i="165"/>
  <c r="R15" i="165" s="1"/>
  <c r="S15" i="165" s="1"/>
  <c r="AG15" i="165" s="1"/>
  <c r="P7" i="165"/>
  <c r="R7" i="165" s="1"/>
  <c r="S7" i="165" s="1"/>
  <c r="AG7" i="165" s="1"/>
  <c r="AF9" i="165"/>
  <c r="P19" i="165"/>
  <c r="R19" i="165" s="1"/>
  <c r="S19" i="165" s="1"/>
  <c r="AH19" i="165" s="1"/>
  <c r="AK20" i="165"/>
  <c r="BA4" i="165"/>
  <c r="P8" i="165"/>
  <c r="R8" i="165" s="1"/>
  <c r="S8" i="165" s="1"/>
  <c r="P11" i="165"/>
  <c r="R11" i="165" s="1"/>
  <c r="S11" i="165" s="1"/>
  <c r="AH11" i="165" s="1"/>
  <c r="P16" i="165"/>
  <c r="R16" i="165" s="1"/>
  <c r="S16" i="165" s="1"/>
  <c r="P20" i="165"/>
  <c r="R20" i="165" s="1"/>
  <c r="S20" i="165" s="1"/>
  <c r="AG20" i="165" s="1"/>
  <c r="BA10" i="165"/>
  <c r="AZ10" i="165"/>
  <c r="BE10" i="165" s="1"/>
  <c r="BB16" i="165"/>
  <c r="AZ16" i="165"/>
  <c r="AH3" i="165"/>
  <c r="AG3" i="165"/>
  <c r="AH17" i="165"/>
  <c r="AH16" i="165"/>
  <c r="AG16" i="165"/>
  <c r="AH10" i="165"/>
  <c r="AH5" i="165"/>
  <c r="AH12" i="165"/>
  <c r="AG12" i="165"/>
  <c r="AL12" i="165" s="1"/>
  <c r="BC14" i="165"/>
  <c r="AZ14" i="165"/>
  <c r="AF18" i="165"/>
  <c r="AK11" i="165"/>
  <c r="AF11" i="165"/>
  <c r="AG11" i="165" s="1"/>
  <c r="AH13" i="165"/>
  <c r="AG13" i="165"/>
  <c r="AH20" i="165"/>
  <c r="P21" i="165"/>
  <c r="R21" i="165" s="1"/>
  <c r="S21" i="165" s="1"/>
  <c r="BA22" i="165"/>
  <c r="AZ22" i="165"/>
  <c r="BE22" i="165" s="1"/>
  <c r="AZ5" i="165"/>
  <c r="BE5" i="165" s="1"/>
  <c r="BA18" i="165"/>
  <c r="AZ18" i="165"/>
  <c r="BA19" i="165"/>
  <c r="BA17" i="165"/>
  <c r="AZ17" i="165"/>
  <c r="BA15" i="165"/>
  <c r="AZ15" i="165"/>
  <c r="BE15" i="165" s="1"/>
  <c r="AF2" i="165"/>
  <c r="BB21" i="165"/>
  <c r="AZ21" i="165"/>
  <c r="P4" i="165"/>
  <c r="R4" i="165" s="1"/>
  <c r="S4" i="165" s="1"/>
  <c r="BA9" i="165"/>
  <c r="AZ9" i="165"/>
  <c r="BE11" i="165"/>
  <c r="AZ13" i="165"/>
  <c r="BE13" i="165" s="1"/>
  <c r="AK19" i="165"/>
  <c r="AF19" i="165"/>
  <c r="AK3" i="165"/>
  <c r="BC6" i="165"/>
  <c r="AZ6" i="165"/>
  <c r="BA7" i="165"/>
  <c r="AZ7" i="165"/>
  <c r="BE7" i="165" s="1"/>
  <c r="BE12" i="165"/>
  <c r="AH18" i="165"/>
  <c r="AG18" i="165"/>
  <c r="P6" i="165"/>
  <c r="R6" i="165" s="1"/>
  <c r="S6" i="165" s="1"/>
  <c r="AZ8" i="165"/>
  <c r="BE8" i="165" s="1"/>
  <c r="AH15" i="165"/>
  <c r="AK7" i="165"/>
  <c r="AK15" i="165"/>
  <c r="I22" i="27"/>
  <c r="F2" i="135"/>
  <c r="I2" i="135"/>
  <c r="K2" i="135"/>
  <c r="M2" i="135"/>
  <c r="O2" i="135"/>
  <c r="Q2" i="135"/>
  <c r="R2" i="135"/>
  <c r="T2" i="135" s="1"/>
  <c r="U2" i="135" s="1"/>
  <c r="S2" i="135"/>
  <c r="AB2" i="135"/>
  <c r="AD2" i="135"/>
  <c r="AP2" i="135" s="1"/>
  <c r="AF2" i="135"/>
  <c r="AG2" i="135" s="1"/>
  <c r="AL2" i="135"/>
  <c r="AM2" i="135" s="1"/>
  <c r="AQ2" i="135"/>
  <c r="AR2" i="135"/>
  <c r="AV2" i="135"/>
  <c r="AW2" i="135" s="1"/>
  <c r="AY2" i="135"/>
  <c r="AZ2" i="135"/>
  <c r="BI2" i="135" s="1"/>
  <c r="BC2" i="135"/>
  <c r="BJ2" i="135" s="1"/>
  <c r="BF2" i="135"/>
  <c r="BK2" i="135" s="1"/>
  <c r="BX2" i="135"/>
  <c r="Z2" i="135" s="1"/>
  <c r="AA2" i="135" s="1"/>
  <c r="AC2" i="135" s="1"/>
  <c r="F3" i="135"/>
  <c r="R3" i="135" s="1"/>
  <c r="T3" i="135" s="1"/>
  <c r="U3" i="135" s="1"/>
  <c r="I3" i="135"/>
  <c r="K3" i="135"/>
  <c r="M3" i="135"/>
  <c r="O3" i="135"/>
  <c r="Q3" i="135"/>
  <c r="S3" i="135"/>
  <c r="AB3" i="135"/>
  <c r="AF3" i="135"/>
  <c r="AG3" i="135"/>
  <c r="AQ3" i="135" s="1"/>
  <c r="AL3" i="135"/>
  <c r="AM3" i="135" s="1"/>
  <c r="AR3" i="135"/>
  <c r="AV3" i="135"/>
  <c r="AW3" i="135" s="1"/>
  <c r="BG3" i="135" s="1"/>
  <c r="AY3" i="135"/>
  <c r="AZ3" i="135"/>
  <c r="BC3" i="135"/>
  <c r="BJ3" i="135" s="1"/>
  <c r="BF3" i="135"/>
  <c r="BK3" i="135" s="1"/>
  <c r="BH3" i="135"/>
  <c r="BI3" i="135"/>
  <c r="BX3" i="135"/>
  <c r="Z3" i="135" s="1"/>
  <c r="AA3" i="135" s="1"/>
  <c r="AC3" i="135" s="1"/>
  <c r="AD3" i="135" s="1"/>
  <c r="AP3" i="135" s="1"/>
  <c r="F4" i="135"/>
  <c r="I4" i="135"/>
  <c r="K4" i="135"/>
  <c r="M4" i="135"/>
  <c r="O4" i="135"/>
  <c r="Q4" i="135"/>
  <c r="S4" i="135"/>
  <c r="Z4" i="135"/>
  <c r="AA4" i="135" s="1"/>
  <c r="AC4" i="135" s="1"/>
  <c r="AD4" i="135" s="1"/>
  <c r="AP4" i="135" s="1"/>
  <c r="AB4" i="135"/>
  <c r="AF4" i="135"/>
  <c r="AG4" i="135" s="1"/>
  <c r="AQ4" i="135" s="1"/>
  <c r="AL4" i="135"/>
  <c r="AR4" i="135" s="1"/>
  <c r="AM4" i="135"/>
  <c r="AV4" i="135"/>
  <c r="AW4" i="135"/>
  <c r="AY4" i="135"/>
  <c r="AZ4" i="135" s="1"/>
  <c r="BI4" i="135" s="1"/>
  <c r="BC4" i="135"/>
  <c r="BF4" i="135"/>
  <c r="BJ4" i="135"/>
  <c r="BK4" i="135"/>
  <c r="BX4" i="135"/>
  <c r="F5" i="135"/>
  <c r="R5" i="135" s="1"/>
  <c r="T5" i="135" s="1"/>
  <c r="U5" i="135" s="1"/>
  <c r="I5" i="135"/>
  <c r="K5" i="135"/>
  <c r="M5" i="135"/>
  <c r="O5" i="135"/>
  <c r="Q5" i="135"/>
  <c r="S5" i="135"/>
  <c r="AB5" i="135"/>
  <c r="AF5" i="135"/>
  <c r="AG5" i="135" s="1"/>
  <c r="AQ5" i="135" s="1"/>
  <c r="AL5" i="135"/>
  <c r="AR5" i="135" s="1"/>
  <c r="AV5" i="135"/>
  <c r="AW5" i="135" s="1"/>
  <c r="AY5" i="135"/>
  <c r="AZ5" i="135"/>
  <c r="BI5" i="135" s="1"/>
  <c r="BC5" i="135"/>
  <c r="BJ5" i="135" s="1"/>
  <c r="BF5" i="135"/>
  <c r="BK5" i="135"/>
  <c r="BX5" i="135"/>
  <c r="Z5" i="135" s="1"/>
  <c r="AA5" i="135" s="1"/>
  <c r="F6" i="135"/>
  <c r="I6" i="135"/>
  <c r="K6" i="135"/>
  <c r="M6" i="135"/>
  <c r="O6" i="135"/>
  <c r="Q6" i="135"/>
  <c r="R6" i="135"/>
  <c r="T6" i="135" s="1"/>
  <c r="U6" i="135" s="1"/>
  <c r="S6" i="135"/>
  <c r="AB6" i="135"/>
  <c r="AF6" i="135"/>
  <c r="AG6" i="135" s="1"/>
  <c r="AL6" i="135"/>
  <c r="AM6" i="135" s="1"/>
  <c r="AQ6" i="135"/>
  <c r="AR6" i="135"/>
  <c r="AV6" i="135"/>
  <c r="AW6" i="135" s="1"/>
  <c r="AY6" i="135"/>
  <c r="AZ6" i="135" s="1"/>
  <c r="BI6" i="135" s="1"/>
  <c r="BC6" i="135"/>
  <c r="BJ6" i="135" s="1"/>
  <c r="BF6" i="135"/>
  <c r="BK6" i="135" s="1"/>
  <c r="BX6" i="135"/>
  <c r="Z6" i="135" s="1"/>
  <c r="AA6" i="135" s="1"/>
  <c r="AC6" i="135" s="1"/>
  <c r="AD6" i="135" s="1"/>
  <c r="AP6" i="135" s="1"/>
  <c r="F7" i="135"/>
  <c r="R7" i="135" s="1"/>
  <c r="T7" i="135" s="1"/>
  <c r="U7" i="135" s="1"/>
  <c r="I7" i="135"/>
  <c r="K7" i="135"/>
  <c r="M7" i="135"/>
  <c r="O7" i="135"/>
  <c r="Q7" i="135"/>
  <c r="S7" i="135"/>
  <c r="AB7" i="135"/>
  <c r="AF7" i="135"/>
  <c r="AG7" i="135"/>
  <c r="AQ7" i="135" s="1"/>
  <c r="AL7" i="135"/>
  <c r="AM7" i="135" s="1"/>
  <c r="AR7" i="135"/>
  <c r="AV7" i="135"/>
  <c r="AW7" i="135" s="1"/>
  <c r="BG7" i="135" s="1"/>
  <c r="AY7" i="135"/>
  <c r="AZ7" i="135" s="1"/>
  <c r="BI7" i="135" s="1"/>
  <c r="BC7" i="135"/>
  <c r="BJ7" i="135" s="1"/>
  <c r="BF7" i="135"/>
  <c r="BH7" i="135"/>
  <c r="BK7" i="135"/>
  <c r="BX7" i="135"/>
  <c r="Z7" i="135" s="1"/>
  <c r="AA7" i="135" s="1"/>
  <c r="AC7" i="135" s="1"/>
  <c r="AD7" i="135" s="1"/>
  <c r="AP7" i="135" s="1"/>
  <c r="F8" i="135"/>
  <c r="R8" i="135" s="1"/>
  <c r="T8" i="135" s="1"/>
  <c r="U8" i="135" s="1"/>
  <c r="I8" i="135"/>
  <c r="K8" i="135"/>
  <c r="M8" i="135"/>
  <c r="O8" i="135"/>
  <c r="Q8" i="135"/>
  <c r="S8" i="135"/>
  <c r="Z8" i="135"/>
  <c r="AA8" i="135" s="1"/>
  <c r="AC8" i="135" s="1"/>
  <c r="AD8" i="135" s="1"/>
  <c r="AP8" i="135" s="1"/>
  <c r="AB8" i="135"/>
  <c r="AF8" i="135"/>
  <c r="AG8" i="135" s="1"/>
  <c r="AQ8" i="135" s="1"/>
  <c r="AL8" i="135"/>
  <c r="AR8" i="135" s="1"/>
  <c r="AM8" i="135"/>
  <c r="AV8" i="135"/>
  <c r="AW8" i="135"/>
  <c r="AY8" i="135"/>
  <c r="AZ8" i="135" s="1"/>
  <c r="BI8" i="135" s="1"/>
  <c r="BC8" i="135"/>
  <c r="BF8" i="135"/>
  <c r="BJ8" i="135"/>
  <c r="BK8" i="135"/>
  <c r="BX8" i="135"/>
  <c r="F9" i="135"/>
  <c r="R9" i="135" s="1"/>
  <c r="T9" i="135" s="1"/>
  <c r="U9" i="135" s="1"/>
  <c r="AO9" i="135" s="1"/>
  <c r="I9" i="135"/>
  <c r="K9" i="135"/>
  <c r="M9" i="135"/>
  <c r="O9" i="135"/>
  <c r="Q9" i="135"/>
  <c r="S9" i="135"/>
  <c r="AB9" i="135"/>
  <c r="AF9" i="135"/>
  <c r="AG9" i="135" s="1"/>
  <c r="AQ9" i="135" s="1"/>
  <c r="AL9" i="135"/>
  <c r="AR9" i="135" s="1"/>
  <c r="AV9" i="135"/>
  <c r="AW9" i="135" s="1"/>
  <c r="AY9" i="135"/>
  <c r="AZ9" i="135"/>
  <c r="BI9" i="135" s="1"/>
  <c r="BC9" i="135"/>
  <c r="BJ9" i="135" s="1"/>
  <c r="BF9" i="135"/>
  <c r="BK9" i="135"/>
  <c r="BX9" i="135"/>
  <c r="Z9" i="135" s="1"/>
  <c r="AA9" i="135" s="1"/>
  <c r="F10" i="135"/>
  <c r="I10" i="135"/>
  <c r="K10" i="135"/>
  <c r="M10" i="135"/>
  <c r="O10" i="135"/>
  <c r="Q10" i="135"/>
  <c r="R10" i="135"/>
  <c r="T10" i="135" s="1"/>
  <c r="U10" i="135" s="1"/>
  <c r="S10" i="135"/>
  <c r="AB10" i="135"/>
  <c r="AD10" i="135"/>
  <c r="AP10" i="135" s="1"/>
  <c r="AF10" i="135"/>
  <c r="AG10" i="135" s="1"/>
  <c r="AL10" i="135"/>
  <c r="AM10" i="135" s="1"/>
  <c r="AQ10" i="135"/>
  <c r="AR10" i="135"/>
  <c r="AV10" i="135"/>
  <c r="AW10" i="135" s="1"/>
  <c r="BH10" i="135" s="1"/>
  <c r="AY10" i="135"/>
  <c r="AZ10" i="135" s="1"/>
  <c r="BI10" i="135" s="1"/>
  <c r="BC10" i="135"/>
  <c r="BJ10" i="135" s="1"/>
  <c r="BF10" i="135"/>
  <c r="BK10" i="135" s="1"/>
  <c r="BX10" i="135"/>
  <c r="Z10" i="135" s="1"/>
  <c r="AA10" i="135" s="1"/>
  <c r="AC10" i="135" s="1"/>
  <c r="F11" i="135"/>
  <c r="I11" i="135"/>
  <c r="K11" i="135"/>
  <c r="M11" i="135"/>
  <c r="O11" i="135"/>
  <c r="Q11" i="135"/>
  <c r="S11" i="135"/>
  <c r="AB11" i="135"/>
  <c r="AF11" i="135"/>
  <c r="AG11" i="135"/>
  <c r="AQ11" i="135" s="1"/>
  <c r="AL11" i="135"/>
  <c r="AV11" i="135"/>
  <c r="AW11" i="135" s="1"/>
  <c r="BG11" i="135" s="1"/>
  <c r="AY11" i="135"/>
  <c r="AZ11" i="135" s="1"/>
  <c r="BC11" i="135"/>
  <c r="BJ11" i="135" s="1"/>
  <c r="BF11" i="135"/>
  <c r="BH11" i="135"/>
  <c r="BI11" i="135"/>
  <c r="BK11" i="135"/>
  <c r="BX11" i="135"/>
  <c r="Z11" i="135" s="1"/>
  <c r="AA11" i="135" s="1"/>
  <c r="AC11" i="135" s="1"/>
  <c r="AD11" i="135" s="1"/>
  <c r="AP11" i="135" s="1"/>
  <c r="F12" i="135"/>
  <c r="I12" i="135"/>
  <c r="K12" i="135"/>
  <c r="M12" i="135"/>
  <c r="O12" i="135"/>
  <c r="Q12" i="135"/>
  <c r="S12" i="135"/>
  <c r="Z12" i="135"/>
  <c r="AA12" i="135" s="1"/>
  <c r="AC12" i="135" s="1"/>
  <c r="AD12" i="135" s="1"/>
  <c r="AP12" i="135" s="1"/>
  <c r="AB12" i="135"/>
  <c r="AF12" i="135"/>
  <c r="AG12" i="135" s="1"/>
  <c r="AQ12" i="135" s="1"/>
  <c r="AL12" i="135"/>
  <c r="AR12" i="135" s="1"/>
  <c r="AM12" i="135"/>
  <c r="AV12" i="135"/>
  <c r="AW12" i="135"/>
  <c r="AY12" i="135"/>
  <c r="AZ12" i="135" s="1"/>
  <c r="BC12" i="135"/>
  <c r="BF12" i="135"/>
  <c r="BI12" i="135"/>
  <c r="BJ12" i="135"/>
  <c r="BK12" i="135"/>
  <c r="BX12" i="135"/>
  <c r="F13" i="135"/>
  <c r="I13" i="135"/>
  <c r="K13" i="135"/>
  <c r="M13" i="135"/>
  <c r="O13" i="135"/>
  <c r="Q13" i="135"/>
  <c r="S13" i="135"/>
  <c r="AB13" i="135"/>
  <c r="AF13" i="135"/>
  <c r="AG13" i="135" s="1"/>
  <c r="AQ13" i="135" s="1"/>
  <c r="AL13" i="135"/>
  <c r="AR13" i="135" s="1"/>
  <c r="AV13" i="135"/>
  <c r="AW13" i="135" s="1"/>
  <c r="AY13" i="135"/>
  <c r="AZ13" i="135" s="1"/>
  <c r="BI13" i="135" s="1"/>
  <c r="BC13" i="135"/>
  <c r="BJ13" i="135" s="1"/>
  <c r="BF13" i="135"/>
  <c r="BK13" i="135"/>
  <c r="BX13" i="135"/>
  <c r="Z13" i="135" s="1"/>
  <c r="AA13" i="135" s="1"/>
  <c r="AC13" i="135" s="1"/>
  <c r="AD13" i="135" s="1"/>
  <c r="AP13" i="135" s="1"/>
  <c r="F14" i="135"/>
  <c r="I14" i="135"/>
  <c r="K14" i="135"/>
  <c r="M14" i="135"/>
  <c r="O14" i="135"/>
  <c r="Q14" i="135"/>
  <c r="R14" i="135"/>
  <c r="T14" i="135" s="1"/>
  <c r="U14" i="135" s="1"/>
  <c r="AO14" i="135" s="1"/>
  <c r="S14" i="135"/>
  <c r="AB14" i="135"/>
  <c r="AF14" i="135"/>
  <c r="AG14" i="135" s="1"/>
  <c r="AQ14" i="135" s="1"/>
  <c r="AL14" i="135"/>
  <c r="AM14" i="135" s="1"/>
  <c r="AR14" i="135"/>
  <c r="AV14" i="135"/>
  <c r="AW14" i="135" s="1"/>
  <c r="BH14" i="135" s="1"/>
  <c r="AY14" i="135"/>
  <c r="AZ14" i="135" s="1"/>
  <c r="BI14" i="135" s="1"/>
  <c r="BC14" i="135"/>
  <c r="BJ14" i="135" s="1"/>
  <c r="BF14" i="135"/>
  <c r="BG14" i="135"/>
  <c r="BL14" i="135" s="1"/>
  <c r="BK14" i="135"/>
  <c r="BX14" i="135"/>
  <c r="Z14" i="135" s="1"/>
  <c r="AA14" i="135" s="1"/>
  <c r="AC14" i="135" s="1"/>
  <c r="AD14" i="135" s="1"/>
  <c r="F15" i="135"/>
  <c r="I15" i="135"/>
  <c r="K15" i="135"/>
  <c r="M15" i="135"/>
  <c r="O15" i="135"/>
  <c r="Q15" i="135"/>
  <c r="S15" i="135"/>
  <c r="AB15" i="135"/>
  <c r="AF15" i="135"/>
  <c r="AG15" i="135"/>
  <c r="AQ15" i="135" s="1"/>
  <c r="AL15" i="135"/>
  <c r="AM15" i="135" s="1"/>
  <c r="AV15" i="135"/>
  <c r="AW15" i="135" s="1"/>
  <c r="AY15" i="135"/>
  <c r="AZ15" i="135" s="1"/>
  <c r="BI15" i="135" s="1"/>
  <c r="BC15" i="135"/>
  <c r="BJ15" i="135" s="1"/>
  <c r="BF15" i="135"/>
  <c r="BG15" i="135"/>
  <c r="BH15" i="135"/>
  <c r="BK15" i="135"/>
  <c r="BX15" i="135"/>
  <c r="Z15" i="135" s="1"/>
  <c r="AA15" i="135" s="1"/>
  <c r="AC15" i="135" s="1"/>
  <c r="AD15" i="135" s="1"/>
  <c r="AP15" i="135" s="1"/>
  <c r="F16" i="135"/>
  <c r="I16" i="135"/>
  <c r="K16" i="135"/>
  <c r="M16" i="135"/>
  <c r="O16" i="135"/>
  <c r="Q16" i="135"/>
  <c r="S16" i="135"/>
  <c r="AB16" i="135"/>
  <c r="AF16" i="135"/>
  <c r="AG16" i="135" s="1"/>
  <c r="AQ16" i="135" s="1"/>
  <c r="AL16" i="135"/>
  <c r="AM16" i="135" s="1"/>
  <c r="AV16" i="135"/>
  <c r="AW16" i="135"/>
  <c r="BH16" i="135" s="1"/>
  <c r="AY16" i="135"/>
  <c r="AZ16" i="135" s="1"/>
  <c r="BI16" i="135" s="1"/>
  <c r="BC16" i="135"/>
  <c r="BG16" i="135" s="1"/>
  <c r="BF16" i="135"/>
  <c r="BK16" i="135"/>
  <c r="BX16" i="135"/>
  <c r="Z16" i="135" s="1"/>
  <c r="AA16" i="135" s="1"/>
  <c r="AC16" i="135" s="1"/>
  <c r="AD16" i="135" s="1"/>
  <c r="AP16" i="135" s="1"/>
  <c r="F17" i="135"/>
  <c r="I17" i="135"/>
  <c r="R17" i="135" s="1"/>
  <c r="T17" i="135" s="1"/>
  <c r="U17" i="135" s="1"/>
  <c r="K17" i="135"/>
  <c r="M17" i="135"/>
  <c r="O17" i="135"/>
  <c r="Q17" i="135"/>
  <c r="S17" i="135"/>
  <c r="AA17" i="135"/>
  <c r="AC17" i="135" s="1"/>
  <c r="AD17" i="135" s="1"/>
  <c r="AP17" i="135" s="1"/>
  <c r="AB17" i="135"/>
  <c r="AF17" i="135"/>
  <c r="AG17" i="135" s="1"/>
  <c r="AQ17" i="135" s="1"/>
  <c r="AL17" i="135"/>
  <c r="AM17" i="135" s="1"/>
  <c r="AR17" i="135"/>
  <c r="AV17" i="135"/>
  <c r="AW17" i="135" s="1"/>
  <c r="BH17" i="135" s="1"/>
  <c r="AY17" i="135"/>
  <c r="AZ17" i="135"/>
  <c r="BI17" i="135" s="1"/>
  <c r="BC17" i="135"/>
  <c r="BJ17" i="135" s="1"/>
  <c r="BF17" i="135"/>
  <c r="BK17" i="135"/>
  <c r="BX17" i="135"/>
  <c r="Z17" i="135" s="1"/>
  <c r="F18" i="135"/>
  <c r="I18" i="135"/>
  <c r="K18" i="135"/>
  <c r="M18" i="135"/>
  <c r="O18" i="135"/>
  <c r="Q18" i="135"/>
  <c r="R18" i="135"/>
  <c r="T18" i="135" s="1"/>
  <c r="U18" i="135" s="1"/>
  <c r="S18" i="135"/>
  <c r="AA18" i="135"/>
  <c r="AB18" i="135"/>
  <c r="AC18" i="135"/>
  <c r="AD18" i="135"/>
  <c r="AF18" i="135"/>
  <c r="AG18" i="135" s="1"/>
  <c r="AQ18" i="135" s="1"/>
  <c r="AL18" i="135"/>
  <c r="AM18" i="135" s="1"/>
  <c r="AP18" i="135"/>
  <c r="AV18" i="135"/>
  <c r="AW18" i="135" s="1"/>
  <c r="BH18" i="135" s="1"/>
  <c r="AY18" i="135"/>
  <c r="AZ18" i="135" s="1"/>
  <c r="BC18" i="135"/>
  <c r="BJ18" i="135" s="1"/>
  <c r="BF18" i="135"/>
  <c r="BK18" i="135" s="1"/>
  <c r="BI18" i="135"/>
  <c r="BX18" i="135"/>
  <c r="Z18" i="135" s="1"/>
  <c r="F19" i="135"/>
  <c r="I19" i="135"/>
  <c r="K19" i="135"/>
  <c r="M19" i="135"/>
  <c r="O19" i="135"/>
  <c r="Q19" i="135"/>
  <c r="S19" i="135"/>
  <c r="AB19" i="135"/>
  <c r="AF19" i="135"/>
  <c r="AG19" i="135"/>
  <c r="AQ19" i="135" s="1"/>
  <c r="AL19" i="135"/>
  <c r="AM19" i="135" s="1"/>
  <c r="AV19" i="135"/>
  <c r="AW19" i="135" s="1"/>
  <c r="BG19" i="135" s="1"/>
  <c r="AY19" i="135"/>
  <c r="AZ19" i="135" s="1"/>
  <c r="BC19" i="135"/>
  <c r="BJ19" i="135" s="1"/>
  <c r="BF19" i="135"/>
  <c r="BI19" i="135"/>
  <c r="BK19" i="135"/>
  <c r="BX19" i="135"/>
  <c r="Z19" i="135" s="1"/>
  <c r="AA19" i="135" s="1"/>
  <c r="AC19" i="135" s="1"/>
  <c r="AD19" i="135" s="1"/>
  <c r="AP19" i="135" s="1"/>
  <c r="F20" i="135"/>
  <c r="I20" i="135"/>
  <c r="K20" i="135"/>
  <c r="M20" i="135"/>
  <c r="O20" i="135"/>
  <c r="Q20" i="135"/>
  <c r="S20" i="135"/>
  <c r="Z20" i="135"/>
  <c r="AA20" i="135"/>
  <c r="AC20" i="135" s="1"/>
  <c r="AD20" i="135" s="1"/>
  <c r="AP20" i="135" s="1"/>
  <c r="AB20" i="135"/>
  <c r="AF20" i="135"/>
  <c r="AG20" i="135" s="1"/>
  <c r="AQ20" i="135" s="1"/>
  <c r="AL20" i="135"/>
  <c r="AM20" i="135"/>
  <c r="AR20" i="135"/>
  <c r="AV20" i="135"/>
  <c r="AW20" i="135" s="1"/>
  <c r="AY20" i="135"/>
  <c r="AZ20" i="135" s="1"/>
  <c r="BI20" i="135" s="1"/>
  <c r="BC20" i="135"/>
  <c r="BF20" i="135"/>
  <c r="BJ20" i="135"/>
  <c r="BK20" i="135"/>
  <c r="BX20" i="135"/>
  <c r="F21" i="135"/>
  <c r="I21" i="135"/>
  <c r="K21" i="135"/>
  <c r="M21" i="135"/>
  <c r="O21" i="135"/>
  <c r="Q21" i="135"/>
  <c r="S21" i="135"/>
  <c r="AB21" i="135"/>
  <c r="AF21" i="135"/>
  <c r="AG21" i="135" s="1"/>
  <c r="AQ21" i="135" s="1"/>
  <c r="AL21" i="135"/>
  <c r="AM21" i="135" s="1"/>
  <c r="AR21" i="135"/>
  <c r="AV21" i="135"/>
  <c r="AW21" i="135" s="1"/>
  <c r="BH21" i="135" s="1"/>
  <c r="AY21" i="135"/>
  <c r="AZ21" i="135"/>
  <c r="BG21" i="135" s="1"/>
  <c r="BC21" i="135"/>
  <c r="BJ21" i="135" s="1"/>
  <c r="BF21" i="135"/>
  <c r="BK21" i="135"/>
  <c r="BX21" i="135"/>
  <c r="Z21" i="135" s="1"/>
  <c r="AA21" i="135" s="1"/>
  <c r="AC21" i="135" s="1"/>
  <c r="AD21" i="135" s="1"/>
  <c r="AP21" i="135" s="1"/>
  <c r="F22" i="135"/>
  <c r="I22" i="135"/>
  <c r="K22" i="135"/>
  <c r="M22" i="135"/>
  <c r="R22" i="135" s="1"/>
  <c r="T22" i="135" s="1"/>
  <c r="U22" i="135" s="1"/>
  <c r="O22" i="135"/>
  <c r="Q22" i="135"/>
  <c r="S22" i="135"/>
  <c r="AB22" i="135"/>
  <c r="AF22" i="135"/>
  <c r="AG22" i="135" s="1"/>
  <c r="AL22" i="135"/>
  <c r="AM22" i="135" s="1"/>
  <c r="AQ22" i="135"/>
  <c r="AR22" i="135"/>
  <c r="AV22" i="135"/>
  <c r="AW22" i="135" s="1"/>
  <c r="BH22" i="135" s="1"/>
  <c r="AY22" i="135"/>
  <c r="AZ22" i="135" s="1"/>
  <c r="BC22" i="135"/>
  <c r="BJ22" i="135" s="1"/>
  <c r="BF22" i="135"/>
  <c r="BK22" i="135" s="1"/>
  <c r="BI22" i="135"/>
  <c r="BX22" i="135"/>
  <c r="Z22" i="135" s="1"/>
  <c r="AA22" i="135" s="1"/>
  <c r="AC22" i="135" s="1"/>
  <c r="AD22" i="135" s="1"/>
  <c r="AP22" i="135" s="1"/>
  <c r="F23" i="135"/>
  <c r="R23" i="135" s="1"/>
  <c r="T23" i="135" s="1"/>
  <c r="U23" i="135" s="1"/>
  <c r="I23" i="135"/>
  <c r="K23" i="135"/>
  <c r="M23" i="135"/>
  <c r="O23" i="135"/>
  <c r="Q23" i="135"/>
  <c r="S23" i="135"/>
  <c r="AB23" i="135"/>
  <c r="AF23" i="135"/>
  <c r="AG23" i="135"/>
  <c r="AQ23" i="135" s="1"/>
  <c r="AL23" i="135"/>
  <c r="AM23" i="135" s="1"/>
  <c r="AV23" i="135"/>
  <c r="AW23" i="135" s="1"/>
  <c r="AY23" i="135"/>
  <c r="AZ23" i="135" s="1"/>
  <c r="BI23" i="135" s="1"/>
  <c r="BC23" i="135"/>
  <c r="BJ23" i="135" s="1"/>
  <c r="BF23" i="135"/>
  <c r="BG23" i="135"/>
  <c r="BH23" i="135"/>
  <c r="BK23" i="135"/>
  <c r="BX23" i="135"/>
  <c r="Z23" i="135" s="1"/>
  <c r="AA23" i="135" s="1"/>
  <c r="AC23" i="135" s="1"/>
  <c r="AD23" i="135" s="1"/>
  <c r="AP23" i="135" s="1"/>
  <c r="F24" i="135"/>
  <c r="I24" i="135"/>
  <c r="K24" i="135"/>
  <c r="M24" i="135"/>
  <c r="O24" i="135"/>
  <c r="Q24" i="135"/>
  <c r="R24" i="135"/>
  <c r="T24" i="135" s="1"/>
  <c r="U24" i="135" s="1"/>
  <c r="S24" i="135"/>
  <c r="AB24" i="135"/>
  <c r="AF24" i="135"/>
  <c r="AG24" i="135" s="1"/>
  <c r="AQ24" i="135" s="1"/>
  <c r="AL24" i="135"/>
  <c r="AM24" i="135" s="1"/>
  <c r="AR24" i="135"/>
  <c r="AV24" i="135"/>
  <c r="AW24" i="135" s="1"/>
  <c r="AY24" i="135"/>
  <c r="AZ24" i="135"/>
  <c r="BI24" i="135" s="1"/>
  <c r="BC24" i="135"/>
  <c r="BJ24" i="135" s="1"/>
  <c r="BF24" i="135"/>
  <c r="BK24" i="135" s="1"/>
  <c r="BX24" i="135"/>
  <c r="Z24" i="135" s="1"/>
  <c r="AA24" i="135" s="1"/>
  <c r="AC24" i="135" s="1"/>
  <c r="AD24" i="135" s="1"/>
  <c r="AP24" i="135" s="1"/>
  <c r="F25" i="135"/>
  <c r="R25" i="135" s="1"/>
  <c r="T25" i="135" s="1"/>
  <c r="U25" i="135" s="1"/>
  <c r="I25" i="135"/>
  <c r="K25" i="135"/>
  <c r="M25" i="135"/>
  <c r="O25" i="135"/>
  <c r="Q25" i="135"/>
  <c r="S25" i="135"/>
  <c r="Z25" i="135"/>
  <c r="AA25" i="135" s="1"/>
  <c r="AC25" i="135" s="1"/>
  <c r="AD25" i="135" s="1"/>
  <c r="AP25" i="135" s="1"/>
  <c r="AB25" i="135"/>
  <c r="AF25" i="135"/>
  <c r="AG25" i="135" s="1"/>
  <c r="AQ25" i="135" s="1"/>
  <c r="AL25" i="135"/>
  <c r="AM25" i="135" s="1"/>
  <c r="AV25" i="135"/>
  <c r="AW25" i="135" s="1"/>
  <c r="AY25" i="135"/>
  <c r="AZ25" i="135"/>
  <c r="BC25" i="135"/>
  <c r="BF25" i="135"/>
  <c r="BK25" i="135" s="1"/>
  <c r="BI25" i="135"/>
  <c r="BJ25" i="135"/>
  <c r="BX25" i="135"/>
  <c r="S14" i="25"/>
  <c r="L30" i="27" l="1"/>
  <c r="AN16" i="147"/>
  <c r="AN17" i="147"/>
  <c r="AN5" i="147"/>
  <c r="AN12" i="147"/>
  <c r="AS12" i="147" s="1"/>
  <c r="AS23" i="147"/>
  <c r="AN28" i="147"/>
  <c r="AS28" i="147" s="1"/>
  <c r="AN11" i="147"/>
  <c r="AS11" i="147" s="1"/>
  <c r="AN2" i="147"/>
  <c r="AS2" i="147" s="1"/>
  <c r="BL4" i="147"/>
  <c r="AS3" i="147"/>
  <c r="AN26" i="147"/>
  <c r="AS26" i="147" s="1"/>
  <c r="AN15" i="147"/>
  <c r="AS15" i="147" s="1"/>
  <c r="AS17" i="147"/>
  <c r="AS19" i="147"/>
  <c r="BL17" i="147"/>
  <c r="BL16" i="147"/>
  <c r="BL5" i="147"/>
  <c r="AS16" i="147"/>
  <c r="AN20" i="147"/>
  <c r="AS20" i="147" s="1"/>
  <c r="AN10" i="147"/>
  <c r="AS10" i="147" s="1"/>
  <c r="AS6" i="147"/>
  <c r="AS14" i="147"/>
  <c r="AN8" i="147"/>
  <c r="AS8" i="147" s="1"/>
  <c r="AS13" i="147"/>
  <c r="BL2" i="147"/>
  <c r="AS22" i="147"/>
  <c r="AS5" i="147"/>
  <c r="BL18" i="147"/>
  <c r="BL14" i="147"/>
  <c r="BL11" i="147"/>
  <c r="AS27" i="147"/>
  <c r="AS24" i="147"/>
  <c r="AN25" i="147"/>
  <c r="AO25" i="147"/>
  <c r="BL7" i="147"/>
  <c r="BL6" i="147"/>
  <c r="BL15" i="147"/>
  <c r="AG7" i="84"/>
  <c r="AG8" i="84"/>
  <c r="AH8" i="84"/>
  <c r="AL15" i="84"/>
  <c r="AG10" i="84"/>
  <c r="AL18" i="84"/>
  <c r="AG12" i="84"/>
  <c r="AL12" i="84" s="1"/>
  <c r="AL9" i="84"/>
  <c r="AL3" i="84"/>
  <c r="BE18" i="84"/>
  <c r="AG6" i="84"/>
  <c r="AL6" i="84" s="1"/>
  <c r="AL17" i="84"/>
  <c r="BE12" i="84"/>
  <c r="AG14" i="84"/>
  <c r="AL14" i="84" s="1"/>
  <c r="AG4" i="84"/>
  <c r="AL4" i="84" s="1"/>
  <c r="AG16" i="84"/>
  <c r="AL16" i="84" s="1"/>
  <c r="BE14" i="84"/>
  <c r="BE15" i="84"/>
  <c r="BE13" i="84"/>
  <c r="BE4" i="84"/>
  <c r="AL19" i="84"/>
  <c r="BE6" i="84"/>
  <c r="BE5" i="84"/>
  <c r="BE11" i="84"/>
  <c r="AL7" i="84"/>
  <c r="AL13" i="84"/>
  <c r="BE17" i="84"/>
  <c r="BE9" i="84"/>
  <c r="BE20" i="84"/>
  <c r="AL10" i="84"/>
  <c r="AL5" i="84"/>
  <c r="BE10" i="84"/>
  <c r="AL11" i="84"/>
  <c r="AL2" i="84"/>
  <c r="BE2" i="84"/>
  <c r="BE15" i="166"/>
  <c r="AG2" i="165"/>
  <c r="AL2" i="165" s="1"/>
  <c r="AL10" i="165"/>
  <c r="BE17" i="165"/>
  <c r="AL20" i="165"/>
  <c r="BE3" i="165"/>
  <c r="BE19" i="165"/>
  <c r="AL13" i="165"/>
  <c r="BE4" i="165"/>
  <c r="BE2" i="165"/>
  <c r="BE18" i="165"/>
  <c r="BE16" i="165"/>
  <c r="AM14" i="168"/>
  <c r="AM20" i="168"/>
  <c r="AM13" i="168"/>
  <c r="AM6" i="168"/>
  <c r="AM7" i="168"/>
  <c r="AH5" i="168"/>
  <c r="AI5" i="168"/>
  <c r="AM2" i="168"/>
  <c r="AI16" i="168"/>
  <c r="AH16" i="168"/>
  <c r="AM16" i="168" s="1"/>
  <c r="AM17" i="168"/>
  <c r="AI19" i="168"/>
  <c r="AH19" i="168"/>
  <c r="AM19" i="168" s="1"/>
  <c r="AM3" i="168"/>
  <c r="AM18" i="168"/>
  <c r="BF5" i="168"/>
  <c r="BF13" i="168"/>
  <c r="AM10" i="168"/>
  <c r="BF15" i="168"/>
  <c r="AM4" i="168"/>
  <c r="BF6" i="168"/>
  <c r="BF9" i="168"/>
  <c r="AG18" i="167"/>
  <c r="AG9" i="167"/>
  <c r="AL9" i="167" s="1"/>
  <c r="AL16" i="167"/>
  <c r="AL12" i="167"/>
  <c r="AH15" i="167"/>
  <c r="AG10" i="167"/>
  <c r="AL10" i="167" s="1"/>
  <c r="BE17" i="167"/>
  <c r="AH18" i="167"/>
  <c r="AL18" i="167" s="1"/>
  <c r="AH13" i="167"/>
  <c r="BE20" i="167"/>
  <c r="AL11" i="167"/>
  <c r="AG5" i="167"/>
  <c r="AH5" i="167"/>
  <c r="AL13" i="167"/>
  <c r="AL8" i="167"/>
  <c r="AH7" i="167"/>
  <c r="AG7" i="167"/>
  <c r="AL14" i="167"/>
  <c r="AL4" i="167"/>
  <c r="AL20" i="167"/>
  <c r="AL19" i="167"/>
  <c r="BE14" i="167"/>
  <c r="AH6" i="167"/>
  <c r="AG6" i="167"/>
  <c r="AL6" i="167" s="1"/>
  <c r="AG21" i="167"/>
  <c r="AH21" i="167"/>
  <c r="BE15" i="167"/>
  <c r="BE10" i="167"/>
  <c r="BE11" i="167"/>
  <c r="AL15" i="167"/>
  <c r="AG24" i="166"/>
  <c r="AL24" i="166" s="1"/>
  <c r="AL9" i="166"/>
  <c r="AL23" i="166"/>
  <c r="AL20" i="166"/>
  <c r="AG21" i="166"/>
  <c r="AL21" i="166" s="1"/>
  <c r="AL8" i="166"/>
  <c r="AH17" i="166"/>
  <c r="AL17" i="166" s="1"/>
  <c r="BE18" i="166"/>
  <c r="BE10" i="166"/>
  <c r="BE11" i="166"/>
  <c r="AH18" i="166"/>
  <c r="AG18" i="166"/>
  <c r="AL18" i="166" s="1"/>
  <c r="AL12" i="166"/>
  <c r="AH3" i="166"/>
  <c r="AG3" i="166"/>
  <c r="AH6" i="166"/>
  <c r="AG6" i="166"/>
  <c r="AG2" i="166"/>
  <c r="AH2" i="166"/>
  <c r="AH14" i="166"/>
  <c r="AG14" i="166"/>
  <c r="BE7" i="166"/>
  <c r="BE2" i="166"/>
  <c r="AH11" i="166"/>
  <c r="AG11" i="166"/>
  <c r="AH10" i="166"/>
  <c r="AG10" i="166"/>
  <c r="AL10" i="166" s="1"/>
  <c r="AH9" i="165"/>
  <c r="AL9" i="165" s="1"/>
  <c r="AG9" i="165"/>
  <c r="AL15" i="165"/>
  <c r="AH7" i="165"/>
  <c r="AL7" i="165" s="1"/>
  <c r="AL22" i="165"/>
  <c r="AH8" i="165"/>
  <c r="AG8" i="165"/>
  <c r="AL8" i="165" s="1"/>
  <c r="AG14" i="165"/>
  <c r="AL14" i="165" s="1"/>
  <c r="AL18" i="165"/>
  <c r="AG19" i="165"/>
  <c r="AL19" i="165" s="1"/>
  <c r="BE21" i="165"/>
  <c r="BE14" i="165"/>
  <c r="AL11" i="165"/>
  <c r="AH21" i="165"/>
  <c r="AG21" i="165"/>
  <c r="AL21" i="165" s="1"/>
  <c r="AH4" i="165"/>
  <c r="AG4" i="165"/>
  <c r="AL17" i="165"/>
  <c r="BE9" i="165"/>
  <c r="AL16" i="165"/>
  <c r="AL3" i="165"/>
  <c r="AH6" i="165"/>
  <c r="AG6" i="165"/>
  <c r="AL6" i="165" s="1"/>
  <c r="BE6" i="165"/>
  <c r="AL5" i="165"/>
  <c r="AN7" i="135"/>
  <c r="AO7" i="135"/>
  <c r="AO23" i="135"/>
  <c r="AN23" i="135"/>
  <c r="AN3" i="135"/>
  <c r="AO3" i="135"/>
  <c r="AN14" i="135"/>
  <c r="AP14" i="135"/>
  <c r="AO22" i="135"/>
  <c r="AN22" i="135"/>
  <c r="AS22" i="135" s="1"/>
  <c r="AO18" i="135"/>
  <c r="AN18" i="135"/>
  <c r="AN17" i="135"/>
  <c r="AO17" i="135"/>
  <c r="BH20" i="135"/>
  <c r="BG20" i="135"/>
  <c r="BL20" i="135" s="1"/>
  <c r="AC9" i="135"/>
  <c r="AD9" i="135" s="1"/>
  <c r="AP9" i="135" s="1"/>
  <c r="BH6" i="135"/>
  <c r="BG6" i="135"/>
  <c r="BL6" i="135" s="1"/>
  <c r="AN6" i="135"/>
  <c r="AO6" i="135"/>
  <c r="BG4" i="135"/>
  <c r="BH4" i="135"/>
  <c r="BL15" i="135"/>
  <c r="AN10" i="135"/>
  <c r="AS10" i="135" s="1"/>
  <c r="AO10" i="135"/>
  <c r="BG8" i="135"/>
  <c r="BH8" i="135"/>
  <c r="BH2" i="135"/>
  <c r="BG2" i="135"/>
  <c r="BL2" i="135" s="1"/>
  <c r="AN2" i="135"/>
  <c r="AO2" i="135"/>
  <c r="BG22" i="135"/>
  <c r="BL22" i="135" s="1"/>
  <c r="R21" i="135"/>
  <c r="T21" i="135" s="1"/>
  <c r="U21" i="135" s="1"/>
  <c r="AR19" i="135"/>
  <c r="BH19" i="135"/>
  <c r="BL19" i="135" s="1"/>
  <c r="R19" i="135"/>
  <c r="T19" i="135" s="1"/>
  <c r="U19" i="135" s="1"/>
  <c r="BG17" i="135"/>
  <c r="BL17" i="135" s="1"/>
  <c r="R11" i="135"/>
  <c r="T11" i="135" s="1"/>
  <c r="U11" i="135" s="1"/>
  <c r="AR23" i="135"/>
  <c r="BI21" i="135"/>
  <c r="BL21" i="135" s="1"/>
  <c r="AR18" i="135"/>
  <c r="BJ16" i="135"/>
  <c r="BL16" i="135" s="1"/>
  <c r="AR16" i="135"/>
  <c r="R16" i="135"/>
  <c r="T16" i="135" s="1"/>
  <c r="U16" i="135" s="1"/>
  <c r="R13" i="135"/>
  <c r="T13" i="135" s="1"/>
  <c r="U13" i="135" s="1"/>
  <c r="R12" i="135"/>
  <c r="T12" i="135" s="1"/>
  <c r="U12" i="135" s="1"/>
  <c r="BL11" i="135"/>
  <c r="BG10" i="135"/>
  <c r="BL10" i="135" s="1"/>
  <c r="BL7" i="135"/>
  <c r="R4" i="135"/>
  <c r="T4" i="135" s="1"/>
  <c r="U4" i="135" s="1"/>
  <c r="BL3" i="135"/>
  <c r="BL23" i="135"/>
  <c r="R15" i="135"/>
  <c r="T15" i="135" s="1"/>
  <c r="U15" i="135" s="1"/>
  <c r="BG12" i="135"/>
  <c r="BL12" i="135" s="1"/>
  <c r="BH12" i="135"/>
  <c r="AO8" i="135"/>
  <c r="AN8" i="135"/>
  <c r="BG5" i="135"/>
  <c r="BL5" i="135" s="1"/>
  <c r="BH5" i="135"/>
  <c r="R20" i="135"/>
  <c r="T20" i="135" s="1"/>
  <c r="U20" i="135" s="1"/>
  <c r="BG18" i="135"/>
  <c r="BL18" i="135" s="1"/>
  <c r="AR15" i="135"/>
  <c r="BG13" i="135"/>
  <c r="BH13" i="135"/>
  <c r="AM11" i="135"/>
  <c r="AR11" i="135"/>
  <c r="BG9" i="135"/>
  <c r="BH9" i="135"/>
  <c r="AC5" i="135"/>
  <c r="AD5" i="135" s="1"/>
  <c r="AP5" i="135" s="1"/>
  <c r="AO5" i="135"/>
  <c r="AM13" i="135"/>
  <c r="AM9" i="135"/>
  <c r="AN9" i="135" s="1"/>
  <c r="AS9" i="135" s="1"/>
  <c r="AM5" i="135"/>
  <c r="AN5" i="135" s="1"/>
  <c r="AS5" i="135" s="1"/>
  <c r="AN24" i="135"/>
  <c r="AS24" i="135" s="1"/>
  <c r="AO24" i="135"/>
  <c r="BG25" i="135"/>
  <c r="BH25" i="135"/>
  <c r="BH24" i="135"/>
  <c r="BG24" i="135"/>
  <c r="BL24" i="135" s="1"/>
  <c r="AN25" i="135"/>
  <c r="AS25" i="135" s="1"/>
  <c r="AO25" i="135"/>
  <c r="AR25" i="135"/>
  <c r="R14" i="25"/>
  <c r="BU26" i="75"/>
  <c r="X26" i="75" s="1"/>
  <c r="Y26" i="75" s="1"/>
  <c r="BD26" i="75"/>
  <c r="BI26" i="75" s="1"/>
  <c r="BA26" i="75"/>
  <c r="BH26" i="75" s="1"/>
  <c r="AW26" i="75"/>
  <c r="AX26" i="75" s="1"/>
  <c r="BG26" i="75" s="1"/>
  <c r="AT26" i="75"/>
  <c r="AU26" i="75" s="1"/>
  <c r="AJ26" i="75"/>
  <c r="AK26" i="75" s="1"/>
  <c r="AD26" i="75"/>
  <c r="AE26" i="75" s="1"/>
  <c r="AO26" i="75" s="1"/>
  <c r="Z26" i="75"/>
  <c r="Q26" i="75"/>
  <c r="O26" i="75"/>
  <c r="M26" i="75"/>
  <c r="K26" i="75"/>
  <c r="I26" i="75"/>
  <c r="F26" i="75"/>
  <c r="BU25" i="75"/>
  <c r="X25" i="75" s="1"/>
  <c r="Y25" i="75" s="1"/>
  <c r="BD25" i="75"/>
  <c r="BI25" i="75" s="1"/>
  <c r="BA25" i="75"/>
  <c r="BH25" i="75" s="1"/>
  <c r="AW25" i="75"/>
  <c r="AX25" i="75" s="1"/>
  <c r="BG25" i="75" s="1"/>
  <c r="AT25" i="75"/>
  <c r="AU25" i="75" s="1"/>
  <c r="AJ25" i="75"/>
  <c r="AK25" i="75" s="1"/>
  <c r="AD25" i="75"/>
  <c r="AE25" i="75" s="1"/>
  <c r="AO25" i="75" s="1"/>
  <c r="Z25" i="75"/>
  <c r="Q25" i="75"/>
  <c r="O25" i="75"/>
  <c r="M25" i="75"/>
  <c r="K25" i="75"/>
  <c r="I25" i="75"/>
  <c r="F25" i="75"/>
  <c r="BU24" i="75"/>
  <c r="X24" i="75" s="1"/>
  <c r="Y24" i="75" s="1"/>
  <c r="BD24" i="75"/>
  <c r="BI24" i="75" s="1"/>
  <c r="BA24" i="75"/>
  <c r="BH24" i="75" s="1"/>
  <c r="AW24" i="75"/>
  <c r="AX24" i="75" s="1"/>
  <c r="BG24" i="75" s="1"/>
  <c r="AT24" i="75"/>
  <c r="AU24" i="75" s="1"/>
  <c r="AK24" i="75"/>
  <c r="AJ24" i="75"/>
  <c r="AP24" i="75" s="1"/>
  <c r="AD24" i="75"/>
  <c r="AE24" i="75" s="1"/>
  <c r="AO24" i="75" s="1"/>
  <c r="Z24" i="75"/>
  <c r="Q24" i="75"/>
  <c r="O24" i="75"/>
  <c r="M24" i="75"/>
  <c r="K24" i="75"/>
  <c r="I24" i="75"/>
  <c r="F24" i="75"/>
  <c r="BU23" i="75"/>
  <c r="X23" i="75" s="1"/>
  <c r="Y23" i="75" s="1"/>
  <c r="BI23" i="75"/>
  <c r="BD23" i="75"/>
  <c r="BA23" i="75"/>
  <c r="BH23" i="75" s="1"/>
  <c r="AW23" i="75"/>
  <c r="AX23" i="75" s="1"/>
  <c r="BG23" i="75" s="1"/>
  <c r="AT23" i="75"/>
  <c r="AU23" i="75" s="1"/>
  <c r="BF23" i="75" s="1"/>
  <c r="AJ23" i="75"/>
  <c r="AP23" i="75" s="1"/>
  <c r="AD23" i="75"/>
  <c r="AE23" i="75" s="1"/>
  <c r="AO23" i="75" s="1"/>
  <c r="Z23" i="75"/>
  <c r="Q23" i="75"/>
  <c r="O23" i="75"/>
  <c r="M23" i="75"/>
  <c r="K23" i="75"/>
  <c r="I23" i="75"/>
  <c r="F23" i="75"/>
  <c r="BU22" i="75"/>
  <c r="BD22" i="75"/>
  <c r="BI22" i="75" s="1"/>
  <c r="BA22" i="75"/>
  <c r="BH22" i="75" s="1"/>
  <c r="AW22" i="75"/>
  <c r="AX22" i="75" s="1"/>
  <c r="BG22" i="75" s="1"/>
  <c r="AT22" i="75"/>
  <c r="AU22" i="75" s="1"/>
  <c r="BF22" i="75" s="1"/>
  <c r="AJ22" i="75"/>
  <c r="AK22" i="75" s="1"/>
  <c r="AD22" i="75"/>
  <c r="AE22" i="75" s="1"/>
  <c r="AO22" i="75" s="1"/>
  <c r="Z22" i="75"/>
  <c r="X22" i="75"/>
  <c r="Y22" i="75" s="1"/>
  <c r="AA22" i="75" s="1"/>
  <c r="AB22" i="75" s="1"/>
  <c r="AN22" i="75" s="1"/>
  <c r="Q22" i="75"/>
  <c r="O22" i="75"/>
  <c r="M22" i="75"/>
  <c r="K22" i="75"/>
  <c r="I22" i="75"/>
  <c r="F22" i="75"/>
  <c r="BU21" i="75"/>
  <c r="X21" i="75" s="1"/>
  <c r="Y21" i="75" s="1"/>
  <c r="BD21" i="75"/>
  <c r="BI21" i="75" s="1"/>
  <c r="BA21" i="75"/>
  <c r="BH21" i="75" s="1"/>
  <c r="AW21" i="75"/>
  <c r="AX21" i="75" s="1"/>
  <c r="BG21" i="75" s="1"/>
  <c r="AT21" i="75"/>
  <c r="AU21" i="75" s="1"/>
  <c r="AJ21" i="75"/>
  <c r="AK21" i="75" s="1"/>
  <c r="AD21" i="75"/>
  <c r="AE21" i="75" s="1"/>
  <c r="AO21" i="75" s="1"/>
  <c r="Z21" i="75"/>
  <c r="Q21" i="75"/>
  <c r="O21" i="75"/>
  <c r="M21" i="75"/>
  <c r="K21" i="75"/>
  <c r="I21" i="75"/>
  <c r="F21" i="75"/>
  <c r="BU20" i="75"/>
  <c r="X20" i="75" s="1"/>
  <c r="Y20" i="75" s="1"/>
  <c r="AA20" i="75" s="1"/>
  <c r="AB20" i="75" s="1"/>
  <c r="AN20" i="75" s="1"/>
  <c r="BD20" i="75"/>
  <c r="BI20" i="75" s="1"/>
  <c r="BA20" i="75"/>
  <c r="BH20" i="75" s="1"/>
  <c r="AW20" i="75"/>
  <c r="AX20" i="75" s="1"/>
  <c r="BG20" i="75" s="1"/>
  <c r="AT20" i="75"/>
  <c r="AU20" i="75" s="1"/>
  <c r="AJ20" i="75"/>
  <c r="AK20" i="75" s="1"/>
  <c r="AE20" i="75"/>
  <c r="AO20" i="75" s="1"/>
  <c r="AD20" i="75"/>
  <c r="Z20" i="75"/>
  <c r="Q20" i="75"/>
  <c r="O20" i="75"/>
  <c r="M20" i="75"/>
  <c r="K20" i="75"/>
  <c r="I20" i="75"/>
  <c r="F20" i="75"/>
  <c r="BU19" i="75"/>
  <c r="X19" i="75" s="1"/>
  <c r="Y19" i="75" s="1"/>
  <c r="BD19" i="75"/>
  <c r="BI19" i="75" s="1"/>
  <c r="BA19" i="75"/>
  <c r="BH19" i="75" s="1"/>
  <c r="AW19" i="75"/>
  <c r="AX19" i="75" s="1"/>
  <c r="BG19" i="75" s="1"/>
  <c r="AT19" i="75"/>
  <c r="AU19" i="75" s="1"/>
  <c r="AJ19" i="75"/>
  <c r="AP19" i="75" s="1"/>
  <c r="AD19" i="75"/>
  <c r="AE19" i="75" s="1"/>
  <c r="AO19" i="75" s="1"/>
  <c r="Z19" i="75"/>
  <c r="Q19" i="75"/>
  <c r="O19" i="75"/>
  <c r="M19" i="75"/>
  <c r="K19" i="75"/>
  <c r="I19" i="75"/>
  <c r="F19" i="75"/>
  <c r="BU18" i="75"/>
  <c r="X18" i="75" s="1"/>
  <c r="Y18" i="75" s="1"/>
  <c r="BD18" i="75"/>
  <c r="BI18" i="75" s="1"/>
  <c r="BA18" i="75"/>
  <c r="BH18" i="75" s="1"/>
  <c r="AW18" i="75"/>
  <c r="AX18" i="75" s="1"/>
  <c r="BG18" i="75" s="1"/>
  <c r="AT18" i="75"/>
  <c r="AU18" i="75" s="1"/>
  <c r="AJ18" i="75"/>
  <c r="AK18" i="75" s="1"/>
  <c r="AD18" i="75"/>
  <c r="AE18" i="75" s="1"/>
  <c r="AO18" i="75" s="1"/>
  <c r="Z18" i="75"/>
  <c r="Q18" i="75"/>
  <c r="O18" i="75"/>
  <c r="M18" i="75"/>
  <c r="K18" i="75"/>
  <c r="I18" i="75"/>
  <c r="P18" i="75" s="1"/>
  <c r="R18" i="75" s="1"/>
  <c r="S18" i="75" s="1"/>
  <c r="F18" i="75"/>
  <c r="BU17" i="75"/>
  <c r="X17" i="75" s="1"/>
  <c r="Y17" i="75" s="1"/>
  <c r="BD17" i="75"/>
  <c r="BI17" i="75" s="1"/>
  <c r="BA17" i="75"/>
  <c r="BH17" i="75" s="1"/>
  <c r="AW17" i="75"/>
  <c r="AX17" i="75" s="1"/>
  <c r="BG17" i="75" s="1"/>
  <c r="AT17" i="75"/>
  <c r="AU17" i="75" s="1"/>
  <c r="AJ17" i="75"/>
  <c r="AK17" i="75" s="1"/>
  <c r="AE17" i="75"/>
  <c r="AO17" i="75" s="1"/>
  <c r="AD17" i="75"/>
  <c r="Z17" i="75"/>
  <c r="Q17" i="75"/>
  <c r="O17" i="75"/>
  <c r="M17" i="75"/>
  <c r="K17" i="75"/>
  <c r="I17" i="75"/>
  <c r="F17" i="75"/>
  <c r="BU16" i="75"/>
  <c r="BD16" i="75"/>
  <c r="BI16" i="75" s="1"/>
  <c r="BA16" i="75"/>
  <c r="BH16" i="75" s="1"/>
  <c r="AW16" i="75"/>
  <c r="AX16" i="75" s="1"/>
  <c r="BG16" i="75" s="1"/>
  <c r="AT16" i="75"/>
  <c r="AU16" i="75" s="1"/>
  <c r="BF16" i="75" s="1"/>
  <c r="AJ16" i="75"/>
  <c r="AP16" i="75" s="1"/>
  <c r="AD16" i="75"/>
  <c r="AE16" i="75" s="1"/>
  <c r="AO16" i="75" s="1"/>
  <c r="Z16" i="75"/>
  <c r="X16" i="75"/>
  <c r="Y16" i="75" s="1"/>
  <c r="AA16" i="75" s="1"/>
  <c r="AB16" i="75" s="1"/>
  <c r="AN16" i="75" s="1"/>
  <c r="Q16" i="75"/>
  <c r="O16" i="75"/>
  <c r="M16" i="75"/>
  <c r="K16" i="75"/>
  <c r="I16" i="75"/>
  <c r="F16" i="75"/>
  <c r="BU15" i="75"/>
  <c r="X15" i="75" s="1"/>
  <c r="Y15" i="75" s="1"/>
  <c r="BD15" i="75"/>
  <c r="BI15" i="75" s="1"/>
  <c r="BA15" i="75"/>
  <c r="BH15" i="75" s="1"/>
  <c r="AW15" i="75"/>
  <c r="AX15" i="75" s="1"/>
  <c r="AT15" i="75"/>
  <c r="AU15" i="75" s="1"/>
  <c r="BF15" i="75" s="1"/>
  <c r="AJ15" i="75"/>
  <c r="AK15" i="75" s="1"/>
  <c r="AD15" i="75"/>
  <c r="AE15" i="75" s="1"/>
  <c r="AO15" i="75" s="1"/>
  <c r="Z15" i="75"/>
  <c r="Q15" i="75"/>
  <c r="O15" i="75"/>
  <c r="M15" i="75"/>
  <c r="K15" i="75"/>
  <c r="I15" i="75"/>
  <c r="F15" i="75"/>
  <c r="BU14" i="75"/>
  <c r="BD14" i="75"/>
  <c r="BI14" i="75" s="1"/>
  <c r="BA14" i="75"/>
  <c r="BH14" i="75" s="1"/>
  <c r="AW14" i="75"/>
  <c r="AX14" i="75" s="1"/>
  <c r="BG14" i="75" s="1"/>
  <c r="AT14" i="75"/>
  <c r="AU14" i="75" s="1"/>
  <c r="BF14" i="75" s="1"/>
  <c r="AP14" i="75"/>
  <c r="AK14" i="75"/>
  <c r="AJ14" i="75"/>
  <c r="AD14" i="75"/>
  <c r="AE14" i="75" s="1"/>
  <c r="AO14" i="75" s="1"/>
  <c r="Z14" i="75"/>
  <c r="X14" i="75"/>
  <c r="Y14" i="75" s="1"/>
  <c r="Q14" i="75"/>
  <c r="O14" i="75"/>
  <c r="M14" i="75"/>
  <c r="K14" i="75"/>
  <c r="I14" i="75"/>
  <c r="F14" i="75"/>
  <c r="BU13" i="75"/>
  <c r="X13" i="75" s="1"/>
  <c r="Y13" i="75" s="1"/>
  <c r="AA13" i="75" s="1"/>
  <c r="AB13" i="75" s="1"/>
  <c r="AN13" i="75" s="1"/>
  <c r="BI13" i="75"/>
  <c r="BD13" i="75"/>
  <c r="BA13" i="75"/>
  <c r="BH13" i="75" s="1"/>
  <c r="AW13" i="75"/>
  <c r="AX13" i="75" s="1"/>
  <c r="BG13" i="75" s="1"/>
  <c r="AT13" i="75"/>
  <c r="AU13" i="75" s="1"/>
  <c r="AJ13" i="75"/>
  <c r="AK13" i="75" s="1"/>
  <c r="AD13" i="75"/>
  <c r="AE13" i="75" s="1"/>
  <c r="AO13" i="75" s="1"/>
  <c r="Z13" i="75"/>
  <c r="Q13" i="75"/>
  <c r="O13" i="75"/>
  <c r="M13" i="75"/>
  <c r="K13" i="75"/>
  <c r="I13" i="75"/>
  <c r="F13" i="75"/>
  <c r="BU12" i="75"/>
  <c r="X12" i="75" s="1"/>
  <c r="Y12" i="75" s="1"/>
  <c r="BH12" i="75"/>
  <c r="BD12" i="75"/>
  <c r="BI12" i="75" s="1"/>
  <c r="BA12" i="75"/>
  <c r="AW12" i="75"/>
  <c r="AX12" i="75" s="1"/>
  <c r="BG12" i="75" s="1"/>
  <c r="AT12" i="75"/>
  <c r="AU12" i="75" s="1"/>
  <c r="AJ12" i="75"/>
  <c r="AK12" i="75" s="1"/>
  <c r="AD12" i="75"/>
  <c r="AE12" i="75" s="1"/>
  <c r="AO12" i="75" s="1"/>
  <c r="Z12" i="75"/>
  <c r="Q12" i="75"/>
  <c r="O12" i="75"/>
  <c r="M12" i="75"/>
  <c r="K12" i="75"/>
  <c r="I12" i="75"/>
  <c r="F12" i="75"/>
  <c r="BU11" i="75"/>
  <c r="X11" i="75" s="1"/>
  <c r="Y11" i="75" s="1"/>
  <c r="BD11" i="75"/>
  <c r="BI11" i="75" s="1"/>
  <c r="BA11" i="75"/>
  <c r="BH11" i="75" s="1"/>
  <c r="AW11" i="75"/>
  <c r="AX11" i="75" s="1"/>
  <c r="BG11" i="75" s="1"/>
  <c r="AT11" i="75"/>
  <c r="AU11" i="75" s="1"/>
  <c r="AJ11" i="75"/>
  <c r="AP11" i="75" s="1"/>
  <c r="AD11" i="75"/>
  <c r="AE11" i="75" s="1"/>
  <c r="AO11" i="75" s="1"/>
  <c r="Z11" i="75"/>
  <c r="Q11" i="75"/>
  <c r="O11" i="75"/>
  <c r="M11" i="75"/>
  <c r="K11" i="75"/>
  <c r="I11" i="75"/>
  <c r="F11" i="75"/>
  <c r="BU10" i="75"/>
  <c r="X10" i="75" s="1"/>
  <c r="Y10" i="75" s="1"/>
  <c r="AA10" i="75" s="1"/>
  <c r="AB10" i="75" s="1"/>
  <c r="AN10" i="75" s="1"/>
  <c r="BD10" i="75"/>
  <c r="BI10" i="75" s="1"/>
  <c r="BA10" i="75"/>
  <c r="BH10" i="75" s="1"/>
  <c r="AW10" i="75"/>
  <c r="AX10" i="75" s="1"/>
  <c r="BG10" i="75" s="1"/>
  <c r="AT10" i="75"/>
  <c r="AU10" i="75" s="1"/>
  <c r="AJ10" i="75"/>
  <c r="AK10" i="75" s="1"/>
  <c r="AD10" i="75"/>
  <c r="AE10" i="75" s="1"/>
  <c r="AO10" i="75" s="1"/>
  <c r="Z10" i="75"/>
  <c r="Q10" i="75"/>
  <c r="P10" i="75"/>
  <c r="R10" i="75" s="1"/>
  <c r="S10" i="75" s="1"/>
  <c r="O10" i="75"/>
  <c r="M10" i="75"/>
  <c r="K10" i="75"/>
  <c r="I10" i="75"/>
  <c r="F10" i="75"/>
  <c r="BU9" i="75"/>
  <c r="X9" i="75" s="1"/>
  <c r="Y9" i="75" s="1"/>
  <c r="BD9" i="75"/>
  <c r="BI9" i="75" s="1"/>
  <c r="BA9" i="75"/>
  <c r="BH9" i="75" s="1"/>
  <c r="AW9" i="75"/>
  <c r="AX9" i="75" s="1"/>
  <c r="BG9" i="75" s="1"/>
  <c r="AT9" i="75"/>
  <c r="AU9" i="75" s="1"/>
  <c r="AJ9" i="75"/>
  <c r="AK9" i="75" s="1"/>
  <c r="AD9" i="75"/>
  <c r="AE9" i="75" s="1"/>
  <c r="AO9" i="75" s="1"/>
  <c r="Z9" i="75"/>
  <c r="Q9" i="75"/>
  <c r="O9" i="75"/>
  <c r="M9" i="75"/>
  <c r="K9" i="75"/>
  <c r="I9" i="75"/>
  <c r="F9" i="75"/>
  <c r="BU8" i="75"/>
  <c r="X8" i="75" s="1"/>
  <c r="Y8" i="75" s="1"/>
  <c r="BD8" i="75"/>
  <c r="BI8" i="75" s="1"/>
  <c r="BA8" i="75"/>
  <c r="BH8" i="75" s="1"/>
  <c r="AW8" i="75"/>
  <c r="AX8" i="75" s="1"/>
  <c r="BG8" i="75" s="1"/>
  <c r="AU8" i="75"/>
  <c r="BF8" i="75" s="1"/>
  <c r="AT8" i="75"/>
  <c r="AJ8" i="75"/>
  <c r="AP8" i="75" s="1"/>
  <c r="AD8" i="75"/>
  <c r="AE8" i="75" s="1"/>
  <c r="AO8" i="75" s="1"/>
  <c r="Z8" i="75"/>
  <c r="Q8" i="75"/>
  <c r="O8" i="75"/>
  <c r="M8" i="75"/>
  <c r="K8" i="75"/>
  <c r="I8" i="75"/>
  <c r="F8" i="75"/>
  <c r="BU7" i="75"/>
  <c r="X7" i="75" s="1"/>
  <c r="Y7" i="75" s="1"/>
  <c r="BD7" i="75"/>
  <c r="BI7" i="75" s="1"/>
  <c r="BA7" i="75"/>
  <c r="BH7" i="75" s="1"/>
  <c r="AW7" i="75"/>
  <c r="AX7" i="75" s="1"/>
  <c r="BG7" i="75" s="1"/>
  <c r="AT7" i="75"/>
  <c r="AU7" i="75" s="1"/>
  <c r="BF7" i="75" s="1"/>
  <c r="AP7" i="75"/>
  <c r="AK7" i="75"/>
  <c r="AJ7" i="75"/>
  <c r="AD7" i="75"/>
  <c r="AE7" i="75" s="1"/>
  <c r="AO7" i="75" s="1"/>
  <c r="Z7" i="75"/>
  <c r="Q7" i="75"/>
  <c r="O7" i="75"/>
  <c r="M7" i="75"/>
  <c r="K7" i="75"/>
  <c r="I7" i="75"/>
  <c r="F7" i="75"/>
  <c r="BU6" i="75"/>
  <c r="BH6" i="75"/>
  <c r="BD6" i="75"/>
  <c r="BI6" i="75" s="1"/>
  <c r="BA6" i="75"/>
  <c r="AW6" i="75"/>
  <c r="AX6" i="75" s="1"/>
  <c r="BG6" i="75" s="1"/>
  <c r="AU6" i="75"/>
  <c r="BF6" i="75" s="1"/>
  <c r="AT6" i="75"/>
  <c r="AJ6" i="75"/>
  <c r="AP6" i="75" s="1"/>
  <c r="AD6" i="75"/>
  <c r="AE6" i="75" s="1"/>
  <c r="AO6" i="75" s="1"/>
  <c r="Z6" i="75"/>
  <c r="X6" i="75"/>
  <c r="Y6" i="75" s="1"/>
  <c r="AA6" i="75" s="1"/>
  <c r="AB6" i="75" s="1"/>
  <c r="AN6" i="75" s="1"/>
  <c r="Q6" i="75"/>
  <c r="O6" i="75"/>
  <c r="M6" i="75"/>
  <c r="K6" i="75"/>
  <c r="I6" i="75"/>
  <c r="F6" i="75"/>
  <c r="BU5" i="75"/>
  <c r="X5" i="75" s="1"/>
  <c r="Y5" i="75" s="1"/>
  <c r="BD5" i="75"/>
  <c r="BI5" i="75" s="1"/>
  <c r="BA5" i="75"/>
  <c r="BH5" i="75" s="1"/>
  <c r="AW5" i="75"/>
  <c r="AX5" i="75" s="1"/>
  <c r="BG5" i="75" s="1"/>
  <c r="AT5" i="75"/>
  <c r="AU5" i="75" s="1"/>
  <c r="AJ5" i="75"/>
  <c r="AK5" i="75" s="1"/>
  <c r="AD5" i="75"/>
  <c r="AE5" i="75" s="1"/>
  <c r="AO5" i="75" s="1"/>
  <c r="Z5" i="75"/>
  <c r="Q5" i="75"/>
  <c r="O5" i="75"/>
  <c r="M5" i="75"/>
  <c r="K5" i="75"/>
  <c r="I5" i="75"/>
  <c r="F5" i="75"/>
  <c r="P5" i="75" s="1"/>
  <c r="BU4" i="75"/>
  <c r="X4" i="75" s="1"/>
  <c r="Y4" i="75" s="1"/>
  <c r="BD4" i="75"/>
  <c r="BI4" i="75" s="1"/>
  <c r="BA4" i="75"/>
  <c r="BH4" i="75" s="1"/>
  <c r="AW4" i="75"/>
  <c r="AX4" i="75" s="1"/>
  <c r="BG4" i="75" s="1"/>
  <c r="AT4" i="75"/>
  <c r="AU4" i="75" s="1"/>
  <c r="AJ4" i="75"/>
  <c r="AK4" i="75" s="1"/>
  <c r="AD4" i="75"/>
  <c r="AE4" i="75" s="1"/>
  <c r="AO4" i="75" s="1"/>
  <c r="Z4" i="75"/>
  <c r="Q4" i="75"/>
  <c r="O4" i="75"/>
  <c r="M4" i="75"/>
  <c r="K4" i="75"/>
  <c r="I4" i="75"/>
  <c r="F4" i="75"/>
  <c r="BU3" i="75"/>
  <c r="X3" i="75" s="1"/>
  <c r="Y3" i="75" s="1"/>
  <c r="BD3" i="75"/>
  <c r="BI3" i="75" s="1"/>
  <c r="BA3" i="75"/>
  <c r="BH3" i="75" s="1"/>
  <c r="AW3" i="75"/>
  <c r="AX3" i="75" s="1"/>
  <c r="BG3" i="75" s="1"/>
  <c r="AT3" i="75"/>
  <c r="AU3" i="75" s="1"/>
  <c r="AJ3" i="75"/>
  <c r="AD3" i="75"/>
  <c r="AE3" i="75" s="1"/>
  <c r="AO3" i="75" s="1"/>
  <c r="Z3" i="75"/>
  <c r="Q3" i="75"/>
  <c r="O3" i="75"/>
  <c r="M3" i="75"/>
  <c r="K3" i="75"/>
  <c r="I3" i="75"/>
  <c r="F3" i="75"/>
  <c r="BU2" i="75"/>
  <c r="BD2" i="75"/>
  <c r="BI2" i="75" s="1"/>
  <c r="BA2" i="75"/>
  <c r="BH2" i="75" s="1"/>
  <c r="AW2" i="75"/>
  <c r="AX2" i="75" s="1"/>
  <c r="BG2" i="75" s="1"/>
  <c r="AT2" i="75"/>
  <c r="AU2" i="75" s="1"/>
  <c r="AJ2" i="75"/>
  <c r="AK2" i="75" s="1"/>
  <c r="AE2" i="75"/>
  <c r="AO2" i="75" s="1"/>
  <c r="AD2" i="75"/>
  <c r="Z2" i="75"/>
  <c r="X2" i="75"/>
  <c r="Y2" i="75" s="1"/>
  <c r="AA2" i="75" s="1"/>
  <c r="AB2" i="75" s="1"/>
  <c r="AN2" i="75" s="1"/>
  <c r="Q2" i="75"/>
  <c r="O2" i="75"/>
  <c r="M2" i="75"/>
  <c r="K2" i="75"/>
  <c r="I2" i="75"/>
  <c r="F2" i="75"/>
  <c r="I12" i="74"/>
  <c r="I13" i="74"/>
  <c r="I14" i="74"/>
  <c r="I15" i="74"/>
  <c r="I16" i="74"/>
  <c r="I17" i="74"/>
  <c r="L17" i="74"/>
  <c r="I20" i="74"/>
  <c r="I21" i="74" s="1"/>
  <c r="F20" i="74"/>
  <c r="L21" i="74"/>
  <c r="R7" i="79" s="1"/>
  <c r="D104" i="74"/>
  <c r="D99" i="74"/>
  <c r="D94" i="74"/>
  <c r="D89" i="74"/>
  <c r="L75" i="74"/>
  <c r="R16" i="79" s="1"/>
  <c r="J75" i="74"/>
  <c r="I75" i="74"/>
  <c r="L74" i="74"/>
  <c r="I74" i="74"/>
  <c r="L73" i="74"/>
  <c r="R14" i="79" s="1"/>
  <c r="I73" i="74"/>
  <c r="F73" i="74"/>
  <c r="D72" i="74"/>
  <c r="F71" i="74"/>
  <c r="D58" i="74"/>
  <c r="D53" i="74"/>
  <c r="D48" i="74"/>
  <c r="D43" i="74"/>
  <c r="D38" i="74"/>
  <c r="D33" i="74"/>
  <c r="D27" i="74"/>
  <c r="F26" i="74"/>
  <c r="D25" i="74"/>
  <c r="L24" i="74"/>
  <c r="R9" i="79" s="1"/>
  <c r="I24" i="74"/>
  <c r="F24" i="74"/>
  <c r="L23" i="74"/>
  <c r="R8" i="79" s="1"/>
  <c r="I23" i="74"/>
  <c r="F23" i="74"/>
  <c r="I19" i="74"/>
  <c r="F19" i="74"/>
  <c r="D19" i="74"/>
  <c r="F16" i="74"/>
  <c r="F15" i="74"/>
  <c r="F14" i="74"/>
  <c r="F13" i="74"/>
  <c r="D13" i="74"/>
  <c r="F12" i="74"/>
  <c r="L7" i="74"/>
  <c r="F7" i="74"/>
  <c r="L6" i="74"/>
  <c r="S17" i="79"/>
  <c r="S15" i="79"/>
  <c r="S16" i="79"/>
  <c r="S14" i="79"/>
  <c r="S10" i="79"/>
  <c r="S7" i="79"/>
  <c r="M76" i="74"/>
  <c r="M29" i="74"/>
  <c r="J21" i="74"/>
  <c r="AS25" i="147" l="1"/>
  <c r="AL8" i="84"/>
  <c r="AM5" i="168"/>
  <c r="AL5" i="167"/>
  <c r="AL7" i="167"/>
  <c r="AL21" i="167"/>
  <c r="AL6" i="166"/>
  <c r="AL3" i="166"/>
  <c r="AL14" i="166"/>
  <c r="AL11" i="166"/>
  <c r="AL2" i="166"/>
  <c r="AL4" i="165"/>
  <c r="AO4" i="135"/>
  <c r="AN4" i="135"/>
  <c r="AS4" i="135" s="1"/>
  <c r="AS8" i="135"/>
  <c r="AS6" i="135"/>
  <c r="AS17" i="135"/>
  <c r="AS3" i="135"/>
  <c r="AN21" i="135"/>
  <c r="AS21" i="135" s="1"/>
  <c r="AO21" i="135"/>
  <c r="BL8" i="135"/>
  <c r="AS18" i="135"/>
  <c r="AS23" i="135"/>
  <c r="BL13" i="135"/>
  <c r="AO12" i="135"/>
  <c r="AN12" i="135"/>
  <c r="AS12" i="135" s="1"/>
  <c r="AN11" i="135"/>
  <c r="AS11" i="135" s="1"/>
  <c r="AO11" i="135"/>
  <c r="AN15" i="135"/>
  <c r="AO15" i="135"/>
  <c r="AN13" i="135"/>
  <c r="AO13" i="135"/>
  <c r="AS2" i="135"/>
  <c r="AO20" i="135"/>
  <c r="AN20" i="135"/>
  <c r="AS20" i="135" s="1"/>
  <c r="AO16" i="135"/>
  <c r="AN16" i="135"/>
  <c r="AO19" i="135"/>
  <c r="AN19" i="135"/>
  <c r="BL9" i="135"/>
  <c r="BL4" i="135"/>
  <c r="AS14" i="135"/>
  <c r="AS7" i="135"/>
  <c r="BL25" i="135"/>
  <c r="AA8" i="75"/>
  <c r="AB8" i="75" s="1"/>
  <c r="AN8" i="75" s="1"/>
  <c r="AP15" i="75"/>
  <c r="R5" i="75"/>
  <c r="S5" i="75" s="1"/>
  <c r="AK6" i="75"/>
  <c r="P26" i="75"/>
  <c r="R26" i="75" s="1"/>
  <c r="S26" i="75" s="1"/>
  <c r="P2" i="75"/>
  <c r="R2" i="75" s="1"/>
  <c r="S2" i="75" s="1"/>
  <c r="AA23" i="75"/>
  <c r="AB23" i="75" s="1"/>
  <c r="AN23" i="75" s="1"/>
  <c r="AA14" i="75"/>
  <c r="AB14" i="75" s="1"/>
  <c r="AN14" i="75" s="1"/>
  <c r="AA18" i="75"/>
  <c r="AB18" i="75" s="1"/>
  <c r="AN18" i="75" s="1"/>
  <c r="P23" i="75"/>
  <c r="R23" i="75" s="1"/>
  <c r="S23" i="75" s="1"/>
  <c r="AA12" i="75"/>
  <c r="AB12" i="75" s="1"/>
  <c r="AN12" i="75" s="1"/>
  <c r="P19" i="75"/>
  <c r="R19" i="75" s="1"/>
  <c r="S19" i="75" s="1"/>
  <c r="P13" i="75"/>
  <c r="R13" i="75" s="1"/>
  <c r="S13" i="75" s="1"/>
  <c r="AA4" i="75"/>
  <c r="AB4" i="75" s="1"/>
  <c r="AN4" i="75" s="1"/>
  <c r="AA5" i="75"/>
  <c r="AB5" i="75" s="1"/>
  <c r="AN5" i="75" s="1"/>
  <c r="AA26" i="75"/>
  <c r="AB26" i="75" s="1"/>
  <c r="AN26" i="75" s="1"/>
  <c r="BE24" i="75"/>
  <c r="BF24" i="75"/>
  <c r="P4" i="75"/>
  <c r="R4" i="75" s="1"/>
  <c r="S4" i="75" s="1"/>
  <c r="AA7" i="75"/>
  <c r="AB7" i="75" s="1"/>
  <c r="AN7" i="75" s="1"/>
  <c r="P11" i="75"/>
  <c r="R11" i="75" s="1"/>
  <c r="S11" i="75" s="1"/>
  <c r="AA15" i="75"/>
  <c r="AB15" i="75" s="1"/>
  <c r="AN15" i="75" s="1"/>
  <c r="AP22" i="75"/>
  <c r="AP5" i="75"/>
  <c r="P8" i="75"/>
  <c r="R8" i="75" s="1"/>
  <c r="S8" i="75" s="1"/>
  <c r="AP13" i="75"/>
  <c r="P16" i="75"/>
  <c r="R16" i="75" s="1"/>
  <c r="S16" i="75" s="1"/>
  <c r="AM16" i="75" s="1"/>
  <c r="AK23" i="75"/>
  <c r="AA9" i="75"/>
  <c r="AB9" i="75" s="1"/>
  <c r="AN9" i="75" s="1"/>
  <c r="P20" i="75"/>
  <c r="R20" i="75" s="1"/>
  <c r="S20" i="75" s="1"/>
  <c r="AM20" i="75" s="1"/>
  <c r="P21" i="75"/>
  <c r="R21" i="75" s="1"/>
  <c r="S21" i="75" s="1"/>
  <c r="AM21" i="75" s="1"/>
  <c r="P6" i="75"/>
  <c r="R6" i="75" s="1"/>
  <c r="S6" i="75" s="1"/>
  <c r="AK8" i="75"/>
  <c r="P9" i="75"/>
  <c r="R9" i="75" s="1"/>
  <c r="S9" i="75" s="1"/>
  <c r="AM9" i="75" s="1"/>
  <c r="P14" i="75"/>
  <c r="R14" i="75" s="1"/>
  <c r="S14" i="75" s="1"/>
  <c r="AM14" i="75" s="1"/>
  <c r="AK16" i="75"/>
  <c r="AA17" i="75"/>
  <c r="AB17" i="75" s="1"/>
  <c r="AN17" i="75" s="1"/>
  <c r="AP21" i="75"/>
  <c r="AA21" i="75"/>
  <c r="AB21" i="75" s="1"/>
  <c r="AN21" i="75" s="1"/>
  <c r="P24" i="75"/>
  <c r="R24" i="75" s="1"/>
  <c r="S24" i="75" s="1"/>
  <c r="AA24" i="75"/>
  <c r="AB24" i="75" s="1"/>
  <c r="AN24" i="75" s="1"/>
  <c r="AA25" i="75"/>
  <c r="AB25" i="75" s="1"/>
  <c r="AN25" i="75" s="1"/>
  <c r="AA3" i="75"/>
  <c r="AB3" i="75" s="1"/>
  <c r="AN3" i="75" s="1"/>
  <c r="AA11" i="75"/>
  <c r="AB11" i="75" s="1"/>
  <c r="AN11" i="75" s="1"/>
  <c r="P17" i="75"/>
  <c r="R17" i="75" s="1"/>
  <c r="S17" i="75" s="1"/>
  <c r="P25" i="75"/>
  <c r="R25" i="75" s="1"/>
  <c r="S25" i="75" s="1"/>
  <c r="AM25" i="75" s="1"/>
  <c r="BE8" i="75"/>
  <c r="BJ8" i="75" s="1"/>
  <c r="P12" i="75"/>
  <c r="R12" i="75" s="1"/>
  <c r="S12" i="75" s="1"/>
  <c r="AL12" i="75" s="1"/>
  <c r="BE16" i="75"/>
  <c r="BJ16" i="75" s="1"/>
  <c r="P22" i="75"/>
  <c r="R22" i="75" s="1"/>
  <c r="S22" i="75" s="1"/>
  <c r="AM22" i="75" s="1"/>
  <c r="P3" i="75"/>
  <c r="R3" i="75" s="1"/>
  <c r="S3" i="75" s="1"/>
  <c r="P7" i="75"/>
  <c r="R7" i="75" s="1"/>
  <c r="S7" i="75" s="1"/>
  <c r="AM7" i="75" s="1"/>
  <c r="P15" i="75"/>
  <c r="R15" i="75" s="1"/>
  <c r="S15" i="75" s="1"/>
  <c r="AA19" i="75"/>
  <c r="AB19" i="75" s="1"/>
  <c r="AN19" i="75" s="1"/>
  <c r="AM3" i="75"/>
  <c r="BF9" i="75"/>
  <c r="BE9" i="75"/>
  <c r="AP3" i="75"/>
  <c r="AK3" i="75"/>
  <c r="BF17" i="75"/>
  <c r="BE17" i="75"/>
  <c r="BF3" i="75"/>
  <c r="BE3" i="75"/>
  <c r="AM11" i="75"/>
  <c r="AM5" i="75"/>
  <c r="AM10" i="75"/>
  <c r="AL10" i="75"/>
  <c r="BF11" i="75"/>
  <c r="BE11" i="75"/>
  <c r="AM13" i="75"/>
  <c r="AL13" i="75"/>
  <c r="AM19" i="75"/>
  <c r="AM23" i="75"/>
  <c r="BE13" i="75"/>
  <c r="BF13" i="75"/>
  <c r="AL2" i="75"/>
  <c r="AM2" i="75"/>
  <c r="AM4" i="75"/>
  <c r="AM12" i="75"/>
  <c r="AL22" i="75"/>
  <c r="AL7" i="75"/>
  <c r="AM15" i="75"/>
  <c r="AL15" i="75"/>
  <c r="BF25" i="75"/>
  <c r="BE25" i="75"/>
  <c r="BF2" i="75"/>
  <c r="BE2" i="75"/>
  <c r="BJ2" i="75" s="1"/>
  <c r="BF4" i="75"/>
  <c r="BE4" i="75"/>
  <c r="BJ4" i="75" s="1"/>
  <c r="AM8" i="75"/>
  <c r="AL8" i="75"/>
  <c r="BF10" i="75"/>
  <c r="BE10" i="75"/>
  <c r="BF12" i="75"/>
  <c r="BE12" i="75"/>
  <c r="BJ12" i="75" s="1"/>
  <c r="AL16" i="75"/>
  <c r="AM18" i="75"/>
  <c r="AL18" i="75"/>
  <c r="BF19" i="75"/>
  <c r="BE19" i="75"/>
  <c r="AM26" i="75"/>
  <c r="AL26" i="75"/>
  <c r="BF5" i="75"/>
  <c r="BE5" i="75"/>
  <c r="BF18" i="75"/>
  <c r="BE18" i="75"/>
  <c r="AL20" i="75"/>
  <c r="BF26" i="75"/>
  <c r="BE26" i="75"/>
  <c r="BJ26" i="75" s="1"/>
  <c r="AM6" i="75"/>
  <c r="AL6" i="75"/>
  <c r="AL9" i="75"/>
  <c r="AL14" i="75"/>
  <c r="BG15" i="75"/>
  <c r="BE15" i="75"/>
  <c r="BF20" i="75"/>
  <c r="BE20" i="75"/>
  <c r="AM24" i="75"/>
  <c r="AL17" i="75"/>
  <c r="AM17" i="75"/>
  <c r="BF21" i="75"/>
  <c r="BE21" i="75"/>
  <c r="AP2" i="75"/>
  <c r="AP10" i="75"/>
  <c r="AK11" i="75"/>
  <c r="AL11" i="75" s="1"/>
  <c r="AP18" i="75"/>
  <c r="AK19" i="75"/>
  <c r="AL19" i="75" s="1"/>
  <c r="AP26" i="75"/>
  <c r="BE7" i="75"/>
  <c r="BJ7" i="75" s="1"/>
  <c r="BE23" i="75"/>
  <c r="BJ23" i="75" s="1"/>
  <c r="AP4" i="75"/>
  <c r="AP12" i="75"/>
  <c r="AP20" i="75"/>
  <c r="AP9" i="75"/>
  <c r="AP17" i="75"/>
  <c r="AP25" i="75"/>
  <c r="BE6" i="75"/>
  <c r="BJ6" i="75" s="1"/>
  <c r="BE14" i="75"/>
  <c r="BJ14" i="75" s="1"/>
  <c r="BE22" i="75"/>
  <c r="BJ22" i="75" s="1"/>
  <c r="L29" i="74"/>
  <c r="L76" i="74"/>
  <c r="R15" i="79"/>
  <c r="R17" i="79" s="1"/>
  <c r="BX22" i="136"/>
  <c r="BF22" i="136"/>
  <c r="BK22" i="136" s="1"/>
  <c r="BC22" i="136"/>
  <c r="BJ22" i="136" s="1"/>
  <c r="AY22" i="136"/>
  <c r="AZ22" i="136" s="1"/>
  <c r="BI22" i="136" s="1"/>
  <c r="AV22" i="136"/>
  <c r="AW22" i="136" s="1"/>
  <c r="BH22" i="136" s="1"/>
  <c r="AL22" i="136"/>
  <c r="AM22" i="136" s="1"/>
  <c r="AF22" i="136"/>
  <c r="AG22" i="136" s="1"/>
  <c r="AQ22" i="136" s="1"/>
  <c r="AB22" i="136"/>
  <c r="Z22" i="136"/>
  <c r="AA22" i="136" s="1"/>
  <c r="S22" i="136"/>
  <c r="Q22" i="136"/>
  <c r="O22" i="136"/>
  <c r="R22" i="136" s="1"/>
  <c r="T22" i="136" s="1"/>
  <c r="U22" i="136" s="1"/>
  <c r="M22" i="136"/>
  <c r="K22" i="136"/>
  <c r="I22" i="136"/>
  <c r="F22" i="136"/>
  <c r="BX21" i="136"/>
  <c r="Z21" i="136" s="1"/>
  <c r="AA21" i="136" s="1"/>
  <c r="BF21" i="136"/>
  <c r="BK21" i="136" s="1"/>
  <c r="BC21" i="136"/>
  <c r="BJ21" i="136" s="1"/>
  <c r="AY21" i="136"/>
  <c r="AZ21" i="136" s="1"/>
  <c r="BI21" i="136" s="1"/>
  <c r="AV21" i="136"/>
  <c r="AW21" i="136" s="1"/>
  <c r="AR21" i="136"/>
  <c r="AQ21" i="136"/>
  <c r="AM21" i="136"/>
  <c r="AL21" i="136"/>
  <c r="AF21" i="136"/>
  <c r="AG21" i="136" s="1"/>
  <c r="AB21" i="136"/>
  <c r="S21" i="136"/>
  <c r="Q21" i="136"/>
  <c r="O21" i="136"/>
  <c r="M21" i="136"/>
  <c r="K21" i="136"/>
  <c r="I21" i="136"/>
  <c r="F21" i="136"/>
  <c r="BX20" i="136"/>
  <c r="Z20" i="136" s="1"/>
  <c r="AA20" i="136" s="1"/>
  <c r="AC20" i="136" s="1"/>
  <c r="AD20" i="136" s="1"/>
  <c r="BF20" i="136"/>
  <c r="BK20" i="136" s="1"/>
  <c r="BC20" i="136"/>
  <c r="BJ20" i="136" s="1"/>
  <c r="AY20" i="136"/>
  <c r="AZ20" i="136" s="1"/>
  <c r="BI20" i="136" s="1"/>
  <c r="AW20" i="136"/>
  <c r="AV20" i="136"/>
  <c r="AL20" i="136"/>
  <c r="AR20" i="136" s="1"/>
  <c r="AF20" i="136"/>
  <c r="AG20" i="136" s="1"/>
  <c r="AQ20" i="136" s="1"/>
  <c r="AB20" i="136"/>
  <c r="S20" i="136"/>
  <c r="Q20" i="136"/>
  <c r="O20" i="136"/>
  <c r="M20" i="136"/>
  <c r="K20" i="136"/>
  <c r="I20" i="136"/>
  <c r="F20" i="136"/>
  <c r="BX19" i="136"/>
  <c r="BF19" i="136"/>
  <c r="BK19" i="136" s="1"/>
  <c r="BC19" i="136"/>
  <c r="BJ19" i="136" s="1"/>
  <c r="AY19" i="136"/>
  <c r="AZ19" i="136" s="1"/>
  <c r="BI19" i="136" s="1"/>
  <c r="AV19" i="136"/>
  <c r="AW19" i="136" s="1"/>
  <c r="AL19" i="136"/>
  <c r="AR19" i="136" s="1"/>
  <c r="AF19" i="136"/>
  <c r="AG19" i="136" s="1"/>
  <c r="AQ19" i="136" s="1"/>
  <c r="AB19" i="136"/>
  <c r="Z19" i="136"/>
  <c r="AA19" i="136" s="1"/>
  <c r="AC19" i="136" s="1"/>
  <c r="AD19" i="136" s="1"/>
  <c r="AP19" i="136" s="1"/>
  <c r="S19" i="136"/>
  <c r="Q19" i="136"/>
  <c r="O19" i="136"/>
  <c r="M19" i="136"/>
  <c r="K19" i="136"/>
  <c r="I19" i="136"/>
  <c r="F19" i="136"/>
  <c r="BX18" i="136"/>
  <c r="Z18" i="136" s="1"/>
  <c r="AA18" i="136" s="1"/>
  <c r="AC18" i="136" s="1"/>
  <c r="AD18" i="136" s="1"/>
  <c r="AP18" i="136" s="1"/>
  <c r="BJ18" i="136"/>
  <c r="BI18" i="136"/>
  <c r="BF18" i="136"/>
  <c r="BK18" i="136" s="1"/>
  <c r="BC18" i="136"/>
  <c r="AY18" i="136"/>
  <c r="AZ18" i="136" s="1"/>
  <c r="AV18" i="136"/>
  <c r="AW18" i="136" s="1"/>
  <c r="BH18" i="136" s="1"/>
  <c r="AL18" i="136"/>
  <c r="AM18" i="136" s="1"/>
  <c r="AF18" i="136"/>
  <c r="AG18" i="136" s="1"/>
  <c r="AQ18" i="136" s="1"/>
  <c r="AB18" i="136"/>
  <c r="S18" i="136"/>
  <c r="Q18" i="136"/>
  <c r="O18" i="136"/>
  <c r="M18" i="136"/>
  <c r="K18" i="136"/>
  <c r="R18" i="136" s="1"/>
  <c r="T18" i="136" s="1"/>
  <c r="U18" i="136" s="1"/>
  <c r="I18" i="136"/>
  <c r="F18" i="136"/>
  <c r="BX17" i="136"/>
  <c r="Z17" i="136" s="1"/>
  <c r="AA17" i="136" s="1"/>
  <c r="BF17" i="136"/>
  <c r="BK17" i="136" s="1"/>
  <c r="BC17" i="136"/>
  <c r="BJ17" i="136" s="1"/>
  <c r="AY17" i="136"/>
  <c r="AZ17" i="136" s="1"/>
  <c r="BI17" i="136" s="1"/>
  <c r="AV17" i="136"/>
  <c r="AW17" i="136" s="1"/>
  <c r="BH17" i="136" s="1"/>
  <c r="AL17" i="136"/>
  <c r="AM17" i="136" s="1"/>
  <c r="AF17" i="136"/>
  <c r="AG17" i="136" s="1"/>
  <c r="AQ17" i="136" s="1"/>
  <c r="AB17" i="136"/>
  <c r="S17" i="136"/>
  <c r="Q17" i="136"/>
  <c r="R17" i="136" s="1"/>
  <c r="O17" i="136"/>
  <c r="M17" i="136"/>
  <c r="K17" i="136"/>
  <c r="I17" i="136"/>
  <c r="F17" i="136"/>
  <c r="BX16" i="136"/>
  <c r="Z16" i="136" s="1"/>
  <c r="AA16" i="136" s="1"/>
  <c r="AC16" i="136" s="1"/>
  <c r="AD16" i="136" s="1"/>
  <c r="AP16" i="136" s="1"/>
  <c r="BF16" i="136"/>
  <c r="BK16" i="136" s="1"/>
  <c r="BC16" i="136"/>
  <c r="BJ16" i="136" s="1"/>
  <c r="AY16" i="136"/>
  <c r="AZ16" i="136" s="1"/>
  <c r="BI16" i="136" s="1"/>
  <c r="AW16" i="136"/>
  <c r="AV16" i="136"/>
  <c r="AL16" i="136"/>
  <c r="AR16" i="136" s="1"/>
  <c r="AF16" i="136"/>
  <c r="AG16" i="136" s="1"/>
  <c r="AQ16" i="136" s="1"/>
  <c r="AB16" i="136"/>
  <c r="S16" i="136"/>
  <c r="Q16" i="136"/>
  <c r="O16" i="136"/>
  <c r="M16" i="136"/>
  <c r="K16" i="136"/>
  <c r="I16" i="136"/>
  <c r="F16" i="136"/>
  <c r="BX15" i="136"/>
  <c r="BF15" i="136"/>
  <c r="BK15" i="136" s="1"/>
  <c r="BC15" i="136"/>
  <c r="BJ15" i="136" s="1"/>
  <c r="AY15" i="136"/>
  <c r="AZ15" i="136" s="1"/>
  <c r="BI15" i="136" s="1"/>
  <c r="AV15" i="136"/>
  <c r="AW15" i="136" s="1"/>
  <c r="AL15" i="136"/>
  <c r="AR15" i="136" s="1"/>
  <c r="AG15" i="136"/>
  <c r="AQ15" i="136" s="1"/>
  <c r="AF15" i="136"/>
  <c r="AB15" i="136"/>
  <c r="Z15" i="136"/>
  <c r="AA15" i="136" s="1"/>
  <c r="AC15" i="136" s="1"/>
  <c r="AD15" i="136" s="1"/>
  <c r="AP15" i="136" s="1"/>
  <c r="S15" i="136"/>
  <c r="T15" i="136" s="1"/>
  <c r="U15" i="136" s="1"/>
  <c r="Q15" i="136"/>
  <c r="O15" i="136"/>
  <c r="M15" i="136"/>
  <c r="K15" i="136"/>
  <c r="I15" i="136"/>
  <c r="F15" i="136"/>
  <c r="R15" i="136" s="1"/>
  <c r="BX14" i="136"/>
  <c r="Z14" i="136" s="1"/>
  <c r="AA14" i="136" s="1"/>
  <c r="AC14" i="136" s="1"/>
  <c r="AD14" i="136" s="1"/>
  <c r="AP14" i="136" s="1"/>
  <c r="BJ14" i="136"/>
  <c r="BF14" i="136"/>
  <c r="BK14" i="136" s="1"/>
  <c r="BC14" i="136"/>
  <c r="AY14" i="136"/>
  <c r="AZ14" i="136" s="1"/>
  <c r="BI14" i="136" s="1"/>
  <c r="AV14" i="136"/>
  <c r="AW14" i="136" s="1"/>
  <c r="BH14" i="136" s="1"/>
  <c r="AL14" i="136"/>
  <c r="AM14" i="136" s="1"/>
  <c r="AF14" i="136"/>
  <c r="AG14" i="136" s="1"/>
  <c r="AQ14" i="136" s="1"/>
  <c r="AB14" i="136"/>
  <c r="S14" i="136"/>
  <c r="Q14" i="136"/>
  <c r="O14" i="136"/>
  <c r="M14" i="136"/>
  <c r="K14" i="136"/>
  <c r="I14" i="136"/>
  <c r="R14" i="136" s="1"/>
  <c r="T14" i="136" s="1"/>
  <c r="U14" i="136" s="1"/>
  <c r="F14" i="136"/>
  <c r="BX13" i="136"/>
  <c r="Z13" i="136" s="1"/>
  <c r="AA13" i="136" s="1"/>
  <c r="AC13" i="136" s="1"/>
  <c r="AD13" i="136" s="1"/>
  <c r="AP13" i="136" s="1"/>
  <c r="BF13" i="136"/>
  <c r="BK13" i="136" s="1"/>
  <c r="BC13" i="136"/>
  <c r="BJ13" i="136" s="1"/>
  <c r="AY13" i="136"/>
  <c r="AZ13" i="136" s="1"/>
  <c r="BI13" i="136" s="1"/>
  <c r="AV13" i="136"/>
  <c r="AW13" i="136" s="1"/>
  <c r="BH13" i="136" s="1"/>
  <c r="AR13" i="136"/>
  <c r="AL13" i="136"/>
  <c r="AM13" i="136" s="1"/>
  <c r="AF13" i="136"/>
  <c r="AG13" i="136" s="1"/>
  <c r="AQ13" i="136" s="1"/>
  <c r="AB13" i="136"/>
  <c r="S13" i="136"/>
  <c r="Q13" i="136"/>
  <c r="O13" i="136"/>
  <c r="M13" i="136"/>
  <c r="K13" i="136"/>
  <c r="I13" i="136"/>
  <c r="F13" i="136"/>
  <c r="BX12" i="136"/>
  <c r="Z12" i="136" s="1"/>
  <c r="AA12" i="136" s="1"/>
  <c r="AC12" i="136" s="1"/>
  <c r="AD12" i="136" s="1"/>
  <c r="AP12" i="136" s="1"/>
  <c r="BF12" i="136"/>
  <c r="BK12" i="136" s="1"/>
  <c r="BC12" i="136"/>
  <c r="BJ12" i="136" s="1"/>
  <c r="AY12" i="136"/>
  <c r="AZ12" i="136" s="1"/>
  <c r="BI12" i="136" s="1"/>
  <c r="AV12" i="136"/>
  <c r="AW12" i="136" s="1"/>
  <c r="AL12" i="136"/>
  <c r="AR12" i="136" s="1"/>
  <c r="AF12" i="136"/>
  <c r="AG12" i="136" s="1"/>
  <c r="AQ12" i="136" s="1"/>
  <c r="AB12" i="136"/>
  <c r="S12" i="136"/>
  <c r="Q12" i="136"/>
  <c r="O12" i="136"/>
  <c r="M12" i="136"/>
  <c r="K12" i="136"/>
  <c r="I12" i="136"/>
  <c r="F12" i="136"/>
  <c r="BX11" i="136"/>
  <c r="BK11" i="136"/>
  <c r="BF11" i="136"/>
  <c r="BC11" i="136"/>
  <c r="BJ11" i="136" s="1"/>
  <c r="AY11" i="136"/>
  <c r="AZ11" i="136" s="1"/>
  <c r="BI11" i="136" s="1"/>
  <c r="AV11" i="136"/>
  <c r="AW11" i="136" s="1"/>
  <c r="BG11" i="136" s="1"/>
  <c r="AL11" i="136"/>
  <c r="AR11" i="136" s="1"/>
  <c r="AG11" i="136"/>
  <c r="AQ11" i="136" s="1"/>
  <c r="AF11" i="136"/>
  <c r="AB11" i="136"/>
  <c r="Z11" i="136"/>
  <c r="AA11" i="136" s="1"/>
  <c r="AC11" i="136" s="1"/>
  <c r="AD11" i="136" s="1"/>
  <c r="AP11" i="136" s="1"/>
  <c r="S11" i="136"/>
  <c r="Q11" i="136"/>
  <c r="O11" i="136"/>
  <c r="M11" i="136"/>
  <c r="K11" i="136"/>
  <c r="I11" i="136"/>
  <c r="F11" i="136"/>
  <c r="BX10" i="136"/>
  <c r="Z10" i="136" s="1"/>
  <c r="AA10" i="136" s="1"/>
  <c r="AC10" i="136" s="1"/>
  <c r="AD10" i="136" s="1"/>
  <c r="AP10" i="136" s="1"/>
  <c r="BJ10" i="136"/>
  <c r="BI10" i="136"/>
  <c r="BF10" i="136"/>
  <c r="BK10" i="136" s="1"/>
  <c r="BC10" i="136"/>
  <c r="AY10" i="136"/>
  <c r="AZ10" i="136" s="1"/>
  <c r="AV10" i="136"/>
  <c r="AW10" i="136" s="1"/>
  <c r="AL10" i="136"/>
  <c r="AR10" i="136" s="1"/>
  <c r="AF10" i="136"/>
  <c r="AG10" i="136" s="1"/>
  <c r="AQ10" i="136" s="1"/>
  <c r="AB10" i="136"/>
  <c r="S10" i="136"/>
  <c r="Q10" i="136"/>
  <c r="O10" i="136"/>
  <c r="M10" i="136"/>
  <c r="K10" i="136"/>
  <c r="I10" i="136"/>
  <c r="F10" i="136"/>
  <c r="BX9" i="136"/>
  <c r="Z9" i="136" s="1"/>
  <c r="AA9" i="136" s="1"/>
  <c r="BF9" i="136"/>
  <c r="BK9" i="136" s="1"/>
  <c r="BC9" i="136"/>
  <c r="BJ9" i="136" s="1"/>
  <c r="AY9" i="136"/>
  <c r="AZ9" i="136" s="1"/>
  <c r="BI9" i="136" s="1"/>
  <c r="AV9" i="136"/>
  <c r="AW9" i="136" s="1"/>
  <c r="BH9" i="136" s="1"/>
  <c r="AL9" i="136"/>
  <c r="AM9" i="136" s="1"/>
  <c r="AF9" i="136"/>
  <c r="AG9" i="136" s="1"/>
  <c r="AQ9" i="136" s="1"/>
  <c r="AB9" i="136"/>
  <c r="S9" i="136"/>
  <c r="Q9" i="136"/>
  <c r="O9" i="136"/>
  <c r="R9" i="136" s="1"/>
  <c r="T9" i="136" s="1"/>
  <c r="U9" i="136" s="1"/>
  <c r="M9" i="136"/>
  <c r="K9" i="136"/>
  <c r="I9" i="136"/>
  <c r="F9" i="136"/>
  <c r="BX8" i="136"/>
  <c r="Z8" i="136" s="1"/>
  <c r="AA8" i="136" s="1"/>
  <c r="BF8" i="136"/>
  <c r="BK8" i="136" s="1"/>
  <c r="BC8" i="136"/>
  <c r="BJ8" i="136" s="1"/>
  <c r="AY8" i="136"/>
  <c r="AZ8" i="136" s="1"/>
  <c r="BI8" i="136" s="1"/>
  <c r="AV8" i="136"/>
  <c r="AW8" i="136" s="1"/>
  <c r="AL8" i="136"/>
  <c r="AR8" i="136" s="1"/>
  <c r="AF8" i="136"/>
  <c r="AG8" i="136" s="1"/>
  <c r="AQ8" i="136" s="1"/>
  <c r="AB8" i="136"/>
  <c r="S8" i="136"/>
  <c r="Q8" i="136"/>
  <c r="O8" i="136"/>
  <c r="M8" i="136"/>
  <c r="K8" i="136"/>
  <c r="I8" i="136"/>
  <c r="F8" i="136"/>
  <c r="BX7" i="136"/>
  <c r="Z7" i="136" s="1"/>
  <c r="AA7" i="136" s="1"/>
  <c r="AC7" i="136" s="1"/>
  <c r="AD7" i="136" s="1"/>
  <c r="AP7" i="136" s="1"/>
  <c r="BK7" i="136"/>
  <c r="BF7" i="136"/>
  <c r="BC7" i="136"/>
  <c r="BJ7" i="136" s="1"/>
  <c r="AY7" i="136"/>
  <c r="AZ7" i="136" s="1"/>
  <c r="BI7" i="136" s="1"/>
  <c r="AV7" i="136"/>
  <c r="AW7" i="136" s="1"/>
  <c r="AL7" i="136"/>
  <c r="AR7" i="136" s="1"/>
  <c r="AF7" i="136"/>
  <c r="AG7" i="136" s="1"/>
  <c r="AQ7" i="136" s="1"/>
  <c r="AB7" i="136"/>
  <c r="S7" i="136"/>
  <c r="Q7" i="136"/>
  <c r="O7" i="136"/>
  <c r="M7" i="136"/>
  <c r="K7" i="136"/>
  <c r="I7" i="136"/>
  <c r="F7" i="136"/>
  <c r="BX6" i="136"/>
  <c r="BF6" i="136"/>
  <c r="BK6" i="136" s="1"/>
  <c r="BC6" i="136"/>
  <c r="BJ6" i="136" s="1"/>
  <c r="AY6" i="136"/>
  <c r="AZ6" i="136" s="1"/>
  <c r="BI6" i="136" s="1"/>
  <c r="AV6" i="136"/>
  <c r="AW6" i="136" s="1"/>
  <c r="AL6" i="136"/>
  <c r="AM6" i="136" s="1"/>
  <c r="AF6" i="136"/>
  <c r="AG6" i="136" s="1"/>
  <c r="AQ6" i="136" s="1"/>
  <c r="AB6" i="136"/>
  <c r="Z6" i="136"/>
  <c r="AA6" i="136" s="1"/>
  <c r="AC6" i="136" s="1"/>
  <c r="AD6" i="136" s="1"/>
  <c r="AP6" i="136" s="1"/>
  <c r="S6" i="136"/>
  <c r="Q6" i="136"/>
  <c r="O6" i="136"/>
  <c r="M6" i="136"/>
  <c r="K6" i="136"/>
  <c r="I6" i="136"/>
  <c r="F6" i="136"/>
  <c r="BX5" i="136"/>
  <c r="Z5" i="136" s="1"/>
  <c r="AA5" i="136" s="1"/>
  <c r="BH5" i="136"/>
  <c r="BF5" i="136"/>
  <c r="BK5" i="136" s="1"/>
  <c r="BC5" i="136"/>
  <c r="BJ5" i="136" s="1"/>
  <c r="AY5" i="136"/>
  <c r="AZ5" i="136" s="1"/>
  <c r="BI5" i="136" s="1"/>
  <c r="AV5" i="136"/>
  <c r="AW5" i="136" s="1"/>
  <c r="AL5" i="136"/>
  <c r="AM5" i="136" s="1"/>
  <c r="AF5" i="136"/>
  <c r="AG5" i="136" s="1"/>
  <c r="AQ5" i="136" s="1"/>
  <c r="AB5" i="136"/>
  <c r="AC5" i="136" s="1"/>
  <c r="AD5" i="136" s="1"/>
  <c r="AP5" i="136" s="1"/>
  <c r="S5" i="136"/>
  <c r="Q5" i="136"/>
  <c r="O5" i="136"/>
  <c r="M5" i="136"/>
  <c r="K5" i="136"/>
  <c r="I5" i="136"/>
  <c r="F5" i="136"/>
  <c r="R5" i="136" s="1"/>
  <c r="T5" i="136" s="1"/>
  <c r="U5" i="136" s="1"/>
  <c r="BX4" i="136"/>
  <c r="Z4" i="136" s="1"/>
  <c r="AA4" i="136" s="1"/>
  <c r="AC4" i="136" s="1"/>
  <c r="AD4" i="136" s="1"/>
  <c r="AP4" i="136" s="1"/>
  <c r="BF4" i="136"/>
  <c r="BK4" i="136" s="1"/>
  <c r="BC4" i="136"/>
  <c r="BJ4" i="136" s="1"/>
  <c r="AY4" i="136"/>
  <c r="AZ4" i="136" s="1"/>
  <c r="BI4" i="136" s="1"/>
  <c r="AV4" i="136"/>
  <c r="AW4" i="136" s="1"/>
  <c r="AL4" i="136"/>
  <c r="AR4" i="136" s="1"/>
  <c r="AF4" i="136"/>
  <c r="AG4" i="136" s="1"/>
  <c r="AQ4" i="136" s="1"/>
  <c r="AB4" i="136"/>
  <c r="S4" i="136"/>
  <c r="Q4" i="136"/>
  <c r="O4" i="136"/>
  <c r="M4" i="136"/>
  <c r="K4" i="136"/>
  <c r="I4" i="136"/>
  <c r="F4" i="136"/>
  <c r="BX3" i="136"/>
  <c r="BF3" i="136"/>
  <c r="BK3" i="136" s="1"/>
  <c r="BC3" i="136"/>
  <c r="BJ3" i="136" s="1"/>
  <c r="AY3" i="136"/>
  <c r="AZ3" i="136" s="1"/>
  <c r="BI3" i="136" s="1"/>
  <c r="AV3" i="136"/>
  <c r="AW3" i="136" s="1"/>
  <c r="AL3" i="136"/>
  <c r="AR3" i="136" s="1"/>
  <c r="AF3" i="136"/>
  <c r="AG3" i="136" s="1"/>
  <c r="AQ3" i="136" s="1"/>
  <c r="AB3" i="136"/>
  <c r="Z3" i="136"/>
  <c r="AA3" i="136" s="1"/>
  <c r="AC3" i="136" s="1"/>
  <c r="AD3" i="136" s="1"/>
  <c r="AP3" i="136" s="1"/>
  <c r="S3" i="136"/>
  <c r="Q3" i="136"/>
  <c r="O3" i="136"/>
  <c r="M3" i="136"/>
  <c r="K3" i="136"/>
  <c r="I3" i="136"/>
  <c r="F3" i="136"/>
  <c r="BX2" i="136"/>
  <c r="BJ2" i="136"/>
  <c r="BI2" i="136"/>
  <c r="BF2" i="136"/>
  <c r="BK2" i="136" s="1"/>
  <c r="BC2" i="136"/>
  <c r="AY2" i="136"/>
  <c r="AZ2" i="136" s="1"/>
  <c r="AV2" i="136"/>
  <c r="AW2" i="136" s="1"/>
  <c r="AL2" i="136"/>
  <c r="AM2" i="136" s="1"/>
  <c r="AF2" i="136"/>
  <c r="AG2" i="136" s="1"/>
  <c r="AQ2" i="136" s="1"/>
  <c r="AB2" i="136"/>
  <c r="Z2" i="136"/>
  <c r="AA2" i="136" s="1"/>
  <c r="AC2" i="136" s="1"/>
  <c r="AD2" i="136" s="1"/>
  <c r="AP2" i="136" s="1"/>
  <c r="S2" i="136"/>
  <c r="Q2" i="136"/>
  <c r="O2" i="136"/>
  <c r="M2" i="136"/>
  <c r="K2" i="136"/>
  <c r="I2" i="136"/>
  <c r="F2" i="136"/>
  <c r="R2" i="136" s="1"/>
  <c r="T2" i="136" s="1"/>
  <c r="U2" i="136" s="1"/>
  <c r="BX28" i="164"/>
  <c r="BJ28" i="164"/>
  <c r="BF28" i="164"/>
  <c r="BK28" i="164" s="1"/>
  <c r="BC28" i="164"/>
  <c r="AY28" i="164"/>
  <c r="AZ28" i="164" s="1"/>
  <c r="BI28" i="164" s="1"/>
  <c r="AV28" i="164"/>
  <c r="AW28" i="164" s="1"/>
  <c r="AL28" i="164"/>
  <c r="AR28" i="164" s="1"/>
  <c r="AG28" i="164"/>
  <c r="AQ28" i="164" s="1"/>
  <c r="AF28" i="164"/>
  <c r="AB28" i="164"/>
  <c r="Z28" i="164"/>
  <c r="AA28" i="164" s="1"/>
  <c r="AC28" i="164" s="1"/>
  <c r="AD28" i="164" s="1"/>
  <c r="AP28" i="164" s="1"/>
  <c r="S28" i="164"/>
  <c r="R28" i="164"/>
  <c r="T28" i="164" s="1"/>
  <c r="U28" i="164" s="1"/>
  <c r="Q28" i="164"/>
  <c r="O28" i="164"/>
  <c r="M28" i="164"/>
  <c r="K28" i="164"/>
  <c r="I28" i="164"/>
  <c r="F28" i="164"/>
  <c r="BX27" i="164"/>
  <c r="Z27" i="164" s="1"/>
  <c r="AA27" i="164" s="1"/>
  <c r="AC27" i="164" s="1"/>
  <c r="AD27" i="164" s="1"/>
  <c r="AP27" i="164" s="1"/>
  <c r="BH27" i="164"/>
  <c r="BF27" i="164"/>
  <c r="BK27" i="164" s="1"/>
  <c r="BC27" i="164"/>
  <c r="BJ27" i="164" s="1"/>
  <c r="AZ27" i="164"/>
  <c r="BI27" i="164" s="1"/>
  <c r="AY27" i="164"/>
  <c r="AW27" i="164"/>
  <c r="AV27" i="164"/>
  <c r="AR27" i="164"/>
  <c r="AM27" i="164"/>
  <c r="AL27" i="164"/>
  <c r="AG27" i="164"/>
  <c r="AQ27" i="164" s="1"/>
  <c r="AF27" i="164"/>
  <c r="AB27" i="164"/>
  <c r="S27" i="164"/>
  <c r="Q27" i="164"/>
  <c r="R27" i="164" s="1"/>
  <c r="T27" i="164" s="1"/>
  <c r="U27" i="164" s="1"/>
  <c r="O27" i="164"/>
  <c r="M27" i="164"/>
  <c r="K27" i="164"/>
  <c r="I27" i="164"/>
  <c r="F27" i="164"/>
  <c r="BX26" i="164"/>
  <c r="Z26" i="164" s="1"/>
  <c r="AA26" i="164" s="1"/>
  <c r="AC26" i="164" s="1"/>
  <c r="AD26" i="164" s="1"/>
  <c r="AP26" i="164" s="1"/>
  <c r="BK26" i="164"/>
  <c r="BF26" i="164"/>
  <c r="BC26" i="164"/>
  <c r="BJ26" i="164" s="1"/>
  <c r="AY26" i="164"/>
  <c r="AZ26" i="164" s="1"/>
  <c r="BI26" i="164" s="1"/>
  <c r="AW26" i="164"/>
  <c r="AV26" i="164"/>
  <c r="AR26" i="164"/>
  <c r="AQ26" i="164"/>
  <c r="AM26" i="164"/>
  <c r="AL26" i="164"/>
  <c r="AG26" i="164"/>
  <c r="AF26" i="164"/>
  <c r="AB26" i="164"/>
  <c r="S26" i="164"/>
  <c r="Q26" i="164"/>
  <c r="R26" i="164" s="1"/>
  <c r="T26" i="164" s="1"/>
  <c r="U26" i="164" s="1"/>
  <c r="O26" i="164"/>
  <c r="M26" i="164"/>
  <c r="K26" i="164"/>
  <c r="I26" i="164"/>
  <c r="F26" i="164"/>
  <c r="BX25" i="164"/>
  <c r="BK25" i="164"/>
  <c r="BJ25" i="164"/>
  <c r="BF25" i="164"/>
  <c r="BC25" i="164"/>
  <c r="AY25" i="164"/>
  <c r="AZ25" i="164" s="1"/>
  <c r="BI25" i="164" s="1"/>
  <c r="AW25" i="164"/>
  <c r="AV25" i="164"/>
  <c r="AL25" i="164"/>
  <c r="AG25" i="164"/>
  <c r="AQ25" i="164" s="1"/>
  <c r="AF25" i="164"/>
  <c r="AB25" i="164"/>
  <c r="Z25" i="164"/>
  <c r="AA25" i="164" s="1"/>
  <c r="AC25" i="164" s="1"/>
  <c r="AD25" i="164" s="1"/>
  <c r="AP25" i="164" s="1"/>
  <c r="S25" i="164"/>
  <c r="Q25" i="164"/>
  <c r="O25" i="164"/>
  <c r="M25" i="164"/>
  <c r="K25" i="164"/>
  <c r="I25" i="164"/>
  <c r="F25" i="164"/>
  <c r="BX24" i="164"/>
  <c r="BJ24" i="164"/>
  <c r="BI24" i="164"/>
  <c r="BH24" i="164"/>
  <c r="BF24" i="164"/>
  <c r="BK24" i="164" s="1"/>
  <c r="BC24" i="164"/>
  <c r="AY24" i="164"/>
  <c r="AZ24" i="164" s="1"/>
  <c r="AV24" i="164"/>
  <c r="AW24" i="164" s="1"/>
  <c r="BG24" i="164" s="1"/>
  <c r="AR24" i="164"/>
  <c r="AL24" i="164"/>
  <c r="AM24" i="164" s="1"/>
  <c r="AF24" i="164"/>
  <c r="AG24" i="164" s="1"/>
  <c r="AQ24" i="164" s="1"/>
  <c r="AB24" i="164"/>
  <c r="Z24" i="164"/>
  <c r="AA24" i="164" s="1"/>
  <c r="AC24" i="164" s="1"/>
  <c r="AD24" i="164" s="1"/>
  <c r="AP24" i="164" s="1"/>
  <c r="S24" i="164"/>
  <c r="Q24" i="164"/>
  <c r="O24" i="164"/>
  <c r="M24" i="164"/>
  <c r="K24" i="164"/>
  <c r="R24" i="164" s="1"/>
  <c r="T24" i="164" s="1"/>
  <c r="U24" i="164" s="1"/>
  <c r="I24" i="164"/>
  <c r="F24" i="164"/>
  <c r="BX23" i="164"/>
  <c r="Z23" i="164" s="1"/>
  <c r="AA23" i="164" s="1"/>
  <c r="BH23" i="164"/>
  <c r="BF23" i="164"/>
  <c r="BK23" i="164" s="1"/>
  <c r="BC23" i="164"/>
  <c r="BJ23" i="164" s="1"/>
  <c r="AZ23" i="164"/>
  <c r="BI23" i="164" s="1"/>
  <c r="AY23" i="164"/>
  <c r="AV23" i="164"/>
  <c r="AW23" i="164" s="1"/>
  <c r="AR23" i="164"/>
  <c r="AL23" i="164"/>
  <c r="AM23" i="164" s="1"/>
  <c r="AF23" i="164"/>
  <c r="AG23" i="164" s="1"/>
  <c r="AQ23" i="164" s="1"/>
  <c r="AB23" i="164"/>
  <c r="AC23" i="164" s="1"/>
  <c r="AD23" i="164" s="1"/>
  <c r="AP23" i="164" s="1"/>
  <c r="S23" i="164"/>
  <c r="T23" i="164" s="1"/>
  <c r="U23" i="164" s="1"/>
  <c r="Q23" i="164"/>
  <c r="O23" i="164"/>
  <c r="M23" i="164"/>
  <c r="K23" i="164"/>
  <c r="I23" i="164"/>
  <c r="F23" i="164"/>
  <c r="R23" i="164" s="1"/>
  <c r="BX22" i="164"/>
  <c r="Z22" i="164" s="1"/>
  <c r="AA22" i="164" s="1"/>
  <c r="AC22" i="164" s="1"/>
  <c r="AD22" i="164" s="1"/>
  <c r="BF22" i="164"/>
  <c r="BK22" i="164" s="1"/>
  <c r="BC22" i="164"/>
  <c r="BJ22" i="164" s="1"/>
  <c r="AY22" i="164"/>
  <c r="AZ22" i="164" s="1"/>
  <c r="BI22" i="164" s="1"/>
  <c r="AW22" i="164"/>
  <c r="AV22" i="164"/>
  <c r="AR22" i="164"/>
  <c r="AQ22" i="164"/>
  <c r="AM22" i="164"/>
  <c r="AL22" i="164"/>
  <c r="AF22" i="164"/>
  <c r="AG22" i="164" s="1"/>
  <c r="AB22" i="164"/>
  <c r="S22" i="164"/>
  <c r="R22" i="164"/>
  <c r="T22" i="164" s="1"/>
  <c r="U22" i="164" s="1"/>
  <c r="AO22" i="164" s="1"/>
  <c r="Q22" i="164"/>
  <c r="O22" i="164"/>
  <c r="M22" i="164"/>
  <c r="K22" i="164"/>
  <c r="I22" i="164"/>
  <c r="F22" i="164"/>
  <c r="BX21" i="164"/>
  <c r="BK21" i="164"/>
  <c r="BJ21" i="164"/>
  <c r="BH21" i="164"/>
  <c r="BF21" i="164"/>
  <c r="BC21" i="164"/>
  <c r="AY21" i="164"/>
  <c r="AZ21" i="164" s="1"/>
  <c r="BI21" i="164" s="1"/>
  <c r="AW21" i="164"/>
  <c r="AV21" i="164"/>
  <c r="AL21" i="164"/>
  <c r="AR21" i="164" s="1"/>
  <c r="AG21" i="164"/>
  <c r="AQ21" i="164" s="1"/>
  <c r="AF21" i="164"/>
  <c r="AB21" i="164"/>
  <c r="Z21" i="164"/>
  <c r="AA21" i="164" s="1"/>
  <c r="AC21" i="164" s="1"/>
  <c r="AD21" i="164" s="1"/>
  <c r="AP21" i="164" s="1"/>
  <c r="T21" i="164"/>
  <c r="U21" i="164" s="1"/>
  <c r="S21" i="164"/>
  <c r="Q21" i="164"/>
  <c r="O21" i="164"/>
  <c r="M21" i="164"/>
  <c r="K21" i="164"/>
  <c r="I21" i="164"/>
  <c r="F21" i="164"/>
  <c r="R21" i="164" s="1"/>
  <c r="BX20" i="164"/>
  <c r="BJ20" i="164"/>
  <c r="BI20" i="164"/>
  <c r="BF20" i="164"/>
  <c r="BK20" i="164" s="1"/>
  <c r="BC20" i="164"/>
  <c r="AY20" i="164"/>
  <c r="AZ20" i="164" s="1"/>
  <c r="AV20" i="164"/>
  <c r="AW20" i="164" s="1"/>
  <c r="AL20" i="164"/>
  <c r="AR20" i="164" s="1"/>
  <c r="AF20" i="164"/>
  <c r="AG20" i="164" s="1"/>
  <c r="AQ20" i="164" s="1"/>
  <c r="AD20" i="164"/>
  <c r="AP20" i="164" s="1"/>
  <c r="AB20" i="164"/>
  <c r="Z20" i="164"/>
  <c r="AA20" i="164" s="1"/>
  <c r="AC20" i="164" s="1"/>
  <c r="S20" i="164"/>
  <c r="R20" i="164"/>
  <c r="T20" i="164" s="1"/>
  <c r="U20" i="164" s="1"/>
  <c r="Q20" i="164"/>
  <c r="O20" i="164"/>
  <c r="M20" i="164"/>
  <c r="K20" i="164"/>
  <c r="I20" i="164"/>
  <c r="F20" i="164"/>
  <c r="BX19" i="164"/>
  <c r="Z19" i="164" s="1"/>
  <c r="AA19" i="164" s="1"/>
  <c r="BH19" i="164"/>
  <c r="BF19" i="164"/>
  <c r="BK19" i="164" s="1"/>
  <c r="BC19" i="164"/>
  <c r="BJ19" i="164" s="1"/>
  <c r="AZ19" i="164"/>
  <c r="BI19" i="164" s="1"/>
  <c r="AY19" i="164"/>
  <c r="AV19" i="164"/>
  <c r="AW19" i="164" s="1"/>
  <c r="AR19" i="164"/>
  <c r="AQ19" i="164"/>
  <c r="AL19" i="164"/>
  <c r="AM19" i="164" s="1"/>
  <c r="AF19" i="164"/>
  <c r="AG19" i="164" s="1"/>
  <c r="AB19" i="164"/>
  <c r="AC19" i="164" s="1"/>
  <c r="AD19" i="164" s="1"/>
  <c r="AP19" i="164" s="1"/>
  <c r="T19" i="164"/>
  <c r="U19" i="164" s="1"/>
  <c r="S19" i="164"/>
  <c r="Q19" i="164"/>
  <c r="O19" i="164"/>
  <c r="M19" i="164"/>
  <c r="K19" i="164"/>
  <c r="I19" i="164"/>
  <c r="F19" i="164"/>
  <c r="R19" i="164" s="1"/>
  <c r="BX18" i="164"/>
  <c r="BF18" i="164"/>
  <c r="BK18" i="164" s="1"/>
  <c r="BC18" i="164"/>
  <c r="BJ18" i="164" s="1"/>
  <c r="AY18" i="164"/>
  <c r="AZ18" i="164" s="1"/>
  <c r="BI18" i="164" s="1"/>
  <c r="AW18" i="164"/>
  <c r="AV18" i="164"/>
  <c r="AR18" i="164"/>
  <c r="AQ18" i="164"/>
  <c r="AO18" i="164"/>
  <c r="AM18" i="164"/>
  <c r="AL18" i="164"/>
  <c r="AF18" i="164"/>
  <c r="AG18" i="164" s="1"/>
  <c r="AB18" i="164"/>
  <c r="Z18" i="164"/>
  <c r="AA18" i="164" s="1"/>
  <c r="AC18" i="164" s="1"/>
  <c r="AD18" i="164" s="1"/>
  <c r="S18" i="164"/>
  <c r="Q18" i="164"/>
  <c r="O18" i="164"/>
  <c r="M18" i="164"/>
  <c r="K18" i="164"/>
  <c r="R18" i="164" s="1"/>
  <c r="T18" i="164" s="1"/>
  <c r="U18" i="164" s="1"/>
  <c r="I18" i="164"/>
  <c r="F18" i="164"/>
  <c r="BX17" i="164"/>
  <c r="BK17" i="164"/>
  <c r="BJ17" i="164"/>
  <c r="BF17" i="164"/>
  <c r="BC17" i="164"/>
  <c r="AZ17" i="164"/>
  <c r="BI17" i="164" s="1"/>
  <c r="AY17" i="164"/>
  <c r="AV17" i="164"/>
  <c r="AW17" i="164" s="1"/>
  <c r="AL17" i="164"/>
  <c r="AR17" i="164" s="1"/>
  <c r="AG17" i="164"/>
  <c r="AQ17" i="164" s="1"/>
  <c r="AF17" i="164"/>
  <c r="AB17" i="164"/>
  <c r="Z17" i="164"/>
  <c r="AA17" i="164" s="1"/>
  <c r="AC17" i="164" s="1"/>
  <c r="AD17" i="164" s="1"/>
  <c r="AP17" i="164" s="1"/>
  <c r="T17" i="164"/>
  <c r="U17" i="164" s="1"/>
  <c r="S17" i="164"/>
  <c r="Q17" i="164"/>
  <c r="O17" i="164"/>
  <c r="M17" i="164"/>
  <c r="K17" i="164"/>
  <c r="I17" i="164"/>
  <c r="F17" i="164"/>
  <c r="R17" i="164" s="1"/>
  <c r="BX16" i="164"/>
  <c r="BJ16" i="164"/>
  <c r="BF16" i="164"/>
  <c r="BK16" i="164" s="1"/>
  <c r="BC16" i="164"/>
  <c r="AY16" i="164"/>
  <c r="AZ16" i="164" s="1"/>
  <c r="BI16" i="164" s="1"/>
  <c r="AV16" i="164"/>
  <c r="AW16" i="164" s="1"/>
  <c r="AL16" i="164"/>
  <c r="AR16" i="164" s="1"/>
  <c r="AF16" i="164"/>
  <c r="AG16" i="164" s="1"/>
  <c r="AQ16" i="164" s="1"/>
  <c r="AD16" i="164"/>
  <c r="AP16" i="164" s="1"/>
  <c r="AB16" i="164"/>
  <c r="Z16" i="164"/>
  <c r="AA16" i="164" s="1"/>
  <c r="AC16" i="164" s="1"/>
  <c r="S16" i="164"/>
  <c r="R16" i="164"/>
  <c r="T16" i="164" s="1"/>
  <c r="U16" i="164" s="1"/>
  <c r="Q16" i="164"/>
  <c r="O16" i="164"/>
  <c r="M16" i="164"/>
  <c r="K16" i="164"/>
  <c r="I16" i="164"/>
  <c r="F16" i="164"/>
  <c r="BX15" i="164"/>
  <c r="Z15" i="164" s="1"/>
  <c r="AA15" i="164" s="1"/>
  <c r="BH15" i="164"/>
  <c r="BG15" i="164"/>
  <c r="BL15" i="164" s="1"/>
  <c r="BF15" i="164"/>
  <c r="BK15" i="164" s="1"/>
  <c r="BC15" i="164"/>
  <c r="BJ15" i="164" s="1"/>
  <c r="AZ15" i="164"/>
  <c r="BI15" i="164" s="1"/>
  <c r="AY15" i="164"/>
  <c r="AV15" i="164"/>
  <c r="AW15" i="164" s="1"/>
  <c r="AR15" i="164"/>
  <c r="AL15" i="164"/>
  <c r="AM15" i="164" s="1"/>
  <c r="AF15" i="164"/>
  <c r="AG15" i="164" s="1"/>
  <c r="AQ15" i="164" s="1"/>
  <c r="AC15" i="164"/>
  <c r="AD15" i="164" s="1"/>
  <c r="AP15" i="164" s="1"/>
  <c r="AB15" i="164"/>
  <c r="S15" i="164"/>
  <c r="Q15" i="164"/>
  <c r="O15" i="164"/>
  <c r="M15" i="164"/>
  <c r="K15" i="164"/>
  <c r="I15" i="164"/>
  <c r="F15" i="164"/>
  <c r="R15" i="164" s="1"/>
  <c r="T15" i="164" s="1"/>
  <c r="U15" i="164" s="1"/>
  <c r="BX14" i="164"/>
  <c r="BF14" i="164"/>
  <c r="BK14" i="164" s="1"/>
  <c r="BC14" i="164"/>
  <c r="BJ14" i="164" s="1"/>
  <c r="AZ14" i="164"/>
  <c r="BI14" i="164" s="1"/>
  <c r="AY14" i="164"/>
  <c r="AW14" i="164"/>
  <c r="AV14" i="164"/>
  <c r="AR14" i="164"/>
  <c r="AQ14" i="164"/>
  <c r="AM14" i="164"/>
  <c r="AL14" i="164"/>
  <c r="AF14" i="164"/>
  <c r="AG14" i="164" s="1"/>
  <c r="AB14" i="164"/>
  <c r="AA14" i="164"/>
  <c r="Z14" i="164"/>
  <c r="S14" i="164"/>
  <c r="Q14" i="164"/>
  <c r="O14" i="164"/>
  <c r="M14" i="164"/>
  <c r="K14" i="164"/>
  <c r="R14" i="164" s="1"/>
  <c r="T14" i="164" s="1"/>
  <c r="U14" i="164" s="1"/>
  <c r="I14" i="164"/>
  <c r="F14" i="164"/>
  <c r="BX13" i="164"/>
  <c r="BK13" i="164"/>
  <c r="BI13" i="164"/>
  <c r="BH13" i="164"/>
  <c r="BF13" i="164"/>
  <c r="BC13" i="164"/>
  <c r="BJ13" i="164" s="1"/>
  <c r="AZ13" i="164"/>
  <c r="AY13" i="164"/>
  <c r="AV13" i="164"/>
  <c r="AW13" i="164" s="1"/>
  <c r="AM13" i="164"/>
  <c r="AL13" i="164"/>
  <c r="AR13" i="164" s="1"/>
  <c r="AG13" i="164"/>
  <c r="AQ13" i="164" s="1"/>
  <c r="AF13" i="164"/>
  <c r="AB13" i="164"/>
  <c r="Z13" i="164"/>
  <c r="AA13" i="164" s="1"/>
  <c r="AC13" i="164" s="1"/>
  <c r="AD13" i="164" s="1"/>
  <c r="AP13" i="164" s="1"/>
  <c r="S13" i="164"/>
  <c r="Q13" i="164"/>
  <c r="O13" i="164"/>
  <c r="M13" i="164"/>
  <c r="K13" i="164"/>
  <c r="I13" i="164"/>
  <c r="F13" i="164"/>
  <c r="BX12" i="164"/>
  <c r="BJ12" i="164"/>
  <c r="BI12" i="164"/>
  <c r="BH12" i="164"/>
  <c r="BG12" i="164"/>
  <c r="BL12" i="164" s="1"/>
  <c r="BF12" i="164"/>
  <c r="BK12" i="164" s="1"/>
  <c r="BC12" i="164"/>
  <c r="AY12" i="164"/>
  <c r="AZ12" i="164" s="1"/>
  <c r="AV12" i="164"/>
  <c r="AW12" i="164" s="1"/>
  <c r="AR12" i="164"/>
  <c r="AQ12" i="164"/>
  <c r="AM12" i="164"/>
  <c r="AL12" i="164"/>
  <c r="AF12" i="164"/>
  <c r="AG12" i="164" s="1"/>
  <c r="AB12" i="164"/>
  <c r="Z12" i="164"/>
  <c r="AA12" i="164" s="1"/>
  <c r="AC12" i="164" s="1"/>
  <c r="AD12" i="164" s="1"/>
  <c r="S12" i="164"/>
  <c r="Q12" i="164"/>
  <c r="O12" i="164"/>
  <c r="M12" i="164"/>
  <c r="K12" i="164"/>
  <c r="R12" i="164" s="1"/>
  <c r="T12" i="164" s="1"/>
  <c r="U12" i="164" s="1"/>
  <c r="AO12" i="164" s="1"/>
  <c r="I12" i="164"/>
  <c r="F12" i="164"/>
  <c r="BX11" i="164"/>
  <c r="Z11" i="164" s="1"/>
  <c r="AA11" i="164" s="1"/>
  <c r="BI11" i="164"/>
  <c r="BH11" i="164"/>
  <c r="BF11" i="164"/>
  <c r="BK11" i="164" s="1"/>
  <c r="BC11" i="164"/>
  <c r="BJ11" i="164" s="1"/>
  <c r="AZ11" i="164"/>
  <c r="AY11" i="164"/>
  <c r="AV11" i="164"/>
  <c r="AW11" i="164" s="1"/>
  <c r="AR11" i="164"/>
  <c r="AL11" i="164"/>
  <c r="AM11" i="164" s="1"/>
  <c r="AF11" i="164"/>
  <c r="AG11" i="164" s="1"/>
  <c r="AQ11" i="164" s="1"/>
  <c r="AB11" i="164"/>
  <c r="AC11" i="164" s="1"/>
  <c r="AD11" i="164" s="1"/>
  <c r="AP11" i="164" s="1"/>
  <c r="U11" i="164"/>
  <c r="S11" i="164"/>
  <c r="Q11" i="164"/>
  <c r="O11" i="164"/>
  <c r="M11" i="164"/>
  <c r="K11" i="164"/>
  <c r="I11" i="164"/>
  <c r="F11" i="164"/>
  <c r="R11" i="164" s="1"/>
  <c r="T11" i="164" s="1"/>
  <c r="BX10" i="164"/>
  <c r="Z10" i="164" s="1"/>
  <c r="AA10" i="164" s="1"/>
  <c r="AC10" i="164" s="1"/>
  <c r="AD10" i="164" s="1"/>
  <c r="AP10" i="164" s="1"/>
  <c r="BF10" i="164"/>
  <c r="BK10" i="164" s="1"/>
  <c r="BC10" i="164"/>
  <c r="BJ10" i="164" s="1"/>
  <c r="AY10" i="164"/>
  <c r="AZ10" i="164" s="1"/>
  <c r="BI10" i="164" s="1"/>
  <c r="AW10" i="164"/>
  <c r="BH10" i="164" s="1"/>
  <c r="AV10" i="164"/>
  <c r="AR10" i="164"/>
  <c r="AQ10" i="164"/>
  <c r="AM10" i="164"/>
  <c r="AL10" i="164"/>
  <c r="AF10" i="164"/>
  <c r="AG10" i="164" s="1"/>
  <c r="AB10" i="164"/>
  <c r="S10" i="164"/>
  <c r="Q10" i="164"/>
  <c r="O10" i="164"/>
  <c r="M10" i="164"/>
  <c r="K10" i="164"/>
  <c r="R10" i="164" s="1"/>
  <c r="T10" i="164" s="1"/>
  <c r="U10" i="164" s="1"/>
  <c r="AO10" i="164" s="1"/>
  <c r="I10" i="164"/>
  <c r="F10" i="164"/>
  <c r="BX9" i="164"/>
  <c r="BK9" i="164"/>
  <c r="BJ9" i="164"/>
  <c r="BI9" i="164"/>
  <c r="BF9" i="164"/>
  <c r="BC9" i="164"/>
  <c r="AY9" i="164"/>
  <c r="AZ9" i="164" s="1"/>
  <c r="AV9" i="164"/>
  <c r="AW9" i="164" s="1"/>
  <c r="AL9" i="164"/>
  <c r="AR9" i="164" s="1"/>
  <c r="AF9" i="164"/>
  <c r="AG9" i="164" s="1"/>
  <c r="AQ9" i="164" s="1"/>
  <c r="AB9" i="164"/>
  <c r="Z9" i="164"/>
  <c r="AA9" i="164" s="1"/>
  <c r="AC9" i="164" s="1"/>
  <c r="AD9" i="164" s="1"/>
  <c r="AP9" i="164" s="1"/>
  <c r="S9" i="164"/>
  <c r="Q9" i="164"/>
  <c r="O9" i="164"/>
  <c r="M9" i="164"/>
  <c r="K9" i="164"/>
  <c r="I9" i="164"/>
  <c r="F9" i="164"/>
  <c r="BX8" i="164"/>
  <c r="Z8" i="164" s="1"/>
  <c r="AA8" i="164" s="1"/>
  <c r="AC8" i="164" s="1"/>
  <c r="AD8" i="164" s="1"/>
  <c r="AP8" i="164" s="1"/>
  <c r="BK8" i="164"/>
  <c r="BF8" i="164"/>
  <c r="BC8" i="164"/>
  <c r="BJ8" i="164" s="1"/>
  <c r="AY8" i="164"/>
  <c r="AZ8" i="164" s="1"/>
  <c r="BI8" i="164" s="1"/>
  <c r="AV8" i="164"/>
  <c r="AW8" i="164" s="1"/>
  <c r="AL8" i="164"/>
  <c r="AR8" i="164" s="1"/>
  <c r="AG8" i="164"/>
  <c r="AQ8" i="164" s="1"/>
  <c r="AF8" i="164"/>
  <c r="AB8" i="164"/>
  <c r="T8" i="164"/>
  <c r="U8" i="164" s="1"/>
  <c r="S8" i="164"/>
  <c r="Q8" i="164"/>
  <c r="O8" i="164"/>
  <c r="M8" i="164"/>
  <c r="K8" i="164"/>
  <c r="I8" i="164"/>
  <c r="F8" i="164"/>
  <c r="R8" i="164" s="1"/>
  <c r="BX7" i="164"/>
  <c r="Z7" i="164" s="1"/>
  <c r="BI7" i="164"/>
  <c r="BH7" i="164"/>
  <c r="BG7" i="164"/>
  <c r="BL7" i="164" s="1"/>
  <c r="BF7" i="164"/>
  <c r="BK7" i="164" s="1"/>
  <c r="BC7" i="164"/>
  <c r="BJ7" i="164" s="1"/>
  <c r="AZ7" i="164"/>
  <c r="AY7" i="164"/>
  <c r="AV7" i="164"/>
  <c r="AW7" i="164" s="1"/>
  <c r="AR7" i="164"/>
  <c r="AQ7" i="164"/>
  <c r="AL7" i="164"/>
  <c r="AM7" i="164" s="1"/>
  <c r="AF7" i="164"/>
  <c r="AG7" i="164" s="1"/>
  <c r="AB7" i="164"/>
  <c r="AA7" i="164"/>
  <c r="AC7" i="164" s="1"/>
  <c r="AD7" i="164" s="1"/>
  <c r="AP7" i="164" s="1"/>
  <c r="S7" i="164"/>
  <c r="Q7" i="164"/>
  <c r="O7" i="164"/>
  <c r="M7" i="164"/>
  <c r="R7" i="164" s="1"/>
  <c r="T7" i="164" s="1"/>
  <c r="U7" i="164" s="1"/>
  <c r="K7" i="164"/>
  <c r="I7" i="164"/>
  <c r="F7" i="164"/>
  <c r="BX6" i="164"/>
  <c r="BK6" i="164"/>
  <c r="BJ6" i="164"/>
  <c r="BF6" i="164"/>
  <c r="BC6" i="164"/>
  <c r="AY6" i="164"/>
  <c r="AZ6" i="164" s="1"/>
  <c r="BI6" i="164" s="1"/>
  <c r="AV6" i="164"/>
  <c r="AW6" i="164" s="1"/>
  <c r="AL6" i="164"/>
  <c r="AM6" i="164" s="1"/>
  <c r="AF6" i="164"/>
  <c r="AG6" i="164" s="1"/>
  <c r="AQ6" i="164" s="1"/>
  <c r="AC6" i="164"/>
  <c r="AD6" i="164" s="1"/>
  <c r="AP6" i="164" s="1"/>
  <c r="AB6" i="164"/>
  <c r="AA6" i="164"/>
  <c r="Z6" i="164"/>
  <c r="S6" i="164"/>
  <c r="Q6" i="164"/>
  <c r="O6" i="164"/>
  <c r="R6" i="164" s="1"/>
  <c r="T6" i="164" s="1"/>
  <c r="U6" i="164" s="1"/>
  <c r="M6" i="164"/>
  <c r="K6" i="164"/>
  <c r="I6" i="164"/>
  <c r="F6" i="164"/>
  <c r="BX5" i="164"/>
  <c r="BK5" i="164"/>
  <c r="BF5" i="164"/>
  <c r="BC5" i="164"/>
  <c r="BJ5" i="164" s="1"/>
  <c r="AZ5" i="164"/>
  <c r="BI5" i="164" s="1"/>
  <c r="AY5" i="164"/>
  <c r="AW5" i="164"/>
  <c r="AV5" i="164"/>
  <c r="AL5" i="164"/>
  <c r="AR5" i="164" s="1"/>
  <c r="AG5" i="164"/>
  <c r="AQ5" i="164" s="1"/>
  <c r="AF5" i="164"/>
  <c r="AB5" i="164"/>
  <c r="Z5" i="164"/>
  <c r="AA5" i="164" s="1"/>
  <c r="AC5" i="164" s="1"/>
  <c r="AD5" i="164" s="1"/>
  <c r="AP5" i="164" s="1"/>
  <c r="T5" i="164"/>
  <c r="U5" i="164" s="1"/>
  <c r="S5" i="164"/>
  <c r="Q5" i="164"/>
  <c r="O5" i="164"/>
  <c r="M5" i="164"/>
  <c r="K5" i="164"/>
  <c r="I5" i="164"/>
  <c r="F5" i="164"/>
  <c r="R5" i="164" s="1"/>
  <c r="BX4" i="164"/>
  <c r="Z4" i="164" s="1"/>
  <c r="AA4" i="164" s="1"/>
  <c r="AC4" i="164" s="1"/>
  <c r="AD4" i="164" s="1"/>
  <c r="AP4" i="164" s="1"/>
  <c r="BH4" i="164"/>
  <c r="BG4" i="164"/>
  <c r="BL4" i="164" s="1"/>
  <c r="BF4" i="164"/>
  <c r="BK4" i="164" s="1"/>
  <c r="BC4" i="164"/>
  <c r="BJ4" i="164" s="1"/>
  <c r="AY4" i="164"/>
  <c r="AZ4" i="164" s="1"/>
  <c r="BI4" i="164" s="1"/>
  <c r="AW4" i="164"/>
  <c r="AV4" i="164"/>
  <c r="AR4" i="164"/>
  <c r="AQ4" i="164"/>
  <c r="AM4" i="164"/>
  <c r="AL4" i="164"/>
  <c r="AG4" i="164"/>
  <c r="AF4" i="164"/>
  <c r="AB4" i="164"/>
  <c r="S4" i="164"/>
  <c r="Q4" i="164"/>
  <c r="O4" i="164"/>
  <c r="M4" i="164"/>
  <c r="K4" i="164"/>
  <c r="R4" i="164" s="1"/>
  <c r="T4" i="164" s="1"/>
  <c r="U4" i="164" s="1"/>
  <c r="AO4" i="164" s="1"/>
  <c r="I4" i="164"/>
  <c r="F4" i="164"/>
  <c r="BX3" i="164"/>
  <c r="BK3" i="164"/>
  <c r="BF3" i="164"/>
  <c r="BC3" i="164"/>
  <c r="BJ3" i="164" s="1"/>
  <c r="AY3" i="164"/>
  <c r="AZ3" i="164" s="1"/>
  <c r="BI3" i="164" s="1"/>
  <c r="AV3" i="164"/>
  <c r="AW3" i="164" s="1"/>
  <c r="AL3" i="164"/>
  <c r="AR3" i="164" s="1"/>
  <c r="AF3" i="164"/>
  <c r="AG3" i="164" s="1"/>
  <c r="AQ3" i="164" s="1"/>
  <c r="AB3" i="164"/>
  <c r="Z3" i="164"/>
  <c r="AA3" i="164" s="1"/>
  <c r="AC3" i="164" s="1"/>
  <c r="AD3" i="164" s="1"/>
  <c r="AP3" i="164" s="1"/>
  <c r="S3" i="164"/>
  <c r="Q3" i="164"/>
  <c r="O3" i="164"/>
  <c r="M3" i="164"/>
  <c r="K3" i="164"/>
  <c r="I3" i="164"/>
  <c r="F3" i="164"/>
  <c r="BX2" i="164"/>
  <c r="Z2" i="164" s="1"/>
  <c r="AA2" i="164" s="1"/>
  <c r="BI2" i="164"/>
  <c r="BH2" i="164"/>
  <c r="BF2" i="164"/>
  <c r="BK2" i="164" s="1"/>
  <c r="BC2" i="164"/>
  <c r="BJ2" i="164" s="1"/>
  <c r="AZ2" i="164"/>
  <c r="AY2" i="164"/>
  <c r="AV2" i="164"/>
  <c r="AW2" i="164" s="1"/>
  <c r="AR2" i="164"/>
  <c r="AQ2" i="164"/>
  <c r="AL2" i="164"/>
  <c r="AM2" i="164" s="1"/>
  <c r="AG2" i="164"/>
  <c r="AF2" i="164"/>
  <c r="AC2" i="164"/>
  <c r="AD2" i="164" s="1"/>
  <c r="AP2" i="164" s="1"/>
  <c r="AB2" i="164"/>
  <c r="S2" i="164"/>
  <c r="Q2" i="164"/>
  <c r="O2" i="164"/>
  <c r="M2" i="164"/>
  <c r="K2" i="164"/>
  <c r="I2" i="164"/>
  <c r="F2" i="164"/>
  <c r="R2" i="164" s="1"/>
  <c r="T2" i="164" s="1"/>
  <c r="U2" i="164" s="1"/>
  <c r="BX27" i="163"/>
  <c r="BF27" i="163"/>
  <c r="BK27" i="163" s="1"/>
  <c r="BC27" i="163"/>
  <c r="BJ27" i="163" s="1"/>
  <c r="AY27" i="163"/>
  <c r="AZ27" i="163" s="1"/>
  <c r="BI27" i="163" s="1"/>
  <c r="AV27" i="163"/>
  <c r="AW27" i="163" s="1"/>
  <c r="AR27" i="163"/>
  <c r="AL27" i="163"/>
  <c r="AM27" i="163" s="1"/>
  <c r="AF27" i="163"/>
  <c r="AG27" i="163" s="1"/>
  <c r="AQ27" i="163" s="1"/>
  <c r="AB27" i="163"/>
  <c r="Z27" i="163"/>
  <c r="AA27" i="163" s="1"/>
  <c r="AC27" i="163" s="1"/>
  <c r="AD27" i="163" s="1"/>
  <c r="AP27" i="163" s="1"/>
  <c r="S27" i="163"/>
  <c r="Q27" i="163"/>
  <c r="O27" i="163"/>
  <c r="M27" i="163"/>
  <c r="K27" i="163"/>
  <c r="I27" i="163"/>
  <c r="F27" i="163"/>
  <c r="BX26" i="163"/>
  <c r="Z26" i="163" s="1"/>
  <c r="AA26" i="163" s="1"/>
  <c r="BH26" i="163"/>
  <c r="BF26" i="163"/>
  <c r="BK26" i="163" s="1"/>
  <c r="BC26" i="163"/>
  <c r="AY26" i="163"/>
  <c r="AZ26" i="163" s="1"/>
  <c r="BI26" i="163" s="1"/>
  <c r="AV26" i="163"/>
  <c r="AW26" i="163" s="1"/>
  <c r="AL26" i="163"/>
  <c r="AM26" i="163" s="1"/>
  <c r="AG26" i="163"/>
  <c r="AQ26" i="163" s="1"/>
  <c r="AF26" i="163"/>
  <c r="AB26" i="163"/>
  <c r="S26" i="163"/>
  <c r="Q26" i="163"/>
  <c r="O26" i="163"/>
  <c r="M26" i="163"/>
  <c r="K26" i="163"/>
  <c r="I26" i="163"/>
  <c r="F26" i="163"/>
  <c r="BX25" i="163"/>
  <c r="BF25" i="163"/>
  <c r="BK25" i="163" s="1"/>
  <c r="BC25" i="163"/>
  <c r="BJ25" i="163" s="1"/>
  <c r="AY25" i="163"/>
  <c r="AZ25" i="163" s="1"/>
  <c r="AV25" i="163"/>
  <c r="AW25" i="163" s="1"/>
  <c r="BH25" i="163" s="1"/>
  <c r="AL25" i="163"/>
  <c r="AR25" i="163" s="1"/>
  <c r="AF25" i="163"/>
  <c r="AG25" i="163" s="1"/>
  <c r="AQ25" i="163" s="1"/>
  <c r="AB25" i="163"/>
  <c r="Z25" i="163"/>
  <c r="AA25" i="163" s="1"/>
  <c r="AC25" i="163" s="1"/>
  <c r="AD25" i="163" s="1"/>
  <c r="AP25" i="163" s="1"/>
  <c r="S25" i="163"/>
  <c r="Q25" i="163"/>
  <c r="O25" i="163"/>
  <c r="M25" i="163"/>
  <c r="K25" i="163"/>
  <c r="I25" i="163"/>
  <c r="F25" i="163"/>
  <c r="BX24" i="163"/>
  <c r="Z24" i="163" s="1"/>
  <c r="AA24" i="163" s="1"/>
  <c r="AC24" i="163" s="1"/>
  <c r="AD24" i="163" s="1"/>
  <c r="AP24" i="163" s="1"/>
  <c r="BK24" i="163"/>
  <c r="BF24" i="163"/>
  <c r="BC24" i="163"/>
  <c r="BJ24" i="163" s="1"/>
  <c r="AY24" i="163"/>
  <c r="AZ24" i="163" s="1"/>
  <c r="BI24" i="163" s="1"/>
  <c r="AV24" i="163"/>
  <c r="AW24" i="163" s="1"/>
  <c r="BH24" i="163" s="1"/>
  <c r="AL24" i="163"/>
  <c r="AR24" i="163" s="1"/>
  <c r="AF24" i="163"/>
  <c r="AG24" i="163" s="1"/>
  <c r="AQ24" i="163" s="1"/>
  <c r="AB24" i="163"/>
  <c r="S24" i="163"/>
  <c r="Q24" i="163"/>
  <c r="O24" i="163"/>
  <c r="M24" i="163"/>
  <c r="K24" i="163"/>
  <c r="I24" i="163"/>
  <c r="F24" i="163"/>
  <c r="BX23" i="163"/>
  <c r="BJ23" i="163"/>
  <c r="BI23" i="163"/>
  <c r="BF23" i="163"/>
  <c r="BC23" i="163"/>
  <c r="AY23" i="163"/>
  <c r="AZ23" i="163" s="1"/>
  <c r="AV23" i="163"/>
  <c r="AW23" i="163" s="1"/>
  <c r="BH23" i="163" s="1"/>
  <c r="AR23" i="163"/>
  <c r="AL23" i="163"/>
  <c r="AM23" i="163" s="1"/>
  <c r="AF23" i="163"/>
  <c r="AG23" i="163" s="1"/>
  <c r="AQ23" i="163" s="1"/>
  <c r="AB23" i="163"/>
  <c r="Z23" i="163"/>
  <c r="AA23" i="163" s="1"/>
  <c r="AC23" i="163" s="1"/>
  <c r="AD23" i="163" s="1"/>
  <c r="AP23" i="163" s="1"/>
  <c r="S23" i="163"/>
  <c r="Q23" i="163"/>
  <c r="O23" i="163"/>
  <c r="M23" i="163"/>
  <c r="K23" i="163"/>
  <c r="I23" i="163"/>
  <c r="F23" i="163"/>
  <c r="BX22" i="163"/>
  <c r="Z22" i="163" s="1"/>
  <c r="AA22" i="163" s="1"/>
  <c r="BH22" i="163"/>
  <c r="BF22" i="163"/>
  <c r="BC22" i="163"/>
  <c r="BJ22" i="163" s="1"/>
  <c r="AY22" i="163"/>
  <c r="AZ22" i="163" s="1"/>
  <c r="BI22" i="163" s="1"/>
  <c r="AV22" i="163"/>
  <c r="AW22" i="163" s="1"/>
  <c r="AR22" i="163"/>
  <c r="AL22" i="163"/>
  <c r="AM22" i="163" s="1"/>
  <c r="AF22" i="163"/>
  <c r="AG22" i="163" s="1"/>
  <c r="AQ22" i="163" s="1"/>
  <c r="AB22" i="163"/>
  <c r="S22" i="163"/>
  <c r="Q22" i="163"/>
  <c r="O22" i="163"/>
  <c r="M22" i="163"/>
  <c r="K22" i="163"/>
  <c r="I22" i="163"/>
  <c r="F22" i="163"/>
  <c r="BX21" i="163"/>
  <c r="Z21" i="163" s="1"/>
  <c r="AA21" i="163" s="1"/>
  <c r="AC21" i="163" s="1"/>
  <c r="AD21" i="163" s="1"/>
  <c r="AP21" i="163" s="1"/>
  <c r="BF21" i="163"/>
  <c r="BK21" i="163" s="1"/>
  <c r="BC21" i="163"/>
  <c r="AY21" i="163"/>
  <c r="AZ21" i="163" s="1"/>
  <c r="BI21" i="163" s="1"/>
  <c r="AV21" i="163"/>
  <c r="AW21" i="163" s="1"/>
  <c r="BH21" i="163" s="1"/>
  <c r="AL21" i="163"/>
  <c r="AM21" i="163" s="1"/>
  <c r="AF21" i="163"/>
  <c r="AG21" i="163" s="1"/>
  <c r="AQ21" i="163" s="1"/>
  <c r="AB21" i="163"/>
  <c r="S21" i="163"/>
  <c r="Q21" i="163"/>
  <c r="O21" i="163"/>
  <c r="M21" i="163"/>
  <c r="K21" i="163"/>
  <c r="I21" i="163"/>
  <c r="F21" i="163"/>
  <c r="BX20" i="163"/>
  <c r="Z20" i="163" s="1"/>
  <c r="AA20" i="163" s="1"/>
  <c r="AC20" i="163" s="1"/>
  <c r="AD20" i="163" s="1"/>
  <c r="AP20" i="163" s="1"/>
  <c r="BF20" i="163"/>
  <c r="BK20" i="163" s="1"/>
  <c r="BC20" i="163"/>
  <c r="BJ20" i="163" s="1"/>
  <c r="AZ20" i="163"/>
  <c r="BI20" i="163" s="1"/>
  <c r="AY20" i="163"/>
  <c r="AV20" i="163"/>
  <c r="AW20" i="163" s="1"/>
  <c r="AL20" i="163"/>
  <c r="AR20" i="163" s="1"/>
  <c r="AF20" i="163"/>
  <c r="AG20" i="163" s="1"/>
  <c r="AQ20" i="163" s="1"/>
  <c r="AB20" i="163"/>
  <c r="S20" i="163"/>
  <c r="Q20" i="163"/>
  <c r="O20" i="163"/>
  <c r="M20" i="163"/>
  <c r="K20" i="163"/>
  <c r="I20" i="163"/>
  <c r="F20" i="163"/>
  <c r="BX19" i="163"/>
  <c r="BF19" i="163"/>
  <c r="BK19" i="163" s="1"/>
  <c r="BC19" i="163"/>
  <c r="BJ19" i="163" s="1"/>
  <c r="AY19" i="163"/>
  <c r="AZ19" i="163" s="1"/>
  <c r="BI19" i="163" s="1"/>
  <c r="AV19" i="163"/>
  <c r="AW19" i="163" s="1"/>
  <c r="BH19" i="163" s="1"/>
  <c r="AR19" i="163"/>
  <c r="AL19" i="163"/>
  <c r="AM19" i="163" s="1"/>
  <c r="AF19" i="163"/>
  <c r="AG19" i="163" s="1"/>
  <c r="AQ19" i="163" s="1"/>
  <c r="AB19" i="163"/>
  <c r="Z19" i="163"/>
  <c r="AA19" i="163" s="1"/>
  <c r="AC19" i="163" s="1"/>
  <c r="AD19" i="163" s="1"/>
  <c r="AP19" i="163" s="1"/>
  <c r="S19" i="163"/>
  <c r="Q19" i="163"/>
  <c r="O19" i="163"/>
  <c r="M19" i="163"/>
  <c r="K19" i="163"/>
  <c r="I19" i="163"/>
  <c r="F19" i="163"/>
  <c r="BX18" i="163"/>
  <c r="Z18" i="163" s="1"/>
  <c r="AA18" i="163" s="1"/>
  <c r="BH18" i="163"/>
  <c r="BF18" i="163"/>
  <c r="BK18" i="163" s="1"/>
  <c r="BC18" i="163"/>
  <c r="BJ18" i="163" s="1"/>
  <c r="AY18" i="163"/>
  <c r="AZ18" i="163" s="1"/>
  <c r="BI18" i="163" s="1"/>
  <c r="AV18" i="163"/>
  <c r="AW18" i="163" s="1"/>
  <c r="BG18" i="163" s="1"/>
  <c r="BL18" i="163" s="1"/>
  <c r="AL18" i="163"/>
  <c r="AM18" i="163" s="1"/>
  <c r="AF18" i="163"/>
  <c r="AG18" i="163" s="1"/>
  <c r="AQ18" i="163" s="1"/>
  <c r="AB18" i="163"/>
  <c r="S18" i="163"/>
  <c r="Q18" i="163"/>
  <c r="O18" i="163"/>
  <c r="M18" i="163"/>
  <c r="K18" i="163"/>
  <c r="I18" i="163"/>
  <c r="F18" i="163"/>
  <c r="BX17" i="163"/>
  <c r="Z17" i="163" s="1"/>
  <c r="AA17" i="163" s="1"/>
  <c r="BF17" i="163"/>
  <c r="BK17" i="163" s="1"/>
  <c r="BC17" i="163"/>
  <c r="BJ17" i="163" s="1"/>
  <c r="AY17" i="163"/>
  <c r="AZ17" i="163" s="1"/>
  <c r="AV17" i="163"/>
  <c r="AW17" i="163" s="1"/>
  <c r="BH17" i="163" s="1"/>
  <c r="AL17" i="163"/>
  <c r="AR17" i="163" s="1"/>
  <c r="AF17" i="163"/>
  <c r="AG17" i="163" s="1"/>
  <c r="AQ17" i="163" s="1"/>
  <c r="AB17" i="163"/>
  <c r="S17" i="163"/>
  <c r="Q17" i="163"/>
  <c r="O17" i="163"/>
  <c r="M17" i="163"/>
  <c r="K17" i="163"/>
  <c r="I17" i="163"/>
  <c r="F17" i="163"/>
  <c r="BX16" i="163"/>
  <c r="Z16" i="163" s="1"/>
  <c r="AA16" i="163" s="1"/>
  <c r="AC16" i="163" s="1"/>
  <c r="AD16" i="163" s="1"/>
  <c r="AP16" i="163" s="1"/>
  <c r="BK16" i="163"/>
  <c r="BF16" i="163"/>
  <c r="BC16" i="163"/>
  <c r="BJ16" i="163" s="1"/>
  <c r="AY16" i="163"/>
  <c r="AZ16" i="163" s="1"/>
  <c r="BI16" i="163" s="1"/>
  <c r="AV16" i="163"/>
  <c r="AW16" i="163" s="1"/>
  <c r="BH16" i="163" s="1"/>
  <c r="AL16" i="163"/>
  <c r="AR16" i="163" s="1"/>
  <c r="AF16" i="163"/>
  <c r="AG16" i="163" s="1"/>
  <c r="AQ16" i="163" s="1"/>
  <c r="AB16" i="163"/>
  <c r="S16" i="163"/>
  <c r="Q16" i="163"/>
  <c r="O16" i="163"/>
  <c r="M16" i="163"/>
  <c r="K16" i="163"/>
  <c r="I16" i="163"/>
  <c r="F16" i="163"/>
  <c r="BX15" i="163"/>
  <c r="BK15" i="163"/>
  <c r="BJ15" i="163"/>
  <c r="BI15" i="163"/>
  <c r="BF15" i="163"/>
  <c r="BC15" i="163"/>
  <c r="AY15" i="163"/>
  <c r="AZ15" i="163" s="1"/>
  <c r="AV15" i="163"/>
  <c r="AW15" i="163" s="1"/>
  <c r="BG15" i="163" s="1"/>
  <c r="AL15" i="163"/>
  <c r="AR15" i="163" s="1"/>
  <c r="AF15" i="163"/>
  <c r="AG15" i="163" s="1"/>
  <c r="AQ15" i="163" s="1"/>
  <c r="AB15" i="163"/>
  <c r="Z15" i="163"/>
  <c r="AA15" i="163" s="1"/>
  <c r="AC15" i="163" s="1"/>
  <c r="AD15" i="163" s="1"/>
  <c r="AP15" i="163" s="1"/>
  <c r="S15" i="163"/>
  <c r="Q15" i="163"/>
  <c r="R15" i="163" s="1"/>
  <c r="T15" i="163" s="1"/>
  <c r="U15" i="163" s="1"/>
  <c r="O15" i="163"/>
  <c r="M15" i="163"/>
  <c r="K15" i="163"/>
  <c r="I15" i="163"/>
  <c r="F15" i="163"/>
  <c r="BX14" i="163"/>
  <c r="Z14" i="163" s="1"/>
  <c r="AA14" i="163" s="1"/>
  <c r="AC14" i="163" s="1"/>
  <c r="AD14" i="163" s="1"/>
  <c r="AP14" i="163" s="1"/>
  <c r="BH14" i="163"/>
  <c r="BF14" i="163"/>
  <c r="BK14" i="163" s="1"/>
  <c r="BC14" i="163"/>
  <c r="BJ14" i="163" s="1"/>
  <c r="AY14" i="163"/>
  <c r="AZ14" i="163" s="1"/>
  <c r="BI14" i="163" s="1"/>
  <c r="AV14" i="163"/>
  <c r="AW14" i="163" s="1"/>
  <c r="AL14" i="163"/>
  <c r="AM14" i="163" s="1"/>
  <c r="AF14" i="163"/>
  <c r="AG14" i="163" s="1"/>
  <c r="AQ14" i="163" s="1"/>
  <c r="AB14" i="163"/>
  <c r="S14" i="163"/>
  <c r="Q14" i="163"/>
  <c r="O14" i="163"/>
  <c r="M14" i="163"/>
  <c r="K14" i="163"/>
  <c r="I14" i="163"/>
  <c r="F14" i="163"/>
  <c r="BX13" i="163"/>
  <c r="BF13" i="163"/>
  <c r="BK13" i="163" s="1"/>
  <c r="BC13" i="163"/>
  <c r="BJ13" i="163" s="1"/>
  <c r="AY13" i="163"/>
  <c r="AZ13" i="163" s="1"/>
  <c r="BI13" i="163" s="1"/>
  <c r="AV13" i="163"/>
  <c r="AW13" i="163" s="1"/>
  <c r="AL13" i="163"/>
  <c r="AM13" i="163" s="1"/>
  <c r="AF13" i="163"/>
  <c r="AG13" i="163" s="1"/>
  <c r="AQ13" i="163" s="1"/>
  <c r="AB13" i="163"/>
  <c r="Z13" i="163"/>
  <c r="AA13" i="163" s="1"/>
  <c r="AC13" i="163" s="1"/>
  <c r="AD13" i="163" s="1"/>
  <c r="AP13" i="163" s="1"/>
  <c r="S13" i="163"/>
  <c r="Q13" i="163"/>
  <c r="R13" i="163" s="1"/>
  <c r="T13" i="163" s="1"/>
  <c r="U13" i="163" s="1"/>
  <c r="O13" i="163"/>
  <c r="M13" i="163"/>
  <c r="K13" i="163"/>
  <c r="I13" i="163"/>
  <c r="F13" i="163"/>
  <c r="BX12" i="163"/>
  <c r="Z12" i="163" s="1"/>
  <c r="AA12" i="163" s="1"/>
  <c r="AC12" i="163" s="1"/>
  <c r="AD12" i="163" s="1"/>
  <c r="AP12" i="163" s="1"/>
  <c r="BK12" i="163"/>
  <c r="BF12" i="163"/>
  <c r="BC12" i="163"/>
  <c r="BJ12" i="163" s="1"/>
  <c r="AY12" i="163"/>
  <c r="AZ12" i="163" s="1"/>
  <c r="BI12" i="163" s="1"/>
  <c r="AV12" i="163"/>
  <c r="AW12" i="163" s="1"/>
  <c r="AL12" i="163"/>
  <c r="AR12" i="163" s="1"/>
  <c r="AF12" i="163"/>
  <c r="AG12" i="163" s="1"/>
  <c r="AQ12" i="163" s="1"/>
  <c r="AB12" i="163"/>
  <c r="S12" i="163"/>
  <c r="Q12" i="163"/>
  <c r="O12" i="163"/>
  <c r="M12" i="163"/>
  <c r="K12" i="163"/>
  <c r="I12" i="163"/>
  <c r="F12" i="163"/>
  <c r="BX11" i="163"/>
  <c r="BF11" i="163"/>
  <c r="BK11" i="163" s="1"/>
  <c r="BC11" i="163"/>
  <c r="BJ11" i="163" s="1"/>
  <c r="AY11" i="163"/>
  <c r="AZ11" i="163" s="1"/>
  <c r="BI11" i="163" s="1"/>
  <c r="AV11" i="163"/>
  <c r="AW11" i="163" s="1"/>
  <c r="AR11" i="163"/>
  <c r="AL11" i="163"/>
  <c r="AM11" i="163" s="1"/>
  <c r="AF11" i="163"/>
  <c r="AG11" i="163" s="1"/>
  <c r="AQ11" i="163" s="1"/>
  <c r="AB11" i="163"/>
  <c r="Z11" i="163"/>
  <c r="AA11" i="163" s="1"/>
  <c r="AC11" i="163" s="1"/>
  <c r="AD11" i="163" s="1"/>
  <c r="AP11" i="163" s="1"/>
  <c r="S11" i="163"/>
  <c r="Q11" i="163"/>
  <c r="O11" i="163"/>
  <c r="M11" i="163"/>
  <c r="K11" i="163"/>
  <c r="I11" i="163"/>
  <c r="F11" i="163"/>
  <c r="BX10" i="163"/>
  <c r="Z10" i="163" s="1"/>
  <c r="AA10" i="163" s="1"/>
  <c r="AC10" i="163" s="1"/>
  <c r="AD10" i="163" s="1"/>
  <c r="AP10" i="163" s="1"/>
  <c r="BK10" i="163"/>
  <c r="BF10" i="163"/>
  <c r="BC10" i="163"/>
  <c r="BJ10" i="163" s="1"/>
  <c r="AY10" i="163"/>
  <c r="AZ10" i="163" s="1"/>
  <c r="BI10" i="163" s="1"/>
  <c r="AV10" i="163"/>
  <c r="AW10" i="163" s="1"/>
  <c r="BH10" i="163" s="1"/>
  <c r="AL10" i="163"/>
  <c r="AM10" i="163" s="1"/>
  <c r="AF10" i="163"/>
  <c r="AG10" i="163" s="1"/>
  <c r="AQ10" i="163" s="1"/>
  <c r="AB10" i="163"/>
  <c r="S10" i="163"/>
  <c r="Q10" i="163"/>
  <c r="O10" i="163"/>
  <c r="M10" i="163"/>
  <c r="K10" i="163"/>
  <c r="I10" i="163"/>
  <c r="F10" i="163"/>
  <c r="BX9" i="163"/>
  <c r="BF9" i="163"/>
  <c r="BK9" i="163" s="1"/>
  <c r="BC9" i="163"/>
  <c r="BJ9" i="163" s="1"/>
  <c r="AY9" i="163"/>
  <c r="AZ9" i="163" s="1"/>
  <c r="BI9" i="163" s="1"/>
  <c r="AW9" i="163"/>
  <c r="AV9" i="163"/>
  <c r="AL9" i="163"/>
  <c r="AF9" i="163"/>
  <c r="AG9" i="163" s="1"/>
  <c r="AQ9" i="163" s="1"/>
  <c r="AB9" i="163"/>
  <c r="Z9" i="163"/>
  <c r="AA9" i="163" s="1"/>
  <c r="AC9" i="163" s="1"/>
  <c r="AD9" i="163" s="1"/>
  <c r="AP9" i="163" s="1"/>
  <c r="S9" i="163"/>
  <c r="Q9" i="163"/>
  <c r="O9" i="163"/>
  <c r="M9" i="163"/>
  <c r="K9" i="163"/>
  <c r="I9" i="163"/>
  <c r="F9" i="163"/>
  <c r="BX8" i="163"/>
  <c r="Z8" i="163" s="1"/>
  <c r="AA8" i="163" s="1"/>
  <c r="AC8" i="163" s="1"/>
  <c r="AD8" i="163" s="1"/>
  <c r="AP8" i="163" s="1"/>
  <c r="BK8" i="163"/>
  <c r="BF8" i="163"/>
  <c r="BC8" i="163"/>
  <c r="BJ8" i="163" s="1"/>
  <c r="AY8" i="163"/>
  <c r="AZ8" i="163" s="1"/>
  <c r="AV8" i="163"/>
  <c r="AW8" i="163" s="1"/>
  <c r="BH8" i="163" s="1"/>
  <c r="AL8" i="163"/>
  <c r="AM8" i="163" s="1"/>
  <c r="AF8" i="163"/>
  <c r="AG8" i="163" s="1"/>
  <c r="AQ8" i="163" s="1"/>
  <c r="AB8" i="163"/>
  <c r="S8" i="163"/>
  <c r="Q8" i="163"/>
  <c r="O8" i="163"/>
  <c r="M8" i="163"/>
  <c r="K8" i="163"/>
  <c r="I8" i="163"/>
  <c r="F8" i="163"/>
  <c r="BX7" i="163"/>
  <c r="BF7" i="163"/>
  <c r="BK7" i="163" s="1"/>
  <c r="BC7" i="163"/>
  <c r="BJ7" i="163" s="1"/>
  <c r="AY7" i="163"/>
  <c r="AZ7" i="163" s="1"/>
  <c r="BI7" i="163" s="1"/>
  <c r="AV7" i="163"/>
  <c r="AW7" i="163" s="1"/>
  <c r="BH7" i="163" s="1"/>
  <c r="AL7" i="163"/>
  <c r="AR7" i="163" s="1"/>
  <c r="AF7" i="163"/>
  <c r="AG7" i="163" s="1"/>
  <c r="AQ7" i="163" s="1"/>
  <c r="AB7" i="163"/>
  <c r="Z7" i="163"/>
  <c r="AA7" i="163" s="1"/>
  <c r="AC7" i="163" s="1"/>
  <c r="AD7" i="163" s="1"/>
  <c r="AP7" i="163" s="1"/>
  <c r="S7" i="163"/>
  <c r="Q7" i="163"/>
  <c r="O7" i="163"/>
  <c r="M7" i="163"/>
  <c r="K7" i="163"/>
  <c r="I7" i="163"/>
  <c r="F7" i="163"/>
  <c r="BX6" i="163"/>
  <c r="Z6" i="163" s="1"/>
  <c r="AA6" i="163" s="1"/>
  <c r="AC6" i="163" s="1"/>
  <c r="AD6" i="163" s="1"/>
  <c r="AP6" i="163" s="1"/>
  <c r="BF6" i="163"/>
  <c r="BK6" i="163" s="1"/>
  <c r="BC6" i="163"/>
  <c r="BJ6" i="163" s="1"/>
  <c r="AY6" i="163"/>
  <c r="AZ6" i="163" s="1"/>
  <c r="BI6" i="163" s="1"/>
  <c r="AV6" i="163"/>
  <c r="AW6" i="163" s="1"/>
  <c r="AL6" i="163"/>
  <c r="AF6" i="163"/>
  <c r="AG6" i="163" s="1"/>
  <c r="AQ6" i="163" s="1"/>
  <c r="AB6" i="163"/>
  <c r="S6" i="163"/>
  <c r="Q6" i="163"/>
  <c r="O6" i="163"/>
  <c r="M6" i="163"/>
  <c r="K6" i="163"/>
  <c r="I6" i="163"/>
  <c r="F6" i="163"/>
  <c r="R6" i="163" s="1"/>
  <c r="BX5" i="163"/>
  <c r="Z5" i="163" s="1"/>
  <c r="AA5" i="163" s="1"/>
  <c r="BF5" i="163"/>
  <c r="BK5" i="163" s="1"/>
  <c r="BC5" i="163"/>
  <c r="BJ5" i="163" s="1"/>
  <c r="AY5" i="163"/>
  <c r="AZ5" i="163" s="1"/>
  <c r="BI5" i="163" s="1"/>
  <c r="AV5" i="163"/>
  <c r="AW5" i="163" s="1"/>
  <c r="AR5" i="163"/>
  <c r="AQ5" i="163"/>
  <c r="AL5" i="163"/>
  <c r="AM5" i="163" s="1"/>
  <c r="AF5" i="163"/>
  <c r="AG5" i="163" s="1"/>
  <c r="AB5" i="163"/>
  <c r="S5" i="163"/>
  <c r="Q5" i="163"/>
  <c r="O5" i="163"/>
  <c r="M5" i="163"/>
  <c r="K5" i="163"/>
  <c r="I5" i="163"/>
  <c r="F5" i="163"/>
  <c r="BX4" i="163"/>
  <c r="Z4" i="163" s="1"/>
  <c r="AA4" i="163" s="1"/>
  <c r="AC4" i="163" s="1"/>
  <c r="AD4" i="163" s="1"/>
  <c r="AP4" i="163" s="1"/>
  <c r="BK4" i="163"/>
  <c r="BJ4" i="163"/>
  <c r="BH4" i="163"/>
  <c r="BF4" i="163"/>
  <c r="BC4" i="163"/>
  <c r="AY4" i="163"/>
  <c r="AZ4" i="163" s="1"/>
  <c r="BI4" i="163" s="1"/>
  <c r="AV4" i="163"/>
  <c r="AW4" i="163" s="1"/>
  <c r="AL4" i="163"/>
  <c r="AM4" i="163" s="1"/>
  <c r="AF4" i="163"/>
  <c r="AG4" i="163" s="1"/>
  <c r="AQ4" i="163" s="1"/>
  <c r="AB4" i="163"/>
  <c r="S4" i="163"/>
  <c r="Q4" i="163"/>
  <c r="O4" i="163"/>
  <c r="M4" i="163"/>
  <c r="K4" i="163"/>
  <c r="I4" i="163"/>
  <c r="F4" i="163"/>
  <c r="BX3" i="163"/>
  <c r="BF3" i="163"/>
  <c r="BK3" i="163" s="1"/>
  <c r="BC3" i="163"/>
  <c r="BJ3" i="163" s="1"/>
  <c r="AY3" i="163"/>
  <c r="AZ3" i="163" s="1"/>
  <c r="BI3" i="163" s="1"/>
  <c r="AV3" i="163"/>
  <c r="AW3" i="163" s="1"/>
  <c r="AL3" i="163"/>
  <c r="AR3" i="163" s="1"/>
  <c r="AF3" i="163"/>
  <c r="AG3" i="163" s="1"/>
  <c r="AQ3" i="163" s="1"/>
  <c r="AB3" i="163"/>
  <c r="Z3" i="163"/>
  <c r="AA3" i="163" s="1"/>
  <c r="AC3" i="163" s="1"/>
  <c r="AD3" i="163" s="1"/>
  <c r="AP3" i="163" s="1"/>
  <c r="S3" i="163"/>
  <c r="Q3" i="163"/>
  <c r="O3" i="163"/>
  <c r="M3" i="163"/>
  <c r="K3" i="163"/>
  <c r="I3" i="163"/>
  <c r="F3" i="163"/>
  <c r="BX2" i="163"/>
  <c r="Z2" i="163" s="1"/>
  <c r="AA2" i="163" s="1"/>
  <c r="AC2" i="163" s="1"/>
  <c r="AD2" i="163" s="1"/>
  <c r="AP2" i="163" s="1"/>
  <c r="BK2" i="163"/>
  <c r="BJ2" i="163"/>
  <c r="BF2" i="163"/>
  <c r="BC2" i="163"/>
  <c r="AY2" i="163"/>
  <c r="AZ2" i="163" s="1"/>
  <c r="BI2" i="163" s="1"/>
  <c r="AV2" i="163"/>
  <c r="AW2" i="163" s="1"/>
  <c r="BH2" i="163" s="1"/>
  <c r="AR2" i="163"/>
  <c r="AL2" i="163"/>
  <c r="AM2" i="163" s="1"/>
  <c r="AF2" i="163"/>
  <c r="AG2" i="163" s="1"/>
  <c r="AQ2" i="163" s="1"/>
  <c r="AB2" i="163"/>
  <c r="S2" i="163"/>
  <c r="Q2" i="163"/>
  <c r="O2" i="163"/>
  <c r="M2" i="163"/>
  <c r="K2" i="163"/>
  <c r="I2" i="163"/>
  <c r="F2" i="163"/>
  <c r="AS19" i="135" l="1"/>
  <c r="AS13" i="135"/>
  <c r="AS16" i="135"/>
  <c r="AS15" i="135"/>
  <c r="BJ21" i="75"/>
  <c r="AL4" i="75"/>
  <c r="BJ5" i="75"/>
  <c r="AL23" i="75"/>
  <c r="AQ23" i="75" s="1"/>
  <c r="AL5" i="75"/>
  <c r="AL3" i="75"/>
  <c r="AQ3" i="75" s="1"/>
  <c r="AL25" i="75"/>
  <c r="AQ25" i="75" s="1"/>
  <c r="BJ15" i="75"/>
  <c r="AL21" i="75"/>
  <c r="AQ21" i="75" s="1"/>
  <c r="AQ19" i="75"/>
  <c r="BJ11" i="75"/>
  <c r="BJ3" i="75"/>
  <c r="BJ17" i="75"/>
  <c r="AL24" i="75"/>
  <c r="AQ24" i="75" s="1"/>
  <c r="BJ19" i="75"/>
  <c r="BJ10" i="75"/>
  <c r="BJ25" i="75"/>
  <c r="AQ22" i="75"/>
  <c r="AQ4" i="75"/>
  <c r="AQ13" i="75"/>
  <c r="AQ11" i="75"/>
  <c r="BJ9" i="75"/>
  <c r="AQ14" i="75"/>
  <c r="AQ16" i="75"/>
  <c r="AQ7" i="75"/>
  <c r="BJ24" i="75"/>
  <c r="AQ9" i="75"/>
  <c r="AQ20" i="75"/>
  <c r="AQ12" i="75"/>
  <c r="AQ10" i="75"/>
  <c r="BJ20" i="75"/>
  <c r="AQ6" i="75"/>
  <c r="BJ18" i="75"/>
  <c r="AQ18" i="75"/>
  <c r="AQ8" i="75"/>
  <c r="AQ15" i="75"/>
  <c r="AQ5" i="75"/>
  <c r="AQ2" i="75"/>
  <c r="AQ26" i="75"/>
  <c r="AQ17" i="75"/>
  <c r="BJ13" i="75"/>
  <c r="BH21" i="136"/>
  <c r="BG21" i="136"/>
  <c r="BL21" i="136" s="1"/>
  <c r="R13" i="136"/>
  <c r="T13" i="136" s="1"/>
  <c r="U13" i="136" s="1"/>
  <c r="AO13" i="136" s="1"/>
  <c r="AM10" i="136"/>
  <c r="R12" i="136"/>
  <c r="T12" i="136" s="1"/>
  <c r="U12" i="136" s="1"/>
  <c r="AM16" i="136"/>
  <c r="R21" i="136"/>
  <c r="T21" i="136" s="1"/>
  <c r="U21" i="136" s="1"/>
  <c r="AN21" i="136" s="1"/>
  <c r="R4" i="136"/>
  <c r="T4" i="136" s="1"/>
  <c r="U4" i="136" s="1"/>
  <c r="AO4" i="136" s="1"/>
  <c r="AC8" i="136"/>
  <c r="AD8" i="136" s="1"/>
  <c r="AP8" i="136" s="1"/>
  <c r="AM20" i="136"/>
  <c r="AR2" i="136"/>
  <c r="AR5" i="136"/>
  <c r="R6" i="136"/>
  <c r="T6" i="136" s="1"/>
  <c r="U6" i="136" s="1"/>
  <c r="AM8" i="136"/>
  <c r="AN8" i="136" s="1"/>
  <c r="AS8" i="136" s="1"/>
  <c r="AC9" i="136"/>
  <c r="AD9" i="136" s="1"/>
  <c r="AP9" i="136" s="1"/>
  <c r="AC22" i="136"/>
  <c r="AD22" i="136" s="1"/>
  <c r="AP22" i="136" s="1"/>
  <c r="AM4" i="136"/>
  <c r="AC17" i="136"/>
  <c r="AD17" i="136" s="1"/>
  <c r="AP17" i="136" s="1"/>
  <c r="AC21" i="136"/>
  <c r="AD21" i="136" s="1"/>
  <c r="AP21" i="136" s="1"/>
  <c r="R8" i="136"/>
  <c r="T8" i="136" s="1"/>
  <c r="U8" i="136" s="1"/>
  <c r="R20" i="136"/>
  <c r="T20" i="136" s="1"/>
  <c r="U20" i="136" s="1"/>
  <c r="AO20" i="136" s="1"/>
  <c r="AM12" i="136"/>
  <c r="AR6" i="136"/>
  <c r="AR9" i="136"/>
  <c r="R10" i="136"/>
  <c r="T10" i="136" s="1"/>
  <c r="U10" i="136" s="1"/>
  <c r="AM15" i="136"/>
  <c r="AN15" i="136" s="1"/>
  <c r="AS15" i="136" s="1"/>
  <c r="AR17" i="136"/>
  <c r="BG6" i="136"/>
  <c r="BH6" i="136"/>
  <c r="BG19" i="136"/>
  <c r="BH19" i="136"/>
  <c r="AO15" i="136"/>
  <c r="AO9" i="136"/>
  <c r="AO6" i="136"/>
  <c r="AN6" i="136"/>
  <c r="AO18" i="136"/>
  <c r="AN18" i="136"/>
  <c r="BG2" i="136"/>
  <c r="BH2" i="136"/>
  <c r="AO14" i="136"/>
  <c r="AN14" i="136"/>
  <c r="AS14" i="136" s="1"/>
  <c r="BG3" i="136"/>
  <c r="BH3" i="136"/>
  <c r="AO2" i="136"/>
  <c r="AN2" i="136"/>
  <c r="AO8" i="136"/>
  <c r="AP20" i="136"/>
  <c r="AN20" i="136"/>
  <c r="AS20" i="136" s="1"/>
  <c r="BG15" i="136"/>
  <c r="BH15" i="136"/>
  <c r="AN13" i="136"/>
  <c r="AO22" i="136"/>
  <c r="BG7" i="136"/>
  <c r="BH7" i="136"/>
  <c r="BH10" i="136"/>
  <c r="BG10" i="136"/>
  <c r="AN5" i="136"/>
  <c r="AO5" i="136"/>
  <c r="AO10" i="136"/>
  <c r="AN10" i="136"/>
  <c r="AS10" i="136" s="1"/>
  <c r="BH4" i="136"/>
  <c r="BG4" i="136"/>
  <c r="BL4" i="136" s="1"/>
  <c r="BG22" i="136"/>
  <c r="BL22" i="136" s="1"/>
  <c r="AM3" i="136"/>
  <c r="AM7" i="136"/>
  <c r="AM11" i="136"/>
  <c r="BH11" i="136"/>
  <c r="BG14" i="136"/>
  <c r="BL14" i="136" s="1"/>
  <c r="R3" i="136"/>
  <c r="T3" i="136" s="1"/>
  <c r="U3" i="136" s="1"/>
  <c r="R7" i="136"/>
  <c r="T7" i="136" s="1"/>
  <c r="U7" i="136" s="1"/>
  <c r="R11" i="136"/>
  <c r="T11" i="136" s="1"/>
  <c r="U11" i="136" s="1"/>
  <c r="AM19" i="136"/>
  <c r="AR22" i="136"/>
  <c r="BL11" i="136"/>
  <c r="BH16" i="136"/>
  <c r="BG16" i="136"/>
  <c r="BL16" i="136" s="1"/>
  <c r="BH8" i="136"/>
  <c r="BG8" i="136"/>
  <c r="BL8" i="136" s="1"/>
  <c r="BG13" i="136"/>
  <c r="BL13" i="136" s="1"/>
  <c r="BG5" i="136"/>
  <c r="BL5" i="136" s="1"/>
  <c r="BH12" i="136"/>
  <c r="BG12" i="136"/>
  <c r="AR14" i="136"/>
  <c r="R19" i="136"/>
  <c r="T19" i="136" s="1"/>
  <c r="U19" i="136" s="1"/>
  <c r="BG18" i="136"/>
  <c r="BL18" i="136" s="1"/>
  <c r="BG9" i="136"/>
  <c r="BL9" i="136" s="1"/>
  <c r="AR18" i="136"/>
  <c r="R16" i="136"/>
  <c r="T16" i="136" s="1"/>
  <c r="U16" i="136" s="1"/>
  <c r="T17" i="136"/>
  <c r="U17" i="136" s="1"/>
  <c r="BG17" i="136"/>
  <c r="BL17" i="136" s="1"/>
  <c r="BH20" i="136"/>
  <c r="BG20" i="136"/>
  <c r="BL20" i="136" s="1"/>
  <c r="AN26" i="164"/>
  <c r="AO26" i="164"/>
  <c r="AO6" i="164"/>
  <c r="AN6" i="164"/>
  <c r="AS6" i="164" s="1"/>
  <c r="AP12" i="164"/>
  <c r="AN12" i="164"/>
  <c r="AS12" i="164" s="1"/>
  <c r="BG3" i="164"/>
  <c r="BH3" i="164"/>
  <c r="BG9" i="164"/>
  <c r="BH9" i="164"/>
  <c r="AO17" i="164"/>
  <c r="AN27" i="164"/>
  <c r="AO27" i="164"/>
  <c r="BH20" i="164"/>
  <c r="BG20" i="164"/>
  <c r="BL20" i="164" s="1"/>
  <c r="AO2" i="164"/>
  <c r="AN2" i="164"/>
  <c r="AS2" i="164" s="1"/>
  <c r="BH8" i="164"/>
  <c r="BG8" i="164"/>
  <c r="BL8" i="164" s="1"/>
  <c r="AO8" i="164"/>
  <c r="AP22" i="164"/>
  <c r="AN22" i="164"/>
  <c r="AS22" i="164" s="1"/>
  <c r="AP18" i="164"/>
  <c r="AN18" i="164"/>
  <c r="AS18" i="164" s="1"/>
  <c r="BH6" i="164"/>
  <c r="BG6" i="164"/>
  <c r="BL6" i="164" s="1"/>
  <c r="AO28" i="164"/>
  <c r="AN28" i="164"/>
  <c r="AS28" i="164" s="1"/>
  <c r="AN5" i="164"/>
  <c r="AS5" i="164" s="1"/>
  <c r="AO5" i="164"/>
  <c r="BH16" i="164"/>
  <c r="BG16" i="164"/>
  <c r="BL16" i="164" s="1"/>
  <c r="AN23" i="164"/>
  <c r="AO23" i="164"/>
  <c r="BG2" i="164"/>
  <c r="BL2" i="164" s="1"/>
  <c r="AO21" i="164"/>
  <c r="AN21" i="164"/>
  <c r="AS21" i="164" s="1"/>
  <c r="AM5" i="164"/>
  <c r="AR25" i="164"/>
  <c r="AM25" i="164"/>
  <c r="BH28" i="164"/>
  <c r="BG28" i="164"/>
  <c r="BL28" i="164" s="1"/>
  <c r="AN19" i="164"/>
  <c r="AO19" i="164"/>
  <c r="BH22" i="164"/>
  <c r="BG22" i="164"/>
  <c r="BG25" i="164"/>
  <c r="BH25" i="164"/>
  <c r="R3" i="164"/>
  <c r="T3" i="164" s="1"/>
  <c r="U3" i="164" s="1"/>
  <c r="AN7" i="164"/>
  <c r="AS7" i="164" s="1"/>
  <c r="R9" i="164"/>
  <c r="T9" i="164" s="1"/>
  <c r="U9" i="164" s="1"/>
  <c r="AO14" i="164"/>
  <c r="BG17" i="164"/>
  <c r="BL17" i="164" s="1"/>
  <c r="BH17" i="164"/>
  <c r="BH26" i="164"/>
  <c r="BG26" i="164"/>
  <c r="BL26" i="164" s="1"/>
  <c r="AN11" i="164"/>
  <c r="AO11" i="164"/>
  <c r="AN15" i="164"/>
  <c r="AO15" i="164"/>
  <c r="AN10" i="164"/>
  <c r="AS10" i="164" s="1"/>
  <c r="BG19" i="164"/>
  <c r="BL19" i="164" s="1"/>
  <c r="AM9" i="164"/>
  <c r="AO24" i="164"/>
  <c r="AN24" i="164"/>
  <c r="AS24" i="164" s="1"/>
  <c r="BG10" i="164"/>
  <c r="BL10" i="164" s="1"/>
  <c r="BG13" i="164"/>
  <c r="BL13" i="164" s="1"/>
  <c r="AO16" i="164"/>
  <c r="AN16" i="164"/>
  <c r="AS16" i="164" s="1"/>
  <c r="BG23" i="164"/>
  <c r="BL23" i="164" s="1"/>
  <c r="AM28" i="164"/>
  <c r="AO20" i="164"/>
  <c r="AN20" i="164"/>
  <c r="AS20" i="164" s="1"/>
  <c r="AM3" i="164"/>
  <c r="AM8" i="164"/>
  <c r="AN8" i="164" s="1"/>
  <c r="AS8" i="164" s="1"/>
  <c r="AM17" i="164"/>
  <c r="AN17" i="164" s="1"/>
  <c r="AS17" i="164" s="1"/>
  <c r="BH5" i="164"/>
  <c r="BG5" i="164"/>
  <c r="AN4" i="164"/>
  <c r="AS4" i="164" s="1"/>
  <c r="AR6" i="164"/>
  <c r="AO7" i="164"/>
  <c r="BG11" i="164"/>
  <c r="BL11" i="164" s="1"/>
  <c r="AC14" i="164"/>
  <c r="AD14" i="164" s="1"/>
  <c r="AP14" i="164" s="1"/>
  <c r="AM21" i="164"/>
  <c r="BL24" i="164"/>
  <c r="AM20" i="164"/>
  <c r="AM16" i="164"/>
  <c r="R25" i="164"/>
  <c r="T25" i="164" s="1"/>
  <c r="U25" i="164" s="1"/>
  <c r="BH14" i="164"/>
  <c r="BG14" i="164"/>
  <c r="BL14" i="164" s="1"/>
  <c r="BG27" i="164"/>
  <c r="BL27" i="164" s="1"/>
  <c r="R13" i="164"/>
  <c r="T13" i="164" s="1"/>
  <c r="U13" i="164" s="1"/>
  <c r="BH18" i="164"/>
  <c r="BG18" i="164"/>
  <c r="BG21" i="164"/>
  <c r="BL21" i="164" s="1"/>
  <c r="BG12" i="163"/>
  <c r="BH12" i="163"/>
  <c r="AR8" i="163"/>
  <c r="AR10" i="163"/>
  <c r="AM12" i="163"/>
  <c r="R14" i="163"/>
  <c r="T14" i="163" s="1"/>
  <c r="U14" i="163" s="1"/>
  <c r="AN14" i="163" s="1"/>
  <c r="AR14" i="163"/>
  <c r="T2" i="163"/>
  <c r="U2" i="163" s="1"/>
  <c r="AO2" i="163" s="1"/>
  <c r="BG4" i="163"/>
  <c r="BL4" i="163" s="1"/>
  <c r="AR26" i="163"/>
  <c r="R9" i="163"/>
  <c r="R17" i="163"/>
  <c r="T17" i="163" s="1"/>
  <c r="U17" i="163" s="1"/>
  <c r="AO17" i="163" s="1"/>
  <c r="AM17" i="163"/>
  <c r="AM20" i="163"/>
  <c r="AR21" i="163"/>
  <c r="AM25" i="163"/>
  <c r="R21" i="163"/>
  <c r="T21" i="163" s="1"/>
  <c r="U21" i="163" s="1"/>
  <c r="BG7" i="163"/>
  <c r="BL7" i="163" s="1"/>
  <c r="BG14" i="163"/>
  <c r="R2" i="163"/>
  <c r="AC17" i="163"/>
  <c r="AD17" i="163" s="1"/>
  <c r="AP17" i="163" s="1"/>
  <c r="AC18" i="163"/>
  <c r="AD18" i="163" s="1"/>
  <c r="AP18" i="163" s="1"/>
  <c r="R19" i="163"/>
  <c r="T19" i="163" s="1"/>
  <c r="U19" i="163" s="1"/>
  <c r="AO19" i="163" s="1"/>
  <c r="AC26" i="163"/>
  <c r="AD26" i="163" s="1"/>
  <c r="AP26" i="163" s="1"/>
  <c r="BG16" i="163"/>
  <c r="BL16" i="163" s="1"/>
  <c r="AM15" i="163"/>
  <c r="AR18" i="163"/>
  <c r="AR4" i="163"/>
  <c r="R10" i="163"/>
  <c r="T10" i="163" s="1"/>
  <c r="U10" i="163" s="1"/>
  <c r="AO10" i="163" s="1"/>
  <c r="R27" i="163"/>
  <c r="T27" i="163" s="1"/>
  <c r="U27" i="163" s="1"/>
  <c r="AN27" i="163" s="1"/>
  <c r="AC22" i="163"/>
  <c r="AD22" i="163" s="1"/>
  <c r="AP22" i="163" s="1"/>
  <c r="R25" i="163"/>
  <c r="T25" i="163" s="1"/>
  <c r="U25" i="163" s="1"/>
  <c r="AO25" i="163" s="1"/>
  <c r="AM7" i="163"/>
  <c r="R11" i="163"/>
  <c r="T11" i="163" s="1"/>
  <c r="U11" i="163" s="1"/>
  <c r="BG2" i="163"/>
  <c r="BL2" i="163" s="1"/>
  <c r="R5" i="163"/>
  <c r="T5" i="163" s="1"/>
  <c r="U5" i="163" s="1"/>
  <c r="AO5" i="163" s="1"/>
  <c r="T6" i="163"/>
  <c r="U6" i="163" s="1"/>
  <c r="AO6" i="163" s="1"/>
  <c r="R7" i="163"/>
  <c r="T7" i="163" s="1"/>
  <c r="U7" i="163" s="1"/>
  <c r="AO7" i="163" s="1"/>
  <c r="AC5" i="163"/>
  <c r="AD5" i="163" s="1"/>
  <c r="R12" i="163"/>
  <c r="T12" i="163" s="1"/>
  <c r="U12" i="163" s="1"/>
  <c r="AN12" i="163" s="1"/>
  <c r="AR13" i="163"/>
  <c r="BH15" i="163"/>
  <c r="BL15" i="163" s="1"/>
  <c r="AM16" i="163"/>
  <c r="R18" i="163"/>
  <c r="T18" i="163" s="1"/>
  <c r="U18" i="163" s="1"/>
  <c r="AM24" i="163"/>
  <c r="R26" i="163"/>
  <c r="T26" i="163" s="1"/>
  <c r="U26" i="163" s="1"/>
  <c r="AN26" i="163" s="1"/>
  <c r="AN2" i="163"/>
  <c r="BH3" i="163"/>
  <c r="BG3" i="163"/>
  <c r="BL3" i="163" s="1"/>
  <c r="AP5" i="163"/>
  <c r="AN5" i="163"/>
  <c r="AS5" i="163" s="1"/>
  <c r="BH9" i="163"/>
  <c r="BG9" i="163"/>
  <c r="BL9" i="163" s="1"/>
  <c r="AN21" i="163"/>
  <c r="AN25" i="163"/>
  <c r="AS25" i="163" s="1"/>
  <c r="BG10" i="163"/>
  <c r="BL10" i="163" s="1"/>
  <c r="AO18" i="163"/>
  <c r="AN19" i="163"/>
  <c r="BG19" i="163"/>
  <c r="BL19" i="163" s="1"/>
  <c r="BG21" i="163"/>
  <c r="BJ21" i="163"/>
  <c r="BI25" i="163"/>
  <c r="BG25" i="163"/>
  <c r="BL25" i="163" s="1"/>
  <c r="BH27" i="163"/>
  <c r="BG27" i="163"/>
  <c r="BL27" i="163" s="1"/>
  <c r="AM3" i="163"/>
  <c r="BK22" i="163"/>
  <c r="BG22" i="163"/>
  <c r="BH13" i="163"/>
  <c r="BG13" i="163"/>
  <c r="BL13" i="163" s="1"/>
  <c r="BH5" i="163"/>
  <c r="BG5" i="163"/>
  <c r="T9" i="163"/>
  <c r="U9" i="163" s="1"/>
  <c r="AO15" i="163"/>
  <c r="AN15" i="163"/>
  <c r="AO21" i="163"/>
  <c r="AO13" i="163"/>
  <c r="AN13" i="163"/>
  <c r="AS13" i="163" s="1"/>
  <c r="BK23" i="163"/>
  <c r="BG23" i="163"/>
  <c r="BL23" i="163" s="1"/>
  <c r="AM6" i="163"/>
  <c r="AR6" i="163"/>
  <c r="AR9" i="163"/>
  <c r="AM9" i="163"/>
  <c r="AO14" i="163"/>
  <c r="R23" i="163"/>
  <c r="T23" i="163" s="1"/>
  <c r="U23" i="163" s="1"/>
  <c r="AO27" i="163"/>
  <c r="BG11" i="163"/>
  <c r="BH11" i="163"/>
  <c r="BI8" i="163"/>
  <c r="BG8" i="163"/>
  <c r="BL8" i="163" s="1"/>
  <c r="BL12" i="163"/>
  <c r="R3" i="163"/>
  <c r="T3" i="163" s="1"/>
  <c r="U3" i="163" s="1"/>
  <c r="BH6" i="163"/>
  <c r="BG6" i="163"/>
  <c r="BL14" i="163"/>
  <c r="BI17" i="163"/>
  <c r="BG17" i="163"/>
  <c r="BL17" i="163" s="1"/>
  <c r="BG20" i="163"/>
  <c r="BH20" i="163"/>
  <c r="R22" i="163"/>
  <c r="T22" i="163" s="1"/>
  <c r="U22" i="163" s="1"/>
  <c r="BJ26" i="163"/>
  <c r="BG26" i="163"/>
  <c r="R4" i="163"/>
  <c r="T4" i="163" s="1"/>
  <c r="U4" i="163" s="1"/>
  <c r="R16" i="163"/>
  <c r="T16" i="163" s="1"/>
  <c r="U16" i="163" s="1"/>
  <c r="BG24" i="163"/>
  <c r="BL24" i="163" s="1"/>
  <c r="R8" i="163"/>
  <c r="T8" i="163" s="1"/>
  <c r="U8" i="163" s="1"/>
  <c r="R20" i="163"/>
  <c r="T20" i="163" s="1"/>
  <c r="U20" i="163" s="1"/>
  <c r="R24" i="163"/>
  <c r="T24" i="163" s="1"/>
  <c r="U24" i="163" s="1"/>
  <c r="BU26" i="121"/>
  <c r="X26" i="121" s="1"/>
  <c r="Y26" i="121" s="1"/>
  <c r="AA26" i="121" s="1"/>
  <c r="AB26" i="121" s="1"/>
  <c r="AN26" i="121" s="1"/>
  <c r="BH26" i="121"/>
  <c r="BD26" i="121"/>
  <c r="BI26" i="121" s="1"/>
  <c r="BA26" i="121"/>
  <c r="AW26" i="121"/>
  <c r="AX26" i="121" s="1"/>
  <c r="BG26" i="121" s="1"/>
  <c r="AT26" i="121"/>
  <c r="AU26" i="121" s="1"/>
  <c r="AJ26" i="121"/>
  <c r="AK26" i="121" s="1"/>
  <c r="AD26" i="121"/>
  <c r="AE26" i="121" s="1"/>
  <c r="AO26" i="121" s="1"/>
  <c r="Z26" i="121"/>
  <c r="Q26" i="121"/>
  <c r="O26" i="121"/>
  <c r="P26" i="121" s="1"/>
  <c r="R26" i="121" s="1"/>
  <c r="S26" i="121" s="1"/>
  <c r="M26" i="121"/>
  <c r="K26" i="121"/>
  <c r="I26" i="121"/>
  <c r="F26" i="121"/>
  <c r="BU25" i="121"/>
  <c r="X25" i="121" s="1"/>
  <c r="BD25" i="121"/>
  <c r="BI25" i="121" s="1"/>
  <c r="BA25" i="121"/>
  <c r="BH25" i="121" s="1"/>
  <c r="AX25" i="121"/>
  <c r="BG25" i="121" s="1"/>
  <c r="AW25" i="121"/>
  <c r="AT25" i="121"/>
  <c r="AU25" i="121" s="1"/>
  <c r="AJ25" i="121"/>
  <c r="AK25" i="121" s="1"/>
  <c r="AD25" i="121"/>
  <c r="AE25" i="121" s="1"/>
  <c r="AO25" i="121" s="1"/>
  <c r="Z25" i="121"/>
  <c r="Y25" i="121"/>
  <c r="Q25" i="121"/>
  <c r="O25" i="121"/>
  <c r="M25" i="121"/>
  <c r="K25" i="121"/>
  <c r="I25" i="121"/>
  <c r="F25" i="121"/>
  <c r="BU24" i="121"/>
  <c r="X24" i="121" s="1"/>
  <c r="Y24" i="121" s="1"/>
  <c r="AA24" i="121" s="1"/>
  <c r="AB24" i="121" s="1"/>
  <c r="AN24" i="121" s="1"/>
  <c r="BI24" i="121"/>
  <c r="BH24" i="121"/>
  <c r="BD24" i="121"/>
  <c r="BA24" i="121"/>
  <c r="AW24" i="121"/>
  <c r="AX24" i="121" s="1"/>
  <c r="BG24" i="121" s="1"/>
  <c r="AT24" i="121"/>
  <c r="AU24" i="121" s="1"/>
  <c r="BE24" i="121" s="1"/>
  <c r="AJ24" i="121"/>
  <c r="AD24" i="121"/>
  <c r="AE24" i="121" s="1"/>
  <c r="AO24" i="121" s="1"/>
  <c r="Z24" i="121"/>
  <c r="Q24" i="121"/>
  <c r="O24" i="121"/>
  <c r="M24" i="121"/>
  <c r="K24" i="121"/>
  <c r="I24" i="121"/>
  <c r="F24" i="121"/>
  <c r="BU23" i="121"/>
  <c r="X23" i="121" s="1"/>
  <c r="Y23" i="121" s="1"/>
  <c r="BD23" i="121"/>
  <c r="BI23" i="121" s="1"/>
  <c r="BA23" i="121"/>
  <c r="AW23" i="121"/>
  <c r="AX23" i="121" s="1"/>
  <c r="BG23" i="121" s="1"/>
  <c r="AT23" i="121"/>
  <c r="AU23" i="121" s="1"/>
  <c r="BF23" i="121" s="1"/>
  <c r="AP23" i="121"/>
  <c r="AJ23" i="121"/>
  <c r="AK23" i="121" s="1"/>
  <c r="AD23" i="121"/>
  <c r="AE23" i="121" s="1"/>
  <c r="AO23" i="121" s="1"/>
  <c r="Z23" i="121"/>
  <c r="Q23" i="121"/>
  <c r="O23" i="121"/>
  <c r="M23" i="121"/>
  <c r="K23" i="121"/>
  <c r="I23" i="121"/>
  <c r="F23" i="121"/>
  <c r="BU22" i="121"/>
  <c r="X22" i="121" s="1"/>
  <c r="Y22" i="121" s="1"/>
  <c r="AA22" i="121" s="1"/>
  <c r="AB22" i="121" s="1"/>
  <c r="AN22" i="121" s="1"/>
  <c r="BI22" i="121"/>
  <c r="BH22" i="121"/>
  <c r="BD22" i="121"/>
  <c r="BA22" i="121"/>
  <c r="AW22" i="121"/>
  <c r="AX22" i="121" s="1"/>
  <c r="BG22" i="121" s="1"/>
  <c r="AT22" i="121"/>
  <c r="AU22" i="121" s="1"/>
  <c r="AJ22" i="121"/>
  <c r="AP22" i="121" s="1"/>
  <c r="AD22" i="121"/>
  <c r="AE22" i="121" s="1"/>
  <c r="AO22" i="121" s="1"/>
  <c r="Z22" i="121"/>
  <c r="Q22" i="121"/>
  <c r="O22" i="121"/>
  <c r="M22" i="121"/>
  <c r="K22" i="121"/>
  <c r="I22" i="121"/>
  <c r="F22" i="121"/>
  <c r="BU21" i="121"/>
  <c r="BD21" i="121"/>
  <c r="BI21" i="121" s="1"/>
  <c r="BA21" i="121"/>
  <c r="BH21" i="121" s="1"/>
  <c r="AW21" i="121"/>
  <c r="AX21" i="121" s="1"/>
  <c r="AT21" i="121"/>
  <c r="AU21" i="121" s="1"/>
  <c r="BF21" i="121" s="1"/>
  <c r="AJ21" i="121"/>
  <c r="AK21" i="121" s="1"/>
  <c r="AD21" i="121"/>
  <c r="AE21" i="121" s="1"/>
  <c r="AO21" i="121" s="1"/>
  <c r="Z21" i="121"/>
  <c r="X21" i="121"/>
  <c r="Y21" i="121" s="1"/>
  <c r="AA21" i="121" s="1"/>
  <c r="AB21" i="121" s="1"/>
  <c r="AN21" i="121" s="1"/>
  <c r="Q21" i="121"/>
  <c r="O21" i="121"/>
  <c r="M21" i="121"/>
  <c r="K21" i="121"/>
  <c r="I21" i="121"/>
  <c r="F21" i="121"/>
  <c r="P21" i="121" s="1"/>
  <c r="BU20" i="121"/>
  <c r="X20" i="121" s="1"/>
  <c r="Y20" i="121" s="1"/>
  <c r="AA20" i="121" s="1"/>
  <c r="AB20" i="121" s="1"/>
  <c r="AN20" i="121" s="1"/>
  <c r="BD20" i="121"/>
  <c r="BI20" i="121" s="1"/>
  <c r="BA20" i="121"/>
  <c r="BH20" i="121" s="1"/>
  <c r="AX20" i="121"/>
  <c r="BG20" i="121" s="1"/>
  <c r="AW20" i="121"/>
  <c r="AT20" i="121"/>
  <c r="AU20" i="121" s="1"/>
  <c r="AO20" i="121"/>
  <c r="AJ20" i="121"/>
  <c r="AK20" i="121" s="1"/>
  <c r="AD20" i="121"/>
  <c r="AE20" i="121" s="1"/>
  <c r="Z20" i="121"/>
  <c r="Q20" i="121"/>
  <c r="O20" i="121"/>
  <c r="M20" i="121"/>
  <c r="K20" i="121"/>
  <c r="I20" i="121"/>
  <c r="F20" i="121"/>
  <c r="BU19" i="121"/>
  <c r="X19" i="121" s="1"/>
  <c r="Y19" i="121" s="1"/>
  <c r="AA19" i="121" s="1"/>
  <c r="AB19" i="121" s="1"/>
  <c r="AN19" i="121" s="1"/>
  <c r="BI19" i="121"/>
  <c r="BH19" i="121"/>
  <c r="BD19" i="121"/>
  <c r="BA19" i="121"/>
  <c r="AW19" i="121"/>
  <c r="AX19" i="121" s="1"/>
  <c r="BG19" i="121" s="1"/>
  <c r="AT19" i="121"/>
  <c r="AU19" i="121" s="1"/>
  <c r="AJ19" i="121"/>
  <c r="AP19" i="121" s="1"/>
  <c r="AD19" i="121"/>
  <c r="AE19" i="121" s="1"/>
  <c r="AO19" i="121" s="1"/>
  <c r="Z19" i="121"/>
  <c r="Q19" i="121"/>
  <c r="O19" i="121"/>
  <c r="M19" i="121"/>
  <c r="K19" i="121"/>
  <c r="I19" i="121"/>
  <c r="F19" i="121"/>
  <c r="BU18" i="121"/>
  <c r="X18" i="121" s="1"/>
  <c r="Y18" i="121" s="1"/>
  <c r="BD18" i="121"/>
  <c r="BI18" i="121" s="1"/>
  <c r="BA18" i="121"/>
  <c r="BH18" i="121" s="1"/>
  <c r="AW18" i="121"/>
  <c r="AX18" i="121" s="1"/>
  <c r="BG18" i="121" s="1"/>
  <c r="AT18" i="121"/>
  <c r="AU18" i="121" s="1"/>
  <c r="BF18" i="121" s="1"/>
  <c r="AP18" i="121"/>
  <c r="AO18" i="121"/>
  <c r="AJ18" i="121"/>
  <c r="AK18" i="121" s="1"/>
  <c r="AD18" i="121"/>
  <c r="AE18" i="121" s="1"/>
  <c r="Z18" i="121"/>
  <c r="Q18" i="121"/>
  <c r="O18" i="121"/>
  <c r="M18" i="121"/>
  <c r="K18" i="121"/>
  <c r="I18" i="121"/>
  <c r="F18" i="121"/>
  <c r="BU17" i="121"/>
  <c r="X17" i="121" s="1"/>
  <c r="Y17" i="121" s="1"/>
  <c r="BD17" i="121"/>
  <c r="BI17" i="121" s="1"/>
  <c r="BA17" i="121"/>
  <c r="BH17" i="121" s="1"/>
  <c r="AW17" i="121"/>
  <c r="AX17" i="121" s="1"/>
  <c r="BG17" i="121" s="1"/>
  <c r="AT17" i="121"/>
  <c r="AU17" i="121" s="1"/>
  <c r="AJ17" i="121"/>
  <c r="AK17" i="121" s="1"/>
  <c r="AD17" i="121"/>
  <c r="AE17" i="121" s="1"/>
  <c r="AO17" i="121" s="1"/>
  <c r="Z17" i="121"/>
  <c r="AA17" i="121" s="1"/>
  <c r="AB17" i="121" s="1"/>
  <c r="AN17" i="121" s="1"/>
  <c r="Q17" i="121"/>
  <c r="O17" i="121"/>
  <c r="M17" i="121"/>
  <c r="K17" i="121"/>
  <c r="I17" i="121"/>
  <c r="F17" i="121"/>
  <c r="BU16" i="121"/>
  <c r="BI16" i="121"/>
  <c r="BH16" i="121"/>
  <c r="BD16" i="121"/>
  <c r="BA16" i="121"/>
  <c r="AW16" i="121"/>
  <c r="AX16" i="121" s="1"/>
  <c r="BG16" i="121" s="1"/>
  <c r="AT16" i="121"/>
  <c r="AU16" i="121" s="1"/>
  <c r="BF16" i="121" s="1"/>
  <c r="AJ16" i="121"/>
  <c r="AP16" i="121" s="1"/>
  <c r="AE16" i="121"/>
  <c r="AO16" i="121" s="1"/>
  <c r="AD16" i="121"/>
  <c r="Z16" i="121"/>
  <c r="X16" i="121"/>
  <c r="Y16" i="121" s="1"/>
  <c r="Q16" i="121"/>
  <c r="O16" i="121"/>
  <c r="M16" i="121"/>
  <c r="K16" i="121"/>
  <c r="I16" i="121"/>
  <c r="F16" i="121"/>
  <c r="BU15" i="121"/>
  <c r="X15" i="121" s="1"/>
  <c r="Y15" i="121" s="1"/>
  <c r="BD15" i="121"/>
  <c r="BI15" i="121" s="1"/>
  <c r="BA15" i="121"/>
  <c r="BH15" i="121" s="1"/>
  <c r="AW15" i="121"/>
  <c r="AX15" i="121" s="1"/>
  <c r="BG15" i="121" s="1"/>
  <c r="AU15" i="121"/>
  <c r="BF15" i="121" s="1"/>
  <c r="AT15" i="121"/>
  <c r="AJ15" i="121"/>
  <c r="AP15" i="121" s="1"/>
  <c r="AD15" i="121"/>
  <c r="AE15" i="121" s="1"/>
  <c r="AO15" i="121" s="1"/>
  <c r="AA15" i="121"/>
  <c r="AB15" i="121" s="1"/>
  <c r="AN15" i="121" s="1"/>
  <c r="Z15" i="121"/>
  <c r="Q15" i="121"/>
  <c r="O15" i="121"/>
  <c r="M15" i="121"/>
  <c r="K15" i="121"/>
  <c r="I15" i="121"/>
  <c r="F15" i="121"/>
  <c r="P15" i="121" s="1"/>
  <c r="BU14" i="121"/>
  <c r="X14" i="121" s="1"/>
  <c r="Y14" i="121" s="1"/>
  <c r="AA14" i="121" s="1"/>
  <c r="AB14" i="121" s="1"/>
  <c r="AN14" i="121" s="1"/>
  <c r="BI14" i="121"/>
  <c r="BD14" i="121"/>
  <c r="BA14" i="121"/>
  <c r="BH14" i="121" s="1"/>
  <c r="AW14" i="121"/>
  <c r="AX14" i="121" s="1"/>
  <c r="BG14" i="121" s="1"/>
  <c r="AT14" i="121"/>
  <c r="AU14" i="121" s="1"/>
  <c r="AJ14" i="121"/>
  <c r="AP14" i="121" s="1"/>
  <c r="AE14" i="121"/>
  <c r="AO14" i="121" s="1"/>
  <c r="AD14" i="121"/>
  <c r="Z14" i="121"/>
  <c r="Q14" i="121"/>
  <c r="O14" i="121"/>
  <c r="M14" i="121"/>
  <c r="K14" i="121"/>
  <c r="I14" i="121"/>
  <c r="F14" i="121"/>
  <c r="BU13" i="121"/>
  <c r="BG13" i="121"/>
  <c r="BF13" i="121"/>
  <c r="BE13" i="121"/>
  <c r="BD13" i="121"/>
  <c r="BI13" i="121" s="1"/>
  <c r="BA13" i="121"/>
  <c r="BH13" i="121" s="1"/>
  <c r="AX13" i="121"/>
  <c r="AW13" i="121"/>
  <c r="AT13" i="121"/>
  <c r="AU13" i="121" s="1"/>
  <c r="AJ13" i="121"/>
  <c r="AP13" i="121" s="1"/>
  <c r="AD13" i="121"/>
  <c r="AE13" i="121" s="1"/>
  <c r="AO13" i="121" s="1"/>
  <c r="Z13" i="121"/>
  <c r="X13" i="121"/>
  <c r="Y13" i="121" s="1"/>
  <c r="AA13" i="121" s="1"/>
  <c r="AB13" i="121" s="1"/>
  <c r="AN13" i="121" s="1"/>
  <c r="Q13" i="121"/>
  <c r="O13" i="121"/>
  <c r="M13" i="121"/>
  <c r="K13" i="121"/>
  <c r="I13" i="121"/>
  <c r="F13" i="121"/>
  <c r="P13" i="121" s="1"/>
  <c r="BU12" i="121"/>
  <c r="X12" i="121" s="1"/>
  <c r="Y12" i="121" s="1"/>
  <c r="AA12" i="121" s="1"/>
  <c r="AB12" i="121" s="1"/>
  <c r="BD12" i="121"/>
  <c r="BI12" i="121" s="1"/>
  <c r="BA12" i="121"/>
  <c r="BH12" i="121" s="1"/>
  <c r="AW12" i="121"/>
  <c r="AX12" i="121" s="1"/>
  <c r="BG12" i="121" s="1"/>
  <c r="AT12" i="121"/>
  <c r="AU12" i="121" s="1"/>
  <c r="BF12" i="121" s="1"/>
  <c r="AP12" i="121"/>
  <c r="AO12" i="121"/>
  <c r="AN12" i="121"/>
  <c r="AJ12" i="121"/>
  <c r="AK12" i="121" s="1"/>
  <c r="AD12" i="121"/>
  <c r="AE12" i="121" s="1"/>
  <c r="Z12" i="121"/>
  <c r="Q12" i="121"/>
  <c r="O12" i="121"/>
  <c r="M12" i="121"/>
  <c r="K12" i="121"/>
  <c r="I12" i="121"/>
  <c r="F12" i="121"/>
  <c r="BU11" i="121"/>
  <c r="BD11" i="121"/>
  <c r="BI11" i="121" s="1"/>
  <c r="BA11" i="121"/>
  <c r="BH11" i="121" s="1"/>
  <c r="AW11" i="121"/>
  <c r="AX11" i="121" s="1"/>
  <c r="BG11" i="121" s="1"/>
  <c r="AT11" i="121"/>
  <c r="AU11" i="121" s="1"/>
  <c r="AJ11" i="121"/>
  <c r="AP11" i="121" s="1"/>
  <c r="AD11" i="121"/>
  <c r="AE11" i="121" s="1"/>
  <c r="AO11" i="121" s="1"/>
  <c r="Z11" i="121"/>
  <c r="X11" i="121"/>
  <c r="Y11" i="121" s="1"/>
  <c r="AA11" i="121" s="1"/>
  <c r="AB11" i="121" s="1"/>
  <c r="AN11" i="121" s="1"/>
  <c r="Q11" i="121"/>
  <c r="O11" i="121"/>
  <c r="M11" i="121"/>
  <c r="K11" i="121"/>
  <c r="I11" i="121"/>
  <c r="F11" i="121"/>
  <c r="BU10" i="121"/>
  <c r="X10" i="121" s="1"/>
  <c r="Y10" i="121" s="1"/>
  <c r="BD10" i="121"/>
  <c r="BI10" i="121" s="1"/>
  <c r="BA10" i="121"/>
  <c r="BH10" i="121" s="1"/>
  <c r="AX10" i="121"/>
  <c r="BG10" i="121" s="1"/>
  <c r="AW10" i="121"/>
  <c r="AT10" i="121"/>
  <c r="AU10" i="121" s="1"/>
  <c r="AJ10" i="121"/>
  <c r="AK10" i="121" s="1"/>
  <c r="AD10" i="121"/>
  <c r="AE10" i="121" s="1"/>
  <c r="AO10" i="121" s="1"/>
  <c r="Z10" i="121"/>
  <c r="Q10" i="121"/>
  <c r="O10" i="121"/>
  <c r="M10" i="121"/>
  <c r="K10" i="121"/>
  <c r="I10" i="121"/>
  <c r="F10" i="121"/>
  <c r="BU9" i="121"/>
  <c r="X9" i="121" s="1"/>
  <c r="BD9" i="121"/>
  <c r="BI9" i="121" s="1"/>
  <c r="BA9" i="121"/>
  <c r="BH9" i="121" s="1"/>
  <c r="AW9" i="121"/>
  <c r="AX9" i="121" s="1"/>
  <c r="BG9" i="121" s="1"/>
  <c r="AT9" i="121"/>
  <c r="AU9" i="121" s="1"/>
  <c r="AJ9" i="121"/>
  <c r="AK9" i="121" s="1"/>
  <c r="AD9" i="121"/>
  <c r="AE9" i="121" s="1"/>
  <c r="AO9" i="121" s="1"/>
  <c r="Z9" i="121"/>
  <c r="Y9" i="121"/>
  <c r="AA9" i="121" s="1"/>
  <c r="AB9" i="121" s="1"/>
  <c r="AN9" i="121" s="1"/>
  <c r="Q9" i="121"/>
  <c r="O9" i="121"/>
  <c r="M9" i="121"/>
  <c r="K9" i="121"/>
  <c r="I9" i="121"/>
  <c r="F9" i="121"/>
  <c r="BU8" i="121"/>
  <c r="X8" i="121" s="1"/>
  <c r="Y8" i="121" s="1"/>
  <c r="AA8" i="121" s="1"/>
  <c r="AB8" i="121" s="1"/>
  <c r="AN8" i="121" s="1"/>
  <c r="BI8" i="121"/>
  <c r="BH8" i="121"/>
  <c r="BG8" i="121"/>
  <c r="BD8" i="121"/>
  <c r="BA8" i="121"/>
  <c r="AW8" i="121"/>
  <c r="AX8" i="121" s="1"/>
  <c r="AT8" i="121"/>
  <c r="AU8" i="121" s="1"/>
  <c r="AJ8" i="121"/>
  <c r="AP8" i="121" s="1"/>
  <c r="AE8" i="121"/>
  <c r="AO8" i="121" s="1"/>
  <c r="AD8" i="121"/>
  <c r="Z8" i="121"/>
  <c r="Q8" i="121"/>
  <c r="O8" i="121"/>
  <c r="M8" i="121"/>
  <c r="K8" i="121"/>
  <c r="I8" i="121"/>
  <c r="F8" i="121"/>
  <c r="BU7" i="121"/>
  <c r="X7" i="121" s="1"/>
  <c r="Y7" i="121" s="1"/>
  <c r="AA7" i="121" s="1"/>
  <c r="AB7" i="121" s="1"/>
  <c r="AN7" i="121" s="1"/>
  <c r="BD7" i="121"/>
  <c r="BI7" i="121" s="1"/>
  <c r="BA7" i="121"/>
  <c r="BH7" i="121" s="1"/>
  <c r="AW7" i="121"/>
  <c r="AX7" i="121" s="1"/>
  <c r="BG7" i="121" s="1"/>
  <c r="AU7" i="121"/>
  <c r="BF7" i="121" s="1"/>
  <c r="AT7" i="121"/>
  <c r="AP7" i="121"/>
  <c r="AK7" i="121"/>
  <c r="AJ7" i="121"/>
  <c r="AD7" i="121"/>
  <c r="AE7" i="121" s="1"/>
  <c r="AO7" i="121" s="1"/>
  <c r="Z7" i="121"/>
  <c r="Q7" i="121"/>
  <c r="O7" i="121"/>
  <c r="P7" i="121" s="1"/>
  <c r="R7" i="121" s="1"/>
  <c r="S7" i="121" s="1"/>
  <c r="M7" i="121"/>
  <c r="K7" i="121"/>
  <c r="I7" i="121"/>
  <c r="F7" i="121"/>
  <c r="BU6" i="121"/>
  <c r="BD6" i="121"/>
  <c r="BI6" i="121" s="1"/>
  <c r="BA6" i="121"/>
  <c r="BH6" i="121" s="1"/>
  <c r="AW6" i="121"/>
  <c r="AX6" i="121" s="1"/>
  <c r="BG6" i="121" s="1"/>
  <c r="AU6" i="121"/>
  <c r="AT6" i="121"/>
  <c r="AJ6" i="121"/>
  <c r="AP6" i="121" s="1"/>
  <c r="AD6" i="121"/>
  <c r="AE6" i="121" s="1"/>
  <c r="AO6" i="121" s="1"/>
  <c r="Z6" i="121"/>
  <c r="X6" i="121"/>
  <c r="Y6" i="121" s="1"/>
  <c r="Q6" i="121"/>
  <c r="O6" i="121"/>
  <c r="M6" i="121"/>
  <c r="K6" i="121"/>
  <c r="I6" i="121"/>
  <c r="F6" i="121"/>
  <c r="BU5" i="121"/>
  <c r="X5" i="121" s="1"/>
  <c r="Y5" i="121" s="1"/>
  <c r="AA5" i="121" s="1"/>
  <c r="AB5" i="121" s="1"/>
  <c r="AN5" i="121" s="1"/>
  <c r="BH5" i="121"/>
  <c r="BD5" i="121"/>
  <c r="BI5" i="121" s="1"/>
  <c r="BA5" i="121"/>
  <c r="AW5" i="121"/>
  <c r="AX5" i="121" s="1"/>
  <c r="BG5" i="121" s="1"/>
  <c r="AT5" i="121"/>
  <c r="AU5" i="121" s="1"/>
  <c r="AP5" i="121"/>
  <c r="AJ5" i="121"/>
  <c r="AK5" i="121" s="1"/>
  <c r="AD5" i="121"/>
  <c r="AE5" i="121" s="1"/>
  <c r="AO5" i="121" s="1"/>
  <c r="Z5" i="121"/>
  <c r="Q5" i="121"/>
  <c r="O5" i="121"/>
  <c r="M5" i="121"/>
  <c r="K5" i="121"/>
  <c r="I5" i="121"/>
  <c r="F5" i="121"/>
  <c r="BU4" i="121"/>
  <c r="X4" i="121" s="1"/>
  <c r="Y4" i="121" s="1"/>
  <c r="BD4" i="121"/>
  <c r="BI4" i="121" s="1"/>
  <c r="BA4" i="121"/>
  <c r="BH4" i="121" s="1"/>
  <c r="AX4" i="121"/>
  <c r="BG4" i="121" s="1"/>
  <c r="AW4" i="121"/>
  <c r="AU4" i="121"/>
  <c r="BF4" i="121" s="1"/>
  <c r="AT4" i="121"/>
  <c r="AJ4" i="121"/>
  <c r="AP4" i="121" s="1"/>
  <c r="AD4" i="121"/>
  <c r="AE4" i="121" s="1"/>
  <c r="AO4" i="121" s="1"/>
  <c r="Z4" i="121"/>
  <c r="Q4" i="121"/>
  <c r="O4" i="121"/>
  <c r="M4" i="121"/>
  <c r="K4" i="121"/>
  <c r="I4" i="121"/>
  <c r="F4" i="121"/>
  <c r="BU3" i="121"/>
  <c r="X3" i="121" s="1"/>
  <c r="Y3" i="121" s="1"/>
  <c r="AA3" i="121" s="1"/>
  <c r="AB3" i="121" s="1"/>
  <c r="AN3" i="121" s="1"/>
  <c r="BI3" i="121"/>
  <c r="BH3" i="121"/>
  <c r="BD3" i="121"/>
  <c r="BA3" i="121"/>
  <c r="AW3" i="121"/>
  <c r="AX3" i="121" s="1"/>
  <c r="BG3" i="121" s="1"/>
  <c r="AT3" i="121"/>
  <c r="AU3" i="121" s="1"/>
  <c r="AJ3" i="121"/>
  <c r="AP3" i="121" s="1"/>
  <c r="AD3" i="121"/>
  <c r="AE3" i="121" s="1"/>
  <c r="AO3" i="121" s="1"/>
  <c r="Z3" i="121"/>
  <c r="Q3" i="121"/>
  <c r="O3" i="121"/>
  <c r="M3" i="121"/>
  <c r="K3" i="121"/>
  <c r="I3" i="121"/>
  <c r="F3" i="121"/>
  <c r="BU2" i="121"/>
  <c r="X2" i="121" s="1"/>
  <c r="Y2" i="121" s="1"/>
  <c r="BD2" i="121"/>
  <c r="BI2" i="121" s="1"/>
  <c r="BA2" i="121"/>
  <c r="BH2" i="121" s="1"/>
  <c r="AW2" i="121"/>
  <c r="AX2" i="121" s="1"/>
  <c r="BG2" i="121" s="1"/>
  <c r="AT2" i="121"/>
  <c r="AU2" i="121" s="1"/>
  <c r="BF2" i="121" s="1"/>
  <c r="AJ2" i="121"/>
  <c r="AK2" i="121" s="1"/>
  <c r="AD2" i="121"/>
  <c r="AE2" i="121" s="1"/>
  <c r="AO2" i="121" s="1"/>
  <c r="Z2" i="121"/>
  <c r="Q2" i="121"/>
  <c r="O2" i="121"/>
  <c r="M2" i="121"/>
  <c r="K2" i="121"/>
  <c r="I2" i="121"/>
  <c r="F2" i="121"/>
  <c r="BU28" i="119"/>
  <c r="BH28" i="119"/>
  <c r="BD28" i="119"/>
  <c r="BI28" i="119" s="1"/>
  <c r="BA28" i="119"/>
  <c r="AW28" i="119"/>
  <c r="AX28" i="119" s="1"/>
  <c r="BG28" i="119" s="1"/>
  <c r="AT28" i="119"/>
  <c r="AU28" i="119" s="1"/>
  <c r="BF28" i="119" s="1"/>
  <c r="AJ28" i="119"/>
  <c r="AK28" i="119" s="1"/>
  <c r="AD28" i="119"/>
  <c r="AE28" i="119" s="1"/>
  <c r="AO28" i="119" s="1"/>
  <c r="AB28" i="119"/>
  <c r="AN28" i="119" s="1"/>
  <c r="Z28" i="119"/>
  <c r="X28" i="119"/>
  <c r="Y28" i="119" s="1"/>
  <c r="AA28" i="119" s="1"/>
  <c r="Q28" i="119"/>
  <c r="P28" i="119"/>
  <c r="R28" i="119" s="1"/>
  <c r="S28" i="119" s="1"/>
  <c r="O28" i="119"/>
  <c r="M28" i="119"/>
  <c r="K28" i="119"/>
  <c r="I28" i="119"/>
  <c r="F28" i="119"/>
  <c r="BU27" i="119"/>
  <c r="X27" i="119" s="1"/>
  <c r="BD27" i="119"/>
  <c r="BI27" i="119" s="1"/>
  <c r="BA27" i="119"/>
  <c r="BH27" i="119" s="1"/>
  <c r="AW27" i="119"/>
  <c r="AX27" i="119" s="1"/>
  <c r="BG27" i="119" s="1"/>
  <c r="AT27" i="119"/>
  <c r="AU27" i="119" s="1"/>
  <c r="AP27" i="119"/>
  <c r="AO27" i="119"/>
  <c r="AJ27" i="119"/>
  <c r="AK27" i="119" s="1"/>
  <c r="AD27" i="119"/>
  <c r="AE27" i="119" s="1"/>
  <c r="Z27" i="119"/>
  <c r="Y27" i="119"/>
  <c r="AA27" i="119" s="1"/>
  <c r="AB27" i="119" s="1"/>
  <c r="AN27" i="119" s="1"/>
  <c r="Q27" i="119"/>
  <c r="P27" i="119"/>
  <c r="R27" i="119" s="1"/>
  <c r="S27" i="119" s="1"/>
  <c r="AL27" i="119" s="1"/>
  <c r="O27" i="119"/>
  <c r="M27" i="119"/>
  <c r="K27" i="119"/>
  <c r="I27" i="119"/>
  <c r="F27" i="119"/>
  <c r="BU26" i="119"/>
  <c r="BI26" i="119"/>
  <c r="BH26" i="119"/>
  <c r="BD26" i="119"/>
  <c r="BA26" i="119"/>
  <c r="AW26" i="119"/>
  <c r="AX26" i="119" s="1"/>
  <c r="BG26" i="119" s="1"/>
  <c r="AT26" i="119"/>
  <c r="AU26" i="119" s="1"/>
  <c r="AK26" i="119"/>
  <c r="AJ26" i="119"/>
  <c r="AP26" i="119" s="1"/>
  <c r="AE26" i="119"/>
  <c r="AO26" i="119" s="1"/>
  <c r="AD26" i="119"/>
  <c r="Z26" i="119"/>
  <c r="X26" i="119"/>
  <c r="Y26" i="119" s="1"/>
  <c r="AA26" i="119" s="1"/>
  <c r="AB26" i="119" s="1"/>
  <c r="AN26" i="119" s="1"/>
  <c r="Q26" i="119"/>
  <c r="O26" i="119"/>
  <c r="M26" i="119"/>
  <c r="K26" i="119"/>
  <c r="I26" i="119"/>
  <c r="F26" i="119"/>
  <c r="P26" i="119" s="1"/>
  <c r="R26" i="119" s="1"/>
  <c r="S26" i="119" s="1"/>
  <c r="BU25" i="119"/>
  <c r="X25" i="119" s="1"/>
  <c r="Y25" i="119" s="1"/>
  <c r="AA25" i="119" s="1"/>
  <c r="AB25" i="119" s="1"/>
  <c r="AN25" i="119" s="1"/>
  <c r="BG25" i="119"/>
  <c r="BD25" i="119"/>
  <c r="BI25" i="119" s="1"/>
  <c r="BA25" i="119"/>
  <c r="BH25" i="119" s="1"/>
  <c r="AX25" i="119"/>
  <c r="AW25" i="119"/>
  <c r="AT25" i="119"/>
  <c r="AU25" i="119" s="1"/>
  <c r="BF25" i="119" s="1"/>
  <c r="AP25" i="119"/>
  <c r="AJ25" i="119"/>
  <c r="AK25" i="119" s="1"/>
  <c r="AD25" i="119"/>
  <c r="AE25" i="119" s="1"/>
  <c r="AO25" i="119" s="1"/>
  <c r="Z25" i="119"/>
  <c r="Q25" i="119"/>
  <c r="O25" i="119"/>
  <c r="P25" i="119" s="1"/>
  <c r="R25" i="119" s="1"/>
  <c r="S25" i="119" s="1"/>
  <c r="M25" i="119"/>
  <c r="K25" i="119"/>
  <c r="I25" i="119"/>
  <c r="F25" i="119"/>
  <c r="BU24" i="119"/>
  <c r="BI24" i="119"/>
  <c r="BH24" i="119"/>
  <c r="BD24" i="119"/>
  <c r="BA24" i="119"/>
  <c r="AX24" i="119"/>
  <c r="BG24" i="119" s="1"/>
  <c r="AW24" i="119"/>
  <c r="AU24" i="119"/>
  <c r="AT24" i="119"/>
  <c r="AO24" i="119"/>
  <c r="AM24" i="119"/>
  <c r="AK24" i="119"/>
  <c r="AJ24" i="119"/>
  <c r="AP24" i="119" s="1"/>
  <c r="AE24" i="119"/>
  <c r="AD24" i="119"/>
  <c r="Z24" i="119"/>
  <c r="Y24" i="119"/>
  <c r="AA24" i="119" s="1"/>
  <c r="AB24" i="119" s="1"/>
  <c r="AN24" i="119" s="1"/>
  <c r="X24" i="119"/>
  <c r="Q24" i="119"/>
  <c r="O24" i="119"/>
  <c r="M24" i="119"/>
  <c r="K24" i="119"/>
  <c r="I24" i="119"/>
  <c r="P24" i="119" s="1"/>
  <c r="R24" i="119" s="1"/>
  <c r="S24" i="119" s="1"/>
  <c r="AL24" i="119" s="1"/>
  <c r="AQ24" i="119" s="1"/>
  <c r="F24" i="119"/>
  <c r="BU23" i="119"/>
  <c r="BI23" i="119"/>
  <c r="BH23" i="119"/>
  <c r="BD23" i="119"/>
  <c r="BA23" i="119"/>
  <c r="AW23" i="119"/>
  <c r="AX23" i="119" s="1"/>
  <c r="BG23" i="119" s="1"/>
  <c r="AU23" i="119"/>
  <c r="BF23" i="119" s="1"/>
  <c r="AT23" i="119"/>
  <c r="AJ23" i="119"/>
  <c r="AP23" i="119" s="1"/>
  <c r="AD23" i="119"/>
  <c r="AE23" i="119" s="1"/>
  <c r="AO23" i="119" s="1"/>
  <c r="Z23" i="119"/>
  <c r="X23" i="119"/>
  <c r="Y23" i="119" s="1"/>
  <c r="AA23" i="119" s="1"/>
  <c r="AB23" i="119" s="1"/>
  <c r="AN23" i="119" s="1"/>
  <c r="Q23" i="119"/>
  <c r="O23" i="119"/>
  <c r="M23" i="119"/>
  <c r="K23" i="119"/>
  <c r="I23" i="119"/>
  <c r="F23" i="119"/>
  <c r="P23" i="119" s="1"/>
  <c r="R23" i="119" s="1"/>
  <c r="S23" i="119" s="1"/>
  <c r="BU22" i="119"/>
  <c r="X22" i="119" s="1"/>
  <c r="Y22" i="119" s="1"/>
  <c r="AA22" i="119" s="1"/>
  <c r="AB22" i="119" s="1"/>
  <c r="AN22" i="119" s="1"/>
  <c r="BD22" i="119"/>
  <c r="BI22" i="119" s="1"/>
  <c r="BA22" i="119"/>
  <c r="BH22" i="119" s="1"/>
  <c r="AX22" i="119"/>
  <c r="BG22" i="119" s="1"/>
  <c r="AW22" i="119"/>
  <c r="AT22" i="119"/>
  <c r="AU22" i="119" s="1"/>
  <c r="BF22" i="119" s="1"/>
  <c r="AP22" i="119"/>
  <c r="AJ22" i="119"/>
  <c r="AK22" i="119" s="1"/>
  <c r="AD22" i="119"/>
  <c r="AE22" i="119" s="1"/>
  <c r="AO22" i="119" s="1"/>
  <c r="Z22" i="119"/>
  <c r="Q22" i="119"/>
  <c r="P22" i="119"/>
  <c r="R22" i="119" s="1"/>
  <c r="S22" i="119" s="1"/>
  <c r="O22" i="119"/>
  <c r="M22" i="119"/>
  <c r="K22" i="119"/>
  <c r="I22" i="119"/>
  <c r="F22" i="119"/>
  <c r="BU21" i="119"/>
  <c r="X21" i="119" s="1"/>
  <c r="Y21" i="119" s="1"/>
  <c r="AA21" i="119" s="1"/>
  <c r="AB21" i="119" s="1"/>
  <c r="AN21" i="119" s="1"/>
  <c r="BI21" i="119"/>
  <c r="BH21" i="119"/>
  <c r="BD21" i="119"/>
  <c r="BA21" i="119"/>
  <c r="AW21" i="119"/>
  <c r="AX21" i="119" s="1"/>
  <c r="BG21" i="119" s="1"/>
  <c r="AT21" i="119"/>
  <c r="AU21" i="119" s="1"/>
  <c r="AJ21" i="119"/>
  <c r="AP21" i="119" s="1"/>
  <c r="AE21" i="119"/>
  <c r="AO21" i="119" s="1"/>
  <c r="AD21" i="119"/>
  <c r="Z21" i="119"/>
  <c r="Q21" i="119"/>
  <c r="O21" i="119"/>
  <c r="M21" i="119"/>
  <c r="K21" i="119"/>
  <c r="I21" i="119"/>
  <c r="F21" i="119"/>
  <c r="BU20" i="119"/>
  <c r="BH20" i="119"/>
  <c r="BG20" i="119"/>
  <c r="BD20" i="119"/>
  <c r="BI20" i="119" s="1"/>
  <c r="BA20" i="119"/>
  <c r="AX20" i="119"/>
  <c r="AW20" i="119"/>
  <c r="AT20" i="119"/>
  <c r="AU20" i="119" s="1"/>
  <c r="AP20" i="119"/>
  <c r="AO20" i="119"/>
  <c r="AJ20" i="119"/>
  <c r="AK20" i="119" s="1"/>
  <c r="AE20" i="119"/>
  <c r="AD20" i="119"/>
  <c r="Z20" i="119"/>
  <c r="X20" i="119"/>
  <c r="Y20" i="119" s="1"/>
  <c r="AA20" i="119" s="1"/>
  <c r="AB20" i="119" s="1"/>
  <c r="AN20" i="119" s="1"/>
  <c r="Q20" i="119"/>
  <c r="O20" i="119"/>
  <c r="M20" i="119"/>
  <c r="K20" i="119"/>
  <c r="I20" i="119"/>
  <c r="F20" i="119"/>
  <c r="P20" i="119" s="1"/>
  <c r="R20" i="119" s="1"/>
  <c r="S20" i="119" s="1"/>
  <c r="BU19" i="119"/>
  <c r="X19" i="119" s="1"/>
  <c r="Y19" i="119" s="1"/>
  <c r="AA19" i="119" s="1"/>
  <c r="AB19" i="119" s="1"/>
  <c r="AN19" i="119" s="1"/>
  <c r="BD19" i="119"/>
  <c r="BI19" i="119" s="1"/>
  <c r="BA19" i="119"/>
  <c r="BH19" i="119" s="1"/>
  <c r="AW19" i="119"/>
  <c r="AX19" i="119" s="1"/>
  <c r="BG19" i="119" s="1"/>
  <c r="AT19" i="119"/>
  <c r="AU19" i="119" s="1"/>
  <c r="BF19" i="119" s="1"/>
  <c r="AP19" i="119"/>
  <c r="AJ19" i="119"/>
  <c r="AK19" i="119" s="1"/>
  <c r="AD19" i="119"/>
  <c r="AE19" i="119" s="1"/>
  <c r="AO19" i="119" s="1"/>
  <c r="Z19" i="119"/>
  <c r="Q19" i="119"/>
  <c r="O19" i="119"/>
  <c r="M19" i="119"/>
  <c r="P19" i="119" s="1"/>
  <c r="R19" i="119" s="1"/>
  <c r="S19" i="119" s="1"/>
  <c r="K19" i="119"/>
  <c r="I19" i="119"/>
  <c r="F19" i="119"/>
  <c r="BU18" i="119"/>
  <c r="BI18" i="119"/>
  <c r="BH18" i="119"/>
  <c r="BD18" i="119"/>
  <c r="BA18" i="119"/>
  <c r="AW18" i="119"/>
  <c r="AX18" i="119" s="1"/>
  <c r="BG18" i="119" s="1"/>
  <c r="AT18" i="119"/>
  <c r="AU18" i="119" s="1"/>
  <c r="AK18" i="119"/>
  <c r="AJ18" i="119"/>
  <c r="AP18" i="119" s="1"/>
  <c r="AE18" i="119"/>
  <c r="AO18" i="119" s="1"/>
  <c r="AD18" i="119"/>
  <c r="Z18" i="119"/>
  <c r="Y18" i="119"/>
  <c r="AA18" i="119" s="1"/>
  <c r="AB18" i="119" s="1"/>
  <c r="AN18" i="119" s="1"/>
  <c r="X18" i="119"/>
  <c r="Q18" i="119"/>
  <c r="O18" i="119"/>
  <c r="M18" i="119"/>
  <c r="K18" i="119"/>
  <c r="I18" i="119"/>
  <c r="F18" i="119"/>
  <c r="BU17" i="119"/>
  <c r="X17" i="119" s="1"/>
  <c r="Y17" i="119" s="1"/>
  <c r="AA17" i="119" s="1"/>
  <c r="AB17" i="119" s="1"/>
  <c r="AN17" i="119" s="1"/>
  <c r="BG17" i="119"/>
  <c r="BD17" i="119"/>
  <c r="BI17" i="119" s="1"/>
  <c r="BA17" i="119"/>
  <c r="BH17" i="119" s="1"/>
  <c r="AX17" i="119"/>
  <c r="AW17" i="119"/>
  <c r="AT17" i="119"/>
  <c r="AU17" i="119" s="1"/>
  <c r="BF17" i="119" s="1"/>
  <c r="AJ17" i="119"/>
  <c r="AK17" i="119" s="1"/>
  <c r="AE17" i="119"/>
  <c r="AO17" i="119" s="1"/>
  <c r="AD17" i="119"/>
  <c r="Z17" i="119"/>
  <c r="Q17" i="119"/>
  <c r="P17" i="119"/>
  <c r="R17" i="119" s="1"/>
  <c r="S17" i="119" s="1"/>
  <c r="O17" i="119"/>
  <c r="M17" i="119"/>
  <c r="K17" i="119"/>
  <c r="I17" i="119"/>
  <c r="F17" i="119"/>
  <c r="BU16" i="119"/>
  <c r="X16" i="119" s="1"/>
  <c r="Y16" i="119" s="1"/>
  <c r="AA16" i="119" s="1"/>
  <c r="AB16" i="119" s="1"/>
  <c r="AN16" i="119" s="1"/>
  <c r="BI16" i="119"/>
  <c r="BH16" i="119"/>
  <c r="BD16" i="119"/>
  <c r="BA16" i="119"/>
  <c r="AW16" i="119"/>
  <c r="AX16" i="119" s="1"/>
  <c r="BG16" i="119" s="1"/>
  <c r="AU16" i="119"/>
  <c r="AT16" i="119"/>
  <c r="AO16" i="119"/>
  <c r="AK16" i="119"/>
  <c r="AJ16" i="119"/>
  <c r="AP16" i="119" s="1"/>
  <c r="AE16" i="119"/>
  <c r="AD16" i="119"/>
  <c r="Z16" i="119"/>
  <c r="Q16" i="119"/>
  <c r="O16" i="119"/>
  <c r="M16" i="119"/>
  <c r="P16" i="119" s="1"/>
  <c r="R16" i="119" s="1"/>
  <c r="S16" i="119" s="1"/>
  <c r="K16" i="119"/>
  <c r="I16" i="119"/>
  <c r="F16" i="119"/>
  <c r="BU15" i="119"/>
  <c r="BI15" i="119"/>
  <c r="BH15" i="119"/>
  <c r="BG15" i="119"/>
  <c r="BD15" i="119"/>
  <c r="BA15" i="119"/>
  <c r="AW15" i="119"/>
  <c r="AX15" i="119" s="1"/>
  <c r="AT15" i="119"/>
  <c r="AU15" i="119" s="1"/>
  <c r="AP15" i="119"/>
  <c r="AK15" i="119"/>
  <c r="AJ15" i="119"/>
  <c r="AD15" i="119"/>
  <c r="AE15" i="119" s="1"/>
  <c r="AO15" i="119" s="1"/>
  <c r="Z15" i="119"/>
  <c r="X15" i="119"/>
  <c r="Y15" i="119" s="1"/>
  <c r="AA15" i="119" s="1"/>
  <c r="AB15" i="119" s="1"/>
  <c r="AN15" i="119" s="1"/>
  <c r="Q15" i="119"/>
  <c r="O15" i="119"/>
  <c r="M15" i="119"/>
  <c r="K15" i="119"/>
  <c r="I15" i="119"/>
  <c r="F15" i="119"/>
  <c r="P15" i="119" s="1"/>
  <c r="R15" i="119" s="1"/>
  <c r="S15" i="119" s="1"/>
  <c r="BU14" i="119"/>
  <c r="X14" i="119" s="1"/>
  <c r="Y14" i="119" s="1"/>
  <c r="AA14" i="119" s="1"/>
  <c r="AB14" i="119" s="1"/>
  <c r="AN14" i="119" s="1"/>
  <c r="BD14" i="119"/>
  <c r="BI14" i="119" s="1"/>
  <c r="BA14" i="119"/>
  <c r="BH14" i="119" s="1"/>
  <c r="AX14" i="119"/>
  <c r="BG14" i="119" s="1"/>
  <c r="AW14" i="119"/>
  <c r="AT14" i="119"/>
  <c r="AU14" i="119" s="1"/>
  <c r="BF14" i="119" s="1"/>
  <c r="AP14" i="119"/>
  <c r="AJ14" i="119"/>
  <c r="AK14" i="119" s="1"/>
  <c r="AE14" i="119"/>
  <c r="AO14" i="119" s="1"/>
  <c r="AD14" i="119"/>
  <c r="Z14" i="119"/>
  <c r="Q14" i="119"/>
  <c r="O14" i="119"/>
  <c r="P14" i="119" s="1"/>
  <c r="R14" i="119" s="1"/>
  <c r="S14" i="119" s="1"/>
  <c r="M14" i="119"/>
  <c r="K14" i="119"/>
  <c r="I14" i="119"/>
  <c r="F14" i="119"/>
  <c r="BU13" i="119"/>
  <c r="X13" i="119" s="1"/>
  <c r="Y13" i="119" s="1"/>
  <c r="AA13" i="119" s="1"/>
  <c r="AB13" i="119" s="1"/>
  <c r="AN13" i="119" s="1"/>
  <c r="BI13" i="119"/>
  <c r="BH13" i="119"/>
  <c r="BD13" i="119"/>
  <c r="BA13" i="119"/>
  <c r="AW13" i="119"/>
  <c r="AX13" i="119" s="1"/>
  <c r="BG13" i="119" s="1"/>
  <c r="AT13" i="119"/>
  <c r="AU13" i="119" s="1"/>
  <c r="AK13" i="119"/>
  <c r="AJ13" i="119"/>
  <c r="AP13" i="119" s="1"/>
  <c r="AE13" i="119"/>
  <c r="AO13" i="119" s="1"/>
  <c r="AD13" i="119"/>
  <c r="Z13" i="119"/>
  <c r="Q13" i="119"/>
  <c r="O13" i="119"/>
  <c r="M13" i="119"/>
  <c r="K13" i="119"/>
  <c r="I13" i="119"/>
  <c r="F13" i="119"/>
  <c r="BU12" i="119"/>
  <c r="BH12" i="119"/>
  <c r="BG12" i="119"/>
  <c r="BF12" i="119"/>
  <c r="BD12" i="119"/>
  <c r="BI12" i="119" s="1"/>
  <c r="BA12" i="119"/>
  <c r="AX12" i="119"/>
  <c r="AW12" i="119"/>
  <c r="AU12" i="119"/>
  <c r="AT12" i="119"/>
  <c r="AP12" i="119"/>
  <c r="AO12" i="119"/>
  <c r="AK12" i="119"/>
  <c r="AJ12" i="119"/>
  <c r="AE12" i="119"/>
  <c r="AD12" i="119"/>
  <c r="Z12" i="119"/>
  <c r="X12" i="119"/>
  <c r="Y12" i="119" s="1"/>
  <c r="AA12" i="119" s="1"/>
  <c r="AB12" i="119" s="1"/>
  <c r="AN12" i="119" s="1"/>
  <c r="Q12" i="119"/>
  <c r="O12" i="119"/>
  <c r="M12" i="119"/>
  <c r="K12" i="119"/>
  <c r="I12" i="119"/>
  <c r="F12" i="119"/>
  <c r="P12" i="119" s="1"/>
  <c r="R12" i="119" s="1"/>
  <c r="S12" i="119" s="1"/>
  <c r="BU11" i="119"/>
  <c r="X11" i="119" s="1"/>
  <c r="Y11" i="119" s="1"/>
  <c r="AA11" i="119" s="1"/>
  <c r="AB11" i="119" s="1"/>
  <c r="AN11" i="119" s="1"/>
  <c r="BI11" i="119"/>
  <c r="BD11" i="119"/>
  <c r="BA11" i="119"/>
  <c r="BH11" i="119" s="1"/>
  <c r="AW11" i="119"/>
  <c r="AX11" i="119" s="1"/>
  <c r="AU11" i="119"/>
  <c r="BF11" i="119" s="1"/>
  <c r="AT11" i="119"/>
  <c r="AP11" i="119"/>
  <c r="AJ11" i="119"/>
  <c r="AK11" i="119" s="1"/>
  <c r="AD11" i="119"/>
  <c r="AE11" i="119" s="1"/>
  <c r="AO11" i="119" s="1"/>
  <c r="Z11" i="119"/>
  <c r="Q11" i="119"/>
  <c r="O11" i="119"/>
  <c r="M11" i="119"/>
  <c r="P11" i="119" s="1"/>
  <c r="R11" i="119" s="1"/>
  <c r="S11" i="119" s="1"/>
  <c r="K11" i="119"/>
  <c r="I11" i="119"/>
  <c r="F11" i="119"/>
  <c r="BU10" i="119"/>
  <c r="BI10" i="119"/>
  <c r="BH10" i="119"/>
  <c r="BD10" i="119"/>
  <c r="BA10" i="119"/>
  <c r="AW10" i="119"/>
  <c r="AX10" i="119" s="1"/>
  <c r="BG10" i="119" s="1"/>
  <c r="AT10" i="119"/>
  <c r="AU10" i="119" s="1"/>
  <c r="AK10" i="119"/>
  <c r="AJ10" i="119"/>
  <c r="AP10" i="119" s="1"/>
  <c r="AE10" i="119"/>
  <c r="AO10" i="119" s="1"/>
  <c r="AD10" i="119"/>
  <c r="Z10" i="119"/>
  <c r="Y10" i="119"/>
  <c r="AA10" i="119" s="1"/>
  <c r="AB10" i="119" s="1"/>
  <c r="AN10" i="119" s="1"/>
  <c r="X10" i="119"/>
  <c r="Q10" i="119"/>
  <c r="O10" i="119"/>
  <c r="M10" i="119"/>
  <c r="K10" i="119"/>
  <c r="I10" i="119"/>
  <c r="F10" i="119"/>
  <c r="BU9" i="119"/>
  <c r="X9" i="119" s="1"/>
  <c r="Y9" i="119" s="1"/>
  <c r="AA9" i="119" s="1"/>
  <c r="AB9" i="119" s="1"/>
  <c r="AN9" i="119" s="1"/>
  <c r="BG9" i="119"/>
  <c r="BD9" i="119"/>
  <c r="BI9" i="119" s="1"/>
  <c r="BA9" i="119"/>
  <c r="BH9" i="119" s="1"/>
  <c r="AX9" i="119"/>
  <c r="AW9" i="119"/>
  <c r="AT9" i="119"/>
  <c r="AU9" i="119" s="1"/>
  <c r="BF9" i="119" s="1"/>
  <c r="AJ9" i="119"/>
  <c r="AK9" i="119" s="1"/>
  <c r="AE9" i="119"/>
  <c r="AO9" i="119" s="1"/>
  <c r="AD9" i="119"/>
  <c r="Z9" i="119"/>
  <c r="Q9" i="119"/>
  <c r="P9" i="119"/>
  <c r="R9" i="119" s="1"/>
  <c r="S9" i="119" s="1"/>
  <c r="O9" i="119"/>
  <c r="M9" i="119"/>
  <c r="K9" i="119"/>
  <c r="I9" i="119"/>
  <c r="F9" i="119"/>
  <c r="BU8" i="119"/>
  <c r="X8" i="119" s="1"/>
  <c r="Y8" i="119" s="1"/>
  <c r="AA8" i="119" s="1"/>
  <c r="AB8" i="119" s="1"/>
  <c r="AN8" i="119" s="1"/>
  <c r="BI8" i="119"/>
  <c r="BH8" i="119"/>
  <c r="BD8" i="119"/>
  <c r="BA8" i="119"/>
  <c r="AW8" i="119"/>
  <c r="AX8" i="119" s="1"/>
  <c r="BG8" i="119" s="1"/>
  <c r="AU8" i="119"/>
  <c r="AT8" i="119"/>
  <c r="AO8" i="119"/>
  <c r="AK8" i="119"/>
  <c r="AJ8" i="119"/>
  <c r="AP8" i="119" s="1"/>
  <c r="AE8" i="119"/>
  <c r="AD8" i="119"/>
  <c r="Z8" i="119"/>
  <c r="Q8" i="119"/>
  <c r="O8" i="119"/>
  <c r="M8" i="119"/>
  <c r="P8" i="119" s="1"/>
  <c r="R8" i="119" s="1"/>
  <c r="S8" i="119" s="1"/>
  <c r="K8" i="119"/>
  <c r="I8" i="119"/>
  <c r="F8" i="119"/>
  <c r="BU7" i="119"/>
  <c r="BI7" i="119"/>
  <c r="BH7" i="119"/>
  <c r="BG7" i="119"/>
  <c r="BD7" i="119"/>
  <c r="BA7" i="119"/>
  <c r="AW7" i="119"/>
  <c r="AX7" i="119" s="1"/>
  <c r="AT7" i="119"/>
  <c r="AU7" i="119" s="1"/>
  <c r="AP7" i="119"/>
  <c r="AK7" i="119"/>
  <c r="AJ7" i="119"/>
  <c r="AD7" i="119"/>
  <c r="AE7" i="119" s="1"/>
  <c r="AO7" i="119" s="1"/>
  <c r="Z7" i="119"/>
  <c r="X7" i="119"/>
  <c r="Y7" i="119" s="1"/>
  <c r="AA7" i="119" s="1"/>
  <c r="AB7" i="119" s="1"/>
  <c r="AN7" i="119" s="1"/>
  <c r="Q7" i="119"/>
  <c r="O7" i="119"/>
  <c r="M7" i="119"/>
  <c r="K7" i="119"/>
  <c r="I7" i="119"/>
  <c r="F7" i="119"/>
  <c r="P7" i="119" s="1"/>
  <c r="R7" i="119" s="1"/>
  <c r="S7" i="119" s="1"/>
  <c r="BU6" i="119"/>
  <c r="X6" i="119" s="1"/>
  <c r="Y6" i="119" s="1"/>
  <c r="AA6" i="119" s="1"/>
  <c r="AB6" i="119" s="1"/>
  <c r="AN6" i="119" s="1"/>
  <c r="BD6" i="119"/>
  <c r="BI6" i="119" s="1"/>
  <c r="BA6" i="119"/>
  <c r="BH6" i="119" s="1"/>
  <c r="AX6" i="119"/>
  <c r="BG6" i="119" s="1"/>
  <c r="AW6" i="119"/>
  <c r="AT6" i="119"/>
  <c r="AU6" i="119" s="1"/>
  <c r="BF6" i="119" s="1"/>
  <c r="AP6" i="119"/>
  <c r="AJ6" i="119"/>
  <c r="AK6" i="119" s="1"/>
  <c r="AE6" i="119"/>
  <c r="AO6" i="119" s="1"/>
  <c r="AD6" i="119"/>
  <c r="Z6" i="119"/>
  <c r="Q6" i="119"/>
  <c r="O6" i="119"/>
  <c r="P6" i="119" s="1"/>
  <c r="R6" i="119" s="1"/>
  <c r="S6" i="119" s="1"/>
  <c r="M6" i="119"/>
  <c r="K6" i="119"/>
  <c r="I6" i="119"/>
  <c r="F6" i="119"/>
  <c r="BU5" i="119"/>
  <c r="X5" i="119" s="1"/>
  <c r="Y5" i="119" s="1"/>
  <c r="AA5" i="119" s="1"/>
  <c r="AB5" i="119" s="1"/>
  <c r="AN5" i="119" s="1"/>
  <c r="BI5" i="119"/>
  <c r="BH5" i="119"/>
  <c r="BD5" i="119"/>
  <c r="BA5" i="119"/>
  <c r="AW5" i="119"/>
  <c r="AX5" i="119" s="1"/>
  <c r="BG5" i="119" s="1"/>
  <c r="AT5" i="119"/>
  <c r="AU5" i="119" s="1"/>
  <c r="AK5" i="119"/>
  <c r="AJ5" i="119"/>
  <c r="AP5" i="119" s="1"/>
  <c r="AE5" i="119"/>
  <c r="AO5" i="119" s="1"/>
  <c r="AD5" i="119"/>
  <c r="Z5" i="119"/>
  <c r="Q5" i="119"/>
  <c r="O5" i="119"/>
  <c r="M5" i="119"/>
  <c r="K5" i="119"/>
  <c r="I5" i="119"/>
  <c r="F5" i="119"/>
  <c r="BU4" i="119"/>
  <c r="BH4" i="119"/>
  <c r="BG4" i="119"/>
  <c r="BF4" i="119"/>
  <c r="BD4" i="119"/>
  <c r="BI4" i="119" s="1"/>
  <c r="BA4" i="119"/>
  <c r="AX4" i="119"/>
  <c r="AW4" i="119"/>
  <c r="AU4" i="119"/>
  <c r="AT4" i="119"/>
  <c r="AP4" i="119"/>
  <c r="AO4" i="119"/>
  <c r="AK4" i="119"/>
  <c r="AJ4" i="119"/>
  <c r="AE4" i="119"/>
  <c r="AD4" i="119"/>
  <c r="Z4" i="119"/>
  <c r="X4" i="119"/>
  <c r="Y4" i="119" s="1"/>
  <c r="AA4" i="119" s="1"/>
  <c r="AB4" i="119" s="1"/>
  <c r="AN4" i="119" s="1"/>
  <c r="Q4" i="119"/>
  <c r="O4" i="119"/>
  <c r="M4" i="119"/>
  <c r="K4" i="119"/>
  <c r="I4" i="119"/>
  <c r="F4" i="119"/>
  <c r="P4" i="119" s="1"/>
  <c r="R4" i="119" s="1"/>
  <c r="S4" i="119" s="1"/>
  <c r="BU3" i="119"/>
  <c r="X3" i="119" s="1"/>
  <c r="Y3" i="119" s="1"/>
  <c r="AA3" i="119" s="1"/>
  <c r="AB3" i="119" s="1"/>
  <c r="AN3" i="119" s="1"/>
  <c r="BI3" i="119"/>
  <c r="BD3" i="119"/>
  <c r="BA3" i="119"/>
  <c r="BH3" i="119" s="1"/>
  <c r="AW3" i="119"/>
  <c r="AX3" i="119" s="1"/>
  <c r="AU3" i="119"/>
  <c r="BF3" i="119" s="1"/>
  <c r="AT3" i="119"/>
  <c r="AP3" i="119"/>
  <c r="AK3" i="119"/>
  <c r="AJ3" i="119"/>
  <c r="AD3" i="119"/>
  <c r="AE3" i="119" s="1"/>
  <c r="AO3" i="119" s="1"/>
  <c r="Z3" i="119"/>
  <c r="Q3" i="119"/>
  <c r="O3" i="119"/>
  <c r="P3" i="119" s="1"/>
  <c r="R3" i="119" s="1"/>
  <c r="S3" i="119" s="1"/>
  <c r="M3" i="119"/>
  <c r="K3" i="119"/>
  <c r="I3" i="119"/>
  <c r="F3" i="119"/>
  <c r="BU2" i="119"/>
  <c r="BI2" i="119"/>
  <c r="BH2" i="119"/>
  <c r="BD2" i="119"/>
  <c r="BA2" i="119"/>
  <c r="AW2" i="119"/>
  <c r="AX2" i="119" s="1"/>
  <c r="BG2" i="119" s="1"/>
  <c r="AT2" i="119"/>
  <c r="AU2" i="119" s="1"/>
  <c r="AJ2" i="119"/>
  <c r="AP2" i="119" s="1"/>
  <c r="AE2" i="119"/>
  <c r="AO2" i="119" s="1"/>
  <c r="AD2" i="119"/>
  <c r="Z2" i="119"/>
  <c r="Y2" i="119"/>
  <c r="X2" i="119"/>
  <c r="Q2" i="119"/>
  <c r="O2" i="119"/>
  <c r="M2" i="119"/>
  <c r="K2" i="119"/>
  <c r="I2" i="119"/>
  <c r="F2" i="119"/>
  <c r="BX25" i="131"/>
  <c r="BH25" i="131"/>
  <c r="BF25" i="131"/>
  <c r="BK25" i="131" s="1"/>
  <c r="BC25" i="131"/>
  <c r="BJ25" i="131" s="1"/>
  <c r="AZ25" i="131"/>
  <c r="BI25" i="131" s="1"/>
  <c r="AY25" i="131"/>
  <c r="AV25" i="131"/>
  <c r="AW25" i="131" s="1"/>
  <c r="AL25" i="131"/>
  <c r="AF25" i="131"/>
  <c r="AG25" i="131" s="1"/>
  <c r="AQ25" i="131" s="1"/>
  <c r="AB25" i="131"/>
  <c r="Z25" i="131"/>
  <c r="AA25" i="131" s="1"/>
  <c r="AC25" i="131" s="1"/>
  <c r="AD25" i="131" s="1"/>
  <c r="AP25" i="131" s="1"/>
  <c r="S25" i="131"/>
  <c r="Q25" i="131"/>
  <c r="O25" i="131"/>
  <c r="M25" i="131"/>
  <c r="K25" i="131"/>
  <c r="I25" i="131"/>
  <c r="F25" i="131"/>
  <c r="BX24" i="131"/>
  <c r="Z24" i="131" s="1"/>
  <c r="AA24" i="131" s="1"/>
  <c r="AC24" i="131" s="1"/>
  <c r="AD24" i="131" s="1"/>
  <c r="AP24" i="131" s="1"/>
  <c r="BF24" i="131"/>
  <c r="BK24" i="131" s="1"/>
  <c r="BC24" i="131"/>
  <c r="BJ24" i="131" s="1"/>
  <c r="AY24" i="131"/>
  <c r="AZ24" i="131" s="1"/>
  <c r="BI24" i="131" s="1"/>
  <c r="AV24" i="131"/>
  <c r="AW24" i="131" s="1"/>
  <c r="AL24" i="131"/>
  <c r="AM24" i="131" s="1"/>
  <c r="AF24" i="131"/>
  <c r="AG24" i="131" s="1"/>
  <c r="AQ24" i="131" s="1"/>
  <c r="AB24" i="131"/>
  <c r="S24" i="131"/>
  <c r="Q24" i="131"/>
  <c r="O24" i="131"/>
  <c r="M24" i="131"/>
  <c r="K24" i="131"/>
  <c r="I24" i="131"/>
  <c r="F24" i="131"/>
  <c r="BX23" i="131"/>
  <c r="Z23" i="131" s="1"/>
  <c r="AA23" i="131" s="1"/>
  <c r="BF23" i="131"/>
  <c r="BK23" i="131" s="1"/>
  <c r="BC23" i="131"/>
  <c r="BJ23" i="131" s="1"/>
  <c r="AY23" i="131"/>
  <c r="AZ23" i="131" s="1"/>
  <c r="BI23" i="131" s="1"/>
  <c r="AV23" i="131"/>
  <c r="AW23" i="131" s="1"/>
  <c r="AR23" i="131"/>
  <c r="AM23" i="131"/>
  <c r="AL23" i="131"/>
  <c r="AF23" i="131"/>
  <c r="AG23" i="131" s="1"/>
  <c r="AQ23" i="131" s="1"/>
  <c r="AB23" i="131"/>
  <c r="S23" i="131"/>
  <c r="Q23" i="131"/>
  <c r="O23" i="131"/>
  <c r="M23" i="131"/>
  <c r="K23" i="131"/>
  <c r="I23" i="131"/>
  <c r="F23" i="131"/>
  <c r="BX22" i="131"/>
  <c r="Z22" i="131" s="1"/>
  <c r="AA22" i="131" s="1"/>
  <c r="AC22" i="131" s="1"/>
  <c r="AD22" i="131" s="1"/>
  <c r="AP22" i="131" s="1"/>
  <c r="BK22" i="131"/>
  <c r="BJ22" i="131"/>
  <c r="BF22" i="131"/>
  <c r="BC22" i="131"/>
  <c r="AY22" i="131"/>
  <c r="AZ22" i="131" s="1"/>
  <c r="BI22" i="131" s="1"/>
  <c r="AV22" i="131"/>
  <c r="AW22" i="131" s="1"/>
  <c r="AL22" i="131"/>
  <c r="AR22" i="131" s="1"/>
  <c r="AG22" i="131"/>
  <c r="AQ22" i="131" s="1"/>
  <c r="AF22" i="131"/>
  <c r="AB22" i="131"/>
  <c r="S22" i="131"/>
  <c r="Q22" i="131"/>
  <c r="O22" i="131"/>
  <c r="R22" i="131" s="1"/>
  <c r="T22" i="131" s="1"/>
  <c r="U22" i="131" s="1"/>
  <c r="M22" i="131"/>
  <c r="K22" i="131"/>
  <c r="I22" i="131"/>
  <c r="F22" i="131"/>
  <c r="BX21" i="131"/>
  <c r="Z21" i="131" s="1"/>
  <c r="AA21" i="131" s="1"/>
  <c r="AC21" i="131" s="1"/>
  <c r="AD21" i="131" s="1"/>
  <c r="AP21" i="131" s="1"/>
  <c r="BJ21" i="131"/>
  <c r="BI21" i="131"/>
  <c r="BF21" i="131"/>
  <c r="BK21" i="131" s="1"/>
  <c r="BC21" i="131"/>
  <c r="AZ21" i="131"/>
  <c r="AY21" i="131"/>
  <c r="AV21" i="131"/>
  <c r="AW21" i="131" s="1"/>
  <c r="AL21" i="131"/>
  <c r="AM21" i="131" s="1"/>
  <c r="AF21" i="131"/>
  <c r="AG21" i="131" s="1"/>
  <c r="AQ21" i="131" s="1"/>
  <c r="AB21" i="131"/>
  <c r="S21" i="131"/>
  <c r="Q21" i="131"/>
  <c r="O21" i="131"/>
  <c r="M21" i="131"/>
  <c r="K21" i="131"/>
  <c r="I21" i="131"/>
  <c r="F21" i="131"/>
  <c r="BX20" i="131"/>
  <c r="BF20" i="131"/>
  <c r="BK20" i="131" s="1"/>
  <c r="BC20" i="131"/>
  <c r="AY20" i="131"/>
  <c r="AZ20" i="131" s="1"/>
  <c r="BI20" i="131" s="1"/>
  <c r="AV20" i="131"/>
  <c r="AW20" i="131" s="1"/>
  <c r="BH20" i="131" s="1"/>
  <c r="AL20" i="131"/>
  <c r="AR20" i="131" s="1"/>
  <c r="AF20" i="131"/>
  <c r="AG20" i="131" s="1"/>
  <c r="AQ20" i="131" s="1"/>
  <c r="AB20" i="131"/>
  <c r="Z20" i="131"/>
  <c r="AA20" i="131" s="1"/>
  <c r="S20" i="131"/>
  <c r="Q20" i="131"/>
  <c r="O20" i="131"/>
  <c r="M20" i="131"/>
  <c r="K20" i="131"/>
  <c r="I20" i="131"/>
  <c r="F20" i="131"/>
  <c r="BX19" i="131"/>
  <c r="Z19" i="131" s="1"/>
  <c r="AA19" i="131" s="1"/>
  <c r="BK19" i="131"/>
  <c r="BF19" i="131"/>
  <c r="BC19" i="131"/>
  <c r="BJ19" i="131" s="1"/>
  <c r="AY19" i="131"/>
  <c r="AZ19" i="131" s="1"/>
  <c r="BI19" i="131" s="1"/>
  <c r="AV19" i="131"/>
  <c r="AW19" i="131" s="1"/>
  <c r="BH19" i="131" s="1"/>
  <c r="AR19" i="131"/>
  <c r="AM19" i="131"/>
  <c r="AL19" i="131"/>
  <c r="AG19" i="131"/>
  <c r="AQ19" i="131" s="1"/>
  <c r="AF19" i="131"/>
  <c r="AB19" i="131"/>
  <c r="S19" i="131"/>
  <c r="Q19" i="131"/>
  <c r="O19" i="131"/>
  <c r="M19" i="131"/>
  <c r="K19" i="131"/>
  <c r="I19" i="131"/>
  <c r="F19" i="131"/>
  <c r="BX18" i="131"/>
  <c r="Z18" i="131" s="1"/>
  <c r="AA18" i="131" s="1"/>
  <c r="AC18" i="131" s="1"/>
  <c r="AD18" i="131" s="1"/>
  <c r="AP18" i="131" s="1"/>
  <c r="BJ18" i="131"/>
  <c r="BF18" i="131"/>
  <c r="BK18" i="131" s="1"/>
  <c r="BC18" i="131"/>
  <c r="AY18" i="131"/>
  <c r="AZ18" i="131" s="1"/>
  <c r="BI18" i="131" s="1"/>
  <c r="AV18" i="131"/>
  <c r="AW18" i="131" s="1"/>
  <c r="AL18" i="131"/>
  <c r="AR18" i="131" s="1"/>
  <c r="AF18" i="131"/>
  <c r="AG18" i="131" s="1"/>
  <c r="AQ18" i="131" s="1"/>
  <c r="AB18" i="131"/>
  <c r="S18" i="131"/>
  <c r="Q18" i="131"/>
  <c r="O18" i="131"/>
  <c r="M18" i="131"/>
  <c r="K18" i="131"/>
  <c r="I18" i="131"/>
  <c r="F18" i="131"/>
  <c r="R18" i="131" s="1"/>
  <c r="T18" i="131" s="1"/>
  <c r="U18" i="131" s="1"/>
  <c r="BX17" i="131"/>
  <c r="BH17" i="131"/>
  <c r="BF17" i="131"/>
  <c r="BK17" i="131" s="1"/>
  <c r="BC17" i="131"/>
  <c r="BJ17" i="131" s="1"/>
  <c r="AY17" i="131"/>
  <c r="AZ17" i="131" s="1"/>
  <c r="AV17" i="131"/>
  <c r="AW17" i="131" s="1"/>
  <c r="AL17" i="131"/>
  <c r="AF17" i="131"/>
  <c r="AG17" i="131" s="1"/>
  <c r="AQ17" i="131" s="1"/>
  <c r="AB17" i="131"/>
  <c r="Z17" i="131"/>
  <c r="AA17" i="131" s="1"/>
  <c r="AC17" i="131" s="1"/>
  <c r="AD17" i="131" s="1"/>
  <c r="AP17" i="131" s="1"/>
  <c r="S17" i="131"/>
  <c r="Q17" i="131"/>
  <c r="R17" i="131" s="1"/>
  <c r="T17" i="131" s="1"/>
  <c r="U17" i="131" s="1"/>
  <c r="O17" i="131"/>
  <c r="M17" i="131"/>
  <c r="K17" i="131"/>
  <c r="I17" i="131"/>
  <c r="F17" i="131"/>
  <c r="BX16" i="131"/>
  <c r="Z16" i="131" s="1"/>
  <c r="AA16" i="131" s="1"/>
  <c r="AC16" i="131" s="1"/>
  <c r="AD16" i="131" s="1"/>
  <c r="AP16" i="131" s="1"/>
  <c r="BJ16" i="131"/>
  <c r="BF16" i="131"/>
  <c r="BK16" i="131" s="1"/>
  <c r="BC16" i="131"/>
  <c r="AZ16" i="131"/>
  <c r="BI16" i="131" s="1"/>
  <c r="AY16" i="131"/>
  <c r="AV16" i="131"/>
  <c r="AW16" i="131" s="1"/>
  <c r="AL16" i="131"/>
  <c r="AM16" i="131" s="1"/>
  <c r="AF16" i="131"/>
  <c r="AG16" i="131" s="1"/>
  <c r="AQ16" i="131" s="1"/>
  <c r="AB16" i="131"/>
  <c r="S16" i="131"/>
  <c r="Q16" i="131"/>
  <c r="O16" i="131"/>
  <c r="M16" i="131"/>
  <c r="K16" i="131"/>
  <c r="R16" i="131" s="1"/>
  <c r="T16" i="131" s="1"/>
  <c r="U16" i="131" s="1"/>
  <c r="I16" i="131"/>
  <c r="F16" i="131"/>
  <c r="BX15" i="131"/>
  <c r="Z15" i="131" s="1"/>
  <c r="AA15" i="131" s="1"/>
  <c r="AC15" i="131" s="1"/>
  <c r="AD15" i="131" s="1"/>
  <c r="AP15" i="131" s="1"/>
  <c r="BH15" i="131"/>
  <c r="BF15" i="131"/>
  <c r="BK15" i="131" s="1"/>
  <c r="BC15" i="131"/>
  <c r="BJ15" i="131" s="1"/>
  <c r="AY15" i="131"/>
  <c r="AZ15" i="131" s="1"/>
  <c r="BI15" i="131" s="1"/>
  <c r="AW15" i="131"/>
  <c r="AV15" i="131"/>
  <c r="AL15" i="131"/>
  <c r="AR15" i="131" s="1"/>
  <c r="AF15" i="131"/>
  <c r="AG15" i="131" s="1"/>
  <c r="AQ15" i="131" s="1"/>
  <c r="AB15" i="131"/>
  <c r="S15" i="131"/>
  <c r="Q15" i="131"/>
  <c r="O15" i="131"/>
  <c r="M15" i="131"/>
  <c r="K15" i="131"/>
  <c r="I15" i="131"/>
  <c r="F15" i="131"/>
  <c r="BX14" i="131"/>
  <c r="BF14" i="131"/>
  <c r="BK14" i="131" s="1"/>
  <c r="BC14" i="131"/>
  <c r="BJ14" i="131" s="1"/>
  <c r="AY14" i="131"/>
  <c r="AZ14" i="131" s="1"/>
  <c r="BI14" i="131" s="1"/>
  <c r="AV14" i="131"/>
  <c r="AW14" i="131" s="1"/>
  <c r="BG14" i="131" s="1"/>
  <c r="AL14" i="131"/>
  <c r="AR14" i="131" s="1"/>
  <c r="AF14" i="131"/>
  <c r="AG14" i="131" s="1"/>
  <c r="AQ14" i="131" s="1"/>
  <c r="AB14" i="131"/>
  <c r="Z14" i="131"/>
  <c r="AA14" i="131" s="1"/>
  <c r="AC14" i="131" s="1"/>
  <c r="AD14" i="131" s="1"/>
  <c r="AP14" i="131" s="1"/>
  <c r="S14" i="131"/>
  <c r="Q14" i="131"/>
  <c r="O14" i="131"/>
  <c r="M14" i="131"/>
  <c r="K14" i="131"/>
  <c r="I14" i="131"/>
  <c r="F14" i="131"/>
  <c r="R14" i="131" s="1"/>
  <c r="T14" i="131" s="1"/>
  <c r="U14" i="131" s="1"/>
  <c r="BX13" i="131"/>
  <c r="Z13" i="131" s="1"/>
  <c r="AA13" i="131" s="1"/>
  <c r="AC13" i="131" s="1"/>
  <c r="AD13" i="131" s="1"/>
  <c r="AP13" i="131" s="1"/>
  <c r="BF13" i="131"/>
  <c r="BK13" i="131" s="1"/>
  <c r="BC13" i="131"/>
  <c r="BJ13" i="131" s="1"/>
  <c r="AY13" i="131"/>
  <c r="AZ13" i="131" s="1"/>
  <c r="BI13" i="131" s="1"/>
  <c r="AV13" i="131"/>
  <c r="AW13" i="131" s="1"/>
  <c r="BG13" i="131" s="1"/>
  <c r="AL13" i="131"/>
  <c r="AF13" i="131"/>
  <c r="AG13" i="131" s="1"/>
  <c r="AQ13" i="131" s="1"/>
  <c r="AB13" i="131"/>
  <c r="S13" i="131"/>
  <c r="Q13" i="131"/>
  <c r="R13" i="131" s="1"/>
  <c r="T13" i="131" s="1"/>
  <c r="U13" i="131" s="1"/>
  <c r="O13" i="131"/>
  <c r="M13" i="131"/>
  <c r="K13" i="131"/>
  <c r="I13" i="131"/>
  <c r="F13" i="131"/>
  <c r="BX12" i="131"/>
  <c r="Z12" i="131" s="1"/>
  <c r="AA12" i="131" s="1"/>
  <c r="AC12" i="131" s="1"/>
  <c r="AD12" i="131" s="1"/>
  <c r="AP12" i="131" s="1"/>
  <c r="BJ12" i="131"/>
  <c r="BF12" i="131"/>
  <c r="BK12" i="131" s="1"/>
  <c r="BC12" i="131"/>
  <c r="AY12" i="131"/>
  <c r="AZ12" i="131" s="1"/>
  <c r="BI12" i="131" s="1"/>
  <c r="AV12" i="131"/>
  <c r="AW12" i="131" s="1"/>
  <c r="AR12" i="131"/>
  <c r="AL12" i="131"/>
  <c r="AM12" i="131" s="1"/>
  <c r="AF12" i="131"/>
  <c r="AG12" i="131" s="1"/>
  <c r="AQ12" i="131" s="1"/>
  <c r="AB12" i="131"/>
  <c r="S12" i="131"/>
  <c r="Q12" i="131"/>
  <c r="O12" i="131"/>
  <c r="M12" i="131"/>
  <c r="K12" i="131"/>
  <c r="I12" i="131"/>
  <c r="F12" i="131"/>
  <c r="BX11" i="131"/>
  <c r="Z11" i="131" s="1"/>
  <c r="AA11" i="131" s="1"/>
  <c r="AC11" i="131" s="1"/>
  <c r="AD11" i="131" s="1"/>
  <c r="AP11" i="131" s="1"/>
  <c r="BF11" i="131"/>
  <c r="BK11" i="131" s="1"/>
  <c r="BC11" i="131"/>
  <c r="BJ11" i="131" s="1"/>
  <c r="AZ11" i="131"/>
  <c r="BI11" i="131" s="1"/>
  <c r="AY11" i="131"/>
  <c r="AW11" i="131"/>
  <c r="AV11" i="131"/>
  <c r="AL11" i="131"/>
  <c r="AR11" i="131" s="1"/>
  <c r="AF11" i="131"/>
  <c r="AG11" i="131" s="1"/>
  <c r="AQ11" i="131" s="1"/>
  <c r="AB11" i="131"/>
  <c r="S11" i="131"/>
  <c r="Q11" i="131"/>
  <c r="O11" i="131"/>
  <c r="M11" i="131"/>
  <c r="K11" i="131"/>
  <c r="I11" i="131"/>
  <c r="F11" i="131"/>
  <c r="BX10" i="131"/>
  <c r="Z10" i="131" s="1"/>
  <c r="AA10" i="131" s="1"/>
  <c r="AC10" i="131" s="1"/>
  <c r="AD10" i="131" s="1"/>
  <c r="AP10" i="131" s="1"/>
  <c r="BH10" i="131"/>
  <c r="BF10" i="131"/>
  <c r="BK10" i="131" s="1"/>
  <c r="BC10" i="131"/>
  <c r="BJ10" i="131" s="1"/>
  <c r="AZ10" i="131"/>
  <c r="BI10" i="131" s="1"/>
  <c r="AY10" i="131"/>
  <c r="AV10" i="131"/>
  <c r="AW10" i="131" s="1"/>
  <c r="AL10" i="131"/>
  <c r="AR10" i="131" s="1"/>
  <c r="AF10" i="131"/>
  <c r="AG10" i="131" s="1"/>
  <c r="AQ10" i="131" s="1"/>
  <c r="AB10" i="131"/>
  <c r="S10" i="131"/>
  <c r="Q10" i="131"/>
  <c r="O10" i="131"/>
  <c r="M10" i="131"/>
  <c r="K10" i="131"/>
  <c r="I10" i="131"/>
  <c r="F10" i="131"/>
  <c r="BX9" i="131"/>
  <c r="BF9" i="131"/>
  <c r="BK9" i="131" s="1"/>
  <c r="BC9" i="131"/>
  <c r="BJ9" i="131" s="1"/>
  <c r="AY9" i="131"/>
  <c r="AZ9" i="131" s="1"/>
  <c r="BI9" i="131" s="1"/>
  <c r="AV9" i="131"/>
  <c r="AW9" i="131" s="1"/>
  <c r="BH9" i="131" s="1"/>
  <c r="AL9" i="131"/>
  <c r="AM9" i="131" s="1"/>
  <c r="AF9" i="131"/>
  <c r="AG9" i="131" s="1"/>
  <c r="AQ9" i="131" s="1"/>
  <c r="AB9" i="131"/>
  <c r="Z9" i="131"/>
  <c r="AA9" i="131" s="1"/>
  <c r="AC9" i="131" s="1"/>
  <c r="AD9" i="131" s="1"/>
  <c r="AP9" i="131" s="1"/>
  <c r="S9" i="131"/>
  <c r="Q9" i="131"/>
  <c r="O9" i="131"/>
  <c r="M9" i="131"/>
  <c r="K9" i="131"/>
  <c r="I9" i="131"/>
  <c r="F9" i="131"/>
  <c r="BX8" i="131"/>
  <c r="Z8" i="131" s="1"/>
  <c r="AA8" i="131" s="1"/>
  <c r="AC8" i="131" s="1"/>
  <c r="AD8" i="131" s="1"/>
  <c r="AP8" i="131" s="1"/>
  <c r="BJ8" i="131"/>
  <c r="BF8" i="131"/>
  <c r="BK8" i="131" s="1"/>
  <c r="BC8" i="131"/>
  <c r="AY8" i="131"/>
  <c r="AZ8" i="131" s="1"/>
  <c r="BI8" i="131" s="1"/>
  <c r="AV8" i="131"/>
  <c r="AW8" i="131" s="1"/>
  <c r="AR8" i="131"/>
  <c r="AL8" i="131"/>
  <c r="AM8" i="131" s="1"/>
  <c r="AF8" i="131"/>
  <c r="AG8" i="131" s="1"/>
  <c r="AQ8" i="131" s="1"/>
  <c r="AB8" i="131"/>
  <c r="S8" i="131"/>
  <c r="Q8" i="131"/>
  <c r="O8" i="131"/>
  <c r="M8" i="131"/>
  <c r="K8" i="131"/>
  <c r="I8" i="131"/>
  <c r="F8" i="131"/>
  <c r="BX7" i="131"/>
  <c r="Z7" i="131" s="1"/>
  <c r="AA7" i="131" s="1"/>
  <c r="AC7" i="131" s="1"/>
  <c r="AD7" i="131" s="1"/>
  <c r="AP7" i="131" s="1"/>
  <c r="BJ7" i="131"/>
  <c r="BF7" i="131"/>
  <c r="BK7" i="131" s="1"/>
  <c r="BC7" i="131"/>
  <c r="AY7" i="131"/>
  <c r="AZ7" i="131" s="1"/>
  <c r="BI7" i="131" s="1"/>
  <c r="AV7" i="131"/>
  <c r="AW7" i="131" s="1"/>
  <c r="BH7" i="131" s="1"/>
  <c r="AL7" i="131"/>
  <c r="AR7" i="131" s="1"/>
  <c r="AG7" i="131"/>
  <c r="AQ7" i="131" s="1"/>
  <c r="AF7" i="131"/>
  <c r="AB7" i="131"/>
  <c r="S7" i="131"/>
  <c r="Q7" i="131"/>
  <c r="O7" i="131"/>
  <c r="M7" i="131"/>
  <c r="R7" i="131" s="1"/>
  <c r="T7" i="131" s="1"/>
  <c r="U7" i="131" s="1"/>
  <c r="K7" i="131"/>
  <c r="I7" i="131"/>
  <c r="F7" i="131"/>
  <c r="BX6" i="131"/>
  <c r="Z6" i="131" s="1"/>
  <c r="AA6" i="131" s="1"/>
  <c r="AC6" i="131" s="1"/>
  <c r="AD6" i="131" s="1"/>
  <c r="AP6" i="131" s="1"/>
  <c r="BF6" i="131"/>
  <c r="BK6" i="131" s="1"/>
  <c r="BC6" i="131"/>
  <c r="BJ6" i="131" s="1"/>
  <c r="AY6" i="131"/>
  <c r="AZ6" i="131" s="1"/>
  <c r="BI6" i="131" s="1"/>
  <c r="AW6" i="131"/>
  <c r="AV6" i="131"/>
  <c r="AL6" i="131"/>
  <c r="AR6" i="131" s="1"/>
  <c r="AF6" i="131"/>
  <c r="AG6" i="131" s="1"/>
  <c r="AQ6" i="131" s="1"/>
  <c r="AB6" i="131"/>
  <c r="S6" i="131"/>
  <c r="Q6" i="131"/>
  <c r="O6" i="131"/>
  <c r="M6" i="131"/>
  <c r="K6" i="131"/>
  <c r="I6" i="131"/>
  <c r="F6" i="131"/>
  <c r="R6" i="131" s="1"/>
  <c r="T6" i="131" s="1"/>
  <c r="U6" i="131" s="1"/>
  <c r="BX5" i="131"/>
  <c r="BF5" i="131"/>
  <c r="BK5" i="131" s="1"/>
  <c r="BC5" i="131"/>
  <c r="BJ5" i="131" s="1"/>
  <c r="AY5" i="131"/>
  <c r="AZ5" i="131" s="1"/>
  <c r="BI5" i="131" s="1"/>
  <c r="AV5" i="131"/>
  <c r="AW5" i="131" s="1"/>
  <c r="BH5" i="131" s="1"/>
  <c r="AR5" i="131"/>
  <c r="AL5" i="131"/>
  <c r="AM5" i="131" s="1"/>
  <c r="AF5" i="131"/>
  <c r="AG5" i="131" s="1"/>
  <c r="AQ5" i="131" s="1"/>
  <c r="AB5" i="131"/>
  <c r="Z5" i="131"/>
  <c r="AA5" i="131" s="1"/>
  <c r="AC5" i="131" s="1"/>
  <c r="AD5" i="131" s="1"/>
  <c r="AP5" i="131" s="1"/>
  <c r="S5" i="131"/>
  <c r="Q5" i="131"/>
  <c r="O5" i="131"/>
  <c r="M5" i="131"/>
  <c r="K5" i="131"/>
  <c r="I5" i="131"/>
  <c r="F5" i="131"/>
  <c r="BX4" i="131"/>
  <c r="Z4" i="131" s="1"/>
  <c r="AA4" i="131" s="1"/>
  <c r="AC4" i="131" s="1"/>
  <c r="AD4" i="131" s="1"/>
  <c r="AP4" i="131" s="1"/>
  <c r="BF4" i="131"/>
  <c r="BK4" i="131" s="1"/>
  <c r="BC4" i="131"/>
  <c r="BJ4" i="131" s="1"/>
  <c r="AY4" i="131"/>
  <c r="AZ4" i="131" s="1"/>
  <c r="BI4" i="131" s="1"/>
  <c r="AV4" i="131"/>
  <c r="AW4" i="131" s="1"/>
  <c r="BH4" i="131" s="1"/>
  <c r="AQ4" i="131"/>
  <c r="AL4" i="131"/>
  <c r="AR4" i="131" s="1"/>
  <c r="AF4" i="131"/>
  <c r="AG4" i="131" s="1"/>
  <c r="AB4" i="131"/>
  <c r="S4" i="131"/>
  <c r="Q4" i="131"/>
  <c r="O4" i="131"/>
  <c r="M4" i="131"/>
  <c r="K4" i="131"/>
  <c r="I4" i="131"/>
  <c r="F4" i="131"/>
  <c r="BX3" i="131"/>
  <c r="BH3" i="131"/>
  <c r="BF3" i="131"/>
  <c r="BK3" i="131" s="1"/>
  <c r="BC3" i="131"/>
  <c r="BJ3" i="131" s="1"/>
  <c r="AZ3" i="131"/>
  <c r="BI3" i="131" s="1"/>
  <c r="AY3" i="131"/>
  <c r="AW3" i="131"/>
  <c r="AV3" i="131"/>
  <c r="AL3" i="131"/>
  <c r="AR3" i="131" s="1"/>
  <c r="AF3" i="131"/>
  <c r="AG3" i="131" s="1"/>
  <c r="AQ3" i="131" s="1"/>
  <c r="AB3" i="131"/>
  <c r="AA3" i="131"/>
  <c r="Z3" i="131"/>
  <c r="S3" i="131"/>
  <c r="Q3" i="131"/>
  <c r="O3" i="131"/>
  <c r="M3" i="131"/>
  <c r="K3" i="131"/>
  <c r="I3" i="131"/>
  <c r="F3" i="131"/>
  <c r="BX2" i="131"/>
  <c r="BI2" i="131"/>
  <c r="BF2" i="131"/>
  <c r="BK2" i="131" s="1"/>
  <c r="BC2" i="131"/>
  <c r="BJ2" i="131" s="1"/>
  <c r="AY2" i="131"/>
  <c r="AZ2" i="131" s="1"/>
  <c r="AV2" i="131"/>
  <c r="AW2" i="131" s="1"/>
  <c r="AL2" i="131"/>
  <c r="AF2" i="131"/>
  <c r="AG2" i="131" s="1"/>
  <c r="AQ2" i="131" s="1"/>
  <c r="AB2" i="131"/>
  <c r="Z2" i="131"/>
  <c r="AA2" i="131" s="1"/>
  <c r="AC2" i="131" s="1"/>
  <c r="AD2" i="131" s="1"/>
  <c r="AP2" i="131" s="1"/>
  <c r="S2" i="131"/>
  <c r="Q2" i="131"/>
  <c r="O2" i="131"/>
  <c r="M2" i="131"/>
  <c r="K2" i="131"/>
  <c r="I2" i="131"/>
  <c r="F2" i="131"/>
  <c r="R2" i="131" s="1"/>
  <c r="T2" i="131" s="1"/>
  <c r="U2" i="131" s="1"/>
  <c r="BX31" i="141"/>
  <c r="BJ31" i="141"/>
  <c r="BF31" i="141"/>
  <c r="BK31" i="141" s="1"/>
  <c r="BC31" i="141"/>
  <c r="AY31" i="141"/>
  <c r="AZ31" i="141" s="1"/>
  <c r="BI31" i="141" s="1"/>
  <c r="AV31" i="141"/>
  <c r="AW31" i="141" s="1"/>
  <c r="AL31" i="141"/>
  <c r="AM31" i="141" s="1"/>
  <c r="AF31" i="141"/>
  <c r="AG31" i="141" s="1"/>
  <c r="AQ31" i="141" s="1"/>
  <c r="AB31" i="141"/>
  <c r="AA31" i="141"/>
  <c r="AC31" i="141" s="1"/>
  <c r="AD31" i="141" s="1"/>
  <c r="AP31" i="141" s="1"/>
  <c r="Z31" i="141"/>
  <c r="S31" i="141"/>
  <c r="R31" i="141"/>
  <c r="T31" i="141" s="1"/>
  <c r="U31" i="141" s="1"/>
  <c r="Q31" i="141"/>
  <c r="O31" i="141"/>
  <c r="M31" i="141"/>
  <c r="K31" i="141"/>
  <c r="I31" i="141"/>
  <c r="F31" i="141"/>
  <c r="BX30" i="141"/>
  <c r="Z30" i="141" s="1"/>
  <c r="AA30" i="141" s="1"/>
  <c r="BF30" i="141"/>
  <c r="BK30" i="141" s="1"/>
  <c r="BC30" i="141"/>
  <c r="BJ30" i="141" s="1"/>
  <c r="AZ30" i="141"/>
  <c r="BI30" i="141" s="1"/>
  <c r="AY30" i="141"/>
  <c r="AW30" i="141"/>
  <c r="BH30" i="141" s="1"/>
  <c r="AV30" i="141"/>
  <c r="AR30" i="141"/>
  <c r="AM30" i="141"/>
  <c r="AL30" i="141"/>
  <c r="AF30" i="141"/>
  <c r="AG30" i="141" s="1"/>
  <c r="AQ30" i="141" s="1"/>
  <c r="AB30" i="141"/>
  <c r="S30" i="141"/>
  <c r="Q30" i="141"/>
  <c r="O30" i="141"/>
  <c r="M30" i="141"/>
  <c r="K30" i="141"/>
  <c r="R30" i="141" s="1"/>
  <c r="T30" i="141" s="1"/>
  <c r="U30" i="141" s="1"/>
  <c r="I30" i="141"/>
  <c r="F30" i="141"/>
  <c r="BX29" i="141"/>
  <c r="BK29" i="141"/>
  <c r="BF29" i="141"/>
  <c r="BC29" i="141"/>
  <c r="BJ29" i="141" s="1"/>
  <c r="AY29" i="141"/>
  <c r="AZ29" i="141" s="1"/>
  <c r="BI29" i="141" s="1"/>
  <c r="AW29" i="141"/>
  <c r="AV29" i="141"/>
  <c r="AR29" i="141"/>
  <c r="AM29" i="141"/>
  <c r="AL29" i="141"/>
  <c r="AG29" i="141"/>
  <c r="AQ29" i="141" s="1"/>
  <c r="AF29" i="141"/>
  <c r="AB29" i="141"/>
  <c r="Z29" i="141"/>
  <c r="AA29" i="141" s="1"/>
  <c r="AC29" i="141" s="1"/>
  <c r="AD29" i="141" s="1"/>
  <c r="AP29" i="141" s="1"/>
  <c r="S29" i="141"/>
  <c r="Q29" i="141"/>
  <c r="O29" i="141"/>
  <c r="M29" i="141"/>
  <c r="K29" i="141"/>
  <c r="I29" i="141"/>
  <c r="F29" i="141"/>
  <c r="BX28" i="141"/>
  <c r="Z28" i="141" s="1"/>
  <c r="BK28" i="141"/>
  <c r="BF28" i="141"/>
  <c r="BC28" i="141"/>
  <c r="BJ28" i="141" s="1"/>
  <c r="AY28" i="141"/>
  <c r="AZ28" i="141" s="1"/>
  <c r="BI28" i="141" s="1"/>
  <c r="AV28" i="141"/>
  <c r="AW28" i="141" s="1"/>
  <c r="BH28" i="141" s="1"/>
  <c r="AL28" i="141"/>
  <c r="AR28" i="141" s="1"/>
  <c r="AG28" i="141"/>
  <c r="AQ28" i="141" s="1"/>
  <c r="AF28" i="141"/>
  <c r="AB28" i="141"/>
  <c r="AA28" i="141"/>
  <c r="AC28" i="141" s="1"/>
  <c r="AD28" i="141" s="1"/>
  <c r="AP28" i="141" s="1"/>
  <c r="S28" i="141"/>
  <c r="Q28" i="141"/>
  <c r="O28" i="141"/>
  <c r="M28" i="141"/>
  <c r="K28" i="141"/>
  <c r="I28" i="141"/>
  <c r="F28" i="141"/>
  <c r="R28" i="141" s="1"/>
  <c r="T28" i="141" s="1"/>
  <c r="U28" i="141" s="1"/>
  <c r="BX27" i="141"/>
  <c r="Z27" i="141" s="1"/>
  <c r="AA27" i="141" s="1"/>
  <c r="AC27" i="141" s="1"/>
  <c r="AD27" i="141" s="1"/>
  <c r="AP27" i="141" s="1"/>
  <c r="BF27" i="141"/>
  <c r="BK27" i="141" s="1"/>
  <c r="BC27" i="141"/>
  <c r="BJ27" i="141" s="1"/>
  <c r="AY27" i="141"/>
  <c r="AZ27" i="141" s="1"/>
  <c r="BI27" i="141" s="1"/>
  <c r="AV27" i="141"/>
  <c r="AW27" i="141" s="1"/>
  <c r="AL27" i="141"/>
  <c r="AF27" i="141"/>
  <c r="AG27" i="141" s="1"/>
  <c r="AQ27" i="141" s="1"/>
  <c r="AB27" i="141"/>
  <c r="S27" i="141"/>
  <c r="Q27" i="141"/>
  <c r="O27" i="141"/>
  <c r="M27" i="141"/>
  <c r="K27" i="141"/>
  <c r="I27" i="141"/>
  <c r="R27" i="141" s="1"/>
  <c r="T27" i="141" s="1"/>
  <c r="U27" i="141" s="1"/>
  <c r="F27" i="141"/>
  <c r="BX26" i="141"/>
  <c r="Z26" i="141" s="1"/>
  <c r="AA26" i="141" s="1"/>
  <c r="BG26" i="141"/>
  <c r="BL26" i="141" s="1"/>
  <c r="BF26" i="141"/>
  <c r="BK26" i="141" s="1"/>
  <c r="BC26" i="141"/>
  <c r="BJ26" i="141" s="1"/>
  <c r="AZ26" i="141"/>
  <c r="BI26" i="141" s="1"/>
  <c r="AY26" i="141"/>
  <c r="AV26" i="141"/>
  <c r="AW26" i="141" s="1"/>
  <c r="BH26" i="141" s="1"/>
  <c r="AR26" i="141"/>
  <c r="AL26" i="141"/>
  <c r="AM26" i="141" s="1"/>
  <c r="AF26" i="141"/>
  <c r="AG26" i="141" s="1"/>
  <c r="AQ26" i="141" s="1"/>
  <c r="AB26" i="141"/>
  <c r="S26" i="141"/>
  <c r="Q26" i="141"/>
  <c r="O26" i="141"/>
  <c r="M26" i="141"/>
  <c r="K26" i="141"/>
  <c r="I26" i="141"/>
  <c r="R26" i="141" s="1"/>
  <c r="F26" i="141"/>
  <c r="BX25" i="141"/>
  <c r="BK25" i="141"/>
  <c r="BJ25" i="141"/>
  <c r="BF25" i="141"/>
  <c r="BC25" i="141"/>
  <c r="AY25" i="141"/>
  <c r="AZ25" i="141" s="1"/>
  <c r="BI25" i="141" s="1"/>
  <c r="AW25" i="141"/>
  <c r="AV25" i="141"/>
  <c r="AR25" i="141"/>
  <c r="AM25" i="141"/>
  <c r="AL25" i="141"/>
  <c r="AF25" i="141"/>
  <c r="AG25" i="141" s="1"/>
  <c r="AQ25" i="141" s="1"/>
  <c r="AB25" i="141"/>
  <c r="Z25" i="141"/>
  <c r="AA25" i="141" s="1"/>
  <c r="AC25" i="141" s="1"/>
  <c r="AD25" i="141" s="1"/>
  <c r="AP25" i="141" s="1"/>
  <c r="S25" i="141"/>
  <c r="Q25" i="141"/>
  <c r="O25" i="141"/>
  <c r="M25" i="141"/>
  <c r="K25" i="141"/>
  <c r="I25" i="141"/>
  <c r="F25" i="141"/>
  <c r="BX24" i="141"/>
  <c r="Z24" i="141" s="1"/>
  <c r="AA24" i="141" s="1"/>
  <c r="AC24" i="141" s="1"/>
  <c r="AD24" i="141" s="1"/>
  <c r="AP24" i="141" s="1"/>
  <c r="BK24" i="141"/>
  <c r="BH24" i="141"/>
  <c r="BF24" i="141"/>
  <c r="BC24" i="141"/>
  <c r="BJ24" i="141" s="1"/>
  <c r="AY24" i="141"/>
  <c r="AZ24" i="141" s="1"/>
  <c r="BI24" i="141" s="1"/>
  <c r="AV24" i="141"/>
  <c r="AW24" i="141" s="1"/>
  <c r="BG24" i="141" s="1"/>
  <c r="AL24" i="141"/>
  <c r="AR24" i="141" s="1"/>
  <c r="AG24" i="141"/>
  <c r="AQ24" i="141" s="1"/>
  <c r="AF24" i="141"/>
  <c r="AB24" i="141"/>
  <c r="S24" i="141"/>
  <c r="Q24" i="141"/>
  <c r="O24" i="141"/>
  <c r="M24" i="141"/>
  <c r="K24" i="141"/>
  <c r="I24" i="141"/>
  <c r="F24" i="141"/>
  <c r="BX23" i="141"/>
  <c r="Z23" i="141" s="1"/>
  <c r="AA23" i="141" s="1"/>
  <c r="AC23" i="141" s="1"/>
  <c r="AD23" i="141" s="1"/>
  <c r="AP23" i="141" s="1"/>
  <c r="BF23" i="141"/>
  <c r="BK23" i="141" s="1"/>
  <c r="BC23" i="141"/>
  <c r="BJ23" i="141" s="1"/>
  <c r="AY23" i="141"/>
  <c r="AZ23" i="141" s="1"/>
  <c r="BI23" i="141" s="1"/>
  <c r="AV23" i="141"/>
  <c r="AW23" i="141" s="1"/>
  <c r="AL23" i="141"/>
  <c r="AF23" i="141"/>
  <c r="AG23" i="141" s="1"/>
  <c r="AQ23" i="141" s="1"/>
  <c r="AB23" i="141"/>
  <c r="S23" i="141"/>
  <c r="Q23" i="141"/>
  <c r="O23" i="141"/>
  <c r="M23" i="141"/>
  <c r="K23" i="141"/>
  <c r="I23" i="141"/>
  <c r="R23" i="141" s="1"/>
  <c r="T23" i="141" s="1"/>
  <c r="U23" i="141" s="1"/>
  <c r="F23" i="141"/>
  <c r="BX22" i="141"/>
  <c r="Z22" i="141" s="1"/>
  <c r="AA22" i="141" s="1"/>
  <c r="BK22" i="141"/>
  <c r="BF22" i="141"/>
  <c r="BC22" i="141"/>
  <c r="BJ22" i="141" s="1"/>
  <c r="AZ22" i="141"/>
  <c r="BI22" i="141" s="1"/>
  <c r="AY22" i="141"/>
  <c r="AV22" i="141"/>
  <c r="AW22" i="141" s="1"/>
  <c r="BH22" i="141" s="1"/>
  <c r="AR22" i="141"/>
  <c r="AL22" i="141"/>
  <c r="AM22" i="141" s="1"/>
  <c r="AF22" i="141"/>
  <c r="AG22" i="141" s="1"/>
  <c r="AQ22" i="141" s="1"/>
  <c r="AC22" i="141"/>
  <c r="AD22" i="141" s="1"/>
  <c r="AP22" i="141" s="1"/>
  <c r="AB22" i="141"/>
  <c r="S22" i="141"/>
  <c r="Q22" i="141"/>
  <c r="O22" i="141"/>
  <c r="M22" i="141"/>
  <c r="K22" i="141"/>
  <c r="I22" i="141"/>
  <c r="F22" i="141"/>
  <c r="BX21" i="141"/>
  <c r="Z21" i="141" s="1"/>
  <c r="AA21" i="141" s="1"/>
  <c r="AC21" i="141" s="1"/>
  <c r="AD21" i="141" s="1"/>
  <c r="AP21" i="141" s="1"/>
  <c r="BK21" i="141"/>
  <c r="BJ21" i="141"/>
  <c r="BF21" i="141"/>
  <c r="BC21" i="141"/>
  <c r="AY21" i="141"/>
  <c r="AZ21" i="141" s="1"/>
  <c r="BI21" i="141" s="1"/>
  <c r="AW21" i="141"/>
  <c r="AV21" i="141"/>
  <c r="AR21" i="141"/>
  <c r="AM21" i="141"/>
  <c r="AL21" i="141"/>
  <c r="AF21" i="141"/>
  <c r="AG21" i="141" s="1"/>
  <c r="AQ21" i="141" s="1"/>
  <c r="AB21" i="141"/>
  <c r="S21" i="141"/>
  <c r="Q21" i="141"/>
  <c r="O21" i="141"/>
  <c r="M21" i="141"/>
  <c r="K21" i="141"/>
  <c r="I21" i="141"/>
  <c r="F21" i="141"/>
  <c r="R21" i="141" s="1"/>
  <c r="T21" i="141" s="1"/>
  <c r="U21" i="141" s="1"/>
  <c r="AO21" i="141" s="1"/>
  <c r="BX20" i="141"/>
  <c r="Z20" i="141" s="1"/>
  <c r="AA20" i="141" s="1"/>
  <c r="AC20" i="141" s="1"/>
  <c r="AD20" i="141" s="1"/>
  <c r="AP20" i="141" s="1"/>
  <c r="BK20" i="141"/>
  <c r="BF20" i="141"/>
  <c r="BC20" i="141"/>
  <c r="BJ20" i="141" s="1"/>
  <c r="AY20" i="141"/>
  <c r="AZ20" i="141" s="1"/>
  <c r="BI20" i="141" s="1"/>
  <c r="AV20" i="141"/>
  <c r="AW20" i="141" s="1"/>
  <c r="BH20" i="141" s="1"/>
  <c r="AQ20" i="141"/>
  <c r="AL20" i="141"/>
  <c r="AG20" i="141"/>
  <c r="AF20" i="141"/>
  <c r="AB20" i="141"/>
  <c r="S20" i="141"/>
  <c r="R20" i="141"/>
  <c r="T20" i="141" s="1"/>
  <c r="U20" i="141" s="1"/>
  <c r="Q20" i="141"/>
  <c r="O20" i="141"/>
  <c r="M20" i="141"/>
  <c r="K20" i="141"/>
  <c r="I20" i="141"/>
  <c r="F20" i="141"/>
  <c r="BX19" i="141"/>
  <c r="Z19" i="141" s="1"/>
  <c r="BK19" i="141"/>
  <c r="BI19" i="141"/>
  <c r="BF19" i="141"/>
  <c r="BC19" i="141"/>
  <c r="BJ19" i="141" s="1"/>
  <c r="AZ19" i="141"/>
  <c r="AY19" i="141"/>
  <c r="AV19" i="141"/>
  <c r="AW19" i="141" s="1"/>
  <c r="BH19" i="141" s="1"/>
  <c r="AR19" i="141"/>
  <c r="AQ19" i="141"/>
  <c r="AL19" i="141"/>
  <c r="AM19" i="141" s="1"/>
  <c r="AF19" i="141"/>
  <c r="AG19" i="141" s="1"/>
  <c r="AC19" i="141"/>
  <c r="AD19" i="141" s="1"/>
  <c r="AP19" i="141" s="1"/>
  <c r="AB19" i="141"/>
  <c r="AA19" i="141"/>
  <c r="S19" i="141"/>
  <c r="Q19" i="141"/>
  <c r="O19" i="141"/>
  <c r="M19" i="141"/>
  <c r="K19" i="141"/>
  <c r="I19" i="141"/>
  <c r="R19" i="141" s="1"/>
  <c r="T19" i="141" s="1"/>
  <c r="U19" i="141" s="1"/>
  <c r="F19" i="141"/>
  <c r="BX18" i="141"/>
  <c r="Z18" i="141" s="1"/>
  <c r="AA18" i="141" s="1"/>
  <c r="AC18" i="141" s="1"/>
  <c r="AD18" i="141" s="1"/>
  <c r="AP18" i="141" s="1"/>
  <c r="BK18" i="141"/>
  <c r="BI18" i="141"/>
  <c r="BG18" i="141"/>
  <c r="BL18" i="141" s="1"/>
  <c r="BF18" i="141"/>
  <c r="BC18" i="141"/>
  <c r="BJ18" i="141" s="1"/>
  <c r="AZ18" i="141"/>
  <c r="AY18" i="141"/>
  <c r="AW18" i="141"/>
  <c r="BH18" i="141" s="1"/>
  <c r="AV18" i="141"/>
  <c r="AR18" i="141"/>
  <c r="AM18" i="141"/>
  <c r="AL18" i="141"/>
  <c r="AF18" i="141"/>
  <c r="AG18" i="141" s="1"/>
  <c r="AQ18" i="141" s="1"/>
  <c r="AB18" i="141"/>
  <c r="S18" i="141"/>
  <c r="Q18" i="141"/>
  <c r="O18" i="141"/>
  <c r="M18" i="141"/>
  <c r="K18" i="141"/>
  <c r="I18" i="141"/>
  <c r="F18" i="141"/>
  <c r="BX17" i="141"/>
  <c r="BK17" i="141"/>
  <c r="BG17" i="141"/>
  <c r="BF17" i="141"/>
  <c r="BC17" i="141"/>
  <c r="BJ17" i="141" s="1"/>
  <c r="AY17" i="141"/>
  <c r="AZ17" i="141" s="1"/>
  <c r="BI17" i="141" s="1"/>
  <c r="AW17" i="141"/>
  <c r="BH17" i="141" s="1"/>
  <c r="AV17" i="141"/>
  <c r="AL17" i="141"/>
  <c r="AM17" i="141" s="1"/>
  <c r="AG17" i="141"/>
  <c r="AQ17" i="141" s="1"/>
  <c r="AF17" i="141"/>
  <c r="AB17" i="141"/>
  <c r="AA17" i="141"/>
  <c r="AC17" i="141" s="1"/>
  <c r="AD17" i="141" s="1"/>
  <c r="AP17" i="141" s="1"/>
  <c r="Z17" i="141"/>
  <c r="S17" i="141"/>
  <c r="Q17" i="141"/>
  <c r="O17" i="141"/>
  <c r="M17" i="141"/>
  <c r="K17" i="141"/>
  <c r="I17" i="141"/>
  <c r="F17" i="141"/>
  <c r="BX16" i="141"/>
  <c r="Z16" i="141" s="1"/>
  <c r="AA16" i="141" s="1"/>
  <c r="AC16" i="141" s="1"/>
  <c r="AD16" i="141" s="1"/>
  <c r="AP16" i="141" s="1"/>
  <c r="BF16" i="141"/>
  <c r="BK16" i="141" s="1"/>
  <c r="BC16" i="141"/>
  <c r="BJ16" i="141" s="1"/>
  <c r="AY16" i="141"/>
  <c r="AZ16" i="141" s="1"/>
  <c r="BI16" i="141" s="1"/>
  <c r="AV16" i="141"/>
  <c r="AW16" i="141" s="1"/>
  <c r="BH16" i="141" s="1"/>
  <c r="AL16" i="141"/>
  <c r="AM16" i="141" s="1"/>
  <c r="AF16" i="141"/>
  <c r="AG16" i="141" s="1"/>
  <c r="AQ16" i="141" s="1"/>
  <c r="AB16" i="141"/>
  <c r="S16" i="141"/>
  <c r="Q16" i="141"/>
  <c r="O16" i="141"/>
  <c r="M16" i="141"/>
  <c r="K16" i="141"/>
  <c r="I16" i="141"/>
  <c r="F16" i="141"/>
  <c r="R16" i="141" s="1"/>
  <c r="T16" i="141" s="1"/>
  <c r="U16" i="141" s="1"/>
  <c r="BX15" i="141"/>
  <c r="Z15" i="141" s="1"/>
  <c r="BF15" i="141"/>
  <c r="BK15" i="141" s="1"/>
  <c r="BC15" i="141"/>
  <c r="BJ15" i="141" s="1"/>
  <c r="AZ15" i="141"/>
  <c r="BI15" i="141" s="1"/>
  <c r="AY15" i="141"/>
  <c r="AV15" i="141"/>
  <c r="AW15" i="141" s="1"/>
  <c r="BH15" i="141" s="1"/>
  <c r="AL15" i="141"/>
  <c r="AM15" i="141" s="1"/>
  <c r="AG15" i="141"/>
  <c r="AQ15" i="141" s="1"/>
  <c r="AF15" i="141"/>
  <c r="AB15" i="141"/>
  <c r="AA15" i="141"/>
  <c r="AC15" i="141" s="1"/>
  <c r="AD15" i="141" s="1"/>
  <c r="AP15" i="141" s="1"/>
  <c r="S15" i="141"/>
  <c r="Q15" i="141"/>
  <c r="O15" i="141"/>
  <c r="M15" i="141"/>
  <c r="K15" i="141"/>
  <c r="I15" i="141"/>
  <c r="F15" i="141"/>
  <c r="R15" i="141" s="1"/>
  <c r="T15" i="141" s="1"/>
  <c r="U15" i="141" s="1"/>
  <c r="BX14" i="141"/>
  <c r="Z14" i="141" s="1"/>
  <c r="AA14" i="141" s="1"/>
  <c r="AC14" i="141" s="1"/>
  <c r="AD14" i="141" s="1"/>
  <c r="AP14" i="141" s="1"/>
  <c r="BF14" i="141"/>
  <c r="BK14" i="141" s="1"/>
  <c r="BC14" i="141"/>
  <c r="BJ14" i="141" s="1"/>
  <c r="AZ14" i="141"/>
  <c r="BG14" i="141" s="1"/>
  <c r="AY14" i="141"/>
  <c r="AW14" i="141"/>
  <c r="BH14" i="141" s="1"/>
  <c r="AV14" i="141"/>
  <c r="AR14" i="141"/>
  <c r="AQ14" i="141"/>
  <c r="AL14" i="141"/>
  <c r="AM14" i="141" s="1"/>
  <c r="AF14" i="141"/>
  <c r="AG14" i="141" s="1"/>
  <c r="AB14" i="141"/>
  <c r="S14" i="141"/>
  <c r="Q14" i="141"/>
  <c r="O14" i="141"/>
  <c r="M14" i="141"/>
  <c r="K14" i="141"/>
  <c r="I14" i="141"/>
  <c r="R14" i="141" s="1"/>
  <c r="T14" i="141" s="1"/>
  <c r="U14" i="141" s="1"/>
  <c r="F14" i="141"/>
  <c r="BX13" i="141"/>
  <c r="Z13" i="141" s="1"/>
  <c r="AA13" i="141" s="1"/>
  <c r="AC13" i="141" s="1"/>
  <c r="AD13" i="141" s="1"/>
  <c r="AP13" i="141" s="1"/>
  <c r="BK13" i="141"/>
  <c r="BJ13" i="141"/>
  <c r="BF13" i="141"/>
  <c r="BC13" i="141"/>
  <c r="AY13" i="141"/>
  <c r="AZ13" i="141" s="1"/>
  <c r="AW13" i="141"/>
  <c r="BH13" i="141" s="1"/>
  <c r="AV13" i="141"/>
  <c r="AR13" i="141"/>
  <c r="AM13" i="141"/>
  <c r="AL13" i="141"/>
  <c r="AG13" i="141"/>
  <c r="AQ13" i="141" s="1"/>
  <c r="AF13" i="141"/>
  <c r="AB13" i="141"/>
  <c r="S13" i="141"/>
  <c r="Q13" i="141"/>
  <c r="O13" i="141"/>
  <c r="M13" i="141"/>
  <c r="K13" i="141"/>
  <c r="I13" i="141"/>
  <c r="F13" i="141"/>
  <c r="BX12" i="141"/>
  <c r="BK12" i="141"/>
  <c r="BI12" i="141"/>
  <c r="BF12" i="141"/>
  <c r="BC12" i="141"/>
  <c r="BJ12" i="141" s="1"/>
  <c r="AY12" i="141"/>
  <c r="AZ12" i="141" s="1"/>
  <c r="AW12" i="141"/>
  <c r="BH12" i="141" s="1"/>
  <c r="AV12" i="141"/>
  <c r="AL12" i="141"/>
  <c r="AM12" i="141" s="1"/>
  <c r="AF12" i="141"/>
  <c r="AG12" i="141" s="1"/>
  <c r="AQ12" i="141" s="1"/>
  <c r="AB12" i="141"/>
  <c r="AA12" i="141"/>
  <c r="AC12" i="141" s="1"/>
  <c r="AD12" i="141" s="1"/>
  <c r="AP12" i="141" s="1"/>
  <c r="Z12" i="141"/>
  <c r="S12" i="141"/>
  <c r="Q12" i="141"/>
  <c r="O12" i="141"/>
  <c r="M12" i="141"/>
  <c r="K12" i="141"/>
  <c r="I12" i="141"/>
  <c r="F12" i="141"/>
  <c r="R12" i="141" s="1"/>
  <c r="T12" i="141" s="1"/>
  <c r="U12" i="141" s="1"/>
  <c r="BX11" i="141"/>
  <c r="Z11" i="141" s="1"/>
  <c r="AA11" i="141" s="1"/>
  <c r="AC11" i="141" s="1"/>
  <c r="AD11" i="141" s="1"/>
  <c r="AP11" i="141" s="1"/>
  <c r="BH11" i="141"/>
  <c r="BF11" i="141"/>
  <c r="BK11" i="141" s="1"/>
  <c r="BC11" i="141"/>
  <c r="BJ11" i="141" s="1"/>
  <c r="AZ11" i="141"/>
  <c r="BG11" i="141" s="1"/>
  <c r="AY11" i="141"/>
  <c r="AV11" i="141"/>
  <c r="AW11" i="141" s="1"/>
  <c r="AR11" i="141"/>
  <c r="AQ11" i="141"/>
  <c r="AL11" i="141"/>
  <c r="AM11" i="141" s="1"/>
  <c r="AG11" i="141"/>
  <c r="AF11" i="141"/>
  <c r="AB11" i="141"/>
  <c r="S11" i="141"/>
  <c r="Q11" i="141"/>
  <c r="O11" i="141"/>
  <c r="M11" i="141"/>
  <c r="K11" i="141"/>
  <c r="I11" i="141"/>
  <c r="F11" i="141"/>
  <c r="R11" i="141" s="1"/>
  <c r="T11" i="141" s="1"/>
  <c r="U11" i="141" s="1"/>
  <c r="BX10" i="141"/>
  <c r="BJ10" i="141"/>
  <c r="BF10" i="141"/>
  <c r="BK10" i="141" s="1"/>
  <c r="BC10" i="141"/>
  <c r="AZ10" i="141"/>
  <c r="BI10" i="141" s="1"/>
  <c r="AY10" i="141"/>
  <c r="AW10" i="141"/>
  <c r="BH10" i="141" s="1"/>
  <c r="AV10" i="141"/>
  <c r="AL10" i="141"/>
  <c r="AR10" i="141" s="1"/>
  <c r="AF10" i="141"/>
  <c r="AG10" i="141" s="1"/>
  <c r="AQ10" i="141" s="1"/>
  <c r="AB10" i="141"/>
  <c r="Z10" i="141"/>
  <c r="AA10" i="141" s="1"/>
  <c r="AC10" i="141" s="1"/>
  <c r="AD10" i="141" s="1"/>
  <c r="AP10" i="141" s="1"/>
  <c r="S10" i="141"/>
  <c r="Q10" i="141"/>
  <c r="O10" i="141"/>
  <c r="M10" i="141"/>
  <c r="K10" i="141"/>
  <c r="I10" i="141"/>
  <c r="R10" i="141" s="1"/>
  <c r="T10" i="141" s="1"/>
  <c r="U10" i="141" s="1"/>
  <c r="F10" i="141"/>
  <c r="BX9" i="141"/>
  <c r="Z9" i="141" s="1"/>
  <c r="AA9" i="141" s="1"/>
  <c r="AC9" i="141" s="1"/>
  <c r="AD9" i="141" s="1"/>
  <c r="AP9" i="141" s="1"/>
  <c r="BK9" i="141"/>
  <c r="BF9" i="141"/>
  <c r="BC9" i="141"/>
  <c r="BJ9" i="141" s="1"/>
  <c r="AY9" i="141"/>
  <c r="AZ9" i="141" s="1"/>
  <c r="BI9" i="141" s="1"/>
  <c r="AV9" i="141"/>
  <c r="AW9" i="141" s="1"/>
  <c r="AR9" i="141"/>
  <c r="AM9" i="141"/>
  <c r="AL9" i="141"/>
  <c r="AG9" i="141"/>
  <c r="AQ9" i="141" s="1"/>
  <c r="AF9" i="141"/>
  <c r="AB9" i="141"/>
  <c r="S9" i="141"/>
  <c r="Q9" i="141"/>
  <c r="O9" i="141"/>
  <c r="M9" i="141"/>
  <c r="K9" i="141"/>
  <c r="I9" i="141"/>
  <c r="F9" i="141"/>
  <c r="BX8" i="141"/>
  <c r="BK8" i="141"/>
  <c r="BI8" i="141"/>
  <c r="BF8" i="141"/>
  <c r="BC8" i="141"/>
  <c r="BJ8" i="141" s="1"/>
  <c r="AY8" i="141"/>
  <c r="AZ8" i="141" s="1"/>
  <c r="AW8" i="141"/>
  <c r="BG8" i="141" s="1"/>
  <c r="AV8" i="141"/>
  <c r="AL8" i="141"/>
  <c r="AM8" i="141" s="1"/>
  <c r="AF8" i="141"/>
  <c r="AG8" i="141" s="1"/>
  <c r="AQ8" i="141" s="1"/>
  <c r="AC8" i="141"/>
  <c r="AD8" i="141" s="1"/>
  <c r="AP8" i="141" s="1"/>
  <c r="AB8" i="141"/>
  <c r="AA8" i="141"/>
  <c r="Z8" i="141"/>
  <c r="S8" i="141"/>
  <c r="Q8" i="141"/>
  <c r="O8" i="141"/>
  <c r="M8" i="141"/>
  <c r="K8" i="141"/>
  <c r="I8" i="141"/>
  <c r="R8" i="141" s="1"/>
  <c r="T8" i="141" s="1"/>
  <c r="U8" i="141" s="1"/>
  <c r="F8" i="141"/>
  <c r="BX7" i="141"/>
  <c r="BF7" i="141"/>
  <c r="BK7" i="141" s="1"/>
  <c r="BC7" i="141"/>
  <c r="BJ7" i="141" s="1"/>
  <c r="AZ7" i="141"/>
  <c r="BI7" i="141" s="1"/>
  <c r="AY7" i="141"/>
  <c r="AV7" i="141"/>
  <c r="AW7" i="141" s="1"/>
  <c r="BH7" i="141" s="1"/>
  <c r="AR7" i="141"/>
  <c r="AL7" i="141"/>
  <c r="AM7" i="141" s="1"/>
  <c r="AG7" i="141"/>
  <c r="AQ7" i="141" s="1"/>
  <c r="AF7" i="141"/>
  <c r="AB7" i="141"/>
  <c r="Z7" i="141"/>
  <c r="AA7" i="141" s="1"/>
  <c r="AC7" i="141" s="1"/>
  <c r="AD7" i="141" s="1"/>
  <c r="AP7" i="141" s="1"/>
  <c r="S7" i="141"/>
  <c r="Q7" i="141"/>
  <c r="O7" i="141"/>
  <c r="M7" i="141"/>
  <c r="K7" i="141"/>
  <c r="I7" i="141"/>
  <c r="F7" i="141"/>
  <c r="R7" i="141" s="1"/>
  <c r="T7" i="141" s="1"/>
  <c r="U7" i="141" s="1"/>
  <c r="BX6" i="141"/>
  <c r="BJ6" i="141"/>
  <c r="BF6" i="141"/>
  <c r="BK6" i="141" s="1"/>
  <c r="BC6" i="141"/>
  <c r="AZ6" i="141"/>
  <c r="BI6" i="141" s="1"/>
  <c r="AY6" i="141"/>
  <c r="AW6" i="141"/>
  <c r="BH6" i="141" s="1"/>
  <c r="AV6" i="141"/>
  <c r="AR6" i="141"/>
  <c r="AQ6" i="141"/>
  <c r="AM6" i="141"/>
  <c r="AL6" i="141"/>
  <c r="AG6" i="141"/>
  <c r="AF6" i="141"/>
  <c r="AB6" i="141"/>
  <c r="Z6" i="141"/>
  <c r="AA6" i="141" s="1"/>
  <c r="AC6" i="141" s="1"/>
  <c r="AD6" i="141" s="1"/>
  <c r="AP6" i="141" s="1"/>
  <c r="S6" i="141"/>
  <c r="Q6" i="141"/>
  <c r="O6" i="141"/>
  <c r="M6" i="141"/>
  <c r="K6" i="141"/>
  <c r="R6" i="141" s="1"/>
  <c r="T6" i="141" s="1"/>
  <c r="U6" i="141" s="1"/>
  <c r="I6" i="141"/>
  <c r="F6" i="141"/>
  <c r="BX5" i="141"/>
  <c r="BK5" i="141"/>
  <c r="BJ5" i="141"/>
  <c r="BH5" i="141"/>
  <c r="BF5" i="141"/>
  <c r="BC5" i="141"/>
  <c r="AZ5" i="141"/>
  <c r="BI5" i="141" s="1"/>
  <c r="AY5" i="141"/>
  <c r="AW5" i="141"/>
  <c r="BG5" i="141" s="1"/>
  <c r="AV5" i="141"/>
  <c r="AM5" i="141"/>
  <c r="AL5" i="141"/>
  <c r="AR5" i="141" s="1"/>
  <c r="AG5" i="141"/>
  <c r="AQ5" i="141" s="1"/>
  <c r="AF5" i="141"/>
  <c r="AB5" i="141"/>
  <c r="AA5" i="141"/>
  <c r="AC5" i="141" s="1"/>
  <c r="AD5" i="141" s="1"/>
  <c r="AP5" i="141" s="1"/>
  <c r="Z5" i="141"/>
  <c r="S5" i="141"/>
  <c r="Q5" i="141"/>
  <c r="O5" i="141"/>
  <c r="M5" i="141"/>
  <c r="K5" i="141"/>
  <c r="I5" i="141"/>
  <c r="F5" i="141"/>
  <c r="R5" i="141" s="1"/>
  <c r="T5" i="141" s="1"/>
  <c r="U5" i="141" s="1"/>
  <c r="BX4" i="141"/>
  <c r="BJ4" i="141"/>
  <c r="BI4" i="141"/>
  <c r="BF4" i="141"/>
  <c r="BK4" i="141" s="1"/>
  <c r="BC4" i="141"/>
  <c r="AZ4" i="141"/>
  <c r="AY4" i="141"/>
  <c r="AW4" i="141"/>
  <c r="BH4" i="141" s="1"/>
  <c r="AV4" i="141"/>
  <c r="AQ4" i="141"/>
  <c r="AM4" i="141"/>
  <c r="AL4" i="141"/>
  <c r="AR4" i="141" s="1"/>
  <c r="AG4" i="141"/>
  <c r="AF4" i="141"/>
  <c r="AB4" i="141"/>
  <c r="Z4" i="141"/>
  <c r="AA4" i="141" s="1"/>
  <c r="AC4" i="141" s="1"/>
  <c r="AD4" i="141" s="1"/>
  <c r="AP4" i="141" s="1"/>
  <c r="S4" i="141"/>
  <c r="R4" i="141"/>
  <c r="T4" i="141" s="1"/>
  <c r="U4" i="141" s="1"/>
  <c r="Q4" i="141"/>
  <c r="O4" i="141"/>
  <c r="M4" i="141"/>
  <c r="K4" i="141"/>
  <c r="I4" i="141"/>
  <c r="F4" i="141"/>
  <c r="BX3" i="141"/>
  <c r="Z3" i="141" s="1"/>
  <c r="AA3" i="141" s="1"/>
  <c r="AC3" i="141" s="1"/>
  <c r="AD3" i="141" s="1"/>
  <c r="AP3" i="141" s="1"/>
  <c r="BH3" i="141"/>
  <c r="BF3" i="141"/>
  <c r="BK3" i="141" s="1"/>
  <c r="BC3" i="141"/>
  <c r="BJ3" i="141" s="1"/>
  <c r="AZ3" i="141"/>
  <c r="BG3" i="141" s="1"/>
  <c r="AY3" i="141"/>
  <c r="AW3" i="141"/>
  <c r="AV3" i="141"/>
  <c r="AR3" i="141"/>
  <c r="AM3" i="141"/>
  <c r="AL3" i="141"/>
  <c r="AG3" i="141"/>
  <c r="AQ3" i="141" s="1"/>
  <c r="AF3" i="141"/>
  <c r="AB3" i="141"/>
  <c r="S3" i="141"/>
  <c r="Q3" i="141"/>
  <c r="O3" i="141"/>
  <c r="M3" i="141"/>
  <c r="K3" i="141"/>
  <c r="I3" i="141"/>
  <c r="F3" i="141"/>
  <c r="R3" i="141" s="1"/>
  <c r="T3" i="141" s="1"/>
  <c r="U3" i="141" s="1"/>
  <c r="BX2" i="141"/>
  <c r="BJ2" i="141"/>
  <c r="BF2" i="141"/>
  <c r="BK2" i="141" s="1"/>
  <c r="BC2" i="141"/>
  <c r="AY2" i="141"/>
  <c r="AZ2" i="141" s="1"/>
  <c r="BI2" i="141" s="1"/>
  <c r="AW2" i="141"/>
  <c r="BH2" i="141" s="1"/>
  <c r="AV2" i="141"/>
  <c r="AR2" i="141"/>
  <c r="AQ2" i="141"/>
  <c r="AM2" i="141"/>
  <c r="AL2" i="141"/>
  <c r="AG2" i="141"/>
  <c r="AF2" i="141"/>
  <c r="AB2" i="141"/>
  <c r="Z2" i="141"/>
  <c r="AA2" i="141" s="1"/>
  <c r="AC2" i="141" s="1"/>
  <c r="AD2" i="141" s="1"/>
  <c r="AP2" i="141" s="1"/>
  <c r="S2" i="141"/>
  <c r="Q2" i="141"/>
  <c r="O2" i="141"/>
  <c r="M2" i="141"/>
  <c r="K2" i="141"/>
  <c r="R2" i="141" s="1"/>
  <c r="T2" i="141" s="1"/>
  <c r="U2" i="141" s="1"/>
  <c r="I2" i="141"/>
  <c r="F2" i="141"/>
  <c r="BG8" i="131" l="1"/>
  <c r="BH8" i="131"/>
  <c r="BG12" i="131"/>
  <c r="BL12" i="131" s="1"/>
  <c r="BH12" i="131"/>
  <c r="R3" i="131"/>
  <c r="T3" i="131" s="1"/>
  <c r="U3" i="131" s="1"/>
  <c r="AN3" i="131" s="1"/>
  <c r="AM4" i="131"/>
  <c r="AM3" i="131"/>
  <c r="AR24" i="131"/>
  <c r="AM6" i="131"/>
  <c r="R8" i="131"/>
  <c r="T8" i="131" s="1"/>
  <c r="U8" i="131" s="1"/>
  <c r="AM7" i="131"/>
  <c r="AR16" i="131"/>
  <c r="AR21" i="131"/>
  <c r="AM11" i="131"/>
  <c r="BH14" i="131"/>
  <c r="BL14" i="131" s="1"/>
  <c r="AM15" i="131"/>
  <c r="R20" i="131"/>
  <c r="T20" i="131" s="1"/>
  <c r="U20" i="131" s="1"/>
  <c r="BG20" i="131"/>
  <c r="R21" i="131"/>
  <c r="T21" i="131" s="1"/>
  <c r="U21" i="131" s="1"/>
  <c r="BG21" i="131"/>
  <c r="R12" i="131"/>
  <c r="T12" i="131" s="1"/>
  <c r="U12" i="131" s="1"/>
  <c r="AN12" i="131" s="1"/>
  <c r="AM20" i="131"/>
  <c r="AN20" i="131" s="1"/>
  <c r="R24" i="131"/>
  <c r="T24" i="131" s="1"/>
  <c r="U24" i="131" s="1"/>
  <c r="AO24" i="131" s="1"/>
  <c r="AM10" i="131"/>
  <c r="AC20" i="131"/>
  <c r="AD20" i="131" s="1"/>
  <c r="AP20" i="131" s="1"/>
  <c r="R11" i="131"/>
  <c r="T11" i="131" s="1"/>
  <c r="U11" i="131" s="1"/>
  <c r="AO11" i="131" s="1"/>
  <c r="BJ20" i="131"/>
  <c r="AC3" i="131"/>
  <c r="AD3" i="131" s="1"/>
  <c r="AP3" i="131" s="1"/>
  <c r="AR9" i="131"/>
  <c r="AC23" i="131"/>
  <c r="AD23" i="131" s="1"/>
  <c r="AP23" i="131" s="1"/>
  <c r="AS6" i="136"/>
  <c r="AN4" i="136"/>
  <c r="AS4" i="136" s="1"/>
  <c r="AO21" i="136"/>
  <c r="AN12" i="136"/>
  <c r="AO12" i="136"/>
  <c r="BL12" i="136"/>
  <c r="AN22" i="136"/>
  <c r="AS22" i="136" s="1"/>
  <c r="AN9" i="136"/>
  <c r="AS9" i="136" s="1"/>
  <c r="BL10" i="136"/>
  <c r="AS2" i="136"/>
  <c r="AS18" i="136"/>
  <c r="AS5" i="136"/>
  <c r="AO16" i="136"/>
  <c r="AN16" i="136"/>
  <c r="AS16" i="136" s="1"/>
  <c r="AO7" i="136"/>
  <c r="AN7" i="136"/>
  <c r="AO3" i="136"/>
  <c r="AN3" i="136"/>
  <c r="AS3" i="136" s="1"/>
  <c r="BL7" i="136"/>
  <c r="BL15" i="136"/>
  <c r="BL3" i="136"/>
  <c r="BL19" i="136"/>
  <c r="BL2" i="136"/>
  <c r="AS13" i="136"/>
  <c r="AO19" i="136"/>
  <c r="AN19" i="136"/>
  <c r="AS19" i="136" s="1"/>
  <c r="AN17" i="136"/>
  <c r="AO17" i="136"/>
  <c r="AO11" i="136"/>
  <c r="AN11" i="136"/>
  <c r="AS11" i="136" s="1"/>
  <c r="AS21" i="136"/>
  <c r="BL6" i="136"/>
  <c r="BL3" i="164"/>
  <c r="AS15" i="164"/>
  <c r="AN14" i="164"/>
  <c r="AS14" i="164" s="1"/>
  <c r="AS11" i="164"/>
  <c r="AS23" i="164"/>
  <c r="AN25" i="164"/>
  <c r="AO25" i="164"/>
  <c r="AO13" i="164"/>
  <c r="AN13" i="164"/>
  <c r="AS19" i="164"/>
  <c r="AS27" i="164"/>
  <c r="BL25" i="164"/>
  <c r="AO9" i="164"/>
  <c r="AN9" i="164"/>
  <c r="AS9" i="164" s="1"/>
  <c r="AN3" i="164"/>
  <c r="AO3" i="164"/>
  <c r="BL18" i="164"/>
  <c r="BL5" i="164"/>
  <c r="BL22" i="164"/>
  <c r="BL9" i="164"/>
  <c r="AS26" i="164"/>
  <c r="AS2" i="163"/>
  <c r="BL20" i="163"/>
  <c r="AN17" i="163"/>
  <c r="AS17" i="163" s="1"/>
  <c r="AN18" i="163"/>
  <c r="AO26" i="163"/>
  <c r="AN7" i="163"/>
  <c r="AS7" i="163" s="1"/>
  <c r="BL22" i="163"/>
  <c r="BL26" i="163"/>
  <c r="AS15" i="163"/>
  <c r="AN10" i="163"/>
  <c r="AS10" i="163" s="1"/>
  <c r="AO12" i="163"/>
  <c r="AS12" i="163" s="1"/>
  <c r="AN6" i="163"/>
  <c r="AS6" i="163" s="1"/>
  <c r="AO11" i="163"/>
  <c r="AN11" i="163"/>
  <c r="AS11" i="163" s="1"/>
  <c r="AO4" i="163"/>
  <c r="AN4" i="163"/>
  <c r="AS4" i="163" s="1"/>
  <c r="BL11" i="163"/>
  <c r="AN8" i="163"/>
  <c r="AO8" i="163"/>
  <c r="AS18" i="163"/>
  <c r="AS26" i="163"/>
  <c r="BL6" i="163"/>
  <c r="AS27" i="163"/>
  <c r="BL21" i="163"/>
  <c r="AS14" i="163"/>
  <c r="AO16" i="163"/>
  <c r="AN16" i="163"/>
  <c r="AS16" i="163" s="1"/>
  <c r="AO24" i="163"/>
  <c r="AN24" i="163"/>
  <c r="AN22" i="163"/>
  <c r="AS22" i="163" s="1"/>
  <c r="AO22" i="163"/>
  <c r="AO9" i="163"/>
  <c r="AN9" i="163"/>
  <c r="AS9" i="163" s="1"/>
  <c r="AN20" i="163"/>
  <c r="AO20" i="163"/>
  <c r="AN3" i="163"/>
  <c r="AO3" i="163"/>
  <c r="AO23" i="163"/>
  <c r="AN23" i="163"/>
  <c r="BL5" i="163"/>
  <c r="AS19" i="163"/>
  <c r="AS21" i="163"/>
  <c r="BG21" i="121"/>
  <c r="BE21" i="121"/>
  <c r="P12" i="121"/>
  <c r="R12" i="121" s="1"/>
  <c r="S12" i="121" s="1"/>
  <c r="AA4" i="121"/>
  <c r="AB4" i="121" s="1"/>
  <c r="AN4" i="121" s="1"/>
  <c r="BE8" i="121"/>
  <c r="AK15" i="121"/>
  <c r="P20" i="121"/>
  <c r="R20" i="121" s="1"/>
  <c r="S20" i="121" s="1"/>
  <c r="AL20" i="121" s="1"/>
  <c r="AP20" i="121"/>
  <c r="P25" i="121"/>
  <c r="R25" i="121" s="1"/>
  <c r="S25" i="121" s="1"/>
  <c r="AK22" i="121"/>
  <c r="AP26" i="121"/>
  <c r="AK8" i="121"/>
  <c r="AK16" i="121"/>
  <c r="AK4" i="121"/>
  <c r="P2" i="121"/>
  <c r="R2" i="121" s="1"/>
  <c r="S2" i="121" s="1"/>
  <c r="AM2" i="121" s="1"/>
  <c r="P5" i="121"/>
  <c r="R5" i="121" s="1"/>
  <c r="S5" i="121" s="1"/>
  <c r="AK6" i="121"/>
  <c r="BE7" i="121"/>
  <c r="BJ7" i="121" s="1"/>
  <c r="P10" i="121"/>
  <c r="R10" i="121" s="1"/>
  <c r="S10" i="121" s="1"/>
  <c r="AA10" i="121"/>
  <c r="AB10" i="121" s="1"/>
  <c r="AN10" i="121" s="1"/>
  <c r="P18" i="121"/>
  <c r="R18" i="121" s="1"/>
  <c r="S18" i="121" s="1"/>
  <c r="AP21" i="121"/>
  <c r="AA23" i="121"/>
  <c r="AB23" i="121" s="1"/>
  <c r="AN23" i="121" s="1"/>
  <c r="P4" i="121"/>
  <c r="R4" i="121" s="1"/>
  <c r="S4" i="121" s="1"/>
  <c r="P9" i="121"/>
  <c r="R9" i="121" s="1"/>
  <c r="S9" i="121" s="1"/>
  <c r="P11" i="121"/>
  <c r="R11" i="121" s="1"/>
  <c r="S11" i="121" s="1"/>
  <c r="R13" i="121"/>
  <c r="S13" i="121" s="1"/>
  <c r="AL13" i="121" s="1"/>
  <c r="AQ13" i="121" s="1"/>
  <c r="AA16" i="121"/>
  <c r="AB16" i="121" s="1"/>
  <c r="AN16" i="121" s="1"/>
  <c r="AA18" i="121"/>
  <c r="AB18" i="121" s="1"/>
  <c r="AN18" i="121" s="1"/>
  <c r="P24" i="121"/>
  <c r="R24" i="121" s="1"/>
  <c r="S24" i="121" s="1"/>
  <c r="AM24" i="121" s="1"/>
  <c r="R15" i="121"/>
  <c r="S15" i="121" s="1"/>
  <c r="AM15" i="121" s="1"/>
  <c r="P16" i="121"/>
  <c r="R16" i="121" s="1"/>
  <c r="S16" i="121" s="1"/>
  <c r="P17" i="121"/>
  <c r="R17" i="121" s="1"/>
  <c r="S17" i="121" s="1"/>
  <c r="P19" i="121"/>
  <c r="R19" i="121" s="1"/>
  <c r="S19" i="121" s="1"/>
  <c r="AM19" i="121" s="1"/>
  <c r="AA6" i="121"/>
  <c r="AB6" i="121" s="1"/>
  <c r="AN6" i="121" s="1"/>
  <c r="P8" i="121"/>
  <c r="R8" i="121" s="1"/>
  <c r="S8" i="121" s="1"/>
  <c r="AK14" i="121"/>
  <c r="BE18" i="121"/>
  <c r="BJ18" i="121" s="1"/>
  <c r="R21" i="121"/>
  <c r="S21" i="121" s="1"/>
  <c r="AL21" i="121" s="1"/>
  <c r="P23" i="121"/>
  <c r="R23" i="121" s="1"/>
  <c r="S23" i="121" s="1"/>
  <c r="AA25" i="121"/>
  <c r="AB25" i="121" s="1"/>
  <c r="AN25" i="121" s="1"/>
  <c r="BF5" i="121"/>
  <c r="BE5" i="121"/>
  <c r="AM5" i="121"/>
  <c r="AL5" i="121"/>
  <c r="AQ5" i="121" s="1"/>
  <c r="AM9" i="121"/>
  <c r="AL9" i="121"/>
  <c r="AL11" i="121"/>
  <c r="AM11" i="121"/>
  <c r="AM13" i="121"/>
  <c r="AL12" i="121"/>
  <c r="AM12" i="121"/>
  <c r="AM8" i="121"/>
  <c r="AL8" i="121"/>
  <c r="AQ8" i="121" s="1"/>
  <c r="BF11" i="121"/>
  <c r="BE11" i="121"/>
  <c r="BF17" i="121"/>
  <c r="BE17" i="121"/>
  <c r="BJ17" i="121" s="1"/>
  <c r="BF19" i="121"/>
  <c r="BE19" i="121"/>
  <c r="BJ19" i="121" s="1"/>
  <c r="BH23" i="121"/>
  <c r="BE23" i="121"/>
  <c r="AM4" i="121"/>
  <c r="BE15" i="121"/>
  <c r="BJ15" i="121" s="1"/>
  <c r="BF10" i="121"/>
  <c r="BE10" i="121"/>
  <c r="BJ10" i="121" s="1"/>
  <c r="BE12" i="121"/>
  <c r="BJ12" i="121" s="1"/>
  <c r="BJ13" i="121"/>
  <c r="BF26" i="121"/>
  <c r="BE26" i="121"/>
  <c r="BJ26" i="121" s="1"/>
  <c r="AK3" i="121"/>
  <c r="AM25" i="121"/>
  <c r="AL25" i="121"/>
  <c r="AM10" i="121"/>
  <c r="AL10" i="121"/>
  <c r="BF14" i="121"/>
  <c r="BE14" i="121"/>
  <c r="BJ14" i="121" s="1"/>
  <c r="AM17" i="121"/>
  <c r="AL17" i="121"/>
  <c r="BF24" i="121"/>
  <c r="BJ24" i="121" s="1"/>
  <c r="BE2" i="121"/>
  <c r="BJ2" i="121" s="1"/>
  <c r="BF3" i="121"/>
  <c r="BE3" i="121"/>
  <c r="BF8" i="121"/>
  <c r="BF9" i="121"/>
  <c r="BE9" i="121"/>
  <c r="AM26" i="121"/>
  <c r="AL26" i="121"/>
  <c r="AQ26" i="121" s="1"/>
  <c r="AK13" i="121"/>
  <c r="AM7" i="121"/>
  <c r="AL7" i="121"/>
  <c r="AM23" i="121"/>
  <c r="AM16" i="121"/>
  <c r="AL16" i="121"/>
  <c r="AQ16" i="121" s="1"/>
  <c r="AP2" i="121"/>
  <c r="AP24" i="121"/>
  <c r="AK24" i="121"/>
  <c r="AA2" i="121"/>
  <c r="AB2" i="121" s="1"/>
  <c r="AN2" i="121" s="1"/>
  <c r="P6" i="121"/>
  <c r="R6" i="121" s="1"/>
  <c r="S6" i="121" s="1"/>
  <c r="BF20" i="121"/>
  <c r="BE20" i="121"/>
  <c r="BJ20" i="121" s="1"/>
  <c r="P22" i="121"/>
  <c r="R22" i="121" s="1"/>
  <c r="S22" i="121" s="1"/>
  <c r="BF22" i="121"/>
  <c r="BE22" i="121"/>
  <c r="BJ22" i="121" s="1"/>
  <c r="P3" i="121"/>
  <c r="R3" i="121" s="1"/>
  <c r="S3" i="121" s="1"/>
  <c r="AK11" i="121"/>
  <c r="BE4" i="121"/>
  <c r="BJ4" i="121" s="1"/>
  <c r="BF6" i="121"/>
  <c r="BE6" i="121"/>
  <c r="BJ6" i="121" s="1"/>
  <c r="AP10" i="121"/>
  <c r="P14" i="121"/>
  <c r="R14" i="121" s="1"/>
  <c r="S14" i="121" s="1"/>
  <c r="BE16" i="121"/>
  <c r="BJ16" i="121" s="1"/>
  <c r="AK19" i="121"/>
  <c r="BF25" i="121"/>
  <c r="BE25" i="121"/>
  <c r="BJ25" i="121" s="1"/>
  <c r="BJ21" i="121"/>
  <c r="AP9" i="121"/>
  <c r="AP17" i="121"/>
  <c r="AP25" i="121"/>
  <c r="AM26" i="119"/>
  <c r="AL26" i="119"/>
  <c r="AM19" i="119"/>
  <c r="AL19" i="119"/>
  <c r="AQ19" i="119" s="1"/>
  <c r="BE2" i="119"/>
  <c r="BF2" i="119"/>
  <c r="BE7" i="119"/>
  <c r="BF7" i="119"/>
  <c r="BE20" i="119"/>
  <c r="BJ20" i="119" s="1"/>
  <c r="BF20" i="119"/>
  <c r="AM25" i="119"/>
  <c r="AL25" i="119"/>
  <c r="AQ25" i="119" s="1"/>
  <c r="AM7" i="119"/>
  <c r="AL7" i="119"/>
  <c r="AQ7" i="119" s="1"/>
  <c r="AQ27" i="119"/>
  <c r="AM15" i="119"/>
  <c r="AL15" i="119"/>
  <c r="AL22" i="119"/>
  <c r="AQ22" i="119" s="1"/>
  <c r="AM22" i="119"/>
  <c r="AL6" i="119"/>
  <c r="AM6" i="119"/>
  <c r="AM4" i="119"/>
  <c r="AL4" i="119"/>
  <c r="AQ4" i="119" s="1"/>
  <c r="AM9" i="119"/>
  <c r="AL9" i="119"/>
  <c r="AL14" i="119"/>
  <c r="AQ14" i="119" s="1"/>
  <c r="AM14" i="119"/>
  <c r="BE26" i="119"/>
  <c r="BF26" i="119"/>
  <c r="AM16" i="119"/>
  <c r="AL16" i="119"/>
  <c r="AQ16" i="119" s="1"/>
  <c r="BF13" i="119"/>
  <c r="BE13" i="119"/>
  <c r="BE15" i="119"/>
  <c r="BJ15" i="119" s="1"/>
  <c r="BF15" i="119"/>
  <c r="BF21" i="119"/>
  <c r="BE21" i="119"/>
  <c r="BJ21" i="119" s="1"/>
  <c r="AM23" i="119"/>
  <c r="BG3" i="119"/>
  <c r="BE3" i="119"/>
  <c r="BF5" i="119"/>
  <c r="BE5" i="119"/>
  <c r="AL11" i="119"/>
  <c r="AM11" i="119"/>
  <c r="BE18" i="119"/>
  <c r="BF18" i="119"/>
  <c r="BG11" i="119"/>
  <c r="BE11" i="119"/>
  <c r="AM28" i="119"/>
  <c r="AL28" i="119"/>
  <c r="AM3" i="119"/>
  <c r="AL3" i="119"/>
  <c r="AQ3" i="119" s="1"/>
  <c r="AM8" i="119"/>
  <c r="AL8" i="119"/>
  <c r="AQ8" i="119" s="1"/>
  <c r="BE10" i="119"/>
  <c r="BJ10" i="119" s="1"/>
  <c r="BF10" i="119"/>
  <c r="AM12" i="119"/>
  <c r="AL12" i="119"/>
  <c r="AM17" i="119"/>
  <c r="AL17" i="119"/>
  <c r="AM20" i="119"/>
  <c r="AL20" i="119"/>
  <c r="AQ20" i="119" s="1"/>
  <c r="AK23" i="119"/>
  <c r="AL23" i="119" s="1"/>
  <c r="AQ23" i="119" s="1"/>
  <c r="BE23" i="119"/>
  <c r="BJ23" i="119" s="1"/>
  <c r="BE28" i="119"/>
  <c r="BJ28" i="119" s="1"/>
  <c r="AK2" i="119"/>
  <c r="BE6" i="119"/>
  <c r="BJ6" i="119" s="1"/>
  <c r="AP9" i="119"/>
  <c r="BE14" i="119"/>
  <c r="BJ14" i="119" s="1"/>
  <c r="AP17" i="119"/>
  <c r="BE19" i="119"/>
  <c r="BJ19" i="119" s="1"/>
  <c r="AK21" i="119"/>
  <c r="BF24" i="119"/>
  <c r="BE24" i="119"/>
  <c r="BJ24" i="119" s="1"/>
  <c r="BE25" i="119"/>
  <c r="BJ25" i="119" s="1"/>
  <c r="AM27" i="119"/>
  <c r="BE12" i="119"/>
  <c r="BJ12" i="119" s="1"/>
  <c r="BE9" i="119"/>
  <c r="BJ9" i="119" s="1"/>
  <c r="BE17" i="119"/>
  <c r="BJ17" i="119" s="1"/>
  <c r="BE22" i="119"/>
  <c r="BJ22" i="119" s="1"/>
  <c r="BE27" i="119"/>
  <c r="BF27" i="119"/>
  <c r="AP28" i="119"/>
  <c r="BF8" i="119"/>
  <c r="BE8" i="119"/>
  <c r="BJ8" i="119" s="1"/>
  <c r="BF16" i="119"/>
  <c r="BE16" i="119"/>
  <c r="BJ16" i="119" s="1"/>
  <c r="P2" i="119"/>
  <c r="R2" i="119" s="1"/>
  <c r="S2" i="119" s="1"/>
  <c r="P21" i="119"/>
  <c r="R21" i="119" s="1"/>
  <c r="S21" i="119" s="1"/>
  <c r="BE4" i="119"/>
  <c r="BJ4" i="119" s="1"/>
  <c r="AA2" i="119"/>
  <c r="AB2" i="119" s="1"/>
  <c r="AN2" i="119" s="1"/>
  <c r="P5" i="119"/>
  <c r="R5" i="119" s="1"/>
  <c r="S5" i="119" s="1"/>
  <c r="P10" i="119"/>
  <c r="R10" i="119" s="1"/>
  <c r="S10" i="119" s="1"/>
  <c r="P13" i="119"/>
  <c r="R13" i="119" s="1"/>
  <c r="S13" i="119" s="1"/>
  <c r="P18" i="119"/>
  <c r="R18" i="119" s="1"/>
  <c r="S18" i="119" s="1"/>
  <c r="AO2" i="131"/>
  <c r="AO6" i="131"/>
  <c r="AN6" i="131"/>
  <c r="AN7" i="131"/>
  <c r="AO7" i="131"/>
  <c r="BG22" i="131"/>
  <c r="BH22" i="131"/>
  <c r="AO17" i="131"/>
  <c r="AO18" i="131"/>
  <c r="AN8" i="131"/>
  <c r="AO8" i="131"/>
  <c r="BG2" i="131"/>
  <c r="BH2" i="131"/>
  <c r="AN16" i="131"/>
  <c r="AO16" i="131"/>
  <c r="AO22" i="131"/>
  <c r="AR2" i="131"/>
  <c r="AM2" i="131"/>
  <c r="AN2" i="131" s="1"/>
  <c r="AS2" i="131" s="1"/>
  <c r="BG23" i="131"/>
  <c r="BH23" i="131"/>
  <c r="BG6" i="131"/>
  <c r="BH6" i="131"/>
  <c r="BG4" i="131"/>
  <c r="BL4" i="131" s="1"/>
  <c r="R9" i="131"/>
  <c r="T9" i="131" s="1"/>
  <c r="U9" i="131" s="1"/>
  <c r="R10" i="131"/>
  <c r="T10" i="131" s="1"/>
  <c r="U10" i="131" s="1"/>
  <c r="AN11" i="131"/>
  <c r="AS11" i="131" s="1"/>
  <c r="AM18" i="131"/>
  <c r="AN18" i="131" s="1"/>
  <c r="AS18" i="131" s="1"/>
  <c r="R19" i="131"/>
  <c r="T19" i="131" s="1"/>
  <c r="U19" i="131" s="1"/>
  <c r="BH24" i="131"/>
  <c r="BG24" i="131"/>
  <c r="BL24" i="131" s="1"/>
  <c r="AM17" i="131"/>
  <c r="AN17" i="131" s="1"/>
  <c r="AR17" i="131"/>
  <c r="AM25" i="131"/>
  <c r="AR25" i="131"/>
  <c r="BG5" i="131"/>
  <c r="BL5" i="131" s="1"/>
  <c r="BG7" i="131"/>
  <c r="BL7" i="131" s="1"/>
  <c r="BG10" i="131"/>
  <c r="BL10" i="131" s="1"/>
  <c r="AR13" i="131"/>
  <c r="AM13" i="131"/>
  <c r="AN13" i="131" s="1"/>
  <c r="AS13" i="131" s="1"/>
  <c r="BH13" i="131"/>
  <c r="BL13" i="131" s="1"/>
  <c r="BH16" i="131"/>
  <c r="BG16" i="131"/>
  <c r="AC19" i="131"/>
  <c r="AD19" i="131" s="1"/>
  <c r="AP19" i="131" s="1"/>
  <c r="AO20" i="131"/>
  <c r="BH21" i="131"/>
  <c r="BL21" i="131" s="1"/>
  <c r="R4" i="131"/>
  <c r="T4" i="131" s="1"/>
  <c r="U4" i="131" s="1"/>
  <c r="AO14" i="131"/>
  <c r="BG25" i="131"/>
  <c r="BL25" i="131" s="1"/>
  <c r="BL8" i="131"/>
  <c r="BG9" i="131"/>
  <c r="BL9" i="131" s="1"/>
  <c r="BG11" i="131"/>
  <c r="BH11" i="131"/>
  <c r="AO13" i="131"/>
  <c r="BI17" i="131"/>
  <c r="BG17" i="131"/>
  <c r="BL17" i="131" s="1"/>
  <c r="BG18" i="131"/>
  <c r="BH18" i="131"/>
  <c r="AN21" i="131"/>
  <c r="AO21" i="131"/>
  <c r="R5" i="131"/>
  <c r="T5" i="131" s="1"/>
  <c r="U5" i="131" s="1"/>
  <c r="R25" i="131"/>
  <c r="T25" i="131" s="1"/>
  <c r="U25" i="131" s="1"/>
  <c r="BG3" i="131"/>
  <c r="BL3" i="131" s="1"/>
  <c r="AM14" i="131"/>
  <c r="AN14" i="131" s="1"/>
  <c r="AS14" i="131" s="1"/>
  <c r="AM22" i="131"/>
  <c r="AN22" i="131" s="1"/>
  <c r="AS22" i="131" s="1"/>
  <c r="BG15" i="131"/>
  <c r="BL15" i="131" s="1"/>
  <c r="R23" i="131"/>
  <c r="T23" i="131" s="1"/>
  <c r="U23" i="131" s="1"/>
  <c r="R15" i="131"/>
  <c r="T15" i="131" s="1"/>
  <c r="U15" i="131" s="1"/>
  <c r="BG19" i="131"/>
  <c r="BL19" i="131" s="1"/>
  <c r="AO15" i="141"/>
  <c r="AN15" i="141"/>
  <c r="AO4" i="141"/>
  <c r="AN4" i="141"/>
  <c r="AO20" i="141"/>
  <c r="AN20" i="141"/>
  <c r="AO2" i="141"/>
  <c r="AN2" i="141"/>
  <c r="AS2" i="141" s="1"/>
  <c r="BL5" i="141"/>
  <c r="AO7" i="141"/>
  <c r="AN7" i="141"/>
  <c r="AO16" i="141"/>
  <c r="AN16" i="141"/>
  <c r="AS16" i="141" s="1"/>
  <c r="AN5" i="141"/>
  <c r="AO5" i="141"/>
  <c r="BL8" i="141"/>
  <c r="AO28" i="141"/>
  <c r="AO11" i="141"/>
  <c r="AN11" i="141"/>
  <c r="AO12" i="141"/>
  <c r="AN12" i="141"/>
  <c r="AO19" i="141"/>
  <c r="AN19" i="141"/>
  <c r="AO23" i="141"/>
  <c r="AO27" i="141"/>
  <c r="AO8" i="141"/>
  <c r="AN8" i="141"/>
  <c r="AS8" i="141" s="1"/>
  <c r="AO6" i="141"/>
  <c r="AN6" i="141"/>
  <c r="AN3" i="141"/>
  <c r="AS3" i="141" s="1"/>
  <c r="AO3" i="141"/>
  <c r="AO10" i="141"/>
  <c r="AN14" i="141"/>
  <c r="AO14" i="141"/>
  <c r="BH9" i="141"/>
  <c r="BG9" i="141"/>
  <c r="BL9" i="141" s="1"/>
  <c r="BL11" i="141"/>
  <c r="BI13" i="141"/>
  <c r="BG13" i="141"/>
  <c r="BL13" i="141" s="1"/>
  <c r="R13" i="141"/>
  <c r="T13" i="141" s="1"/>
  <c r="U13" i="141" s="1"/>
  <c r="BI14" i="141"/>
  <c r="BL14" i="141" s="1"/>
  <c r="AM27" i="141"/>
  <c r="AN27" i="141" s="1"/>
  <c r="AS27" i="141" s="1"/>
  <c r="AR27" i="141"/>
  <c r="BG2" i="141"/>
  <c r="BL2" i="141" s="1"/>
  <c r="BI3" i="141"/>
  <c r="BL3" i="141" s="1"/>
  <c r="BG6" i="141"/>
  <c r="BL6" i="141" s="1"/>
  <c r="AR8" i="141"/>
  <c r="BH8" i="141"/>
  <c r="AM10" i="141"/>
  <c r="AN10" i="141" s="1"/>
  <c r="AS10" i="141" s="1"/>
  <c r="BI11" i="141"/>
  <c r="BG15" i="141"/>
  <c r="BL15" i="141" s="1"/>
  <c r="BG16" i="141"/>
  <c r="BL16" i="141" s="1"/>
  <c r="AR17" i="141"/>
  <c r="BH21" i="141"/>
  <c r="BG21" i="141"/>
  <c r="R22" i="141"/>
  <c r="T22" i="141" s="1"/>
  <c r="U22" i="141" s="1"/>
  <c r="R25" i="141"/>
  <c r="T25" i="141" s="1"/>
  <c r="U25" i="141" s="1"/>
  <c r="BH25" i="141"/>
  <c r="BG25" i="141"/>
  <c r="BL25" i="141" s="1"/>
  <c r="T26" i="141"/>
  <c r="U26" i="141" s="1"/>
  <c r="AO30" i="141"/>
  <c r="AO31" i="141"/>
  <c r="AN31" i="141"/>
  <c r="AR15" i="141"/>
  <c r="AR20" i="141"/>
  <c r="AM20" i="141"/>
  <c r="BL24" i="141"/>
  <c r="BH27" i="141"/>
  <c r="BG27" i="141"/>
  <c r="AC30" i="141"/>
  <c r="AD30" i="141" s="1"/>
  <c r="AP30" i="141" s="1"/>
  <c r="BH31" i="141"/>
  <c r="BG31" i="141"/>
  <c r="BL31" i="141" s="1"/>
  <c r="BL17" i="141"/>
  <c r="BG12" i="141"/>
  <c r="BL12" i="141" s="1"/>
  <c r="AR12" i="141"/>
  <c r="AR16" i="141"/>
  <c r="BG22" i="141"/>
  <c r="BL22" i="141" s="1"/>
  <c r="AM23" i="141"/>
  <c r="AN23" i="141" s="1"/>
  <c r="AS23" i="141" s="1"/>
  <c r="AR23" i="141"/>
  <c r="R24" i="141"/>
  <c r="T24" i="141" s="1"/>
  <c r="U24" i="141" s="1"/>
  <c r="AC26" i="141"/>
  <c r="AD26" i="141" s="1"/>
  <c r="AP26" i="141" s="1"/>
  <c r="BG4" i="141"/>
  <c r="BL4" i="141" s="1"/>
  <c r="BG7" i="141"/>
  <c r="BL7" i="141" s="1"/>
  <c r="BG10" i="141"/>
  <c r="BL10" i="141" s="1"/>
  <c r="BG19" i="141"/>
  <c r="BL19" i="141" s="1"/>
  <c r="AN21" i="141"/>
  <c r="AS21" i="141" s="1"/>
  <c r="BH23" i="141"/>
  <c r="BG23" i="141"/>
  <c r="BL23" i="141" s="1"/>
  <c r="R9" i="141"/>
  <c r="T9" i="141" s="1"/>
  <c r="U9" i="141" s="1"/>
  <c r="R17" i="141"/>
  <c r="T17" i="141" s="1"/>
  <c r="U17" i="141" s="1"/>
  <c r="R29" i="141"/>
  <c r="T29" i="141" s="1"/>
  <c r="U29" i="141" s="1"/>
  <c r="R18" i="141"/>
  <c r="T18" i="141" s="1"/>
  <c r="U18" i="141" s="1"/>
  <c r="BG20" i="141"/>
  <c r="BL20" i="141" s="1"/>
  <c r="BG28" i="141"/>
  <c r="BL28" i="141" s="1"/>
  <c r="BH29" i="141"/>
  <c r="BG29" i="141"/>
  <c r="BL29" i="141" s="1"/>
  <c r="AR31" i="141"/>
  <c r="AM24" i="141"/>
  <c r="AM28" i="141"/>
  <c r="AN28" i="141" s="1"/>
  <c r="AS28" i="141" s="1"/>
  <c r="BG30" i="141"/>
  <c r="BL30" i="141" s="1"/>
  <c r="BL18" i="131" l="1"/>
  <c r="AS7" i="131"/>
  <c r="AN24" i="131"/>
  <c r="AO3" i="131"/>
  <c r="AS17" i="131"/>
  <c r="AO12" i="131"/>
  <c r="AS12" i="131" s="1"/>
  <c r="BL20" i="131"/>
  <c r="AS6" i="131"/>
  <c r="AS12" i="136"/>
  <c r="AS7" i="136"/>
  <c r="AS17" i="136"/>
  <c r="AS25" i="164"/>
  <c r="AS3" i="164"/>
  <c r="AS13" i="164"/>
  <c r="AS3" i="163"/>
  <c r="AS23" i="163"/>
  <c r="AS20" i="163"/>
  <c r="AS8" i="163"/>
  <c r="AS24" i="163"/>
  <c r="AL18" i="121"/>
  <c r="AM18" i="121"/>
  <c r="AQ25" i="121"/>
  <c r="AL23" i="121"/>
  <c r="AQ23" i="121" s="1"/>
  <c r="BJ9" i="121"/>
  <c r="BJ5" i="121"/>
  <c r="AL15" i="121"/>
  <c r="AQ15" i="121" s="1"/>
  <c r="BJ8" i="121"/>
  <c r="AL4" i="121"/>
  <c r="AM21" i="121"/>
  <c r="AQ21" i="121" s="1"/>
  <c r="AM20" i="121"/>
  <c r="AL19" i="121"/>
  <c r="AQ19" i="121" s="1"/>
  <c r="AL24" i="121"/>
  <c r="AQ24" i="121" s="1"/>
  <c r="AQ7" i="121"/>
  <c r="BJ3" i="121"/>
  <c r="BJ23" i="121"/>
  <c r="BJ11" i="121"/>
  <c r="AM3" i="121"/>
  <c r="AL3" i="121"/>
  <c r="AQ3" i="121" s="1"/>
  <c r="AQ12" i="121"/>
  <c r="AQ20" i="121"/>
  <c r="AQ9" i="121"/>
  <c r="AQ10" i="121"/>
  <c r="AQ4" i="121"/>
  <c r="AL22" i="121"/>
  <c r="AM22" i="121"/>
  <c r="AQ17" i="121"/>
  <c r="AM6" i="121"/>
  <c r="AL6" i="121"/>
  <c r="AQ6" i="121" s="1"/>
  <c r="AQ11" i="121"/>
  <c r="AM14" i="121"/>
  <c r="AL14" i="121"/>
  <c r="AL2" i="121"/>
  <c r="AQ2" i="121" s="1"/>
  <c r="AM18" i="119"/>
  <c r="AL18" i="119"/>
  <c r="AM13" i="119"/>
  <c r="AL13" i="119"/>
  <c r="AM10" i="119"/>
  <c r="AL10" i="119"/>
  <c r="AQ10" i="119" s="1"/>
  <c r="BJ26" i="119"/>
  <c r="AQ6" i="119"/>
  <c r="AM5" i="119"/>
  <c r="AL5" i="119"/>
  <c r="AQ17" i="119"/>
  <c r="AQ11" i="119"/>
  <c r="AQ12" i="119"/>
  <c r="AQ28" i="119"/>
  <c r="BJ5" i="119"/>
  <c r="BJ7" i="119"/>
  <c r="BJ2" i="119"/>
  <c r="AM21" i="119"/>
  <c r="AL21" i="119"/>
  <c r="AQ21" i="119" s="1"/>
  <c r="BJ27" i="119"/>
  <c r="AQ26" i="119"/>
  <c r="BJ18" i="119"/>
  <c r="AM2" i="119"/>
  <c r="AL2" i="119"/>
  <c r="AQ2" i="119" s="1"/>
  <c r="BJ11" i="119"/>
  <c r="BJ3" i="119"/>
  <c r="BJ13" i="119"/>
  <c r="AQ9" i="119"/>
  <c r="AQ15" i="119"/>
  <c r="BL2" i="131"/>
  <c r="AO10" i="131"/>
  <c r="AN10" i="131"/>
  <c r="AS10" i="131" s="1"/>
  <c r="AN9" i="131"/>
  <c r="AO9" i="131"/>
  <c r="AS8" i="131"/>
  <c r="AS20" i="131"/>
  <c r="AS24" i="131"/>
  <c r="BL23" i="131"/>
  <c r="AN25" i="131"/>
  <c r="AO25" i="131"/>
  <c r="AN5" i="131"/>
  <c r="AO5" i="131"/>
  <c r="AN23" i="131"/>
  <c r="AO23" i="131"/>
  <c r="AN19" i="131"/>
  <c r="AO19" i="131"/>
  <c r="BL22" i="131"/>
  <c r="AN4" i="131"/>
  <c r="AO4" i="131"/>
  <c r="AS3" i="131"/>
  <c r="AN15" i="131"/>
  <c r="AO15" i="131"/>
  <c r="AS21" i="131"/>
  <c r="BL11" i="131"/>
  <c r="BL16" i="131"/>
  <c r="BL6" i="131"/>
  <c r="AS16" i="131"/>
  <c r="AN22" i="141"/>
  <c r="AS22" i="141" s="1"/>
  <c r="AO22" i="141"/>
  <c r="AS14" i="141"/>
  <c r="AO24" i="141"/>
  <c r="AN24" i="141"/>
  <c r="AS24" i="141" s="1"/>
  <c r="AS31" i="141"/>
  <c r="BL21" i="141"/>
  <c r="AO13" i="141"/>
  <c r="AN13" i="141"/>
  <c r="AS13" i="141" s="1"/>
  <c r="AS12" i="141"/>
  <c r="AS5" i="141"/>
  <c r="AS20" i="141"/>
  <c r="AO25" i="141"/>
  <c r="AN25" i="141"/>
  <c r="BL27" i="141"/>
  <c r="AS11" i="141"/>
  <c r="AS4" i="141"/>
  <c r="AO18" i="141"/>
  <c r="AN18" i="141"/>
  <c r="AS18" i="141" s="1"/>
  <c r="AN26" i="141"/>
  <c r="AO26" i="141"/>
  <c r="AS7" i="141"/>
  <c r="AO29" i="141"/>
  <c r="AN29" i="141"/>
  <c r="AS29" i="141" s="1"/>
  <c r="AN30" i="141"/>
  <c r="AS30" i="141" s="1"/>
  <c r="AS15" i="141"/>
  <c r="AN9" i="141"/>
  <c r="AS9" i="141" s="1"/>
  <c r="AO9" i="141"/>
  <c r="AO17" i="141"/>
  <c r="AN17" i="141"/>
  <c r="AS6" i="141"/>
  <c r="AS19" i="141"/>
  <c r="AQ22" i="121" l="1"/>
  <c r="AQ18" i="121"/>
  <c r="AQ14" i="121"/>
  <c r="AQ13" i="119"/>
  <c r="AQ5" i="119"/>
  <c r="AQ18" i="119"/>
  <c r="AS15" i="131"/>
  <c r="AS23" i="131"/>
  <c r="AS5" i="131"/>
  <c r="AS4" i="131"/>
  <c r="AS9" i="131"/>
  <c r="AS25" i="131"/>
  <c r="AS19" i="131"/>
  <c r="AS17" i="141"/>
  <c r="AS25" i="141"/>
  <c r="AS26" i="141"/>
  <c r="BX26" i="146" l="1"/>
  <c r="BJ26" i="146"/>
  <c r="BH26" i="146"/>
  <c r="BF26" i="146"/>
  <c r="BK26" i="146" s="1"/>
  <c r="BC26" i="146"/>
  <c r="AY26" i="146"/>
  <c r="AZ26" i="146" s="1"/>
  <c r="BI26" i="146" s="1"/>
  <c r="AV26" i="146"/>
  <c r="AW26" i="146" s="1"/>
  <c r="AL26" i="146"/>
  <c r="AM26" i="146" s="1"/>
  <c r="AF26" i="146"/>
  <c r="AG26" i="146" s="1"/>
  <c r="AQ26" i="146" s="1"/>
  <c r="AD26" i="146"/>
  <c r="AP26" i="146" s="1"/>
  <c r="AB26" i="146"/>
  <c r="Z26" i="146"/>
  <c r="AA26" i="146" s="1"/>
  <c r="AC26" i="146" s="1"/>
  <c r="S26" i="146"/>
  <c r="R26" i="146"/>
  <c r="T26" i="146" s="1"/>
  <c r="U26" i="146" s="1"/>
  <c r="Q26" i="146"/>
  <c r="O26" i="146"/>
  <c r="M26" i="146"/>
  <c r="K26" i="146"/>
  <c r="I26" i="146"/>
  <c r="F26" i="146"/>
  <c r="BX25" i="146"/>
  <c r="Z25" i="146" s="1"/>
  <c r="AA25" i="146" s="1"/>
  <c r="BF25" i="146"/>
  <c r="BK25" i="146" s="1"/>
  <c r="BC25" i="146"/>
  <c r="BJ25" i="146" s="1"/>
  <c r="AZ25" i="146"/>
  <c r="BI25" i="146" s="1"/>
  <c r="AY25" i="146"/>
  <c r="AW25" i="146"/>
  <c r="BH25" i="146" s="1"/>
  <c r="AV25" i="146"/>
  <c r="AR25" i="146"/>
  <c r="AQ25" i="146"/>
  <c r="AM25" i="146"/>
  <c r="AL25" i="146"/>
  <c r="AF25" i="146"/>
  <c r="AG25" i="146" s="1"/>
  <c r="AB25" i="146"/>
  <c r="AC25" i="146" s="1"/>
  <c r="AD25" i="146" s="1"/>
  <c r="AP25" i="146" s="1"/>
  <c r="S25" i="146"/>
  <c r="Q25" i="146"/>
  <c r="R25" i="146" s="1"/>
  <c r="T25" i="146" s="1"/>
  <c r="U25" i="146" s="1"/>
  <c r="O25" i="146"/>
  <c r="M25" i="146"/>
  <c r="K25" i="146"/>
  <c r="I25" i="146"/>
  <c r="F25" i="146"/>
  <c r="BX24" i="146"/>
  <c r="Z24" i="146" s="1"/>
  <c r="AA24" i="146" s="1"/>
  <c r="AC24" i="146" s="1"/>
  <c r="AD24" i="146" s="1"/>
  <c r="AP24" i="146" s="1"/>
  <c r="BK24" i="146"/>
  <c r="BF24" i="146"/>
  <c r="BC24" i="146"/>
  <c r="BJ24" i="146" s="1"/>
  <c r="AY24" i="146"/>
  <c r="AZ24" i="146" s="1"/>
  <c r="BI24" i="146" s="1"/>
  <c r="AW24" i="146"/>
  <c r="AV24" i="146"/>
  <c r="AM24" i="146"/>
  <c r="AL24" i="146"/>
  <c r="AR24" i="146" s="1"/>
  <c r="AG24" i="146"/>
  <c r="AQ24" i="146" s="1"/>
  <c r="AF24" i="146"/>
  <c r="AB24" i="146"/>
  <c r="S24" i="146"/>
  <c r="Q24" i="146"/>
  <c r="O24" i="146"/>
  <c r="M24" i="146"/>
  <c r="K24" i="146"/>
  <c r="I24" i="146"/>
  <c r="F24" i="146"/>
  <c r="BX23" i="146"/>
  <c r="BK23" i="146"/>
  <c r="BJ23" i="146"/>
  <c r="BI23" i="146"/>
  <c r="BF23" i="146"/>
  <c r="BC23" i="146"/>
  <c r="AY23" i="146"/>
  <c r="AZ23" i="146" s="1"/>
  <c r="AV23" i="146"/>
  <c r="AW23" i="146" s="1"/>
  <c r="AM23" i="146"/>
  <c r="AL23" i="146"/>
  <c r="AR23" i="146" s="1"/>
  <c r="AG23" i="146"/>
  <c r="AQ23" i="146" s="1"/>
  <c r="AF23" i="146"/>
  <c r="AB23" i="146"/>
  <c r="Z23" i="146"/>
  <c r="AA23" i="146" s="1"/>
  <c r="AC23" i="146" s="1"/>
  <c r="AD23" i="146" s="1"/>
  <c r="AP23" i="146" s="1"/>
  <c r="T23" i="146"/>
  <c r="U23" i="146" s="1"/>
  <c r="S23" i="146"/>
  <c r="Q23" i="146"/>
  <c r="O23" i="146"/>
  <c r="M23" i="146"/>
  <c r="K23" i="146"/>
  <c r="I23" i="146"/>
  <c r="F23" i="146"/>
  <c r="R23" i="146" s="1"/>
  <c r="BX22" i="146"/>
  <c r="Z22" i="146" s="1"/>
  <c r="AA22" i="146" s="1"/>
  <c r="AC22" i="146" s="1"/>
  <c r="AD22" i="146" s="1"/>
  <c r="AP22" i="146" s="1"/>
  <c r="BF22" i="146"/>
  <c r="BK22" i="146" s="1"/>
  <c r="BC22" i="146"/>
  <c r="BJ22" i="146" s="1"/>
  <c r="AY22" i="146"/>
  <c r="AZ22" i="146" s="1"/>
  <c r="BI22" i="146" s="1"/>
  <c r="AV22" i="146"/>
  <c r="AW22" i="146" s="1"/>
  <c r="BH22" i="146" s="1"/>
  <c r="AL22" i="146"/>
  <c r="AM22" i="146" s="1"/>
  <c r="AF22" i="146"/>
  <c r="AG22" i="146" s="1"/>
  <c r="AQ22" i="146" s="1"/>
  <c r="AB22" i="146"/>
  <c r="S22" i="146"/>
  <c r="Q22" i="146"/>
  <c r="O22" i="146"/>
  <c r="M22" i="146"/>
  <c r="K22" i="146"/>
  <c r="I22" i="146"/>
  <c r="R22" i="146" s="1"/>
  <c r="T22" i="146" s="1"/>
  <c r="U22" i="146" s="1"/>
  <c r="F22" i="146"/>
  <c r="BX21" i="146"/>
  <c r="Z21" i="146" s="1"/>
  <c r="AA21" i="146" s="1"/>
  <c r="AC21" i="146" s="1"/>
  <c r="AD21" i="146" s="1"/>
  <c r="AP21" i="146" s="1"/>
  <c r="BF21" i="146"/>
  <c r="BK21" i="146" s="1"/>
  <c r="BC21" i="146"/>
  <c r="BJ21" i="146" s="1"/>
  <c r="AZ21" i="146"/>
  <c r="BI21" i="146" s="1"/>
  <c r="AY21" i="146"/>
  <c r="AV21" i="146"/>
  <c r="AW21" i="146" s="1"/>
  <c r="BH21" i="146" s="1"/>
  <c r="AR21" i="146"/>
  <c r="AL21" i="146"/>
  <c r="AM21" i="146" s="1"/>
  <c r="AF21" i="146"/>
  <c r="AG21" i="146" s="1"/>
  <c r="AQ21" i="146" s="1"/>
  <c r="AB21" i="146"/>
  <c r="S21" i="146"/>
  <c r="Q21" i="146"/>
  <c r="O21" i="146"/>
  <c r="R21" i="146" s="1"/>
  <c r="T21" i="146" s="1"/>
  <c r="U21" i="146" s="1"/>
  <c r="M21" i="146"/>
  <c r="K21" i="146"/>
  <c r="I21" i="146"/>
  <c r="F21" i="146"/>
  <c r="BX20" i="146"/>
  <c r="BK20" i="146"/>
  <c r="BF20" i="146"/>
  <c r="BC20" i="146"/>
  <c r="BJ20" i="146" s="1"/>
  <c r="AY20" i="146"/>
  <c r="AZ20" i="146" s="1"/>
  <c r="BI20" i="146" s="1"/>
  <c r="AW20" i="146"/>
  <c r="AV20" i="146"/>
  <c r="AM20" i="146"/>
  <c r="AL20" i="146"/>
  <c r="AR20" i="146" s="1"/>
  <c r="AF20" i="146"/>
  <c r="AG20" i="146" s="1"/>
  <c r="AQ20" i="146" s="1"/>
  <c r="AB20" i="146"/>
  <c r="Z20" i="146"/>
  <c r="AA20" i="146" s="1"/>
  <c r="AC20" i="146" s="1"/>
  <c r="AD20" i="146" s="1"/>
  <c r="AP20" i="146" s="1"/>
  <c r="S20" i="146"/>
  <c r="Q20" i="146"/>
  <c r="O20" i="146"/>
  <c r="M20" i="146"/>
  <c r="K20" i="146"/>
  <c r="I20" i="146"/>
  <c r="F20" i="146"/>
  <c r="BX19" i="146"/>
  <c r="BK19" i="146"/>
  <c r="BJ19" i="146"/>
  <c r="BF19" i="146"/>
  <c r="BC19" i="146"/>
  <c r="AY19" i="146"/>
  <c r="AZ19" i="146" s="1"/>
  <c r="BI19" i="146" s="1"/>
  <c r="AV19" i="146"/>
  <c r="AW19" i="146" s="1"/>
  <c r="AM19" i="146"/>
  <c r="AL19" i="146"/>
  <c r="AR19" i="146" s="1"/>
  <c r="AG19" i="146"/>
  <c r="AQ19" i="146" s="1"/>
  <c r="AF19" i="146"/>
  <c r="AB19" i="146"/>
  <c r="Z19" i="146"/>
  <c r="AA19" i="146" s="1"/>
  <c r="AC19" i="146" s="1"/>
  <c r="AD19" i="146" s="1"/>
  <c r="AP19" i="146" s="1"/>
  <c r="S19" i="146"/>
  <c r="Q19" i="146"/>
  <c r="O19" i="146"/>
  <c r="M19" i="146"/>
  <c r="K19" i="146"/>
  <c r="I19" i="146"/>
  <c r="F19" i="146"/>
  <c r="BX18" i="146"/>
  <c r="Z18" i="146" s="1"/>
  <c r="AA18" i="146" s="1"/>
  <c r="AC18" i="146" s="1"/>
  <c r="BH18" i="146"/>
  <c r="BF18" i="146"/>
  <c r="BK18" i="146" s="1"/>
  <c r="BC18" i="146"/>
  <c r="BJ18" i="146" s="1"/>
  <c r="AY18" i="146"/>
  <c r="AZ18" i="146" s="1"/>
  <c r="AV18" i="146"/>
  <c r="AW18" i="146" s="1"/>
  <c r="AL18" i="146"/>
  <c r="AM18" i="146" s="1"/>
  <c r="AF18" i="146"/>
  <c r="AG18" i="146" s="1"/>
  <c r="AQ18" i="146" s="1"/>
  <c r="AD18" i="146"/>
  <c r="AP18" i="146" s="1"/>
  <c r="AB18" i="146"/>
  <c r="S18" i="146"/>
  <c r="R18" i="146"/>
  <c r="T18" i="146" s="1"/>
  <c r="U18" i="146" s="1"/>
  <c r="Q18" i="146"/>
  <c r="O18" i="146"/>
  <c r="M18" i="146"/>
  <c r="K18" i="146"/>
  <c r="I18" i="146"/>
  <c r="F18" i="146"/>
  <c r="BX17" i="146"/>
  <c r="Z17" i="146" s="1"/>
  <c r="AA17" i="146" s="1"/>
  <c r="AC17" i="146" s="1"/>
  <c r="AD17" i="146" s="1"/>
  <c r="AP17" i="146" s="1"/>
  <c r="BF17" i="146"/>
  <c r="BK17" i="146" s="1"/>
  <c r="BC17" i="146"/>
  <c r="AZ17" i="146"/>
  <c r="BI17" i="146" s="1"/>
  <c r="AY17" i="146"/>
  <c r="AV17" i="146"/>
  <c r="AW17" i="146" s="1"/>
  <c r="BH17" i="146" s="1"/>
  <c r="AR17" i="146"/>
  <c r="AQ17" i="146"/>
  <c r="AL17" i="146"/>
  <c r="AM17" i="146" s="1"/>
  <c r="AF17" i="146"/>
  <c r="AG17" i="146" s="1"/>
  <c r="AB17" i="146"/>
  <c r="S17" i="146"/>
  <c r="Q17" i="146"/>
  <c r="O17" i="146"/>
  <c r="R17" i="146" s="1"/>
  <c r="T17" i="146" s="1"/>
  <c r="U17" i="146" s="1"/>
  <c r="M17" i="146"/>
  <c r="K17" i="146"/>
  <c r="I17" i="146"/>
  <c r="F17" i="146"/>
  <c r="BX16" i="146"/>
  <c r="BK16" i="146"/>
  <c r="BJ16" i="146"/>
  <c r="BF16" i="146"/>
  <c r="BC16" i="146"/>
  <c r="AY16" i="146"/>
  <c r="AZ16" i="146" s="1"/>
  <c r="BI16" i="146" s="1"/>
  <c r="AW16" i="146"/>
  <c r="AV16" i="146"/>
  <c r="AO16" i="146"/>
  <c r="AM16" i="146"/>
  <c r="AL16" i="146"/>
  <c r="AR16" i="146" s="1"/>
  <c r="AF16" i="146"/>
  <c r="AG16" i="146" s="1"/>
  <c r="AQ16" i="146" s="1"/>
  <c r="AB16" i="146"/>
  <c r="Z16" i="146"/>
  <c r="AA16" i="146" s="1"/>
  <c r="AC16" i="146" s="1"/>
  <c r="AD16" i="146" s="1"/>
  <c r="AP16" i="146" s="1"/>
  <c r="S16" i="146"/>
  <c r="Q16" i="146"/>
  <c r="O16" i="146"/>
  <c r="M16" i="146"/>
  <c r="K16" i="146"/>
  <c r="I16" i="146"/>
  <c r="R16" i="146" s="1"/>
  <c r="T16" i="146" s="1"/>
  <c r="U16" i="146" s="1"/>
  <c r="AN16" i="146" s="1"/>
  <c r="F16" i="146"/>
  <c r="BX15" i="146"/>
  <c r="BK15" i="146"/>
  <c r="BJ15" i="146"/>
  <c r="BF15" i="146"/>
  <c r="BC15" i="146"/>
  <c r="AY15" i="146"/>
  <c r="AZ15" i="146" s="1"/>
  <c r="BI15" i="146" s="1"/>
  <c r="AW15" i="146"/>
  <c r="AV15" i="146"/>
  <c r="AL15" i="146"/>
  <c r="AR15" i="146" s="1"/>
  <c r="AG15" i="146"/>
  <c r="AQ15" i="146" s="1"/>
  <c r="AF15" i="146"/>
  <c r="AB15" i="146"/>
  <c r="Z15" i="146"/>
  <c r="AA15" i="146" s="1"/>
  <c r="AC15" i="146" s="1"/>
  <c r="AD15" i="146" s="1"/>
  <c r="AP15" i="146" s="1"/>
  <c r="S15" i="146"/>
  <c r="Q15" i="146"/>
  <c r="O15" i="146"/>
  <c r="M15" i="146"/>
  <c r="K15" i="146"/>
  <c r="I15" i="146"/>
  <c r="F15" i="146"/>
  <c r="BX14" i="146"/>
  <c r="Z14" i="146" s="1"/>
  <c r="AA14" i="146" s="1"/>
  <c r="BI14" i="146"/>
  <c r="BH14" i="146"/>
  <c r="BF14" i="146"/>
  <c r="BC14" i="146"/>
  <c r="BJ14" i="146" s="1"/>
  <c r="AY14" i="146"/>
  <c r="AZ14" i="146" s="1"/>
  <c r="AV14" i="146"/>
  <c r="AW14" i="146" s="1"/>
  <c r="AL14" i="146"/>
  <c r="AF14" i="146"/>
  <c r="AG14" i="146" s="1"/>
  <c r="AQ14" i="146" s="1"/>
  <c r="AC14" i="146"/>
  <c r="AD14" i="146" s="1"/>
  <c r="AP14" i="146" s="1"/>
  <c r="AB14" i="146"/>
  <c r="S14" i="146"/>
  <c r="Q14" i="146"/>
  <c r="O14" i="146"/>
  <c r="M14" i="146"/>
  <c r="K14" i="146"/>
  <c r="I14" i="146"/>
  <c r="F14" i="146"/>
  <c r="R14" i="146" s="1"/>
  <c r="T14" i="146" s="1"/>
  <c r="U14" i="146" s="1"/>
  <c r="BX13" i="146"/>
  <c r="Z13" i="146" s="1"/>
  <c r="AA13" i="146" s="1"/>
  <c r="AC13" i="146" s="1"/>
  <c r="BF13" i="146"/>
  <c r="BK13" i="146" s="1"/>
  <c r="BC13" i="146"/>
  <c r="BJ13" i="146" s="1"/>
  <c r="AY13" i="146"/>
  <c r="AZ13" i="146" s="1"/>
  <c r="BI13" i="146" s="1"/>
  <c r="AV13" i="146"/>
  <c r="AW13" i="146" s="1"/>
  <c r="AR13" i="146"/>
  <c r="AL13" i="146"/>
  <c r="AM13" i="146" s="1"/>
  <c r="AF13" i="146"/>
  <c r="AG13" i="146" s="1"/>
  <c r="AQ13" i="146" s="1"/>
  <c r="AD13" i="146"/>
  <c r="AP13" i="146" s="1"/>
  <c r="AB13" i="146"/>
  <c r="S13" i="146"/>
  <c r="Q13" i="146"/>
  <c r="O13" i="146"/>
  <c r="M13" i="146"/>
  <c r="R13" i="146" s="1"/>
  <c r="T13" i="146" s="1"/>
  <c r="U13" i="146" s="1"/>
  <c r="K13" i="146"/>
  <c r="I13" i="146"/>
  <c r="F13" i="146"/>
  <c r="BX12" i="146"/>
  <c r="BK12" i="146"/>
  <c r="BJ12" i="146"/>
  <c r="BF12" i="146"/>
  <c r="BC12" i="146"/>
  <c r="AY12" i="146"/>
  <c r="AZ12" i="146" s="1"/>
  <c r="BI12" i="146" s="1"/>
  <c r="AV12" i="146"/>
  <c r="AW12" i="146" s="1"/>
  <c r="AM12" i="146"/>
  <c r="AL12" i="146"/>
  <c r="AR12" i="146" s="1"/>
  <c r="AF12" i="146"/>
  <c r="AG12" i="146" s="1"/>
  <c r="AQ12" i="146" s="1"/>
  <c r="AB12" i="146"/>
  <c r="Z12" i="146"/>
  <c r="AA12" i="146" s="1"/>
  <c r="AC12" i="146" s="1"/>
  <c r="AD12" i="146" s="1"/>
  <c r="AP12" i="146" s="1"/>
  <c r="S12" i="146"/>
  <c r="Q12" i="146"/>
  <c r="O12" i="146"/>
  <c r="M12" i="146"/>
  <c r="K12" i="146"/>
  <c r="I12" i="146"/>
  <c r="R12" i="146" s="1"/>
  <c r="T12" i="146" s="1"/>
  <c r="U12" i="146" s="1"/>
  <c r="F12" i="146"/>
  <c r="BX11" i="146"/>
  <c r="BK11" i="146"/>
  <c r="BI11" i="146"/>
  <c r="BH11" i="146"/>
  <c r="BF11" i="146"/>
  <c r="BC11" i="146"/>
  <c r="AY11" i="146"/>
  <c r="AZ11" i="146" s="1"/>
  <c r="AW11" i="146"/>
  <c r="AV11" i="146"/>
  <c r="AR11" i="146"/>
  <c r="AM11" i="146"/>
  <c r="AL11" i="146"/>
  <c r="AG11" i="146"/>
  <c r="AQ11" i="146" s="1"/>
  <c r="AF11" i="146"/>
  <c r="AB11" i="146"/>
  <c r="Z11" i="146"/>
  <c r="AA11" i="146" s="1"/>
  <c r="AC11" i="146" s="1"/>
  <c r="AD11" i="146" s="1"/>
  <c r="AP11" i="146" s="1"/>
  <c r="U11" i="146"/>
  <c r="S11" i="146"/>
  <c r="Q11" i="146"/>
  <c r="O11" i="146"/>
  <c r="M11" i="146"/>
  <c r="K11" i="146"/>
  <c r="I11" i="146"/>
  <c r="F11" i="146"/>
  <c r="R11" i="146" s="1"/>
  <c r="T11" i="146" s="1"/>
  <c r="BX10" i="146"/>
  <c r="Z10" i="146" s="1"/>
  <c r="BH10" i="146"/>
  <c r="BF10" i="146"/>
  <c r="BK10" i="146" s="1"/>
  <c r="BC10" i="146"/>
  <c r="BJ10" i="146" s="1"/>
  <c r="AY10" i="146"/>
  <c r="AZ10" i="146" s="1"/>
  <c r="AV10" i="146"/>
  <c r="AW10" i="146" s="1"/>
  <c r="AL10" i="146"/>
  <c r="AM10" i="146" s="1"/>
  <c r="AG10" i="146"/>
  <c r="AQ10" i="146" s="1"/>
  <c r="AF10" i="146"/>
  <c r="AB10" i="146"/>
  <c r="AA10" i="146"/>
  <c r="AC10" i="146" s="1"/>
  <c r="AD10" i="146" s="1"/>
  <c r="AP10" i="146" s="1"/>
  <c r="S10" i="146"/>
  <c r="Q10" i="146"/>
  <c r="O10" i="146"/>
  <c r="M10" i="146"/>
  <c r="K10" i="146"/>
  <c r="I10" i="146"/>
  <c r="F10" i="146"/>
  <c r="R10" i="146" s="1"/>
  <c r="T10" i="146" s="1"/>
  <c r="U10" i="146" s="1"/>
  <c r="BX9" i="146"/>
  <c r="Z9" i="146" s="1"/>
  <c r="AA9" i="146" s="1"/>
  <c r="AC9" i="146" s="1"/>
  <c r="AD9" i="146" s="1"/>
  <c r="AP9" i="146" s="1"/>
  <c r="BF9" i="146"/>
  <c r="BK9" i="146" s="1"/>
  <c r="BC9" i="146"/>
  <c r="BJ9" i="146" s="1"/>
  <c r="AY9" i="146"/>
  <c r="AZ9" i="146" s="1"/>
  <c r="AV9" i="146"/>
  <c r="AW9" i="146" s="1"/>
  <c r="BH9" i="146" s="1"/>
  <c r="AL9" i="146"/>
  <c r="AM9" i="146" s="1"/>
  <c r="AF9" i="146"/>
  <c r="AG9" i="146" s="1"/>
  <c r="AQ9" i="146" s="1"/>
  <c r="AB9" i="146"/>
  <c r="S9" i="146"/>
  <c r="Q9" i="146"/>
  <c r="R9" i="146" s="1"/>
  <c r="T9" i="146" s="1"/>
  <c r="U9" i="146" s="1"/>
  <c r="O9" i="146"/>
  <c r="M9" i="146"/>
  <c r="K9" i="146"/>
  <c r="I9" i="146"/>
  <c r="F9" i="146"/>
  <c r="BX8" i="146"/>
  <c r="Z8" i="146" s="1"/>
  <c r="AA8" i="146" s="1"/>
  <c r="AC8" i="146" s="1"/>
  <c r="AD8" i="146" s="1"/>
  <c r="AP8" i="146" s="1"/>
  <c r="BK8" i="146"/>
  <c r="BF8" i="146"/>
  <c r="BC8" i="146"/>
  <c r="BJ8" i="146" s="1"/>
  <c r="AY8" i="146"/>
  <c r="AZ8" i="146" s="1"/>
  <c r="BI8" i="146" s="1"/>
  <c r="AW8" i="146"/>
  <c r="AV8" i="146"/>
  <c r="AL8" i="146"/>
  <c r="AR8" i="146" s="1"/>
  <c r="AF8" i="146"/>
  <c r="AG8" i="146" s="1"/>
  <c r="AQ8" i="146" s="1"/>
  <c r="AB8" i="146"/>
  <c r="S8" i="146"/>
  <c r="Q8" i="146"/>
  <c r="O8" i="146"/>
  <c r="M8" i="146"/>
  <c r="K8" i="146"/>
  <c r="I8" i="146"/>
  <c r="F8" i="146"/>
  <c r="BX7" i="146"/>
  <c r="Z7" i="146" s="1"/>
  <c r="AA7" i="146" s="1"/>
  <c r="BK7" i="146"/>
  <c r="BJ7" i="146"/>
  <c r="BI7" i="146"/>
  <c r="BF7" i="146"/>
  <c r="BC7" i="146"/>
  <c r="AY7" i="146"/>
  <c r="AZ7" i="146" s="1"/>
  <c r="AV7" i="146"/>
  <c r="AW7" i="146" s="1"/>
  <c r="AL7" i="146"/>
  <c r="AR7" i="146" s="1"/>
  <c r="AF7" i="146"/>
  <c r="AG7" i="146" s="1"/>
  <c r="AQ7" i="146" s="1"/>
  <c r="AC7" i="146"/>
  <c r="AD7" i="146" s="1"/>
  <c r="AP7" i="146" s="1"/>
  <c r="AB7" i="146"/>
  <c r="S7" i="146"/>
  <c r="Q7" i="146"/>
  <c r="O7" i="146"/>
  <c r="M7" i="146"/>
  <c r="K7" i="146"/>
  <c r="I7" i="146"/>
  <c r="F7" i="146"/>
  <c r="BX6" i="146"/>
  <c r="Z6" i="146" s="1"/>
  <c r="AA6" i="146" s="1"/>
  <c r="AC6" i="146" s="1"/>
  <c r="AD6" i="146" s="1"/>
  <c r="AP6" i="146" s="1"/>
  <c r="BK6" i="146"/>
  <c r="BI6" i="146"/>
  <c r="BH6" i="146"/>
  <c r="BF6" i="146"/>
  <c r="BC6" i="146"/>
  <c r="BJ6" i="146" s="1"/>
  <c r="AY6" i="146"/>
  <c r="AZ6" i="146" s="1"/>
  <c r="AV6" i="146"/>
  <c r="AW6" i="146" s="1"/>
  <c r="BG6" i="146" s="1"/>
  <c r="AR6" i="146"/>
  <c r="AL6" i="146"/>
  <c r="AM6" i="146" s="1"/>
  <c r="AF6" i="146"/>
  <c r="AG6" i="146" s="1"/>
  <c r="AQ6" i="146" s="1"/>
  <c r="AB6" i="146"/>
  <c r="S6" i="146"/>
  <c r="Q6" i="146"/>
  <c r="O6" i="146"/>
  <c r="M6" i="146"/>
  <c r="R6" i="146" s="1"/>
  <c r="T6" i="146" s="1"/>
  <c r="U6" i="146" s="1"/>
  <c r="K6" i="146"/>
  <c r="I6" i="146"/>
  <c r="F6" i="146"/>
  <c r="BX5" i="146"/>
  <c r="Z5" i="146" s="1"/>
  <c r="BK5" i="146"/>
  <c r="BF5" i="146"/>
  <c r="BC5" i="146"/>
  <c r="BJ5" i="146" s="1"/>
  <c r="AY5" i="146"/>
  <c r="AZ5" i="146" s="1"/>
  <c r="BI5" i="146" s="1"/>
  <c r="AV5" i="146"/>
  <c r="AW5" i="146" s="1"/>
  <c r="BH5" i="146" s="1"/>
  <c r="AR5" i="146"/>
  <c r="AQ5" i="146"/>
  <c r="AL5" i="146"/>
  <c r="AM5" i="146" s="1"/>
  <c r="AF5" i="146"/>
  <c r="AG5" i="146" s="1"/>
  <c r="AB5" i="146"/>
  <c r="AA5" i="146"/>
  <c r="AC5" i="146" s="1"/>
  <c r="AD5" i="146" s="1"/>
  <c r="AP5" i="146" s="1"/>
  <c r="S5" i="146"/>
  <c r="Q5" i="146"/>
  <c r="O5" i="146"/>
  <c r="M5" i="146"/>
  <c r="K5" i="146"/>
  <c r="I5" i="146"/>
  <c r="R5" i="146" s="1"/>
  <c r="T5" i="146" s="1"/>
  <c r="U5" i="146" s="1"/>
  <c r="F5" i="146"/>
  <c r="BX4" i="146"/>
  <c r="BK4" i="146"/>
  <c r="BJ4" i="146"/>
  <c r="BI4" i="146"/>
  <c r="BF4" i="146"/>
  <c r="BC4" i="146"/>
  <c r="AZ4" i="146"/>
  <c r="AY4" i="146"/>
  <c r="AV4" i="146"/>
  <c r="AW4" i="146" s="1"/>
  <c r="AR4" i="146"/>
  <c r="AO4" i="146"/>
  <c r="AM4" i="146"/>
  <c r="AL4" i="146"/>
  <c r="AF4" i="146"/>
  <c r="AG4" i="146" s="1"/>
  <c r="AQ4" i="146" s="1"/>
  <c r="AB4" i="146"/>
  <c r="Z4" i="146"/>
  <c r="AA4" i="146" s="1"/>
  <c r="AC4" i="146" s="1"/>
  <c r="AD4" i="146" s="1"/>
  <c r="AP4" i="146" s="1"/>
  <c r="S4" i="146"/>
  <c r="Q4" i="146"/>
  <c r="O4" i="146"/>
  <c r="M4" i="146"/>
  <c r="K4" i="146"/>
  <c r="I4" i="146"/>
  <c r="R4" i="146" s="1"/>
  <c r="T4" i="146" s="1"/>
  <c r="U4" i="146" s="1"/>
  <c r="F4" i="146"/>
  <c r="BX3" i="146"/>
  <c r="BK3" i="146"/>
  <c r="BI3" i="146"/>
  <c r="BH3" i="146"/>
  <c r="BF3" i="146"/>
  <c r="BC3" i="146"/>
  <c r="AY3" i="146"/>
  <c r="AZ3" i="146" s="1"/>
  <c r="AW3" i="146"/>
  <c r="AV3" i="146"/>
  <c r="AR3" i="146"/>
  <c r="AM3" i="146"/>
  <c r="AL3" i="146"/>
  <c r="AG3" i="146"/>
  <c r="AQ3" i="146" s="1"/>
  <c r="AF3" i="146"/>
  <c r="AB3" i="146"/>
  <c r="Z3" i="146"/>
  <c r="AA3" i="146" s="1"/>
  <c r="AC3" i="146" s="1"/>
  <c r="AD3" i="146" s="1"/>
  <c r="AP3" i="146" s="1"/>
  <c r="U3" i="146"/>
  <c r="S3" i="146"/>
  <c r="Q3" i="146"/>
  <c r="O3" i="146"/>
  <c r="M3" i="146"/>
  <c r="K3" i="146"/>
  <c r="I3" i="146"/>
  <c r="F3" i="146"/>
  <c r="R3" i="146" s="1"/>
  <c r="T3" i="146" s="1"/>
  <c r="BX2" i="146"/>
  <c r="BH2" i="146"/>
  <c r="BF2" i="146"/>
  <c r="BK2" i="146" s="1"/>
  <c r="BC2" i="146"/>
  <c r="BJ2" i="146" s="1"/>
  <c r="AY2" i="146"/>
  <c r="AZ2" i="146" s="1"/>
  <c r="AV2" i="146"/>
  <c r="AW2" i="146" s="1"/>
  <c r="AL2" i="146"/>
  <c r="AM2" i="146" s="1"/>
  <c r="AG2" i="146"/>
  <c r="AQ2" i="146" s="1"/>
  <c r="AF2" i="146"/>
  <c r="AB2" i="146"/>
  <c r="Z2" i="146"/>
  <c r="AA2" i="146" s="1"/>
  <c r="AC2" i="146" s="1"/>
  <c r="AD2" i="146" s="1"/>
  <c r="AP2" i="146" s="1"/>
  <c r="T2" i="146"/>
  <c r="U2" i="146" s="1"/>
  <c r="S2" i="146"/>
  <c r="Q2" i="146"/>
  <c r="O2" i="146"/>
  <c r="M2" i="146"/>
  <c r="K2" i="146"/>
  <c r="I2" i="146"/>
  <c r="F2" i="146"/>
  <c r="R2" i="146" s="1"/>
  <c r="BX35" i="140"/>
  <c r="BJ35" i="140"/>
  <c r="BI35" i="140"/>
  <c r="BF35" i="140"/>
  <c r="BK35" i="140" s="1"/>
  <c r="BC35" i="140"/>
  <c r="AZ35" i="140"/>
  <c r="AY35" i="140"/>
  <c r="AW35" i="140"/>
  <c r="BH35" i="140" s="1"/>
  <c r="AV35" i="140"/>
  <c r="AM35" i="140"/>
  <c r="AL35" i="140"/>
  <c r="AR35" i="140" s="1"/>
  <c r="AG35" i="140"/>
  <c r="AQ35" i="140" s="1"/>
  <c r="AF35" i="140"/>
  <c r="AB35" i="140"/>
  <c r="Z35" i="140"/>
  <c r="AA35" i="140" s="1"/>
  <c r="AC35" i="140" s="1"/>
  <c r="AD35" i="140" s="1"/>
  <c r="AP35" i="140" s="1"/>
  <c r="S35" i="140"/>
  <c r="Q35" i="140"/>
  <c r="O35" i="140"/>
  <c r="M35" i="140"/>
  <c r="K35" i="140"/>
  <c r="I35" i="140"/>
  <c r="F35" i="140"/>
  <c r="R35" i="140" s="1"/>
  <c r="T35" i="140" s="1"/>
  <c r="U35" i="140" s="1"/>
  <c r="BX34" i="140"/>
  <c r="Z34" i="140" s="1"/>
  <c r="AA34" i="140" s="1"/>
  <c r="AC34" i="140" s="1"/>
  <c r="AD34" i="140" s="1"/>
  <c r="AP34" i="140" s="1"/>
  <c r="BH34" i="140"/>
  <c r="BF34" i="140"/>
  <c r="BK34" i="140" s="1"/>
  <c r="BC34" i="140"/>
  <c r="BJ34" i="140" s="1"/>
  <c r="AZ34" i="140"/>
  <c r="BI34" i="140" s="1"/>
  <c r="AY34" i="140"/>
  <c r="AW34" i="140"/>
  <c r="BG34" i="140" s="1"/>
  <c r="AV34" i="140"/>
  <c r="AR34" i="140"/>
  <c r="AM34" i="140"/>
  <c r="AL34" i="140"/>
  <c r="AG34" i="140"/>
  <c r="AQ34" i="140" s="1"/>
  <c r="AF34" i="140"/>
  <c r="AB34" i="140"/>
  <c r="S34" i="140"/>
  <c r="Q34" i="140"/>
  <c r="O34" i="140"/>
  <c r="M34" i="140"/>
  <c r="K34" i="140"/>
  <c r="I34" i="140"/>
  <c r="F34" i="140"/>
  <c r="R34" i="140" s="1"/>
  <c r="T34" i="140" s="1"/>
  <c r="U34" i="140" s="1"/>
  <c r="BX33" i="140"/>
  <c r="BJ33" i="140"/>
  <c r="BF33" i="140"/>
  <c r="BK33" i="140" s="1"/>
  <c r="BC33" i="140"/>
  <c r="AY33" i="140"/>
  <c r="AZ33" i="140" s="1"/>
  <c r="BI33" i="140" s="1"/>
  <c r="AW33" i="140"/>
  <c r="BH33" i="140" s="1"/>
  <c r="AV33" i="140"/>
  <c r="AQ33" i="140"/>
  <c r="AM33" i="140"/>
  <c r="AL33" i="140"/>
  <c r="AR33" i="140" s="1"/>
  <c r="AG33" i="140"/>
  <c r="AF33" i="140"/>
  <c r="AB33" i="140"/>
  <c r="AA33" i="140"/>
  <c r="AC33" i="140" s="1"/>
  <c r="AD33" i="140" s="1"/>
  <c r="AP33" i="140" s="1"/>
  <c r="Z33" i="140"/>
  <c r="S33" i="140"/>
  <c r="Q33" i="140"/>
  <c r="O33" i="140"/>
  <c r="M33" i="140"/>
  <c r="R33" i="140" s="1"/>
  <c r="T33" i="140" s="1"/>
  <c r="U33" i="140" s="1"/>
  <c r="K33" i="140"/>
  <c r="I33" i="140"/>
  <c r="F33" i="140"/>
  <c r="BX32" i="140"/>
  <c r="BJ32" i="140"/>
  <c r="BI32" i="140"/>
  <c r="BF32" i="140"/>
  <c r="BK32" i="140" s="1"/>
  <c r="BC32" i="140"/>
  <c r="AZ32" i="140"/>
  <c r="AY32" i="140"/>
  <c r="AV32" i="140"/>
  <c r="AW32" i="140" s="1"/>
  <c r="AL32" i="140"/>
  <c r="AR32" i="140" s="1"/>
  <c r="AG32" i="140"/>
  <c r="AQ32" i="140" s="1"/>
  <c r="AF32" i="140"/>
  <c r="AB32" i="140"/>
  <c r="AA32" i="140"/>
  <c r="AC32" i="140" s="1"/>
  <c r="AD32" i="140" s="1"/>
  <c r="AP32" i="140" s="1"/>
  <c r="Z32" i="140"/>
  <c r="S32" i="140"/>
  <c r="Q32" i="140"/>
  <c r="O32" i="140"/>
  <c r="M32" i="140"/>
  <c r="K32" i="140"/>
  <c r="I32" i="140"/>
  <c r="R32" i="140" s="1"/>
  <c r="T32" i="140" s="1"/>
  <c r="U32" i="140" s="1"/>
  <c r="F32" i="140"/>
  <c r="BX31" i="140"/>
  <c r="Z31" i="140" s="1"/>
  <c r="AA31" i="140" s="1"/>
  <c r="BF31" i="140"/>
  <c r="BK31" i="140" s="1"/>
  <c r="BC31" i="140"/>
  <c r="AZ31" i="140"/>
  <c r="BI31" i="140" s="1"/>
  <c r="AY31" i="140"/>
  <c r="AW31" i="140"/>
  <c r="BH31" i="140" s="1"/>
  <c r="AV31" i="140"/>
  <c r="AR31" i="140"/>
  <c r="AM31" i="140"/>
  <c r="AL31" i="140"/>
  <c r="AF31" i="140"/>
  <c r="AG31" i="140" s="1"/>
  <c r="AQ31" i="140" s="1"/>
  <c r="AC31" i="140"/>
  <c r="AD31" i="140" s="1"/>
  <c r="AP31" i="140" s="1"/>
  <c r="AB31" i="140"/>
  <c r="S31" i="140"/>
  <c r="Q31" i="140"/>
  <c r="O31" i="140"/>
  <c r="M31" i="140"/>
  <c r="K31" i="140"/>
  <c r="I31" i="140"/>
  <c r="F31" i="140"/>
  <c r="BX30" i="140"/>
  <c r="BK30" i="140"/>
  <c r="BF30" i="140"/>
  <c r="BC30" i="140"/>
  <c r="BJ30" i="140" s="1"/>
  <c r="AY30" i="140"/>
  <c r="AZ30" i="140" s="1"/>
  <c r="BI30" i="140" s="1"/>
  <c r="AW30" i="140"/>
  <c r="AV30" i="140"/>
  <c r="AR30" i="140"/>
  <c r="AM30" i="140"/>
  <c r="AL30" i="140"/>
  <c r="AG30" i="140"/>
  <c r="AQ30" i="140" s="1"/>
  <c r="AF30" i="140"/>
  <c r="AB30" i="140"/>
  <c r="Z30" i="140"/>
  <c r="AA30" i="140" s="1"/>
  <c r="AC30" i="140" s="1"/>
  <c r="AD30" i="140" s="1"/>
  <c r="AP30" i="140" s="1"/>
  <c r="S30" i="140"/>
  <c r="Q30" i="140"/>
  <c r="O30" i="140"/>
  <c r="M30" i="140"/>
  <c r="K30" i="140"/>
  <c r="I30" i="140"/>
  <c r="F30" i="140"/>
  <c r="BX29" i="140"/>
  <c r="BK29" i="140"/>
  <c r="BJ29" i="140"/>
  <c r="BI29" i="140"/>
  <c r="BF29" i="140"/>
  <c r="BC29" i="140"/>
  <c r="AY29" i="140"/>
  <c r="AZ29" i="140" s="1"/>
  <c r="AV29" i="140"/>
  <c r="AW29" i="140" s="1"/>
  <c r="BG29" i="140" s="1"/>
  <c r="AL29" i="140"/>
  <c r="AG29" i="140"/>
  <c r="AQ29" i="140" s="1"/>
  <c r="AF29" i="140"/>
  <c r="AB29" i="140"/>
  <c r="AA29" i="140"/>
  <c r="AC29" i="140" s="1"/>
  <c r="AD29" i="140" s="1"/>
  <c r="AP29" i="140" s="1"/>
  <c r="Z29" i="140"/>
  <c r="S29" i="140"/>
  <c r="Q29" i="140"/>
  <c r="O29" i="140"/>
  <c r="M29" i="140"/>
  <c r="K29" i="140"/>
  <c r="I29" i="140"/>
  <c r="F29" i="140"/>
  <c r="BX28" i="140"/>
  <c r="BJ28" i="140"/>
  <c r="BI28" i="140"/>
  <c r="BF28" i="140"/>
  <c r="BK28" i="140" s="1"/>
  <c r="BC28" i="140"/>
  <c r="AZ28" i="140"/>
  <c r="AY28" i="140"/>
  <c r="AV28" i="140"/>
  <c r="AW28" i="140" s="1"/>
  <c r="BH28" i="140" s="1"/>
  <c r="AL28" i="140"/>
  <c r="AM28" i="140" s="1"/>
  <c r="AF28" i="140"/>
  <c r="AG28" i="140" s="1"/>
  <c r="AQ28" i="140" s="1"/>
  <c r="AB28" i="140"/>
  <c r="AA28" i="140"/>
  <c r="Z28" i="140"/>
  <c r="S28" i="140"/>
  <c r="Q28" i="140"/>
  <c r="O28" i="140"/>
  <c r="M28" i="140"/>
  <c r="K28" i="140"/>
  <c r="I28" i="140"/>
  <c r="R28" i="140" s="1"/>
  <c r="T28" i="140" s="1"/>
  <c r="U28" i="140" s="1"/>
  <c r="F28" i="140"/>
  <c r="BX27" i="140"/>
  <c r="Z27" i="140" s="1"/>
  <c r="AA27" i="140" s="1"/>
  <c r="AC27" i="140" s="1"/>
  <c r="AD27" i="140" s="1"/>
  <c r="AP27" i="140" s="1"/>
  <c r="BF27" i="140"/>
  <c r="BK27" i="140" s="1"/>
  <c r="BC27" i="140"/>
  <c r="BJ27" i="140" s="1"/>
  <c r="AZ27" i="140"/>
  <c r="BI27" i="140" s="1"/>
  <c r="AY27" i="140"/>
  <c r="AW27" i="140"/>
  <c r="BH27" i="140" s="1"/>
  <c r="AV27" i="140"/>
  <c r="AR27" i="140"/>
  <c r="AM27" i="140"/>
  <c r="AL27" i="140"/>
  <c r="AF27" i="140"/>
  <c r="AG27" i="140" s="1"/>
  <c r="AQ27" i="140" s="1"/>
  <c r="AB27" i="140"/>
  <c r="S27" i="140"/>
  <c r="Q27" i="140"/>
  <c r="O27" i="140"/>
  <c r="M27" i="140"/>
  <c r="K27" i="140"/>
  <c r="I27" i="140"/>
  <c r="F27" i="140"/>
  <c r="BX26" i="140"/>
  <c r="BK26" i="140"/>
  <c r="BJ26" i="140"/>
  <c r="BF26" i="140"/>
  <c r="BC26" i="140"/>
  <c r="AY26" i="140"/>
  <c r="AZ26" i="140" s="1"/>
  <c r="BI26" i="140" s="1"/>
  <c r="AW26" i="140"/>
  <c r="BG26" i="140" s="1"/>
  <c r="AV26" i="140"/>
  <c r="AR26" i="140"/>
  <c r="AM26" i="140"/>
  <c r="AL26" i="140"/>
  <c r="AG26" i="140"/>
  <c r="AQ26" i="140" s="1"/>
  <c r="AF26" i="140"/>
  <c r="AB26" i="140"/>
  <c r="Z26" i="140"/>
  <c r="AA26" i="140" s="1"/>
  <c r="AC26" i="140" s="1"/>
  <c r="AD26" i="140" s="1"/>
  <c r="AP26" i="140" s="1"/>
  <c r="S26" i="140"/>
  <c r="Q26" i="140"/>
  <c r="O26" i="140"/>
  <c r="M26" i="140"/>
  <c r="K26" i="140"/>
  <c r="I26" i="140"/>
  <c r="F26" i="140"/>
  <c r="R26" i="140" s="1"/>
  <c r="T26" i="140" s="1"/>
  <c r="U26" i="140" s="1"/>
  <c r="BX25" i="140"/>
  <c r="BJ25" i="140"/>
  <c r="BF25" i="140"/>
  <c r="BK25" i="140" s="1"/>
  <c r="BC25" i="140"/>
  <c r="AY25" i="140"/>
  <c r="AZ25" i="140" s="1"/>
  <c r="BI25" i="140" s="1"/>
  <c r="AW25" i="140"/>
  <c r="BH25" i="140" s="1"/>
  <c r="AV25" i="140"/>
  <c r="AM25" i="140"/>
  <c r="AL25" i="140"/>
  <c r="AR25" i="140" s="1"/>
  <c r="AG25" i="140"/>
  <c r="AQ25" i="140" s="1"/>
  <c r="AF25" i="140"/>
  <c r="AB25" i="140"/>
  <c r="Z25" i="140"/>
  <c r="AA25" i="140" s="1"/>
  <c r="AC25" i="140" s="1"/>
  <c r="AD25" i="140" s="1"/>
  <c r="AP25" i="140" s="1"/>
  <c r="S25" i="140"/>
  <c r="Q25" i="140"/>
  <c r="O25" i="140"/>
  <c r="M25" i="140"/>
  <c r="K25" i="140"/>
  <c r="I25" i="140"/>
  <c r="R25" i="140" s="1"/>
  <c r="T25" i="140" s="1"/>
  <c r="U25" i="140" s="1"/>
  <c r="F25" i="140"/>
  <c r="BX24" i="140"/>
  <c r="BJ24" i="140"/>
  <c r="BG24" i="140"/>
  <c r="BL24" i="140" s="1"/>
  <c r="BF24" i="140"/>
  <c r="BK24" i="140" s="1"/>
  <c r="BC24" i="140"/>
  <c r="AZ24" i="140"/>
  <c r="BI24" i="140" s="1"/>
  <c r="AY24" i="140"/>
  <c r="AV24" i="140"/>
  <c r="AW24" i="140" s="1"/>
  <c r="BH24" i="140" s="1"/>
  <c r="AL24" i="140"/>
  <c r="AM24" i="140" s="1"/>
  <c r="AF24" i="140"/>
  <c r="AG24" i="140" s="1"/>
  <c r="AQ24" i="140" s="1"/>
  <c r="AB24" i="140"/>
  <c r="AA24" i="140"/>
  <c r="AC24" i="140" s="1"/>
  <c r="AD24" i="140" s="1"/>
  <c r="AP24" i="140" s="1"/>
  <c r="Z24" i="140"/>
  <c r="S24" i="140"/>
  <c r="Q24" i="140"/>
  <c r="O24" i="140"/>
  <c r="M24" i="140"/>
  <c r="K24" i="140"/>
  <c r="I24" i="140"/>
  <c r="R24" i="140" s="1"/>
  <c r="T24" i="140" s="1"/>
  <c r="U24" i="140" s="1"/>
  <c r="F24" i="140"/>
  <c r="BX23" i="140"/>
  <c r="Z23" i="140" s="1"/>
  <c r="AA23" i="140" s="1"/>
  <c r="AC23" i="140" s="1"/>
  <c r="AD23" i="140" s="1"/>
  <c r="AP23" i="140" s="1"/>
  <c r="BF23" i="140"/>
  <c r="BK23" i="140" s="1"/>
  <c r="BC23" i="140"/>
  <c r="BJ23" i="140" s="1"/>
  <c r="AZ23" i="140"/>
  <c r="BI23" i="140" s="1"/>
  <c r="AY23" i="140"/>
  <c r="AW23" i="140"/>
  <c r="BH23" i="140" s="1"/>
  <c r="AV23" i="140"/>
  <c r="AR23" i="140"/>
  <c r="AQ23" i="140"/>
  <c r="AM23" i="140"/>
  <c r="AL23" i="140"/>
  <c r="AF23" i="140"/>
  <c r="AG23" i="140" s="1"/>
  <c r="AB23" i="140"/>
  <c r="S23" i="140"/>
  <c r="Q23" i="140"/>
  <c r="O23" i="140"/>
  <c r="M23" i="140"/>
  <c r="K23" i="140"/>
  <c r="R23" i="140" s="1"/>
  <c r="T23" i="140" s="1"/>
  <c r="U23" i="140" s="1"/>
  <c r="I23" i="140"/>
  <c r="F23" i="140"/>
  <c r="BX22" i="140"/>
  <c r="BK22" i="140"/>
  <c r="BF22" i="140"/>
  <c r="BC22" i="140"/>
  <c r="BJ22" i="140" s="1"/>
  <c r="AZ22" i="140"/>
  <c r="BI22" i="140" s="1"/>
  <c r="AY22" i="140"/>
  <c r="AW22" i="140"/>
  <c r="BH22" i="140" s="1"/>
  <c r="AV22" i="140"/>
  <c r="AR22" i="140"/>
  <c r="AM22" i="140"/>
  <c r="AL22" i="140"/>
  <c r="AF22" i="140"/>
  <c r="AG22" i="140" s="1"/>
  <c r="AQ22" i="140" s="1"/>
  <c r="AB22" i="140"/>
  <c r="AA22" i="140"/>
  <c r="AC22" i="140" s="1"/>
  <c r="AD22" i="140" s="1"/>
  <c r="AP22" i="140" s="1"/>
  <c r="Z22" i="140"/>
  <c r="S22" i="140"/>
  <c r="Q22" i="140"/>
  <c r="O22" i="140"/>
  <c r="M22" i="140"/>
  <c r="K22" i="140"/>
  <c r="I22" i="140"/>
  <c r="F22" i="140"/>
  <c r="BX21" i="140"/>
  <c r="BK21" i="140"/>
  <c r="BF21" i="140"/>
  <c r="BC21" i="140"/>
  <c r="BJ21" i="140" s="1"/>
  <c r="AY21" i="140"/>
  <c r="AZ21" i="140" s="1"/>
  <c r="BI21" i="140" s="1"/>
  <c r="AV21" i="140"/>
  <c r="AW21" i="140" s="1"/>
  <c r="AQ21" i="140"/>
  <c r="AM21" i="140"/>
  <c r="AL21" i="140"/>
  <c r="AR21" i="140" s="1"/>
  <c r="AG21" i="140"/>
  <c r="AF21" i="140"/>
  <c r="AB21" i="140"/>
  <c r="Z21" i="140"/>
  <c r="AA21" i="140" s="1"/>
  <c r="AC21" i="140" s="1"/>
  <c r="AD21" i="140" s="1"/>
  <c r="AP21" i="140" s="1"/>
  <c r="S21" i="140"/>
  <c r="Q21" i="140"/>
  <c r="O21" i="140"/>
  <c r="M21" i="140"/>
  <c r="K21" i="140"/>
  <c r="I21" i="140"/>
  <c r="F21" i="140"/>
  <c r="R21" i="140" s="1"/>
  <c r="T21" i="140" s="1"/>
  <c r="U21" i="140" s="1"/>
  <c r="BX20" i="140"/>
  <c r="BK20" i="140"/>
  <c r="BJ20" i="140"/>
  <c r="BH20" i="140"/>
  <c r="BF20" i="140"/>
  <c r="BC20" i="140"/>
  <c r="AY20" i="140"/>
  <c r="AZ20" i="140" s="1"/>
  <c r="BI20" i="140" s="1"/>
  <c r="AV20" i="140"/>
  <c r="AW20" i="140" s="1"/>
  <c r="AR20" i="140"/>
  <c r="AL20" i="140"/>
  <c r="AM20" i="140" s="1"/>
  <c r="AF20" i="140"/>
  <c r="AG20" i="140" s="1"/>
  <c r="AQ20" i="140" s="1"/>
  <c r="AB20" i="140"/>
  <c r="AA20" i="140"/>
  <c r="Z20" i="140"/>
  <c r="S20" i="140"/>
  <c r="Q20" i="140"/>
  <c r="O20" i="140"/>
  <c r="R20" i="140" s="1"/>
  <c r="T20" i="140" s="1"/>
  <c r="U20" i="140" s="1"/>
  <c r="M20" i="140"/>
  <c r="K20" i="140"/>
  <c r="I20" i="140"/>
  <c r="F20" i="140"/>
  <c r="BX19" i="140"/>
  <c r="Z19" i="140" s="1"/>
  <c r="AA19" i="140" s="1"/>
  <c r="AC19" i="140" s="1"/>
  <c r="AD19" i="140" s="1"/>
  <c r="AP19" i="140" s="1"/>
  <c r="BI19" i="140"/>
  <c r="BF19" i="140"/>
  <c r="BK19" i="140" s="1"/>
  <c r="BC19" i="140"/>
  <c r="BJ19" i="140" s="1"/>
  <c r="AZ19" i="140"/>
  <c r="AY19" i="140"/>
  <c r="AW19" i="140"/>
  <c r="BH19" i="140" s="1"/>
  <c r="AV19" i="140"/>
  <c r="AR19" i="140"/>
  <c r="AL19" i="140"/>
  <c r="AM19" i="140" s="1"/>
  <c r="AF19" i="140"/>
  <c r="AG19" i="140" s="1"/>
  <c r="AQ19" i="140" s="1"/>
  <c r="AB19" i="140"/>
  <c r="S19" i="140"/>
  <c r="Q19" i="140"/>
  <c r="O19" i="140"/>
  <c r="M19" i="140"/>
  <c r="K19" i="140"/>
  <c r="R19" i="140" s="1"/>
  <c r="T19" i="140" s="1"/>
  <c r="U19" i="140" s="1"/>
  <c r="I19" i="140"/>
  <c r="F19" i="140"/>
  <c r="BX18" i="140"/>
  <c r="BK18" i="140"/>
  <c r="BH18" i="140"/>
  <c r="BF18" i="140"/>
  <c r="BC18" i="140"/>
  <c r="BJ18" i="140" s="1"/>
  <c r="AY18" i="140"/>
  <c r="AZ18" i="140" s="1"/>
  <c r="AW18" i="140"/>
  <c r="AV18" i="140"/>
  <c r="AR18" i="140"/>
  <c r="AM18" i="140"/>
  <c r="AL18" i="140"/>
  <c r="AF18" i="140"/>
  <c r="AG18" i="140" s="1"/>
  <c r="AQ18" i="140" s="1"/>
  <c r="AC18" i="140"/>
  <c r="AD18" i="140" s="1"/>
  <c r="AP18" i="140" s="1"/>
  <c r="AB18" i="140"/>
  <c r="AA18" i="140"/>
  <c r="Z18" i="140"/>
  <c r="S18" i="140"/>
  <c r="Q18" i="140"/>
  <c r="O18" i="140"/>
  <c r="M18" i="140"/>
  <c r="K18" i="140"/>
  <c r="I18" i="140"/>
  <c r="F18" i="140"/>
  <c r="BX17" i="140"/>
  <c r="BK17" i="140"/>
  <c r="BI17" i="140"/>
  <c r="BF17" i="140"/>
  <c r="BC17" i="140"/>
  <c r="BJ17" i="140" s="1"/>
  <c r="AY17" i="140"/>
  <c r="AZ17" i="140" s="1"/>
  <c r="AV17" i="140"/>
  <c r="AW17" i="140" s="1"/>
  <c r="AQ17" i="140"/>
  <c r="AM17" i="140"/>
  <c r="AL17" i="140"/>
  <c r="AR17" i="140" s="1"/>
  <c r="AG17" i="140"/>
  <c r="AF17" i="140"/>
  <c r="AB17" i="140"/>
  <c r="Z17" i="140"/>
  <c r="AA17" i="140" s="1"/>
  <c r="AC17" i="140" s="1"/>
  <c r="AD17" i="140" s="1"/>
  <c r="AP17" i="140" s="1"/>
  <c r="S17" i="140"/>
  <c r="Q17" i="140"/>
  <c r="O17" i="140"/>
  <c r="M17" i="140"/>
  <c r="K17" i="140"/>
  <c r="I17" i="140"/>
  <c r="F17" i="140"/>
  <c r="R17" i="140" s="1"/>
  <c r="T17" i="140" s="1"/>
  <c r="U17" i="140" s="1"/>
  <c r="BX16" i="140"/>
  <c r="BK16" i="140"/>
  <c r="BJ16" i="140"/>
  <c r="BF16" i="140"/>
  <c r="BC16" i="140"/>
  <c r="AY16" i="140"/>
  <c r="AZ16" i="140" s="1"/>
  <c r="BI16" i="140" s="1"/>
  <c r="AV16" i="140"/>
  <c r="AW16" i="140" s="1"/>
  <c r="BH16" i="140" s="1"/>
  <c r="AR16" i="140"/>
  <c r="AL16" i="140"/>
  <c r="AM16" i="140" s="1"/>
  <c r="AG16" i="140"/>
  <c r="AQ16" i="140" s="1"/>
  <c r="AF16" i="140"/>
  <c r="AB16" i="140"/>
  <c r="AA16" i="140"/>
  <c r="Z16" i="140"/>
  <c r="S16" i="140"/>
  <c r="R16" i="140"/>
  <c r="T16" i="140" s="1"/>
  <c r="U16" i="140" s="1"/>
  <c r="Q16" i="140"/>
  <c r="O16" i="140"/>
  <c r="M16" i="140"/>
  <c r="K16" i="140"/>
  <c r="I16" i="140"/>
  <c r="F16" i="140"/>
  <c r="BX15" i="140"/>
  <c r="Z15" i="140" s="1"/>
  <c r="AA15" i="140" s="1"/>
  <c r="AC15" i="140" s="1"/>
  <c r="AD15" i="140" s="1"/>
  <c r="AP15" i="140" s="1"/>
  <c r="BI15" i="140"/>
  <c r="BF15" i="140"/>
  <c r="BK15" i="140" s="1"/>
  <c r="BC15" i="140"/>
  <c r="BJ15" i="140" s="1"/>
  <c r="AZ15" i="140"/>
  <c r="AY15" i="140"/>
  <c r="AW15" i="140"/>
  <c r="BH15" i="140" s="1"/>
  <c r="AV15" i="140"/>
  <c r="AL15" i="140"/>
  <c r="AR15" i="140" s="1"/>
  <c r="AF15" i="140"/>
  <c r="AG15" i="140" s="1"/>
  <c r="AQ15" i="140" s="1"/>
  <c r="AB15" i="140"/>
  <c r="S15" i="140"/>
  <c r="R15" i="140"/>
  <c r="T15" i="140" s="1"/>
  <c r="U15" i="140" s="1"/>
  <c r="Q15" i="140"/>
  <c r="O15" i="140"/>
  <c r="M15" i="140"/>
  <c r="K15" i="140"/>
  <c r="I15" i="140"/>
  <c r="F15" i="140"/>
  <c r="BX14" i="140"/>
  <c r="BK14" i="140"/>
  <c r="BF14" i="140"/>
  <c r="BC14" i="140"/>
  <c r="BJ14" i="140" s="1"/>
  <c r="AY14" i="140"/>
  <c r="AZ14" i="140" s="1"/>
  <c r="BI14" i="140" s="1"/>
  <c r="AW14" i="140"/>
  <c r="BH14" i="140" s="1"/>
  <c r="AV14" i="140"/>
  <c r="AR14" i="140"/>
  <c r="AM14" i="140"/>
  <c r="AL14" i="140"/>
  <c r="AF14" i="140"/>
  <c r="AG14" i="140" s="1"/>
  <c r="AQ14" i="140" s="1"/>
  <c r="AB14" i="140"/>
  <c r="AA14" i="140"/>
  <c r="AC14" i="140" s="1"/>
  <c r="AD14" i="140" s="1"/>
  <c r="AP14" i="140" s="1"/>
  <c r="Z14" i="140"/>
  <c r="S14" i="140"/>
  <c r="Q14" i="140"/>
  <c r="O14" i="140"/>
  <c r="M14" i="140"/>
  <c r="K14" i="140"/>
  <c r="I14" i="140"/>
  <c r="F14" i="140"/>
  <c r="BX13" i="140"/>
  <c r="Z13" i="140" s="1"/>
  <c r="AA13" i="140" s="1"/>
  <c r="AC13" i="140" s="1"/>
  <c r="AD13" i="140" s="1"/>
  <c r="AP13" i="140" s="1"/>
  <c r="BK13" i="140"/>
  <c r="BI13" i="140"/>
  <c r="BF13" i="140"/>
  <c r="BC13" i="140"/>
  <c r="BJ13" i="140" s="1"/>
  <c r="AY13" i="140"/>
  <c r="AZ13" i="140" s="1"/>
  <c r="AV13" i="140"/>
  <c r="AW13" i="140" s="1"/>
  <c r="AM13" i="140"/>
  <c r="AL13" i="140"/>
  <c r="AR13" i="140" s="1"/>
  <c r="AG13" i="140"/>
  <c r="AQ13" i="140" s="1"/>
  <c r="AF13" i="140"/>
  <c r="AB13" i="140"/>
  <c r="S13" i="140"/>
  <c r="Q13" i="140"/>
  <c r="O13" i="140"/>
  <c r="M13" i="140"/>
  <c r="K13" i="140"/>
  <c r="I13" i="140"/>
  <c r="F13" i="140"/>
  <c r="R13" i="140" s="1"/>
  <c r="T13" i="140" s="1"/>
  <c r="U13" i="140" s="1"/>
  <c r="BX12" i="140"/>
  <c r="BJ12" i="140"/>
  <c r="BH12" i="140"/>
  <c r="BF12" i="140"/>
  <c r="BK12" i="140" s="1"/>
  <c r="BC12" i="140"/>
  <c r="AY12" i="140"/>
  <c r="AZ12" i="140" s="1"/>
  <c r="AV12" i="140"/>
  <c r="AW12" i="140" s="1"/>
  <c r="AR12" i="140"/>
  <c r="AL12" i="140"/>
  <c r="AM12" i="140" s="1"/>
  <c r="AG12" i="140"/>
  <c r="AQ12" i="140" s="1"/>
  <c r="AF12" i="140"/>
  <c r="AB12" i="140"/>
  <c r="AA12" i="140"/>
  <c r="Z12" i="140"/>
  <c r="S12" i="140"/>
  <c r="Q12" i="140"/>
  <c r="O12" i="140"/>
  <c r="M12" i="140"/>
  <c r="K12" i="140"/>
  <c r="I12" i="140"/>
  <c r="R12" i="140" s="1"/>
  <c r="T12" i="140" s="1"/>
  <c r="U12" i="140" s="1"/>
  <c r="F12" i="140"/>
  <c r="BX11" i="140"/>
  <c r="BI11" i="140"/>
  <c r="BF11" i="140"/>
  <c r="BK11" i="140" s="1"/>
  <c r="BC11" i="140"/>
  <c r="BJ11" i="140" s="1"/>
  <c r="AZ11" i="140"/>
  <c r="AY11" i="140"/>
  <c r="AV11" i="140"/>
  <c r="AW11" i="140" s="1"/>
  <c r="AR11" i="140"/>
  <c r="AQ11" i="140"/>
  <c r="AL11" i="140"/>
  <c r="AM11" i="140" s="1"/>
  <c r="AF11" i="140"/>
  <c r="AG11" i="140" s="1"/>
  <c r="AB11" i="140"/>
  <c r="Z11" i="140"/>
  <c r="AA11" i="140" s="1"/>
  <c r="AC11" i="140" s="1"/>
  <c r="AD11" i="140" s="1"/>
  <c r="AP11" i="140" s="1"/>
  <c r="S11" i="140"/>
  <c r="Q11" i="140"/>
  <c r="O11" i="140"/>
  <c r="M11" i="140"/>
  <c r="K11" i="140"/>
  <c r="I11" i="140"/>
  <c r="R11" i="140" s="1"/>
  <c r="T11" i="140" s="1"/>
  <c r="U11" i="140" s="1"/>
  <c r="F11" i="140"/>
  <c r="BX10" i="140"/>
  <c r="BK10" i="140"/>
  <c r="BH10" i="140"/>
  <c r="BF10" i="140"/>
  <c r="BC10" i="140"/>
  <c r="BJ10" i="140" s="1"/>
  <c r="AY10" i="140"/>
  <c r="AZ10" i="140" s="1"/>
  <c r="AW10" i="140"/>
  <c r="AV10" i="140"/>
  <c r="AR10" i="140"/>
  <c r="AM10" i="140"/>
  <c r="AL10" i="140"/>
  <c r="AF10" i="140"/>
  <c r="AG10" i="140" s="1"/>
  <c r="AQ10" i="140" s="1"/>
  <c r="AB10" i="140"/>
  <c r="AA10" i="140"/>
  <c r="AC10" i="140" s="1"/>
  <c r="AD10" i="140" s="1"/>
  <c r="AP10" i="140" s="1"/>
  <c r="Z10" i="140"/>
  <c r="S10" i="140"/>
  <c r="Q10" i="140"/>
  <c r="O10" i="140"/>
  <c r="M10" i="140"/>
  <c r="K10" i="140"/>
  <c r="I10" i="140"/>
  <c r="F10" i="140"/>
  <c r="BX9" i="140"/>
  <c r="BI9" i="140"/>
  <c r="BF9" i="140"/>
  <c r="BK9" i="140" s="1"/>
  <c r="BC9" i="140"/>
  <c r="BJ9" i="140" s="1"/>
  <c r="AY9" i="140"/>
  <c r="AZ9" i="140" s="1"/>
  <c r="AW9" i="140"/>
  <c r="BH9" i="140" s="1"/>
  <c r="AV9" i="140"/>
  <c r="AQ9" i="140"/>
  <c r="AM9" i="140"/>
  <c r="AL9" i="140"/>
  <c r="AR9" i="140" s="1"/>
  <c r="AG9" i="140"/>
  <c r="AF9" i="140"/>
  <c r="AB9" i="140"/>
  <c r="Z9" i="140"/>
  <c r="AA9" i="140" s="1"/>
  <c r="AC9" i="140" s="1"/>
  <c r="AD9" i="140" s="1"/>
  <c r="AP9" i="140" s="1"/>
  <c r="S9" i="140"/>
  <c r="Q9" i="140"/>
  <c r="O9" i="140"/>
  <c r="M9" i="140"/>
  <c r="K9" i="140"/>
  <c r="I9" i="140"/>
  <c r="F9" i="140"/>
  <c r="R9" i="140" s="1"/>
  <c r="T9" i="140" s="1"/>
  <c r="U9" i="140" s="1"/>
  <c r="BX8" i="140"/>
  <c r="BK8" i="140"/>
  <c r="BJ8" i="140"/>
  <c r="BH8" i="140"/>
  <c r="BF8" i="140"/>
  <c r="BC8" i="140"/>
  <c r="AY8" i="140"/>
  <c r="AZ8" i="140" s="1"/>
  <c r="BI8" i="140" s="1"/>
  <c r="AV8" i="140"/>
  <c r="AW8" i="140" s="1"/>
  <c r="BG8" i="140" s="1"/>
  <c r="BL8" i="140" s="1"/>
  <c r="AR8" i="140"/>
  <c r="AL8" i="140"/>
  <c r="AM8" i="140" s="1"/>
  <c r="AG8" i="140"/>
  <c r="AQ8" i="140" s="1"/>
  <c r="AF8" i="140"/>
  <c r="AB8" i="140"/>
  <c r="AA8" i="140"/>
  <c r="Z8" i="140"/>
  <c r="S8" i="140"/>
  <c r="Q8" i="140"/>
  <c r="O8" i="140"/>
  <c r="M8" i="140"/>
  <c r="K8" i="140"/>
  <c r="I8" i="140"/>
  <c r="F8" i="140"/>
  <c r="R8" i="140" s="1"/>
  <c r="T8" i="140" s="1"/>
  <c r="U8" i="140" s="1"/>
  <c r="BX7" i="140"/>
  <c r="Z7" i="140" s="1"/>
  <c r="AA7" i="140" s="1"/>
  <c r="AC7" i="140" s="1"/>
  <c r="AD7" i="140" s="1"/>
  <c r="AP7" i="140" s="1"/>
  <c r="BJ7" i="140"/>
  <c r="BI7" i="140"/>
  <c r="BF7" i="140"/>
  <c r="BK7" i="140" s="1"/>
  <c r="BC7" i="140"/>
  <c r="AZ7" i="140"/>
  <c r="AY7" i="140"/>
  <c r="AV7" i="140"/>
  <c r="AW7" i="140" s="1"/>
  <c r="AR7" i="140"/>
  <c r="AL7" i="140"/>
  <c r="AM7" i="140" s="1"/>
  <c r="AF7" i="140"/>
  <c r="AG7" i="140" s="1"/>
  <c r="AQ7" i="140" s="1"/>
  <c r="AB7" i="140"/>
  <c r="S7" i="140"/>
  <c r="Q7" i="140"/>
  <c r="R7" i="140" s="1"/>
  <c r="T7" i="140" s="1"/>
  <c r="U7" i="140" s="1"/>
  <c r="O7" i="140"/>
  <c r="M7" i="140"/>
  <c r="K7" i="140"/>
  <c r="I7" i="140"/>
  <c r="F7" i="140"/>
  <c r="BX6" i="140"/>
  <c r="BK6" i="140"/>
  <c r="BF6" i="140"/>
  <c r="BC6" i="140"/>
  <c r="BJ6" i="140" s="1"/>
  <c r="AY6" i="140"/>
  <c r="AZ6" i="140" s="1"/>
  <c r="BI6" i="140" s="1"/>
  <c r="AW6" i="140"/>
  <c r="BH6" i="140" s="1"/>
  <c r="AV6" i="140"/>
  <c r="AR6" i="140"/>
  <c r="AM6" i="140"/>
  <c r="AL6" i="140"/>
  <c r="AG6" i="140"/>
  <c r="AQ6" i="140" s="1"/>
  <c r="AF6" i="140"/>
  <c r="AB6" i="140"/>
  <c r="Z6" i="140"/>
  <c r="AA6" i="140" s="1"/>
  <c r="AC6" i="140" s="1"/>
  <c r="AD6" i="140" s="1"/>
  <c r="AP6" i="140" s="1"/>
  <c r="S6" i="140"/>
  <c r="Q6" i="140"/>
  <c r="O6" i="140"/>
  <c r="M6" i="140"/>
  <c r="K6" i="140"/>
  <c r="R6" i="140" s="1"/>
  <c r="T6" i="140" s="1"/>
  <c r="U6" i="140" s="1"/>
  <c r="I6" i="140"/>
  <c r="F6" i="140"/>
  <c r="BX5" i="140"/>
  <c r="Z5" i="140" s="1"/>
  <c r="AA5" i="140" s="1"/>
  <c r="AC5" i="140" s="1"/>
  <c r="AD5" i="140" s="1"/>
  <c r="AP5" i="140" s="1"/>
  <c r="BJ5" i="140"/>
  <c r="BF5" i="140"/>
  <c r="BK5" i="140" s="1"/>
  <c r="BC5" i="140"/>
  <c r="AZ5" i="140"/>
  <c r="BI5" i="140" s="1"/>
  <c r="AY5" i="140"/>
  <c r="AV5" i="140"/>
  <c r="AW5" i="140" s="1"/>
  <c r="AQ5" i="140"/>
  <c r="AL5" i="140"/>
  <c r="AR5" i="140" s="1"/>
  <c r="AG5" i="140"/>
  <c r="AF5" i="140"/>
  <c r="AB5" i="140"/>
  <c r="S5" i="140"/>
  <c r="Q5" i="140"/>
  <c r="R5" i="140" s="1"/>
  <c r="T5" i="140" s="1"/>
  <c r="U5" i="140" s="1"/>
  <c r="O5" i="140"/>
  <c r="M5" i="140"/>
  <c r="K5" i="140"/>
  <c r="I5" i="140"/>
  <c r="F5" i="140"/>
  <c r="BX4" i="140"/>
  <c r="BK4" i="140"/>
  <c r="BJ4" i="140"/>
  <c r="BF4" i="140"/>
  <c r="BC4" i="140"/>
  <c r="AY4" i="140"/>
  <c r="AZ4" i="140" s="1"/>
  <c r="BI4" i="140" s="1"/>
  <c r="AV4" i="140"/>
  <c r="AW4" i="140" s="1"/>
  <c r="AR4" i="140"/>
  <c r="AM4" i="140"/>
  <c r="AL4" i="140"/>
  <c r="AG4" i="140"/>
  <c r="AQ4" i="140" s="1"/>
  <c r="AF4" i="140"/>
  <c r="AB4" i="140"/>
  <c r="Z4" i="140"/>
  <c r="AA4" i="140" s="1"/>
  <c r="AC4" i="140" s="1"/>
  <c r="AD4" i="140" s="1"/>
  <c r="AP4" i="140" s="1"/>
  <c r="S4" i="140"/>
  <c r="Q4" i="140"/>
  <c r="O4" i="140"/>
  <c r="M4" i="140"/>
  <c r="K4" i="140"/>
  <c r="I4" i="140"/>
  <c r="F4" i="140"/>
  <c r="R4" i="140" s="1"/>
  <c r="T4" i="140" s="1"/>
  <c r="U4" i="140" s="1"/>
  <c r="BX3" i="140"/>
  <c r="BJ3" i="140"/>
  <c r="BF3" i="140"/>
  <c r="BK3" i="140" s="1"/>
  <c r="BC3" i="140"/>
  <c r="AY3" i="140"/>
  <c r="AZ3" i="140" s="1"/>
  <c r="BI3" i="140" s="1"/>
  <c r="AV3" i="140"/>
  <c r="AW3" i="140" s="1"/>
  <c r="AL3" i="140"/>
  <c r="AR3" i="140" s="1"/>
  <c r="AG3" i="140"/>
  <c r="AQ3" i="140" s="1"/>
  <c r="AF3" i="140"/>
  <c r="AB3" i="140"/>
  <c r="AA3" i="140"/>
  <c r="AC3" i="140" s="1"/>
  <c r="AD3" i="140" s="1"/>
  <c r="AP3" i="140" s="1"/>
  <c r="Z3" i="140"/>
  <c r="S3" i="140"/>
  <c r="Q3" i="140"/>
  <c r="O3" i="140"/>
  <c r="M3" i="140"/>
  <c r="K3" i="140"/>
  <c r="I3" i="140"/>
  <c r="F3" i="140"/>
  <c r="R3" i="140" s="1"/>
  <c r="T3" i="140" s="1"/>
  <c r="U3" i="140" s="1"/>
  <c r="BX2" i="140"/>
  <c r="Z2" i="140" s="1"/>
  <c r="AA2" i="140" s="1"/>
  <c r="AC2" i="140" s="1"/>
  <c r="AD2" i="140" s="1"/>
  <c r="AP2" i="140" s="1"/>
  <c r="BF2" i="140"/>
  <c r="BK2" i="140" s="1"/>
  <c r="BC2" i="140"/>
  <c r="BJ2" i="140" s="1"/>
  <c r="AZ2" i="140"/>
  <c r="BI2" i="140" s="1"/>
  <c r="AY2" i="140"/>
  <c r="AV2" i="140"/>
  <c r="AW2" i="140" s="1"/>
  <c r="AR2" i="140"/>
  <c r="AL2" i="140"/>
  <c r="AM2" i="140" s="1"/>
  <c r="AF2" i="140"/>
  <c r="AG2" i="140" s="1"/>
  <c r="AQ2" i="140" s="1"/>
  <c r="AB2" i="140"/>
  <c r="S2" i="140"/>
  <c r="R2" i="140"/>
  <c r="T2" i="140" s="1"/>
  <c r="U2" i="140" s="1"/>
  <c r="Q2" i="140"/>
  <c r="O2" i="140"/>
  <c r="M2" i="140"/>
  <c r="K2" i="140"/>
  <c r="I2" i="140"/>
  <c r="F2" i="140"/>
  <c r="AO10" i="146" l="1"/>
  <c r="AN10" i="146"/>
  <c r="AN13" i="146"/>
  <c r="AO13" i="146"/>
  <c r="BG18" i="146"/>
  <c r="BI18" i="146"/>
  <c r="AO3" i="146"/>
  <c r="AN3" i="146"/>
  <c r="AS3" i="146" s="1"/>
  <c r="AO6" i="146"/>
  <c r="AN6" i="146"/>
  <c r="AS6" i="146" s="1"/>
  <c r="BH8" i="146"/>
  <c r="BG8" i="146"/>
  <c r="BL8" i="146" s="1"/>
  <c r="BH13" i="146"/>
  <c r="BG13" i="146"/>
  <c r="BL13" i="146" s="1"/>
  <c r="BI9" i="146"/>
  <c r="BG9" i="146"/>
  <c r="BL9" i="146" s="1"/>
  <c r="BJ11" i="146"/>
  <c r="BG11" i="146"/>
  <c r="BL11" i="146" s="1"/>
  <c r="AM14" i="146"/>
  <c r="AR14" i="146"/>
  <c r="BJ17" i="146"/>
  <c r="BG17" i="146"/>
  <c r="BL17" i="146" s="1"/>
  <c r="AN12" i="146"/>
  <c r="AS12" i="146" s="1"/>
  <c r="AO18" i="146"/>
  <c r="AN18" i="146"/>
  <c r="AN21" i="146"/>
  <c r="AO21" i="146"/>
  <c r="AO5" i="146"/>
  <c r="AN5" i="146"/>
  <c r="AS5" i="146" s="1"/>
  <c r="BL6" i="146"/>
  <c r="AN4" i="146"/>
  <c r="AS4" i="146" s="1"/>
  <c r="BG5" i="146"/>
  <c r="BL5" i="146" s="1"/>
  <c r="BI10" i="146"/>
  <c r="BG10" i="146"/>
  <c r="BL10" i="146" s="1"/>
  <c r="BG19" i="146"/>
  <c r="BH19" i="146"/>
  <c r="BG23" i="146"/>
  <c r="BH23" i="146"/>
  <c r="AN25" i="146"/>
  <c r="AO25" i="146"/>
  <c r="AO22" i="146"/>
  <c r="AN22" i="146"/>
  <c r="AS22" i="146" s="1"/>
  <c r="AO12" i="146"/>
  <c r="BK14" i="146"/>
  <c r="BG14" i="146"/>
  <c r="BL14" i="146" s="1"/>
  <c r="AO23" i="146"/>
  <c r="AN23" i="146"/>
  <c r="AS23" i="146" s="1"/>
  <c r="AO2" i="146"/>
  <c r="AN2" i="146"/>
  <c r="BH7" i="146"/>
  <c r="BG7" i="146"/>
  <c r="AO14" i="146"/>
  <c r="AN14" i="146"/>
  <c r="AS14" i="146" s="1"/>
  <c r="AO11" i="146"/>
  <c r="AN11" i="146"/>
  <c r="AS11" i="146" s="1"/>
  <c r="BH4" i="146"/>
  <c r="BG4" i="146"/>
  <c r="AO26" i="146"/>
  <c r="AN26" i="146"/>
  <c r="BJ3" i="146"/>
  <c r="BG3" i="146"/>
  <c r="BL3" i="146" s="1"/>
  <c r="AO9" i="146"/>
  <c r="AN9" i="146"/>
  <c r="BI2" i="146"/>
  <c r="BG2" i="146"/>
  <c r="BH12" i="146"/>
  <c r="BG12" i="146"/>
  <c r="BL12" i="146" s="1"/>
  <c r="BG15" i="146"/>
  <c r="BH15" i="146"/>
  <c r="AS16" i="146"/>
  <c r="AN17" i="146"/>
  <c r="AO17" i="146"/>
  <c r="AM8" i="146"/>
  <c r="R7" i="146"/>
  <c r="T7" i="146" s="1"/>
  <c r="U7" i="146" s="1"/>
  <c r="AM7" i="146"/>
  <c r="AM15" i="146"/>
  <c r="R20" i="146"/>
  <c r="T20" i="146" s="1"/>
  <c r="U20" i="146" s="1"/>
  <c r="BG21" i="146"/>
  <c r="BL21" i="146" s="1"/>
  <c r="BH24" i="146"/>
  <c r="BG24" i="146"/>
  <c r="BL24" i="146" s="1"/>
  <c r="BG25" i="146"/>
  <c r="BL25" i="146" s="1"/>
  <c r="BG26" i="146"/>
  <c r="BL26" i="146" s="1"/>
  <c r="AR2" i="146"/>
  <c r="R8" i="146"/>
  <c r="T8" i="146" s="1"/>
  <c r="U8" i="146" s="1"/>
  <c r="AR10" i="146"/>
  <c r="R15" i="146"/>
  <c r="T15" i="146" s="1"/>
  <c r="U15" i="146" s="1"/>
  <c r="AR18" i="146"/>
  <c r="BH20" i="146"/>
  <c r="BG20" i="146"/>
  <c r="BG22" i="146"/>
  <c r="BL22" i="146" s="1"/>
  <c r="R24" i="146"/>
  <c r="T24" i="146" s="1"/>
  <c r="U24" i="146" s="1"/>
  <c r="AR26" i="146"/>
  <c r="BH16" i="146"/>
  <c r="BG16" i="146"/>
  <c r="BL16" i="146" s="1"/>
  <c r="AR9" i="146"/>
  <c r="R19" i="146"/>
  <c r="T19" i="146" s="1"/>
  <c r="U19" i="146" s="1"/>
  <c r="AR22" i="146"/>
  <c r="BI12" i="140"/>
  <c r="BG12" i="140"/>
  <c r="BL12" i="140" s="1"/>
  <c r="AO20" i="140"/>
  <c r="BG2" i="140"/>
  <c r="BH2" i="140"/>
  <c r="BG20" i="140"/>
  <c r="BL20" i="140" s="1"/>
  <c r="AO21" i="140"/>
  <c r="AN21" i="140"/>
  <c r="AO28" i="140"/>
  <c r="AO3" i="140"/>
  <c r="AO9" i="140"/>
  <c r="AN9" i="140"/>
  <c r="AS9" i="140" s="1"/>
  <c r="BH11" i="140"/>
  <c r="BG11" i="140"/>
  <c r="BG13" i="140"/>
  <c r="BL13" i="140" s="1"/>
  <c r="BH13" i="140"/>
  <c r="AO24" i="140"/>
  <c r="AN24" i="140"/>
  <c r="AN4" i="140"/>
  <c r="AO4" i="140"/>
  <c r="AO2" i="140"/>
  <c r="AN2" i="140"/>
  <c r="BG5" i="140"/>
  <c r="BL5" i="140" s="1"/>
  <c r="BH5" i="140"/>
  <c r="BG17" i="140"/>
  <c r="BL17" i="140" s="1"/>
  <c r="BH17" i="140"/>
  <c r="BI18" i="140"/>
  <c r="BG18" i="140"/>
  <c r="BL18" i="140" s="1"/>
  <c r="AN19" i="140"/>
  <c r="AS19" i="140" s="1"/>
  <c r="AO19" i="140"/>
  <c r="BH4" i="140"/>
  <c r="BG4" i="140"/>
  <c r="BH7" i="140"/>
  <c r="BG7" i="140"/>
  <c r="AN6" i="140"/>
  <c r="AO6" i="140"/>
  <c r="AN11" i="140"/>
  <c r="AS11" i="140" s="1"/>
  <c r="AO11" i="140"/>
  <c r="AO13" i="140"/>
  <c r="AN13" i="140"/>
  <c r="AO25" i="140"/>
  <c r="AN25" i="140"/>
  <c r="AO12" i="140"/>
  <c r="AN12" i="140"/>
  <c r="AS12" i="140" s="1"/>
  <c r="AO8" i="140"/>
  <c r="AN15" i="140"/>
  <c r="AS15" i="140" s="1"/>
  <c r="AO15" i="140"/>
  <c r="BG3" i="140"/>
  <c r="BL3" i="140" s="1"/>
  <c r="BH3" i="140"/>
  <c r="AO5" i="140"/>
  <c r="AN5" i="140"/>
  <c r="AS5" i="140" s="1"/>
  <c r="AN7" i="140"/>
  <c r="AS7" i="140" s="1"/>
  <c r="AO7" i="140"/>
  <c r="BI10" i="140"/>
  <c r="BG10" i="140"/>
  <c r="AO16" i="140"/>
  <c r="AO17" i="140"/>
  <c r="AN17" i="140"/>
  <c r="AS17" i="140" s="1"/>
  <c r="AN23" i="140"/>
  <c r="AS23" i="140" s="1"/>
  <c r="AO23" i="140"/>
  <c r="BG21" i="140"/>
  <c r="BL21" i="140" s="1"/>
  <c r="BH21" i="140"/>
  <c r="AO26" i="140"/>
  <c r="AN26" i="140"/>
  <c r="AM3" i="140"/>
  <c r="AN3" i="140" s="1"/>
  <c r="AS3" i="140" s="1"/>
  <c r="AC12" i="140"/>
  <c r="AD12" i="140" s="1"/>
  <c r="AP12" i="140" s="1"/>
  <c r="R14" i="140"/>
  <c r="T14" i="140" s="1"/>
  <c r="U14" i="140" s="1"/>
  <c r="AM15" i="140"/>
  <c r="BH26" i="140"/>
  <c r="AC28" i="140"/>
  <c r="AD28" i="140" s="1"/>
  <c r="AP28" i="140" s="1"/>
  <c r="R29" i="140"/>
  <c r="T29" i="140" s="1"/>
  <c r="U29" i="140" s="1"/>
  <c r="BG22" i="140"/>
  <c r="BL22" i="140" s="1"/>
  <c r="BG23" i="140"/>
  <c r="BL23" i="140" s="1"/>
  <c r="AO33" i="140"/>
  <c r="AN33" i="140"/>
  <c r="AS33" i="140" s="1"/>
  <c r="AO35" i="140"/>
  <c r="AN35" i="140"/>
  <c r="AS35" i="140" s="1"/>
  <c r="AR24" i="140"/>
  <c r="BG27" i="140"/>
  <c r="BL27" i="140" s="1"/>
  <c r="R30" i="140"/>
  <c r="T30" i="140" s="1"/>
  <c r="U30" i="140" s="1"/>
  <c r="AO32" i="140"/>
  <c r="AN32" i="140"/>
  <c r="AS32" i="140" s="1"/>
  <c r="BL34" i="140"/>
  <c r="AM5" i="140"/>
  <c r="BG6" i="140"/>
  <c r="BL6" i="140" s="1"/>
  <c r="BG14" i="140"/>
  <c r="BL14" i="140" s="1"/>
  <c r="BG15" i="140"/>
  <c r="BL15" i="140" s="1"/>
  <c r="AC16" i="140"/>
  <c r="AD16" i="140" s="1"/>
  <c r="AP16" i="140" s="1"/>
  <c r="BG16" i="140"/>
  <c r="BL16" i="140" s="1"/>
  <c r="R18" i="140"/>
  <c r="T18" i="140" s="1"/>
  <c r="U18" i="140" s="1"/>
  <c r="BG9" i="140"/>
  <c r="BL9" i="140" s="1"/>
  <c r="BL26" i="140"/>
  <c r="BG28" i="140"/>
  <c r="BL28" i="140" s="1"/>
  <c r="AN34" i="140"/>
  <c r="AS34" i="140" s="1"/>
  <c r="AO34" i="140"/>
  <c r="AC8" i="140"/>
  <c r="AD8" i="140" s="1"/>
  <c r="AP8" i="140" s="1"/>
  <c r="R10" i="140"/>
  <c r="T10" i="140" s="1"/>
  <c r="U10" i="140" s="1"/>
  <c r="BH29" i="140"/>
  <c r="BL29" i="140" s="1"/>
  <c r="BH30" i="140"/>
  <c r="BG30" i="140"/>
  <c r="BL30" i="140" s="1"/>
  <c r="BG19" i="140"/>
  <c r="BL19" i="140" s="1"/>
  <c r="AC20" i="140"/>
  <c r="AD20" i="140" s="1"/>
  <c r="AP20" i="140" s="1"/>
  <c r="R22" i="140"/>
  <c r="T22" i="140" s="1"/>
  <c r="U22" i="140" s="1"/>
  <c r="BG25" i="140"/>
  <c r="BL25" i="140" s="1"/>
  <c r="R27" i="140"/>
  <c r="T27" i="140" s="1"/>
  <c r="U27" i="140" s="1"/>
  <c r="AR28" i="140"/>
  <c r="AR29" i="140"/>
  <c r="AM29" i="140"/>
  <c r="R31" i="140"/>
  <c r="T31" i="140" s="1"/>
  <c r="U31" i="140" s="1"/>
  <c r="BJ31" i="140"/>
  <c r="BG31" i="140"/>
  <c r="BG32" i="140"/>
  <c r="BH32" i="140"/>
  <c r="BG35" i="140"/>
  <c r="BL35" i="140" s="1"/>
  <c r="AM32" i="140"/>
  <c r="BG33" i="140"/>
  <c r="BL33" i="140" s="1"/>
  <c r="S10" i="25"/>
  <c r="AS9" i="146" l="1"/>
  <c r="BL18" i="146"/>
  <c r="AN8" i="146"/>
  <c r="AO8" i="146"/>
  <c r="BL15" i="146"/>
  <c r="AO24" i="146"/>
  <c r="AN24" i="146"/>
  <c r="AS24" i="146" s="1"/>
  <c r="AS26" i="146"/>
  <c r="BL7" i="146"/>
  <c r="BL19" i="146"/>
  <c r="AS13" i="146"/>
  <c r="AS17" i="146"/>
  <c r="AO15" i="146"/>
  <c r="AN15" i="146"/>
  <c r="AS15" i="146" s="1"/>
  <c r="AO7" i="146"/>
  <c r="AN7" i="146"/>
  <c r="AS7" i="146" s="1"/>
  <c r="AS21" i="146"/>
  <c r="AS10" i="146"/>
  <c r="AO19" i="146"/>
  <c r="AN19" i="146"/>
  <c r="AS19" i="146" s="1"/>
  <c r="AS25" i="146"/>
  <c r="AO20" i="146"/>
  <c r="AN20" i="146"/>
  <c r="AS20" i="146" s="1"/>
  <c r="BL23" i="146"/>
  <c r="BL20" i="146"/>
  <c r="BL2" i="146"/>
  <c r="BL4" i="146"/>
  <c r="AS2" i="146"/>
  <c r="AS18" i="146"/>
  <c r="BL32" i="140"/>
  <c r="AS6" i="140"/>
  <c r="AS4" i="140"/>
  <c r="AN10" i="140"/>
  <c r="AS10" i="140" s="1"/>
  <c r="AO10" i="140"/>
  <c r="BL31" i="140"/>
  <c r="AN22" i="140"/>
  <c r="AO22" i="140"/>
  <c r="AO30" i="140"/>
  <c r="AN30" i="140"/>
  <c r="AS30" i="140" s="1"/>
  <c r="AS26" i="140"/>
  <c r="AN16" i="140"/>
  <c r="AS16" i="140" s="1"/>
  <c r="AS25" i="140"/>
  <c r="BL7" i="140"/>
  <c r="AS24" i="140"/>
  <c r="BL2" i="140"/>
  <c r="AO14" i="140"/>
  <c r="AN14" i="140"/>
  <c r="AS14" i="140" s="1"/>
  <c r="AN27" i="140"/>
  <c r="AO27" i="140"/>
  <c r="AO29" i="140"/>
  <c r="AN29" i="140"/>
  <c r="AS29" i="140" s="1"/>
  <c r="AN20" i="140"/>
  <c r="AS20" i="140" s="1"/>
  <c r="AO18" i="140"/>
  <c r="AN18" i="140"/>
  <c r="AO31" i="140"/>
  <c r="AN31" i="140"/>
  <c r="BL10" i="140"/>
  <c r="AS13" i="140"/>
  <c r="BL4" i="140"/>
  <c r="AN28" i="140"/>
  <c r="AS28" i="140" s="1"/>
  <c r="AN8" i="140"/>
  <c r="AS8" i="140" s="1"/>
  <c r="AS2" i="140"/>
  <c r="BL11" i="140"/>
  <c r="AS21" i="140"/>
  <c r="AS8" i="146" l="1"/>
  <c r="AS22" i="140"/>
  <c r="AS31" i="140"/>
  <c r="AS27" i="140"/>
  <c r="AS18" i="140"/>
  <c r="BX29" i="153" l="1"/>
  <c r="BF29" i="153"/>
  <c r="BK29" i="153" s="1"/>
  <c r="BC29" i="153"/>
  <c r="BJ29" i="153" s="1"/>
  <c r="AY29" i="153"/>
  <c r="AZ29" i="153" s="1"/>
  <c r="BI29" i="153" s="1"/>
  <c r="AV29" i="153"/>
  <c r="AW29" i="153" s="1"/>
  <c r="BH29" i="153" s="1"/>
  <c r="AL29" i="153"/>
  <c r="AR29" i="153" s="1"/>
  <c r="AF29" i="153"/>
  <c r="AG29" i="153" s="1"/>
  <c r="AQ29" i="153" s="1"/>
  <c r="AB29" i="153"/>
  <c r="Z29" i="153"/>
  <c r="AA29" i="153"/>
  <c r="AC29" i="153" s="1"/>
  <c r="AD29" i="153" s="1"/>
  <c r="AP29" i="153" s="1"/>
  <c r="S29" i="153"/>
  <c r="Q29" i="153"/>
  <c r="O29" i="153"/>
  <c r="M29" i="153"/>
  <c r="K29" i="153"/>
  <c r="I29" i="153"/>
  <c r="F29" i="153"/>
  <c r="BX28" i="153"/>
  <c r="Z28" i="153" s="1"/>
  <c r="BF28" i="153"/>
  <c r="BK28" i="153" s="1"/>
  <c r="BC28" i="153"/>
  <c r="BJ28" i="153" s="1"/>
  <c r="AY28" i="153"/>
  <c r="AZ28" i="153" s="1"/>
  <c r="BI28" i="153" s="1"/>
  <c r="AV28" i="153"/>
  <c r="AW28" i="153" s="1"/>
  <c r="BG28" i="153" s="1"/>
  <c r="AL28" i="153"/>
  <c r="AM28" i="153" s="1"/>
  <c r="AF28" i="153"/>
  <c r="AG28" i="153" s="1"/>
  <c r="AQ28" i="153" s="1"/>
  <c r="AB28" i="153"/>
  <c r="S28" i="153"/>
  <c r="Q28" i="153"/>
  <c r="O28" i="153"/>
  <c r="M28" i="153"/>
  <c r="K28" i="153"/>
  <c r="I28" i="153"/>
  <c r="F28" i="153"/>
  <c r="BX27" i="153"/>
  <c r="Z27" i="153" s="1"/>
  <c r="AA27" i="153" s="1"/>
  <c r="BF27" i="153"/>
  <c r="BK27" i="153" s="1"/>
  <c r="BC27" i="153"/>
  <c r="BJ27" i="153" s="1"/>
  <c r="AY27" i="153"/>
  <c r="AZ27" i="153" s="1"/>
  <c r="BI27" i="153" s="1"/>
  <c r="AV27" i="153"/>
  <c r="AW27" i="153" s="1"/>
  <c r="BH27" i="153" s="1"/>
  <c r="AL27" i="153"/>
  <c r="AM27" i="153" s="1"/>
  <c r="AF27" i="153"/>
  <c r="AG27" i="153" s="1"/>
  <c r="AQ27" i="153" s="1"/>
  <c r="AB27" i="153"/>
  <c r="S27" i="153"/>
  <c r="Q27" i="153"/>
  <c r="O27" i="153"/>
  <c r="M27" i="153"/>
  <c r="K27" i="153"/>
  <c r="I27" i="153"/>
  <c r="F27" i="153"/>
  <c r="BX26" i="153"/>
  <c r="Z26" i="153" s="1"/>
  <c r="BF26" i="153"/>
  <c r="BK26" i="153" s="1"/>
  <c r="BC26" i="153"/>
  <c r="BJ26" i="153" s="1"/>
  <c r="AY26" i="153"/>
  <c r="AZ26" i="153" s="1"/>
  <c r="BI26" i="153" s="1"/>
  <c r="AV26" i="153"/>
  <c r="AW26" i="153" s="1"/>
  <c r="BH26" i="153" s="1"/>
  <c r="AR26" i="153"/>
  <c r="AQ26" i="153"/>
  <c r="AL26" i="153"/>
  <c r="AM26" i="153" s="1"/>
  <c r="AF26" i="153"/>
  <c r="AG26" i="153" s="1"/>
  <c r="AB26" i="153"/>
  <c r="S26" i="153"/>
  <c r="Q26" i="153"/>
  <c r="O26" i="153"/>
  <c r="M26" i="153"/>
  <c r="K26" i="153"/>
  <c r="I26" i="153"/>
  <c r="F26" i="153"/>
  <c r="BX25" i="153"/>
  <c r="Z25" i="153" s="1"/>
  <c r="AA25" i="153" s="1"/>
  <c r="AC25" i="153" s="1"/>
  <c r="AD25" i="153" s="1"/>
  <c r="BF25" i="153"/>
  <c r="BK25" i="153" s="1"/>
  <c r="BC25" i="153"/>
  <c r="BJ25" i="153" s="1"/>
  <c r="AY25" i="153"/>
  <c r="AZ25" i="153" s="1"/>
  <c r="BI25" i="153" s="1"/>
  <c r="AV25" i="153"/>
  <c r="AW25" i="153" s="1"/>
  <c r="AL25" i="153"/>
  <c r="AR25" i="153" s="1"/>
  <c r="AF25" i="153"/>
  <c r="AG25" i="153" s="1"/>
  <c r="AQ25" i="153" s="1"/>
  <c r="AB25" i="153"/>
  <c r="S25" i="153"/>
  <c r="Q25" i="153"/>
  <c r="O25" i="153"/>
  <c r="M25" i="153"/>
  <c r="K25" i="153"/>
  <c r="I25" i="153"/>
  <c r="F25" i="153"/>
  <c r="BX24" i="153"/>
  <c r="BF24" i="153"/>
  <c r="BK24" i="153" s="1"/>
  <c r="BC24" i="153"/>
  <c r="BJ24" i="153" s="1"/>
  <c r="AY24" i="153"/>
  <c r="AZ24" i="153" s="1"/>
  <c r="BI24" i="153" s="1"/>
  <c r="AV24" i="153"/>
  <c r="AW24" i="153" s="1"/>
  <c r="AL24" i="153"/>
  <c r="AR24" i="153" s="1"/>
  <c r="AF24" i="153"/>
  <c r="AG24" i="153" s="1"/>
  <c r="AQ24" i="153" s="1"/>
  <c r="AB24" i="153"/>
  <c r="Z24" i="153"/>
  <c r="S24" i="153"/>
  <c r="Q24" i="153"/>
  <c r="O24" i="153"/>
  <c r="M24" i="153"/>
  <c r="K24" i="153"/>
  <c r="I24" i="153"/>
  <c r="F24" i="153"/>
  <c r="BX23" i="153"/>
  <c r="Z23" i="153" s="1"/>
  <c r="BK23" i="153"/>
  <c r="BJ23" i="153"/>
  <c r="BF23" i="153"/>
  <c r="BC23" i="153"/>
  <c r="AY23" i="153"/>
  <c r="AZ23" i="153" s="1"/>
  <c r="BI23" i="153" s="1"/>
  <c r="AV23" i="153"/>
  <c r="AW23" i="153" s="1"/>
  <c r="BH23" i="153" s="1"/>
  <c r="AL23" i="153"/>
  <c r="AR23" i="153" s="1"/>
  <c r="AG23" i="153"/>
  <c r="AQ23" i="153" s="1"/>
  <c r="AF23" i="153"/>
  <c r="AB23" i="153"/>
  <c r="S23" i="153"/>
  <c r="Q23" i="153"/>
  <c r="O23" i="153"/>
  <c r="M23" i="153"/>
  <c r="K23" i="153"/>
  <c r="I23" i="153"/>
  <c r="F23" i="153"/>
  <c r="BX22" i="153"/>
  <c r="Z22" i="153" s="1"/>
  <c r="BJ22" i="153"/>
  <c r="BF22" i="153"/>
  <c r="BK22" i="153" s="1"/>
  <c r="BC22" i="153"/>
  <c r="AY22" i="153"/>
  <c r="AZ22" i="153" s="1"/>
  <c r="BI22" i="153" s="1"/>
  <c r="AV22" i="153"/>
  <c r="AW22" i="153" s="1"/>
  <c r="BH22" i="153" s="1"/>
  <c r="AL22" i="153"/>
  <c r="AR22" i="153" s="1"/>
  <c r="AF22" i="153"/>
  <c r="AG22" i="153" s="1"/>
  <c r="AQ22" i="153" s="1"/>
  <c r="AB22" i="153"/>
  <c r="S22" i="153"/>
  <c r="Q22" i="153"/>
  <c r="O22" i="153"/>
  <c r="M22" i="153"/>
  <c r="K22" i="153"/>
  <c r="I22" i="153"/>
  <c r="F22" i="153"/>
  <c r="BX21" i="153"/>
  <c r="BF21" i="153"/>
  <c r="BK21" i="153" s="1"/>
  <c r="BC21" i="153"/>
  <c r="BJ21" i="153" s="1"/>
  <c r="AZ21" i="153"/>
  <c r="BI21" i="153" s="1"/>
  <c r="AY21" i="153"/>
  <c r="AV21" i="153"/>
  <c r="AW21" i="153" s="1"/>
  <c r="AL21" i="153"/>
  <c r="AR21" i="153" s="1"/>
  <c r="AF21" i="153"/>
  <c r="AG21" i="153" s="1"/>
  <c r="AQ21" i="153" s="1"/>
  <c r="AB21" i="153"/>
  <c r="Z21" i="153"/>
  <c r="AA21" i="153"/>
  <c r="AC21" i="153" s="1"/>
  <c r="AD21" i="153" s="1"/>
  <c r="AP21" i="153" s="1"/>
  <c r="S21" i="153"/>
  <c r="Q21" i="153"/>
  <c r="O21" i="153"/>
  <c r="M21" i="153"/>
  <c r="K21" i="153"/>
  <c r="I21" i="153"/>
  <c r="F21" i="153"/>
  <c r="R21" i="153" s="1"/>
  <c r="BX20" i="153"/>
  <c r="Z20" i="153" s="1"/>
  <c r="BF20" i="153"/>
  <c r="BK20" i="153" s="1"/>
  <c r="BC20" i="153"/>
  <c r="BJ20" i="153" s="1"/>
  <c r="AY20" i="153"/>
  <c r="AZ20" i="153" s="1"/>
  <c r="BI20" i="153" s="1"/>
  <c r="AV20" i="153"/>
  <c r="AW20" i="153" s="1"/>
  <c r="BH20" i="153" s="1"/>
  <c r="AR20" i="153"/>
  <c r="AL20" i="153"/>
  <c r="AM20" i="153" s="1"/>
  <c r="AF20" i="153"/>
  <c r="AG20" i="153" s="1"/>
  <c r="AQ20" i="153" s="1"/>
  <c r="AB20" i="153"/>
  <c r="S20" i="153"/>
  <c r="Q20" i="153"/>
  <c r="O20" i="153"/>
  <c r="M20" i="153"/>
  <c r="K20" i="153"/>
  <c r="I20" i="153"/>
  <c r="F20" i="153"/>
  <c r="BX19" i="153"/>
  <c r="Z19" i="153" s="1"/>
  <c r="AA19" i="153" s="1"/>
  <c r="BF19" i="153"/>
  <c r="BK19" i="153" s="1"/>
  <c r="BC19" i="153"/>
  <c r="BJ19" i="153" s="1"/>
  <c r="AZ19" i="153"/>
  <c r="BI19" i="153" s="1"/>
  <c r="AY19" i="153"/>
  <c r="AV19" i="153"/>
  <c r="AW19" i="153" s="1"/>
  <c r="BH19" i="153" s="1"/>
  <c r="AQ19" i="153"/>
  <c r="AL19" i="153"/>
  <c r="AM19" i="153" s="1"/>
  <c r="AF19" i="153"/>
  <c r="AG19" i="153" s="1"/>
  <c r="AB19" i="153"/>
  <c r="S19" i="153"/>
  <c r="Q19" i="153"/>
  <c r="O19" i="153"/>
  <c r="M19" i="153"/>
  <c r="K19" i="153"/>
  <c r="I19" i="153"/>
  <c r="F19" i="153"/>
  <c r="BX18" i="153"/>
  <c r="Z18" i="153" s="1"/>
  <c r="BF18" i="153"/>
  <c r="BK18" i="153" s="1"/>
  <c r="BC18" i="153"/>
  <c r="BJ18" i="153" s="1"/>
  <c r="AY18" i="153"/>
  <c r="AZ18" i="153" s="1"/>
  <c r="BI18" i="153" s="1"/>
  <c r="AV18" i="153"/>
  <c r="AW18" i="153" s="1"/>
  <c r="BH18" i="153" s="1"/>
  <c r="AR18" i="153"/>
  <c r="AQ18" i="153"/>
  <c r="AL18" i="153"/>
  <c r="AM18" i="153" s="1"/>
  <c r="AF18" i="153"/>
  <c r="AG18" i="153" s="1"/>
  <c r="AB18" i="153"/>
  <c r="AA18" i="153"/>
  <c r="AC18" i="153" s="1"/>
  <c r="AD18" i="153" s="1"/>
  <c r="AP18" i="153" s="1"/>
  <c r="S18" i="153"/>
  <c r="Q18" i="153"/>
  <c r="O18" i="153"/>
  <c r="M18" i="153"/>
  <c r="K18" i="153"/>
  <c r="I18" i="153"/>
  <c r="F18" i="153"/>
  <c r="BX17" i="153"/>
  <c r="Z17" i="153" s="1"/>
  <c r="AA17" i="153" s="1"/>
  <c r="AC17" i="153" s="1"/>
  <c r="AD17" i="153" s="1"/>
  <c r="BF17" i="153"/>
  <c r="BK17" i="153" s="1"/>
  <c r="BC17" i="153"/>
  <c r="BJ17" i="153" s="1"/>
  <c r="AZ17" i="153"/>
  <c r="BI17" i="153" s="1"/>
  <c r="AY17" i="153"/>
  <c r="AV17" i="153"/>
  <c r="AW17" i="153" s="1"/>
  <c r="AQ17" i="153"/>
  <c r="AM17" i="153"/>
  <c r="AL17" i="153"/>
  <c r="AR17" i="153" s="1"/>
  <c r="AG17" i="153"/>
  <c r="AF17" i="153"/>
  <c r="AB17" i="153"/>
  <c r="S17" i="153"/>
  <c r="Q17" i="153"/>
  <c r="O17" i="153"/>
  <c r="M17" i="153"/>
  <c r="K17" i="153"/>
  <c r="I17" i="153"/>
  <c r="F17" i="153"/>
  <c r="BX16" i="153"/>
  <c r="BF16" i="153"/>
  <c r="BK16" i="153" s="1"/>
  <c r="BC16" i="153"/>
  <c r="BJ16" i="153" s="1"/>
  <c r="AZ16" i="153"/>
  <c r="BI16" i="153" s="1"/>
  <c r="AY16" i="153"/>
  <c r="AV16" i="153"/>
  <c r="AW16" i="153" s="1"/>
  <c r="AL16" i="153"/>
  <c r="AR16" i="153" s="1"/>
  <c r="AF16" i="153"/>
  <c r="AG16" i="153" s="1"/>
  <c r="AQ16" i="153" s="1"/>
  <c r="AB16" i="153"/>
  <c r="Z16" i="153"/>
  <c r="S16" i="153"/>
  <c r="Q16" i="153"/>
  <c r="O16" i="153"/>
  <c r="M16" i="153"/>
  <c r="K16" i="153"/>
  <c r="I16" i="153"/>
  <c r="F16" i="153"/>
  <c r="BX15" i="153"/>
  <c r="BF15" i="153"/>
  <c r="BK15" i="153" s="1"/>
  <c r="BC15" i="153"/>
  <c r="BJ15" i="153" s="1"/>
  <c r="AY15" i="153"/>
  <c r="AZ15" i="153" s="1"/>
  <c r="BI15" i="153" s="1"/>
  <c r="AV15" i="153"/>
  <c r="AW15" i="153" s="1"/>
  <c r="AL15" i="153"/>
  <c r="AR15" i="153" s="1"/>
  <c r="AF15" i="153"/>
  <c r="AG15" i="153" s="1"/>
  <c r="AQ15" i="153" s="1"/>
  <c r="AB15" i="153"/>
  <c r="Z15" i="153"/>
  <c r="S15" i="153"/>
  <c r="Q15" i="153"/>
  <c r="O15" i="153"/>
  <c r="M15" i="153"/>
  <c r="K15" i="153"/>
  <c r="I15" i="153"/>
  <c r="F15" i="153"/>
  <c r="BX14" i="153"/>
  <c r="BJ14" i="153"/>
  <c r="BF14" i="153"/>
  <c r="BK14" i="153" s="1"/>
  <c r="BC14" i="153"/>
  <c r="AY14" i="153"/>
  <c r="AZ14" i="153" s="1"/>
  <c r="BI14" i="153" s="1"/>
  <c r="AV14" i="153"/>
  <c r="AW14" i="153" s="1"/>
  <c r="AL14" i="153"/>
  <c r="AR14" i="153" s="1"/>
  <c r="AF14" i="153"/>
  <c r="AG14" i="153" s="1"/>
  <c r="AQ14" i="153" s="1"/>
  <c r="AB14" i="153"/>
  <c r="Z14" i="153"/>
  <c r="AA14" i="153"/>
  <c r="AC14" i="153" s="1"/>
  <c r="AD14" i="153" s="1"/>
  <c r="AP14" i="153" s="1"/>
  <c r="S14" i="153"/>
  <c r="Q14" i="153"/>
  <c r="O14" i="153"/>
  <c r="M14" i="153"/>
  <c r="K14" i="153"/>
  <c r="I14" i="153"/>
  <c r="F14" i="153"/>
  <c r="BX13" i="153"/>
  <c r="Z13" i="153" s="1"/>
  <c r="BF13" i="153"/>
  <c r="BK13" i="153" s="1"/>
  <c r="BC13" i="153"/>
  <c r="BJ13" i="153" s="1"/>
  <c r="AY13" i="153"/>
  <c r="AZ13" i="153" s="1"/>
  <c r="BI13" i="153" s="1"/>
  <c r="AV13" i="153"/>
  <c r="AW13" i="153" s="1"/>
  <c r="AL13" i="153"/>
  <c r="AR13" i="153" s="1"/>
  <c r="AF13" i="153"/>
  <c r="AG13" i="153" s="1"/>
  <c r="AQ13" i="153" s="1"/>
  <c r="AB13" i="153"/>
  <c r="S13" i="153"/>
  <c r="Q13" i="153"/>
  <c r="O13" i="153"/>
  <c r="M13" i="153"/>
  <c r="K13" i="153"/>
  <c r="I13" i="153"/>
  <c r="F13" i="153"/>
  <c r="BX12" i="153"/>
  <c r="Z12" i="153" s="1"/>
  <c r="BI12" i="153"/>
  <c r="BF12" i="153"/>
  <c r="BK12" i="153" s="1"/>
  <c r="BC12" i="153"/>
  <c r="BJ12" i="153" s="1"/>
  <c r="AY12" i="153"/>
  <c r="AZ12" i="153" s="1"/>
  <c r="AV12" i="153"/>
  <c r="AW12" i="153" s="1"/>
  <c r="AL12" i="153"/>
  <c r="AM12" i="153" s="1"/>
  <c r="AF12" i="153"/>
  <c r="AG12" i="153" s="1"/>
  <c r="AQ12" i="153" s="1"/>
  <c r="AB12" i="153"/>
  <c r="S12" i="153"/>
  <c r="Q12" i="153"/>
  <c r="O12" i="153"/>
  <c r="M12" i="153"/>
  <c r="K12" i="153"/>
  <c r="I12" i="153"/>
  <c r="F12" i="153"/>
  <c r="BX11" i="153"/>
  <c r="Z11" i="153" s="1"/>
  <c r="AA11" i="153" s="1"/>
  <c r="BF11" i="153"/>
  <c r="BK11" i="153" s="1"/>
  <c r="BC11" i="153"/>
  <c r="BJ11" i="153" s="1"/>
  <c r="AY11" i="153"/>
  <c r="AZ11" i="153" s="1"/>
  <c r="BI11" i="153" s="1"/>
  <c r="AV11" i="153"/>
  <c r="AW11" i="153" s="1"/>
  <c r="BH11" i="153" s="1"/>
  <c r="AR11" i="153"/>
  <c r="AQ11" i="153"/>
  <c r="AL11" i="153"/>
  <c r="AM11" i="153" s="1"/>
  <c r="AF11" i="153"/>
  <c r="AG11" i="153" s="1"/>
  <c r="AB11" i="153"/>
  <c r="S11" i="153"/>
  <c r="Q11" i="153"/>
  <c r="O11" i="153"/>
  <c r="M11" i="153"/>
  <c r="K11" i="153"/>
  <c r="I11" i="153"/>
  <c r="F11" i="153"/>
  <c r="BX10" i="153"/>
  <c r="Z10" i="153" s="1"/>
  <c r="BF10" i="153"/>
  <c r="BK10" i="153" s="1"/>
  <c r="BC10" i="153"/>
  <c r="BJ10" i="153" s="1"/>
  <c r="AZ10" i="153"/>
  <c r="BI10" i="153" s="1"/>
  <c r="AY10" i="153"/>
  <c r="AV10" i="153"/>
  <c r="AW10" i="153" s="1"/>
  <c r="BH10" i="153" s="1"/>
  <c r="AL10" i="153"/>
  <c r="AM10" i="153" s="1"/>
  <c r="AF10" i="153"/>
  <c r="AG10" i="153" s="1"/>
  <c r="AQ10" i="153" s="1"/>
  <c r="AB10" i="153"/>
  <c r="AA10" i="153"/>
  <c r="AC10" i="153" s="1"/>
  <c r="AD10" i="153" s="1"/>
  <c r="AP10" i="153" s="1"/>
  <c r="S10" i="153"/>
  <c r="Q10" i="153"/>
  <c r="O10" i="153"/>
  <c r="M10" i="153"/>
  <c r="K10" i="153"/>
  <c r="I10" i="153"/>
  <c r="F10" i="153"/>
  <c r="BX9" i="153"/>
  <c r="BF9" i="153"/>
  <c r="BK9" i="153" s="1"/>
  <c r="BC9" i="153"/>
  <c r="BJ9" i="153" s="1"/>
  <c r="AY9" i="153"/>
  <c r="AZ9" i="153" s="1"/>
  <c r="BI9" i="153" s="1"/>
  <c r="AV9" i="153"/>
  <c r="AW9" i="153" s="1"/>
  <c r="AL9" i="153"/>
  <c r="AR9" i="153" s="1"/>
  <c r="AF9" i="153"/>
  <c r="AG9" i="153" s="1"/>
  <c r="AQ9" i="153" s="1"/>
  <c r="AB9" i="153"/>
  <c r="Z9" i="153"/>
  <c r="S9" i="153"/>
  <c r="Q9" i="153"/>
  <c r="O9" i="153"/>
  <c r="M9" i="153"/>
  <c r="K9" i="153"/>
  <c r="I9" i="153"/>
  <c r="F9" i="153"/>
  <c r="BX8" i="153"/>
  <c r="BK8" i="153"/>
  <c r="BF8" i="153"/>
  <c r="BC8" i="153"/>
  <c r="BJ8" i="153" s="1"/>
  <c r="AY8" i="153"/>
  <c r="AZ8" i="153" s="1"/>
  <c r="BI8" i="153" s="1"/>
  <c r="AV8" i="153"/>
  <c r="AW8" i="153" s="1"/>
  <c r="AL8" i="153"/>
  <c r="AR8" i="153" s="1"/>
  <c r="AF8" i="153"/>
  <c r="AG8" i="153" s="1"/>
  <c r="AQ8" i="153" s="1"/>
  <c r="AB8" i="153"/>
  <c r="Z8" i="153"/>
  <c r="S8" i="153"/>
  <c r="Q8" i="153"/>
  <c r="O8" i="153"/>
  <c r="M8" i="153"/>
  <c r="K8" i="153"/>
  <c r="I8" i="153"/>
  <c r="F8" i="153"/>
  <c r="BX7" i="153"/>
  <c r="BF7" i="153"/>
  <c r="BK7" i="153" s="1"/>
  <c r="BC7" i="153"/>
  <c r="BJ7" i="153" s="1"/>
  <c r="AY7" i="153"/>
  <c r="AZ7" i="153" s="1"/>
  <c r="BI7" i="153" s="1"/>
  <c r="AW7" i="153"/>
  <c r="BH7" i="153" s="1"/>
  <c r="AV7" i="153"/>
  <c r="AL7" i="153"/>
  <c r="AR7" i="153" s="1"/>
  <c r="AF7" i="153"/>
  <c r="AG7" i="153" s="1"/>
  <c r="AQ7" i="153" s="1"/>
  <c r="AB7" i="153"/>
  <c r="Z7" i="153"/>
  <c r="AA7" i="153"/>
  <c r="AC7" i="153" s="1"/>
  <c r="AD7" i="153" s="1"/>
  <c r="AP7" i="153" s="1"/>
  <c r="S7" i="153"/>
  <c r="Q7" i="153"/>
  <c r="O7" i="153"/>
  <c r="M7" i="153"/>
  <c r="K7" i="153"/>
  <c r="I7" i="153"/>
  <c r="F7" i="153"/>
  <c r="BX6" i="153"/>
  <c r="Z6" i="153" s="1"/>
  <c r="BK6" i="153"/>
  <c r="BF6" i="153"/>
  <c r="BC6" i="153"/>
  <c r="BJ6" i="153" s="1"/>
  <c r="AY6" i="153"/>
  <c r="AZ6" i="153" s="1"/>
  <c r="BI6" i="153" s="1"/>
  <c r="AV6" i="153"/>
  <c r="AW6" i="153" s="1"/>
  <c r="AL6" i="153"/>
  <c r="AR6" i="153" s="1"/>
  <c r="AF6" i="153"/>
  <c r="AG6" i="153" s="1"/>
  <c r="AQ6" i="153" s="1"/>
  <c r="AB6" i="153"/>
  <c r="AA6" i="153"/>
  <c r="AC6" i="153" s="1"/>
  <c r="AD6" i="153" s="1"/>
  <c r="AP6" i="153" s="1"/>
  <c r="S6" i="153"/>
  <c r="Q6" i="153"/>
  <c r="O6" i="153"/>
  <c r="M6" i="153"/>
  <c r="K6" i="153"/>
  <c r="I6" i="153"/>
  <c r="F6" i="153"/>
  <c r="BX5" i="153"/>
  <c r="BI5" i="153"/>
  <c r="BF5" i="153"/>
  <c r="BK5" i="153" s="1"/>
  <c r="BC5" i="153"/>
  <c r="BJ5" i="153" s="1"/>
  <c r="AY5" i="153"/>
  <c r="AZ5" i="153" s="1"/>
  <c r="AV5" i="153"/>
  <c r="AW5" i="153" s="1"/>
  <c r="AL5" i="153"/>
  <c r="AM5" i="153" s="1"/>
  <c r="AF5" i="153"/>
  <c r="AG5" i="153" s="1"/>
  <c r="AQ5" i="153" s="1"/>
  <c r="AB5" i="153"/>
  <c r="Z5" i="153"/>
  <c r="AA5" i="153"/>
  <c r="AC5" i="153" s="1"/>
  <c r="AD5" i="153" s="1"/>
  <c r="AP5" i="153" s="1"/>
  <c r="S5" i="153"/>
  <c r="Q5" i="153"/>
  <c r="O5" i="153"/>
  <c r="M5" i="153"/>
  <c r="K5" i="153"/>
  <c r="I5" i="153"/>
  <c r="F5" i="153"/>
  <c r="BX4" i="153"/>
  <c r="Z4" i="153" s="1"/>
  <c r="BF4" i="153"/>
  <c r="BK4" i="153" s="1"/>
  <c r="BC4" i="153"/>
  <c r="BJ4" i="153" s="1"/>
  <c r="AY4" i="153"/>
  <c r="AZ4" i="153" s="1"/>
  <c r="BI4" i="153" s="1"/>
  <c r="AV4" i="153"/>
  <c r="AW4" i="153" s="1"/>
  <c r="BH4" i="153" s="1"/>
  <c r="AR4" i="153"/>
  <c r="AM4" i="153"/>
  <c r="AL4" i="153"/>
  <c r="AF4" i="153"/>
  <c r="AG4" i="153" s="1"/>
  <c r="AQ4" i="153" s="1"/>
  <c r="AB4" i="153"/>
  <c r="S4" i="153"/>
  <c r="Q4" i="153"/>
  <c r="O4" i="153"/>
  <c r="M4" i="153"/>
  <c r="K4" i="153"/>
  <c r="I4" i="153"/>
  <c r="F4" i="153"/>
  <c r="BX3" i="153"/>
  <c r="Z3" i="153" s="1"/>
  <c r="BH3" i="153"/>
  <c r="BF3" i="153"/>
  <c r="BK3" i="153" s="1"/>
  <c r="BC3" i="153"/>
  <c r="BJ3" i="153" s="1"/>
  <c r="AY3" i="153"/>
  <c r="AZ3" i="153" s="1"/>
  <c r="BI3" i="153" s="1"/>
  <c r="AV3" i="153"/>
  <c r="AW3" i="153" s="1"/>
  <c r="AL3" i="153"/>
  <c r="AM3" i="153" s="1"/>
  <c r="AF3" i="153"/>
  <c r="AG3" i="153" s="1"/>
  <c r="AQ3" i="153" s="1"/>
  <c r="AB3" i="153"/>
  <c r="S3" i="153"/>
  <c r="Q3" i="153"/>
  <c r="O3" i="153"/>
  <c r="M3" i="153"/>
  <c r="K3" i="153"/>
  <c r="I3" i="153"/>
  <c r="F3" i="153"/>
  <c r="BX2" i="153"/>
  <c r="Z2" i="153" s="1"/>
  <c r="AA2" i="153" s="1"/>
  <c r="BF2" i="153"/>
  <c r="BK2" i="153" s="1"/>
  <c r="BC2" i="153"/>
  <c r="BJ2" i="153" s="1"/>
  <c r="AY2" i="153"/>
  <c r="AZ2" i="153" s="1"/>
  <c r="BI2" i="153" s="1"/>
  <c r="AV2" i="153"/>
  <c r="AW2" i="153" s="1"/>
  <c r="BH2" i="153" s="1"/>
  <c r="AL2" i="153"/>
  <c r="AM2" i="153" s="1"/>
  <c r="AF2" i="153"/>
  <c r="AG2" i="153" s="1"/>
  <c r="AQ2" i="153" s="1"/>
  <c r="AB2" i="153"/>
  <c r="S2" i="153"/>
  <c r="Q2" i="153"/>
  <c r="O2" i="153"/>
  <c r="M2" i="153"/>
  <c r="K2" i="153"/>
  <c r="I2" i="153"/>
  <c r="F2" i="153"/>
  <c r="AR2" i="153" l="1"/>
  <c r="R3" i="153"/>
  <c r="T3" i="153" s="1"/>
  <c r="U3" i="153" s="1"/>
  <c r="R26" i="153"/>
  <c r="T26" i="153" s="1"/>
  <c r="U26" i="153" s="1"/>
  <c r="R13" i="153"/>
  <c r="T13" i="153" s="1"/>
  <c r="U13" i="153" s="1"/>
  <c r="AO13" i="153" s="1"/>
  <c r="R19" i="153"/>
  <c r="T19" i="153" s="1"/>
  <c r="U19" i="153" s="1"/>
  <c r="AR19" i="153"/>
  <c r="AM22" i="153"/>
  <c r="AA24" i="153"/>
  <c r="AC24" i="153" s="1"/>
  <c r="AD24" i="153" s="1"/>
  <c r="AP24" i="153" s="1"/>
  <c r="AM25" i="153"/>
  <c r="AR27" i="153"/>
  <c r="AA20" i="153"/>
  <c r="AC20" i="153" s="1"/>
  <c r="AD20" i="153" s="1"/>
  <c r="AP20" i="153" s="1"/>
  <c r="R27" i="153"/>
  <c r="T27" i="153" s="1"/>
  <c r="U27" i="153" s="1"/>
  <c r="R4" i="153"/>
  <c r="T4" i="153" s="1"/>
  <c r="U4" i="153" s="1"/>
  <c r="AR5" i="153"/>
  <c r="R8" i="153"/>
  <c r="T8" i="153" s="1"/>
  <c r="U8" i="153" s="1"/>
  <c r="R9" i="153"/>
  <c r="T9" i="153" s="1"/>
  <c r="U9" i="153" s="1"/>
  <c r="AO9" i="153" s="1"/>
  <c r="AR10" i="153"/>
  <c r="R11" i="153"/>
  <c r="T11" i="153" s="1"/>
  <c r="U11" i="153" s="1"/>
  <c r="BG12" i="153"/>
  <c r="R15" i="153"/>
  <c r="T15" i="153" s="1"/>
  <c r="U15" i="153" s="1"/>
  <c r="R20" i="153"/>
  <c r="T20" i="153" s="1"/>
  <c r="U20" i="153" s="1"/>
  <c r="AN20" i="153" s="1"/>
  <c r="BG20" i="153"/>
  <c r="BL20" i="153" s="1"/>
  <c r="R23" i="153"/>
  <c r="T23" i="153" s="1"/>
  <c r="U23" i="153" s="1"/>
  <c r="AO23" i="153" s="1"/>
  <c r="R24" i="153"/>
  <c r="T24" i="153" s="1"/>
  <c r="U24" i="153" s="1"/>
  <c r="AO24" i="153" s="1"/>
  <c r="AR3" i="153"/>
  <c r="AA4" i="153"/>
  <c r="AC4" i="153" s="1"/>
  <c r="AD4" i="153" s="1"/>
  <c r="AP4" i="153" s="1"/>
  <c r="R7" i="153"/>
  <c r="T7" i="153" s="1"/>
  <c r="U7" i="153" s="1"/>
  <c r="AA9" i="153"/>
  <c r="AC9" i="153" s="1"/>
  <c r="AD9" i="153" s="1"/>
  <c r="AP9" i="153" s="1"/>
  <c r="AC11" i="153"/>
  <c r="AD11" i="153" s="1"/>
  <c r="AP11" i="153" s="1"/>
  <c r="AA15" i="153"/>
  <c r="AC15" i="153" s="1"/>
  <c r="AD15" i="153" s="1"/>
  <c r="AP15" i="153" s="1"/>
  <c r="AA23" i="153"/>
  <c r="AC23" i="153" s="1"/>
  <c r="AD23" i="153" s="1"/>
  <c r="AP23" i="153" s="1"/>
  <c r="AC2" i="153"/>
  <c r="AD2" i="153" s="1"/>
  <c r="AP2" i="153" s="1"/>
  <c r="AA3" i="153"/>
  <c r="AC3" i="153" s="1"/>
  <c r="AD3" i="153" s="1"/>
  <c r="AP3" i="153" s="1"/>
  <c r="R17" i="153"/>
  <c r="T17" i="153" s="1"/>
  <c r="U17" i="153" s="1"/>
  <c r="AO17" i="153" s="1"/>
  <c r="AC19" i="153"/>
  <c r="AD19" i="153" s="1"/>
  <c r="AP19" i="153" s="1"/>
  <c r="R22" i="153"/>
  <c r="T22" i="153" s="1"/>
  <c r="U22" i="153" s="1"/>
  <c r="AA22" i="153"/>
  <c r="AC22" i="153" s="1"/>
  <c r="AD22" i="153" s="1"/>
  <c r="AP22" i="153" s="1"/>
  <c r="AA26" i="153"/>
  <c r="AC26" i="153" s="1"/>
  <c r="AD26" i="153" s="1"/>
  <c r="AP26" i="153" s="1"/>
  <c r="R28" i="153"/>
  <c r="T28" i="153" s="1"/>
  <c r="U28" i="153" s="1"/>
  <c r="AO28" i="153" s="1"/>
  <c r="R25" i="153"/>
  <c r="T25" i="153" s="1"/>
  <c r="U25" i="153" s="1"/>
  <c r="AO25" i="153" s="1"/>
  <c r="R2" i="153"/>
  <c r="T2" i="153" s="1"/>
  <c r="U2" i="153" s="1"/>
  <c r="AA13" i="153"/>
  <c r="AC13" i="153" s="1"/>
  <c r="AD13" i="153" s="1"/>
  <c r="AP13" i="153" s="1"/>
  <c r="R16" i="153"/>
  <c r="T16" i="153" s="1"/>
  <c r="U16" i="153" s="1"/>
  <c r="AA8" i="153"/>
  <c r="AC8" i="153" s="1"/>
  <c r="AD8" i="153" s="1"/>
  <c r="AP8" i="153" s="1"/>
  <c r="AM9" i="153"/>
  <c r="AA16" i="153"/>
  <c r="AC16" i="153" s="1"/>
  <c r="AD16" i="153" s="1"/>
  <c r="AP16" i="153" s="1"/>
  <c r="T21" i="153"/>
  <c r="U21" i="153" s="1"/>
  <c r="AM24" i="153"/>
  <c r="AC27" i="153"/>
  <c r="AD27" i="153" s="1"/>
  <c r="AP27" i="153" s="1"/>
  <c r="AR28" i="153"/>
  <c r="AN3" i="153"/>
  <c r="AO3" i="153"/>
  <c r="BG13" i="153"/>
  <c r="BH13" i="153"/>
  <c r="BH6" i="153"/>
  <c r="BG6" i="153"/>
  <c r="BL6" i="153" s="1"/>
  <c r="AN27" i="153"/>
  <c r="AO27" i="153"/>
  <c r="AO4" i="153"/>
  <c r="AN4" i="153"/>
  <c r="AS4" i="153" s="1"/>
  <c r="AO8" i="153"/>
  <c r="AO11" i="153"/>
  <c r="BH14" i="153"/>
  <c r="BG14" i="153"/>
  <c r="BL14" i="153" s="1"/>
  <c r="AO15" i="153"/>
  <c r="AO22" i="153"/>
  <c r="AO2" i="153"/>
  <c r="AO16" i="153"/>
  <c r="AN19" i="153"/>
  <c r="AO19" i="153"/>
  <c r="BH5" i="153"/>
  <c r="BG5" i="153"/>
  <c r="BL5" i="153" s="1"/>
  <c r="BH21" i="153"/>
  <c r="BG21" i="153"/>
  <c r="BL21" i="153" s="1"/>
  <c r="AP25" i="153"/>
  <c r="AP17" i="153"/>
  <c r="AN17" i="153"/>
  <c r="AS17" i="153" s="1"/>
  <c r="AO21" i="153"/>
  <c r="BG3" i="153"/>
  <c r="BL3" i="153" s="1"/>
  <c r="AO7" i="153"/>
  <c r="AM13" i="153"/>
  <c r="BG19" i="153"/>
  <c r="BL19" i="153" s="1"/>
  <c r="BG11" i="153"/>
  <c r="BL11" i="153" s="1"/>
  <c r="BG2" i="153"/>
  <c r="BL2" i="153" s="1"/>
  <c r="R10" i="153"/>
  <c r="T10" i="153" s="1"/>
  <c r="U10" i="153" s="1"/>
  <c r="BG10" i="153"/>
  <c r="BL10" i="153" s="1"/>
  <c r="AM14" i="153"/>
  <c r="BG18" i="153"/>
  <c r="BL18" i="153" s="1"/>
  <c r="BH28" i="153"/>
  <c r="BL28" i="153" s="1"/>
  <c r="BH9" i="153"/>
  <c r="BG9" i="153"/>
  <c r="BL9" i="153" s="1"/>
  <c r="BG4" i="153"/>
  <c r="BL4" i="153" s="1"/>
  <c r="R6" i="153"/>
  <c r="T6" i="153" s="1"/>
  <c r="U6" i="153" s="1"/>
  <c r="AM6" i="153"/>
  <c r="R12" i="153"/>
  <c r="T12" i="153" s="1"/>
  <c r="U12" i="153" s="1"/>
  <c r="BH12" i="153"/>
  <c r="BL12" i="153" s="1"/>
  <c r="AM15" i="153"/>
  <c r="AN15" i="153" s="1"/>
  <c r="BG23" i="153"/>
  <c r="BL23" i="153" s="1"/>
  <c r="AN24" i="153"/>
  <c r="AS24" i="153" s="1"/>
  <c r="AM29" i="153"/>
  <c r="BH24" i="153"/>
  <c r="BG24" i="153"/>
  <c r="BG15" i="153"/>
  <c r="AM23" i="153"/>
  <c r="BG7" i="153"/>
  <c r="BL7" i="153" s="1"/>
  <c r="AM8" i="153"/>
  <c r="AM16" i="153"/>
  <c r="AN16" i="153" s="1"/>
  <c r="AS16" i="153" s="1"/>
  <c r="BG27" i="153"/>
  <c r="BL27" i="153" s="1"/>
  <c r="R14" i="153"/>
  <c r="T14" i="153" s="1"/>
  <c r="U14" i="153" s="1"/>
  <c r="R18" i="153"/>
  <c r="T18" i="153" s="1"/>
  <c r="U18" i="153" s="1"/>
  <c r="AO26" i="153"/>
  <c r="BG26" i="153"/>
  <c r="BL26" i="153" s="1"/>
  <c r="BG29" i="153"/>
  <c r="BL29" i="153" s="1"/>
  <c r="AM7" i="153"/>
  <c r="AN7" i="153" s="1"/>
  <c r="AS7" i="153" s="1"/>
  <c r="BH8" i="153"/>
  <c r="BG8" i="153"/>
  <c r="BL8" i="153" s="1"/>
  <c r="AA12" i="153"/>
  <c r="AC12" i="153" s="1"/>
  <c r="AD12" i="153" s="1"/>
  <c r="AP12" i="153" s="1"/>
  <c r="AR12" i="153"/>
  <c r="BH15" i="153"/>
  <c r="BH16" i="153"/>
  <c r="BG16" i="153"/>
  <c r="BL16" i="153" s="1"/>
  <c r="AM21" i="153"/>
  <c r="AN21" i="153" s="1"/>
  <c r="AS21" i="153" s="1"/>
  <c r="BG22" i="153"/>
  <c r="BL22" i="153" s="1"/>
  <c r="AA28" i="153"/>
  <c r="AC28" i="153" s="1"/>
  <c r="AD28" i="153" s="1"/>
  <c r="AP28" i="153" s="1"/>
  <c r="R29" i="153"/>
  <c r="T29" i="153" s="1"/>
  <c r="U29" i="153" s="1"/>
  <c r="BH25" i="153"/>
  <c r="BG25" i="153"/>
  <c r="BL25" i="153" s="1"/>
  <c r="R5" i="153"/>
  <c r="T5" i="153" s="1"/>
  <c r="U5" i="153" s="1"/>
  <c r="BH17" i="153"/>
  <c r="BG17" i="153"/>
  <c r="BL17" i="153" s="1"/>
  <c r="R15" i="82"/>
  <c r="R17" i="82" s="1"/>
  <c r="AN22" i="153" l="1"/>
  <c r="AS22" i="153" s="1"/>
  <c r="AN8" i="153"/>
  <c r="AS8" i="153" s="1"/>
  <c r="AN23" i="153"/>
  <c r="AS23" i="153" s="1"/>
  <c r="AN25" i="153"/>
  <c r="AS25" i="153" s="1"/>
  <c r="AO20" i="153"/>
  <c r="AS20" i="153" s="1"/>
  <c r="AN13" i="153"/>
  <c r="AS13" i="153" s="1"/>
  <c r="AN2" i="153"/>
  <c r="AS2" i="153" s="1"/>
  <c r="AN9" i="153"/>
  <c r="AS9" i="153" s="1"/>
  <c r="AN26" i="153"/>
  <c r="AS26" i="153" s="1"/>
  <c r="AN11" i="153"/>
  <c r="BL13" i="153"/>
  <c r="AS19" i="153"/>
  <c r="AS15" i="153"/>
  <c r="AO10" i="153"/>
  <c r="AN10" i="153"/>
  <c r="AS10" i="153" s="1"/>
  <c r="AN18" i="153"/>
  <c r="AO18" i="153"/>
  <c r="BL15" i="153"/>
  <c r="AO12" i="153"/>
  <c r="AN12" i="153"/>
  <c r="AS12" i="153" s="1"/>
  <c r="AS11" i="153"/>
  <c r="AS3" i="153"/>
  <c r="AO6" i="153"/>
  <c r="AN6" i="153"/>
  <c r="AS6" i="153" s="1"/>
  <c r="AN5" i="153"/>
  <c r="AO5" i="153"/>
  <c r="AS27" i="153"/>
  <c r="AO29" i="153"/>
  <c r="AN29" i="153"/>
  <c r="AS29" i="153" s="1"/>
  <c r="AO14" i="153"/>
  <c r="AN14" i="153"/>
  <c r="AS14" i="153" s="1"/>
  <c r="BL24" i="153"/>
  <c r="AN28" i="153"/>
  <c r="AS28" i="153" s="1"/>
  <c r="BE51" i="168"/>
  <c r="BD51" i="168"/>
  <c r="AZ51" i="168"/>
  <c r="AW51" i="168"/>
  <c r="AS51" i="168"/>
  <c r="AT51" i="168" s="1"/>
  <c r="BC51" i="168" s="1"/>
  <c r="AQ51" i="168"/>
  <c r="BB51" i="168" s="1"/>
  <c r="AP51" i="168"/>
  <c r="AG51" i="168"/>
  <c r="AF51" i="168"/>
  <c r="AL51" i="168" s="1"/>
  <c r="AA51" i="168"/>
  <c r="AK51" i="168" s="1"/>
  <c r="Z51" i="168"/>
  <c r="W51" i="168"/>
  <c r="X51" i="168" s="1"/>
  <c r="AJ51" i="168" s="1"/>
  <c r="R51" i="168"/>
  <c r="P51" i="168"/>
  <c r="Q51" i="168" s="1"/>
  <c r="S51" i="168" s="1"/>
  <c r="T51" i="168" s="1"/>
  <c r="N51" i="168"/>
  <c r="L51" i="168"/>
  <c r="J51" i="168"/>
  <c r="G51" i="168"/>
  <c r="BE50" i="168"/>
  <c r="BD50" i="168"/>
  <c r="AZ50" i="168"/>
  <c r="AW50" i="168"/>
  <c r="AS50" i="168"/>
  <c r="AT50" i="168" s="1"/>
  <c r="BC50" i="168" s="1"/>
  <c r="AP50" i="168"/>
  <c r="AQ50" i="168" s="1"/>
  <c r="AF50" i="168"/>
  <c r="AG50" i="168" s="1"/>
  <c r="Z50" i="168"/>
  <c r="AA50" i="168" s="1"/>
  <c r="AK50" i="168" s="1"/>
  <c r="X50" i="168"/>
  <c r="AJ50" i="168" s="1"/>
  <c r="W50" i="168"/>
  <c r="S50" i="168"/>
  <c r="T50" i="168" s="1"/>
  <c r="AI50" i="168" s="1"/>
  <c r="R50" i="168"/>
  <c r="Q50" i="168"/>
  <c r="P50" i="168"/>
  <c r="N50" i="168"/>
  <c r="L50" i="168"/>
  <c r="J50" i="168"/>
  <c r="G50" i="168"/>
  <c r="BE49" i="168"/>
  <c r="BD49" i="168"/>
  <c r="AZ49" i="168"/>
  <c r="AW49" i="168"/>
  <c r="AT49" i="168"/>
  <c r="BC49" i="168" s="1"/>
  <c r="AS49" i="168"/>
  <c r="AQ49" i="168"/>
  <c r="BB49" i="168" s="1"/>
  <c r="AP49" i="168"/>
  <c r="AL49" i="168"/>
  <c r="AG49" i="168"/>
  <c r="AF49" i="168"/>
  <c r="Z49" i="168"/>
  <c r="AA49" i="168" s="1"/>
  <c r="AK49" i="168" s="1"/>
  <c r="W49" i="168"/>
  <c r="X49" i="168" s="1"/>
  <c r="AJ49" i="168" s="1"/>
  <c r="R49" i="168"/>
  <c r="P49" i="168"/>
  <c r="N49" i="168"/>
  <c r="L49" i="168"/>
  <c r="J49" i="168"/>
  <c r="G49" i="168"/>
  <c r="Q49" i="168" s="1"/>
  <c r="S49" i="168" s="1"/>
  <c r="T49" i="168" s="1"/>
  <c r="AH49" i="168" s="1"/>
  <c r="BE48" i="168"/>
  <c r="BB48" i="168"/>
  <c r="AZ48" i="168"/>
  <c r="AW48" i="168"/>
  <c r="BD48" i="168" s="1"/>
  <c r="AS48" i="168"/>
  <c r="AT48" i="168" s="1"/>
  <c r="BC48" i="168" s="1"/>
  <c r="AQ48" i="168"/>
  <c r="AP48" i="168"/>
  <c r="AG48" i="168"/>
  <c r="AF48" i="168"/>
  <c r="AL48" i="168" s="1"/>
  <c r="AA48" i="168"/>
  <c r="AK48" i="168" s="1"/>
  <c r="Z48" i="168"/>
  <c r="W48" i="168"/>
  <c r="X48" i="168" s="1"/>
  <c r="AJ48" i="168" s="1"/>
  <c r="R48" i="168"/>
  <c r="P48" i="168"/>
  <c r="N48" i="168"/>
  <c r="L48" i="168"/>
  <c r="J48" i="168"/>
  <c r="G48" i="168"/>
  <c r="Q48" i="168" s="1"/>
  <c r="S48" i="168" s="1"/>
  <c r="T48" i="168" s="1"/>
  <c r="AZ47" i="168"/>
  <c r="BE47" i="168" s="1"/>
  <c r="AW47" i="168"/>
  <c r="BD47" i="168" s="1"/>
  <c r="AS47" i="168"/>
  <c r="AT47" i="168" s="1"/>
  <c r="BC47" i="168" s="1"/>
  <c r="AP47" i="168"/>
  <c r="AQ47" i="168" s="1"/>
  <c r="AK47" i="168"/>
  <c r="AF47" i="168"/>
  <c r="AL47" i="168" s="1"/>
  <c r="Z47" i="168"/>
  <c r="AA47" i="168" s="1"/>
  <c r="X47" i="168"/>
  <c r="AJ47" i="168" s="1"/>
  <c r="W47" i="168"/>
  <c r="S47" i="168"/>
  <c r="T47" i="168" s="1"/>
  <c r="R47" i="168"/>
  <c r="P47" i="168"/>
  <c r="N47" i="168"/>
  <c r="L47" i="168"/>
  <c r="J47" i="168"/>
  <c r="G47" i="168"/>
  <c r="Q47" i="168" s="1"/>
  <c r="BE46" i="168"/>
  <c r="AZ46" i="168"/>
  <c r="AW46" i="168"/>
  <c r="AT46" i="168"/>
  <c r="BC46" i="168" s="1"/>
  <c r="AS46" i="168"/>
  <c r="AQ46" i="168"/>
  <c r="BB46" i="168" s="1"/>
  <c r="AP46" i="168"/>
  <c r="AL46" i="168"/>
  <c r="AG46" i="168"/>
  <c r="AF46" i="168"/>
  <c r="Z46" i="168"/>
  <c r="AA46" i="168" s="1"/>
  <c r="AK46" i="168" s="1"/>
  <c r="W46" i="168"/>
  <c r="X46" i="168" s="1"/>
  <c r="AJ46" i="168" s="1"/>
  <c r="R46" i="168"/>
  <c r="P46" i="168"/>
  <c r="N46" i="168"/>
  <c r="L46" i="168"/>
  <c r="J46" i="168"/>
  <c r="G46" i="168"/>
  <c r="AZ45" i="168"/>
  <c r="BE45" i="168" s="1"/>
  <c r="AW45" i="168"/>
  <c r="BD45" i="168" s="1"/>
  <c r="AT45" i="168"/>
  <c r="BC45" i="168" s="1"/>
  <c r="AS45" i="168"/>
  <c r="AP45" i="168"/>
  <c r="AQ45" i="168" s="1"/>
  <c r="AL45" i="168"/>
  <c r="AK45" i="168"/>
  <c r="AF45" i="168"/>
  <c r="AG45" i="168" s="1"/>
  <c r="AA45" i="168"/>
  <c r="Z45" i="168"/>
  <c r="W45" i="168"/>
  <c r="X45" i="168" s="1"/>
  <c r="AJ45" i="168" s="1"/>
  <c r="R45" i="168"/>
  <c r="P45" i="168"/>
  <c r="N45" i="168"/>
  <c r="L45" i="168"/>
  <c r="J45" i="168"/>
  <c r="G45" i="168"/>
  <c r="BE44" i="168"/>
  <c r="BC44" i="168"/>
  <c r="AZ44" i="168"/>
  <c r="AW44" i="168"/>
  <c r="BD44" i="168" s="1"/>
  <c r="AS44" i="168"/>
  <c r="AT44" i="168" s="1"/>
  <c r="AP44" i="168"/>
  <c r="AQ44" i="168" s="1"/>
  <c r="BB44" i="168" s="1"/>
  <c r="AK44" i="168"/>
  <c r="AF44" i="168"/>
  <c r="Z44" i="168"/>
  <c r="AA44" i="168" s="1"/>
  <c r="W44" i="168"/>
  <c r="X44" i="168" s="1"/>
  <c r="AJ44" i="168" s="1"/>
  <c r="R44" i="168"/>
  <c r="P44" i="168"/>
  <c r="N44" i="168"/>
  <c r="L44" i="168"/>
  <c r="Q44" i="168" s="1"/>
  <c r="S44" i="168" s="1"/>
  <c r="T44" i="168" s="1"/>
  <c r="J44" i="168"/>
  <c r="G44" i="168"/>
  <c r="BE43" i="168"/>
  <c r="BD43" i="168"/>
  <c r="BA43" i="168"/>
  <c r="AZ43" i="168"/>
  <c r="AW43" i="168"/>
  <c r="AT43" i="168"/>
  <c r="BC43" i="168" s="1"/>
  <c r="AS43" i="168"/>
  <c r="AQ43" i="168"/>
  <c r="BB43" i="168" s="1"/>
  <c r="AP43" i="168"/>
  <c r="AL43" i="168"/>
  <c r="AK43" i="168"/>
  <c r="AG43" i="168"/>
  <c r="AF43" i="168"/>
  <c r="AA43" i="168"/>
  <c r="Z43" i="168"/>
  <c r="X43" i="168"/>
  <c r="AJ43" i="168" s="1"/>
  <c r="W43" i="168"/>
  <c r="R43" i="168"/>
  <c r="P43" i="168"/>
  <c r="N43" i="168"/>
  <c r="L43" i="168"/>
  <c r="J43" i="168"/>
  <c r="G43" i="168"/>
  <c r="BE42" i="168"/>
  <c r="BC42" i="168"/>
  <c r="BB42" i="168"/>
  <c r="AZ42" i="168"/>
  <c r="AW42" i="168"/>
  <c r="BD42" i="168" s="1"/>
  <c r="AT42" i="168"/>
  <c r="AS42" i="168"/>
  <c r="AP42" i="168"/>
  <c r="AQ42" i="168" s="1"/>
  <c r="BA42" i="168" s="1"/>
  <c r="BF42" i="168" s="1"/>
  <c r="AL42" i="168"/>
  <c r="AF42" i="168"/>
  <c r="AG42" i="168" s="1"/>
  <c r="Z42" i="168"/>
  <c r="AA42" i="168" s="1"/>
  <c r="AK42" i="168" s="1"/>
  <c r="W42" i="168"/>
  <c r="X42" i="168" s="1"/>
  <c r="AJ42" i="168" s="1"/>
  <c r="R42" i="168"/>
  <c r="Q42" i="168"/>
  <c r="S42" i="168" s="1"/>
  <c r="T42" i="168" s="1"/>
  <c r="P42" i="168"/>
  <c r="N42" i="168"/>
  <c r="L42" i="168"/>
  <c r="J42" i="168"/>
  <c r="G42" i="168"/>
  <c r="BC41" i="168"/>
  <c r="BB41" i="168"/>
  <c r="AZ41" i="168"/>
  <c r="BE41" i="168" s="1"/>
  <c r="AW41" i="168"/>
  <c r="BD41" i="168" s="1"/>
  <c r="AT41" i="168"/>
  <c r="AS41" i="168"/>
  <c r="AQ41" i="168"/>
  <c r="AP41" i="168"/>
  <c r="AK41" i="168"/>
  <c r="AF41" i="168"/>
  <c r="AA41" i="168"/>
  <c r="Z41" i="168"/>
  <c r="X41" i="168"/>
  <c r="AJ41" i="168" s="1"/>
  <c r="W41" i="168"/>
  <c r="R41" i="168"/>
  <c r="P41" i="168"/>
  <c r="N41" i="168"/>
  <c r="L41" i="168"/>
  <c r="J41" i="168"/>
  <c r="G41" i="168"/>
  <c r="BD40" i="168"/>
  <c r="AZ40" i="168"/>
  <c r="BE40" i="168" s="1"/>
  <c r="AW40" i="168"/>
  <c r="AS40" i="168"/>
  <c r="AT40" i="168" s="1"/>
  <c r="BC40" i="168" s="1"/>
  <c r="AQ40" i="168"/>
  <c r="BB40" i="168" s="1"/>
  <c r="AP40" i="168"/>
  <c r="AK40" i="168"/>
  <c r="AF40" i="168"/>
  <c r="Z40" i="168"/>
  <c r="AA40" i="168" s="1"/>
  <c r="W40" i="168"/>
  <c r="X40" i="168" s="1"/>
  <c r="AJ40" i="168" s="1"/>
  <c r="R40" i="168"/>
  <c r="P40" i="168"/>
  <c r="N40" i="168"/>
  <c r="L40" i="168"/>
  <c r="J40" i="168"/>
  <c r="Q40" i="168" s="1"/>
  <c r="G40" i="168"/>
  <c r="BE39" i="168"/>
  <c r="BD39" i="168"/>
  <c r="BA39" i="168"/>
  <c r="BF39" i="168" s="1"/>
  <c r="AZ39" i="168"/>
  <c r="AW39" i="168"/>
  <c r="AT39" i="168"/>
  <c r="BC39" i="168" s="1"/>
  <c r="AS39" i="168"/>
  <c r="AQ39" i="168"/>
  <c r="BB39" i="168" s="1"/>
  <c r="AP39" i="168"/>
  <c r="AL39" i="168"/>
  <c r="AK39" i="168"/>
  <c r="AG39" i="168"/>
  <c r="AF39" i="168"/>
  <c r="AA39" i="168"/>
  <c r="Z39" i="168"/>
  <c r="X39" i="168"/>
  <c r="AJ39" i="168" s="1"/>
  <c r="W39" i="168"/>
  <c r="R39" i="168"/>
  <c r="P39" i="168"/>
  <c r="N39" i="168"/>
  <c r="L39" i="168"/>
  <c r="J39" i="168"/>
  <c r="G39" i="168"/>
  <c r="BE38" i="168"/>
  <c r="BC38" i="168"/>
  <c r="BB38" i="168"/>
  <c r="AZ38" i="168"/>
  <c r="AW38" i="168"/>
  <c r="BD38" i="168" s="1"/>
  <c r="AT38" i="168"/>
  <c r="AS38" i="168"/>
  <c r="AP38" i="168"/>
  <c r="AQ38" i="168" s="1"/>
  <c r="AL38" i="168"/>
  <c r="AF38" i="168"/>
  <c r="AG38" i="168" s="1"/>
  <c r="Z38" i="168"/>
  <c r="AA38" i="168" s="1"/>
  <c r="AK38" i="168" s="1"/>
  <c r="W38" i="168"/>
  <c r="X38" i="168" s="1"/>
  <c r="AJ38" i="168" s="1"/>
  <c r="R38" i="168"/>
  <c r="P38" i="168"/>
  <c r="N38" i="168"/>
  <c r="L38" i="168"/>
  <c r="J38" i="168"/>
  <c r="G38" i="168"/>
  <c r="Q38" i="168" s="1"/>
  <c r="S38" i="168" s="1"/>
  <c r="T38" i="168" s="1"/>
  <c r="BC37" i="168"/>
  <c r="BB37" i="168"/>
  <c r="AZ37" i="168"/>
  <c r="BE37" i="168" s="1"/>
  <c r="AW37" i="168"/>
  <c r="BD37" i="168" s="1"/>
  <c r="AT37" i="168"/>
  <c r="AS37" i="168"/>
  <c r="AQ37" i="168"/>
  <c r="AP37" i="168"/>
  <c r="AK37" i="168"/>
  <c r="AF37" i="168"/>
  <c r="AA37" i="168"/>
  <c r="Z37" i="168"/>
  <c r="X37" i="168"/>
  <c r="AJ37" i="168" s="1"/>
  <c r="W37" i="168"/>
  <c r="R37" i="168"/>
  <c r="P37" i="168"/>
  <c r="N37" i="168"/>
  <c r="L37" i="168"/>
  <c r="J37" i="168"/>
  <c r="Q37" i="168" s="1"/>
  <c r="S37" i="168" s="1"/>
  <c r="T37" i="168" s="1"/>
  <c r="G37" i="168"/>
  <c r="BE36" i="168"/>
  <c r="BD36" i="168"/>
  <c r="BA36" i="168"/>
  <c r="BF36" i="168" s="1"/>
  <c r="AZ36" i="168"/>
  <c r="AW36" i="168"/>
  <c r="AS36" i="168"/>
  <c r="AT36" i="168" s="1"/>
  <c r="BC36" i="168" s="1"/>
  <c r="AQ36" i="168"/>
  <c r="BB36" i="168" s="1"/>
  <c r="AP36" i="168"/>
  <c r="AL36" i="168"/>
  <c r="AK36" i="168"/>
  <c r="AJ36" i="168"/>
  <c r="AF36" i="168"/>
  <c r="AG36" i="168" s="1"/>
  <c r="Z36" i="168"/>
  <c r="AA36" i="168" s="1"/>
  <c r="W36" i="168"/>
  <c r="X36" i="168" s="1"/>
  <c r="R36" i="168"/>
  <c r="P36" i="168"/>
  <c r="N36" i="168"/>
  <c r="L36" i="168"/>
  <c r="J36" i="168"/>
  <c r="Q36" i="168" s="1"/>
  <c r="S36" i="168" s="1"/>
  <c r="T36" i="168" s="1"/>
  <c r="G36" i="168"/>
  <c r="BE35" i="168"/>
  <c r="BD35" i="168"/>
  <c r="AZ35" i="168"/>
  <c r="AW35" i="168"/>
  <c r="AT35" i="168"/>
  <c r="BC35" i="168" s="1"/>
  <c r="AS35" i="168"/>
  <c r="AQ35" i="168"/>
  <c r="BB35" i="168" s="1"/>
  <c r="AP35" i="168"/>
  <c r="AL35" i="168"/>
  <c r="AK35" i="168"/>
  <c r="AG35" i="168"/>
  <c r="AF35" i="168"/>
  <c r="AA35" i="168"/>
  <c r="Z35" i="168"/>
  <c r="X35" i="168"/>
  <c r="AJ35" i="168" s="1"/>
  <c r="W35" i="168"/>
  <c r="R35" i="168"/>
  <c r="P35" i="168"/>
  <c r="N35" i="168"/>
  <c r="L35" i="168"/>
  <c r="J35" i="168"/>
  <c r="G35" i="168"/>
  <c r="BE34" i="168"/>
  <c r="BC34" i="168"/>
  <c r="BB34" i="168"/>
  <c r="AZ34" i="168"/>
  <c r="AW34" i="168"/>
  <c r="BD34" i="168" s="1"/>
  <c r="AT34" i="168"/>
  <c r="AS34" i="168"/>
  <c r="AP34" i="168"/>
  <c r="AQ34" i="168" s="1"/>
  <c r="AL34" i="168"/>
  <c r="AF34" i="168"/>
  <c r="AG34" i="168" s="1"/>
  <c r="Z34" i="168"/>
  <c r="AA34" i="168" s="1"/>
  <c r="AK34" i="168" s="1"/>
  <c r="W34" i="168"/>
  <c r="X34" i="168" s="1"/>
  <c r="AJ34" i="168" s="1"/>
  <c r="R34" i="168"/>
  <c r="P34" i="168"/>
  <c r="N34" i="168"/>
  <c r="L34" i="168"/>
  <c r="J34" i="168"/>
  <c r="G34" i="168"/>
  <c r="Q34" i="168" s="1"/>
  <c r="S34" i="168" s="1"/>
  <c r="T34" i="168" s="1"/>
  <c r="BB33" i="168"/>
  <c r="AZ33" i="168"/>
  <c r="BE33" i="168" s="1"/>
  <c r="AW33" i="168"/>
  <c r="BD33" i="168" s="1"/>
  <c r="AT33" i="168"/>
  <c r="BC33" i="168" s="1"/>
  <c r="AS33" i="168"/>
  <c r="AQ33" i="168"/>
  <c r="AP33" i="168"/>
  <c r="AK33" i="168"/>
  <c r="AG33" i="168"/>
  <c r="AF33" i="168"/>
  <c r="AL33" i="168" s="1"/>
  <c r="AA33" i="168"/>
  <c r="Z33" i="168"/>
  <c r="X33" i="168"/>
  <c r="AJ33" i="168" s="1"/>
  <c r="W33" i="168"/>
  <c r="R33" i="168"/>
  <c r="P33" i="168"/>
  <c r="N33" i="168"/>
  <c r="L33" i="168"/>
  <c r="J33" i="168"/>
  <c r="Q33" i="168" s="1"/>
  <c r="S33" i="168" s="1"/>
  <c r="T33" i="168" s="1"/>
  <c r="G33" i="168"/>
  <c r="BE32" i="168"/>
  <c r="BD32" i="168"/>
  <c r="AZ32" i="168"/>
  <c r="AW32" i="168"/>
  <c r="AS32" i="168"/>
  <c r="AT32" i="168" s="1"/>
  <c r="BC32" i="168" s="1"/>
  <c r="AQ32" i="168"/>
  <c r="BB32" i="168" s="1"/>
  <c r="AP32" i="168"/>
  <c r="AL32" i="168"/>
  <c r="AK32" i="168"/>
  <c r="AF32" i="168"/>
  <c r="AG32" i="168" s="1"/>
  <c r="Z32" i="168"/>
  <c r="AA32" i="168" s="1"/>
  <c r="W32" i="168"/>
  <c r="X32" i="168" s="1"/>
  <c r="AJ32" i="168" s="1"/>
  <c r="R32" i="168"/>
  <c r="P32" i="168"/>
  <c r="N32" i="168"/>
  <c r="L32" i="168"/>
  <c r="J32" i="168"/>
  <c r="G32" i="168"/>
  <c r="BE31" i="168"/>
  <c r="BD31" i="168"/>
  <c r="AZ31" i="168"/>
  <c r="AW31" i="168"/>
  <c r="AT31" i="168"/>
  <c r="BC31" i="168" s="1"/>
  <c r="AS31" i="168"/>
  <c r="AQ31" i="168"/>
  <c r="BB31" i="168" s="1"/>
  <c r="AP31" i="168"/>
  <c r="AL31" i="168"/>
  <c r="AK31" i="168"/>
  <c r="AG31" i="168"/>
  <c r="AF31" i="168"/>
  <c r="AA31" i="168"/>
  <c r="Z31" i="168"/>
  <c r="X31" i="168"/>
  <c r="AJ31" i="168" s="1"/>
  <c r="W31" i="168"/>
  <c r="R31" i="168"/>
  <c r="P31" i="168"/>
  <c r="N31" i="168"/>
  <c r="L31" i="168"/>
  <c r="J31" i="168"/>
  <c r="G31" i="168"/>
  <c r="BE30" i="168"/>
  <c r="BC30" i="168"/>
  <c r="AZ30" i="168"/>
  <c r="AW30" i="168"/>
  <c r="BD30" i="168" s="1"/>
  <c r="AT30" i="168"/>
  <c r="AS30" i="168"/>
  <c r="AP30" i="168"/>
  <c r="AQ30" i="168" s="1"/>
  <c r="BA30" i="168" s="1"/>
  <c r="AL30" i="168"/>
  <c r="AF30" i="168"/>
  <c r="AG30" i="168" s="1"/>
  <c r="Z30" i="168"/>
  <c r="AA30" i="168" s="1"/>
  <c r="AK30" i="168" s="1"/>
  <c r="W30" i="168"/>
  <c r="X30" i="168" s="1"/>
  <c r="AJ30" i="168" s="1"/>
  <c r="R30" i="168"/>
  <c r="P30" i="168"/>
  <c r="N30" i="168"/>
  <c r="L30" i="168"/>
  <c r="J30" i="168"/>
  <c r="Q30" i="168" s="1"/>
  <c r="S30" i="168" s="1"/>
  <c r="T30" i="168" s="1"/>
  <c r="G30" i="168"/>
  <c r="BC29" i="168"/>
  <c r="AZ29" i="168"/>
  <c r="BE29" i="168" s="1"/>
  <c r="AW29" i="168"/>
  <c r="BD29" i="168" s="1"/>
  <c r="AT29" i="168"/>
  <c r="AS29" i="168"/>
  <c r="AP29" i="168"/>
  <c r="AQ29" i="168" s="1"/>
  <c r="AK29" i="168"/>
  <c r="AG29" i="168"/>
  <c r="AF29" i="168"/>
  <c r="AL29" i="168" s="1"/>
  <c r="AA29" i="168"/>
  <c r="Z29" i="168"/>
  <c r="X29" i="168"/>
  <c r="AJ29" i="168" s="1"/>
  <c r="W29" i="168"/>
  <c r="R29" i="168"/>
  <c r="P29" i="168"/>
  <c r="Q29" i="168" s="1"/>
  <c r="S29" i="168" s="1"/>
  <c r="T29" i="168" s="1"/>
  <c r="N29" i="168"/>
  <c r="L29" i="168"/>
  <c r="J29" i="168"/>
  <c r="G29" i="168"/>
  <c r="BE28" i="168"/>
  <c r="BD28" i="168"/>
  <c r="BC28" i="168"/>
  <c r="BA28" i="168"/>
  <c r="BF28" i="168" s="1"/>
  <c r="AZ28" i="168"/>
  <c r="AW28" i="168"/>
  <c r="AS28" i="168"/>
  <c r="AT28" i="168" s="1"/>
  <c r="AQ28" i="168"/>
  <c r="BB28" i="168" s="1"/>
  <c r="AP28" i="168"/>
  <c r="AK28" i="168"/>
  <c r="AJ28" i="168"/>
  <c r="AF28" i="168"/>
  <c r="AG28" i="168" s="1"/>
  <c r="Z28" i="168"/>
  <c r="AA28" i="168" s="1"/>
  <c r="W28" i="168"/>
  <c r="X28" i="168" s="1"/>
  <c r="R28" i="168"/>
  <c r="P28" i="168"/>
  <c r="N28" i="168"/>
  <c r="L28" i="168"/>
  <c r="J28" i="168"/>
  <c r="G28" i="168"/>
  <c r="BE27" i="168"/>
  <c r="BD27" i="168"/>
  <c r="AZ27" i="168"/>
  <c r="AW27" i="168"/>
  <c r="AT27" i="168"/>
  <c r="BC27" i="168" s="1"/>
  <c r="AS27" i="168"/>
  <c r="AQ27" i="168"/>
  <c r="BB27" i="168" s="1"/>
  <c r="AP27" i="168"/>
  <c r="AL27" i="168"/>
  <c r="AG27" i="168"/>
  <c r="AF27" i="168"/>
  <c r="Z27" i="168"/>
  <c r="AA27" i="168" s="1"/>
  <c r="AK27" i="168" s="1"/>
  <c r="X27" i="168"/>
  <c r="AJ27" i="168" s="1"/>
  <c r="W27" i="168"/>
  <c r="R27" i="168"/>
  <c r="P27" i="168"/>
  <c r="N27" i="168"/>
  <c r="L27" i="168"/>
  <c r="J27" i="168"/>
  <c r="G27" i="168"/>
  <c r="BE26" i="168"/>
  <c r="BC26" i="168"/>
  <c r="BB26" i="168"/>
  <c r="AZ26" i="168"/>
  <c r="AW26" i="168"/>
  <c r="BD26" i="168" s="1"/>
  <c r="AT26" i="168"/>
  <c r="AS26" i="168"/>
  <c r="AP26" i="168"/>
  <c r="AQ26" i="168" s="1"/>
  <c r="AL26" i="168"/>
  <c r="AF26" i="168"/>
  <c r="AG26" i="168" s="1"/>
  <c r="Z26" i="168"/>
  <c r="AA26" i="168" s="1"/>
  <c r="AK26" i="168" s="1"/>
  <c r="W26" i="168"/>
  <c r="X26" i="168" s="1"/>
  <c r="AJ26" i="168" s="1"/>
  <c r="R26" i="168"/>
  <c r="P26" i="168"/>
  <c r="N26" i="168"/>
  <c r="L26" i="168"/>
  <c r="J26" i="168"/>
  <c r="G26" i="168"/>
  <c r="Q26" i="168" s="1"/>
  <c r="S26" i="168" s="1"/>
  <c r="T26" i="168" s="1"/>
  <c r="BC25" i="168"/>
  <c r="AZ25" i="168"/>
  <c r="BE25" i="168" s="1"/>
  <c r="AW25" i="168"/>
  <c r="BD25" i="168" s="1"/>
  <c r="AT25" i="168"/>
  <c r="AS25" i="168"/>
  <c r="AP25" i="168"/>
  <c r="AQ25" i="168" s="1"/>
  <c r="AK25" i="168"/>
  <c r="AF25" i="168"/>
  <c r="AL25" i="168" s="1"/>
  <c r="AA25" i="168"/>
  <c r="Z25" i="168"/>
  <c r="X25" i="168"/>
  <c r="AJ25" i="168" s="1"/>
  <c r="W25" i="168"/>
  <c r="R25" i="168"/>
  <c r="P25" i="168"/>
  <c r="N25" i="168"/>
  <c r="L25" i="168"/>
  <c r="J25" i="168"/>
  <c r="Q25" i="168" s="1"/>
  <c r="S25" i="168" s="1"/>
  <c r="T25" i="168" s="1"/>
  <c r="G25" i="168"/>
  <c r="BE24" i="168"/>
  <c r="BD24" i="168"/>
  <c r="AZ24" i="168"/>
  <c r="AW24" i="168"/>
  <c r="AS24" i="168"/>
  <c r="AT24" i="168" s="1"/>
  <c r="BC24" i="168" s="1"/>
  <c r="AQ24" i="168"/>
  <c r="BB24" i="168" s="1"/>
  <c r="AP24" i="168"/>
  <c r="AL24" i="168"/>
  <c r="AK24" i="168"/>
  <c r="AF24" i="168"/>
  <c r="AG24" i="168" s="1"/>
  <c r="Z24" i="168"/>
  <c r="AA24" i="168" s="1"/>
  <c r="W24" i="168"/>
  <c r="X24" i="168" s="1"/>
  <c r="AJ24" i="168" s="1"/>
  <c r="R24" i="168"/>
  <c r="P24" i="168"/>
  <c r="N24" i="168"/>
  <c r="L24" i="168"/>
  <c r="J24" i="168"/>
  <c r="Q24" i="168" s="1"/>
  <c r="S24" i="168" s="1"/>
  <c r="T24" i="168" s="1"/>
  <c r="G24" i="168"/>
  <c r="BE23" i="168"/>
  <c r="BD23" i="168"/>
  <c r="BA23" i="168"/>
  <c r="BF23" i="168" s="1"/>
  <c r="AZ23" i="168"/>
  <c r="AW23" i="168"/>
  <c r="AT23" i="168"/>
  <c r="BC23" i="168" s="1"/>
  <c r="AS23" i="168"/>
  <c r="AQ23" i="168"/>
  <c r="BB23" i="168" s="1"/>
  <c r="AP23" i="168"/>
  <c r="AL23" i="168"/>
  <c r="AG23" i="168"/>
  <c r="AF23" i="168"/>
  <c r="Z23" i="168"/>
  <c r="AA23" i="168" s="1"/>
  <c r="AK23" i="168" s="1"/>
  <c r="X23" i="168"/>
  <c r="AJ23" i="168" s="1"/>
  <c r="W23" i="168"/>
  <c r="R23" i="168"/>
  <c r="P23" i="168"/>
  <c r="N23" i="168"/>
  <c r="L23" i="168"/>
  <c r="J23" i="168"/>
  <c r="G23" i="168"/>
  <c r="BE22" i="168"/>
  <c r="BD22" i="168"/>
  <c r="BC22" i="168"/>
  <c r="AZ22" i="168"/>
  <c r="AW22" i="168"/>
  <c r="AS22" i="168"/>
  <c r="AT22" i="168" s="1"/>
  <c r="AQ22" i="168"/>
  <c r="AP22" i="168"/>
  <c r="AJ22" i="168"/>
  <c r="AF22" i="168"/>
  <c r="AL22" i="168" s="1"/>
  <c r="AA22" i="168"/>
  <c r="AK22" i="168" s="1"/>
  <c r="Z22" i="168"/>
  <c r="W22" i="168"/>
  <c r="X22" i="168" s="1"/>
  <c r="R22" i="168"/>
  <c r="P22" i="168"/>
  <c r="N22" i="168"/>
  <c r="L22" i="168"/>
  <c r="J22" i="168"/>
  <c r="G22" i="168"/>
  <c r="Q22" i="168" s="1"/>
  <c r="S22" i="168" s="1"/>
  <c r="T22" i="168" s="1"/>
  <c r="BE21" i="168"/>
  <c r="BD21" i="168"/>
  <c r="BC21" i="168"/>
  <c r="BB21" i="168"/>
  <c r="AZ21" i="168"/>
  <c r="AW21" i="168"/>
  <c r="AT21" i="168"/>
  <c r="AS21" i="168"/>
  <c r="AP21" i="168"/>
  <c r="AQ21" i="168" s="1"/>
  <c r="BA21" i="168" s="1"/>
  <c r="BF21" i="168" s="1"/>
  <c r="AK21" i="168"/>
  <c r="AG21" i="168"/>
  <c r="AF21" i="168"/>
  <c r="AL21" i="168" s="1"/>
  <c r="AA21" i="168"/>
  <c r="Z21" i="168"/>
  <c r="X21" i="168"/>
  <c r="AJ21" i="168" s="1"/>
  <c r="W21" i="168"/>
  <c r="R21" i="168"/>
  <c r="S21" i="168" s="1"/>
  <c r="T21" i="168" s="1"/>
  <c r="P21" i="168"/>
  <c r="N21" i="168"/>
  <c r="L21" i="168"/>
  <c r="Q21" i="168" s="1"/>
  <c r="J21" i="168"/>
  <c r="G21" i="168"/>
  <c r="AY49" i="167"/>
  <c r="BD49" i="167" s="1"/>
  <c r="AV49" i="167"/>
  <c r="BC49" i="167" s="1"/>
  <c r="AR49" i="167"/>
  <c r="AS49" i="167" s="1"/>
  <c r="BB49" i="167" s="1"/>
  <c r="AO49" i="167"/>
  <c r="AP49" i="167" s="1"/>
  <c r="AE49" i="167"/>
  <c r="AF49" i="167" s="1"/>
  <c r="Y49" i="167"/>
  <c r="Z49" i="167" s="1"/>
  <c r="AJ49" i="167" s="1"/>
  <c r="V49" i="167"/>
  <c r="W49" i="167" s="1"/>
  <c r="AI49" i="167" s="1"/>
  <c r="Q49" i="167"/>
  <c r="O49" i="167"/>
  <c r="M49" i="167"/>
  <c r="K49" i="167"/>
  <c r="I49" i="167"/>
  <c r="F49" i="167"/>
  <c r="AY48" i="167"/>
  <c r="BD48" i="167" s="1"/>
  <c r="AV48" i="167"/>
  <c r="BC48" i="167" s="1"/>
  <c r="AR48" i="167"/>
  <c r="AS48" i="167" s="1"/>
  <c r="BB48" i="167" s="1"/>
  <c r="AO48" i="167"/>
  <c r="AP48" i="167" s="1"/>
  <c r="BA48" i="167" s="1"/>
  <c r="AE48" i="167"/>
  <c r="AK48" i="167" s="1"/>
  <c r="Y48" i="167"/>
  <c r="Z48" i="167" s="1"/>
  <c r="AJ48" i="167" s="1"/>
  <c r="V48" i="167"/>
  <c r="W48" i="167" s="1"/>
  <c r="AI48" i="167" s="1"/>
  <c r="Q48" i="167"/>
  <c r="O48" i="167"/>
  <c r="M48" i="167"/>
  <c r="K48" i="167"/>
  <c r="I48" i="167"/>
  <c r="F48" i="167"/>
  <c r="AY47" i="167"/>
  <c r="BD47" i="167" s="1"/>
  <c r="AV47" i="167"/>
  <c r="BC47" i="167" s="1"/>
  <c r="AR47" i="167"/>
  <c r="AS47" i="167" s="1"/>
  <c r="BB47" i="167" s="1"/>
  <c r="AO47" i="167"/>
  <c r="AP47" i="167" s="1"/>
  <c r="BA47" i="167" s="1"/>
  <c r="AE47" i="167"/>
  <c r="AK47" i="167" s="1"/>
  <c r="Y47" i="167"/>
  <c r="Z47" i="167" s="1"/>
  <c r="AJ47" i="167" s="1"/>
  <c r="V47" i="167"/>
  <c r="W47" i="167" s="1"/>
  <c r="AI47" i="167" s="1"/>
  <c r="Q47" i="167"/>
  <c r="O47" i="167"/>
  <c r="M47" i="167"/>
  <c r="K47" i="167"/>
  <c r="I47" i="167"/>
  <c r="F47" i="167"/>
  <c r="AY46" i="167"/>
  <c r="BD46" i="167" s="1"/>
  <c r="AV46" i="167"/>
  <c r="BC46" i="167" s="1"/>
  <c r="AR46" i="167"/>
  <c r="AS46" i="167" s="1"/>
  <c r="BB46" i="167" s="1"/>
  <c r="AO46" i="167"/>
  <c r="AP46" i="167" s="1"/>
  <c r="AE46" i="167"/>
  <c r="AK46" i="167" s="1"/>
  <c r="Y46" i="167"/>
  <c r="Z46" i="167" s="1"/>
  <c r="AJ46" i="167" s="1"/>
  <c r="V46" i="167"/>
  <c r="W46" i="167" s="1"/>
  <c r="AI46" i="167" s="1"/>
  <c r="Q46" i="167"/>
  <c r="O46" i="167"/>
  <c r="M46" i="167"/>
  <c r="K46" i="167"/>
  <c r="I46" i="167"/>
  <c r="F46" i="167"/>
  <c r="AY45" i="167"/>
  <c r="BD45" i="167" s="1"/>
  <c r="AV45" i="167"/>
  <c r="BC45" i="167" s="1"/>
  <c r="AR45" i="167"/>
  <c r="AS45" i="167" s="1"/>
  <c r="BB45" i="167" s="1"/>
  <c r="AO45" i="167"/>
  <c r="AP45" i="167" s="1"/>
  <c r="AE45" i="167"/>
  <c r="Y45" i="167"/>
  <c r="Z45" i="167" s="1"/>
  <c r="AJ45" i="167" s="1"/>
  <c r="V45" i="167"/>
  <c r="W45" i="167" s="1"/>
  <c r="AI45" i="167" s="1"/>
  <c r="Q45" i="167"/>
  <c r="O45" i="167"/>
  <c r="M45" i="167"/>
  <c r="K45" i="167"/>
  <c r="I45" i="167"/>
  <c r="F45" i="167"/>
  <c r="AY44" i="167"/>
  <c r="BD44" i="167" s="1"/>
  <c r="AV44" i="167"/>
  <c r="BC44" i="167" s="1"/>
  <c r="AR44" i="167"/>
  <c r="AS44" i="167" s="1"/>
  <c r="BB44" i="167" s="1"/>
  <c r="AO44" i="167"/>
  <c r="AP44" i="167" s="1"/>
  <c r="AF44" i="167"/>
  <c r="AE44" i="167"/>
  <c r="AK44" i="167" s="1"/>
  <c r="Y44" i="167"/>
  <c r="Z44" i="167" s="1"/>
  <c r="AJ44" i="167" s="1"/>
  <c r="V44" i="167"/>
  <c r="W44" i="167" s="1"/>
  <c r="AI44" i="167" s="1"/>
  <c r="Q44" i="167"/>
  <c r="O44" i="167"/>
  <c r="M44" i="167"/>
  <c r="K44" i="167"/>
  <c r="I44" i="167"/>
  <c r="F44" i="167"/>
  <c r="AY43" i="167"/>
  <c r="BD43" i="167" s="1"/>
  <c r="AV43" i="167"/>
  <c r="BC43" i="167" s="1"/>
  <c r="AR43" i="167"/>
  <c r="AS43" i="167" s="1"/>
  <c r="BB43" i="167" s="1"/>
  <c r="AO43" i="167"/>
  <c r="AP43" i="167" s="1"/>
  <c r="AE43" i="167"/>
  <c r="AF43" i="167" s="1"/>
  <c r="Y43" i="167"/>
  <c r="Z43" i="167" s="1"/>
  <c r="AJ43" i="167" s="1"/>
  <c r="V43" i="167"/>
  <c r="W43" i="167" s="1"/>
  <c r="AI43" i="167" s="1"/>
  <c r="Q43" i="167"/>
  <c r="O43" i="167"/>
  <c r="M43" i="167"/>
  <c r="K43" i="167"/>
  <c r="I43" i="167"/>
  <c r="F43" i="167"/>
  <c r="AY42" i="167"/>
  <c r="BD42" i="167" s="1"/>
  <c r="AV42" i="167"/>
  <c r="BC42" i="167" s="1"/>
  <c r="AR42" i="167"/>
  <c r="AS42" i="167" s="1"/>
  <c r="BB42" i="167" s="1"/>
  <c r="AO42" i="167"/>
  <c r="AP42" i="167" s="1"/>
  <c r="AE42" i="167"/>
  <c r="AF42" i="167" s="1"/>
  <c r="Y42" i="167"/>
  <c r="Z42" i="167" s="1"/>
  <c r="AJ42" i="167" s="1"/>
  <c r="V42" i="167"/>
  <c r="W42" i="167" s="1"/>
  <c r="AI42" i="167" s="1"/>
  <c r="Q42" i="167"/>
  <c r="O42" i="167"/>
  <c r="M42" i="167"/>
  <c r="K42" i="167"/>
  <c r="I42" i="167"/>
  <c r="F42" i="167"/>
  <c r="AY41" i="167"/>
  <c r="BD41" i="167" s="1"/>
  <c r="AV41" i="167"/>
  <c r="BC41" i="167" s="1"/>
  <c r="AR41" i="167"/>
  <c r="AS41" i="167" s="1"/>
  <c r="BB41" i="167" s="1"/>
  <c r="AO41" i="167"/>
  <c r="AP41" i="167" s="1"/>
  <c r="AE41" i="167"/>
  <c r="AF41" i="167" s="1"/>
  <c r="Y41" i="167"/>
  <c r="Z41" i="167" s="1"/>
  <c r="AJ41" i="167" s="1"/>
  <c r="V41" i="167"/>
  <c r="W41" i="167" s="1"/>
  <c r="AI41" i="167" s="1"/>
  <c r="Q41" i="167"/>
  <c r="O41" i="167"/>
  <c r="M41" i="167"/>
  <c r="K41" i="167"/>
  <c r="I41" i="167"/>
  <c r="F41" i="167"/>
  <c r="AY40" i="167"/>
  <c r="BD40" i="167" s="1"/>
  <c r="AV40" i="167"/>
  <c r="BC40" i="167" s="1"/>
  <c r="AR40" i="167"/>
  <c r="AS40" i="167" s="1"/>
  <c r="BB40" i="167" s="1"/>
  <c r="AO40" i="167"/>
  <c r="AP40" i="167" s="1"/>
  <c r="BA40" i="167" s="1"/>
  <c r="AE40" i="167"/>
  <c r="AK40" i="167" s="1"/>
  <c r="Y40" i="167"/>
  <c r="Z40" i="167" s="1"/>
  <c r="AJ40" i="167" s="1"/>
  <c r="V40" i="167"/>
  <c r="W40" i="167" s="1"/>
  <c r="AI40" i="167" s="1"/>
  <c r="Q40" i="167"/>
  <c r="O40" i="167"/>
  <c r="M40" i="167"/>
  <c r="K40" i="167"/>
  <c r="I40" i="167"/>
  <c r="F40" i="167"/>
  <c r="AY39" i="167"/>
  <c r="BD39" i="167" s="1"/>
  <c r="AV39" i="167"/>
  <c r="BC39" i="167" s="1"/>
  <c r="AR39" i="167"/>
  <c r="AS39" i="167" s="1"/>
  <c r="BB39" i="167" s="1"/>
  <c r="AO39" i="167"/>
  <c r="AP39" i="167" s="1"/>
  <c r="BA39" i="167" s="1"/>
  <c r="AE39" i="167"/>
  <c r="AF39" i="167" s="1"/>
  <c r="Y39" i="167"/>
  <c r="Z39" i="167" s="1"/>
  <c r="AJ39" i="167" s="1"/>
  <c r="V39" i="167"/>
  <c r="W39" i="167" s="1"/>
  <c r="AI39" i="167" s="1"/>
  <c r="Q39" i="167"/>
  <c r="O39" i="167"/>
  <c r="M39" i="167"/>
  <c r="K39" i="167"/>
  <c r="I39" i="167"/>
  <c r="F39" i="167"/>
  <c r="AY38" i="167"/>
  <c r="BD38" i="167" s="1"/>
  <c r="AV38" i="167"/>
  <c r="BC38" i="167" s="1"/>
  <c r="AR38" i="167"/>
  <c r="AS38" i="167" s="1"/>
  <c r="BB38" i="167" s="1"/>
  <c r="AO38" i="167"/>
  <c r="AP38" i="167" s="1"/>
  <c r="AF38" i="167"/>
  <c r="AE38" i="167"/>
  <c r="AK38" i="167" s="1"/>
  <c r="Y38" i="167"/>
  <c r="Z38" i="167" s="1"/>
  <c r="AJ38" i="167" s="1"/>
  <c r="V38" i="167"/>
  <c r="W38" i="167" s="1"/>
  <c r="AI38" i="167" s="1"/>
  <c r="Q38" i="167"/>
  <c r="O38" i="167"/>
  <c r="M38" i="167"/>
  <c r="K38" i="167"/>
  <c r="I38" i="167"/>
  <c r="F38" i="167"/>
  <c r="AY37" i="167"/>
  <c r="BD37" i="167" s="1"/>
  <c r="AV37" i="167"/>
  <c r="BC37" i="167" s="1"/>
  <c r="AR37" i="167"/>
  <c r="AS37" i="167" s="1"/>
  <c r="BB37" i="167" s="1"/>
  <c r="AO37" i="167"/>
  <c r="AP37" i="167" s="1"/>
  <c r="AE37" i="167"/>
  <c r="Y37" i="167"/>
  <c r="Z37" i="167" s="1"/>
  <c r="AJ37" i="167" s="1"/>
  <c r="V37" i="167"/>
  <c r="W37" i="167" s="1"/>
  <c r="AI37" i="167" s="1"/>
  <c r="Q37" i="167"/>
  <c r="O37" i="167"/>
  <c r="M37" i="167"/>
  <c r="K37" i="167"/>
  <c r="I37" i="167"/>
  <c r="F37" i="167"/>
  <c r="BC36" i="167"/>
  <c r="AY36" i="167"/>
  <c r="BD36" i="167" s="1"/>
  <c r="AV36" i="167"/>
  <c r="AR36" i="167"/>
  <c r="AS36" i="167" s="1"/>
  <c r="BB36" i="167" s="1"/>
  <c r="AO36" i="167"/>
  <c r="AP36" i="167" s="1"/>
  <c r="AE36" i="167"/>
  <c r="AK36" i="167" s="1"/>
  <c r="Y36" i="167"/>
  <c r="Z36" i="167" s="1"/>
  <c r="AJ36" i="167" s="1"/>
  <c r="V36" i="167"/>
  <c r="W36" i="167" s="1"/>
  <c r="AI36" i="167" s="1"/>
  <c r="Q36" i="167"/>
  <c r="O36" i="167"/>
  <c r="M36" i="167"/>
  <c r="K36" i="167"/>
  <c r="I36" i="167"/>
  <c r="F36" i="167"/>
  <c r="AY35" i="167"/>
  <c r="BD35" i="167" s="1"/>
  <c r="AV35" i="167"/>
  <c r="BC35" i="167" s="1"/>
  <c r="AR35" i="167"/>
  <c r="AS35" i="167" s="1"/>
  <c r="BB35" i="167" s="1"/>
  <c r="AO35" i="167"/>
  <c r="AP35" i="167" s="1"/>
  <c r="AE35" i="167"/>
  <c r="AF35" i="167" s="1"/>
  <c r="Y35" i="167"/>
  <c r="Z35" i="167" s="1"/>
  <c r="AJ35" i="167" s="1"/>
  <c r="V35" i="167"/>
  <c r="W35" i="167" s="1"/>
  <c r="AI35" i="167" s="1"/>
  <c r="Q35" i="167"/>
  <c r="O35" i="167"/>
  <c r="M35" i="167"/>
  <c r="K35" i="167"/>
  <c r="I35" i="167"/>
  <c r="F35" i="167"/>
  <c r="AY34" i="167"/>
  <c r="BD34" i="167" s="1"/>
  <c r="AV34" i="167"/>
  <c r="BC34" i="167" s="1"/>
  <c r="AR34" i="167"/>
  <c r="AS34" i="167" s="1"/>
  <c r="BB34" i="167" s="1"/>
  <c r="AO34" i="167"/>
  <c r="AP34" i="167" s="1"/>
  <c r="AE34" i="167"/>
  <c r="AF34" i="167" s="1"/>
  <c r="Z34" i="167"/>
  <c r="AJ34" i="167" s="1"/>
  <c r="Y34" i="167"/>
  <c r="V34" i="167"/>
  <c r="W34" i="167" s="1"/>
  <c r="AI34" i="167" s="1"/>
  <c r="Q34" i="167"/>
  <c r="O34" i="167"/>
  <c r="M34" i="167"/>
  <c r="K34" i="167"/>
  <c r="I34" i="167"/>
  <c r="F34" i="167"/>
  <c r="AY33" i="167"/>
  <c r="BD33" i="167" s="1"/>
  <c r="AV33" i="167"/>
  <c r="BC33" i="167" s="1"/>
  <c r="AR33" i="167"/>
  <c r="AS33" i="167" s="1"/>
  <c r="BB33" i="167" s="1"/>
  <c r="AO33" i="167"/>
  <c r="AP33" i="167" s="1"/>
  <c r="AI33" i="167"/>
  <c r="AE33" i="167"/>
  <c r="AF33" i="167" s="1"/>
  <c r="Y33" i="167"/>
  <c r="Z33" i="167" s="1"/>
  <c r="AJ33" i="167" s="1"/>
  <c r="V33" i="167"/>
  <c r="W33" i="167" s="1"/>
  <c r="Q33" i="167"/>
  <c r="O33" i="167"/>
  <c r="M33" i="167"/>
  <c r="K33" i="167"/>
  <c r="I33" i="167"/>
  <c r="F33" i="167"/>
  <c r="BC32" i="167"/>
  <c r="AY32" i="167"/>
  <c r="BD32" i="167" s="1"/>
  <c r="AV32" i="167"/>
  <c r="AR32" i="167"/>
  <c r="AS32" i="167" s="1"/>
  <c r="BB32" i="167" s="1"/>
  <c r="AO32" i="167"/>
  <c r="AP32" i="167" s="1"/>
  <c r="BA32" i="167" s="1"/>
  <c r="AE32" i="167"/>
  <c r="AK32" i="167" s="1"/>
  <c r="Y32" i="167"/>
  <c r="Z32" i="167" s="1"/>
  <c r="AJ32" i="167" s="1"/>
  <c r="V32" i="167"/>
  <c r="W32" i="167" s="1"/>
  <c r="AI32" i="167" s="1"/>
  <c r="Q32" i="167"/>
  <c r="O32" i="167"/>
  <c r="M32" i="167"/>
  <c r="K32" i="167"/>
  <c r="I32" i="167"/>
  <c r="F32" i="167"/>
  <c r="AY31" i="167"/>
  <c r="BD31" i="167" s="1"/>
  <c r="AV31" i="167"/>
  <c r="BC31" i="167" s="1"/>
  <c r="AR31" i="167"/>
  <c r="AS31" i="167" s="1"/>
  <c r="BB31" i="167" s="1"/>
  <c r="AO31" i="167"/>
  <c r="AP31" i="167" s="1"/>
  <c r="BA31" i="167" s="1"/>
  <c r="AE31" i="167"/>
  <c r="AF31" i="167" s="1"/>
  <c r="Y31" i="167"/>
  <c r="Z31" i="167" s="1"/>
  <c r="AJ31" i="167" s="1"/>
  <c r="V31" i="167"/>
  <c r="W31" i="167" s="1"/>
  <c r="AI31" i="167" s="1"/>
  <c r="Q31" i="167"/>
  <c r="O31" i="167"/>
  <c r="M31" i="167"/>
  <c r="K31" i="167"/>
  <c r="I31" i="167"/>
  <c r="F31" i="167"/>
  <c r="AY30" i="167"/>
  <c r="BD30" i="167" s="1"/>
  <c r="AV30" i="167"/>
  <c r="BC30" i="167" s="1"/>
  <c r="AR30" i="167"/>
  <c r="AS30" i="167" s="1"/>
  <c r="BB30" i="167" s="1"/>
  <c r="AO30" i="167"/>
  <c r="AP30" i="167" s="1"/>
  <c r="AE30" i="167"/>
  <c r="AK30" i="167" s="1"/>
  <c r="Y30" i="167"/>
  <c r="Z30" i="167" s="1"/>
  <c r="AJ30" i="167" s="1"/>
  <c r="V30" i="167"/>
  <c r="W30" i="167" s="1"/>
  <c r="AI30" i="167" s="1"/>
  <c r="Q30" i="167"/>
  <c r="O30" i="167"/>
  <c r="M30" i="167"/>
  <c r="K30" i="167"/>
  <c r="I30" i="167"/>
  <c r="F30" i="167"/>
  <c r="AY29" i="167"/>
  <c r="BD29" i="167" s="1"/>
  <c r="AV29" i="167"/>
  <c r="BC29" i="167" s="1"/>
  <c r="AR29" i="167"/>
  <c r="AS29" i="167" s="1"/>
  <c r="BB29" i="167" s="1"/>
  <c r="AO29" i="167"/>
  <c r="AP29" i="167" s="1"/>
  <c r="AE29" i="167"/>
  <c r="Y29" i="167"/>
  <c r="Z29" i="167" s="1"/>
  <c r="AJ29" i="167" s="1"/>
  <c r="V29" i="167"/>
  <c r="W29" i="167" s="1"/>
  <c r="AI29" i="167" s="1"/>
  <c r="Q29" i="167"/>
  <c r="O29" i="167"/>
  <c r="M29" i="167"/>
  <c r="K29" i="167"/>
  <c r="I29" i="167"/>
  <c r="F29" i="167"/>
  <c r="AY28" i="167"/>
  <c r="BD28" i="167" s="1"/>
  <c r="AV28" i="167"/>
  <c r="BC28" i="167" s="1"/>
  <c r="AR28" i="167"/>
  <c r="AS28" i="167" s="1"/>
  <c r="BB28" i="167" s="1"/>
  <c r="AP28" i="167"/>
  <c r="AO28" i="167"/>
  <c r="AE28" i="167"/>
  <c r="AK28" i="167" s="1"/>
  <c r="Y28" i="167"/>
  <c r="Z28" i="167" s="1"/>
  <c r="AJ28" i="167" s="1"/>
  <c r="V28" i="167"/>
  <c r="W28" i="167" s="1"/>
  <c r="AI28" i="167" s="1"/>
  <c r="Q28" i="167"/>
  <c r="O28" i="167"/>
  <c r="M28" i="167"/>
  <c r="K28" i="167"/>
  <c r="I28" i="167"/>
  <c r="F28" i="167"/>
  <c r="AY27" i="167"/>
  <c r="BD27" i="167" s="1"/>
  <c r="AV27" i="167"/>
  <c r="BC27" i="167" s="1"/>
  <c r="AR27" i="167"/>
  <c r="AS27" i="167" s="1"/>
  <c r="BB27" i="167" s="1"/>
  <c r="AO27" i="167"/>
  <c r="AP27" i="167" s="1"/>
  <c r="AK27" i="167"/>
  <c r="AE27" i="167"/>
  <c r="AF27" i="167" s="1"/>
  <c r="Y27" i="167"/>
  <c r="Z27" i="167" s="1"/>
  <c r="AJ27" i="167" s="1"/>
  <c r="V27" i="167"/>
  <c r="W27" i="167" s="1"/>
  <c r="AI27" i="167" s="1"/>
  <c r="Q27" i="167"/>
  <c r="O27" i="167"/>
  <c r="M27" i="167"/>
  <c r="K27" i="167"/>
  <c r="I27" i="167"/>
  <c r="F27" i="167"/>
  <c r="AY26" i="167"/>
  <c r="BD26" i="167" s="1"/>
  <c r="AV26" i="167"/>
  <c r="BC26" i="167" s="1"/>
  <c r="AR26" i="167"/>
  <c r="AS26" i="167" s="1"/>
  <c r="BB26" i="167" s="1"/>
  <c r="AO26" i="167"/>
  <c r="AP26" i="167" s="1"/>
  <c r="AE26" i="167"/>
  <c r="AF26" i="167" s="1"/>
  <c r="Y26" i="167"/>
  <c r="Z26" i="167" s="1"/>
  <c r="AJ26" i="167" s="1"/>
  <c r="W26" i="167"/>
  <c r="AI26" i="167" s="1"/>
  <c r="V26" i="167"/>
  <c r="Q26" i="167"/>
  <c r="O26" i="167"/>
  <c r="M26" i="167"/>
  <c r="K26" i="167"/>
  <c r="I26" i="167"/>
  <c r="F26" i="167"/>
  <c r="BD25" i="167"/>
  <c r="AY25" i="167"/>
  <c r="AV25" i="167"/>
  <c r="BC25" i="167" s="1"/>
  <c r="AR25" i="167"/>
  <c r="AS25" i="167" s="1"/>
  <c r="BB25" i="167" s="1"/>
  <c r="AO25" i="167"/>
  <c r="AP25" i="167" s="1"/>
  <c r="BA25" i="167" s="1"/>
  <c r="AE25" i="167"/>
  <c r="AK25" i="167" s="1"/>
  <c r="Y25" i="167"/>
  <c r="Z25" i="167" s="1"/>
  <c r="AJ25" i="167" s="1"/>
  <c r="V25" i="167"/>
  <c r="W25" i="167" s="1"/>
  <c r="AI25" i="167" s="1"/>
  <c r="Q25" i="167"/>
  <c r="O25" i="167"/>
  <c r="M25" i="167"/>
  <c r="K25" i="167"/>
  <c r="I25" i="167"/>
  <c r="F25" i="167"/>
  <c r="AY24" i="167"/>
  <c r="BD24" i="167" s="1"/>
  <c r="AV24" i="167"/>
  <c r="BC24" i="167" s="1"/>
  <c r="AR24" i="167"/>
  <c r="AS24" i="167" s="1"/>
  <c r="BB24" i="167" s="1"/>
  <c r="AO24" i="167"/>
  <c r="AP24" i="167" s="1"/>
  <c r="BA24" i="167" s="1"/>
  <c r="AE24" i="167"/>
  <c r="AK24" i="167" s="1"/>
  <c r="Y24" i="167"/>
  <c r="Z24" i="167" s="1"/>
  <c r="AJ24" i="167" s="1"/>
  <c r="V24" i="167"/>
  <c r="W24" i="167" s="1"/>
  <c r="AI24" i="167" s="1"/>
  <c r="Q24" i="167"/>
  <c r="O24" i="167"/>
  <c r="M24" i="167"/>
  <c r="K24" i="167"/>
  <c r="I24" i="167"/>
  <c r="F24" i="167"/>
  <c r="AY23" i="167"/>
  <c r="BD23" i="167" s="1"/>
  <c r="AV23" i="167"/>
  <c r="BC23" i="167" s="1"/>
  <c r="AR23" i="167"/>
  <c r="AS23" i="167" s="1"/>
  <c r="BB23" i="167" s="1"/>
  <c r="AO23" i="167"/>
  <c r="AP23" i="167" s="1"/>
  <c r="BA23" i="167" s="1"/>
  <c r="AE23" i="167"/>
  <c r="AF23" i="167" s="1"/>
  <c r="Y23" i="167"/>
  <c r="Z23" i="167" s="1"/>
  <c r="AJ23" i="167" s="1"/>
  <c r="V23" i="167"/>
  <c r="W23" i="167" s="1"/>
  <c r="AI23" i="167" s="1"/>
  <c r="Q23" i="167"/>
  <c r="O23" i="167"/>
  <c r="M23" i="167"/>
  <c r="K23" i="167"/>
  <c r="I23" i="167"/>
  <c r="F23" i="167"/>
  <c r="AY22" i="167"/>
  <c r="BD22" i="167" s="1"/>
  <c r="AV22" i="167"/>
  <c r="BC22" i="167" s="1"/>
  <c r="AR22" i="167"/>
  <c r="AS22" i="167" s="1"/>
  <c r="BB22" i="167" s="1"/>
  <c r="AO22" i="167"/>
  <c r="AP22" i="167" s="1"/>
  <c r="BA22" i="167" s="1"/>
  <c r="AE22" i="167"/>
  <c r="AK22" i="167" s="1"/>
  <c r="Y22" i="167"/>
  <c r="Z22" i="167" s="1"/>
  <c r="AJ22" i="167" s="1"/>
  <c r="V22" i="167"/>
  <c r="W22" i="167" s="1"/>
  <c r="AI22" i="167" s="1"/>
  <c r="Q22" i="167"/>
  <c r="O22" i="167"/>
  <c r="M22" i="167"/>
  <c r="K22" i="167"/>
  <c r="I22" i="167"/>
  <c r="F22" i="167"/>
  <c r="AY50" i="166"/>
  <c r="BD50" i="166" s="1"/>
  <c r="AV50" i="166"/>
  <c r="BC50" i="166" s="1"/>
  <c r="AR50" i="166"/>
  <c r="AS50" i="166" s="1"/>
  <c r="BB50" i="166" s="1"/>
  <c r="AO50" i="166"/>
  <c r="AP50" i="166" s="1"/>
  <c r="AE50" i="166"/>
  <c r="AF50" i="166" s="1"/>
  <c r="Z50" i="166"/>
  <c r="AJ50" i="166" s="1"/>
  <c r="Y50" i="166"/>
  <c r="V50" i="166"/>
  <c r="W50" i="166" s="1"/>
  <c r="AI50" i="166" s="1"/>
  <c r="Q50" i="166"/>
  <c r="O50" i="166"/>
  <c r="M50" i="166"/>
  <c r="K50" i="166"/>
  <c r="I50" i="166"/>
  <c r="F50" i="166"/>
  <c r="P50" i="166" s="1"/>
  <c r="R50" i="166" s="1"/>
  <c r="S50" i="166" s="1"/>
  <c r="AY49" i="166"/>
  <c r="BD49" i="166" s="1"/>
  <c r="AV49" i="166"/>
  <c r="BC49" i="166" s="1"/>
  <c r="AR49" i="166"/>
  <c r="AS49" i="166" s="1"/>
  <c r="BB49" i="166" s="1"/>
  <c r="AO49" i="166"/>
  <c r="AP49" i="166" s="1"/>
  <c r="AI49" i="166"/>
  <c r="AE49" i="166"/>
  <c r="Y49" i="166"/>
  <c r="Z49" i="166" s="1"/>
  <c r="AJ49" i="166" s="1"/>
  <c r="V49" i="166"/>
  <c r="W49" i="166" s="1"/>
  <c r="Q49" i="166"/>
  <c r="O49" i="166"/>
  <c r="M49" i="166"/>
  <c r="K49" i="166"/>
  <c r="I49" i="166"/>
  <c r="F49" i="166"/>
  <c r="BC48" i="166"/>
  <c r="AY48" i="166"/>
  <c r="BD48" i="166" s="1"/>
  <c r="AV48" i="166"/>
  <c r="AS48" i="166"/>
  <c r="BB48" i="166" s="1"/>
  <c r="AR48" i="166"/>
  <c r="AO48" i="166"/>
  <c r="AP48" i="166" s="1"/>
  <c r="AK48" i="166"/>
  <c r="AF48" i="166"/>
  <c r="AE48" i="166"/>
  <c r="Y48" i="166"/>
  <c r="Z48" i="166" s="1"/>
  <c r="AJ48" i="166" s="1"/>
  <c r="W48" i="166"/>
  <c r="AI48" i="166" s="1"/>
  <c r="V48" i="166"/>
  <c r="Q48" i="166"/>
  <c r="O48" i="166"/>
  <c r="M48" i="166"/>
  <c r="K48" i="166"/>
  <c r="I48" i="166"/>
  <c r="F48" i="166"/>
  <c r="BD47" i="166"/>
  <c r="AY47" i="166"/>
  <c r="AV47" i="166"/>
  <c r="BC47" i="166" s="1"/>
  <c r="AR47" i="166"/>
  <c r="AS47" i="166" s="1"/>
  <c r="BB47" i="166" s="1"/>
  <c r="AO47" i="166"/>
  <c r="AP47" i="166" s="1"/>
  <c r="BA47" i="166" s="1"/>
  <c r="AE47" i="166"/>
  <c r="AF47" i="166" s="1"/>
  <c r="Y47" i="166"/>
  <c r="Z47" i="166" s="1"/>
  <c r="AJ47" i="166" s="1"/>
  <c r="V47" i="166"/>
  <c r="W47" i="166" s="1"/>
  <c r="AI47" i="166" s="1"/>
  <c r="Q47" i="166"/>
  <c r="O47" i="166"/>
  <c r="M47" i="166"/>
  <c r="K47" i="166"/>
  <c r="I47" i="166"/>
  <c r="F47" i="166"/>
  <c r="AY46" i="166"/>
  <c r="BD46" i="166" s="1"/>
  <c r="AV46" i="166"/>
  <c r="BC46" i="166" s="1"/>
  <c r="AR46" i="166"/>
  <c r="AS46" i="166" s="1"/>
  <c r="BB46" i="166" s="1"/>
  <c r="AO46" i="166"/>
  <c r="AP46" i="166" s="1"/>
  <c r="AE46" i="166"/>
  <c r="AK46" i="166" s="1"/>
  <c r="Y46" i="166"/>
  <c r="Z46" i="166" s="1"/>
  <c r="AJ46" i="166" s="1"/>
  <c r="W46" i="166"/>
  <c r="AI46" i="166" s="1"/>
  <c r="V46" i="166"/>
  <c r="Q46" i="166"/>
  <c r="O46" i="166"/>
  <c r="M46" i="166"/>
  <c r="K46" i="166"/>
  <c r="I46" i="166"/>
  <c r="F46" i="166"/>
  <c r="AY45" i="166"/>
  <c r="BD45" i="166" s="1"/>
  <c r="AV45" i="166"/>
  <c r="BC45" i="166" s="1"/>
  <c r="AR45" i="166"/>
  <c r="AS45" i="166" s="1"/>
  <c r="BB45" i="166" s="1"/>
  <c r="AO45" i="166"/>
  <c r="AP45" i="166" s="1"/>
  <c r="AE45" i="166"/>
  <c r="Y45" i="166"/>
  <c r="Z45" i="166" s="1"/>
  <c r="AJ45" i="166" s="1"/>
  <c r="V45" i="166"/>
  <c r="W45" i="166" s="1"/>
  <c r="AI45" i="166" s="1"/>
  <c r="Q45" i="166"/>
  <c r="O45" i="166"/>
  <c r="M45" i="166"/>
  <c r="K45" i="166"/>
  <c r="I45" i="166"/>
  <c r="P45" i="166" s="1"/>
  <c r="R45" i="166" s="1"/>
  <c r="S45" i="166" s="1"/>
  <c r="F45" i="166"/>
  <c r="AY44" i="166"/>
  <c r="BD44" i="166" s="1"/>
  <c r="AV44" i="166"/>
  <c r="BC44" i="166" s="1"/>
  <c r="AR44" i="166"/>
  <c r="AS44" i="166" s="1"/>
  <c r="BB44" i="166" s="1"/>
  <c r="AO44" i="166"/>
  <c r="AP44" i="166" s="1"/>
  <c r="AK44" i="166"/>
  <c r="AE44" i="166"/>
  <c r="AF44" i="166" s="1"/>
  <c r="Y44" i="166"/>
  <c r="Z44" i="166" s="1"/>
  <c r="AJ44" i="166" s="1"/>
  <c r="V44" i="166"/>
  <c r="W44" i="166" s="1"/>
  <c r="AI44" i="166" s="1"/>
  <c r="Q44" i="166"/>
  <c r="O44" i="166"/>
  <c r="M44" i="166"/>
  <c r="K44" i="166"/>
  <c r="I44" i="166"/>
  <c r="F44" i="166"/>
  <c r="AY43" i="166"/>
  <c r="BD43" i="166" s="1"/>
  <c r="AV43" i="166"/>
  <c r="BC43" i="166" s="1"/>
  <c r="AR43" i="166"/>
  <c r="AS43" i="166" s="1"/>
  <c r="BB43" i="166" s="1"/>
  <c r="AO43" i="166"/>
  <c r="AP43" i="166" s="1"/>
  <c r="BA43" i="166" s="1"/>
  <c r="AE43" i="166"/>
  <c r="AF43" i="166" s="1"/>
  <c r="Y43" i="166"/>
  <c r="Z43" i="166" s="1"/>
  <c r="AJ43" i="166" s="1"/>
  <c r="V43" i="166"/>
  <c r="W43" i="166" s="1"/>
  <c r="AI43" i="166" s="1"/>
  <c r="Q43" i="166"/>
  <c r="O43" i="166"/>
  <c r="M43" i="166"/>
  <c r="K43" i="166"/>
  <c r="I43" i="166"/>
  <c r="F43" i="166"/>
  <c r="AY42" i="166"/>
  <c r="BD42" i="166" s="1"/>
  <c r="AV42" i="166"/>
  <c r="BC42" i="166" s="1"/>
  <c r="AR42" i="166"/>
  <c r="AS42" i="166" s="1"/>
  <c r="BB42" i="166" s="1"/>
  <c r="AP42" i="166"/>
  <c r="BA42" i="166" s="1"/>
  <c r="AO42" i="166"/>
  <c r="AE42" i="166"/>
  <c r="AK42" i="166" s="1"/>
  <c r="Y42" i="166"/>
  <c r="Z42" i="166" s="1"/>
  <c r="AJ42" i="166" s="1"/>
  <c r="V42" i="166"/>
  <c r="W42" i="166" s="1"/>
  <c r="AI42" i="166" s="1"/>
  <c r="Q42" i="166"/>
  <c r="O42" i="166"/>
  <c r="M42" i="166"/>
  <c r="K42" i="166"/>
  <c r="I42" i="166"/>
  <c r="F42" i="166"/>
  <c r="AY41" i="166"/>
  <c r="BD41" i="166" s="1"/>
  <c r="AV41" i="166"/>
  <c r="BC41" i="166" s="1"/>
  <c r="AR41" i="166"/>
  <c r="AS41" i="166" s="1"/>
  <c r="BB41" i="166" s="1"/>
  <c r="AO41" i="166"/>
  <c r="AP41" i="166" s="1"/>
  <c r="AE41" i="166"/>
  <c r="Z41" i="166"/>
  <c r="AJ41" i="166" s="1"/>
  <c r="Y41" i="166"/>
  <c r="V41" i="166"/>
  <c r="W41" i="166" s="1"/>
  <c r="AI41" i="166" s="1"/>
  <c r="Q41" i="166"/>
  <c r="O41" i="166"/>
  <c r="P41" i="166" s="1"/>
  <c r="R41" i="166" s="1"/>
  <c r="S41" i="166" s="1"/>
  <c r="M41" i="166"/>
  <c r="K41" i="166"/>
  <c r="I41" i="166"/>
  <c r="F41" i="166"/>
  <c r="AY40" i="166"/>
  <c r="BD40" i="166" s="1"/>
  <c r="AV40" i="166"/>
  <c r="BC40" i="166" s="1"/>
  <c r="AS40" i="166"/>
  <c r="BB40" i="166" s="1"/>
  <c r="AR40" i="166"/>
  <c r="AO40" i="166"/>
  <c r="AP40" i="166" s="1"/>
  <c r="AE40" i="166"/>
  <c r="AK40" i="166" s="1"/>
  <c r="Y40" i="166"/>
  <c r="Z40" i="166" s="1"/>
  <c r="AJ40" i="166" s="1"/>
  <c r="W40" i="166"/>
  <c r="AI40" i="166" s="1"/>
  <c r="V40" i="166"/>
  <c r="Q40" i="166"/>
  <c r="O40" i="166"/>
  <c r="M40" i="166"/>
  <c r="K40" i="166"/>
  <c r="I40" i="166"/>
  <c r="F40" i="166"/>
  <c r="P40" i="166" s="1"/>
  <c r="R40" i="166" s="1"/>
  <c r="S40" i="166" s="1"/>
  <c r="BD39" i="166"/>
  <c r="AY39" i="166"/>
  <c r="AV39" i="166"/>
  <c r="BC39" i="166" s="1"/>
  <c r="AR39" i="166"/>
  <c r="AS39" i="166" s="1"/>
  <c r="BB39" i="166" s="1"/>
  <c r="AO39" i="166"/>
  <c r="AP39" i="166" s="1"/>
  <c r="BA39" i="166" s="1"/>
  <c r="AE39" i="166"/>
  <c r="AF39" i="166" s="1"/>
  <c r="Y39" i="166"/>
  <c r="Z39" i="166" s="1"/>
  <c r="AJ39" i="166" s="1"/>
  <c r="V39" i="166"/>
  <c r="W39" i="166" s="1"/>
  <c r="AI39" i="166" s="1"/>
  <c r="Q39" i="166"/>
  <c r="O39" i="166"/>
  <c r="M39" i="166"/>
  <c r="K39" i="166"/>
  <c r="I39" i="166"/>
  <c r="F39" i="166"/>
  <c r="BA38" i="166"/>
  <c r="AY38" i="166"/>
  <c r="BD38" i="166" s="1"/>
  <c r="AV38" i="166"/>
  <c r="BC38" i="166" s="1"/>
  <c r="AR38" i="166"/>
  <c r="AS38" i="166" s="1"/>
  <c r="BB38" i="166" s="1"/>
  <c r="AO38" i="166"/>
  <c r="AP38" i="166" s="1"/>
  <c r="AE38" i="166"/>
  <c r="AK38" i="166" s="1"/>
  <c r="Y38" i="166"/>
  <c r="Z38" i="166" s="1"/>
  <c r="AJ38" i="166" s="1"/>
  <c r="W38" i="166"/>
  <c r="AI38" i="166" s="1"/>
  <c r="V38" i="166"/>
  <c r="Q38" i="166"/>
  <c r="O38" i="166"/>
  <c r="M38" i="166"/>
  <c r="K38" i="166"/>
  <c r="I38" i="166"/>
  <c r="F38" i="166"/>
  <c r="P38" i="166" s="1"/>
  <c r="R38" i="166" s="1"/>
  <c r="S38" i="166" s="1"/>
  <c r="BD37" i="166"/>
  <c r="AY37" i="166"/>
  <c r="AV37" i="166"/>
  <c r="BC37" i="166" s="1"/>
  <c r="AR37" i="166"/>
  <c r="AS37" i="166" s="1"/>
  <c r="BB37" i="166" s="1"/>
  <c r="AO37" i="166"/>
  <c r="AP37" i="166" s="1"/>
  <c r="AE37" i="166"/>
  <c r="Y37" i="166"/>
  <c r="Z37" i="166" s="1"/>
  <c r="AJ37" i="166" s="1"/>
  <c r="V37" i="166"/>
  <c r="W37" i="166" s="1"/>
  <c r="AI37" i="166" s="1"/>
  <c r="Q37" i="166"/>
  <c r="O37" i="166"/>
  <c r="M37" i="166"/>
  <c r="K37" i="166"/>
  <c r="I37" i="166"/>
  <c r="F37" i="166"/>
  <c r="AY36" i="166"/>
  <c r="BD36" i="166" s="1"/>
  <c r="AV36" i="166"/>
  <c r="BC36" i="166" s="1"/>
  <c r="AR36" i="166"/>
  <c r="AS36" i="166" s="1"/>
  <c r="BB36" i="166" s="1"/>
  <c r="AO36" i="166"/>
  <c r="AP36" i="166" s="1"/>
  <c r="AE36" i="166"/>
  <c r="AK36" i="166" s="1"/>
  <c r="Z36" i="166"/>
  <c r="AJ36" i="166" s="1"/>
  <c r="Y36" i="166"/>
  <c r="V36" i="166"/>
  <c r="W36" i="166" s="1"/>
  <c r="AI36" i="166" s="1"/>
  <c r="Q36" i="166"/>
  <c r="O36" i="166"/>
  <c r="M36" i="166"/>
  <c r="K36" i="166"/>
  <c r="I36" i="166"/>
  <c r="F36" i="166"/>
  <c r="AY35" i="166"/>
  <c r="BD35" i="166" s="1"/>
  <c r="AV35" i="166"/>
  <c r="BC35" i="166" s="1"/>
  <c r="AR35" i="166"/>
  <c r="AS35" i="166" s="1"/>
  <c r="BB35" i="166" s="1"/>
  <c r="AO35" i="166"/>
  <c r="AP35" i="166" s="1"/>
  <c r="BA35" i="166" s="1"/>
  <c r="AE35" i="166"/>
  <c r="AF35" i="166" s="1"/>
  <c r="Y35" i="166"/>
  <c r="Z35" i="166" s="1"/>
  <c r="AJ35" i="166" s="1"/>
  <c r="V35" i="166"/>
  <c r="W35" i="166" s="1"/>
  <c r="AI35" i="166" s="1"/>
  <c r="Q35" i="166"/>
  <c r="O35" i="166"/>
  <c r="M35" i="166"/>
  <c r="K35" i="166"/>
  <c r="I35" i="166"/>
  <c r="F35" i="166"/>
  <c r="AY34" i="166"/>
  <c r="BD34" i="166" s="1"/>
  <c r="AV34" i="166"/>
  <c r="BC34" i="166" s="1"/>
  <c r="AR34" i="166"/>
  <c r="AS34" i="166" s="1"/>
  <c r="BB34" i="166" s="1"/>
  <c r="AO34" i="166"/>
  <c r="AP34" i="166" s="1"/>
  <c r="BA34" i="166" s="1"/>
  <c r="AF34" i="166"/>
  <c r="AE34" i="166"/>
  <c r="AK34" i="166" s="1"/>
  <c r="Y34" i="166"/>
  <c r="Z34" i="166" s="1"/>
  <c r="AJ34" i="166" s="1"/>
  <c r="V34" i="166"/>
  <c r="W34" i="166" s="1"/>
  <c r="AI34" i="166" s="1"/>
  <c r="Q34" i="166"/>
  <c r="O34" i="166"/>
  <c r="M34" i="166"/>
  <c r="K34" i="166"/>
  <c r="I34" i="166"/>
  <c r="F34" i="166"/>
  <c r="AY33" i="166"/>
  <c r="BD33" i="166" s="1"/>
  <c r="AV33" i="166"/>
  <c r="BC33" i="166" s="1"/>
  <c r="AR33" i="166"/>
  <c r="AS33" i="166" s="1"/>
  <c r="BB33" i="166" s="1"/>
  <c r="AO33" i="166"/>
  <c r="AP33" i="166" s="1"/>
  <c r="AE33" i="166"/>
  <c r="Y33" i="166"/>
  <c r="Z33" i="166" s="1"/>
  <c r="AJ33" i="166" s="1"/>
  <c r="V33" i="166"/>
  <c r="W33" i="166" s="1"/>
  <c r="AI33" i="166" s="1"/>
  <c r="Q33" i="166"/>
  <c r="O33" i="166"/>
  <c r="M33" i="166"/>
  <c r="K33" i="166"/>
  <c r="I33" i="166"/>
  <c r="F33" i="166"/>
  <c r="P33" i="166" s="1"/>
  <c r="R33" i="166" s="1"/>
  <c r="S33" i="166" s="1"/>
  <c r="AY32" i="166"/>
  <c r="BD32" i="166" s="1"/>
  <c r="AV32" i="166"/>
  <c r="BC32" i="166" s="1"/>
  <c r="AR32" i="166"/>
  <c r="AS32" i="166" s="1"/>
  <c r="BB32" i="166" s="1"/>
  <c r="AO32" i="166"/>
  <c r="AP32" i="166" s="1"/>
  <c r="AK32" i="166"/>
  <c r="AE32" i="166"/>
  <c r="AF32" i="166" s="1"/>
  <c r="Y32" i="166"/>
  <c r="Z32" i="166" s="1"/>
  <c r="AJ32" i="166" s="1"/>
  <c r="V32" i="166"/>
  <c r="W32" i="166" s="1"/>
  <c r="AI32" i="166" s="1"/>
  <c r="Q32" i="166"/>
  <c r="O32" i="166"/>
  <c r="M32" i="166"/>
  <c r="K32" i="166"/>
  <c r="I32" i="166"/>
  <c r="F32" i="166"/>
  <c r="AY31" i="166"/>
  <c r="BD31" i="166" s="1"/>
  <c r="AV31" i="166"/>
  <c r="BC31" i="166" s="1"/>
  <c r="AR31" i="166"/>
  <c r="AS31" i="166" s="1"/>
  <c r="BB31" i="166" s="1"/>
  <c r="AO31" i="166"/>
  <c r="AP31" i="166" s="1"/>
  <c r="BA31" i="166" s="1"/>
  <c r="AE31" i="166"/>
  <c r="AF31" i="166" s="1"/>
  <c r="Y31" i="166"/>
  <c r="Z31" i="166" s="1"/>
  <c r="AJ31" i="166" s="1"/>
  <c r="V31" i="166"/>
  <c r="W31" i="166" s="1"/>
  <c r="AI31" i="166" s="1"/>
  <c r="Q31" i="166"/>
  <c r="O31" i="166"/>
  <c r="M31" i="166"/>
  <c r="P31" i="166" s="1"/>
  <c r="R31" i="166" s="1"/>
  <c r="S31" i="166" s="1"/>
  <c r="K31" i="166"/>
  <c r="I31" i="166"/>
  <c r="F31" i="166"/>
  <c r="AY30" i="166"/>
  <c r="BD30" i="166" s="1"/>
  <c r="AV30" i="166"/>
  <c r="BC30" i="166" s="1"/>
  <c r="AS30" i="166"/>
  <c r="BB30" i="166" s="1"/>
  <c r="AR30" i="166"/>
  <c r="AO30" i="166"/>
  <c r="AP30" i="166" s="1"/>
  <c r="BA30" i="166" s="1"/>
  <c r="AE30" i="166"/>
  <c r="AK30" i="166" s="1"/>
  <c r="Y30" i="166"/>
  <c r="Z30" i="166" s="1"/>
  <c r="AJ30" i="166" s="1"/>
  <c r="W30" i="166"/>
  <c r="AI30" i="166" s="1"/>
  <c r="V30" i="166"/>
  <c r="Q30" i="166"/>
  <c r="O30" i="166"/>
  <c r="M30" i="166"/>
  <c r="K30" i="166"/>
  <c r="I30" i="166"/>
  <c r="F30" i="166"/>
  <c r="P30" i="166" s="1"/>
  <c r="AY29" i="166"/>
  <c r="BD29" i="166" s="1"/>
  <c r="AV29" i="166"/>
  <c r="BC29" i="166" s="1"/>
  <c r="AR29" i="166"/>
  <c r="AS29" i="166" s="1"/>
  <c r="BB29" i="166" s="1"/>
  <c r="AO29" i="166"/>
  <c r="AP29" i="166" s="1"/>
  <c r="AI29" i="166"/>
  <c r="AE29" i="166"/>
  <c r="AK29" i="166" s="1"/>
  <c r="Y29" i="166"/>
  <c r="Z29" i="166" s="1"/>
  <c r="AJ29" i="166" s="1"/>
  <c r="V29" i="166"/>
  <c r="W29" i="166" s="1"/>
  <c r="Q29" i="166"/>
  <c r="O29" i="166"/>
  <c r="M29" i="166"/>
  <c r="K29" i="166"/>
  <c r="P29" i="166" s="1"/>
  <c r="R29" i="166" s="1"/>
  <c r="S29" i="166" s="1"/>
  <c r="I29" i="166"/>
  <c r="F29" i="166"/>
  <c r="AY28" i="166"/>
  <c r="BD28" i="166" s="1"/>
  <c r="AV28" i="166"/>
  <c r="BC28" i="166" s="1"/>
  <c r="AR28" i="166"/>
  <c r="AS28" i="166" s="1"/>
  <c r="BB28" i="166" s="1"/>
  <c r="AO28" i="166"/>
  <c r="AP28" i="166" s="1"/>
  <c r="AE28" i="166"/>
  <c r="AK28" i="166" s="1"/>
  <c r="Y28" i="166"/>
  <c r="Z28" i="166" s="1"/>
  <c r="AJ28" i="166" s="1"/>
  <c r="V28" i="166"/>
  <c r="W28" i="166" s="1"/>
  <c r="AI28" i="166" s="1"/>
  <c r="Q28" i="166"/>
  <c r="O28" i="166"/>
  <c r="M28" i="166"/>
  <c r="K28" i="166"/>
  <c r="I28" i="166"/>
  <c r="F28" i="166"/>
  <c r="P28" i="166" s="1"/>
  <c r="R28" i="166" s="1"/>
  <c r="S28" i="166" s="1"/>
  <c r="AY27" i="166"/>
  <c r="BD27" i="166" s="1"/>
  <c r="AV27" i="166"/>
  <c r="BC27" i="166" s="1"/>
  <c r="AR27" i="166"/>
  <c r="AS27" i="166" s="1"/>
  <c r="BB27" i="166" s="1"/>
  <c r="AO27" i="166"/>
  <c r="AP27" i="166" s="1"/>
  <c r="BA27" i="166" s="1"/>
  <c r="AE27" i="166"/>
  <c r="AF27" i="166" s="1"/>
  <c r="Y27" i="166"/>
  <c r="Z27" i="166" s="1"/>
  <c r="AJ27" i="166" s="1"/>
  <c r="V27" i="166"/>
  <c r="W27" i="166" s="1"/>
  <c r="AI27" i="166" s="1"/>
  <c r="Q27" i="166"/>
  <c r="O27" i="166"/>
  <c r="M27" i="166"/>
  <c r="K27" i="166"/>
  <c r="I27" i="166"/>
  <c r="F27" i="166"/>
  <c r="AY26" i="166"/>
  <c r="BD26" i="166" s="1"/>
  <c r="AV26" i="166"/>
  <c r="BC26" i="166" s="1"/>
  <c r="AR26" i="166"/>
  <c r="AS26" i="166" s="1"/>
  <c r="BB26" i="166" s="1"/>
  <c r="AO26" i="166"/>
  <c r="AP26" i="166" s="1"/>
  <c r="AZ26" i="166" s="1"/>
  <c r="AE26" i="166"/>
  <c r="AK26" i="166" s="1"/>
  <c r="Y26" i="166"/>
  <c r="Z26" i="166" s="1"/>
  <c r="AJ26" i="166" s="1"/>
  <c r="V26" i="166"/>
  <c r="W26" i="166" s="1"/>
  <c r="AI26" i="166" s="1"/>
  <c r="Q26" i="166"/>
  <c r="O26" i="166"/>
  <c r="M26" i="166"/>
  <c r="K26" i="166"/>
  <c r="I26" i="166"/>
  <c r="F26" i="166"/>
  <c r="AY25" i="166"/>
  <c r="BD25" i="166" s="1"/>
  <c r="AV25" i="166"/>
  <c r="BC25" i="166" s="1"/>
  <c r="AR25" i="166"/>
  <c r="AS25" i="166" s="1"/>
  <c r="BB25" i="166" s="1"/>
  <c r="AO25" i="166"/>
  <c r="AP25" i="166" s="1"/>
  <c r="BA25" i="166" s="1"/>
  <c r="AE25" i="166"/>
  <c r="AF25" i="166" s="1"/>
  <c r="Y25" i="166"/>
  <c r="Z25" i="166" s="1"/>
  <c r="AJ25" i="166" s="1"/>
  <c r="V25" i="166"/>
  <c r="W25" i="166" s="1"/>
  <c r="AI25" i="166" s="1"/>
  <c r="Q25" i="166"/>
  <c r="O25" i="166"/>
  <c r="M25" i="166"/>
  <c r="K25" i="166"/>
  <c r="I25" i="166"/>
  <c r="F25" i="166"/>
  <c r="AK43" i="167" l="1"/>
  <c r="AF28" i="167"/>
  <c r="AK35" i="167"/>
  <c r="AF36" i="167"/>
  <c r="AF36" i="166"/>
  <c r="AF40" i="166"/>
  <c r="AF30" i="166"/>
  <c r="P37" i="166"/>
  <c r="R37" i="166" s="1"/>
  <c r="S37" i="166" s="1"/>
  <c r="AK35" i="166"/>
  <c r="AF26" i="166"/>
  <c r="P43" i="166"/>
  <c r="R43" i="166" s="1"/>
  <c r="S43" i="166" s="1"/>
  <c r="AH43" i="166" s="1"/>
  <c r="P46" i="166"/>
  <c r="R46" i="166" s="1"/>
  <c r="S46" i="166" s="1"/>
  <c r="AH46" i="166" s="1"/>
  <c r="AZ46" i="166"/>
  <c r="P49" i="166"/>
  <c r="R49" i="166" s="1"/>
  <c r="S49" i="166" s="1"/>
  <c r="AK39" i="166"/>
  <c r="P25" i="166"/>
  <c r="R25" i="166" s="1"/>
  <c r="S25" i="166" s="1"/>
  <c r="P27" i="166"/>
  <c r="R27" i="166" s="1"/>
  <c r="S27" i="166" s="1"/>
  <c r="P34" i="166"/>
  <c r="R34" i="166" s="1"/>
  <c r="S34" i="166" s="1"/>
  <c r="AH34" i="166" s="1"/>
  <c r="AF42" i="166"/>
  <c r="P47" i="166"/>
  <c r="R47" i="166" s="1"/>
  <c r="S47" i="166" s="1"/>
  <c r="AH47" i="166" s="1"/>
  <c r="P48" i="166"/>
  <c r="AF28" i="166"/>
  <c r="P36" i="166"/>
  <c r="AK43" i="166"/>
  <c r="AK47" i="166"/>
  <c r="AS5" i="153"/>
  <c r="AS18" i="153"/>
  <c r="AI24" i="168"/>
  <c r="AH24" i="168"/>
  <c r="AM24" i="168" s="1"/>
  <c r="AH29" i="168"/>
  <c r="AM29" i="168" s="1"/>
  <c r="AI29" i="168"/>
  <c r="AI30" i="168"/>
  <c r="AH30" i="168"/>
  <c r="AI25" i="168"/>
  <c r="AH33" i="168"/>
  <c r="AM33" i="168" s="1"/>
  <c r="AI33" i="168"/>
  <c r="AI26" i="168"/>
  <c r="AH26" i="168"/>
  <c r="AI34" i="168"/>
  <c r="AH34" i="168"/>
  <c r="AM34" i="168" s="1"/>
  <c r="AI38" i="168"/>
  <c r="AH38" i="168"/>
  <c r="AM38" i="168" s="1"/>
  <c r="AI21" i="168"/>
  <c r="AH21" i="168"/>
  <c r="AM21" i="168" s="1"/>
  <c r="AI22" i="168"/>
  <c r="AI42" i="168"/>
  <c r="AH42" i="168"/>
  <c r="AI36" i="168"/>
  <c r="AH36" i="168"/>
  <c r="AL41" i="168"/>
  <c r="AG41" i="168"/>
  <c r="BB50" i="168"/>
  <c r="BA50" i="168"/>
  <c r="AI44" i="168"/>
  <c r="AG22" i="168"/>
  <c r="AH22" i="168" s="1"/>
  <c r="AM22" i="168" s="1"/>
  <c r="BA25" i="168"/>
  <c r="BB25" i="168"/>
  <c r="BA27" i="168"/>
  <c r="BF27" i="168" s="1"/>
  <c r="AL28" i="168"/>
  <c r="AI49" i="168"/>
  <c r="AM49" i="168" s="1"/>
  <c r="Q32" i="168"/>
  <c r="S32" i="168" s="1"/>
  <c r="T32" i="168" s="1"/>
  <c r="BD46" i="168"/>
  <c r="BA46" i="168"/>
  <c r="BF46" i="168" s="1"/>
  <c r="BA29" i="168"/>
  <c r="BF29" i="168" s="1"/>
  <c r="BB29" i="168"/>
  <c r="BA32" i="168"/>
  <c r="BF32" i="168" s="1"/>
  <c r="BA35" i="168"/>
  <c r="BF35" i="168" s="1"/>
  <c r="AI37" i="168"/>
  <c r="AG40" i="168"/>
  <c r="AL40" i="168"/>
  <c r="BA40" i="168"/>
  <c r="BF40" i="168" s="1"/>
  <c r="BF43" i="168"/>
  <c r="AI47" i="168"/>
  <c r="BB22" i="168"/>
  <c r="BA22" i="168"/>
  <c r="BB30" i="168"/>
  <c r="BF30" i="168" s="1"/>
  <c r="AL37" i="168"/>
  <c r="AG37" i="168"/>
  <c r="AH37" i="168" s="1"/>
  <c r="AM37" i="168" s="1"/>
  <c r="BA38" i="168"/>
  <c r="BF38" i="168" s="1"/>
  <c r="S40" i="168"/>
  <c r="T40" i="168" s="1"/>
  <c r="BA24" i="168"/>
  <c r="BF24" i="168" s="1"/>
  <c r="AG25" i="168"/>
  <c r="AH25" i="168" s="1"/>
  <c r="AM25" i="168" s="1"/>
  <c r="BA26" i="168"/>
  <c r="BF26" i="168" s="1"/>
  <c r="BA31" i="168"/>
  <c r="BF31" i="168" s="1"/>
  <c r="BA34" i="168"/>
  <c r="BF34" i="168" s="1"/>
  <c r="AI48" i="168"/>
  <c r="AH48" i="168"/>
  <c r="Q28" i="168"/>
  <c r="S28" i="168" s="1"/>
  <c r="T28" i="168" s="1"/>
  <c r="Q41" i="168"/>
  <c r="S41" i="168" s="1"/>
  <c r="T41" i="168" s="1"/>
  <c r="AG44" i="168"/>
  <c r="AH44" i="168" s="1"/>
  <c r="AM44" i="168" s="1"/>
  <c r="AL44" i="168"/>
  <c r="Q45" i="168"/>
  <c r="S45" i="168" s="1"/>
  <c r="T45" i="168" s="1"/>
  <c r="Q46" i="168"/>
  <c r="S46" i="168" s="1"/>
  <c r="T46" i="168" s="1"/>
  <c r="BB47" i="168"/>
  <c r="BA47" i="168"/>
  <c r="BA45" i="168"/>
  <c r="BF45" i="168" s="1"/>
  <c r="AI51" i="168"/>
  <c r="AH51" i="168"/>
  <c r="Q23" i="168"/>
  <c r="S23" i="168" s="1"/>
  <c r="T23" i="168" s="1"/>
  <c r="Q27" i="168"/>
  <c r="S27" i="168" s="1"/>
  <c r="T27" i="168" s="1"/>
  <c r="Q31" i="168"/>
  <c r="S31" i="168" s="1"/>
  <c r="T31" i="168" s="1"/>
  <c r="Q35" i="168"/>
  <c r="S35" i="168" s="1"/>
  <c r="T35" i="168" s="1"/>
  <c r="Q39" i="168"/>
  <c r="S39" i="168" s="1"/>
  <c r="T39" i="168" s="1"/>
  <c r="Q43" i="168"/>
  <c r="S43" i="168" s="1"/>
  <c r="T43" i="168" s="1"/>
  <c r="BA44" i="168"/>
  <c r="BF44" i="168" s="1"/>
  <c r="BA33" i="168"/>
  <c r="BF33" i="168" s="1"/>
  <c r="BA37" i="168"/>
  <c r="BF37" i="168" s="1"/>
  <c r="BA41" i="168"/>
  <c r="BF41" i="168" s="1"/>
  <c r="BB45" i="168"/>
  <c r="BA48" i="168"/>
  <c r="BF48" i="168" s="1"/>
  <c r="AH50" i="168"/>
  <c r="AM50" i="168" s="1"/>
  <c r="BA49" i="168"/>
  <c r="BF49" i="168" s="1"/>
  <c r="AG47" i="168"/>
  <c r="AH47" i="168" s="1"/>
  <c r="AM47" i="168" s="1"/>
  <c r="AL50" i="168"/>
  <c r="BA51" i="168"/>
  <c r="BF51" i="168" s="1"/>
  <c r="P37" i="167"/>
  <c r="R37" i="167" s="1"/>
  <c r="S37" i="167" s="1"/>
  <c r="AH37" i="167" s="1"/>
  <c r="AF30" i="167"/>
  <c r="P33" i="167"/>
  <c r="R33" i="167" s="1"/>
  <c r="S33" i="167" s="1"/>
  <c r="P29" i="167"/>
  <c r="R29" i="167" s="1"/>
  <c r="S29" i="167" s="1"/>
  <c r="AF24" i="167"/>
  <c r="P32" i="167"/>
  <c r="R32" i="167" s="1"/>
  <c r="S32" i="167" s="1"/>
  <c r="AF40" i="167"/>
  <c r="P30" i="167"/>
  <c r="R30" i="167" s="1"/>
  <c r="S30" i="167" s="1"/>
  <c r="P45" i="167"/>
  <c r="R45" i="167" s="1"/>
  <c r="S45" i="167" s="1"/>
  <c r="AZ30" i="167"/>
  <c r="BE30" i="167" s="1"/>
  <c r="BA30" i="167"/>
  <c r="AZ46" i="167"/>
  <c r="BA46" i="167"/>
  <c r="AZ38" i="167"/>
  <c r="BA38" i="167"/>
  <c r="P25" i="167"/>
  <c r="R25" i="167" s="1"/>
  <c r="S25" i="167" s="1"/>
  <c r="AG25" i="167" s="1"/>
  <c r="AF25" i="167"/>
  <c r="P26" i="167"/>
  <c r="R26" i="167" s="1"/>
  <c r="S26" i="167" s="1"/>
  <c r="AH26" i="167" s="1"/>
  <c r="P27" i="167"/>
  <c r="R27" i="167" s="1"/>
  <c r="S27" i="167" s="1"/>
  <c r="AH27" i="167" s="1"/>
  <c r="P28" i="167"/>
  <c r="R28" i="167" s="1"/>
  <c r="S28" i="167" s="1"/>
  <c r="AF32" i="167"/>
  <c r="AF47" i="167"/>
  <c r="P42" i="167"/>
  <c r="R42" i="167" s="1"/>
  <c r="S42" i="167" s="1"/>
  <c r="P43" i="167"/>
  <c r="R43" i="167" s="1"/>
  <c r="S43" i="167" s="1"/>
  <c r="AH43" i="167" s="1"/>
  <c r="P44" i="167"/>
  <c r="R44" i="167" s="1"/>
  <c r="S44" i="167" s="1"/>
  <c r="AK39" i="167"/>
  <c r="AF48" i="167"/>
  <c r="P24" i="167"/>
  <c r="R24" i="167" s="1"/>
  <c r="S24" i="167" s="1"/>
  <c r="AH24" i="167" s="1"/>
  <c r="P40" i="167"/>
  <c r="R40" i="167" s="1"/>
  <c r="S40" i="167" s="1"/>
  <c r="P46" i="167"/>
  <c r="R46" i="167" s="1"/>
  <c r="S46" i="167" s="1"/>
  <c r="P49" i="167"/>
  <c r="R49" i="167" s="1"/>
  <c r="S49" i="167" s="1"/>
  <c r="AH49" i="167" s="1"/>
  <c r="P36" i="167"/>
  <c r="AF22" i="167"/>
  <c r="AK23" i="167"/>
  <c r="AK31" i="167"/>
  <c r="P34" i="167"/>
  <c r="R34" i="167" s="1"/>
  <c r="S34" i="167" s="1"/>
  <c r="AG34" i="167" s="1"/>
  <c r="P35" i="167"/>
  <c r="R35" i="167" s="1"/>
  <c r="S35" i="167" s="1"/>
  <c r="AH35" i="167" s="1"/>
  <c r="P41" i="167"/>
  <c r="R41" i="167" s="1"/>
  <c r="S41" i="167" s="1"/>
  <c r="AF46" i="167"/>
  <c r="AG46" i="167" s="1"/>
  <c r="AZ47" i="166"/>
  <c r="BE47" i="166" s="1"/>
  <c r="AG42" i="167"/>
  <c r="AH42" i="167"/>
  <c r="BA27" i="167"/>
  <c r="AZ27" i="167"/>
  <c r="BA43" i="167"/>
  <c r="AZ43" i="167"/>
  <c r="BE43" i="167" s="1"/>
  <c r="AZ22" i="167"/>
  <c r="BE22" i="167" s="1"/>
  <c r="P23" i="167"/>
  <c r="R23" i="167" s="1"/>
  <c r="S23" i="167" s="1"/>
  <c r="AH25" i="167"/>
  <c r="AK29" i="167"/>
  <c r="AF29" i="167"/>
  <c r="AG29" i="167" s="1"/>
  <c r="AZ31" i="167"/>
  <c r="BE31" i="167" s="1"/>
  <c r="BA33" i="167"/>
  <c r="AZ33" i="167"/>
  <c r="R36" i="167"/>
  <c r="S36" i="167" s="1"/>
  <c r="AK45" i="167"/>
  <c r="AF45" i="167"/>
  <c r="AH33" i="167"/>
  <c r="AG33" i="167"/>
  <c r="BA28" i="167"/>
  <c r="AZ28" i="167"/>
  <c r="BA29" i="167"/>
  <c r="AZ29" i="167"/>
  <c r="BA34" i="167"/>
  <c r="AZ34" i="167"/>
  <c r="AH40" i="167"/>
  <c r="AG40" i="167"/>
  <c r="BA44" i="167"/>
  <c r="AZ44" i="167"/>
  <c r="BA45" i="167"/>
  <c r="AZ45" i="167"/>
  <c r="AZ23" i="167"/>
  <c r="BE23" i="167" s="1"/>
  <c r="P31" i="167"/>
  <c r="R31" i="167" s="1"/>
  <c r="S31" i="167" s="1"/>
  <c r="P38" i="167"/>
  <c r="R38" i="167" s="1"/>
  <c r="S38" i="167" s="1"/>
  <c r="P47" i="167"/>
  <c r="R47" i="167" s="1"/>
  <c r="S47" i="167" s="1"/>
  <c r="AZ47" i="167"/>
  <c r="BE47" i="167" s="1"/>
  <c r="BA49" i="167"/>
  <c r="AZ49" i="167"/>
  <c r="BA35" i="167"/>
  <c r="AZ35" i="167"/>
  <c r="AH41" i="167"/>
  <c r="AG41" i="167"/>
  <c r="BE46" i="167"/>
  <c r="P22" i="167"/>
  <c r="R22" i="167" s="1"/>
  <c r="S22" i="167" s="1"/>
  <c r="AH29" i="167"/>
  <c r="AK37" i="167"/>
  <c r="AF37" i="167"/>
  <c r="AZ39" i="167"/>
  <c r="BE39" i="167" s="1"/>
  <c r="BA41" i="167"/>
  <c r="AZ41" i="167"/>
  <c r="AH45" i="167"/>
  <c r="P48" i="167"/>
  <c r="R48" i="167" s="1"/>
  <c r="S48" i="167" s="1"/>
  <c r="BA26" i="167"/>
  <c r="AZ26" i="167"/>
  <c r="AH32" i="167"/>
  <c r="BA36" i="167"/>
  <c r="AZ36" i="167"/>
  <c r="BA37" i="167"/>
  <c r="AZ37" i="167"/>
  <c r="BA42" i="167"/>
  <c r="AZ42" i="167"/>
  <c r="BE42" i="167" s="1"/>
  <c r="P39" i="167"/>
  <c r="R39" i="167" s="1"/>
  <c r="S39" i="167" s="1"/>
  <c r="AH46" i="167"/>
  <c r="AZ24" i="167"/>
  <c r="BE24" i="167" s="1"/>
  <c r="AZ32" i="167"/>
  <c r="BE32" i="167" s="1"/>
  <c r="AZ40" i="167"/>
  <c r="BE40" i="167" s="1"/>
  <c r="AZ48" i="167"/>
  <c r="BE48" i="167" s="1"/>
  <c r="AZ25" i="167"/>
  <c r="BE25" i="167" s="1"/>
  <c r="AK33" i="167"/>
  <c r="AK41" i="167"/>
  <c r="AK49" i="167"/>
  <c r="AK26" i="167"/>
  <c r="AK34" i="167"/>
  <c r="AK42" i="167"/>
  <c r="AH25" i="166"/>
  <c r="AG25" i="166"/>
  <c r="AH27" i="166"/>
  <c r="AG27" i="166"/>
  <c r="AH37" i="166"/>
  <c r="AG37" i="166"/>
  <c r="AL37" i="166" s="1"/>
  <c r="AH50" i="166"/>
  <c r="AG50" i="166"/>
  <c r="AH29" i="166"/>
  <c r="AG43" i="166"/>
  <c r="AH49" i="166"/>
  <c r="AH28" i="166"/>
  <c r="AG28" i="166"/>
  <c r="AH31" i="166"/>
  <c r="AG31" i="166"/>
  <c r="AH38" i="166"/>
  <c r="AH45" i="166"/>
  <c r="AH33" i="166"/>
  <c r="AK37" i="166"/>
  <c r="AF37" i="166"/>
  <c r="AH41" i="166"/>
  <c r="BA41" i="166"/>
  <c r="AZ41" i="166"/>
  <c r="AF49" i="166"/>
  <c r="AG49" i="166" s="1"/>
  <c r="AK49" i="166"/>
  <c r="P35" i="166"/>
  <c r="R35" i="166" s="1"/>
  <c r="S35" i="166" s="1"/>
  <c r="AZ35" i="166"/>
  <c r="BE35" i="166" s="1"/>
  <c r="BA48" i="166"/>
  <c r="AZ48" i="166"/>
  <c r="BA29" i="166"/>
  <c r="AZ29" i="166"/>
  <c r="AZ30" i="166"/>
  <c r="BE30" i="166" s="1"/>
  <c r="AZ34" i="166"/>
  <c r="BE34" i="166" s="1"/>
  <c r="BA36" i="166"/>
  <c r="AZ36" i="166"/>
  <c r="BA37" i="166"/>
  <c r="AZ37" i="166"/>
  <c r="AK45" i="166"/>
  <c r="AF45" i="166"/>
  <c r="AG45" i="166" s="1"/>
  <c r="BA49" i="166"/>
  <c r="AZ49" i="166"/>
  <c r="AZ25" i="166"/>
  <c r="BE25" i="166" s="1"/>
  <c r="BA28" i="166"/>
  <c r="AZ28" i="166"/>
  <c r="AZ31" i="166"/>
  <c r="BE31" i="166" s="1"/>
  <c r="R36" i="166"/>
  <c r="S36" i="166" s="1"/>
  <c r="R48" i="166"/>
  <c r="S48" i="166" s="1"/>
  <c r="AF33" i="166"/>
  <c r="AG33" i="166" s="1"/>
  <c r="AK33" i="166"/>
  <c r="AZ42" i="166"/>
  <c r="BE42" i="166" s="1"/>
  <c r="AZ43" i="166"/>
  <c r="BE43" i="166" s="1"/>
  <c r="BA44" i="166"/>
  <c r="AZ44" i="166"/>
  <c r="BA45" i="166"/>
  <c r="AZ45" i="166"/>
  <c r="BE45" i="166" s="1"/>
  <c r="BA50" i="166"/>
  <c r="AZ50" i="166"/>
  <c r="BA26" i="166"/>
  <c r="BE26" i="166" s="1"/>
  <c r="AZ27" i="166"/>
  <c r="BE27" i="166" s="1"/>
  <c r="BA32" i="166"/>
  <c r="AZ32" i="166"/>
  <c r="P39" i="166"/>
  <c r="R39" i="166" s="1"/>
  <c r="S39" i="166" s="1"/>
  <c r="AZ39" i="166"/>
  <c r="BE39" i="166" s="1"/>
  <c r="BA40" i="166"/>
  <c r="AZ40" i="166"/>
  <c r="AF41" i="166"/>
  <c r="AG41" i="166" s="1"/>
  <c r="AL41" i="166" s="1"/>
  <c r="AK41" i="166"/>
  <c r="P42" i="166"/>
  <c r="R42" i="166" s="1"/>
  <c r="S42" i="166" s="1"/>
  <c r="BA46" i="166"/>
  <c r="BE46" i="166" s="1"/>
  <c r="AK25" i="166"/>
  <c r="P26" i="166"/>
  <c r="R26" i="166" s="1"/>
  <c r="S26" i="166" s="1"/>
  <c r="AF29" i="166"/>
  <c r="AG29" i="166" s="1"/>
  <c r="R30" i="166"/>
  <c r="S30" i="166" s="1"/>
  <c r="AK31" i="166"/>
  <c r="P32" i="166"/>
  <c r="R32" i="166" s="1"/>
  <c r="S32" i="166" s="1"/>
  <c r="BA33" i="166"/>
  <c r="AZ33" i="166"/>
  <c r="AZ38" i="166"/>
  <c r="BE38" i="166" s="1"/>
  <c r="P44" i="166"/>
  <c r="R44" i="166" s="1"/>
  <c r="S44" i="166" s="1"/>
  <c r="AK27" i="166"/>
  <c r="AH40" i="166"/>
  <c r="AG40" i="166"/>
  <c r="AF38" i="166"/>
  <c r="AG38" i="166" s="1"/>
  <c r="AF46" i="166"/>
  <c r="AK50" i="166"/>
  <c r="AH30" i="167" l="1"/>
  <c r="AG30" i="167"/>
  <c r="AG49" i="167"/>
  <c r="AG27" i="167"/>
  <c r="AL27" i="167" s="1"/>
  <c r="AG45" i="167"/>
  <c r="AG32" i="167"/>
  <c r="AL32" i="167" s="1"/>
  <c r="AG43" i="167"/>
  <c r="AL43" i="167" s="1"/>
  <c r="AG37" i="167"/>
  <c r="AL37" i="167" s="1"/>
  <c r="AG26" i="167"/>
  <c r="AG46" i="166"/>
  <c r="AL46" i="166" s="1"/>
  <c r="BE32" i="166"/>
  <c r="BE44" i="166"/>
  <c r="BE48" i="166"/>
  <c r="AG34" i="166"/>
  <c r="AL34" i="166" s="1"/>
  <c r="AL33" i="166"/>
  <c r="AL38" i="166"/>
  <c r="BE36" i="166"/>
  <c r="AG47" i="166"/>
  <c r="AI35" i="168"/>
  <c r="AH35" i="168"/>
  <c r="AI31" i="168"/>
  <c r="AH31" i="168"/>
  <c r="AI46" i="168"/>
  <c r="AH46" i="168"/>
  <c r="AM46" i="168" s="1"/>
  <c r="AM48" i="168"/>
  <c r="AM36" i="168"/>
  <c r="AH45" i="168"/>
  <c r="AI45" i="168"/>
  <c r="AI40" i="168"/>
  <c r="AH40" i="168"/>
  <c r="AI23" i="168"/>
  <c r="AH23" i="168"/>
  <c r="AM23" i="168" s="1"/>
  <c r="AI27" i="168"/>
  <c r="AH27" i="168"/>
  <c r="AM27" i="168" s="1"/>
  <c r="AM51" i="168"/>
  <c r="BF50" i="168"/>
  <c r="AM42" i="168"/>
  <c r="AM30" i="168"/>
  <c r="AH41" i="168"/>
  <c r="AI41" i="168"/>
  <c r="AI43" i="168"/>
  <c r="AH43" i="168"/>
  <c r="AM43" i="168" s="1"/>
  <c r="AI28" i="168"/>
  <c r="AH28" i="168"/>
  <c r="BF25" i="168"/>
  <c r="AM26" i="168"/>
  <c r="AI39" i="168"/>
  <c r="AH39" i="168"/>
  <c r="BF47" i="168"/>
  <c r="BF22" i="168"/>
  <c r="AI32" i="168"/>
  <c r="AH32" i="168"/>
  <c r="AM32" i="168" s="1"/>
  <c r="AG35" i="167"/>
  <c r="AL35" i="167" s="1"/>
  <c r="AG24" i="167"/>
  <c r="AH34" i="167"/>
  <c r="AL42" i="167"/>
  <c r="BE49" i="167"/>
  <c r="BE26" i="167"/>
  <c r="AL33" i="167"/>
  <c r="BE38" i="167"/>
  <c r="BE33" i="167"/>
  <c r="BE45" i="167"/>
  <c r="BE29" i="167"/>
  <c r="AL45" i="167"/>
  <c r="AL29" i="167"/>
  <c r="BE27" i="167"/>
  <c r="BE44" i="167"/>
  <c r="BE28" i="167"/>
  <c r="AL25" i="167"/>
  <c r="BE41" i="166"/>
  <c r="AL49" i="166"/>
  <c r="AL29" i="166"/>
  <c r="BE40" i="166"/>
  <c r="BE50" i="166"/>
  <c r="AL28" i="166"/>
  <c r="AL46" i="167"/>
  <c r="BE37" i="167"/>
  <c r="AH38" i="167"/>
  <c r="AG38" i="167"/>
  <c r="AH36" i="167"/>
  <c r="AG36" i="167"/>
  <c r="AH23" i="167"/>
  <c r="AG23" i="167"/>
  <c r="AH22" i="167"/>
  <c r="AG22" i="167"/>
  <c r="AH48" i="167"/>
  <c r="AG48" i="167"/>
  <c r="AH31" i="167"/>
  <c r="AG31" i="167"/>
  <c r="AH47" i="167"/>
  <c r="AG47" i="167"/>
  <c r="AH39" i="167"/>
  <c r="AG39" i="167"/>
  <c r="BE36" i="167"/>
  <c r="AL49" i="167"/>
  <c r="AL30" i="167"/>
  <c r="AL41" i="167"/>
  <c r="AL40" i="167"/>
  <c r="AL26" i="167"/>
  <c r="AL34" i="167"/>
  <c r="AH44" i="167"/>
  <c r="AG44" i="167"/>
  <c r="AH28" i="167"/>
  <c r="AG28" i="167"/>
  <c r="BE41" i="167"/>
  <c r="AL24" i="167"/>
  <c r="BE35" i="167"/>
  <c r="BE34" i="167"/>
  <c r="AG26" i="166"/>
  <c r="AH26" i="166"/>
  <c r="AH48" i="166"/>
  <c r="AG48" i="166"/>
  <c r="AL31" i="166"/>
  <c r="AH44" i="166"/>
  <c r="AG44" i="166"/>
  <c r="BE33" i="166"/>
  <c r="AH39" i="166"/>
  <c r="AG39" i="166"/>
  <c r="AH36" i="166"/>
  <c r="AG36" i="166"/>
  <c r="BE49" i="166"/>
  <c r="AH35" i="166"/>
  <c r="AG35" i="166"/>
  <c r="AL35" i="166" s="1"/>
  <c r="AL40" i="166"/>
  <c r="AH32" i="166"/>
  <c r="AG32" i="166"/>
  <c r="AG42" i="166"/>
  <c r="AH42" i="166"/>
  <c r="BE28" i="166"/>
  <c r="BE29" i="166"/>
  <c r="AL47" i="166"/>
  <c r="AL27" i="166"/>
  <c r="AL45" i="166"/>
  <c r="AL50" i="166"/>
  <c r="AG30" i="166"/>
  <c r="AH30" i="166"/>
  <c r="BE37" i="166"/>
  <c r="AL43" i="166"/>
  <c r="AL25" i="166"/>
  <c r="AM41" i="168" l="1"/>
  <c r="AM39" i="168"/>
  <c r="AM28" i="168"/>
  <c r="AM40" i="168"/>
  <c r="AM45" i="168"/>
  <c r="AM31" i="168"/>
  <c r="AM35" i="168"/>
  <c r="AL47" i="167"/>
  <c r="AL28" i="167"/>
  <c r="AL48" i="167"/>
  <c r="AL38" i="167"/>
  <c r="AL39" i="167"/>
  <c r="AL26" i="166"/>
  <c r="AL39" i="166"/>
  <c r="AL36" i="167"/>
  <c r="AL44" i="167"/>
  <c r="AL22" i="167"/>
  <c r="AL31" i="167"/>
  <c r="AL23" i="167"/>
  <c r="AL36" i="166"/>
  <c r="AL48" i="166"/>
  <c r="AL30" i="166"/>
  <c r="AL42" i="166"/>
  <c r="AL44" i="166"/>
  <c r="AL32" i="166"/>
  <c r="BX97" i="164" l="1"/>
  <c r="BX96" i="164"/>
  <c r="BX95" i="164"/>
  <c r="BX94" i="164"/>
  <c r="BX93" i="164"/>
  <c r="BX92" i="164"/>
  <c r="BX91" i="164"/>
  <c r="BX90" i="164"/>
  <c r="BX89" i="164"/>
  <c r="BX88" i="164"/>
  <c r="BX87" i="164"/>
  <c r="BX86" i="164"/>
  <c r="BX85" i="164"/>
  <c r="BX84" i="164"/>
  <c r="BX83" i="164"/>
  <c r="BX82" i="164"/>
  <c r="BX81" i="164"/>
  <c r="BX80" i="164"/>
  <c r="BX79" i="164"/>
  <c r="BX78" i="164"/>
  <c r="BX77" i="164"/>
  <c r="BX76" i="164"/>
  <c r="BX75" i="164"/>
  <c r="BX74" i="164"/>
  <c r="BX73" i="164"/>
  <c r="BX72" i="164"/>
  <c r="BX71" i="164"/>
  <c r="BX70" i="164"/>
  <c r="BX69" i="164"/>
  <c r="BX68" i="164"/>
  <c r="BX67" i="164"/>
  <c r="BX66" i="164"/>
  <c r="BX65" i="164"/>
  <c r="BX64" i="164"/>
  <c r="BX63" i="164"/>
  <c r="BX62" i="164"/>
  <c r="BX61" i="164"/>
  <c r="BX60" i="164"/>
  <c r="BX59" i="164"/>
  <c r="BX58" i="164"/>
  <c r="BX57" i="164"/>
  <c r="BX56" i="164"/>
  <c r="BX55" i="164"/>
  <c r="BX54" i="164"/>
  <c r="BX53" i="164"/>
  <c r="BX52" i="164"/>
  <c r="BX51" i="164"/>
  <c r="BX50" i="164"/>
  <c r="BX49" i="164"/>
  <c r="BF49" i="164"/>
  <c r="BK49" i="164" s="1"/>
  <c r="BC49" i="164"/>
  <c r="BJ49" i="164" s="1"/>
  <c r="AY49" i="164"/>
  <c r="AZ49" i="164" s="1"/>
  <c r="BI49" i="164" s="1"/>
  <c r="AV49" i="164"/>
  <c r="AW49" i="164" s="1"/>
  <c r="BG49" i="164" s="1"/>
  <c r="AL49" i="164"/>
  <c r="AF49" i="164"/>
  <c r="AG49" i="164" s="1"/>
  <c r="AQ49" i="164" s="1"/>
  <c r="AB49" i="164"/>
  <c r="Z49" i="164"/>
  <c r="X49" i="164"/>
  <c r="AA49" i="164" s="1"/>
  <c r="AC49" i="164" s="1"/>
  <c r="AD49" i="164" s="1"/>
  <c r="AP49" i="164" s="1"/>
  <c r="S49" i="164"/>
  <c r="Q49" i="164"/>
  <c r="O49" i="164"/>
  <c r="M49" i="164"/>
  <c r="K49" i="164"/>
  <c r="I49" i="164"/>
  <c r="F49" i="164"/>
  <c r="BX48" i="164"/>
  <c r="Z48" i="164" s="1"/>
  <c r="BF48" i="164"/>
  <c r="BK48" i="164" s="1"/>
  <c r="BC48" i="164"/>
  <c r="BJ48" i="164" s="1"/>
  <c r="AY48" i="164"/>
  <c r="AZ48" i="164" s="1"/>
  <c r="BI48" i="164" s="1"/>
  <c r="AV48" i="164"/>
  <c r="AW48" i="164" s="1"/>
  <c r="BH48" i="164" s="1"/>
  <c r="AL48" i="164"/>
  <c r="AM48" i="164" s="1"/>
  <c r="AF48" i="164"/>
  <c r="AG48" i="164" s="1"/>
  <c r="AQ48" i="164" s="1"/>
  <c r="AB48" i="164"/>
  <c r="X48" i="164"/>
  <c r="S48" i="164"/>
  <c r="Q48" i="164"/>
  <c r="O48" i="164"/>
  <c r="M48" i="164"/>
  <c r="K48" i="164"/>
  <c r="I48" i="164"/>
  <c r="F48" i="164"/>
  <c r="BX47" i="164"/>
  <c r="Z47" i="164" s="1"/>
  <c r="BF47" i="164"/>
  <c r="BK47" i="164" s="1"/>
  <c r="BC47" i="164"/>
  <c r="BJ47" i="164" s="1"/>
  <c r="AY47" i="164"/>
  <c r="AZ47" i="164" s="1"/>
  <c r="BI47" i="164" s="1"/>
  <c r="AV47" i="164"/>
  <c r="AW47" i="164" s="1"/>
  <c r="BH47" i="164" s="1"/>
  <c r="AL47" i="164"/>
  <c r="AR47" i="164" s="1"/>
  <c r="AF47" i="164"/>
  <c r="AG47" i="164" s="1"/>
  <c r="AQ47" i="164" s="1"/>
  <c r="AB47" i="164"/>
  <c r="X47" i="164"/>
  <c r="S47" i="164"/>
  <c r="Q47" i="164"/>
  <c r="O47" i="164"/>
  <c r="M47" i="164"/>
  <c r="K47" i="164"/>
  <c r="I47" i="164"/>
  <c r="F47" i="164"/>
  <c r="BX46" i="164"/>
  <c r="Z46" i="164" s="1"/>
  <c r="BF46" i="164"/>
  <c r="BK46" i="164" s="1"/>
  <c r="BC46" i="164"/>
  <c r="BJ46" i="164" s="1"/>
  <c r="AY46" i="164"/>
  <c r="AZ46" i="164" s="1"/>
  <c r="BI46" i="164" s="1"/>
  <c r="AV46" i="164"/>
  <c r="AW46" i="164" s="1"/>
  <c r="AL46" i="164"/>
  <c r="AM46" i="164" s="1"/>
  <c r="AF46" i="164"/>
  <c r="AG46" i="164" s="1"/>
  <c r="AQ46" i="164" s="1"/>
  <c r="AB46" i="164"/>
  <c r="X46" i="164"/>
  <c r="S46" i="164"/>
  <c r="Q46" i="164"/>
  <c r="O46" i="164"/>
  <c r="M46" i="164"/>
  <c r="K46" i="164"/>
  <c r="I46" i="164"/>
  <c r="F46" i="164"/>
  <c r="BX45" i="164"/>
  <c r="Z45" i="164" s="1"/>
  <c r="BF45" i="164"/>
  <c r="BK45" i="164" s="1"/>
  <c r="BC45" i="164"/>
  <c r="BJ45" i="164" s="1"/>
  <c r="AY45" i="164"/>
  <c r="AZ45" i="164" s="1"/>
  <c r="BI45" i="164" s="1"/>
  <c r="AV45" i="164"/>
  <c r="AW45" i="164" s="1"/>
  <c r="BH45" i="164" s="1"/>
  <c r="AL45" i="164"/>
  <c r="AR45" i="164" s="1"/>
  <c r="AF45" i="164"/>
  <c r="AG45" i="164" s="1"/>
  <c r="AQ45" i="164" s="1"/>
  <c r="AB45" i="164"/>
  <c r="X45" i="164"/>
  <c r="S45" i="164"/>
  <c r="Q45" i="164"/>
  <c r="O45" i="164"/>
  <c r="M45" i="164"/>
  <c r="K45" i="164"/>
  <c r="I45" i="164"/>
  <c r="F45" i="164"/>
  <c r="BX44" i="164"/>
  <c r="Z44" i="164" s="1"/>
  <c r="BF44" i="164"/>
  <c r="BK44" i="164" s="1"/>
  <c r="BC44" i="164"/>
  <c r="BJ44" i="164" s="1"/>
  <c r="AY44" i="164"/>
  <c r="AZ44" i="164" s="1"/>
  <c r="BI44" i="164" s="1"/>
  <c r="AV44" i="164"/>
  <c r="AW44" i="164" s="1"/>
  <c r="BH44" i="164" s="1"/>
  <c r="AL44" i="164"/>
  <c r="AR44" i="164" s="1"/>
  <c r="AF44" i="164"/>
  <c r="AG44" i="164" s="1"/>
  <c r="AQ44" i="164" s="1"/>
  <c r="AB44" i="164"/>
  <c r="X44" i="164"/>
  <c r="AA44" i="164" s="1"/>
  <c r="AC44" i="164" s="1"/>
  <c r="AD44" i="164" s="1"/>
  <c r="AP44" i="164" s="1"/>
  <c r="S44" i="164"/>
  <c r="Q44" i="164"/>
  <c r="O44" i="164"/>
  <c r="M44" i="164"/>
  <c r="K44" i="164"/>
  <c r="I44" i="164"/>
  <c r="F44" i="164"/>
  <c r="BX43" i="164"/>
  <c r="Z43" i="164" s="1"/>
  <c r="AA43" i="164" s="1"/>
  <c r="AC43" i="164" s="1"/>
  <c r="AD43" i="164" s="1"/>
  <c r="AP43" i="164" s="1"/>
  <c r="BK43" i="164"/>
  <c r="BF43" i="164"/>
  <c r="BC43" i="164"/>
  <c r="BJ43" i="164" s="1"/>
  <c r="AY43" i="164"/>
  <c r="AZ43" i="164" s="1"/>
  <c r="BI43" i="164" s="1"/>
  <c r="AV43" i="164"/>
  <c r="AW43" i="164" s="1"/>
  <c r="AL43" i="164"/>
  <c r="AR43" i="164" s="1"/>
  <c r="AF43" i="164"/>
  <c r="AG43" i="164" s="1"/>
  <c r="AQ43" i="164" s="1"/>
  <c r="AB43" i="164"/>
  <c r="X43" i="164"/>
  <c r="S43" i="164"/>
  <c r="Q43" i="164"/>
  <c r="O43" i="164"/>
  <c r="M43" i="164"/>
  <c r="K43" i="164"/>
  <c r="I43" i="164"/>
  <c r="F43" i="164"/>
  <c r="BX42" i="164"/>
  <c r="BF42" i="164"/>
  <c r="BK42" i="164" s="1"/>
  <c r="BC42" i="164"/>
  <c r="BJ42" i="164" s="1"/>
  <c r="AY42" i="164"/>
  <c r="AZ42" i="164" s="1"/>
  <c r="BI42" i="164" s="1"/>
  <c r="AV42" i="164"/>
  <c r="AW42" i="164" s="1"/>
  <c r="AL42" i="164"/>
  <c r="AR42" i="164" s="1"/>
  <c r="AF42" i="164"/>
  <c r="AG42" i="164" s="1"/>
  <c r="AQ42" i="164" s="1"/>
  <c r="AB42" i="164"/>
  <c r="Z42" i="164"/>
  <c r="X42" i="164"/>
  <c r="S42" i="164"/>
  <c r="Q42" i="164"/>
  <c r="O42" i="164"/>
  <c r="M42" i="164"/>
  <c r="K42" i="164"/>
  <c r="I42" i="164"/>
  <c r="F42" i="164"/>
  <c r="BX41" i="164"/>
  <c r="BF41" i="164"/>
  <c r="BK41" i="164" s="1"/>
  <c r="BC41" i="164"/>
  <c r="BJ41" i="164" s="1"/>
  <c r="AY41" i="164"/>
  <c r="AZ41" i="164" s="1"/>
  <c r="BI41" i="164" s="1"/>
  <c r="AV41" i="164"/>
  <c r="AW41" i="164" s="1"/>
  <c r="AL41" i="164"/>
  <c r="AF41" i="164"/>
  <c r="AG41" i="164" s="1"/>
  <c r="AQ41" i="164" s="1"/>
  <c r="AB41" i="164"/>
  <c r="Z41" i="164"/>
  <c r="X41" i="164"/>
  <c r="AA41" i="164" s="1"/>
  <c r="AC41" i="164" s="1"/>
  <c r="AD41" i="164" s="1"/>
  <c r="AP41" i="164" s="1"/>
  <c r="S41" i="164"/>
  <c r="Q41" i="164"/>
  <c r="O41" i="164"/>
  <c r="M41" i="164"/>
  <c r="K41" i="164"/>
  <c r="I41" i="164"/>
  <c r="F41" i="164"/>
  <c r="BX40" i="164"/>
  <c r="Z40" i="164" s="1"/>
  <c r="BF40" i="164"/>
  <c r="BK40" i="164" s="1"/>
  <c r="BC40" i="164"/>
  <c r="BJ40" i="164" s="1"/>
  <c r="AY40" i="164"/>
  <c r="AZ40" i="164" s="1"/>
  <c r="BI40" i="164" s="1"/>
  <c r="AV40" i="164"/>
  <c r="AW40" i="164" s="1"/>
  <c r="AL40" i="164"/>
  <c r="AM40" i="164" s="1"/>
  <c r="AF40" i="164"/>
  <c r="AG40" i="164" s="1"/>
  <c r="AQ40" i="164" s="1"/>
  <c r="AB40" i="164"/>
  <c r="X40" i="164"/>
  <c r="S40" i="164"/>
  <c r="Q40" i="164"/>
  <c r="O40" i="164"/>
  <c r="M40" i="164"/>
  <c r="K40" i="164"/>
  <c r="I40" i="164"/>
  <c r="F40" i="164"/>
  <c r="BX39" i="164"/>
  <c r="Z39" i="164" s="1"/>
  <c r="BF39" i="164"/>
  <c r="BK39" i="164" s="1"/>
  <c r="BC39" i="164"/>
  <c r="BJ39" i="164" s="1"/>
  <c r="AY39" i="164"/>
  <c r="AZ39" i="164" s="1"/>
  <c r="BI39" i="164" s="1"/>
  <c r="AV39" i="164"/>
  <c r="AW39" i="164" s="1"/>
  <c r="BH39" i="164" s="1"/>
  <c r="AL39" i="164"/>
  <c r="AR39" i="164" s="1"/>
  <c r="AF39" i="164"/>
  <c r="AG39" i="164" s="1"/>
  <c r="AQ39" i="164" s="1"/>
  <c r="AB39" i="164"/>
  <c r="X39" i="164"/>
  <c r="S39" i="164"/>
  <c r="Q39" i="164"/>
  <c r="O39" i="164"/>
  <c r="M39" i="164"/>
  <c r="K39" i="164"/>
  <c r="I39" i="164"/>
  <c r="F39" i="164"/>
  <c r="R39" i="164" s="1"/>
  <c r="BX38" i="164"/>
  <c r="Z38" i="164" s="1"/>
  <c r="BF38" i="164"/>
  <c r="BK38" i="164" s="1"/>
  <c r="BC38" i="164"/>
  <c r="BJ38" i="164" s="1"/>
  <c r="AY38" i="164"/>
  <c r="AZ38" i="164" s="1"/>
  <c r="BI38" i="164" s="1"/>
  <c r="AV38" i="164"/>
  <c r="AW38" i="164" s="1"/>
  <c r="AL38" i="164"/>
  <c r="AM38" i="164" s="1"/>
  <c r="AF38" i="164"/>
  <c r="AG38" i="164" s="1"/>
  <c r="AQ38" i="164" s="1"/>
  <c r="AB38" i="164"/>
  <c r="X38" i="164"/>
  <c r="S38" i="164"/>
  <c r="Q38" i="164"/>
  <c r="O38" i="164"/>
  <c r="M38" i="164"/>
  <c r="K38" i="164"/>
  <c r="I38" i="164"/>
  <c r="F38" i="164"/>
  <c r="R38" i="164" s="1"/>
  <c r="T38" i="164" s="1"/>
  <c r="U38" i="164" s="1"/>
  <c r="BX37" i="164"/>
  <c r="Z37" i="164" s="1"/>
  <c r="BF37" i="164"/>
  <c r="BK37" i="164" s="1"/>
  <c r="BC37" i="164"/>
  <c r="BJ37" i="164" s="1"/>
  <c r="AY37" i="164"/>
  <c r="AZ37" i="164" s="1"/>
  <c r="BI37" i="164" s="1"/>
  <c r="AV37" i="164"/>
  <c r="AW37" i="164" s="1"/>
  <c r="BH37" i="164" s="1"/>
  <c r="AL37" i="164"/>
  <c r="AR37" i="164" s="1"/>
  <c r="AF37" i="164"/>
  <c r="AG37" i="164" s="1"/>
  <c r="AQ37" i="164" s="1"/>
  <c r="AB37" i="164"/>
  <c r="X37" i="164"/>
  <c r="S37" i="164"/>
  <c r="Q37" i="164"/>
  <c r="O37" i="164"/>
  <c r="M37" i="164"/>
  <c r="K37" i="164"/>
  <c r="I37" i="164"/>
  <c r="F37" i="164"/>
  <c r="BX36" i="164"/>
  <c r="Z36" i="164" s="1"/>
  <c r="BF36" i="164"/>
  <c r="BK36" i="164" s="1"/>
  <c r="BC36" i="164"/>
  <c r="BJ36" i="164" s="1"/>
  <c r="AY36" i="164"/>
  <c r="AZ36" i="164" s="1"/>
  <c r="BI36" i="164" s="1"/>
  <c r="AV36" i="164"/>
  <c r="AW36" i="164" s="1"/>
  <c r="BH36" i="164" s="1"/>
  <c r="AL36" i="164"/>
  <c r="AR36" i="164" s="1"/>
  <c r="AF36" i="164"/>
  <c r="AG36" i="164" s="1"/>
  <c r="AQ36" i="164" s="1"/>
  <c r="AB36" i="164"/>
  <c r="X36" i="164"/>
  <c r="AA36" i="164" s="1"/>
  <c r="S36" i="164"/>
  <c r="Q36" i="164"/>
  <c r="O36" i="164"/>
  <c r="M36" i="164"/>
  <c r="K36" i="164"/>
  <c r="I36" i="164"/>
  <c r="F36" i="164"/>
  <c r="BX35" i="164"/>
  <c r="Z35" i="164" s="1"/>
  <c r="BF35" i="164"/>
  <c r="BK35" i="164" s="1"/>
  <c r="BC35" i="164"/>
  <c r="BJ35" i="164" s="1"/>
  <c r="AY35" i="164"/>
  <c r="AZ35" i="164" s="1"/>
  <c r="BI35" i="164" s="1"/>
  <c r="AV35" i="164"/>
  <c r="AW35" i="164" s="1"/>
  <c r="AL35" i="164"/>
  <c r="AR35" i="164" s="1"/>
  <c r="AF35" i="164"/>
  <c r="AG35" i="164" s="1"/>
  <c r="AQ35" i="164" s="1"/>
  <c r="AB35" i="164"/>
  <c r="X35" i="164"/>
  <c r="S35" i="164"/>
  <c r="Q35" i="164"/>
  <c r="O35" i="164"/>
  <c r="M35" i="164"/>
  <c r="K35" i="164"/>
  <c r="I35" i="164"/>
  <c r="F35" i="164"/>
  <c r="BX34" i="164"/>
  <c r="BF34" i="164"/>
  <c r="BK34" i="164" s="1"/>
  <c r="BC34" i="164"/>
  <c r="BJ34" i="164" s="1"/>
  <c r="AY34" i="164"/>
  <c r="AZ34" i="164" s="1"/>
  <c r="BI34" i="164" s="1"/>
  <c r="AV34" i="164"/>
  <c r="AW34" i="164" s="1"/>
  <c r="AL34" i="164"/>
  <c r="AR34" i="164" s="1"/>
  <c r="AF34" i="164"/>
  <c r="AG34" i="164" s="1"/>
  <c r="AQ34" i="164" s="1"/>
  <c r="AB34" i="164"/>
  <c r="Z34" i="164"/>
  <c r="X34" i="164"/>
  <c r="S34" i="164"/>
  <c r="Q34" i="164"/>
  <c r="O34" i="164"/>
  <c r="M34" i="164"/>
  <c r="K34" i="164"/>
  <c r="I34" i="164"/>
  <c r="F34" i="164"/>
  <c r="BX33" i="164"/>
  <c r="Z33" i="164" s="1"/>
  <c r="BF33" i="164"/>
  <c r="BK33" i="164" s="1"/>
  <c r="BC33" i="164"/>
  <c r="BJ33" i="164" s="1"/>
  <c r="AY33" i="164"/>
  <c r="AZ33" i="164" s="1"/>
  <c r="BI33" i="164" s="1"/>
  <c r="AV33" i="164"/>
  <c r="AW33" i="164" s="1"/>
  <c r="AL33" i="164"/>
  <c r="AF33" i="164"/>
  <c r="AG33" i="164" s="1"/>
  <c r="AQ33" i="164" s="1"/>
  <c r="AB33" i="164"/>
  <c r="X33" i="164"/>
  <c r="S33" i="164"/>
  <c r="Q33" i="164"/>
  <c r="O33" i="164"/>
  <c r="M33" i="164"/>
  <c r="K33" i="164"/>
  <c r="I33" i="164"/>
  <c r="F33" i="164"/>
  <c r="BX32" i="164"/>
  <c r="Z32" i="164" s="1"/>
  <c r="BF32" i="164"/>
  <c r="BK32" i="164" s="1"/>
  <c r="BC32" i="164"/>
  <c r="BJ32" i="164" s="1"/>
  <c r="AY32" i="164"/>
  <c r="AZ32" i="164" s="1"/>
  <c r="BI32" i="164" s="1"/>
  <c r="AW32" i="164"/>
  <c r="BH32" i="164" s="1"/>
  <c r="AV32" i="164"/>
  <c r="AL32" i="164"/>
  <c r="AR32" i="164" s="1"/>
  <c r="AF32" i="164"/>
  <c r="AG32" i="164" s="1"/>
  <c r="AQ32" i="164" s="1"/>
  <c r="AB32" i="164"/>
  <c r="X32" i="164"/>
  <c r="S32" i="164"/>
  <c r="Q32" i="164"/>
  <c r="O32" i="164"/>
  <c r="M32" i="164"/>
  <c r="K32" i="164"/>
  <c r="I32" i="164"/>
  <c r="F32" i="164"/>
  <c r="BX31" i="164"/>
  <c r="Z31" i="164" s="1"/>
  <c r="BF31" i="164"/>
  <c r="BK31" i="164" s="1"/>
  <c r="BC31" i="164"/>
  <c r="BJ31" i="164" s="1"/>
  <c r="AY31" i="164"/>
  <c r="AZ31" i="164" s="1"/>
  <c r="BI31" i="164" s="1"/>
  <c r="AV31" i="164"/>
  <c r="AW31" i="164" s="1"/>
  <c r="BH31" i="164" s="1"/>
  <c r="AR31" i="164"/>
  <c r="AL31" i="164"/>
  <c r="AM31" i="164" s="1"/>
  <c r="AF31" i="164"/>
  <c r="AG31" i="164" s="1"/>
  <c r="AQ31" i="164" s="1"/>
  <c r="AB31" i="164"/>
  <c r="X31" i="164"/>
  <c r="S31" i="164"/>
  <c r="Q31" i="164"/>
  <c r="O31" i="164"/>
  <c r="M31" i="164"/>
  <c r="K31" i="164"/>
  <c r="I31" i="164"/>
  <c r="F31" i="164"/>
  <c r="BX30" i="164"/>
  <c r="Z30" i="164" s="1"/>
  <c r="BF30" i="164"/>
  <c r="BK30" i="164" s="1"/>
  <c r="BC30" i="164"/>
  <c r="BJ30" i="164" s="1"/>
  <c r="AY30" i="164"/>
  <c r="AZ30" i="164" s="1"/>
  <c r="BI30" i="164" s="1"/>
  <c r="AV30" i="164"/>
  <c r="AW30" i="164" s="1"/>
  <c r="BH30" i="164" s="1"/>
  <c r="AL30" i="164"/>
  <c r="AM30" i="164" s="1"/>
  <c r="AF30" i="164"/>
  <c r="AG30" i="164" s="1"/>
  <c r="AQ30" i="164" s="1"/>
  <c r="AB30" i="164"/>
  <c r="X30" i="164"/>
  <c r="S30" i="164"/>
  <c r="Q30" i="164"/>
  <c r="O30" i="164"/>
  <c r="M30" i="164"/>
  <c r="K30" i="164"/>
  <c r="I30" i="164"/>
  <c r="F30" i="164"/>
  <c r="BX29" i="164"/>
  <c r="Z29" i="164" s="1"/>
  <c r="BF29" i="164"/>
  <c r="BK29" i="164" s="1"/>
  <c r="BC29" i="164"/>
  <c r="BJ29" i="164" s="1"/>
  <c r="AY29" i="164"/>
  <c r="AZ29" i="164" s="1"/>
  <c r="BI29" i="164" s="1"/>
  <c r="AV29" i="164"/>
  <c r="AW29" i="164" s="1"/>
  <c r="BH29" i="164" s="1"/>
  <c r="AL29" i="164"/>
  <c r="AR29" i="164" s="1"/>
  <c r="AF29" i="164"/>
  <c r="AG29" i="164" s="1"/>
  <c r="AQ29" i="164" s="1"/>
  <c r="AB29" i="164"/>
  <c r="X29" i="164"/>
  <c r="S29" i="164"/>
  <c r="Q29" i="164"/>
  <c r="O29" i="164"/>
  <c r="M29" i="164"/>
  <c r="K29" i="164"/>
  <c r="I29" i="164"/>
  <c r="F29" i="164"/>
  <c r="BX97" i="163"/>
  <c r="BX96" i="163"/>
  <c r="BX95" i="163"/>
  <c r="BX94" i="163"/>
  <c r="BX93" i="163"/>
  <c r="BX92" i="163"/>
  <c r="BX91" i="163"/>
  <c r="BX90" i="163"/>
  <c r="BX89" i="163"/>
  <c r="BX88" i="163"/>
  <c r="BX87" i="163"/>
  <c r="BX86" i="163"/>
  <c r="BX85" i="163"/>
  <c r="BX84" i="163"/>
  <c r="BX83" i="163"/>
  <c r="BX82" i="163"/>
  <c r="BX81" i="163"/>
  <c r="BX80" i="163"/>
  <c r="BX79" i="163"/>
  <c r="BX78" i="163"/>
  <c r="BX77" i="163"/>
  <c r="BX76" i="163"/>
  <c r="BX75" i="163"/>
  <c r="BX74" i="163"/>
  <c r="BX73" i="163"/>
  <c r="BX72" i="163"/>
  <c r="BX71" i="163"/>
  <c r="BX70" i="163"/>
  <c r="BX69" i="163"/>
  <c r="BX68" i="163"/>
  <c r="BX67" i="163"/>
  <c r="BX66" i="163"/>
  <c r="BX65" i="163"/>
  <c r="BX64" i="163"/>
  <c r="BX63" i="163"/>
  <c r="BX62" i="163"/>
  <c r="BX61" i="163"/>
  <c r="BX60" i="163"/>
  <c r="BX59" i="163"/>
  <c r="BX58" i="163"/>
  <c r="BX57" i="163"/>
  <c r="BX56" i="163"/>
  <c r="BX55" i="163"/>
  <c r="BX54" i="163"/>
  <c r="BX53" i="163"/>
  <c r="BX52" i="163"/>
  <c r="BX51" i="163"/>
  <c r="BX50" i="163"/>
  <c r="BX49" i="163"/>
  <c r="Z49" i="163" s="1"/>
  <c r="BF49" i="163"/>
  <c r="BK49" i="163" s="1"/>
  <c r="BC49" i="163"/>
  <c r="BJ49" i="163" s="1"/>
  <c r="AY49" i="163"/>
  <c r="AZ49" i="163" s="1"/>
  <c r="BI49" i="163" s="1"/>
  <c r="AV49" i="163"/>
  <c r="AW49" i="163" s="1"/>
  <c r="AL49" i="163"/>
  <c r="AM49" i="163" s="1"/>
  <c r="AF49" i="163"/>
  <c r="AG49" i="163" s="1"/>
  <c r="AQ49" i="163" s="1"/>
  <c r="AB49" i="163"/>
  <c r="X49" i="163"/>
  <c r="S49" i="163"/>
  <c r="Q49" i="163"/>
  <c r="O49" i="163"/>
  <c r="M49" i="163"/>
  <c r="K49" i="163"/>
  <c r="I49" i="163"/>
  <c r="F49" i="163"/>
  <c r="BX48" i="163"/>
  <c r="Z48" i="163" s="1"/>
  <c r="BF48" i="163"/>
  <c r="BK48" i="163" s="1"/>
  <c r="BC48" i="163"/>
  <c r="BJ48" i="163" s="1"/>
  <c r="AY48" i="163"/>
  <c r="AZ48" i="163" s="1"/>
  <c r="AV48" i="163"/>
  <c r="AW48" i="163" s="1"/>
  <c r="BH48" i="163" s="1"/>
  <c r="AL48" i="163"/>
  <c r="AM48" i="163" s="1"/>
  <c r="AF48" i="163"/>
  <c r="AG48" i="163" s="1"/>
  <c r="AQ48" i="163" s="1"/>
  <c r="AB48" i="163"/>
  <c r="X48" i="163"/>
  <c r="S48" i="163"/>
  <c r="Q48" i="163"/>
  <c r="O48" i="163"/>
  <c r="M48" i="163"/>
  <c r="K48" i="163"/>
  <c r="I48" i="163"/>
  <c r="F48" i="163"/>
  <c r="BX47" i="163"/>
  <c r="Z47" i="163" s="1"/>
  <c r="BF47" i="163"/>
  <c r="BK47" i="163" s="1"/>
  <c r="BC47" i="163"/>
  <c r="BJ47" i="163" s="1"/>
  <c r="AY47" i="163"/>
  <c r="AZ47" i="163" s="1"/>
  <c r="BI47" i="163" s="1"/>
  <c r="AV47" i="163"/>
  <c r="AW47" i="163" s="1"/>
  <c r="BH47" i="163" s="1"/>
  <c r="AL47" i="163"/>
  <c r="AR47" i="163" s="1"/>
  <c r="AF47" i="163"/>
  <c r="AG47" i="163" s="1"/>
  <c r="AQ47" i="163" s="1"/>
  <c r="AB47" i="163"/>
  <c r="X47" i="163"/>
  <c r="S47" i="163"/>
  <c r="Q47" i="163"/>
  <c r="O47" i="163"/>
  <c r="M47" i="163"/>
  <c r="K47" i="163"/>
  <c r="I47" i="163"/>
  <c r="F47" i="163"/>
  <c r="BX46" i="163"/>
  <c r="Z46" i="163" s="1"/>
  <c r="BF46" i="163"/>
  <c r="BK46" i="163" s="1"/>
  <c r="BC46" i="163"/>
  <c r="BJ46" i="163" s="1"/>
  <c r="AY46" i="163"/>
  <c r="AZ46" i="163" s="1"/>
  <c r="BI46" i="163" s="1"/>
  <c r="AV46" i="163"/>
  <c r="AW46" i="163" s="1"/>
  <c r="AL46" i="163"/>
  <c r="AM46" i="163" s="1"/>
  <c r="AF46" i="163"/>
  <c r="AG46" i="163" s="1"/>
  <c r="AQ46" i="163" s="1"/>
  <c r="AB46" i="163"/>
  <c r="X46" i="163"/>
  <c r="S46" i="163"/>
  <c r="Q46" i="163"/>
  <c r="O46" i="163"/>
  <c r="M46" i="163"/>
  <c r="K46" i="163"/>
  <c r="I46" i="163"/>
  <c r="F46" i="163"/>
  <c r="BX45" i="163"/>
  <c r="Z45" i="163" s="1"/>
  <c r="BF45" i="163"/>
  <c r="BK45" i="163" s="1"/>
  <c r="BC45" i="163"/>
  <c r="BJ45" i="163" s="1"/>
  <c r="AY45" i="163"/>
  <c r="AZ45" i="163" s="1"/>
  <c r="BI45" i="163" s="1"/>
  <c r="AV45" i="163"/>
  <c r="AW45" i="163" s="1"/>
  <c r="BH45" i="163" s="1"/>
  <c r="AL45" i="163"/>
  <c r="AR45" i="163" s="1"/>
  <c r="AF45" i="163"/>
  <c r="AG45" i="163" s="1"/>
  <c r="AQ45" i="163" s="1"/>
  <c r="AB45" i="163"/>
  <c r="X45" i="163"/>
  <c r="AA45" i="163" s="1"/>
  <c r="AC45" i="163" s="1"/>
  <c r="AD45" i="163" s="1"/>
  <c r="AP45" i="163" s="1"/>
  <c r="S45" i="163"/>
  <c r="Q45" i="163"/>
  <c r="O45" i="163"/>
  <c r="M45" i="163"/>
  <c r="K45" i="163"/>
  <c r="I45" i="163"/>
  <c r="F45" i="163"/>
  <c r="BX44" i="163"/>
  <c r="Z44" i="163" s="1"/>
  <c r="BJ44" i="163"/>
  <c r="BF44" i="163"/>
  <c r="BK44" i="163" s="1"/>
  <c r="BC44" i="163"/>
  <c r="AY44" i="163"/>
  <c r="AZ44" i="163" s="1"/>
  <c r="BI44" i="163" s="1"/>
  <c r="AV44" i="163"/>
  <c r="AW44" i="163" s="1"/>
  <c r="BH44" i="163" s="1"/>
  <c r="AL44" i="163"/>
  <c r="AR44" i="163" s="1"/>
  <c r="AF44" i="163"/>
  <c r="AG44" i="163" s="1"/>
  <c r="AQ44" i="163" s="1"/>
  <c r="AB44" i="163"/>
  <c r="X44" i="163"/>
  <c r="S44" i="163"/>
  <c r="Q44" i="163"/>
  <c r="O44" i="163"/>
  <c r="M44" i="163"/>
  <c r="K44" i="163"/>
  <c r="I44" i="163"/>
  <c r="F44" i="163"/>
  <c r="BX43" i="163"/>
  <c r="Z43" i="163" s="1"/>
  <c r="BK43" i="163"/>
  <c r="BF43" i="163"/>
  <c r="BC43" i="163"/>
  <c r="BJ43" i="163" s="1"/>
  <c r="AY43" i="163"/>
  <c r="AZ43" i="163" s="1"/>
  <c r="BI43" i="163" s="1"/>
  <c r="AV43" i="163"/>
  <c r="AW43" i="163" s="1"/>
  <c r="AL43" i="163"/>
  <c r="AR43" i="163" s="1"/>
  <c r="AF43" i="163"/>
  <c r="AG43" i="163" s="1"/>
  <c r="AQ43" i="163" s="1"/>
  <c r="AB43" i="163"/>
  <c r="X43" i="163"/>
  <c r="S43" i="163"/>
  <c r="Q43" i="163"/>
  <c r="O43" i="163"/>
  <c r="M43" i="163"/>
  <c r="K43" i="163"/>
  <c r="I43" i="163"/>
  <c r="F43" i="163"/>
  <c r="BX42" i="163"/>
  <c r="Z42" i="163" s="1"/>
  <c r="BF42" i="163"/>
  <c r="BK42" i="163" s="1"/>
  <c r="BC42" i="163"/>
  <c r="BJ42" i="163" s="1"/>
  <c r="AY42" i="163"/>
  <c r="AZ42" i="163" s="1"/>
  <c r="BI42" i="163" s="1"/>
  <c r="AV42" i="163"/>
  <c r="AW42" i="163" s="1"/>
  <c r="AL42" i="163"/>
  <c r="AM42" i="163" s="1"/>
  <c r="AF42" i="163"/>
  <c r="AG42" i="163" s="1"/>
  <c r="AQ42" i="163" s="1"/>
  <c r="AB42" i="163"/>
  <c r="X42" i="163"/>
  <c r="S42" i="163"/>
  <c r="Q42" i="163"/>
  <c r="O42" i="163"/>
  <c r="M42" i="163"/>
  <c r="K42" i="163"/>
  <c r="I42" i="163"/>
  <c r="F42" i="163"/>
  <c r="BX41" i="163"/>
  <c r="Z41" i="163" s="1"/>
  <c r="BF41" i="163"/>
  <c r="BK41" i="163" s="1"/>
  <c r="BC41" i="163"/>
  <c r="BJ41" i="163" s="1"/>
  <c r="AY41" i="163"/>
  <c r="AZ41" i="163" s="1"/>
  <c r="BI41" i="163" s="1"/>
  <c r="AV41" i="163"/>
  <c r="AW41" i="163" s="1"/>
  <c r="AL41" i="163"/>
  <c r="AM41" i="163" s="1"/>
  <c r="AF41" i="163"/>
  <c r="AG41" i="163" s="1"/>
  <c r="AQ41" i="163" s="1"/>
  <c r="AB41" i="163"/>
  <c r="X41" i="163"/>
  <c r="S41" i="163"/>
  <c r="Q41" i="163"/>
  <c r="O41" i="163"/>
  <c r="M41" i="163"/>
  <c r="K41" i="163"/>
  <c r="I41" i="163"/>
  <c r="F41" i="163"/>
  <c r="BX40" i="163"/>
  <c r="BF40" i="163"/>
  <c r="BK40" i="163" s="1"/>
  <c r="BC40" i="163"/>
  <c r="BJ40" i="163" s="1"/>
  <c r="AY40" i="163"/>
  <c r="AZ40" i="163" s="1"/>
  <c r="AV40" i="163"/>
  <c r="AW40" i="163" s="1"/>
  <c r="BH40" i="163" s="1"/>
  <c r="AL40" i="163"/>
  <c r="AR40" i="163" s="1"/>
  <c r="AF40" i="163"/>
  <c r="AG40" i="163" s="1"/>
  <c r="AQ40" i="163" s="1"/>
  <c r="AB40" i="163"/>
  <c r="Z40" i="163"/>
  <c r="X40" i="163"/>
  <c r="S40" i="163"/>
  <c r="Q40" i="163"/>
  <c r="O40" i="163"/>
  <c r="M40" i="163"/>
  <c r="K40" i="163"/>
  <c r="I40" i="163"/>
  <c r="F40" i="163"/>
  <c r="BX39" i="163"/>
  <c r="Z39" i="163" s="1"/>
  <c r="BF39" i="163"/>
  <c r="BK39" i="163" s="1"/>
  <c r="BC39" i="163"/>
  <c r="BJ39" i="163" s="1"/>
  <c r="AY39" i="163"/>
  <c r="AZ39" i="163" s="1"/>
  <c r="BI39" i="163" s="1"/>
  <c r="AV39" i="163"/>
  <c r="AW39" i="163" s="1"/>
  <c r="AL39" i="163"/>
  <c r="AM39" i="163" s="1"/>
  <c r="AF39" i="163"/>
  <c r="AG39" i="163" s="1"/>
  <c r="AQ39" i="163" s="1"/>
  <c r="AB39" i="163"/>
  <c r="X39" i="163"/>
  <c r="S39" i="163"/>
  <c r="Q39" i="163"/>
  <c r="O39" i="163"/>
  <c r="M39" i="163"/>
  <c r="K39" i="163"/>
  <c r="I39" i="163"/>
  <c r="F39" i="163"/>
  <c r="BX38" i="163"/>
  <c r="Z38" i="163" s="1"/>
  <c r="BF38" i="163"/>
  <c r="BK38" i="163" s="1"/>
  <c r="BC38" i="163"/>
  <c r="BJ38" i="163" s="1"/>
  <c r="AY38" i="163"/>
  <c r="AZ38" i="163" s="1"/>
  <c r="BI38" i="163" s="1"/>
  <c r="AV38" i="163"/>
  <c r="AW38" i="163" s="1"/>
  <c r="AL38" i="163"/>
  <c r="AM38" i="163" s="1"/>
  <c r="AF38" i="163"/>
  <c r="AG38" i="163" s="1"/>
  <c r="AQ38" i="163" s="1"/>
  <c r="AB38" i="163"/>
  <c r="X38" i="163"/>
  <c r="S38" i="163"/>
  <c r="Q38" i="163"/>
  <c r="O38" i="163"/>
  <c r="M38" i="163"/>
  <c r="K38" i="163"/>
  <c r="I38" i="163"/>
  <c r="F38" i="163"/>
  <c r="BX37" i="163"/>
  <c r="Z37" i="163" s="1"/>
  <c r="BF37" i="163"/>
  <c r="BK37" i="163" s="1"/>
  <c r="BC37" i="163"/>
  <c r="BJ37" i="163" s="1"/>
  <c r="AY37" i="163"/>
  <c r="AZ37" i="163" s="1"/>
  <c r="BI37" i="163" s="1"/>
  <c r="AV37" i="163"/>
  <c r="AW37" i="163" s="1"/>
  <c r="BH37" i="163" s="1"/>
  <c r="AL37" i="163"/>
  <c r="AR37" i="163" s="1"/>
  <c r="AF37" i="163"/>
  <c r="AG37" i="163" s="1"/>
  <c r="AQ37" i="163" s="1"/>
  <c r="AB37" i="163"/>
  <c r="X37" i="163"/>
  <c r="S37" i="163"/>
  <c r="Q37" i="163"/>
  <c r="O37" i="163"/>
  <c r="M37" i="163"/>
  <c r="K37" i="163"/>
  <c r="I37" i="163"/>
  <c r="F37" i="163"/>
  <c r="BX36" i="163"/>
  <c r="BF36" i="163"/>
  <c r="BK36" i="163" s="1"/>
  <c r="BC36" i="163"/>
  <c r="BJ36" i="163" s="1"/>
  <c r="AY36" i="163"/>
  <c r="AZ36" i="163" s="1"/>
  <c r="BI36" i="163" s="1"/>
  <c r="AV36" i="163"/>
  <c r="AW36" i="163" s="1"/>
  <c r="BH36" i="163" s="1"/>
  <c r="AL36" i="163"/>
  <c r="AR36" i="163" s="1"/>
  <c r="AF36" i="163"/>
  <c r="AG36" i="163" s="1"/>
  <c r="AQ36" i="163" s="1"/>
  <c r="AB36" i="163"/>
  <c r="Z36" i="163"/>
  <c r="X36" i="163"/>
  <c r="S36" i="163"/>
  <c r="Q36" i="163"/>
  <c r="O36" i="163"/>
  <c r="M36" i="163"/>
  <c r="K36" i="163"/>
  <c r="I36" i="163"/>
  <c r="F36" i="163"/>
  <c r="BX35" i="163"/>
  <c r="Z35" i="163" s="1"/>
  <c r="BF35" i="163"/>
  <c r="BK35" i="163" s="1"/>
  <c r="BC35" i="163"/>
  <c r="BJ35" i="163" s="1"/>
  <c r="AY35" i="163"/>
  <c r="AZ35" i="163" s="1"/>
  <c r="BI35" i="163" s="1"/>
  <c r="AV35" i="163"/>
  <c r="AW35" i="163" s="1"/>
  <c r="AL35" i="163"/>
  <c r="AR35" i="163" s="1"/>
  <c r="AF35" i="163"/>
  <c r="AG35" i="163" s="1"/>
  <c r="AQ35" i="163" s="1"/>
  <c r="AB35" i="163"/>
  <c r="X35" i="163"/>
  <c r="S35" i="163"/>
  <c r="Q35" i="163"/>
  <c r="O35" i="163"/>
  <c r="M35" i="163"/>
  <c r="K35" i="163"/>
  <c r="I35" i="163"/>
  <c r="F35" i="163"/>
  <c r="BX34" i="163"/>
  <c r="Z34" i="163" s="1"/>
  <c r="BK34" i="163"/>
  <c r="BF34" i="163"/>
  <c r="BC34" i="163"/>
  <c r="BJ34" i="163" s="1"/>
  <c r="AY34" i="163"/>
  <c r="AZ34" i="163" s="1"/>
  <c r="BI34" i="163" s="1"/>
  <c r="AV34" i="163"/>
  <c r="AW34" i="163" s="1"/>
  <c r="AL34" i="163"/>
  <c r="AM34" i="163" s="1"/>
  <c r="AF34" i="163"/>
  <c r="AG34" i="163" s="1"/>
  <c r="AQ34" i="163" s="1"/>
  <c r="AB34" i="163"/>
  <c r="X34" i="163"/>
  <c r="S34" i="163"/>
  <c r="Q34" i="163"/>
  <c r="O34" i="163"/>
  <c r="M34" i="163"/>
  <c r="K34" i="163"/>
  <c r="I34" i="163"/>
  <c r="F34" i="163"/>
  <c r="BX33" i="163"/>
  <c r="Z33" i="163" s="1"/>
  <c r="BF33" i="163"/>
  <c r="BK33" i="163" s="1"/>
  <c r="BC33" i="163"/>
  <c r="BJ33" i="163" s="1"/>
  <c r="AY33" i="163"/>
  <c r="AZ33" i="163" s="1"/>
  <c r="BI33" i="163" s="1"/>
  <c r="AV33" i="163"/>
  <c r="AW33" i="163" s="1"/>
  <c r="AL33" i="163"/>
  <c r="AM33" i="163" s="1"/>
  <c r="AF33" i="163"/>
  <c r="AG33" i="163" s="1"/>
  <c r="AQ33" i="163" s="1"/>
  <c r="AB33" i="163"/>
  <c r="X33" i="163"/>
  <c r="S33" i="163"/>
  <c r="Q33" i="163"/>
  <c r="O33" i="163"/>
  <c r="M33" i="163"/>
  <c r="K33" i="163"/>
  <c r="I33" i="163"/>
  <c r="F33" i="163"/>
  <c r="BX32" i="163"/>
  <c r="Z32" i="163" s="1"/>
  <c r="BF32" i="163"/>
  <c r="BK32" i="163" s="1"/>
  <c r="BC32" i="163"/>
  <c r="BJ32" i="163" s="1"/>
  <c r="AY32" i="163"/>
  <c r="AZ32" i="163" s="1"/>
  <c r="AV32" i="163"/>
  <c r="AW32" i="163" s="1"/>
  <c r="BH32" i="163" s="1"/>
  <c r="AL32" i="163"/>
  <c r="AR32" i="163" s="1"/>
  <c r="AF32" i="163"/>
  <c r="AG32" i="163" s="1"/>
  <c r="AQ32" i="163" s="1"/>
  <c r="AB32" i="163"/>
  <c r="X32" i="163"/>
  <c r="S32" i="163"/>
  <c r="Q32" i="163"/>
  <c r="O32" i="163"/>
  <c r="M32" i="163"/>
  <c r="K32" i="163"/>
  <c r="I32" i="163"/>
  <c r="F32" i="163"/>
  <c r="BX31" i="163"/>
  <c r="Z31" i="163" s="1"/>
  <c r="BF31" i="163"/>
  <c r="BK31" i="163" s="1"/>
  <c r="BC31" i="163"/>
  <c r="BJ31" i="163" s="1"/>
  <c r="AY31" i="163"/>
  <c r="AZ31" i="163" s="1"/>
  <c r="BI31" i="163" s="1"/>
  <c r="AV31" i="163"/>
  <c r="AW31" i="163" s="1"/>
  <c r="AL31" i="163"/>
  <c r="AM31" i="163" s="1"/>
  <c r="AF31" i="163"/>
  <c r="AG31" i="163" s="1"/>
  <c r="AQ31" i="163" s="1"/>
  <c r="AB31" i="163"/>
  <c r="X31" i="163"/>
  <c r="S31" i="163"/>
  <c r="Q31" i="163"/>
  <c r="O31" i="163"/>
  <c r="M31" i="163"/>
  <c r="K31" i="163"/>
  <c r="I31" i="163"/>
  <c r="F31" i="163"/>
  <c r="BX30" i="163"/>
  <c r="Z30" i="163" s="1"/>
  <c r="BF30" i="163"/>
  <c r="BK30" i="163" s="1"/>
  <c r="BC30" i="163"/>
  <c r="BJ30" i="163" s="1"/>
  <c r="AY30" i="163"/>
  <c r="AZ30" i="163" s="1"/>
  <c r="BI30" i="163" s="1"/>
  <c r="AV30" i="163"/>
  <c r="AW30" i="163" s="1"/>
  <c r="AL30" i="163"/>
  <c r="AM30" i="163" s="1"/>
  <c r="AF30" i="163"/>
  <c r="AG30" i="163" s="1"/>
  <c r="AQ30" i="163" s="1"/>
  <c r="AB30" i="163"/>
  <c r="X30" i="163"/>
  <c r="S30" i="163"/>
  <c r="Q30" i="163"/>
  <c r="O30" i="163"/>
  <c r="M30" i="163"/>
  <c r="K30" i="163"/>
  <c r="I30" i="163"/>
  <c r="F30" i="163"/>
  <c r="BX29" i="163"/>
  <c r="Z29" i="163" s="1"/>
  <c r="BF29" i="163"/>
  <c r="BK29" i="163" s="1"/>
  <c r="BC29" i="163"/>
  <c r="BJ29" i="163" s="1"/>
  <c r="AY29" i="163"/>
  <c r="AZ29" i="163" s="1"/>
  <c r="BI29" i="163" s="1"/>
  <c r="AV29" i="163"/>
  <c r="AW29" i="163" s="1"/>
  <c r="BH29" i="163" s="1"/>
  <c r="AL29" i="163"/>
  <c r="AR29" i="163" s="1"/>
  <c r="AF29" i="163"/>
  <c r="AG29" i="163" s="1"/>
  <c r="AQ29" i="163" s="1"/>
  <c r="AB29" i="163"/>
  <c r="X29" i="163"/>
  <c r="S29" i="163"/>
  <c r="Q29" i="163"/>
  <c r="O29" i="163"/>
  <c r="M29" i="163"/>
  <c r="K29" i="163"/>
  <c r="I29" i="163"/>
  <c r="F29" i="163"/>
  <c r="BX28" i="163"/>
  <c r="Z28" i="163" s="1"/>
  <c r="BF28" i="163"/>
  <c r="BK28" i="163" s="1"/>
  <c r="BC28" i="163"/>
  <c r="BJ28" i="163" s="1"/>
  <c r="AY28" i="163"/>
  <c r="AZ28" i="163" s="1"/>
  <c r="BI28" i="163" s="1"/>
  <c r="AV28" i="163"/>
  <c r="AW28" i="163" s="1"/>
  <c r="BH28" i="163" s="1"/>
  <c r="AL28" i="163"/>
  <c r="AR28" i="163" s="1"/>
  <c r="AF28" i="163"/>
  <c r="AG28" i="163" s="1"/>
  <c r="AQ28" i="163" s="1"/>
  <c r="AB28" i="163"/>
  <c r="X28" i="163"/>
  <c r="S28" i="163"/>
  <c r="Q28" i="163"/>
  <c r="O28" i="163"/>
  <c r="M28" i="163"/>
  <c r="K28" i="163"/>
  <c r="I28" i="163"/>
  <c r="F28" i="163"/>
  <c r="AM32" i="163" l="1"/>
  <c r="AR33" i="163"/>
  <c r="AA49" i="163"/>
  <c r="R40" i="163"/>
  <c r="T40" i="163" s="1"/>
  <c r="U40" i="163" s="1"/>
  <c r="AM43" i="163"/>
  <c r="R39" i="163"/>
  <c r="T39" i="163" s="1"/>
  <c r="U39" i="163" s="1"/>
  <c r="AN39" i="163" s="1"/>
  <c r="R36" i="163"/>
  <c r="T36" i="163" s="1"/>
  <c r="U36" i="163" s="1"/>
  <c r="AO36" i="163" s="1"/>
  <c r="R30" i="163"/>
  <c r="T30" i="163" s="1"/>
  <c r="U30" i="163" s="1"/>
  <c r="AO30" i="163" s="1"/>
  <c r="R31" i="163"/>
  <c r="R47" i="163"/>
  <c r="T47" i="163" s="1"/>
  <c r="U47" i="163" s="1"/>
  <c r="R46" i="164"/>
  <c r="R30" i="164"/>
  <c r="T30" i="164" s="1"/>
  <c r="U30" i="164" s="1"/>
  <c r="AM44" i="164"/>
  <c r="AA45" i="164"/>
  <c r="AC45" i="164" s="1"/>
  <c r="AD45" i="164" s="1"/>
  <c r="AP45" i="164" s="1"/>
  <c r="AA47" i="164"/>
  <c r="AC47" i="164" s="1"/>
  <c r="AD47" i="164" s="1"/>
  <c r="AP47" i="164" s="1"/>
  <c r="AA30" i="164"/>
  <c r="AC30" i="164" s="1"/>
  <c r="AD30" i="164" s="1"/>
  <c r="AP30" i="164" s="1"/>
  <c r="AA38" i="164"/>
  <c r="AC38" i="164" s="1"/>
  <c r="AD38" i="164" s="1"/>
  <c r="AP38" i="164" s="1"/>
  <c r="AM43" i="164"/>
  <c r="AA32" i="164"/>
  <c r="AC32" i="164" s="1"/>
  <c r="AD32" i="164" s="1"/>
  <c r="AP32" i="164" s="1"/>
  <c r="AA35" i="164"/>
  <c r="AC35" i="164" s="1"/>
  <c r="AD35" i="164" s="1"/>
  <c r="AP35" i="164" s="1"/>
  <c r="AC36" i="164"/>
  <c r="AD36" i="164" s="1"/>
  <c r="AP36" i="164" s="1"/>
  <c r="BG40" i="164"/>
  <c r="R48" i="164"/>
  <c r="T48" i="164" s="1"/>
  <c r="U48" i="164" s="1"/>
  <c r="AM37" i="164"/>
  <c r="R34" i="164"/>
  <c r="T34" i="164" s="1"/>
  <c r="U34" i="164" s="1"/>
  <c r="R37" i="164"/>
  <c r="T37" i="164" s="1"/>
  <c r="U37" i="164" s="1"/>
  <c r="AO37" i="164" s="1"/>
  <c r="T39" i="164"/>
  <c r="U39" i="164" s="1"/>
  <c r="AR40" i="164"/>
  <c r="AM45" i="164"/>
  <c r="AM32" i="164"/>
  <c r="AM35" i="164"/>
  <c r="BL40" i="164"/>
  <c r="R41" i="164"/>
  <c r="T41" i="164" s="1"/>
  <c r="U41" i="164" s="1"/>
  <c r="AO41" i="164" s="1"/>
  <c r="AA46" i="164"/>
  <c r="AC46" i="164" s="1"/>
  <c r="AD46" i="164" s="1"/>
  <c r="AP46" i="164" s="1"/>
  <c r="AA48" i="164"/>
  <c r="AC48" i="164" s="1"/>
  <c r="AD48" i="164" s="1"/>
  <c r="AP48" i="164" s="1"/>
  <c r="AM29" i="164"/>
  <c r="AA29" i="164"/>
  <c r="AC29" i="164" s="1"/>
  <c r="AD29" i="164" s="1"/>
  <c r="AA34" i="164"/>
  <c r="AC34" i="164" s="1"/>
  <c r="AD34" i="164" s="1"/>
  <c r="AP34" i="164" s="1"/>
  <c r="AM39" i="164"/>
  <c r="AA39" i="164"/>
  <c r="AC39" i="164" s="1"/>
  <c r="AD39" i="164" s="1"/>
  <c r="AP39" i="164" s="1"/>
  <c r="AA40" i="164"/>
  <c r="AC40" i="164" s="1"/>
  <c r="AD40" i="164" s="1"/>
  <c r="AP40" i="164" s="1"/>
  <c r="R47" i="164"/>
  <c r="T47" i="164" s="1"/>
  <c r="U47" i="164" s="1"/>
  <c r="AR48" i="164"/>
  <c r="AM47" i="164"/>
  <c r="R31" i="164"/>
  <c r="T31" i="164" s="1"/>
  <c r="U31" i="164" s="1"/>
  <c r="AM34" i="164"/>
  <c r="R43" i="164"/>
  <c r="T43" i="164" s="1"/>
  <c r="U43" i="164" s="1"/>
  <c r="AO43" i="164" s="1"/>
  <c r="AA31" i="164"/>
  <c r="AC31" i="164" s="1"/>
  <c r="AD31" i="164" s="1"/>
  <c r="AP31" i="164" s="1"/>
  <c r="AA37" i="164"/>
  <c r="AC37" i="164" s="1"/>
  <c r="AD37" i="164" s="1"/>
  <c r="AP37" i="164" s="1"/>
  <c r="R49" i="164"/>
  <c r="T49" i="164" s="1"/>
  <c r="U49" i="164" s="1"/>
  <c r="AO49" i="164" s="1"/>
  <c r="AM36" i="164"/>
  <c r="R45" i="164"/>
  <c r="T45" i="164" s="1"/>
  <c r="U45" i="164" s="1"/>
  <c r="R29" i="164"/>
  <c r="T29" i="164" s="1"/>
  <c r="U29" i="164" s="1"/>
  <c r="AO29" i="164" s="1"/>
  <c r="BH40" i="164"/>
  <c r="BG41" i="164"/>
  <c r="AA30" i="163"/>
  <c r="AC30" i="163" s="1"/>
  <c r="AD30" i="163" s="1"/>
  <c r="AP30" i="163" s="1"/>
  <c r="AA40" i="163"/>
  <c r="AC40" i="163" s="1"/>
  <c r="AD40" i="163" s="1"/>
  <c r="AP40" i="163" s="1"/>
  <c r="T31" i="163"/>
  <c r="U31" i="163" s="1"/>
  <c r="AA36" i="163"/>
  <c r="AC36" i="163" s="1"/>
  <c r="AD36" i="163" s="1"/>
  <c r="AP36" i="163" s="1"/>
  <c r="BG35" i="163"/>
  <c r="BL35" i="163" s="1"/>
  <c r="AA37" i="163"/>
  <c r="AC37" i="163" s="1"/>
  <c r="AD37" i="163" s="1"/>
  <c r="AP37" i="163" s="1"/>
  <c r="R46" i="163"/>
  <c r="T46" i="163" s="1"/>
  <c r="U46" i="163" s="1"/>
  <c r="AO46" i="163" s="1"/>
  <c r="AA46" i="163"/>
  <c r="AC46" i="163" s="1"/>
  <c r="AD46" i="163" s="1"/>
  <c r="AP46" i="163" s="1"/>
  <c r="AM44" i="163"/>
  <c r="R38" i="163"/>
  <c r="T38" i="163" s="1"/>
  <c r="U38" i="163" s="1"/>
  <c r="AM28" i="163"/>
  <c r="AA32" i="163"/>
  <c r="AC32" i="163" s="1"/>
  <c r="AD32" i="163" s="1"/>
  <c r="AP32" i="163" s="1"/>
  <c r="AM36" i="163"/>
  <c r="AA48" i="163"/>
  <c r="AC48" i="163" s="1"/>
  <c r="AD48" i="163" s="1"/>
  <c r="AP48" i="163" s="1"/>
  <c r="AC49" i="163"/>
  <c r="AD49" i="163" s="1"/>
  <c r="AP49" i="163" s="1"/>
  <c r="AA44" i="163"/>
  <c r="AC44" i="163" s="1"/>
  <c r="AD44" i="163" s="1"/>
  <c r="AP44" i="163" s="1"/>
  <c r="AA28" i="163"/>
  <c r="AC28" i="163" s="1"/>
  <c r="AD28" i="163" s="1"/>
  <c r="AP28" i="163" s="1"/>
  <c r="R29" i="163"/>
  <c r="T29" i="163" s="1"/>
  <c r="U29" i="163" s="1"/>
  <c r="AA31" i="163"/>
  <c r="AC31" i="163" s="1"/>
  <c r="AD31" i="163" s="1"/>
  <c r="AP31" i="163" s="1"/>
  <c r="R33" i="163"/>
  <c r="T33" i="163" s="1"/>
  <c r="U33" i="163" s="1"/>
  <c r="AO33" i="163" s="1"/>
  <c r="AA35" i="163"/>
  <c r="AC35" i="163" s="1"/>
  <c r="AD35" i="163" s="1"/>
  <c r="AP35" i="163" s="1"/>
  <c r="AM37" i="163"/>
  <c r="AA41" i="163"/>
  <c r="AC41" i="163" s="1"/>
  <c r="AD41" i="163" s="1"/>
  <c r="AP41" i="163" s="1"/>
  <c r="AM47" i="163"/>
  <c r="AN47" i="163" s="1"/>
  <c r="AA47" i="163"/>
  <c r="AC47" i="163" s="1"/>
  <c r="AD47" i="163" s="1"/>
  <c r="AP47" i="163" s="1"/>
  <c r="R37" i="163"/>
  <c r="T37" i="163" s="1"/>
  <c r="U37" i="163" s="1"/>
  <c r="AM29" i="163"/>
  <c r="R32" i="163"/>
  <c r="T32" i="163" s="1"/>
  <c r="U32" i="163" s="1"/>
  <c r="AN32" i="163" s="1"/>
  <c r="R35" i="163"/>
  <c r="T35" i="163" s="1"/>
  <c r="U35" i="163" s="1"/>
  <c r="AO35" i="163" s="1"/>
  <c r="AA43" i="163"/>
  <c r="AC43" i="163" s="1"/>
  <c r="AD43" i="163" s="1"/>
  <c r="AP43" i="163" s="1"/>
  <c r="R45" i="163"/>
  <c r="T45" i="163" s="1"/>
  <c r="U45" i="163" s="1"/>
  <c r="R28" i="163"/>
  <c r="T28" i="163" s="1"/>
  <c r="U28" i="163" s="1"/>
  <c r="AO28" i="163" s="1"/>
  <c r="R44" i="163"/>
  <c r="T44" i="163" s="1"/>
  <c r="U44" i="163" s="1"/>
  <c r="AO44" i="163" s="1"/>
  <c r="AA33" i="163"/>
  <c r="AC33" i="163" s="1"/>
  <c r="AD33" i="163" s="1"/>
  <c r="AP33" i="163" s="1"/>
  <c r="AA34" i="163"/>
  <c r="AC34" i="163" s="1"/>
  <c r="AD34" i="163" s="1"/>
  <c r="AP34" i="163" s="1"/>
  <c r="R42" i="163"/>
  <c r="T42" i="163" s="1"/>
  <c r="U42" i="163" s="1"/>
  <c r="AO42" i="163" s="1"/>
  <c r="AA29" i="163"/>
  <c r="AC29" i="163" s="1"/>
  <c r="AD29" i="163" s="1"/>
  <c r="AP29" i="163" s="1"/>
  <c r="AA38" i="163"/>
  <c r="AC38" i="163" s="1"/>
  <c r="AD38" i="163" s="1"/>
  <c r="AP38" i="163" s="1"/>
  <c r="AM40" i="163"/>
  <c r="R48" i="163"/>
  <c r="T48" i="163" s="1"/>
  <c r="U48" i="163" s="1"/>
  <c r="AN48" i="163" s="1"/>
  <c r="AR41" i="163"/>
  <c r="R34" i="163"/>
  <c r="T34" i="163" s="1"/>
  <c r="U34" i="163" s="1"/>
  <c r="AM35" i="163"/>
  <c r="AA39" i="163"/>
  <c r="AC39" i="163" s="1"/>
  <c r="AD39" i="163" s="1"/>
  <c r="AP39" i="163" s="1"/>
  <c r="R41" i="163"/>
  <c r="T41" i="163" s="1"/>
  <c r="U41" i="163" s="1"/>
  <c r="AO41" i="163" s="1"/>
  <c r="R43" i="163"/>
  <c r="T43" i="163" s="1"/>
  <c r="U43" i="163" s="1"/>
  <c r="AO43" i="163" s="1"/>
  <c r="AM45" i="163"/>
  <c r="R49" i="163"/>
  <c r="T49" i="163" s="1"/>
  <c r="U49" i="163" s="1"/>
  <c r="BG32" i="164"/>
  <c r="BL32" i="164" s="1"/>
  <c r="AO39" i="164"/>
  <c r="AN47" i="164"/>
  <c r="AO47" i="164"/>
  <c r="BH42" i="164"/>
  <c r="BG42" i="164"/>
  <c r="AO31" i="164"/>
  <c r="AO30" i="164"/>
  <c r="BH34" i="164"/>
  <c r="BG34" i="164"/>
  <c r="R32" i="164"/>
  <c r="T32" i="164" s="1"/>
  <c r="U32" i="164" s="1"/>
  <c r="BG33" i="164"/>
  <c r="R40" i="164"/>
  <c r="T40" i="164" s="1"/>
  <c r="U40" i="164" s="1"/>
  <c r="AA42" i="164"/>
  <c r="AC42" i="164" s="1"/>
  <c r="AD42" i="164" s="1"/>
  <c r="AP42" i="164" s="1"/>
  <c r="BG43" i="164"/>
  <c r="BH43" i="164"/>
  <c r="T46" i="164"/>
  <c r="U46" i="164" s="1"/>
  <c r="AO34" i="164"/>
  <c r="BH46" i="164"/>
  <c r="BG46" i="164"/>
  <c r="AA33" i="164"/>
  <c r="AC33" i="164" s="1"/>
  <c r="AD33" i="164" s="1"/>
  <c r="AP33" i="164" s="1"/>
  <c r="R33" i="164"/>
  <c r="T33" i="164" s="1"/>
  <c r="U33" i="164" s="1"/>
  <c r="R35" i="164"/>
  <c r="T35" i="164" s="1"/>
  <c r="U35" i="164" s="1"/>
  <c r="R36" i="164"/>
  <c r="T36" i="164" s="1"/>
  <c r="U36" i="164" s="1"/>
  <c r="BH38" i="164"/>
  <c r="BG38" i="164"/>
  <c r="R42" i="164"/>
  <c r="T42" i="164" s="1"/>
  <c r="U42" i="164" s="1"/>
  <c r="R44" i="164"/>
  <c r="T44" i="164" s="1"/>
  <c r="U44" i="164" s="1"/>
  <c r="BH49" i="164"/>
  <c r="BL49" i="164" s="1"/>
  <c r="BH33" i="164"/>
  <c r="BH41" i="164"/>
  <c r="BG48" i="164"/>
  <c r="BL48" i="164" s="1"/>
  <c r="AM41" i="164"/>
  <c r="AR41" i="164"/>
  <c r="BG47" i="164"/>
  <c r="BL47" i="164" s="1"/>
  <c r="AM49" i="164"/>
  <c r="AN49" i="164" s="1"/>
  <c r="AR49" i="164"/>
  <c r="BG35" i="164"/>
  <c r="BH35" i="164"/>
  <c r="AO38" i="164"/>
  <c r="AN38" i="164"/>
  <c r="BG31" i="164"/>
  <c r="BL31" i="164" s="1"/>
  <c r="AM33" i="164"/>
  <c r="AR33" i="164"/>
  <c r="BG39" i="164"/>
  <c r="BL39" i="164" s="1"/>
  <c r="AM42" i="164"/>
  <c r="AR30" i="164"/>
  <c r="BG30" i="164"/>
  <c r="BL30" i="164" s="1"/>
  <c r="AR38" i="164"/>
  <c r="AR46" i="164"/>
  <c r="BG29" i="164"/>
  <c r="BL29" i="164" s="1"/>
  <c r="BG37" i="164"/>
  <c r="BL37" i="164" s="1"/>
  <c r="BG45" i="164"/>
  <c r="BL45" i="164" s="1"/>
  <c r="BG36" i="164"/>
  <c r="BL36" i="164" s="1"/>
  <c r="BG44" i="164"/>
  <c r="BL44" i="164" s="1"/>
  <c r="AO31" i="163"/>
  <c r="BH38" i="163"/>
  <c r="BG38" i="163"/>
  <c r="BI48" i="163"/>
  <c r="BG48" i="163"/>
  <c r="AO29" i="163"/>
  <c r="BH34" i="163"/>
  <c r="BG34" i="163"/>
  <c r="AO38" i="163"/>
  <c r="AA42" i="163"/>
  <c r="AC42" i="163" s="1"/>
  <c r="AD42" i="163" s="1"/>
  <c r="AP42" i="163" s="1"/>
  <c r="AO37" i="163"/>
  <c r="BI40" i="163"/>
  <c r="BG40" i="163"/>
  <c r="BH49" i="163"/>
  <c r="BG49" i="163"/>
  <c r="BL49" i="163" s="1"/>
  <c r="BH30" i="163"/>
  <c r="BG30" i="163"/>
  <c r="BH39" i="163"/>
  <c r="BG39" i="163"/>
  <c r="AO47" i="163"/>
  <c r="AN30" i="163"/>
  <c r="AO32" i="163"/>
  <c r="BI32" i="163"/>
  <c r="BG32" i="163"/>
  <c r="BH41" i="163"/>
  <c r="BG41" i="163"/>
  <c r="BG43" i="163"/>
  <c r="AO45" i="163"/>
  <c r="BH31" i="163"/>
  <c r="BG31" i="163"/>
  <c r="BH33" i="163"/>
  <c r="BG33" i="163"/>
  <c r="BH42" i="163"/>
  <c r="BG42" i="163"/>
  <c r="BH46" i="163"/>
  <c r="BG46" i="163"/>
  <c r="AO48" i="163"/>
  <c r="AR34" i="163"/>
  <c r="BH35" i="163"/>
  <c r="AR42" i="163"/>
  <c r="BH43" i="163"/>
  <c r="AR49" i="163"/>
  <c r="AR48" i="163"/>
  <c r="AR31" i="163"/>
  <c r="AR39" i="163"/>
  <c r="BG47" i="163"/>
  <c r="BL47" i="163" s="1"/>
  <c r="AR30" i="163"/>
  <c r="AR38" i="163"/>
  <c r="AR46" i="163"/>
  <c r="BG29" i="163"/>
  <c r="BL29" i="163" s="1"/>
  <c r="BG37" i="163"/>
  <c r="BL37" i="163" s="1"/>
  <c r="BG45" i="163"/>
  <c r="BL45" i="163" s="1"/>
  <c r="BG28" i="163"/>
  <c r="BL28" i="163" s="1"/>
  <c r="BG36" i="163"/>
  <c r="BL36" i="163" s="1"/>
  <c r="BG44" i="163"/>
  <c r="BL44" i="163" s="1"/>
  <c r="AN40" i="163" l="1"/>
  <c r="AO40" i="163"/>
  <c r="AN28" i="163"/>
  <c r="AS28" i="163" s="1"/>
  <c r="AS32" i="163"/>
  <c r="AO39" i="163"/>
  <c r="AS39" i="163" s="1"/>
  <c r="AN43" i="163"/>
  <c r="AS43" i="163" s="1"/>
  <c r="AN34" i="163"/>
  <c r="AN29" i="163"/>
  <c r="AS29" i="163" s="1"/>
  <c r="AN38" i="163"/>
  <c r="AN44" i="163"/>
  <c r="AN49" i="163"/>
  <c r="AN45" i="163"/>
  <c r="AS45" i="163" s="1"/>
  <c r="AO48" i="164"/>
  <c r="AN48" i="164"/>
  <c r="AN30" i="164"/>
  <c r="AS47" i="164"/>
  <c r="AS38" i="164"/>
  <c r="AN43" i="164"/>
  <c r="AS43" i="164" s="1"/>
  <c r="BL41" i="164"/>
  <c r="AN45" i="164"/>
  <c r="AN41" i="164"/>
  <c r="AS41" i="164" s="1"/>
  <c r="AP29" i="164"/>
  <c r="AN29" i="164"/>
  <c r="AS29" i="164" s="1"/>
  <c r="AN39" i="164"/>
  <c r="AS39" i="164" s="1"/>
  <c r="AO45" i="164"/>
  <c r="AN37" i="164"/>
  <c r="AS37" i="164" s="1"/>
  <c r="AN31" i="164"/>
  <c r="AS31" i="164" s="1"/>
  <c r="AN34" i="164"/>
  <c r="AS34" i="164" s="1"/>
  <c r="AN36" i="163"/>
  <c r="AO34" i="163"/>
  <c r="AN41" i="163"/>
  <c r="AN35" i="163"/>
  <c r="AS35" i="163" s="1"/>
  <c r="AO49" i="163"/>
  <c r="AN31" i="163"/>
  <c r="AN33" i="163"/>
  <c r="AS33" i="163" s="1"/>
  <c r="AS47" i="163"/>
  <c r="AN46" i="163"/>
  <c r="AN37" i="163"/>
  <c r="AS37" i="163" s="1"/>
  <c r="AS36" i="163"/>
  <c r="AS41" i="163"/>
  <c r="AN42" i="163"/>
  <c r="AS42" i="163" s="1"/>
  <c r="BL46" i="163"/>
  <c r="BL34" i="163"/>
  <c r="BL38" i="163"/>
  <c r="AS49" i="164"/>
  <c r="BL34" i="164"/>
  <c r="BL35" i="164"/>
  <c r="AS48" i="164"/>
  <c r="AO35" i="164"/>
  <c r="AN35" i="164"/>
  <c r="BL33" i="164"/>
  <c r="BL42" i="164"/>
  <c r="AN36" i="164"/>
  <c r="AO36" i="164"/>
  <c r="AO33" i="164"/>
  <c r="AN33" i="164"/>
  <c r="AO32" i="164"/>
  <c r="AN32" i="164"/>
  <c r="AO46" i="164"/>
  <c r="AN46" i="164"/>
  <c r="AO44" i="164"/>
  <c r="AN44" i="164"/>
  <c r="AS44" i="164" s="1"/>
  <c r="AO42" i="164"/>
  <c r="AN42" i="164"/>
  <c r="AS42" i="164" s="1"/>
  <c r="BL46" i="164"/>
  <c r="BL43" i="164"/>
  <c r="BL38" i="164"/>
  <c r="AS30" i="164"/>
  <c r="AO40" i="164"/>
  <c r="AN40" i="164"/>
  <c r="AS48" i="163"/>
  <c r="BL32" i="163"/>
  <c r="AS44" i="163"/>
  <c r="BL43" i="163"/>
  <c r="AS49" i="163"/>
  <c r="BL42" i="163"/>
  <c r="AS34" i="163"/>
  <c r="BL41" i="163"/>
  <c r="AS30" i="163"/>
  <c r="BL39" i="163"/>
  <c r="BL40" i="163"/>
  <c r="AS38" i="163"/>
  <c r="AS31" i="163"/>
  <c r="BL48" i="163"/>
  <c r="AS46" i="163"/>
  <c r="BL33" i="163"/>
  <c r="BL31" i="163"/>
  <c r="BL30" i="163"/>
  <c r="AS40" i="163"/>
  <c r="AS45" i="164" l="1"/>
  <c r="AS32" i="164"/>
  <c r="AS33" i="164"/>
  <c r="AS35" i="164"/>
  <c r="AS36" i="164"/>
  <c r="AS40" i="164"/>
  <c r="AS46" i="164"/>
  <c r="D89" i="154" l="1"/>
  <c r="K86" i="154"/>
  <c r="K85" i="154"/>
  <c r="K84" i="154"/>
  <c r="K83" i="154"/>
  <c r="K82" i="154"/>
  <c r="K81" i="154"/>
  <c r="K78" i="154"/>
  <c r="K77" i="154"/>
  <c r="K76" i="154"/>
  <c r="K75" i="154"/>
  <c r="K74" i="154"/>
  <c r="K71" i="154"/>
  <c r="K70" i="154"/>
  <c r="K69" i="154"/>
  <c r="K68" i="154"/>
  <c r="K67" i="154"/>
  <c r="K64" i="154"/>
  <c r="K62" i="154"/>
  <c r="K61" i="154"/>
  <c r="K60" i="154"/>
  <c r="K57" i="154"/>
  <c r="K56" i="154"/>
  <c r="K54" i="154"/>
  <c r="K53" i="154"/>
  <c r="K51" i="154"/>
  <c r="K50" i="154"/>
  <c r="K49" i="154"/>
  <c r="K48" i="154"/>
  <c r="K47" i="154"/>
  <c r="K45" i="154"/>
  <c r="K44" i="154"/>
  <c r="K42" i="154"/>
  <c r="K41" i="154"/>
  <c r="K40" i="154"/>
  <c r="K39" i="154"/>
  <c r="K37" i="154"/>
  <c r="K36" i="154"/>
  <c r="K34" i="154"/>
  <c r="K33" i="154"/>
  <c r="K32" i="154"/>
  <c r="K31" i="154"/>
  <c r="K29" i="154"/>
  <c r="K28" i="154"/>
  <c r="K27" i="154"/>
  <c r="K24" i="154"/>
  <c r="K23" i="154"/>
  <c r="K22" i="154"/>
  <c r="K21" i="154"/>
  <c r="K20" i="154"/>
  <c r="K19" i="154"/>
  <c r="K18" i="154"/>
  <c r="K17" i="154"/>
  <c r="K16" i="154"/>
  <c r="K15" i="154"/>
  <c r="K14" i="154"/>
  <c r="K13" i="154"/>
  <c r="L10" i="154"/>
  <c r="F10" i="154"/>
  <c r="L8" i="154"/>
  <c r="F8" i="154"/>
  <c r="L6" i="154"/>
  <c r="I21" i="80" l="1"/>
  <c r="S17" i="25" l="1"/>
  <c r="S10" i="82" l="1"/>
  <c r="R9" i="82" l="1"/>
  <c r="J21" i="80" l="1"/>
  <c r="R2" i="82"/>
  <c r="B5" i="82" s="1"/>
  <c r="J17" i="74" l="1"/>
  <c r="R10" i="82" l="1"/>
  <c r="R6" i="79" l="1"/>
  <c r="R10" i="79" s="1"/>
  <c r="R2" i="25" l="1"/>
  <c r="C38" i="27" l="1"/>
  <c r="R9" i="25" l="1"/>
  <c r="R17" i="25"/>
  <c r="R8" i="25"/>
  <c r="R10" i="25" l="1"/>
  <c r="R2" i="79"/>
  <c r="B5" i="79" s="1"/>
  <c r="B5" i="25"/>
</calcChain>
</file>

<file path=xl/comments1.xml><?xml version="1.0" encoding="utf-8"?>
<comments xmlns="http://schemas.openxmlformats.org/spreadsheetml/2006/main">
  <authors>
    <author>tc={71eb13be-434f-412f-b799-d0f2635c74e1}</author>
  </authors>
  <commentList>
    <comment ref="H12" authorId="0" shapeId="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As
</t>
        </r>
      </text>
    </comment>
  </commentList>
</comments>
</file>

<file path=xl/comments2.xml><?xml version="1.0" encoding="utf-8"?>
<comments xmlns="http://schemas.openxmlformats.org/spreadsheetml/2006/main">
  <authors>
    <author/>
  </authors>
  <commentList>
    <comment ref="G2" authorId="0" shapeId="0">
      <text>
        <r>
          <rPr>
            <sz val="11"/>
            <color theme="1"/>
            <rFont val="Calibri"/>
            <scheme val="minor"/>
          </rPr>
          <t>Na
	-Sharmili Chezliyan</t>
        </r>
      </text>
    </comment>
  </commentList>
</comments>
</file>

<file path=xl/sharedStrings.xml><?xml version="1.0" encoding="utf-8"?>
<sst xmlns="http://schemas.openxmlformats.org/spreadsheetml/2006/main" count="23578" uniqueCount="4274">
  <si>
    <t>English</t>
  </si>
  <si>
    <t>Science</t>
  </si>
  <si>
    <t>IT</t>
  </si>
  <si>
    <t>Total Points</t>
  </si>
  <si>
    <t>Credits</t>
  </si>
  <si>
    <t>BFIT</t>
  </si>
  <si>
    <t>Excellent</t>
  </si>
  <si>
    <t>Good</t>
  </si>
  <si>
    <t>Average</t>
  </si>
  <si>
    <t>Total</t>
  </si>
  <si>
    <t>Skill Course</t>
  </si>
  <si>
    <t>Competitions</t>
  </si>
  <si>
    <t>Social Outreach</t>
  </si>
  <si>
    <t>In House</t>
  </si>
  <si>
    <t>In Person</t>
  </si>
  <si>
    <t>Points</t>
  </si>
  <si>
    <t>Competitive Exams</t>
  </si>
  <si>
    <t>Earned</t>
  </si>
  <si>
    <t>Student Roll No.</t>
  </si>
  <si>
    <t>Student Name</t>
  </si>
  <si>
    <t>Marks</t>
  </si>
  <si>
    <t>Scholastics Total</t>
  </si>
  <si>
    <t>1. Scholastics</t>
  </si>
  <si>
    <t>2. Co-Scholastics</t>
  </si>
  <si>
    <t>Remarks</t>
  </si>
  <si>
    <t>Co-scholastics Total</t>
  </si>
  <si>
    <t>Particulars</t>
  </si>
  <si>
    <t>Marks / Remarks</t>
  </si>
  <si>
    <t>1a1. Academics - Major</t>
  </si>
  <si>
    <t>2a.</t>
  </si>
  <si>
    <t>2b.</t>
  </si>
  <si>
    <t>2c.</t>
  </si>
  <si>
    <t>2d.</t>
  </si>
  <si>
    <t>Grade and Sec</t>
  </si>
  <si>
    <t>Attendance</t>
  </si>
  <si>
    <t>Language 2</t>
  </si>
  <si>
    <t>Maths</t>
  </si>
  <si>
    <t>Social</t>
  </si>
  <si>
    <t>0 - 40</t>
  </si>
  <si>
    <t>41 - 64</t>
  </si>
  <si>
    <t>65 - 89</t>
  </si>
  <si>
    <t>90 - 100</t>
  </si>
  <si>
    <t>70 - 130</t>
  </si>
  <si>
    <t>140 - 200</t>
  </si>
  <si>
    <t>210 - 240</t>
  </si>
  <si>
    <t>Credits for 6 Subjects</t>
  </si>
  <si>
    <t>40 - 100</t>
  </si>
  <si>
    <t>110 - 120</t>
  </si>
  <si>
    <t>1b. BFIT</t>
  </si>
  <si>
    <t>1c. CCA</t>
  </si>
  <si>
    <t>2a. Skill Course</t>
  </si>
  <si>
    <t>2b. Social Outreach</t>
  </si>
  <si>
    <t>2c. Competitions</t>
  </si>
  <si>
    <t>2d. Competitive Exams</t>
  </si>
  <si>
    <t>QMIS2022-8A10</t>
  </si>
  <si>
    <t>English Marks out of 100</t>
  </si>
  <si>
    <t>Eng Points out of 40</t>
  </si>
  <si>
    <t>Lang 2 Marks out of 100</t>
  </si>
  <si>
    <t>Lang 2 Points out of 40</t>
  </si>
  <si>
    <t>Math Marks out of 100</t>
  </si>
  <si>
    <t>Math Points out of 40</t>
  </si>
  <si>
    <t>Science Marks out of 100</t>
  </si>
  <si>
    <t>Science Points out of 40</t>
  </si>
  <si>
    <t>Social Marks out of 100</t>
  </si>
  <si>
    <t>Social Points out of 40</t>
  </si>
  <si>
    <t>IT Marks out of 100</t>
  </si>
  <si>
    <t>IT Points out of 40</t>
  </si>
  <si>
    <t>Lang 3 Marks out of 100</t>
  </si>
  <si>
    <t>Lang 3 Points out of 40</t>
  </si>
  <si>
    <t>BFIT Remarks</t>
  </si>
  <si>
    <t>Skill Course Remarks</t>
  </si>
  <si>
    <t>Social Outreach Remarks</t>
  </si>
  <si>
    <t>Competitions Remarks</t>
  </si>
  <si>
    <t>Competitive Exam Remarks</t>
  </si>
  <si>
    <t>NA</t>
  </si>
  <si>
    <t>1. Scholastics Total [1a1 + 1a2 + 1b + 1c]</t>
  </si>
  <si>
    <t>2. Co-scholastics Total [2a + 2b + 2c + 2d]</t>
  </si>
  <si>
    <t xml:space="preserve">Student Roll No. - </t>
  </si>
  <si>
    <t>METRICS</t>
  </si>
  <si>
    <t>AM Credits out of 8</t>
  </si>
  <si>
    <t>AA out of 4
Credits</t>
  </si>
  <si>
    <t>BFIT Points out of 20</t>
  </si>
  <si>
    <t>BFIT out of 4
Credits</t>
  </si>
  <si>
    <t>CCA Points out of 20</t>
  </si>
  <si>
    <t>CCA Credit out of 4</t>
  </si>
  <si>
    <t>SC Points out of 10</t>
  </si>
  <si>
    <t>SC Credits out of 8</t>
  </si>
  <si>
    <t>SO Points out of 10</t>
  </si>
  <si>
    <t>SO Credits out of 8</t>
  </si>
  <si>
    <t>Comp. Points out of 10</t>
  </si>
  <si>
    <t>Comp. Credits out of 2</t>
  </si>
  <si>
    <t>Co. Exams Points out of 10</t>
  </si>
  <si>
    <t>Co. Exams Credits out of 2</t>
  </si>
  <si>
    <t>Points for Individual Subjects</t>
  </si>
  <si>
    <t>National/ International level Participation - 1 Exam per term</t>
  </si>
  <si>
    <t>National/ International level Participation - 2 Exams per year</t>
  </si>
  <si>
    <t>Individual Points</t>
  </si>
  <si>
    <t>i. National / International Level- Win / Participation</t>
  </si>
  <si>
    <t>ii. State Level - Win</t>
  </si>
  <si>
    <t>iii. State Level - Participation</t>
  </si>
  <si>
    <t>iv. Zonal / District / Inter School Level - Win</t>
  </si>
  <si>
    <t>v. Zonal / District / Inter School Level - Participation</t>
  </si>
  <si>
    <t>vi. Intra School Level - Win</t>
  </si>
  <si>
    <t>vii. Intra School Level - Participation</t>
  </si>
  <si>
    <t>Sum of iv, v, vi, vii points</t>
  </si>
  <si>
    <t>&gt;=4 and &lt;=8</t>
  </si>
  <si>
    <t>&gt;=9</t>
  </si>
  <si>
    <t>Average / Out sourced</t>
  </si>
  <si>
    <t>Good / In House</t>
  </si>
  <si>
    <t>Excellent / In Person</t>
  </si>
  <si>
    <t>1a2. Aca. - Allied &amp; E+</t>
  </si>
  <si>
    <t>1b. BFIT &amp; 1c. CCA</t>
  </si>
  <si>
    <t>2a. Skill Course &amp; 2b. Social Outreach</t>
  </si>
  <si>
    <r>
      <t xml:space="preserve">2d. </t>
    </r>
    <r>
      <rPr>
        <b/>
        <sz val="6.8"/>
        <color theme="1"/>
        <rFont val="Calibri"/>
        <family val="2"/>
        <scheme val="minor"/>
      </rPr>
      <t>Competitive Exams</t>
    </r>
  </si>
  <si>
    <t>Class Mentor                   Principal                   Director Academics                  Managing Director</t>
  </si>
  <si>
    <t>Scholastics Total 20 points conversion</t>
  </si>
  <si>
    <t>Scholastics Actual Points</t>
  </si>
  <si>
    <t>Co-Scholastics Actual Points</t>
  </si>
  <si>
    <t>Co-Scholastics Total 20 points conversion</t>
  </si>
  <si>
    <t>Performance Arts</t>
  </si>
  <si>
    <t>Martial Arts</t>
  </si>
  <si>
    <t>Out sourced</t>
  </si>
  <si>
    <t>i. National / International Level - Win / Participation</t>
  </si>
  <si>
    <t>v. Zonal / District / Inter School- Participation</t>
  </si>
  <si>
    <t>HOLISTIC DEVELOPMENT</t>
  </si>
  <si>
    <t>Competitions - Interhouse</t>
  </si>
  <si>
    <t>Competitions - BFIT</t>
  </si>
  <si>
    <t>SCHOLASTICS - COMMENTS</t>
  </si>
  <si>
    <t>1a. Academics - Major, Allied &amp; E+</t>
  </si>
  <si>
    <t>Both Excellent</t>
  </si>
  <si>
    <t>Excellent, Good</t>
  </si>
  <si>
    <t>Excellent, Average</t>
  </si>
  <si>
    <t>Both Good</t>
  </si>
  <si>
    <t>Good, Average</t>
  </si>
  <si>
    <t>Both Average</t>
  </si>
  <si>
    <t>Descriptors</t>
  </si>
  <si>
    <t>1b</t>
  </si>
  <si>
    <t>1a2. Aca. Minor &amp; E+</t>
  </si>
  <si>
    <t>Einstein+ Numeracy</t>
  </si>
  <si>
    <r>
      <t xml:space="preserve">L - </t>
    </r>
    <r>
      <rPr>
        <sz val="11"/>
        <color theme="1"/>
        <rFont val="Calibri"/>
        <family val="2"/>
        <scheme val="minor"/>
      </rPr>
      <t>Approved Leave for genuine reason</t>
    </r>
  </si>
  <si>
    <r>
      <t xml:space="preserve">AB - </t>
    </r>
    <r>
      <rPr>
        <sz val="11"/>
        <color theme="1"/>
        <rFont val="Calibri"/>
        <family val="2"/>
        <scheme val="minor"/>
      </rPr>
      <t>Uninformed Absence</t>
    </r>
  </si>
  <si>
    <t>Einstein+ Aptitude</t>
  </si>
  <si>
    <t>Roll Number</t>
  </si>
  <si>
    <t>AM Total Points Actuals</t>
  </si>
  <si>
    <t>AM Total NAS, NA, L, AB</t>
  </si>
  <si>
    <t>AM Total Points out of 200</t>
  </si>
  <si>
    <t>CCA - Performance Arts Choice</t>
  </si>
  <si>
    <t>CCA - Performance Arts Remarks</t>
  </si>
  <si>
    <t>CCA Martial Arts Choice</t>
  </si>
  <si>
    <t>CCA Martial Arts Remarks</t>
  </si>
  <si>
    <t>AM 
NAS, NA, AB, L</t>
  </si>
  <si>
    <t>AA 
NAS, NA, AB, L</t>
  </si>
  <si>
    <t>BFIT 
NAS, NA, AB, L</t>
  </si>
  <si>
    <t>CCA
NAS, NA, AB, L</t>
  </si>
  <si>
    <t>SC 
NAS, NA, AB, L</t>
  </si>
  <si>
    <t>SO
NAS, NA, AB, L</t>
  </si>
  <si>
    <t>Comp
NAS, NA, AB, L</t>
  </si>
  <si>
    <t>Co. Exams
NAS, NA, AB, L</t>
  </si>
  <si>
    <t>Interhouse Competion Details</t>
  </si>
  <si>
    <t>ECA Competition Details</t>
  </si>
  <si>
    <t>Sports Competition Details</t>
  </si>
  <si>
    <t>Competitive Exams Details</t>
  </si>
  <si>
    <t>English Comments</t>
  </si>
  <si>
    <t>Language 2 Comments</t>
  </si>
  <si>
    <t>Maths Comments</t>
  </si>
  <si>
    <t>Science Comments</t>
  </si>
  <si>
    <t>IT Comments</t>
  </si>
  <si>
    <t>Holistic Comments</t>
  </si>
  <si>
    <t>AB</t>
  </si>
  <si>
    <t>Classical Dance</t>
  </si>
  <si>
    <t>Western Dance</t>
  </si>
  <si>
    <t>Keyboard</t>
  </si>
  <si>
    <t>Karate</t>
  </si>
  <si>
    <t>Taekwondo</t>
  </si>
  <si>
    <t>Silambam</t>
  </si>
  <si>
    <t>Nil</t>
  </si>
  <si>
    <r>
      <t xml:space="preserve">NAS - </t>
    </r>
    <r>
      <rPr>
        <sz val="11"/>
        <color theme="1"/>
        <rFont val="Calibri"/>
        <family val="2"/>
        <scheme val="minor"/>
      </rPr>
      <t>Not Assessed - This learning has happened but assessment not conducted.</t>
    </r>
  </si>
  <si>
    <t>Holistic Development</t>
  </si>
  <si>
    <t>Credits for 3 Subjects</t>
  </si>
  <si>
    <t>Credits for 5 Subjects</t>
  </si>
  <si>
    <t>60 - 110</t>
  </si>
  <si>
    <t>120 - 170</t>
  </si>
  <si>
    <t>180 - 200</t>
  </si>
  <si>
    <t>Credits for 2 Subjects</t>
  </si>
  <si>
    <t>30 - 60</t>
  </si>
  <si>
    <t>70 - 80</t>
  </si>
  <si>
    <t>1a2. Academics - Allied &amp; E+</t>
  </si>
  <si>
    <t>Lang 2 Choice</t>
  </si>
  <si>
    <t>AM Total Points out of 240</t>
  </si>
  <si>
    <t>Lang 3 Choice</t>
  </si>
  <si>
    <t>E+ Aptitude Marks out of 25</t>
  </si>
  <si>
    <t>AA Total Points out of 120</t>
  </si>
  <si>
    <t>AA Total NAS, NA, L, AB</t>
  </si>
  <si>
    <t>Skill Course Choice</t>
  </si>
  <si>
    <t>Social Comments</t>
  </si>
  <si>
    <t>Refer 2c.1</t>
  </si>
  <si>
    <t>Guitar</t>
  </si>
  <si>
    <t>Drums</t>
  </si>
  <si>
    <t>L2 French</t>
  </si>
  <si>
    <t>L2 Tamil</t>
  </si>
  <si>
    <t>L3 Hindi</t>
  </si>
  <si>
    <t>Scholastics Max credits</t>
  </si>
  <si>
    <t>Co-Scholastics Max credits</t>
  </si>
  <si>
    <t>E+ Aptitude Marks Conversion to 40</t>
  </si>
  <si>
    <t>Refer 2c. Comments</t>
  </si>
  <si>
    <t>E+ Aptitude Marks Conversion to 100</t>
  </si>
  <si>
    <t>20 Points</t>
  </si>
  <si>
    <t>L3 Tamil</t>
  </si>
  <si>
    <t>L2 Hindi</t>
  </si>
  <si>
    <t xml:space="preserve">              Class Mentor                   Principal                  Director Academics                  Managing Director</t>
  </si>
  <si>
    <t>Kungfu</t>
  </si>
  <si>
    <t xml:space="preserve">                  Sumithra               Christinal Shanthi            Sujatha Guptan                      Abinath Chandran</t>
  </si>
  <si>
    <t xml:space="preserve">            Caleb Henry Raj        Christinal Shanthi             Sujatha Guptan                      Abinath Chandran</t>
  </si>
  <si>
    <t xml:space="preserve">             Revathi Rajini           Christinal Shanthi             Sujatha Guptan                      Abinath Chandran</t>
  </si>
  <si>
    <t xml:space="preserve">             Shalini Joseph           Christinal Shanthi             Sujatha Guptan                      Abinath Chandran</t>
  </si>
  <si>
    <t xml:space="preserve">                   Abiramy                Kalpana Karthik               Sujatha Guptan                      Abinath Chandran</t>
  </si>
  <si>
    <t xml:space="preserve">              Madhumitha           Kalpana Karthik               Sujatha Guptan                      Abinath Chandran</t>
  </si>
  <si>
    <t xml:space="preserve">             Akilandeswari          Christinal Shanthi             Sujatha Guptan                      Abinath Chandran</t>
  </si>
  <si>
    <t>Carnatic Music</t>
  </si>
  <si>
    <t xml:space="preserve">          Sharmila Begum          Christinal Shanthi            Sujatha Guptan                      Abinath Chandran</t>
  </si>
  <si>
    <t>4A</t>
  </si>
  <si>
    <t>Classical dance</t>
  </si>
  <si>
    <t>Western dance</t>
  </si>
  <si>
    <t xml:space="preserve">          Josephine Rubiya         Kalpana Karthik               Sujatha Guptan                      Abinath Chandran</t>
  </si>
  <si>
    <t>4B</t>
  </si>
  <si>
    <t>Dhiya Shree</t>
  </si>
  <si>
    <t>Dhvaj Jain A</t>
  </si>
  <si>
    <t>Joash Dave J</t>
  </si>
  <si>
    <t>Karthiga B S</t>
  </si>
  <si>
    <t>Kavin Sai V</t>
  </si>
  <si>
    <t>Mithra M</t>
  </si>
  <si>
    <t>Monika S</t>
  </si>
  <si>
    <t>Netra Velu</t>
  </si>
  <si>
    <t>Thathishashini S</t>
  </si>
  <si>
    <t>Vivan V</t>
  </si>
  <si>
    <t xml:space="preserve">          Magdalene Nancy       Kalpana Karthik               Sujatha Guptan                      Abinath Chandran</t>
  </si>
  <si>
    <t xml:space="preserve">              Ramalakshmi          Christinal Shanthi              Sujatha Guptan                      Abinath Chandran</t>
  </si>
  <si>
    <t xml:space="preserve">                Viswanath             Christinal Shanthi              Sujatha Guptan                      Abinath Chandran</t>
  </si>
  <si>
    <t>Jivantha.B</t>
  </si>
  <si>
    <t>Danish Ahmed.F</t>
  </si>
  <si>
    <t>Chithish Gunasekaran</t>
  </si>
  <si>
    <t>Harshith Kalyan.N.S</t>
  </si>
  <si>
    <t>3B</t>
  </si>
  <si>
    <t xml:space="preserve">         Edith Inbavadhani        Kalpana Karthik                Sujatha Guptan                     Abinath Chandran</t>
  </si>
  <si>
    <t>3A</t>
  </si>
  <si>
    <t xml:space="preserve">               Pandi Priya               Kalpana Karthik             Sujatha Guptan                      Abinath Chandran</t>
  </si>
  <si>
    <t>Refer 2c</t>
  </si>
  <si>
    <t>Credits for 1 Subject</t>
  </si>
  <si>
    <t>20-30</t>
  </si>
  <si>
    <t xml:space="preserve">                 Praveena                Kalpana Karthik               Sujatha Guptan                      Abinath Chandran</t>
  </si>
  <si>
    <t>2B</t>
  </si>
  <si>
    <t xml:space="preserve">              Jagatheswari             Kalpana Karthik              Sujatha Guptan                      Abinath Chandran</t>
  </si>
  <si>
    <t xml:space="preserve">              Shalini Brijil               Kalpana Karthik               Sujatha Guptan                      Abinath Chandran</t>
  </si>
  <si>
    <t>Deeksha Sree H</t>
  </si>
  <si>
    <t>Jerilyn J Chandru</t>
  </si>
  <si>
    <t>Raveena Vinoth</t>
  </si>
  <si>
    <t xml:space="preserve">              Kowsika Dev             Kalpana Karthik               Sujatha Guptan                      Abinath Chandran</t>
  </si>
  <si>
    <t>Out Sourced</t>
  </si>
  <si>
    <t xml:space="preserve">         Anitha Thiliban       Anita Rajesh           Kalpana Karthik               Sujatha Guptan                Abinath Chandran</t>
  </si>
  <si>
    <t xml:space="preserve">          Class Mentor             Principal                Senior Principal           Director Academics            Managing Director</t>
  </si>
  <si>
    <t xml:space="preserve">         Revathi Rajini         Anita Rajesh            Kalpana Karthik               Sujatha Guptan                Abinath Chandran</t>
  </si>
  <si>
    <t xml:space="preserve">     Sharmila Begum         Anita Rajesh            Kalpana Karthik               Sujatha Guptan                Abinath Chandran</t>
  </si>
  <si>
    <t xml:space="preserve">             Sumithra             Anita Rajesh            Kalpana Karthik               Sujatha Guptan                Abinath Chandran</t>
  </si>
  <si>
    <t>5A</t>
  </si>
  <si>
    <t xml:space="preserve">          Kowsika Dev          Anita Rajesh            Kalpana Karthik               Sujatha Guptan                Abinath Chandran</t>
  </si>
  <si>
    <t xml:space="preserve">          Jagatheswari          Anita Rajesh            Kalpana Karthik               Sujatha Guptan                Abinath Chandran</t>
  </si>
  <si>
    <t>Refer 2d. Comments</t>
  </si>
  <si>
    <r>
      <t xml:space="preserve">NA - </t>
    </r>
    <r>
      <rPr>
        <sz val="11"/>
        <color theme="1"/>
        <rFont val="Calibri"/>
        <family val="2"/>
        <scheme val="minor"/>
      </rPr>
      <t>Not Applicable</t>
    </r>
  </si>
  <si>
    <t>Refer 2d</t>
  </si>
  <si>
    <t xml:space="preserve">            Shalini Brijil          Anita Rajesh            Kalpana Karthik               Sujatha Guptan                Abinath Chandran</t>
  </si>
  <si>
    <t xml:space="preserve">    Edith Inbavadhani       Anita Rajesh            Kalpana Karthik               Sujatha Guptan                Abinath Chandran</t>
  </si>
  <si>
    <t>RollNumber</t>
  </si>
  <si>
    <t xml:space="preserve">           Pandi Priya            Anita Rajesh            Kalpana Karthik               Sujatha Guptan                Abinath Chandran</t>
  </si>
  <si>
    <t>Parthiv Teju S</t>
  </si>
  <si>
    <t xml:space="preserve">     Josephine Rubiya       Anita Rajesh            Kalpana Karthik               Sujatha Guptan                Abinath Chandran</t>
  </si>
  <si>
    <t xml:space="preserve">     Magdalene Nancy       Anita Rajesh           Kalpana Karthik               Sujatha Guptan               Abinath Chandran</t>
  </si>
  <si>
    <t>5B</t>
  </si>
  <si>
    <r>
      <t xml:space="preserve">NA - </t>
    </r>
    <r>
      <rPr>
        <sz val="11"/>
        <color theme="1"/>
        <rFont val="Calibri"/>
        <family val="2"/>
        <scheme val="minor"/>
      </rPr>
      <t xml:space="preserve">Not Applicable </t>
    </r>
  </si>
  <si>
    <t xml:space="preserve">          Madhumitha          Anita Rajesh            Kalpana Karthik              Sujatha Guptan                Abinath Chandran</t>
  </si>
  <si>
    <t>8A</t>
  </si>
  <si>
    <t>8B</t>
  </si>
  <si>
    <t xml:space="preserve">          Ramalakshmi          Anita Rajesh            Kalpana Karthik              Sujatha Guptan                Abinath Chandran</t>
  </si>
  <si>
    <t xml:space="preserve">        Murugeshwari        Anita Rajesh            Kalpana Karthik              Sujatha Guptan                Abinath Chandran</t>
  </si>
  <si>
    <t>Adhiyen Abinath</t>
  </si>
  <si>
    <t>Dejesh Krishna M</t>
  </si>
  <si>
    <t>Deshnaa Shri R.T</t>
  </si>
  <si>
    <t>Hanshika.U</t>
  </si>
  <si>
    <t>Pranav Vijayaram</t>
  </si>
  <si>
    <t>Rafael Kevin Moses. J.P</t>
  </si>
  <si>
    <t>Rathi.A</t>
  </si>
  <si>
    <t>Sairupan S</t>
  </si>
  <si>
    <t>Siva Daara. S</t>
  </si>
  <si>
    <t>Sri Harini.A</t>
  </si>
  <si>
    <t>Veer Shiva. S</t>
  </si>
  <si>
    <t>Vishnu Priyan. P</t>
  </si>
  <si>
    <t>Janani.S</t>
  </si>
  <si>
    <t>Vaseekaran. P. S</t>
  </si>
  <si>
    <t>Anjjana.V</t>
  </si>
  <si>
    <t>Dhurdhara. S</t>
  </si>
  <si>
    <t>Harshini Sree. S</t>
  </si>
  <si>
    <t>Krishanthanu B</t>
  </si>
  <si>
    <t>Pranjal Naresh Pawar</t>
  </si>
  <si>
    <t>Rajalakshmi Srinivas Shinde</t>
  </si>
  <si>
    <t>Sameeha Jumana S</t>
  </si>
  <si>
    <t>Sonakshi.V</t>
  </si>
  <si>
    <t>Tharun Adhitthya K</t>
  </si>
  <si>
    <t>Mithra Visakan</t>
  </si>
  <si>
    <t>6A</t>
  </si>
  <si>
    <t>6B</t>
  </si>
  <si>
    <t xml:space="preserve">           Asha Rabacol        Anita Rajesh             Kalpana Karthik               Sujatha Guptan               Abinath Chandran</t>
  </si>
  <si>
    <t xml:space="preserve">         Shalini Joseph         Anita Rajesh            Kalpana Karthik              Sujatha Guptan               Abinath Chandran</t>
  </si>
  <si>
    <t>2A</t>
  </si>
  <si>
    <t>Aashi Sridharan</t>
  </si>
  <si>
    <t>1B</t>
  </si>
  <si>
    <t>Rishabh Ramanathan</t>
  </si>
  <si>
    <t xml:space="preserve">          Shalini Brijil            Anita Rajesh            Kalpana Karthik              Sujatha Guptan               Abinath Chandran</t>
  </si>
  <si>
    <t>7B</t>
  </si>
  <si>
    <t xml:space="preserve">         Akilandeswari        Anita Rajesh            Kalpana Karthik               Sujatha Guptan                Abinath Chandran</t>
  </si>
  <si>
    <t xml:space="preserve">              Abiramy              Anita Rajesh            Kalpana Karthik              Sujatha Guptan                Abinath Chandran</t>
  </si>
  <si>
    <t xml:space="preserve">          Class Mentor                                Coordinator                                Principal                                Senior Principal</t>
  </si>
  <si>
    <t>NEW ACADEMIC AND ASSESSMENT POLICY PROGRESS REPORT 2024 - 2025</t>
  </si>
  <si>
    <t>Yoga</t>
  </si>
  <si>
    <t>Thanis. Sa</t>
  </si>
  <si>
    <t>Competitions - CCA</t>
  </si>
  <si>
    <t xml:space="preserve">          Shalini Joseph                                Parasakthi                              Anita Rajesh                            Kalpana Karthik             </t>
  </si>
  <si>
    <t xml:space="preserve">          Asha Rabacal                                 Parasakthi                              Anita Rajesh                            Kalpana Karthik             </t>
  </si>
  <si>
    <t>Height</t>
  </si>
  <si>
    <t>Weight</t>
  </si>
  <si>
    <t>Following classroom rules</t>
  </si>
  <si>
    <t>Following classroom routines</t>
  </si>
  <si>
    <t>New initiatives and self direction</t>
  </si>
  <si>
    <t>Usage of classroom material purposefully</t>
  </si>
  <si>
    <t>Eagerness and curiosity to learn</t>
  </si>
  <si>
    <t>Attention to work over a period of time</t>
  </si>
  <si>
    <t>Approaching tasks with flexibility</t>
  </si>
  <si>
    <t>Practicing self-control</t>
  </si>
  <si>
    <t>Interaction and cooperation with peers</t>
  </si>
  <si>
    <t>Using strategies to solve problems</t>
  </si>
  <si>
    <t>On time completion of given tasks</t>
  </si>
  <si>
    <t>Listening and following instructions</t>
  </si>
  <si>
    <t xml:space="preserve">Fixing puzzles </t>
  </si>
  <si>
    <t>Involvement in drawing and painting</t>
  </si>
  <si>
    <t>Usage of new vocabulary words</t>
  </si>
  <si>
    <t>Reading skills</t>
  </si>
  <si>
    <t>Concept explanation</t>
  </si>
  <si>
    <t>Story narration</t>
  </si>
  <si>
    <t>Age appropriate problem-solving skills</t>
  </si>
  <si>
    <t>Curiosity about how things work</t>
  </si>
  <si>
    <t>Visual recognition skills</t>
  </si>
  <si>
    <t>Multiple Intelligence</t>
  </si>
  <si>
    <t>Personal Development</t>
  </si>
  <si>
    <t>Age appropriate Mathematical problem solving skills</t>
  </si>
  <si>
    <t>Dancing</t>
  </si>
  <si>
    <t>Sports</t>
  </si>
  <si>
    <t>Art work</t>
  </si>
  <si>
    <t>Physical coordination</t>
  </si>
  <si>
    <t>Listening to rhymes</t>
  </si>
  <si>
    <t>Reciting rhymes rhythmically</t>
  </si>
  <si>
    <t>Awareness of his/her likes and dislikes</t>
  </si>
  <si>
    <t>Verbal communication</t>
  </si>
  <si>
    <t>Ability to control his/her emotions</t>
  </si>
  <si>
    <t>Listening skills</t>
  </si>
  <si>
    <t>Maintaining healthy relationship with friends</t>
  </si>
  <si>
    <t>Ability to repect others likes and dislikes</t>
  </si>
  <si>
    <t>Shows independence and individuality</t>
  </si>
  <si>
    <t>Interest in exploring the nature</t>
  </si>
  <si>
    <t>Interest to learn topic connected to nature</t>
  </si>
  <si>
    <t>Imaging</t>
  </si>
  <si>
    <t>Flash card</t>
  </si>
  <si>
    <t>Object memory</t>
  </si>
  <si>
    <t>Photo memory</t>
  </si>
  <si>
    <t>Quantity Memory</t>
  </si>
  <si>
    <t>G. Interpersonal Intelligence</t>
  </si>
  <si>
    <t>H. Naturalistic Intelligence</t>
  </si>
  <si>
    <t>F. Intrapersonal Intelligence</t>
  </si>
  <si>
    <t>E. Musical Intelligence</t>
  </si>
  <si>
    <t>C. Logical - Mathematical Intelligence</t>
  </si>
  <si>
    <t>D. Bodily Kinesthetic Intelligence</t>
  </si>
  <si>
    <t>A. Visual and Spatial Intelligence</t>
  </si>
  <si>
    <t xml:space="preserve">Personal Development </t>
  </si>
  <si>
    <t>Right Brain</t>
  </si>
  <si>
    <t>Taking care of self</t>
  </si>
  <si>
    <t>Managing interpersonal relation</t>
  </si>
  <si>
    <t>Decision making ability</t>
  </si>
  <si>
    <t>Self independent behaviour</t>
  </si>
  <si>
    <t>Age appropriate problem solving ability</t>
  </si>
  <si>
    <t>Is able to manage/control anger</t>
  </si>
  <si>
    <t>Time management skills</t>
  </si>
  <si>
    <t>Life Skill</t>
  </si>
  <si>
    <t>Values</t>
  </si>
  <si>
    <t>Respect</t>
  </si>
  <si>
    <t>Gratitude</t>
  </si>
  <si>
    <t>Compassion and Empathy</t>
  </si>
  <si>
    <t>Cooperation</t>
  </si>
  <si>
    <t>Tolerance</t>
  </si>
  <si>
    <t>Behavioural standards</t>
  </si>
  <si>
    <t>Friendliness</t>
  </si>
  <si>
    <t>Act of compassion</t>
  </si>
  <si>
    <t>Family Bonding</t>
  </si>
  <si>
    <t>Collaboration with others</t>
  </si>
  <si>
    <t>Understanding thoughts and feelings of others</t>
  </si>
  <si>
    <t>Socio-Emotional</t>
  </si>
  <si>
    <t>Exceeding</t>
  </si>
  <si>
    <t>The student demonstrates a thorough understanding of basic concepts and skills.Performance is characterized by the ability to apply the skills with accuracy, quality and independence.</t>
  </si>
  <si>
    <t>Meeting</t>
  </si>
  <si>
    <t>The student is beginning to demonstrate an understanding of basic concepts and skills.</t>
  </si>
  <si>
    <t>Approaching</t>
  </si>
  <si>
    <t>Description</t>
  </si>
  <si>
    <t>Metrics</t>
  </si>
  <si>
    <t>Class Mentor</t>
  </si>
  <si>
    <t>Not Applicable</t>
  </si>
  <si>
    <t>Anika Rajesh</t>
  </si>
  <si>
    <t>Keerthana R</t>
  </si>
  <si>
    <t>Pranav S</t>
  </si>
  <si>
    <t>Rakshamikaa Sureshkumar</t>
  </si>
  <si>
    <t>Chenthur Pandian S</t>
  </si>
  <si>
    <t>Prajwal V</t>
  </si>
  <si>
    <t>Sathya Prabhakaran K</t>
  </si>
  <si>
    <t>Tharshan A</t>
  </si>
  <si>
    <t>BFITRemarks</t>
  </si>
  <si>
    <t>CCA-PerformanceArtsRemarks</t>
  </si>
  <si>
    <t>CCAMartialArtsRemarks</t>
  </si>
  <si>
    <t>SkillCourseRemarks</t>
  </si>
  <si>
    <t xml:space="preserve">          Class Mentor               Coordinator               Vice Principal               Principal                 Senior Principal</t>
  </si>
  <si>
    <t>Carnatic music</t>
  </si>
  <si>
    <t>Likhil Nanith</t>
  </si>
  <si>
    <t>The student demonstrates a thorough in-depth understanding of basic and extended concepts and skills. Performance is characterised by self motivation and the ability to apply the skills with consistency, accuracy, independence and a high level of quality.</t>
  </si>
  <si>
    <t>Rachvick J Chandru</t>
  </si>
  <si>
    <t>Sujan. S</t>
  </si>
  <si>
    <t xml:space="preserve">             Class Mentor               Coordinator               Vice Principal               Principal                 Senior Principal</t>
  </si>
  <si>
    <t>Sam Daniel D</t>
  </si>
  <si>
    <t>Akshitha.P</t>
  </si>
  <si>
    <t>Harsitha A</t>
  </si>
  <si>
    <t>Kabilan A</t>
  </si>
  <si>
    <t>Kishore R</t>
  </si>
  <si>
    <t>Krishva Sivaprakash</t>
  </si>
  <si>
    <t>Pugazhraj . S</t>
  </si>
  <si>
    <t>Rithanya P</t>
  </si>
  <si>
    <t>Viraat.M</t>
  </si>
  <si>
    <t>Vividhar V</t>
  </si>
  <si>
    <t>Dharmesh B</t>
  </si>
  <si>
    <t>Anasha . A</t>
  </si>
  <si>
    <t>Jayson N</t>
  </si>
  <si>
    <t>Oviya R</t>
  </si>
  <si>
    <t>Risha Joan T</t>
  </si>
  <si>
    <t>Saanvi R</t>
  </si>
  <si>
    <t>Sriram S</t>
  </si>
  <si>
    <t>Yoga Varshini S</t>
  </si>
  <si>
    <t xml:space="preserve">             Rajalakshmi              Paulin Sharmila           Melvia Quinn           Anita Rajesh              Kalpana Karthik</t>
  </si>
  <si>
    <t xml:space="preserve">                 Abiramy                Paulin Sharmila            Melvia Quinn           Anita Rajesh              Kalpana Karthik</t>
  </si>
  <si>
    <t xml:space="preserve">         Edith Inbavadhani        Paulin Sharmila           Melvia Quinn           Anita Rajesh              Kalpana Karthik</t>
  </si>
  <si>
    <t>Ability to respect others likes and dislikes</t>
  </si>
  <si>
    <t>Interest in exploring nature</t>
  </si>
  <si>
    <t>Q's Core Values</t>
  </si>
  <si>
    <t>Fixing puzzles</t>
  </si>
  <si>
    <t>Quantity memory</t>
  </si>
  <si>
    <t>QMIS2024PKG001</t>
  </si>
  <si>
    <t>DEV DAKSHIT M</t>
  </si>
  <si>
    <t>QMIS2024PKG002</t>
  </si>
  <si>
    <t>GERSSON HADRIEL</t>
  </si>
  <si>
    <t>QMIS2024PKG003</t>
  </si>
  <si>
    <t>MOJITH PANDIYAN R</t>
  </si>
  <si>
    <t>QMIS2024PKG004</t>
  </si>
  <si>
    <t>NILANI P</t>
  </si>
  <si>
    <t>QMIS2024PKG005</t>
  </si>
  <si>
    <t>PRADHYUN I S</t>
  </si>
  <si>
    <t>QMIS2024PKG006</t>
  </si>
  <si>
    <t>SHIVANYA R C</t>
  </si>
  <si>
    <t>15-</t>
  </si>
  <si>
    <t>QMIS2024PKG007</t>
  </si>
  <si>
    <t>QMIS2024PKG008</t>
  </si>
  <si>
    <t>VEERA AHAANA V</t>
  </si>
  <si>
    <t>QMIS2024PKG009</t>
  </si>
  <si>
    <t>VIHAAN K C</t>
  </si>
  <si>
    <t>QMIS2024PKG010</t>
  </si>
  <si>
    <t>QMIS2024PKG011</t>
  </si>
  <si>
    <t>YUDHISHTHA M</t>
  </si>
  <si>
    <t>Interest in learning topic related to nature</t>
  </si>
  <si>
    <t xml:space="preserve">              Nandhini               Jainool Fathima            Melvia Quinn           Anita Rajesh             Kalpana Karthik</t>
  </si>
  <si>
    <t>Weight [in Kgs]</t>
  </si>
  <si>
    <t>B. Linguistic-Verbal intelligence</t>
  </si>
  <si>
    <t>Accountability</t>
  </si>
  <si>
    <t>Commitment</t>
  </si>
  <si>
    <t>Integrity</t>
  </si>
  <si>
    <t>Positivity</t>
  </si>
  <si>
    <t xml:space="preserve"> Visual recognition skills</t>
  </si>
  <si>
    <t xml:space="preserve"> Photo memory</t>
  </si>
  <si>
    <t>QMIS2024KG1A01</t>
  </si>
  <si>
    <t>Aaruthran.A</t>
  </si>
  <si>
    <t>QMIS2024KG1A02</t>
  </si>
  <si>
    <t>Anjay Dev.P.K.S</t>
  </si>
  <si>
    <t>QMIS2024KG1A03</t>
  </si>
  <si>
    <t>Devesh Kumaran.M</t>
  </si>
  <si>
    <t>QMIS2024KG1A04</t>
  </si>
  <si>
    <t>Dhruv  Karthick.Y</t>
  </si>
  <si>
    <t>QMIS2024KG1A05</t>
  </si>
  <si>
    <t>Gianna.J</t>
  </si>
  <si>
    <t>QMIS2024KG1A06</t>
  </si>
  <si>
    <t>Ivaana.J</t>
  </si>
  <si>
    <t>QMIS2024KG1A07</t>
  </si>
  <si>
    <t>Jovisha.B</t>
  </si>
  <si>
    <t>QMIS2024KG1A08</t>
  </si>
  <si>
    <t>Karthick.S.S</t>
  </si>
  <si>
    <t>QMIS2024KG1A09</t>
  </si>
  <si>
    <t>Linnett Gracelyn.S</t>
  </si>
  <si>
    <t>QMIS2024KG1A10</t>
  </si>
  <si>
    <t>Magadheer Rana.S</t>
  </si>
  <si>
    <t>QMIS2024KG1A11</t>
  </si>
  <si>
    <t>Mithun Dev.R.A</t>
  </si>
  <si>
    <t>QMIS2024KG1A12</t>
  </si>
  <si>
    <t>Rebel.R</t>
  </si>
  <si>
    <t>QMIS2024KG1A13</t>
  </si>
  <si>
    <t>Ridhav.P</t>
  </si>
  <si>
    <t>QMIS2024KG1A14</t>
  </si>
  <si>
    <t>Riyana Sridharan</t>
  </si>
  <si>
    <t>QMIS2024KG1A15</t>
  </si>
  <si>
    <t>Rohit Nabhi.G.B</t>
  </si>
  <si>
    <t>Mr.Romeo! Rohit is making great strides in his personal development! It's wonderful to hear that he's becoming more independent and focused. Engaging in brain gym exercises, yoga, and writing can really enhance concentration and overall well-being.</t>
  </si>
  <si>
    <t>QMIS2024KG1A16</t>
  </si>
  <si>
    <t>Shanmugha yugeashvaran.S</t>
  </si>
  <si>
    <t>QMIS2024KG1A17</t>
  </si>
  <si>
    <t>Shriya Triana.J</t>
  </si>
  <si>
    <t>QMIS2024KG1A18</t>
  </si>
  <si>
    <t>Thigalini Paviraajha</t>
  </si>
  <si>
    <t xml:space="preserve">         Gowsalya Devi          Jainool Fathima            Melvia Quinn           Anita Rajesh             Kalpana Karthik</t>
  </si>
  <si>
    <t>Height [in cms]</t>
  </si>
  <si>
    <t xml:space="preserve">           Daswinbanu            Jainool Fathima            Melvia Quinn           Anita Rajesh             Kalpana Karthik</t>
  </si>
  <si>
    <t>QMIS2024KG1B01</t>
  </si>
  <si>
    <t>Aaraadhya G.S</t>
  </si>
  <si>
    <t>QMIS2024KG1B02</t>
  </si>
  <si>
    <t>Arura pandiyan . U</t>
  </si>
  <si>
    <t>QMIS2024KG1B03</t>
  </si>
  <si>
    <t xml:space="preserve">Aadhan Yezhini.G.M </t>
  </si>
  <si>
    <t>QMIS2024KG1B04</t>
  </si>
  <si>
    <t>QMIS2024KG1B05</t>
  </si>
  <si>
    <t>Dev Krishnan. V.K</t>
  </si>
  <si>
    <t>QMIS2024KG1B06</t>
  </si>
  <si>
    <t>Iniyan Ramanathan.M</t>
  </si>
  <si>
    <t>QMIS2024KG1B07</t>
  </si>
  <si>
    <t xml:space="preserve">Iyana Sridharan </t>
  </si>
  <si>
    <t>QMIS2024KG1B08</t>
  </si>
  <si>
    <t>Jasper Timotheus. J</t>
  </si>
  <si>
    <t>QMIS2024KG1B09</t>
  </si>
  <si>
    <t>Jaya Surya.S</t>
  </si>
  <si>
    <t>QMIS2024KG1B10</t>
  </si>
  <si>
    <t>Laya Shara.A</t>
  </si>
  <si>
    <t>QMIS2024KG1B11</t>
  </si>
  <si>
    <t>Lishvanth Ram. V</t>
  </si>
  <si>
    <t>QMIS2024KG1B12</t>
  </si>
  <si>
    <t>Prajeetha. A</t>
  </si>
  <si>
    <t>QMIS2024KG1B13</t>
  </si>
  <si>
    <t>Rathna Arjuna.v</t>
  </si>
  <si>
    <t>QMIS2024KG1B14</t>
  </si>
  <si>
    <t>Revan.R</t>
  </si>
  <si>
    <t>QMIS2024KG1B15</t>
  </si>
  <si>
    <t>Samyutha G.B</t>
  </si>
  <si>
    <t>QMIS2024KG1B16</t>
  </si>
  <si>
    <t>Solyasree.V</t>
  </si>
  <si>
    <t>QMIS2024KG1B17</t>
  </si>
  <si>
    <t>Thanvir.K</t>
  </si>
  <si>
    <t>QMIS2024KG1B18</t>
  </si>
  <si>
    <t>VeeraThiya.V</t>
  </si>
  <si>
    <t>QMIS2024KG2A01</t>
  </si>
  <si>
    <t>Aara Balasubramanian</t>
  </si>
  <si>
    <t>QMIS2024KG2A02</t>
  </si>
  <si>
    <t>Aarish Vishnu Prasath</t>
  </si>
  <si>
    <t>QMIS2024KG2A03</t>
  </si>
  <si>
    <t>Aathirayan. A</t>
  </si>
  <si>
    <t>QMIS2024KG2A04</t>
  </si>
  <si>
    <t>Anasha Zafira. M</t>
  </si>
  <si>
    <t>QMIS2024KG2A05</t>
  </si>
  <si>
    <t>Dhasvanth R. A</t>
  </si>
  <si>
    <t>QMIS2024KG2A06</t>
  </si>
  <si>
    <t>Dhoni Jefferson. J</t>
  </si>
  <si>
    <t>QMIS2024KG2A07</t>
  </si>
  <si>
    <t>Gabriel AV Anand</t>
  </si>
  <si>
    <t>QMIS2024KG2A08</t>
  </si>
  <si>
    <t>Haniel Jones. E</t>
  </si>
  <si>
    <t>QMIS2024KG2A09</t>
  </si>
  <si>
    <t>Himani Dakshita. S</t>
  </si>
  <si>
    <t>QMIS2024KG2A10</t>
  </si>
  <si>
    <t>Jaswanth. R</t>
  </si>
  <si>
    <t>QMIS2024KG2A11</t>
  </si>
  <si>
    <t>Karthick Selvam. G</t>
  </si>
  <si>
    <t>QMIS2024KG2A12</t>
  </si>
  <si>
    <t>Moumitha. A</t>
  </si>
  <si>
    <t>QMIS2024KG2A13</t>
  </si>
  <si>
    <t>Pavin.V.M</t>
  </si>
  <si>
    <t>QMIS2024KG2A14</t>
  </si>
  <si>
    <t>Pushpa poornima. A.P</t>
  </si>
  <si>
    <t>QMIS2024KG2A15</t>
  </si>
  <si>
    <t>Ranaav Sai. K</t>
  </si>
  <si>
    <t>QMIS2024KG2A16</t>
  </si>
  <si>
    <t>Ravi sravan. S</t>
  </si>
  <si>
    <t>QMIS2024KG2A17</t>
  </si>
  <si>
    <t>Sahana. R</t>
  </si>
  <si>
    <t>QMIS2024KG2A18</t>
  </si>
  <si>
    <t>Santhosh Rajan. D</t>
  </si>
  <si>
    <t>QMIS2024KG2A19</t>
  </si>
  <si>
    <t>Yokithra. V</t>
  </si>
  <si>
    <t>QMIS2024KG2A20</t>
  </si>
  <si>
    <t>Pugan Avvyan. M</t>
  </si>
  <si>
    <t>QMIS2024KG2A21</t>
  </si>
  <si>
    <t>Maghizhini Rajkumar</t>
  </si>
  <si>
    <t xml:space="preserve">               Sharmili               Jainool Fathima             Melvia Quinn           Anita Rajesh             Kalpana Karthik</t>
  </si>
  <si>
    <t>QMIS2024KG2B01</t>
  </si>
  <si>
    <t>Aiden Johannes George</t>
  </si>
  <si>
    <t>KG2B</t>
  </si>
  <si>
    <t>QMIS2024KG2B02</t>
  </si>
  <si>
    <t>Akshay. R</t>
  </si>
  <si>
    <t>QMIS2024KG2B03</t>
  </si>
  <si>
    <t>Harithra S.V</t>
  </si>
  <si>
    <t>QMIS2024KG2B04</t>
  </si>
  <si>
    <t>Jeyapranitha R</t>
  </si>
  <si>
    <t>QMIS2024KG2B05</t>
  </si>
  <si>
    <t>Kadambavanasundaram</t>
  </si>
  <si>
    <t>QMIS2024KG2B06</t>
  </si>
  <si>
    <t>Kirthik.T</t>
  </si>
  <si>
    <t>QMIS2024KG2B07</t>
  </si>
  <si>
    <t>Kreshiv. S</t>
  </si>
  <si>
    <t>QMIS2024KG2B08</t>
  </si>
  <si>
    <t>Krishikka.A</t>
  </si>
  <si>
    <t>QMIS2024KG2B09</t>
  </si>
  <si>
    <t>Lakshith Dinakar</t>
  </si>
  <si>
    <t>QMIS2024KG2B10</t>
  </si>
  <si>
    <t>Levy Riaan. V</t>
  </si>
  <si>
    <t>QMIS2024KG2B11</t>
  </si>
  <si>
    <t>Paarvendhan.M</t>
  </si>
  <si>
    <t>QMIS2024KG2B12</t>
  </si>
  <si>
    <t>Pranav Varma M</t>
  </si>
  <si>
    <t>QMIS2024KGB2B13</t>
  </si>
  <si>
    <t>Sanmitha Smrity P</t>
  </si>
  <si>
    <t>QMIS2024KG2B14</t>
  </si>
  <si>
    <t>Samyukta.S</t>
  </si>
  <si>
    <t>QMIS2024KG2B15</t>
  </si>
  <si>
    <t>Sheza Fatimah.S</t>
  </si>
  <si>
    <t>QMIS2024KG2B16</t>
  </si>
  <si>
    <t>Sri Raaghavaa S I</t>
  </si>
  <si>
    <t>QMIS2024KG2B17</t>
  </si>
  <si>
    <t>Sujay Adhvesh</t>
  </si>
  <si>
    <t>QMIS2024KG2B18</t>
  </si>
  <si>
    <t>Thrisha A P</t>
  </si>
  <si>
    <t>QMIS2024KG2B19</t>
  </si>
  <si>
    <t>Valli Meena R</t>
  </si>
  <si>
    <t>QMIS2024KG2B20</t>
  </si>
  <si>
    <t>Salwin Freddy S demonstrates positive behaviour in the classroom, setting a great example for his peers. He is attentive during lessons, actively participates in discussions, and shows respect for both teachers and classmates. Salwin is helpful and cooperative, often encouraging others to join in activities. His enthusiasm and kindness contribute to a positive and inclusive classroom environment, making learning enjoyable for everyone.</t>
  </si>
  <si>
    <t xml:space="preserve">            Ramkumari            Jainool Fathima            Melvia Quinn           Anita Rajesh              Kalpana Karthik</t>
  </si>
  <si>
    <t xml:space="preserve">        Anitha Thiliban                                Parasakthi                              Anita Rajesh                            Kalpana Karthik             </t>
  </si>
  <si>
    <t xml:space="preserve">       Sharmila Begum                               Parasakthi                              Anita Rajesh                            Kalpana Karthik             </t>
  </si>
  <si>
    <t xml:space="preserve">          Akilandeswari                               Parasakthi                              Anita Rajesh                            Kalpana Karthik             </t>
  </si>
  <si>
    <t xml:space="preserve">              Aravind                                       Parasakthi                              Anita Rajesh                            Kalpana Karthik             </t>
  </si>
  <si>
    <t>Adhrrit. B</t>
  </si>
  <si>
    <t>Shenbaga Sree.S</t>
  </si>
  <si>
    <t>Tanvi Pavan Kumar</t>
  </si>
  <si>
    <t>Vishveshram. A</t>
  </si>
  <si>
    <t>Vinu Rohitha.K</t>
  </si>
  <si>
    <t xml:space="preserve">          Ramalakshmi                                 Parasakthi                              Anita Rajesh                            Kalpana Karthik             </t>
  </si>
  <si>
    <t xml:space="preserve">            Viswanath                                    Parasakthi                               Anita Rajesh                            Kalpana Karthik             </t>
  </si>
  <si>
    <t xml:space="preserve">          Jagatheswari            Paulin Sharmila            Melvia Quinn           Anita Rajesh              Kalpana Karthik</t>
  </si>
  <si>
    <t xml:space="preserve">                Vidhya                 Paulin Sharmila            Melvia Quinn           Anita Rajesh              Kalpana Karthik</t>
  </si>
  <si>
    <t>TERM 2</t>
  </si>
  <si>
    <t xml:space="preserve">          Bhuvaneswari          Paulin Sharmila            Melvia Quinn           Anita Rajesh              Kalpana Karthik</t>
  </si>
  <si>
    <t xml:space="preserve">           Shalini Brijil             Paulin Sharmila            Melvia Quinn           Anita Rajesh              Kalpana Karthik</t>
  </si>
  <si>
    <t xml:space="preserve">             Thasneem              Paulin Sharmila             Melvia Quinn           Anita Rajesh              Kalpana Karthik</t>
  </si>
  <si>
    <t xml:space="preserve">            Jagatheeswari           Paulin Sharmila            Melvia Quinn           Anita Rajesh              Kalpana Karthik</t>
  </si>
  <si>
    <t xml:space="preserve">                    Salmy                  Paulin Sharmila            Melvia Quinn           Anita Rajesh              Kalpana Karthik</t>
  </si>
  <si>
    <t>Dheekhshitha Balakrishnan</t>
  </si>
  <si>
    <t xml:space="preserve">               Sonia                    Paulin Sharmila            Melvia Quinn           Anita Rajesh              Kalpana Karthik</t>
  </si>
  <si>
    <t xml:space="preserve">          Krishna Priya            Paulin Sharmila            Melvia Quinn           Anita Rajesh              Kalpana Karthik</t>
  </si>
  <si>
    <t>/    51.5 Days</t>
  </si>
  <si>
    <t>PKG 'A'</t>
  </si>
  <si>
    <t xml:space="preserve"> Mr Junior! Dev Dakshid consistently demonstrates a high level of enthusiasm and engagement in classroom activities. His participation in group activities is exemplary which deserves special recognition. He displays a strong enthusiasm for Jolly Phonics and Rhyme Time, actively sharing the rhymes with his peers and often singing them during break time. Recently, he has also shown significant effort in improving his conversational skills in English, which is a notable achievement.</t>
  </si>
  <si>
    <t>Mr Observer! Mojith Pandian is a keen and silent observer with a strong analytical mindset. His writing and oral communication skills are commendable and deserve special recognition. He demonstrates proficiency in phonics recognition and letter formation.</t>
  </si>
  <si>
    <t>Ms Ready! Nilani takes initiative and actively engages in classroom activities with creativity and enthusiasm. She is kind, helpful, and regularly volunteers to support her peers. Her imaginative approach to colouring and strong writing skills are commendable. She expresses her thoughts effectively and takes great care of her belongings. Additionally, she enjoys listening to stories and demonstrates excellent storytelling abilities.</t>
  </si>
  <si>
    <t>Mr Playful! Pradhyun is an enthusiastic and energetic participant in sports and physical activities, demonstrating excellent coordination and agility. He is a well-mannered and respectful student who contributes to a positive classroom environment. He is steadily improving in expressing his thoughts and emotions more clearly while gaining independence in completing tasks. His cheerful and friendly nature, along with his willingness to assist others, makes him a valued member of the class</t>
  </si>
  <si>
    <t>Ms Quiet! Shivanya is a curious and enthusiastic learner who approaches each activity with eagerness. She has started developing an interest in reading and is progressing in recognizing numbers and letters. She follows simple instructions effectively and has shown growth in exploring new concepts. She particularly enjoys hands-on activities that encourage creativity and discovery. Continued practice in writing and listening skills will further support her independence in learning.</t>
  </si>
  <si>
    <t>THIRALVEL K</t>
  </si>
  <si>
    <t xml:space="preserve"> Mr Humble! Thiralvel is a quiet and keen observer who demonstrates humility and respect toward his peers. He has shown remarkable progress in his academics and continues to develop strong social skills, fostering positive relationships with his classmates. A well-mannered and respectful student, he consistently upholds classroom etiquette. His fluency in English conversation is highly commendable and deserves special recognition.</t>
  </si>
  <si>
    <t>Ms Sweety! Veera Ahaana actively engages in classroom discussions with enthusiasm, effectively expressing her thoughts and ideas. She maintains a high standard in her work and enjoys interacting with her peers. Her consistency in submitting assignments on time is commendable. Encouraging her to express her emotions more openly will further enhance her personal growth and confidence.</t>
  </si>
  <si>
    <t xml:space="preserve"> Mr Smart! Vihaan is an attentive listener who has recently shown improvement in following teachers' instructions. He is playful and enjoys expressing himself through scribbling in his notebooks. However, maintaining regular attendance will help him stay on track with the class.</t>
  </si>
  <si>
    <t>Ms Beautiful! Yudhishtha is a kind, friendly, and caring student who enjoys engaging with her classmates. She is developing strong social skills and gaining confidence in interacting with others. Her progress in early literacy is commendable, as she continues to strengthen her understanding of letter recognition, counting, and basic shapes. She actively participates in classroom activities and eagerly explores new concepts with enthusiasm.</t>
  </si>
  <si>
    <t>ADHIYEN I J</t>
  </si>
  <si>
    <t>Mr Miracle! Adhiyen actively participates in co-curricular activities with great enthusiasm. His ideas are always unique. He has to be appreciated for his response and for others activities. He even stared to have fruits for his snacks. His presence gives energy to all his peer group.</t>
  </si>
  <si>
    <t>QMIS2024PKG012</t>
  </si>
  <si>
    <t>DEVASENA R</t>
  </si>
  <si>
    <t>Ms Tweety! Devasena is a kind, enthusiastic, and thoughtful student who contributes positively to the classroom environment. She is developing strong social skills and forming meaningful relationships with her peers. As a caring and considerate friend, she is always willing to support and share with others. Her warm demeanor and positive attitude create an inclusive and welcoming atmosphere for everyone.</t>
  </si>
  <si>
    <t>QMIS2024PKG013</t>
  </si>
  <si>
    <t>DIYA SHARA A</t>
  </si>
  <si>
    <t>QMIS2024PKG014</t>
  </si>
  <si>
    <t>JITH DHEV K</t>
  </si>
  <si>
    <t>Mr Brainy! Jith Dhev is a joyful and compassionate student who fosters a positive and inclusive classroom environment. He treats both his peers and teachers with respect, consistently demonstrating kindness and consideration. His friendly demeanor and eagerness to assist others make him a valued member of the class. His curiosity, determination, and enthusiasm greatly contribute to his academic and social development.</t>
  </si>
  <si>
    <t>QMIS2024PKG015</t>
  </si>
  <si>
    <t>KRISHIVE G</t>
  </si>
  <si>
    <t>Mr Slient! Krishive is a curious and enthusiastic learner who enjoys exploring new concepts. He demonstrates a strong interest in early literacy and numeracy, making excellent progress in recognizing letters, numbers, and basic shapes. A well-behaved and respectful student, Krishive consistently follows classroom rules and exhibits polite, attentive behaviour. His strong listening skills further enhance his learning experience.</t>
  </si>
  <si>
    <t>QMIS2024PKG016</t>
  </si>
  <si>
    <t>KRITANU G</t>
  </si>
  <si>
    <t>Mr Observer! Kritanu exhibits a strong passion for sports and demonstrates great determination. While he occasionally finds it challenging to maintain focus during intense moments, he is steadily developing his foundational academic skills. With improved concentration during group activities, he will continue to strengthen his letter recognition abilities. Encouraging him to follow instructions carefully will further enhance his confidence and overall progress.</t>
  </si>
  <si>
    <t>QMIS2024PKG017</t>
  </si>
  <si>
    <t>NAKSHATRA YAZHINI G R</t>
  </si>
  <si>
    <t>Ms Admirable! Nakshatra Yazhini is a warm and affectionate child who has successfully adapted to the school routine. She enjoys picture reading activities and demonstrates strong artistic skills in art and craft. Being a keen listener, she actively engages in classroom learning with enthusiasm. Additionally, she follows table etiquette well during lunchtime, showcasing her disciplined and respectful behaviour.</t>
  </si>
  <si>
    <t>QMIS2024PKG018</t>
  </si>
  <si>
    <t>PRASEETHA S P</t>
  </si>
  <si>
    <t>Ms Admirable! Praseetha is a friendly and energetic student who actively engages with her classmates. She is developing essential social skills, including taking turns and sharing during group activities, and is gaining confidence in expressing herself in social settings. Her creativity shines through hands-on activities and imaginative project.</t>
  </si>
  <si>
    <t>QMIS2024PKG019</t>
  </si>
  <si>
    <t>RONITH JASON S</t>
  </si>
  <si>
    <t>Mr Calm!. Ronith Jason is a bright and enthusiastic student who brings positivity and energy to the classroom every day. His curiosity and eagerness to learn are evident as he actively engages in both academic and creative activities. Always ready to participate and share, he fosters a supportive and engaging learning environment. His positive attitude and enthusiasm make him a valued member of the class.</t>
  </si>
  <si>
    <t>QMIS2024PKG020</t>
  </si>
  <si>
    <t>SARVESH NEEL</t>
  </si>
  <si>
    <t>Mr Miracle! Sharvesh Neel consistently exhibits a positive attitude and a joyful presence in the classroom. He has developed a strong sense of routine and is making steady progress in managing his emotions with the support of the classroom team. He is gaining confidence in expressing his needs and continues to improve in social interactions with his peers.</t>
  </si>
  <si>
    <t>KG1A</t>
  </si>
  <si>
    <r>
      <rPr>
        <sz val="12"/>
        <rFont val="&quot;Times New Roman&quot;, &quot;serif&quot;"/>
      </rPr>
      <t>Aaruthran is a kind and thoughtful child who values attention and enjoys helping others.His attention to detail in writing show his dedication,and its great that he's able to engage with reading like Peter and J</t>
    </r>
    <r>
      <rPr>
        <u/>
        <sz val="12"/>
        <color rgb="FF1155CC"/>
        <rFont val="&quot;Times New Roman&quot;, &quot;serif&quot;"/>
      </rPr>
      <t>ane. It</t>
    </r>
    <r>
      <rPr>
        <sz val="12"/>
        <rFont val="&quot;Times New Roman&quot;, &quot;serif&quot;"/>
      </rPr>
      <t xml:space="preserve">'s understandable that he might sometimes feel scared to answer orally,but with encouragementand support,he can become more confident in speaking </t>
    </r>
    <r>
      <rPr>
        <u/>
        <sz val="12"/>
        <color rgb="FF1155CC"/>
        <rFont val="&quot;Times New Roman&quot;, &quot;serif&quot;"/>
      </rPr>
      <t>up.It</t>
    </r>
    <r>
      <rPr>
        <sz val="12"/>
        <rFont val="&quot;Times New Roman&quot;, &quot;serif&quot;"/>
      </rPr>
      <t>'s also wonderful that he looks forward to gym class as physical activity can be a great way to boost his confidence.</t>
    </r>
  </si>
  <si>
    <t>Anjay Dev is a bright and enthusiastic student.His creativity, helpfulness, and dedication to maintaining neat work habits show great promise. It's impressive that he supports his friends and takes pride in his academic performance. If he stays consistent with his school attendance, he could definitely continue to excel and become a role model for his classmates. His well-rounded nature and good habits are admirable!</t>
  </si>
  <si>
    <t xml:space="preserve">Devesh is a quiet child who has a lot of potential. He seems to enjoy interacting with his friends and participating in class activities, like storytelling and talent nights. It’s great to hear that he’s becoming more confident and vocal, especially in front of his classmates. Encouraging him to keep being more interactive in class will certainly help him grow even further. With his love for colouring and his boldness in sharing stories, he has the ability to achieve even more!
</t>
  </si>
  <si>
    <t>Dhruv is a bright and enthusiastic child who brings a lot of positivity to our class. His creativity, love for phonetics, and active participation in class  make him a joy to be around. It's great  that he's developing his writing skills and always striving to do his best. I am glad that he’s on a wonderful path in his learning journey!</t>
  </si>
  <si>
    <t>Gianna is a very bright and thoughtful child.She seems to have a natural drive to succeed and help others around her. Her creativity in storytelling and ability to complete tasks with care and originality is impressive. It's also wonderful that she has such good qualities, like being supportive, taking responsibility for her mistakes, and waiting patiently for her friend to finish tasks. Her academic achievements and creative answers truly show her dedication and commitment to learning and helping others.</t>
  </si>
  <si>
    <t>Jovisha is a very energetic and playful girl who enjoys learning and interacting with her friends. Her love for giving gifts, learning sight words, and participating in physical activities during the Bfit class and Aadukalam showcase her diverse interests and talents. It's great that she's also developing her language skills through phonics and storytelling.</t>
  </si>
  <si>
    <t>Karthik is a bright and caring child with a mix of strengths and areas where he may need support. His friendliness, academic abilities, and interactive nature in class are wonderful qualities. His love for helping and encouraging his friends is a great trait that will serve him well as he grows. However, it seems that he might struggle with frustration when things don't go as planned, which can sometimes affect his ability to complete tasks. It may be helpful to continue offering praise and positive reinforcement to keep him motivated, especially when things don't go his way. Encouraging him to express his feelings and helping him develop patience could also be beneficial for his personal growth.</t>
  </si>
  <si>
    <t>Linnett sounds like a wonderful and bright child.It’s impressive how she’s so focused on perfection and actively encourages her friends to communicate in English. Her creativity in completing tasks, like her scrapbook, shows her dedication and passion. It’s amazing that she’s not only excelling individually but also helping others along the way.</t>
  </si>
  <si>
    <t>Rana is a bright and energetic child.His enthusiasm for learning and his love for physical activity, like going to the gym, show that he’s active both mentally and physically. It’s also interesting that he engages with his friends by asking about states and capitals. This suggests that Rana is not only eager to learn but also enjoys making learning fun and interactive. His curiosity and quick grasp of information will surely take him far in life.</t>
  </si>
  <si>
    <t>Mithun Dev is a bright and energetic child with a lot of potential. His enthusiasm and strengths in mathematics, physical activities, and improved  communication in english are great foundations.However,focusing on phonetic sounds and overcoming distractions could really help him develop more confidence,especially when answering questions.</t>
  </si>
  <si>
    <t>Rebel sounds like a wonderful child with a lot of positive qualities.It’s great to hear that she’s not only academically talented but also shows kindness and humility by apologizing when she makes mistakes. Her love for storytelling and sharing experiences with friends and mentors shows a strong sense of communication and empathy. I am sure she has a bright and positive future ahead of her.</t>
  </si>
  <si>
    <t>Ridhav is a curious and talented child with a bright future ahead of him. His ability to ask questions, keeping his notebooks organized, and coming up with imaginative stories shows a lot of potential. His excellent language skills and passion for reading and creating stories are great signs that he’ll continue to excel and achieve great things. Encouraging his creativity and curiosity will surely help him thrive even more.</t>
  </si>
  <si>
    <t>Riyana sounds like a delightful and energetic child! Her enthusiasm for helping others, completing tasks quickly, and creating a positive atmosphere in class is heartwarming. It’s great that she takes the initiative to ask about the day’s activities and share them with everyone. Her love for hugs and her friendly smile  bring so much joy to both her teachers and classmates. Despite  her hesitation to play in sunlight, her eagerness to engage in class activities shows her passion for learning and connecting with others.</t>
  </si>
  <si>
    <t>Yugesh is a very focused and curious child.His love for learning, especially in English, is wonderful to hear. His ability to complete tasks without distraction and his strong writing and reading skills show his dedication and passion for learning. It’s great that he enjoys exploring new things and stays committed once he starts a task. Encouraging his curiosity, will help him continue to grow and develop his skills.</t>
  </si>
  <si>
    <t>Shriya is a very energetic and thoughtful student, with a lot of great qualities.She seems to have a natural enthusiasm for learning and taking care of her friends. It’s wonderful that she enjoys activities like reading, singing Hindi rhymes, and being active in the gym class. Her perfectionist streak in writing shows that she takes her work seriously.Her active participation in class and appreciation for others’ efforts makes her stand out as a positive role model for her peers.</t>
  </si>
  <si>
    <t>Thigalini is a bright child who excels academically. However, she would benefit from focusing on improving her gross motor skills by participating in BFIT and extracurricular activities (ECA). She has an excellent command of language, and despite coming from the US, she has quickly learned Thirukkural and Tamil rhymes, showing great enthusiasm for learning them. When she feels uncomfortable, it’s important for her to  open up and express her feelings.</t>
  </si>
  <si>
    <t>QMIS2024KG1A19</t>
  </si>
  <si>
    <t>Sri karmika.R.K</t>
  </si>
  <si>
    <t>Karmika is a friendly student who enters the classroom with a warm smile. If she makes any mistake, she quickly wins everyone over with her charm and smile. Although she joined the school later than others, she caught up quickly and excelled in phonetic sounds, impressing everyone with her ability to pronounce words accurately. She is always eager to answer questions in class and participates actively.She consistently completes her work independently and takes pride in her efforts. She was especially excited to perform during talent night and eagerly asked when the next one would take place, showing her enthusiasm to showcase her talents again.</t>
  </si>
  <si>
    <t>QMIS2024KG1A20</t>
  </si>
  <si>
    <t>Athiya Rakshan.S</t>
  </si>
  <si>
    <t>Athiya has a lot of potential. While he may be quiet, it’s great that he enjoys activities like gym class and engaging with picture cards, which shows he’s learning in a fun and interactive way. To help improve his reading and writing skills, it might be beneficial to make those activities more engaging for him. For example, incorporating more picture-based learning, storytelling, or even group activities where he can interact with peers may help him feel more comfortable and confident.</t>
  </si>
  <si>
    <t>KG1B</t>
  </si>
  <si>
    <t>Aaraadhya is demonstrating notable progress in her classroom engagement. Her communication skills have improved significantly, allowing her to express her ideas with greater clarity. Additionally, she is enhancing her problem-solving abilities through active participation in discussions and providing thoughtful answers on various topics. Supporting her continued involvement will further strengthen her confidence.</t>
  </si>
  <si>
    <t>Arura Pandiyan exhibits qualities of a passive listener but is making impressive strides in his participation and engagement in activities. His writing skills have shown remarkable improvement, now reflecting correct structural formation with greater consistency. Additionally, his communication skills are progressing effectively, indicating a strong trajectory of development in this area.</t>
  </si>
  <si>
    <t>Aadhan Yezhini is a helpful and enthusiastic student who enjoys listening. He consistently follows classroom rules and routines and actively participates in discussions. While reading, he works diligently in group settings and demonstrates a solid understanding of letters and their names. He adheres to proper letter formation and has shown significant improvement in his writing skills.</t>
  </si>
  <si>
    <t>Aadvik.v.Ashwin</t>
  </si>
  <si>
    <t>Aadvik V. Ashwin is a supportive friend to his classmates and collaborates effectively with them. He contributes valuable ideas during classroom discussions. He consistently maintains a clean workspace and prioritizes hygiene. He follows instructions carefully to complete activities in an organized manner. He demonstrates a strong work ethic and actively participates in group reading sessions. He exhibits legible handwriting and adheres to proper formation.</t>
  </si>
  <si>
    <t>Dev Krishnan is friendly with his classmates and consistently puts in effort to excel. He collaborates well with others and follows instructions diligently. He prioritizes cleanliness and the organization of classroom supplies with respect. Dev is focused on enhancing his communication skills, and he is making noticeable progress in his writing. Specifically, he is improving the formation of letters more accurately.</t>
  </si>
  <si>
    <t>Iniyan comes to school with a cheerful smile, eager to spend time with his friends. He demonstrates a strong work ethic and is committed to learning new concepts. He completes his assignments and activities with enthusiasm, displaying a high level of engagement. He has a genuine passion for books. His writing is legible, and he pays attention to proper letter formation. Additionally, he has shown improvement in his communication skills, actively working to incorporate new words into his speech.</t>
  </si>
  <si>
    <t>Iyana arrives at school with great enthusiasm. She is eager to learn and collaborates effectively with her classmates. She assists her friends and treats classroom supplies with care and respect. She demonstrates a strong work ethic to improve and maintain proper formation. Additionally, she has shown progress in both her communication  and reading skills.</t>
  </si>
  <si>
    <t>Jasper is a very kind person. He assists his teacher and classmates and encourages others to adhere to the established rules and routines. He works diligently to improve his reading skills. In terms of communication, he demonstrates strong comprehension and effectively understands the words.</t>
  </si>
  <si>
    <t xml:space="preserve">Jayasurya is a passive learner who has demonstrated improvement in his work ethic and approaches learning with enthusiasm. He actively participates in classroom discussions and strives to achieve his goals. He sometimes passively expresses himself but is diligent in conveying his views and ideas. He shows a keen interest in forming letters appropriately. Additionally, he enjoys reading with his peers.
</t>
  </si>
  <si>
    <t>Layashara comes to school with the eagerness to absorb new knowledge. She is diligent in her efforts and actively engages in classroom discussions and activities to achieve her goals. She has made notable progress in communication and is experimenting with new vocabulary. She enjoys collaborating with her peers during reading and demonstrates strong writing skills, with her letters being legible and neatly presented.</t>
  </si>
  <si>
    <t>Lishvanth Ram arrives at school with enthusiasm and enjoys being with his friends. He actively participates and is happy to engage in group activities. He attempts to use pictures to aid his understanding. In terms of communication, he needs to work on improving his language skills. He demonstrates good abilities and makes an effort to form his letters correctly.</t>
  </si>
  <si>
    <t>Prajeetha is a keen observer who contributes many ideas relevant to the topics at hand. She actively engages in classroom discussions and activities, demonstrating her full involvement. She excels as a good reader and effectively employs the strategies introduced in class. Her handwriting is beautiful, with letters that are both legible and pleasant to look at. In terms of communication, she speaks eloquently and incorporates new vocabulary with ease.</t>
  </si>
  <si>
    <t>Rathna Arjuna is a good friend to his classmates and enjoys participating in activities with them. He values peer group learning and makes sure to keep his belongings safe. He recognizes letter names and their corresponding sounds. He demonstrates strong writing skills, and his spoken communication is also quite effective.</t>
  </si>
  <si>
    <t>Revan is an excellent helper and an engaging person in the classroom. His enthusiasm and participation are evident during discussions and activities. He takes responsibility for maintaining cleanliness in the classroom and encourages his peers to do the same. With strong leadership skills, he effectively organizes classroom decorum. He excels in various areas, including classroom behaviour, writing, reading, and communication. As an independent reader and writer, he demonstrates proficiency in both. Additionally, his spoken communication skills enable him to articulate his views clearly and effectively.</t>
  </si>
  <si>
    <t>Samyutha is a very enthusiastic learner who is constantly striving to excel in class. She is quite sensitive and thrives on appreciation, which motivates her to perform well. She demonstrates strong language skills and encourages her friends to speak in English as well. Additionally, she has made significant progress in her writer and spoken communication. In reading, she puts in considerable effort to improve her skills.</t>
  </si>
  <si>
    <t>Solya Sree is an exceptionally observant individual who quickly grasps insights around her. While she often takes on the role of a quiet observer, the views and ideas she contributes during classroom discussions are outstanding. She demonstrates great responsibility in her approach to classes. She is an independent reader with excellent comprehension skills. Additionally, her communication skills are strong, and her writing abilities are commendable as well.</t>
  </si>
  <si>
    <t>Thanvir.K is a kinesthetic learner who is very active and enjoys sports. He possesses strong leadership skills and ensures that his friends adhere to classroom rules. He treats classroom materials with great respect. He is an independent reader and an effective communicator and demonstrates good handwriting too.</t>
  </si>
  <si>
    <t>Veera Thiya has a friendly nature. She always wants to help her classmates and actively participates and engages in activities and classroom discussions.  She is an independent reader. She has good Writing skill.  She has shown good improvement in communicating skill</t>
  </si>
  <si>
    <t>Rohit Nabhi has shown remarkable improvement in his social behaviour. His listening skills have significantly enhanced, and he can effectively identify letters and colours while dictation from his shadow mentor dictates.</t>
  </si>
  <si>
    <t>KG2A</t>
  </si>
  <si>
    <t>Aarish has shown remarkable improvement in his academic skills during the second term. He has worked hard to strengthen his understanding of key concepts in reading, math, and other subjects.With his growing confidence and work ethic, he is well on his way to achieving even more.</t>
  </si>
  <si>
    <t>Aadhiriyan is confidence is steadily growing, and he is becoming more comfortable tackling new challenges and asking questions when he needs help.</t>
  </si>
  <si>
    <t>Dhasvanth has shown tremendous growth in his academic skills this term. He has made significant progress in both reading and math, and his understanding of key concepts has greatly improved. He actively participates in class discussions and activities, showing increased interest in learning and a willingness to explore new ideas</t>
  </si>
  <si>
    <t>Dhoni Jefferson is learning to balance his playful energy with his focus on academic tasks. When he involves himself, he does very well and shows a real talent for learning.He has shown great improvement in his academics and continues to develop his ability to balance fun and learning. We look forward to seeing him continue to grow</t>
  </si>
  <si>
    <t>Gabriel AV Anand is calm and quiet approach to learning is a testament to his concentration and ability to understand new material at his own pace</t>
  </si>
  <si>
    <t>Haniel Jones is combination of academic excellence and strong participation makes him a standout student. He continues to set a great example for his peers and is well-prepared for the challenges ahead. He actively participates in classroom activities and discussions, always eager to share his ideas and contribute thoughtfully to the group.</t>
  </si>
  <si>
    <t>Himani Dakshit has made steady progress in her academics this term. She is gradually gaining a stronger understanding of key concepts in reading, math, and other subjects. While it has been a slow and steady journey, Himani’s dedication to learning is evident, and she continues to improve her understanding of new concepts</t>
  </si>
  <si>
    <t>Jaswanth has a playful and energetic personality, which brings a lot
of joy and excitement to the classroom. While he can be a bit
mischievous at times, he always brings a smile to everyone’s face.
Despite his playful nature, he is showing great improvement in
his academic skills. He has made steady progress in reading, math, and
other subjects, and his efforts are clearly paying off.</t>
  </si>
  <si>
    <t>Moumitha is a calm and composed student who approaches each task with a peaceful and
focused demeanor, making her a pleasure to have in the classroom. She is exceptionally strong in
academics, consistently demonstrating a deep understanding of the key concepts in reading,
math, and other subjects.</t>
  </si>
  <si>
    <t>Pavin is a very bright student who consistently excels in all subjects. His quick grasp of new concepts and strong problem-solving skills are truly impressive. He has a natural curiosity and eagerness to learn, always asking thoughtful questions and engaging deeply with the material.</t>
  </si>
  <si>
    <t>Pushpa Poornima may be soft-spoken, but her academic achievements and thoughtful participation in class make her an outstanding student. She continues to impress with her quiet strength.</t>
  </si>
  <si>
    <t>Raanav Sai is always pays close attention during story time and discussions. His focused demeanor shows that he values the contributions of his teachers and classmates. He is a positive influence in the classroom, listening attentively and following directions well, which contributes to a supportive learning environment.</t>
  </si>
  <si>
    <t>Ravishravan may be attentive in class, listening carefully to his teachers and peers. Being calm helps him process information well and follow instructions closely.</t>
  </si>
  <si>
    <t>Sahana is a wonderful student, balancing her mischievous energy with a strong commitment to her work. Her neatness in writing and solid academic performance make her stand out. She is a lively and playful student who brings energy and fun to the classroom. While she can be a bit naughty at times, her cheerful personality adds a lot of joy to the class.</t>
  </si>
  <si>
    <t>Santhosh Rajan is a quiet and thoughtful student who approaches his work with great focus and dedication. His calm demeanor helps him stay engaged and complete tasks with care. His ability to pay attention to details and his quiet focus make him a standout student in the classroom.</t>
  </si>
  <si>
    <t>Yogithra is a lively and mischievous student who brings a lot of energy and fun to the classroom. Her playful nature often makes the class more dynamic. Though she has a playful side, she is capable of focusing when needed, and she is making good progress in her academics</t>
  </si>
  <si>
    <t>PuganAvyyan has truly blossomed this term, not only improving his academic performance but also demonstrating positive behavioural changes. We are excited to see him continue to grow and thrive</t>
  </si>
  <si>
    <t xml:space="preserve">KG2A </t>
  </si>
  <si>
    <t>Aiden has rejoined with a positive attitude towards learning and is excited for Grade 1. It's been a joy watching him grow in Kindergarten, and we look forward to his continued progress in the years ahead.</t>
  </si>
  <si>
    <t>Akshay has shown great growth this year in Kindergarten, mastering key skills in reading and solving Math fun. He has become more confident and independent, and is excited for the challenges of Grade 1.</t>
  </si>
  <si>
    <t>Harithra has made excellent progress in Kindergarten and is ready for the challenges ahead. With strong social skills and a curious, enthusiastic attitude, she is excited to take on more responsibility and will do great!</t>
  </si>
  <si>
    <t>Jeya Pranitha has developed strong academic and social skills, making her well-prepared for Grade 1. Her enthusiasm for learning has grown, and she is excited to explore new concepts. It’s been wonderful watching her flourish in Kindergarten, and we look forward to seeing her continue to shine!</t>
  </si>
  <si>
    <t>Kadambavana has shown significant growth in the second term, gaining confidence and independence in her work. She has also made great strides in social skills and is interacting more comfortably with his peers.</t>
  </si>
  <si>
    <t>Kirthik has improved in following directions and staying focused during activities. He is becoming more confident in expressing his ideas and asking questions, showing excellent progress.</t>
  </si>
  <si>
    <t>Kreshiv has made great strides in social interactions, playing cooperatively and making new friends. He’s excited about storytelling and problem-solving, and his positive attitude towards learning has helped his confidence grow this term.</t>
  </si>
  <si>
    <t>Krishikaa approaches her work with enthusiasm and is eager to participate in class activities. She has made significant progress in grasping new ideas and applying them, showing growing confidence in reading and math. Her consistent effort and drive to do her best have led to impressive academic strides.</t>
  </si>
  <si>
    <t>Lakshith has made great progress in the second term, showing increased confidence and enthusiasm for learning. He is becoming more independent and focused during tasks. His social skills have improved, and he interacts well with peers in group activities. Lakshith's curiosity and eagerness to learn is evident, especially in math and reading, where he shows growing understanding.</t>
  </si>
  <si>
    <t>Levy Riaan has made great progress in his academic skills, developing a solid foundation in reading and solving mathematic puzzles. He is eager to take on new challenges in Grade 1. He has also shown excellent teamwork and enthusiasm in sports, growing in coordination and sportsmanship</t>
  </si>
  <si>
    <t>Paarvendhan has become more confident in interacting with peers, building strong friendships, and demonstrating excellent teamwork. He has grown in both independence and focus during lessons.</t>
  </si>
  <si>
    <t>Sanmitha has made great progress in Kindergarten, mastering basic math concepts reading, and writing skills. She actively participates in class and eagerly shares her ideas. Sanmitha has also developed strong friendships and shows kindness and respect to others</t>
  </si>
  <si>
    <t>Samyuktha is a cooperative and thoughtful team player. She has grown in confidence and independence, consistently following directions and working hard. Her curiosity and enthusiasm for learning shine through in everything she does. Samyuktha is well-prepared for Grade 1 and will continue to excel with her positive attitude and strong work ethic.</t>
  </si>
  <si>
    <t>Sheza Fatimah has demonstrated exceptional academic skills in Kindergarten, excelling in reading, solving Math puzzles, and other topics discussed. She actively participates in class, offering thoughtful insights and asking insightful questions. She is also a kind and considerate classmate, always ready to help her peers.</t>
  </si>
  <si>
    <t>Sri Raaghvaa has a fun and energetic personality, bringing excitement to the classroom. Though playful, he is also thoughtful and caring, always willing to help peers enthusiastically. He has found a great balance between having fun and focusing on his tasks, completing them with care and attention.</t>
  </si>
  <si>
    <t>Sujay interacts well with peers, showing respect and friendliness. He works well in groups and is always willing to help. His curiosity and enthusiasm for learning are evident in everything he does.</t>
  </si>
  <si>
    <t>Thrisha approaches her work with dedication and responsibility, completing tasks with attention to detail and striving for excellence. She is a kind and considerate classmate, always ready to help and encourage others. Her hard work, kindness, and eagerness to learn will ensure her continued success.</t>
  </si>
  <si>
    <t>Valli Meena has made steady progress, approaching tasks with determination and perseverance. She works well with peers, contributes to group activities, and shows kindness and support to others.</t>
  </si>
  <si>
    <t xml:space="preserve">Salwin </t>
  </si>
  <si>
    <t>NEW ACADEMIC AND ASSESSMENT POLICY PROGRESS REPORT 2025 - 2026</t>
  </si>
  <si>
    <t>QMIS20253A01</t>
  </si>
  <si>
    <t>Aarush.V</t>
  </si>
  <si>
    <t>QMIS20253A02</t>
  </si>
  <si>
    <t>Akhil Aarav.R</t>
  </si>
  <si>
    <t>QMIS20253A03</t>
  </si>
  <si>
    <t>Dakshith .S</t>
  </si>
  <si>
    <t>QMIS20253A04</t>
  </si>
  <si>
    <t>Darshyugan S.S</t>
  </si>
  <si>
    <t>QMIS20253A05</t>
  </si>
  <si>
    <t>QMIS20253A06</t>
  </si>
  <si>
    <t>Deepakshi.S.D</t>
  </si>
  <si>
    <t>QMIS20253A07</t>
  </si>
  <si>
    <t>Drishit Deeran .G</t>
  </si>
  <si>
    <t>QMIS20253A08</t>
  </si>
  <si>
    <t>Evelyn Hosanna.D</t>
  </si>
  <si>
    <t>QMIS20253A09</t>
  </si>
  <si>
    <t>Gunav Aadit .N</t>
  </si>
  <si>
    <t>QMIS20253A10</t>
  </si>
  <si>
    <t>Harshavardhan.G.K</t>
  </si>
  <si>
    <t>QMIS20253A11</t>
  </si>
  <si>
    <t>QMIS20253A12</t>
  </si>
  <si>
    <t>Mayamithran</t>
  </si>
  <si>
    <t>QMIS20253A13</t>
  </si>
  <si>
    <t>QMIS20253A14</t>
  </si>
  <si>
    <t>Nidesh Pothi.M</t>
  </si>
  <si>
    <t>QMIS20253A15</t>
  </si>
  <si>
    <t>Raja Simman S.V</t>
  </si>
  <si>
    <t>QMIS20253A16</t>
  </si>
  <si>
    <t>QMIS20253A17</t>
  </si>
  <si>
    <t>Reyansh Jana .C</t>
  </si>
  <si>
    <t>QMIS20253A18</t>
  </si>
  <si>
    <t>QMIS20253A19</t>
  </si>
  <si>
    <t>Rithanya .D</t>
  </si>
  <si>
    <t>QMIS20253A20</t>
  </si>
  <si>
    <t>Rohan.R</t>
  </si>
  <si>
    <t>QMIS20253A21</t>
  </si>
  <si>
    <t>Sanvi Iyra .V</t>
  </si>
  <si>
    <t>Cassical  Dance</t>
  </si>
  <si>
    <t>QMIS20253A22</t>
  </si>
  <si>
    <t>Sarvesh Kumar G. R</t>
  </si>
  <si>
    <t>QMIS20253A23</t>
  </si>
  <si>
    <t>Scarlett Jane .S</t>
  </si>
  <si>
    <t>QMIS20253A24</t>
  </si>
  <si>
    <t>Shafin . A</t>
  </si>
  <si>
    <t>QMIS20253A25</t>
  </si>
  <si>
    <t>Shanvika Tancy .J</t>
  </si>
  <si>
    <t>QMIS20253A26</t>
  </si>
  <si>
    <t>Uthra Krishni.P</t>
  </si>
  <si>
    <t>QMIS20253A27</t>
  </si>
  <si>
    <t>Vijay Shravan .M</t>
  </si>
  <si>
    <t xml:space="preserve">             Naveena                                                                     Paulin Sharmila                                                          Anita Rajesh </t>
  </si>
  <si>
    <t xml:space="preserve">          Class Mentor                                                                  Coordinator                                                                  Principal</t>
  </si>
  <si>
    <t xml:space="preserve">                     Naveena                                                    Paulin Sharmila                                                    Anita Rajesh </t>
  </si>
  <si>
    <t xml:space="preserve">                  Class Mentor                                                   Coordinator                                                          Principal</t>
  </si>
  <si>
    <t>EVS</t>
  </si>
  <si>
    <t>QMIS20253B01</t>
  </si>
  <si>
    <t>Aadhvik .V</t>
  </si>
  <si>
    <t>QMIS20253B02</t>
  </si>
  <si>
    <t>QMIS20253B03</t>
  </si>
  <si>
    <t>Abhinav Sanjay. M</t>
  </si>
  <si>
    <t>QMIS20253B04</t>
  </si>
  <si>
    <t>Adhvik S.J</t>
  </si>
  <si>
    <t>QMIS20253B05</t>
  </si>
  <si>
    <t>QMIS20253B06</t>
  </si>
  <si>
    <t>Aneeqa Liyana.N</t>
  </si>
  <si>
    <t>QMIS20253B07</t>
  </si>
  <si>
    <t>Diyan I</t>
  </si>
  <si>
    <t>QMIS20253B08</t>
  </si>
  <si>
    <t>Juhitha .B</t>
  </si>
  <si>
    <t>QMIS20253B09</t>
  </si>
  <si>
    <t>QMIS20253B10</t>
  </si>
  <si>
    <t>Mellisai .V</t>
  </si>
  <si>
    <t>QMIS20253B11</t>
  </si>
  <si>
    <t>Naga Siddarth</t>
  </si>
  <si>
    <t>QMIS20253B12</t>
  </si>
  <si>
    <t>Nithilan.P</t>
  </si>
  <si>
    <t>QMIS20253B13</t>
  </si>
  <si>
    <t>Pratab Krishnan .T</t>
  </si>
  <si>
    <t>QMIS20253B14</t>
  </si>
  <si>
    <t>Pratyush S</t>
  </si>
  <si>
    <t>QMIS20253B15</t>
  </si>
  <si>
    <t>Rishi Vaani</t>
  </si>
  <si>
    <t>QMIS20253B16</t>
  </si>
  <si>
    <t>QMIS20253B17</t>
  </si>
  <si>
    <t>Siddharth.V</t>
  </si>
  <si>
    <t>QMIS20253B18</t>
  </si>
  <si>
    <t>Tanvi More.P</t>
  </si>
  <si>
    <t>QMIS20253B19</t>
  </si>
  <si>
    <t>Tejasvinii Chakkaravarthy.O.D</t>
  </si>
  <si>
    <t>QMIS20253B20</t>
  </si>
  <si>
    <t>Veera Prathyun. V</t>
  </si>
  <si>
    <t>QMIS20253B21</t>
  </si>
  <si>
    <t>Vengadavan P .R</t>
  </si>
  <si>
    <t>QMIS20253B22</t>
  </si>
  <si>
    <t>Veer Krishwin .S</t>
  </si>
  <si>
    <t>QMIS20253B23</t>
  </si>
  <si>
    <t>Yugan.S</t>
  </si>
  <si>
    <t xml:space="preserve">                     Abiramy                                                    Paulin Sharmila                                                    Anita Rajesh </t>
  </si>
  <si>
    <t>S.NO</t>
  </si>
  <si>
    <t>E+ Aptitude Points out of 40</t>
  </si>
  <si>
    <t>AA Total Points out of 80</t>
  </si>
  <si>
    <t>AA out of 4
 Credits</t>
  </si>
  <si>
    <t>BFIT out of 4
 Credits</t>
  </si>
  <si>
    <t>AM 
 NAS, NA, AB, L</t>
  </si>
  <si>
    <t>AA 
 NAS, NA, AB, L</t>
  </si>
  <si>
    <t>BFIT 
 NAS, NA, AB, L</t>
  </si>
  <si>
    <t>CCA
 NAS, NA, AB, L</t>
  </si>
  <si>
    <t>SC 
 NAS, NA, AB, L</t>
  </si>
  <si>
    <t>SO
 NAS, NA, AB, L</t>
  </si>
  <si>
    <t>Comp
 NAS, NA, AB, L</t>
  </si>
  <si>
    <t>Co. Exams
 NAS, NA, AB, L</t>
  </si>
  <si>
    <t>E+ Aptitude Marks out of 100</t>
  </si>
  <si>
    <t>QMIS20254A01</t>
  </si>
  <si>
    <t xml:space="preserve">Aaruthra V   </t>
  </si>
  <si>
    <t>QMIS20254A02</t>
  </si>
  <si>
    <t>Aditya Vijayalayan R.K</t>
  </si>
  <si>
    <t>QMIS20254A04</t>
  </si>
  <si>
    <t xml:space="preserve">Bhavya Jamariya </t>
  </si>
  <si>
    <t>QMIS20254A05</t>
  </si>
  <si>
    <t>Diyana Rahamane</t>
  </si>
  <si>
    <t>QMIS20254A06</t>
  </si>
  <si>
    <t>Diyasath.S</t>
  </si>
  <si>
    <t>QMIS20254A07</t>
  </si>
  <si>
    <t xml:space="preserve">Hamsavardhini.K </t>
  </si>
  <si>
    <t>QMIS20254A08</t>
  </si>
  <si>
    <t>Ilakkia Vaani. V</t>
  </si>
  <si>
    <t>QMIS20254A09</t>
  </si>
  <si>
    <t xml:space="preserve"> Ishana.S</t>
  </si>
  <si>
    <t>QMIS20254A10</t>
  </si>
  <si>
    <t>Jayavardani.A.R</t>
  </si>
  <si>
    <t>QMIS20254A12</t>
  </si>
  <si>
    <t>Liba Shaik</t>
  </si>
  <si>
    <t>QMIS20254A13</t>
  </si>
  <si>
    <t>Mahila Mithra R</t>
  </si>
  <si>
    <t>QMIS20254A14</t>
  </si>
  <si>
    <t>Nakshatraa V.K</t>
  </si>
  <si>
    <t>QMIS20254A15</t>
  </si>
  <si>
    <t xml:space="preserve">Praneet.S </t>
  </si>
  <si>
    <t>QMIS20254A16</t>
  </si>
  <si>
    <t xml:space="preserve">Risliya Feroz Raja </t>
  </si>
  <si>
    <t>QMIS20254A17</t>
  </si>
  <si>
    <t>Ryan C</t>
  </si>
  <si>
    <t>QMIS20254A18</t>
  </si>
  <si>
    <t>Saai Vika S</t>
  </si>
  <si>
    <t>QMIS20254A19</t>
  </si>
  <si>
    <t>Sahath Deshik.M</t>
  </si>
  <si>
    <t>QMIS20254A20</t>
  </si>
  <si>
    <t>Sashank Dev B</t>
  </si>
  <si>
    <t>QMIS20254A21</t>
  </si>
  <si>
    <t>Shamitha Shetty.T</t>
  </si>
  <si>
    <t>QMIS20254A22</t>
  </si>
  <si>
    <t>Thamizheezha Nachiyar.K</t>
  </si>
  <si>
    <t>QMIS20254A23</t>
  </si>
  <si>
    <t>QMIS20254A24</t>
  </si>
  <si>
    <t>Tholkappian V V</t>
  </si>
  <si>
    <t>QMIS20254A25</t>
  </si>
  <si>
    <t>Udhayen Abinath</t>
  </si>
  <si>
    <t>QMIS20254A26</t>
  </si>
  <si>
    <t>Udhiksha.M</t>
  </si>
  <si>
    <t>QMIS20254A27</t>
  </si>
  <si>
    <t>Maahina.M</t>
  </si>
  <si>
    <t>QMIS20254B01</t>
  </si>
  <si>
    <t>Antariksh.K</t>
  </si>
  <si>
    <t>QMIS20254B02</t>
  </si>
  <si>
    <t>Dhiyasnika R.R</t>
  </si>
  <si>
    <t>QMIS20254B03</t>
  </si>
  <si>
    <t>QMIS20254B04</t>
  </si>
  <si>
    <t>Hashwan R</t>
  </si>
  <si>
    <t>QMIS20254B05</t>
  </si>
  <si>
    <t>Hifza Fatimah S</t>
  </si>
  <si>
    <t>QMIS20254B06</t>
  </si>
  <si>
    <t>Hurshit S S</t>
  </si>
  <si>
    <t>QMIS20254B07</t>
  </si>
  <si>
    <t>QMIS20254B08</t>
  </si>
  <si>
    <t>Janani.D</t>
  </si>
  <si>
    <t>QMIS20254B09</t>
  </si>
  <si>
    <t>Lakshana Shree.S.A</t>
  </si>
  <si>
    <t>QMIS20254B10</t>
  </si>
  <si>
    <t>Mahdiyyah R</t>
  </si>
  <si>
    <t>QMIS20254B11</t>
  </si>
  <si>
    <t>Mahilmathi Bala B S</t>
  </si>
  <si>
    <t>QMIS20254B12</t>
  </si>
  <si>
    <t>Naiyana Shavonne J</t>
  </si>
  <si>
    <t>QMIS20254B13</t>
  </si>
  <si>
    <t xml:space="preserve">Niraimathi. K </t>
  </si>
  <si>
    <t>QMIS20254B14</t>
  </si>
  <si>
    <t>Rakshan.R</t>
  </si>
  <si>
    <t>QMIS20254B15</t>
  </si>
  <si>
    <t>Riya V A</t>
  </si>
  <si>
    <t>QMIS20254B16</t>
  </si>
  <si>
    <t>Rohit Kumar. R</t>
  </si>
  <si>
    <t>QMIS20254B17</t>
  </si>
  <si>
    <t>Sashwin Aarya.S</t>
  </si>
  <si>
    <t>QMIS20254B18</t>
  </si>
  <si>
    <t>Sharveshwaran A</t>
  </si>
  <si>
    <t>QMIS20254B19</t>
  </si>
  <si>
    <t>Sivadiya S B</t>
  </si>
  <si>
    <t>QMIS20254B20</t>
  </si>
  <si>
    <t>Sri Sanjana R</t>
  </si>
  <si>
    <t>QMIS20254B21</t>
  </si>
  <si>
    <t>Thakshun A</t>
  </si>
  <si>
    <t>QMIS20254B22</t>
  </si>
  <si>
    <t>Thiyanisha.R</t>
  </si>
  <si>
    <t>QMIS20254B23</t>
  </si>
  <si>
    <t>Vihaana A</t>
  </si>
  <si>
    <t>QMIS20254B24</t>
  </si>
  <si>
    <t>Vihan Naresh Pawar</t>
  </si>
  <si>
    <t>QMIS20254B25</t>
  </si>
  <si>
    <t>Vishwanth.K</t>
  </si>
  <si>
    <t>QMIS20254B26</t>
  </si>
  <si>
    <t>Vrihash Mithil .M</t>
  </si>
  <si>
    <t xml:space="preserve">                 Jagatheswari                                                Paulin Sharmila                                                    Anita Rajesh </t>
  </si>
  <si>
    <t xml:space="preserve">                Nazryn Salmy                                                 Paulin Sharmila                                                    Anita Rajesh </t>
  </si>
  <si>
    <t>QMIS20255A01</t>
  </si>
  <si>
    <t>Adhvik Vaibhav.J</t>
  </si>
  <si>
    <t>QMIS20255A02</t>
  </si>
  <si>
    <t>Ammaiyappan.M</t>
  </si>
  <si>
    <t>QMIS20255A03</t>
  </si>
  <si>
    <t>Amy Jane .P</t>
  </si>
  <si>
    <t>QMIS20255A04</t>
  </si>
  <si>
    <t>QMIS20255A05</t>
  </si>
  <si>
    <t>QMIS20255A06</t>
  </si>
  <si>
    <t>Eshan Vikas salunkhe</t>
  </si>
  <si>
    <t>QMIS20255A07</t>
  </si>
  <si>
    <t>Harshan.R</t>
  </si>
  <si>
    <t>QMIS20255A08</t>
  </si>
  <si>
    <t>QMIS20255A09</t>
  </si>
  <si>
    <t>QMIS20255A10</t>
  </si>
  <si>
    <t>Lakshana sri R.G</t>
  </si>
  <si>
    <t>QMIS20255A11</t>
  </si>
  <si>
    <t>Muhammad Zaid.A</t>
  </si>
  <si>
    <t>QMIS20255A12</t>
  </si>
  <si>
    <t>QMIS20255A13</t>
  </si>
  <si>
    <t>Nimalan.S</t>
  </si>
  <si>
    <t>QMIS20255A14</t>
  </si>
  <si>
    <t>Nithila Shenbagam.S</t>
  </si>
  <si>
    <t>QMIS20255A15</t>
  </si>
  <si>
    <t>Peona Mrithi.M.A</t>
  </si>
  <si>
    <t>QMIS20255A16</t>
  </si>
  <si>
    <t>Rithaesh.R</t>
  </si>
  <si>
    <t>QMIS20255A17</t>
  </si>
  <si>
    <t>Sandana.J</t>
  </si>
  <si>
    <t>QMIS20255A18</t>
  </si>
  <si>
    <t>Sefika.A</t>
  </si>
  <si>
    <t>QMIS20255A19</t>
  </si>
  <si>
    <t>Shara Maalka.P</t>
  </si>
  <si>
    <t>QMIS20255A20</t>
  </si>
  <si>
    <t>Shravan.K</t>
  </si>
  <si>
    <t>QMIS20255A21</t>
  </si>
  <si>
    <t>Shri Yazhini.P</t>
  </si>
  <si>
    <t>QMIS20255A22</t>
  </si>
  <si>
    <t>Shrinithi.V</t>
  </si>
  <si>
    <t>QMIS20255A23</t>
  </si>
  <si>
    <t>Surya Dev.S</t>
  </si>
  <si>
    <t>QMIS20255A24</t>
  </si>
  <si>
    <t>Vishaan Pandhayil</t>
  </si>
  <si>
    <t xml:space="preserve">                 Joy Sheebha                                                 Paulin Sharmila                                                    Anita Rajesh </t>
  </si>
  <si>
    <t>QMIS20255B01</t>
  </si>
  <si>
    <t>Ashwanth R</t>
  </si>
  <si>
    <t>QMIS20255B02</t>
  </si>
  <si>
    <t>QMIS20255B03</t>
  </si>
  <si>
    <t>Deepika J</t>
  </si>
  <si>
    <t>QMIS20255B04</t>
  </si>
  <si>
    <t>Deshna R</t>
  </si>
  <si>
    <t>QMIS20255B05</t>
  </si>
  <si>
    <t>Diya Nisha S</t>
  </si>
  <si>
    <t>QMIS20255B06</t>
  </si>
  <si>
    <t>Edlyn Ria X</t>
  </si>
  <si>
    <t>QMIS20255B07</t>
  </si>
  <si>
    <t>Harsith S</t>
  </si>
  <si>
    <t>QMIS20255B08</t>
  </si>
  <si>
    <t>Joylin A.K</t>
  </si>
  <si>
    <t>QMIS20255B09</t>
  </si>
  <si>
    <t>Krrithya M</t>
  </si>
  <si>
    <t>QMIS20255B10</t>
  </si>
  <si>
    <t>Meenakshi A</t>
  </si>
  <si>
    <t>QMIS20255B11</t>
  </si>
  <si>
    <t>QMIS20255B12</t>
  </si>
  <si>
    <t>QMIS20255B13</t>
  </si>
  <si>
    <t>Rheeyaa. A.K</t>
  </si>
  <si>
    <t>QMIS20255B14</t>
  </si>
  <si>
    <t>QMIS20255B15</t>
  </si>
  <si>
    <t>Seyon Aadhira R.S</t>
  </si>
  <si>
    <t>QMIS20255B16</t>
  </si>
  <si>
    <t>Seyon Adith R.S</t>
  </si>
  <si>
    <t>QMIS20255B17</t>
  </si>
  <si>
    <t>Shivani M</t>
  </si>
  <si>
    <t>QMIS20255B18</t>
  </si>
  <si>
    <t>Shri Siddharth S</t>
  </si>
  <si>
    <t>QMIS20255B19</t>
  </si>
  <si>
    <t>QMIS20255B20</t>
  </si>
  <si>
    <t>Vishnu R</t>
  </si>
  <si>
    <t>QMIS20255B21</t>
  </si>
  <si>
    <t>Yuven.L</t>
  </si>
  <si>
    <t xml:space="preserve">             Joy Jeba Sundary                                            Paulin Sharmila                                                    Anita Rajesh </t>
  </si>
  <si>
    <t>QMIS20256B01</t>
  </si>
  <si>
    <t>Aaradya R K</t>
  </si>
  <si>
    <t>Hindi</t>
  </si>
  <si>
    <t>QMIS20256B02</t>
  </si>
  <si>
    <t>Aivin Gladson D</t>
  </si>
  <si>
    <t>French</t>
  </si>
  <si>
    <t>Tamil</t>
  </si>
  <si>
    <t>QMIS20256B03</t>
  </si>
  <si>
    <t>Athika Aafreen J</t>
  </si>
  <si>
    <t>QMIS20256B04</t>
  </si>
  <si>
    <t>QMIS20256B05</t>
  </si>
  <si>
    <t>QMIS20256B06</t>
  </si>
  <si>
    <t>Dhruv Jain A</t>
  </si>
  <si>
    <t>QMIS20256B07</t>
  </si>
  <si>
    <t>Diya S</t>
  </si>
  <si>
    <t>QMIS20256B08</t>
  </si>
  <si>
    <t>Fionna sheriayo C</t>
  </si>
  <si>
    <t>QMIS20256B09</t>
  </si>
  <si>
    <t>Harini S B</t>
  </si>
  <si>
    <t>QMIS20256B10</t>
  </si>
  <si>
    <t>Ishitha Sarah Joan P</t>
  </si>
  <si>
    <t>QMIS20256B11</t>
  </si>
  <si>
    <t>Jayanthan G</t>
  </si>
  <si>
    <t>QMIS20256B12</t>
  </si>
  <si>
    <t>QMIS20256B13</t>
  </si>
  <si>
    <t>QMIS20256B14</t>
  </si>
  <si>
    <t>QMIS20256B15</t>
  </si>
  <si>
    <t>Mohammed Ridwan Abubakker</t>
  </si>
  <si>
    <t>QMIS20256B16</t>
  </si>
  <si>
    <t>Mukhunt P.K</t>
  </si>
  <si>
    <t>QMIS20256B17</t>
  </si>
  <si>
    <t>QMIS20256B18</t>
  </si>
  <si>
    <t>Omiksha B</t>
  </si>
  <si>
    <t>QMIS20256B19</t>
  </si>
  <si>
    <t>QMIS20256B20</t>
  </si>
  <si>
    <t>QMIS20256B21</t>
  </si>
  <si>
    <t>QMIS20256B22</t>
  </si>
  <si>
    <t>QMIS20256B23</t>
  </si>
  <si>
    <t>Sanjna.P.R</t>
  </si>
  <si>
    <t>QMIS20256B24</t>
  </si>
  <si>
    <t>Siddharth Karthick K</t>
  </si>
  <si>
    <t>QMIS20256B25</t>
  </si>
  <si>
    <t>Tharakesh Rajan M</t>
  </si>
  <si>
    <t>QMIS20256B26</t>
  </si>
  <si>
    <t>Vasikaran P</t>
  </si>
  <si>
    <t>QMIS20256B27</t>
  </si>
  <si>
    <t>QMIS20256A01</t>
  </si>
  <si>
    <t>QMIS20256A02</t>
  </si>
  <si>
    <t xml:space="preserve">Amritha Varshini . M </t>
  </si>
  <si>
    <t xml:space="preserve">L2 French </t>
  </si>
  <si>
    <t>QMIS20256A03</t>
  </si>
  <si>
    <t>QMIS20256A04</t>
  </si>
  <si>
    <t>QMIS20256A05</t>
  </si>
  <si>
    <t xml:space="preserve">Hafeez Mohammed. S </t>
  </si>
  <si>
    <t>QMIS20256A06</t>
  </si>
  <si>
    <t>QMIS20256A07</t>
  </si>
  <si>
    <t>QMIS20256A08</t>
  </si>
  <si>
    <t>QMIS20256A09</t>
  </si>
  <si>
    <t>QMIS20256A10</t>
  </si>
  <si>
    <t>Krish Karthik CRK</t>
  </si>
  <si>
    <t>QMIS20256A11</t>
  </si>
  <si>
    <t>QMIS20256A12</t>
  </si>
  <si>
    <t>QMIS20256A13</t>
  </si>
  <si>
    <t>QMIS20256A14</t>
  </si>
  <si>
    <t>QMIS20256A15</t>
  </si>
  <si>
    <t>Prithiv Chakaravarthy D</t>
  </si>
  <si>
    <t>QMIS20256A16</t>
  </si>
  <si>
    <t>QMIS20256A17</t>
  </si>
  <si>
    <t>Sai Harish N</t>
  </si>
  <si>
    <t>QMIS20256A18</t>
  </si>
  <si>
    <t>QMIS20256A19</t>
  </si>
  <si>
    <t>QMIS20256A20</t>
  </si>
  <si>
    <t>Umashankar U</t>
  </si>
  <si>
    <t>QMIS20256A21</t>
  </si>
  <si>
    <t>Vajra RK</t>
  </si>
  <si>
    <t>QMIS20256A22</t>
  </si>
  <si>
    <t>QMIS20256A23</t>
  </si>
  <si>
    <t>QMIS20256A24</t>
  </si>
  <si>
    <t>Yazhini D</t>
  </si>
  <si>
    <t>QMIS20256A25</t>
  </si>
  <si>
    <t xml:space="preserve">                   Karthikeyan                                      Gayathri Somasundaram                                             Anita Rajesh </t>
  </si>
  <si>
    <t xml:space="preserve">                 Shalini Joseph                                      Gayathri Somasundaram                                            Anita Rajesh </t>
  </si>
  <si>
    <t>QMIS20257A01</t>
  </si>
  <si>
    <t>Aadesh R</t>
  </si>
  <si>
    <t>7 A</t>
  </si>
  <si>
    <t>QMIS20257A02</t>
  </si>
  <si>
    <t>Aadhav S</t>
  </si>
  <si>
    <t>Refer 2c.2</t>
  </si>
  <si>
    <t>QMIS20257A03</t>
  </si>
  <si>
    <t>Ajeethan MR</t>
  </si>
  <si>
    <t>Refer 2c.3</t>
  </si>
  <si>
    <t>QMIS20257A04</t>
  </si>
  <si>
    <t>Bhuvan VK</t>
  </si>
  <si>
    <t>Refer 2c.4</t>
  </si>
  <si>
    <t>QMIS20257A05</t>
  </si>
  <si>
    <t>Deepak Rajan B</t>
  </si>
  <si>
    <t>Refer 2c.5</t>
  </si>
  <si>
    <t>QMIS20257A06</t>
  </si>
  <si>
    <t>Dema I</t>
  </si>
  <si>
    <t>Refer 2c.6</t>
  </si>
  <si>
    <t>QMIS20257A07</t>
  </si>
  <si>
    <t>Evan Biny Panackal</t>
  </si>
  <si>
    <t>Refer 2c.7</t>
  </si>
  <si>
    <t>QMIS20257A08</t>
  </si>
  <si>
    <t>Guru Jeshnu RR</t>
  </si>
  <si>
    <t>Refer 2c.8</t>
  </si>
  <si>
    <t>QMIS20257A09</t>
  </si>
  <si>
    <t>Haroon R</t>
  </si>
  <si>
    <t>Refer 2c.9</t>
  </si>
  <si>
    <t>QMIS20257A10</t>
  </si>
  <si>
    <t>Harshavardhan R</t>
  </si>
  <si>
    <t>Refer 2c.10</t>
  </si>
  <si>
    <t>QMIS20257A11</t>
  </si>
  <si>
    <t>Jaden Christo A</t>
  </si>
  <si>
    <t>Refer 2c.11</t>
  </si>
  <si>
    <t>QMIS20257A12</t>
  </si>
  <si>
    <t>Jayanthan K</t>
  </si>
  <si>
    <t>Refer 2c.12</t>
  </si>
  <si>
    <t>QMIS20257A13</t>
  </si>
  <si>
    <t>Lakshana Vadivu J</t>
  </si>
  <si>
    <t>Refer 2c.13</t>
  </si>
  <si>
    <t>QMIS20257A14</t>
  </si>
  <si>
    <t>Mohammed Ayub S</t>
  </si>
  <si>
    <t>Refer 2c.14</t>
  </si>
  <si>
    <t>QMIS20257A15</t>
  </si>
  <si>
    <t>Raaganya A</t>
  </si>
  <si>
    <t>Refer 2c.15</t>
  </si>
  <si>
    <t>QMIS20257A16</t>
  </si>
  <si>
    <t>Raaghav R</t>
  </si>
  <si>
    <t>Refer 2c.16</t>
  </si>
  <si>
    <t>QMIS20257A17</t>
  </si>
  <si>
    <t>Rakshara RS</t>
  </si>
  <si>
    <t>Refer 2c.17</t>
  </si>
  <si>
    <t>QMIS20257A18</t>
  </si>
  <si>
    <t>Sanjana Shree GK</t>
  </si>
  <si>
    <t>Refer 2c.18</t>
  </si>
  <si>
    <t>QMIS20257A19</t>
  </si>
  <si>
    <t>Sharvesh S</t>
  </si>
  <si>
    <t>Refer 2c.19</t>
  </si>
  <si>
    <t>QMIS20257A20</t>
  </si>
  <si>
    <t>Shivasri Sarojin S</t>
  </si>
  <si>
    <t>Refer 2c.20</t>
  </si>
  <si>
    <t>QMIS20257A21</t>
  </si>
  <si>
    <t>Sri Varshan S</t>
  </si>
  <si>
    <t>Refer 2c.21</t>
  </si>
  <si>
    <t>QMIS20257A22</t>
  </si>
  <si>
    <t>Tushaan S</t>
  </si>
  <si>
    <t>Refer 2c.22</t>
  </si>
  <si>
    <t>QMIS20257A23</t>
  </si>
  <si>
    <t>Vishaka S</t>
  </si>
  <si>
    <t>Refer 2c.23</t>
  </si>
  <si>
    <t>QMIS20257A24</t>
  </si>
  <si>
    <t>Yaazhini VS</t>
  </si>
  <si>
    <t>Refer 2c.24</t>
  </si>
  <si>
    <t>QMIS20257B01</t>
  </si>
  <si>
    <t>Aditya Ramanathan</t>
  </si>
  <si>
    <t>Takewondo</t>
  </si>
  <si>
    <t>QMIS20257B02</t>
  </si>
  <si>
    <t>Akshara S</t>
  </si>
  <si>
    <t>QMIS20257B03</t>
  </si>
  <si>
    <t>Amitesh N</t>
  </si>
  <si>
    <t>QMIS20257B04</t>
  </si>
  <si>
    <t>Azaan Victor</t>
  </si>
  <si>
    <t>QMIS20257B05</t>
  </si>
  <si>
    <t>Darshitaa N</t>
  </si>
  <si>
    <t>QMIS20257B06</t>
  </si>
  <si>
    <t>Dheekshitha G</t>
  </si>
  <si>
    <t>QMIS20257B07</t>
  </si>
  <si>
    <t>Hansini M</t>
  </si>
  <si>
    <t>QMIS20257B08</t>
  </si>
  <si>
    <t>Hiruthik Rosan</t>
  </si>
  <si>
    <t>QMIS20257B09</t>
  </si>
  <si>
    <t>Jai Aniruth S</t>
  </si>
  <si>
    <t>QMIS20257B10</t>
  </si>
  <si>
    <t>Jinal Singhvi</t>
  </si>
  <si>
    <t>QMIS20257B11</t>
  </si>
  <si>
    <t>Junia Rachel FJ</t>
  </si>
  <si>
    <t>QMIS20257B12</t>
  </si>
  <si>
    <t>Kamalesh Sharma</t>
  </si>
  <si>
    <t>QMIS20257B13</t>
  </si>
  <si>
    <t>Kavya Shree S</t>
  </si>
  <si>
    <t>QMIS20257B14</t>
  </si>
  <si>
    <t>Kirithic KR</t>
  </si>
  <si>
    <t>QMIS20257B15</t>
  </si>
  <si>
    <t>Mohit R</t>
  </si>
  <si>
    <t>QMIS20257B16</t>
  </si>
  <si>
    <t>Muhammed Saqeel Akhtar K</t>
  </si>
  <si>
    <t>QMIS20257B17</t>
  </si>
  <si>
    <t>Prathika R</t>
  </si>
  <si>
    <t>QMIS20257B18</t>
  </si>
  <si>
    <t>Rakshana RN</t>
  </si>
  <si>
    <t>QMIS20257B19</t>
  </si>
  <si>
    <t>Ram Sarveshwaran S</t>
  </si>
  <si>
    <t>QMIS20257B20</t>
  </si>
  <si>
    <t>Rithik S</t>
  </si>
  <si>
    <t>QMIS20257B21</t>
  </si>
  <si>
    <t>Roshan P</t>
  </si>
  <si>
    <t>QMIS20257B22</t>
  </si>
  <si>
    <t>Sairish G</t>
  </si>
  <si>
    <t>QMIS20257B23</t>
  </si>
  <si>
    <t>Sasiruya RG</t>
  </si>
  <si>
    <t>QMIS20257B24</t>
  </si>
  <si>
    <t>Soundharya</t>
  </si>
  <si>
    <t>QMIS20257B25</t>
  </si>
  <si>
    <t>Tarun Vignesh K</t>
  </si>
  <si>
    <t>QMIS20257B26</t>
  </si>
  <si>
    <t>Thivisha N</t>
  </si>
  <si>
    <t>QMIS20257B27</t>
  </si>
  <si>
    <t xml:space="preserve">Vivin K K </t>
  </si>
  <si>
    <t>QMIS20257B28</t>
  </si>
  <si>
    <t>Pranathiga RM</t>
  </si>
  <si>
    <t xml:space="preserve">                      Aravind                                           Gayathri Somasundaram                                            Anita Rajesh </t>
  </si>
  <si>
    <t xml:space="preserve">                    Viswanath                                         Gayathri Somasundaram                                            Anita Rajesh </t>
  </si>
  <si>
    <t>QMIS20258A01</t>
  </si>
  <si>
    <t>Aaradhana B</t>
  </si>
  <si>
    <t>QMIS20258A02</t>
  </si>
  <si>
    <t>Abdur Rahman. T</t>
  </si>
  <si>
    <t>QMIS20258A03</t>
  </si>
  <si>
    <t>QMIS20258A04</t>
  </si>
  <si>
    <t>Diya Karthik</t>
  </si>
  <si>
    <t>QMIS20258A06</t>
  </si>
  <si>
    <t>QMIS20258A07</t>
  </si>
  <si>
    <t>Hariharan. R</t>
  </si>
  <si>
    <t>QMIS20258A08</t>
  </si>
  <si>
    <t>QMIS20258A09</t>
  </si>
  <si>
    <t>Infantius Tom ED. L. R</t>
  </si>
  <si>
    <t>QMIS20258A10</t>
  </si>
  <si>
    <t>Isha Thirukumaran</t>
  </si>
  <si>
    <t>QMIS20258A11</t>
  </si>
  <si>
    <t>QMIS20258A12</t>
  </si>
  <si>
    <t>Mohammed Aaqil</t>
  </si>
  <si>
    <t>QMIS20258A13</t>
  </si>
  <si>
    <t>Mrudhula.S</t>
  </si>
  <si>
    <t>QMIS20258A14</t>
  </si>
  <si>
    <t>Nandana P</t>
  </si>
  <si>
    <t>QMIS20258A15</t>
  </si>
  <si>
    <t>Nandeesh P</t>
  </si>
  <si>
    <t>QMIS20258A16</t>
  </si>
  <si>
    <t>Nishanth S</t>
  </si>
  <si>
    <t>QMIS20258A17</t>
  </si>
  <si>
    <t>Priyadharshini A</t>
  </si>
  <si>
    <t>QMIS20258A18</t>
  </si>
  <si>
    <t>Raghav Kirithik A</t>
  </si>
  <si>
    <t>QMIS20258A19</t>
  </si>
  <si>
    <t>Rithihazini S</t>
  </si>
  <si>
    <t>QMIS20258A20</t>
  </si>
  <si>
    <t>QMIS20258A21</t>
  </si>
  <si>
    <t>Shahana S</t>
  </si>
  <si>
    <t>QMIS20258A22</t>
  </si>
  <si>
    <t>Shamrithi A R</t>
  </si>
  <si>
    <t>QMIS20258A23</t>
  </si>
  <si>
    <t>QMIS20258A24</t>
  </si>
  <si>
    <t>Shri Raksha S</t>
  </si>
  <si>
    <t>QMIS20258A25</t>
  </si>
  <si>
    <t>Siddharth S</t>
  </si>
  <si>
    <t>Refer 2c.25</t>
  </si>
  <si>
    <t>QMIS20258A26</t>
  </si>
  <si>
    <t>Refer 2c.26</t>
  </si>
  <si>
    <t>QMIS20258A27</t>
  </si>
  <si>
    <t>Refer 2c.27</t>
  </si>
  <si>
    <t>QMIS20258A28</t>
  </si>
  <si>
    <t>Refer 2c.28</t>
  </si>
  <si>
    <t>QMIS20258A29</t>
  </si>
  <si>
    <t>Refer 2c.29</t>
  </si>
  <si>
    <t>QMIS20258A30</t>
  </si>
  <si>
    <t>Refer 2c.30</t>
  </si>
  <si>
    <t>QMIS20258A31</t>
  </si>
  <si>
    <t>QMIS20258A32</t>
  </si>
  <si>
    <t>Yaksha.V</t>
  </si>
  <si>
    <t>L</t>
  </si>
  <si>
    <t>QMIS20258A33</t>
  </si>
  <si>
    <t>Yazhini G</t>
  </si>
  <si>
    <t>QMIS20258A34</t>
  </si>
  <si>
    <t>QMIS20258B01</t>
  </si>
  <si>
    <t>QMIS20258B02</t>
  </si>
  <si>
    <t>QMIS20258B03</t>
  </si>
  <si>
    <t>QMIS20258B04</t>
  </si>
  <si>
    <t>QMIS20258B05</t>
  </si>
  <si>
    <t>Joshika Devi K</t>
  </si>
  <si>
    <t>QMIS20258B06</t>
  </si>
  <si>
    <t>QMIS20258B07</t>
  </si>
  <si>
    <t>Krishvanth .T</t>
  </si>
  <si>
    <t>QMIS20258B08</t>
  </si>
  <si>
    <t>QMIS20258B09</t>
  </si>
  <si>
    <t>Mohammed Faheem Anwar M</t>
  </si>
  <si>
    <t>QMIS20258B10</t>
  </si>
  <si>
    <t>QMIS20258B11</t>
  </si>
  <si>
    <t>QMIS20258B12</t>
  </si>
  <si>
    <t>Prathika . P</t>
  </si>
  <si>
    <t>QMIS20258B13</t>
  </si>
  <si>
    <t>Pratiksha Prattap Nikam</t>
  </si>
  <si>
    <t>QMIS20258B14</t>
  </si>
  <si>
    <t>QMIS20258B15</t>
  </si>
  <si>
    <t>QMIS20258B16</t>
  </si>
  <si>
    <t>Raksha K</t>
  </si>
  <si>
    <t>QMIS20258B17</t>
  </si>
  <si>
    <t>QMIS20258B18</t>
  </si>
  <si>
    <t>Raya Sameeha Naushad</t>
  </si>
  <si>
    <t>QMIS20258B19</t>
  </si>
  <si>
    <t>Sahana V</t>
  </si>
  <si>
    <t>QMIS20258B20</t>
  </si>
  <si>
    <t>QMIS20258B21</t>
  </si>
  <si>
    <t>Sanjana.V</t>
  </si>
  <si>
    <t>QMIS20258B22</t>
  </si>
  <si>
    <t>Sathurthika .S</t>
  </si>
  <si>
    <t>QMIS20258B23</t>
  </si>
  <si>
    <t>Semmozhi VV</t>
  </si>
  <si>
    <t>QMIS20258B24</t>
  </si>
  <si>
    <t>QMIS20258B25</t>
  </si>
  <si>
    <t>QMIS20258B26</t>
  </si>
  <si>
    <t>Shrinidhi Arvind</t>
  </si>
  <si>
    <t>QMIS20258B27</t>
  </si>
  <si>
    <t>QMIS20258B28</t>
  </si>
  <si>
    <t>QMIS20258B29</t>
  </si>
  <si>
    <t>Veditha S Thevar</t>
  </si>
  <si>
    <t>QMIS20258B30</t>
  </si>
  <si>
    <t>Vidhu Sri N.V</t>
  </si>
  <si>
    <t>Absent</t>
  </si>
  <si>
    <t xml:space="preserve">                Anitha Thiliban                                    Gayathri Somasundaram                                             Anita Rajesh </t>
  </si>
  <si>
    <t xml:space="preserve">                  Asha Rabacol                                     Gayathri Somasundaram                                             Anita Rajesh </t>
  </si>
  <si>
    <t xml:space="preserve">                Thanka Kanaka                                                 Paulin Sharmila                                                    Anita Rajesh </t>
  </si>
  <si>
    <t>EVS Marks out of 100</t>
  </si>
  <si>
    <t>EVS Points out of 40</t>
  </si>
  <si>
    <t>CCA - Performance Arts Option</t>
  </si>
  <si>
    <t>CCA Martial Arts Option</t>
  </si>
  <si>
    <t>Interhouse Competition Details</t>
  </si>
  <si>
    <t>QMIS20251A01</t>
  </si>
  <si>
    <t>Aariv  Doddi</t>
  </si>
  <si>
    <t>I A</t>
  </si>
  <si>
    <t>QMIS20251A02</t>
  </si>
  <si>
    <t>Aathiraiyan .A</t>
  </si>
  <si>
    <t>QMIS20251A03</t>
  </si>
  <si>
    <t>Dhuruvesh. S</t>
  </si>
  <si>
    <t>QMIS20251A04</t>
  </si>
  <si>
    <t>Haniel Jones.E</t>
  </si>
  <si>
    <t>QMIS20251A05</t>
  </si>
  <si>
    <t>QMIS20251A06</t>
  </si>
  <si>
    <t>Harshika K</t>
  </si>
  <si>
    <t>QMIS20251A07</t>
  </si>
  <si>
    <t>Harshiv Ram S</t>
  </si>
  <si>
    <t>QMIS20251A08</t>
  </si>
  <si>
    <t>QMIS20251A09</t>
  </si>
  <si>
    <t>Kadambavanasundaram. P</t>
  </si>
  <si>
    <t>QMIS20251A10</t>
  </si>
  <si>
    <t>QMIS20251A11</t>
  </si>
  <si>
    <t>QMIS20251A12</t>
  </si>
  <si>
    <t>QMIS20251A13</t>
  </si>
  <si>
    <t>Pushpa Poornima  P</t>
  </si>
  <si>
    <t>QMIS20251A14</t>
  </si>
  <si>
    <t>Ravi Sravan.S</t>
  </si>
  <si>
    <t>QMIS20251A15</t>
  </si>
  <si>
    <t xml:space="preserve">Samyukta.S </t>
  </si>
  <si>
    <t>QMIS20251A16</t>
  </si>
  <si>
    <t>Sana M</t>
  </si>
  <si>
    <t>QMIS20251A17</t>
  </si>
  <si>
    <t>Sujay Adhvesh. H</t>
  </si>
  <si>
    <t>QMIS20251A18</t>
  </si>
  <si>
    <t>Thiyambakan. S</t>
  </si>
  <si>
    <t>QMIS20251A19</t>
  </si>
  <si>
    <t>Thrisha  A P</t>
  </si>
  <si>
    <t>QMIS20251A20</t>
  </si>
  <si>
    <t>QMIS20251A21</t>
  </si>
  <si>
    <t>Viyola Roswin David.G</t>
  </si>
  <si>
    <t>QMIS20251B01</t>
  </si>
  <si>
    <t xml:space="preserve">Aarish Vishnu Prasath </t>
  </si>
  <si>
    <t>QMIS20251B02</t>
  </si>
  <si>
    <t>Anagha Aravind</t>
  </si>
  <si>
    <t>QMIS20251B03</t>
  </si>
  <si>
    <t>Dhasvanth R A</t>
  </si>
  <si>
    <t>QMIS20251B04</t>
  </si>
  <si>
    <t>Dhoni Jefferson J</t>
  </si>
  <si>
    <t>QMIS20251B05</t>
  </si>
  <si>
    <t>QMIS20251B06</t>
  </si>
  <si>
    <t>Hardik A</t>
  </si>
  <si>
    <t>QMIS20251B07</t>
  </si>
  <si>
    <t>QMIS20251B08</t>
  </si>
  <si>
    <t>Krithik  T</t>
  </si>
  <si>
    <t>QMIS20251B09</t>
  </si>
  <si>
    <t>Levy Riaan V</t>
  </si>
  <si>
    <t>QMIS20251B10</t>
  </si>
  <si>
    <t>Moumitha A</t>
  </si>
  <si>
    <t>QMIS20251B11</t>
  </si>
  <si>
    <t>Paarvendhan M</t>
  </si>
  <si>
    <t>QMIS20251B12</t>
  </si>
  <si>
    <t xml:space="preserve">V M Pavin </t>
  </si>
  <si>
    <t>QMIS20251B13</t>
  </si>
  <si>
    <t>Ramit Iravat</t>
  </si>
  <si>
    <t>QMIS20251B14</t>
  </si>
  <si>
    <t>Reshukesan Saisabari N</t>
  </si>
  <si>
    <t>QMIS20251B15</t>
  </si>
  <si>
    <t>Riyanshini Samayaal  N</t>
  </si>
  <si>
    <t>QMIS20251B16</t>
  </si>
  <si>
    <t>Sahana R</t>
  </si>
  <si>
    <t>QMIS20251B17</t>
  </si>
  <si>
    <t>Salwin Freddy S</t>
  </si>
  <si>
    <t>QMIS20251B18</t>
  </si>
  <si>
    <t>Sanmitha Smrithy P</t>
  </si>
  <si>
    <t>QMIS20251B19</t>
  </si>
  <si>
    <t xml:space="preserve">Shashvanth Krishna </t>
  </si>
  <si>
    <t>QMIS20251B20</t>
  </si>
  <si>
    <t>Sheza Fathima S</t>
  </si>
  <si>
    <t>QMIS20251B21</t>
  </si>
  <si>
    <t>QMIS20251B22</t>
  </si>
  <si>
    <t>Thannsha Sri V</t>
  </si>
  <si>
    <t>QMIS20251B23</t>
  </si>
  <si>
    <t>Yogithra V</t>
  </si>
  <si>
    <t>QMIS20252A01</t>
  </si>
  <si>
    <t>Aadhi Mithran</t>
  </si>
  <si>
    <t xml:space="preserve">L3 Hindi </t>
  </si>
  <si>
    <t>QMIS20252A02</t>
  </si>
  <si>
    <t>Adan joe</t>
  </si>
  <si>
    <t>QMIS20252A03</t>
  </si>
  <si>
    <t>QMIS20252A04</t>
  </si>
  <si>
    <t>QMIS20252A05</t>
  </si>
  <si>
    <t>Dharshik Mallarapu</t>
  </si>
  <si>
    <t xml:space="preserve">L3 Tamil </t>
  </si>
  <si>
    <t>QMIS20252A06</t>
  </si>
  <si>
    <t>Hridhan.M</t>
  </si>
  <si>
    <t>QMIS20252A07</t>
  </si>
  <si>
    <t>QMIS20252A08</t>
  </si>
  <si>
    <t>Kayal Vizhi . M</t>
  </si>
  <si>
    <t>QMIS20252A09</t>
  </si>
  <si>
    <t>QMIS20252A11</t>
  </si>
  <si>
    <t>QMIS20252A12</t>
  </si>
  <si>
    <t>QMIS20252A13</t>
  </si>
  <si>
    <t>Pranav T</t>
  </si>
  <si>
    <t>QMIS20252A14</t>
  </si>
  <si>
    <t>QMIS20252A15</t>
  </si>
  <si>
    <t>Rakshan.S</t>
  </si>
  <si>
    <t>QMIS20252A16</t>
  </si>
  <si>
    <t>Ranadheeran.R.N</t>
  </si>
  <si>
    <t>QMIS20252A17</t>
  </si>
  <si>
    <t>Sam Jebastin Vijay  J</t>
  </si>
  <si>
    <t>QMIS20252A18</t>
  </si>
  <si>
    <t>QMIS20252A19</t>
  </si>
  <si>
    <t>QMIS20252A20</t>
  </si>
  <si>
    <t>Thavarooban.M.</t>
  </si>
  <si>
    <t>QMIS20252A21</t>
  </si>
  <si>
    <t>Yuthika Deepak Kumar</t>
  </si>
  <si>
    <t xml:space="preserve">                Srinithibrindha                                             Paulin Sharmila                                                    Anita Rajesh </t>
  </si>
  <si>
    <t xml:space="preserve">                     Vinodhini                                                    Paulin Sharmila                                                    Anita Rajesh </t>
  </si>
  <si>
    <t xml:space="preserve">             Edith Inbavadhani                                           Paulin Sharmila                                                    Anita Rajesh </t>
  </si>
  <si>
    <t>QMIS20252B01</t>
  </si>
  <si>
    <t>Ariyan.S</t>
  </si>
  <si>
    <t>QMIS20252B02</t>
  </si>
  <si>
    <t>Arudhran.A</t>
  </si>
  <si>
    <t>QMIS20252B03</t>
  </si>
  <si>
    <t>Brihatara.S</t>
  </si>
  <si>
    <t>QMIS20252B04</t>
  </si>
  <si>
    <t>Debinsha .J</t>
  </si>
  <si>
    <t>QMIS20252B05</t>
  </si>
  <si>
    <t>Dhasvanth.B</t>
  </si>
  <si>
    <t>QMIS20252B06</t>
  </si>
  <si>
    <t>Dhivan Harid.V</t>
  </si>
  <si>
    <t>QMIS20252B07</t>
  </si>
  <si>
    <t>Dhuvarakesh.E</t>
  </si>
  <si>
    <t>QMIS20252B08</t>
  </si>
  <si>
    <t>Hemanth.P</t>
  </si>
  <si>
    <t>QMIS20252B09</t>
  </si>
  <si>
    <t>Jaya Khumaran.S</t>
  </si>
  <si>
    <t>QMIS20252B10</t>
  </si>
  <si>
    <t>Kevin Rajan.C</t>
  </si>
  <si>
    <t>QMIS20252B12</t>
  </si>
  <si>
    <t>Khaythre.S.M</t>
  </si>
  <si>
    <t>QMIS20252B13</t>
  </si>
  <si>
    <t>Krishwanth.R</t>
  </si>
  <si>
    <t>QMIS20252B14</t>
  </si>
  <si>
    <t>Mithra.B</t>
  </si>
  <si>
    <t>QMIS20252B15</t>
  </si>
  <si>
    <t>Sai Krish.J.K.J</t>
  </si>
  <si>
    <t>QMIS20252B16</t>
  </si>
  <si>
    <t>Siddhartha MJ Krishna</t>
  </si>
  <si>
    <t>QMIS20252B17</t>
  </si>
  <si>
    <t>Sharveshwaran.R</t>
  </si>
  <si>
    <t>QMIS20252B18</t>
  </si>
  <si>
    <t>Visakamithran.B.S</t>
  </si>
  <si>
    <t>QMIS20252B19</t>
  </si>
  <si>
    <t>Yazharuvi.L</t>
  </si>
  <si>
    <t>QMIS20252B20</t>
  </si>
  <si>
    <t>Yash Pranav.P</t>
  </si>
  <si>
    <t>Financial Literacy</t>
  </si>
  <si>
    <t>1. Badminton - 1 Silver, 2 Bronze</t>
  </si>
  <si>
    <t>1. International English Olympiad - Participated, 2. International Mathematics Olympiad - Participated, 3. National Science Olympiad - Participated</t>
  </si>
  <si>
    <t>Aaradhana understands her subjects well and expresses her responses with clarity. If she works on enriching her answers and becomes more mindful of scoring patterns, she can raise her academic standard further.</t>
  </si>
  <si>
    <t>Aaradhana is an active participant who shows interest in both reading and writing. She has the potential to achieve more, but often limits herself and hesitates to go beyond her comfort zone. We encourage her to put in extra effort in her studies and strive to reach her full potential. We wish her success in achieving a centum in the upcoming exams.</t>
  </si>
  <si>
    <t>Aaradhana demonstrates strong conceptual clarity in Mathematics and applies concepts effectively to solve problems. Continued practice in analytical thinking will further enhance her performance.</t>
  </si>
  <si>
    <t>Aaradhana continues to excel in exploring scientific phenomena. Her ability to link theory to practical situations, combined with her consistent dedication, has resulted in a significant and steady rise in her academic performance.</t>
  </si>
  <si>
    <t>Aaradhana demonstrates strong conceptual clarity in Social Science and connects historical events with present-day contexts effectively. Continued analytical practice will further enrich her responses.</t>
  </si>
  <si>
    <t>Aaradhana has a firm understanding of IT principles and completes classroom tasks with accuracy. Her independence and self-confidence are steadily increasing. Participating in additional practical projects will allow her to strengthen her skills further.</t>
  </si>
  <si>
    <t>Aaradhana demonstrates balanced growth in academics and co-curricular activities. She is reflective, responsible, and contributes positively to the classroom environment. Her steady progress is encouraging.</t>
  </si>
  <si>
    <t xml:space="preserve">1. Comic Strip - Participated.
</t>
  </si>
  <si>
    <t>1. Taekwondo State-2 Silver, 2. VIFA National -1 Gold, 1 Bronze,3. District - 1 Silver, 1 Bronze</t>
  </si>
  <si>
    <t>Abdur has made visible progress in the structure of his answers and shows reliable understanding of topics. Strengthening the depth of his responses and being more score-aware will help him improve consistently.</t>
  </si>
  <si>
    <t>Abdur is new to French classes and is currently facing several challenges in his learning. He finds it difficult to understand the main ideas in the texts we read. Regular reading practice at home would greatly support his improvement.</t>
  </si>
  <si>
    <t>Abdur shows a good understanding of mathematical concepts. By including more steps and clear explanations, his solutions can become more comprehensive.</t>
  </si>
  <si>
    <t>Abdur’s curiosity during experiments is a key driver of his success. By consistently putting in the effort to master new concepts, he has achieved a notable boost in his scores and overall understanding.</t>
  </si>
  <si>
    <t>Abdur shows good understanding of key concepts in Civics and Geography. By incorporating more supporting details and examples, his answers can become more comprehensive.</t>
  </si>
  <si>
    <t>Abdur Rahaman approaches new IT tools with excitement and creativity, showing curiosity in exploration. His readiness to experiment supports steady development. Applying these tools regularly in assignments will build a stronger technical base and improve results.</t>
  </si>
  <si>
    <t>Abdur  Rahaman  shows thoughtful engagement in learning and responds well to guidance. He is respectful towards peers and teachers, and with sustained focus, he can achieve higher standards.</t>
  </si>
  <si>
    <t>Adhiyen Abinath grasps concepts confidently and applies them appropriately in his studies. By improving written expression, spelling accuracy, neatness, and ensuring his answers stay relevant to the question, he can produce more refined work.</t>
  </si>
  <si>
    <t>கடின உழைப்பும், விடாமுயற்சியும் உன்னை இன்னும் பெரிய உயரத்திற்கு நிச்சயம் கொண்டு செல்லும்.</t>
  </si>
  <si>
    <t>Adhiyen approaches Mathematics with curiosity and interest. Regular revision and practice will strengthen his accuracy and confidence.</t>
  </si>
  <si>
    <t>Adhiyen is a proactive participant in practical work. By maintaining a more sustained effort toward conceptual clarity, he has successfully increased his scores and is working consistently to reach his goals.</t>
  </si>
  <si>
    <t>Adhiyen approaches Social Science topics with curiosity and interest. Regular revision of important terms and dates will strengthen his retention and written expression.</t>
  </si>
  <si>
    <t>Adhiyen handles practical IT challenges with excellent problem-solving ability and performs strongly during activities. His competence is growing with experience. Engaging in advanced, real-life applications will sharpen his critical thinking further.</t>
  </si>
  <si>
    <t>Adhiyen maintains a cheerful disposition and participates willingly in class activities. His perseverance in tasks and willingness to improve are appreciable qualities.</t>
  </si>
  <si>
    <t>Adhrrit is steadily improving in the way he frames his responses and shows dependable conceptual clarity. With greater emphasis on developing well-structured answers and adopting an exam-focused approach, he has the ability to achieve commendable results.</t>
  </si>
  <si>
    <t>பாடக் கருத்துகளை மிகத் தெளிவாகவும், ஆழமாகவும் புரிந்து கொள்கிறாய்; உனது ஆர்வம் வியக்க வைக்கிறது.</t>
  </si>
  <si>
    <t>Adhrrit displays logical reasoning while solving problem-based questions. Providing detailed steps will further improve his performance.</t>
  </si>
  <si>
    <t>Adhrrit possesses superior analytical skills and a talent for real-world application. His consistent focus on bridging knowledge gaps has led to a impressive and steady increase in his assessment results.</t>
  </si>
  <si>
    <t>Adhrrit displays logical reasoning while answering map-based and case-study questions. With deeper explanation in long answers, his performance will improve further.</t>
  </si>
  <si>
    <t>Adhrrit blends technical skill with imaginative thinking, giving him a distinctive style in IT learning. This combination supports balanced progress. Using these abilities in project-based tasks will extend both his creativity and reasoning capacity.</t>
  </si>
  <si>
    <t>Adhrrit is a dependable student who approaches responsibilities seriously. His calm nature and disciplined conduct make him a positive influence among classmates.</t>
  </si>
  <si>
    <t>1. International Mathematics Olympiad - Participated, 2. National Science Olympiad - Participated</t>
  </si>
  <si>
    <t>Dhiya Karthik is showing growth in her answering skills and understands the concepts clearly. If she focuses on expanding her responses thoughtfully and being more conscious of scoring criteria, she can continue progressing well.</t>
  </si>
  <si>
    <t xml:space="preserve">she is a silent observer.  completes her works on time.since she is new to this language, she wants to improve day by day  which is really appreciated. she needs to concentrate on grammar rules and creative writing section. wishing her to get good marks </t>
  </si>
  <si>
    <t>Diya understands core mathematical concepts well. She should now focus on presenting solutions with better sequencing and clarity.</t>
  </si>
  <si>
    <t>Diya’s thoughtful questions show a deep-seated curiosity. Through focused practice and a consistent study routine, she has strengthened her understanding and achieved a significant improvement in her marks.</t>
  </si>
  <si>
    <t>Diya understands the core ideas in History and Civics. She should now focus on presenting answers with better sequencing and clarity.</t>
  </si>
  <si>
    <t>Diya shows clear comprehension of IT topics and completes tasks attentively. Her confidence in practical work is gradually strengthening. Continued exposure to real-world exercises will improve both precision and capability.</t>
  </si>
  <si>
    <t>Diya is developing confidence in expressing her ideas. She shows commitment in both academics and activities, and her consistent effort is commendable.</t>
  </si>
  <si>
    <t>Dhurdhara communicates his understanding effectively and shows clarity in his learning. By polishing his written presentation and paying closer attention to language accuracy and neatness, his work can become more impressive.</t>
  </si>
  <si>
    <t>Dhurdhara is an active participant who shows strong interest in reading. However, he often overlooks proofreading his work, which results in several grammatical errors. We encourage him to pay closer attention while reviewing his writing and avoid minor mistakes when composing paragraphs.</t>
  </si>
  <si>
    <t>Dhurdhara shows consistent progress in Mathematics. Continued effort in stepwise problem solving will help her achieve higher scores.</t>
  </si>
  <si>
    <t>Dhurdhara displays exceptional analytical prowess and a strong command of the subject. Her scores remain high and continue to grow as she consistently applies her curiosity to complex projects.</t>
  </si>
  <si>
    <t>Dhurdhara shows consistent progress in Social Science assessments. Continued effort in structured answer writing will help her achieve higher scores.</t>
  </si>
  <si>
    <t>Dhurdhara maintains excellent organisation in managing IT assignments and approaches work responsibly. Her structured habits contribute to steady improvement. Applying this organisation to longer projects will refine her planning skills.</t>
  </si>
  <si>
    <t>Dhurdhara handles responsibilities with maturity and shows good organizational skills. His cooperative attitude strengthens group work and class harmony.</t>
  </si>
  <si>
    <t>Hariharan demonstrates dependable understanding and applies his knowledge meaningfully. With better organisation of written work and improved language precision, he can elevate the standard of his responses.</t>
  </si>
  <si>
    <t>தன்னம்பிக்கையுடன் நீ செய்யும் ஒவ்வொரு முயற்சியும் உனது வெற்றிக்கு வழிவகுக்கும்.</t>
  </si>
  <si>
    <t>Hariharan participates actively in class activities. Improved concentration during written work will enhance the accuracy of his answers.</t>
  </si>
  <si>
    <t>Hariharan’s reasoning skills significantly enhance our classroom discussions. His consistent application of these skills to his written work has resulted in a clear and positive increase in his performance scores.</t>
  </si>
  <si>
    <t>Hariharan participates actively in discussions on social issues. Improved concentration during written work will enhance the quality of his responses.</t>
  </si>
  <si>
    <t>Hariharan demonstrates responsible participation and continues to strengthen his understanding through effort. His conceptual clarity is improving steadily. Regular revision of key topics will boost both accuracy and assurance.</t>
  </si>
  <si>
    <t>Hariharan displays enthusiasm in tasks assigned to him. With improved patience and attentiveness, he can enhance both his academic and personal growth.</t>
  </si>
  <si>
    <t xml:space="preserve">1. Comic Strip - won - 2nd Place.
</t>
  </si>
  <si>
    <t xml:space="preserve">1. MSSC Taekwondo Competition 2025- 1 Gold &amp; 1 Silver , 2. 1st Champions Cup – Tamil Nadu State Level Taekwondo Championship 2025 - Won - 2 Gold , 3. VIFA Cup National Level Taekwondo Championship 2026 - Won - 2 Gold , 4.9th Madurai District Taekwondo Championship 2026 - Won - 2 Gold , 5. 4th Tamil Nadu South Zone Taekwondo Championship 2026 - Won - 2 Gold                                                                                                                                                                                                                                                                                                                                 
</t>
  </si>
  <si>
    <t>1. International English Olympiad - Gold Medal Of Excellence, 2. International Mathematics Olympiad - Gold Medal Of Excellence, 3. National Science Olympiad - Participated</t>
  </si>
  <si>
    <t>Harshini Sree consistently reflects depth in understanding and analytical strength in her answers. By refining presentation and being attentive to small inaccuracies, she can continue to enhance her academic record.</t>
  </si>
  <si>
    <t>பாடங்களைச் சரியாகப் புரிந்துகொள்ளும் முயற்சியில் நீ காட்டும் ஆர்வம் பாராட்டத்தக்கது.	சிறிய தவறுகளைக் களைந்துவிட்டால், உன்னால் வகுப்பில் முதல் இடத்தைப் பிடிக்க முடியும்.</t>
  </si>
  <si>
    <t>Harshini demonstrates excellent comprehension of mathematical concepts. Adding more detailed workings will make her solutions more effective.</t>
  </si>
  <si>
    <t>Harshini approaches every scientific investigation with infectious enthusiasm. Her commitment to her tasks and consistent curiosity have led to a rewarding boost in her academic standing.</t>
  </si>
  <si>
    <t>Harshini demonstrates excellent comprehension of Geography concepts. Adding more factual references will make her answers more impactful</t>
  </si>
  <si>
    <t>Harshini consistently exceeds expectations by producing detailed and reliable IT work. Her focus and dependability stand out. Taking part in enrichment tasks will allow her to apply knowledge more creatively.</t>
  </si>
  <si>
    <t>Harshini brings positivity and active participation into the classroom. Her collaborative spirit and readiness to assist others are admirable.</t>
  </si>
  <si>
    <t>1. 9th Madurai District Taekwondo Championship 2026 - Won - Gold</t>
  </si>
  <si>
    <t>1. International English Olympiad - Participated, 2. International Mathematics Olympiad - Participated</t>
  </si>
  <si>
    <t>Tom is gradually building confidence in learning and shows willingness to improve. With focused effort on structured writing and thoughtful expansion of ideas, he can achieve noticeable academic growth.</t>
  </si>
  <si>
    <t>Tom has missed several French classes and has misplaced his textbooks and worksheets. We encourage him to take better care of his materials in the future. He is also finding it difficult to grasp the main ideas in the texts we are studying; additional reading practice at home would be beneficial.</t>
  </si>
  <si>
    <t>Tom shows interest in problem-solving and visual learning. Developing a regular practice routine will ensure steady academic growth.</t>
  </si>
  <si>
    <t>Tom is an active participant whose curiosity drives the class forward. By developing more consistent study habits, he has successfully improved his accuracy and seen a notable rise in his scores.</t>
  </si>
  <si>
    <t>Tom shows interest in map work and visual learning. Developing a regular revision habit will ensure steady academic growth.</t>
  </si>
  <si>
    <t>Tom works diligently to enhance his IT performance and shows consistent dedication. His effort has already led to visible improvement. Setting clear learning goals for each unit will build lasting confidence.</t>
  </si>
  <si>
    <t>Tom is gradually building consistency in his performance. He shows interest in practical activities and can excel further with structured effort.</t>
  </si>
  <si>
    <t>Isha Thirukumaran presents her ideas with maturity and strong reasoning ability. By maintaining precision and being attentive to minor lapses, she can further strengthen her already commendable performance.</t>
  </si>
  <si>
    <t>Isha is the class topper and an energetic presence in the L2 class. She has demonstrated excellent proficiency in delivering oral presentations. However, she is sometimes easily distracted by others. Wishing her a perfect score in the upcoming exams.</t>
  </si>
  <si>
    <t>Isha presents well-structured solutions in Mathematics. She can further excel by engaging with higher-order thinking questions.</t>
  </si>
  <si>
    <t>Isha confidently applies scientific principles to the world around her. Her keen curiosity, paired with a consistent and dedicated work ethic, is reflected in her rising grades.</t>
  </si>
  <si>
    <t>Isha presents well-articulated responses in Social Science. She can further excel by engaging more deeply in analytical and evaluation-based questions</t>
  </si>
  <si>
    <t>Isha expresses curiosity beyond the prescribed syllabus, expanding her knowledge base. This initiative enriches her contributions in class. Linking her additional learning to practical activities will reinforce her understanding.</t>
  </si>
  <si>
    <t>Isha is a sincere learner who sets meaningful goals for herself. Her helpful nature and determination reflect strong personal values.</t>
  </si>
  <si>
    <t>Janani answers questions thoughtfully and shows clear comprehension of topics. By enriching her responses and maintaining consistent exam awareness, she can perform at an even higher level.</t>
  </si>
  <si>
    <t>Janani is gradually improving her problem-solving skills. With continued practice, her answers will reflect greater confidence and precision.</t>
  </si>
  <si>
    <t>Janani utilizes scientific concepts with great assurance in all her practical assignments. Her consistent focus on mastering experiments has led to a steady increase in her overall scores.</t>
  </si>
  <si>
    <t>Janani is gradually improving her descriptive writing in History. With continued practice, her answers will reflect greater confidence and precision.</t>
  </si>
  <si>
    <t>Janani is increasingly interested in connecting theoretical knowledge with real applications. Her engagement reflects positive involvement. Completing project-based work will help her gain hands-on exposure.</t>
  </si>
  <si>
    <t>Janani demonstrates self-discipline and thoughtful behavior. Her steady academic commitment and respectful conduct are noteworthy.</t>
  </si>
  <si>
    <t>Aaqil  understands concepts clearly and applies them effectively in his work. Greater care towards written expression, neatness, and structured responses will help him refine his academic output.</t>
  </si>
  <si>
    <t>ஒவ்வொரு நாளும் நீ காட்டும் சிறு சிறு முன்னேற்றம் உன்னை ஒரு வெற்றியாளனாக மாற்றும்.</t>
  </si>
  <si>
    <t>Aaqil shows a satisfactory understanding of fundamental concepts. Strengthening mathematical vocabulary and steps will enhance his performance.</t>
  </si>
  <si>
    <t>Aaqil is successfully building a robust foundation in scientific concepts. Through guided practice and consistent effort, he has seen a measurable increase in his scores and is developing a very reliable work ethic</t>
  </si>
  <si>
    <t>Aaqil shows satisfactory understanding of fundamental concepts. Strengthening vocabulary related to Social Science will enhance his written performance.</t>
  </si>
  <si>
    <t>Aaqil participates enthusiastically and experiments with various methods in IT activities. This openness supports gradual progress. Regular practice with technical functions will improve his precision.</t>
  </si>
  <si>
    <t>Aaqil is making visible progress through continuous effort. His involvement in extracurricular activities supports his overall development.</t>
  </si>
  <si>
    <t>1. Taekwondo - 1 Gold - District</t>
  </si>
  <si>
    <t>1. International English Olympiad - Participated, 2. National Science Olympiad - Participated</t>
  </si>
  <si>
    <t>Mrudhula expresses her ideas with clarity and demonstrates good comprehension. By adding more substance to her answers and keeping scoring expectations in mind, she can aim for higher achievement.</t>
  </si>
  <si>
    <t>பாடங்களைச் சரியாகப் புரிந்துகொள்ளும் முயற்சியில் நீ காட்டும் ஆர்வம் பாராட்டத்தக்கது.</t>
  </si>
  <si>
    <t>Mrudhula demonstrates a clear understanding of concepts. More practice in applying them to different problems will improve her analytical skills.</t>
  </si>
  <si>
    <t>Mrudhula demonstrates awareness of key ideas in Civics. More practice in applying concepts to real-life situations will improve her analytical skills.</t>
  </si>
  <si>
    <t>Mrudhula grasps complex concepts quickly and demonstrates strong technical confidence. Her advanced understanding is evident. Explaining topics to peers will reinforce her mastery and support collaborative learning.</t>
  </si>
  <si>
    <t>Mrudhula shows readiness to learn and is gradually strengthening her application skills. Her participation and dedication are encouraging.</t>
  </si>
  <si>
    <t>Nandana understands her lessons well and applies them correctly. Strengthening answer development and maintaining stronger score-awareness will help her achieve better outcomes.</t>
  </si>
  <si>
    <t>Nandana is making gradual progress in her language skills; however, she needs to improve her focus on studies and written work. She often forgets to proofread, which results in grammatical errors. Regular reading practice at home is recommended. Wishing her success and good marks in the upcoming exams.</t>
  </si>
  <si>
    <t>Nandana approaches Mathematics with sincerity and focus. Her consistent preparation is reflected in her steady improvement.</t>
  </si>
  <si>
    <t>Nandana shows a genuine interest in Science. By following guidance closely and practicing consistently, she has successfully strengthened her understanding and seen a marked increase in her scores.</t>
  </si>
  <si>
    <t>Nandana approaches Social Science with sincerity and focus. Her structured preparation is reflected in her steady improvement.</t>
  </si>
  <si>
    <t>Nandana approaches IT learning positively and works sincerely on tasks. Her understanding continues to strengthen. Applying concepts through mini-projects will deepen her practical knowledge.</t>
  </si>
  <si>
    <t>Nandana approaches her studies with seriousness and integrity. She fosters positive peer interactions and contributes meaningfully to class discussions</t>
  </si>
  <si>
    <t>1. International English Olympiad - Participated, 2. International Mathematics Olympiad - Gold Medal Of Excellence, 3. National Science Olympiad - Participated</t>
  </si>
  <si>
    <t>Nandeesh is disciplined and displays creativity in his participation. Becoming more interactive in class discussions and improving neatness and relevance in written responses will help him progress further.</t>
  </si>
  <si>
    <t>Nandeesh is a calm and quiet observer in the L2 class. We encourage him to attend classes regularly. Wishing him good health and success, along with excellent marks in the future.</t>
  </si>
  <si>
    <t>Nandeesh has the potential to perform better with regular practice and active participation. Greater engagement will build his confidence.</t>
  </si>
  <si>
    <t>Nandeesh’s curiosity for the subject is helping him grow academically. Through structured guidance and a consistent approach to hands-on learning, he has achieved a clear improvement in his marks.</t>
  </si>
  <si>
    <t>Nandeesh has the potential to perform better in Social Science with regular revision and classroom engagement. Greater participation will build confidence.</t>
  </si>
  <si>
    <t>Nandeesh shows eagerness to learn and fulfils responsibilities consistently. His progress reflects growing interest. Practicing formula-based tasks frequently will increase his accuracy.</t>
  </si>
  <si>
    <t>Nandeesh has the capability to grow significantly with regular practice and participation. Encouragement and steady effort will help him build confidence.</t>
  </si>
  <si>
    <t>1. International English Olympiad - Participated,,, 2. International Mathematics Olympiad - Participated, 3. National Science Olympiad - Participated</t>
  </si>
  <si>
    <t>Nishanth shows stable understanding and applies concepts correctly in his tasks. With improved organisation and more polished presentation, his work can reach a stronger academic standard.</t>
  </si>
  <si>
    <t>Nishanth completes work on time and shows good understanding. Paying attention to accuracy and steps will refine his answers further.</t>
  </si>
  <si>
    <t>Nishanth combines strong curiosity with exceptional problem-solving skills. His ability to utilize concepts in real-life situations has led to a consistent and impressive increase in his performance.</t>
  </si>
  <si>
    <t>Nishanth completes assignments on time and shows understanding of lessons. Paying attention to detail will refine his answers further.</t>
  </si>
  <si>
    <t>Nishanth experiments creatively with tools and shows initiative in exploring technology. This curiosity aids his development. Integrating these tools into regular work will enhance his outcomes.</t>
  </si>
  <si>
    <t>Nishanth completes assigned work responsibly and participates in activities with enthusiasm. Developing better classroom focus will further refine his performance.</t>
  </si>
  <si>
    <t>Priyadharshini demonstrates clarity in understanding and responds appropriately to questions. By refining language usage and ensuring her answers remain focused and relevant, she can enhance overall quality.</t>
  </si>
  <si>
    <t>உனது விடாமுயற்சியும் தொடர்ச்சியான பயிற்சியுமே உனது வெற்றிக்கு அடிப்படை.</t>
  </si>
  <si>
    <t>Priyadharshini is making gradual improvement in problem-solving. Increased focus during practice will strengthen her outcomes.</t>
  </si>
  <si>
    <t>Priyadharshini is making great strides in her problem-solving abilities. With guided support and a consistent work ethic, she has gained significant confidence and raised her academic scores.</t>
  </si>
  <si>
    <t>Priyadharshini is making gradual improvement in comprehension. Increased focus during explanations will strengthen her written outcomes.</t>
  </si>
  <si>
    <t>Priyadharshini seeks constructive feedback and uses it to improve. Her willingness to grow has produced steady advancement. Monitoring progress after feedback will strengthen performance further.</t>
  </si>
  <si>
    <t>Priyadharshini is showing gradual academic improvement. Her enthusiasm in co-curricular activities and respectful demeanor are appreciable.</t>
  </si>
  <si>
    <t>Raghav conveys his understanding confidently and structures his ideas effectively. By enhancing the clarity of written work and maintaining accuracy in language usage, he can further strengthen his performance.</t>
  </si>
  <si>
    <t>பாடங்களை முழுமையாக உள்வாங்கிப் படிக்கும் உனது விதம் மிகவும் பாராட்டத்தக்கது</t>
  </si>
  <si>
    <t>Raghav shows enthusiasm during class activities. Preparing thoroughly for assessments will enhance his performance.</t>
  </si>
  <si>
    <t>Raghav shows enthusiasm during group discussions and presentations. Preparing thoroughly before assessments will enhance his academic results.</t>
  </si>
  <si>
    <t>Raghav completes assignments with dedication and maintains focus. His responsible attitude promotes steady improvement. Streamlining his workflow will improve efficiency and precision.</t>
  </si>
  <si>
    <t>Raghav exhibits sincerity and accountability in his responsibilities. His disciplined habits and teamwork skills support his holistic growth.</t>
  </si>
  <si>
    <t>Rithihazini expresses her ideas clearly and understands the material well. Developing stronger answer-building skills and being more score-focused will help her achieve improved results.</t>
  </si>
  <si>
    <t>சிறு சிறு  எழுத்துப் பிழைகளைக் களைந்துவிட்டால், உன்னால் வகுப்பில் முதல் இடத்தைப் பிடிக்க முடியும்.</t>
  </si>
  <si>
    <t>Rithihazini demonstrates strong understanding across mathematical topics. Incorporating advanced problem-solving strategies will further elevate her work.</t>
  </si>
  <si>
    <t>Rithihazini approaches practical work with admirable diligence. Her consistent focus on internalizing new ideas has resulted in a steady and positive improvement in her scientific output.</t>
  </si>
  <si>
    <t>Rithihazini demonstrates depth of knowledge across History, Geography, and Civics. Incorporating critical viewpoints will further elevate her answers.</t>
  </si>
  <si>
    <t>Rithihazini contributes imaginative ideas and approaches learning with curiosity. Her attentiveness supports steady progress. Applying creativity with greater care will balance originality and accuracy.</t>
  </si>
  <si>
    <t>Rithihazini approaches learning with curiosity and imagination. Her empathetic interactions enhance the classroom atmosphere</t>
  </si>
  <si>
    <t>Sameeha answers with clarity and shows dependable understanding. By reducing small mistakes and maintaining stronger exam awareness, she can improve her academic outcomes further.</t>
  </si>
  <si>
    <t>கடினமான பாடப்பகுதிகளையும் எளிதாகப் புரிந்துகொள்ளும் கூர்மையான அறிவு உன்னிடம் உள்ளது.உனது விடாமுயற்சியும் தொடர்ச்சியான பயிற்சியுமே உனது வெற்றிக்கு அடிப்படை.</t>
  </si>
  <si>
    <t>Sameeha expresses her solutions clearly. More consistent use of proper mathematical steps will improve accuracy.</t>
  </si>
  <si>
    <t>Sameeha’s analytical acumen often leads her to explore topics beyond the syllabus. Her consistent desire to expand her learning has resulted in exceptionally high and still-rising scores.</t>
  </si>
  <si>
    <t>Sameeha expresses ideas clearly in Social Science. More frequent reference to textbook terminology will improve answer accuracy.</t>
  </si>
  <si>
    <t>Sameeha shares useful insights during discussions and contributes positively to group learning. Her confidence continues to rise. Using these insights in her own projects will deepen understanding.</t>
  </si>
  <si>
    <t>Sameeha demonstrates creativity and a positive mindset. She works harmoniously in teams and shows balanced progress overall.</t>
  </si>
  <si>
    <t>Sahana demonstrates thoughtful reasoning and solid understanding in her work. By improving neatness and ensuring careful review of answers, she can present her ideas more effectively.</t>
  </si>
  <si>
    <t>கடினமான பாடப்பகுதிகளையும் எளிதாகப் புரிந்துகொள்ளும் கூர்மையான அறிவு உன்னிடம் உள்ளது.</t>
  </si>
  <si>
    <t>Shahana shows good understanding of concepts. Organizing her solutions neatly will make her answers more effective.</t>
  </si>
  <si>
    <t>Shahana is a highly independent and capable student who consistently excels. Her mastery of practical skills and theory has led to a significant and sustained increase in her academic achievement.</t>
  </si>
  <si>
    <t>Shahana exhibits good understanding of contemporary issues. Organizing responses into clear paragraphs will make her answers stronger.</t>
  </si>
  <si>
    <t>Shahana produces consistently high-quality work through careful preparation. Her progress is evident across tasks. Tackling advanced challenges will expand her technical expertise.</t>
  </si>
  <si>
    <t>Shahana is dedicated and consistent in her efforts. Her polite communication and supportive nature make her a valued class member</t>
  </si>
  <si>
    <t xml:space="preserve">1. 1st Champions Cup - Tamil Nadu State Level Taekwondo Championship 2025 - Won - Silver ,  2. VIFA Cup National Level Taekwondo Championship 2026 - Won - Bronze , 3. 9th Madurai District Taekwondo Championship 2026 - Won - 2 Silver , 4. 4th Tamil Nadu South Zone Taekwondo Championship 2026 - Won - Bronze
                                                                                        </t>
  </si>
  <si>
    <t>Shamrithi has recently shown encouraging enthusiasm toward learning. With improved structuring of responses and consistent effort in developing content depth, she can make steady academic progress.</t>
  </si>
  <si>
    <t>பாடங்களை முழுமையாக உள்வாங்கிப் படிக்கும் உனது விதம் மிகவும் பாராட்டத்தக்கது.உனது உழைப்பிற்கு ஏற்ற பலன் நிச்சயம் கிட்டும்; தொடர்ந்து முயற்சி செய்.</t>
  </si>
  <si>
    <t>Shamrithi shows commendable effort in learning key concepts. Continued practice in complex problems will boost her confidence.</t>
  </si>
  <si>
    <t>Shamrithi is progressing steadily through her dedication to hands-on learning. This consistent effort, supported by guided practice, has resulted in a clear boost in her confidence and scores.</t>
  </si>
  <si>
    <t>Shamrithi shows commendable effort in learning key definitions and concepts. Continued practice in long-answer questions will boost her confidence.</t>
  </si>
  <si>
    <t>Shamrithi persists through difficulties and approaches challenges with resilience. Her determination drives improvement. Developing quicker strategies will enhance efficiency.</t>
  </si>
  <si>
    <t>Shamrithi maintains high standards of conduct and takes ownership of her learning. Her steady progress reflects her commitment.</t>
  </si>
  <si>
    <t>Shenbaga Sree maintains focus in her studies and understands concepts well. By refining language accuracy and ensuring relevance in responses, she can continue to improve her performance.</t>
  </si>
  <si>
    <t>Shenbaga retains concepts well and solves accurately. Applying her knowledge to higher-level questions will enhance her performance.</t>
  </si>
  <si>
    <t>Shenbaga shows a solid knowledge of core concepts. By adopting a routine of regular revision and dedicated practice, she has successfully increased her scores and strengthened her performance.</t>
  </si>
  <si>
    <t>Shenbaga retains information effectively and recalls facts accurately. Applying this knowledge critically will enhance overall performance.</t>
  </si>
  <si>
    <t>Shenbaga maintains excellent precision and detail in her IT work. Her accuracy benefits her performance. Better time planning will support faster completion.</t>
  </si>
  <si>
    <t>Shenbaga shows reliability in completing tasks and participating in activities. Her responsible attitude contributes to a disciplined classroom setting.</t>
  </si>
  <si>
    <t>Sri Raksha is becoming more engaged in her learning and shows gradual improvement. Strengthening written expression and expanding answers meaningfully will help her reach better standards.</t>
  </si>
  <si>
    <t>பொறுப்புகளை உணர்ந்து செயல்படும் உனது குணம் சிறப்பு.உனது நேர்மறையான எண்ணங்களே உனது வளர்ச்சிக்கு மிகப்பெரிய துணையாக இருக்கும்</t>
  </si>
  <si>
    <t>Shri Raksha shows steady improvement in problem-solving. More elaboration in steps will improve scoring potential.</t>
  </si>
  <si>
    <t>Shri Raksha is making great progress through activity-based learning. Her consistent effort in following structured direction has led to a significant improvement in her grades and understanding.</t>
  </si>
  <si>
    <t>Shri Raksha shows steady improvement in map and diagram-based work. More elaboration in descriptive answers will improve scoring potential.</t>
  </si>
  <si>
    <t>Shri Raksha works responsibly and shows growing enthusiasm in applying concepts. Her consistency supports progress. Exploring advanced functions will broaden her technical scope.</t>
  </si>
  <si>
    <t>Shri Raksha is gradually strengthening her academic foundation. Her cooperation in group settings and respectful behavior are positive traits.</t>
  </si>
  <si>
    <t>1. International English Olympiad - Gold Medal Of Excellence, 2. International Mathematics Olympiad - Participated, 3. National Science Olympiad - Participated</t>
  </si>
  <si>
    <t>Siddharth demonstrates analytical thinking and confident understanding of subjects. By presenting his work more neatly and reviewing for minor inaccuracies, he can produce more polished outcomes.</t>
  </si>
  <si>
    <t>உனது தனித்துவமான திறமைகளை வளர்த்துக்கொண்டால் எதிர்காலம் மிகவும் பிரகாசமாக இருக்கும்.</t>
  </si>
  <si>
    <t>Siddharth demonstrates keen interest in Mathematics. With deeper analysis, his solutions can become more insightful.</t>
  </si>
  <si>
    <t>Siddharth applies logical reasoning effectively to all scientific topics. His active participation and consistent work habits have resulted in a steady and measurable increase in his marks.</t>
  </si>
  <si>
    <t>Siddharth demonstrates keen interest in historical narratives and civic responsibilities. With deeper analysis, his responses can become more insightful</t>
  </si>
  <si>
    <t>Siddharth shows increasing confidence in grasping new concepts. His dedication supports steady growth. More involvement in practical coding activities will strengthen application skills.</t>
  </si>
  <si>
    <t>Siddharth demonstrates consistency and leadership qualities. His disciplined approach and dependable nature set a strong example.</t>
  </si>
  <si>
    <t>Siva Daara is showing positive effort in learning and is gradually improving. With stronger written structure and more detailed responses, he can achieve improved academic results.</t>
  </si>
  <si>
    <t>வகுப்பில் கவனம் மேம்பட்டுள்ளது.வினா விடைகளை படித்து எழுதிப் பார்ப்பதன் மூலம் அதிக மதிப்பெண்களைப் பெற இயலும்.</t>
  </si>
  <si>
    <t>Siva Daara understands basic concepts well but should aim for more detailed explanations. Regular practice will support improvement.</t>
  </si>
  <si>
    <t>Siva continues to make positive progress through experiential learning. Her consistent engagement with hands-on activities has led to a rewarding increase in her scores and confidence.</t>
  </si>
  <si>
    <t>Siva Daara understands basic concepts but should aim for greater depth in explanations. Regular reading beyond the textbook will support improvement.</t>
  </si>
  <si>
    <t>Siva Daara demonstrates rising interest and engagement in IT lessons. His curiosity encourages participation. Asking more questions and engaging actively will deepen comprehension.</t>
  </si>
  <si>
    <t>Siva Daara is energetic and participates actively in physical activities. Greater academic focus and refined behavior will support her overall growth.</t>
  </si>
  <si>
    <t>Tharun understands concepts well and applies them effectively in his work. By improving written organisation and clarity, he can further strengthen the quality of his responses.</t>
  </si>
  <si>
    <t>Tharun is an active participant, and his performance in the L2 class is excellent. He shows a keen interest in learning new things, which is highly appreciated. He consistently completes his assignments on time and maintains a high standard of work. We wish him success in achieving full marks in the upcoming exams.</t>
  </si>
  <si>
    <t>Tharun shows disciplined preparation and attentiveness. Strengthening stepwise presentation will further improve clarity.</t>
  </si>
  <si>
    <t>Tharun maintains an excellent focus and enthusiasm for his work. This consistent dedication has allowed him to steadily strengthen his understanding and achieve higher assessment scores.</t>
  </si>
  <si>
    <t>Tharun shows disciplined preparation and attentiveness in class. Strengthening answer structure will further improve clarity.</t>
  </si>
  <si>
    <t>Tharun tackles challenges with determination and shows improving analytical ability. His confidence continues to grow. Applying skills in coding contexts will sharpen reasoning.</t>
  </si>
  <si>
    <t>Tharun is methodical and attentive to feedback. His sincerity and responsible attitude toward tasks are commendable.</t>
  </si>
  <si>
    <t xml:space="preserve">1.Mssc Taekwondo Competition 2025- Gold, 2.9th Madurai District Taekwondo Championship 2026 - Won - Gold                                                                                                                                                       </t>
  </si>
  <si>
    <t>Veer Shiva reflects strong reasoning skills and dependable comprehension. Paying attention to neatness and correcting small lapses will make his work more refined and impactful.</t>
  </si>
  <si>
    <t>ஆசிரியர் தரும் குறிப்புகளைச் சரியாகப் பின்பற்றி உனது திறமையை முழுமையாகப் பயன்படுத்தினால் உன்னால் முதலிடம் பெற முடியும்.</t>
  </si>
  <si>
    <t>Veer Shiva attempts all questions sincerely. With improved conceptual clarity and revision, his confidence will grow.</t>
  </si>
  <si>
    <t>Veer  Shiva shows a great interest in experimental work. Through consistent review and a dedicated effort to sharpen his precision, he has achieved a clear and positive increase in his comprehension scores.</t>
  </si>
  <si>
    <t>Veer Shiva performs strongly in practical work and solves problems efficiently. His competence continues to develop. Attempting complex tasks will broaden experience.</t>
  </si>
  <si>
    <t>Veer Shiva shows potential and interest in various activities. With improved concentration and classroom discipline, his progress can accelerate.</t>
  </si>
  <si>
    <t xml:space="preserve">1. Comic Strip - won - 3rd Place.
</t>
  </si>
  <si>
    <t>Vinu Rohitha communicates her understanding clearly and applies concepts appropriately. By refining grammar and ensuring structured, relevant responses, she can enhance her academic results.</t>
  </si>
  <si>
    <t>கவனித்தல் திறன் மிக நன்று. படித்த வினா விடைகளை எழுதிப் பார்ப்பதன் மூலம் எழுத்துப் பிழைகளை தவிர்க்க இயலும்.</t>
  </si>
  <si>
    <t>Vinu Rohitha demonstrates thoughtful understanding of concepts. Applying them to varied problems will enhance her skills.</t>
  </si>
  <si>
    <t>Vinu Rohitha asks incredibly insightful questions that show a deep curiosity. Her commitment to a consistent study routine has led to a significant enhancement in her understanding and her grades</t>
  </si>
  <si>
    <t>Vinu Rohitha demonstrates thoughtful understanding of social themes. Relating answers to current examples will enhance her analytical skills.</t>
  </si>
  <si>
    <t>Vinu Rohitha remains committed and consistent in her IT learning. Her dedication supports understanding. Revisiting past exercises regularly will reinforce knowledge.</t>
  </si>
  <si>
    <t>Vinu Rohitha demonstrates commitment and thoughtful engagement in her studies. Her maturity and balanced outlook are praiseworthy.</t>
  </si>
  <si>
    <t>Vishnu Priyan displays depth in understanding and analytical ability. With greater precision in written presentation and careful revision of answers, he can achieve even higher standards.</t>
  </si>
  <si>
    <t>Vishnu Priyan shows strong problem-solving ability. More concise and structured steps will refine his answers.</t>
  </si>
  <si>
    <t xml:space="preserve">Vishnu Priyan applies strong analytical skills to every discussion. His consistent focus on deepening his understanding of concepts has resulted in a steady and impressive increase in his performance. </t>
  </si>
  <si>
    <t>Vishnu Priyan shows strong awareness of civic responsibilities and global perspectives. More concise and structured writing will refine his responses.</t>
  </si>
  <si>
    <t>Vishnu Priyan approaches challenges with persistence and improves steadily. His resilience is beneficial. Timed practice will strengthen speed and accuracy.</t>
  </si>
  <si>
    <t>Vishnu Priyan is determined and socially confident. His respectful interactions and willingness to improve are positive qualities.</t>
  </si>
  <si>
    <t>Vishveshram shows reliable conceptual clarity and reflects this in his learning. By polishing written expression and maintaining structured responses, he can achieve more refined performance.</t>
  </si>
  <si>
    <t>கவனித்தல் திறன் மற்றும் பேசுதல் திறன் நன்று.தினசரி வாசித்தல் பயிற்சியோடு வினா விடைகளில் கூடுதல் கவனம் செலுத்துதல் வேண்டும்.</t>
  </si>
  <si>
    <t>Vishveshram understands concepts adequately. Focusing on neat presentation and complete solutions will improve results.</t>
  </si>
  <si>
    <t>Vishveshram is building strong problem-solving capacities. By consistently applying himself during guided sessions, he has gained significant confidence and seen his scores trend upward.</t>
  </si>
  <si>
    <t>Vishveshram understands lessons adequately but should focus on neat presentation and completeness of answers for better results.</t>
  </si>
  <si>
    <t>Vishveshram explores topics beyond the syllabus and demonstrates initiative. His curiosity expands his knowledge. Sharing insights with peers will enrich learning.</t>
  </si>
  <si>
    <t>Vishveshram understands concepts adequately and participates in activities. Strengthening focus and attentiveness during evaluations will enhance outcomes.</t>
  </si>
  <si>
    <t xml:space="preserve">1. Comic Strip - won - 1st Place.
</t>
  </si>
  <si>
    <t>Yaksha demonstrates confident understanding and thoughtful reasoning in her answers. Improving presentation and reducing minor oversights will help her work stand out further.</t>
  </si>
  <si>
    <t>நல்ல முன்னேற்றம் உள்ளது. இருப்பினும் வினா விடைகளில் கூடுதல் கவனம் செலுத்தினால் அதிக மதிப்பெண்களைப் பெற இயலும்.</t>
  </si>
  <si>
    <t>Yaksha grasps concepts well and responds thoughtfully. Improving time management during tests will support better performance.</t>
  </si>
  <si>
    <t>Yaksha seamlessly integrates scientific principles into hands-on activities. Her consistent engagement and practical understanding have led to a steady and rewarding increase in her academic marks.</t>
  </si>
  <si>
    <t>Yaksha contributes creative perspectives during discussions. His originality supports class engagement. Supporting ideas with stronger technical reasoning will increase effectiveness.</t>
  </si>
  <si>
    <t>Yaksha shows good comprehension and is working toward clearer expression. Her enthusiasm and courteous behavior are appreciated.</t>
  </si>
  <si>
    <t>1. International English Olympiad - Participated</t>
  </si>
  <si>
    <t>Yazhini demonstrates thoughtful reasoning and good comprehension. With improved presentation and consistent attention to small details, she can enhance her academic performance further.</t>
  </si>
  <si>
    <t>Yazhini is the topper and an enthusiastic student in the L2 French class. She consistently demonstrates an impressive level of effort in Language Arts and reading tasks. She always completes her assignments on time and maintains a high standard of work. We expect her to achieve a centum in the upcoming exams.</t>
  </si>
  <si>
    <t>Yazhini explains mathematical concepts confidently. Adding detailed steps will strengthen her written work.</t>
  </si>
  <si>
    <t>Yazhini displays exceptional problem-solving skills and makes brilliant links to real-life scenarios. Her consistent curiosity and work ethic have resulted in a significant boost in her overall performance.</t>
  </si>
  <si>
    <t>Yazhini explains social concepts confidently and engages well in discussions. Adding supporting facts will strengthen her written work.</t>
  </si>
  <si>
    <t>Yazhini shows determination in recovering missed content and closing gaps quickly. Her discipline is evident. Keeping systematic revision records will maintain progress.</t>
  </si>
  <si>
    <t>Yazhini demonstrates steady dedication and a friendly disposition. Her efforts to improve consistently reflect strong personal values.</t>
  </si>
  <si>
    <t>Tanvi shows maturity in understanding and analytical thinking. By carefully reviewing her answers and eliminating minor mistakes, she can produce even more accurate and effective work.</t>
  </si>
  <si>
    <t>உனது சொல்லிலும் செயலிலும் தெரிகின்ற நிதானம் உனது பலமாகும்.கடின உழைப்பும், விடாமுயற்சியும் உன்னை இன்னும் பெரிய உயரத்திற்கு நிச்சயம் கொண்டு செல்லும்</t>
  </si>
  <si>
    <t>Tanvi shows sincere effort in Mathematics. Continued practice in structured problem-solving will ensure steady progress</t>
  </si>
  <si>
    <t>Tanvi demonstrates high-level critical thinking and frequently explores advanced concepts. Her consistent curiosity and hard work have resulted in a significant and steady rise in her academic scores.</t>
  </si>
  <si>
    <t>Tanvi shows sincere effort in keeping up with Social Science topics. Continued practice in structured writing will ensure steady progress.</t>
  </si>
  <si>
    <t>Tanvi demonstrates clear understanding and skillful application of IT concepts. Her technical ability continues to grow. Solving real-world challenges will deepen practical expertise.</t>
  </si>
  <si>
    <t>Tanvi is making sincere attempts to align with academic expectations. Her determination and responsible approach toward pending work are commendable.</t>
  </si>
  <si>
    <t>1. Comic Strip - Participated</t>
  </si>
  <si>
    <t>1. International English Olympiad - Participated, 2. International Mathematics Olympiad - Participated, 3.National Science Olympiad - Participated.</t>
  </si>
  <si>
    <t>Akshitha listens attentively during class. She can further enrich her vocabulary by maintaining a consistent reading habit.</t>
  </si>
  <si>
    <t>கவனம் நிறைந்த மாணவி. நன்றாகப் படிக்கிறார். வீட்டுப் பாடங்களை உரிய நேரத்தில்  செய்பவர்</t>
  </si>
  <si>
    <t>Akshitha approaches Mathematics lessons with curiosity and consistent involvement. Her willingness to participate and share her ideas helps strengthen her understanding and supports her steady progress.</t>
  </si>
  <si>
    <t xml:space="preserve">Akshitha consistently demonstrates excellence in Science and approaches every task with sincerity and commitment. Her responsible attitude and strong work ethic make her a role model in class.
</t>
  </si>
  <si>
    <t>Akshitha approaches her lessons with curiosity and consistent involvement. Her readiness to participate and contribute ideas plays a strong role in her steady academic progress.</t>
  </si>
  <si>
    <t>Akshitha displays a strong inquisitive attitude toward IT theory and engages actively in lessons. She completes practical assignments with energy and understanding. Greater care with minor errors will support further progress.</t>
  </si>
  <si>
    <t>Akshitha brings a cheerful and forward-thinking spirit to the classroom. She readily takes initiative and actively seeks opportunities to participate and contribute.</t>
  </si>
  <si>
    <t>Rifle KPR - Won - 1 Silver</t>
  </si>
  <si>
    <t>1. International English Olympiad - Gold Medal of Excellence, 2. International Mathematics Olympiad - Participated, 3.National Science Olympiad - Participated.</t>
  </si>
  <si>
    <t>Amritha Varshini listens well during class sessions. She can enhance her writing skills by providing precise and structured answers. Appreciation for volunteering to read the passage and confidently presenting it to the mentor.</t>
  </si>
  <si>
    <t>Amritha Varshini is performing well in her L2 French classes. After the mid-year exam, she has shown a strong commitment to improving her performance. At times, she hesitates to explore new concepts, but with greater confidence and by overcoming her barriers, she can achieve even better results.</t>
  </si>
  <si>
    <t>Amritha Varshini shows strong determination and a genuine interest in Mathematics. Her focused approach enables her to understand concepts clearly and achieve commendable results.</t>
  </si>
  <si>
    <t xml:space="preserve"> Amritha Varshini shows steady progress in Science and displays a genuine interest in learning. With increased confidence in sharing her ideas, she can shine even brighter in class discussions.
</t>
  </si>
  <si>
    <t>Amritha Varshini shows strong determination and a sincere interest in learning, which reflects positively in her classroom performance. Her focused approach helps her achieve commendable results.</t>
  </si>
  <si>
    <t>Amritha Varshini remains highly attentive during IT theory sessions and produces work of commendable quality. Her practical execution is systematic and accurate. Maintaining this consistency will lead to higher accomplishment.</t>
  </si>
  <si>
    <t>Amritha Varshini handles situations with admirable composure and maturity, even when faced with challenges. Exploring beyond her comfort zone will open doors to stronger academic progress and personal development.</t>
  </si>
  <si>
    <t>1. International English Olympiad - Participated, 2. International Mathematics Olympiad - Participated.</t>
  </si>
  <si>
    <t>Anasha listens attentively in class. Appreciation for her active involvement in completing the classwork and workbook for Block 19 – Writing to Compare.</t>
  </si>
  <si>
    <t>Anasha continues to show commendable dedication and is making steady progress in her learning.</t>
  </si>
  <si>
    <t>Anasha shows steady effort in Mathematics and understands concepts well. By being more careful with calculations and written steps, she can further improve the accuracy of her work.</t>
  </si>
  <si>
    <t xml:space="preserve">Anasha is a reflective learner who carefully understands concepts before responding. With continued confidence and focus, she will grow into a more active and expressive participant.
</t>
  </si>
  <si>
    <t>Anasha shows steady effort in her studies and understands concepts well. By being more careful with spellings and written work, she can raise the quality of her academic performance further.</t>
  </si>
  <si>
    <t>Anasha shows sound comprehension of IT theory and approaches learning with dedication. Her practical work is handled with care. Reducing spelling mistakes and revising her work will strengthen her confidence.</t>
  </si>
  <si>
    <t>Anasha works pleasantly with her peers and shows good manners. With improved concentration on her studies, she can achieve better academic outcomes.</t>
  </si>
  <si>
    <t>1. International English Olympiad - Participated, 2. National Science Olympiad - Participated.</t>
  </si>
  <si>
    <t>Dhvaj Jain is active during class and clarifies doubts promptly. Channelising his energy towards conceptual understanding will further boost his academic excellence.</t>
  </si>
  <si>
    <t>Dhvaj Jain is showing improvement in his work and is becoming more focused and confident.</t>
  </si>
  <si>
    <t>Dhvaj Jain works with commitment and demonstrates good problem-solving habits in Mathematics. Paying closer attention to accuracy will help him achieve even stronger results.</t>
  </si>
  <si>
    <t xml:space="preserve"> Dhvaj Jain is an enthusiastic learner who applies scientific concepts thoughtfully. His active participation and originality add great value to classroom discussions.
</t>
  </si>
  <si>
    <t>Dhvaj Jain works with commitment and shows good learning habits. Paying closer attention to accuracy in written work will help him produce even stronger results.</t>
  </si>
  <si>
    <t>Dhvaj Jain is making steady efforts to comprehend IT theory and has shown clear development. His practical work mirrors this improvement. Greater attention to detail will enhance his outcomes.</t>
  </si>
  <si>
    <t>Dhvaj Jain approaches learning with enthusiasm and shows a strong willingness to explore new ideas. With consistent effort and sustained focus in class, he can further strengthen his academic performance and build greater confidence in his abilities.</t>
  </si>
  <si>
    <t>Hafeez is active during class and clarifies doubts appropriately. Directing his energy productively towards learning concepts will enhance his academic performance.</t>
  </si>
  <si>
    <t xml:space="preserve">கவனித்தல் திறன் மிக்க மாணவர். எழுத்துப் பயிற்சியிலும், வாசித்தல் பயிற்சியிலும் கவனம் கொள்ள வேண்டும். வீட்டுப் பாடங்களை அன்றாடம் செய்வது அவசியம் </t>
  </si>
  <si>
    <t>Hafeez Mohammed has the ability to achieve higher standards in Mathematics. With regular practice and consistent effort, he can strengthen his skills and show steady improvement.</t>
  </si>
  <si>
    <t xml:space="preserve">Hafeez Mohammed has the ability to perform well and shows promise in Science. With consistent effort and concentration, he is capable of achieving commendable results.
</t>
  </si>
  <si>
    <t>Hafeez Mohammed can achieve higher academic standards by giving more priority to his studies. With regular practice and consistent effort, his performance is sure to show improvement.</t>
  </si>
  <si>
    <t>Hafeez Mohammed</t>
  </si>
  <si>
    <t>Hafeez Mohammed adds enthusiasm and positivity to the class and shines in basketball. By giving greater attention to his schoolwork, improving written expression, and presenting his work neatly, he can raise his overall performance.</t>
  </si>
  <si>
    <t>1. Comic Strip - Won - 2nd  Place</t>
  </si>
  <si>
    <t>1. International English Olympiad - Participated, 2. International Mathematics Olympiad - Gold Medal of Excellence, 3.National Science Olympiad - Gold Medal of Excellence, 4. International Mathematics Olympiad - 2nd Level - Merit Certificate.</t>
  </si>
  <si>
    <t>Harsitha listens well during class. She can strengthen her writing skills by improving her reading habits and expanding her vocabulary.</t>
  </si>
  <si>
    <t>Harsitha maintains a disciplined attitude toward Mathematics and completes her work with care. Her sincere effort supports her continued growth and confidence in the subject.</t>
  </si>
  <si>
    <t xml:space="preserve">Harsitha is a sincere and capable student who demonstrates clarity in understanding concepts. Greater involvement in discussions will help her showcase her full potential.
</t>
  </si>
  <si>
    <t>Harsitha maintains a disciplined attitude toward her work and completes tasks with care. Her sincere approach to learning supports her continued academic growth.</t>
  </si>
  <si>
    <t>Harsitha participates attentively in IT theory and contributes thoughtfully. She completes practical work dependably and effectively. Continuing this approach will ensure sustained excellence.</t>
  </si>
  <si>
    <t>Harsitha consistently produces well-structured and thoughtfully prepared work of a high standard. Strengthening her interpersonal skills will further support her continued success.</t>
  </si>
  <si>
    <t>Jayson is active during class and readily clarifies doubts. Focusing his energy on mastering concepts will help him achieve greater academic success.</t>
  </si>
  <si>
    <t>Jayson shows good potential in Mathematics and is capable of achieving excellent results. By coming prepared and staying focused during lessons, he can continue to improve and build strong mathematical skills.</t>
  </si>
  <si>
    <t xml:space="preserve">Jayson maintains a positive attitude towards Science and understands concepts well. Encouraging him to share his ideas more often will further strengthen his learning journey.
</t>
  </si>
  <si>
    <t>Jayson has the ability to do very well in his studies and shows good potential in the classroom. By coming prepared with his books and giving more focused attention during lessons, he can make steady improvement and truly shine in his academic performance.</t>
  </si>
  <si>
    <t>Jayson is developing well in his understanding of IT theory and shows a positive attitude toward learning. His practical work is completed with care. Minimising small errors will improve overall quality.</t>
  </si>
  <si>
    <t>Jayson has developed strong language skills through regular reading and also shows talent in playing the keyboard. Taking on more responsibility will help him grow into a more confident and capable learner.</t>
  </si>
  <si>
    <t>Madurai District League Table Tennis Tournment - Won - Gold</t>
  </si>
  <si>
    <t>Kabilan actively participates in class and seeks clarification when needed. Deeper conceptual focus will support his academic growth.</t>
  </si>
  <si>
    <t>Kabilan shows good understanding of Mathematics when he remains attentive. With greater concentration and consistent practice, he can further strengthen his performance.</t>
  </si>
  <si>
    <t xml:space="preserve">Kabilan approaches Science with curiosity and enthusiasm. With improved attentiveness and consistency, he can achieve excellent academic outcomes.
</t>
  </si>
  <si>
    <t>Kabilan shows good understanding when he stays attentive in class. With greater concentration and consistent effort, he can strengthen his academic performance further.</t>
  </si>
  <si>
    <t>Kabilan shows capability in IT theory when focused. His practical skills are developing progressively. Active participation and concentration will strengthen his academic progress.</t>
  </si>
  <si>
    <t>Kabilan shows promising ability in Table Tennis and other sports. With better time management between studies and athletics, and a stronger sense of responsibility at school and home, he can achieve balanced progress.</t>
  </si>
  <si>
    <t>Karthiga listens attentively during class. Strengthening her listening skills further will improve her overall language competencies.</t>
  </si>
  <si>
    <t xml:space="preserve">/ஆர்வம் மிக்க மாணவி. வகுப்பறையில் பொறுப்புடன் நடந்து கொள்பவர். நன்னடத்தை மிக்க மாணவி. வாசித்தல் பயிற்சி இன்னும் உயரத் துணை புரியும் </t>
  </si>
  <si>
    <t>Karthiga shows promising ability in Mathematics and approaches her work positively. Reviewing her answers carefully will help her improve accuracy and confidence.</t>
  </si>
  <si>
    <t xml:space="preserve">Karthiga is a capable learner with strong academic potential. By staying more focused during lessons, she can continue to make impressive progress.
</t>
  </si>
  <si>
    <t>Karthiga has the ability to perform very well and shows promise in her work. Developing the habit of reviewing her answers carefully will help her achieve more accurate and confident results.</t>
  </si>
  <si>
    <t>Karthiga demonstrates clear understanding of IT concepts and applies them confidently. Her practical assignments are consistent and reliable. Careful checking of her work will elevate her performance.</t>
  </si>
  <si>
    <t>Karthiga demonstrates impressive ability in Throwball. By maintaining steady attention during lessons and avoiding distractions, she can make notable improvements in her academic work.</t>
  </si>
  <si>
    <t>Krish Karthick is active in class and clears doubts regularly. Channelising his energy towards concept-based learning will enhance his academic excellence.</t>
  </si>
  <si>
    <t>கவனம் நிறைந்த மாணவர். நன்றாகப் படிக்கிறார். வீட்டுப் பாடங்களை உரிய நேரத்தில்  செய்பவர்</t>
  </si>
  <si>
    <t>Krish Karthik puts in regular effort and shows a positive attitude toward Mathematics. With increased attention to detail and neat presentation, he can make excellent progress.</t>
  </si>
  <si>
    <t xml:space="preserve">Krish Karthik displays confidence and clarity in his understanding of scientific ideas. His thoughtful responses reflect his genuine interest in the subject.
</t>
  </si>
  <si>
    <t>Krish Karthik puts in regular effort and shows a positive attitude toward learning. With sharper focus on details and presentation, he can make noticeable academic progress.</t>
  </si>
  <si>
    <t>Krish Karthik approaches IT theory tasks earnestly and completes work responsibly. His practical work indicates steady advancement. Attention to finer aspects will lead to greater success.</t>
  </si>
  <si>
    <t>Krish Karthik creates a positive atmosphere in class with his encouraging and energetic attitude. His performance in badminton further reflects his wide range of skills.</t>
  </si>
  <si>
    <t>Krishva Sivaprakash is active and interactive during class. Directing his enthusiasm towards thorough conceptual understanding will elevate his performance.</t>
  </si>
  <si>
    <t>Krishva Sivaprakash can improve his Mathematics performance by giving greater importance to regular practice and careful work. Being more mindful of mistakes will help him build stronger skills.</t>
  </si>
  <si>
    <t xml:space="preserve">Krishva Sivaprakash is a disciplined and motivated student who grasps concepts effectively. His meaningful participation enhances the overall classroom environment.
</t>
  </si>
  <si>
    <t>Krishva Sivaprakash can improve his results by giving greater importance to his studies and working more carefully. Being more mindful of mistakes will help him build stronger academic skills.</t>
  </si>
  <si>
    <t>Krishva Sivaprakash is gaining assurance in IT theory and applies knowledge effectively during practical sessions. His progress is noticeable. Continued dedication will help him achieve more.</t>
  </si>
  <si>
    <t>Krishva Sivaprakash is reliable and always willing to lend a helping hand when needed. His performance in football deserves appreciation.</t>
  </si>
  <si>
    <t>1. International English Olympiad - Gold Medal of Excellence, 2. International Mathematics Olympiad - Gold Medal of Excellence, 3.National Science Olympiad - Gold Medal of Excellence.</t>
  </si>
  <si>
    <t>Mithra listens well in class. She can develop her writing skills further by giving clear and precise answers.</t>
  </si>
  <si>
    <t>Mithra listens attentively and understands Mathematics concepts well. Her calm and thoughtful approach helps her grasp ideas clearly and apply them effectively.</t>
  </si>
  <si>
    <t xml:space="preserve">Mithra brings positivity and eagerness to learn in every Science class. With sustained focus, she is well on her way to achieving greater success.
</t>
  </si>
  <si>
    <t>Mithra listens attentively and understands lessons well, even without speaking much in class. Her calm and thoughtful learning style helps her grasp concepts clearly.</t>
  </si>
  <si>
    <t>Mithra remains attentive in IT classes and grasps concepts effectively. Her practical responses reflect thoughtful understanding. Increased participation will support further improvement.</t>
  </si>
  <si>
    <t>Mithra uses reading effectively to strengthen her language skills and build confidence in English.</t>
  </si>
  <si>
    <t>Monika listens attentively during class. She can improve her writing by presenting accurate and concise responses.</t>
  </si>
  <si>
    <t>Monika has the ability to achieve strong progress in Mathematics. With improved attentiveness and active participation, she can reach higher levels of achievement.</t>
  </si>
  <si>
    <t xml:space="preserve">Monika demonstrates quick comprehension and a proactive learning attitude. Her enthusiasm and responsible nature contribute positively to class dynamics.
</t>
  </si>
  <si>
    <t>Monika has the ability to achieve strong academic growth. With improved attentiveness and consistent involvement in class activities, she can reach higher standards in her studies.</t>
  </si>
  <si>
    <t>Monika is steadily building her IT knowledge and engages positively. Her practical performance shows ongoing development. Becoming more involved in classroom activities will enhance outcomes.</t>
  </si>
  <si>
    <t>Monika shows exceptional promise in Throwball and stands out for her sporting dedication. By managing her time wisely between academics and sports, she can continue to grow and achieve excellence in both areas.</t>
  </si>
  <si>
    <t>Oviya listens well during class sessions. She can strengthen her writing skills by focusing on precise and structured answers.</t>
  </si>
  <si>
    <t>Oviya shows good ability in Mathematics and understands concepts well. By being more careful with calculations and written work, she can further enhance her performance.</t>
  </si>
  <si>
    <t xml:space="preserve">Oviya shows consistent understanding of Science concepts. With greater participation in discussions, she can confidently express her ideas and insights.
</t>
  </si>
  <si>
    <t>Oviya shows good academic ability and understands her lessons well. By being more careful with written work and spellings, she can further strengthen her overall performance.</t>
  </si>
  <si>
    <t>Oviya possesses solid understanding of IT theory and completes practical work accurately. Her progress remains steady. Care in avoiding minor mistakes will refine her results.</t>
  </si>
  <si>
    <t>Oviya approaches learning with interest and maintains respectful behaviour in class. Becoming more socially active will help her gain confidence and express herself more freely.</t>
  </si>
  <si>
    <t>Prithiv Chakaravarthy is active in class and seeks clarification when necessary. Deeper conceptual understanding will support his academic excellence.</t>
  </si>
  <si>
    <t>Prithiv Chakaravarthy will benefit from improving the neatness and organisation of his Mathematics work. Clear presentation will help him express his problem-solving more effectively.</t>
  </si>
  <si>
    <t xml:space="preserve">Prithiv Chakaravarthy is an energetic and keen learner who approaches tasks with dedication. Maintaining consistent focus will help him reach higher academic standards.
</t>
  </si>
  <si>
    <t>Prithiv Chakaravarthy will benefit from working on neatness, clarity, and organisation in his work. Improving handwriting and presentation will help him express his ideas more effectively.</t>
  </si>
  <si>
    <t>Prithiv Chakaravarthy demonstrates sincere effort in IT theory and improving comprehension. His practical skills continue to develop. Neater handwriting and presentation will raise the standard of his work.</t>
  </si>
  <si>
    <t>Prithiv Chakaravarthy carries himself with quiet thoughtfulness and maturity. Greater involvement in class activities, improved academic focus, and stronger peer interaction will support his overall progress.</t>
  </si>
  <si>
    <t>1. Comic Strip - Won - 1st Place</t>
  </si>
  <si>
    <t>Saanvi listens attentively in class. She can enhance her writing skills by providing more precise and well-organised answers.</t>
  </si>
  <si>
    <t>Saanvi shows a lively interest in Mathematics and participates enthusiastically in class. Her positive attitude supports her learning and builds her confidence.</t>
  </si>
  <si>
    <t xml:space="preserve">Saanvi works diligently and shows strong conceptual clarity in Science. By engaging more actively in discussions, she can further enrich her learning experience.
</t>
  </si>
  <si>
    <t>Saanvi shows a lively interest in learning and brings positive energy into the classroom. Her willingness to engage and participate helps create a motivating learning environment for herself and others.</t>
  </si>
  <si>
    <t>Saanvi shows enthusiasm toward IT theory and participates willingly in class. Her interest in practical activities encourages others. Sustaining this motivation will benefit her academic growth.</t>
  </si>
  <si>
    <t>Saanvi is an outstanding Table Tennis player whose dedication and skill truly set her apart. She also shows confidence and clarity in expressing herself, and with continued involvement in both academics and co-curricular activities, she can develop into an even more accomplished and well-rounded student.</t>
  </si>
  <si>
    <t>Sai Harish listens carefully and responds well to questions. He should improve his handwriting and present precise answers to strengthen his writing skills.</t>
  </si>
  <si>
    <t>Sai Harish can make stronger progress in Mathematics through consistent practice and focus. With regular effort, he is capable of achieving very good results.</t>
  </si>
  <si>
    <t xml:space="preserve">Sai Harish demonstrates precision and depth in understanding scientific topics. His disciplined approach to learning is highly appreciable.
</t>
  </si>
  <si>
    <t>Sai Harish can make stronger progress by showing greater consistency in his studies. With regular focus and effort, he is capable of achieving much better academic results.</t>
  </si>
  <si>
    <t>Sai Harish is gradually strengthening his IT theory understanding and practical abilities. Greater focus and commitment will help him reach improved performance levels.</t>
  </si>
  <si>
    <t>Sai Harish adjusts smoothly to new environments and is showing steady improvement in classroom participation. Developing stronger social communication skills will further enhance his overall growth.</t>
  </si>
  <si>
    <t>Sri Ram is active during class and clarifies doubts regularly. Directing his energy towards conceptual clarity will further improve his academic achievements.</t>
  </si>
  <si>
    <t>Sriram shows a responsible and focused approach to Mathematics. His steady effort helps him understand concepts well and supports his continued progress.</t>
  </si>
  <si>
    <t xml:space="preserve">Sriram shows keen interest and active involvement in class activities. Continued effort towards neat presentation will complement his strong academic performance.
</t>
  </si>
  <si>
    <t>Sriram shows a responsible attitude toward his schoolwork and stays focused during lessons. His steady approach to learning supports his continued academic improvement.</t>
  </si>
  <si>
    <t>Sriram applies consistent effort to IT theory and remains attentive. His practical work reflects maturity and progress. Maintaining this disciplined habit will ensure continued success.</t>
  </si>
  <si>
    <t>Sriram shows good reasoning skills and contributes meaningfully during lessons. By staying more attentive in class and limiting distractions, he can reach higher academic standards. He also performs well in football.</t>
  </si>
  <si>
    <t>District Level Taekwondo Championship - Won - 1 Bronze and 1 Silver</t>
  </si>
  <si>
    <t>1. International English Olympiad - Participated, 2. International Mathematics Olympiad - Gold Medal of Excellence, 3.National Science Olympiad - Participated.</t>
  </si>
  <si>
    <t>Thathishashini would benefit from dedicating more time to attentive listening, which will help her grow and perform better.</t>
  </si>
  <si>
    <t>Thathishashini shows good potential in Mathematics and brings enthusiasm to lessons. By focusing her energy on careful learning, she can strengthen her understanding further.</t>
  </si>
  <si>
    <t xml:space="preserve">Thathishashini is a thoughtful learner who carefully absorbs new information. Building confidence to participate more often will help her grow academically.
</t>
  </si>
  <si>
    <t>Thathishashini has good potential and shows energy in the classroom. By directing this energy more toward her studies, she can strengthen her understanding and classroom performance.</t>
  </si>
  <si>
    <t>Thathishashini demonstrates increasing enthusiasm in IT lessons. Her practical work shows effort but requires improved concentration. Channeling her energy toward precision will support progress.</t>
  </si>
  <si>
    <t>Thathishashini maintains a composed and pleasant presence in the classroom. Although she occasionally needs reminders to stay focused, her willingness to take up responsibilities shows strong potential. Applying the same energy to her studies will help her achieve better results.</t>
  </si>
  <si>
    <t>Umashankar should cultivate patience in his learning process. Developing this quality will help him grow and improve consistently.</t>
  </si>
  <si>
    <t>Umashankar will benefit from developing more organised work habits in Mathematics. Greater care in calculations and presentation will support his improvement.</t>
  </si>
  <si>
    <t xml:space="preserve">Umashankar has the potential to strengthen his conceptual understanding with regular practice. With steady effort and participation, he can make remarkable improvement.
</t>
  </si>
  <si>
    <t>Umashankar will benefit from developing better study habits and a more organised approach to his work. Greater care in spelling, handwriting, and timely completion of tasks will support his progress.</t>
  </si>
  <si>
    <t>Umashankar shows capability in understanding IT theory and participates well. His practical work is completed enthusiastically. Improvements in spelling, handwriting, and homework completion will aid development.</t>
  </si>
  <si>
    <t>Umashankar is cooperative, supportive, and helpful to others. With greater attention to his studies, neater handwriting, and more careful work, he can continue to improve steadily.</t>
  </si>
  <si>
    <t>Vajra is active during class and clarifies doubts effectively. Channelising his energy towards focused learning will help him excel academically.</t>
  </si>
  <si>
    <t>Vajra can improve his Mathematics performance by being more attentive and careful in his work. A focused approach will help him achieve consistent results.</t>
  </si>
  <si>
    <t xml:space="preserve">Vajra shows enthusiasm and readiness to learn new scientific ideas. With consistent focus and effort, he is capable of outstanding achievement.
</t>
  </si>
  <si>
    <t>Vajra can improve his academic performance by being more careful and attentive in his work. A more focused approach will help him achieve more consistent results.</t>
  </si>
  <si>
    <t>Vajra understands IT concepts yet occasionally commits avoidable mistakes. His practical work reflects willingness to learn. Greater alertness will enhance his achievements.</t>
  </si>
  <si>
    <t>Vajra brings warmth and positivity to the class through his friendly nature. By taking a more active role in lessons and managing both academics and basketball effectively, he can make strong progress.</t>
  </si>
  <si>
    <t>1. International Mathematics Olympiad - Participated, 2.National Science Olympiad - Participated.</t>
  </si>
  <si>
    <t>Vivan can further improve his listening skills by actively asking and answering questions during class.</t>
  </si>
  <si>
    <t>Vivan needs to develop stronger practice habits in Mathematics and maintain better concentration. With dedication and regular effort, he will show steady improvement.</t>
  </si>
  <si>
    <t xml:space="preserve">Vivan’s improvement reflects his dedication and willingness to learn. His attentive behavior in class supports his continued academic growth.
</t>
  </si>
  <si>
    <t>Vivan needs to build stronger study routines and maintain better concentration during learning time. With regular effort and dedication, his academic progress will become more noticeable.</t>
  </si>
  <si>
    <t>Vivan continues to make progress in IT theory and maintains responsible study habits. His practical work shows dedication. Improved concentration will help him reach higher goals.</t>
  </si>
  <si>
    <t>Vivan is polite and well-mannered, with a cheerful and pleasant personality. By putting more effort into his studies, he can show better academic improvement.</t>
  </si>
  <si>
    <t>Vividhar is active and clears doubts during class. Directing his energy towards deeper conceptual understanding will enhance his academic excellence.</t>
  </si>
  <si>
    <t>Vividhar actively contributes ideas during Mathematics lessons and supports group learning. This strengthens both his understanding and his confidence.</t>
  </si>
  <si>
    <t xml:space="preserve">Vividhar is a confident and responsible learner who completes tasks efficiently. His active participation and strong grasp of concepts are commendable.
</t>
  </si>
  <si>
    <t>Vividhar actively contributes ideas in class and supports group learning. This habit not only helps others understand better but also strengthens his own confidence and communication skills.</t>
  </si>
  <si>
    <t>Vividhar shares meaningful insights in IT sessions and strengthens his conceptual learning. His practical work shows confidence and cooperation. Sustaining this engagement will benefit group learning.</t>
  </si>
  <si>
    <t>Vividhar shows genuine concern for others and is always ready to offer support, which makes him a valued and respected member of the class.</t>
  </si>
  <si>
    <t>Yazhini listens well during class sessions. She can enhance her writing skills by giving precise and well-structured answers.</t>
  </si>
  <si>
    <t>Yazhini is attentive during class sessions. She can further improve her writing skills by presenting clear, precise, and well-structured answers.</t>
  </si>
  <si>
    <t>Yazhini listens carefully and applies Mathematics concepts effectively in her work. Her responsible attitude supports her steady academic progress.</t>
  </si>
  <si>
    <t xml:space="preserve">Yazhini has developed greater confidence and attentiveness in Science. Her positive attitude and steady effort are encouraging signs of growth.
</t>
  </si>
  <si>
    <t>Yazhini listens carefully in class and applies what she learns effectively in her work. Her responsible attitude toward learning is reflected in her steady academic progress.</t>
  </si>
  <si>
    <t>Yazhini demonstrates excellent grasp of IT theory and remains attentive in class. Her practical work is well-organised and precise. Continued commitment will ensure ongoing success.</t>
  </si>
  <si>
    <t>Yazhini is gentle, courteous, and known for her fair-minded attitude toward others. Her abilities in dance, rifle shooting, and athletics are impressive, and she manages her academic and sporting responsibilities with dedication.</t>
  </si>
  <si>
    <t>1. Comic Strip - Won - 3rd Place</t>
  </si>
  <si>
    <t>Yoga Varshini listens attentively in class. She can further develop her writing skills by focusing on clarity and precision in her responses.</t>
  </si>
  <si>
    <t>Yoga Varshini has strong potential in Mathematics. By staying attentive and practising regularly, she can continue to improve her understanding and results.</t>
  </si>
  <si>
    <t xml:space="preserve">Yoga Varshini shows commitment and interest in Science lessons. With more active participation, she can further strengthen her academic performance.
</t>
  </si>
  <si>
    <t>Yoga Varshini has the ability to do very well in her studies. By staying attentive and maintaining consistent effort, she can continue to improve her understanding and results.</t>
  </si>
  <si>
    <t>Yoga Varshini shows encouraging understanding of IT theory and participates actively. Her practical work is sincere and improving. Consistent effort will bring notable achievement.</t>
  </si>
  <si>
    <t>Yoga Varshini demonstrates strong ability in Throwball, and her sporting achievements are truly commendable. By continuing to balance her studies with her athletic commitments, she is well placed to achieve even greater overall success.</t>
  </si>
  <si>
    <t>1. Comic Strip - Participated.</t>
  </si>
  <si>
    <t>Aditya Ramanathan displays a clear grasp of concepts and expresses his answers in a well-organized manner. With greater attention towards structured content writing and improved exam awareness, he can achieve even stronger academic outcomes.</t>
  </si>
  <si>
    <t xml:space="preserve">Aditya is an active participant and is showing steady improvement day by day. We encourage him to maintain neatness and write properly in his notebooks. He needs to focus a little more on his language subjects. We wish him all the best for achieving good marks in the upcoming examinations.
</t>
  </si>
  <si>
    <t>Aditya Ramanathan can express his mathematical ideas more clearly by improving the neatness of his work, presenting solutions step by step, and bringing his Mathematics materials regularly. With greater consistency and focus, he can achieve stronger results.</t>
  </si>
  <si>
    <t>Aditya is a standout contributor who consistently enriches our classroom environment with his well-reasoned ideas. His scores have shown a significant increase as he maintains a dedicated and focused work ethic.</t>
  </si>
  <si>
    <t>Aditya Ramanathan can express his ideas more clearly and make his academic work more impactful by refining his handwriting, improving the way he presents his work, and bringing his books to class regularly.</t>
  </si>
  <si>
    <t>Aditya is strengthening his reasoning abilities and showing steady improvement in IT problem-solving. During practical sessions, he approaches situations thoughtfully and uses logical strategies. Better management of time will allow him to handle demanding tasks more efficiently.</t>
  </si>
  <si>
    <t>Aditya communicates ideas with maturity and demonstrates an impressive range of language while showing intellectual curiosity. His written and verbal expression strengthens the quality of his work. Expanding his involvement in collaborative activities will help him benefit further from peer interaction.</t>
  </si>
  <si>
    <t>Akshara understands concepts well and applies them correctly in her work. With improved handwriting, better grammar usage, and more structured presentation, she can enhance the overall quality of her academic performance.</t>
  </si>
  <si>
    <t>கடின உழைப்பும், விடாமுயற்சியும் உன்னை இன்னும் பெரிய உயரத்திற்கு நிச்சயம் கொண்டு செல்லும்</t>
  </si>
  <si>
    <t>Akshara can show noticeable improvement in Mathematics by developing consistent practice habits, presenting her work neatly, and checking her calculations carefully.</t>
  </si>
  <si>
    <t>Akshara approaches every task with admirable sincerity. Through sustained coaching and consistent effort, she has successfully raised her scores and is building great self-assurance in her scientific abilities.</t>
  </si>
  <si>
    <t>By developing consistent study habits, improving the neatness of her written work, and checking for errors, Akshara can show noticeable improvement in her performance.</t>
  </si>
  <si>
    <t>Akshara approaches IT learning with sincerity and optimism. Her understanding is improving, and applying skills more actively in practical sessions will raise her confidence further.</t>
  </si>
  <si>
    <t>Akshara demonstrates kindness and consideration toward classmates, fostering positivity. Her polite manner is valued. Taking initiative during discussions will build expressive confidence.</t>
  </si>
  <si>
    <t>Amitesh has shown positive interest in learning and is gradually building a stronger academic attitude. By working consistently on written expression, neat presentation, and developing ideas in detail, he can make steady progress in overall performance.</t>
  </si>
  <si>
    <t>நல்ல முன்னேற்றம் உள்ளது.தினமும் ஒரு உரைப்பத்தி வாசிப்பதன் மூலம்  நல்ல மதிப்பெண்களைப் பெற இயலும்.</t>
  </si>
  <si>
    <t>Amitesh can unlock his true potential in Mathematics through sustained attention, regular practice, and consistent effort, which will help him achieve commendable progress.</t>
  </si>
  <si>
    <t>Amitesh is flourishing as a result of his persistent effort and frequent review habits. This disciplined approach has led to a clear increase in his performance scores and overall classroom confidence.</t>
  </si>
  <si>
    <t>With greater consistency and sustained attention towards his studies, Amitesh can unlock his true potential and achieve commendable academic outcomes.</t>
  </si>
  <si>
    <t>Amitesh shows commitment to expanding his understanding of IT systems. He works diligently in hands-on activities and is gradually building confidence. Greater consistency in effort will lead to stronger outcomes.</t>
  </si>
  <si>
    <t>Amitesh adjusts comfortably to changing classroom situations and has started voicing his thoughts during discussions. His growing confidence is evident. Developing stronger interpersonal engagement will enable him to participate more meaningfully with others.</t>
  </si>
  <si>
    <t>Azaan Victor is showing improvement in reading skills and participates actively during classroom activities. With additional effort in spelling accuracy, writing clarity, and elaborating his answers, he can enhance the standard of his academic work.</t>
  </si>
  <si>
    <t>வாசித்தல் திறன் மற்றும் பேசுதல் திறன் நன்று. எழுத்து வடிவத்தில் கூடுதல் கவனம் செலுத்துதல் வேண்டும்.</t>
  </si>
  <si>
    <t>Azaan Victor’s sincere approach to Mathematics will be strengthened by maintaining neat work, checking calculations carefully, and presenting his solutions in a clear and systematic manner.</t>
  </si>
  <si>
    <t>Azaan excels during hands-on demonstrations and practical tasks. By consistently linking scientific concepts to real-world scenarios, he has achieved a notable boost in his assessment grades.</t>
  </si>
  <si>
    <t>Azaan Victor’s sincere approach to learning will be further strengthened by maintaining neat work, checking for small mistakes, and presenting his assignments more systematically.</t>
  </si>
  <si>
    <t>Azaan is steadily improving his understanding of new IT concepts through regular practice. He engages curiously during practical work and applies learning more clearly. Maintaining consistency across tasks will support stronger performance.</t>
  </si>
  <si>
    <t>Azaan approaches schoolwork with enthusiasm and maintains steady academic progress. His lively presence contributes positively to class morale. Sharpening his ability to remain attentive throughout tasks will lead to improved performance.</t>
  </si>
  <si>
    <t>1. Nobel Silambam World Record - Won - Gold</t>
  </si>
  <si>
    <t>Darshitaa has recently begun showing increased enthusiasm towards learning and improvement. If she continues to concentrate on content development, writing skills, and organizing her work neatly, she can perform more effectively in academics.</t>
  </si>
  <si>
    <t>நல்ல முன்னேற்றம் உள்ளது. தினமும் ஒரு வினாவினைப் படித்து எழுதிப் பார்ப்பதன் மூலம் அதிக மதிப்பெண்களைப் பெற இயலும்</t>
  </si>
  <si>
    <t>When Dharshitha channels her energy into focused participation and structured Mathematics practice, her understanding and performance will show noticeable improvement.</t>
  </si>
  <si>
    <t>Darshitaa is showing great potential through her routine practice and targeted revision. Her commitment to consistent application has resulted in stronger academic outcomes and a steady rise in her scores.</t>
  </si>
  <si>
    <t>When Dharshitha channels her energy into structured study routines and focused classroom engagement, her understanding and performance are sure to show noticeable growth.</t>
  </si>
  <si>
    <t>Darshitaa displays good potential for progress in IT when guided regularly. She explores techniques with interest in practical sessions and continues to improve. Frequent practice will strengthen her confidence in working independently.</t>
  </si>
  <si>
    <t>Darshitaa maintains courteous and cooperative relationships with classmates, helping foster a respectful learning space. Her considerate behaviour stands out. Channeling more energy toward academic commitment will strengthen her overall balance.</t>
  </si>
  <si>
    <t>1. Comic Strip - Won - 2nd Place</t>
  </si>
  <si>
    <t>1.        KPR Rifle Competition – Won – 2 Gold</t>
  </si>
  <si>
    <t>1. International English Olympiad - Gold Medal Of Excellence, 2. National Science Olympiad - Participated</t>
  </si>
  <si>
    <t>Dheekshitha exhibits excellent understanding and demonstrates strong analytical thinking through her responses. With more focus on avoiding small mistakes and being mindful of scoring patterns, she can further sharpen her academic excellence.</t>
  </si>
  <si>
    <t>தன் வேலையில் அதீத பற்றும் ,ஈடுபாடும் கொண்ட மாணவி.எழுத்து வரி வடிவத்தினை சற்று மாற்றிக்கொண்டால் முழு மதிப்பெண்களைப் பெற இயலும்.</t>
  </si>
  <si>
    <t>Dheekshitha’s dedication and steady focus in Mathematics are clearly reflected in her work. Her positive attitude supports her continued academic growth and success in the subject.</t>
  </si>
  <si>
    <t>Dheekshitha possesses exceptional analytical skills, which she uses to derive precise conclusions. Her scores remain high and continue to improve as she consistently applies herself to complex experimental data.</t>
  </si>
  <si>
    <t>Dheekshitha’s dedication and steady focus in class are evident in her work, and her positive attitude towards learning continues to support her strong academic progress.</t>
  </si>
  <si>
    <t>Dheekshitha contributes meaningful ideas in discussions and demonstrates solid understanding during practical work. She collaborates well with peers and applies knowledge effectively. Paying attention to precision and finer aspects will enhance her results.</t>
  </si>
  <si>
    <t>Dheekshitha’s confident speaking ability and effective communication skills distinguish her among peers. She presents herself well during interactions. Demonstrating equal dedication toward academic discipline and conduct will further enhance her profile.</t>
  </si>
  <si>
    <t>Hansini has started showing greater involvement in learning and is putting effort into improving. With regular practice in writing, better structuring of answers, and improving content depth, she can strengthen her overall academic development.</t>
  </si>
  <si>
    <t>கவனித்தல் திறன் நன்று.தினமும் ஒரு வினா விடையினைப் படித்து எழுதிப் பார்ப்பதன் மூலம் அதிக மதிப்பெண்களைப் பெற இயலும்.</t>
  </si>
  <si>
    <t>Hansini can continue to build confidence and achieve improved results in Mathematics.By staying attentive, explaining his steps clearly, and reviewing his calculations carefully,</t>
  </si>
  <si>
    <t>Hansini is making excellent progress in her knowledge acquisition. By consistently utilizing supplemental reinforcement and revision, she has achieved greater conceptual clarity and an increase in her marks.</t>
  </si>
  <si>
    <t>With consistent effort, careful attention to instructions, and regular attendance, Hansini can continue to build confidence and achieve improved academic results.</t>
  </si>
  <si>
    <t>Hansini is progressing steadily in learning IT concepts. She applies knowledge carefully during practical tasks and is becoming more accurate. Timed practice will help develop her speed and confidence.</t>
  </si>
  <si>
    <t>Hansini shows eagerness to engage in activities and spreads positivity through her involvement. She willingly contributes where needed. Cultivating sustained concentration during lessons will support stronger progress.</t>
  </si>
  <si>
    <t>Hiruthik Rosan has made noticeable progress in the way he frames his answers and shows good clarity in understanding concepts. With improved focus on content development and exam-oriented preparation, he can continue to raise his academic performance.</t>
  </si>
  <si>
    <t>கவனித்தல் திறன் மற்றும் பேசுதல் திறன்.செயலாற்றும் திறன்களில் சற்று வேகத்தினை அதிகப்படுத்துதல் வேண்டும்.</t>
  </si>
  <si>
    <t>Hrithik Rosan can show clear and steady improvement in Mathematics.</t>
  </si>
  <si>
    <t>Hiruthik is making steady academic strides. His commitment to routine revision and focused study has led to improved conceptual clarity and a consistent upward trend in his scores.</t>
  </si>
  <si>
    <t>By staying attentive during tasks, expressing his ideas in greater detail, and reviewing his work carefully, Hrithik Rosan can show clear improvement in his performance.</t>
  </si>
  <si>
    <t>Hiruthik shows leadership qualities by assisting classmates during IT activities. He completes tasks confidently and offers support when needed. Concentrating on refining his own solutions will increase accuracy.</t>
  </si>
  <si>
    <t>Hiruthik uplifts the classroom atmosphere with his optimistic outlook and encouraging nature. His supportive mindset benefits classmates. Aligning this positivity with greater academic attentiveness will elevate his outcomes.</t>
  </si>
  <si>
    <t>Jai Aniruth has improved in his answering style and shows good conceptual clarity in class. By paying attention to grammar, presenting ideas more effectively, and developing mark-based strategies, he can enhance his overall academic results.</t>
  </si>
  <si>
    <t>நற்பண்புகள் நிறைந்த மாணவன்.வினாக்களை எழுதிப் பார்ப்பதன் மூலம் முழு மதிப்பெண்களைப் பெற இயலும்.</t>
  </si>
  <si>
    <t>Jai Aniruth’s perseverance and responsible attitude toward Mathematics set a positive example. His commitment contributes to his steady academic progress.</t>
  </si>
  <si>
    <t>Jai is a highly motivated participant whose insightful observations inspire his peers. His consistent engagement in class discussions is mirrored by his improved and steady academic performance.</t>
  </si>
  <si>
    <t>Jai Aniruth’s perseverance and responsible attitude towards his studies set a good example, and his commitment contributes positively to the learning environment.</t>
  </si>
  <si>
    <t>Jai Aniruth continues to improve steadily in IT. His practical work shows independence and good organisation. Exploring advanced tools and methods will help broaden his skill set.</t>
  </si>
  <si>
    <t>Jai Aniruth’s compassionate and helpful attitude reflects admirable character. He readily assists those around him. Strengthening his focus on assigned work will improve his academic participation.</t>
  </si>
  <si>
    <t>Jinal Singhvi demonstrates strong comprehension and applies higher-level thinking confidently in her work. Since she also performs well in content creation, becoming more attentive to scoring and presentation will help her perform even better.</t>
  </si>
  <si>
    <t>Jinal continues to work sincerely and is showing good improvement in her overall performance.</t>
  </si>
  <si>
    <t>Jinal Singhvi’s active involvement and enthusiasm in Mathematics lessons support her steady growth. With continued focus and practice, she can achieve even higher standards.</t>
  </si>
  <si>
    <t>Jinal approaches her work with remarkable originality and meticulous detail. She consistently surpasses expectations, and her scores have increased as she maintains her high standards of output.</t>
  </si>
  <si>
    <t>Jinal Singhvi's active involvement in class and her eagerness to learn make lessons lively, and her enthusiasm supports her steady academic growth. With greater focus on her studies, she can aim for even higher marks and stronger performance.</t>
  </si>
  <si>
    <t>Jinal demonstrates sound understanding of theoretical and practical IT topics. She applies concepts accurately in practical sessions. Attempting more complex analytical work will deepen her expertise.</t>
  </si>
  <si>
    <t>Jinal displays fairness and empathy toward others, contributing to a harmonious environment. Her sensitivity toward peers is commendable. Taking a more proactive role in class engagement will build confidence and achievement.</t>
  </si>
  <si>
    <t>Junia Rachel shows excellent conceptual understanding and presents her answers with strong reasoning skills. With consistent attention towards minor corrections and better exam awareness, she can further improve her academic performance.</t>
  </si>
  <si>
    <t>கவனித்தல் திறன் மற்றும் எழுத்து வரி வடிவம் நன்று .வினாக்களை எழுதிப் பார்ப்பதன் மூலம் அதிக மதிப்பெண்களைப் பெற இயலும்.</t>
  </si>
  <si>
    <t>Junia Rachel listens carefully in Mathematics class and applies concepts effectively. This helps her produce accurate and reliable work.</t>
  </si>
  <si>
    <t>Junia demonstrates penetrating insight and imagination during practical investigations. Her attention to detail has resulted in consistently high scores and a deep understanding of the curriculum.</t>
  </si>
  <si>
    <t>Junia Rachel listens carefully and applies what she learns effectively, which helps her produce consistent and reliable academic work.</t>
  </si>
  <si>
    <t>Junia shows dedication and a disciplined approach to learning IT. Her practical work is careful and consistent. Incorporating creativity into her solutions will encourage further growth.</t>
  </si>
  <si>
    <t>Junia produces work that is methodical and neatly structured, reflecting precision and care. Her thoroughness is noticeable. Contributing verbally during lessons will allow her strengths to become more visible.</t>
  </si>
  <si>
    <t>Kamalesh understands concepts well and applies them effectively while answering. With more practice in grammar, improving neatness, and ensuring relevance in his responses, he can enhance the overall quality of his work.</t>
  </si>
  <si>
    <t>Kamalesh can strengthen his Mathematics performance by organising his work neatly, improving presentation, and paying closer attention to accuracy in his calculations.</t>
  </si>
  <si>
    <t>Kamalesh tackles his assignments with great diligence. With specific coaching and his own consistent effort, he has seen a marked improvement in both his accuracy and his overall test scores.</t>
  </si>
  <si>
    <t>With better organization of his work, improved handwriting, and closer attention to accuracy, Kamalesh can strengthen the quality of his academic output.</t>
  </si>
  <si>
    <t>Kamalesh manages his IT work responsibly and submits tasks on time. He follows procedures correctly during practical work to achieve accurate results. Developing independent application of knowledge will boost his confidence.</t>
  </si>
  <si>
    <t>Kamalesh’s pleasant manner and respectful conduct make him a valued member of the class. His friendliness is appreciated. Increasing dedication toward academic responsibilities will complement his positive behaviour.</t>
  </si>
  <si>
    <t>1.        KPR Rifle Competition – Won – 2 Gold – 2 Silver</t>
  </si>
  <si>
    <t>Kavya Shree demonstrates outstanding understanding and answers with accuracy and depth. If she continues to stay alert towards small errors and follows a mark-oriented approach, she can reach an even higher level of achievement.</t>
  </si>
  <si>
    <t>நற்பண்புகள் நிறைந்த மாணவி.வினாக்களை எழுதிப் பார்ப்பதன் மூலம் முழு மதிப்பெண்களைப் பெற இயலும்.</t>
  </si>
  <si>
    <t>Kavya shows good promise in Mathematics. By presenting her work clearly and checking her calculations carefully, she can further enhance her performance.</t>
  </si>
  <si>
    <t>Kavya displays a solid grasp of scientific principles which she applies effectively to all tasks. Her consistent work habits have ensured that her scores remain strong and continue to grow.</t>
  </si>
  <si>
    <t>Kavya shows good academic promise, and by paying closer attention to spelling and written expression, she can further enhance her performance.</t>
  </si>
  <si>
    <t>Kavya shows strong dedication toward building IT skills. Her practical work is precise and of high quality. Improving speed while retaining accuracy will enhance performance.</t>
  </si>
  <si>
    <t>Kavya earns recognition through her sporting achievements and disciplined approach to basketball. Her commitment is inspiring. Enhancing involvement in academic discussions will support well-rounded development.</t>
  </si>
  <si>
    <t>Krithic has developed a positive learning attitude and shows willingness to improve in academics. With consistent effort in writing skills, better presentation, and strengthening content development, he can achieve greater improvement.</t>
  </si>
  <si>
    <t>கவனித்தல் திறன் நன்று. தினமும் ஒரு வினாவினை படித்து எழுதிப் பார்ப்பதன் மூலம் அதிக மதிப்பெண்களைப் பெற இயலும்.</t>
  </si>
  <si>
    <t>Kirithic can make steady progress in Mathematics by practising regularly, bringing his materials consistently, and completing his homework on time. This will help him build stronger skills and confidence.</t>
  </si>
  <si>
    <t>Kirithic has benefited greatly from extra review sessions, which have helped him forge a more robust understanding. This consistent focus has led to a rewarding increase in his academic scores.</t>
  </si>
  <si>
    <t>Kirithic can make steady progress and reach higher academic goals by planning his study time more effectively, working with greater regularity, attending school consistently, bringing his books regularly, and completing his homework on time.</t>
  </si>
  <si>
    <t>Kirithic progresses steadily in IT through consistent effort. His application of concepts in practical work is improving, along with confidence. Strengthening independence in advanced problem-solving will support further advancement.</t>
  </si>
  <si>
    <t>Kirithic maintains composure and demonstrates respectful interaction with peers. His calm nature contributes to stability in class. Greater alertness during instructional time will improve academic results.</t>
  </si>
  <si>
    <t>Mohit is gradually developing interest in learning and is making efforts to improve. By working on answer formation, presentation skills, and expanding content, he can enhance his academic performance steadily.</t>
  </si>
  <si>
    <t>Mohit will be able to demonstrate his Mathematics abilities more effectively by staying focused, participating actively, and completing his work regularly.</t>
  </si>
  <si>
    <t>Mohit will be able to showcase his abilities more consistently when he stays focused, takes part more actively in class activities, brings his books regularly, and completes his homework on time.</t>
  </si>
  <si>
    <t>Mohit remains engaged in IT learning and performs reliably in practical sessions. He grasps new ideas quickly and applies them well. Greater participation in teamwork will help him share his strengths.</t>
  </si>
  <si>
    <t>Mohit’s cheerful disposition promotes a welcoming and friendly class environment. His kindness is an asset. Increasing engagement with academic work will help unlock further capability.</t>
  </si>
  <si>
    <t>Saqeel has shown progress in answering methods and understands classroom concepts fairly well. With additional attention towards content building and better scoring awareness, he can improve further in academics.</t>
  </si>
  <si>
    <t>கடினமான பாடப்பகுதிகளையும் எளிதாகப் புரிந்துகொள்ளும் கூர்மையான அறிவு உன்னிடம் உள்ளது.வினாவினை படித்து எழுதிப் பார்ப்பதன் மூலம் அதிக மதிப்பெண்களைப் பெற இயலும்.</t>
  </si>
  <si>
    <t>Muhammed Saqeel Akhtar can achieve stronger results in Mathematics by reviewing his calculations carefully, practising consistently, and completing his assignments on time.</t>
  </si>
  <si>
    <t>Muhammed is developing powerful analytical skills that he applies skillfully in class. His scores have increased significantly as he consistently works to master new scientific challenges.</t>
  </si>
  <si>
    <t>Muhammed Saqeel Akhtar can improve accuracy and achieve stronger academic results by carefully proofreading and reviewing his work, bringing his books regularly, and completing his homework on time.</t>
  </si>
  <si>
    <t>Saqeel is committed to improving his IT understanding. He works patiently during practical tasks and shows progress over time. Increasing efficiency and pace will help him meet deadlines comfortably.</t>
  </si>
  <si>
    <t>Saqueel combines athletic interest with artistic creativity, demonstrating versatility. His imaginative talents are appreciated. Ensuring sustained concentration on studies will support balanced growth.</t>
  </si>
  <si>
    <t>Prathika applies her conceptual understanding well and completes her work with clarity. With more focus on presentation, grammatical accuracy, and maintaining relevance in answers, she can produce more refined academic work.</t>
  </si>
  <si>
    <t>கொடுத்த வேலையைச் சரியான நேரத்தில் முடிப்பதில் நீ காட்டும் ஆர்வம் சிறப்பு.தினமும் ஒரு வினாவினை படித்து எழுதிப் பார்ப்பதன் மூலம் அதிக மதிப்பெண்களைப் பெற இயலும்.</t>
  </si>
  <si>
    <t>Prathika’s Mathematics progress will benefit from increased participation and more focused involvement during lessons and problem-solving activities.</t>
  </si>
  <si>
    <t>Prathika thrives within a structured framework and shows great enthusiasm for lab work. Her consistent approach to practical science has led to a clear and steady improvement in her performance.</t>
  </si>
  <si>
    <t>Prathika’s academic growth will be well supported by increased involvement in classroom discussions and more focused participation during lessons.</t>
  </si>
  <si>
    <t>Prathika completes IT work responsibly with planning and sincerity. Her practical tasks show regular effort. Using innovative strategies will strengthen her confidence in new challenges.</t>
  </si>
  <si>
    <t>Prathika demonstrates poise under pressure and exhibits thoughtful composure. Her maturity is evident. Becoming more participative academically will allow her strengths to influence peers positively.</t>
  </si>
  <si>
    <t>1. MSSC Badminton Competition – Won - Silver</t>
  </si>
  <si>
    <t>Rakshana has improved in the way she answers and shows good understanding of classroom concepts. With more focus on building content and being conscious of scoring methods, she can improve further in academics.</t>
  </si>
  <si>
    <t>Rakshana’s meaningful participation in Mathematics lessons supports collaborative learning and strengthens her analytical and problem-solving skills.</t>
  </si>
  <si>
    <t>Rakshana’s work is characterized by high originality and meticulousness. She consistently exceeds standard expectations, which is reflected in her impressive and rising academic scores.</t>
  </si>
  <si>
    <t>Rakshana’s meaningful contributions in class encourage collaborative learning and help her develop stronger analytical thinking skills.</t>
  </si>
  <si>
    <t>Rakshana remains attentive in lessons and completes tasks sincerely. Her understanding of key concepts is improving. Greater involvement in practical activities will strengthen her confidence.</t>
  </si>
  <si>
    <t>Rakshana approaches responsibilities conscientiously and completes work with care. Her sincerity is clear. Developing confidence in sharing viewpoints will support stronger engagement.</t>
  </si>
  <si>
    <t>1. International English Olympiad - Participated, 2. International Mathematics Olympiad - Participated, 3. National Science Olympiad - Gold Medal Of Excellence</t>
  </si>
  <si>
    <t>Ram Sarveshwaran shows good conceptual clarity and is able to apply learning effectively in his responses. With improved grammar, better organization, and enhanced presentation, he can strengthen his academic quality further.</t>
  </si>
  <si>
    <t>Ram Sarveshwarn has a strong understanding of Mathematics concepts. By presenting detailed steps and explaining his reasoning clearly, he can achieve even higher success.</t>
  </si>
  <si>
    <t>Ram combines creativity with precision in the laboratory to produce highly accurate outcomes. His scores have increased as he consistently applies himself to every investigation with thoughtfulness</t>
  </si>
  <si>
    <t>Ram Sarveshwarn has a strong grasp of concepts, and by expanding his written responses and explaining his ideas more clearly, he can aim for even higher achievement.</t>
  </si>
  <si>
    <t>Ram seeks feedback constructively to improve his IT abilities. He implements suggestions well and shows progress. Building independence in solving problems will help him advance further.</t>
  </si>
  <si>
    <t>Ram contributes reasoned and convincing viewpoints during exchanges of ideas. His analytical thinking is beneficial. Maintaining stronger attentiveness during lessons will further refine his engagement.</t>
  </si>
  <si>
    <t>1. Guinness – Graham ball - Nobel World Record - Won - 3 Gold, 2. National Lathi Sports Competition - Won - 1 Gold - 1 Silver - 1 Bronze</t>
  </si>
  <si>
    <t>Rithik demonstrates strong understanding and uses higher-order thinking effectively while answering. With careful attention towards avoiding minor mistakes and being more score-focused, he can reach an even better academic level.</t>
  </si>
  <si>
    <t>மிக நன்று! உனது நேர்மறையான எண்ணங்களே உனது வளர்ச்சிக்கு மிகப்பெரிய துணையாக இருக்கும்.</t>
  </si>
  <si>
    <t>Rithik’s eagerness to learn and consistent focus help him understand Mathematics concepts quickly and perform well in his work.</t>
  </si>
  <si>
    <t>Rithik is progressively building the confidence to articulate his scientific observations accurately. His consistent dedication to the subject has resulted in a noticeable boost in his assessment marks.</t>
  </si>
  <si>
    <t>Rithik’s eagerness to learn and consistent concentration help him grasp new concepts quickly and perform well in his academic work.</t>
  </si>
  <si>
    <t>Rithik combines technical skill with creativity in IT work. His practical performance reflects both qualities. Paying attention to precision will make his solutions more effective.</t>
  </si>
  <si>
    <t>Rithik channels passion and teamwork effectively in sports participation. His enthusiasm motivates others. Applying comparable dedication toward studies will strengthen overall performance.</t>
  </si>
  <si>
    <t>Roshan shows excellent conceptual understanding and answers with strong reasoning skills. Since he also performs well in content creation, improving mark awareness will help him boost his academic performance further.</t>
  </si>
  <si>
    <t>உனது புன்னகையும் அமைதியான சுபாவமும் வகுப்பறையில் ஒரு நல்ல சூழலை உருவாக்குகிறது. எழுத்து வரிவடிவத்தில் மட்டும் சற்று கவனம் செலுத்தினால் முழுமதிப்பெண் பெற இயலும்.</t>
  </si>
  <si>
    <t>Roshan’s quick understanding and thoughtful participation support his steady progress in Mathematics. Improving the clarity and detail of his written solutions will further strengthen his performance.</t>
  </si>
  <si>
    <t>Roshan consistently delivers high-standard results through his creative and accurate experimental work. His scores have shown a steady increase as he maintains a reliable and focused work ethic.</t>
  </si>
  <si>
    <t>Roshan’s quick understanding and thoughtful contributions add value to classroom discussions and support his steady academic development. By improving the legibility of his handwriting and developing more elaborative writing, he can strengthen his overall academic performance even further.</t>
  </si>
  <si>
    <t>Roshan completes tasks promptly and stays ahead of schedule. His practical work is neat and efficient. Reviewing submissions carefully will reduce minor mistakes.</t>
  </si>
  <si>
    <t>Roshan remains disciplined and avoids distractions during learning activities. His focused behaviour is commendable. Accepting leadership opportunities within group settings will extend his influence.</t>
  </si>
  <si>
    <t>Sairish demonstrates strong comprehension and uses critical thinking effectively in his work. With more attention towards reducing small errors and developing exam-oriented answering skills, he can enhance his academic achievement.</t>
  </si>
  <si>
    <t>Sairish’s performance in French classes is excellent, and he is the topper in his language subjects. He has shown significant improvement in his creative writing and has learned to use more expressive and colorful vocabulary. We wish him all the best and hope he achieves full marks in the upcoming exams.</t>
  </si>
  <si>
    <t>Sairish approaches Mathematics thoughtfully and understands concepts well. With clearer presentation and more detailed working steps, he can further improve his results.</t>
  </si>
  <si>
    <t>Sairish is a self-assured student who motivates his classmates with meaningful input. His consistent participation and effort have led to a significant and steady rise in his academic achievement.</t>
  </si>
  <si>
    <t>Sairish learns thoughtfully and observes carefully, which helps him understand concepts in depth and apply them effectively in his work. With clearer handwriting and more detailed written responses, he can further strengthen his academic performance.</t>
  </si>
  <si>
    <t>Sairish demonstrates confident understanding of advanced IT concepts and handles tasks capably. He manages challenges effectively. Sharing ideas more actively in groups will strengthen collaboration.</t>
  </si>
  <si>
    <t>Sairish shows determination and competence in athletic pursuits. His dedication reflects persistence. Devoting equal attention to classroom learning will promote comprehensive growth.</t>
  </si>
  <si>
    <t>Sasiruya has recently shown increased interest and willingness to improve in learning. With continuous practice in writing, better presentation, and strengthening content development, he can improve consistently in academics.</t>
  </si>
  <si>
    <t>உனது சொல்லிலும் செயலிலும் தெரிகின்ற நிதானம் உனது பலமாகும்.தினசரி வாசித்தல் பயிற்சியோடு தினமும் ஒரு வினாவினை எழுதிப்பார்த்தல்  நல்ல மதிப்பெண்களைப் பெற்றுத் தரும்.</t>
  </si>
  <si>
    <t>Sasiruya has shown commendable improvement in Mathematics. By reviewing his work carefully and avoiding small errors, he can continue to strengthen his performance.</t>
  </si>
  <si>
    <t>Sasiruya demonstrates a strong aptitude for science. Through focused revision and consistent effort, she has achieved superior performance and a notable increase in her recent scores.</t>
  </si>
  <si>
    <t>Sasiruya has shown commendable improvement in his work. By being more mindful of small, avoidable errors and reviewing his work regularly, he can continue to strengthen his overall academic performance.</t>
  </si>
  <si>
    <t>Sasiruya works steadily toward improving his IT competence. His accuracy in practical tasks is increasing. Faster working habits while maintaining quality will aid progress.</t>
  </si>
  <si>
    <t>Sasiruya demonstrates respectfulness and genuine interest in learning situations. His courteous approach is appreciated. Increasing active involvement during tasks will strengthen outcomes.</t>
  </si>
  <si>
    <t>Soundharya is showing a positive approach towards learning and has begun putting effort into improvement. With regular practice in writing skills, better structuring of answers, and enhancing content quality, she can strengthen her academic performance.</t>
  </si>
  <si>
    <t>நிதானமாக உனது திறமையை முழுமையாகப் பயன்படுத்தினால் உன்னால் முதலிடம் பெற முடியும்.</t>
  </si>
  <si>
    <t>Soundharya has shown excellent improvement in Mathematics. Her organised presentation and careful checking support accurate and consistent work.</t>
  </si>
  <si>
    <t>Soundharya’s enthusiasm for practical work is a major asset to her learning. By consistently following a structured conceptual framework, she has successfully increased her marks and understanding.</t>
  </si>
  <si>
    <t>Soundharya has shown remarkable improvement in her work. Her responsible approach, along with organized presentation and careful checking, supports consistent and reliable academic results.</t>
  </si>
  <si>
    <t>Soundharya engages actively in discussions and applies knowledge effectively in practical work. She benefits from collaborative learning. Building confidence in independent work will enhance her abilities.</t>
  </si>
  <si>
    <t>Soundharya interacts with peers courteously and maintains cooperative relationships. Her respectful conduct supports class unity. Sustained academic attentiveness will help maximize her potential.</t>
  </si>
  <si>
    <t>Tarun Vignesh displays excellent conceptual clarity and presents answers with strong analytical thinking. With more attention to mark-based preparation and correcting small errors, he can perform even better academically.</t>
  </si>
  <si>
    <t>Tharun is a silent performer in his language classes. He has excellent knowledge of grammar and creative writing, and a strong command of vocabulary for his grade level. We wish him the very best and hope he scores a centum in the upcoming exams.</t>
  </si>
  <si>
    <t>Tarun Vignesh shows steady effort and good understanding in Mathematics. Paying closer attention to details will help him achieve even better results.</t>
  </si>
  <si>
    <t>Tarun participates with genuine confidence and consistently motivates his peers. His valuable contributions to the class are reflected in his improved scores and steady academic progress.</t>
  </si>
  <si>
    <t>Tarun Vignesh’s steady effort and clear understanding of lessons can be further strengthened by paying closer attention to details in his work.</t>
  </si>
  <si>
    <t>Tarun manages IT assignments responsibly and produces clear work. He follows instructions accurately during practical sessions. Exploring advanced methods independently will develop his problem-solving skills.</t>
  </si>
  <si>
    <t>Tarun expresses his ideas clearly and shows good understanding during lesson activities. He completes classwork thoughtfully and demonstrates sound comprehension of concepts taught. Contributing more actively to academic discussions will help strengthen his engagement and deepen his learning.</t>
  </si>
  <si>
    <t>Thivisha has shown progress in her answering style and demonstrates good understanding of concepts. With additional attention towards content building and developing mark consciousness, she can improve further in academics.</t>
  </si>
  <si>
    <t>தேர்வுகளில் உனது விடைத்தாள்கள் மிகவும் நேர்த்தியாகவும், மற்றவர்களுக்கு முன்மாதிரியாகவும் உள்ளன.தொடர்ந்து இதுபோல் பயணித்தால் வெற்றிகள் பல கிட்டும்.</t>
  </si>
  <si>
    <t>Thivisha can continue to build confidence in Mathematics through focused effort, regular practice, and careful completion of her work, which will help her achieve higher standards.</t>
  </si>
  <si>
    <t>Thivisha shows a clear aptitude for academic success. Her consistent effort and focused revision practices have led to a significant enhancement in her performance and overall scores.</t>
  </si>
  <si>
    <t>With focused effort, careful review of her work, and dedicated study time, Thivisha can continue to build confidence and reach higher levels of achievement.</t>
  </si>
  <si>
    <t>Thivisha shows interest in IT lessons and developing understanding of key ideas. She completes practical work responsibly but sometimes needs support. Regular revision will improve both confidence and accuracy.</t>
  </si>
  <si>
    <t>Thivisha brings imagination and enthusiasm into classroom participation. Her creative energy contributes meaningfully. Strengthening sustained attention to academic instruction will improve achievement.</t>
  </si>
  <si>
    <t>Vivin has shown growing interest in learning and is willing to improve his academic skills. With consistent effort in writing practice, better presentation, and improving content development, he can achieve better academic progress.</t>
  </si>
  <si>
    <t>Vivin is finding it challenging to spell words correctly, which is affecting his written work. Regular spelling practice will help him improve. He also needs to work on his reading fluency and expression.</t>
  </si>
  <si>
    <t>Vivin can continue to grow in Mathematics through regular practice, neat presentation, careful calculations, and consistent completion of homework.</t>
  </si>
  <si>
    <t>Vivin is highly engaged during hands-on activities and thrives with structured guidance. His scores have increased as he consistently works to build his confidence during experimental tasks.</t>
  </si>
  <si>
    <t>Vivin can continue to grow and achieve his academic goals with regular practice, neater written work, careful attention to spelling, regularity in bringing his books, and completing his homework on time.</t>
  </si>
  <si>
    <t>Vivin maintains a positive attitude toward IT learning and completes tasks responsibly. His conceptual understanding is developing with guidance. Additional practical practice will support steady growth.</t>
  </si>
  <si>
    <t>Vivin shows inquisitiveness and openness toward new learning opportunities. His curiosity aids participation. Maintaining consistent concentration will improve both behaviour and academic performance.</t>
  </si>
  <si>
    <t>Pranathiga demonstrates good conceptual understanding and applies it well in her academic work. By improving grammar, presenting answers neatly, and ensuring content relevance, she can strengthen her overall performance.</t>
  </si>
  <si>
    <t>உனது திறமையை முழுமையாகப் பயன்படுத்தினால் உன்னால் முதலிடம் பெற முடியும்.</t>
  </si>
  <si>
    <t>Pranathiga can continue to strengthen her Mathematics skills by staying attentive, practising regularly, and checking her work carefully for accuracy.</t>
  </si>
  <si>
    <t>Pranathiga shows a genuine interest in all practical tasks. Through tailored assistance and her own consistent effort, she has substantially enhanced her conceptual clarity and raised her scores.</t>
  </si>
  <si>
    <t>By staying attentive to tasks, maintaining regular attendance, and checking her work carefully, Pranathiga can continue to strengthen her learning outcomes.</t>
  </si>
  <si>
    <t>Pranathiga actively contributes to IT projects and works with focus. Her practical tasks show structured application of knowledge and effort. Trying creative methods will allow her to move beyond routine approaches.</t>
  </si>
  <si>
    <t>Pranathiga consistently shows reliability and readiness to assist others. Her dependable attitude is valued. Speaking up with greater confidence will enrich her own learning and benefit the class.</t>
  </si>
  <si>
    <t>1. Stamp Making - Participated</t>
  </si>
  <si>
    <t>1. SOF International English Olympiad - Participated, 2. SOF International Mathematics Olympiad - Participated, 3. SOF National Science Olympiad - Participated</t>
  </si>
  <si>
    <t>Aarush consistently asks inquisitive questions and seeks clarification whenever needed, showing a strong eagerness to learn. It is a pleasure to have him in class. Keep up the positive spirit!</t>
  </si>
  <si>
    <t>மாணவனின் தமிழ் ஆர்வம் பாராட்டுக்குரியது மேலும் சொற்களை எழுதி பார்ப்பதன் மூலம் எழுத்து வரிவடிவத்தை பெறலாம்.வாழ்த்துகள். முயற்சி தொடரட்டும்…</t>
  </si>
  <si>
    <t>Aarush shows genuine interest in learning mathematical concepts and participates actively in class activities. Increasing his practice time and improving concentration will help him strengthen his understanding and achieve higher results.</t>
  </si>
  <si>
    <t>Aarush makes sincere efforts in EVS class activities and written tasks. He participates positively and completes his work regularly. With continued practice and revision, his understanding of concepts will strengthen further.</t>
  </si>
  <si>
    <t>Aarush contributes well during class interactions and shows a clear grasp of IT topics. Greater concentration will help him reach even higher scores.</t>
  </si>
  <si>
    <t>Aarush actively engages in classroom activities and displays great enthusiasm towards learning. He readily volunteers and shows a strong desire to succeed.</t>
  </si>
  <si>
    <t>1. Stamp Making - Won - 1st Place</t>
  </si>
  <si>
    <t>1. SOF International English Olympiad - Participated, 2. SOF National Science Olympiad - Participated</t>
  </si>
  <si>
    <t>Akhil is a good narrator and an active participant in class. However, he still has some confusion with tense forms. Regular attendance and avoiding frequent leave will help him become more proficient. Best wishes to you, dear!</t>
  </si>
  <si>
    <t>மாணவனின் எழுத்துப் பயிற்சி, வாசித்தல் மிக நன்று! வாழ்த்துகள். முயற்சி தொடரட்டும்…</t>
  </si>
  <si>
    <t>Akhil approaches mathematical tasks with confidence and works at a commendable pace. However, he should avoid rushing through problems, as this sometimes affects his scores. Greater attentiveness and consistent practice will help him perform to his full potential.</t>
  </si>
  <si>
    <t>Akhil is steadily building confidence in understanding environmental concepts. His classwork is regular, and worksheets show consistent improvement. Projects are submitted on time and presented excellently.</t>
  </si>
  <si>
    <t>Akhil approaches IT lessons with enthusiasm and completes assignments promptly. He is proactive in clearing doubts, which supports his steady progress.</t>
  </si>
  <si>
    <t>Akhil exhibits strong language proficiency and commendable leadership skills. With sustained focus and consistent effort, he can further elevate his academic achievements.</t>
  </si>
  <si>
    <t>Dakshith an extraordinary performer in our class, Dakshit is a smart boy who consistently comes up with out-of-the-box questions. He eagerly looks forward to English class with great curiosity. Keep up the excellent work, Dakshit!</t>
  </si>
  <si>
    <t>Dakshith demonstrates a strong grasp of mathematical concepts and applies logical reasoning effectively, especially in word problems. Sustained practice will help him retain accuracy and continue progressing steadily.</t>
  </si>
  <si>
    <t>Dakshith demonstrates excellent understanding of EVS concepts and grasps topics quickly. He completes his classwork neatly and accurately, performs exceptionally well in worksheets, and submits creative, well-presented projects on time.</t>
  </si>
  <si>
    <t>Dakshith applies logical reasoning effectively in coding activities. With consistent practice, he can confidently handle more advanced tasks.</t>
  </si>
  <si>
    <t>Dakshith performs well academically and contributes meaningfully to class discussions. Greater involvement in co-curricular activities and sports will support his holistic development.</t>
  </si>
  <si>
    <t>1. SOF International English Olympiad - Participated, 2. SOF International Mathematics Olympiad - Participated
, 3. SOF National Science Olympiad - Participated</t>
  </si>
  <si>
    <t>Darshyugan consistently asks inquisitive questions and seeks clarification whenever needed, showing a strong eagerness to learn. It is a pleasure to have him in class. CA2 exam paper your handwriting was neat and legible, Good. Keep up the positive spirit!</t>
  </si>
  <si>
    <t>வகுப்பில் ஆர்வமுள்ள மாணவன்.கையெழுத்துப் பயிற்சியில் எழுத்து தெளிவாகவும், பெரியதாகவும் எழுதினால் நல்ல முன்னேற்றம் காணலாம்.</t>
  </si>
  <si>
    <t>Darshyugan is steadily improving in mathematical operations. With regular revision and careful verification of his answers, he will gain greater confidence and precision. Engaging more in problem-solving activities will further refine his skills.</t>
  </si>
  <si>
    <t>Darshyugan grasps EVS concepts steadily and shows consistent improvement in written work. He completes his classwork sincerely, and his worksheets reflect growing understanding. His project submissions are timely and neatly presented.</t>
  </si>
  <si>
    <t>Darshyugan would benefit from improved attentiveness during theory sessions to strengthen his understanding. Asking questions more frequently will support his learning growth.</t>
  </si>
  <si>
    <t>Darshyugan has demonstrated notable improvement in behaviour and approaches his classwork responsibly. With increased academic focus, he is capable of achieving even better results.</t>
  </si>
  <si>
    <t>1. International English Olympiad - Participated
2. International Mathematics Olympiad - Participated
3. National Science Olympiad - Participated</t>
  </si>
  <si>
    <t>Deeksha Sree I was very happy to correct your paper. There has been tremendous improvement in your grammar, and it is commendable that you attempted every question. However, a few answers were incorrect due to skimming. Avoid such errors—strive hard and achieve more!</t>
  </si>
  <si>
    <t>மாணவியின் எழுத்துப் பயிற்சி,வாசித்தல் மிக நன்று! வாழ்த்துகள். முயற்சி தொடரட்டும்…</t>
  </si>
  <si>
    <t>Deeksha Sree bhas made appreciable progress in mathematics and participates actively during lessons. Continued practice and timely clarification of doubts will further strengthen her conceptual understanding.</t>
  </si>
  <si>
    <t>Deeksha Sree shows a good understanding of EVS topics with classroom support. She completes her classwork satisfactorily and puts in sincere effort while working on worksheets. With continued practice and confidence, she will achieve even greater progress.</t>
  </si>
  <si>
    <t>Deeksha Sree needs to minimize distractions and stay focused during lessons. Improved attention will help her avoid repeated errors and complete practical work efficiently.</t>
  </si>
  <si>
    <t>Deeksha Sree is cheerful and enthusiastic in her approach to learning. Building greater confidence and participating more actively in school events will help her reach her full potential.</t>
  </si>
  <si>
    <t>1. SOF International English Olympiad - Participated, 2. SOF International Mathematics Olympiad - Participated
3. SOF National Science Olympiad - Participated</t>
  </si>
  <si>
    <t>Deepakshi is a good narrator and an active participant in class. However,s he still has some confusion with tense forms. Regular attendance and avoiding frequent leave will help her become more proficient. Best wishes to you, dear!</t>
  </si>
  <si>
    <t>Deepakshi has a clear understanding of fundamental operations and solves problems confidently. Addressing minor doubts promptly and practicing regularly will help her minimize errors and enhance her overall performance.</t>
  </si>
  <si>
    <t>Deepakshi displays advanced thinking skills in EVS and demonstrates a deep understanding of the concepts taught. She completes all assignments sincerely and consistently produces high-quality, well-presented project work. Her dedication and enthusiasm for learning are truly commendable.</t>
  </si>
  <si>
    <t>Deepakshi demonstrates a solid understanding of the digital tools introduced. Exploring additional formatting features will further enhance her work quality.</t>
  </si>
  <si>
    <t>Deepakshi is creative and brings vibrant energy to the classroom. Strengthening her peer interactions will help her build positive relationships and enhance collaborative learning.</t>
  </si>
  <si>
    <t>Drishit is a smart and diligent worker who needs to focus more on improving his handwriting. Though he appears quiet, he is a keen observer. Being more attentive in class will help him achieve better results. Hearty wishes to you, dear!</t>
  </si>
  <si>
    <t>Drishit understands mathematical concepts well and participates constructively in class. Focusing on accuracy and reducing avoidable mistakes will significantly improve his outcomes.</t>
  </si>
  <si>
    <t>Drishit shows consistent effort in understanding EVS topics and participates sincerely in classroom activities. He completes his classwork and assignments regularly and submits projects responsibly and on time.</t>
  </si>
  <si>
    <t>Drishit shows genuine interest in IT topics. Better focus during theory classes will positively impact his academic performance.</t>
  </si>
  <si>
    <t>Drishit is intelligent and actively participates in discussions. Paying closer attention to written work and minimizing careless errors will significantly improve his academic performance.</t>
  </si>
  <si>
    <t>1. SOF International English Olympiad - Won - Gold , 2. SOF International Mathematics Olympiad - Won - Gold , 3. SOF National Science Olympiad - Participated</t>
  </si>
  <si>
    <t>Evelyn an extraordinary performer in our class, Evelyn is a smart girl who consistently comes up with out-of-the-box questions. She eagerly looks forward to English class with great curiosity. Of late, she has been exhibiting signs of distraction in class, which need to be minimized. Avoid such distractions and Keep up the excellent work, Darling!</t>
  </si>
  <si>
    <t>Evelyn displays strong computational skills and applies logical reasoning effectively in problem-solving. Her confidence and precision are commendable, and she is encouraged to continue challenging herself with more advanced tasks.</t>
  </si>
  <si>
    <t>Evelyn has a strong conceptual foundation in EVS and applies her learning effectively in class activities. She completes her worksheets with accuracy, and her project work reflects originality, creativity, and sincere effort.</t>
  </si>
  <si>
    <t>Evelyn maintains a good blend of conceptual clarity and hands-on execution. Paying closer attention to finer details will elevate her work further.</t>
  </si>
  <si>
    <t>Evelyn is an inquisitive learner who thinks creatively and strives to achieve her goals. Continued dedication and focus will help her maintain steady academic growth.</t>
  </si>
  <si>
    <t>1. Stamp Making - Won - 2nd place</t>
  </si>
  <si>
    <t>Gunav is an active participant in class, and his timely submission of homework is highly appreciable. He is a curious learner who consistently asks inquisitive questions. I felt extremely pleased while correcting his paper—he attempted every question without missing any part, which was truly commendable. It was immensely satisfying to see his achievement. Well done, Gunav! Keep up the excellent work!</t>
  </si>
  <si>
    <t>மாணவனின் எழுத்துப் பயிற்சி,வாசித்தல் பயிற்சி மிக நன்று! வாழ்த்துகள்!</t>
  </si>
  <si>
    <t>Gunav works with both speed and accuracy and enjoys tackling challenging problems. Paying close attention to details and maintaining consistent practice will further elevate his performance.</t>
  </si>
  <si>
    <t>Gunav understands EVS topics thoroughly and confidently explains concepts during class discussions. His classwork is well-organized, worksheets are completed independently with accuracy, and projects are submitted on time with excellent presentation.</t>
  </si>
  <si>
    <t>Gunav displays enthusiasm in learning and handles practical assignments effectively. His willingness to clarify doubts supports his overall development.</t>
  </si>
  <si>
    <t>Gunav is a proactive learner who consistently completes tasks on time and contributes innovative ideas in class. Sustaining this enthusiasm will support his continued success.</t>
  </si>
  <si>
    <t>வகுப்பில் ஆர்வமுள்ள மாணவன். எழுத்து வாசித்தல் நன்று! கவனமாக எழுதுவதன் மூலம் சிறுசிறு பிழைகளைத் தவிர்க்கலாம்.</t>
  </si>
  <si>
    <t>Harshavardhan has shown noticeable improvement in mathematics and engages well in lessons. Working systematically and reviewing his solutions carefully will enhance both his accuracy and overall achievement.</t>
  </si>
  <si>
    <t>Harshavardhan makes sincere efforts in EVS class activities and written tasks. He shows a positive attitude toward learning and participates actively in class. With continued practice and revision, his understanding of concepts will improve further.</t>
  </si>
  <si>
    <t>Harshavardhan should aim to participate more actively in both theory and practical sessions. Consistent effort will lead to noticeable improvement.</t>
  </si>
  <si>
    <t>Harshavardhan has the ability to perform well academically. Developing a more focused and positive attitude toward his studies will help him realize his true potential.</t>
  </si>
  <si>
    <t xml:space="preserve">1. Skating - SSCA District - Won - Gold, 2. Skating SSCF State -Won - Gold, 3. Skating SSCF Nationals - Won - Silver &amp; Bronze 
</t>
  </si>
  <si>
    <t>Jerlyn is a sporty girl with great energy and potential. She needs to focus on submitting her homework on time and bringing the required resources to school regularly. In CA2, she made an effort and completed four pages; however, she needs to develop patience while reading and answering all questions. At times, she tends to write without fully reading or understanding the questions, which should be avoided. With more focus and careful effort, she can achieve much more. You can do it, Jerlyn—keep trying!</t>
  </si>
  <si>
    <t>ஆர்வமுள்ள மாணவி. வாசித்தல் எழுத்துப் பயிற்சி நன்று!விடுப்பு எடுக்காமலும் வீட்டுப் பாடத்தை சரிவர செய்து வந்தால் நல்ல முன்னேற்றம் காணலாம்.</t>
  </si>
  <si>
    <t>Jerilyn is a capable learner with good potential in mathematics. Improving her concentration and maintaining regular attendance will help strengthen her understanding and academic progress.</t>
  </si>
  <si>
    <t>Jerilyn is gradually developing confidence in explaining EVS concepts. She shows a positive attitude toward learning and participates actively in class activities. With continued practice and regular revision, her understanding will become even stronger.</t>
  </si>
  <si>
    <t>Jerilyn needs to strengthen her understanding of theoretical concepts to improve practical performance. Bringing required materials regularly will help her complete tasks smoothly.</t>
  </si>
  <si>
    <t>Jerilyn is a bright learner who shows willingness to explore new concepts. Taking greater responsibility for her belongings and ensuring timely homework completion will further strengthen her academic progress.</t>
  </si>
  <si>
    <t>1. SOF National Science Olympiad - Participated</t>
  </si>
  <si>
    <t>Mayamithran has shown commendable improvement in learning English. However, he needs to be more regular in attending school. Timely submission of homework and applying learned grammar in daily conversations will help him achieve greater success. He should also focus on carefully reading and understanding the questions before answering, as this will improve his scores. Keep trying, Mayamithran—you can achieve great things!</t>
  </si>
  <si>
    <t>வகுப்பில் ஆர்வமுள்ள மாணவன். சொற்களைச் சொல்லிக் கொண்டே எழுதும் போது எழுத்துகளை அடையாளம் காணவும், வாசிப்பதிலும் முன்னேற்றம் காணலாம்.</t>
  </si>
  <si>
    <t>Mayamithran has a sound understanding of mathematical concepts but occasionally makes minor calculation errors. Paying closer attention to each step and practicing multi-digit operations will improve his confidence and accuracy.</t>
  </si>
  <si>
    <t>Mayamithran demonstrates an average understanding of EVS topics and completes his work with guidance. He shows a positive attitude toward learning, and his worksheets reflect steady improvement. With regular practice and support, he can strengthen his conceptual clarity further.</t>
  </si>
  <si>
    <t>Mayamithran is encouraged to show more initiative in discussing ideas and clearing uncertainties. Increased focus during lessons will enhance his conceptual clarity.</t>
  </si>
  <si>
    <t>Mayamithran is attentive and observant in class. Active participation in discussions, regular submission of work, and improvement in handwriting will enhance both his confidence and academic outcomes.</t>
  </si>
  <si>
    <t>Muhammad Rian</t>
  </si>
  <si>
    <t>1. SOF International English Olympiad - Participated, 2. SOF International Mathematics Olympiad - Won - Gold, 3. SOF National Science Olympiad - Participated</t>
  </si>
  <si>
    <t>Muhammad Rian is a smart boy, and his potential is clearly visible during exams. He needs to be more attentive in class and ensure that his homework is submitted on time. Planning his day effectively to complete assigned tasks will help him achieve more. With consistent effort and dedicated time towards learning, he has the potential to become a topper. Keep striving, Riyan!</t>
  </si>
  <si>
    <t>Muhammad Rian demonstrates excellent command over basic operations and solves word problems with clarity and logical thinking. Continued consistent practice will help him sustain and further advance his strong performance.</t>
  </si>
  <si>
    <t>Muhammad Rian displays advanced thinking skills in EVS and demonstrates a deep understanding of concepts. He completes all assignments sincerely and consistently produces high-quality, well-presented project work. His dedication and enthusiasm for learning are commendable.</t>
  </si>
  <si>
    <t>Muhammad Rian engages actively in discussions, and his practical assignments reflect dedication and growing technical skills.</t>
  </si>
  <si>
    <t>Muhammad Rian participates energetically in academics and co-curricular activities. Better organization and consistent self-discipline will enable him to achieve greater heights.</t>
  </si>
  <si>
    <t>Nidesh is an active participant in class, and his timely submission of homework is highly appreciable. He is a curious learner who consistently asks inquisitive questions. He needs to work on expressing himself more confidently, as at times he hesitates even when his answers are correct. I felt extremely pleased while correcting his paper—he attempted every question without missing any part, which is truly commendable. Well done, Nidesh! Keep building your confidence!</t>
  </si>
  <si>
    <t>Nidesh actively participates in mathematics lessons and demonstrates clear conceptual understanding. Reviewing his work carefully before submission will help him avoid minor errors and improve precision.</t>
  </si>
  <si>
    <t>Nidesh understands EVS lessons with regular support and is steadily improving in written expression and worksheet completion. He is gradually making progress in completing assignments and should continue working on strengthening his conceptual clarity.</t>
  </si>
  <si>
    <t>Nidesh shows interest in the subject. Maintaining better concentration during theory classes will help him achieve stronger results.</t>
  </si>
  <si>
    <t>Nidesh shows curiosity in learning and completes his assignments regularly. Enhancing his social interaction skills and maintaining consistent academic effort will help him excel further.</t>
  </si>
  <si>
    <t>1. SOF International English Olympiad - Participated, 2. SOF International Mathematics Olympiad - Participated, 3. National Science Olympiad - Participated</t>
  </si>
  <si>
    <t>Rajasimman has started putting in sincere effort towards his learning. He has the potential to do well if he listens attentively and stays focused. However, he needs to work on improving his handwriting, as it can sometimes act as a barrier to his performance. He has shown tremendous improvement in reading and presentation skills, which is commendable. Keep up the good work, Raja!</t>
  </si>
  <si>
    <t>சொற்களைச் சொல்லிக் கொண்டே எழுதுவதன் மூலம் எழுத்துப் பிழையையும் எழுத்து வடிவத்தையும் தெளிவுபடுத்தலாம்.</t>
  </si>
  <si>
    <t>Raja Simman understands foundational concepts well. However, he tends to hurry through his work, leading to avoidable mistakes. A more careful and methodical approach will positively impact his overall scores.</t>
  </si>
  <si>
    <t>Raja Simman is making slow but steady progress in EVS. He needs to focus on completing his classwork neatly and submitting it on time. He participates occasionally in class discussions and is gradually working toward better conceptual clarity.</t>
  </si>
  <si>
    <t>Raja Simman is making steady progress in both conceptual and practical areas. He should confidently seek clarification whenever required.</t>
  </si>
  <si>
    <t>Raja Simman responds well during oral interactions. Improving his writing skills and maintaining better concentration will lead to noticeable academic progress.</t>
  </si>
  <si>
    <t>1. SOF International English Olympiad - Participated, 2.SOF International Mathematics Olympiad - Participated, 3. SOF National Science Olympiad - Participated</t>
  </si>
  <si>
    <t>Raveena tends to be a passive listener and can get distracted easily. She needs to believe in herself and become more independent in her learning, as relying on others can hinder her growth. This has also prevented her from showcasing her true potential. It is encouraging to see that she has started working on her language skills. With consistent effort and focus, she can definitely improve her performance. Keep striving, Raveena—you can achieve your goals!</t>
  </si>
  <si>
    <t>Raveena is attentive and participates well in class. Regular revision and consistent practice will help her reinforce concepts and achieve improved academic results.</t>
  </si>
  <si>
    <t>Raveena is gradually building confidence in understanding environmental concepts. She shows a positive attitude toward learning but needs support to complete her written work on time. With regular practice and guidance, she can strengthen her understanding and improve her performance.</t>
  </si>
  <si>
    <t>Raveena has shown improvement in attentiveness and demonstrates curiosity in learning new concepts. Continued dedication will help her achieve higher outcomes.</t>
  </si>
  <si>
    <t>Raveena displays enthusiasm and active participation in classroom activities. Staying focused during lessons and being more mindful of her belongings will support improved academic performance.</t>
  </si>
  <si>
    <t>1. SOF International English Olympiad - Participated,2. SOF National Science Olympiad - Participated</t>
  </si>
  <si>
    <t>Reyansh tends to be a passive listener and can get distracted easily. He needs to believe in himself and become more independent in his learning, as relying on others can hinder his growth. This has also prevented him from showcasing his true potential. He needs to work on improving his handwriting, and timely submission of homework will help him perform better. Keep trying, Reyansh—you can achieve great things!</t>
  </si>
  <si>
    <t>Reyansh shows enthusiasm in exploring mathematical ideas and applies learned concepts effectively. Reviewing his steps carefully will further enhance his accuracy and overall performance.</t>
  </si>
  <si>
    <t>Reyansh demonstrates a good understanding of EVS concepts through active participation in classroom activities and project work. He shows curiosity about the environment and completes tasks with sincerity.</t>
  </si>
  <si>
    <t>Reyansh needs to develop better listening habits in both theory and lab sessions. Clarifying doubts promptly will strengthen his understanding.</t>
  </si>
  <si>
    <t>Reyansh is a quick learner who actively engages in class. Developing consistent study habits and avoiding distractions will further strengthen his academic performance.</t>
  </si>
  <si>
    <t>Rishabh is the creative heart of our class and excels in higher-order thinking skills. He performs well in oral expression; however, he needs to focus on improving his handwriting. He demonstrates strong analysing, applying, and creative thinking abilities. By enhancing his presentation skills alongside his thinking skills, he can achieve even better results. Hats off to your creativity, Rishabh! I am always proud of you!</t>
  </si>
  <si>
    <t>Rishabh is interactive and shows keen interest in learning new mathematical concepts. Reducing careless calculation errors through regular practice will help him achieve better results.</t>
  </si>
  <si>
    <t>Rishabh shows a good understanding of EVS topics with classroom support. His classwork is satisfactory, and he completes worksheets with consistent effort. With continued practice and engagement, he can further strengthen his conceptual clarity.</t>
  </si>
  <si>
    <t>Rishabh has strong capability in grasping IT concepts. Staying attentive and minimizing distractions will help him perform to his full potential.</t>
  </si>
  <si>
    <t>Rishabh shows good interest in learning and enjoys participating in class discussions. At times, he gets distracted and needs reminders to stay focused. With better concentration and consistent effort, he can achieve better academic results..</t>
  </si>
  <si>
    <t>Rithanya is an active participant in class, and her timely submission of homework is highly appreciable. She is a curious learner who consistently asks inquisitive questions. She needs to work on expressing herself more confidently, as at times she hesitates even when her answers are correct.Well done, Rithanya! Keep building your confidence!</t>
  </si>
  <si>
    <t>Rithanya has demonstrated improvement in mathematical operations. Strengthening her concentration and practicing consistently will help her reduce errors and attain higher scores.</t>
  </si>
  <si>
    <t>Rithanya understands key EVS concepts but needs regular revision for better retention. Her classwork is completed consistently, and worksheets show steady improvement. With continued practice, she will gain stronger conceptual clarity.</t>
  </si>
  <si>
    <t>Rithanya possesses good potential and should work towards maintaining steady focus during lessons to deepen her understanding.</t>
  </si>
  <si>
    <t>Rithanya is responsible and completes her assignments punctually. Improving her concentration and engaging in regular reading and writing practice will enhance her overall learning.</t>
  </si>
  <si>
    <t>Rohan has shown significant improvement in comprehension. However, he needs to be more attentive in class and avoid distractions, as this will help him perform even better. His timely submission of homework is highly appreciable. It is impressive to see the way he works on correcting himself at this age. You are a hardworking student, Rohan, and you can achieve whatever you set your mind to. Congratulations on your great progress!</t>
  </si>
  <si>
    <t>Rohan recalls fundamental math facts with ease, enabling him to complete calculations efficiently. His careful approach and willingness to practice new concepts are commendable.</t>
  </si>
  <si>
    <t>Rohan requires regular guidance to understand EVS topics clearly. He participates occasionally in class discussions and can improve his worksheet performance with consistent practice and effort. Continued support and revision will help strengthen his understanding.</t>
  </si>
  <si>
    <t>Rohan shows willingness to learn. Increasing active participation in discussions and seeking clarification when needed will support his progress.</t>
  </si>
  <si>
    <t>Rohan is cooperative and supportive towards his peers. Gaining confidence to clarify doubts independently will assist him in achieving better academic outcomes.</t>
  </si>
  <si>
    <t>Sanvi Iyra is a confident little girl who amazes me with her creative answers and thoughtful questions. She always stands out through her unique work and approach. I have rarely seen her idle—she is an extremely active and enthusiastic learner. I always feel happy while correcting her work, especially her creative responses that reflect strong higher-order thinking skills. Keep up the wonderful work, my dear!</t>
  </si>
  <si>
    <t>Sanvi Iyra understands mathematical procedures well but occasionally omits steps in her working. Improving her focus and adopting structured problem-solving strategies will help her build stronger confidence and accuracy.</t>
  </si>
  <si>
    <t>Sanvi Iyra demonstrates excellent understanding of EVS concepts and grasps topics quickly. She completes her classwork neatly and accurately, performs exceptionally well in worksheets, and submits creative, well-presented projects on time. Her enthusiasm and active participation in class are commendable.</t>
  </si>
  <si>
    <t>Sanvi Iyra demonstrates consistent effort in both written and practical work. Improving her concentration will help her maintain steady performance.</t>
  </si>
  <si>
    <t>Sanvi Iyra is organized and strives for high standards in her work. Focusing on refining her writing skills will help her reach greater academic accomplishments.</t>
  </si>
  <si>
    <t>1. SOF International Mathematics Olympiad - Participated, 2. SOF National Science Olympiad - Participated</t>
  </si>
  <si>
    <t>Sarvesh tends to be a passive listener and often gets easily distracted. He has the potential to do much better if he puts in consistent effort. At times, he copies from the board without fully understanding the content. Focusing on learning with understanding will help him improve his performance and score better. Keep working hard, Sarvesh—you can do it!</t>
  </si>
  <si>
    <t>வகுப்பில் ஆர்வமுள்ள மாணவன்,நல்ல முன்னேற்றம் உள்ளது, எழுத்து வடிவம் நன்று!வாசிப்பு பயிற்சி மேற்கொண்டால் முன்னேற்றம் காணலாம்.</t>
  </si>
  <si>
    <t>Sarvesh shows interest in mathematics and demonstrates willingness to learn. Maintaining regular attendance and improving concentration during lessons will support steady academic progress.</t>
  </si>
  <si>
    <t>Sarvesh grasps EVS concepts steadily and is showing improvement in written work. His project submissions are timely and neatly presented. With continued effort and practice, he can strengthen his understanding further.</t>
  </si>
  <si>
    <t>Sarvesh has the ability to understand concepts well. With enhanced focus and regular practice, he can achieve better results.</t>
  </si>
  <si>
    <t>Sarvesh maintains neat work and takes care of his belongings responsibly. Strengthening his focus during lessons will enable him to make steady academic progress.</t>
  </si>
  <si>
    <t>Scarlett is a confident little girl who amazes me with her creative answers and thoughtful questions. Her performance in exams is equally impressive. She stands out through her unique work and approach and is an enthusiastic learner. She needs to be more consistently active during class. Timely completion of classwork and submitting her books for correction are expected. As you continue to grow, Scarlett, focus on becoming more independent in your work. Keep striving!</t>
  </si>
  <si>
    <t>Scarlett displays strong conceptual clarity and analytical skills in problem-solving. Her careful approach and logical reasoning are commendable. Continued practice will enable her to reach even higher standards of excellence.</t>
  </si>
  <si>
    <t>Scarlett understands EVS topics thoroughly and confidently explains concepts during class discussions. Her classwork is well-organized, worksheets are completed independently with accuracy, and projects are submitted on time with excellent presentation.</t>
  </si>
  <si>
    <t>Scarlett actively engages in class discussions and completes practical tasks with precision. Her commitment to learning is commendable.</t>
  </si>
  <si>
    <t>Scarlett Jane is diligent and consistently completes her tasks on time. Her enthusiasm and responsible attitude set a commendable example. Continued effort will ensure sustained academic excellence.</t>
  </si>
  <si>
    <t>Shafin tends to be a passive listener and often gets easily distracted. He has the potential to do much better if he puts in consistent effort. At times, he copies from the board without fully understanding the content. He also needs to improve his writing skills, as his handwriting requires attention. Focusing on learning with understanding and enhancing his writing skills will help him improve his performance and score better. Keep working hard, Shafin—you can do it!</t>
  </si>
  <si>
    <t>நல்ல முன்னேற்றம் உள்ளது.தொடர்ந்து முயற்சி செய்தால் எழுத்துகளை அறிந்து கொள்ளலாம்.எழுத்துப் பயிற்சியில் கவனம் தேவை.</t>
  </si>
  <si>
    <t>Shafin is progressing in multiplication but requires additional practice with larger numbers. Checking his work thoroughly and attempting more practice exercises will help improve his accuracy and confidence.</t>
  </si>
  <si>
    <t>Shafin requires support in understanding and expressing EVS concepts in writing. His project submission has shown noticeable improvement. With continued guidance and practice, he can strengthen his understanding and written expression further.</t>
  </si>
  <si>
    <t>Shafin understands foundational concepts but requires regular revision for better retention. Consistent practice will increase confidence in practical sessions.</t>
  </si>
  <si>
    <t>Shafin has the capability to achieve strong results. Improving his attentiveness during lessons and cultivating a positive learning attitude will greatly enhance his academic success.</t>
  </si>
  <si>
    <t>Shanvika has shown significant improvement in language learning. She needs to believe in herself and become more independent in her learning, as relying on others can hinder her growth and prevent her from showcasing her true potential. With consistent effort and focus, she can definitely improve her performance. She should also step out of her comfort zone and work on enhancing her presentation skills. Keep growing, Shanvika!</t>
  </si>
  <si>
    <t>Shanvika can perform basic operations confidently but finds difficulty applying them to complex word problems. Practicing application-based questions and real-life examples will enhance both her understanding and speed.</t>
  </si>
  <si>
    <t>Shanvika shows consistent effort in understanding EVS topics. She completes her assignments regularly and submits projects responsibly and on time. With continued dedication, she will continue to make steady progress.</t>
  </si>
  <si>
    <t>Shanvika grasps basic ideas effectively but needs guidance with complex tasks. Greater attentiveness in class will help her progress further.</t>
  </si>
  <si>
    <t>Shanvika completes her work consistently and demonstrates curiosity in learning. Participating more actively in discussions and building peer connections will boost her confidence and engagement.</t>
  </si>
  <si>
    <t>Uthra is a confident little girl who amazes me with her creative answers and thoughtful questions. She always stands out through her unique work and approach. I have rarely seen her idle—she is an extremely active and enthusiastic learner. I always feel happy while correcting her work, especially her creative responses that reflect strong higher-order thinking skills. Her beautiful handwriting is also truly commendable. As you move to Muscat, you will be greatly missed, Uthra. Do keep in touch, dear! Wishing you all the very best!</t>
  </si>
  <si>
    <t>Uthra completes her work accurately but sometimes hesitates due to lack of confidence. With consistent effort and regular practice, she will strengthen her skills and achieve improved results.</t>
  </si>
  <si>
    <t>Uthra grasps EVS concepts steadily and is showing improvement in written work. Her project submissions are timely and neatly presented. With continued practice and effort, she can strengthen her understanding further.</t>
  </si>
  <si>
    <t>Uthra participates in lessons but sometimes finds it challenging to apply theory in practical work. With consistent effort, she can bridge this gap successfully.</t>
  </si>
  <si>
    <t>Uthra shows genuine interest in learning and possesses strong potential. Expressing her doubts openly and interacting more with classmates will strengthen her academic performance and self-confidence.</t>
  </si>
  <si>
    <t>Vijay Shravan is a creative and active participant in class. He is well-behaved and shows great enthusiasm for learning. It is commendable that even in my absence, he takes the initiative to check and complete his homework. However, he needs to maintain the same level of consistency and responsibility across all subjects and with all teachers. With this balanced effort, he can achieve a lot. Keep up the good work, Vijay!</t>
  </si>
  <si>
    <t>Vijay Shravan shows keen interest in mathematics and performs well in basic operations. His growing confidence and consistent practice are contributing positively to his steady progress.</t>
  </si>
  <si>
    <t>Vijay Shravan can improve his understanding of EVS topics and written performance with regular guidance and revision. He needs to practice reading and understanding questions carefully before attempting worksheets. Consistent effort and focus will help him make steady progress.</t>
  </si>
  <si>
    <t>Vijay Shravan should improve attentiveness during theory sessions. Better focus will make practical assignments easier and more accurate.</t>
  </si>
  <si>
    <t>Vijay Shravan interacts well in class and participates in discussions. Taking better care of his belongings and engaging in regular reading and writing practice will support his academic improvement.</t>
  </si>
  <si>
    <t>1. Stamp Making  - Participated</t>
  </si>
  <si>
    <t>1. SOF International English Olympiad - Participated, 2. SOF International Mathematics Olympiad - Participated, 3. SOF  National Science Olympiad - Participated</t>
  </si>
  <si>
    <t xml:space="preserve">1. SOF International English Olympiad -  Won - Gold , 2. SOF International Mathematics Olympiad - Won - Gold ,3. National Science Olympiad - Won - Gold </t>
  </si>
  <si>
    <t>1. Stamp Making  - Won - 3rd Place</t>
  </si>
  <si>
    <t xml:space="preserve">1. SOF International English Olympiad - Won - Gold , 2. SOF International Mathematics Olympiad - Participated
3. SOF  National Science Olympiad - Won -  Gold </t>
  </si>
  <si>
    <t>Harshavardhan  has shown remarkable improvement in learning English. He has learned to avoid distractions and actively participates in class discussions, especially during grammar sessions. He clarifies his doubts using varied examples, which reflects his eagerness to learn. Great job, Harsha! Heartfelt wishes to you for your continued success!</t>
  </si>
  <si>
    <t xml:space="preserve">He reading well but he needs to improve writing practice </t>
  </si>
  <si>
    <t xml:space="preserve">He answering the class room well but he very lazy to write </t>
  </si>
  <si>
    <t xml:space="preserve">she answering and writing well in the class room </t>
  </si>
  <si>
    <t>1. SOF  International English Olympiad - Participated, 2.  SOF  National Science Olympiad - Participated</t>
  </si>
  <si>
    <t>1.  SOF  International English Olympiad - Participated, 2.  SOF  International Mathematics Olympiad - Participated, 3.  SOF National Science Olympiad - Participated</t>
  </si>
  <si>
    <t>1.  SOF International English Olympiad - Participated, 2. SOF  International Mathematics Olympiad - Participated, 3. SOF National Science Olympiad - Participated</t>
  </si>
  <si>
    <t>1. Stamp Making - Participated.</t>
  </si>
  <si>
    <t>1. SOF International English Olympiad - Participated, 2. SOF International Mathematics Olympiad - Participated.</t>
  </si>
  <si>
    <t>Adhvik is a bright and fun-loving boy who has great potential. With consistent effort and dedication, he can achieve his milestones successfully. Completing his work on time and regularly submitting his Home Fun activities will significantly enhance his learning skills. He enjoys being playful, but becoming more attentive in class will help him make the most of his abilities. Best wishes for your continued growth and success!</t>
  </si>
  <si>
    <t xml:space="preserve">வகுப்பில் கேட்கும் கேள்விகளுக்கு உடனடியாக பதில் அளிக்கும் மாணவன் . எழுதும் பொழுது வேகம் தேவை. </t>
  </si>
  <si>
    <t>Aadhvik demonstrates quick recall of basic mathematical facts, enabling him to solve calculations efficiently. He takes pride in presenting neat work and enjoys exploring new operations. Continued practice will help him further strengthen his skills.</t>
  </si>
  <si>
    <t>Aadhvik shows good clarity in EVS and participates enthusiastically in class activities. With improved attention to spelling and careful reading of questions, his performance will continue to strengthen.</t>
  </si>
  <si>
    <t>Aadhvik takes part in classroom activities and is gradually building his skills. With consistent effort, he will be able to apply theoretical concepts more effectively in practical work.</t>
  </si>
  <si>
    <t>Aadhvik actively participates in class and shows genuine curiosity in learning. With improved focus and timely completion of tasks, he can achieve even greater success. Listening attentively during discussions will further enhance both his behaviour and academic growth.</t>
  </si>
  <si>
    <t>1. SOF International English Olympiad - Participated, 2. SOF International Mathematics Olympiad - Participated, 3. SOF National Science Olympiad - Participated.</t>
  </si>
  <si>
    <t>Aashi has shown significant improvement in language learning. She needs to believe in herself and become more independent in her learning, as relying on others can hinder her growth and prevent her from showcasing her true potential. With consistent effort and focus, she can definitely improve her performance. She should also step out of her comfort zone and work on enhancing her presentation skills. Keep growing, Aashi!</t>
  </si>
  <si>
    <t>Aashi is a very attentive and focused student. She listens carefully in class and is able to answer questions correctly, which shows that she understands the lessons well</t>
  </si>
  <si>
    <t>Aashi has a good grasp of mathematical concepts and participates actively in lessons. At times, minor calculation errors affect her accuracy. Regular practice, especially with multi-digit operations, will enhance her confidence and precision.</t>
  </si>
  <si>
    <t>Aashi approaches learning with enthusiasm, and her steady improvement reflects her sincere efforts. With regular study habits and focus on key ideas, she will continue to progress confidently.</t>
  </si>
  <si>
    <t>Aashi will benefit from increased attentiveness during theory lessons to strengthen her foundation. Regular attendance will greatly support her academic and practical progress.</t>
  </si>
  <si>
    <t>Aashi is a capable learner with great potential to excel. Regular attendance and sustained concentration will help her reach higher milestones. Active interaction with peers will strengthen her confidence and communication skills.</t>
  </si>
  <si>
    <t>Abhinav is a quiet observer whose talent becomes evident during tests. He is encouraged to express his abilities more confidently in regular class activities as well. He often tends to misplace his belongings and should work on being more organized. Bringing the required resources to class, completing Home Fun regularly, and interacting freely with teachers and friends will support his overall growth. Keep up the spirit and continue working hard, Abhinav!</t>
  </si>
  <si>
    <t>வகுப்பில் அமைதியுடன் உள்ள மாணவன். எழுத்துப் பயிற்சி மற்றும் வாசித்தல் பயிற்சி தேவை.</t>
  </si>
  <si>
    <t>Abhinav works methodically and performs calculations with accuracy. He would benefit from clarifying his doubts promptly to deepen his understanding and achieve even better results in mathematics.</t>
  </si>
  <si>
    <t>Abhinav demonstrates a clear understanding of EVS concepts and maintains a positive learning attitude. With consistent practice and timely completion of tasks, he will achieve even better results.</t>
  </si>
  <si>
    <t>Abhinav is a thoughtful learner who shows curiosity in exploring new concepts. Participating more actively in discussions and seeking clarification when needed will enhance his confidence.</t>
  </si>
  <si>
    <t>Abhinav is a thoughtful observer with good learning ability. Greater participation in class activities and timely submission of work will support his progress. Improving handwriting will make his presentations clearer and more effective.</t>
  </si>
  <si>
    <t>Adhvik tends to be a passive listener and often gets easily distracted. He has the potential to do much better if he puts in consistent effort. He also needs to improve his writing skills, as his handwriting requires attention. Focusing on learning with understanding and enhancing his writing skills will help him improve his performance and score better. Keep working hard, Adhvik—you can do it!</t>
  </si>
  <si>
    <t>எழுதும் பொழுது எழுத்துப் பிழைகளை தவிர்த்தல் அவசியமாகும்.</t>
  </si>
  <si>
    <t>Adhvik is showing steady progress across mathematical operations. With consistent practice and careful review of his work, he will continue to build confidence and accuracy. Engaging in challenging problem-solving tasks will further develop his abilities.</t>
  </si>
  <si>
    <t>Adhvik shows good understanding and learning potential in EVS. With attention to key terms, improved spelling, and better focus, his performance will grow stronger.</t>
  </si>
  <si>
    <t>Adhvik puts in sincere effort in his work. Gaining stronger conceptual clarity and engaging in additional practice will help him complete tasks with greater confidence.</t>
  </si>
  <si>
    <t>Adhvik engages well in group discussions and activities. Maintaining steady attention during lessons and practicing reading and writing regularly will further strengthen his academic performance.</t>
  </si>
  <si>
    <t>Affan Ahmed</t>
  </si>
  <si>
    <t>1. SOF International English Olympiad - Gold Medal of Excellence, 2. SOF International Mathematics Olympiad - Participated, 3. SOF National Science Olympiad - Gold Medal of Excellence, 4. SOF International English Olympiad - 2nd Level - Merit Certificate.</t>
  </si>
  <si>
    <t>Aneeqa is a confident little girl who amazes me with her creative answers and thoughtful questions. She always stands out through her unique work and approach. I have rarely seen her idle—she is an extremely active and enthusiastic learner. I always feel happy while correcting her work, especially her creative responses that reflect strong higher-order thinking skills. Wishing you all the very best!</t>
  </si>
  <si>
    <t xml:space="preserve">வகுப்பில் பொறுப்புடன் உள்ள மாணவன். கவனக்குறைவை தவிர்த்தல் வேண்டும். </t>
  </si>
  <si>
    <t>Affan displays strong proficiency in mathematical operations and approaches tasks with enthusiasm. His focus and determination are praiseworthy. Maintaining this consistency will help him achieve higher academic milestones.</t>
  </si>
  <si>
    <t>Affan shares thoughtful ideas and presents his learning clearly. His neat and well-organized work reflects the quality of his understanding.</t>
  </si>
  <si>
    <t>Affan consistently demonstrates excellent performance in both theory and practical sessions. His ability to relate concepts to real-life applications is commendable.</t>
  </si>
  <si>
    <t>Affan is a creative thinker who enjoys exploring new ideas. Increased participation in discussions and collaboration with classmates will help him build greater confidence and teamwork skills.</t>
  </si>
  <si>
    <t>Affan is an active participant in class, and his timely submission of homework is highly appreciable. He is a curious learner who consistently asks inquisitive questions. I felt extremely pleased while correcting his paper—he attempted every question without missing any part, which was truly commendable. It was immensely satisfying to see his achievement. Well done, Gunav! Keep up the excellent work!</t>
  </si>
  <si>
    <t xml:space="preserve">வாய்மொழியாக விடை தருவது பாராட்டத்தக்கது கவன குறைவை தவிர்த்தல் வேண்டும். </t>
  </si>
  <si>
    <t>Aneeqa understands mathematical procedures well but occasionally omits steps while solving problems. Improving her concentration and adopting structured problem-solving strategies will enhance her confidence and overall performance.</t>
  </si>
  <si>
    <t>Aneeqa shows strong focus and clarity in understanding concepts and seeks help when needed. With continued care in presentation and spelling, her performance will improve further.</t>
  </si>
  <si>
    <t>Aneeqa grasps theoretical concepts quickly and executes them accurately in practical activities. Her balanced approach reflects a strong understanding of IT skills.</t>
  </si>
  <si>
    <t>Aneeqa participates enthusiastically and completes her responsibilities diligently. Her consistent effort and sense of responsibility set a wonderful example for the class.</t>
  </si>
  <si>
    <t>Diyan is a smart and diligent worker who needs to focus more on improving his handwriting. Though he appears quiet, he is a keen observer. Being more attentive in class will help him achieve better results. Hearty wishes to you, dear!</t>
  </si>
  <si>
    <t xml:space="preserve">வகுப்பில் ஒழுக்கத்துடன் உள்ள மாணவன். எழுதிப் படித்தல் வேண்டும். </t>
  </si>
  <si>
    <t>Diyan is interactive and eager to learn new mathematical concepts. However, he sometimes makes avoidable errors in calculations. Greater attentiveness and regular revision will help him improve his accuracy and scores.</t>
  </si>
  <si>
    <t>Diyan shows interest in learning and expresses ideas confidently during oral activities. With regular practice in neat writing and correct spelling, her written work will improve.</t>
  </si>
  <si>
    <t>Diyan contributes to discussions and shows interest in learning. Improved focus during explanations and regular hands-on practice will further strengthen his abilities.</t>
  </si>
  <si>
    <t>Diyan has the ability to perform well and will benefit from improved focus and timely task completion. Asking questions confidently and practicing reading and writing regularly will support his steady progress.</t>
  </si>
  <si>
    <t>Juhitha is a smart student who consistently comes up with out-of-the-box questions. She eagerly looks forward to English class with great curiosity. I am delighted to read her answers, which clearly reflect her strong classroom listening skills. Keep up the excellent work, Juhi!</t>
  </si>
  <si>
    <t xml:space="preserve">வகுப்பில் வாய்மொழியாக விடை தருவது பாராட்டத்தக்கது. கையெழுத்தில் சற்று கவனம் தேவை. </t>
  </si>
  <si>
    <t>Juhitha is comfortable with basic operations but finds difficulty applying concepts to complex word problems. Practicing application-based and real-life examples will improve her analytical skills, speed, and confidence.</t>
  </si>
  <si>
    <t>Juhitha understands EVS concepts well and engages positively in class. With better attentiveness and continued practice in neat writing, she will make steady progress.</t>
  </si>
  <si>
    <t>Juhitha is eager to learn and shows positive intent. Strengthening her theoretical understanding will help her perform practical tasks with more clarity and confidence.</t>
  </si>
  <si>
    <t>Juhitha is energetic and actively involved in classroom activities. Greater attentiveness and better organization of her belongings will help her achieve even stronger academic results.</t>
  </si>
  <si>
    <t>1. 4th Hero's cup 2025 Interstatelevel Championship - Taekwondo - Won - Silver.</t>
  </si>
  <si>
    <t>1. SOF International English Olympiad - Gold Medal of Excellence, 2. SOF International Mathematics Olympiad - Gold Medal of Excellence, 3. SOF National Science Olympiad - Gold Medal of Excellence, 4. SOF International Mathematics Olympiad - 2nd Level - Merit Certificate.</t>
  </si>
  <si>
    <t>Likhil is an active participant in class, and his timely submission of homework is highly appreciable. He is a curious learner who consistently asks inquisitive questions. I felt extremely pleased while correcting his paper—he attempted every question without missing any part, which was truly commendable. It was immensely satisfying to see his achievement. Well done, Likil! Keep up the excellent work!</t>
  </si>
  <si>
    <t>Likhil is a bright and capable learner. Regular reading practice will help him strengthen his language skills and gain more confidence.</t>
  </si>
  <si>
    <t>Likhil has excellent conceptual clarity in addition, subtraction, and multiplication. He approaches problem-solving with confidence and logical reasoning. Sustaining this effort will help him continue to excel.</t>
  </si>
  <si>
    <t>Likhil shows good subject knowledge, and his consistent efforts are visible in his work. With careful reading of questions and focused writing, he will achieve stronger outcomes.</t>
  </si>
  <si>
    <t>Likhil demonstrates strong conceptual understanding and applies his knowledge confidently during lab sessions. His consistent efforts highlight excellent learning habits.</t>
  </si>
  <si>
    <t>Likhil is an enthusiastic learner who contributes actively to class discussions. His creativity and timely completion of work add great value to the classroom environment.</t>
  </si>
  <si>
    <t>1.  SOF International Mathematics Olympiad - Participated.</t>
  </si>
  <si>
    <t>Mellisai is a smart girl who consistently comes up with out-of-the-box questions. She eagerly looks forward to English class with great curiosity. . I felt extremely pleased while correcting his paper—she attempted every question without missing any part, which was truly commendable. It was immensely satisfying to see her achievement. Good job dear!</t>
  </si>
  <si>
    <t>கவனக் குறைவைத் தவிர்த்து எழுதி படித்தால் அதிக மேம்பாட்டை காணலாம்.</t>
  </si>
  <si>
    <t>Mellisai demonstrates quick recall of fundamental math facts and completes calculations efficiently. She maintains neat work and shows enthusiasm in learning new concepts. Continued practice will further enhance her skills.</t>
  </si>
  <si>
    <t>Mellisai shows good understanding and is steadily improving in EVS. With attention to key terms and sustained focus, she will continue to build on her strengths.</t>
  </si>
  <si>
    <t>Mellisai understands theoretical concepts well and applies them effectively in practical work. Continued practice will further refine her technical skills.</t>
  </si>
  <si>
    <t>Mellisai handles her responsibilities well and completes assignments on time. With sustained focus and regular practice in reading and writing, she can enhance her learning further.</t>
  </si>
  <si>
    <t>Naga Siddharth is a smart boy who enjoys learning English. With regular attendance and by bringing the required resources to class, he can truly excel. He is a quiet learner whose talent is especially visible during examinations. If he continues to show this enthusiasm and works consistently, he will be able to achieve even better results.Looking forward to seeing his continued improvement and success in the near future!</t>
  </si>
  <si>
    <t>எழுத்துக்களை அடையாளம் கொள்வது பாராட்டுத்தக்கது. எழுதிப் படித்தல் அவசியமாகும்.</t>
  </si>
  <si>
    <t>Naga Siddarth shows good understanding of addition and subtraction concepts. Greater participation in discussions and consistent practice will strengthen his skills and lead to improved performance.</t>
  </si>
  <si>
    <t>Naga Siddarth contributes well in discussions and shows clear understanding. With regular reading and writing practice, his overall performance will improve further.</t>
  </si>
  <si>
    <t>Naga Siddarth is encouraged to enhance his listening skills to follow instructions accurately. This will support better performance during hands-on sessions.</t>
  </si>
  <si>
    <t>Naga Siddarth has the potential to achieve much more with consistent effort. Regular reading and writing practice, along with timely homework completion, will help him progress steadily.</t>
  </si>
  <si>
    <t>1. MSSC - Basketball - Won - Gold</t>
  </si>
  <si>
    <t>1. SOF International English Olympiad - Participated, 2. SOF National Science Olympiad - Participated.</t>
  </si>
  <si>
    <t>Nithilan has shown remarkable improvement in learning English. He has learned to avoid distractions and actively participates in class discussions, especially during grammar sessions. He clarifies his doubts using varied examples, which reflects his eagerness to learn. Great job, Nithilan! Heartfelt wishes to you for your continued success!</t>
  </si>
  <si>
    <t>வாய்மொழியாக விடை தருவது நன்று. கையெழுத்தில் சற்று கவனம் தேவை.</t>
  </si>
  <si>
    <t>Nithilan has a strong understanding of core mathematical operations. Occasionally, minor conceptual doubts result in small errors. Clarifying these promptly and revising regularly will help him achieve greater accuracy.</t>
  </si>
  <si>
    <t>Nithilan demonstrates clear understanding and readiness to learn. With regular attendance and focused effort, his confidence and achievement will grow.</t>
  </si>
  <si>
    <t>Nithilan shows responsibility and good understanding during practical activities. Regular revision will help him sharpen his overall performance.</t>
  </si>
  <si>
    <t>Nithilan is a capable learner who participates meaningfully in discussions. Consistent practice and regular preparedness for class will support his continued academic growth.</t>
  </si>
  <si>
    <t>1. SOF International Mathematics Olympiad - Participated, 2 SOF National Science Olympiad - Participated.</t>
  </si>
  <si>
    <t>Pratab has shown remarkable improvement in learning English. He has learned to avoid distractions and actively participates in class discussions, especially during grammar sessions. He clarifies his doubts using varied examples, which reflects his eagerness to learn. Great job, Pratab! Heartfelt wishes to you for your continued success!</t>
  </si>
  <si>
    <t xml:space="preserve">குறித்த நேரத்தில் வகுப்பு பாடங்களை முடித்து வருவது பாராட்டத்தக்கது. சிறிது எழுத்து பயிற்சி மற்றும் வாசித்தல் பயிற்சி வேண்டும். </t>
  </si>
  <si>
    <t>Pratab understands mathematical concepts clearly but sometimes makes minor calculation mistakes. Paying closer attention to each step and practicing multi-digit problems will improve both accuracy and confidence.</t>
  </si>
  <si>
    <t>Pratab shows good clarity in EVS and learns with interest. With better focus in class and continued spelling practice, he will progress positively.</t>
  </si>
  <si>
    <t>Pratab completes assigned tasks sincerely. Greater concentration during theory lessons and additional practical practice will help him build stronger confidence.</t>
  </si>
  <si>
    <t>Pratab has the ability to perform well and can achieve greater success with improved attentiveness and a positive learning approach. Frequent writing practice will further strengthen his skills.</t>
  </si>
  <si>
    <t>Pratyush has shown commendable improvement in learning English. However, he needs to be more regular in attending school. Timely submission of homework and applying learned grammar in daily conversations will help him achieve greater success. He should also focus on carefully reading and understanding the questions before answering, as this will improve his scores. Keep trying,Pratyush—you can achieve great things!</t>
  </si>
  <si>
    <t>வகுப்பில் அமைதியாக உள்ள மாணவன். எழுத்துப் பிழைகளை தவிர்த்தல் வேண்டும்.</t>
  </si>
  <si>
    <t>Pratyush is making progress in multiplication but needs additional practice with larger numbers. Reviewing his answers carefully and attempting more practice exercises will strengthen his accuracy and understanding.</t>
  </si>
  <si>
    <t>Pratyush demonstrates strong understanding and good learning potential. With practice in forming clear sentences and improving spelling, he will express his ideas more confidently.</t>
  </si>
  <si>
    <t>Pratyush actively engages in discussions and is developing his understanding steadily. With sustained effort, he will be able to connect theory and practice more effectively.</t>
  </si>
  <si>
    <t>Pratyush shows interest in discussions and can grow further by volunteering more actively in class activities. Regular reading and writing practice will boost his confidence and academic performance.</t>
  </si>
  <si>
    <t>Rishi Vaani has improved in speaking skill. She needs to read short story books to improve her reading skill. Her written work and on time submission of the task needs special appreciation.Comparing to CA1 she has done better in CA2. GOOD! KEEP IT UP.</t>
  </si>
  <si>
    <t>வகுப்பில் அதிக கவனம் கொண்ட மாணவி. படிக்கும் பொழுது எழுதிப் படித்தல் வேண்டும்.</t>
  </si>
  <si>
    <t>Rishi Vaani recalls basic math facts quickly and solves calculations with efficiency. She maintains neat work habits and enjoys practicing new operations. Continued consistent effort will support her steady progress.</t>
  </si>
  <si>
    <t>Rishi Vaani is showing steady focus and responds well to concepts. With regular study habits, her academic growth will continue smoothly.</t>
  </si>
  <si>
    <t>Rishi Vaani maintains a healthy balance between conceptual learning and practical implementation. Paying closer attention to details will enhance the quality of her work.</t>
  </si>
  <si>
    <t>Rishi Vaani completes her work responsibly and is supportive towards her classmates. Increased interaction with peers will help her develop stronger teamwork and communication skills.</t>
  </si>
  <si>
    <t>Rohit Saai N.S</t>
  </si>
  <si>
    <t>1. SOF National Science Olympiad - Participated.</t>
  </si>
  <si>
    <t>Rohit is a smart boy with strong potential in language skills. With regular attendance and by bringing the required resources to class, he can truly excel. He is an out-of-the-box thinker whose talent is especially visible during classroom discussions. If he maintains this enthusiasm and works consistently, he will be able to achieve even better results. Looking forward to seeing his continued improvement and success in the near future!</t>
  </si>
  <si>
    <t>வகுப்பில் சற்று கவனத்துடன் இருப்பது நன்று. எழுத்து பயிற்சி மற்றும் வாசித்தல் பயிற்சி தேவை.</t>
  </si>
  <si>
    <t>Rohit shows interest in learning mathematical concepts and demonstrates willingness to improve. However, irregular attendance and lack of focus during lessons affect his performance. Developing better concentration and consistency will help him make steady academic progress.</t>
  </si>
  <si>
    <t>Rohit Saai shows good knowledge and learning potential. With consistent attendance and active participation, he will use his understanding more effectively.</t>
  </si>
  <si>
    <t>Rohit will benefit from improved attentiveness during lessons to strengthen his conceptual clarity. Bringing required materials regularly will help him complete tasks smoothly and on time.</t>
  </si>
  <si>
    <t>Rohit will benefit from regular attendance and improved focus during lessons. Taking responsibility for his belongings and practicing consistently will help him make steady academic progress.</t>
  </si>
  <si>
    <t>Siddarth has made a good effort in attempting the questions, though he missed the reading section. He is an active listener and participates well in class, but this is not yet reflected in his written presentation. Focusing more on reading for better understanding before answering will help him improve significantly.Way to go, Siddarth! Keep working steadily toward progress.</t>
  </si>
  <si>
    <t>வகுப்பில் கவனத்துடன் இருப்பது பாராட்டத்தக்கது. எழுத்துப் பயிற்சி மற்றும் வாசித்தல் பயிற்சி தேவை.</t>
  </si>
  <si>
    <t>Siddharth performs basic operations confidently and is progressing in more advanced calculations. Showing all working steps clearly and practicing regularly will improve the precision of his answers. His persistence in learning is commendable.</t>
  </si>
  <si>
    <t>Siddharth expresses his ideas well and shows good conceptual clarity. With regular practice in writing and use of key terms, his work will improve further.</t>
  </si>
  <si>
    <t>Siddharth shows interest in learning and is gradually improving. Focusing more during theory sessions and clarifying doubts promptly will boost his confidence in practical work.</t>
  </si>
  <si>
    <t>Siddharth maintains a healthy balance between academics and sports. Greater consistency in completing tasks and attentive listening will help him achieve even higher success.</t>
  </si>
  <si>
    <t>Tanvi is a good narrator and an active participant in class. However,she still has some confusion with tense forms. Regular attendance and avoiding frequent leave will help her become more proficient. Best wishes to you, dear!</t>
  </si>
  <si>
    <t>Tanvi is a very quiet and calm girl. She is attentive in class and is able to understand concepts quickly, which shows that she is a thoughtful and intelligent student.</t>
  </si>
  <si>
    <t>Tanvi has a sound understanding of addition, subtraction, and multiplication. With regular revision and careful checking of her work, she will gain greater confidence and accuracy. Participation in problem-solving activities will further refine her skills.</t>
  </si>
  <si>
    <t>Tanvi shows good understanding and is beginning to attempt higher-order questions confidently. With steady study habits, she will continue to grow academically.</t>
  </si>
  <si>
    <t>Tanvi More actively participates in theory classes and handles practical assignments efficiently. She consistently completes her work within the given time.</t>
  </si>
  <si>
    <t>Tanvi is a sincere and consistent learner who completes her work on time. Engaging more actively with classmates will enhance her confidence and classroom participation.</t>
  </si>
  <si>
    <t>1. Stamp Making - Won - 3rd place</t>
  </si>
  <si>
    <t>1. Guinness World Record Attempt - Participated, 2. Noble World Book Of Record Attempt - Participated</t>
  </si>
  <si>
    <t>Tejasvinii is a sporty girl with great energy and potential.Her on time Home Fun submission is appreciable. In CA2, she made an effort to write, however, she needs to develop patience while reading and answering all the questions. At times, she tends to write without fully reading or understanding the questions, which should be avoided. With more focus and careful effort, she can achieve much more. You can do it, Teju—keep trying!</t>
  </si>
  <si>
    <t>வகுப்பில் ஒழுக்கத்துடன் உள்ள மாணவி. வீட்டு பாடங்களை முறையாக செய்து வருவது பாராட்டுத்தக்கது.</t>
  </si>
  <si>
    <t>Tejasvinii has shown noticeable improvement in mathematical operations. Strengthening her concentration and reducing careless mistakes through focused practice will help her achieve higher scores.</t>
  </si>
  <si>
    <t>Tejasvinii understands concepts well and makes sincere efforts to learn. With focused reading and strengthening of key ideas, her confidence will increase.</t>
  </si>
  <si>
    <t>Tejasvinii contributes meaningfully during discussions and is gaining confidence in practical tasks. Regular practice will help her deepen her understanding further.</t>
  </si>
  <si>
    <t>Tejasvinii’s friendly and kind nature makes her a valued member of the class. Regular practice in reading and writing will further improve her clarity and comprehension skills.</t>
  </si>
  <si>
    <t>1. SOF International English Olympiad - Participated, 2. SOF International Mathematics Olympiad - Participated, 3. SOF National Science Olympiad - Participated, 4. SOF National Science Olympiad - 2nd Level - Merit Certificate.</t>
  </si>
  <si>
    <t>Veera Prathyun is an active participant in class, and his timely submission of homework is highly appreciable. He is a curious learner who consistently asks inquisitive questions. I felt extremely pleased while correcting his paper—he attempted every question without missing any part, which was truly commendable. It was immensely satisfying to see his achievement. Well done, ! Keep up the excellent work!</t>
  </si>
  <si>
    <t>வீட்டு பாடங்களை முறையாக செய்வது பாராட்டத்தக்கது. எழுத்துப் பிழைகளை தவிர்த்தல் நல்லது.</t>
  </si>
  <si>
    <t>Veera Prathyun demonstrates strong command over mathematical concepts and applies logical reasoning effectively in problem-solving. His accuracy and confidence are appreciable. Continuing to challenge himself with advanced tasks will further enhance his excellence.</t>
  </si>
  <si>
    <t>Veera Prathyun shows good conceptual clarity and interest in learning. By reading questions carefully and responding thoughtfully, he will improve further.</t>
  </si>
  <si>
    <t>Veera Prathyun demonstrates outstanding conceptual clarity and executes practical tasks with great skill. He consistently completes his work on time and often exceeds expectations.</t>
  </si>
  <si>
    <t>Veera Prathyun is a dedicated and enthusiastic student who expresses his ideas confidently. His commitment to learning is commendable—keep up the excellent effort.</t>
  </si>
  <si>
    <t>Vengadavan has started putting in sincere effort towards his learning. He has the potential to do well if he listens attentively and stays focused. However, he needs to work on improving his handwriting, as it can sometimes act as a barrier to his performance. He has shown tremendous improvement in reading and presentation skills, which is commendable. Keep up the good work, Vengadavan!</t>
  </si>
  <si>
    <t>Vengadavan is a very calm and quiet student who listens carefully to his teachers and classmates.</t>
  </si>
  <si>
    <t>Vengadavan understands addition and subtraction concepts well. However, he tends to take extra time to complete written solutions. With regular timed practice and encouragement to work steadily, he can improve both speed and efficiency.</t>
  </si>
  <si>
    <t>Vengadavan understands basic concepts and shows readiness to learn more. With regular spelling practice and consistent study habits, his foundation will strengthen.</t>
  </si>
  <si>
    <t>Vengadavan has shown steady improvement in both theory and practical areas. Seeking clarification whenever needed will help him continue progressing.</t>
  </si>
  <si>
    <t>Vengadavan contributes positively to the class with thoughtful inputs. Strengthening his listening skills will further enhance his understanding and overall performance.</t>
  </si>
  <si>
    <t>1. Stamp Making - Won - 1st place</t>
  </si>
  <si>
    <t>1. 9Th Madurai District Taekwondo Championship 2026 - Won - Gold</t>
  </si>
  <si>
    <t>1. SOF International English Olympiad - Participated, 2. SOF International Mathematics Olympiad - Participated, 3. SOF National Science Olympiad - Gold Medal of Excellence.</t>
  </si>
  <si>
    <t>Veera Krishwin is an active participant in class, and his timely submission of homework is highly appreciable. He is a curious learner who consistently asks inquisitive questions. I felt extremely pleased while correcting his paper—he attempted every question without missing any part, which was truly commendable. It was immensely satisfying to see his achievement. Well done, ! Keep up the excellent work!</t>
  </si>
  <si>
    <t>கையெழுத்து மிகவும் நன்று. எழுத்துப் பிழையை தவிர்க்க எழுத்து பயிற்சி மேற்கொள்ளுதல் வேண்டும்.</t>
  </si>
  <si>
    <t>Veer Krishwin shows outstanding conceptual understanding and analytical skills. He approaches problems carefully and applies logical reasoning effectively in word problems. Continued practice will help him attain even higher standards of mastery.</t>
  </si>
  <si>
    <t>Veer Krishwin presents his work neatly and shows good understanding. With careful reading of questions, he will avoid small errors and improve accuracy.</t>
  </si>
  <si>
    <t>Veer Krishwin possesses strong conceptual knowledge and applies it effectively during practical activities. His enthusiasm towards learning IT is clearly evident.</t>
  </si>
  <si>
    <t>Veer Krishwin approaches learning creatively and enjoys exploring new ideas. Continued improvement in listening and writing skills will help him reach greater academic heights.</t>
  </si>
  <si>
    <t>Yugan has improved in reading and speaking skill. He needs to pronounce the words clearly for understanding. He needs some support in writing to complete the given task on time. GOOD LUCK.</t>
  </si>
  <si>
    <t>Yugan is thoughtful and considerate of others.He is ready to learn and improve every day.Yugan shows patience</t>
  </si>
  <si>
    <t>Yugan listens attentively during lessons and demonstrates understanding of concepts. He is encouraged to participate more actively in class discussions and improve his written presentation. Regular practice and engagement will support his steady progress in mathematics.</t>
  </si>
  <si>
    <t>Yugan is beginning to participate more actively and shows growing understanding. With regular practice and better focus, his confidence will continue to increase.</t>
  </si>
  <si>
    <t>Yugan is gradually developing his understanding of concepts. With additional guidance and consistent practice, he will continue to improve steadily.</t>
  </si>
  <si>
    <t>Yugan is polite and well-mannered with a positive attitude. Increased interaction with peers and active participation in discussions will support his academic and social development.</t>
  </si>
  <si>
    <t>QMIS20253B24</t>
  </si>
  <si>
    <t>Sai Pranavi.S</t>
  </si>
  <si>
    <t>Sai Pranavi  is a good narrator and an active participant in class. However,s he still has some confusion with tense forms. Regular attendance and avoiding frequent leave will help her become more proficient. Best wishes to you, dear!</t>
  </si>
  <si>
    <t>Sai Pranavi has demonstrated improvement in mathematical operations. Strengthening her concentration and practicing consistently will help her reduce errors and attain higher scores.</t>
  </si>
  <si>
    <t>Sai Pranavi shows good understanding and is adjusting well to new assessment formats. With regular practice, she will become more confident in presenting her learning.</t>
  </si>
  <si>
    <t>Sai Pranavi will benefit from regular revision to strengthen her conceptual clarity. Increased effort during practical sessions will enhance her confidence.</t>
  </si>
  <si>
    <t>Sai Pranavi is a quiet and sincere learner whose willingness to participate in events is appreciated. Greater interaction with classmates will help her build confidence and strengthen peer relationships.</t>
  </si>
  <si>
    <t>QMIS20253B25</t>
  </si>
  <si>
    <t>Harsha Pradha.S.M</t>
  </si>
  <si>
    <t>1. SOF International Mathematics Olympiad - Participated.</t>
  </si>
  <si>
    <t>Harsha has shown improvement in her speaking skills. To further enhance her reading ability, she is encouraged to read short storybooks regularly. Her written work and timely submission of tasks deserve special appreciation. With continued effort and dedication, she will be able to reach the expected milestones.Keep working hard!</t>
  </si>
  <si>
    <t>Harsha can perform basic operations confidently but finds difficulty applying them to complex word problems. Practicing application-based questions and real-life examples will enhance both her understanding and speed.</t>
  </si>
  <si>
    <t>Harsha shows good understanding and is adapting well to new assessment formats. With continued practice, confidence in expressing learning will improve further.</t>
  </si>
  <si>
    <t>Harsha shows a positive attitude towards learning and is ready to explore new concepts in the coming academic year. With continued effort, she is expected to perform well.</t>
  </si>
  <si>
    <t>Harsha has adjusted well to the new classroom environment and shows a positive attitude towards learning. With continued participation and confidence, great progress is expected in the coming term.</t>
  </si>
  <si>
    <t>1. Hand Puppet Making - Participated</t>
  </si>
  <si>
    <t>1. SOF International English Olympiad - Participated,  2.  International Mathematics Olympiad - Participated,  3. National Science Olympiad - Participated.</t>
  </si>
  <si>
    <t>Aaruthra has shown lovely growth in confidence and a genuine eagerness to learn. With gentle guidance in staying focused and managing her time, her learning journey will become more relaxed and successful.</t>
  </si>
  <si>
    <t>ஆர்வமுள்ள மாணவி. எழுத்துப் பயிற்சியின் மூலம் சிறு சிறு பிழைகளைத் தவிர்க்கலாம்.மேலும் தினமும் 10 நிமிடம் வாசிப்பும் எழுதும் பழக்கத்தையும் வழக்கப்படுத்தினால் முன்னேற்றம் காணலாம் .</t>
  </si>
  <si>
    <t>Aaruthra has shown steady progress in mathematical operations. Strengthening her concentration and engaging in consistent practice will help her minimize errors and approach problem-solving with greater confidence.</t>
  </si>
  <si>
    <t>Aaruthra approaches learning and writing with curiosity and enthusiasm. With greater focus on key science terms and consistent reading habits, she will continue to grow beautifully.</t>
  </si>
  <si>
    <t>Aaruthra shows growing enthusiasm for Social Studies and enjoys learning about inspiring personalities and natural events. With regular reading and improved spelling, her performance will continue to rise steadily.</t>
  </si>
  <si>
    <t>Aaruthra is encouraged to be more attentive during theory explanations. Stronger conceptual focus will help her perform more confidently in practical sessions.</t>
  </si>
  <si>
    <t>1. MSSC Taekwondo Competition 2025- 2 Gold, 2. 1st Champions Cup - Tamilnadu State Level Taekwondo Championship 2025 - Won - 1 Gold &amp; 1 Silver, 3. VIFA Cup National Level Taekwondo Championship 2026 - Won - 2 Silver, 4. 4th Tamilnadu South Zone Taekwondo Championship 2026 - Won - 1 Gold &amp; 1 Bronze</t>
  </si>
  <si>
    <t>1. SOF  International English Olympiad - Participated,  2. SOF  International Mathematics Olympiad - Participated,  3. SOF National Science Olympiad - Participated.</t>
  </si>
  <si>
    <t>Aditya has started completing his classwork and homework with growing responsibility. With more regular attendance, he will feel more settled and gain greater confidence in handling his work independently.</t>
  </si>
  <si>
    <t>Aditya has a clear understanding of mathematical concepts. At times, minor calculation errors affect his accuracy. Paying closer attention to each step and practicing regularly will enhance his precision and confidence.</t>
  </si>
  <si>
    <t>Aditya shows a lovely eagerness to explore new ideas. With a steady routine in reading, writing, and timely completion of tasks, his confidence and understanding will strengthen.</t>
  </si>
  <si>
    <t>Aditya is developing a healthy interest in Social Studies and enjoys learning about people and nature-related topics. With better focus, regular practice, and fewer distractions, he will progress confidently.</t>
  </si>
  <si>
    <t>Aditya will benefit from regular revision to strengthen his understanding of key concepts. Putting greater effort into practical work will also build his confidence.</t>
  </si>
  <si>
    <t>1. SOF International English Olympiad - Participated ,  2. SOF International Mathematics Olympiad - Participated,  3.  SOF National Science Olympiad - Gold Medal Of Excellence</t>
  </si>
  <si>
    <t>Bhavya participates actively and shows a clear interest in learning new ideas. With increased self-belief during assessments, he will present his knowledge with the same confidence he shows in class.</t>
  </si>
  <si>
    <t>Bhavya is a creative learner and thinker. He has a good sense of the language and is able to comprehend well. He needs to work on improving his spelling. With continued effort, he can achieve excellence.</t>
  </si>
  <si>
    <t>Bhavya has made commendable academic progress and remains attentive and disciplined in class. With sustained effort and frequent practice, he can continue to strengthen his mathematical abilities.</t>
  </si>
  <si>
    <t>Bhavya is making encouraging progress in understanding, reading, and written work. With continued practice and confidence, he will present his learning more effectively in assessments.</t>
  </si>
  <si>
    <t>Bhavya understands concepts clearly and shows good grasp of lessons. With more confidence in writing and regular practice, he will present his ideas more effectively.</t>
  </si>
  <si>
    <t>Bhavya understands the concepts well and completes practical tasks satisfactorily. Focusing more on finer details will further enhance his performance.</t>
  </si>
  <si>
    <t>1. SOF International English Olympiad - Gold Medal Of Excellence,  2. SOF International Mathematics Olympiad - Participated,  3. SOF National Science Olympiad - Participated.</t>
  </si>
  <si>
    <t>Diyana’s growing confidence and enthusiastic participation are reflected in her steady academic progress. Her commitment and focus are helping her move forward with a positive learning attitude.</t>
  </si>
  <si>
    <t>மிகவும் ஆர்வமுள்ள மாணவி. எழுத்துப் பயிற்சி, வாசித்தல் பயிற்சி மிக நன்று!வாழ்த்துகள்.தினமும் 10 நிமிடம் வாசிப்பும் எழுதும் பழக்கத்தையும் வழக்கப்படுத்தினால் முன்னேற்றம் காணலாம் .</t>
  </si>
  <si>
    <t>Diyana displays sound conceptual understanding and maintains attentiveness during lessons. Her readiness to seek clarification supports her academic growth and strengthens her confidence in mathematics.</t>
  </si>
  <si>
    <t>Diyana demonstrates clear understanding and applies her learning thoughtfully. Her enthusiasm and active participation will continue to support her steady academic growth.</t>
  </si>
  <si>
    <t>Diana demonstrates excellent understanding and curiosity across all topics. Her attentive approach and consistent efforts help her set a wonderful example in class.</t>
  </si>
  <si>
    <t>Diyana grasps the concepts correctly and handles practical work well. Paying closer attention to details will help her achieve even better results.</t>
  </si>
  <si>
    <t>1.  SOF International English Olympiad - Participated, 2.  SOF International Mathematics Olympiad - Participated,  3. SOF National Science Olympiad - Participated.</t>
  </si>
  <si>
    <t>Diyasath is a responsible learner who completes his work with care. By focusing on key words and applying them in his answers, he will further strengthen his academic performance.</t>
  </si>
  <si>
    <t>Diyasath shows enthusiasm toward learning mathematics and participates well in class activities. Greater focus during lessons and careful review of his work will improve his accuracy and build stronger problem-solving skills.</t>
  </si>
  <si>
    <t>Diyasath shows strong promise in Science and a willingness to improve. With regular reading and careful presentation of ideas, he will gain greater confidence in his performance.</t>
  </si>
  <si>
    <t>Diyasath shows good clarity in key concepts and learns with interest. With regular reading and practice in writing detailed answers, his performance will improve further.</t>
  </si>
  <si>
    <t>Diyasath actively contributes to discussions and shows clear understanding of IT topics. Improved concentration will help him score higher in assessments.</t>
  </si>
  <si>
    <t>1.  SOF International English Olympiad - Participated,  2.  SOF International Mathematics Olympiad - Participated,  3. SOF National Science Olympiad - Participated.</t>
  </si>
  <si>
    <t>Hamsavardhini brings warmth and positivity to the classroom and works sincerely. Her responsible attitude and willingness to improve are contributing well to her steady progress.</t>
  </si>
  <si>
    <t>Hamsavardhini is a very quiet and observant student. She should practice reading and listening regularly.
With consistent hard work, she will be able to improve.</t>
  </si>
  <si>
    <t>Hamsavardhini is gradually improving in applying basic operations to advanced problems. Presenting all working steps clearly and reviewing answers carefully will enhance overall clarity and precision.</t>
  </si>
  <si>
    <t>Hamsavardhini shows good clarity in understanding concepts. With improved spelling, use of key terms, and confident participation, her learning will grow stronger.</t>
  </si>
  <si>
    <t>Hamsavardhini shows clear understanding and presents her ideas neatly. With continued focus on spelling and regular practice, her performance will grow stronger.</t>
  </si>
  <si>
    <t>Hamsavardhini puts in effort and is capable of doing well. Greater consistency and active participation in class discussions will strengthen her overall progress.</t>
  </si>
  <si>
    <t>1.  SOF International English Olympiad - Participated,  2. SOF International Mathematics Olympiad - Participated, 3.SOF National Science Olympiad - Gold Medal Of Excellence.</t>
  </si>
  <si>
    <t>Ilakkia Vaani is well-mannered and is becoming more confident in sharing her ideas. Her effort to attempt answers independently shows growing self-belief and pride in her progress.</t>
  </si>
  <si>
    <t>நல்ல முன்னேற்றம் உள்ளது,ஆர்வமுள்ள மாணவி. எழுத்துப் பயிற்சியின் மூலம் சிறு சிறு பிழைகளைத் தவிர்க்கலாம்.</t>
  </si>
  <si>
    <t>Ishana demonstrates good confidence and a strong understanding of her studies. With consistent effort and attentiveness, she will continue to reach her full potential.</t>
  </si>
  <si>
    <t>Ishana has a good command of basic mathematical operations. Writing each step systematically and checking her work carefully will help reduce errors and strengthen her analytical skills.</t>
  </si>
  <si>
    <t>Ishana demonstrates strong conceptual clarity and thoughtful application. With regular practice and consistent effort, she will express her ideas with greater confidence.</t>
  </si>
  <si>
    <t>Ishana shows strong conceptual clarity and expresses her ideas well. With consistent effort, she will continue to achieve higher levels of success.</t>
  </si>
  <si>
    <t>Ishana demonstrates responsible work habits and a good grasp of the lessons. Regular revision will help her achieve higher academic outcomes.</t>
  </si>
  <si>
    <t>Jayavardani shows enthusiasm for learning and a strong desire to improve. With clear understanding and regular practice, she is progressing well towards her goals.</t>
  </si>
  <si>
    <t>Jayavardani participates with enthusiasm and shows a positive learning attitude. With regular reading and engagement, she will continue to build confidence and progress steadily.</t>
  </si>
  <si>
    <t>Jayavardani is building her foundation steadily by learning basic concepts and keywords. With regular practice and simple sentence writing, her confidence will improve.</t>
  </si>
  <si>
    <t>Liba Shaik is making steady academic progress and shows willingness to improve. With regular attendance and consistent effort, her confidence and success will continue to grow.</t>
  </si>
  <si>
    <t>Liba understands concepts well but would benefit from increased attentiveness during lessons. Writing each step carefully and practicing consistently will help improve her overall performance.</t>
  </si>
  <si>
    <t>Liba shows good understanding and shares her ideas confidently in oral responses. With regular attendance and writing practice, her spelling and expression will improve further.</t>
  </si>
  <si>
    <t>Liba demonstrates good understanding and presents her work clearly. With continued effort, her spelling and overall performance will improve further.</t>
  </si>
  <si>
    <t>Liba is encouraged to improve her attentiveness during theory lessons. Better listening skills will support smoother execution of practical activities.</t>
  </si>
  <si>
    <t>1. MSSC Taekwondo Competition 2025 – Participated,  2. 9th Madurai District Taekwondo Championship 2026 - Won - 1 Gold &amp; 1 Bronze</t>
  </si>
  <si>
    <t>1.  SOF International English Olympiad - Participated,  2.  SOF International Mathematics Olympiad - Participated, 3. SOF National Science Olympiad - Participated.</t>
  </si>
  <si>
    <t>Mahila Mithra brings joy and positivity to the classroom and enjoys learning with her peers. With continued effort, her academic progress will help her achieve even higher levels.</t>
  </si>
  <si>
    <t>Mahila Mithra encounters difficulty with some mathematical concepts and requires support to complete tasks accurately. Greater classroom engagement and consistent practice will help her build confidence and achieve steady improvement.</t>
  </si>
  <si>
    <t>Mahila Mithra applies her knowledge well in written work. With continued focus on reading, writing, and key terms, she will achieve more confident outcomes.</t>
  </si>
  <si>
    <t>Mahila Mithra shows keen interest, especially in topics about leaders and nature. With regular reading, writing, and attention to spelling, she will reach her potential.</t>
  </si>
  <si>
    <t>Mahila Mithra has shown steady improvement in both theory and practical work. Continuing to clarify doubts will help her progress further.</t>
  </si>
  <si>
    <t>1. Hand Puppet Making - Won - 2nd Place</t>
  </si>
  <si>
    <t>1.  SOF International English Olympiad - Participated,   2. SOF International Mathematics Olympiad - Gold Medal Of Excellence,  3.SOF National Science Olympiad - Gold Medal Of Excellence,  4. SOF National Science Olympiad - 2nd Level - Merit Certificate.</t>
  </si>
  <si>
    <t>Nakshatraa shows strong dedication to her studies and works sincerely. As she interacts more with her peers, her confidence and well-being will continue to grow.</t>
  </si>
  <si>
    <t>மாணவியின் எழுத்துப் பயிற்சி, வாசித்தல் மிக நன்று! வாழ்த்துகள். முயற்சி தொடரட்டும்…</t>
  </si>
  <si>
    <t>Nakshatraa enjoys tackling challenging problems and shows interest in learning. With careful attention to detail and regular revision, she can further refine her mathematical skills.</t>
  </si>
  <si>
    <t>Nakshatraa displays strong conceptual clarity and genuine curiosity. Her thoughtful preparation and commitment reflect her growing depth of understanding.</t>
  </si>
  <si>
    <t>Nakshatraa approaches learning with enthusiasm and curiosity. Her habit of asking questions helps her build strong understanding and confidence.</t>
  </si>
  <si>
    <t>Nakshatraa demonstrates excellent conceptual clarity. Her practical work reflects outstanding effort and deep understanding.</t>
  </si>
  <si>
    <t>1. Hand Puppet Making - Won - 1st Place</t>
  </si>
  <si>
    <t>1. Guinness World Record Attempt – Participated,  2. 1st National (Lathi) Silambam Championship 2025 - Won - 1 Gold &amp; 2 Bronze,  3. Noble World Book of Record Attempt - Participated</t>
  </si>
  <si>
    <t>1. 2nd GC Inter club Shooting Championship - Won - Bronze</t>
  </si>
  <si>
    <t>1.  SOF International English Olympiad - Participated, 2.  SOF International Mathematics Olympiad - Participated, 3. SOF National Science Olympiad - Participated.</t>
  </si>
  <si>
    <t>Praneet’s cheerful nature adds positivity to the classroom, and his academic progress is commendable. By expressing his ideas more freely, he will build greater confidence in his learning.</t>
  </si>
  <si>
    <t>மாணவன் வகுப்பில் பதில் கூறும் ஆர்வம் பாராட்டுதலுக்குரியது. மேலும் வாசித்தல் பயிற்சி .கவனமாக எழுதுவதன் மூலம் சிறுசிறு பிழைகளைத் தவிர்க்கலாம் முயற்சி தொடரட்டும்...</t>
  </si>
  <si>
    <t>Praneet is making steady progress in mathematical operations and is gradually building confidence. Continued practice and careful verification of answers will help him achieve greater accuracy.</t>
  </si>
  <si>
    <t>Praneet brings positivity and potential to his learning. With better focus on key terms and clear sentence formation, he will continue to improve steadily.</t>
  </si>
  <si>
    <t>Praneet is learning quickly and showing steady progress. With neat handwriting and continued practice, he will grow more confident in his work.</t>
  </si>
  <si>
    <t>Praneet has made commendable progress in all areas. He understands concepts clearly and applies them effectively in practical sessions.</t>
  </si>
  <si>
    <t>Risliya has shown encouraging academic progress and courage in participating in BFIT activities. With regular attendance and involvement, she will grow stronger in both confidence and learning.</t>
  </si>
  <si>
    <t>Risliya worked very hard on learning the new language. She shows great dedication and is making steady progress. With continued effort, she will achieve excellent proficiency</t>
  </si>
  <si>
    <t>Risliya is comfortable with basic operations but faces difficulty applying them to complex word problems. Practicing application-based questions regularly will enhance her understanding, speed, and precision.</t>
  </si>
  <si>
    <t>Risliya approaches learning with thoughtfulness and creativity. With regular attendance and consistent practice, she will build confidence and reach new milestones.</t>
  </si>
  <si>
    <t>Risliya is a quick learner who completes her work efficiently. With regular attendance and consistent effort, her learning will become more effective.</t>
  </si>
  <si>
    <t>Risliya shows good understanding of theoretical concepts and applies them well in practical activities. Continued practice will help her refine her skills further.</t>
  </si>
  <si>
    <t>1. Hand Puppet Making - Won - 3rd Place</t>
  </si>
  <si>
    <t>1.  SOF International English Olympiad - Gold Medal Of Excellence,  2. SOF International Mathematics Olympiad - Gold Medal Of Excellence,   3.SOF National Science Olympiad - Participated. 4.   SOF International English Olympiad - 2nd Level - Merit Certificate, 5.  SOF  International Mathematics Olympiad - 2nd Level - Merit Certificate.</t>
  </si>
  <si>
    <t>Ryan consistently demonstrates strong academic skills and supports his peers thoughtfully. With better focus and fewer distractions, he will continue to achieve excellent results.</t>
  </si>
  <si>
    <t>Ryan demonstrates strong understanding of multiplication and division. He approaches tasks thoughtfully and solves word problems with logical reasoning. Maintaining consistent effort will help him continue excelling.</t>
  </si>
  <si>
    <t>Ryan is a dedicated learner who demonstrates strong ability. With sustained focus and detailed responses, he will continue to achieve higher success.</t>
  </si>
  <si>
    <t>Ryan demonstrates excellent conceptual clarity and strong application skills. With continued focus, he will achieve even greater success.</t>
  </si>
  <si>
    <t>Ryan maintains excellent concentration during lessons and consistently produces high-quality practical work. He completes tasks promptly and efficiently.</t>
  </si>
  <si>
    <t>Saai Vika shows good learning potential and understanding of concepts. With increased attentiveness and focus, her confidence and performance will improve further.</t>
  </si>
  <si>
    <t>Saai Vika understands mathematical concepts well; however, occasional careless mistakes affect her results. Paying closer attention to each step and practicing with larger numbers will strengthen her confidence and accuracy.</t>
  </si>
  <si>
    <t>Saai Vika is showing growing interest and sincere effort in learning. With regular practice in reading and writing, she will progress steadily with confidence.</t>
  </si>
  <si>
    <t>Saai Vika is developing her understanding of basic concepts steadily. With regular practice, her confidence and expression will improve further.</t>
  </si>
  <si>
    <t>Saai Vika is encouraged to participate more actively in discussions. Clarifying doubts during theory classes will help her excel further.</t>
  </si>
  <si>
    <t>1.  SOF International English Olympiad - Gold Medal Of Excellence,  2. SOF International Mathematics Olympiad - Participated,  3. SOF National Science Olympiad - Participated.</t>
  </si>
  <si>
    <t>Sahath shows excellent conceptual understanding and a lively approach to learning. When his energy is guided positively, he becomes a strong contributor to the classroom.</t>
  </si>
  <si>
    <t>Sahath displays excellent understanding of addition, subtraction, and multiplication. He solves problems confidently and applies logical thinking effectively. Sustaining this dedication will help him achieve higher milestones.</t>
  </si>
  <si>
    <t>Sahath displays excellent subject knowledge and consistent learning habits. With careful attention during assessments, he will perform at an even higher level.</t>
  </si>
  <si>
    <t>Sahath shows outstanding understanding and strong dedication to learning. His consistent efforts are reflected in his excellent performance.</t>
  </si>
  <si>
    <t>Sahath is encouraged to participate more actively in discussions. Clarifying doubts during theory classes will help her excel further.</t>
  </si>
  <si>
    <t>1. SOF International Mathematics Olympiad - Gold Medal of Excellence,  2. SOF National Science Olympiad - Participated.</t>
  </si>
  <si>
    <t>Sashank participates actively and shares thoughtful ideas. With attention to neatness and responsibility, he will progress with greater confidence in his work.</t>
  </si>
  <si>
    <t>மிகவும் ஆர்வமுள்ள மாணவன்.கவனமாக எழுதுவதன் மூலம் சிறுசிறு பிழைகளைத் தவிர்க்கலாம். வாசித்தல் பயிற்சி மிக நன்று!வாழ்த்துகள்</t>
  </si>
  <si>
    <t>Sashank shows clarity and confidence in mathematics. Reducing distractions and maintaining steady concentration during tasks will further enhance his academic performance.</t>
  </si>
  <si>
    <t>Sashank shares ideas enthusiastically and shows strong engagement. With improved written expression, he will reflect his understanding more clearly in assessments.</t>
  </si>
  <si>
    <t>Sashank connects concepts well to real-life situations and shares thoughtful ideas. With careful attention during assessments, he will present his answers more completely.</t>
  </si>
  <si>
    <t>Sashank needs to enhance his listening skills and maintain better focus during theory sessions. This will positively impact his practical performance.</t>
  </si>
  <si>
    <t>சொற்களைச் சொல்லிக் கொண்டே எழுதுவதன் மூலம் எழுத்துப் பிழையையும் எழுத்து வடிவத்தையும் தெளிவுபடுத்தலாம்.வீட்டுப் பாடத்தை சரிவர செய்து வந்தால் நல்ல முன்னேற்றம் காணலாம்.</t>
  </si>
  <si>
    <t>Shamitha demonstrates good understanding of mathematical concepts but needs to be more consistent in completing written work. Greater focus and regular practice will strengthen overall proficiency.</t>
  </si>
  <si>
    <t>Shamitha shows good conceptual understanding and speaks confidently. With continued practice, her spelling and written presentation will improve steadily.</t>
  </si>
  <si>
    <t>Shamitha shows good understanding and a sincere interest in learning. With regular practice in spelling and sentence formation, she will progress confidently.</t>
  </si>
  <si>
    <t>Shamitha is encouraged to stay attentive during theory classes and come prepared with required materials. This will help her complete tasks more effectively.</t>
  </si>
  <si>
    <t>Shamitha shows sincere interest in her studies and a willingness to improve. With regular practice and attention to spelling, her academic skills will strengthen further.</t>
  </si>
  <si>
    <t>1.  SOF International English Olympiad - Participated., 2. SOF International Mathematics Olympiad - Participated,  3.SOF National Science Olympiad - Gold Medal Of Excellence.</t>
  </si>
  <si>
    <t>Thamizheezha Nachiyar shows good understanding and gives thoughtful responses. With consistent task completion and active participation, she will grow into a confident learner.</t>
  </si>
  <si>
    <t>மாணவியின் எழுத்துப் பயிற்சி, வாசித்தல் மிக நன்று! வாழ்த்துகள். எழுத்துப் பயிற்சியின் மூலம் சிறு சிறு பிழைகளைத் தவிர்க்கலாம். முயற்சி தொடரட்டும்…</t>
  </si>
  <si>
    <t>Thamizheezha Nachiyar She has the ability to do well in her studies and shows a positive attitude. With more practice and attention to detail, she can improve her overall performance.</t>
  </si>
  <si>
    <t>Thamizheezha Nachiyar demonstrates clear understanding of concepts. With active participation and consistent practice, she will grow into a confident learner.</t>
  </si>
  <si>
    <t>Thamizheezha Nachiyar shows good understanding and willingness to learn. With consistent practice and task completion, her confidence will grow steadily.</t>
  </si>
  <si>
    <t>Thamizheezha Nachiyar works steadily in both theory and practical sessions. With improved concentration, she can achieve even greater success.</t>
  </si>
  <si>
    <t xml:space="preserve">Tharun Shiva .B </t>
  </si>
  <si>
    <t>Tharun Shiva is a hardworking student.
He is able to read and write words.
He can understand simple sentences when he hears them repeatedly.
With more practice, he will improve further.</t>
  </si>
  <si>
    <t>Tharun Shiva has a firm grasp of fundamental operations and is steadily progressing in complex calculations. Presenting solutions step-by-step will improve accuracy. His perseverance and positive attitude toward learning are commendable.</t>
  </si>
  <si>
    <t>Tharun Shiva connects concepts well to real-life situations and shows strong understanding. With careful reading of questions and complete answers, his written work will improve further.</t>
  </si>
  <si>
    <t>Tharun Shiva shows good understanding and attempts higher-order questions confidently. With neat presentation, he will reflect his knowledge more effectively.</t>
  </si>
  <si>
    <t>Tharun Shiva maintains a good balance between listening and practical execution. A little more focus will further improve the quality of his work.</t>
  </si>
  <si>
    <t>Tharun shiva approaches his work sincerely and shares his ideas confidently. His helpful and responsible nature makes him a positive influence in the classroom.</t>
  </si>
  <si>
    <t>1. SOF International English Olympiad - Participated, 2. SOF International Science Olympiad - Participated.</t>
  </si>
  <si>
    <t>Tholkappian participates confidently and shows creativity in learning. With regular practice in sentence formation, he will express his ideas more clearly.</t>
  </si>
  <si>
    <t>Tholkappian shows strong mathematical ability and clear understanding of concepts. However, distractions and incomplete written explanations sometimes limit his performance. With focused effort and detailed presentation of work, he can fully demonstrate his potential.</t>
  </si>
  <si>
    <t>Tholkappian has shown commendable progress and growing confidence. With consistent practice and use of key terms, his learning will continue to strengthen.</t>
  </si>
  <si>
    <t>Tholkappian has shown encouraging progress and interest in learning about leaders. With regular practice, his overall performance will strengthen further.</t>
  </si>
  <si>
    <t>Tholkappian participates in lessons and shows willingness to learn. Greater attention during explanations and additional practice will strengthen his skills.</t>
  </si>
  <si>
    <t>1. 9th Madurai District Taekwondo Championship 2026 - Won - 1 Gold &amp; 1 Silver</t>
  </si>
  <si>
    <t>1.U-12 Master Academy District Level -  Cricket  -  Runner Up (Batting All Rounder)</t>
  </si>
  <si>
    <t>1.  SOF International English Olympiad - Participated,  2.  SOF International Mathematics Olympiad - Participated,   3. SOF National Science Olympiad - Participated.</t>
  </si>
  <si>
    <t>Udhayen shares his ideas confidently and contributes well in group activities. With steady focus and thoughtful peer interactions, he will achieve great success.</t>
  </si>
  <si>
    <t>Udhayen demonstrates sound conceptual understanding and solves problems accurately. He would benefit from improving the speed of written work. Consistent timed practice will help enhance both efficiency and accuracy.</t>
  </si>
  <si>
    <t>Udhayen demonstrates strong understanding and presents his ideas clearly. By answering all parts of questions fully, he will achieve even better results.</t>
  </si>
  <si>
    <t>Udhayen shows strong conceptual clarity and relates learning to real-life situations. With careful reading of questions, he will achieve even better results.</t>
  </si>
  <si>
    <t>Udhayen consistently performs very well in both conceptual and practical areas. His ability to connect theory with real-world application is impressive.</t>
  </si>
  <si>
    <t>Udhiksha expresses her ideas well and shows improvement with consistent presence. With regular attendance, her confidence and understanding will continue to grow.</t>
  </si>
  <si>
    <t>மாணவியின் முயற்சி பாராட்டுதலுக்குரியது. எழுத்துப்பயிற்சியில் கவனம் தேவை,தினமும் 10 நிமிடம் வாசிப்பும் எழுதும் பழக்கத்தையும் வழக்கப்படுத்தினால் முன்னேற்றம் காணலாம் .</t>
  </si>
  <si>
    <t>Udhiksha performs basic operations competently but finds difficulty applying them to complex word problems. Practicing real-life and application-based examples will improve conceptual clarity, speed, and confidence.</t>
  </si>
  <si>
    <t>Udhiksha shows interest in learning and a willingness to improve. With regular attendance and consistent practice, she will continue to make steady progress.</t>
  </si>
  <si>
    <t>Udhiksha is showing steady improvement in her learning. With regular attendance and focused effort, her confidence will continue to grow.</t>
  </si>
  <si>
    <t>Udhiksha is encouraged to take more initiative in discussions and seek clarification when needed. Regular preparation and attentiveness will support her progress.</t>
  </si>
  <si>
    <t>Maahina has settled in well and builds warm relationships with her classmates. Her active participation is commendable, and with continued practice in Tamil, she will excel further.</t>
  </si>
  <si>
    <t>Maahina shows curiosity and interest in exploring new mathematical topics. Encouraging her to ask questions and seek clarification when needed will further strengthen her understanding and academic growth.</t>
  </si>
  <si>
    <t>Maahina shows good understanding and a positive learning attitude. With consistent effort, she will express her ideas more confidently in writing.</t>
  </si>
  <si>
    <t>Maahina has shown encouraging improvement and good understanding in parts. With consistent effort across all topics, her performance will improve further.</t>
  </si>
  <si>
    <t>Maahina shows enthusiasm towards learning IT and is eager to explore new topics. Participating more actively in class discussions will deepen her understanding.</t>
  </si>
  <si>
    <t>QMIS20254A28</t>
  </si>
  <si>
    <t>Deekshita Rameshkumar</t>
  </si>
  <si>
    <t>Deekshita shows strong dedication and sincerity in her work. As she becomes more comfortable with her peers, her confidence and overall growth will continue to flourish.</t>
  </si>
  <si>
    <t>Deekshitha excels in Mathematics and shows clear conceptual understanding. She is attentive and completes her work neatly. She can improve further by participating more in other subjects and maintaining consistency across all areas.</t>
  </si>
  <si>
    <t>Deekshita shares ideas enthusiastically and shows strong engagement. With improved written expression, she will reflect her understanding more clearly in assessments.</t>
  </si>
  <si>
    <t>Deekshita demonstrates excellent understanding and strong application skills. With continued focus, she will achieve even higher levels of success.</t>
  </si>
  <si>
    <t>Deekshita demonstrates excellent conceptual clarity. Her practical work reflects outstanding effort and deep understanding.</t>
  </si>
  <si>
    <t xml:space="preserve">Antariksh has strong potential to achieve excellent growth. Though he may lose focus occasionally, steady practice and supportive guidance will help him build better concentration and show consistent improvement.
</t>
  </si>
  <si>
    <t>வகுப்பில் வாய்மொழியாக விடை தருவது பாராட்டத்தக்கது பள்ளிக்கு தொடர்ச்சியாக வருவதன் மூலம் நல்ல மேம்பாட்டை காணலாம்.</t>
  </si>
  <si>
    <t>Antariksh is an energetic and playful student who brings liveliness to the classroom. He is encouraged to attend school regularly and participate more actively in learning activities. Developing better focus during class and maintaining his work neatly will help him build stronger learning habits and show better progress.</t>
  </si>
  <si>
    <t>Antariksh shows steady understanding and approaches learning with sincerity. With regular practice, focus, and attention to spelling and presentation, his answers will become more accurate.</t>
  </si>
  <si>
    <t>Antariksh has shown improvement in Social Studies. He needs to focus more on reading and writing practice and concentrate on his written work. He should continue working on identifying letters, improving his handwriting, and bringing his books to school regularly. With more consistent effort, he can score higher.</t>
  </si>
  <si>
    <t>Antariksh will benefit from strengthening his listening skills during theory sessions, which will support better performance in practical work. Bringing required materials regularly will help him complete tasks smoothly and on time.</t>
  </si>
  <si>
    <t>Dhiyasnika takes part eagerly and shows genuine interest in English. With sharper attention during reading activities, she can quicken her progress and aim for even higher achievement.</t>
  </si>
  <si>
    <t>வகுப்பில் அதிக ஆர்வத்துடன் உள்ள மாணவி. கவனக்குறைவால் வருகின்ற எழுத்துப் பிழைகளை தவிர்த்தல் நல்லது.</t>
  </si>
  <si>
    <t>Dhiyasnika is a kind, caring, and well-mannered student who maintains a positive attitude in the classroom. She approaches her work with patience and sincerity, following the “slow and steady wins the race” approach. At times, she is encouraged to work a little faster and participate more actively so that she can make the most of her learning opportunities.</t>
  </si>
  <si>
    <t>Dhiyasnika demonstrates good clarity in concepts and a willingness to learn. With consistent study habits and careful attention to spelling and questions, her confidence will grow.</t>
  </si>
  <si>
    <t>Dhiyasnika is progressing well and understands the concepts clearly. With a little more effort and regular writing practice, she can score higher marks, as she is capable of doing very well.</t>
  </si>
  <si>
    <t>Dhiyasnika shows great enthusiasm in both theory and practical classes. She actively contributes to discussions and completes assignments confidently.</t>
  </si>
  <si>
    <t>Dhiyasnika is a kind and well-mannered student who works with patience and sincerity. She is encouraged to improve her speed and participate more actively in class.</t>
  </si>
  <si>
    <t xml:space="preserve"> 4B</t>
  </si>
  <si>
    <t>1. SOF International English Olympiad - Participated, 2. SOF International Mathematics Olympiad - Gold Medal of Excellence, 3. SOF National Science Olympiad - Gold Medal of Excellence.</t>
  </si>
  <si>
    <t>Franklin possesses a remarkable grasp of the English language. His originality and expressive skills truly stand out and deserve special recognition.</t>
  </si>
  <si>
    <t>தன் வேலைகளில் அதிக கவனம் கொண்ட மாணவன். எழுத்துப் பயிற்சி நன்று வாசித்தலில் சற்று கவனம் தேவை.</t>
  </si>
  <si>
    <t>Franklin is a very disciplined and obedient student who shows great curiosity in learning new things. His interest in gaining knowledge is truly impressive, and he listens attentively during class. He is also very prompt in completing his work, which reflects his responsible attitude towards learning.</t>
  </si>
  <si>
    <t>Franklin shows strong conceptual clarity and presents neat, well-written work. With careful reading and quick revision of answers, he will achieve even higher results.</t>
  </si>
  <si>
    <t>Franklin continues to perform very well in Social Studies. He enjoys the subject and is very capable. By avoiding rare careless mistakes, he can consistently achieve full marks.</t>
  </si>
  <si>
    <t>Franklin demonstrates excellent conceptual clarity and applies his knowledge effectively in practical sessions. He consistently completes his work within the allotted time.</t>
  </si>
  <si>
    <t>Hashwan understands lessons well and listens with attention. By spending additional time on reading and writing, especially strengthening spelling and vocabulary, he can greatly elevate his performance.</t>
  </si>
  <si>
    <t>வகுப்பில் அதிக கவனத்துடன் இருப்பது பாராட்டத்தக்கது. எழுத்துப் பிழைகளை தவிர்த்தல் வேண்டும்.</t>
  </si>
  <si>
    <t>Hashwan is an active and lively student who brings energy to the classroom. He is encouraged to listen attentively and develop better classroom discipline to make the most of his learning time. With proper guidance, care, and improved focus, he can build good learning habits and show positive progress.</t>
  </si>
  <si>
    <t>Hashwan learns quickly and shows clear understanding, especially in spelling. With continued practice and confidence in writing, his performance will improve further.</t>
  </si>
  <si>
    <t>Hashwan is showing steady progress and interest in the subject. With a little more hard work in learning keywords and regular reading and writing practice, he can perform even better</t>
  </si>
  <si>
    <t>Hashwan shows interest in IT topics and has good potential. Improved focus during lessons will help him build a stronger conceptual foundation.</t>
  </si>
  <si>
    <t>1. Hand Puppet Making - Won - 1st place</t>
  </si>
  <si>
    <t>1. SOF International English Olympiad - Gold Medal of Excellence, 2. SOF International Mathematics Olympiad - Participated, 3. SOF National Science Olympiad - Participated.</t>
  </si>
  <si>
    <t>Hifza consistently exhibits strong language proficiency. Her enthusiasm for creative writing reflects her imaginative thinking and confident expression.</t>
  </si>
  <si>
    <t>ஒழுக்கத்துடன் உள்ள மாணவி. வாசித்தல் பயிற்சி தேவை எழுத்துப்பிழைகளை தவிர்த்தல் வேண்டும்.</t>
  </si>
  <si>
    <t>Hifza is a disciplined and responsible student who shows a positive attitude towards learning. She completes her homework on time and sets a good example for others through her sincerity and dedication. Her leadership qualities and willingness to take responsibility are truly commendable.</t>
  </si>
  <si>
    <t>Hifza shows excellent understanding and presents her ideas with clarity and detail. With careful reading and review of answers, her strong performance will improve further.</t>
  </si>
  <si>
    <t>Hifza continues to do very well in Social Studies. By avoiding rare careless mistakes and reading the questions carefully, she can consistently score full marks.</t>
  </si>
  <si>
    <t>Hifza is a dedicated and enthusiastic learner. She displays strong understanding of IT concepts and actively engages in discussions. Her consistent effort is truly commendable.</t>
  </si>
  <si>
    <t>Hurshit is a motivated learner who shows sincere interest in his work. Regular reading, frequent writing practice, and greater attention to detail will enhance his accuracy and help him achieve steady advancement.</t>
  </si>
  <si>
    <t>Hurshit is a quiet and obedient student who maintains good behaviour in the classroom. He is encouraged to attend school regularly and come on time so that he can actively take part in all learning activities. With consistent attendance and participation, he will be able to make better progress in his studies.</t>
  </si>
  <si>
    <t>Hurshit’s regular attendance has supported steady improvement in his learning. With punctuality and consistent practice, his confidence and performance will grow.</t>
  </si>
  <si>
    <t>Hurshit is attentive in class and making progress. He should avoid taking leave frequently. With regular learning and a little more effort, he can improve further and score highe</t>
  </si>
  <si>
    <t>Hurshit has shown progress in completing tasks within the given time. Participating more actively in class discussions will further strengthen his understanding.</t>
  </si>
  <si>
    <t>Isai Vaani. V</t>
  </si>
  <si>
    <t>வகுப்பில் அதிக கவனம் கொண்ட மாணவி கையெழுத்தில் சற்று கவனம் தேவை.</t>
  </si>
  <si>
    <t>Janani is progressing positively in English. She maintains a cheerful attitude, collaborates well with peers, and listens carefully, all of which contribute to her development.</t>
  </si>
  <si>
    <t>வீட்டு பாடங்களை முறையாக செய்து வருவது பாராட்டத்தக்கது. கவனக்குறைவால் வருகின்ற எழுத்துப் பிழைகளை தவிர்க்கவும்.</t>
  </si>
  <si>
    <t>Janani is a quiet, disciplined, and caring student who is well-liked in the classroom. She maintains neat work with very good handwriting and also shows excellent drawing skills. She is encouraged to participate more actively and express herself with confidence, as this will help her shine even more in class.</t>
  </si>
  <si>
    <t>Janani shows clear understanding and presents her work neatly. With regular practice, she will continue to improve and achieve better outcomes.</t>
  </si>
  <si>
    <t>Janani has made remarkable progress and deserves appreciation for her hard work. She excels in Social Studies and is capable of consistently scoring centum. She answers well in class.</t>
  </si>
  <si>
    <t>Janani effectively connects theoretical knowledge with practical application. Seeking clarification whenever needed will help her continue to excel.</t>
  </si>
  <si>
    <t>Lakshana has the ability to perform very well. With improved concentration and regular guided practice, she can strengthen her focus and continue moving forward steadily.</t>
  </si>
  <si>
    <t>வகுப்பில் ஆர்வத்துடன் இருப்பது பாராட்டத்தக்கது. எழுத்து பயிற்சி தேவை.</t>
  </si>
  <si>
    <t>Lakshana is a cheerful and well-mannered student who expresses herself confidently. She is encouraged to take more interest in her written work and overall learning. With consistent practice in reading and writing, she will be able to make better progress and showcase her full potential.</t>
  </si>
  <si>
    <t>Lakshana explains concepts well by linking them to real-life situations. With continued practice in writing, her work will reflect her strong understanding.</t>
  </si>
  <si>
    <t>Lakshana is progressing well and answers confidently in class. She should continue working on improving her handwriting and practicing regular writing. Bringing her books daily will help her complete all work and score higher.</t>
  </si>
  <si>
    <t>Lakshana Shree will achieve even better results by staying attentive during theory lessons. Greater focus will make practical tasks easier and more accurate.</t>
  </si>
  <si>
    <t>Mahdiyyah shows impressive fluency and strong self-discipline. She approaches her responsibilities seriously and completes her work with care and precision.</t>
  </si>
  <si>
    <t>Mahdiyyah is a cheerful, playful, and sensitive student who brings positivity to the classroom. She participates well in activities and shows interest in most subjects. With continued guidance and support, she can gain more confidence in her learning and gradually strengthen her skills.</t>
  </si>
  <si>
    <t>Mahdiyyah has shown renewed focus and steady progress. With continued attention and regular practice, her performance will improve further.</t>
  </si>
  <si>
    <t>Mahdiyyah is doing well and remains attentive in class. With regular reading and writing practice, she can score higher in Social Studies. She likes the subject and is very capable</t>
  </si>
  <si>
    <t>Mahdiyyah maintains a good balance between conceptual understanding and hands-on work. Participating more actively in discussions will enhance her learning experience.</t>
  </si>
  <si>
    <t>Mahdiyyah is a cheerful and sensitive student who brings positivity to the classroom. She participates well in activities and shows interest in most subjects. With continued guidance and support, she can gain more confidence in her learning and gradually strengthen her skills.</t>
  </si>
  <si>
    <t>Mahilmathi pays attention during lessons and understands concepts clearly. By being mindful of spelling accuracy, she can further raise her academic performance.</t>
  </si>
  <si>
    <t>Mahilmathi Bala is a sincere student. She sometimes finds it difficult to focus on language. With individual guidance and support, she will be able to learn and improve the language gradually.</t>
  </si>
  <si>
    <t>Mahilmathi Bala is a sincere and hardworking student who has shown good improvement in her studies. Her consistent effort and positive attitude are commendable. By continuing to try her best, she can achieve even greater progress and excel further in her learning.</t>
  </si>
  <si>
    <t>Mahilmathi Bala is participating more actively and has improved her handwriting. With consistent practice in writing simple sentences, her academic growth will continue.</t>
  </si>
  <si>
    <t>Mahilmathi Bala shows genuine interest in IT concepts and makes sincere efforts to complete tasks on time. Her dedication is appreciated.</t>
  </si>
  <si>
    <t>Naiyana speaks confidently and listens attentively, showing deep interest in English. Consistent writing practice will help her reach even greater academic success.</t>
  </si>
  <si>
    <t>Naiyana worked very hard on learning the new language. She shows great dedication and is making steady progress. With continued effort, she will achieve excellent proficiency</t>
  </si>
  <si>
    <t>Naiyana is a bright and knowledgeable student who participates actively in class. She is encouraged to overcome exam fear and approach tasks with confidence. By paying attention to details and carefully understanding questions, she will be able to demonstrate her true potential more effectively.</t>
  </si>
  <si>
    <t>Naiyana participates confidently and presents her work neatly. With practice in analytical questions and improved writing speed, she will perform even better.</t>
  </si>
  <si>
    <t>Naiyana continues to perform well in Social Studies. She actively participates in class and answers well orally. By avoiding a few careless mistakes, she can score even higher mark</t>
  </si>
  <si>
    <t>Naiyana has good potential and is capable of doing well. Improving time management and maintaining focus will help her perform more confidently.</t>
  </si>
  <si>
    <t>Naiyana is a bright student who participates actively in class. She is encouraged to overcome exam fear and approach tasks with confidence. By paying attention to details and carefully understanding questions, she will be able to demonstrate her true potential more effectively.</t>
  </si>
  <si>
    <t>Niraimathi communicates fluently and completes her work neatly and efficiently. Giving extra care to correct spelling will help her perfect her skills.</t>
  </si>
  <si>
    <t>Niraimathi is a loving, caring, and helpful student who enjoys assisting her classmates. She is well-mannered, obedient, and shows a positive attitude towards all classroom activities. Her kindness and willingness to support others make her a wonderful presence in the class.</t>
  </si>
  <si>
    <t>Niraimathi shows strong understanding and expresses her ideas clearly. With attention to spelling and neat presentation, her written work will improve.</t>
  </si>
  <si>
    <t>Niraimathi is an active participant in class and is progressing steadily. By focusing more on handwriting and regular reading practice, she can score higher marks</t>
  </si>
  <si>
    <t>Niraimathi performs well in both theory and practical sessions. She uses digital tools effectively to complete her assignments accurately.</t>
  </si>
  <si>
    <t>1. MSSC Silambam Competition - Participated.</t>
  </si>
  <si>
    <t>Rakshan is an imaginative learner with excellent language control. His interest in reading and writing greatly strengthens his overall learning journey.</t>
  </si>
  <si>
    <t>வகுப்பில் பொறுப்புடன் உள்ள மாணவன். கவனக்குறைவால் வரும் எழுத்துப் பிழைகளை தவிர்த்தல் நல்லது.</t>
  </si>
  <si>
    <t>Rakshan is a talented and capable student who shows great potential in all areas. Recently, he has been a little playful in class and is encouraged to maintain focus and demonstrate more self-discipline. With guidance and encouragement, he can develop leadership qualities and positively influence his peers.</t>
  </si>
  <si>
    <t>Rakshan demonstrates excellent conceptual clarity and neat presentation. With continued focus and practice, he will achieve even stronger results.</t>
  </si>
  <si>
    <t>Rakshan continues to excel in Social Studies and understands concepts very well. With continued focus and by avoiding rare careless mistakes, he can consistently achieve centum</t>
  </si>
  <si>
    <t>Rakshan is an active learner who completes his tasks within the given time. He confidently clarifies doubts and applies tools efficiently during practical sessions.</t>
  </si>
  <si>
    <t>Riya would benefit from focusing more carefully on accurate reading and spelling. With steady writing practice, she can demonstrate clear and meaningful improvement.</t>
  </si>
  <si>
    <t>Riya is a lovely and well-mannered student who shows a positive attitude towards learning. She is making good improvement in all areas and participates actively in classroom activities. With continued effort and enthusiasm, she will continue to grow and achieve even better progress.</t>
  </si>
  <si>
    <t>Riya is gaining confidence as her understanding improves. With regular practice and focus, her progress will remain steady.</t>
  </si>
  <si>
    <t>Riya understands the concepts well and enjoys Social Studies. By bringing her books regularly and completing homework on time, along with regular reading and writing practice, she can score better marks</t>
  </si>
  <si>
    <t>Riya has shown improvement in both writing and attentive listening. Bringing her books regularly will further support her understanding of the lessons.</t>
  </si>
  <si>
    <t>Rohith Kumar shows genuine enthusiasm for English. Regular practice to improve handwriting will make his written work clearer and more presentable.</t>
  </si>
  <si>
    <t>Rohit is an energetic and playful student who brings liveliness to the classroom. He is encouraged to develop better focus on learning, maintain cleanliness, and follow classroom rules consistently. By participating actively and adopting positive habits, he can make good progress and improve his overall performance.</t>
  </si>
  <si>
    <t>Rohit participates actively and shows good understanding. With attention to spelling and neat handwriting, his written work will improve.</t>
  </si>
  <si>
    <t>Rohit is doing well in understanding the concepts. With regular reading and writing practice and consistent effort, he can score higher marks</t>
  </si>
  <si>
    <t>Rohit Kumar will benefit from greater focus during class activities. Reducing distractions and coming prepared with materials will help him complete tasks effectively.</t>
  </si>
  <si>
    <t>Rohit is an energetic student who brings liveliness to the classroom. He is encouraged to develop better focus on learning, maintain cleanliness, and follow classroom rules consistently. By participating actively and adopting positive habits, he can make good progress and improve his overall performance.</t>
  </si>
  <si>
    <t>1. 6th SGKS Kodai Cup 2025 Silambam - Won - Gold.</t>
  </si>
  <si>
    <t>Sashwin Aarya puts careful thought into his answers. As a creative learner, He displays strong language skills and thoughtful expression.</t>
  </si>
  <si>
    <t>வகுப்பில் ஆர்வத்துடன் உள்ள மாணவன் சிறு எழுத்து பயிற்சி மற்றும் வாசல் பயிற்சி தேவை.</t>
  </si>
  <si>
    <t>Sashwin is a friendly, well-mannered, and cheerful student who gets along well with his classmates. He shows a positive attitude towards learning and participates actively in class activities. He is encouraged to take more responsibility for his work and actions, which will help him grow even further.</t>
  </si>
  <si>
    <t>Sashwin connects ideas well and contributes thoughtfully in discussions. With better attention to spelling, his performance will become more refined.</t>
  </si>
  <si>
    <t>Sashwin remains very attentive in class and is progressing well. By avoiding a few careless mistakes, he can definitely achieve centum in Social Studies</t>
  </si>
  <si>
    <t>Sashwin demonstrates good theoretical understanding and applies concepts well in practical sessions. Continued practice will further strengthen his skills.</t>
  </si>
  <si>
    <t>Sashwin is a friendly, well-mannered, student who gets along well with his classmates. He shows a positive attitude towards learning and participates actively in class activities. He is encouraged to take more responsibility for his work and actions, which will help him grow even further.</t>
  </si>
  <si>
    <t>1. 9th Madurai District Taekwondo Championship 2026 - Won - Silver.</t>
  </si>
  <si>
    <t>Sharveshwaran has made notable progress in reading. Continued writing practice and clearer pronunciation will support his further growth.</t>
  </si>
  <si>
    <t>Sharveshwaran is a good and sincere student who shows a positive attitude towards learning. He is encouraged to take more responsibility for his belongings, such as notes, books, and lunch bags, to develop better organizational habits. With continued guidance, he will be able to grow more responsible and disciplined.</t>
  </si>
  <si>
    <t>Sharveshwaran shows excellent subject knowledge and attempts higher-order questions confidently. With regular writing practice and correct spelling, he will continue to excel.</t>
  </si>
  <si>
    <t>Sharveshwaran shows great interest in Social Studies and enjoys learning. Regular reading, writing practice, and learning keywords will help him score higher.</t>
  </si>
  <si>
    <t>Sharveshwaran is capable of good work. Improved concentration and better time management will help him complete assignments more efficiently.</t>
  </si>
  <si>
    <t>Sivadiya has shown pleasing improvement in reading. Maintaining concentration in class and dedicating time to writing practice will help her advance even more.</t>
  </si>
  <si>
    <t>வகுப்பில் ஆர்வத்துடன் உள்ள மாணவி. எழுத்து பயிற்சி மற்றும் வாசித்தல் பயிற்சி தேவை.</t>
  </si>
  <si>
    <t>Sivadiya is a lively and cheerful student who brings energy to the classroom. She is encouraged to avoid complaining about others and to focus on her own learning. By maintaining better discipline and paying attention during class, she can make positive progress and develop stronger habits.</t>
  </si>
  <si>
    <t>Sivadiya has shown steady growth and attempts higher-order questions confidently. With focus on spelling and sentence structure, her writing will improve.</t>
  </si>
  <si>
    <t>Sivadiya is a good listener and is gradually improving in her work. She should focus on completing homework on time and bringing her books regularly. With regular reading and writing practice, she can perform better.</t>
  </si>
  <si>
    <t>Sivadiya is encouraged to maintain steady focus during lessons. Completing tasks carefully and clarifying doubts will enhance her overall understanding.</t>
  </si>
  <si>
    <t>Sivadiya is a lively and cheerful student who brings energy to the classroom. by maintaining better discipline and paying attention during class, she can make positive progress and develop stronger habits.</t>
  </si>
  <si>
    <t>Sri Sanjana is gradually strengthening her English skills. Her positive outlook, cooperative nature, and attentive listening greatly enhance her learning experience.</t>
  </si>
  <si>
    <t>பொறுப்புடன் உள்ள மாணவி எழுத்துப் பயிற்சி மேற்கொண்டால் நல்லதொரு மேம்பாட்டை காணலாம்.</t>
  </si>
  <si>
    <t>Sri sanjana is a responsible and well-rounded student who excels in academics, sports, and other classroom activities. She is disciplined and participates actively in all areas. She is encouraged to work on improving her handwriting, which will help her present her work more neatly and confidently.</t>
  </si>
  <si>
    <t>Sri Sanjana is developing a clear understanding of concepts. With regular practice in reading, writing, and neat presentation, her learning will improve steadily.</t>
  </si>
  <si>
    <t>Sri Sanjana continues to perform well in Social Studies and is very attentive in class. She learns quickly, and with a little more hard work, she can achieve centum.</t>
  </si>
  <si>
    <t>Sri Sanjana observes attentively and is steadily progressing. Participating more actively and practicing regularly will help her gain greater confidence.</t>
  </si>
  <si>
    <t>Thakshun answers with confidence and shows good understanding of the subject. With greater focus, consistent practice, and neater handwriting, he can aim for even higher accomplishments.</t>
  </si>
  <si>
    <t>வகுப்பில் ஆர்வத்துடன் உள்ள மாணவன் எழுத்துப் பிழைகளை தவிர்த்தல் வேண்டும்.</t>
  </si>
  <si>
    <t>Thakshun has shown good improvement in his behaviour and is gradually developing positive habits in the classroom. He is encouraged to reduce unnecessary talking and playing, and to build confidence in completing tasks independently. With continued guidance and support, he will be able to make steady progress.</t>
  </si>
  <si>
    <t>Thakshun shows strong conceptual clarity and answers confidently. With better presentation and regular practice, his work will reflect his understanding well.</t>
  </si>
  <si>
    <t>Thakshun understands concepts quickly and participates well in class. By focusing more on handwriting and regular reading and writing practice, he can score higher</t>
  </si>
  <si>
    <t>Thaksun has improved in completing tasks on time. Paying closer attention to instructions will support his continued progress.</t>
  </si>
  <si>
    <t>Thakshun has shown good improvement in his behaviour and is gradually developing positive habits in the classroom. He is encouraged to build confidence in completing tasks independently. With continued guidance and support, he will be able to make steady progress.</t>
  </si>
  <si>
    <t>Thiyanisha can make remarkable progress through regular reading and writing practice. With consistent effort, her growth will continue steadily.</t>
  </si>
  <si>
    <t>வகுப்பில் ஆர்வத்துடன் உள்ள மாணவி .எழுத்து பயிற்சி மேற்கொண்டால் நல்லதொரு மேம்பாட்டை காணலாம்.</t>
  </si>
  <si>
    <t>Thiyanisha is a loving and caring student who brings warmth to the classroom. She is encouraged to take more responsibility and show accountability for her learning. By actively participating in class and putting consistent effort into her work, she can fully utilize her abilities and achieve better progress.</t>
  </si>
  <si>
    <t>Thiyanisha shows good potential and a positive learning attitude. With focus and consistent practice, she will continue to make steady progress.</t>
  </si>
  <si>
    <t>Thiyanisha is capable of doing better with more focus in her studies. By completing homework regularly, asking doubts, and practicing reading and writing consistently, she can score better marks.</t>
  </si>
  <si>
    <t>Thiyanisha will benefit from staying attentive throughout lessons. Consistent focus will greatly enhance her learning outcomes.</t>
  </si>
  <si>
    <t>1. SOF International English Olympiad - Gold Medal of Excellence, 2. SOF International Mathematics Olympiad - Participated.</t>
  </si>
  <si>
    <t>Vihaana is developing well in English. Her polite behaviour, attentive listening, and positive mindset make her a delightful and responsible learner.</t>
  </si>
  <si>
    <t>Vihaana is a good and knowledgeable student who shows a positive attitude towards learning. She is encouraged to be more attentive in class and take responsibility for her work. With consistent focus and effort, she can fully utilize her abilities and excel in all areas.</t>
  </si>
  <si>
    <t>Vihaana demonstrates clear understanding and connects learning to real-life situations. With consistent practice and improved handwriting, her performance will grow.</t>
  </si>
  <si>
    <t>Vihaana understands Social Studies very well and actively participates in class. By avoiding absenteeism and completing all work on time, she can achieve higher marks.</t>
  </si>
  <si>
    <t>Vihaana is attentive and actively participates in discussions. Regular attendance will further strengthen her conceptual understanding.</t>
  </si>
  <si>
    <t>Vihan consistently brings creativity into his writing. His thoughts are organized clearly and logically, reflecting his strong command of the language.</t>
  </si>
  <si>
    <t>Vihan works very hard and shows great interest in the language. He has an excellent understanding and is able to comprehend and write neatly. He is creative and expresses his ideas well. With more reading of stories and additional practice, he will truly master the language</t>
  </si>
  <si>
    <t>Vihan is a very good and responsible student who listens attentively and completes his work promptly. He is disciplined and shows a positive attitude in the classroom. By paying a little more attention and avoiding careless mistakes, he can further improve and continue to excel.</t>
  </si>
  <si>
    <t>Vihan participates well and shows good learning potential. With better focus, reduced distractions, and spelling practice, his performance will improve.</t>
  </si>
  <si>
    <t>Vihan is doing well in Social Studies and participates actively in class. He submits projects on time. With a little more effort, he can achieve centum</t>
  </si>
  <si>
    <t>1. Grahambell World Record Attempt (Silambam) - Participated.</t>
  </si>
  <si>
    <t>Vrihash listens carefully and works independently with assurance. Ongoing reading and writing practice will support steady and noticeable progress.</t>
  </si>
  <si>
    <t>கையெழுத்தில் சற்று கவனம் தேவை எழுத்துப் பிழைகளை தவிர்த்தல் வேண்டும்.</t>
  </si>
  <si>
    <t>Vrihash is a capable and knowledgeable student who has the potential to do very well. Recently, he has been behaving a little differently and is encouraged to focus more on learning and classroom activities. By staying attentive and responsible, he will be able to make the most of his abilities.</t>
  </si>
  <si>
    <t>Vrihash understands basic concepts well and presents his work neatly. With consistent focus and attentiveness, he will continue to progress positively.</t>
  </si>
  <si>
    <t>Vrihash excels in social.answers well in class.understand concept quickly..can score centum always with full focus</t>
  </si>
  <si>
    <t>Vrihash is encouraged to stay attentive to classroom instructions and complete tasks carefully. With steady focus, he can achieve strong results.</t>
  </si>
  <si>
    <t>QMIS20254B27</t>
  </si>
  <si>
    <t>Rakshaa.K</t>
  </si>
  <si>
    <t>Rakshaa demonstrates excellent language proficiency. Her love for creative writing shines through her imaginative ideas and confident expression.</t>
  </si>
  <si>
    <t>வகுப்பில் ஒழுக்கத்துடன் உள்ள மாணவி. எழுத்துப் பயிற்சி தேவை.</t>
  </si>
  <si>
    <t>Rakshaa is a very disciplined and well-mannered student who shows a positive attitude towards learning. She has adapted to the school environment very quickly and participates well in all classroom activities. Her loving nature and patience make her a wonderful presence in the class.</t>
  </si>
  <si>
    <t>Rakshaa has adapted well as a new student and shows good understanding. Her neat work and thoughtful responses reflect a very positive start to her learning journey.</t>
  </si>
  <si>
    <t>Rakshaa performs very well in Social Studies. She answers well in class and understands concepts quickly. With full focus and continued effort, she can consistently achieve centum.</t>
  </si>
  <si>
    <t>Rakshaa demonstrates excellent conceptual clarity. Her practical work reflects outstanding effort and deep understanding.</t>
  </si>
  <si>
    <t xml:space="preserve">1. SOF International English Olympiad - Participated ,2. SOF International Mathematics Olympiad - Participated , 3. SOF National Science Olympiad - Participated.                          </t>
  </si>
  <si>
    <t>Adhvik is a calm and attentive learner who carefully follows directions. His enthusiasm for reading is increasing, and with steady practice, his understanding and confidence in writing will continue to grow.</t>
  </si>
  <si>
    <t>Adhvik is sincerely working hard to learn this new language. He needs to put in more effort and attempt the question paper with confidence.</t>
  </si>
  <si>
    <t xml:space="preserve">Adhvik shows excellent fluency with basic math facts, allowing him to work with ease and confidence. His thoughtful methods and curiosity to attempt new operations keep his performance consistently impressive.
</t>
  </si>
  <si>
    <t>Adhvik listens attentively and demonstrates a clear understanding of scientific concepts. Developing regular writing practice will further strengthen his subject mastery.</t>
  </si>
  <si>
    <t>Adhvik  has made good progress. He is active in class and answers well. With more writing practice and by being punctual in bringing his books to class, he can score higher mark</t>
  </si>
  <si>
    <t>Adhvik  is a thoughtful learner who observes attentively. Participating more actively in classroom activities will help him showcase his abilities and strengthen his academic growth.</t>
  </si>
  <si>
    <t>Adhvik is smart and interactive in class. With a little more focus and care in his writing, he can further strengthen his performance.</t>
  </si>
  <si>
    <t>1. Hand Puppet Making  - Participated</t>
  </si>
  <si>
    <t xml:space="preserve">1. SOF International English Olympiad - Participated, 2. SOF International Mathematics Olympiad - Participated, 3. SOF National Science Olympiad - Participated.                          </t>
  </si>
  <si>
    <t>Ammaiyappan has demonstrated gradual improvement. His desire to achieve better results shows a constructive mindset and dedication toward learning.</t>
  </si>
  <si>
    <t>அமைதியும், ஒழுக்கமும் நிறைந்த மாணவன். படிப்பில் தீவிரமான பயிற்சியும், முயற்சியும்  தேவை.</t>
  </si>
  <si>
    <t xml:space="preserve">Ammaiyappan has a good grasp of concepts, though minor calculation slips appear at times. Focusing more closely on each step and practicing larger sums will help refine his accuracy and self-assurance.
</t>
  </si>
  <si>
    <t>Ammaiyappan displays sharp observation skills and a sincere interest in Science. Improving the presentation of his written work will make his efforts even more commendable.</t>
  </si>
  <si>
    <t>Ammaiyappan M has improved in his performance. He needs to be punctual in completing homework and bringing books to class. He answers well in class, and with more focus, he can score higher m</t>
  </si>
  <si>
    <t>Ammaiyappan will benefit from increased focus during theory sessions and more confident use of digital tools. Completing assignments within the given time will further enhance his progress.</t>
  </si>
  <si>
    <t>Ammaiyappan is a calm and helpful student. With more active participation and steady focus, he will achieve even better results.</t>
  </si>
  <si>
    <t xml:space="preserve">1. SOF International English Olympiad - Participated, 2. SOF International Mathematics Olympiad - Participated, 3. SOF National Science Olympiad - Participated.                         </t>
  </si>
  <si>
    <t>Amy Jane works independently and speaks with confidence. She reads smoothly with expression, and her writing is commendable. Paying closer attention to finer details will make her written work even stronger.</t>
  </si>
  <si>
    <t>கவனமும், பொறுப்பும் மிக்க மாணவி. எழுத்துத் திறன், கவனிக்கும் திறன், கற்கும் திறன் நன்று. தொடர்க.</t>
  </si>
  <si>
    <t xml:space="preserve">Amy Jane completes her work efficiently, supported by her strong command of math facts. Her tidy presentation and interest in learning new operations highlight her positive attitude toward learning.
</t>
  </si>
  <si>
    <t>Amy Jane shows strong potential and enthusiasm for learning Science. Participating more actively in discussions will allow her to showcase her knowledge confidently.</t>
  </si>
  <si>
    <t>Amy Jane continues to perform very well and excels in Social Studies. She should keep up the good work and remain consistent, as she has the potential to achieve full marks regu</t>
  </si>
  <si>
    <t>Amy Jane remains attentive in class, handles IT tools effectively, and participates enthusiastically. Her eagerness to explore new concepts is highly appreciated.</t>
  </si>
  <si>
    <t>Amy Jane is a sincere and responsible learner. Her punctuality and positive attitude make her a wonderful role model.</t>
  </si>
  <si>
    <t>1. Hand Puppet  Making - Participated</t>
  </si>
  <si>
    <t xml:space="preserve">1. 2nd KPR  Air  Rifle  Pistol Shooting championship 2026 - Won - Silver
                                                                                                          </t>
  </si>
  <si>
    <t xml:space="preserve"> 1. SOF International Mathematics Olympiad - Participated,  2. SOF National Science Olympiad - Participated                          </t>
  </si>
  <si>
    <t>Chithish pays close attention in class and understands what he reads. By continuing to refine his pronunciation and spelling skills, he will achieve steady advancement.</t>
  </si>
  <si>
    <t xml:space="preserve">கவனித்தல் திறன் நன்று. இடைவிடாத முயற்சி எழுத்துத் திறனையும், கற்கும் திறனையும் வளர்க்கும். </t>
  </si>
  <si>
    <t xml:space="preserve">Chithish is progressing well across different operations. With regular practice and mindful checking, his accuracy will continue to improve, and solving more varied problems will strengthen his skills further.
</t>
  </si>
  <si>
    <t>Chithish understands concepts well and shows good capability in class. Staying focused and minimizing distractions will help him reach higher levels of achievement.</t>
  </si>
  <si>
    <t>Chithish is showing steady improvement and answers well orally. He should avoid carelessness in writing, be more attentive in class, and bring his books to school regu</t>
  </si>
  <si>
    <t>Chithish contributes meaningfully to discussions and shows clear understanding of IT topics. Improved concentration will help him maintain consistency in completing tasks.</t>
  </si>
  <si>
    <t>Chithish is polite and well-mannered. Actively engaging in class discussions will support his academic growth.</t>
  </si>
  <si>
    <t>Dheekhshitha remains attentive and reads with clarity and understanding. Her handwriting is tidy, and expanding her word bank will further enhance her abilities.</t>
  </si>
  <si>
    <t>படிப்பில் கவனமும், பொறுப்பும் மிக்க மாணவி. எழுத்துத் திறன், கவனிக்கும் திறன், கற்கும் திறன் நன்று. தொடர்க.</t>
  </si>
  <si>
    <t xml:space="preserve">Dheekhshitha approaches her work with dedication and careful attention. Most of her calculations are accurate, and her focused mindset reflects a commendable work ethic.
</t>
  </si>
  <si>
    <t>Dheekhshitha is responsible and consistent in her approach to learning. Her steady commitment enables her to maintain excellent performance in Science.</t>
  </si>
  <si>
    <t>Dheekhshitha Balakrishnan continues to do very well in class. She is very attentive, learns well, and understands concepts quickly. She asks questions eagerly and is capable of achieving full marks consistently with continued effort</t>
  </si>
  <si>
    <t>Dheekhshitha demonstrates strong conceptual clarity and confidently applies her knowledge during practical sessions. She consistently completes her work on time.</t>
  </si>
  <si>
    <t>Dheekhshitha has shown steady and impressive progress. Her determination and positive mindset will continue to lead her toward success.</t>
  </si>
  <si>
    <t xml:space="preserve">1. SOF International English Olympiad - Participated, 2. SOF  International Mathematics Olympiad - Participated,3. SOF National Science Olympiad - Participated.                          </t>
  </si>
  <si>
    <t>Eshan is a soft-spoken learner who would benefit from showing more initiative. With consistent effort, his reading fluency will strengthen, and clearer sentence construction will improve his writing.</t>
  </si>
  <si>
    <t>Eshan is a very studious learner and has a strong command over Hindi. He can read, write, and express his ideas in his own words very well. If he becomes more attentive in class and puts in consistent effort, he will be able to achieve even better results.</t>
  </si>
  <si>
    <t xml:space="preserve">Eshan understands the methods well but occasionally misses completing all steps. Writing his solutions more clearly and practicing structured problem-solving will help improve both accuracy and confidence.
</t>
  </si>
  <si>
    <t>Eshan is supportive in class. Enhancing his concentration and attentive listening will help him achieve even better results.</t>
  </si>
  <si>
    <t xml:space="preserve">Eshan  is progressing well in the subject and has good subject knowledge. He grasps concepts quickly and answers well. With more focus on writing and timely submission of work, he can score </t>
  </si>
  <si>
    <t>Eshan shows genuine curiosity in learning new IT concepts. Becoming more active in discussions and seeking clarification when needed will boost his confidence further.</t>
  </si>
  <si>
    <t>Eshan listens attentively and shows genuine interest in learning. With more focused effort, he will achieve stronger outcomes.</t>
  </si>
  <si>
    <t xml:space="preserve">1. SOF International English Olympiad - Gold Medal of Excellence, 2. SOF International Mathematics Olympiad - Participated, 3. SOF National Science Olympiad - Participated.                          </t>
  </si>
  <si>
    <t xml:space="preserve">Harshan is attentive in class and follows guidance well, but would benefit from working at a measured pace to reduce minor mistakes. Careful practice in reading and writing will boost his accuracy. </t>
  </si>
  <si>
    <t>ஆர்வத்துடன் படிக்கும் மாணவர். கவனித்தல் திறன் நன்று. வாசித்தல் பயிற்சி இன்னும் அடுத்த படி நிலைக்கு உயர்த்தும்.</t>
  </si>
  <si>
    <t xml:space="preserve">Harshan shows good understanding of mathematical ideas but sometimes overlooks important steps. Showing his full working will make his answers more dependable, and continued practice will boost his confidence.
</t>
  </si>
  <si>
    <t>Harshan engages actively in lessons and demonstrates solid conceptual clarity. Continued focus and determination will support his ongoing success.</t>
  </si>
  <si>
    <t>Harshan  is doing better in class and answers well. With more writing practice and by avoiding careless mistakes, along with regular study and timely completion of homework, he can score higher marks</t>
  </si>
  <si>
    <t>Harshan has good potential and is capable of strong performance. Maintaining better focus and completing tasks carefully will strengthen his understanding.</t>
  </si>
  <si>
    <t>Harshan is energetic and responsible, completing tasks on time. With consistent effort, he will continue to do well.</t>
  </si>
  <si>
    <t>Harshith engages actively in lessons and reads with clarity and expression. Focusing more on grammar and sentence structure will enrich his writing skills.</t>
  </si>
  <si>
    <t xml:space="preserve">Harshith is comfortable with basic operations but finds higher-level word problems challenging. Connecting concepts to everyday situations and practicing regularly will improve both his speed and accuracy.
</t>
  </si>
  <si>
    <t>Harshith is polite and supportive toward his peers. Putting forth sustained effort and attention will help him improve his academic performance.</t>
  </si>
  <si>
    <t>Harshith  is progressing well. He answers well in class and participates in activities. Though he submits work on time, improving his handwriting through regular writing practice will help him score higher.</t>
  </si>
  <si>
    <t>Harshith Kalyan shows interest in IT topics. Strengthening his listening skills during theory lessons will support improved performance in practical work.</t>
  </si>
  <si>
    <t>Harshith Kalyan is a diligent and responsible student. With a little more focus, he can reach even greater heights.</t>
  </si>
  <si>
    <t xml:space="preserve">1. SOF International English Olympiad - Participated, 2. SOF International Mathematics Olympiad - Participated , 3. SOF National Science Olympiad - Participated.                         </t>
  </si>
  <si>
    <t>Jivantha is a keen learner with strong understanding of concepts. She conveys her thoughts clearly in writing and can be encouraged to elaborate further in her responses.</t>
  </si>
  <si>
    <t xml:space="preserve">Jivantha works with confidence and explains her thinking in a clear and organized way. Her logical, step-by-step method is strong, and her growth in handling multi-step problems is praiseworthy.
</t>
  </si>
  <si>
    <t>Jivantha approaches learning with discipline and confidence in Science. Strengthening her focus during lessons will further advance her academic growth.</t>
  </si>
  <si>
    <t>Jivantha  continues to perform well in Social Studies. With consistent effort, she has the potential to achieve full marks regularly, as she is very capable.</t>
  </si>
  <si>
    <t>Jivantha maintains a good balance between theory and practical learning. She completes her assignments within the given time with responsibility.</t>
  </si>
  <si>
    <t>Jivantha is enthusiastic and cooperative. Building confidence in speaking will further enhance her abilities.</t>
  </si>
  <si>
    <t>Muhammad Zaid is attentive in class but would benefit from working at a measured pace to reduce minor mistakes. Careful practice in reading and writing will boost his accuracy.</t>
  </si>
  <si>
    <t>Muhammad Zaid has shown good improvement in Hindi. Though it is not his first language, he is able to read, write, and understand sentences well. His effort is appreciated.</t>
  </si>
  <si>
    <t xml:space="preserve">Muhammad Zaid displays excellent control over all four operations and approaches problems with confidence. His strong reasoning skills help him solve word problems effectively, making his performance stand out.
</t>
  </si>
  <si>
    <t>Muhammad Zaid possesses strong conceptual knowledge and shares thoughtful ideas in class. Maintaining steady concentration will help him consistently perform at his best.</t>
  </si>
  <si>
    <t>Muhammad Zaid  is doing well in understanding the concepts and answers well in class. With more effort in writing and by expressing what he knows, he can definitely achieve full marks</t>
  </si>
  <si>
    <t>Muhammad Zaid actively participates in discussions. Improving his concentration during lessons will further enhance both his theoretical and practical performance.</t>
  </si>
  <si>
    <t>Muhammad Zaid is energetic and responsible, completing work promptly. With steady effort, he will continue to achieve good results.</t>
  </si>
  <si>
    <t>Nila.S</t>
  </si>
  <si>
    <t xml:space="preserve">1. SOF International English Olympiad - Gold Medal of Excellence, 2. SOF International Mathematics Olympiad - Gold Medal of Excellence.                                            </t>
  </si>
  <si>
    <t>Nila listens carefully and expresses her ideas with assurance. She reads confidently and completes her writing neatly with creativity.</t>
  </si>
  <si>
    <t xml:space="preserve">Nila shows a firm understanding of the four operations and completes her work accurately. Her clear reasoning in word problems and neat presentation enhance the overall quality of her work.
</t>
  </si>
  <si>
    <t>Nila exhibits excellent understanding and creative thinking skills. Her continued active involvement will ensure sustained academic excellence.</t>
  </si>
  <si>
    <t>Nila excels in Social Studies and can achieve centum with consistent effort. She shows keen interest in understanding concepts and actively participates in class discussions.</t>
  </si>
  <si>
    <t>Nila is a courteous and attentive learner who understands IT concepts well. She performs confidently during practical sessions.</t>
  </si>
  <si>
    <t>Nila is dedicated and attentive in her learning. Her active involvement and determination support her continued success.</t>
  </si>
  <si>
    <t xml:space="preserve"> 1. GC Inter Club - Rifle - Won - Bronze</t>
  </si>
  <si>
    <t xml:space="preserve">1. SOF nternational English Olympiad - Participated, 2. SOF International Mathematics Olympiad Participated, 3. SOF National Science Olympiad - Participated.                          </t>
  </si>
  <si>
    <t>Nimalan participates appropriately and reads with precision. Ongoing practice and improved presentation skills will further refine his writing.</t>
  </si>
  <si>
    <t xml:space="preserve">Nimalan understands the concepts well, though small errors appear occasionally in calculations. Paying closer attention to steps and practicing multi-digit sums will help build greater confidence.
</t>
  </si>
  <si>
    <t>Nimalan behaves responsibly and shows a willingness to learn. Greater participation and deeper engagement with concepts will enhance his progress.</t>
  </si>
  <si>
    <t>Nimalan is showing good interest in learning Social Studies. He completes homework eagerly and receives corrections on time. With more writing practice and improved handwriting, he can score higher.</t>
  </si>
  <si>
    <t>Nimalan shows willingness to explore new ideas in IT. Participating more actively in class discussions will deepen his conceptual understanding.</t>
  </si>
  <si>
    <t>Nimalan is energetic and responsible, completing tasks with care. With consistent effort, he will continue to achieve strong results.</t>
  </si>
  <si>
    <t>Nithila shows enthusiasm for learning and is steadily advancing in reading. Greater emphasis on accuracy and vocabulary development will help her fully realize her potential.</t>
  </si>
  <si>
    <t xml:space="preserve">Nithila performs basic calculations correctly but needs more practice applying them to word problems. Using real-life examples and regular revision will help improve both understanding and speed.
</t>
  </si>
  <si>
    <t>Nithila is disciplined and confident in her understanding of Science. Active participation in discussions will further broaden her learning journey.</t>
  </si>
  <si>
    <t>Nithila has performed very well this term and excels in Social Studies. She understands concepts well, answers confidently in class, and submits her work on time. With a little more hard work, she can definitely achieve full marks.</t>
  </si>
  <si>
    <t>Nithila completes her tasks within the allotted time. Clarifying doubts regularly will help her perform even more effectively in practical sessions.</t>
  </si>
  <si>
    <t>Nithila is lively and enthusiastic. Becoming more confident and actively involved in school events will help her shine.</t>
  </si>
  <si>
    <t>Peona is a focused and self-reliant learner. She reads confidently and communicates her ideas clearly through writing.</t>
  </si>
  <si>
    <t xml:space="preserve">Peona is improving in multiplication and division, though working with bigger numbers is still challenging. Careful checking and frequent practice with multi-step questions will help her gain confidence.
</t>
  </si>
  <si>
    <t>Peona is disciplined and demonstrates a sound understanding of scientific ideas. Speaking up more often in discussions will help build her confidence further.</t>
  </si>
  <si>
    <t>Peona  continues to perform well in Social Studies. By avoiding careless mistakes, she can achieve full marks, as she is very capable.</t>
  </si>
  <si>
    <t>Peona shows dedication towards learning IT concepts. She responds confidently in class and performs well in practical activities</t>
  </si>
  <si>
    <t>Peona is enthusiastic and helpful. Developing confidence in public speaking will enrich her overall skills.</t>
  </si>
  <si>
    <t xml:space="preserve">1. State Level  - Table Tennis - Rank 9, 2. Madurai District Level Match - Table Tennis - Won - Gold, 3. National Level Table Tennis - Quater Finalist. </t>
  </si>
  <si>
    <t xml:space="preserve">1. SOF International English Olympiad - Participated, 2. SOF International Mathematics Olympiad - Participated, 3. SOF National Science Olympiad - Gold Medal of Excellence.                        </t>
  </si>
  <si>
    <t>Rithaesh is attentive in class but would benefit from working at a measured pace to reduce minor mistakes. Careful practice in writing will boost his accuracy.</t>
  </si>
  <si>
    <t xml:space="preserve">Rithaesh shows good understanding of mathematical ideas but sometimes overlooks important steps. Showing his full working will make his answers more dependable, and continued practice will boost his confidence.
</t>
  </si>
  <si>
    <t>Rithaesh shows clarity in concepts and participates positively in class activities. Maintaining this dedication will support his continued achievement.</t>
  </si>
  <si>
    <t>Rithaesh  is doing well in Social Studies. By focusing more on the writing part, he can score higher marks. He enjoys the subject and actively participates in class activities.</t>
  </si>
  <si>
    <t>Rithaesh performs well in both theory and practical sessions. Improved attentiveness during explanations will help him apply tools more effectively.</t>
  </si>
  <si>
    <t>Rithaesh is obedient and responsible, balancing academics and sports well. His dedication in both areas is commendable.</t>
  </si>
  <si>
    <t>1. Hand Puppet Making  - Won - 2nd Place</t>
  </si>
  <si>
    <t>Sandana is a self-assured and imaginative learner. She demonstrates strong comprehension in reading and produces original, neatly presented writing.</t>
  </si>
  <si>
    <t xml:space="preserve">Sandana works quickly and accurately with math facts, allowing her to solve problems smoothly. Her disciplined work habits and readiness to learn new methods show very good progress.
</t>
  </si>
  <si>
    <t>Sandana learns quickly and displays enthusiasm in her work. Her consistent effort will lead her toward greater accomplishments.</t>
  </si>
  <si>
    <t>Sandana  continues to excel in Social Science. She actively participates in class activities, enjoys learning, and can consistently achieve full marks</t>
  </si>
  <si>
    <t>Sandana demonstrates excellent understanding of IT concepts and applies them skillfully in practical work. She consistently produces high-quality output.</t>
  </si>
  <si>
    <t>Sandana shows strong progress and good subject understanding. Her initiative and thoughtful contributions enrich class discussions.</t>
  </si>
  <si>
    <t>Sefika stays attentive and involved during lessons. Strengthening her reading fluency and spelling precision will make her writing more refined.</t>
  </si>
  <si>
    <t>அமைதியும், ஒழுக்கமும் நிறைந்த மாணவி. படிப்பில் தீவிரமான பயிற்சியும், முயற்சியும்  தேவை.</t>
  </si>
  <si>
    <t xml:space="preserve">Sefika is confident with basic operations and is steadily improving in more complex sums. Writing all steps clearly will increase accuracy, and her consistent effort is truly encouraging.
</t>
  </si>
  <si>
    <t>Sefika has made appreciable progress and maintains a constructive attitude toward learning. Expressing her ideas more openly will strengthen her self-confidence.</t>
  </si>
  <si>
    <t>Sefika  is attentive and progressing steadily in class. With regular reading and writing practice and by completing homework consistently, she can score high marks.</t>
  </si>
  <si>
    <t>Sefika has made progress in completing tasks on time. Enhancing her listening skills during theory classes will further strengthen her understanding.</t>
  </si>
  <si>
    <t>Sefika is a gentle observer with a curious mind. Becoming more socially engaged will help build her confidence and participation.</t>
  </si>
  <si>
    <t xml:space="preserve">1. SOF International English Olympiad - Participated, 2. SOF National Science Olympiad - Participated.                                                                  </t>
  </si>
  <si>
    <t>Shara Maalka follows instructions diligently and is progressing in reading. Enhancing her vocabulary will support greater improvement in writing.</t>
  </si>
  <si>
    <t xml:space="preserve">Shara Maalka continues to make steady improvement across all operations. With regular practice and careful review of her work, her confidence will keep growing, and problem-solving tasks will enrich her learning further.
</t>
  </si>
  <si>
    <t>Shara Maalka has shown steady improvement and approaches learning with positivity. Remaining actively involved in classroom activities will continue to support her growth.</t>
  </si>
  <si>
    <t>Shara Maalka  is making steady progress. She needs to practice keywords regularly so that sentence formation becomes easier. With regular reading and writing practice, she can score higher marks.</t>
  </si>
  <si>
    <t>Shara Maalka will benefit from improved attentiveness in both theory and practical sessions. Bringing required materials regularly will help her complete tasks efficiently.</t>
  </si>
  <si>
    <t>Shara Maalka is well-behaved and showing growing interest in her studies. With continued encouragement, she can reach her full potential.</t>
  </si>
  <si>
    <t xml:space="preserve">1. GC Shooting Academy - Rifle Club - Won - Bronze Medal, 2. 2nd KPR  Air  Rifle  Pistol Shooting championship 2026 - Won - Silver.
                                                                              </t>
  </si>
  <si>
    <t xml:space="preserve">1. SOF International English Olympiad - Participated, 2. SOF National Science Olympiad - Participated.                                                                                       </t>
  </si>
  <si>
    <t>Shravan participates eagerly and reads with confidence. Developing better expression and improving spelling accuracy will further strengthen his performance.</t>
  </si>
  <si>
    <t xml:space="preserve">Shravan is showing steady development in mathematics. Consistent practice and greater attention to detail will improve his accuracy, while more problem-solving will strengthen his confidence.
</t>
  </si>
  <si>
    <t>Shravan is intelligent and eager to learn new concepts in Science. Improved concentration during lessons will help him unlock his full potential.</t>
  </si>
  <si>
    <t>Shravan  continues to perform well and can achieve full marks with a little more effort and regular writing practice. He enjoys Social Studies and actively participates in class activities.</t>
  </si>
  <si>
    <t>Shravan shows interest in learning new IT concepts. Strengthening his listening skills will support better performance in theory assessments.</t>
  </si>
  <si>
    <t>Shravan is obedient and capable. With a little more effort and care for his belongings, he will continue to improve.</t>
  </si>
  <si>
    <t>Shri Yazhini takes part actively in discussions and reads smoothly. Concentrating on expressive reading and accurate spelling will enhance her overall work.</t>
  </si>
  <si>
    <t xml:space="preserve">Shri Yazhini understands concepts well but occasionally makes small calculation mistakes. Working carefully step by step and practicing larger sums will help improve both accuracy and confidence.
</t>
  </si>
  <si>
    <t>Shri Yazhini shows sincere interest and good understanding in Science. Consistent dedication and focused effort will deepen her knowledge further.</t>
  </si>
  <si>
    <t>Shri Yazhini  is capable of doing better but needs to focus more on her studies and be regular in bringing books to class. With consistent reading and writing practice, she can score higher marks.</t>
  </si>
  <si>
    <t>Shri Yazhini has improved in completing assignments on time. Participating more actively in discussions will help her understand concepts more clearly.</t>
  </si>
  <si>
    <t>Shri Yazhini is obedient and respectful. With improved attentiveness, she can achieve her full potential.</t>
  </si>
  <si>
    <t>1. Hand Puppet  Making - Won - 3rd Place</t>
  </si>
  <si>
    <t xml:space="preserve">1. SOF International English Olympiad - Participated, 2. SOF International Mathematics Olympiad - Participated.                                                                                       </t>
  </si>
  <si>
    <t>Shrinithi listens attentively and understands lessons well. Paying more attention to neatness and correct spelling will improve her written tasks.</t>
  </si>
  <si>
    <t xml:space="preserve">Shrinithi demonstrates strong ability in mathematics and usually arrives at correct solutions. Working on maintaining a steady pace will help her balance speed and accuracy more effectively.
</t>
  </si>
  <si>
    <t>Shrinithi demonstrates encouraging progress and a responsible attitude toward her studies. Building greater independence in completing tasks will enhance her development.</t>
  </si>
  <si>
    <t>Shrinithi  shows great interest in Social Studies and asks questions eagerly to clarify her doubts. She understands concepts well. Learning more keywords and regular writing practice will help her score higher.</t>
  </si>
  <si>
    <t>Shrinithi will benefit from enhancing her writing and listening skills during theory sessions. This will support stronger performance in practical activities.</t>
  </si>
  <si>
    <t>Shrinithi is friendly and caring. With better focus, she can reach higher academic success.</t>
  </si>
  <si>
    <t>Vishaan is engaged in lessons and reads with confidence. Improved handwriting presentation and careful spelling will support higher achievement.</t>
  </si>
  <si>
    <t>Vishaan is new to the language and shows good potential. However, he often forgets letters and alphabets. With consistent effort and more practice, he can improve significantly.</t>
  </si>
  <si>
    <t xml:space="preserve">Vishaan approaches his work with care and enjoys challenging tasks. His calculations are generally accurate, and his determination and concentration make his efforts highly appreciable.
</t>
  </si>
  <si>
    <t>Vishaan shows dedication and strong comprehension of subject matter. Increased interaction with classmates will enrich his overall classroom experience.</t>
  </si>
  <si>
    <t>Vishaan  understands Social Studies concepts well and grasps them quickly. By learning more keywords and improving his handwriting, he can score higher marks</t>
  </si>
  <si>
    <t>Vishaan is a calm and observant learner. Participating more actively in discussions and seeking clarification when needed will help him gain confidence and excel further.</t>
  </si>
  <si>
    <t>Vishaan is diligent and produces quality work. Taking on new challenges will help him grow further.</t>
  </si>
  <si>
    <t>1. Hand Puppet Making - Participated - Won - 2nd place</t>
  </si>
  <si>
    <t>Ashwanth demonstrates an outstanding command of the English language. He listens with full attention, reads smoothly, and conveys his thoughts through structured, imaginative, and neatly presented writing.</t>
  </si>
  <si>
    <t>கவனித்தல் திறன் மற்றும் எழுத்து வரி வடிவம் நன்று .வினா விடைகளைப் படித்து எழுதிப் பார்த்தல் வேண்டும் .</t>
  </si>
  <si>
    <t>Ashwanth approaches word problems with assurance and uses sound reasoning to reach correct solutions. His careful handling of all four operations results in consistently dependable work.</t>
  </si>
  <si>
    <t>Ashwanth actively participates in class and demonstrates strong understanding in Science. Presenting his work with neater handwriting will help showcase his true academic potential.</t>
  </si>
  <si>
    <t>Ashwanth  is very attentive in class and is progressing well. With more focus on writing practice, he has the potential to achieve full marks.</t>
  </si>
  <si>
    <t>Ashwanth shows enthusiasm for learning IT concepts. Strengthening his attentiveness during theory sessions will further improve his practical performance.</t>
  </si>
  <si>
    <t>Ashwanth demonstrates admirable perseverance and maintains a cheerful outlook toward learning. Channeling his strong determination into consistent academic effort will lead to remarkable accomplishments.</t>
  </si>
  <si>
    <t>1. 9th Madurai District Taekwondo Championship 2026 - Won - 2 Bronze</t>
  </si>
  <si>
    <t>Deepika engages energetically in classroom discussions and listens with care. Her strong language proficiency is evident in her fluent reading and thoughtful written responses.</t>
  </si>
  <si>
    <t>தன் வேலைகளில் அதிக கவனம் கொண்ட மாணவி .சிறு சிறு எழுத்துப் பிழைகள் வருகிறது அதை சரி செய்தால் முழு மதிப்பெண்களைப் பெற இயலும்.</t>
  </si>
  <si>
    <t>Deepika works in a well-structured manner and applies mathematical ideas accurately. Her growing confidence in solving multi-step questions shows her organized and thoughtful approach.</t>
  </si>
  <si>
    <t>Deepika shows genuine curiosity and a clear grasp of scientific concepts. Her consistent participation enriches class discussions. Maintaining steady focus will further enhance her progress.</t>
  </si>
  <si>
    <t>Deepika  is very intelligent and grasps concepts quickly. She loves Social Studies and answers all questions eagerly. A few careless mistakes prevent her from achieving full marks</t>
  </si>
  <si>
    <t>Deepika is highly interactive during IT sessions and demonstrates strong understanding of the concepts. Her confidence and brilliance are truly commendable.</t>
  </si>
  <si>
    <t>Deepika completes her tasks with care and creativity, showing thoughtful attention to detail. Greater interaction with peers will further strengthen her confidence and enrich her learning journey.</t>
  </si>
  <si>
    <t>Deshna pays close attention and shows clear understanding of lessons. Her reading ability is developing steadily, and greater accuracy in spelling will further enhance her written expression.</t>
  </si>
  <si>
    <t>கவனித்தல் திறன் மிக நன்று. படித்த வினா விடைகளை எழுதிப் பார்ப்பதன் மூலம் எழுத்துப் பிழைகளைத் தவிர்க்க இயலும்.</t>
  </si>
  <si>
    <t>Deshna has a good understanding of concepts and is becoming more confident in her work. Paying closer attention to calculations, especially with bigger numbers, will help her avoid minor errors.</t>
  </si>
  <si>
    <t>Deshna demonstrates excellent understanding and approaches learning with enthusiasm. She collaborates well with peers and respects classroom expectations. Continuing this positive attitude will ensure ongoing success.</t>
  </si>
  <si>
    <t>Deshna  is capable of doing better with more focus on her studies. She requires regular reading and writing practice to score higher. She likes the subject and answers well orall</t>
  </si>
  <si>
    <t>Deshna puts sincere effort into learning IT concepts and has shown improvement in clarifying her doubts during theory lessons. Her progress is appreciated.</t>
  </si>
  <si>
    <t>Deshna consistently brings optimism and originality into the classroom. Her active involvement reflects a genuine interest in learning. Her willingness to explore new approaches enhances both her understanding and classroom contributions.</t>
  </si>
  <si>
    <t>Diya Nisha listens actively and participates effectively in class tasks. She reads with good comprehension, and improved spelling precision will support stronger writing skills.</t>
  </si>
  <si>
    <t>Diya Nisha is comfortable with operations and shows good understanding of methods. Writing her steps more systematically and practicing regularly will further improve her accuracy and confidence.</t>
  </si>
  <si>
    <t>Diya Nisha is responsible, attentive, and confidently expresses her ideas. Her disciplined approach to learning strengthens her performance. Sustained attentiveness will help her achieve even greater outcomes.</t>
  </si>
  <si>
    <t>Diya Nisha  needs to be more attentive during lessons and should be regular in bringing her textbook and notes. She needs to improve her writing practice, and the maintenance of her classwork also requires improvement.</t>
  </si>
  <si>
    <t>Diya Nisha will benefit from improved concentration during theory classes. Greater focus will help her perform more confidently in practical sessions.</t>
  </si>
  <si>
    <t>Diya Nisha is steadily building confidence in expressing her ideas. Her willingness to participate shows commendable growth. Continued active involvement will help her grow into an even more assured learner.</t>
  </si>
  <si>
    <t>1. SOF International Mathematics Olympiad - Gold Medal of Excellence, 2. SOF National Science Olympiad - Participated.</t>
  </si>
  <si>
    <t>Edlyn Ria listens attentively and expresses her ideas with confidence. Her written work is organized, tidy, and clear. Carrying this same assurance into assessments will help her continue to excel.</t>
  </si>
  <si>
    <t>Edlyn Ria completes her work swiftly and recalls facts with ease. She shows strong control over different operations and brings positive energy to her learning.</t>
  </si>
  <si>
    <t>Edlyn Ria understands scientific concepts well and works with dedication. Though quiet, she has remarkable potential. Contributing more frequently in discussions will strengthen her confidence and insight.</t>
  </si>
  <si>
    <t>Edlyn Ria  continues to perform excellently in Social Studies. She needs to remain consistent to secure full marks. A few careless mistakes prevent her from achieving centum. She loves Social Studies and enjoys the subject.</t>
  </si>
  <si>
    <t>Edlyn Ria has a strong grasp of theoretical concepts and applies them creatively in practical work. Her projects reflect thoughtful planning and originality.</t>
  </si>
  <si>
    <t>Edlyn Ria exemplifies sincerity and integrity in all that she does. Her disciplined nature and respectful conduct set a positive example for others.</t>
  </si>
  <si>
    <t xml:space="preserve">1. 1st Champions Cup - Tamilnadu State Level Taekwondo Championship 2025 - Won - 1 Gold &amp; 1 Bronze, 2. VIFA Cup National Level Taekwondo Championship 2026 - Won - 1 Gold &amp;  1 Silver, 3. 9th Madurai District Taekwondo Championship 2026 - Won - 2 Gold, 4. 4th Tamilnadu South Zone Taekwondo Championship 2026 - Won - 1 Silver &amp; 1 Bronze
</t>
  </si>
  <si>
    <t>Harsith is creative and exhibits a solid grasp of English. He listens carefully, reads with confidence, and completes his tasks promptly and neatly.</t>
  </si>
  <si>
    <t>வகுப்பில் அதிக ஈடுபாடு கொண்ட மாணவன். வினா விடைகளை எழுதிப் பார்த்தல் மூலம் அதிக மதிப்பெண்களைப் பெற இயலும்.</t>
  </si>
  <si>
    <t>Harsith is showing steady growth in his understanding of operations. Presenting his working more clearly will help improve precision and build stronger confidence.</t>
  </si>
  <si>
    <t>Harsith grasps concepts effectively and adds imaginative ideas during discussions. Channeling his energy with greater focus will help him excel further.</t>
  </si>
  <si>
    <t>Harsith  understands the concepts quickly and participates actively in class. He needs to write more in exams to score higher, as he tends to keep answers short. With increased interest in writing, he can definitely achieve full marks. His handwriting and font size have shown good improvement.</t>
  </si>
  <si>
    <t>Harsith performs well in both theory and practical sessions. Enhanced attentiveness during explanations will help him apply tools more effectively.</t>
  </si>
  <si>
    <t>Harsith contributes imaginative ideas and is gradually taking greater initiative in his work. His readiness to contribute ideas enriches class learning. Increased collaboration with classmates will positively influence both his academic and social growth.</t>
  </si>
  <si>
    <t>1. 2nd KPR Air Rifle and Pistol Shooting Championship 2026  - Won - Gold</t>
  </si>
  <si>
    <t>Joylin listens with concentration and is gradually strengthening her reading skills. Gaining confidence in pronouncing unfamiliar words and broadening her vocabulary will help her communicate ideas more effectively in writing.</t>
  </si>
  <si>
    <t>வகுப்பில் கவனம் மேம்பட்டுள்ளது.படிக்கும் வினா விடைகளை எழுதிப் பார்ப்பதன் மூலம் அதிக மதிப்பெண்களைப் பெற இயலும்.</t>
  </si>
  <si>
    <t>Joylin is developing her skills in a thoughtful way and shows good sense in planning her answers. More practice with longer, multi-step problems will help increase both her speed and clarity.</t>
  </si>
  <si>
    <t>Joylin is disciplined and possesses commendable subject knowledge. Engaging more actively in verbal discussions will allow her abilities to shine even brighter.</t>
  </si>
  <si>
    <t>Joylin likes the subject and understands the concepts well. She makes mistakes in key words, and with more practice of important terminology, she will be able to avoid losing mark</t>
  </si>
  <si>
    <t>Joylin is encouraged to participate more actively in discussions to build confidence. Improved concentration during lessons will further strengthen her performance.</t>
  </si>
  <si>
    <t>Joylin treats everyone with kindness and fairness, creating a harmonious classroom environment. Her respectful interactions reflect strong character and empathy. With structured effort, he is capable of achieving outstanding results.</t>
  </si>
  <si>
    <t>Krrithya listens quietly and would gain from more active involvement. Her reading skills are improving, and consistent writing practice will build greater fluency and self-assurance.</t>
  </si>
  <si>
    <t>Krrithya is new to the language and shows good potential. However, she often forgets letters and alphabets. With consistent effort and more practice, she can improve significantly.</t>
  </si>
  <si>
    <t>Krrithya displays keen interest in learning and is open to using new strategies. Attempting higher-level questions and reflecting on mistakes will sharpen her reasoning skills.</t>
  </si>
  <si>
    <t>Krrithya is thoughtful and perceptive in her learning approach. Increasing her active participation will deepen her understanding and classroom involvement.</t>
  </si>
  <si>
    <t>Krrithya  is capable of performing much better with consistent effort. She needs to focus more on her writing, and regular practice is required to improve her scores</t>
  </si>
  <si>
    <t>Krrithya has shown positive improvement in classroom participation. Regularly clarifying doubts will support her continued growth.</t>
  </si>
  <si>
    <t>Krrithya works well with others and maintains a courteous attitude. With heightened focus on her studies, she is capable of achieving even stronger academic results.</t>
  </si>
  <si>
    <t>1. SOF International Mathematics Olympiad - Participated, 2. SOF National Science Olympiad - Participated.</t>
  </si>
  <si>
    <t>Meenakshi listens attentively and gives well-considered responses. Her reading reflects sound understanding, and focusing on spelling accuracy will elevate the quality of her writing further.</t>
  </si>
  <si>
    <t>எழுத்து வரி வடிவத்தில் சற்று கவனம் செலுத்துதல் வேண்டும். அதோடு வினா விடைகளை எழுதிப் பார்த்தல் வேண்டும்.</t>
  </si>
  <si>
    <t>Meenakshi is making consistent progress through regular practice. Taking a more active role in problem-solving tasks will help strengthen her confidence and overall performance.</t>
  </si>
  <si>
    <t>Meenakshi displays maturity and strong observational skills. Her positive growth in social confidence is appreciable. Continued self-assurance will support her holistic development.</t>
  </si>
  <si>
    <t>Meenakshi A needs regular reading and writing practice to score higher. She should be prompt in completing daily homework, and her classwork note maintenance also needs improvement.</t>
  </si>
  <si>
    <t>Meenakshi will gain greater confidence by engaging more actively in discussions and seeking clarification whenever needed. This will deepen her understanding of concepts.</t>
  </si>
  <si>
    <t>Meenakshi possesses commendable creativity and thoughtful insight. Strengthening her writing skills will help her present her ideas more effectively.</t>
  </si>
  <si>
    <t>Nakshatra D</t>
  </si>
  <si>
    <t>Nakshatra is imaginative and self-assured in English. She listens with enthusiasm, reads effortlessly, and shares her ideas through well-structured and neatly presented writing.</t>
  </si>
  <si>
    <t>Nakshatra understands concepts well and applies them correctly in most cases. Developing a habit of reviewing her work carefully will help minimize small calculation errors.</t>
  </si>
  <si>
    <t>Nakshatra consistently demonstrates capability and commitment in Science. Sustaining her dedication and inquisitive nature will help her maintain high standards.</t>
  </si>
  <si>
    <t>Nakshatra continues to do well in Social Studies and shows good progress. She understands the concepts, enjoys learning, and participates actively. With more focus on the writing part, she can score full marks.</t>
  </si>
  <si>
    <t>Nakshatra maintains a good balance between theory and practical work. Paying closer attention to instructions during lessons will enhance her practical outcomes.</t>
  </si>
  <si>
    <t>Nakshatra brings vibrant energy to all classroom activities and shows eagerness to explore new concepts. Asking questions confidently will further deepen her understanding.</t>
  </si>
  <si>
    <t>Rachvick listens carefully and brings creativity into his writing. His reading is smooth, and he presents his thoughts in a clear and logical manner.</t>
  </si>
  <si>
    <t>தன் வேலைகளில் அதிக கவனம் கொண்ட மாணவன். தினசரி வாசித்தல் பயிற்சி மற்றும் எழுத்துப் பயிற்சி நற்பலன்களைக் கொடுக்கும்.</t>
  </si>
  <si>
    <t>Rachvick is gradually becoming more self-assured in mathematics. Continued practice and checking his own work will further improve his problem-solving ability.</t>
  </si>
  <si>
    <t>Rachvick is courteous and cooperative, showing promising academic ability. Greater consistency in effort and attention will help him achieve stronger results.</t>
  </si>
  <si>
    <t>Rachvick needs to attend school regularly, as missing classes affects his learning. He needs to focus on bringing his books daily and be prompt in completing homework. With regular practice, he can improve and score well.</t>
  </si>
  <si>
    <t>Rachvick shows interest in exploring new IT concepts. Strengthening his listening skills will help him achieve better results in theory assessments.</t>
  </si>
  <si>
    <t>Rachvick is bright and actively engaged during discussions. Paying closer attention to written tasks will help him minimize errors and enhance his overall performance.</t>
  </si>
  <si>
    <t>Rheeyaa listens with focus and responds thoughtfully. Her expressive reading and creative, organized writing demonstrate strong language competence.</t>
  </si>
  <si>
    <t>Rheeyaa is confident with basic calculations and is moving ahead with more challenging sums. Organizing her steps neatly will support greater accuracy as she progresses.</t>
  </si>
  <si>
    <t>Rheeyaa shows strong discipline and aptitude in Science. Improving her listening focus will help her reach higher levels of achievement.</t>
  </si>
  <si>
    <t>Rheeyaa  is capable of scoring higher marks and is attentive in class. She needs to show more focus to achieve better results. She should complete her homework regularly and avoid carrying forward incomplete work.</t>
  </si>
  <si>
    <t>Rheeyaa has improved in completing her assignments on time. Better attentiveness during theory classes will further enhance her practical performance.</t>
  </si>
  <si>
    <t>Rheeyaa is respectful and cooperative in her interactions. With increased participation, she will grow in confidence. Developing stronger communication skills will empower her to share her ideas with greater confidence.</t>
  </si>
  <si>
    <t>Sam Daniel listens attentively and understands concepts clearly. With improved concentration and steady writing practice, he can fully realize his capabilities.</t>
  </si>
  <si>
    <t>Sam Daniel shows clear understanding of his work and usually arrives at correct answers. Improving his working pace will help him achieve a better balance between speed and accuracy.</t>
  </si>
  <si>
    <t>Sam Daniel has a solid understanding of scientific ideas and approaches learning sincerely. His steady commitment will continue to yield positive results.</t>
  </si>
  <si>
    <t>Sam Daniel  has shown improvement in his handwriting. With more focus in class, he can achieve full marks.</t>
  </si>
  <si>
    <t>Sam Daniel is encouraged to participate more actively in theory discussions. His habit of clarifying doubts during practical sessions is appreciated and should continue across all classes.</t>
  </si>
  <si>
    <t>Sam Daniel approaches learning with enthusiasm and a positive mindset. He remains focused and goal-oriented in his approach. His steady determination plays a key role in his continued academic growth.</t>
  </si>
  <si>
    <t>1. Hand Puppet Making - Participated - Won - 3rd place</t>
  </si>
  <si>
    <t>1. SOF International English Olympiad - Gold Medal of Excellence, 2. SOF International Mathematics Olympiad -Gold Medal of Excellence, 3. SOF National Science Olympiad - Gold Medal of Excellence, 4. SOF International Science Olympiad - 2nd Level - Merit Certificate.</t>
  </si>
  <si>
    <t>Seyon Aadhira possesses an excellent proficiency in English. She listens carefully, reads confidently, and expresses her ideas through imaginative and systematically arranged writing.</t>
  </si>
  <si>
    <t>தன் வேலைகளில் அதிக கவனம் கொண்ட மாணவி. படிக்கும் வினா விடைகளை எழுதிப் பார்ப்பதன் மூலம் முழு மதிப்பெண்களைப் பெற இயலும்.</t>
  </si>
  <si>
    <t>Seyon Aadhira completes her tasks with care and shows confidence across all operations. Her strong reasoning skills help her perform well in solving word problems.</t>
  </si>
  <si>
    <t>Seyon Aadhira exhibits exceptional originality and deep understanding. Her active engagement and consistency are truly commendable. Exploring topics beyond the basics will further enrich her knowledge.</t>
  </si>
  <si>
    <t>Seyon Aadhira  is performing excellently in Social Studies and is capable of achieving full marks by avoiding careless mistakes, which are very rare. She should read the questions carefully to maintain her performance</t>
  </si>
  <si>
    <t>Seyon Aadhira adapts confidently to new IT tools and technologies introduced in class. She expresses her understanding clearly during presentations.</t>
  </si>
  <si>
    <t>Seyon Aadhira stands out for her excellent interpersonal skills and thoughtful responses. She approaches new challenges with confidence and determination. Her confidence and curiosity make her a motivating presence in the classroom.</t>
  </si>
  <si>
    <t>1. 1st Champions Cup - Tamilnadu State Level Taekwondo Championship 2025 - Won - 1 Gold &amp; 1 Silver, 2. VIFA Cup National Level Taekwondo Championship 2026 - Won - 1 Gold &amp;  1 Silver, 3. 9th Madurai District Taekwondo Championship 2026 - Won - 2 Bronze</t>
  </si>
  <si>
    <t>Seyon Adith listens with attention and understands lessons quickly. His reading is precise, and being more mindful while writing will help minimize small errors and strengthen his confidence.</t>
  </si>
  <si>
    <t>Seyon Adith has a sound grasp of mathematical ideas. More practice with larger numbers and careful checking will help reduce small computational errors.</t>
  </si>
  <si>
    <t>Seyon Adith is lively, respectful, and interested in learning. Developing stronger concentration during lessons will support higher academic accomplishment.</t>
  </si>
  <si>
    <t>Seyon Adith  is very attentive in class and answers questions confidently. He learns well and understands the concepts clearly. With more focus on his writing, he can score even higher marks.</t>
  </si>
  <si>
    <t>Seyon Adith shows genuine interest in IT and contributes positively in discussions. Seeking clarification without hesitation will help him progress further.</t>
  </si>
  <si>
    <t>Seyon Adith demonstrates exceptional commitment and diligence in his studies. His consistent academic record reflects both focus and determination. He sets an excellent example through his dedication.</t>
  </si>
  <si>
    <t>1. 9th Madurai District Taekwondo Championship 2026 - Won - 2 Silver</t>
  </si>
  <si>
    <t>Shivani listens with keen interest and approaches learning enthusiastically. She communicates clearly, reads fluently, and produces accurate and neatly presented written work.</t>
  </si>
  <si>
    <t>கவனித்தல் திறன் மற்றும் எழுத்து வரி வடிவம் என அனைத்து திறன்களும் நன்று. வினா விடைகளைப் படித்து எழுதிப் பார்ப்பதன் மூலம் அதிக மதிப்பெண்களைப் பெற இயலும்.</t>
  </si>
  <si>
    <t>Shivani is comfortable with basic operations but needs more practice with word problems. Using practical, real-life examples will help her gain better accuracy and fluency.</t>
  </si>
  <si>
    <t>Shivani quickly grasps new ideas and participates eagerly in class. Maintaining consistent focus throughout lessons will ensure continued improvement.</t>
  </si>
  <si>
    <t>Shivani  performs very well in Social Studies and shows great interest in the subject. She is capable of scoring even higher marks and is a very efficient learner.</t>
  </si>
  <si>
    <t>Shivani demonstrates strong conceptual understanding and applies her knowledge effectively in practical activities. Her enthusiasm for IT learning is commendable.</t>
  </si>
  <si>
    <t>Shivani shows unwavering dedication to her education and contributes meaningfully to class activities. She strives to maintain excellence in her studies. Her commitment to maintaining high standards is truly praiseworthy.</t>
  </si>
  <si>
    <t>Shri Siddharth shows eagerness to learn and listens with focus, enabling him to grasp ideas efficiently. His reading skills are improving, and dedicated writing practice will promote further growth.</t>
  </si>
  <si>
    <t>நல்ல முன்னேற்றம் உள்ளது. தினமும் ஒரு உரைப்பத்தி வாசிப்பதோடு தினமும் பத்து வார்த்தைகளை எழுதிப் பார்த்தல் வேண்டும்.</t>
  </si>
  <si>
    <t>Shri Siddharth shows enthusiasm for learning new concepts and applies them willingly. Challenging himself with tougher questions and reviewing errors will help him continue to improve.</t>
  </si>
  <si>
    <t>Shri Siddharth shows enthusiasm for learning and conducts himself well in class. Greater concentration during tasks will help him realize his full potential.</t>
  </si>
  <si>
    <t>Shri Siddharth  has improved in Social Studies and understands the concepts well. He needs to focus more on writing practice to score higher</t>
  </si>
  <si>
    <t>Shri Siddharth will benefit from increased participation in classroom discussions. Active engagement will help him strengthen his conceptual clarity.</t>
  </si>
  <si>
    <t>Shri Siddharth is polite and well-mannered in class interactions. Enhancing his expressive skills and maintaining steady focus will further elevate his performance. With greater confidence in expression, he will excel further.</t>
  </si>
  <si>
    <t>Sujan listens attentively and displays readiness to improve. Through regular reading and writing exercises, his fluency and confidence will continue to strengthen.</t>
  </si>
  <si>
    <t>தன் வேலைகளில் அதிக கவனம் கொண்ட மாணவன். தினசரி வாசித்தல் பயிற்சி மற்றும் எழுத்துப் பயிற்சி நற்பலன்களை கொடுக்கும்.</t>
  </si>
  <si>
    <t>Sujan is slowly building his understanding of basic operations and gaining confidence. With guided practice and regular effort, he will continue to make steady progress.</t>
  </si>
  <si>
    <t>Sujan is respectful and adheres to classroom guidelines. Increased academic involvement will help him make steady and meaningful progress.</t>
  </si>
  <si>
    <t>Sujan needs to improve in reading and writing through daily practice. He should be prompt in bringing his books to school regularly and complete his homework consistentl</t>
  </si>
  <si>
    <t>Sujan has shown improvement in completing assignments. Improving his attentiveness during both theory and practical sessions will support further progress.</t>
  </si>
  <si>
    <t>Sujan conducts himself with discipline and respect at all times. Increased self-confidence will help him participate more actively. Building greater confidence in speaking and writing will help him participate more freely.</t>
  </si>
  <si>
    <t>Vishnu listens carefully and is making steady progress in reading. Improved handwriting presentation and careful spelling will refine his written work.</t>
  </si>
  <si>
    <t>பேசுதல் திறன் நன்று. தினமும் ஒரு பத்தி வாசித்து பழகுதல் வேண்டும்.</t>
  </si>
  <si>
    <t>Vishnu works with determination and shows confidence in handling basic sums. Writing his solutions more clearly will help him achieve better accuracy as he moves to advanced tasks.</t>
  </si>
  <si>
    <t>Vishnu brings positivity and interest to the classroom. Strengthening his attention during lessons will help translate his interest into measurable success.</t>
  </si>
  <si>
    <t>Vishnu is doing well in Social Studies and shows interest in the subject. He needs to be more focused and can score higher marks with consistent effort.</t>
  </si>
  <si>
    <t>Vishnu shows interest in learning IT concepts. Strengthening his listening skills will help him achieve better performance in theory evaluations.</t>
  </si>
  <si>
    <t>Vishnu remains attentive and responsible, consistently meeting his academic responsibilities. He approaches learning with seriousness and commitment. His positive attitude toward learning benefits the entire class.</t>
  </si>
  <si>
    <t>Yuven listens with attention and understands lessons well. With sharper focus and consistent writing practice, he is capable of achieving remarkable progress.</t>
  </si>
  <si>
    <t>Yuven is very motivated to learn the language and is always eager to improve his performance.With continued effort and focus on understanding the language deeply, he will make excellent progress.</t>
  </si>
  <si>
    <t>Yuven grasps new ideas quickly and demonstrates strong potential in mathematics. Focusing on presenting complete and detailed solutions will help him showcase his abilities more effectively.</t>
  </si>
  <si>
    <t>Yuven demonstrates excellent subject knowledge and shares creative insights. Consistent attentiveness will help him sustain his high level of performance.</t>
  </si>
  <si>
    <t>Yuven answers very well orally in class and understands the concepts clearly. He likes the subject but needs to be more focused and attentive in class. With more concentration, regular practice, and timely completion of homework, he can perform even better.</t>
  </si>
  <si>
    <t>Yuven’s enthusiasm towards learning IT concepts is appreciated. Continued active participation in both theory and practical sessions will support his steady growth.</t>
  </si>
  <si>
    <t>Yuven adjusts well to new situations and continues to improve his classroom participation. Continued active engagement will enhance his overall performance. Strengthening his engagement in discussions will support his overall academic development.</t>
  </si>
  <si>
    <t xml:space="preserve">Absent </t>
  </si>
  <si>
    <t>QMIS20258A05</t>
  </si>
  <si>
    <t xml:space="preserve">                  Class Mentor                                                                                                                                    Principal</t>
  </si>
  <si>
    <t xml:space="preserve">                  Joy Sheebha                                                                                                                                 Anita Rajesh </t>
  </si>
  <si>
    <t xml:space="preserve">Finance Literacy </t>
  </si>
  <si>
    <t>1. International English Olympiad - Participated,2. International Mathematics Olympiad - Participated,3.National Science Olympiad - Participated.</t>
  </si>
  <si>
    <t>Anjjana demonstrates depth in understanding and approaches tasks with mature reasoning. By presenting her work more systematically and being attentive to small inaccuracies, she can further raise the standard of her output.</t>
  </si>
  <si>
    <t>Anjjana demonstrates a growing understanding of key mathematical concepts. Strengthening her note-making and practicing regularly will help improve retention and accuracy.</t>
  </si>
  <si>
    <t>Anjjana is sharpening her observational and analytical skills, which has led to a wonderful boost in her confidence. Her scores have increased as she consistently applies a more critical eye to both her theoretical and practical work.</t>
  </si>
  <si>
    <t>Anjjana demonstrates a growing understanding of key Social Science concepts. Strengthening her note-making techniques and revising regularly will help her retain information more effectively.</t>
  </si>
  <si>
    <t>Anjjana’s capability in IT continues to grow with every session, and her confidence and comprehension are gradually strengthening. Her attentive approach has resulted in evident progress. Completing additional practice beyond the classroom would further reinforce her conceptual understanding and sharpen her accuracy in tackling problems.</t>
  </si>
  <si>
    <t>Anjjana is taking significant ownership of her academic journey by prioritizing consistent review. Her motivation to improve is evident in her rising scores, and she is working diligently to maintain focus. As she continues to embrace diverse perspectives in group settings, her potential for excellence becomes even more certain.</t>
  </si>
  <si>
    <t>Dejesh Krishna understands the subject matter well and is able to use his knowledge appropriately in his responses. Strengthening language accuracy and aligning his answers more closely with scoring expectations will help him progress further.</t>
  </si>
  <si>
    <t>Dejesh shows potential in grasping core mathematical ideas. With consistent practice and better organization of steps, his performance will steadily improve.</t>
  </si>
  <si>
    <t>Dejesh is a diligent student who consistently submits high-quality assignments and drives class discussions. His firm grasp of the subject matter is reflected in his rising scores and his unwavering commitment to excellence.</t>
  </si>
  <si>
    <t>Dejesh shows potential in grasping core ideas. With consistent follow-up study and better organization of content, his academic performance will steadily improve.</t>
  </si>
  <si>
    <t>Dejesh demonstrates accountability in his studies by independently seeking clarification whenever required. This proactive behaviour reflects maturity and dedication toward improvement. Implementing the advice he receives into assignments and projects will enable him to develop autonomy and stronger technical proficiency.</t>
  </si>
  <si>
    <t>Dejesh demonstrates great initiative and a rapid aptitude for learning. He has taken accountability for his interactions, showing improved respect toward peers and staff. By organizing his creative ideas more systematically, he is consistently enhancing his communication and academic results.</t>
  </si>
  <si>
    <t>1.  International Mathematics Olympiad - Participated,2.National Science Olympiad - Participated.</t>
  </si>
  <si>
    <t>Deshnaa Shri reflects sharp thinking and handles concepts with confidence. Greater care towards spelling accuracy and careful review of minor lapses will help her perform at an even higher level.</t>
  </si>
  <si>
    <t>Deshnaa engages thoughtfully during classroom activities. Practicing structured solutions and revising concepts regularly will enhance her confidence.</t>
  </si>
  <si>
    <t>Deshnaa is becoming more active in laboratory work and is increasing her classroom engagement. By maintaining a routine of regular review, she has successfully raised her scores and is working consistently to deepen her understanding.</t>
  </si>
  <si>
    <t>Deshnaa engages thoughtfully during classroom discussions. Practicing structured answers and reinforcing concepts through regular review will enhance her confidence.</t>
  </si>
  <si>
    <t>Deshnaa confronts challenges in IT with persistence and determination, willingly working through obstacles. This resilient mindset contributes to her ongoing development. Participating in advanced analytical activities will stimulate her creativity and strengthen flexible thinking skills.</t>
  </si>
  <si>
    <t>Deshnaa is a highly responsible learner who takes full ownership of her personal and academic growth. Her inquisitiveness and infectious positive attitude have led to a steady increase in her performance, and she remains consistently ready for any challenge.</t>
  </si>
  <si>
    <t>1. International Mathematics Olympiad - Participated,2.National Science Olympiad - Participated.</t>
  </si>
  <si>
    <t>Hanshika shows dependable comprehension and completes her work with understanding. Refining expression and ensuring her answers remain focused and exam-oriented will strengthen her overall results.</t>
  </si>
  <si>
    <t>Hanshika understands concepts clearly and solves problems accurately. Adding detailed steps and justifications will further improve her answers.</t>
  </si>
  <si>
    <t>Hanshika is benefiting from taking a more proactive role in classroom activities. Her increased participation has led to a stronger grasp of scientific ideas and a consistent upward trend in her academic marks.</t>
  </si>
  <si>
    <t>Hanshika understands lessons clearly and responds accurately. Adding more supporting points and examples will elevate the quality of her written answers.</t>
  </si>
  <si>
    <t>Hanshika shows steady advancement in mastering IT ideas and builds assurance through continual effort. Revisiting topics frequently and engaging in extended practical applications could accelerate her development.</t>
  </si>
  <si>
    <t>Hanshika approaches her tasks with sincerity and has taken charge of her progress through routine revision. This commitment has led to a noticeable boost in her scores and a confident presence during group presentations.</t>
  </si>
  <si>
    <t xml:space="preserve">KPR-Gold-4,silver-1,Bronze-1
</t>
  </si>
  <si>
    <t>1. International English Olympiad - Participated,2.National Science Olympiad - Participated.</t>
  </si>
  <si>
    <t>Joshika works efficiently and shows clarity in understanding key ideas. With closer attention to detail and stronger alignment to question requirements, she can enhance the quality of her submissions.</t>
  </si>
  <si>
    <t>Joshika shows steady interest in Mathematics. Focused preparation and revision of key concepts will help her achieve stronger results.</t>
  </si>
  <si>
    <t>Joshika shows a wonderful curiosity during hands-on tasks. Her ability to think critically about her observations has strengthened significantly, resulting in improved scores and a very consistent work ethic.</t>
  </si>
  <si>
    <t>Joshika displays steady interest in Social Science topics. Focused preparation and revision of key terms will help her achieve stronger results.</t>
  </si>
  <si>
    <t>Joshika approaches IT work with eagerness and completes responsibilities carefully and thoughtfully. Her enthusiasm toward learning new competencies is reflected in her progress. Gaining deeper exposure to complex functions will prepare her for handling higher-level tasks.</t>
  </si>
  <si>
    <t>Joshika has evolved into a conscientious learner who takes personal responsibility for her daily tasks. Her consistent effort and empathetic nature toward her classmates have resulted in steady, holistic academic improvement.</t>
  </si>
  <si>
    <t>Krishanthanu demonstrates analytical strength and confidence in applying concepts. By carefully reviewing his work and strengthening the depth of his responses, he can make his answers more impactful.</t>
  </si>
  <si>
    <t>Krishanthanu is a proactive, capable student who excels at managing his workload. His reading comprehension of complex material has matured significantly, and he should continue to be challenged with varied genres. Furthermore, his strong grammatical skills have greatly improved the overall quality and flow of his writing.</t>
  </si>
  <si>
    <t>Krishanthanu demonstrates sound understanding of mathematical concepts. Presenting solutions with clearer steps and explanations will strengthen his performance.</t>
  </si>
  <si>
    <t>Krishanthanu displays a masterful command of scientific concepts. He consistently utilizes his knowledge to solve complex problems, and his scores remain at a high level due to his focused and steady effort.</t>
  </si>
  <si>
    <t>Krishanthanu demonstrates sound knowledge of concepts and events. Presenting answers with clearer structure and elaboration will further strengthen his performance.</t>
  </si>
  <si>
    <t>Krishanthanu consistently applies effort to understand digital tools and software, showing gradual enhancement through assignments. Her perseverance supports continual growth. Participation in simulation-based exercises would improve precision and response speed.</t>
  </si>
  <si>
    <t>Krishanthanu is managing his workload with great dedication and ownership. While he works on fostering a more systematic approach to his creative thoughts and group collaboration, his consistent effort is clearly reflected in his rising grades.</t>
  </si>
  <si>
    <t xml:space="preserve">MSSC TAEKWONDO COMPETITION 2025 - 1 GOLD &amp; 1 SILVER
</t>
  </si>
  <si>
    <t>Krishvanth understands his lessons and attempts questions with clarity. Paying attention to spelling accuracy and developing a stronger awareness of scoring criteria will help him improve further.</t>
  </si>
  <si>
    <t>Krishvanth responds well to interactive learning. Applying concepts independently in problem-solving will help build greater confidence.</t>
  </si>
  <si>
    <t>Krishvanth is showing excellent gains in conceptual clarity. Through routine revision and consistent practice, he has achieved a notable increase in his scores and demonstrates a reliable dedication to his studies.</t>
  </si>
  <si>
    <t>Krishvanth responds well to interactive learning methods. Applying concepts independently in assessments will help him gain greater confidence.</t>
  </si>
  <si>
    <t>Krishvanth remains committed to refining his IT capabilities and readily explores emerging technologies. His openness to learning illustrates a progressive mindset. Utilizing these technologies in authentic scenarios will strengthen both assurance and operational fluency.</t>
  </si>
  <si>
    <t>Krishvanth is an exemplary student who takes total ownership of his conduct and academic standards. His respectful and attentive nature sets a benchmark for the class, and his consistent performance continues to yield excellent results.</t>
  </si>
  <si>
    <t>Mithra Visakan shows stable understanding and applies concepts correctly. By organising his responses neatly and focusing on language precision and exam awareness, he can refine his academic performance.</t>
  </si>
  <si>
    <t>Mithra is a curious and active learner. However, he needs to work on his consistency, specifically regarding his concentration in class and regular attendance in L2 sessions. By being present and focused every day, he will be well-prepared to earn the high marks we know he is capable of achieving.</t>
  </si>
  <si>
    <t>Mithra shows enthusiasm in learning new concepts. Developing detailed explanations in her solutions will enhance her overall achievement.</t>
  </si>
  <si>
    <t>Mithra is progressively enhancing her understanding through steady revision. Her commitment to regular practice has resulted in a clear improvement in her performance and a consistent rise in her assessment grades.</t>
  </si>
  <si>
    <t>Mithra shows enthusiasm while learning new themes. Developing analytical explanations in written responses will enhance her overall achievement.</t>
  </si>
  <si>
    <t>Mithra remains dedicated when encountering demanding IT topics and continues striving for understanding. This persistence has led to noticeable advancement. Frequent review and application in programming or data-management contexts will enhance expertise and exactness.</t>
  </si>
  <si>
    <t>Mithra is taking personal initiative to improve his self-discipline and focus. His quick grasp of new concepts, paired with a commitment to consistent effort, has positioned him for a rewarding increase in his academic scores.</t>
  </si>
  <si>
    <t>Faheem displays confidence in his understanding and applies concepts appropriately. Improved structuring of answers and greater care in written presentation will help him elevate his results.</t>
  </si>
  <si>
    <t>Faheem participates with interest in class activities. More self-practice and revision will deepen his conceptual understanding.</t>
  </si>
  <si>
    <t>Mohammed is contributing more frequently to class activities to reinforce his comprehension. This shift toward active participation has led to an increase in his scores and a more consistent academic focus.</t>
  </si>
  <si>
    <t>Faheem participates with interest in lessons and activities. More self-directed revision and reading will deepen his understanding.</t>
  </si>
  <si>
    <t>Mohammed Faheem demonstrates determination in improving his output in each IT task. Establishing individual performance goals and practicing under timed conditions may foster reliability and self-confidence.</t>
  </si>
  <si>
    <t>Mohammed is a model student who takes full accountability for following regulations and mastering new concepts. His enthusiasm and willingness to strengthen his focus have led to a steady and impressive improvement in his marks.</t>
  </si>
  <si>
    <t>1. International English Olympiad - Participated,2. International Mathematics Olympiad - Participated,3.National Science Olympiad - Gold medal of Excellence</t>
  </si>
  <si>
    <t>Pranav grasps concepts well and uses them effectively in his work. Strengthening attention to detail and ensuring his responses are fully aligned with marking expectations will enhance his performance.</t>
  </si>
  <si>
    <t>Pranav shows curiosity in exploring mathematical concepts. Expanding his solutions with clear steps will reflect his understanding effectively.</t>
  </si>
  <si>
    <t>Pranav is steadily improving his grasp of the curriculum through regular review. His consistent practice habits have paid off, resulting in a measurable increase in his Science scores.</t>
  </si>
  <si>
    <t>Pranav shows curiosity about historical developments and social systems. Expanding answers with detailed explanations will reflect his knowledge more effectively.</t>
  </si>
  <si>
    <t>Pranav manages projects responsibly and remains attentive while working through IT tasks. His conceptual understanding continues to advance. Exploring varied problem-solving techniques will refine his efficiency and adaptability.</t>
  </si>
  <si>
    <t>Pranav maintains a strong interest in his studies and takes ownership of every assignment with sincerity. By enhancing the consistency of his efforts, he has successfully increased his scores and is on the path to reaching his high potential.</t>
  </si>
  <si>
    <t>Pranjal demonstrates clarity in thought and applies concepts meaningfully. By improving language usage and ensuring her answers directly address the question demands, she can aim higher.</t>
  </si>
  <si>
    <t>Pranjal is working diligently and is showing noticeable improvement in her academic performance.</t>
  </si>
  <si>
    <t>Pranjal communicates her ideas confidently. Supporting answers with accurate steps and reasoning will improve her outcomes.</t>
  </si>
  <si>
    <t>Pranjal is a proactive learner who excels at linking science to real-world applications. Her initiative in taking on extra projects has led to consistently high scores and a deep, well-rounded understanding.</t>
  </si>
  <si>
    <t>Pranjal communicates ideas confidently in class. Supporting responses with accurate facts and examples will improve her academic outcomes.</t>
  </si>
  <si>
    <t>Pranjal exhibits a harmonious integration of theoretical insight and practical application in IT. His capacity to connect knowledge to realistic situations indicates mature learning. Pursuing multifaceted and demanding projects will encourage further intellectual development.</t>
  </si>
  <si>
    <t>Pranjal is a proactive role model who takes pride in balancing creativity with logic. His ownership of his studies and his empathetic approach to helping others have resulted in a consistently high standard of work.</t>
  </si>
  <si>
    <t>Prathika shows consistent understanding and responds appropriately to tasks. With greater care towards detail and stronger scoring awareness, she can produce more polished work.</t>
  </si>
  <si>
    <t>Prathika demonstrates interest in learning concepts. Regular revision and practice will help her retain and apply them efficiently.</t>
  </si>
  <si>
    <t>Prathika is a reliable contributor who completes every task with steady effort. Her scores have shown a consistent increase as she continues to demonstrate a clear and thorough comprehension of scientific principles.</t>
  </si>
  <si>
    <t>Prathika demonstrates interest in historical narratives. Regular revision and concept mapping will help her retain information efficiently.</t>
  </si>
  <si>
    <t>Prathika possesses a sound understanding of fundamental IT principles and implements them accurately. Continued engagement with supplementary challenges requiring rapid thinking can enhance both responsiveness and precision.</t>
  </si>
  <si>
    <t>Prathika skillfully balances her athletic talents with her academic responsibilities. By taking ownership of her study schedule, she has maintained a constructive mindset that is reflected in her consistently improving grades.</t>
  </si>
  <si>
    <t xml:space="preserve">MSSC TAEKWONDO COMPETITION 2025 - GOLD
</t>
  </si>
  <si>
    <t>Pratiksha approaches her work with understanding and confidence. By reviewing her answers carefully and ensuring relevance and precision, she can strengthen her academic outcomes.</t>
  </si>
  <si>
    <t>Pratiksha is making good progress and is becoming more attentive and focused in class.</t>
  </si>
  <si>
    <t>Pratiksha demonstrates a clear understanding of mathematical concepts. Regular and consistent practice will help her strengthen accuracy and problem-solving skills.</t>
  </si>
  <si>
    <t>Pratiksha is concentrating on elevating her analytical prowess with great success. By focusing on her observational skills, she has seen an increase in her scores and is building strong consistency in her practical work.</t>
  </si>
  <si>
    <t>Pratiksha is capable of understanding concepts well. Building a consistent study schedule will help her maintain steady progress.</t>
  </si>
  <si>
    <t>Pratiksha approaches her responsibilities with discipline and dedication, displaying dependability in her learning habits. Time-bound practice activities may increase productivity while maintaining correctness.</t>
  </si>
  <si>
    <t>Pratiksha takes great responsibility for her involvement in extracurriculars while showing a strong desire to improve academically. Her uplifting attitude and better attentiveness in class have led to a consistent rise in her performance.</t>
  </si>
  <si>
    <t>Moses demonstrates good comprehension and applies concepts effectively. Adopting a more focused and consistent approach to preparation, along with careful review of his responses, will support stronger achievement.</t>
  </si>
  <si>
    <t>Rafael is developing good problem-solving ability in Mathematics. Practicing a variety of questions will enhance his analytical thinking.</t>
  </si>
  <si>
    <t>Moses is continually strengthening his conceptual clarity through persistent practice. His dedication to regular revision has resulted in a rewarding boost in his academic performance and test scores.</t>
  </si>
  <si>
    <t>Moses shows developing inquiry skills in Social Science. Exploring topics more deeply and asking analytical questions will enhance his learning.</t>
  </si>
  <si>
    <t>Moses continues striving to deepen his IT knowledge despite encountering difficulties. His persistence facilitates gradual progress. Regular consultation for feedback and implementation of suggestions will accelerate improvement.</t>
  </si>
  <si>
    <t>Moses is taking greater charge of his progress by dedicating more time to review and practice. He responds positively to focus-based guidance, and his enthusiastic participation has resulted in a clear improvement in his scores.</t>
  </si>
  <si>
    <t>Rajalakshmi completes her responsibilities efficiently and understands the material well. By refining her answers and being more mindful of scoring patterns, she can enhance her performance further.</t>
  </si>
  <si>
    <t>Rajalakshmi is putting in consistent effort and is showing positive growth in her learning.</t>
  </si>
  <si>
    <t>Rajalakshmi is becoming more confident in solving mathematical problems. Continued practice will further improve her speed and accuracy.</t>
  </si>
  <si>
    <t>Rajalakshmi is developing a sharper analytical approach to her studies. This focus on detail has led to increased confidence in her practical work and a consistent improvement in her overall marks.</t>
  </si>
  <si>
    <t>Rajalakshmi is gradually becoming more confident in expressing her views. Greater classroom participation will strengthen her understanding further.</t>
  </si>
  <si>
    <t>Rajalakshmi demonstrates ongoing advancement through focused engagement with IT tasks. Attempting sophisticated analytical challenges could further propel her academic growth.</t>
  </si>
  <si>
    <t>Rajalakshmi tackles her tasks with sincerity and is taking ownership of her revision habits to build a stronger knowledge base. Her respectful approach and consistent effort are unlocking her significant academic potential.</t>
  </si>
  <si>
    <t>Raksha reflects strong understanding and applies her knowledge confidently. Improving the structure and presentation of her responses while maintaining precision will further elevate her work.</t>
  </si>
  <si>
    <t>Raksha shows a strong grasp of mathematical concepts. Applying concepts to different types of problems will deepen her understanding</t>
  </si>
  <si>
    <t>Raksha is showing great initiative by asking more questions and participating fully in lab work. Her scores have increased as a result of her regular review habits and consistent engagement with the subject.</t>
  </si>
  <si>
    <t>Raksha understands historical and civic themes well. Relating them to contemporary examples will make her answers more meaningful.</t>
  </si>
  <si>
    <t>Raksha applies structured reasoning and careful accuracy in technical work. Engaging in exploratory assignments that permit multiple solution paths will broaden her competencies.</t>
  </si>
  <si>
    <t>Raksha has taken accountability for her academic success by intensifying her focus on routine practice. This new level of consistency, combined with her courteous nature, is driving a steady increase in her results.</t>
  </si>
  <si>
    <t>Rathi demonstrates dependable understanding and thoughtful application of concepts. By polishing written expression and ensuring answers are concise and relevant, she can strengthen her academic standing.</t>
  </si>
  <si>
    <t>Rathi understands concepts well with guidance. Independent practice will help her improve confidence and precision in calculations.</t>
  </si>
  <si>
    <t>Rathi is taking a much more active role in experimental activities. By consistently revising her lessons and seeking clarity through questions, she has achieved a significant and steady rise in her scores.</t>
  </si>
  <si>
    <t>Rathi shows good comprehension when guided. Independent practice and revision will help her build greater self-assurance.</t>
  </si>
  <si>
    <t>Rathi actively pursues opportunities to extend her IT understanding and remains motivated to learn. Systematic revision and experimentation with coding or computational exercises will strengthen conceptual depth.</t>
  </si>
  <si>
    <t>Rathi is a dedicated student who takes full ownership of her activities and exhibits excellent sportsmanship. As she works on being more accommodating of diverse opinions, her consistent academic focus continues to improve her overall scores.</t>
  </si>
  <si>
    <t>Raya understands the subject matter well and attempts tasks sincerely. Careful revision of answers and closer alignment with exam expectations will help her improve further.</t>
  </si>
  <si>
    <t>Raya is a thoughtful "silent performer" who stays highly attentive during lessons. It is wonderful to see her understanding grow every day. To help her reach the next level, we would love to see her share her ideas more frequently with her peers. Regular practice in reading and writing at home will also be key to her success. We are rooting for her to achieve full marks in her upcoming exams!</t>
  </si>
  <si>
    <t>Raya applies mathematical concepts effectively. Improving stepwise presentation will make her solutions more complete and clear.</t>
  </si>
  <si>
    <t>Raya is consolidating her understanding through a sustained commitment to her studies. Her consistent revision has led to a clear improvement in her conceptual clarity and an increase in her grades.</t>
  </si>
  <si>
    <t>Raya connects classroom learning with real-life examples effectively. Structured writing practice will refine her presentation skills.</t>
  </si>
  <si>
    <t>Raya shows dedication in refining her technological abilities, with improvement visible over time. Consistent involvement in practical exercises will reinforce her foundational knowledge and application skills.</t>
  </si>
  <si>
    <t>Raya is an attentive and responsible student who takes ownership of class discussions. Her ability to apply knowledge effectively to problem-solving has resulted in a consistent and impressive rise in her grades.</t>
  </si>
  <si>
    <t>Sahana completes her work diligently and demonstrates clear understanding. With more attention to detail and consistent exam awareness, she can continue to grow academically.</t>
  </si>
  <si>
    <t>Sahana takes initiative in learning Mathematics. Adding logical reasoning in each step will further strengthen her answers.</t>
  </si>
  <si>
    <t>Sahana brings great enthusiasm to our class discussions and always submits her work on time. Her commendable effort and consistent study habits are clearly reflected in her rising academic scores.</t>
  </si>
  <si>
    <t>Sahana displays initiative in exploring additional resources. Adding deeper interpretation and analysis will further enrich her responses.</t>
  </si>
  <si>
    <t>Sahana handles coursework methodically and demonstrates responsibility in completing requirements. Engaging with intellectually demanding activities that require deeper evaluation will expand her understanding.</t>
  </si>
  <si>
    <t>Sahana demonstrates exceptional maturity and takes full responsibility for her projects. By expertly linking her lessons to real-life scenarios, she maintains high moral integrity and consistently achieves top-tier results.</t>
  </si>
  <si>
    <t>Sairupan applies concepts confidently and demonstrates mature thinking. By improving the clarity and structure of his written responses, he can further enhance his performance.</t>
  </si>
  <si>
    <t>Sairupan participates actively in Mathematics activities. Regular practice will improve his retention and problem-solving accuracy.</t>
  </si>
  <si>
    <t>Sairupan is deepening his understanding by taking a more active part in scientific experiments. His regular revision routine has resulted in a steady increase in his scores and a more confident approach to learning.</t>
  </si>
  <si>
    <t>Sairupan participates actively in visually supported lessons. Reviewing concepts regularly will strengthen his retention and clarity.</t>
  </si>
  <si>
    <t>Sairupan welcomes evaluative input and incorporates it constructively into his learning process. This openness aids steady progress. Consistent application of feedback will enhance both performance and assurance.</t>
  </si>
  <si>
    <t>Sairupan is taking greater initiative in both his extracurricular pursuits and his academic focus. By working on his patience in group settings and maintaining consistent effort, he is seeing a rewarding increase in his performance scores.</t>
  </si>
  <si>
    <t>Sanjana shows steady understanding and applies concepts appropriately in her work. Becoming more consistent with task completion and refining presentation skills will help her achieve stronger outcomes.</t>
  </si>
  <si>
    <t>Sanjana is sincere and shows steady improvement in Mathematics. Continued practice will enhance her overall performance.</t>
  </si>
  <si>
    <t>Sanjana is consistently refining her grasp of Science through sustained dedication. Her scores have shown a positive upward trend as she continues to prioritize regular review and thoughtful study.</t>
  </si>
  <si>
    <t>Sanjana is sincere in her efforts and shows steady improvement. Regular revision of key points will enhance her performance.</t>
  </si>
  <si>
    <t>Sanjana shows perseverance in grasping emerging concepts, benefiting from continuous practice. Participating in collaborative or simulated project work will increase confidence and broaden comprehension.</t>
  </si>
  <si>
    <t>Sanjana takes pride in her learning, especially through project-based work. Her ownership of the material and her ability to connect lessons to real life have led to a consistent improvement in her marks and a positive spirit in class.</t>
  </si>
  <si>
    <t xml:space="preserve">KPR-Gold-2
</t>
  </si>
  <si>
    <t>Sathurthika demonstrates good comprehension and responds effectively to academic tasks. By reducing small inaccuracies and maintaining sharper focus on scoring requirements, she can improve further.</t>
  </si>
  <si>
    <t>Sathurthika demonstrates a good understanding of concepts. Improving speed and time management will help her perform better in tests.</t>
  </si>
  <si>
    <t>Sathurthika exhibits exceptional problem-solving skills and applies concepts with great self-assurance. Her consistent effort in both theory and practice is reflected in her impressive and rising marks.</t>
  </si>
  <si>
    <t>Sathurthika demonstrates understanding of subject matter. Improving time allocation during tests will help her complete answers more effectively</t>
  </si>
  <si>
    <t>Sathurthika addresses complex topics with determination and continues advancing steadily. Revisiting challenging material frequently and undertaking additional exercises will strengthen mastery.</t>
  </si>
  <si>
    <t>Sathurthika is a quick learner who takes ownership of her academic growth. She is working consistently to build her confidence in public speaking, and this dedication is reflected in her steadily rising scores.</t>
  </si>
  <si>
    <t>1. International English Olympiad - Participated,2. International Mathematics Olympiad - Participated.
3.National Science Olympiad - Participated.</t>
  </si>
  <si>
    <t>Semmozhi displays confident understanding and thoughtful application of ideas. With clearer structuring and careful review of her work, she can aim for even better results.</t>
  </si>
  <si>
    <t>Semmozhi understands mathematical concepts well. A consistent practice routine will support steady progress.</t>
  </si>
  <si>
    <t>Semmozhi is enhancing her performance by actively participating in experiments and asking insightful questions. This consistent engagement has led to a clear boost in her conceptual clarity and scores.</t>
  </si>
  <si>
    <t>Semmozhi is attentive in class and grasps concepts well. A structured revision plan will support consistent progress.</t>
  </si>
  <si>
    <t>Semmozhi maintains optimism toward acquiring knowledge and shows interest in exploring sophisticated ideas. Applying advanced understanding in practical contexts will further elevate competence.</t>
  </si>
  <si>
    <t>Semmozhi is taking charge of her understanding by prioritizing regular revision and practice. Her receptiveness to feedback and consistent effort in her studies have resulted in a clear boost in her performance.</t>
  </si>
  <si>
    <t>MSSC TAEKWONDO COMPETITION 2025 - BRONZE</t>
  </si>
  <si>
    <t>Sonakshi shows reliable understanding and attempts her work sincerely. By approaching her studies with greater consistency and reviewing her responses carefully, she can achieve stronger academic success.</t>
  </si>
  <si>
    <t>Sonakshi is improving steadily and is gaining confidence in expressing her ideas.</t>
  </si>
  <si>
    <t>Sonakshi presents neat and organized solutions. Including all necessary steps will improve the completeness of her answers.</t>
  </si>
  <si>
    <t>Sonakshi demonstrates strong confidence in her use of scientific principles. Her effective problem-solving skills and consistent work ethic have resulted in a steady and significant increase in her grades.</t>
  </si>
  <si>
    <t xml:space="preserve">Sonakshi writes clear and organized answers. Including more relevant examples and data will add depth to her responses.
</t>
  </si>
  <si>
    <t>Sonakshi exhibits inquisitiveness and motivation in approaching IT activities. Her gradual progress reflects strengthening confidence. Pursuing enrichment opportunities outside routine coursework can widen her abilities.</t>
  </si>
  <si>
    <t>Sonakshi demonstrates excellent ownership of her time management, balancing academics and activities with ease. Her proactive participation and effective problem-solving skills have led to a significant and steady increase in her marks.</t>
  </si>
  <si>
    <t>Sri Harini demonstrates depth in understanding and applies concepts skillfully. Strengthening presentation and ensuring consistent precision will help her maintain high standards.</t>
  </si>
  <si>
    <t>Sri Harini shows willingness to learn Mathematics. Focused practice of different problem types will boost her confidence.</t>
  </si>
  <si>
    <t>Sri Harini is gaining a much clearer understanding of the subject by becoming more involved in learning activities. Her consistent participation has led to stronger conceptual clarity and an increase in her marks.</t>
  </si>
  <si>
    <t>Sri Harini shows willingness to learn and improve. Focused revision and practice of long-answer questions will enhance her confidence.</t>
  </si>
  <si>
    <t>Sri Harini willingly engages with demanding material and demonstrates persistence in overcoming challenges. Concentrated revision of weaker sections combined with assessment practice will consolidate learning.</t>
  </si>
  <si>
    <t>Sri Harini is taking personal responsibility for her conceptual clarity by focusing on regular revision. Her courteous nature and consistent effort to engage more in class are driving a positive trend in her academic results.</t>
  </si>
  <si>
    <t xml:space="preserve">1. International Mathematics Olympiad - Participated.
</t>
  </si>
  <si>
    <t>Shrinidhi is increasingly engaged in learning and participates actively. By organising her answers more effectively and aligning them closely with exam expectations, she can enhance her academic progress.</t>
  </si>
  <si>
    <t>Shrinidhi is gradually improving in Mathematics. With regular practice, his accuracy and understanding will improve significantly</t>
  </si>
  <si>
    <t>Shrinidhi is progressively strengthening her analytical and critical thinking capabilities. Her interest in experiments, combined with consistent effort, has resulted in a notable boost in her academic performance.</t>
  </si>
  <si>
    <t>Shrinidhi is gradually building consistency in learning habits. With sustained effort, his understanding and performance will improve significantly.</t>
  </si>
  <si>
    <t>Shrinidhi consistently applies effort to remain aligned with academic expectations in IT. Her dedication contributes to ongoing progress. Extending the same commitment toward advanced activities will enhance expertise.</t>
  </si>
  <si>
    <t>Shrinidhi is a well-rounded student who is taking ownership of her work habits by introducing more structure into her routine. Her positive attitude and timely submissions have led to a consistent and measurable increase in her scores.</t>
  </si>
  <si>
    <t xml:space="preserve">1. International English Olympiad - Participated,2. International Mathematics Olympiad - Participated.
</t>
  </si>
  <si>
    <t>Thanis understands concepts clearly and applies them appropriately. With careful proofreading and improved structuring of responses, he can raise the quality of his work.</t>
  </si>
  <si>
    <t>Thanis shows interest in Mathematics. Practicing regularly will help him strengthen core concepts and skills.</t>
  </si>
  <si>
    <t>Thanis shows an excellent grasp of scientific ideas and applies them effectively to real-life contexts. His scores remain high and continue to grow due to his consistent and practical approach to learning.</t>
  </si>
  <si>
    <t>Thanis demonstrates interest in Social Science topics. Reviewing past assessments and engaging in independent reading will sharpen his skills.</t>
  </si>
  <si>
    <t>Thanis demonstrates assured understanding of intricate IT topics and continues progressing steadily. Applying knowledge through scenario-based analysis or simulations will deepen applied insight.</t>
  </si>
  <si>
    <t>Thanis shows great maturity and takes full ownership of his academic responsibilities. His quick grasp of concepts and empathetic nature have resulted in a steady and impressive improvement in his grades.</t>
  </si>
  <si>
    <t>Vaseekaran shows dependable comprehension and applies his knowledge confidently. Paying attention to detail and presenting answers more systematically will help him strengthen his performance.</t>
  </si>
  <si>
    <t>Vaseekaran demonstrates strong interest and curiosity in Mathematics. Continued practice will help him achieve higher accuracy.</t>
  </si>
  <si>
    <t>Vaseekaran is a highly effective collaborator who successfully translates theory into practice. His scores have increased as he consistently works to apply his knowledge during group tasks and experiments</t>
  </si>
  <si>
    <t>Vaseekaran displays keen interest and thoughtful questioning in lessons. Continued concentration and revision will help him excel further.</t>
  </si>
  <si>
    <t>Vaseekaran shows continued commitment toward clarifying technical concepts and refining understanding. Integrating theoretical learning with practical coding or database experience will improve capability further.</t>
  </si>
  <si>
    <t>Vaseekaran takes personal pride in his project-based learning, skillfully connecting concepts to the real world. His sincerity and respectful listening have led to a consistent and rewarding rise in his performance.</t>
  </si>
  <si>
    <t>1.9TH MADURAI DISTRICT TAEKWONDO CHAMPIONSHIP 2026 - WON -  SILVER,2.KPR-Gold-5</t>
  </si>
  <si>
    <t>Veditha has shown progress, particularly in language usage, since the previous assessment. By maintaining focus on relevance and refining her written expression further, she can continue to improve.</t>
  </si>
  <si>
    <t>Veditha participates actively and understands concepts well. Writing solutions in a clear stepwise manner will enhance her performance.</t>
  </si>
  <si>
    <t>Veditha shows commendable initiative by applying her scientific knowledge to real-life scenarios. Her scores have increased as a result of her consistent effort and her drive to complete extra assignments.</t>
  </si>
  <si>
    <t>Veditha respects diverse perspectives and participates actively in discussions. Presenting answers in a more structured format will strengthen her work.</t>
  </si>
  <si>
    <t>Vedhitha manages responsibilities efficiently through organized planning and careful execution. Implementing a structured reflection routine each week will help identify improvement areas and sustain progress.</t>
  </si>
  <si>
    <t>Veditha takes ownership of her high standard of work by effectively balancing her many commitments. Her active contributions to discussions and consistent application of knowledge have resulted in a steady increase in her results.</t>
  </si>
  <si>
    <t xml:space="preserve">KPR-Gold-3,Bronze-1
</t>
  </si>
  <si>
    <t>Vidhu Sri demonstrates clear understanding and attempts her work with sincerity. By reviewing her responses more carefully and keeping scoring expectations in mind, she can enhance her academic performance further.</t>
  </si>
  <si>
    <t>Vidhu Sri shows self-motivation in Mathematics. Practicing concise and accurate solutions will improve her results.</t>
  </si>
  <si>
    <t>Vidhu maintains a very consistent effort in all her tasks. With guided support in analyzing concepts, she has successfully improved her scores and is working steadily toward her full potential.</t>
  </si>
  <si>
    <t>Vidhu Sri shows self-motivation in exploring new concepts. Better exam planning and concise writing will enhance her academic results.</t>
  </si>
  <si>
    <t>Vidhu Sri demonstrates stable comprehension of technological principles and gradually improves practical application. Relating learned concepts to everyday contexts will strengthen meaningful understanding.</t>
  </si>
  <si>
    <t>Vidhu Sri is an eager learner who has taken personal accountability for staying on task. Her active participation and consistent effort to apply her knowledge have led to a significant and positive improvement in her scores.</t>
  </si>
  <si>
    <t>Aadesh demonstrates growing clarity in grasping ideas. Strengthening his writing and creative output will help him reach higher academic levels.</t>
  </si>
  <si>
    <t>Aadesh shows good potential in Mathematics. With improved attentiveness during lessons, timely completion of homework, and regular practice to improve his presentation and written steps, he can make strong and steady progress.</t>
  </si>
  <si>
    <t>Aadesh possesses a remarkable ability to grasp new concepts rapidly. By channeling his energy into organized notebook maintenance, he has successfully increased his scores and is now working with admirable consistency.</t>
  </si>
  <si>
    <t>Aadesh shows good potential in class.With improved attentiveness during lessons and by completing his homework on time, along with regular practice to refine his handwriting and presentation, he can make strong and steady progress.</t>
  </si>
  <si>
    <t>Aadesh is progressively building his knowledge of IT concepts through steady effort. His practical accuracy is improving step by step. Challenging himself with slightly advanced tasks will help him develop stronger confidence.</t>
  </si>
  <si>
    <t>Aadesh maintains a cheerful outlook and readily extends support to classmates. Greater care with spelling, sentence construction, and focused attention during academic work will help him achieve better progress.</t>
  </si>
  <si>
    <t>Aadhav applies higher-order thinking and delivers accurate answers. Concentrating on handwriting and exam awareness will raise his academic level.</t>
  </si>
  <si>
    <t>Aadhav is attentive and responsible in Mathematics lessons. His active participation and balanced approach support his overall academic growth.</t>
  </si>
  <si>
    <t>Aadhav is a vibrant presence in the classroom whose constructive input significantly enriches group learning. His scores have shown a steady upward trend as he consistently applies himself to every lesson.</t>
  </si>
  <si>
    <t>Aadhav is attentive and responsible with his work. His active participation and ability to balance both academics and sports reflect strong all-round development.</t>
  </si>
  <si>
    <t>Aadhav is gradually strengthening his understanding of IT and completes tasks conscientiously. His engagement increases with encouragement. Regular practice will enhance confidence.</t>
  </si>
  <si>
    <t>Aadhav brings positivity and originality to his work and is gradually taking initiative. Paying closer attention to personal grooming and hygiene will support his overall development.</t>
  </si>
  <si>
    <t>Ajeethan responds more confidently in discussions and shows sharper comprehension. Sustained effort will further boost his overall progress.</t>
  </si>
  <si>
    <t>Ajeethan is a responsible student who listens carefully during Mathematics lessons and approaches problem-solving with dedication. His positive attitude supports his continued progress.</t>
  </si>
  <si>
    <t>Ajeethan’s disciplined approach to his tasks is yielding excellent results. His ability to implement scientific reasoning has grown tremendously, leading to higher marks and a very reliable work ethic.</t>
  </si>
  <si>
    <t>Ajeethan is a responsible student who listens carefully and approaches his work with dedication. His cheerful and positive approach adds great value to the classroom.</t>
  </si>
  <si>
    <t>Ajeethan shows excellent mastery of IT concepts and utilises them effectively in practical applications. His work reflects precision and understanding. Exploring sophisticated tools will further extend his abilities.</t>
  </si>
  <si>
    <t>Ajeethan participates energetically and handles responsibilities with commitment. Channeling the same enthusiasm more consistently into his studies will ensure well-rounded and sustained achievement.</t>
  </si>
  <si>
    <t>Bhuvan answers with improved precision and reflects solid understanding. Greater attention to structured content and exam awareness will raise his performance.</t>
  </si>
  <si>
    <t>Bhuvan has good potential in Mathematics, and with improved attentiveness, timely homework completion, and regular practice to improve presentation and detailed solutions, he can achieve steady improvement.</t>
  </si>
  <si>
    <t>Bhuvan has shown great dedication to strengthening his scientific foundations. Through regular revision and focused study, he has achieved a significant boost in his scores and maintains a steady effort.</t>
  </si>
  <si>
    <t>Bhuvan has good learning potential, and with improved attentiveness during lessons, timely completion of homework, and regular practice to refine his handwriting, presentation, and elaborative writing, he can make strong and steady progress.</t>
  </si>
  <si>
    <t>Bhuvan continues to develop his understanding of IT basics and applies them with increasing confidence. His technical competence in practical sessions is improving. Taking leadership in teamwork situations will support further growth.</t>
  </si>
  <si>
    <t>Bhuvan conducts himself respectfully and listens carefully in class. Contributing more frequently to discussions and writing detailed responses during assessments will strengthen his academic growth.</t>
  </si>
  <si>
    <t>Deepakrajan thinks critically and applies reasoning well. By aligning this strength with exam focus, he can secure stronger outcomes.</t>
  </si>
  <si>
    <t>Deepak actively participates in the L2 class and shows good interest in French. He understands grammar rules well and does well in comprehension. Wishing him to continue the same and score good marks in the upcoming exams.</t>
  </si>
  <si>
    <t>Deepakrajan shows strong motivation in Mathematics and confidently clarifies his doubts. His commitment to completing work on time reflects a responsible and focused approach to learning.</t>
  </si>
  <si>
    <t>Deepakrajan’s enthusiasm for Science is truly motivating. He has consistently worked to elevate his academic standing, resulting in improved scores and a readiness to take on more complex challenges.</t>
  </si>
  <si>
    <t>Deepakrajan shows strong motivation toward his studies and is not hesitant to clear his doubts. His commitment to submitting work on time reflects a mature and responsible attitude.</t>
  </si>
  <si>
    <t>Deepak demonstrates strong capability in practical IT tasks and identifies solutions efficiently. His analytical thinking is advancing well. Trying varied approaches before concluding answers will enhance his expertise.</t>
  </si>
  <si>
    <t>Deepakrajan brings originality to his ideas and has begun making use of opportunities offered to him. Building stronger peer connections and engaging more socially will contribute positively to his overall development.</t>
  </si>
  <si>
    <t>Dema applies advanced thinking and excels in content creation. Strengthening exam awareness will further boost her academic success.</t>
  </si>
  <si>
    <t>Dema demonstrates a careful and responsible approach to Mathematics. Her consistent effort and enthusiasm support her continued academic success.</t>
  </si>
  <si>
    <t>Dema is a highly collaborative student who adds immense value to group activities. Her scores have increased as a direct result of her positive attitude and consistent participation in all tasks.</t>
  </si>
  <si>
    <t>Dema stands out for her careful approach to work and strong sense of responsibility. Her enthusiasm and consistency in completing tasks on time are truly admirable.</t>
  </si>
  <si>
    <t>Evan shows curiosity about IT and participates with effort. He grasps fundamental ideas and is willing to learn. More practical involvement will improve precision and confidence.</t>
  </si>
  <si>
    <t>Dema is attentive and handles responsibilities sincerely while beginning to accept new challenges. Engaging more actively with classmates will further boost her self-confidence.</t>
  </si>
  <si>
    <t>1. International English Olympiad - Participated, 2 .National Science Olympiad - Participated.</t>
  </si>
  <si>
    <t>Evan Biny Panackal answers with improved clarity and shows strong understanding. Expanding content creation and exam focus will refine his performance.</t>
  </si>
  <si>
    <t>Evan puts in thoughtful effort. Though he writes slowly, his clarity and expression are improving well.</t>
  </si>
  <si>
    <t>Evan Biny Panacal is attentive during Mathematics lessons. By completing his assignments regularly and practising consistently, he can strengthen his skills and confidence.</t>
  </si>
  <si>
    <t>Evan continues to produce work of a superior standard, defined by profound understanding and precision. He consistently works to maintain his high scores through meticulous attention to detail.</t>
  </si>
  <si>
    <t>Evan Biny Panacal is attentive in class, and by completing his assignments regularly and bringing his books consistently, he can build stronger study habits. Working on expanding and explaining his answers in more detail will further strengthen his academic skills.</t>
  </si>
  <si>
    <t>Gurujeshnu handles IT projects with commitment and maintains organised execution. His practical output shows improving clarity and method. Increasing working speed while sustaining neatness will benefit his performance.</t>
  </si>
  <si>
    <t>Evan demonstrates creative thinking and disciplined behaviour. Increasing peer interaction will help him build stronger confidence and social skills.</t>
  </si>
  <si>
    <t>Gurujeshnu’s reading and writing have advanced steadily. Continued practice with spelling and content organization will enhance his academic journey.</t>
  </si>
  <si>
    <t>Gurujeshnu can make excellent progress in Mathematics by improving his listening skills, presenting his work neatly, and completing tasks on time. Developing greater confidence will further support his learning.</t>
  </si>
  <si>
    <t>Gurujeshnu has made great strides in establishing a regular routine for his assignments. This newfound consistency in reviewing his materials has led to a clear and positive increase in his test scores.</t>
  </si>
  <si>
    <t>Gurujeshnu can make excellent progress by improving his listening skills, paying more attention to neatness in his work, and completing tasks on time. Developing confidence in social interactions will also support his growth.</t>
  </si>
  <si>
    <t>Haroon possesses a sound understanding of core IT principles and applies them reliably. His work is consistent and dependable. Greater participation in collaborative activities will strengthen teamwork skills.</t>
  </si>
  <si>
    <t>Gurujeshnu behaves courteously and communicates comfortably during lessons. Continued effort in refining communication skills and maintaining steady focus will support further academic improvement.</t>
  </si>
  <si>
    <t>1. Table Tennis - Semi Finals - Won - 3rd Place, 2. Table Tennis - Quarter Finals - Won - 1st Place</t>
  </si>
  <si>
    <t>Haroon’s reading ability has grown. Concentrating on spelling, writing, and content building will support further development.</t>
  </si>
  <si>
    <t>Haroon will benefit from giving greater priority to Mathematics, following timelines consistently, and expressing his problem-solving steps more clearly during lessons.</t>
  </si>
  <si>
    <t>Haroon demonstrates a fantastic willingness to learn and adapt. By following step-by-step guidance, he has improved his conceptual application and seen a consistent rise in his academic performance.</t>
  </si>
  <si>
    <t>Haroon would benefit from giving greater priority to his studies, following timelines more consistently, and expressing his ideas more clearly during class activities.</t>
  </si>
  <si>
    <t>Harshavardhan shares inventive perspectives during discussions and explores unconventional solutions. His practical work shows creativity. Refining these ideas will help him combine originality with accuracy.</t>
  </si>
  <si>
    <t>Haroon maintains disciplined behaviour in class. With regular practice in writing and speaking, he can gradually build confidence and become more comfortable expressing himself publicly.</t>
  </si>
  <si>
    <t>1. District Taekwondo - Won - Silver, 2. District Taekwondo - Won - Bronze</t>
  </si>
  <si>
    <t>Harshavardhan interprets concepts effectively and uses analytical thinking. Sharpening spelling and exam focus will elevate his achievements.</t>
  </si>
  <si>
    <t>Harshavardhan remains attentive during Mathematics lessons and completes his work responsibly. His active involvement supports his steady academic progress.</t>
  </si>
  <si>
    <t>Harshavardhan excels at connecting classroom theories to the real world. His inquisitive nature and consistent study habits have resulted in a notable improvement in his overall scores.</t>
  </si>
  <si>
    <t>Harshavardhan is attentive in class and completes his responsibilities dependably. His active involvement adds energy and positivity to the classroom.</t>
  </si>
  <si>
    <t>Dema participates responsibly and completes work on schedule. She has adequate understanding of lessons. Greater attention during practical tasks will improve accuracy.</t>
  </si>
  <si>
    <t>Harshavardhan displays initiative and takes responsibility when given the chance. A more dedicated approach toward studies, along with developing emotional awareness and expression, will enhance his overall progress.</t>
  </si>
  <si>
    <t>Jaden Christo shows strong comprehension and applies it well. Improving presentation, content relevance, and creative writing will enrich his academic work.</t>
  </si>
  <si>
    <t>Jaden Christo has shown encouraging improvement in attentiveness and timely completion of Mathematics work. With continued effort and regular practice, he can achieve even higher standards.</t>
  </si>
  <si>
    <t>Jaden displays exceptional clarity in his thinking and uses scientific terminology with great poise. His scores have increased significantly as he consistently strives for academic excellence.</t>
  </si>
  <si>
    <t>Jaden Christo has shown encouraging improvement in maintaining attentiveness and completing tasks on time. With continued effort, regular practice, and a focus on developing more elaborative writing, he can reach even higher academic standards.</t>
  </si>
  <si>
    <t>Jaden cooperates well with classmates and demonstrates helpful teamwork in solving IT challenges. His support for peers shows maturity. Expanding technical depth will strengthen his overall capability.</t>
  </si>
  <si>
    <t>Jaden approaches tasks creatively and has started embracing new responsibilities. Greater academic focus and consistent effort will help him achieve balanced development.</t>
  </si>
  <si>
    <t>1. KPR Rifle Competition - Won - Silver</t>
  </si>
  <si>
    <t>Jayanthan grasps concepts clearly and uses them in class. Strengthening writing, exam focus, and content building will improve his results.</t>
  </si>
  <si>
    <t>Jayanthan performs well in L2 class when he is present, but he misses classes frequently. He is encouraged to attend regularly and take all tests. He also finds spelling challenging, which affects his written work; regular practice will help him improve.</t>
  </si>
  <si>
    <t>Jayanthan can strengthen his Mathematics performance by staying more focused, participating actively, and completing his work on time. Regular effort will support his improvement.</t>
  </si>
  <si>
    <t>Jayanthan has successfully transformed his approach to coursework by prioritizing regular revision. This consistent effort in completing assignments has led to a well-deserved increase in his marks.</t>
  </si>
  <si>
    <t>Jayanthan can strengthen his performance by staying more focused in class, participating more actively, and ensuring that his work is submitted on time. Regular attendance will further support his progress.</t>
  </si>
  <si>
    <t>Jayanthan keeps himself informed about IT developments and attempts demanding tasks enthusiastically. His learning attitude is commendable. Streamlining his methods will help him work more efficiently.</t>
  </si>
  <si>
    <t>Jayanthan is polite and well-mannered in the classroom. Strengthening written and oral communication, participating more actively, and maintaining regular attendance will significantly improve his performance.</t>
  </si>
  <si>
    <t>Lakshana Vadivu conveys ideas with clarity and demonstrates solid understanding. Expanding content creation and exam awareness will refine her performance.</t>
  </si>
  <si>
    <t xml:space="preserve">நற்பண்புகள் நிறைந்த மாணவி.வினாக்களை எழுதிப் பார்ப்பதன் மூலம் முழு மதிப்பெண்களைப் பெற இயலும். </t>
  </si>
  <si>
    <t>Lakshana Vadivu is consistent and attentive in Mathematics class. Her dedication and careful approach support her continued success in the subject.</t>
  </si>
  <si>
    <t>Lakshana is an insightful contributor who consistently elevates the quality of class discussions. Her dedication to her studies is evident in her rising scores and her supportive role among peers.</t>
  </si>
  <si>
    <t>Lakshana Vadivu is consistent and attentive in class, handling her responsibilities with care. Her dedication and positive attitude make her a valuable member of the class.</t>
  </si>
  <si>
    <t>Lakshana maintains exceptional performance in both IT theory and practical work. Accuracy and organisation remain her strengths. Trying innovative strategies beyond routine approaches will broaden her skill set.</t>
  </si>
  <si>
    <t>Lakshana remains attentive and completes assignments responsibly. Stepping beyond her comfort zone and participating more confidently will help her grow personally and academically.</t>
  </si>
  <si>
    <t>Mohammed Ayub completes tasks responsibly and progresses steadily. Attention to grammar, spelling, and sentence flow will further polish his work.</t>
  </si>
  <si>
    <t>Mohammed Ayub will benefit from staying focused during Mathematics lessons and sharing his ideas more often. With regular practice, neat presentation, and careful calculations, he can reach higher standards.</t>
  </si>
  <si>
    <t>Mohammed is growing in self-assurance and is expressing his ideas more robustly in class. This increase in confidence has been accompanied by a consistent improvement in his academic results.</t>
  </si>
  <si>
    <t>Mohammed Ayub will benefit from staying more focused during lessons and sharing his thoughts more often in class, which will help him grow in confidence and understanding. With regular practice and effort towards neat presentation, avoiding spelling mistakes, and developing more elaborative writing, he can reach even higher academic standards.</t>
  </si>
  <si>
    <t>Mohammed actively seeks improvement in IT and experiments with different techniques. His competence continues to grow. Revisiting key concepts regularly will minimise mistakes.</t>
  </si>
  <si>
    <t>Ayub shows respectful behaviour and is putting effort into meeting expectations. By sharpening communication skills and engaging more actively, he can steadily build greater self-assurance.</t>
  </si>
  <si>
    <t>Raaganya applies critical thought effectively and understands concepts well. Focusing on spelling and exam awareness will strengthen her academic standing.</t>
  </si>
  <si>
    <t>Raaganya approaches Mathematics with enthusiasm and enjoys participating in lessons. Her positive involvement supports her understanding and confidence.</t>
  </si>
  <si>
    <t>Raaganya brings a high degree of responsibility and creativity to her experimental projects. Her scores remain on an upward trajectory because she consistently applies precision to everything she does.</t>
  </si>
  <si>
    <t>Raaganya approaches learning with a cheerful and energetic mindset and looks for creative ways to take part in class. Her involvement makes lessons more engaging.</t>
  </si>
  <si>
    <t>Raaganya completes IT assignments efficiently while maintaining accuracy. Her structured methods show strong understanding. Accepting more complex challenges will deepen her analytical thinking.</t>
  </si>
  <si>
    <t>Raaganya demonstrates responsibility and uses opportunities wisely. Maintaining an effective balance between studies and co-curricular pursuits will help her excel in all areas.</t>
  </si>
  <si>
    <t>Raaghav demonstrates solid comprehension and applies it effectively. Improving grammar, presentation, and content relevance will enhance his work.</t>
  </si>
  <si>
    <t>Raaghav shows good understanding of Mathematics concepts. With better organisation of his work and regular completion of tasks, he can further improve his performance.</t>
  </si>
  <si>
    <t>Raaghav is developing a sharp eye for linking scientific concepts across different topics. His scores have increased as he consistently works to build a deeper, more cohesive understanding of the subject.</t>
  </si>
  <si>
    <t>Raaghav has a good grasp of concepts, and with better organization of his notebooks and regular completion of classwork, he can improve his overall performance.</t>
  </si>
  <si>
    <t>Raaghav approaches IT learning positively and works consistently. His understanding is developing. Engaging more in analytical exercises will strengthen his skills.</t>
  </si>
  <si>
    <t>Raaghav is energetic and displays commendable team spirit. By prioritising academics alongside sports commitments, he can strive toward excellence in every sphere.</t>
  </si>
  <si>
    <t>1. KPR Rifle Competition - Won - Gold, 2. KPR Rifle - Won - Silver</t>
  </si>
  <si>
    <t>Rakshara demonstrates higher-order thinking and excels in content creation. Greater exam focus will maximize her accomplishments.</t>
  </si>
  <si>
    <t>Rakshara is an enthusiastic student in L2 French class. She completes her work on time and shows good interest in studies and activities. She should avoid small mistakes and aim for full marks in exams.</t>
  </si>
  <si>
    <t>Rakshara demonstrates strong understanding in Mathematics and remains focused during lessons. Her ability to complete work accurately and on time is commendable.</t>
  </si>
  <si>
    <t>Rakshara’s keen interest in the sciences is driving her toward advanced explorations. She has consistently worked to improve her scores and is now achieving at a very high level.</t>
  </si>
  <si>
    <t>Rakshara demonstrates strong understanding and stays well-focused during lessons. Her ability to complete work accurately and on time is truly impressive.</t>
  </si>
  <si>
    <t>Rakshara stays methodical and careful in completing IT tasks. Her consistent effort has aided progress. Adding independent ideas will further enrich her work.</t>
  </si>
  <si>
    <t>Rakshara approaches her work sincerely and has begun volunteering for new tasks. Developing stronger peer interactions will contribute to her confidence and overall growth.</t>
  </si>
  <si>
    <t>Sanjana Shree combines conceptual clarity with creativity. Consistent spelling practice and exam awareness will enhance her academic growth.</t>
  </si>
  <si>
    <t>Sanjana Shree is sincere in her approach to Mathematics and makes an effort to clarify her doubts. Her responsible attitude toward completing work reflects good learning habits.</t>
  </si>
  <si>
    <t>Sanjana’s curiosity allows her to apply scientific principles to practical life with ease. Her consistent effort and engagement have resulted in a steady and impressive increase in her scores.</t>
  </si>
  <si>
    <t>Sanjana Shree is sincere in her approach to learning and makes an effort to clear her doubts. Her responsible attitude toward homework reflects good study habits.</t>
  </si>
  <si>
    <t>Sanjana produces orderly and precise IT work due to careful attention to detail. Her commitment is evident. Improving speed without sacrificing accuracy will advance her performance.</t>
  </si>
  <si>
    <t>Sanjana Shree is focused, responsible, and participates actively in lessons. Gaining confidence to express herself more freely will further enhance her development.</t>
  </si>
  <si>
    <t>Sharvesh applies concepts effectively and shows good comprehension. Refining grammar, presentation, and content relevance will improve his work.</t>
  </si>
  <si>
    <t>Sharvesh is doing well but needs to put in more effort in his language classes. He finds it difficult to understand the main ideas in the texts. Extra reading practice at home will help him improve.</t>
  </si>
  <si>
    <t>Sharvesh is polite and thoughtful in Mathematics class. With consistent practice, neat presentation, and careful attention to accuracy, he can achieve even better results.</t>
  </si>
  <si>
    <t>Sharvesh shows immense potential and thrives when given positive reinforcement. He has worked consistently to boost his performance, which is clearly reflected in his improved scores.</t>
  </si>
  <si>
    <t>Sharvesh is thoughtful, polite, and treats his peers with respect, making him a pleasant and valued member of the class. With consistent practice focused on neat presentation, accurate spelling, and more detailed writing, he can continue to improve and achieve higher academic standards.</t>
  </si>
  <si>
    <t>Sharvesh displays curiosity and tests new methods in practical sessions. His willingness to explore supports learning. Consistent task completion will reinforce development.</t>
  </si>
  <si>
    <t>Sharvesh shows courteous behaviour and is making genuine efforts in his work. Improving presentation skills and taking initiative in discussions will gradually strengthen his confidence.</t>
  </si>
  <si>
    <t>Shivasri Sarojin approaches learning with originality and creativity. Strengthening content relevance, exam focus, and structured writing will yield better outcomes.</t>
  </si>
  <si>
    <t>Shivasri Sarojin has good potential in Mathematics. With more active participation, regular completion of work, and consistent preparation, he can show excellent improvement.</t>
  </si>
  <si>
    <t>Shivasri is gaining great precision in her work by maintaining steady revision habits. This consistent approach has led to increased self-assurance and a notable rise in her academic marks.</t>
  </si>
  <si>
    <t>Shivasri Sarojin has good potential, and with more active participation in class, regular completion of work on time, consistent effort, and the habit of bringing his books to class daily, he can show remarkable improvement.</t>
  </si>
  <si>
    <t>Shivasri strives to understand difficult material and approaches assignments responsibly. His confidence increases as he resolves doubts. Applying concepts independently will build mastery.</t>
  </si>
  <si>
    <t>Shivasri Sarojin maintains respectful conduct in class. With continued improvement in communication and active participation, he can overcome hesitation and grow more self-assured.</t>
  </si>
  <si>
    <t>Srivarshan shows eagerness to learn and steady improvement. Continued focus on writing, presentation, and content building will advance his performance.</t>
  </si>
  <si>
    <t>Srivarshan shows good understanding in Mathematics when he stays focused. By improving concentration and presenting his work neatly, he can achieve higher success.</t>
  </si>
  <si>
    <t>Srivarshan's intellectual curiosity is leading him to ask deeper, more analytical questions. His consistent focus on comprehension has resulted in a significant and steady increase in his scores.</t>
  </si>
  <si>
    <t>Srivarshan shows good understanding when he concentrates. By maintaining better focus, improving handwriting, and participating more in class, he can achieve higher academic success.</t>
  </si>
  <si>
    <t>Srivarshan shows determination in enhancing his IT skills and applies knowledge carefully. His accuracy improves steadily. Greater involvement in group tasks will widen his experience.</t>
  </si>
  <si>
    <t>Srivarshan behaves respectfully and follows instructions well. By improving expressive skills and consistently completing any pending work, he can advance steadily in his academics.</t>
  </si>
  <si>
    <t>1. International English Olympiad - Participated, 2. International Mathematics Olympiad - Participated, 3.National Science Olympiad - Participated, 4. National Science Olympiad - 2nd Level - Merit Certificate</t>
  </si>
  <si>
    <t>Tushaan demonstrates higher-order thinking and precise answers. Improving handwriting and exam focus will elevate his academic quality.</t>
  </si>
  <si>
    <t>Tushaan shows great interest in Mathematics and is eager to clarify his doubts. His habit of completing work on time supports his steady progress.</t>
  </si>
  <si>
    <t>Tushaan is a natural leader who inspires his peers to reflect deeply on their work. His own commitment to critical thinking has led to a consistent improvement in his academic achievement.</t>
  </si>
  <si>
    <t>Tushaan shows great interest in new topics and is eager to clarify his doubts. His habit of completing work on time supports steady academic progress.</t>
  </si>
  <si>
    <t>Tushaan demonstrates confidence in handling IT work and strong reasoning ability. His independent approach supports effective problem-solving. Clearer presentation of documentation will improve communication of results.</t>
  </si>
  <si>
    <t>Tushaan thinks creatively and has started exploring new opportunities. Learning to manage emotions calmly and handling minor challenges with ease will support his personal growth.</t>
  </si>
  <si>
    <t>1. District Karate - Won - Gold, 2. District Karate - Won - Bronze</t>
  </si>
  <si>
    <t>Vishaka provides precise responses and demonstrates comprehension. Clearer handwriting and exam focus will enhance her work.</t>
  </si>
  <si>
    <t>Vishaka is dedicated and hardworking in Mathematics. Paying closer attention to clarity and accuracy in her work will help her achieve higher results.</t>
  </si>
  <si>
    <t>Vishaka participates with a wonderful spirit and motivates those around her. Her consistent work ethic and active engagement have led to a clear and measurable increase in her scores.</t>
  </si>
  <si>
    <t>Vishaka is dedicated and hardworking in her studies. Paying more attention to detail and clarity in her written work will help her reach even greater heights.</t>
  </si>
  <si>
    <t>Vishaka remains focused and dedicated to developing IT competence. Her practical work is detailed and thorough. Experimenting with advanced methods will broaden her exposure.</t>
  </si>
  <si>
    <t>Vishaka shows creativity and dedication in her assignments. Greater interaction with peers will help her develop stronger self-belief and collaborative skills.</t>
  </si>
  <si>
    <t>1. South India Level - karate - Won - Gold, 2. South India Level - karate - Won - Silver</t>
  </si>
  <si>
    <t>Yaazhini answers with accuracy and shows clear understanding. Greater exam awareness will strengthen her academic progress.</t>
  </si>
  <si>
    <t>Yaazhini shows strong confidence and leadership during Mathematics activities. Her ability to support and guide others strengthens her own learning.</t>
  </si>
  <si>
    <t>Yaazhini’s spirited contributions make her a catalyst for learning in the classroom. Through her consistent effort and well-considered input, she has achieved a significant boost in her performance scores.</t>
  </si>
  <si>
    <t>Yaazhini shows promising leadership qualities and has the ability to guide and motivate her peers in a positive way within the classroom.</t>
  </si>
  <si>
    <t>Yaazhini consistently shows strong understanding of IT theory and practice, producing quality outcomes. Her assurance continues to grow. Supporting peers’ learning will deepen her own expertise.</t>
  </si>
  <si>
    <t>Yaazhini is imaginative and completes her tasks with care. Becoming more socially engaged will further enrich her learning experience and confidence.</t>
  </si>
  <si>
    <t>Ilakkia Vaani understands mathematical procedures well but occasionally omits steps while solving problems. Improving her concentration and adopting structured problem-solving strategies will enhance her confidence and overall performance.</t>
  </si>
  <si>
    <t>Ilakkia Vaani is a fluent reader with a quick grasp of concepts and growing independence. With continued writing practice and a calm approach to assessments, she will achieve higher success.</t>
  </si>
  <si>
    <t>Ilakkia Vaani has made noticeable progress in understanding and connecting concepts. With continued practice, she will gain more confidence in expressing her ideas in writing.</t>
  </si>
  <si>
    <t>Ilakkia Vaani shows keen interest in learning IT concepts and completes her assignments within the given time. Her enthusiasm for the subject is appreciated.</t>
  </si>
  <si>
    <t>Jayavardani finds certain mathematical concepts challenging and benefits from additional guidance. Improving concentration during lessons and dedicating extra practice time at home will support noticeable progress.</t>
  </si>
  <si>
    <t>Jayavardani is gradually developing her understanding of concepts. With additional guidance and consistent practice, she will gain more confidence in applying them.</t>
  </si>
  <si>
    <t>1. MSSC Taekwondo Competition 2025 - Participated.</t>
  </si>
  <si>
    <t>Isai Vaani displays admirable interest in English. Continuous practice in reading and writing will further develop her language abilities and guide her toward confident fluency.</t>
  </si>
  <si>
    <t>Isai Vaani is a cheerful and affectionate child who enjoys being part of the classroom activities. She responds well to guidance and encouragement from the teacher. With continuous support, patience, and a positive learning environment, she is gradually developing her confidence and participation in class.</t>
  </si>
  <si>
    <t>Isai Vaani shows good conceptual clarity and strong spelling skills. With guided practice in higher-order questions, her confidence will continue to increase.</t>
  </si>
  <si>
    <t>Isai Vaani is gradually improving in her learning. She needs to listen more attentively in class. With regular reading and writing practice, she will be able to score higher marks</t>
  </si>
  <si>
    <t>Isai Vaani has made noticeable improvement in presenting her written work neatly and clearly in her notebook. Keep up the steady progress.</t>
  </si>
  <si>
    <t>Mahilmathi Bala participates actively and is showing good progress. She answers well in class. By learning keywords regularly and focusing on reading and writing practice, she can score higher marks</t>
  </si>
  <si>
    <t>1. MSSC Taekwondo Competition 2025- Bronze, 2. 1st Champions Cup - Tamilnadu State Level Taekwondo Championship 2025 - Won - Gold &amp; Silver, 3. VIFA Cup National Level Taekwondo Championship 2026 - Won - Silver &amp; Bronze, 4. 9th Madurai District Taekwondo Championship 2026 - Won - 2 Silver, 5. 4th Tamilnadu South Zone Taekwondo Championship 2026 - Won -  Gold &amp;  Silver.</t>
  </si>
  <si>
    <t>1. MSSC Taekwondo Competition 2025 - Participated, 2. 1st Champions Cup - Tamilnadu State Level Taekwondo Championship 2025 - Won -  Silver, 3. VIFA Cup National Level Taekwondo Championship 2026 - Won -  Gold &amp; 1 Bronze, 4. 9th Madurai District Taekwondo Championship 2026 - Won - Gold, 5. Talent Hunters World Book of Record in Bharathanatyam - Participated.</t>
  </si>
  <si>
    <t>Sri Sanjana is a responsible and well-rounded student who excels in academics, sports, and other classroom activities. She is disciplined and participates actively in all areas. She is encouraged to work on improving her handwriting, which will help her present her work more neatly and confidently.</t>
  </si>
  <si>
    <t>Vihan shows interest in learning and completes practical work with sincere effort. Increased participation in theory classes will support his growth.</t>
  </si>
  <si>
    <t>1. 2nd GC Inter Club Shooting Championship - Won - Gold.</t>
  </si>
  <si>
    <t>1. 1st Champions Cup - Tamilnadu State Level Taekwondo Championship 2025 - Won - 2 Silver, 2. VIFA Cup National Level Taekwondo Championship 2026 - Won - Gold &amp; Bronze, 3. 9th Madurai District Taekwondo Championship 2026 - Won - Bronze. 4. 4th Tamilnadu South Zone Taekwondo Championship 2026 - Won - 2 Bronze.</t>
  </si>
  <si>
    <t>1. Skating -TNRSA State- Won -1 Bronze, 2. Skating - Karur Open State- Won - 2 Silver, 3. Skating- SSCA District -2 Gold, 4. Skating - SSCA District - Won - 2 Gold, 5. Skating -  SSCF State -Won -1 Gold , 2 Silver &amp; 1 Bronze, 6. Skating- SSCF Nationals- Won - 3 Gold &amp; 1 Bronze</t>
  </si>
  <si>
    <t xml:space="preserve">                  Jagatheswari                                                                                                                                Anita Rajesh </t>
  </si>
  <si>
    <t xml:space="preserve">                Nazyryn Salmy                                                                                                                                Anita Rajesh </t>
  </si>
  <si>
    <t>/107 Days</t>
  </si>
  <si>
    <t xml:space="preserve">                      Naveena                                                                                                                                    Anita Rajesh </t>
  </si>
  <si>
    <t xml:space="preserve">                    Abiramy K                                                                                                                                   Anita Rajesh </t>
  </si>
  <si>
    <t xml:space="preserve">                      Joy Jeba                                                                                                                                    Anita Rajesh </t>
  </si>
  <si>
    <t>YOGA</t>
  </si>
  <si>
    <t>KUNGFU</t>
  </si>
  <si>
    <t>1. Doodle Art Competition - won - 1st place</t>
  </si>
  <si>
    <t>1. SOF International English Olympiad - Participated, 2. SOF International Mathematics Olympiad - Participated</t>
  </si>
  <si>
    <t>Aariv  Doddi has just started coming to school and has shown good improvement within the span of time. He can do better if he is regular to school.</t>
  </si>
  <si>
    <t>வாய்மொழி பதில் கூறுதல் நன்று! நல்ல முன்னேற்றம் உள்ளது.தொடர்ந்து வாசித்தல் பயிற்சி முயற்சி செய்தால் எழுத்துகளை அறிந்து கொள்ளலாம்.</t>
  </si>
  <si>
    <t>Aariv shows greater engagement when learning is activity-based. With continued practice in basic operations and number-name writing, his accuracy and confidence will steadily improve.</t>
  </si>
  <si>
    <t>Aariv is a capable child . Sometimes he gets distracted and may avoid writing tasks, he responds well to gentle guidance and encouragement.With continued support and practice, we are confident he will steadily build focus and confidence in his writing skills.</t>
  </si>
  <si>
    <t>Aariv truly enjoys visual presentations in class and shows great interest during these activities.He is attentive and enthusiastic, and with a little guidance, he is able to better understand the concepts being taught.</t>
  </si>
  <si>
    <t>Aariv is a bright child who actively participates in activities with great interest.He interacts happily with his peers and shows wonderful involvement during activities.We truly appreciate his positive attitude and are proud of his growing confidence and engagement.</t>
  </si>
  <si>
    <t>KEYBOARD</t>
  </si>
  <si>
    <t>SILAMBAM</t>
  </si>
  <si>
    <t>1. Doodle Art Competition - Participated</t>
  </si>
  <si>
    <t>Aathiraiyan  is good in understanding the concept of the topic under discussion. He needs to concentrate little while writing to score better and compete with the class.GOOD LUCK</t>
  </si>
  <si>
    <t>நல்ல முன்னேற்றம் உள்ளது. வாசிப்பு பயிற்சி நன்று. எழுத்துப் பயிற்சியில் கவனம் தேவை.</t>
  </si>
  <si>
    <t>Aathiraiyan contributes actively in class and shows a solid grasp of mathematical ideas. Developing a more consistent routine in completing his work will help strengthen and retain what he learns.</t>
  </si>
  <si>
    <t>Aathiraiyan actively enjoys participating in class discussions and shares his ideas with confidence and enthusiasm. working on improving his handwriting skills, as clearer writing will help him express his wonderful thoughts more effectively.With regular practice and encouragement, we are confident he will show steady improvement.</t>
  </si>
  <si>
    <t>Aathiraiyan is showing steady effort in class and is willing to learn. He needs to focus on improving his understanding of concepts through careful attention and clarification of doubts. Regular written practice at home will help strengthen his confidence and academic progress.</t>
  </si>
  <si>
    <t>Aathiraiyan is a warm and enthusiastic child who enjoys participating in classroom activities.We’ve noticed that he is sometimes late to morning circle time, which means he misses some valuable interactive learning moments.With a little support in arriving on time, we are confident he will benefit even more from these engaging group experiences.</t>
  </si>
  <si>
    <t>KARATE</t>
  </si>
  <si>
    <t xml:space="preserve">1. Noble World Book Of Record (Silambam) - Participated 2. Grahambell World Book Of Record (Silambam) - Participated 3. </t>
  </si>
  <si>
    <t>Dhuruvesh has improved in speaking skill. He needs to read short story books to improve his reading skill. His written work and on time submission of the task will help him to compete with the class.GOOD LUCK.</t>
  </si>
  <si>
    <t>மாணவனின் எழுத்துப் பயிற்சி வாசித்தல் மிக நன்று! வாழ்த்துகள். முயற்சி தொடரட்டும்…</t>
  </si>
  <si>
    <t>Dhuruvesh responds well to encouragement and guided practice. His positive attitude toward learning and readiness to improve show clear signs of steady progress.</t>
  </si>
  <si>
    <t>Dhuruvesh listens attentively in class and follows instructions well. With a little more practice, he will be able to strengthen his understanding of concepts. Regular revision at home will greatly support his learning progress.</t>
  </si>
  <si>
    <t>Dhuruvesh shows great interest in learning about technology and enjoys exploring new concepts. He is curious and enthusiastic during related activities in class. With regular written practice at home, he will be able to strengthen his overall academic skills.</t>
  </si>
  <si>
    <t>Dhuruvesh has recently started participating more actively in classroom activities and is showing greater interest in learning. He is also becoming more comfortable socializing and building positive relationships with his classmates.We are happy with his progress</t>
  </si>
  <si>
    <t>Haniel has good command over the language. He uses correct spelling, grammar, and punctuation while framing a sentence. He is always on toes to answer any questions put forward. GOOD! KEEP IT UP.</t>
  </si>
  <si>
    <t>Haniel Jones enjoys challenging tasks and approaches mathematics with confidence. Channeling his energy with better classroom focus will help him achieve even stronger results.</t>
  </si>
  <si>
    <t>Haniel listens attentively in class and shows a clear understanding of EVS concepts. He confidently answers questions and actively participates in discussions. Keep up the great work and continued support at home.</t>
  </si>
  <si>
    <t>Haniel listens attentively in class and enjoys visual presentations, showing good interest in learning. He participates well and understands the concepts taught. With a little more practice using key words in class, he will continue to improve and shine.</t>
  </si>
  <si>
    <t>Haniel friendly and outgoing student who loves being involved in class activities. He show kindness by helping others when needed. His enthusiasm makes our classroom a happy place.</t>
  </si>
  <si>
    <t>CLASSICAL DANCE</t>
  </si>
  <si>
    <t>Harithra has improved in speaking skill. She needs to read short story books to improve her reading skill. Her written work and on time submission of the task needs special appreciation. GOOD! KEEP IT UP.</t>
  </si>
  <si>
    <t>Harithra presents her work neatly and uses clear reasoning while solving problems. Her enthusiasm during activities and her careful accuracy make her performance stand out.</t>
  </si>
  <si>
    <t>Harithra has shown noticeable improvement in her writing skills and expresses her ideas more confidently. She is eager to learn and participates actively in class. With continued focus on understanding concepts, she will make even greater progress.</t>
  </si>
  <si>
    <t>Harithra enjoys learning and participates actively in class. With regular practice of keywords, she will strengthen her understanding and perform even better.</t>
  </si>
  <si>
    <t>Harithra is very socially active and enjoys participating in group activities.She is kind and helpful toward classmates.It’s wonderful to see her positive energy in the classroom.</t>
  </si>
  <si>
    <t>1. Doodle Art Competition - won - 3rd place</t>
  </si>
  <si>
    <t>Harshika is good in understanding the concept of the topic under discussion. She needs to concentrate little while writing to score better and compete with the class.GOOD LUCK</t>
  </si>
  <si>
    <t>ஹர்ஷிகா -மாணவியின் எழுத்துப் பயிற்சி, வாசித்தல் மிக நன்று! வாழ்த்துகள். முயற்சி தொடரட்டும்…</t>
  </si>
  <si>
    <t>Harshika takes part enthusiastically in lessons and is showing gradual improvement with support. Regular practice is helping her grow more confident in basic calculations and number writing.</t>
  </si>
  <si>
    <t>I’m happy to see Harshika actively participating in class. Her involvement is helping her gain confidence and improve her understanding each day. Keep encouraging her efforts at home, as this will continue to strengthen her learning.</t>
  </si>
  <si>
    <t>Harshika is showing good effort in class and is capable of doing very well. She needs to focus on learning her spellings and practice them regularly at home. With consistent practice, she will gain more confidence and improve steadily.</t>
  </si>
  <si>
    <t>Harshika is a quiet and well-mannered child.Recently, she has started interacting more with her peers and joining activities.We are very happy to see her growing confidence.</t>
  </si>
  <si>
    <t>TAEKWONDO</t>
  </si>
  <si>
    <t>1. SOF International English Olympiad - Participated, 2. SOF International Mathematics Olympiad - Gold</t>
  </si>
  <si>
    <t>Harshiv Ram has good command over the language. He uses correct spelling, grammar, and punctuation while framing a sentence. He is always on toes to answer any questions put forward. GOOD! KEEP IT UP.</t>
  </si>
  <si>
    <t>மாணவனின் எழுத்துப் பயிற்சி,வாசித்தல் மிக நன்று! வாழ்த்துகள். முயற்சி தொடரட்டும்…</t>
  </si>
  <si>
    <t>Harshiv Ram completes addition and subtraction work quickly and correctly. His strong number recognition skills and inquisitive nature make him a positive influence in the class.</t>
  </si>
  <si>
    <t>Harshiv Ram is a smart and thoughtful student who confidently answers HOT (Higher Order Thinking) questions. He shows excellent understanding and strong analytical skills in class. Keep up the great work!</t>
  </si>
  <si>
    <t>Harshiv Ram is very curious about technology and its applications. He shows keen interest in understanding how things work and enjoys exploring new ideas. His enthusiasm for learning will surely help him grow and excel.</t>
  </si>
  <si>
    <t>Harshiv Ram brings a thoughtful presence to the classroom. He is becoming more social and confidently volunteering during activities. Keep encouraging him — his confidence is steadily blossoming.</t>
  </si>
  <si>
    <t>WESTERN DANCE</t>
  </si>
  <si>
    <t>1. SOF International English Olympiad - Participated, 2.SOF International Mathematics Olympiad - Participated</t>
  </si>
  <si>
    <t>Jaswanth is good in understanding the concept of the topic under discussion. He needs to concentrate little while writing to score better and compete with the class.GOOD LUCK</t>
  </si>
  <si>
    <t>Jaswanth shows strong potential in mathematics and enjoys exploring new topics. With improved self-control and focus, he can make even better use of his abilities.</t>
  </si>
  <si>
    <t>Jaswanth is a capable student, but distractions are sometimes affecting his understanding in class. We are giving him clear explanations and additional guidance to support his learning. With improved focus, he will be able to perform to his full potential.</t>
  </si>
  <si>
    <t>Jaswanth enjoys the visual displays and activities in class, which help him stay engaged in learning. With regular practice and continued focus, he will be able to strengthen his understanding further. Keep encouraging him to revise consistently at home.</t>
  </si>
  <si>
    <t>Jaswanth has a bright and playful nature. We are encouraging him to be mindful of his words and practice polite behavior consistently. With continued support, he is sure to make wonderful progress.</t>
  </si>
  <si>
    <t>Kadambavanasundaram is good in understanding the concept of the topic under discussion. He responds well to suggestions and comes forward with unique answers which need special appreciation..GOOD LUCK</t>
  </si>
  <si>
    <t>Kadambavanam learns concepts quickly and enjoys tackling challenging questions. His speed, accuracy, and orderly presentation reflect a high standard of work.</t>
  </si>
  <si>
    <t>Kadambavanam is a sincere student with good potential in class. He now needs to focus on developing a deeper understanding of concepts rather than surface learning. With consistent effort and thoughtful revision, he will show steady improvement.</t>
  </si>
  <si>
    <t>Kadambavanam enjoys the visual displays and activities in class, which support his learning. With regular practice and consistent revision, he will be able to strengthen his understanding further. Continued effort will help him achieve better progress.</t>
  </si>
  <si>
    <t>Kadambavanasundaram enjoys interacting with his classmates. We encourage him to think carefully before responding and to take ownership of his actions. With continued guidance, he will develop strong social skills.</t>
  </si>
  <si>
    <t>Kreshiv has good knowledge about the topic under discussion. He provides with extra information’s about the topic. He never hesitates to clear his doubts on the spot. His HOT needs special appreciation. GOOD! KEEP IT UP.</t>
  </si>
  <si>
    <t>Kreshiv demonstrates a good understanding of lessons and performs well in class activities. Staying attentive and minimizing distractions will help him reach even higher levels.</t>
  </si>
  <si>
    <t>Kreshiv is a smart student who confidently answers HOT (Higher Order Thinking) questions with a good understanding of concepts. He grasps new ideas quickly and applies them confidently in class. Keep up the excellent effort!</t>
  </si>
  <si>
    <t>Kreshiv is very curious about technology and shows great interest in learning new things. He often shares innovative ideas and thinks creatively during class discussions. His enthusiasm and originality are truly commendable,keep encouraging his curiosity!</t>
  </si>
  <si>
    <t>Kreshiv is an intelligent student who shows strong academic abilities.. We are helping him understand the importance of truthfulness and accountability.He has great potential to develop strong character along with his academic strengths.</t>
  </si>
  <si>
    <t>Krishikka responds well to suggestions and comes forward with unique answers which need special appreciation. She has good knowledge about the topic under discussion and answers by understanding the lesson. KEEP IT UP.</t>
  </si>
  <si>
    <t>Krishikka applies logical thinking confidently when solving problems. Her strong recall of number facts and active participation support her consistent performance.</t>
  </si>
  <si>
    <t>Krishikka has a good understanding of concepts and shows keen interest in learning. She now needs to focus on improving her application skills to use her knowledge more effectively. With consistent practice, she will make excellent progress.</t>
  </si>
  <si>
    <t>Krishika shows a keen interest in understanding the use of technology and enjoys learning how things work. She observes carefully and grasps concepts well. With a little more encouragement to express her ideas, she will gain greater confidence in sharing her thoughts.</t>
  </si>
  <si>
    <t>Krishikka is a capable and thoughtful child in class. We notice she takes longer to finish her lunch and prefers repeating the same meals. A little guidance at home will help her build quicker and varied eating habits.</t>
  </si>
  <si>
    <t>Lakshith Dinakar has good knowledge about the topic under discussion. He provides with extra information about the topic. His written skill in grammar topics and on time submission needs special appreciation. GOOD! KEEP IT UP.</t>
  </si>
  <si>
    <t>Lakshith completes his work neatly and shows good understanding of methods used. His enthusiasm for math activities and dependable accuracy are clearly evident.</t>
  </si>
  <si>
    <t>Lakhith is a capable student, but distractions are sometimes affecting his understanding in class. We are giving him clear explanations and additional guidance to support his learning. With improved focus, he will be able to perform to his full potential.</t>
  </si>
  <si>
    <t>Lakshith is making steady progress and shows potential. With consistent revision and confidence in expressing ideas, He can perform even better. Keep motivating to strive for improvement.</t>
  </si>
  <si>
    <t>Lakhith brings enthusiasm and excitement to the classroom. He is learning the importance of responsible behavior at all times. With encouragement, he can use his energy in positive and productive ways.</t>
  </si>
  <si>
    <t>1. SOF International Mathematics Olympiad - Participated</t>
  </si>
  <si>
    <t>Pushpa Poornima has just started coming to school and has shown good improvement within the span of time. She can do better if she is regualar to school. BEST WISHES!</t>
  </si>
  <si>
    <t>Pushpa Poornima handles calculations with ease and enjoys challenging tasks. Her fluency in reading and writing numbers and her steady accuracy reflect excellent progress.</t>
  </si>
  <si>
    <t>Pushpa Poornima is a sincere student with good potential to do well. She needs to focus on learning her spellings and developing a clear understanding of concepts to improve further. With regular practice and revision, she will show steady progress.</t>
  </si>
  <si>
    <t>Pushpa Poornima is sincere and cooperative in class activities. Strengthening written practice will help enhance overall performance. Consistent encouragement at home will make a positive difference.</t>
  </si>
  <si>
    <t>Pushpa Poornima is a sweet and well-mannered child. Being absent often impacts her classroom participation and peer connections. We encourage regular attendance to help her thrive academically and socially.</t>
  </si>
  <si>
    <t>Ravi Sravan has improved in reading and speaking skill. He needs to pronounce the words clearly for understanding. He needs some support in writing to complete the given task on time. GOOD LUCK.</t>
  </si>
  <si>
    <t>Ravi Sravan shows interest in exploring new mathematical ideas and follows lessons well. Developing a habit of completing tasks regularly will help strengthen his overall performance.</t>
  </si>
  <si>
    <t>Ravi Sravan is a cheerful child who interacts confidently with his friends. He is often quiet during class discussions but listens attentively. With a little encouragement, he will feel more confident to share his ideas with the whole class.</t>
  </si>
  <si>
    <t>Ravi Sravan shows a good understanding of basic concepts and participates when encouraged. With regular revision and practice, his performance can steadily improve. Keep motivating them to do their best.</t>
  </si>
  <si>
    <t>Ravi Sravan is an energetic and lively child who enjoys being in class. At times, he makes playful choices when he thinks he is not being noticed. With gentle guidance, he can channel his energy in positive and responsible ways.</t>
  </si>
  <si>
    <t>Samyukta has a good understanding in reading without hesitation. Her speaking skill needs special appreciation as she converses without grammar errors. Her written skill has also improved. GOOD KEEP IT UP</t>
  </si>
  <si>
    <t>Samyukta picks up new ideas quickly and enjoys testing herself with challenging work. Her careful presentation and accuracy in number writing set a good example for others.</t>
  </si>
  <si>
    <t>Samyukta is an interactive and enthusiastic child who actively participates in class activities. She shares her ideas confidently and engages well with her peers. With regular written practice, she will continue to strengthen her skills and achieve even better results.</t>
  </si>
  <si>
    <t>Samyukta listens to instructions and attempts all assigned work. More practice and clarity in concepts will help achieve better outcomes. Encouragement and regular study will help her progress.</t>
  </si>
  <si>
    <t>Samyukta is a confident and expressive child. She often shares her concerns and feelings openly in class.She is encouraged to think through situations before bringing them forward. This will help her grow into a confident and independent learner.</t>
  </si>
  <si>
    <t>Sana has improved in speaking skill. She needs to read short story books to improve her reading skill. Her written work and on time submission of the task needs special appreciation. GOOD! KEEP IT UP.</t>
  </si>
  <si>
    <t>Sana consistently performs at a high level and approaches mathematics with enthusiasm. Her confidence in problem-solving and fluency with numbers are commendable.</t>
  </si>
  <si>
    <t>Sana is a quiet, observant, and intelligent child who understands concepts well. She thinks carefully and grasps ideas quickly during lessons. With more effort in applying her understanding to her writing, she will show her true potential even more clearly.</t>
  </si>
  <si>
    <t>Sana is well-behaved and attentive in class. With additional practice and confidence in expressing ideas, performance will improve. Keep encouraging regular study habits.</t>
  </si>
  <si>
    <t>Sana brings a soft and thoughtful presence to the classroom. She tends to be quiet and sensitive but is encouraged to try speaking up in small ways. Over time, she is developing confidence and learning to manage her emotions positively.</t>
  </si>
  <si>
    <t>Sujay Adhvesh has good command over the language. He uses correct spelling and grammar while framing sentence. He is always ready with the answer but will reply only when asked for. GOOD! KEEP IT UP.</t>
  </si>
  <si>
    <t>வாய்மொழியாக விடை தருவது பாராட்டத்தக்கது. எழுத்துப் பயிற்சி தேவை கையெழுத்தில் கவனம் தேவை.</t>
  </si>
  <si>
    <t>Sujay Adhvesh shows keen interest in learning new skills and works well in group activities. His correct use of operations and growing confidence reflect steady improvement.</t>
  </si>
  <si>
    <t>Sujay Adhvesh is an active and energetic child who shows interest in learning. He often gets agitated, so patience and support are needed to help him focus. With gentle guidance and consistent practice, he can gradually understand concepts better and gain confidence.</t>
  </si>
  <si>
    <t>Sujay Adhvesh enjoys learning about the technology we use and shows curiosity during lessons. He actively engages when exploring new gadgets and tools. Encouraging him to connect this interest with regular practice will help strengthen his understanding.</t>
  </si>
  <si>
    <t>Sujay Adhvesh is a disciplined boy in the class. He likes to keep his surroundings neat and organized, and he does his work properly.He should continue to maintain positive habits.</t>
  </si>
  <si>
    <t>1. 9th Madurai District Taekwondo Championship 2026 - Won - Silver and Silver</t>
  </si>
  <si>
    <t>1. SOF International English Olympiad- Participated, 2.SOF International Mathematics Olympiad - Gold</t>
  </si>
  <si>
    <t>Thiyambakan has good knowledge about the topic under discussion. He provides with extra information’s about the topic. He never hesitates to clear his doubts on the spot. His HOT needs special appreciation. GOOD! KEEP IT UP.</t>
  </si>
  <si>
    <t>Thiyambakan uses sound reasoning and solves problems effectively. His quick response with number facts and active involvement in class show a very positive learning attitude.</t>
  </si>
  <si>
    <t>Thiyambakan is very interactive in class and participates enthusiastically in discussions. He confidently answers HOT (Higher Order Thinking) questions and enjoys engaging with challenging tasks. His active involvement and thinking skills are truly commendable.</t>
  </si>
  <si>
    <t>Thiyambakan is very curious about technology and enjoys learning about its applications. He asks thoughtful questions and shows keen interest during related discussions. His enthusiasm for exploring new ideas is truly commendable.</t>
  </si>
  <si>
    <t>Thiyambakan showing great confidence and enthusiasm. He communicates his ideas clearly and participates actively in every session. We truly appreciate your support in nurturing his growth and helping him reach beyond his limits.</t>
  </si>
  <si>
    <t>1. Doodle Art Competition - won - 2nd place</t>
  </si>
  <si>
    <t>1. 9th Madurai District Taekwondo Championship 2026 - Won - Gold and Bronze</t>
  </si>
  <si>
    <t>Thrisha is a passive listener. She has a command over the language. She is doing a good job by writing words, Framing sentences and paragraph without any grammar errors. GOOD! KEEP IT UP.</t>
  </si>
  <si>
    <t>Thrisha works swiftly and accurately in addition and subtraction tasks. Her eagerness to learn and curious nature make her a role model for her classmates.</t>
  </si>
  <si>
    <t>Thrisha shows wonderful creative thinking and comes up with thoughtful ideas. She confidently answers HOT (Higher Order Thinking) questions and enjoys challenging tasks. Her enthusiasm and curiosity make her a valuable participant in class.</t>
  </si>
  <si>
    <t>Thrisha is an intelligent child who enjoys learning about technology. She is curious and actively explores new ideas during class activities. Her enthusiasm and eagerness to learn make her a bright and engaged learner.</t>
  </si>
  <si>
    <t>Thrisha is an intelligent and thoughtful child who consistently puts her best effort into everything she does. She is always helpful and kind, showing a caring attitude toward both teachers and classmates. Her positive relationships with peers reflect her warm personality and strong social skills — we truly appreciate your wonderful support at home.</t>
  </si>
  <si>
    <t>1. Decathlon Fit and Furious Obstacle Racing - Participated</t>
  </si>
  <si>
    <t>Valli Meena is very good in oral skill and is able to answer few questions by understanding the concept.She needs to be regular to class and attentive to score better.</t>
  </si>
  <si>
    <t>Valli Meena  is showing gradual improvement and interest in problem-solving activities. Continued support with number writing and simple calculations will help her progress further.</t>
  </si>
  <si>
    <t>Valli Meena is a sincere student with good potential to do well. She needs to focus on learning her spellings and developing a clear understanding of concepts to improve further. With regular practice and revision, she will show steady progress.</t>
  </si>
  <si>
    <t>Valli Meena shows interest in learning and participates in class activities. She understands the basic concepts well. With more in-depth exploration and detailed understanding of topics, she will be able to enhance her performance further.</t>
  </si>
  <si>
    <t>Vallimeena is an energetic and lively child who brings a lot of spirit to the classroom. With gentle guidance, she can continue improving her communication skills and build stronger connections with her peers. Regular attendance will greatly support her learning progress and help her reach her full potential. we appreciate your cooperation and support.</t>
  </si>
  <si>
    <t>CARNATIC MUSIC</t>
  </si>
  <si>
    <t>1. State Level Skatting - won - Bronze 2. State Level Skatting(Theni) - won - Bronze 3. Madurai District Skatting - won -Gold</t>
  </si>
  <si>
    <t>Viyola Roswin David is good in understanding the concept of the topic under discussion. She needs to concentrate little while writing to score better and compete with the class.GOOD LUCK</t>
  </si>
  <si>
    <t>Viyola Roswin David shows interest in numbers and enjoys working with counting activities. With regular guidance and practice, her confidence and skills in mathematics will continue to grow.</t>
  </si>
  <si>
    <t>Viyola Roswin David is a capable child . Sometimes she gets distracted and may avoid writing tasks, she responds well to gentle guidance and encouragement.With continued support and practice, we are confident she will steadily build focus and confidence in her writing skills.</t>
  </si>
  <si>
    <t>Viyola Roswin David truly enjoys visual presentations in class and shows great interest during these activities.She is attentive and enthusiastic, and with a little guidance, she is able to better understand the concepts being taught.</t>
  </si>
  <si>
    <t>Viyola actively participates in class activities and shows lovely enthusiasm. She truly enjoys playing and interacting with her peers, building joyful connections. We are proud of her progress and appreciate your continuous support in nurturing her growth.</t>
  </si>
  <si>
    <t xml:space="preserve">                Thanka Kanaka                                                                                                                                Anita Rajesh </t>
  </si>
  <si>
    <t>/ 104 Days</t>
  </si>
  <si>
    <t xml:space="preserve">Financial Literacy </t>
  </si>
  <si>
    <t>1. SOF International English Olympiad- Gold, 2.  SOF  International Mathematics Olympiad - Participated .</t>
  </si>
  <si>
    <t>Aarish Vishnu Prasath is good in understanding the concept of the topic under discussion. He needs to concentrate little while writing to score better and compete with the class.</t>
  </si>
  <si>
    <t>வகுப்பில் கேட்கும் கேள்விகளுக்கு உடனடியாக பதில் அளிப்பது பாராட்டத்தக்கது. எழுதும்போது சற்று வேகம் தேவை</t>
  </si>
  <si>
    <t>Aarish Vishnu Prasath has good potential and can achieve even better results with regular practice. Improving focus during lessons will help strengthen both his confidence and accuracy.</t>
  </si>
  <si>
    <t>Aarish Vishnu Prasath is an enthusiastic learner who shows interest in class activities. He needs to strengthen his basic spelling skills to build a strong foundation for understanding concepts. With regular practice and guidance, he will make steady progress.</t>
  </si>
  <si>
    <t>Aarish Vishnu Prasath is a capable child who shows interest in learning. He needs to improve his understanding of concepts and concentrate more during writing tasks. With consistent practice and focus, he will steadily improve and gain confidence.</t>
  </si>
  <si>
    <t>Aarish Vishnu Prasath is a disciplined and well-behaved student in the class. He has shown great improvement in his communication and writing skills.</t>
  </si>
  <si>
    <t>1. Doodle Art Competition -  Participated</t>
  </si>
  <si>
    <t>1. SOF International English Olympiad- Participated , 2.  SOF International Mathematics Olympiad - Participated .</t>
  </si>
  <si>
    <t>Anagha Aravind has just started coming to school and has shown good improvement within the span of time.She can do better if she is regualar to school.</t>
  </si>
  <si>
    <t>வகுப்பில் அமைதியாக இருக்கும் மாணவி. தொடர்ச்சியாக பள்ளிக்கு வந்தால் அதிக மேம்பாட்டை காணலாம்.</t>
  </si>
  <si>
    <t>Anagha Aravind  manages her responsibilities well and completes her work within time. Sharing her ideas more frequently in class discussions will help her gain deeper understanding and also add value to group learning.</t>
  </si>
  <si>
    <t>Anagha Aravind  is a bright child, but her long absence has affected her understanding of some concepts. She listens attentively and tries to catch up during lessons. With regular practice and support, she will regain confidence and improve steadily.</t>
  </si>
  <si>
    <t>Anagha Aravind is eager to learn. She needs to strengthen her understanding of the basics to build a strong foundation. With regular practice and guidance, she will make steady progress.</t>
  </si>
  <si>
    <t>Anagha Aravind is a quiet and well-behaved child in class. She needs to maintain regular attendance to improve herself further.</t>
  </si>
  <si>
    <t>1.  Doodle Art Competition - Participated</t>
  </si>
  <si>
    <t>1. SOF International Mathematics Olympiad - Participated .</t>
  </si>
  <si>
    <t xml:space="preserve"> Dhasvanth is good in understanding the concept of the topic under discussion. He needs to concentrate little while writing to score better and compete with the class.</t>
  </si>
  <si>
    <t>எழுத்துக்களை அடையாளம் கொள்வது பாராட்டத்தக்கது. எழுத்துக்களை கோர்த்து வார்த்தையாக படித்தல் தேவை.</t>
  </si>
  <si>
    <t>Dhasvanth takes part actively in math lessons and works with good speed. Slowing down slightly to check his answers, especially in simple sums, will help improve overall accuracy.</t>
  </si>
  <si>
    <t>Dhasvanth is a cheerful child who participates in class activities. He needs to concentrate more during lessons and practice his spelling regularly. With consistent focus and effort, he will show noticeable improvement.</t>
  </si>
  <si>
    <t>Dhasvanth enjoys visual learning and engages well with  illustrations. He grasps concepts better when shown visually and participates actively in related activities. Encouraging him to combine this with regular practice will strengthen his overall learning.</t>
  </si>
  <si>
    <t>Dhasvanth is an active and enthusiastic student in class. He has shown improvement in his English speaking skills. With regular support and practice at home, he will continue to improve further.</t>
  </si>
  <si>
    <t>1.  SOF International English Olympiad- Participated , 2. SOF International Mathematics Olympiad - Participated .</t>
  </si>
  <si>
    <t>Dhoni Jefferson has improved in speaking skill. He needs to read short story books to improve his reading skill. His written work and on time submission of the task will help him to compete with the class.</t>
  </si>
  <si>
    <t>வீட்டு பாடங்களை குறித்த நேரத்தில் எழுதி வருவது பாராட்டத்தக்கது. கையெழுத்தில் சற்று கவனம் தேவை.</t>
  </si>
  <si>
    <t>Dhoni Jefferson picks up new concepts quickly and enjoys exploring different ways to solve problems. His enthusiasm adds positive energy to the classroom, particularly during problem-solving sessions.</t>
  </si>
  <si>
    <t>Dhoni Jefferson is an attentive child who participates in class activities. He needs to practice spelling regularly and focus on understanding concepts more clearly. With consistent effort and guidance, he will make steady progress.</t>
  </si>
  <si>
    <t>Dhoni Jefferson is a bright child with the potential to do well. He needs to concentrate more on basic concepts to build a strong foundation. With regular practice and focus, he will make good progress.</t>
  </si>
  <si>
    <t>Dhoni Jefferson  is quiet in class. He needs support to improve his oral language and speaking skills. With encouragement and practice, he will gain more confidence.</t>
  </si>
  <si>
    <t>1. SOF International Mathematics Olympiad - Gold .</t>
  </si>
  <si>
    <t>Gabriel is showing gradual progress in early reading and writing skills.</t>
  </si>
  <si>
    <t>அவர் கற்றலில் மெதுவாக முன்னேற்றம் காண்கிறார்.</t>
  </si>
  <si>
    <t>Gabriel shows good progress in identifying and writing numbers and is gradually improving his understanding of basic math concepts with support.</t>
  </si>
  <si>
    <t>Gabriel has shown wonderful progress in interacting with his classmates and is now mingling comfortably with others. He is becoming more confident in expressing his needs and is able to ask when he requires support.</t>
  </si>
  <si>
    <t>1. SOF International English Olympiad- Participated , 2. SOF International Mathematics Olympiad - Participated .</t>
  </si>
  <si>
    <t>Hardik is good in understanding the concept of the topic under discussion. He needs to concentrate little while writing to score better and compete with the class.</t>
  </si>
  <si>
    <t>வகுப்பில் வாய்மொழியாக பதில் தருவது அருமை. எழுத்துக்களை அடையாளம் கொள்வதில் சற்று கவனம் தேவை</t>
  </si>
  <si>
    <t>Hardik is knowledgeable and he performs well in oral activities. However, he needs improvement in his writing skills. With regular practice and support at home, he will make good progress.</t>
  </si>
  <si>
    <t>Hardik shows strong interest while solving problems and is keen to learn new methods. Presenting his work more neatly will help his effort and understanding stand out more clearly.</t>
  </si>
  <si>
    <t>Hardik is confident in answering HOT (Higher Order Thinking) questions orally and shows good understanding of concepts. He needs to work on expressing his ideas clearly in writing. With regular writing practice, he will be able to demonstrate his knowledge more effectively.</t>
  </si>
  <si>
    <t>Hardik enjoys watching videos about technology and shows great curiosity in learning new things. He actively participates in discussions and shares his ideas. With regular writing practice, he will be able to express his understanding more clearly.</t>
  </si>
  <si>
    <t>Jeyapranitha has a good understanding in reading without hesitation. Her speaking skill needs special appreciation as she converses without grammar errors. Her written skill has also improved.</t>
  </si>
  <si>
    <t xml:space="preserve">Jayapranitha is an enthusiastic student who is always ready to answer questions. With a little more attention during lessons, she will continue to make good progress.
</t>
  </si>
  <si>
    <t>Jeyapranitha is an active participant in class and is always ready to help her peers. Developing better concentration while working will help reduce minor mistakes and improve precision.</t>
  </si>
  <si>
    <t xml:space="preserve">Jeyapranitha is an enthusiastic learner who participates in class activities. She needs to work on gaining clarity in concepts, as she often gets confused. With regular practice and guidance, she will build confidence and improve steadily.
</t>
  </si>
  <si>
    <t>Jeyapranitha listens attentively in class and shows interest in lessons. However, she often misses out on key concepts. With focused attention and regular practice, she can improve her understanding and perform better.</t>
  </si>
  <si>
    <t>Jeyapranitha is a responsible student with good learning ability. If she concentrates more on writing and avoids small mistakes, she can reach her full potential.</t>
  </si>
  <si>
    <t>1. Doodle Art Competition - Won - 1st place</t>
  </si>
  <si>
    <t>Krithik has good command over the language. He uses correct spelling, grammar, and punctuation while framing a sentence. He is always on toes to answer any questions put forward.</t>
  </si>
  <si>
    <t>Krithik is bright, energetic, and eager to learn. He understands concepts quickly and enjoys participating in class. Encouraging him to practice reading and writing more at home will help him strengthen his skills even further.</t>
  </si>
  <si>
    <t>Kirthik completes his work on time and shows a positive attitude toward learning. Checking his answers carefully and working on clearer handwriting will help him avoid small errors and show his true ability.</t>
  </si>
  <si>
    <t xml:space="preserve">Krithik listens well in class and understands the lessons taught. He needs to focus on relating what he learns to his written work. With regular practice, he will be able to express his understanding more effectively in writing.
</t>
  </si>
  <si>
    <t>Krithik is an intelligent kid.He has a positive attitude towards learning. That is more important than marks alone. With consistency, his results will definitely improve.</t>
  </si>
  <si>
    <t>Kirthik shows good understanding of concepts but needs to participate more actively in class. With consistent effort, he can achieve better results.</t>
  </si>
  <si>
    <t>1. Doodle Art Competition - Won - 3rd place</t>
  </si>
  <si>
    <t xml:space="preserve">Levy Riaan has good knowledge about the topic under discussion. He provides with extra information’s about the topic. He never hesitates to clear his doubts on the spot. His HOT needs special appreciation. </t>
  </si>
  <si>
    <t>நன்றாக படிப்பது பாராட்டத்தக்கது.வகுப்பில் அனைவருடனும் கலந்துரையாடுதல் அவசியமாகும்.</t>
  </si>
  <si>
    <t>Levy Riaan learns quickly and enjoys challenging tasks. Staying attentive and limiting distractions will allow him to perform even more consistently.</t>
  </si>
  <si>
    <t>Levy Riaan is a quiet and smart boy with a good understanding of concepts. He is creative and thinks independently, showing originality in his ideas. With encouragement to participate more in class, he will confidently showcase his abilities.</t>
  </si>
  <si>
    <t>Levy Riaan listens well in class and pays attention to instructions. He is able to apply what he learns effectively. With continued effort, he will keep making good progress in his studies.</t>
  </si>
  <si>
    <t>Levy Riaan is an intelligent and motivated learner. He should continue to maintain his dedication and consistent effort to achieve outstanding results in his academic performance.</t>
  </si>
  <si>
    <t>1.  SOF International English Olympiad- Gold  , 2. SOF International Mathematics Olympiad - Participated .</t>
  </si>
  <si>
    <t>Moumitha  has shown very good improvement in oral and written skill. She is able to frame simple sentence using the words given without any grammar errors. Her reading and answering skill needs special appreciation.</t>
  </si>
  <si>
    <t>வீட்டுப் பாடங்களை குறித்த நேரத்தில் முடித்து வருவது பாராட்டத்தக்கது. கற்றல் திறன் அதிகம் உள்ள மாணவி தொடர்ந்து முயற்சி செய்தால் நல்ல மேம்பாட்டை காணலாம்.</t>
  </si>
  <si>
    <t xml:space="preserve">Moumitha works with calmness and confidence while solving problems. Sharing her thinking more openly in class will help deepen her understanding and communication skills.
</t>
  </si>
  <si>
    <t xml:space="preserve">Moumitha is an intelligent and smart child with strong higher-order thinking skills. She shows curiosity, creativity, and the ability to think deeply about ideas. With continued support and encouragement, she can achieve great success. 
</t>
  </si>
  <si>
    <t>Moumitha is a bright and smart girl. She has strong thinking skills and learns quickly. She has great potential for the future.</t>
  </si>
  <si>
    <t>Moumitha is an excellent and self-motivated student who consistently performs very well in academics.</t>
  </si>
  <si>
    <t>1. SOF  International English Olympiad- Participated , 2. SOF International Mathematics Olympiad - Participated .</t>
  </si>
  <si>
    <t>Paarvendhan  has a good command over the language. His written skill has improved and can frame simple sentence without any error.</t>
  </si>
  <si>
    <t>வகுப்பில் அதிக கவனம் கொண்ட மாணவன் .படிக்கும் பொழுது எழுதிப் படித்தல் தேவை.</t>
  </si>
  <si>
    <t>Paarvendhan is becoming more self-assured in mathematics and handles his work independently. His correct approach to exercises shows that his foundation in the subject is strong.</t>
  </si>
  <si>
    <t>Paarvendhan is an active and smart child who participates well in class. He shows good potential in learning and classroom activities. With a little more support and guidance at home, he can improve even further.</t>
  </si>
  <si>
    <t>Paarvendhan is active kid.He has shown good effort in his studies.A little more concentration will make a big difference, he can achieve higher results.</t>
  </si>
  <si>
    <t>Paarvendhan is a sincere and disciplined student. He shows great interest in his studies and does well in academics.</t>
  </si>
  <si>
    <t>1. SOF International English Olympiad- Participated .</t>
  </si>
  <si>
    <t xml:space="preserve">Pavin has good knowledge about the topic under discussion. He provides with extra information’s about the topic. He never hesitates to clear his doubts on the spot. His HOT needs special appreciation. </t>
  </si>
  <si>
    <t xml:space="preserve">  Pavin  consistently gives his full attention to instructions, which allows him to grasp new concepts quickly and accurately.
</t>
  </si>
  <si>
    <t>Pavin understands concepts well and uses them effectively during class activities. Writing more patiently and clearly will help his work reflect his true potential.</t>
  </si>
  <si>
    <t>Pavin is a smart and intelligent student who shows good learning ability. He is building a positive rapport with the class and participates well in class. His behaviour is developing well, and he is showing good improvement.</t>
  </si>
  <si>
    <t>Pavin is an intelligent student who shows great interest in learning, especially about the uses of technology. He enjoys exploring new ideas and concepts. With continued curiosity and effort, he will make excellent progress.</t>
  </si>
  <si>
    <t>Pavin is a quick learner with excellent thinking skills. His work is always well presented and he consistently maintains a high standard.</t>
  </si>
  <si>
    <t xml:space="preserve">Ramit Iravat is good in understanding the concept of the topic under discussion. He needs to concentrate little while writing to score better and compete with the class. </t>
  </si>
  <si>
    <t>வகுப்பில் ஒழுக்கத்துடன் உள்ள மாணவன். வகுப்பில் வாய்மொழியாக பதில் தருதல் அவசியமாகும்.</t>
  </si>
  <si>
    <t>Ramit Iravat  shows interest in learning new mathematical ideas and is curious about the subject. With steady effort and better focus, his understanding and performance will continue to improve.</t>
  </si>
  <si>
    <t>Ramit Iravat has shown a improvement in learning keywords, which is encouraging. With regular practice and guidance, he can develop clearer and more accurate writing skills. Continued support at home will help him build confidence and mastery.</t>
  </si>
  <si>
    <t>Ramit Iravat is progressing well.Every exam is an opportunity to learn and grow.He has the potential to do even better next time.</t>
  </si>
  <si>
    <t>Ramit Iravat has shown good improvement in both behavior and academics. He is sincere and completes his work regularly. He needs additional support in developing his speaking skills. With regular practice and encouragement, he will gain confidence and improve further.</t>
  </si>
  <si>
    <t>Reshukesan Saisabari has improved in speaking skill. He needs to read short story books to improve his reading skill. His written work and on time submission of the task will help him to compete with the class.</t>
  </si>
  <si>
    <t>வகுப்பு பாடங்களை குறித்த நேரத்தில் முடித்து வருவது பாராட்டுத்தக்கது. கையெழுத்தில் கட்டாயம் கவனம் தேவை.</t>
  </si>
  <si>
    <t>Reshukesan Saisabari shows good thinking skills and enjoys participating in math activities. More practice with number names will help strengthen her overall performance.</t>
  </si>
  <si>
    <t xml:space="preserve">Reshukesan Saisabari is making a sincere effort to understand new concepts, showing patience and persistence. With continued practice and guidance, he can gradually strengthen his understanding. Encouragement and support will help him gain confidence in his learning.
</t>
  </si>
  <si>
    <t>Reshukesan Saisabari has put in a sincere effort. This result is a step in his learning journey. With your support, he can reach greater heights.</t>
  </si>
  <si>
    <t>Reshukesan Saisabari is an interested and curious learner who enjoys learning new things and grasps concepts quickly. With regular practice , he will continue to make good progress.</t>
  </si>
  <si>
    <t>Riyanshini Samayaal is good in understanding the concept of the topic under discussion. She needs to concentrate little while writing to score better and compete with the class.</t>
  </si>
  <si>
    <t>கற்றல் திறன் அதிகமாக உள்ள மாணவி. தொடர்ந்து முயற்சி செய்தால் நல்ல மேம்பாட்டை காணலாம்.</t>
  </si>
  <si>
    <t>Riyanshni Samayaal shows interest in mathematics and has good potential. Regular revision of basic operations and number names will support steady progress.</t>
  </si>
  <si>
    <t>Riyanshini Samayaal listens attentively in class and shows interest in learning. With regular revision and practice, she can improve her memory and retention of concepts. Consistent encouragement will help her build confidence and perform better.</t>
  </si>
  <si>
    <t>Riyanshini Samyaal should work on improving her vocabulary and understanding of concepts. With regular reading and practice, she can strengthen her skills. Consistent support and encouragement will help her make good progress.</t>
  </si>
  <si>
    <t>Riyanshni Samayaal is a quick learner and understands concepts well. However, she is reserved when expressing her thoughts and wishes. With encouragement and confidence, she will be able to communicate more freely.</t>
  </si>
  <si>
    <t>1. SOF International English Olympiad- Participated ,2.  SOF International Mathematics Olympiad - Participated .</t>
  </si>
  <si>
    <t>Sahana is a passive listener. She has a good command over the language and communicates without grammar error. Her pronounciation and accent needs special appreciation.</t>
  </si>
  <si>
    <t>வகுப்பில் சுறுசுறுப்புடன் உள்ள மாணவி. படிக்கும் பொழுது எழுதிப் பார்த்து படித்தால் நல்ல மேம்பாட்டை காணலாம்.</t>
  </si>
  <si>
    <t>Sahana works independently and completes her tasks with confidence. Her accurate work and clear understanding of key concepts reflect strong learning habits.</t>
  </si>
  <si>
    <t xml:space="preserve">Sahana is a bright and intelligent student with strong potential. Encouraging her to focus more in class will help her channel her energy productively. With consistent attention, she can achieve excellent academic progress.
</t>
  </si>
  <si>
    <t>Sahana is a capable student with strong potential. Encouraging her to be more active and focused in class will help her perform better. With consistent effort, she can achieve excellent results.</t>
  </si>
  <si>
    <t>Sahana is a hardworking and diligent student. With continued focus and practice, She is likely to achieve excellent results in the exam.</t>
  </si>
  <si>
    <t xml:space="preserve">Salwin Freddy is very good in spoken and written work. His fluency in the language needs special appreciation. His answer is always unique and always on his toes to contribute during the discussion class. </t>
  </si>
  <si>
    <t>குறித்த நேரத்தில் வகுப்பு பாடங்களை முடித்து வருவது பாராட்டத்தக்கது. எழுத்துப் பிழையை தவிர்த்தல் வேண்டும்.</t>
  </si>
  <si>
    <t>Salwin Freddy completes his work on time and shows good understanding of concepts. Improving his focus during lessons will help him reach even higher standards.</t>
  </si>
  <si>
    <t>Salwin Freddy  is an intelligent student with strong potential. Regular attendance will help him fully benefit from lessons and demonstrate his abilities. With consistent participation, he can achieve excellent progress.</t>
  </si>
  <si>
    <t>Salwin Freddy concentrates well in class and makes an effort to understand the concepts taught. He shows a positive attitude toward learning. With continued focus and practice, he will make steady progress.</t>
  </si>
  <si>
    <t>Salwin Freddy is a sincere and capable student who is making steady progress. With more consistent effort, greater improvement is possible.</t>
  </si>
  <si>
    <t>1. Doodle Art  Competition -  Participated</t>
  </si>
  <si>
    <t>1. 9 th Madurai District Taekwondo Championship 2026 - Won - 2 Silver</t>
  </si>
  <si>
    <t xml:space="preserve">Sanmitha Smrithy has improved in speaking skill. She needs to read short story books to improve her reading skill. Her written work and on time submission of the task needs special appreciation. </t>
  </si>
  <si>
    <t xml:space="preserve">Sanmitha Smirithy shows enthusiasm in activities and learns new ideas quickly. Paying closer attention to details will help her avoid small mistakes and become even more accurate. 
</t>
  </si>
  <si>
    <t xml:space="preserve">Sanmitha Smrithy is an intelligent and capable student. With regular and repeated practice, she can master concepts more confidently. Consistent guidance will help her achieve her full potential.
</t>
  </si>
  <si>
    <t xml:space="preserve">Sanmitha Smrithy is a curious student who enjoys discussing her understanding with friends. She shows interest in learning and sharing ideas. With continued engagement, she will strengthen her knowledge and confidence.
</t>
  </si>
  <si>
    <t>Sanmitha Smrity is hardworking and attentive in class. Avoiding small mistakes and improving writing skills will help her improve further.</t>
  </si>
  <si>
    <t>1. SOF International English Olympiad- Participated  , 2.  International Mathematics Olympiad - Participated .</t>
  </si>
  <si>
    <t xml:space="preserve">Shashvanth Krishna has good command over the language. He uses correct spelling and grammar while framing sentence. He is always ready with the answer but will reply only when asked for. </t>
  </si>
  <si>
    <t>குறித்த நேரத்தில் வகுப்பு பாடங்களை முடித்து வருவது பாராட்டத்தக்கது. வாய்மொழி பயிற்சி கட்டாயம் தேவை.</t>
  </si>
  <si>
    <t>Shashvanth Krishna works with consistency and stays focused on his tasks. Taking part more actively in discussions and improving presentation will make his work even more impressive.</t>
  </si>
  <si>
    <t>Shashvanth Krishna is a smart and capable student with good understanding. He would benefit from focusing more on applying the concepts he learns in class. With continued practice, he can improve his application skills and achieve better results.</t>
  </si>
  <si>
    <t>Shashvanth Krishna is a quiet and observant student who pays attention in class. He absorbs information carefully and thoughtfully. With encouragement to participate more, he can further enhance his learning and confidence.</t>
  </si>
  <si>
    <t>Shashvanth Krishna maintains steady performance in all subjects and completes his work on time. With more confidence and practice, he can achieve greater heights.</t>
  </si>
  <si>
    <t>1.  SOF International English Olympiad- Gold , 2. SOF International Mathematics Olympiad - Gold .</t>
  </si>
  <si>
    <t xml:space="preserve">Sheza Fathima is a passive listener. She has a command over the language. She is doing a good job by writing words, Framing sentences and paragraph without any grammar errors. </t>
  </si>
  <si>
    <t>வகுப்பில் சுறுசுறுப்புடன் உள்ள மாணவி. வேகமாக கற்றுக் கொள்வது பாராட்டத்தக்கது.</t>
  </si>
  <si>
    <t>Sheza Fathima is dependable in completing her classwork and maintains neat presentation. Participating more in class discussions will help her develop a deeper understanding of concepts.</t>
  </si>
  <si>
    <t>Sheza Fathima is a good and well-behaved student. She concentrates well in class and shows interest in learning. With continued effort, she will make good progress in her studies.</t>
  </si>
  <si>
    <t>Sheza Fathima is a smart and capable student who expresses herself well when she is focused. Encouraging her to participate confidently in all situations will help her share her ideas more freely. With continued support, she can excel further.</t>
  </si>
  <si>
    <t>Sheza Fathima demonstrates outstanding analytical and thinking skills. Her curiosity and enthusiasm for learning make her a role model in the classroom.</t>
  </si>
  <si>
    <t>1.  SOF International English Olympiad- Participated  , 2.  SOF International Mathematics Olympiad - Participated .</t>
  </si>
  <si>
    <t>Sri Raaghavaa has improved in speaking skill. He needs to read short story books to improve his reading skill. His written work and on time submission of the task will help him to compete with the class.</t>
  </si>
  <si>
    <t xml:space="preserve">Sri Ragavaa is an energetic and enthusiastic student. He shows good concentration during classroom activities and participates actively in lessons.
</t>
  </si>
  <si>
    <t>Sri Raaghavaa shows high energy and promising ability in mathematics. Keeping his work neat and maintaining focus in class will help him achieve strong progress.</t>
  </si>
  <si>
    <t>Sri Raaghavaa needs to work on recognizing and learning simple words. Paying closer attention in class will help him understand the concepts better. With regular practice and guidance, he can gradually improve his learning skills.</t>
  </si>
  <si>
    <t>Sri Raaghavaa is capable and hardworking. Average marks do not define his true potential. He just needs a little more guidance and practice.</t>
  </si>
  <si>
    <t>Sri Raaghavaa has good speaking skills and understands the lessons clearly. More writing practice at home will help him achieve better results.</t>
  </si>
  <si>
    <t>Thannshaa is showing good progress in reading and identifying words with regular practice.</t>
  </si>
  <si>
    <t xml:space="preserve">தன்ஷா தமிழ் எழுத்துக்கள் மற்றும் சொற்களை அடையாளம் கண்டு எழுதுவதில் நல்ல முனேற்றம் காட்டுகிறார். </t>
  </si>
  <si>
    <t>Thannshaa is improving in number concepts and basic skills with support.</t>
  </si>
  <si>
    <t>Thannsha Sri is making steady progress in identifying letters and is beginning to recognize many words. She is cheerful and playful, and her ability to mingle well with others is a wonderful strength. With continued support, she will keep improving her learning skills.</t>
  </si>
  <si>
    <t>1. Doodle Art Competition - Won - 2nd place</t>
  </si>
  <si>
    <t>Yogithra is good in understanding the concept of the topic under discussion. She needs to concentrate little while writing to score better and compete with the class.</t>
  </si>
  <si>
    <t>Yogithra maintains neat work and shows a clear understanding of concepts. With continued effort and active involvement in class, she will keep moving forward confidently.</t>
  </si>
  <si>
    <t>Yogithra is a curious and thoughtful student who shows interest in learning. With consistent focus and practice, she can improve her writing speed and accuracy. Encouraging her to engage actively in class will help strengthen her foundational skills further.</t>
  </si>
  <si>
    <t xml:space="preserve">Yogithra is gradually learning the basic concepts and showing effort in her work. With patience and regular practice, she can improve her understanding. Continued encouragement will support her progress.
</t>
  </si>
  <si>
    <t>Yogithra has shown great improvement in her studies. She understands the answers very well and responds correctly in class. She needs regular writing practice at home to improve her written work. Keep up the good effort.</t>
  </si>
  <si>
    <t>1. Poster Palloza-Finger Print Art - Participated</t>
  </si>
  <si>
    <t>1. SOF International Mathematics Olympiad - Participated ,2. SOF International English Olympiad - Participated</t>
  </si>
  <si>
    <t>Aadhi Mithran engages actively in lessons and responds thoughtfully in class. Structured reading and written exercises will support higher achievement.</t>
  </si>
  <si>
    <t>மிகவும் ஆர்வமுள்ள மாணவன். எழுத்துப் பயிற்சி, வாசித்தல் பயிற்சி மிக நன்று!</t>
  </si>
  <si>
    <t>Aadhi is a good and capable student with the potential to do well in Mathematics. He is encouraged to develop more patience while learning and to listen attentively during class. With consistent focus and practice, he will be able to improve his performance and show better progress.</t>
  </si>
  <si>
    <t>Aadhi Mithran is attentive in class and shows a good understanding of EVS topics. His written work is satisfactory but needs minor improvement in neatness and detail. He submits his projects with support and shows steady effort. He should continue working consistently to achieve even better results.</t>
  </si>
  <si>
    <t>Aadhi shows good understanding of concepts and responds well during oral discussions in IT. He is encouraged to put the same effort into completing his written work as well. With a little extra support and consistent practice, he will be able to demonstrate his abilities more effectively.</t>
  </si>
  <si>
    <t>Aadhi Mithran is very creative and shows great interest in class activities. Increasing his attention during lessons will help him achieve higher scores.</t>
  </si>
  <si>
    <t>1. Poster Palloza - Finger Print Art - Participated</t>
  </si>
  <si>
    <t>1. SOF International Mathematics Olympiad - Participated, 2. SOF International English Olympiad - Participated</t>
  </si>
  <si>
    <t>Adan Joe has a clear grasp of English concepts. Strengthening his written work through steady practice will help him attain better results.</t>
  </si>
  <si>
    <t>எழுத்துப் பயிற்சியில் கூடுதல் கவனம் தேவை நாள்தோறும் சொற்களை எழுதிப் பார்ப்பதன் மூலம் எழுத்து வடிவத்தையும் தெளிவாகவும் எழுதலாம்.</t>
  </si>
  <si>
    <t>Adan Joe has the ability to understand mathematical concepts and shows good potential. However, he is encouraged to show more interest and active involvement during lessons. With greater focus and consistent effort, he will be able to make better use of his abilities and improve his performance in Mathematics.</t>
  </si>
  <si>
    <t>Adan Joe shows consistent understanding of EVS concepts. He completes worksheets neatly and maintains mostly correct notebook work. Projects are done responsibly and submitted on time.</t>
  </si>
  <si>
    <t>Adan Joe demonstrates the capability to understand IT concepts but needs to participate more actively in class. Developing a stronger interest in learning and completing tasks with sincerity will help him make better progress. With more engagement and effort, he can use his knowledge more effectively.</t>
  </si>
  <si>
    <t>Adan Joe demonstrates a good understanding of grade-level concepts. He follows classroom rules and collaborates well with his peers. He enjoys group activities, contributes when encouraged, and completes his work with consistent effort.</t>
  </si>
  <si>
    <t>1. Poster Palloza - Finger Print Art - Won - 1st place</t>
  </si>
  <si>
    <t>1. Guinness World Record - Participated 2. National Silambam Championship 2025 - Won - Silver and 2 Bronze 3. Noble World Book Of Record - Participated 4. Grahambell World Record - Participated</t>
  </si>
  <si>
    <t>Anika Rajesh participates consistently and remains attentive during sessions. Increased emphasis on written tasks will enhance her overall performance.</t>
  </si>
  <si>
    <t>Anika is a polite and obedient student who maintains good discipline in the classroom. She shows a positive attitude towards learning mathematics. With a little more focus during class and by taking extra care while solving problems, she will be able to avoid minor careless mistakes and further improve her performance.</t>
  </si>
  <si>
    <t>Anika has an excellent understanding of EVS concepts and explains her ideas clearly and confidently. Her written work is neat, detailed, and well-presented. She submits creative and well-researched projects on time.</t>
  </si>
  <si>
    <t>Anika shows good interest in IT and completes her work sincerely. She understands the concepts taught in class and participates well in the activities. Keep up the good effort and continue learning with the same enthusiasm.</t>
  </si>
  <si>
    <t>Anika Rajesh excels in both academics and sports. She is truly an outstanding student. Keep up the excellent work!</t>
  </si>
  <si>
    <t>Chenthur Pandian shows the capability to perform at a higher level. Focused and consistent reading habits will contribute to improved scores.</t>
  </si>
  <si>
    <t>நல்ல முன்னேற்றம் உள்ளது, தினமும் 10 நிமிடம் வாசிப்பும்,எழுதும் பழக்கத்தையும் வழக்கப்படுத்தினால் நல்ல முன்னேற்றம் காணலாம் .</t>
  </si>
  <si>
    <t>Chenthur Pandian is making an effort to listen during the Mathematics class. With regular reading and writing practice, he will be able to strengthen his understanding of the concepts. Continued guidance and encouragement will help him build confidence and gradually improve his learning.</t>
  </si>
  <si>
    <t>Chenthur needs encouragement to participate more actively in EVS discussions. His written work is sometimes incomplete and requires greater attention and consistency. He needs to take more responsibility in completing and submitting his projects on time. With regular effort and focus, he will surely improve.</t>
  </si>
  <si>
    <t>Chenthur Pandian is trying to follow the lessons in IT class. He would benefit from more reading and writing practice to improve his understanding of the topics. With consistent effort and support, he can steadily improve his handwriting and overall performance.</t>
  </si>
  <si>
    <t>Chenthur Pandian S shows a responsible attitude towards his work and collaborates well with his classmates. With regular practice and focused effort, he will continue to improve steadily</t>
  </si>
  <si>
    <t>Dharshik Mallarapu remains attentive and adheres to classroom expectations. Regular and focused practice in reading and writing will support higher achievement.</t>
  </si>
  <si>
    <t>Dharshik is an energetic and intelligent learner. He shows enthusiasm in class, and regular writing practice will help strengthen his skills.</t>
  </si>
  <si>
    <t>Dharshik is a bright student with very good listening skills and shows the ability to understand mathematical concepts well. Recently, he has been talking more during class, which sometimes affects his learning. By maintaining his focus and classroom discipline, he can continue to achieve very good progress in Mathematics.</t>
  </si>
  <si>
    <t>Dharshik demonstrates exceptional curiosity and strong conceptual clarity in EVS. He understands topics in depth and expresses his ideas clearly. His written responses are comprehensive, well-structured, and thoughtfully explained. His project work reflects originality, creativity, and impressive independent research skills.</t>
  </si>
  <si>
    <t>Dharshik shows good interest in IT and has the ability to grasp the concepts taught in class. However, he is encouraged to reduce unnecessary talking and stay more attentive during lessons. With better focus, he will be able to make the most of his learning and perform even better.</t>
  </si>
  <si>
    <t>Dharshik Mallarapu shows responsibility in managing his work and often completes tasks early with a solid understanding of the content</t>
  </si>
  <si>
    <t>Hridhan M would benefit from dedicating more time to developing reading and writing skills. Sustained effort will lead to measurable progress.</t>
  </si>
  <si>
    <t>நல்ல முன்னேற்றம் உள்ளது.தொடர்ந்து வாசித்தல் பயிற்சி,எழுத்துப் பயிற்சி செய்தால் எழுத்துகளை அறிந்து கொள்ளலாம்.</t>
  </si>
  <si>
    <t>Hridhan needs to develop more consistency in attending classes and completing his Mathematics work regularly. Maintaining his notebooks properly and completing assigned tasks on time will greatly support his learning progress. With regular practice and better consistency, he can gradually improve his understanding of the concepts.</t>
  </si>
  <si>
    <t>Hridhan requires additional support to understand EVS concepts more clearly. His written work needs improvement in neatness and completeness. He completes his projects with guidance and support. With regular practice and encouragement, he will make steady progress.</t>
  </si>
  <si>
    <t>Hridhan is encouraged to be more regular with his attendance and to complete his IT work and homework consistently. Keeping his notebooks updated and participating actively in class will help him strengthen his learning. With proper guidance and regular effort, he can make steady improvement in his performance.</t>
  </si>
  <si>
    <t>Hridhan M is a reserved student who is gradually building confidence in his learning. Continued support will help him progress further</t>
  </si>
  <si>
    <t>Jikeshwar K</t>
  </si>
  <si>
    <t>Jikeshwar K needs to devote greater attention to written assignments. Consistent application and focus will strengthen his results.</t>
  </si>
  <si>
    <t>ஜிக்கேஷ்வர் மாணவனது வாய்மொழி பதில் கூறுதல் மிக நன்று! எழுத்துப் பயிற்சியில் கூடுதல் கவனம் செலுத்துதல் மேலும் முன்னேற்றத்தை உண்டாக்கும்.</t>
  </si>
  <si>
    <t>Jikeshwar shows good understanding of mathematical concepts and has the ability to grasp the lessons well. He is encouraged to stay more focused in class and develop the habit of completing his written work neatly and regularly. With a little more effort and responsibility, he can perform even better in Mathematics.</t>
  </si>
  <si>
    <t>Jikeshwar actively participates in EVS discussions and activities. His written work needs better presentation and neatness. He submits his projects with help and guidance. With a little more independent effort, he will continue to improve.</t>
  </si>
  <si>
    <t>Jikeshwar understands the IT concepts taught in class, but he needs to put more effort into his written work. Regular writing practice will help him improve his spelling and overall presentation. With better focus and consistent practice, he will be able to show his true potential in the subject.</t>
  </si>
  <si>
    <t>Jikeshwar K is gradually building his understanding of concepts. Consistent effort and better classroom attention will help him achieve stronger results</t>
  </si>
  <si>
    <t>Kayal Vizhi M expresses herself well verbally and remains attentive. Enhancing her written practice will further improve her proficiency in English.</t>
  </si>
  <si>
    <t>மாணவியின் எழுத்துப் பயிற்சி வாசித்தல் நன்று!வீட்டுப் பாடத்தை சரிவர செய்து வந்தால் நல்ல முன்னேற்றம் காணலாம். முயற்சி தொடரட்டும்…</t>
  </si>
  <si>
    <t>Kayalvizhi is making an effort to understand the mathematical concepts taught in class. However, she needs to be more regular in completing her homework and bringing her notebooks to school. With consistent practice and responsibility towards her work, she will be able to strengthen her understanding and improve her performance.</t>
  </si>
  <si>
    <t>Kayal shows steady progress in EVS and understands the topics taught in class. Her written work is neat but needs minor improvements in detail and accuracy. She requires encouragement to complete and submit her projects independently. With consistent effort, she will continue to improve.</t>
  </si>
  <si>
    <t>Kayalvizhi is encouraged to show more interest in learning the concepts taught in IT class. Regular practice and active participation will help her build better understanding and confidence in the subject. With consistent effort, she can make steady progress.</t>
  </si>
  <si>
    <t>Kayal Vizhi M consistently produces well-done work and shows positive growth. Developing stronger independent learning skills will benefit her greatly</t>
  </si>
  <si>
    <t>1. Poster Palloza-Finger Print Art - Won - 2nd place</t>
  </si>
  <si>
    <t xml:space="preserve">1. SOF International Mathematics Olympiad - Participated, 2. SOF International English Olympiad - Gold </t>
  </si>
  <si>
    <t>Keerthana R demonstrates strong subject knowledge and steady concentration. With continued commitment, she is capable of achieving top scores.</t>
  </si>
  <si>
    <t>ஆர்வமுள்ள மாணவி,மாணவியின் எழுத்துப் பயிற்சி,வாசித்தல் மிக நன்று! வாழ்த்துகள். முயற்சி தொடரட்டும்…</t>
  </si>
  <si>
    <t>Keerthana is a very disciplined and well-behaved student who shows a good attitude towards learning Mathematics. Recently, she tends to get a little distracted by talking with friends during class. By maintaining her focus and avoiding such distractions, she will be able to perform even better and achieve excellent results.</t>
  </si>
  <si>
    <t>Keerthana quickly grasps new EVS concepts and applies them confidently in her classwork and discussions. Her written work is very neat, well-organized, and detailed. She submits informative and beautifully presented projects on time.</t>
  </si>
  <si>
    <t>Keerthana is a sincere and responsible student who follows instructions well in IT class. She is encouraged to stay focused during lessons and avoid unnecessary conversations. With her positive attitude and better concentration, she can continue to excel in the subject.</t>
  </si>
  <si>
    <t>Keerthana R continues to achieve high standards in her studies with remarkable dedication and focus. Excellent effort!</t>
  </si>
  <si>
    <t>Prajwal V should increase his involvement in reading and structured writing activities. Regular engagement will support academic improvement.</t>
  </si>
  <si>
    <t>Prajwal is a cheerful student who is gradually developing his understanding of basic mathematical concepts. With continuous guidance, encouragement, and individual support, he is showing steady progress in his learning. Regular practice and patience will help him build more confidence and improve his skills.</t>
  </si>
  <si>
    <t>Prajwal requires reinforcement to fully understand EVS topics but shows a positive attitude and willingness to learn. He needs to practice regularly to improve accuracy and build confidence in his written work. With encouragement, he participates in activities and is showing gradual improvement.</t>
  </si>
  <si>
    <t>Prajwal participates in IT activities with support and guidance from the teacher. He is slowly becoming familiar with the concepts taught in class. With consistent encouragement and extra assistance, he will continue to make gradual progress in his learning.</t>
  </si>
  <si>
    <t>Prajwal V benefits from extra support and demonstrates a genuine willingness to improve. Consistent practice and revision will greatly enhance his progress.</t>
  </si>
  <si>
    <t>Pranav S is developing his understanding step by step. Continued encouragement will help him build stronger confidence</t>
  </si>
  <si>
    <t>1. Poster Palloza-Finger Print Art - Won - 3rd place</t>
  </si>
  <si>
    <t>Pranav T grows in confidence with individual guidance and is making steady progress in classroom activities</t>
  </si>
  <si>
    <t>Rakshamikaa Sureshkumar maintains attention during lessons and works with focus. Continued writing reinforcement will help her achieve maximum marks.</t>
  </si>
  <si>
    <t>Rakshamika is a quiet and well-mannered student who shows good understanding of mathematical concepts. She demonstrates good knowledge and a positive attitude towards learning. Regular attendance will help her stay connected with the lessons and further strengthen her performance.</t>
  </si>
  <si>
    <t>Rakshamikaa shows an advanced understanding of environmental topics and participates actively in class discussions. Her written responses are detailed, thoughtful, and well-organized. She consistently submits her projects on time with excellent effort.</t>
  </si>
  <si>
    <t>Rakshamika is a calm and sincere student who understands the concepts taught in IT class. She completes her work neatly and shows good learning potential. Attending school regularly will help her gain more confidence and continue to progress well in the subject.</t>
  </si>
  <si>
    <t>Rakshamikaa Sureshkumar combines creativity with leadership skills and maintains a high level of comprehension in her studies</t>
  </si>
  <si>
    <t>1. SOF International Mathematics Olympiad - Gold, 2. SOF International English Olympiad - Participated</t>
  </si>
  <si>
    <t>Rakshan S has the ability to achieve stronger outcomes. Greater concentration along with systematic practice will support higher performance.</t>
  </si>
  <si>
    <t>வகுப்பில் கவனித்தல் நன்று! வாய்மொழி பதில் கூறுதல் நன்று! எழுத்துப் பயிற்சி மற்றும் வாசிப்பு மேற்கொண்டால் முன்னேற்றம் காணலாம்.</t>
  </si>
  <si>
    <t>Rakshan has been showing good improvement in Mathematics recently and is making a sincere effort to understand the concepts taught in class. His willingness to learn and try is encouraging. If he continues to put in the same effort and practice regularly, he will definitely achieve very good results.</t>
  </si>
  <si>
    <t>Rakshan shows interest in EVS but needs to revise concepts more regularly to strengthen his understanding. His written work is improving gradually. He requires encouragement to complete and submit his projects independently. With consistent effort, he will continue to make progress.</t>
  </si>
  <si>
    <t>Rakshan is gradually improving in IT and is showing a positive attitude towards learning. He is trying to follow the lessons and complete his work with better effort. With continued practice and the same determination, he will be able to make steady progress in the subject.</t>
  </si>
  <si>
    <t>Rakshan S is determined to overcome challenges in his learning. Consistent practice and wider reading will help him grow further</t>
  </si>
  <si>
    <t>Ranadheeran R.N responds confidently and understands lessons quickly. Maintaining consistent effort can enable him to secure full marks.</t>
  </si>
  <si>
    <t>மிகவும் ஆர்வமுள்ள மாணவன். வாசித்தல் பயிற்சி மிக நன்று!எழுத்துப் பயிற்சியில் கூடுதல் கவனம் செலுத்துதல் மேலும் முன்னேற்றத்தை உண்டாக்கும்.</t>
  </si>
  <si>
    <t>Ranadeeran is a very good and enthusiastic student who shows great interest in Mathematics. He enjoys learning and actively participates in the class. He is encouraged to slow down while writing and focus on neatness, as this will help him improve his handwriting and avoid minor mistakes.</t>
  </si>
  <si>
    <t>Ranadheeran demonstrates outstanding curiosity about the environment and actively participates in class discussions. His written work is accurate, well-organized, and thorough. He submits projects that are original, creative, and reflect a deep understanding of the topics.</t>
  </si>
  <si>
    <t>Ranadeeran shows a strong interest in IT and understands the concepts taught in class well. He completes his work with enthusiasm and confidence. By taking a little more time while writing and focusing on neatness, he will be able to improve his handwriting and overall presentation.</t>
  </si>
  <si>
    <t>Ranadheeran R N demonstrates leadership qualities and inspires his peers with his active participation</t>
  </si>
  <si>
    <t>Sam Jebastin Vijay J needs to remain more consistently attentive in class. Structured reading and writing routines will assist his progress.</t>
  </si>
  <si>
    <t>மாணவனின் எழுத்துப் பயிற்சி,வாசித்தல் பயிற்சி மிக நன்று! வாழ்த்துகள்!முயற்சி தொடரட்டும்…</t>
  </si>
  <si>
    <t>Sam is a very talented and smart student who shows great potential in Mathematics. He understands concepts quickly and has the ability to perform very well. By maintaining good discipline in class and focusing on improving his handwriting, he will be able to present his work more neatly and achieve even better results.</t>
  </si>
  <si>
    <t>Sam demonstrates strong conceptual clarity and genuine curiosity in EVS topics.His written work is neat, well-organized, and consistently accurate. Sam’s project work is impressive, detailed, and presented with great confidence and creativity.</t>
  </si>
  <si>
    <t>Sam is a bright and capable student who shows good understanding of IT concepts. He participates actively and completes his tasks with confidence. With better classroom discipline and improved handwriting, he will be able to enhance the quality of his work and continue to excel.</t>
  </si>
  <si>
    <t>Sam Jebastin Vijay J demonstrates intellectual curiosity and plays an important role in making class discussions more interactive.</t>
  </si>
  <si>
    <t>Sathya Prabhakaran K should apply greater consistency in his approach to learning. Focused practice in reading and writing will improve his results.</t>
  </si>
  <si>
    <t>Sathya is a very smart student who has the ability to understand mathematical concepts well. He is encouraged to stay more focused during classes and examinations to avoid careless mistakes. With more regular practice, especially in solving analytical questions, he will be able to strengthen his problem-solving skills and achieve even better results.</t>
  </si>
  <si>
    <t>Sathya has a good understanding of the EVS concepts taught in class and participates thoughtfully in learning activities. Written work is neat and mostly accurate; adding more details to answers will further strengthen performance. Sathya completes project work sincerely and follows instructions carefully.</t>
  </si>
  <si>
    <t>Sathya shows good potential in IT and understands the lessons taught in class. He needs to maintain better focus during classwork and assessments to minimize small mistakes. With additional practice and careful effort, he will be able to improve his confidence in answering analytical questions.</t>
  </si>
  <si>
    <t>Sathya Prabhakaran K demonstrates excellent organization in his work and maintains a cheerful and constructive outlook</t>
  </si>
  <si>
    <t>Tharshan A follows instructions carefully and listens well in class. Concentrated effort in written work will help raise his performance level.</t>
  </si>
  <si>
    <t>Tharshan is a good and well-behaved student who shows the ability to learn the concepts taught in class. He is encouraged to stay more focused during lessons, as he tends to get distracted easily. With better concentration and by working on improving his handwriting, he will be able to show steady progress in Mathematics.</t>
  </si>
  <si>
    <t>Tharshan shows a steady understanding of EVS topics and asks relevant questions whenever in doubt. His written work is organized and mostly accurate; focusing on improving presentation skills will further enhance the quality of his work. He completes projects on time and demonstrates sincere effort in all tasks.</t>
  </si>
  <si>
    <t>Tharshan participates in IT class and tries to follow the lessons taught. He is encouraged to remain attentive during class to make the most of his learning time. Improving his handwriting and maintaining better focus will help him present his work more clearly and confidently.</t>
  </si>
  <si>
    <t>Tharshan A consistently exceeds expectations through his dedication and strong academic ability. His commitment to excellence and attention to detail make his performance truly commendable</t>
  </si>
  <si>
    <t>1. Poster Palloza-Finger Print Art - participated</t>
  </si>
  <si>
    <t>Thavarooban M shows strong academic capability in English. Careful review and disciplined practice can help him achieve the highest scores.</t>
  </si>
  <si>
    <t>Thavarooban is a very capable student who shows good understanding of mathematical concepts. Recently, he has been a little playful in class, which sometimes affects his learning. By maintaining his focus and classroom discipline, he will be able to make the best use of his abilities and continue to perform well.</t>
  </si>
  <si>
    <t>Thavarooban shows an excellent understanding of EVS concepts and confidently applies his learning to real-life situations. His written work is exceptionally neat, detailed, and consistently accurate. He prepares creative and well-presented projects that clearly reflect independent thinking and enthusiasm for learning.</t>
  </si>
  <si>
    <t>Thavarooban understands IT concepts well and shows good learning potential. He is encouraged to stay attentive and avoid unnecessary mischief during class. With better focus and consistent effort, he will be able to demonstrate his knowledge and achieve very good progress.</t>
  </si>
  <si>
    <t>Thavarooban M approaches his studies with confidence and attentiveness. His enthusiasm for learning and wonderful attitude are greatly appreciated</t>
  </si>
  <si>
    <t>Yuthika Deepak Kumar shows steady performance in English. Providing more detailed written responses and increasing classroom engagement will strengthen her results.</t>
  </si>
  <si>
    <t>மாணவியின் ஆர்வம் பாராட்டுதலுக்குரியது எழுத்துக்களை கவனித்து எழுதுவது மிக நன்று!வாழ்த்துகள்!முயற்சி தொடரட்டும்…</t>
  </si>
  <si>
    <t>Yuthika is a quiet and sincere student who always puts in good effort in her learning. Recently, she has started talking a little during class, and she is encouraged to stay focused during lessons. Her willingness to try her best is truly appreciable, and with continued effort she will keep making good progress in Mathematics.</t>
  </si>
  <si>
    <t>Yuthika shows a steady grasp of EVS topics and responds appropriately to questions during class discussions. She maintains neatness and organizes her written work neatly. She completes her project work responsibly and shows genuine interest in her assignments.</t>
  </si>
  <si>
    <t>Yuthika is a calm and dedicated student who shows a positive attitude towards learning in IT class. She is encouraged to remain attentive during lessons and avoid unnecessary conversations. Her sincere effort and determination to do her best are truly commendable and will help her achieve steady improvement.</t>
  </si>
  <si>
    <t>Yuthika Deepak Kumar shows strong confidence in applying concepts and consistently displays higher-order thinking. She is a bright and capable learner</t>
  </si>
  <si>
    <t>Ariyan shows foundational understanding and gradual improvement. Increased reading and written practice will support better overall performance.</t>
  </si>
  <si>
    <t xml:space="preserve">வகுப்பில் கேட்கும் கேள்விகளுக்கு உடனடியாக பதில் அளிப்பார்.திறமை மிக்க மாணவன். எழுத்துப் பயிற்சி தேவை. </t>
  </si>
  <si>
    <t xml:space="preserve">Ariyan is a smart and capable student who shows good understanding of mathematical concepts. He is encouraged to work more carefully to avoid minor careless mistakes. With greater focus on solving application and analysis-level questions, he will be able to further strengthen his problem-solving skills and achieve excellent results.
</t>
  </si>
  <si>
    <t>Ariyan has a good grasp of EVS concepts and actively participates in class activities. His written work is mostly neat and accurate. He completes projects sincerely and pays careful attention to instructions.</t>
  </si>
  <si>
    <t xml:space="preserve">Ariyan is an intelligent student who understands IT concepts well and participates actively in class. He is encouraged to pay closer attention to his work to avoid small mistakes. With continued effort and focus on higher-order thinking questions, he will be able to perform even better in the subject.
</t>
  </si>
  <si>
    <t>Ariyan is making steady progress across all subjects. He maintains good behaviour in class and responds positively to guidance and feedback. He completes his work with consistent effort and a satisfactory standard.</t>
  </si>
  <si>
    <t>1. SOF International Mathematics Olympiad - Participated, 2. SOF International English Olympiad - Gold</t>
  </si>
  <si>
    <t>Arudhran demonstrates consistent effort and confidence in English. Continuous reading practice and focused learning will further strengthen his language proficiency.</t>
  </si>
  <si>
    <t xml:space="preserve">வகுப்பில் ஆர்வத்துடன் உள்ள மாணவன் கையெழுத்தில் சற்று கவனம் தேவை. </t>
  </si>
  <si>
    <t xml:space="preserve">Arudhran is a very good and disciplined student who shows a strong understanding of mathematical concepts. He listens attentively in class and completes his work with sincerity. His positive attitude towards learning helps him perform well and continue making good progress in Mathematics.
</t>
  </si>
  <si>
    <t>Arudhran demonstrates excellent understanding of EVS concepts and confidently applies his knowledge. His written work is neat, detailed, and accurate. He completes projects creatively and presents them very well.</t>
  </si>
  <si>
    <t xml:space="preserve">Arudhran is a well-behaved and responsible student who demonstrates a good understanding of IT concepts. He follows instructions carefully and completes his tasks neatly. His disciplined approach and interest in learning help him maintain a good performance in the subject.
</t>
  </si>
  <si>
    <t>Arudhran consistently achieves outstanding academic results and works beyond grade-level expectations. He displays exemplary behaviour and serves as a positive role model for his classmates. He actively engages in all classroom activities and completes his work neatly, independently and on time.</t>
  </si>
  <si>
    <t>Brihatara is gradually developing her understanding of basic English concepts. Regular reading and writing exercises will help build confidence and improve scores.</t>
  </si>
  <si>
    <t>வகுப்பில் அமைதியாக உள்ள மாணவி குறித்த நேரத்தில் வீட்டுப்பாடம் செய்து வருவது பாராட்டுத்தக்கது.</t>
  </si>
  <si>
    <t xml:space="preserve">Brihatara is a good and lovable student who shows a positive interest in Mathematics. She understands the concepts well but needs to focus more while answering questions to avoid minor mistakes. With regular practice and careful effort, she will be able to strengthen her accuracy and perform even better.
</t>
  </si>
  <si>
    <t>Brihatara shows steady understanding and keen interest in EVS concepts. Her written tasks are mostly neat; adding more details will enhance her work further. She completes project work diligently and with focus.</t>
  </si>
  <si>
    <t xml:space="preserve">Brihatara is a sincere student who participates well in IT class and shows a good understanding of the lessons. She is encouraged to answer questions with more attention and confidence. With continued practice and focus, she will be able to improve her performance further.
</t>
  </si>
  <si>
    <t>Brihatara shows steady improvement with regular guidance and support. She is gentle and well-behaved in class, interacting positively with others.She is making consistent progress.</t>
  </si>
  <si>
    <t>Debinsha is making an effort in English and benefits from structured support. Consistent revision and practice will aid her steady progress.</t>
  </si>
  <si>
    <t xml:space="preserve">வகுப்பில் அதிக ஆர்வத்துடன் உள்ள மாணவி. கவனக்குறைவால் வருகின்ற எழுத்துப் பிழைகளை தவிர்த்தல் வேண்டும். </t>
  </si>
  <si>
    <t xml:space="preserve">Debinsha is a very good and sincere student who shows a positive attitude towards learning Mathematics. She understands the concepts well and participates in class activities. By answering questions more consciously and carefully, she will be able to strengthen her performance and excel further in the subject.
</t>
  </si>
  <si>
    <t>Debinsha shows strong conceptual clarity and enthusiasm in EVS class. Her written responses are thorough, precise, and well-organized. She completes projects independently, producing impressive and creative work.</t>
  </si>
  <si>
    <t xml:space="preserve">Debinsha is a disciplined student who follows the lessons well in IT class. She demonstrates good understanding and completes her work sincerely. With a little more attention while answering questions, she will be able to perform even better and continue to excel in the subject.
</t>
  </si>
  <si>
    <t>Debinsha demonstrates a strong understanding of concepts and a genuine curiosity for learning. She remains disciplined. She participates confidently in classroom activities and completes her tasks promptly and efficiently.</t>
  </si>
  <si>
    <t>Dhasvanth needs guidance and encouragement in English. With regular practice and better focus, he can make good progress</t>
  </si>
  <si>
    <t>வகுப்பில் வாய்மொழியாக பதிலளிக்கும் மாணவன். எழுத்து பயிற்சி மற்றும் வாசித்தல் பயிற்சி தேவை.</t>
  </si>
  <si>
    <t>Dhasvanth is showing gradual improvement in Mathematics and is beginning to understand the concepts better. He is encouraged to focus more during class and develop a stronger interest in learning. With regular practice and consistent effort, he will be able to make steady progress.</t>
  </si>
  <si>
    <t>Dhasvanth understands most EVS concepts and actively contributes to class discussions. His written work is satisfactory. He completes projects consistently and demonstrates steady effort.</t>
  </si>
  <si>
    <t xml:space="preserve">Dhasvanth is slowly improving in IT and is capable of understanding the lessons with proper attention. He needs to stay more focused during class and show greater interest in completing his work. With regular practice and encouragement, he can continue to improve his performance.
</t>
  </si>
  <si>
    <t>Dhasvanth is steadily developing his foundational skills in reading and mathematics. He listens attentively and follows instructions carefully. With encouragement and support, he participates in activities and completes his work with guidance.</t>
  </si>
  <si>
    <t>1. Poster Palloza-Finger Print Art - Won - 1st place</t>
  </si>
  <si>
    <t>Dhivan Harid performs strongly and demonstrates clear subject understanding. Maintaining this standard and setting higher goals will support continued success.</t>
  </si>
  <si>
    <t xml:space="preserve">வகுப்பில் அதிக அளவு ஆர்வத்துடன் இருப்பது பாராட்டத்தக்கது. எழுத்துப் பிழைகளை தவிர்த்துக் கொள்ளுதல் வேண்டும். </t>
  </si>
  <si>
    <t xml:space="preserve">Dhivan Harid is a good and obedient student who maintains good discipline in class. He is encouraged to develop more patience while solving problems, as he tends to write answers quickly without fully understanding the questions. By taking a little more time to read and think carefully, he will be able to avoid mistakes and improve his performance in Mathematics.
</t>
  </si>
  <si>
    <t>Dhivan Harid shows steady understanding of EVS concepts and asks relevant questions during class. His written tasks are neat and mostly accurate. He plans project work with care and interest.</t>
  </si>
  <si>
    <t xml:space="preserve">Dhivan Harid is a well-behaved student who follows instructions in IT class. He understands the lessons but needs to approach his work with more patience and attention. By reading the questions carefully before answering, he will be able to present his work more accurately and confidently.
</t>
  </si>
  <si>
    <t>Dhivan Harid is making consistent progress across all subjects. He maintains positive behaviour in the classroom and responds well to feedback and guidance. He completes his work with steady effort and achieves the expected standard.</t>
  </si>
  <si>
    <t>Dhuvarakesh is in the early stages of developing English skills. Focused reinforcement and consistent practice will enable steady improvement.</t>
  </si>
  <si>
    <t>வாய்மொழியாக விடை தருவது பாராட்டத்தக்கது. சற்று எழுத்து பயிற்சி தேவை.</t>
  </si>
  <si>
    <t xml:space="preserve">Dhuvarakesh is a well-behaved student who shows a positive attitude towards learning. At times, he finds it a little challenging to understand some mathematical concepts. With regular practice, guidance, and continued effort, he will be able to strengthen his understanding and make steady progress.
</t>
  </si>
  <si>
    <t>Dhuvarakesh is gradually improving in understanding EVS concepts with regular guidance. He needs to focus on accuracy in his written tasks. With encouragement, he participates actively and is showing steady progress in project work.</t>
  </si>
  <si>
    <t xml:space="preserve">Dhuvarakesh is a sincere student who tries to follow the lessons in IT class. He may need a little more time and practice to understand certain concepts clearly. With consistent practice and encouragement, he will be able to improve his confidence and perform better.
</t>
  </si>
  <si>
    <t>Dhuvarakesh shows a positive willingness to learn and improve. He is polite, cooperative, and respectful in class. With additional practice and guidance, he will gain the confidence needed to complete his assignments more independently.</t>
  </si>
  <si>
    <t>1. SOF International English Olympiad - Participated</t>
  </si>
  <si>
    <t>Hemanth shows satisfactory performance in English. Ongoing effort will help him refine and strengthen his language abilities.</t>
  </si>
  <si>
    <t>அழகான கையெழுத்தில் எழுதும் மாணவன். சிறிது எழுத்துப் பயிற்சி மேற்கொண்டால் நல்ல மேம்பாட்டை காணலாம்.</t>
  </si>
  <si>
    <t xml:space="preserve">Hemanth is showing good improvement in Mathematics and is making a sincere effort to understand the concepts taught in class. His willingness to learn and try is encouraging. If he continues to put in the same effort and practice regularly, he will be able to achieve even better results.
</t>
  </si>
  <si>
    <t>Hemanth understands most EVS concepts and actively contributes to class discussions. His written work is satisfactory; adding more detail to answers will enhance his learning. He completes projects consistently and demonstrates steady effort.</t>
  </si>
  <si>
    <t xml:space="preserve">Hemanth is gradually improving in IT and is showing a positive attitude towards learning. He is trying to follow the lessons and complete his work with better effort. With continued practice and determination, he will be able to make steady progress in the subject.
</t>
  </si>
  <si>
    <t>Hemanth is gradually developing a better understanding of academic concepts. He responds positively to teacher guidance and support. With encouragement, he participates in classroom activities and is learning to complete his tasks more independently.</t>
  </si>
  <si>
    <t>Jaya Khumaran is progressing consistently in English. Structured reading and writing practice will help raise his achievement level.</t>
  </si>
  <si>
    <t xml:space="preserve">திறமையான மாணவன். கவனக்குறைவால் வருகின்ற பிழைகளை தவிர்த்தல் வேண்டும். </t>
  </si>
  <si>
    <t xml:space="preserve">Jaya khumaran is a smart student who demonstrates very good understanding of mathematical concepts. He listens attentively and completes his work with confidence. By focusing more on solving analysis-type questions, he will be able to further strengthen his problem-solving skills and achieve excellent results.
</t>
  </si>
  <si>
    <t>Jaya Khumaran demonstrates advanced understanding of EVS concepts and applies them effectively. His written assignments are comprehensive and well-structured. He completes projects innovatively and presents them confidently.</t>
  </si>
  <si>
    <t xml:space="preserve">Jaya khumaran shows strong understanding of IT concepts and participates actively in class activities. He completes his work neatly and with good confidence. With more practice in answering analytical questions, he will be able to enhance his thinking skills and perform even better.
</t>
  </si>
  <si>
    <t>Jaya Khumaran demonstrates outstanding skills in reading and mathematics. He maintains excellent behaviour and collaborates well with his classmates. He takes initiative during activities and completes his assignments independently and efficiently.</t>
  </si>
  <si>
    <t>Kevin Rajan demonstrates moderate performance in English. Greater consistency and effort will enhance his comprehension and expression.</t>
  </si>
  <si>
    <t xml:space="preserve">வகுப்பில் ஆர்வமுள்ள மாணவன். வாசித்தல் பயிற்சி தேவை. </t>
  </si>
  <si>
    <t xml:space="preserve">Kevin Rajan  is a knowledgeable student who has the ability to understand mathematical concepts well. However, he tends to be playful and gets distracted easily during class. By staying more focused and making better use of his abilities, he will be able to show his true potential and achieve very good results in Mathematics.
</t>
  </si>
  <si>
    <t>Kevin Rajan shows good understanding of EVS concepts and actively participates in class activities. His written work is neat and mostly accurate. He completes project work on time and demonstrates consistent effort.</t>
  </si>
  <si>
    <t xml:space="preserve">Kevin Rajan  demonstrates good understanding of IT concepts but needs to show more seriousness during class. His playful nature sometimes distracts him from completing his work effectively. With better concentration and responsible effort, he will be able to use his knowledge more productively and perform well.
</t>
  </si>
  <si>
    <t>Kevin Rajan demonstrates a good understanding of lessons with regular practice. He collaborates well with his peers and participates actively when encouraged. His assignments are completed carefully and thoughtfully.</t>
  </si>
  <si>
    <t>1. Guinness World Record - Participated  2. Noble World Book Of Record - Participated</t>
  </si>
  <si>
    <t>Khaythre is working toward better understanding of English concepts. Increased classroom attention and regular practice will improve her results.</t>
  </si>
  <si>
    <t xml:space="preserve">Khaythre is a very nice and enthusiastic student who shows a great interest in learning Mathematics. She listens attentively and participates well in class activities. With more regular practice, she will be able to strengthen her skills and achieve even higher scores.
</t>
  </si>
  <si>
    <t>Khaythre quickly grasps new EVS concepts and asks relevant questions to enhance understanding. She completes worksheets carefully, maintains a neat and well-organized notebook, and produces projects that reflect creativity and independent thinking.</t>
  </si>
  <si>
    <t xml:space="preserve">Khaythre shows a keen interest in learning IT and follows the lessons with enthusiasm. She completes her work sincerely and participates actively in class. With additional practice and continued effort, she will be able to perform even better in the subject.
</t>
  </si>
  <si>
    <t>Khaythre demonstrates excellent comprehension and applies her learning effectively. She behaves responsibly, follows instructions attentively and completes all assignments on time.</t>
  </si>
  <si>
    <t>Krishwanth is gradually gaining confidence in his academics. He responds positively to encouragement and teacher guidance. His participation in class is increasing, and he is steadily improving in completing his tasks.</t>
  </si>
  <si>
    <t>Mithra has an adequate understanding of English fundamentals. Continued practice will support higher academic outcomes.</t>
  </si>
  <si>
    <t>வகுப்பில் கேட்கப்படும் கேள்விகளுக்கு உடனடியாக பதில் அளிக்கும் மாணவி. எழுத்துப் பயிற்சி தேவை.</t>
  </si>
  <si>
    <t xml:space="preserve">Mithra is an active student who shows good understanding of mathematical concepts. However, she needs to develop better listening habits during class, as this will help her perform to her full potential. By staying focused and maintaining positive classroom behaviour, she will be able to improve her performance and achieve better results.
</t>
  </si>
  <si>
    <t>Mithra shows steady understanding of EVS concepts. She completes worksheets accurately, maintains a tidy notebook, and approaches projects sincerely, submitting them on time.</t>
  </si>
  <si>
    <t xml:space="preserve">Mithra has the ability to understand IT concepts and shows good learning potential. She is encouraged to listen carefully during lessons and maintain positive interactions with her classmates. With better focus and discipline, she will be able to improve her learning and overall performance.
</t>
  </si>
  <si>
    <t>Mithra consistently performs at a high standard across all subjects. She demonstrates leadership qualities and shows kindness toward her peers. She participates actively in all activities and submits work that is well-presented and thorough.</t>
  </si>
  <si>
    <t>Sai Krish shows consistent application in English. Sustained reading practice will help advance his skill level.</t>
  </si>
  <si>
    <t>வாய்மொழியாக விடை தருவது பாராட்டுத்தக்கது .எழுத்துக்களை முறையாக அடையாளம் கொள்ளுதல் அவசியமாகும்.</t>
  </si>
  <si>
    <t xml:space="preserve">Sai Krish is an energetic student who is gradually developing his learning skills in Mathematics. He is encouraged to practice sitting calmly during class so that he can focus better on his work. With extra support and regular writing practice, he will be able to improve his confidence and make steady progress.
</t>
  </si>
  <si>
    <t>Sai Krish requires reinforcement to fully grasp EVS concepts but shows a positive attitude and willingness to learn. He needs to practice worksheets and notebook work consistently to improve accuracy. With support, he participates actively and is showing steady improvement in project work.</t>
  </si>
  <si>
    <t xml:space="preserve">Sai Krish participates in IT class with guidance and support from the teacher. He would benefit from developing more patience to stay focused during lessons and complete his written work. With continuous encouragement and extra assistance, he can gradually improve his learning and classroom engagement.
</t>
  </si>
  <si>
    <t>Sai Krish is steadily developing his understanding of academic concepts. He responds positively to teacher guidance and support. With encouragement, he participates in class activities and is learning to complete his tasks more independently.</t>
  </si>
  <si>
    <t>Sharveshwaran maintains good performance and interest in English. Continued steady effort will help him achieve stronger results.</t>
  </si>
  <si>
    <t xml:space="preserve">வகுப்பில் அமைதியாக உள்ள மாணவன். வாய்மொழியாக விடை தருவதில் நல்ல முன்னேற்றம் உள்ளது. </t>
  </si>
  <si>
    <t xml:space="preserve">Sharveshwaran is a quiet and well-behaved student who shows the ability to understand mathematical concepts. He is encouraged to be more open in class and ask questions whenever he has doubts, as this will help him learn better. With more confidence and active participation, he will be able to show his true potential and perform even better in Mathematics.
</t>
  </si>
  <si>
    <t>Sharveshwaran has a clear understanding of most EVS topics. He completes worksheets and written work neatly and with good accuracy. Projects are done with care and consistent effort.</t>
  </si>
  <si>
    <t xml:space="preserve">Sharveshwaran is a calm and sincere student who follows the lessons in IT class. He is encouraged to participate more actively and clarify his doubts to strengthen his understanding. With a little more confidence and effort, he will be able to make good progress in the subject.
</t>
  </si>
  <si>
    <t>Sharveshwaran applies his learning effectively. He is responsible, follows instructions diligently, and completes all assignments thoroughly and on time.</t>
  </si>
  <si>
    <t>1. Grahambell World Record - Participated</t>
  </si>
  <si>
    <t>Visakamithran demonstrates sound effort and comprehension in English. Regular practice will contribute to further progress.</t>
  </si>
  <si>
    <t xml:space="preserve">வகுப்பில் கேட்கும் கேள்விகளுக்கு உடனடியாக பதில் அளிக்கும் மாணவன். வாசித்தல் பயிற்சியை மேற்கொண்டால் நல்ல மேம்பாட்டை காணலாம். </t>
  </si>
  <si>
    <t xml:space="preserve"> Visakamithran is a very good and smart student who shows strong understanding of mathematical concepts. He works confidently and demonstrates good knowledge in the subject. By paying a little more attention and avoiding small mistakes, he will be able to achieve full marks and excellent results.
</t>
  </si>
  <si>
    <t>Visakamithran understands EVS concepts deeply and contributes actively in class. He completes worksheets and written work accurately and neatly. Projects are innovative, well-prepared, and independently completed.</t>
  </si>
  <si>
    <t xml:space="preserve">Visakamithran is an intelligent student who understands IT concepts well and completes his work with confidence. He participates actively and shows good learning ability. With a little more care to avoid minor mistakes, he will be able to perform exceptionally well in the subject.
</t>
  </si>
  <si>
    <t>Visakamithran shows a strong understanding of concepts and a keen curiosity for learning. He participates attentively and maintains discipline in class. Participates confidently in activities, and consistently completes his tasks ahead of schedule.</t>
  </si>
  <si>
    <t>Yazharuvi is showing positive growth in English. She puts  a lots of effort to learn. With continued effort, she will achieve higher marks</t>
  </si>
  <si>
    <t>Yazharuvi is a disciplined and attentive learner who shows consistent progress in all subjects. She listens carefully, follows instructions, and responds well to guidance.</t>
  </si>
  <si>
    <t xml:space="preserve">Yazharuvi is a smart and lively student who shows good potential in Mathematics. However, her frequent absence sometimes affects her understanding of the concepts taught in class. With regular attendance and consistent effort, she will be able to strengthen her learning and achieve good scores.
</t>
  </si>
  <si>
    <t>Yazharuvi has shown good understanding of Environmental Studies concepts. She actively participates in class activities and discussions, demonstrates curiosity about plants, animals, and the environment.</t>
  </si>
  <si>
    <t xml:space="preserve">Yazharuvi is an intelligent and active student who shows the ability to understand IT concepts well. Regular attendance will help her stay connected with the lessons and improve her confidence. By attending school consistently and focusing on her work, she will be able to perform very well in the subject.
</t>
  </si>
  <si>
    <t>Yash Pranav is showing positive development in English. Continued structured practice will help him reach advanced levels.</t>
  </si>
  <si>
    <t>வகுப்பில் கூடுதல் கவனத்துடன் எழுத்து பயிற்சி மற்றும் வாசித்தல் பயிற்சி தேவை.</t>
  </si>
  <si>
    <t xml:space="preserve">Yash Pranav is putting in good effort and is showing noticeable improvement in Mathematics. His willingness to try and learn is encouraging. With better focus during class, regular practice, and consistent completion of homework, he will be able to strengthen his understanding and achieve better results.
</t>
  </si>
  <si>
    <t>Yash Pranav is gradually improving in understanding EVS concepts with guidance. He needs to complete worksheets carefully and give more attention to notebook work. With encouragement, he participates actively and is showing steady progress in projects.</t>
  </si>
  <si>
    <t xml:space="preserve">Yash Pranav is making a sincere effort to follow the lessons in IT and is gradually improving. He is encouraged to stay more focused during class and complete his homework regularly. With continued practice and dedication, he will be able to make steady progress in the subject.
</t>
  </si>
  <si>
    <t>Yash Pranav is steadily developing his understanding of grade-level concepts. He reacts positively to teacher instructions, participates when encouraged, and with continued effort, is sure to make consistent progress.</t>
  </si>
  <si>
    <t xml:space="preserve">                 Srinithibrindha                                                                                                                                Anita Rajesh </t>
  </si>
  <si>
    <t xml:space="preserve">                        Sonia                                                                                                                                        Anita Rajesh </t>
  </si>
  <si>
    <t xml:space="preserve">             Edith Inbavadhani                                                                                                                            Anita Rajesh </t>
  </si>
  <si>
    <t>Aaradya can improve her academic performance by attending school regularly, as consistent attendance will help her boost her marks.</t>
  </si>
  <si>
    <t>Aaradya shows good learning ability and a steady understanding of Mathematics concepts. With greater care in calculations and consistent completion of work, she can make stronger progress.</t>
  </si>
  <si>
    <t>Aaradya approaches Science with sincerity and consistency. Her clear understanding of concepts reflects her steady effort and dedication to learning.</t>
  </si>
  <si>
    <t>Aaradya shows good learning ability and steady understanding of concepts. By working more carefully and building consistency in completing tasks on time, she can make stronger academic progress.</t>
  </si>
  <si>
    <t>Aaradya shows clear understanding of IT ideas and applies them confidently during practical work. She engages actively in class and continues to improve steadily. Being more mindful of occasional errors will further enhance her performance.</t>
  </si>
  <si>
    <t>Aaradhya demonstrates consistent progress in her academic performance and approaches every task with sincerity and dedication. Her respectful and cooperative nature makes her a valued and positive presence in the classroom.</t>
  </si>
  <si>
    <t>Aivin listens attentively in class. With greater effort and consistency, he can perform even better and bring out his best potential.</t>
  </si>
  <si>
    <t>Aivin is active participant and he has made notable improvements in fluency and expression when reading aloud. he struggles in writing area. needs to give extra efforts to creative writing section. wishing him to get good marks in upcoming exams</t>
  </si>
  <si>
    <t>Aivin approaches Mathematics with curiosity and thoughtful questioning. His responsible attitude toward completing tasks on time supports his steady improvement.</t>
  </si>
  <si>
    <t>Aivin displays confidence in applying scientific ideas and contributes meaningfully during lessons. His disciplined attitude supports his strong academic progress.</t>
  </si>
  <si>
    <t>Aivin is curious and thoughtful in his approach to learning, often seeking clarification when needed. His responsible attitude toward completing work on time supports his continued improvement.</t>
  </si>
  <si>
    <t>Aivin displays strong interest in IT theory and often raises thoughtful questions that expand his learning. His practical tasks are completed carefully and accurately. Greater attention to finer points will help him achieve higher results.</t>
  </si>
  <si>
    <t>Aivin is a sincere and focused learner who continues to make steady progress in his academics. His active participation and respectful attitude towards teachers and peers reflect his positive approach to learning.</t>
  </si>
  <si>
    <t>1. International English Olympiad - Participated, 2. International Mathematics Olympiad - Participated, 3.National Science Olympiad - Participate, 4.  National Science Olympiad - 2nd Level - Merit Certificate</t>
  </si>
  <si>
    <t>Athika is consistently active in class. By embracing the principles of unlearning and relearning, she can further prove her excellence.</t>
  </si>
  <si>
    <t>Athika demonstrates dedication toward Mathematics and participates meaningfully in lessons. Her consistent effort is reflected in her strong performance and understanding.</t>
  </si>
  <si>
    <t>Athika excels in Science with impressive clarity and originality in her thinking. Her active participation greatly enriches classroom learning.</t>
  </si>
  <si>
    <t>Athika displays dedication toward her studies and participates meaningfully in classroom activities. Her consistent effort reflects in her strong academic performance.</t>
  </si>
  <si>
    <t>Athika performs exceptionally well in IT theory, demonstrating discipline and careful observation. Her active involvement in practical sessions reflects dedication. Sustaining this effort while refining small aspects will support advanced achievement.</t>
  </si>
  <si>
    <t>Athika is an enthusiastic and bright learner who actively engages in class discussions. Her disciplined approach, respect for others, and consistent academic progress are truly commendable.</t>
  </si>
  <si>
    <t>Dharmesh is a cheerful and kind-hearted student who brings positivity to the classroom environment. With continued encouragement, he is steadily growing in confidence and learning at his own pace.</t>
  </si>
  <si>
    <t>Dhiya is active during class. She can enhance her learning by asking probing questions and confidently answering them.</t>
  </si>
  <si>
    <t>கவனித்தல் திறன் மற்றும் எழுத்து வரி வடிவம் நன்று .வினா விடைகளை படித்து எழுதிப் பார்த்தல் வேண்டும் .</t>
  </si>
  <si>
    <t>Dhiya shows strong potential in Mathematics and understands concepts well. By taking greater care in her written work, bringing her materials regularly, and staying fully focused during lessons, she can achieve even higher standards.</t>
  </si>
  <si>
    <t>Dhiya demonstrates enthusiasm and sharp comprehension in Science. Her proactive involvement and responsible nature are truly commendable.</t>
  </si>
  <si>
    <t>Dhiya shows strong academic potential and understands concepts well in class. With greater care in her written work, regularity in bringing her books, and by avoiding knitting during lessons and staying focused, she can achieve even higher standards in her studies.</t>
  </si>
  <si>
    <t>Dhiya approaches IT studies enthusiastically and understands theory quickly. She invests effort in practical assignments and participates actively. Minimising minor mistakes will help her accomplish even more.</t>
  </si>
  <si>
    <t>Dhiya is a committed learner who shows steady academic progress while also excelling in sports. Her ability to balance academics and co-curricular activities reflects her dedication and well-rounded development.</t>
  </si>
  <si>
    <t>1. International English Olympiad - Participated, 2.National Science Olympiad - Participated.</t>
  </si>
  <si>
    <t>Dhruv Jain completes the assigned tasks responsibly and on time. Continued focus and consistency will help him achieve greater success.</t>
  </si>
  <si>
    <t>Dhruv Jain is progressing well and is putting in consistent effort to achieve better results.</t>
  </si>
  <si>
    <t>Dhruv Jain approaches Mathematics sincerely and shows steady effort. Paying closer attention to accuracy in calculations will help improve the overall quality of his work.</t>
  </si>
  <si>
    <t xml:space="preserve">Dhruv Jain shows respectful behavior and a willingness to learn. With continued practice and confidence, he is capable of achieving steady improvement. 
</t>
  </si>
  <si>
    <t>Dhruv Jain approaches his studies sincerely and shows steady effort. Paying closer attention to accuracy will help him improve the overall quality of his work.</t>
  </si>
  <si>
    <t>Dhruv Jain shows sound comprehension of IT concepts and remains engaged during lessons. His practical work is stable and improving. Careful attention to details will strengthen his academic performance.</t>
  </si>
  <si>
    <t>Dhruv Jain is a sincere and hardworking student who continues to show steady improvement in his studies. His respectful nature and positive attitude make him a valued member of the class.</t>
  </si>
  <si>
    <t>Diya demonstrates commendable writing skills. She should be encouraged to write more, which will further refine her talent.</t>
  </si>
  <si>
    <t>வகுப்பில் கவனம் மேம்பட்டுள்ளது .எழுத்து வரி வடிவத்தில் சற்று கவனம் செலுத்துதல் வேண்டும் .</t>
  </si>
  <si>
    <t>Diya participates actively in Mathematics lessons and shows a clear interest in learning. Developing a more consistent routine in completing practice work will help her perform even better.</t>
  </si>
  <si>
    <t xml:space="preserve">Diya is a focused learner who understands concepts quickly and expresses her ideas effectively. Her positive learning attitude strengthens her performance. 
</t>
  </si>
  <si>
    <t>Diya takes part actively in lessons and shows clear interest in understanding topics. Developing a more consistent routine in completing tasks will help her perform even better.</t>
  </si>
  <si>
    <t>Diya participates eagerly in IT theory discussions and shows confidence in expressing ideas. Her practical work reflects effort and progress. Maintaining focus and consistency will support further success.</t>
  </si>
  <si>
    <t>Diya approaches her learning with enthusiasm and sincerity, showing curiosity in understanding new concepts and applying them thoughtfully. Her cooperative spirit and teamwork enhance the classroom environment.</t>
  </si>
  <si>
    <t>Fiona is sincere and studious in her learning. Deepening her understanding and practising regularly will help her reach greater heights.</t>
  </si>
  <si>
    <t>Fionna maintains a positive attitude toward Mathematics and contributes well during lessons. Her regular effort and participation support her continued success.</t>
  </si>
  <si>
    <t>Fionna consistently delivers high-quality work in Science. Her commitment and sense of responsibility set an excellent example for her peers.</t>
  </si>
  <si>
    <t>Fionna maintains a positive attitude toward learning and contributes well during class. Her regular effort and involvement support her continued academic success.</t>
  </si>
  <si>
    <t>Fionna demonstrates strong knowledge of IT theory and participates actively. Her practical work is tidy and clearly presented. Continuing to prioritise accuracy will maintain her high standards.</t>
  </si>
  <si>
    <t>Fionna is a diligent and attentive learner who consistently shows progress in her studies. Her active participation, curiosity, and polite nature contribute positively to the classroom atmosphere.</t>
  </si>
  <si>
    <t>Harini shows admirable creative thinking and originality. Focusing more on developing her writing skills will help her perform even better.</t>
  </si>
  <si>
    <t>Harini shows enthusiasm for Mathematics and a willingness to improve. By being more careful with her calculations and managing her work efficiently, she can achieve better results.</t>
  </si>
  <si>
    <t>Harini shows promising ability in Science and maintains a disciplined approach. With sustained concentration, she can reach even higher standards.</t>
  </si>
  <si>
    <t>Harini is enthusiastic about her studies and shows a willingness to improve. By being more careful in her written work and managing tasks more efficiently, she can achieve better results.</t>
  </si>
  <si>
    <t>Harini remains motivated in IT lessons and steadily builds her understanding. She completes practical tasks with interest and commitment. Greater care with details will enhance her progress.</t>
  </si>
  <si>
    <t>Harini approaches her academic work with focus and dedication. She is always willing to support her classmates and actively contributes to group activities, reflecting her positive and friendly attitude.</t>
  </si>
  <si>
    <t>1. District Table Tennis - Won - Silver</t>
  </si>
  <si>
    <t>Ishitha possesses outstanding creative ability, which should be channelised effectively. Dedicating more time to improving her communication skills will bring out her best version.</t>
  </si>
  <si>
    <t>Ishitha maintains a calm and organised approach in Mathematics class. Coming prepared and practising regularly will further strengthen her confidence and performance.</t>
  </si>
  <si>
    <t>Ishitha’s progress in Science is encouraging and reflects her dedication. Her attentive nature supports her continued academic growth.</t>
  </si>
  <si>
    <t>Ishitha maintains a calm and organised approach in class. Coming prepared with the required materials and following a regular study routine will further strengthen her performance.</t>
  </si>
  <si>
    <t>Ishitha stays calm and attentive in IT classes and understands the material well. Her practical work shows promise when she comes prepared. Improved focus and consistency will support better results.</t>
  </si>
  <si>
    <t>Ishitha demonstrates strong dedication and focus in her studies. She participates enthusiastically in all activities and shows a responsible and respectful attitude that is appreciated by everyone.</t>
  </si>
  <si>
    <t>Jayanthan is active in class. Channelising his energetic participation towards improving his writing and listening skills will enhance his overall performance.</t>
  </si>
  <si>
    <t>Jayanthan can make good progress in Mathematics by listening carefully to instructions and staying engaged during lessons. Completing his work on time will support his development.</t>
  </si>
  <si>
    <t>Jayanthan shows curiosity and interest in scientific learning. Greater participation and deeper exploration of concepts will help him shine further.</t>
  </si>
  <si>
    <t>Jayanthan can make good progress by listening more carefully to instructions and staying engaged during lessons. Completing tasks promptly will also support his academic development.</t>
  </si>
  <si>
    <t>Jayanthan has good theoretical understanding but needs to respond more actively to spoken directions. His practical work improves with concentration. Increased engagement in lessons will aid his development.</t>
  </si>
  <si>
    <t>Jayanthan actively participates in both academic and co-curricular activities, showing a growing sense of responsibility and confidence. His polite and friendly nature makes him a valued member of the class.</t>
  </si>
  <si>
    <t>Joash listens well during class. He can score higher marks by presenting precise and well-structured answers.</t>
  </si>
  <si>
    <t>Joash Dave will benefit from staying more focused during Mathematics lessons and presenting his work more neatly. Improved time management will help him achieve better outcomes.</t>
  </si>
  <si>
    <t>Joash is respectful and cooperative in class. With consistent effort and engagement, he can steadily strengthen his understanding of concepts.</t>
  </si>
  <si>
    <t>Joash Dave will benefit from staying more focused during class and presenting his work more neatly. Better time management and positive interaction with peers will further support his overall growth.</t>
  </si>
  <si>
    <t>Joash Dave demonstrates capability in IT learning but must strengthen concentration in class. His practical work improves when attentive. Enhancing communication and social interaction skills will benefit his overall growth.</t>
  </si>
  <si>
    <t>Joash Dave is a motivated learner who approaches challenges with determination and a positive mindset. He continues to develop a strong understanding of concepts while maintaining discipline and cooperation.</t>
  </si>
  <si>
    <t xml:space="preserve"> 1. International Mathematics Olympiad - Participated, 2.National Science Olympiad - Participated.</t>
  </si>
  <si>
    <t>Kavin Sai displays good energy in class. If he channels his energy towards strengthening all the LSRW (Listening, Speaking, Reading, Writing) skills, he will show significant improvement.</t>
  </si>
  <si>
    <t>Kavin Sai shows promising ability in Mathematics and a willingness to improve. With neater presentation, careful calculations, and consistent practice, he can achieve stronger results.</t>
  </si>
  <si>
    <t>Kavin Sai approaches lessons with interest and positivity. With improved attentiveness, he has the ability to achieve excellent outcomes.</t>
  </si>
  <si>
    <t>Kavin Sai shows promising learning ability and a willingness to improve. With greater care in written work, neater presentation, and consistent study habits, he can achieve stronger results.</t>
  </si>
  <si>
    <t>Kavin Sai shows understanding of IT lessons and promising potential. His practical work reflects dedication when completed carefully. Reducing small errors and improving presentation will lead to greater achievement.</t>
  </si>
  <si>
    <t>Kavin Sai shows a natural curiosity for learning and actively engages by asking insightful questions. His creative thinking and collaborative nature make him a valuable contributor to the classroom.</t>
  </si>
  <si>
    <t>Kishore listens attentively. With consistent effort, he can perform even better and reach his full potential.</t>
  </si>
  <si>
    <t>Kishore remains alert and attentive during Mathematics lessons. His responsible attitude toward learning supports his steady progress and understanding.</t>
  </si>
  <si>
    <t>Kishore is a supportive and polite student. With increased focus and determination, he can significantly enhance his performance in Science.</t>
  </si>
  <si>
    <t>Kishore demonstrates alertness in class and a responsible attitude toward schoolwork. His positive approach to learning creates a supportive and productive classroom presence.</t>
  </si>
  <si>
    <t>Kishore listens attentively in theory sessions and shares thoughtful responses. His practical work is precise and shows interest. Maintaining discipline while checking small errors will help him excel further.</t>
  </si>
  <si>
    <t>Kishore demonstrates commendable focus and determination in his studies. His active participation and eagerness to learn, along with his respectful and helpful nature, make him a positive influence.</t>
  </si>
  <si>
    <t>Mohammed Ridwan is active in class. Directing his energy towards improving his writing and listening skills will support his academic growth.</t>
  </si>
  <si>
    <t>Mohammed Ridwan Abubakker shows good capability in Mathematics. By working more carefully and presenting his solutions clearly, he can achieve noticeable improvement.</t>
  </si>
  <si>
    <t>Mohammed Ridwan maintains discipline and shows readiness to improve. Focused practice and active participation will help him progress confidently.</t>
  </si>
  <si>
    <t>Mohammed Ridwan Abubakker shows good capability in his studies. By working more carefully, improving the presentation of his work, and putting in steady effort, he can achieve noticeable academic progress.</t>
  </si>
  <si>
    <t>Mohammed Ridwan Abubakker shows excellent conceptual understanding and enthusiasm for IT theory. His practical work improves with care. Enhancing precision and presentation will lead to noticeable progress.</t>
  </si>
  <si>
    <t>Mohammad is an enthusiastic and curious learner who enjoys exploring new ideas. His consistent effort, active participation, and cooperative attitude make him a valued member of the class.</t>
  </si>
  <si>
    <t>1. KPR Rifle - Won - Gold, 2. District Taekwondo - Won - Silver</t>
  </si>
  <si>
    <t>1. International English Olympiad - Participate, 2. National Science Olympiad - Participated.</t>
  </si>
  <si>
    <t>Mukhunth listens well during class. With increased focus and consistent effort, he can bring out his best performance.</t>
  </si>
  <si>
    <t>Mukhunth approaches Mathematics with curiosity and interest. His attentive participation helps him understand concepts and supports his steady progress.</t>
  </si>
  <si>
    <t>Mukhunth demonstrates clarity in understanding and confidently shares his thoughts. His interactive approach adds value to discussions.</t>
  </si>
  <si>
    <t>Mukhunth approaches learning with curiosity and shows interest in gaining new knowledge. His attentive nature during lessons supports his steady academic growth.</t>
  </si>
  <si>
    <t>Mukhunth demonstrates keen interest in IT and quickly learns new ideas. His practical work shows enthusiasm and willingness. Continued focus and consistency will enable further advancement.</t>
  </si>
  <si>
    <t>Mukhunth shows great enthusiasm towards learning and approaches new concepts with curiosity. His respectful behavior and supportive nature make him a positive presence among his peers.</t>
  </si>
  <si>
    <t>1. Nobel World Record Silambam - Won - Gold</t>
  </si>
  <si>
    <t>Netra Velu has commendable writing skills. She should continue practising regularly to further enhance her writing abilities.</t>
  </si>
  <si>
    <t>Netra is a gifted performer. she has shown a great amount of improvement in her creative writing. She has learned to use more colorful words. her pronunciations are improving day by day, keep practicing it regularly. wishing her to get full marks in upcoming exams.</t>
  </si>
  <si>
    <t>Netra Velu participates actively in Mathematics lessons and shows steady improvement. Improving the presentation and organisation of her work will further enhance her performance.</t>
  </si>
  <si>
    <t>Netra  Velu is a reflective learner who absorbs concepts thoughtfully. With greater confidence in sharing ideas, she will continue to grow academically.</t>
  </si>
  <si>
    <t>Netra Velu participates actively in class and shows steady improvement in her studies. By working on the presentation of her written work, she can further enhance the quality of her performance.</t>
  </si>
  <si>
    <t>Netra Velu remains attentive in IT lessons and has shown significant academic progress. Her practical work reflects effort and responsibility. Neater presentation will raise the quality of her output.</t>
  </si>
  <si>
    <t>Netra Velu is an enthusiastic learner who shows keen interest across all subjects. Her thoughtful participation and friendly, cooperative nature contribute positively to the classroom environment.</t>
  </si>
  <si>
    <t>Omiksha is a cheerful and determined learner who puts sincere effort into all her tasks. She is steadily building confidence and her kind and positive attitude makes her a valued member of the class.</t>
  </si>
  <si>
    <t>Parthiv Teju is consistently active during class and frequently asks questions to clarify his doubts. He also demonstrates good communication skills in English.</t>
  </si>
  <si>
    <t>Parthiv Teju understands Mathematics concepts well and shows good learning ability. With greater attention to neatness, accuracy, and timely completion of work, he can continue to progress confidently.</t>
  </si>
  <si>
    <t>Parthiv Teju shows strong engagement and confidence in Science. His consistent participation reflects his solid conceptual foundation.</t>
  </si>
  <si>
    <t>Parthiv Teju understands concepts well and shows good learning ability. With better attention to neatness, accuracy, and timely submission of work, he can continue to progress confidently.</t>
  </si>
  <si>
    <t>Parthiv Teju understands IT concepts and applies them effectively in practical work. His performance reflects concentration and growth. Avoiding minor errors and improving neatness will boost results.</t>
  </si>
  <si>
    <t>Parthiv Teju is an energetic and attentive learner who continues to show steady academic improvement. His enthusiasm, curiosity, and cooperative nature make him a positive influence among his classmates.</t>
  </si>
  <si>
    <t>Pugazhraj listens well during class. He can score higher marks by presenting precise and well-structured answers.</t>
  </si>
  <si>
    <t>Pugazhraj has the potential to perform well in Mathematics. Strengthening his focus, improving accuracy, and maintaining regular practice will help him achieve consistent results.</t>
  </si>
  <si>
    <t>Pugazhraj is respectful and cooperative in class. With consistent effort and engagement, he can steadily strengthen his understanding of concepts.</t>
  </si>
  <si>
    <t>Pugazhraj has the potential to perform well academically. Strengthening spelling skills, staying focused in class, and maintaining regular study habits will help him achieve more consistent results.</t>
  </si>
  <si>
    <t>Pugazhraj demonstrates capability in IT learning but must strengthen concentration in class. His practical work improves when attentive. Enhancing communication and social interaction skills will benefit his overall growth.</t>
  </si>
  <si>
    <t>Pugazhraj is a joyful and bright learner who approaches every activity with enthusiasm. With continued support, he is making steady progress and maintains a positive attitude that inspires others.</t>
  </si>
  <si>
    <t>Risha Joan studies well and actively participates in class activities. Her enthusiasm and curiosity towards learning are appreciable.</t>
  </si>
  <si>
    <t>Risha Joan is responsible and sincere in her approach to Mathematics. With greater attention to detail and careful checking of her work, she can reach even higher standards.</t>
  </si>
  <si>
    <t>Risha  Joan shows capability and determination in her work. With sustained focus and attentiveness, she can continue to achieve impressive results.</t>
  </si>
  <si>
    <t>Risha Joan is polite, responsible, and sincere in her approach to learning. With greater attention to detail and timely completion of work, she can reach even higher academic standards.</t>
  </si>
  <si>
    <t>Risha Joan is courteous and attentive, showing clear understanding of IT topics. Her practical work reflects steady effort. Attention to finer details will help her reach full potential.</t>
  </si>
  <si>
    <t>Risha Joan demonstrates steady academic progress and enjoys taking on challenging tasks. She balances responsibility with active participation and consistently shows kindness towards her peers.</t>
  </si>
  <si>
    <t xml:space="preserve">Rithanya's punctuality in completing Homefun and Worksheets must be appreciated. Her active participation during class would help her achieve better scores in English for the upcoming exams. </t>
  </si>
  <si>
    <t>Rithanya works well with her classmates during Mathematics activities and shows initiative. Her supportive nature strengthens both her understanding and teamwork skills.</t>
  </si>
  <si>
    <t>Rithanya stands out for her analytical thinking and excellent grasp of scientific ideas. Her enthusiasm and contributions are highly appreciable.</t>
  </si>
  <si>
    <t>Rithanya works cooperatively with her classmates and shows initiative during group activities. Her ability to guide and support others reflects strong teamwork and leadership qualities.</t>
  </si>
  <si>
    <t>Rithanya collaborates well in discussions and demonstrates leadership in group activities. Her practical involvement shows strong teamwork. Greater consistency in independent work will strengthen progress.</t>
  </si>
  <si>
    <t>Rithanya displays creativity and focus in her work while actively participating in both academic and co-curricular activities. Her polite and encouraging nature is appreciated by everyone.</t>
  </si>
  <si>
    <t>1. KPR Rifle - Won - Gold, 2. KPR Rifle - Won - Bronze</t>
  </si>
  <si>
    <t>Sanjna can perform even better by strengthening all four LSRW skills, which will enhance her overall academic performance.</t>
  </si>
  <si>
    <t>வகுப்பில் அதிக ஈடுபாடு கொண்ட மாணவி. பல்திறன் சார்ந்த புத்தகங்களை வாசிப்பதன் மூலம் பல்வகை திறன்களை வளர்த்துக் கொள்ள இயலும்.</t>
  </si>
  <si>
    <t>Sanjna listens attentively and completes her Mathematics work responsibly. By staying fully focused during lessons, she can further strengthen her academic progress.</t>
  </si>
  <si>
    <t>Sanjna approaches Science with energy and understanding. Her active involvement and eagerness to learn are admirable.</t>
  </si>
  <si>
    <t>Sanjna listens attentively in class and completes her work responsibly. Her positive attitude and consistent effort make her a valuable member of the classroom. By avoiding unnecessary talking with friends during lessons and staying focused, she can make even better academic progress.</t>
  </si>
  <si>
    <t>Sanjna maintains attentiveness in theory sessions and demonstrates focus. Her practical work shows commitment and effort. Continuing this attitude will ensure steady improvement.</t>
  </si>
  <si>
    <t>Sanjna is a hardworking and attentive student who shows consistent progress in her studies. Her thoughtful participation and cooperative attitude make her a valued member of the class.</t>
  </si>
  <si>
    <t>Siddharth Karthik can achieve higher standards by focusing on improving all the LSRW skills consistently.</t>
  </si>
  <si>
    <t>வகுப்பில் அதிக ஈடுபாடு கொண்ட மாணவன். எழுத்து வரி வடிவத்தில் சற்று கவனம் செலுத்துதல் வேண்டும் வினா விடைகளை எழுதி பார்த்தல் மூலம் அதிக மதிப்பெண்களைப் பெற இயலும்.</t>
  </si>
  <si>
    <t>Siddharth Karthick shows commitment to learning Mathematics and a willingness to improve. Reviewing his work carefully will help him enhance accuracy and confidence.</t>
  </si>
  <si>
    <t>Siddharth Karthik brings enthusiasm and curiosity to every lesson. With steady concentration, he can accomplish outstanding academic success.</t>
  </si>
  <si>
    <t>Siddharth Karthick shows commitment to his studies and a willingness to improve. By reviewing his work more carefully, he can further strengthen the accuracy and quality of his performance.</t>
  </si>
  <si>
    <t>Siddharth Karthick shows dedication and interest in IT learning. His practical work is capable, though minor errors occur. Careful checking of his work will improve accuracy and results.</t>
  </si>
  <si>
    <t>Siddharth Karthik demonstrates enthusiasm and perseverance in his work. He completes tasks carefully, participates thoughtfully, and consistently maintains a respectful and polite attitude.</t>
  </si>
  <si>
    <t>1. State Taekwondo - Won - Gold, 2. State Taekwondo - Won - Silver, 3. District Taekwondo - Won - Gold, 4. District Taekwondo - Won - Bronze, 5. South Zone Taekwondo - Won - Bronze</t>
  </si>
  <si>
    <t>Tharakesh Rajan has the potential to excel further by enhancing his Listening, Speaking, Reading, and Writing skills.</t>
  </si>
  <si>
    <t>Tharakesh Rajan shows good learning ability in Mathematics and puts in sincere effort. With more careful attention to calculations, he can continue to improve his results.</t>
  </si>
  <si>
    <t xml:space="preserve">Tharakesh Rajan confidently applies scientific concepts and shares innovative ideas. His active engagement enhances classroom discussions. 
</t>
  </si>
  <si>
    <t>Tharakesh Rajan shows good learning ability and puts in sincere effort. With more careful attention to his work, he can continue to improve his academic results.</t>
  </si>
  <si>
    <t>Tharakesh Rajan understands IT concepts and shows promise in theory. His practical work reflects ability and effort. Avoiding small mistakes will improve overall quality.</t>
  </si>
  <si>
    <t>Tharakesh Rajan is a focused and motivated learner who continues to make steady progress. His meaningful participation and cooperative nature contribute positively to the classroom.</t>
  </si>
  <si>
    <t>Vasikaran can show greater improvement by developing all the LSRW skills with consistent practice.</t>
  </si>
  <si>
    <t>Vasikaran remains attentive and focused during Mathematics lessons. Regular practice will help improve the clarity and accuracy of his work.</t>
  </si>
  <si>
    <t>Vasikaran demonstrates precision and strong comprehension in Science. His focused and dedicated approach supports consistent achievement.</t>
  </si>
  <si>
    <t>Vasikaran remains attentive during lessons and shows good focus in class. With regular practice, his written work will continue to improve in clarity and presentation.</t>
  </si>
  <si>
    <t>Vasikaran remains attentive in class and focused during lessons. His practical work is clear and carefully completed. Continued concentration and improved presentation will strengthen outcomes.</t>
  </si>
  <si>
    <t>Vasikaran is a quick and insightful learner who grasps new concepts with ease. His active participation, creativity, and polite nature make him a positive presence in the class.</t>
  </si>
  <si>
    <t>Viraat understands concepts easily. Developing a deeper conceptual understanding and practising regularly will further boost his scores.</t>
  </si>
  <si>
    <t>Viraat works diligently in Mathematics and maintains a positive attitude. By being more mindful of details, he can reduce small errors and achieve stronger outcomes.</t>
  </si>
  <si>
    <t>Viraat shows enthusiasm and willingness to learn new concepts. With continued focus and effort, he is well-positioned for excellent progress.</t>
  </si>
  <si>
    <t>Viraat works diligently and shows a positive attitude toward learning. By being more mindful of details in his work, he can reduce small mistakes and achieve better outcomes.</t>
  </si>
  <si>
    <t>Viraat works diligently and demonstrates strong conceptual understanding. His practical work shows increasing precision and effort. Greater attention to detail will help him achieve better results.</t>
  </si>
  <si>
    <t>Viraat is a bright and consistent learner who demonstrates dedication in his work. His enthusiasm, teamwork, and respectful behavior contribute positively to the overall classroom environment.</t>
  </si>
  <si>
    <t xml:space="preserve"> Franklin Jackson. F.J</t>
  </si>
  <si>
    <t>/ 110 Days</t>
  </si>
  <si>
    <t>Aaruthra shows strong reading and writing abilities. With increased interest and active participation in English lessons, she will shine even brighter.</t>
  </si>
  <si>
    <t>Aditya’s reading skills are impressive and highly appreciated. With a little more focus on writing, he can further strengthen his English skills and develop excellent writing fluency.</t>
  </si>
  <si>
    <t>Bhavya listens attentively and shows good potential in English. By improving presentation and spelling, he can achieve even greater success in his learning journey.</t>
  </si>
  <si>
    <t>Diyana is focused and completes her work independently with confidence. Her dedication and steady effort contribute greatly to her learning. Keep up the wonderful attitude!</t>
  </si>
  <si>
    <t>Diyasath shows admirable enthusiasm and curiosity. His habit of asking questions and seeking clarity will help him continue to grow confidently in English. Excellent learning spirit!</t>
  </si>
  <si>
    <t>Hamsavardhini is a calm and thoughtful learner. With a little more focus on reading, writing, and active participation, she will show wonderful improvement.</t>
  </si>
  <si>
    <t>Ilakkia Vaani is composed and attentive, showing steady progress in English. Her consistent effort and positive attitude are truly commendable. Keep up the excellent work!</t>
  </si>
  <si>
    <t>Ishana is a careful listener with great potential to achieve even more. Paying extra attention to spelling and presentation will help her reach higher levels of success.</t>
  </si>
  <si>
    <t>Jayavardani listens quietly and attentively in class. With more active participation, she will be able to showcase her abilities and perform extremely well.</t>
  </si>
  <si>
    <t>Liba is a calm and sincere learner. With regular practice, she will continue to strengthen her reading and writing skills and show steady improvement.</t>
  </si>
  <si>
    <t>Mahila Mithra listens attentively during lessons. With greater participation and continued effort, she will confidently reach her academic goals.</t>
  </si>
  <si>
    <t>Nakshatraa is responsible and independent, completing her work neatly and on time. Her enthusiasm and dedication are truly admirable. Keep shining!</t>
  </si>
  <si>
    <t>Praneet communicates confidently and performs well in both speaking and writing. With consistent effort, he will continue to achieve his highest potential. Well done!</t>
  </si>
  <si>
    <t>Risliya brings cheerful energy to the class and participates happily. Regular reading and writing practice will help her progress even further. Keep up the enthusiasm!</t>
  </si>
  <si>
    <t>Ryan is sincere, hardworking, and consistently completes his work on time. His dedication and discipline make him a wonderful example for others. Fantastic effort!</t>
  </si>
  <si>
    <t>Saai Vika is a calm and observant learner. With continued practice in reading and writing, she will make steady and meaningful progress.</t>
  </si>
  <si>
    <t>Sahath is fluent, confident, and highly self-motivated. He completes his work with excellent quality and shows a strong commitment to learning. Outstanding work!</t>
  </si>
  <si>
    <t>Sashank Dev is attentive and focused in class. By reviewing his work carefully, he will continue to achieve even greater success.</t>
  </si>
  <si>
    <t>Shamitha reads well and participates with interest. With continued focus on writing practice, she will further strengthen her skills.</t>
  </si>
  <si>
    <t>Thamizheezha Nachiyar is enthusiastic and curious, always eager to understand lessons deeply. Her thoughtful questions show a wonderful passion for learning.</t>
  </si>
  <si>
    <t>Tharun Shiva is creative and confident with a strong command of English. He enjoys reading and writing and completes tasks neatly and efficiently. Truly impressive work!</t>
  </si>
  <si>
    <t>Tholkappian reads confidently and shows genuine interest in English. Expanding his vocabulary in speaking and writing will make his language skills even richer.</t>
  </si>
  <si>
    <t>Udhayen  is a confident and highly self-motivated person. He completes his work with excellent quality and shows a strong commitment to learning. Keep up the great progress!</t>
  </si>
  <si>
    <t>Udhiksha is progressing well with a positive attitude. Her confident interaction with classmates supports her learning and growth. Keep up the great progress!</t>
  </si>
  <si>
    <t>Maahina listens attentively and completes her work independently. Encouraging her to share her thoughts and ask questions will help her grow even stronger academically.</t>
  </si>
  <si>
    <t>Deekshita is fluent, confident, and highly self-motivated. She  completes her work with excellent quality and shows a strong commitment to learning. Outstanding work!</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</si>
</sst>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71">
    <font>
      <sz val="11"/>
      <color theme="1"/>
      <name val="Calibri"/>
      <family val="2"/>
      <scheme val="minor"/>
    </font>
    <font>
      <b/>
      <sz val="11"/>
      <color theme="1"/>
      <name val="Calibri"/>
      <family val="2"/>
      <scheme val="minor"/>
    </font>
    <font>
      <b/>
      <sz val="11"/>
      <color theme="0"/>
      <name val="Calibri"/>
      <family val="2"/>
      <scheme val="minor"/>
    </font>
    <font>
      <b/>
      <sz val="10"/>
      <color theme="1"/>
      <name val="Calibri"/>
      <family val="2"/>
      <scheme val="minor"/>
    </font>
    <font>
      <b/>
      <sz val="11"/>
      <color rgb="FF002060"/>
      <name val="Calibri"/>
      <family val="2"/>
      <scheme val="minor"/>
    </font>
    <font>
      <b/>
      <sz val="11"/>
      <color rgb="FFC00000"/>
      <name val="Calibri"/>
      <family val="2"/>
      <scheme val="minor"/>
    </font>
    <font>
      <b/>
      <sz val="13"/>
      <color rgb="FFC00000"/>
      <name val="Calibri"/>
      <family val="2"/>
      <scheme val="minor"/>
    </font>
    <font>
      <b/>
      <sz val="13"/>
      <color rgb="FF002060"/>
      <name val="Calibri"/>
      <family val="2"/>
      <scheme val="minor"/>
    </font>
    <font>
      <sz val="11"/>
      <color theme="1"/>
      <name val="Arial"/>
      <family val="2"/>
    </font>
    <font>
      <b/>
      <sz val="7"/>
      <color theme="1"/>
      <name val="Calibri"/>
      <family val="2"/>
      <scheme val="minor"/>
    </font>
    <font>
      <b/>
      <sz val="10"/>
      <color rgb="FFC00000"/>
      <name val="Calibri"/>
      <family val="2"/>
      <scheme val="minor"/>
    </font>
    <font>
      <b/>
      <sz val="12"/>
      <color theme="0"/>
      <name val="Calibri"/>
      <family val="2"/>
      <scheme val="minor"/>
    </font>
    <font>
      <b/>
      <sz val="15"/>
      <color theme="0"/>
      <name val="Calibri"/>
      <family val="2"/>
      <scheme val="minor"/>
    </font>
    <font>
      <sz val="7"/>
      <color theme="1"/>
      <name val="Calibri"/>
      <family val="2"/>
      <scheme val="minor"/>
    </font>
    <font>
      <b/>
      <sz val="7"/>
      <color rgb="FF002060"/>
      <name val="Calibri"/>
      <family val="2"/>
      <scheme val="minor"/>
    </font>
    <font>
      <b/>
      <sz val="6"/>
      <color theme="1"/>
      <name val="Calibri"/>
      <family val="2"/>
      <scheme val="minor"/>
    </font>
    <font>
      <sz val="5"/>
      <color theme="1"/>
      <name val="Calibri"/>
      <family val="2"/>
      <scheme val="minor"/>
    </font>
    <font>
      <b/>
      <sz val="6.8"/>
      <color theme="1"/>
      <name val="Calibri"/>
      <family val="2"/>
      <scheme val="minor"/>
    </font>
    <font>
      <b/>
      <sz val="10"/>
      <color rgb="FF002060"/>
      <name val="Calibri"/>
      <family val="2"/>
      <scheme val="minor"/>
    </font>
    <font>
      <b/>
      <sz val="9"/>
      <color theme="0"/>
      <name val="Calibri"/>
      <family val="2"/>
      <scheme val="minor"/>
    </font>
    <font>
      <sz val="10"/>
      <color theme="1"/>
      <name val="Calibri"/>
      <family val="2"/>
      <scheme val="minor"/>
    </font>
    <font>
      <b/>
      <sz val="11"/>
      <color rgb="FFAC0000"/>
      <name val="Calibri"/>
      <family val="2"/>
      <scheme val="minor"/>
    </font>
    <font>
      <b/>
      <sz val="11"/>
      <color theme="1"/>
      <name val="Calibri"/>
      <family val="2"/>
    </font>
    <font>
      <sz val="11"/>
      <color theme="1"/>
      <name val="Calibri"/>
      <family val="2"/>
    </font>
    <font>
      <sz val="11"/>
      <color rgb="FF000000"/>
      <name val="Calibri"/>
      <family val="2"/>
    </font>
    <font>
      <sz val="11"/>
      <color theme="1"/>
      <name val="Calibri"/>
      <family val="2"/>
      <scheme val="minor"/>
    </font>
    <font>
      <sz val="11"/>
      <color theme="1"/>
      <name val="Calibri"/>
      <family val="2"/>
      <scheme val="minor"/>
    </font>
    <font>
      <b/>
      <sz val="11"/>
      <color rgb="FF001848"/>
      <name val="Calibri"/>
      <family val="2"/>
      <scheme val="minor"/>
    </font>
    <font>
      <b/>
      <sz val="9.5"/>
      <color theme="1"/>
      <name val="Calibri"/>
      <family val="2"/>
      <scheme val="minor"/>
    </font>
    <font>
      <b/>
      <sz val="10"/>
      <color theme="8" tint="-0.499984740745262"/>
      <name val="Calibri"/>
      <family val="2"/>
      <scheme val="minor"/>
    </font>
    <font>
      <sz val="12"/>
      <color rgb="FF000000"/>
      <name val="&quot;Times New Roman&quot;"/>
    </font>
    <font>
      <sz val="11"/>
      <color rgb="FF000000"/>
      <name val="&quot;Times New Roman&quot;"/>
    </font>
    <font>
      <sz val="12"/>
      <color theme="1"/>
      <name val="&quot;Times New Roman&quot;"/>
    </font>
    <font>
      <sz val="11"/>
      <color theme="1"/>
      <name val="Calibri"/>
      <family val="2"/>
      <scheme val="minor"/>
    </font>
    <font>
      <b/>
      <sz val="11"/>
      <color rgb="FF000000"/>
      <name val="Calibri"/>
      <family val="2"/>
    </font>
    <font>
      <sz val="11"/>
      <color theme="1"/>
      <name val="Calibri"/>
      <family val="2"/>
      <scheme val="minor"/>
    </font>
    <font>
      <b/>
      <sz val="11"/>
      <color theme="1"/>
      <name val="Calibri"/>
      <family val="2"/>
    </font>
    <font>
      <sz val="11"/>
      <color theme="1"/>
      <name val="Calibri"/>
      <family val="2"/>
    </font>
    <font>
      <sz val="8"/>
      <name val="Calibri"/>
      <family val="2"/>
      <scheme val="minor"/>
    </font>
    <font>
      <b/>
      <sz val="14"/>
      <color rgb="FFAC0000"/>
      <name val="Calibri"/>
      <family val="2"/>
      <scheme val="minor"/>
    </font>
    <font>
      <b/>
      <sz val="8"/>
      <color theme="1"/>
      <name val="Calibri"/>
      <family val="2"/>
      <scheme val="minor"/>
    </font>
    <font>
      <sz val="11"/>
      <color theme="1"/>
      <name val="Calibri"/>
      <family val="2"/>
      <scheme val="minor"/>
    </font>
    <font>
      <sz val="11"/>
      <color theme="1"/>
      <name val="Calibri"/>
      <family val="2"/>
      <scheme val="minor"/>
    </font>
    <font>
      <b/>
      <sz val="8.5"/>
      <color rgb="FFC00000"/>
      <name val="Calibri"/>
      <family val="2"/>
      <scheme val="minor"/>
    </font>
    <font>
      <sz val="11"/>
      <color theme="1"/>
      <name val="Calibri"/>
      <scheme val="minor"/>
    </font>
    <font>
      <b/>
      <sz val="11"/>
      <color theme="1"/>
      <name val="Calibri"/>
    </font>
    <font>
      <sz val="11"/>
      <color theme="1"/>
      <name val="Calibri"/>
    </font>
    <font>
      <sz val="11"/>
      <color rgb="FF000000"/>
      <name val="Calibri"/>
    </font>
    <font>
      <sz val="12"/>
      <color rgb="FF000000"/>
      <name val="Calibri"/>
    </font>
    <font>
      <sz val="12"/>
      <color theme="1"/>
      <name val="Times New Roman"/>
    </font>
    <font>
      <sz val="12"/>
      <color theme="1"/>
      <name val="Calibri"/>
    </font>
    <font>
      <b/>
      <sz val="11"/>
      <color rgb="FF000000"/>
      <name val="Calibri"/>
    </font>
    <font>
      <u/>
      <sz val="12"/>
      <color rgb="FF0000FF"/>
      <name val="&quot;Times New Roman&quot;"/>
    </font>
    <font>
      <sz val="12"/>
      <name val="&quot;Times New Roman&quot;, &quot;serif&quot;"/>
    </font>
    <font>
      <u/>
      <sz val="12"/>
      <color rgb="FF1155CC"/>
      <name val="&quot;Times New Roman&quot;, &quot;serif&quot;"/>
    </font>
    <font>
      <sz val="11"/>
      <color theme="1"/>
      <name val="Times New Roman"/>
    </font>
    <font>
      <sz val="14"/>
      <color theme="1"/>
      <name val="&quot;Times New Roman&quot;"/>
    </font>
    <font>
      <sz val="14"/>
      <color theme="1"/>
      <name val="Calibri"/>
    </font>
    <font>
      <sz val="12"/>
      <color theme="1"/>
      <name val="Times New Roman"/>
      <family val="1"/>
    </font>
    <font>
      <sz val="12"/>
      <color theme="1"/>
      <name val="Calibri"/>
      <family val="2"/>
    </font>
    <font>
      <sz val="10"/>
      <color rgb="FF000000"/>
      <name val="Calibri"/>
      <family val="2"/>
    </font>
    <font>
      <sz val="10"/>
      <color theme="1"/>
      <name val="Calibri"/>
    </font>
    <font>
      <sz val="12"/>
      <color rgb="FF000000"/>
      <name val="Calibri"/>
      <family val="2"/>
    </font>
    <font>
      <sz val="11"/>
      <color theme="1"/>
      <name val="&quot;Times New Roman&quot;"/>
    </font>
    <font>
      <sz val="11"/>
      <color rgb="FF000000"/>
      <name val="Times New Roman"/>
    </font>
    <font>
      <sz val="12"/>
      <color rgb="FF000000"/>
      <name val="Times New Roman"/>
    </font>
    <font>
      <sz val="10"/>
      <color rgb="FF000000"/>
      <name val="Arial"/>
    </font>
    <font>
      <sz val="11"/>
      <color theme="1"/>
      <name val="Arial"/>
    </font>
    <font>
      <sz val="9"/>
      <color rgb="FF000000"/>
      <name val="Calibri"/>
    </font>
    <font>
      <b/>
      <sz val="11"/>
      <name val="Calibri"/>
    </font>
    <font>
      <sz val="11"/>
      <name val="Calibri"/>
    </font>
  </fonts>
  <fills count="33">
    <fill>
      <patternFill patternType="none"/>
    </fill>
    <fill>
      <patternFill patternType="gray125"/>
    </fill>
    <fill>
      <patternFill patternType="solid">
        <fgColor rgb="FF002060"/>
        <bgColor indexed="64"/>
      </patternFill>
    </fill>
    <fill>
      <patternFill patternType="solid">
        <fgColor rgb="FFC00000"/>
        <bgColor indexed="64"/>
      </patternFill>
    </fill>
    <fill>
      <patternFill patternType="solid">
        <fgColor theme="2" tint="-9.9978637043366805E-2"/>
        <bgColor indexed="64"/>
      </patternFill>
    </fill>
    <fill>
      <patternFill patternType="solid">
        <fgColor theme="2"/>
        <bgColor indexed="64"/>
      </patternFill>
    </fill>
    <fill>
      <patternFill patternType="solid">
        <fgColor rgb="FFF6F5EE"/>
        <bgColor indexed="64"/>
      </patternFill>
    </fill>
    <fill>
      <patternFill patternType="solid">
        <fgColor rgb="FFFFFF93"/>
        <bgColor indexed="64"/>
      </patternFill>
    </fill>
    <fill>
      <patternFill patternType="solid">
        <fgColor rgb="FFAC0000"/>
        <bgColor indexed="64"/>
      </patternFill>
    </fill>
    <fill>
      <patternFill patternType="solid">
        <fgColor rgb="FF001848"/>
        <bgColor indexed="64"/>
      </patternFill>
    </fill>
    <fill>
      <patternFill patternType="solid">
        <fgColor rgb="FFFFFFFF"/>
        <bgColor rgb="FFFFFFFF"/>
      </patternFill>
    </fill>
    <fill>
      <patternFill patternType="solid">
        <fgColor rgb="FFBF9000"/>
        <bgColor rgb="FFBF9000"/>
      </patternFill>
    </fill>
    <fill>
      <patternFill patternType="solid">
        <fgColor rgb="FFBDD6EE"/>
        <bgColor rgb="FFBDD6EE"/>
      </patternFill>
    </fill>
    <fill>
      <patternFill patternType="solid">
        <fgColor rgb="FFFFD966"/>
        <bgColor rgb="FFFFD966"/>
      </patternFill>
    </fill>
    <fill>
      <patternFill patternType="solid">
        <fgColor rgb="FFFFFF93"/>
        <bgColor rgb="FFFFFF93"/>
      </patternFill>
    </fill>
    <fill>
      <patternFill patternType="solid">
        <fgColor rgb="FFFFC000"/>
        <bgColor rgb="FFFFC000"/>
      </patternFill>
    </fill>
    <fill>
      <patternFill patternType="solid">
        <fgColor rgb="FFA4C2F4"/>
        <bgColor rgb="FFA4C2F4"/>
      </patternFill>
    </fill>
    <fill>
      <patternFill patternType="solid">
        <fgColor rgb="FFFF0000"/>
        <bgColor rgb="FFBDD6EE"/>
      </patternFill>
    </fill>
    <fill>
      <patternFill patternType="solid">
        <fgColor theme="0"/>
        <bgColor theme="0"/>
      </patternFill>
    </fill>
    <fill>
      <patternFill patternType="solid">
        <fgColor rgb="FFC9DAF8"/>
        <bgColor rgb="FFC9DAF8"/>
      </patternFill>
    </fill>
    <fill>
      <patternFill patternType="solid">
        <fgColor rgb="FFDDD9C4"/>
        <bgColor indexed="64"/>
      </patternFill>
    </fill>
    <fill>
      <patternFill patternType="solid">
        <fgColor rgb="FFEEECE1"/>
        <bgColor indexed="64"/>
      </patternFill>
    </fill>
    <fill>
      <patternFill patternType="solid">
        <fgColor theme="0"/>
        <bgColor indexed="64"/>
      </patternFill>
    </fill>
    <fill>
      <patternFill patternType="solid">
        <fgColor theme="6" tint="0.59999389629810485"/>
        <bgColor indexed="64"/>
      </patternFill>
    </fill>
    <fill>
      <patternFill patternType="solid">
        <fgColor rgb="FFDEEAF6"/>
        <bgColor indexed="64"/>
      </patternFill>
    </fill>
    <fill>
      <patternFill patternType="solid">
        <fgColor rgb="FFDEEAF6"/>
        <bgColor rgb="FFDEEAF6"/>
      </patternFill>
    </fill>
    <fill>
      <patternFill patternType="solid">
        <fgColor rgb="FFFFFF00"/>
        <bgColor rgb="FFFFFF00"/>
      </patternFill>
    </fill>
    <fill>
      <patternFill patternType="solid">
        <fgColor rgb="FFCFE2F3"/>
        <bgColor rgb="FFCFE2F3"/>
      </patternFill>
    </fill>
    <fill>
      <patternFill patternType="solid">
        <fgColor rgb="FFFF0000"/>
        <bgColor rgb="FFCFE2F3"/>
      </patternFill>
    </fill>
    <fill>
      <patternFill patternType="solid">
        <fgColor rgb="FFFF0000"/>
        <bgColor rgb="FFC9DAF8"/>
      </patternFill>
    </fill>
    <fill>
      <patternFill patternType="solid">
        <fgColor rgb="FFFF0000"/>
        <bgColor indexed="64"/>
      </patternFill>
    </fill>
    <fill>
      <patternFill patternType="solid">
        <fgColor rgb="FFD0E2F3"/>
        <bgColor rgb="FFD0E2F3"/>
      </patternFill>
    </fill>
    <fill>
      <patternFill patternType="solid">
        <fgColor rgb="FFFF0000"/>
        <bgColor rgb="FFFFFFFF"/>
      </patternFill>
    </fill>
  </fills>
  <borders count="85">
    <border>
      <left/>
      <right/>
      <top/>
      <bottom/>
      <diagonal/>
    </border>
    <border>
      <left style="thin">
        <color indexed="64"/>
      </left>
      <right style="thin">
        <color indexed="64"/>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diagonal/>
    </border>
    <border>
      <left/>
      <right style="thin">
        <color rgb="FFC00000"/>
      </right>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rgb="FF002060"/>
      </left>
      <right/>
      <top/>
      <bottom/>
      <diagonal/>
    </border>
    <border>
      <left/>
      <right style="thin">
        <color rgb="FF002060"/>
      </right>
      <top/>
      <bottom/>
      <diagonal/>
    </border>
    <border>
      <left style="thin">
        <color rgb="FF002060"/>
      </left>
      <right/>
      <top/>
      <bottom style="thin">
        <color rgb="FF002060"/>
      </bottom>
      <diagonal/>
    </border>
    <border>
      <left/>
      <right/>
      <top/>
      <bottom style="thin">
        <color rgb="FF002060"/>
      </bottom>
      <diagonal/>
    </border>
    <border>
      <left style="thin">
        <color theme="2" tint="-9.9948118533890809E-2"/>
      </left>
      <right/>
      <top/>
      <bottom/>
      <diagonal/>
    </border>
    <border>
      <left/>
      <right style="thin">
        <color theme="2" tint="-9.9948118533890809E-2"/>
      </right>
      <top/>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right style="thick">
        <color theme="0"/>
      </right>
      <top style="thick">
        <color theme="0"/>
      </top>
      <bottom style="thick">
        <color theme="0"/>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top style="thin">
        <color theme="2" tint="-9.9978637043366805E-2"/>
      </top>
      <bottom style="thin">
        <color theme="2" tint="-9.9978637043366805E-2"/>
      </bottom>
      <diagonal/>
    </border>
    <border>
      <left/>
      <right style="thin">
        <color theme="2" tint="-9.9978637043366805E-2"/>
      </right>
      <top style="thin">
        <color theme="2" tint="-9.9978637043366805E-2"/>
      </top>
      <bottom style="thin">
        <color theme="2" tint="-9.9978637043366805E-2"/>
      </bottom>
      <diagonal/>
    </border>
    <border>
      <left/>
      <right/>
      <top style="thin">
        <color theme="2" tint="-9.9978637043366805E-2"/>
      </top>
      <bottom style="thin">
        <color theme="2" tint="-9.9978637043366805E-2"/>
      </bottom>
      <diagonal/>
    </border>
    <border>
      <left/>
      <right style="thin">
        <color theme="2" tint="-9.9978637043366805E-2"/>
      </right>
      <top/>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rgb="FFAC0000"/>
      </left>
      <right style="thin">
        <color theme="2" tint="-9.9948118533890809E-2"/>
      </right>
      <top/>
      <bottom/>
      <diagonal/>
    </border>
    <border>
      <left style="thin">
        <color theme="2" tint="-9.9978637043366805E-2"/>
      </left>
      <right style="thin">
        <color rgb="FFC00000"/>
      </right>
      <top/>
      <bottom/>
      <diagonal/>
    </border>
    <border>
      <left/>
      <right style="thin">
        <color rgb="FFAC0000"/>
      </right>
      <top/>
      <bottom/>
      <diagonal/>
    </border>
    <border>
      <left style="thin">
        <color rgb="FFC00000"/>
      </left>
      <right/>
      <top/>
      <bottom style="thin">
        <color theme="2" tint="-9.9978637043366805E-2"/>
      </bottom>
      <diagonal/>
    </border>
    <border>
      <left style="thin">
        <color rgb="FFC00000"/>
      </left>
      <right style="thin">
        <color rgb="FFC00000"/>
      </right>
      <top style="thin">
        <color rgb="FFC00000"/>
      </top>
      <bottom style="thin">
        <color rgb="FFC00000"/>
      </bottom>
      <diagonal/>
    </border>
    <border>
      <left style="thin">
        <color rgb="FFC00000"/>
      </left>
      <right style="thin">
        <color theme="2" tint="-9.9978637043366805E-2"/>
      </right>
      <top style="thin">
        <color theme="2" tint="-9.9978637043366805E-2"/>
      </top>
      <bottom style="thin">
        <color theme="2" tint="-9.9978637043366805E-2"/>
      </bottom>
      <diagonal/>
    </border>
    <border>
      <left style="thin">
        <color rgb="FF001848"/>
      </left>
      <right style="thin">
        <color rgb="FF001848"/>
      </right>
      <top style="thin">
        <color rgb="FF001848"/>
      </top>
      <bottom style="thin">
        <color rgb="FF001848"/>
      </bottom>
      <diagonal/>
    </border>
    <border>
      <left style="thin">
        <color rgb="FFAC0000"/>
      </left>
      <right style="thin">
        <color rgb="FFAC0000"/>
      </right>
      <top style="thin">
        <color rgb="FFAC0000"/>
      </top>
      <bottom style="thin">
        <color rgb="FFAC0000"/>
      </bottom>
      <diagonal/>
    </border>
    <border>
      <left style="thin">
        <color theme="2" tint="-9.9978637043366805E-2"/>
      </left>
      <right style="thin">
        <color rgb="FFAC0000"/>
      </right>
      <top style="thin">
        <color theme="2" tint="-9.9978637043366805E-2"/>
      </top>
      <bottom style="thin">
        <color theme="2" tint="-9.9978637043366805E-2"/>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style="thin">
        <color theme="2" tint="-9.9978637043366805E-2"/>
      </right>
      <top style="thin">
        <color theme="2" tint="-9.9978637043366805E-2"/>
      </top>
      <bottom/>
      <diagonal/>
    </border>
    <border>
      <left style="thin">
        <color rgb="FFC00000"/>
      </left>
      <right style="thin">
        <color theme="2" tint="-9.9978637043366805E-2"/>
      </right>
      <top style="thin">
        <color theme="2" tint="-9.9978637043366805E-2"/>
      </top>
      <bottom/>
      <diagonal/>
    </border>
    <border>
      <left style="thin">
        <color rgb="FFAC0000"/>
      </left>
      <right style="thin">
        <color theme="2" tint="-9.9978637043366805E-2"/>
      </right>
      <top/>
      <bottom style="thin">
        <color theme="2" tint="-9.9978637043366805E-2"/>
      </bottom>
      <diagonal/>
    </border>
    <border>
      <left style="thin">
        <color rgb="FFAC0000"/>
      </left>
      <right style="thin">
        <color theme="2" tint="-9.9978637043366805E-2"/>
      </right>
      <top style="thin">
        <color theme="2" tint="-9.9978637043366805E-2"/>
      </top>
      <bottom/>
      <diagonal/>
    </border>
    <border>
      <left style="thin">
        <color rgb="FF000000"/>
      </left>
      <right/>
      <top style="thin">
        <color rgb="FF000000"/>
      </top>
      <bottom style="thin">
        <color rgb="FF000000"/>
      </bottom>
      <diagonal/>
    </border>
    <border>
      <left style="thin">
        <color rgb="FF002060"/>
      </left>
      <right/>
      <top/>
      <bottom style="thin">
        <color theme="2" tint="-9.9978637043366805E-2"/>
      </bottom>
      <diagonal/>
    </border>
    <border>
      <left/>
      <right/>
      <top/>
      <bottom style="thin">
        <color theme="2" tint="-9.9978637043366805E-2"/>
      </bottom>
      <diagonal/>
    </border>
    <border>
      <left style="thin">
        <color theme="2" tint="-9.9978637043366805E-2"/>
      </left>
      <right/>
      <top style="thin">
        <color theme="2" tint="-9.9978637043366805E-2"/>
      </top>
      <bottom/>
      <diagonal/>
    </border>
    <border>
      <left/>
      <right/>
      <top style="thin">
        <color theme="2" tint="-9.9978637043366805E-2"/>
      </top>
      <bottom/>
      <diagonal/>
    </border>
    <border>
      <left style="thin">
        <color theme="2" tint="-9.9978637043366805E-2"/>
      </left>
      <right/>
      <top/>
      <bottom/>
      <diagonal/>
    </border>
    <border>
      <left style="thin">
        <color theme="2" tint="-9.9978637043366805E-2"/>
      </left>
      <right/>
      <top/>
      <bottom style="thin">
        <color theme="2" tint="-9.9978637043366805E-2"/>
      </bottom>
      <diagonal/>
    </border>
    <border>
      <left/>
      <right style="thin">
        <color theme="2" tint="-9.9978637043366805E-2"/>
      </right>
      <top/>
      <bottom style="thin">
        <color theme="2" tint="-9.9978637043366805E-2"/>
      </bottom>
      <diagonal/>
    </border>
    <border>
      <left style="thin">
        <color rgb="FF001848"/>
      </left>
      <right style="thin">
        <color rgb="FF001848"/>
      </right>
      <top style="thin">
        <color rgb="FF001848"/>
      </top>
      <bottom/>
      <diagonal/>
    </border>
    <border>
      <left style="thin">
        <color rgb="FF001848"/>
      </left>
      <right style="thin">
        <color rgb="FF001848"/>
      </right>
      <top/>
      <bottom style="thin">
        <color rgb="FF001848"/>
      </bottom>
      <diagonal/>
    </border>
    <border>
      <left style="thin">
        <color rgb="FFC4BD97"/>
      </left>
      <right style="thin">
        <color rgb="FFC4BD97"/>
      </right>
      <top style="thin">
        <color rgb="FFC4BD97"/>
      </top>
      <bottom style="thin">
        <color rgb="FFC4BD97"/>
      </bottom>
      <diagonal/>
    </border>
    <border>
      <left style="thin">
        <color rgb="FFC4BD97"/>
      </left>
      <right/>
      <top style="thin">
        <color rgb="FFC4BD97"/>
      </top>
      <bottom style="thin">
        <color rgb="FFC4BD97"/>
      </bottom>
      <diagonal/>
    </border>
    <border>
      <left/>
      <right/>
      <top style="thin">
        <color rgb="FFC4BD97"/>
      </top>
      <bottom style="thin">
        <color rgb="FFC4BD97"/>
      </bottom>
      <diagonal/>
    </border>
    <border>
      <left/>
      <right style="thin">
        <color rgb="FFC4BD97"/>
      </right>
      <top style="thin">
        <color rgb="FFC4BD97"/>
      </top>
      <bottom style="thin">
        <color rgb="FFC4BD97"/>
      </bottom>
      <diagonal/>
    </border>
    <border>
      <left style="thin">
        <color theme="2" tint="-0.249977111117893"/>
      </left>
      <right/>
      <top style="thin">
        <color rgb="FFC4BD97"/>
      </top>
      <bottom style="thin">
        <color rgb="FFC4BD97"/>
      </bottom>
      <diagonal/>
    </border>
    <border>
      <left style="thick">
        <color theme="0"/>
      </left>
      <right style="thick">
        <color theme="0"/>
      </right>
      <top/>
      <bottom/>
      <diagonal/>
    </border>
    <border>
      <left style="thick">
        <color theme="0"/>
      </left>
      <right/>
      <top/>
      <bottom/>
      <diagonal/>
    </border>
    <border>
      <left/>
      <right style="thick">
        <color theme="0"/>
      </right>
      <top/>
      <bottom/>
      <diagonal/>
    </border>
    <border>
      <left style="thin">
        <color rgb="FFAC0000"/>
      </left>
      <right/>
      <top style="thin">
        <color rgb="FFAC0000"/>
      </top>
      <bottom/>
      <diagonal/>
    </border>
    <border>
      <left/>
      <right/>
      <top style="thin">
        <color rgb="FFAC0000"/>
      </top>
      <bottom/>
      <diagonal/>
    </border>
    <border>
      <left/>
      <right style="thin">
        <color rgb="FFAC0000"/>
      </right>
      <top style="thin">
        <color rgb="FFAC0000"/>
      </top>
      <bottom/>
      <diagonal/>
    </border>
    <border>
      <left style="thin">
        <color rgb="FFAC0000"/>
      </left>
      <right/>
      <top/>
      <bottom/>
      <diagonal/>
    </border>
    <border>
      <left style="thin">
        <color rgb="FFAC0000"/>
      </left>
      <right/>
      <top/>
      <bottom style="thin">
        <color rgb="FFAC0000"/>
      </bottom>
      <diagonal/>
    </border>
    <border>
      <left/>
      <right/>
      <top/>
      <bottom style="thin">
        <color rgb="FFAC0000"/>
      </bottom>
      <diagonal/>
    </border>
    <border>
      <left style="thin">
        <color rgb="FFAC0000"/>
      </left>
      <right/>
      <top style="thin">
        <color rgb="FFAC0000"/>
      </top>
      <bottom style="thin">
        <color rgb="FFAC0000"/>
      </bottom>
      <diagonal/>
    </border>
    <border>
      <left/>
      <right/>
      <top style="thin">
        <color rgb="FFAC0000"/>
      </top>
      <bottom style="thin">
        <color rgb="FFAC0000"/>
      </bottom>
      <diagonal/>
    </border>
    <border>
      <left/>
      <right style="thin">
        <color rgb="FFAC0000"/>
      </right>
      <top style="thin">
        <color rgb="FFAC0000"/>
      </top>
      <bottom style="thin">
        <color rgb="FFAC0000"/>
      </bottom>
      <diagonal/>
    </border>
    <border>
      <left/>
      <right style="thin">
        <color rgb="FF001848"/>
      </right>
      <top/>
      <bottom style="thin">
        <color rgb="FF001848"/>
      </bottom>
      <diagonal/>
    </border>
    <border>
      <left/>
      <right style="thin">
        <color rgb="FF001848"/>
      </right>
      <top style="thin">
        <color rgb="FF001848"/>
      </top>
      <bottom style="thin">
        <color rgb="FF001848"/>
      </bottom>
      <diagonal/>
    </border>
    <border>
      <left style="thin">
        <color rgb="FF001848"/>
      </left>
      <right style="thin">
        <color rgb="FFAC0000"/>
      </right>
      <top/>
      <bottom style="thin">
        <color rgb="FF001848"/>
      </bottom>
      <diagonal/>
    </border>
    <border>
      <left style="thin">
        <color rgb="FF001848"/>
      </left>
      <right style="thin">
        <color rgb="FFAC0000"/>
      </right>
      <top style="thin">
        <color rgb="FF001848"/>
      </top>
      <bottom style="thin">
        <color rgb="FF001848"/>
      </bottom>
      <diagonal/>
    </border>
    <border>
      <left/>
      <right style="thin">
        <color rgb="FF001848"/>
      </right>
      <top style="thin">
        <color rgb="FF001848"/>
      </top>
      <bottom style="thin">
        <color rgb="FFAC0000"/>
      </bottom>
      <diagonal/>
    </border>
    <border>
      <left style="thin">
        <color rgb="FF001848"/>
      </left>
      <right style="thin">
        <color rgb="FF001848"/>
      </right>
      <top style="thin">
        <color rgb="FF001848"/>
      </top>
      <bottom style="thin">
        <color rgb="FFAC0000"/>
      </bottom>
      <diagonal/>
    </border>
    <border>
      <left style="thin">
        <color rgb="FFAC0000"/>
      </left>
      <right/>
      <top style="thin">
        <color rgb="FFAC0000"/>
      </top>
      <bottom style="thin">
        <color rgb="FF001848"/>
      </bottom>
      <diagonal/>
    </border>
    <border>
      <left/>
      <right/>
      <top style="thin">
        <color rgb="FFAC0000"/>
      </top>
      <bottom style="thin">
        <color rgb="FF001848"/>
      </bottom>
      <diagonal/>
    </border>
    <border>
      <left/>
      <right style="thin">
        <color rgb="FFAC0000"/>
      </right>
      <top style="thin">
        <color rgb="FFAC0000"/>
      </top>
      <bottom style="thin">
        <color rgb="FF001848"/>
      </bottom>
      <diagonal/>
    </border>
    <border>
      <left style="medium">
        <color rgb="FFCCCCCC"/>
      </left>
      <right style="medium">
        <color rgb="FF000000"/>
      </right>
      <top style="medium">
        <color rgb="FF000000"/>
      </top>
      <bottom style="medium">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right/>
      <top style="thin">
        <color rgb="FF000000"/>
      </top>
      <bottom style="thin">
        <color rgb="FF000000"/>
      </bottom>
      <diagonal/>
    </border>
    <border>
      <left/>
      <right/>
      <top/>
      <bottom style="thin">
        <color rgb="FF000000"/>
      </bottom>
      <diagonal/>
    </border>
  </borders>
  <cellStyleXfs count="7">
    <xf numFmtId="0" fontId="0" fillId="0" borderId="0"/>
    <xf numFmtId="0" fontId="26" fillId="0" borderId="0"/>
    <xf numFmtId="0" fontId="33" fillId="0" borderId="0"/>
    <xf numFmtId="0" fontId="35" fillId="0" borderId="0"/>
    <xf numFmtId="0" fontId="41" fillId="0" borderId="0"/>
    <xf numFmtId="0" fontId="42" fillId="0" borderId="0"/>
    <xf numFmtId="0" fontId="44" fillId="0" borderId="0"/>
  </cellStyleXfs>
  <cellXfs count="1030">
    <xf numFmtId="0" fontId="0" fillId="0" borderId="0" xfId="0"/>
    <xf numFmtId="0" fontId="1" fillId="3" borderId="0" xfId="0" applyFont="1" applyFill="1" applyAlignment="1">
      <alignment vertical="center"/>
    </xf>
    <xf numFmtId="0" fontId="1" fillId="2" borderId="0" xfId="0" applyFont="1" applyFill="1" applyAlignment="1">
      <alignment vertical="center"/>
    </xf>
    <xf numFmtId="0" fontId="1" fillId="0" borderId="0" xfId="0" applyFont="1" applyAlignment="1">
      <alignment vertical="center"/>
    </xf>
    <xf numFmtId="0" fontId="3" fillId="0" borderId="0" xfId="0" applyFont="1" applyAlignment="1">
      <alignment vertical="center"/>
    </xf>
    <xf numFmtId="0" fontId="3" fillId="0" borderId="0" xfId="0" applyFont="1" applyAlignment="1">
      <alignment horizontal="center" vertical="center"/>
    </xf>
    <xf numFmtId="0" fontId="1" fillId="0" borderId="0" xfId="0" applyFont="1" applyFill="1" applyAlignment="1">
      <alignment horizontal="left" vertical="center"/>
    </xf>
    <xf numFmtId="0" fontId="1" fillId="0" borderId="0" xfId="0" applyFont="1" applyFill="1" applyAlignment="1">
      <alignment vertical="center"/>
    </xf>
    <xf numFmtId="0" fontId="8" fillId="0" borderId="0" xfId="0" applyFont="1"/>
    <xf numFmtId="0" fontId="10" fillId="0" borderId="0" xfId="0" applyFont="1" applyAlignment="1">
      <alignment vertical="center"/>
    </xf>
    <xf numFmtId="0" fontId="2" fillId="0" borderId="0" xfId="0" applyFont="1" applyFill="1" applyBorder="1" applyAlignment="1">
      <alignment horizontal="center" vertical="center" wrapText="1"/>
    </xf>
    <xf numFmtId="0" fontId="1" fillId="0" borderId="0" xfId="0" applyFont="1" applyBorder="1" applyAlignment="1">
      <alignment horizontal="center" vertical="center"/>
    </xf>
    <xf numFmtId="0" fontId="2" fillId="0" borderId="0" xfId="0" applyFont="1" applyFill="1" applyBorder="1" applyAlignment="1">
      <alignment horizontal="center" vertical="center"/>
    </xf>
    <xf numFmtId="0" fontId="1" fillId="0" borderId="0" xfId="0" applyFont="1" applyFill="1" applyBorder="1" applyAlignment="1">
      <alignment horizontal="center" vertical="center"/>
    </xf>
    <xf numFmtId="0" fontId="1" fillId="0" borderId="0" xfId="0" applyFont="1" applyBorder="1" applyAlignment="1">
      <alignment vertical="center"/>
    </xf>
    <xf numFmtId="0" fontId="4" fillId="0" borderId="8" xfId="0" applyFont="1" applyFill="1" applyBorder="1" applyAlignment="1">
      <alignment vertical="center"/>
    </xf>
    <xf numFmtId="0" fontId="11" fillId="3" borderId="8" xfId="0" applyFont="1" applyFill="1" applyBorder="1" applyAlignment="1">
      <alignment horizontal="center" vertical="center"/>
    </xf>
    <xf numFmtId="0" fontId="1" fillId="0" borderId="13" xfId="0" applyFont="1" applyFill="1" applyBorder="1" applyAlignment="1">
      <alignment vertical="center"/>
    </xf>
    <xf numFmtId="0" fontId="2" fillId="2" borderId="13" xfId="0" applyFont="1" applyFill="1" applyBorder="1" applyAlignment="1">
      <alignment horizontal="center" vertical="center"/>
    </xf>
    <xf numFmtId="0" fontId="3" fillId="7" borderId="1" xfId="0" applyFont="1" applyFill="1" applyBorder="1" applyAlignment="1">
      <alignment vertical="center"/>
    </xf>
    <xf numFmtId="0" fontId="3" fillId="7" borderId="1" xfId="0" applyFont="1" applyFill="1" applyBorder="1" applyAlignment="1">
      <alignment horizontal="center" vertical="center"/>
    </xf>
    <xf numFmtId="0" fontId="9" fillId="0" borderId="0" xfId="0" applyFont="1" applyAlignment="1">
      <alignment horizontal="center" vertical="center"/>
    </xf>
    <xf numFmtId="0" fontId="9" fillId="0" borderId="0" xfId="0" applyFont="1" applyFill="1" applyAlignment="1">
      <alignment horizontal="center" vertical="center"/>
    </xf>
    <xf numFmtId="0" fontId="9" fillId="5" borderId="19" xfId="0" applyFont="1" applyFill="1" applyBorder="1" applyAlignment="1">
      <alignment horizontal="center" vertical="center"/>
    </xf>
    <xf numFmtId="0" fontId="13" fillId="0" borderId="19" xfId="0" applyFont="1" applyBorder="1" applyAlignment="1">
      <alignment horizontal="center" vertical="center"/>
    </xf>
    <xf numFmtId="0" fontId="13" fillId="0" borderId="19" xfId="0" applyFont="1" applyFill="1" applyBorder="1" applyAlignment="1">
      <alignment horizontal="center" vertical="center"/>
    </xf>
    <xf numFmtId="0" fontId="14" fillId="0" borderId="0" xfId="0" applyFont="1" applyAlignment="1">
      <alignment vertical="center"/>
    </xf>
    <xf numFmtId="0" fontId="9" fillId="0" borderId="0" xfId="0" applyFont="1" applyAlignment="1">
      <alignment vertical="center"/>
    </xf>
    <xf numFmtId="0" fontId="9" fillId="0" borderId="0" xfId="0" applyFont="1" applyFill="1" applyAlignment="1">
      <alignment vertical="center"/>
    </xf>
    <xf numFmtId="0" fontId="9" fillId="4" borderId="0" xfId="0" applyFont="1" applyFill="1" applyBorder="1" applyAlignment="1">
      <alignment horizontal="center" vertical="center"/>
    </xf>
    <xf numFmtId="0" fontId="9" fillId="5" borderId="0" xfId="0" applyFont="1" applyFill="1" applyBorder="1" applyAlignment="1">
      <alignment horizontal="center" vertical="center"/>
    </xf>
    <xf numFmtId="0" fontId="13" fillId="0" borderId="0" xfId="0" applyFont="1" applyBorder="1" applyAlignment="1">
      <alignment horizontal="center" vertical="center"/>
    </xf>
    <xf numFmtId="0" fontId="1" fillId="0" borderId="0" xfId="0" applyFont="1" applyAlignment="1">
      <alignment vertical="center" wrapText="1"/>
    </xf>
    <xf numFmtId="0" fontId="9" fillId="0" borderId="0" xfId="0" applyFont="1" applyAlignment="1">
      <alignment horizontal="center" vertical="center" wrapText="1"/>
    </xf>
    <xf numFmtId="0" fontId="9" fillId="0" borderId="0" xfId="0" applyFont="1" applyAlignment="1">
      <alignment vertical="center" wrapText="1"/>
    </xf>
    <xf numFmtId="0" fontId="5" fillId="0" borderId="0" xfId="0" applyFont="1" applyAlignment="1">
      <alignment vertical="center"/>
    </xf>
    <xf numFmtId="0" fontId="3" fillId="0" borderId="0" xfId="0" applyFont="1" applyAlignment="1">
      <alignment horizontal="center"/>
    </xf>
    <xf numFmtId="0" fontId="4" fillId="0" borderId="0" xfId="0" applyFont="1" applyAlignment="1">
      <alignment vertical="center"/>
    </xf>
    <xf numFmtId="0" fontId="18" fillId="0" borderId="0" xfId="0" applyFont="1" applyAlignment="1">
      <alignment horizontal="center" vertical="center"/>
    </xf>
    <xf numFmtId="0" fontId="18" fillId="0" borderId="0" xfId="0" applyFont="1" applyAlignment="1">
      <alignment vertical="center"/>
    </xf>
    <xf numFmtId="0" fontId="1" fillId="8" borderId="0" xfId="0" applyFont="1" applyFill="1" applyAlignment="1">
      <alignment vertical="center"/>
    </xf>
    <xf numFmtId="0" fontId="1" fillId="2" borderId="0" xfId="0" applyFont="1" applyFill="1" applyAlignment="1">
      <alignment horizontal="center" vertical="center"/>
    </xf>
    <xf numFmtId="0" fontId="12" fillId="2" borderId="0" xfId="0" applyFont="1" applyFill="1" applyAlignment="1">
      <alignment vertical="center" textRotation="90"/>
    </xf>
    <xf numFmtId="0" fontId="0" fillId="0" borderId="19" xfId="0" applyFont="1" applyBorder="1" applyAlignment="1">
      <alignment horizontal="center" vertical="center"/>
    </xf>
    <xf numFmtId="0" fontId="0" fillId="0" borderId="19" xfId="0" applyFont="1" applyFill="1" applyBorder="1" applyAlignment="1">
      <alignment horizontal="center" vertical="center"/>
    </xf>
    <xf numFmtId="0" fontId="0" fillId="0" borderId="26" xfId="0" applyFont="1" applyBorder="1" applyAlignment="1">
      <alignment horizontal="center" vertical="center"/>
    </xf>
    <xf numFmtId="0" fontId="1" fillId="0" borderId="0" xfId="0" applyFont="1" applyFill="1" applyBorder="1" applyAlignment="1">
      <alignment vertical="center"/>
    </xf>
    <xf numFmtId="0" fontId="1" fillId="4" borderId="19" xfId="0" applyFont="1" applyFill="1" applyBorder="1" applyAlignment="1">
      <alignment horizontal="center" vertical="center"/>
    </xf>
    <xf numFmtId="0" fontId="5" fillId="5" borderId="28" xfId="0" applyFont="1" applyFill="1" applyBorder="1" applyAlignment="1">
      <alignment horizontal="center" vertical="center"/>
    </xf>
    <xf numFmtId="0" fontId="1" fillId="6" borderId="16" xfId="0" applyFont="1" applyFill="1" applyBorder="1" applyAlignment="1">
      <alignment horizontal="center" vertical="center"/>
    </xf>
    <xf numFmtId="0" fontId="1" fillId="0" borderId="5" xfId="0" applyFont="1" applyFill="1" applyBorder="1" applyAlignment="1">
      <alignment horizontal="center" vertical="center"/>
    </xf>
    <xf numFmtId="0" fontId="1" fillId="0" borderId="23" xfId="0" applyFont="1" applyFill="1" applyBorder="1" applyAlignment="1">
      <alignment horizontal="center" vertical="center"/>
    </xf>
    <xf numFmtId="0" fontId="1" fillId="0" borderId="30" xfId="0" applyFont="1" applyFill="1" applyBorder="1" applyAlignment="1">
      <alignment horizontal="center" vertical="center"/>
    </xf>
    <xf numFmtId="0" fontId="1" fillId="0" borderId="32" xfId="0" applyFont="1" applyFill="1" applyBorder="1" applyAlignment="1">
      <alignment horizontal="center" vertical="center"/>
    </xf>
    <xf numFmtId="0" fontId="4" fillId="0" borderId="19" xfId="0" applyFont="1" applyFill="1" applyBorder="1" applyAlignment="1">
      <alignment horizontal="center" vertical="center"/>
    </xf>
    <xf numFmtId="0" fontId="1" fillId="4" borderId="33" xfId="0" applyFont="1" applyFill="1" applyBorder="1" applyAlignment="1">
      <alignment horizontal="center" vertical="center"/>
    </xf>
    <xf numFmtId="0" fontId="5" fillId="0" borderId="29" xfId="0" applyFont="1" applyFill="1" applyBorder="1" applyAlignment="1">
      <alignment horizontal="center" vertical="center"/>
    </xf>
    <xf numFmtId="0" fontId="21" fillId="5" borderId="19" xfId="0" applyFont="1" applyFill="1" applyBorder="1" applyAlignment="1">
      <alignment horizontal="center" vertical="center"/>
    </xf>
    <xf numFmtId="0" fontId="1" fillId="0" borderId="40" xfId="0" applyFont="1" applyFill="1" applyBorder="1" applyAlignment="1">
      <alignment horizontal="center" vertical="center"/>
    </xf>
    <xf numFmtId="0" fontId="1" fillId="0" borderId="20" xfId="0" applyFont="1" applyFill="1" applyBorder="1" applyAlignment="1">
      <alignment horizontal="center" vertical="center"/>
    </xf>
    <xf numFmtId="0" fontId="5" fillId="0" borderId="20" xfId="0" applyFont="1" applyFill="1" applyBorder="1" applyAlignment="1">
      <alignment horizontal="center" vertical="center"/>
    </xf>
    <xf numFmtId="0" fontId="1" fillId="0" borderId="41" xfId="0" applyFont="1" applyFill="1" applyBorder="1" applyAlignment="1">
      <alignment horizontal="center" vertical="center"/>
    </xf>
    <xf numFmtId="0" fontId="1" fillId="0" borderId="43" xfId="0" applyFont="1" applyFill="1" applyBorder="1" applyAlignment="1">
      <alignment horizontal="center" vertical="center"/>
    </xf>
    <xf numFmtId="0" fontId="21" fillId="0" borderId="42" xfId="0" applyFont="1" applyFill="1" applyBorder="1" applyAlignment="1">
      <alignment horizontal="center" vertical="center"/>
    </xf>
    <xf numFmtId="1" fontId="1" fillId="0" borderId="36" xfId="1" applyNumberFormat="1" applyFont="1" applyBorder="1" applyAlignment="1">
      <alignment horizontal="center" vertical="center" wrapText="1"/>
    </xf>
    <xf numFmtId="1" fontId="1" fillId="11" borderId="36" xfId="1" applyNumberFormat="1" applyFont="1" applyFill="1" applyBorder="1" applyAlignment="1">
      <alignment horizontal="center" vertical="center" wrapText="1"/>
    </xf>
    <xf numFmtId="1" fontId="1" fillId="10" borderId="36" xfId="1" applyNumberFormat="1" applyFont="1" applyFill="1" applyBorder="1" applyAlignment="1">
      <alignment horizontal="center" vertical="center" wrapText="1"/>
    </xf>
    <xf numFmtId="1" fontId="25" fillId="0" borderId="0" xfId="1" applyNumberFormat="1" applyFont="1" applyAlignment="1">
      <alignment horizontal="center" vertical="center"/>
    </xf>
    <xf numFmtId="1" fontId="1" fillId="0" borderId="37" xfId="1" applyNumberFormat="1" applyFont="1" applyBorder="1" applyAlignment="1">
      <alignment horizontal="center" vertical="center" wrapText="1"/>
    </xf>
    <xf numFmtId="1" fontId="1" fillId="11" borderId="37" xfId="1" applyNumberFormat="1" applyFont="1" applyFill="1" applyBorder="1" applyAlignment="1">
      <alignment horizontal="center" vertical="center" wrapText="1"/>
    </xf>
    <xf numFmtId="1" fontId="1" fillId="2" borderId="0" xfId="0" applyNumberFormat="1" applyFont="1" applyFill="1" applyAlignment="1">
      <alignment vertical="center"/>
    </xf>
    <xf numFmtId="1" fontId="1" fillId="2" borderId="0" xfId="0" applyNumberFormat="1" applyFont="1" applyFill="1" applyAlignment="1">
      <alignment horizontal="center" vertical="center"/>
    </xf>
    <xf numFmtId="1" fontId="1" fillId="0" borderId="0" xfId="0" applyNumberFormat="1" applyFont="1" applyAlignment="1">
      <alignment vertical="center"/>
    </xf>
    <xf numFmtId="1" fontId="1" fillId="0" borderId="0" xfId="0" applyNumberFormat="1" applyFont="1" applyAlignment="1">
      <alignment horizontal="center" vertical="center"/>
    </xf>
    <xf numFmtId="1" fontId="1" fillId="0" borderId="0" xfId="0" applyNumberFormat="1" applyFont="1" applyFill="1" applyAlignment="1">
      <alignment vertical="center"/>
    </xf>
    <xf numFmtId="1" fontId="1" fillId="6" borderId="16" xfId="0" applyNumberFormat="1" applyFont="1" applyFill="1" applyBorder="1" applyAlignment="1">
      <alignment horizontal="center" vertical="center"/>
    </xf>
    <xf numFmtId="1" fontId="1" fillId="0" borderId="0" xfId="0" applyNumberFormat="1" applyFont="1" applyFill="1" applyAlignment="1">
      <alignment horizontal="center" vertical="center"/>
    </xf>
    <xf numFmtId="1" fontId="1" fillId="0" borderId="0" xfId="0" applyNumberFormat="1" applyFont="1" applyFill="1" applyAlignment="1">
      <alignment horizontal="left" vertical="center"/>
    </xf>
    <xf numFmtId="1" fontId="5" fillId="0" borderId="0" xfId="0" applyNumberFormat="1" applyFont="1" applyAlignment="1">
      <alignment vertical="center"/>
    </xf>
    <xf numFmtId="1" fontId="1" fillId="0" borderId="0" xfId="0" applyNumberFormat="1" applyFont="1" applyFill="1" applyBorder="1" applyAlignment="1">
      <alignment vertical="center"/>
    </xf>
    <xf numFmtId="1" fontId="1" fillId="0" borderId="0" xfId="0" applyNumberFormat="1" applyFont="1" applyFill="1" applyBorder="1" applyAlignment="1">
      <alignment horizontal="left" vertical="center"/>
    </xf>
    <xf numFmtId="1" fontId="2" fillId="0" borderId="0" xfId="0" applyNumberFormat="1" applyFont="1" applyFill="1" applyBorder="1" applyAlignment="1">
      <alignment horizontal="center" vertical="center" wrapText="1"/>
    </xf>
    <xf numFmtId="1" fontId="1" fillId="0" borderId="0" xfId="0" applyNumberFormat="1" applyFont="1" applyBorder="1" applyAlignment="1">
      <alignment horizontal="center" vertical="center"/>
    </xf>
    <xf numFmtId="1" fontId="2" fillId="0" borderId="0" xfId="0" applyNumberFormat="1" applyFont="1" applyFill="1" applyBorder="1" applyAlignment="1">
      <alignment horizontal="center" vertical="center"/>
    </xf>
    <xf numFmtId="1" fontId="2" fillId="3" borderId="14" xfId="0" applyNumberFormat="1" applyFont="1" applyFill="1" applyBorder="1" applyAlignment="1">
      <alignment horizontal="center" vertical="center"/>
    </xf>
    <xf numFmtId="1" fontId="2" fillId="3" borderId="15" xfId="0" applyNumberFormat="1" applyFont="1" applyFill="1" applyBorder="1" applyAlignment="1">
      <alignment horizontal="center" vertical="center"/>
    </xf>
    <xf numFmtId="1" fontId="2" fillId="3" borderId="6" xfId="0" applyNumberFormat="1" applyFont="1" applyFill="1" applyBorder="1" applyAlignment="1">
      <alignment horizontal="center" vertical="center"/>
    </xf>
    <xf numFmtId="1" fontId="1" fillId="0" borderId="23" xfId="0" applyNumberFormat="1" applyFont="1" applyFill="1" applyBorder="1" applyAlignment="1">
      <alignment horizontal="center" vertical="center"/>
    </xf>
    <xf numFmtId="1" fontId="1" fillId="0" borderId="0" xfId="0" applyNumberFormat="1" applyFont="1" applyFill="1" applyBorder="1" applyAlignment="1">
      <alignment horizontal="center" vertical="center"/>
    </xf>
    <xf numFmtId="1" fontId="1" fillId="0" borderId="19" xfId="0" applyNumberFormat="1" applyFont="1" applyFill="1" applyBorder="1" applyAlignment="1">
      <alignment horizontal="center" vertical="center"/>
    </xf>
    <xf numFmtId="1" fontId="5" fillId="0" borderId="19" xfId="0" applyNumberFormat="1" applyFont="1" applyFill="1" applyBorder="1" applyAlignment="1">
      <alignment horizontal="center" vertical="center"/>
    </xf>
    <xf numFmtId="1" fontId="1" fillId="0" borderId="40" xfId="0" applyNumberFormat="1" applyFont="1" applyFill="1" applyBorder="1" applyAlignment="1">
      <alignment horizontal="center" vertical="center"/>
    </xf>
    <xf numFmtId="1" fontId="1" fillId="0" borderId="20" xfId="0" applyNumberFormat="1" applyFont="1" applyFill="1" applyBorder="1" applyAlignment="1">
      <alignment horizontal="center" vertical="center"/>
    </xf>
    <xf numFmtId="1" fontId="5" fillId="0" borderId="20" xfId="0" applyNumberFormat="1" applyFont="1" applyFill="1" applyBorder="1" applyAlignment="1">
      <alignment horizontal="center" vertical="center"/>
    </xf>
    <xf numFmtId="1" fontId="1" fillId="0" borderId="0" xfId="0" applyNumberFormat="1" applyFont="1" applyBorder="1" applyAlignment="1">
      <alignment vertical="center"/>
    </xf>
    <xf numFmtId="1" fontId="1" fillId="5" borderId="19" xfId="0" applyNumberFormat="1" applyFont="1" applyFill="1" applyBorder="1" applyAlignment="1">
      <alignment horizontal="center" vertical="center"/>
    </xf>
    <xf numFmtId="1" fontId="21" fillId="5" borderId="19" xfId="0" applyNumberFormat="1" applyFont="1" applyFill="1" applyBorder="1" applyAlignment="1">
      <alignment horizontal="center" vertical="center"/>
    </xf>
    <xf numFmtId="1" fontId="1" fillId="5" borderId="0" xfId="0" applyNumberFormat="1" applyFont="1" applyFill="1" applyBorder="1" applyAlignment="1">
      <alignment horizontal="center" vertical="center"/>
    </xf>
    <xf numFmtId="1" fontId="5" fillId="5" borderId="28" xfId="0" applyNumberFormat="1" applyFont="1" applyFill="1" applyBorder="1" applyAlignment="1">
      <alignment horizontal="center" vertical="center"/>
    </xf>
    <xf numFmtId="1" fontId="1" fillId="0" borderId="30" xfId="0" applyNumberFormat="1" applyFont="1" applyFill="1" applyBorder="1" applyAlignment="1">
      <alignment horizontal="center" vertical="center"/>
    </xf>
    <xf numFmtId="1" fontId="5" fillId="0" borderId="6" xfId="0" applyNumberFormat="1" applyFont="1" applyFill="1" applyBorder="1" applyAlignment="1">
      <alignment horizontal="center" vertical="center"/>
    </xf>
    <xf numFmtId="1" fontId="1" fillId="0" borderId="32" xfId="0" applyNumberFormat="1" applyFont="1" applyFill="1" applyBorder="1" applyAlignment="1">
      <alignment horizontal="center" vertical="center"/>
    </xf>
    <xf numFmtId="1" fontId="1" fillId="0" borderId="41" xfId="0" applyNumberFormat="1" applyFont="1" applyFill="1" applyBorder="1" applyAlignment="1">
      <alignment horizontal="center" vertical="center"/>
    </xf>
    <xf numFmtId="1" fontId="5" fillId="0" borderId="29" xfId="0" applyNumberFormat="1" applyFont="1" applyFill="1" applyBorder="1" applyAlignment="1">
      <alignment horizontal="center" vertical="center"/>
    </xf>
    <xf numFmtId="1" fontId="5" fillId="5" borderId="35" xfId="0" applyNumberFormat="1" applyFont="1" applyFill="1" applyBorder="1" applyAlignment="1">
      <alignment horizontal="center" vertical="center"/>
    </xf>
    <xf numFmtId="1" fontId="1" fillId="0" borderId="43" xfId="0" applyNumberFormat="1" applyFont="1" applyFill="1" applyBorder="1" applyAlignment="1">
      <alignment horizontal="center" vertical="center"/>
    </xf>
    <xf numFmtId="1" fontId="21" fillId="0" borderId="42" xfId="0" applyNumberFormat="1" applyFont="1" applyFill="1" applyBorder="1" applyAlignment="1">
      <alignment horizontal="center" vertical="center"/>
    </xf>
    <xf numFmtId="1" fontId="1" fillId="0" borderId="5" xfId="0" applyNumberFormat="1" applyFont="1" applyFill="1" applyBorder="1" applyAlignment="1">
      <alignment horizontal="center" vertical="center"/>
    </xf>
    <xf numFmtId="1" fontId="4" fillId="0" borderId="8" xfId="0" applyNumberFormat="1" applyFont="1" applyFill="1" applyBorder="1" applyAlignment="1">
      <alignment vertical="center"/>
    </xf>
    <xf numFmtId="1" fontId="11" fillId="3" borderId="8" xfId="0" applyNumberFormat="1" applyFont="1" applyFill="1" applyBorder="1" applyAlignment="1">
      <alignment horizontal="center" vertical="center"/>
    </xf>
    <xf numFmtId="1" fontId="12" fillId="2" borderId="0" xfId="0" applyNumberFormat="1" applyFont="1" applyFill="1" applyAlignment="1">
      <alignment vertical="center" textRotation="90"/>
    </xf>
    <xf numFmtId="1" fontId="1" fillId="0" borderId="0" xfId="0" applyNumberFormat="1" applyFont="1" applyAlignment="1">
      <alignment horizontal="left" vertical="center"/>
    </xf>
    <xf numFmtId="1" fontId="1" fillId="0" borderId="0" xfId="0" applyNumberFormat="1" applyFont="1" applyAlignment="1">
      <alignment horizontal="center" vertical="center" textRotation="90"/>
    </xf>
    <xf numFmtId="1" fontId="7" fillId="5" borderId="0" xfId="0" applyNumberFormat="1" applyFont="1" applyFill="1" applyBorder="1" applyAlignment="1">
      <alignment vertical="center"/>
    </xf>
    <xf numFmtId="1" fontId="2" fillId="2" borderId="0" xfId="0" applyNumberFormat="1" applyFont="1" applyFill="1" applyBorder="1" applyAlignment="1">
      <alignment horizontal="center" vertical="center"/>
    </xf>
    <xf numFmtId="1" fontId="2" fillId="2" borderId="11" xfId="0" applyNumberFormat="1" applyFont="1" applyFill="1" applyBorder="1" applyAlignment="1">
      <alignment horizontal="center" vertical="center"/>
    </xf>
    <xf numFmtId="1" fontId="27" fillId="4" borderId="33" xfId="0" applyNumberFormat="1" applyFont="1" applyFill="1" applyBorder="1" applyAlignment="1">
      <alignment horizontal="center" vertical="center"/>
    </xf>
    <xf numFmtId="1" fontId="4" fillId="0" borderId="19" xfId="0" applyNumberFormat="1" applyFont="1" applyFill="1" applyBorder="1" applyAlignment="1">
      <alignment horizontal="center" vertical="center"/>
    </xf>
    <xf numFmtId="1" fontId="2" fillId="2" borderId="12" xfId="0" applyNumberFormat="1" applyFont="1" applyFill="1" applyBorder="1" applyAlignment="1">
      <alignment vertical="center"/>
    </xf>
    <xf numFmtId="1" fontId="2" fillId="2" borderId="13" xfId="0" applyNumberFormat="1" applyFont="1" applyFill="1" applyBorder="1" applyAlignment="1">
      <alignment vertical="center"/>
    </xf>
    <xf numFmtId="1" fontId="1" fillId="0" borderId="13" xfId="0" applyNumberFormat="1" applyFont="1" applyFill="1" applyBorder="1" applyAlignment="1">
      <alignment vertical="center"/>
    </xf>
    <xf numFmtId="1" fontId="2" fillId="2" borderId="13" xfId="0" applyNumberFormat="1" applyFont="1" applyFill="1" applyBorder="1" applyAlignment="1">
      <alignment horizontal="center" vertical="center"/>
    </xf>
    <xf numFmtId="1" fontId="1" fillId="0" borderId="0" xfId="0" applyNumberFormat="1" applyFont="1" applyAlignment="1">
      <alignment vertical="center" wrapText="1"/>
    </xf>
    <xf numFmtId="1" fontId="3" fillId="0" borderId="0" xfId="0" applyNumberFormat="1" applyFont="1" applyAlignment="1">
      <alignment vertical="center"/>
    </xf>
    <xf numFmtId="1" fontId="3" fillId="0" borderId="0" xfId="0" applyNumberFormat="1" applyFont="1" applyAlignment="1">
      <alignment horizontal="center" vertical="center"/>
    </xf>
    <xf numFmtId="1" fontId="1" fillId="4" borderId="19" xfId="0" applyNumberFormat="1" applyFont="1" applyFill="1" applyBorder="1" applyAlignment="1">
      <alignment horizontal="center" vertical="center"/>
    </xf>
    <xf numFmtId="1" fontId="1" fillId="8" borderId="0" xfId="0" applyNumberFormat="1" applyFont="1" applyFill="1" applyAlignment="1">
      <alignment vertical="center"/>
    </xf>
    <xf numFmtId="1" fontId="1" fillId="5" borderId="26" xfId="0" applyNumberFormat="1" applyFont="1" applyFill="1" applyBorder="1" applyAlignment="1">
      <alignment horizontal="center" vertical="center"/>
    </xf>
    <xf numFmtId="1" fontId="0" fillId="0" borderId="19" xfId="0" applyNumberFormat="1" applyFont="1" applyBorder="1" applyAlignment="1">
      <alignment horizontal="center" vertical="center"/>
    </xf>
    <xf numFmtId="1" fontId="0" fillId="0" borderId="19" xfId="0" applyNumberFormat="1" applyFont="1" applyFill="1" applyBorder="1" applyAlignment="1">
      <alignment horizontal="center" vertical="center"/>
    </xf>
    <xf numFmtId="1" fontId="0" fillId="0" borderId="26" xfId="0" applyNumberFormat="1" applyFont="1" applyFill="1" applyBorder="1" applyAlignment="1">
      <alignment horizontal="center" vertical="center"/>
    </xf>
    <xf numFmtId="1" fontId="4" fillId="0" borderId="0" xfId="0" applyNumberFormat="1" applyFont="1" applyAlignment="1">
      <alignment vertical="center"/>
    </xf>
    <xf numFmtId="1" fontId="0" fillId="0" borderId="26" xfId="0" applyNumberFormat="1" applyFont="1" applyBorder="1" applyAlignment="1">
      <alignment horizontal="center" vertical="center"/>
    </xf>
    <xf numFmtId="1" fontId="1" fillId="0" borderId="19" xfId="0" applyNumberFormat="1" applyFont="1" applyBorder="1" applyAlignment="1">
      <alignment horizontal="center" vertical="center"/>
    </xf>
    <xf numFmtId="1" fontId="9" fillId="0" borderId="0" xfId="0" applyNumberFormat="1" applyFont="1" applyAlignment="1">
      <alignment horizontal="center" vertical="center"/>
    </xf>
    <xf numFmtId="1" fontId="3" fillId="0" borderId="0" xfId="0" applyNumberFormat="1" applyFont="1" applyAlignment="1">
      <alignment horizontal="center"/>
    </xf>
    <xf numFmtId="1" fontId="29" fillId="0" borderId="0" xfId="0" applyNumberFormat="1" applyFont="1" applyAlignment="1">
      <alignment vertical="center"/>
    </xf>
    <xf numFmtId="1" fontId="29" fillId="0" borderId="0" xfId="0" applyNumberFormat="1" applyFont="1" applyAlignment="1">
      <alignment horizontal="center" vertical="center"/>
    </xf>
    <xf numFmtId="1" fontId="29" fillId="0" borderId="0" xfId="0" applyNumberFormat="1" applyFont="1" applyAlignment="1">
      <alignment horizontal="center" vertical="center"/>
    </xf>
    <xf numFmtId="1" fontId="3" fillId="0" borderId="0" xfId="0" applyNumberFormat="1" applyFont="1" applyAlignment="1">
      <alignment horizontal="center" vertical="center"/>
    </xf>
    <xf numFmtId="1" fontId="3" fillId="7" borderId="1" xfId="0" applyNumberFormat="1" applyFont="1" applyFill="1" applyBorder="1" applyAlignment="1">
      <alignment horizontal="center" vertical="center"/>
    </xf>
    <xf numFmtId="1" fontId="25" fillId="0" borderId="0" xfId="1" applyNumberFormat="1" applyFont="1" applyAlignment="1">
      <alignment horizontal="left" vertical="center"/>
    </xf>
    <xf numFmtId="49" fontId="25" fillId="0" borderId="0" xfId="1" applyNumberFormat="1" applyFont="1" applyAlignment="1">
      <alignment horizontal="center" vertical="center"/>
    </xf>
    <xf numFmtId="49" fontId="0" fillId="0" borderId="0" xfId="1" applyNumberFormat="1" applyFont="1" applyAlignment="1">
      <alignment horizontal="center" vertical="center"/>
    </xf>
    <xf numFmtId="1" fontId="25" fillId="0" borderId="0" xfId="1" applyNumberFormat="1" applyFont="1" applyFill="1" applyAlignment="1">
      <alignment horizontal="center" vertical="center"/>
    </xf>
    <xf numFmtId="0" fontId="1" fillId="0" borderId="0" xfId="0" applyFont="1"/>
    <xf numFmtId="0" fontId="1" fillId="0" borderId="0" xfId="0" applyFont="1" applyAlignment="1">
      <alignment horizontal="center" vertical="center"/>
    </xf>
    <xf numFmtId="0" fontId="1" fillId="0" borderId="0" xfId="0" applyFont="1" applyAlignment="1">
      <alignment horizontal="left" vertical="center"/>
    </xf>
    <xf numFmtId="0" fontId="2" fillId="3" borderId="14" xfId="0" applyFont="1" applyFill="1" applyBorder="1" applyAlignment="1">
      <alignment horizontal="center" vertical="center"/>
    </xf>
    <xf numFmtId="0" fontId="2" fillId="3" borderId="15" xfId="0" applyFont="1" applyFill="1" applyBorder="1" applyAlignment="1">
      <alignment horizontal="center" vertical="center"/>
    </xf>
    <xf numFmtId="0" fontId="2" fillId="3" borderId="6" xfId="0" applyFont="1" applyFill="1" applyBorder="1" applyAlignment="1">
      <alignment horizontal="center" vertical="center"/>
    </xf>
    <xf numFmtId="0" fontId="1" fillId="5" borderId="0" xfId="0" applyFont="1" applyFill="1" applyBorder="1" applyAlignment="1">
      <alignment horizontal="center" vertical="center"/>
    </xf>
    <xf numFmtId="0" fontId="5" fillId="0" borderId="6" xfId="0" applyFont="1" applyFill="1" applyBorder="1" applyAlignment="1">
      <alignment horizontal="center" vertical="center"/>
    </xf>
    <xf numFmtId="0" fontId="2" fillId="2" borderId="0" xfId="0" applyFont="1" applyFill="1" applyBorder="1" applyAlignment="1">
      <alignment horizontal="center" vertical="center"/>
    </xf>
    <xf numFmtId="0" fontId="2" fillId="2" borderId="11" xfId="0" applyFont="1" applyFill="1" applyBorder="1" applyAlignment="1">
      <alignment horizontal="center" vertical="center"/>
    </xf>
    <xf numFmtId="0" fontId="1" fillId="5" borderId="26" xfId="0" applyFont="1" applyFill="1" applyBorder="1" applyAlignment="1">
      <alignment horizontal="center" vertical="center"/>
    </xf>
    <xf numFmtId="0" fontId="0" fillId="0" borderId="26" xfId="0" applyFont="1" applyFill="1" applyBorder="1" applyAlignment="1">
      <alignment horizontal="center" vertical="center"/>
    </xf>
    <xf numFmtId="0" fontId="1" fillId="0" borderId="0" xfId="0" applyFont="1" applyFill="1" applyBorder="1" applyAlignment="1">
      <alignment horizontal="left" vertical="center"/>
    </xf>
    <xf numFmtId="0" fontId="1" fillId="5" borderId="19" xfId="0" applyFont="1" applyFill="1" applyBorder="1" applyAlignment="1">
      <alignment horizontal="center" vertical="center"/>
    </xf>
    <xf numFmtId="0" fontId="1" fillId="0" borderId="19" xfId="0" applyFont="1" applyFill="1" applyBorder="1" applyAlignment="1">
      <alignment horizontal="center" vertical="center"/>
    </xf>
    <xf numFmtId="0" fontId="1" fillId="0" borderId="0" xfId="0" applyFont="1" applyFill="1" applyAlignment="1">
      <alignment horizontal="center" vertical="center"/>
    </xf>
    <xf numFmtId="0" fontId="5" fillId="0" borderId="19" xfId="0" applyFont="1" applyFill="1" applyBorder="1" applyAlignment="1">
      <alignment horizontal="center" vertical="center"/>
    </xf>
    <xf numFmtId="0" fontId="5" fillId="5" borderId="35" xfId="0" applyFont="1" applyFill="1" applyBorder="1" applyAlignment="1">
      <alignment horizontal="center" vertical="center"/>
    </xf>
    <xf numFmtId="1" fontId="1" fillId="0" borderId="20" xfId="0" applyNumberFormat="1" applyFont="1" applyFill="1" applyBorder="1" applyAlignment="1">
      <alignment horizontal="center" vertical="center"/>
    </xf>
    <xf numFmtId="1" fontId="1" fillId="0" borderId="19" xfId="0" applyNumberFormat="1" applyFont="1" applyFill="1" applyBorder="1" applyAlignment="1">
      <alignment horizontal="center" vertical="center"/>
    </xf>
    <xf numFmtId="1" fontId="5" fillId="0" borderId="19" xfId="0" applyNumberFormat="1" applyFont="1" applyFill="1" applyBorder="1" applyAlignment="1">
      <alignment horizontal="center" vertical="center"/>
    </xf>
    <xf numFmtId="1" fontId="1" fillId="0" borderId="0" xfId="0" applyNumberFormat="1" applyFont="1" applyAlignment="1">
      <alignment horizontal="center" vertical="center"/>
    </xf>
    <xf numFmtId="1" fontId="25" fillId="0" borderId="0" xfId="1" applyNumberFormat="1" applyFont="1" applyFill="1" applyAlignment="1">
      <alignment horizontal="left" vertical="center"/>
    </xf>
    <xf numFmtId="0" fontId="1" fillId="0" borderId="36" xfId="0" applyFont="1" applyBorder="1" applyAlignment="1">
      <alignment horizontal="center" vertical="center" wrapText="1"/>
    </xf>
    <xf numFmtId="0" fontId="1" fillId="11" borderId="36" xfId="0" applyFont="1" applyFill="1" applyBorder="1" applyAlignment="1">
      <alignment horizontal="center" vertical="center" wrapText="1"/>
    </xf>
    <xf numFmtId="0" fontId="1" fillId="0" borderId="37" xfId="0" applyFont="1" applyBorder="1" applyAlignment="1">
      <alignment horizontal="center" vertical="center" wrapText="1"/>
    </xf>
    <xf numFmtId="0" fontId="1" fillId="11" borderId="37" xfId="0" applyFont="1" applyFill="1" applyBorder="1" applyAlignment="1">
      <alignment horizontal="center" vertical="center" wrapText="1"/>
    </xf>
    <xf numFmtId="1" fontId="1" fillId="0" borderId="36" xfId="0" applyNumberFormat="1" applyFont="1" applyBorder="1" applyAlignment="1">
      <alignment horizontal="center" vertical="center" wrapText="1"/>
    </xf>
    <xf numFmtId="1" fontId="1" fillId="11" borderId="36" xfId="0" applyNumberFormat="1" applyFont="1" applyFill="1" applyBorder="1" applyAlignment="1">
      <alignment horizontal="center" vertical="center" wrapText="1"/>
    </xf>
    <xf numFmtId="1" fontId="1" fillId="10" borderId="36" xfId="0" applyNumberFormat="1" applyFont="1" applyFill="1" applyBorder="1" applyAlignment="1">
      <alignment horizontal="center" vertical="center" wrapText="1"/>
    </xf>
    <xf numFmtId="0" fontId="0" fillId="0" borderId="0" xfId="0" applyFont="1" applyAlignment="1">
      <alignment horizontal="center" vertical="center"/>
    </xf>
    <xf numFmtId="49" fontId="25" fillId="0" borderId="0" xfId="1" applyNumberFormat="1" applyFont="1" applyAlignment="1">
      <alignment horizontal="left" vertical="center" wrapText="1"/>
    </xf>
    <xf numFmtId="0" fontId="1" fillId="0" borderId="0" xfId="0" applyFont="1" applyAlignment="1">
      <alignment horizontal="center" vertical="center"/>
    </xf>
    <xf numFmtId="0" fontId="1" fillId="0" borderId="0" xfId="0" applyFont="1" applyAlignment="1">
      <alignment horizontal="left" vertical="center"/>
    </xf>
    <xf numFmtId="0" fontId="2" fillId="3" borderId="14" xfId="0" applyFont="1" applyFill="1" applyBorder="1" applyAlignment="1">
      <alignment horizontal="center" vertical="center"/>
    </xf>
    <xf numFmtId="0" fontId="2" fillId="3" borderId="15" xfId="0" applyFont="1" applyFill="1" applyBorder="1" applyAlignment="1">
      <alignment horizontal="center" vertical="center"/>
    </xf>
    <xf numFmtId="0" fontId="2" fillId="3" borderId="6" xfId="0" applyFont="1" applyFill="1" applyBorder="1" applyAlignment="1">
      <alignment horizontal="center" vertical="center"/>
    </xf>
    <xf numFmtId="0" fontId="1" fillId="5" borderId="0" xfId="0" applyFont="1" applyFill="1" applyBorder="1" applyAlignment="1">
      <alignment horizontal="center" vertical="center"/>
    </xf>
    <xf numFmtId="0" fontId="5" fillId="0" borderId="6" xfId="0" applyFont="1" applyFill="1" applyBorder="1" applyAlignment="1">
      <alignment horizontal="center" vertical="center"/>
    </xf>
    <xf numFmtId="0" fontId="2" fillId="2" borderId="0" xfId="0" applyFont="1" applyFill="1" applyBorder="1" applyAlignment="1">
      <alignment horizontal="center" vertical="center"/>
    </xf>
    <xf numFmtId="0" fontId="2" fillId="2" borderId="11" xfId="0" applyFont="1" applyFill="1" applyBorder="1" applyAlignment="1">
      <alignment horizontal="center" vertical="center"/>
    </xf>
    <xf numFmtId="0" fontId="1" fillId="5" borderId="26" xfId="0" applyFont="1" applyFill="1" applyBorder="1" applyAlignment="1">
      <alignment horizontal="center" vertical="center"/>
    </xf>
    <xf numFmtId="0" fontId="0" fillId="0" borderId="26" xfId="0" applyFont="1" applyFill="1" applyBorder="1" applyAlignment="1">
      <alignment horizontal="center" vertical="center"/>
    </xf>
    <xf numFmtId="0" fontId="1" fillId="0" borderId="0" xfId="0" applyFont="1" applyFill="1" applyBorder="1" applyAlignment="1">
      <alignment horizontal="left" vertical="center"/>
    </xf>
    <xf numFmtId="0" fontId="1" fillId="5" borderId="19" xfId="0" applyFont="1" applyFill="1" applyBorder="1" applyAlignment="1">
      <alignment horizontal="center" vertical="center"/>
    </xf>
    <xf numFmtId="0" fontId="1" fillId="0" borderId="19" xfId="0" applyFont="1" applyFill="1" applyBorder="1" applyAlignment="1">
      <alignment horizontal="center" vertical="center"/>
    </xf>
    <xf numFmtId="0" fontId="1" fillId="0" borderId="0" xfId="0" applyFont="1" applyFill="1" applyAlignment="1">
      <alignment horizontal="center" vertical="center"/>
    </xf>
    <xf numFmtId="0" fontId="5" fillId="0" borderId="19" xfId="0" applyFont="1" applyFill="1" applyBorder="1" applyAlignment="1">
      <alignment horizontal="center" vertical="center"/>
    </xf>
    <xf numFmtId="0" fontId="5" fillId="5" borderId="35" xfId="0" applyFont="1" applyFill="1" applyBorder="1" applyAlignment="1">
      <alignment horizontal="center" vertical="center"/>
    </xf>
    <xf numFmtId="0" fontId="1" fillId="0" borderId="40" xfId="0" applyFont="1" applyFill="1" applyBorder="1" applyAlignment="1">
      <alignment horizontal="center" vertical="center"/>
    </xf>
    <xf numFmtId="0" fontId="1" fillId="0" borderId="20" xfId="0" applyFont="1" applyFill="1" applyBorder="1" applyAlignment="1">
      <alignment horizontal="center" vertical="center"/>
    </xf>
    <xf numFmtId="1" fontId="1" fillId="0" borderId="0" xfId="0" applyNumberFormat="1" applyFont="1" applyAlignment="1">
      <alignment horizontal="center" vertical="center"/>
    </xf>
    <xf numFmtId="1" fontId="1" fillId="0" borderId="19" xfId="0" applyNumberFormat="1" applyFont="1" applyFill="1" applyBorder="1" applyAlignment="1">
      <alignment horizontal="center" vertical="center"/>
    </xf>
    <xf numFmtId="1" fontId="5" fillId="0" borderId="19" xfId="0" applyNumberFormat="1" applyFont="1" applyFill="1" applyBorder="1" applyAlignment="1">
      <alignment horizontal="center" vertical="center"/>
    </xf>
    <xf numFmtId="0" fontId="34" fillId="21" borderId="54" xfId="0" applyFont="1" applyFill="1" applyBorder="1" applyAlignment="1">
      <alignment horizontal="center" vertical="center" wrapText="1" readingOrder="1"/>
    </xf>
    <xf numFmtId="0" fontId="24" fillId="0" borderId="54" xfId="0" applyFont="1" applyBorder="1" applyAlignment="1">
      <alignment horizontal="center" vertical="center" wrapText="1" readingOrder="1"/>
    </xf>
    <xf numFmtId="0" fontId="5" fillId="0" borderId="23" xfId="0" applyFont="1" applyFill="1" applyBorder="1" applyAlignment="1">
      <alignment horizontal="center" vertical="center" wrapText="1"/>
    </xf>
    <xf numFmtId="0" fontId="23" fillId="13" borderId="36" xfId="0" applyFont="1" applyFill="1" applyBorder="1" applyAlignment="1">
      <alignment horizontal="center" vertical="center"/>
    </xf>
    <xf numFmtId="0" fontId="22" fillId="13" borderId="36" xfId="0" applyFont="1" applyFill="1" applyBorder="1" applyAlignment="1">
      <alignment horizontal="center" vertical="center"/>
    </xf>
    <xf numFmtId="0" fontId="22" fillId="14" borderId="36" xfId="0" applyFont="1" applyFill="1" applyBorder="1" applyAlignment="1">
      <alignment horizontal="center" vertical="center"/>
    </xf>
    <xf numFmtId="0" fontId="22" fillId="15" borderId="36" xfId="0" applyFont="1" applyFill="1" applyBorder="1" applyAlignment="1">
      <alignment horizontal="center" vertical="center"/>
    </xf>
    <xf numFmtId="1" fontId="23" fillId="10" borderId="36" xfId="0" applyNumberFormat="1" applyFont="1" applyFill="1" applyBorder="1" applyAlignment="1">
      <alignment horizontal="center" vertical="center" wrapText="1"/>
    </xf>
    <xf numFmtId="0" fontId="23" fillId="10" borderId="36" xfId="0" applyFont="1" applyFill="1" applyBorder="1" applyAlignment="1">
      <alignment horizontal="center" vertical="center"/>
    </xf>
    <xf numFmtId="1" fontId="22" fillId="14" borderId="36" xfId="0" applyNumberFormat="1" applyFont="1" applyFill="1" applyBorder="1" applyAlignment="1">
      <alignment horizontal="center" vertical="center"/>
    </xf>
    <xf numFmtId="1" fontId="22" fillId="15" borderId="36" xfId="0" applyNumberFormat="1" applyFont="1" applyFill="1" applyBorder="1" applyAlignment="1">
      <alignment horizontal="center" vertical="center"/>
    </xf>
    <xf numFmtId="1" fontId="25" fillId="0" borderId="0" xfId="1" applyNumberFormat="1" applyFont="1" applyAlignment="1">
      <alignment vertical="center"/>
    </xf>
    <xf numFmtId="1" fontId="25" fillId="22" borderId="0" xfId="1" applyNumberFormat="1" applyFont="1" applyFill="1" applyAlignment="1">
      <alignment horizontal="center" vertical="center"/>
    </xf>
    <xf numFmtId="1" fontId="1" fillId="0" borderId="20" xfId="0" applyNumberFormat="1" applyFont="1" applyFill="1" applyBorder="1" applyAlignment="1">
      <alignment horizontal="center" vertical="center"/>
    </xf>
    <xf numFmtId="0" fontId="22" fillId="13" borderId="37" xfId="0" applyFont="1" applyFill="1" applyBorder="1" applyAlignment="1">
      <alignment horizontal="center" vertical="center"/>
    </xf>
    <xf numFmtId="0" fontId="23" fillId="13" borderId="37" xfId="0" applyFont="1" applyFill="1" applyBorder="1" applyAlignment="1">
      <alignment horizontal="center" vertical="center"/>
    </xf>
    <xf numFmtId="164" fontId="1" fillId="0" borderId="0" xfId="0" applyNumberFormat="1" applyFont="1" applyAlignment="1">
      <alignment horizontal="center" vertical="center"/>
    </xf>
    <xf numFmtId="1" fontId="1" fillId="5" borderId="19" xfId="0" applyNumberFormat="1" applyFont="1" applyFill="1" applyBorder="1" applyAlignment="1">
      <alignment horizontal="center" vertical="center"/>
    </xf>
    <xf numFmtId="49" fontId="25" fillId="0" borderId="0" xfId="1" applyNumberFormat="1" applyFont="1" applyAlignment="1">
      <alignment horizontal="center" vertical="center" wrapText="1"/>
    </xf>
    <xf numFmtId="1" fontId="25" fillId="0" borderId="0" xfId="1" applyNumberFormat="1" applyFont="1" applyAlignment="1">
      <alignment horizontal="center" vertical="center" wrapText="1"/>
    </xf>
    <xf numFmtId="1" fontId="25" fillId="0" borderId="0" xfId="1" applyNumberFormat="1" applyFont="1" applyFill="1" applyAlignment="1">
      <alignment horizontal="center" vertical="center" wrapText="1"/>
    </xf>
    <xf numFmtId="49" fontId="1" fillId="10" borderId="36" xfId="1" applyNumberFormat="1" applyFont="1" applyFill="1" applyBorder="1" applyAlignment="1">
      <alignment horizontal="center" vertical="center" wrapText="1"/>
    </xf>
    <xf numFmtId="1" fontId="1" fillId="23" borderId="37" xfId="1" applyNumberFormat="1" applyFont="1" applyFill="1" applyBorder="1" applyAlignment="1">
      <alignment horizontal="center" vertical="center" wrapText="1"/>
    </xf>
    <xf numFmtId="1" fontId="1" fillId="0" borderId="0" xfId="0" applyNumberFormat="1" applyFont="1" applyFill="1" applyAlignment="1">
      <alignment horizontal="center" vertical="center"/>
    </xf>
    <xf numFmtId="1" fontId="1" fillId="0" borderId="0" xfId="0" applyNumberFormat="1" applyFont="1" applyAlignment="1">
      <alignment horizontal="center" vertical="center"/>
    </xf>
    <xf numFmtId="1" fontId="1" fillId="0" borderId="0" xfId="0" applyNumberFormat="1" applyFont="1" applyFill="1" applyBorder="1" applyAlignment="1">
      <alignment horizontal="left" vertical="center"/>
    </xf>
    <xf numFmtId="1" fontId="1" fillId="0" borderId="59" xfId="0" applyNumberFormat="1" applyFont="1" applyFill="1" applyBorder="1" applyAlignment="1">
      <alignment horizontal="center" vertical="center"/>
    </xf>
    <xf numFmtId="1" fontId="1" fillId="0" borderId="60" xfId="0" applyNumberFormat="1" applyFont="1" applyFill="1" applyBorder="1" applyAlignment="1">
      <alignment horizontal="center" vertical="center"/>
    </xf>
    <xf numFmtId="1" fontId="1" fillId="0" borderId="61" xfId="0" applyNumberFormat="1" applyFont="1" applyFill="1" applyBorder="1" applyAlignment="1">
      <alignment horizontal="center" vertical="center"/>
    </xf>
    <xf numFmtId="1" fontId="1" fillId="6" borderId="34" xfId="0" applyNumberFormat="1" applyFont="1" applyFill="1" applyBorder="1" applyAlignment="1">
      <alignment horizontal="center" vertical="center"/>
    </xf>
    <xf numFmtId="164" fontId="1" fillId="0" borderId="68" xfId="0" applyNumberFormat="1" applyFont="1" applyBorder="1" applyAlignment="1">
      <alignment horizontal="center" vertical="center"/>
    </xf>
    <xf numFmtId="1" fontId="1" fillId="0" borderId="0" xfId="0" applyNumberFormat="1" applyFont="1" applyBorder="1" applyAlignment="1">
      <alignment horizontal="center" vertical="center"/>
    </xf>
    <xf numFmtId="0" fontId="30" fillId="0" borderId="36" xfId="0" applyFont="1" applyBorder="1" applyAlignment="1">
      <alignment horizontal="center"/>
    </xf>
    <xf numFmtId="0" fontId="31" fillId="0" borderId="36" xfId="0" applyFont="1" applyBorder="1" applyAlignment="1">
      <alignment horizontal="center"/>
    </xf>
    <xf numFmtId="1" fontId="1" fillId="8" borderId="0" xfId="0" applyNumberFormat="1" applyFont="1" applyFill="1" applyBorder="1" applyAlignment="1">
      <alignment vertical="center"/>
    </xf>
    <xf numFmtId="1" fontId="1" fillId="8" borderId="29" xfId="0" applyNumberFormat="1" applyFont="1" applyFill="1" applyBorder="1" applyAlignment="1">
      <alignment vertical="center"/>
    </xf>
    <xf numFmtId="1" fontId="3" fillId="0" borderId="0" xfId="0" applyNumberFormat="1" applyFont="1" applyBorder="1" applyAlignment="1">
      <alignment horizontal="center"/>
    </xf>
    <xf numFmtId="1" fontId="1" fillId="0" borderId="0" xfId="0" applyNumberFormat="1" applyFont="1" applyBorder="1" applyAlignment="1">
      <alignment horizontal="center" vertical="center"/>
    </xf>
    <xf numFmtId="0" fontId="32" fillId="0" borderId="0" xfId="0" applyFont="1" applyAlignment="1">
      <alignment wrapText="1"/>
    </xf>
    <xf numFmtId="1" fontId="1" fillId="5" borderId="19" xfId="0" applyNumberFormat="1" applyFont="1" applyFill="1" applyBorder="1" applyAlignment="1">
      <alignment horizontal="center" vertical="center"/>
    </xf>
    <xf numFmtId="1" fontId="12" fillId="9" borderId="66" xfId="0" applyNumberFormat="1" applyFont="1" applyFill="1" applyBorder="1" applyAlignment="1">
      <alignment vertical="center" textRotation="90"/>
    </xf>
    <xf numFmtId="1" fontId="1" fillId="0" borderId="0" xfId="0" applyNumberFormat="1" applyFont="1" applyBorder="1" applyAlignment="1">
      <alignment vertical="center" wrapText="1"/>
    </xf>
    <xf numFmtId="0" fontId="1" fillId="24" borderId="80" xfId="0" applyFont="1" applyFill="1" applyBorder="1" applyAlignment="1">
      <alignment horizontal="center" vertical="center" wrapText="1"/>
    </xf>
    <xf numFmtId="0" fontId="41" fillId="0" borderId="0" xfId="4"/>
    <xf numFmtId="0" fontId="37" fillId="0" borderId="36" xfId="4" applyFont="1" applyBorder="1" applyAlignment="1">
      <alignment horizontal="center" vertical="center" wrapText="1"/>
    </xf>
    <xf numFmtId="0" fontId="37" fillId="0" borderId="0" xfId="4" applyFont="1" applyAlignment="1">
      <alignment horizontal="center" vertical="center" wrapText="1"/>
    </xf>
    <xf numFmtId="0" fontId="41" fillId="0" borderId="0" xfId="4" applyAlignment="1">
      <alignment horizontal="center" vertical="center" wrapText="1"/>
    </xf>
    <xf numFmtId="0" fontId="30" fillId="10" borderId="0" xfId="0" applyFont="1" applyFill="1" applyAlignment="1">
      <alignment wrapText="1"/>
    </xf>
    <xf numFmtId="0" fontId="30" fillId="10" borderId="0" xfId="0" applyFont="1" applyFill="1" applyAlignment="1">
      <alignment vertical="center" wrapText="1"/>
    </xf>
    <xf numFmtId="1" fontId="36" fillId="25" borderId="36" xfId="0" applyNumberFormat="1" applyFont="1" applyFill="1" applyBorder="1" applyAlignment="1">
      <alignment horizontal="center" vertical="center" wrapText="1"/>
    </xf>
    <xf numFmtId="0" fontId="36" fillId="25" borderId="36" xfId="0" applyFont="1" applyFill="1" applyBorder="1" applyAlignment="1">
      <alignment horizontal="center" vertical="center" wrapText="1"/>
    </xf>
    <xf numFmtId="0" fontId="36" fillId="26" borderId="36" xfId="0" applyFont="1" applyFill="1" applyBorder="1" applyAlignment="1">
      <alignment horizontal="center" vertical="center" wrapText="1"/>
    </xf>
    <xf numFmtId="0" fontId="1" fillId="0" borderId="19" xfId="0" applyFont="1" applyFill="1" applyBorder="1" applyAlignment="1">
      <alignment horizontal="center" vertical="center"/>
    </xf>
    <xf numFmtId="0" fontId="22" fillId="0" borderId="36" xfId="1" applyFont="1" applyBorder="1" applyAlignment="1">
      <alignment horizontal="center" vertical="center" wrapText="1"/>
    </xf>
    <xf numFmtId="0" fontId="22" fillId="11" borderId="36" xfId="1" applyFont="1" applyFill="1" applyBorder="1" applyAlignment="1">
      <alignment horizontal="center" vertical="center" wrapText="1"/>
    </xf>
    <xf numFmtId="0" fontId="22" fillId="0" borderId="37" xfId="1" applyFont="1" applyBorder="1" applyAlignment="1">
      <alignment horizontal="center" vertical="center" wrapText="1"/>
    </xf>
    <xf numFmtId="0" fontId="22" fillId="11" borderId="37" xfId="1" applyFont="1" applyFill="1" applyBorder="1" applyAlignment="1">
      <alignment horizontal="center" vertical="center" wrapText="1"/>
    </xf>
    <xf numFmtId="1" fontId="22" fillId="0" borderId="36" xfId="1" applyNumberFormat="1" applyFont="1" applyBorder="1" applyAlignment="1">
      <alignment horizontal="center" vertical="center" wrapText="1"/>
    </xf>
    <xf numFmtId="1" fontId="22" fillId="11" borderId="36" xfId="1" applyNumberFormat="1" applyFont="1" applyFill="1" applyBorder="1" applyAlignment="1">
      <alignment horizontal="center" vertical="center" wrapText="1"/>
    </xf>
    <xf numFmtId="1" fontId="22" fillId="10" borderId="36" xfId="1" applyNumberFormat="1" applyFont="1" applyFill="1" applyBorder="1" applyAlignment="1">
      <alignment horizontal="center" vertical="center" wrapText="1"/>
    </xf>
    <xf numFmtId="0" fontId="43" fillId="0" borderId="23" xfId="0" applyFont="1" applyFill="1" applyBorder="1" applyAlignment="1">
      <alignment horizontal="center" vertical="center" wrapText="1"/>
    </xf>
    <xf numFmtId="0" fontId="47" fillId="12" borderId="36" xfId="0" applyFont="1" applyFill="1" applyBorder="1" applyAlignment="1">
      <alignment horizontal="center" vertical="center"/>
    </xf>
    <xf numFmtId="0" fontId="46" fillId="0" borderId="36" xfId="0" applyFont="1" applyBorder="1" applyAlignment="1">
      <alignment horizontal="center" vertical="center"/>
    </xf>
    <xf numFmtId="0" fontId="46" fillId="13" borderId="36" xfId="0" applyFont="1" applyFill="1" applyBorder="1" applyAlignment="1">
      <alignment horizontal="center" vertical="center"/>
    </xf>
    <xf numFmtId="0" fontId="45" fillId="13" borderId="36" xfId="0" applyFont="1" applyFill="1" applyBorder="1" applyAlignment="1">
      <alignment horizontal="center" vertical="center"/>
    </xf>
    <xf numFmtId="0" fontId="45" fillId="0" borderId="36" xfId="0" applyFont="1" applyBorder="1" applyAlignment="1">
      <alignment horizontal="center" vertical="center"/>
    </xf>
    <xf numFmtId="0" fontId="45" fillId="14" borderId="36" xfId="0" applyFont="1" applyFill="1" applyBorder="1" applyAlignment="1">
      <alignment horizontal="center" vertical="center"/>
    </xf>
    <xf numFmtId="0" fontId="45" fillId="15" borderId="36" xfId="0" applyFont="1" applyFill="1" applyBorder="1" applyAlignment="1">
      <alignment horizontal="center" vertical="center"/>
    </xf>
    <xf numFmtId="1" fontId="45" fillId="0" borderId="36" xfId="0" applyNumberFormat="1" applyFont="1" applyBorder="1" applyAlignment="1">
      <alignment horizontal="center" vertical="center"/>
    </xf>
    <xf numFmtId="1" fontId="46" fillId="10" borderId="36" xfId="0" applyNumberFormat="1" applyFont="1" applyFill="1" applyBorder="1" applyAlignment="1">
      <alignment horizontal="center" vertical="center" wrapText="1"/>
    </xf>
    <xf numFmtId="1" fontId="45" fillId="14" borderId="36" xfId="0" applyNumberFormat="1" applyFont="1" applyFill="1" applyBorder="1" applyAlignment="1">
      <alignment horizontal="center" vertical="center"/>
    </xf>
    <xf numFmtId="1" fontId="45" fillId="15" borderId="36" xfId="0" applyNumberFormat="1" applyFont="1" applyFill="1" applyBorder="1" applyAlignment="1">
      <alignment horizontal="center" vertical="center"/>
    </xf>
    <xf numFmtId="0" fontId="46" fillId="12" borderId="36" xfId="0" applyFont="1" applyFill="1" applyBorder="1" applyAlignment="1">
      <alignment horizontal="center"/>
    </xf>
    <xf numFmtId="0" fontId="46" fillId="12" borderId="38" xfId="0" applyFont="1" applyFill="1" applyBorder="1" applyAlignment="1">
      <alignment horizontal="center"/>
    </xf>
    <xf numFmtId="1" fontId="46" fillId="12" borderId="36" xfId="0" applyNumberFormat="1" applyFont="1" applyFill="1" applyBorder="1" applyAlignment="1">
      <alignment horizontal="center"/>
    </xf>
    <xf numFmtId="1" fontId="46" fillId="0" borderId="36" xfId="0" applyNumberFormat="1" applyFont="1" applyBorder="1" applyAlignment="1">
      <alignment horizontal="center" vertical="center"/>
    </xf>
    <xf numFmtId="0" fontId="46" fillId="0" borderId="38" xfId="0" applyFont="1" applyBorder="1" applyAlignment="1">
      <alignment horizontal="center" wrapText="1"/>
    </xf>
    <xf numFmtId="1" fontId="45" fillId="25" borderId="36" xfId="6" applyNumberFormat="1" applyFont="1" applyFill="1" applyBorder="1" applyAlignment="1">
      <alignment horizontal="center" vertical="center" wrapText="1"/>
    </xf>
    <xf numFmtId="0" fontId="45" fillId="25" borderId="36" xfId="6" applyFont="1" applyFill="1" applyBorder="1" applyAlignment="1">
      <alignment horizontal="center" vertical="center" wrapText="1"/>
    </xf>
    <xf numFmtId="0" fontId="51" fillId="25" borderId="37" xfId="6" applyFont="1" applyFill="1" applyBorder="1" applyAlignment="1">
      <alignment horizontal="center" vertical="center" wrapText="1"/>
    </xf>
    <xf numFmtId="0" fontId="45" fillId="26" borderId="36" xfId="6" applyFont="1" applyFill="1" applyBorder="1" applyAlignment="1">
      <alignment horizontal="center" vertical="center" wrapText="1"/>
    </xf>
    <xf numFmtId="0" fontId="51" fillId="25" borderId="37" xfId="6" applyFont="1" applyFill="1" applyBorder="1" applyAlignment="1">
      <alignment horizontal="center" wrapText="1"/>
    </xf>
    <xf numFmtId="0" fontId="46" fillId="0" borderId="36" xfId="6" applyFont="1" applyBorder="1" applyAlignment="1">
      <alignment horizontal="center" vertical="center" wrapText="1"/>
    </xf>
    <xf numFmtId="0" fontId="47" fillId="0" borderId="36" xfId="6" applyFont="1" applyBorder="1" applyAlignment="1">
      <alignment horizontal="center" vertical="center" wrapText="1"/>
    </xf>
    <xf numFmtId="0" fontId="47" fillId="0" borderId="39" xfId="6" applyFont="1" applyBorder="1" applyAlignment="1">
      <alignment horizontal="center" vertical="center" wrapText="1"/>
    </xf>
    <xf numFmtId="0" fontId="47" fillId="0" borderId="39" xfId="6" applyFont="1" applyBorder="1" applyAlignment="1">
      <alignment horizontal="center" wrapText="1"/>
    </xf>
    <xf numFmtId="0" fontId="49" fillId="0" borderId="36" xfId="6" applyFont="1" applyBorder="1" applyAlignment="1">
      <alignment horizontal="center" vertical="center" wrapText="1"/>
    </xf>
    <xf numFmtId="0" fontId="30" fillId="10" borderId="36" xfId="6" applyFont="1" applyFill="1" applyBorder="1" applyAlignment="1">
      <alignment horizontal="center" vertical="center" wrapText="1"/>
    </xf>
    <xf numFmtId="0" fontId="32" fillId="0" borderId="36" xfId="6" applyFont="1" applyBorder="1" applyAlignment="1">
      <alignment vertical="center" wrapText="1"/>
    </xf>
    <xf numFmtId="0" fontId="30" fillId="10" borderId="36" xfId="6" applyFont="1" applyFill="1" applyBorder="1" applyAlignment="1">
      <alignment horizontal="left" vertical="top" wrapText="1"/>
    </xf>
    <xf numFmtId="0" fontId="30" fillId="10" borderId="36" xfId="6" applyFont="1" applyFill="1" applyBorder="1" applyAlignment="1">
      <alignment vertical="top" wrapText="1"/>
    </xf>
    <xf numFmtId="0" fontId="32" fillId="0" borderId="36" xfId="6" applyFont="1" applyBorder="1" applyAlignment="1">
      <alignment vertical="top" wrapText="1"/>
    </xf>
    <xf numFmtId="0" fontId="50" fillId="0" borderId="36" xfId="6" applyFont="1" applyBorder="1" applyAlignment="1">
      <alignment vertical="top" wrapText="1"/>
    </xf>
    <xf numFmtId="0" fontId="47" fillId="0" borderId="36" xfId="0" applyFont="1" applyBorder="1" applyAlignment="1">
      <alignment horizontal="center" vertical="center"/>
    </xf>
    <xf numFmtId="0" fontId="46" fillId="0" borderId="36" xfId="0" applyFont="1" applyBorder="1" applyAlignment="1">
      <alignment horizontal="center" vertical="center" wrapText="1"/>
    </xf>
    <xf numFmtId="0" fontId="52" fillId="0" borderId="0" xfId="0" applyFont="1" applyAlignment="1">
      <alignment wrapText="1"/>
    </xf>
    <xf numFmtId="0" fontId="46" fillId="0" borderId="0" xfId="0" applyFont="1" applyAlignment="1">
      <alignment wrapText="1"/>
    </xf>
    <xf numFmtId="0" fontId="44" fillId="0" borderId="0" xfId="0" applyFont="1" applyAlignment="1">
      <alignment vertical="center" wrapText="1"/>
    </xf>
    <xf numFmtId="0" fontId="44" fillId="0" borderId="0" xfId="0" applyFont="1" applyAlignment="1">
      <alignment horizontal="center"/>
    </xf>
    <xf numFmtId="0" fontId="55" fillId="0" borderId="36" xfId="0" applyFont="1" applyBorder="1" applyAlignment="1">
      <alignment horizontal="center" wrapText="1"/>
    </xf>
    <xf numFmtId="0" fontId="55" fillId="0" borderId="38" xfId="0" applyFont="1" applyBorder="1" applyAlignment="1">
      <alignment horizontal="center" wrapText="1"/>
    </xf>
    <xf numFmtId="0" fontId="46" fillId="0" borderId="36" xfId="0" applyFont="1" applyBorder="1" applyAlignment="1">
      <alignment horizontal="center" wrapText="1"/>
    </xf>
    <xf numFmtId="0" fontId="45" fillId="0" borderId="0" xfId="0" applyFont="1"/>
    <xf numFmtId="0" fontId="45" fillId="0" borderId="36" xfId="0" applyFont="1" applyBorder="1" applyAlignment="1">
      <alignment horizontal="center" vertical="center" wrapText="1"/>
    </xf>
    <xf numFmtId="0" fontId="46" fillId="0" borderId="0" xfId="0" applyFont="1"/>
    <xf numFmtId="0" fontId="32" fillId="0" borderId="0" xfId="0" applyFont="1"/>
    <xf numFmtId="0" fontId="44" fillId="0" borderId="0" xfId="0" applyFont="1"/>
    <xf numFmtId="0" fontId="46" fillId="0" borderId="37" xfId="0" applyFont="1" applyBorder="1" applyAlignment="1">
      <alignment horizontal="center" wrapText="1"/>
    </xf>
    <xf numFmtId="0" fontId="46" fillId="0" borderId="39" xfId="0" applyFont="1" applyBorder="1" applyAlignment="1">
      <alignment horizontal="center" wrapText="1"/>
    </xf>
    <xf numFmtId="0" fontId="49" fillId="10" borderId="38" xfId="0" applyFont="1" applyFill="1" applyBorder="1" applyAlignment="1">
      <alignment horizontal="center"/>
    </xf>
    <xf numFmtId="0" fontId="49" fillId="0" borderId="38" xfId="0" applyFont="1" applyBorder="1" applyAlignment="1">
      <alignment horizontal="center"/>
    </xf>
    <xf numFmtId="0" fontId="56" fillId="0" borderId="0" xfId="0" applyFont="1" applyAlignment="1">
      <alignment wrapText="1"/>
    </xf>
    <xf numFmtId="0" fontId="57" fillId="0" borderId="0" xfId="0" applyFont="1" applyAlignment="1">
      <alignment wrapText="1"/>
    </xf>
    <xf numFmtId="0" fontId="1" fillId="0" borderId="19" xfId="0" applyFont="1" applyFill="1" applyBorder="1" applyAlignment="1">
      <alignment horizontal="center" vertical="center"/>
    </xf>
    <xf numFmtId="1" fontId="1" fillId="5" borderId="19" xfId="0" applyNumberFormat="1" applyFont="1" applyFill="1" applyBorder="1" applyAlignment="1">
      <alignment horizontal="center" vertical="center"/>
    </xf>
    <xf numFmtId="1" fontId="1" fillId="0" borderId="19" xfId="0" applyNumberFormat="1" applyFont="1" applyFill="1" applyBorder="1" applyAlignment="1">
      <alignment horizontal="center" vertical="center"/>
    </xf>
    <xf numFmtId="0" fontId="30" fillId="0" borderId="39" xfId="0" applyFont="1" applyBorder="1" applyAlignment="1">
      <alignment horizontal="center"/>
    </xf>
    <xf numFmtId="1" fontId="30" fillId="0" borderId="36" xfId="0" applyNumberFormat="1" applyFont="1" applyBorder="1" applyAlignment="1">
      <alignment horizontal="center"/>
    </xf>
    <xf numFmtId="0" fontId="46" fillId="18" borderId="36" xfId="0" applyFont="1" applyFill="1" applyBorder="1" applyAlignment="1">
      <alignment horizontal="center" vertical="center"/>
    </xf>
    <xf numFmtId="1" fontId="46" fillId="27" borderId="36" xfId="0" applyNumberFormat="1" applyFont="1" applyFill="1" applyBorder="1" applyAlignment="1">
      <alignment horizontal="center"/>
    </xf>
    <xf numFmtId="1" fontId="30" fillId="10" borderId="36" xfId="0" applyNumberFormat="1" applyFont="1" applyFill="1" applyBorder="1" applyAlignment="1">
      <alignment horizontal="center"/>
    </xf>
    <xf numFmtId="1" fontId="31" fillId="0" borderId="36" xfId="0" applyNumberFormat="1" applyFont="1" applyBorder="1" applyAlignment="1">
      <alignment horizontal="center"/>
    </xf>
    <xf numFmtId="1" fontId="31" fillId="10" borderId="36" xfId="0" applyNumberFormat="1" applyFont="1" applyFill="1" applyBorder="1" applyAlignment="1">
      <alignment horizontal="center"/>
    </xf>
    <xf numFmtId="1" fontId="46" fillId="18" borderId="36" xfId="0" applyNumberFormat="1" applyFont="1" applyFill="1" applyBorder="1" applyAlignment="1">
      <alignment horizontal="center" vertical="center"/>
    </xf>
    <xf numFmtId="0" fontId="30" fillId="10" borderId="39" xfId="0" applyFont="1" applyFill="1" applyBorder="1" applyAlignment="1">
      <alignment horizontal="center"/>
    </xf>
    <xf numFmtId="0" fontId="47" fillId="27" borderId="36" xfId="0" applyFont="1" applyFill="1" applyBorder="1" applyAlignment="1">
      <alignment horizontal="center" vertical="center"/>
    </xf>
    <xf numFmtId="0" fontId="47" fillId="27" borderId="38" xfId="0" applyFont="1" applyFill="1" applyBorder="1" applyAlignment="1">
      <alignment horizontal="center"/>
    </xf>
    <xf numFmtId="0" fontId="46" fillId="13" borderId="36" xfId="0" applyFont="1" applyFill="1" applyBorder="1" applyAlignment="1">
      <alignment horizontal="center"/>
    </xf>
    <xf numFmtId="0" fontId="45" fillId="13" borderId="37" xfId="0" applyFont="1" applyFill="1" applyBorder="1" applyAlignment="1">
      <alignment horizontal="center"/>
    </xf>
    <xf numFmtId="0" fontId="46" fillId="13" borderId="37" xfId="0" applyFont="1" applyFill="1" applyBorder="1" applyAlignment="1">
      <alignment horizontal="center"/>
    </xf>
    <xf numFmtId="0" fontId="45" fillId="13" borderId="38" xfId="0" applyFont="1" applyFill="1" applyBorder="1" applyAlignment="1">
      <alignment horizontal="center"/>
    </xf>
    <xf numFmtId="0" fontId="45" fillId="13" borderId="39" xfId="0" applyFont="1" applyFill="1" applyBorder="1" applyAlignment="1">
      <alignment horizontal="center"/>
    </xf>
    <xf numFmtId="0" fontId="46" fillId="13" borderId="39" xfId="0" applyFont="1" applyFill="1" applyBorder="1" applyAlignment="1">
      <alignment horizontal="center"/>
    </xf>
    <xf numFmtId="1" fontId="46" fillId="12" borderId="36" xfId="0" applyNumberFormat="1" applyFont="1" applyFill="1" applyBorder="1" applyAlignment="1">
      <alignment wrapText="1"/>
    </xf>
    <xf numFmtId="0" fontId="51" fillId="27" borderId="37" xfId="6" applyFont="1" applyFill="1" applyBorder="1" applyAlignment="1">
      <alignment horizontal="center" vertical="center" wrapText="1"/>
    </xf>
    <xf numFmtId="0" fontId="51" fillId="26" borderId="37" xfId="6" applyFont="1" applyFill="1" applyBorder="1" applyAlignment="1">
      <alignment horizontal="center" vertical="center" wrapText="1"/>
    </xf>
    <xf numFmtId="0" fontId="51" fillId="0" borderId="37" xfId="6" applyFont="1" applyBorder="1" applyAlignment="1">
      <alignment horizontal="center" vertical="center" wrapText="1"/>
    </xf>
    <xf numFmtId="1" fontId="51" fillId="26" borderId="37" xfId="6" applyNumberFormat="1" applyFont="1" applyFill="1" applyBorder="1" applyAlignment="1">
      <alignment horizontal="center" vertical="center" wrapText="1"/>
    </xf>
    <xf numFmtId="1" fontId="51" fillId="27" borderId="37" xfId="6" applyNumberFormat="1" applyFont="1" applyFill="1" applyBorder="1" applyAlignment="1">
      <alignment horizontal="center" vertical="center" wrapText="1"/>
    </xf>
    <xf numFmtId="0" fontId="44" fillId="0" borderId="0" xfId="6"/>
    <xf numFmtId="0" fontId="47" fillId="27" borderId="36" xfId="6" applyFont="1" applyFill="1" applyBorder="1" applyAlignment="1">
      <alignment horizontal="center" vertical="center" wrapText="1"/>
    </xf>
    <xf numFmtId="0" fontId="47" fillId="27" borderId="36" xfId="6" applyFont="1" applyFill="1" applyBorder="1" applyAlignment="1">
      <alignment horizontal="center" vertical="center"/>
    </xf>
    <xf numFmtId="0" fontId="46" fillId="13" borderId="36" xfId="6" applyFont="1" applyFill="1" applyBorder="1" applyAlignment="1">
      <alignment horizontal="center" vertical="center" wrapText="1"/>
    </xf>
    <xf numFmtId="0" fontId="45" fillId="13" borderId="36" xfId="6" applyFont="1" applyFill="1" applyBorder="1" applyAlignment="1">
      <alignment horizontal="center" vertical="center" wrapText="1"/>
    </xf>
    <xf numFmtId="0" fontId="45" fillId="13" borderId="37" xfId="6" applyFont="1" applyFill="1" applyBorder="1" applyAlignment="1">
      <alignment horizontal="center" vertical="center" wrapText="1"/>
    </xf>
    <xf numFmtId="0" fontId="46" fillId="13" borderId="37" xfId="6" applyFont="1" applyFill="1" applyBorder="1" applyAlignment="1">
      <alignment horizontal="center" vertical="center" wrapText="1"/>
    </xf>
    <xf numFmtId="0" fontId="45" fillId="0" borderId="36" xfId="6" applyFont="1" applyBorder="1" applyAlignment="1">
      <alignment horizontal="center" vertical="center" wrapText="1"/>
    </xf>
    <xf numFmtId="0" fontId="45" fillId="14" borderId="36" xfId="6" applyFont="1" applyFill="1" applyBorder="1" applyAlignment="1">
      <alignment horizontal="center" vertical="center" wrapText="1"/>
    </xf>
    <xf numFmtId="0" fontId="45" fillId="15" borderId="36" xfId="6" applyFont="1" applyFill="1" applyBorder="1" applyAlignment="1">
      <alignment horizontal="center" vertical="center" wrapText="1"/>
    </xf>
    <xf numFmtId="1" fontId="45" fillId="0" borderId="36" xfId="6" applyNumberFormat="1" applyFont="1" applyBorder="1" applyAlignment="1">
      <alignment horizontal="center" vertical="center" wrapText="1"/>
    </xf>
    <xf numFmtId="1" fontId="47" fillId="10" borderId="37" xfId="6" applyNumberFormat="1" applyFont="1" applyFill="1" applyBorder="1" applyAlignment="1">
      <alignment horizontal="center" vertical="center" wrapText="1"/>
    </xf>
    <xf numFmtId="0" fontId="47" fillId="10" borderId="37" xfId="6" applyFont="1" applyFill="1" applyBorder="1" applyAlignment="1">
      <alignment horizontal="center" vertical="center" wrapText="1"/>
    </xf>
    <xf numFmtId="1" fontId="45" fillId="14" borderId="36" xfId="6" applyNumberFormat="1" applyFont="1" applyFill="1" applyBorder="1" applyAlignment="1">
      <alignment horizontal="center" vertical="center" wrapText="1"/>
    </xf>
    <xf numFmtId="1" fontId="45" fillId="15" borderId="36" xfId="6" applyNumberFormat="1" applyFont="1" applyFill="1" applyBorder="1" applyAlignment="1">
      <alignment horizontal="center" vertical="center" wrapText="1"/>
    </xf>
    <xf numFmtId="0" fontId="47" fillId="27" borderId="39" xfId="6" applyFont="1" applyFill="1" applyBorder="1" applyAlignment="1">
      <alignment horizontal="center"/>
    </xf>
    <xf numFmtId="0" fontId="46" fillId="27" borderId="36" xfId="6" applyFont="1" applyFill="1" applyBorder="1" applyAlignment="1">
      <alignment horizontal="center" vertical="center" wrapText="1"/>
    </xf>
    <xf numFmtId="0" fontId="46" fillId="0" borderId="0" xfId="6" applyFont="1" applyAlignment="1">
      <alignment horizontal="center" vertical="center" wrapText="1"/>
    </xf>
    <xf numFmtId="0" fontId="46" fillId="27" borderId="0" xfId="6" applyFont="1" applyFill="1" applyAlignment="1">
      <alignment horizontal="center" vertical="center" wrapText="1"/>
    </xf>
    <xf numFmtId="1" fontId="46" fillId="0" borderId="0" xfId="6" applyNumberFormat="1" applyFont="1" applyAlignment="1">
      <alignment horizontal="center" vertical="center" wrapText="1"/>
    </xf>
    <xf numFmtId="1" fontId="46" fillId="27" borderId="0" xfId="6" applyNumberFormat="1" applyFont="1" applyFill="1" applyAlignment="1">
      <alignment horizontal="center" vertical="center" wrapText="1"/>
    </xf>
    <xf numFmtId="0" fontId="24" fillId="27" borderId="36" xfId="0" applyFont="1" applyFill="1" applyBorder="1" applyAlignment="1">
      <alignment horizontal="center" vertical="center" wrapText="1"/>
    </xf>
    <xf numFmtId="0" fontId="23" fillId="0" borderId="36" xfId="0" applyFont="1" applyBorder="1" applyAlignment="1">
      <alignment horizontal="center" vertical="center" wrapText="1"/>
    </xf>
    <xf numFmtId="0" fontId="23" fillId="13" borderId="36" xfId="0" applyFont="1" applyFill="1" applyBorder="1" applyAlignment="1">
      <alignment horizontal="center" vertical="center" wrapText="1"/>
    </xf>
    <xf numFmtId="0" fontId="22" fillId="13" borderId="36" xfId="0" applyFont="1" applyFill="1" applyBorder="1" applyAlignment="1">
      <alignment horizontal="center" vertical="center" wrapText="1"/>
    </xf>
    <xf numFmtId="0" fontId="22" fillId="13" borderId="37" xfId="0" applyFont="1" applyFill="1" applyBorder="1" applyAlignment="1">
      <alignment horizontal="center" vertical="center" wrapText="1"/>
    </xf>
    <xf numFmtId="0" fontId="23" fillId="13" borderId="37" xfId="0" applyFont="1" applyFill="1" applyBorder="1" applyAlignment="1">
      <alignment horizontal="center" vertical="center" wrapText="1"/>
    </xf>
    <xf numFmtId="0" fontId="22" fillId="0" borderId="36" xfId="0" applyFont="1" applyBorder="1" applyAlignment="1">
      <alignment horizontal="center" vertical="center" wrapText="1"/>
    </xf>
    <xf numFmtId="0" fontId="22" fillId="14" borderId="36" xfId="0" applyFont="1" applyFill="1" applyBorder="1" applyAlignment="1">
      <alignment horizontal="center" vertical="center" wrapText="1"/>
    </xf>
    <xf numFmtId="0" fontId="22" fillId="15" borderId="36" xfId="0" applyFont="1" applyFill="1" applyBorder="1" applyAlignment="1">
      <alignment horizontal="center" vertical="center" wrapText="1"/>
    </xf>
    <xf numFmtId="1" fontId="22" fillId="0" borderId="36" xfId="0" applyNumberFormat="1" applyFont="1" applyBorder="1" applyAlignment="1">
      <alignment horizontal="center" vertical="center" wrapText="1"/>
    </xf>
    <xf numFmtId="1" fontId="24" fillId="10" borderId="37" xfId="0" applyNumberFormat="1" applyFont="1" applyFill="1" applyBorder="1" applyAlignment="1">
      <alignment horizontal="center" vertical="center" wrapText="1"/>
    </xf>
    <xf numFmtId="0" fontId="24" fillId="10" borderId="37" xfId="0" applyFont="1" applyFill="1" applyBorder="1" applyAlignment="1">
      <alignment horizontal="center" vertical="center" wrapText="1"/>
    </xf>
    <xf numFmtId="1" fontId="22" fillId="14" borderId="36" xfId="0" applyNumberFormat="1" applyFont="1" applyFill="1" applyBorder="1" applyAlignment="1">
      <alignment horizontal="center" vertical="center" wrapText="1"/>
    </xf>
    <xf numFmtId="1" fontId="22" fillId="15" borderId="36" xfId="0" applyNumberFormat="1" applyFont="1" applyFill="1" applyBorder="1" applyAlignment="1">
      <alignment horizontal="center" vertical="center" wrapText="1"/>
    </xf>
    <xf numFmtId="0" fontId="24" fillId="27" borderId="38" xfId="0" applyFont="1" applyFill="1" applyBorder="1" applyAlignment="1">
      <alignment horizontal="center" vertical="center" wrapText="1"/>
    </xf>
    <xf numFmtId="0" fontId="24" fillId="27" borderId="36" xfId="0" applyFont="1" applyFill="1" applyBorder="1" applyAlignment="1">
      <alignment horizontal="left" vertical="center" wrapText="1"/>
    </xf>
    <xf numFmtId="0" fontId="24" fillId="28" borderId="38" xfId="0" applyFont="1" applyFill="1" applyBorder="1" applyAlignment="1">
      <alignment horizontal="center" vertical="center" wrapText="1"/>
    </xf>
    <xf numFmtId="0" fontId="47" fillId="27" borderId="36" xfId="0" applyFont="1" applyFill="1" applyBorder="1" applyAlignment="1">
      <alignment horizontal="center" vertical="center" wrapText="1"/>
    </xf>
    <xf numFmtId="0" fontId="46" fillId="13" borderId="36" xfId="0" applyFont="1" applyFill="1" applyBorder="1" applyAlignment="1">
      <alignment horizontal="center" vertical="center" wrapText="1"/>
    </xf>
    <xf numFmtId="0" fontId="45" fillId="13" borderId="36" xfId="0" applyFont="1" applyFill="1" applyBorder="1" applyAlignment="1">
      <alignment horizontal="center" vertical="center" wrapText="1"/>
    </xf>
    <xf numFmtId="0" fontId="45" fillId="13" borderId="37" xfId="0" applyFont="1" applyFill="1" applyBorder="1" applyAlignment="1">
      <alignment horizontal="center" vertical="center" wrapText="1"/>
    </xf>
    <xf numFmtId="0" fontId="46" fillId="13" borderId="37" xfId="0" applyFont="1" applyFill="1" applyBorder="1" applyAlignment="1">
      <alignment horizontal="center" vertical="center" wrapText="1"/>
    </xf>
    <xf numFmtId="0" fontId="45" fillId="14" borderId="36" xfId="0" applyFont="1" applyFill="1" applyBorder="1" applyAlignment="1">
      <alignment horizontal="center" vertical="center" wrapText="1"/>
    </xf>
    <xf numFmtId="0" fontId="45" fillId="15" borderId="36" xfId="0" applyFont="1" applyFill="1" applyBorder="1" applyAlignment="1">
      <alignment horizontal="center" vertical="center" wrapText="1"/>
    </xf>
    <xf numFmtId="1" fontId="45" fillId="0" borderId="36" xfId="0" applyNumberFormat="1" applyFont="1" applyBorder="1" applyAlignment="1">
      <alignment horizontal="center" vertical="center" wrapText="1"/>
    </xf>
    <xf numFmtId="1" fontId="47" fillId="10" borderId="37" xfId="0" applyNumberFormat="1" applyFont="1" applyFill="1" applyBorder="1" applyAlignment="1">
      <alignment horizontal="center" vertical="center" wrapText="1"/>
    </xf>
    <xf numFmtId="0" fontId="47" fillId="10" borderId="37" xfId="0" applyFont="1" applyFill="1" applyBorder="1" applyAlignment="1">
      <alignment horizontal="center" vertical="center" wrapText="1"/>
    </xf>
    <xf numFmtId="1" fontId="45" fillId="14" borderId="36" xfId="0" applyNumberFormat="1" applyFont="1" applyFill="1" applyBorder="1" applyAlignment="1">
      <alignment horizontal="center" vertical="center" wrapText="1"/>
    </xf>
    <xf numFmtId="1" fontId="45" fillId="15" borderId="36" xfId="0" applyNumberFormat="1" applyFont="1" applyFill="1" applyBorder="1" applyAlignment="1">
      <alignment horizontal="center" vertical="center" wrapText="1"/>
    </xf>
    <xf numFmtId="0" fontId="45" fillId="27" borderId="36" xfId="0" applyFont="1" applyFill="1" applyBorder="1" applyAlignment="1">
      <alignment horizontal="center" vertical="center" wrapText="1"/>
    </xf>
    <xf numFmtId="0" fontId="45" fillId="10" borderId="36" xfId="0" applyFont="1" applyFill="1" applyBorder="1" applyAlignment="1">
      <alignment horizontal="center" vertical="center" wrapText="1"/>
    </xf>
    <xf numFmtId="0" fontId="45" fillId="11" borderId="36" xfId="0" applyFont="1" applyFill="1" applyBorder="1" applyAlignment="1">
      <alignment horizontal="center" vertical="center" wrapText="1"/>
    </xf>
    <xf numFmtId="0" fontId="45" fillId="0" borderId="37" xfId="0" applyFont="1" applyBorder="1" applyAlignment="1">
      <alignment horizontal="center" vertical="center" wrapText="1"/>
    </xf>
    <xf numFmtId="0" fontId="45" fillId="27" borderId="37" xfId="0" applyFont="1" applyFill="1" applyBorder="1" applyAlignment="1">
      <alignment horizontal="center" vertical="center" wrapText="1"/>
    </xf>
    <xf numFmtId="0" fontId="45" fillId="11" borderId="37" xfId="0" applyFont="1" applyFill="1" applyBorder="1" applyAlignment="1">
      <alignment horizontal="center" vertical="center" wrapText="1"/>
    </xf>
    <xf numFmtId="1" fontId="45" fillId="27" borderId="36" xfId="0" applyNumberFormat="1" applyFont="1" applyFill="1" applyBorder="1" applyAlignment="1">
      <alignment horizontal="center" vertical="center" wrapText="1"/>
    </xf>
    <xf numFmtId="1" fontId="45" fillId="19" borderId="36" xfId="0" applyNumberFormat="1" applyFont="1" applyFill="1" applyBorder="1" applyAlignment="1">
      <alignment horizontal="center" vertical="center" wrapText="1"/>
    </xf>
    <xf numFmtId="1" fontId="45" fillId="11" borderId="36" xfId="0" applyNumberFormat="1" applyFont="1" applyFill="1" applyBorder="1" applyAlignment="1">
      <alignment horizontal="center" vertical="center" wrapText="1"/>
    </xf>
    <xf numFmtId="0" fontId="45" fillId="18" borderId="37" xfId="0" applyFont="1" applyFill="1" applyBorder="1" applyAlignment="1">
      <alignment horizontal="center" vertical="center" wrapText="1"/>
    </xf>
    <xf numFmtId="0" fontId="46" fillId="27" borderId="36" xfId="0" applyFont="1" applyFill="1" applyBorder="1" applyAlignment="1">
      <alignment horizontal="center" vertical="center"/>
    </xf>
    <xf numFmtId="0" fontId="45" fillId="27" borderId="1" xfId="0" applyFont="1" applyFill="1" applyBorder="1" applyAlignment="1">
      <alignment horizontal="center" vertical="center" wrapText="1"/>
    </xf>
    <xf numFmtId="0" fontId="45" fillId="10" borderId="1" xfId="0" applyFont="1" applyFill="1" applyBorder="1" applyAlignment="1">
      <alignment horizontal="center" vertical="center" wrapText="1"/>
    </xf>
    <xf numFmtId="0" fontId="45" fillId="0" borderId="1" xfId="0" applyFont="1" applyBorder="1" applyAlignment="1">
      <alignment horizontal="center" vertical="center" wrapText="1"/>
    </xf>
    <xf numFmtId="0" fontId="45" fillId="11" borderId="1" xfId="0" applyFont="1" applyFill="1" applyBorder="1" applyAlignment="1">
      <alignment horizontal="center" vertical="center" wrapText="1"/>
    </xf>
    <xf numFmtId="0" fontId="45" fillId="11" borderId="1" xfId="0" applyFont="1" applyFill="1" applyBorder="1" applyAlignment="1">
      <alignment horizontal="center" wrapText="1"/>
    </xf>
    <xf numFmtId="1" fontId="45" fillId="0" borderId="1" xfId="0" applyNumberFormat="1" applyFont="1" applyBorder="1" applyAlignment="1">
      <alignment horizontal="center" vertical="center" wrapText="1"/>
    </xf>
    <xf numFmtId="1" fontId="45" fillId="27" borderId="1" xfId="0" applyNumberFormat="1" applyFont="1" applyFill="1" applyBorder="1" applyAlignment="1">
      <alignment horizontal="center" vertical="center" wrapText="1"/>
    </xf>
    <xf numFmtId="1" fontId="45" fillId="19" borderId="1" xfId="0" applyNumberFormat="1" applyFont="1" applyFill="1" applyBorder="1" applyAlignment="1">
      <alignment horizontal="center" vertical="center" wrapText="1"/>
    </xf>
    <xf numFmtId="1" fontId="45" fillId="11" borderId="1" xfId="0" applyNumberFormat="1" applyFont="1" applyFill="1" applyBorder="1" applyAlignment="1">
      <alignment horizontal="center" vertical="center" wrapText="1"/>
    </xf>
    <xf numFmtId="0" fontId="45" fillId="18" borderId="1" xfId="0" applyFont="1" applyFill="1" applyBorder="1" applyAlignment="1">
      <alignment horizontal="center" vertical="center" wrapText="1"/>
    </xf>
    <xf numFmtId="0" fontId="47" fillId="27" borderId="1" xfId="0" applyFont="1" applyFill="1" applyBorder="1" applyAlignment="1">
      <alignment horizontal="center" vertical="center"/>
    </xf>
    <xf numFmtId="0" fontId="47" fillId="10" borderId="1" xfId="0" applyFont="1" applyFill="1" applyBorder="1" applyAlignment="1">
      <alignment horizontal="center" vertical="center"/>
    </xf>
    <xf numFmtId="0" fontId="46" fillId="0" borderId="1" xfId="0" applyFont="1" applyBorder="1" applyAlignment="1">
      <alignment horizontal="center" vertical="center"/>
    </xf>
    <xf numFmtId="0" fontId="46" fillId="13" borderId="1" xfId="0" applyFont="1" applyFill="1" applyBorder="1" applyAlignment="1">
      <alignment horizontal="center" vertical="center"/>
    </xf>
    <xf numFmtId="0" fontId="45" fillId="13" borderId="1" xfId="0" applyFont="1" applyFill="1" applyBorder="1" applyAlignment="1">
      <alignment horizontal="center" vertical="center"/>
    </xf>
    <xf numFmtId="0" fontId="47" fillId="18" borderId="1" xfId="0" applyFont="1" applyFill="1" applyBorder="1" applyAlignment="1">
      <alignment horizontal="center" vertical="center"/>
    </xf>
    <xf numFmtId="0" fontId="45" fillId="13" borderId="1" xfId="0" applyFont="1" applyFill="1" applyBorder="1" applyAlignment="1">
      <alignment horizontal="center"/>
    </xf>
    <xf numFmtId="0" fontId="46" fillId="13" borderId="1" xfId="0" applyFont="1" applyFill="1" applyBorder="1" applyAlignment="1">
      <alignment horizontal="center"/>
    </xf>
    <xf numFmtId="0" fontId="45" fillId="0" borderId="1" xfId="0" applyFont="1" applyBorder="1" applyAlignment="1">
      <alignment horizontal="center" vertical="center"/>
    </xf>
    <xf numFmtId="0" fontId="45" fillId="14" borderId="1" xfId="0" applyFont="1" applyFill="1" applyBorder="1" applyAlignment="1">
      <alignment horizontal="center" vertical="center"/>
    </xf>
    <xf numFmtId="0" fontId="45" fillId="15" borderId="1" xfId="0" applyFont="1" applyFill="1" applyBorder="1" applyAlignment="1">
      <alignment horizontal="center" vertical="center"/>
    </xf>
    <xf numFmtId="1" fontId="46" fillId="10" borderId="1" xfId="0" applyNumberFormat="1" applyFont="1" applyFill="1" applyBorder="1" applyAlignment="1">
      <alignment horizontal="center" vertical="center" wrapText="1"/>
    </xf>
    <xf numFmtId="1" fontId="45" fillId="0" borderId="1" xfId="0" applyNumberFormat="1" applyFont="1" applyBorder="1" applyAlignment="1">
      <alignment horizontal="center" vertical="center"/>
    </xf>
    <xf numFmtId="1" fontId="45" fillId="14" borderId="1" xfId="0" applyNumberFormat="1" applyFont="1" applyFill="1" applyBorder="1" applyAlignment="1">
      <alignment horizontal="center" vertical="center"/>
    </xf>
    <xf numFmtId="1" fontId="45" fillId="15" borderId="1" xfId="0" applyNumberFormat="1" applyFont="1" applyFill="1" applyBorder="1" applyAlignment="1">
      <alignment horizontal="center" vertical="center"/>
    </xf>
    <xf numFmtId="0" fontId="47" fillId="27" borderId="1" xfId="0" applyFont="1" applyFill="1" applyBorder="1" applyAlignment="1">
      <alignment horizontal="left" vertical="center" wrapText="1"/>
    </xf>
    <xf numFmtId="0" fontId="46" fillId="27" borderId="1" xfId="0" applyFont="1" applyFill="1" applyBorder="1" applyAlignment="1">
      <alignment horizontal="center" vertical="center"/>
    </xf>
    <xf numFmtId="1" fontId="1" fillId="5" borderId="19" xfId="0" applyNumberFormat="1" applyFont="1" applyFill="1" applyBorder="1" applyAlignment="1">
      <alignment horizontal="center" vertical="center"/>
    </xf>
    <xf numFmtId="0" fontId="22" fillId="27" borderId="36" xfId="0" applyFont="1" applyFill="1" applyBorder="1" applyAlignment="1">
      <alignment horizontal="center" vertical="center" wrapText="1"/>
    </xf>
    <xf numFmtId="0" fontId="22" fillId="26" borderId="36" xfId="0" applyFont="1" applyFill="1" applyBorder="1" applyAlignment="1">
      <alignment horizontal="center" vertical="center" wrapText="1"/>
    </xf>
    <xf numFmtId="0" fontId="22" fillId="11" borderId="36" xfId="0" applyFont="1" applyFill="1" applyBorder="1" applyAlignment="1">
      <alignment horizontal="center" vertical="center" wrapText="1"/>
    </xf>
    <xf numFmtId="0" fontId="22" fillId="26" borderId="37" xfId="0" applyFont="1" applyFill="1" applyBorder="1" applyAlignment="1">
      <alignment horizontal="center" vertical="center" wrapText="1"/>
    </xf>
    <xf numFmtId="0" fontId="22" fillId="27" borderId="37" xfId="0" applyFont="1" applyFill="1" applyBorder="1" applyAlignment="1">
      <alignment horizontal="center" vertical="center" wrapText="1"/>
    </xf>
    <xf numFmtId="1" fontId="22" fillId="26" borderId="36" xfId="0" applyNumberFormat="1" applyFont="1" applyFill="1" applyBorder="1" applyAlignment="1">
      <alignment horizontal="center" vertical="center" wrapText="1"/>
    </xf>
    <xf numFmtId="1" fontId="22" fillId="27" borderId="36" xfId="0" applyNumberFormat="1" applyFont="1" applyFill="1" applyBorder="1" applyAlignment="1">
      <alignment horizontal="center" vertical="center" wrapText="1"/>
    </xf>
    <xf numFmtId="0" fontId="23" fillId="27" borderId="36" xfId="0" applyFont="1" applyFill="1" applyBorder="1" applyAlignment="1">
      <alignment horizontal="center"/>
    </xf>
    <xf numFmtId="0" fontId="24" fillId="27" borderId="36" xfId="0" applyFont="1" applyFill="1" applyBorder="1" applyAlignment="1">
      <alignment horizontal="center" vertical="center"/>
    </xf>
    <xf numFmtId="1" fontId="24" fillId="27" borderId="36" xfId="0" applyNumberFormat="1" applyFont="1" applyFill="1" applyBorder="1" applyAlignment="1">
      <alignment horizontal="center" vertical="center"/>
    </xf>
    <xf numFmtId="0" fontId="22" fillId="10" borderId="36" xfId="0" applyFont="1" applyFill="1" applyBorder="1" applyAlignment="1">
      <alignment horizontal="center" vertical="center"/>
    </xf>
    <xf numFmtId="0" fontId="23" fillId="27" borderId="36" xfId="0" applyFont="1" applyFill="1" applyBorder="1" applyAlignment="1">
      <alignment horizontal="center" vertical="center"/>
    </xf>
    <xf numFmtId="1" fontId="22" fillId="10" borderId="36" xfId="0" applyNumberFormat="1" applyFont="1" applyFill="1" applyBorder="1" applyAlignment="1">
      <alignment horizontal="center" vertical="center"/>
    </xf>
    <xf numFmtId="1" fontId="23" fillId="27" borderId="36" xfId="0" applyNumberFormat="1" applyFont="1" applyFill="1" applyBorder="1" applyAlignment="1">
      <alignment horizontal="center" vertical="center"/>
    </xf>
    <xf numFmtId="1" fontId="22" fillId="18" borderId="36" xfId="0" applyNumberFormat="1" applyFont="1" applyFill="1" applyBorder="1" applyAlignment="1">
      <alignment horizontal="center" vertical="center"/>
    </xf>
    <xf numFmtId="1" fontId="23" fillId="18" borderId="36" xfId="0" applyNumberFormat="1" applyFont="1" applyFill="1" applyBorder="1" applyAlignment="1">
      <alignment horizontal="center" vertical="center" wrapText="1"/>
    </xf>
    <xf numFmtId="1" fontId="24" fillId="27" borderId="36" xfId="0" applyNumberFormat="1" applyFont="1" applyFill="1" applyBorder="1" applyAlignment="1">
      <alignment horizontal="center" vertical="center" wrapText="1"/>
    </xf>
    <xf numFmtId="0" fontId="23" fillId="27" borderId="38" xfId="0" applyFont="1" applyFill="1" applyBorder="1" applyAlignment="1">
      <alignment horizontal="center"/>
    </xf>
    <xf numFmtId="1" fontId="24" fillId="27" borderId="38" xfId="0" applyNumberFormat="1" applyFont="1" applyFill="1" applyBorder="1" applyAlignment="1">
      <alignment horizontal="center" vertical="center"/>
    </xf>
    <xf numFmtId="1" fontId="24" fillId="27" borderId="38" xfId="0" applyNumberFormat="1" applyFont="1" applyFill="1" applyBorder="1" applyAlignment="1">
      <alignment horizontal="center" vertical="center" wrapText="1"/>
    </xf>
    <xf numFmtId="0" fontId="59" fillId="27" borderId="38" xfId="0" applyFont="1" applyFill="1" applyBorder="1" applyAlignment="1">
      <alignment horizontal="center" vertical="center"/>
    </xf>
    <xf numFmtId="0" fontId="32" fillId="27" borderId="38" xfId="0" applyFont="1" applyFill="1" applyBorder="1" applyAlignment="1">
      <alignment horizontal="center"/>
    </xf>
    <xf numFmtId="0" fontId="24" fillId="27" borderId="0" xfId="0" applyFont="1" applyFill="1" applyAlignment="1">
      <alignment horizontal="center" vertical="center"/>
    </xf>
    <xf numFmtId="0" fontId="23" fillId="27" borderId="0" xfId="0" applyFont="1" applyFill="1" applyAlignment="1">
      <alignment horizontal="center" vertical="center"/>
    </xf>
    <xf numFmtId="0" fontId="23" fillId="10" borderId="0" xfId="0" applyFont="1" applyFill="1" applyAlignment="1">
      <alignment horizontal="center" vertical="center"/>
    </xf>
    <xf numFmtId="0" fontId="23" fillId="0" borderId="0" xfId="0" applyFont="1" applyAlignment="1">
      <alignment horizontal="center" vertical="center"/>
    </xf>
    <xf numFmtId="1" fontId="23" fillId="10" borderId="0" xfId="0" applyNumberFormat="1" applyFont="1" applyFill="1" applyAlignment="1">
      <alignment horizontal="center" vertical="center"/>
    </xf>
    <xf numFmtId="1" fontId="23" fillId="0" borderId="0" xfId="0" applyNumberFormat="1" applyFont="1" applyAlignment="1">
      <alignment horizontal="center" vertical="center"/>
    </xf>
    <xf numFmtId="1" fontId="23" fillId="27" borderId="0" xfId="0" applyNumberFormat="1" applyFont="1" applyFill="1" applyAlignment="1">
      <alignment horizontal="center" vertical="center"/>
    </xf>
    <xf numFmtId="1" fontId="23" fillId="18" borderId="0" xfId="0" applyNumberFormat="1" applyFont="1" applyFill="1" applyAlignment="1">
      <alignment horizontal="center" vertical="center"/>
    </xf>
    <xf numFmtId="0" fontId="24" fillId="27" borderId="37" xfId="0" applyFont="1" applyFill="1" applyBorder="1" applyAlignment="1">
      <alignment horizontal="center" vertical="center"/>
    </xf>
    <xf numFmtId="0" fontId="24" fillId="27" borderId="38" xfId="0" applyFont="1" applyFill="1" applyBorder="1" applyAlignment="1">
      <alignment horizontal="center" vertical="center"/>
    </xf>
    <xf numFmtId="0" fontId="23" fillId="27" borderId="39" xfId="0" applyFont="1" applyFill="1" applyBorder="1" applyAlignment="1">
      <alignment horizontal="center" wrapText="1"/>
    </xf>
    <xf numFmtId="0" fontId="58" fillId="0" borderId="36" xfId="0" applyFont="1" applyBorder="1" applyAlignment="1">
      <alignment horizontal="center"/>
    </xf>
    <xf numFmtId="1" fontId="24" fillId="26" borderId="36" xfId="0" applyNumberFormat="1" applyFont="1" applyFill="1" applyBorder="1" applyAlignment="1">
      <alignment horizontal="center" vertical="center"/>
    </xf>
    <xf numFmtId="0" fontId="58" fillId="10" borderId="36" xfId="0" applyFont="1" applyFill="1" applyBorder="1" applyAlignment="1">
      <alignment horizontal="center"/>
    </xf>
    <xf numFmtId="0" fontId="58" fillId="0" borderId="36" xfId="0" applyFont="1" applyBorder="1" applyAlignment="1">
      <alignment horizontal="center" wrapText="1"/>
    </xf>
    <xf numFmtId="0" fontId="58" fillId="30" borderId="36" xfId="0" applyFont="1" applyFill="1" applyBorder="1" applyAlignment="1">
      <alignment horizontal="center"/>
    </xf>
    <xf numFmtId="0" fontId="23" fillId="28" borderId="36" xfId="0" applyFont="1" applyFill="1" applyBorder="1" applyAlignment="1">
      <alignment horizontal="center"/>
    </xf>
    <xf numFmtId="0" fontId="45" fillId="27" borderId="36" xfId="6" applyFont="1" applyFill="1" applyBorder="1" applyAlignment="1">
      <alignment horizontal="center" vertical="center" wrapText="1"/>
    </xf>
    <xf numFmtId="0" fontId="45" fillId="11" borderId="36" xfId="6" applyFont="1" applyFill="1" applyBorder="1" applyAlignment="1">
      <alignment horizontal="center" vertical="center" wrapText="1"/>
    </xf>
    <xf numFmtId="0" fontId="45" fillId="26" borderId="37" xfId="6" applyFont="1" applyFill="1" applyBorder="1" applyAlignment="1">
      <alignment horizontal="center" vertical="center" wrapText="1"/>
    </xf>
    <xf numFmtId="0" fontId="45" fillId="18" borderId="37" xfId="6" applyFont="1" applyFill="1" applyBorder="1" applyAlignment="1">
      <alignment horizontal="center" vertical="center" wrapText="1"/>
    </xf>
    <xf numFmtId="0" fontId="45" fillId="18" borderId="36" xfId="6" applyFont="1" applyFill="1" applyBorder="1" applyAlignment="1">
      <alignment horizontal="center" vertical="center" wrapText="1"/>
    </xf>
    <xf numFmtId="0" fontId="45" fillId="10" borderId="36" xfId="6" applyFont="1" applyFill="1" applyBorder="1" applyAlignment="1">
      <alignment horizontal="center" vertical="center" wrapText="1"/>
    </xf>
    <xf numFmtId="1" fontId="45" fillId="26" borderId="36" xfId="6" applyNumberFormat="1" applyFont="1" applyFill="1" applyBorder="1" applyAlignment="1">
      <alignment horizontal="center" vertical="center" wrapText="1"/>
    </xf>
    <xf numFmtId="1" fontId="45" fillId="27" borderId="36" xfId="6" applyNumberFormat="1" applyFont="1" applyFill="1" applyBorder="1" applyAlignment="1">
      <alignment horizontal="center" vertical="center" wrapText="1"/>
    </xf>
    <xf numFmtId="0" fontId="46" fillId="27" borderId="36" xfId="6" applyFont="1" applyFill="1" applyBorder="1" applyAlignment="1">
      <alignment horizontal="center" vertical="center"/>
    </xf>
    <xf numFmtId="0" fontId="46" fillId="10" borderId="36" xfId="6" applyFont="1" applyFill="1" applyBorder="1" applyAlignment="1">
      <alignment horizontal="center" vertical="center"/>
    </xf>
    <xf numFmtId="0" fontId="46" fillId="13" borderId="36" xfId="6" applyFont="1" applyFill="1" applyBorder="1" applyAlignment="1">
      <alignment horizontal="center" vertical="center"/>
    </xf>
    <xf numFmtId="0" fontId="45" fillId="13" borderId="37" xfId="6" applyFont="1" applyFill="1" applyBorder="1" applyAlignment="1">
      <alignment horizontal="center" vertical="center"/>
    </xf>
    <xf numFmtId="0" fontId="46" fillId="13" borderId="37" xfId="6" applyFont="1" applyFill="1" applyBorder="1" applyAlignment="1">
      <alignment horizontal="center" vertical="center"/>
    </xf>
    <xf numFmtId="0" fontId="45" fillId="13" borderId="36" xfId="6" applyFont="1" applyFill="1" applyBorder="1" applyAlignment="1">
      <alignment horizontal="center" vertical="center"/>
    </xf>
    <xf numFmtId="0" fontId="45" fillId="10" borderId="36" xfId="6" applyFont="1" applyFill="1" applyBorder="1" applyAlignment="1">
      <alignment horizontal="center" vertical="center"/>
    </xf>
    <xf numFmtId="1" fontId="47" fillId="27" borderId="38" xfId="6" applyNumberFormat="1" applyFont="1" applyFill="1" applyBorder="1" applyAlignment="1">
      <alignment horizontal="center" vertical="center"/>
    </xf>
    <xf numFmtId="0" fontId="45" fillId="14" borderId="36" xfId="6" applyFont="1" applyFill="1" applyBorder="1" applyAlignment="1">
      <alignment horizontal="center" vertical="center"/>
    </xf>
    <xf numFmtId="0" fontId="45" fillId="15" borderId="36" xfId="6" applyFont="1" applyFill="1" applyBorder="1" applyAlignment="1">
      <alignment horizontal="center" vertical="center"/>
    </xf>
    <xf numFmtId="1" fontId="47" fillId="18" borderId="36" xfId="6" applyNumberFormat="1" applyFont="1" applyFill="1" applyBorder="1" applyAlignment="1">
      <alignment horizontal="center" vertical="center"/>
    </xf>
    <xf numFmtId="1" fontId="45" fillId="10" borderId="36" xfId="6" applyNumberFormat="1" applyFont="1" applyFill="1" applyBorder="1" applyAlignment="1">
      <alignment horizontal="center" vertical="center"/>
    </xf>
    <xf numFmtId="1" fontId="46" fillId="10" borderId="36" xfId="6" applyNumberFormat="1" applyFont="1" applyFill="1" applyBorder="1" applyAlignment="1">
      <alignment horizontal="center" vertical="center" wrapText="1"/>
    </xf>
    <xf numFmtId="1" fontId="46" fillId="27" borderId="36" xfId="6" applyNumberFormat="1" applyFont="1" applyFill="1" applyBorder="1" applyAlignment="1">
      <alignment horizontal="center" vertical="center"/>
    </xf>
    <xf numFmtId="1" fontId="45" fillId="18" borderId="36" xfId="6" applyNumberFormat="1" applyFont="1" applyFill="1" applyBorder="1" applyAlignment="1">
      <alignment horizontal="center" vertical="center"/>
    </xf>
    <xf numFmtId="1" fontId="46" fillId="18" borderId="36" xfId="6" applyNumberFormat="1" applyFont="1" applyFill="1" applyBorder="1" applyAlignment="1">
      <alignment horizontal="center" vertical="center" wrapText="1"/>
    </xf>
    <xf numFmtId="1" fontId="45" fillId="14" borderId="36" xfId="6" applyNumberFormat="1" applyFont="1" applyFill="1" applyBorder="1" applyAlignment="1">
      <alignment horizontal="center" vertical="center"/>
    </xf>
    <xf numFmtId="1" fontId="45" fillId="15" borderId="36" xfId="6" applyNumberFormat="1" applyFont="1" applyFill="1" applyBorder="1" applyAlignment="1">
      <alignment horizontal="center" vertical="center"/>
    </xf>
    <xf numFmtId="0" fontId="46" fillId="27" borderId="38" xfId="6" applyFont="1" applyFill="1" applyBorder="1" applyAlignment="1">
      <alignment horizontal="center"/>
    </xf>
    <xf numFmtId="0" fontId="47" fillId="27" borderId="38" xfId="6" applyFont="1" applyFill="1" applyBorder="1" applyAlignment="1">
      <alignment horizontal="center" vertical="center"/>
    </xf>
    <xf numFmtId="0" fontId="48" fillId="27" borderId="38" xfId="6" applyFont="1" applyFill="1" applyBorder="1" applyAlignment="1">
      <alignment horizontal="center" vertical="center"/>
    </xf>
    <xf numFmtId="0" fontId="32" fillId="27" borderId="38" xfId="6" applyFont="1" applyFill="1" applyBorder="1" applyAlignment="1">
      <alignment horizontal="center"/>
    </xf>
    <xf numFmtId="0" fontId="50" fillId="27" borderId="36" xfId="6" applyFont="1" applyFill="1" applyBorder="1" applyAlignment="1">
      <alignment horizontal="center" vertical="center"/>
    </xf>
    <xf numFmtId="0" fontId="50" fillId="27" borderId="38" xfId="6" applyFont="1" applyFill="1" applyBorder="1" applyAlignment="1">
      <alignment horizontal="center" vertical="center"/>
    </xf>
    <xf numFmtId="0" fontId="47" fillId="27" borderId="0" xfId="6" applyFont="1" applyFill="1" applyAlignment="1">
      <alignment horizontal="center" vertical="center"/>
    </xf>
    <xf numFmtId="0" fontId="46" fillId="27" borderId="0" xfId="6" applyFont="1" applyFill="1" applyAlignment="1">
      <alignment horizontal="center" vertical="center"/>
    </xf>
    <xf numFmtId="0" fontId="46" fillId="10" borderId="0" xfId="6" applyFont="1" applyFill="1" applyAlignment="1">
      <alignment horizontal="center" vertical="center"/>
    </xf>
    <xf numFmtId="0" fontId="46" fillId="0" borderId="0" xfId="6" applyFont="1" applyAlignment="1">
      <alignment horizontal="center" vertical="center"/>
    </xf>
    <xf numFmtId="0" fontId="46" fillId="18" borderId="0" xfId="6" applyFont="1" applyFill="1" applyAlignment="1">
      <alignment horizontal="center" vertical="center"/>
    </xf>
    <xf numFmtId="1" fontId="46" fillId="10" borderId="0" xfId="6" applyNumberFormat="1" applyFont="1" applyFill="1" applyAlignment="1">
      <alignment horizontal="center" vertical="center"/>
    </xf>
    <xf numFmtId="1" fontId="46" fillId="0" borderId="0" xfId="6" applyNumberFormat="1" applyFont="1" applyAlignment="1">
      <alignment horizontal="center" vertical="center"/>
    </xf>
    <xf numFmtId="1" fontId="46" fillId="27" borderId="0" xfId="6" applyNumberFormat="1" applyFont="1" applyFill="1" applyAlignment="1">
      <alignment horizontal="center" vertical="center"/>
    </xf>
    <xf numFmtId="1" fontId="46" fillId="18" borderId="0" xfId="6" applyNumberFormat="1" applyFont="1" applyFill="1" applyAlignment="1">
      <alignment horizontal="center" vertical="center"/>
    </xf>
    <xf numFmtId="0" fontId="47" fillId="27" borderId="37" xfId="6" applyFont="1" applyFill="1" applyBorder="1" applyAlignment="1">
      <alignment horizontal="center" vertical="center"/>
    </xf>
    <xf numFmtId="1" fontId="5" fillId="0" borderId="19" xfId="0" applyNumberFormat="1" applyFont="1" applyFill="1" applyBorder="1" applyAlignment="1">
      <alignment horizontal="center" vertical="center"/>
    </xf>
    <xf numFmtId="1" fontId="1" fillId="11" borderId="81" xfId="1" applyNumberFormat="1" applyFont="1" applyFill="1" applyBorder="1" applyAlignment="1">
      <alignment horizontal="center" vertical="center" wrapText="1"/>
    </xf>
    <xf numFmtId="0" fontId="23" fillId="12" borderId="1" xfId="0" applyFont="1" applyFill="1" applyBorder="1" applyAlignment="1">
      <alignment horizontal="center"/>
    </xf>
    <xf numFmtId="0" fontId="24" fillId="27" borderId="1" xfId="0" applyFont="1" applyFill="1" applyBorder="1" applyAlignment="1">
      <alignment horizontal="center" vertical="center"/>
    </xf>
    <xf numFmtId="0" fontId="23" fillId="0" borderId="1" xfId="0" applyFont="1" applyBorder="1" applyAlignment="1">
      <alignment horizontal="center" vertical="center"/>
    </xf>
    <xf numFmtId="0" fontId="23" fillId="13" borderId="1" xfId="0" applyFont="1" applyFill="1" applyBorder="1" applyAlignment="1">
      <alignment horizontal="center" vertical="center"/>
    </xf>
    <xf numFmtId="0" fontId="22" fillId="13" borderId="1" xfId="0" applyFont="1" applyFill="1" applyBorder="1" applyAlignment="1">
      <alignment horizontal="center" vertical="center"/>
    </xf>
    <xf numFmtId="0" fontId="22" fillId="13" borderId="1" xfId="0" applyFont="1" applyFill="1" applyBorder="1" applyAlignment="1">
      <alignment horizontal="center"/>
    </xf>
    <xf numFmtId="0" fontId="23" fillId="13" borderId="1" xfId="0" applyFont="1" applyFill="1" applyBorder="1" applyAlignment="1">
      <alignment horizontal="center"/>
    </xf>
    <xf numFmtId="0" fontId="22" fillId="0" borderId="1" xfId="0" applyFont="1" applyBorder="1" applyAlignment="1">
      <alignment horizontal="center" vertical="center"/>
    </xf>
    <xf numFmtId="0" fontId="24" fillId="27" borderId="1" xfId="0" applyFont="1" applyFill="1" applyBorder="1" applyAlignment="1">
      <alignment horizontal="center" vertical="center" wrapText="1"/>
    </xf>
    <xf numFmtId="0" fontId="22" fillId="14" borderId="1" xfId="0" applyFont="1" applyFill="1" applyBorder="1" applyAlignment="1">
      <alignment horizontal="center" vertical="center"/>
    </xf>
    <xf numFmtId="0" fontId="22" fillId="15" borderId="1" xfId="0" applyFont="1" applyFill="1" applyBorder="1" applyAlignment="1">
      <alignment horizontal="center" vertical="center"/>
    </xf>
    <xf numFmtId="1" fontId="22" fillId="0" borderId="1" xfId="0" applyNumberFormat="1" applyFont="1" applyBorder="1" applyAlignment="1">
      <alignment horizontal="center" vertical="center"/>
    </xf>
    <xf numFmtId="1" fontId="23" fillId="10" borderId="1" xfId="0" applyNumberFormat="1" applyFont="1" applyFill="1" applyBorder="1" applyAlignment="1">
      <alignment horizontal="center" vertical="center" wrapText="1"/>
    </xf>
    <xf numFmtId="1" fontId="22" fillId="14" borderId="1" xfId="0" applyNumberFormat="1" applyFont="1" applyFill="1" applyBorder="1" applyAlignment="1">
      <alignment horizontal="center" vertical="center"/>
    </xf>
    <xf numFmtId="1" fontId="22" fillId="15" borderId="1" xfId="0" applyNumberFormat="1" applyFont="1" applyFill="1" applyBorder="1" applyAlignment="1">
      <alignment horizontal="center" vertical="center"/>
    </xf>
    <xf numFmtId="0" fontId="24" fillId="27" borderId="1" xfId="0" applyFont="1" applyFill="1" applyBorder="1" applyAlignment="1">
      <alignment horizontal="left" vertical="center" wrapText="1"/>
    </xf>
    <xf numFmtId="0" fontId="23" fillId="12" borderId="1" xfId="0" applyFont="1" applyFill="1" applyBorder="1" applyAlignment="1">
      <alignment horizontal="left" vertical="center" wrapText="1"/>
    </xf>
    <xf numFmtId="0" fontId="23" fillId="12" borderId="1" xfId="0" applyFont="1" applyFill="1" applyBorder="1" applyAlignment="1">
      <alignment horizontal="left" wrapText="1"/>
    </xf>
    <xf numFmtId="0" fontId="23" fillId="12" borderId="1" xfId="0" applyFont="1" applyFill="1" applyBorder="1" applyAlignment="1">
      <alignment wrapText="1"/>
    </xf>
    <xf numFmtId="1" fontId="24" fillId="18" borderId="1" xfId="0" applyNumberFormat="1" applyFont="1" applyFill="1" applyBorder="1" applyAlignment="1">
      <alignment horizontal="center" vertical="center"/>
    </xf>
    <xf numFmtId="0" fontId="23" fillId="27" borderId="1" xfId="0" applyFont="1" applyFill="1" applyBorder="1" applyAlignment="1">
      <alignment horizontal="center" vertical="center"/>
    </xf>
    <xf numFmtId="0" fontId="23" fillId="17" borderId="1" xfId="0" applyFont="1" applyFill="1" applyBorder="1" applyAlignment="1">
      <alignment horizontal="center"/>
    </xf>
    <xf numFmtId="0" fontId="0" fillId="0" borderId="0" xfId="0" applyFont="1" applyAlignment="1"/>
    <xf numFmtId="0" fontId="1" fillId="0" borderId="81" xfId="0" applyFont="1" applyBorder="1" applyAlignment="1">
      <alignment horizontal="center" vertical="center" wrapText="1"/>
    </xf>
    <xf numFmtId="0" fontId="1" fillId="11" borderId="81" xfId="0" applyFont="1" applyFill="1" applyBorder="1" applyAlignment="1">
      <alignment horizontal="center" vertical="center" wrapText="1"/>
    </xf>
    <xf numFmtId="1" fontId="1" fillId="23" borderId="82" xfId="1" applyNumberFormat="1" applyFont="1" applyFill="1" applyBorder="1" applyAlignment="1">
      <alignment horizontal="center" vertical="center" wrapText="1"/>
    </xf>
    <xf numFmtId="0" fontId="1" fillId="0" borderId="82" xfId="0" applyFont="1" applyBorder="1" applyAlignment="1">
      <alignment horizontal="center" vertical="center" wrapText="1"/>
    </xf>
    <xf numFmtId="0" fontId="1" fillId="11" borderId="82" xfId="0" applyFont="1" applyFill="1" applyBorder="1" applyAlignment="1">
      <alignment horizontal="center" vertical="center" wrapText="1"/>
    </xf>
    <xf numFmtId="1" fontId="1" fillId="0" borderId="81" xfId="0" applyNumberFormat="1" applyFont="1" applyBorder="1" applyAlignment="1">
      <alignment horizontal="center" vertical="center" wrapText="1"/>
    </xf>
    <xf numFmtId="1" fontId="1" fillId="11" borderId="81" xfId="0" applyNumberFormat="1" applyFont="1" applyFill="1" applyBorder="1" applyAlignment="1">
      <alignment horizontal="center" vertical="center" wrapText="1"/>
    </xf>
    <xf numFmtId="1" fontId="1" fillId="10" borderId="81" xfId="0" applyNumberFormat="1" applyFont="1" applyFill="1" applyBorder="1" applyAlignment="1">
      <alignment horizontal="center" vertical="center" wrapText="1"/>
    </xf>
    <xf numFmtId="1" fontId="63" fillId="10" borderId="36" xfId="0" applyNumberFormat="1" applyFont="1" applyFill="1" applyBorder="1" applyAlignment="1">
      <alignment horizontal="center"/>
    </xf>
    <xf numFmtId="0" fontId="63" fillId="10" borderId="36" xfId="0" applyFont="1" applyFill="1" applyBorder="1" applyAlignment="1">
      <alignment horizontal="center"/>
    </xf>
    <xf numFmtId="0" fontId="30" fillId="30" borderId="39" xfId="0" applyFont="1" applyFill="1" applyBorder="1" applyAlignment="1">
      <alignment horizontal="center"/>
    </xf>
    <xf numFmtId="0" fontId="23" fillId="0" borderId="36" xfId="0" applyFont="1" applyBorder="1" applyAlignment="1">
      <alignment horizontal="center"/>
    </xf>
    <xf numFmtId="0" fontId="34" fillId="27" borderId="37" xfId="0" applyFont="1" applyFill="1" applyBorder="1" applyAlignment="1">
      <alignment horizontal="center" vertical="center" wrapText="1"/>
    </xf>
    <xf numFmtId="0" fontId="34" fillId="26" borderId="37" xfId="0" applyFont="1" applyFill="1" applyBorder="1" applyAlignment="1">
      <alignment horizontal="center" vertical="center" wrapText="1"/>
    </xf>
    <xf numFmtId="0" fontId="34" fillId="0" borderId="37" xfId="0" applyFont="1" applyBorder="1" applyAlignment="1">
      <alignment horizontal="center" vertical="center" wrapText="1"/>
    </xf>
    <xf numFmtId="1" fontId="34" fillId="26" borderId="37" xfId="0" applyNumberFormat="1" applyFont="1" applyFill="1" applyBorder="1" applyAlignment="1">
      <alignment horizontal="center" vertical="center" wrapText="1"/>
    </xf>
    <xf numFmtId="1" fontId="34" fillId="27" borderId="37" xfId="0" applyNumberFormat="1" applyFont="1" applyFill="1" applyBorder="1" applyAlignment="1">
      <alignment horizontal="center" vertical="center" wrapText="1"/>
    </xf>
    <xf numFmtId="0" fontId="30" fillId="27" borderId="36" xfId="0" applyFont="1" applyFill="1" applyBorder="1" applyAlignment="1">
      <alignment horizontal="center"/>
    </xf>
    <xf numFmtId="0" fontId="32" fillId="10" borderId="36" xfId="0" applyFont="1" applyFill="1" applyBorder="1" applyAlignment="1">
      <alignment horizontal="center"/>
    </xf>
    <xf numFmtId="0" fontId="32" fillId="27" borderId="36" xfId="0" applyFont="1" applyFill="1" applyBorder="1" applyAlignment="1">
      <alignment horizontal="center"/>
    </xf>
    <xf numFmtId="0" fontId="63" fillId="27" borderId="36" xfId="0" applyFont="1" applyFill="1" applyBorder="1" applyAlignment="1">
      <alignment wrapText="1"/>
    </xf>
    <xf numFmtId="0" fontId="47" fillId="27" borderId="36" xfId="0" applyFont="1" applyFill="1" applyBorder="1" applyAlignment="1">
      <alignment horizontal="center"/>
    </xf>
    <xf numFmtId="0" fontId="47" fillId="12" borderId="37" xfId="0" applyFont="1" applyFill="1" applyBorder="1" applyAlignment="1">
      <alignment horizontal="center"/>
    </xf>
    <xf numFmtId="0" fontId="47" fillId="12" borderId="39" xfId="0" applyFont="1" applyFill="1" applyBorder="1" applyAlignment="1">
      <alignment horizontal="center"/>
    </xf>
    <xf numFmtId="0" fontId="47" fillId="27" borderId="36" xfId="0" applyFont="1" applyFill="1" applyBorder="1" applyAlignment="1">
      <alignment horizontal="center" wrapText="1"/>
    </xf>
    <xf numFmtId="0" fontId="47" fillId="27" borderId="36" xfId="0" applyFont="1" applyFill="1" applyBorder="1" applyAlignment="1">
      <alignment horizontal="left"/>
    </xf>
    <xf numFmtId="0" fontId="47" fillId="27" borderId="36" xfId="0" applyFont="1" applyFill="1" applyBorder="1" applyAlignment="1">
      <alignment horizontal="left" vertical="top"/>
    </xf>
    <xf numFmtId="0" fontId="47" fillId="27" borderId="39" xfId="0" applyFont="1" applyFill="1" applyBorder="1" applyAlignment="1">
      <alignment horizontal="center"/>
    </xf>
    <xf numFmtId="0" fontId="47" fillId="27" borderId="36" xfId="0" applyFont="1" applyFill="1" applyBorder="1" applyAlignment="1">
      <alignment horizontal="left" wrapText="1"/>
    </xf>
    <xf numFmtId="0" fontId="47" fillId="27" borderId="36" xfId="0" applyFont="1" applyFill="1" applyBorder="1" applyAlignment="1">
      <alignment horizontal="left" vertical="center" wrapText="1"/>
    </xf>
    <xf numFmtId="0" fontId="44" fillId="27" borderId="0" xfId="0" applyFont="1" applyFill="1" applyAlignment="1"/>
    <xf numFmtId="0" fontId="63" fillId="27" borderId="0" xfId="0" applyFont="1" applyFill="1" applyAlignment="1"/>
    <xf numFmtId="0" fontId="63" fillId="27" borderId="0" xfId="0" applyFont="1" applyFill="1" applyAlignment="1">
      <alignment wrapText="1"/>
    </xf>
    <xf numFmtId="0" fontId="24" fillId="27" borderId="38" xfId="0" applyFont="1" applyFill="1" applyBorder="1" applyAlignment="1">
      <alignment horizontal="left" vertical="center" wrapText="1"/>
    </xf>
    <xf numFmtId="1" fontId="23" fillId="12" borderId="36" xfId="0" applyNumberFormat="1" applyFont="1" applyFill="1" applyBorder="1" applyAlignment="1">
      <alignment horizontal="center" wrapText="1"/>
    </xf>
    <xf numFmtId="0" fontId="60" fillId="27" borderId="36" xfId="0" applyFont="1" applyFill="1" applyBorder="1" applyAlignment="1">
      <alignment horizontal="left" vertical="center" wrapText="1"/>
    </xf>
    <xf numFmtId="0" fontId="60" fillId="27" borderId="38" xfId="0" applyFont="1" applyFill="1" applyBorder="1" applyAlignment="1">
      <alignment horizontal="left" vertical="center" wrapText="1"/>
    </xf>
    <xf numFmtId="0" fontId="25" fillId="27" borderId="1" xfId="0" applyFont="1" applyFill="1" applyBorder="1" applyAlignment="1">
      <alignment horizontal="center"/>
    </xf>
    <xf numFmtId="1" fontId="24" fillId="10" borderId="1" xfId="0" applyNumberFormat="1" applyFont="1" applyFill="1" applyBorder="1" applyAlignment="1">
      <alignment horizontal="center" vertical="center"/>
    </xf>
    <xf numFmtId="0" fontId="24" fillId="10" borderId="1" xfId="0" applyFont="1" applyFill="1" applyBorder="1" applyAlignment="1">
      <alignment horizontal="center" vertical="center"/>
    </xf>
    <xf numFmtId="1" fontId="24" fillId="27" borderId="1" xfId="0" applyNumberFormat="1" applyFont="1" applyFill="1" applyBorder="1" applyAlignment="1">
      <alignment horizontal="center" vertical="center"/>
    </xf>
    <xf numFmtId="0" fontId="62" fillId="27" borderId="1" xfId="0" applyFont="1" applyFill="1" applyBorder="1" applyAlignment="1">
      <alignment horizontal="center" vertical="center"/>
    </xf>
    <xf numFmtId="0" fontId="24" fillId="27" borderId="1" xfId="0" applyFont="1" applyFill="1" applyBorder="1" applyAlignment="1">
      <alignment horizontal="left" vertical="center"/>
    </xf>
    <xf numFmtId="0" fontId="25" fillId="27" borderId="1" xfId="0" applyFont="1" applyFill="1" applyBorder="1" applyAlignment="1">
      <alignment horizontal="left" wrapText="1"/>
    </xf>
    <xf numFmtId="0" fontId="24" fillId="18" borderId="1" xfId="0" applyFont="1" applyFill="1" applyBorder="1" applyAlignment="1">
      <alignment horizontal="center" vertical="center"/>
    </xf>
    <xf numFmtId="0" fontId="25" fillId="28" borderId="1" xfId="0" applyFont="1" applyFill="1" applyBorder="1" applyAlignment="1">
      <alignment horizontal="center"/>
    </xf>
    <xf numFmtId="0" fontId="25" fillId="27" borderId="1" xfId="0" applyFont="1" applyFill="1" applyBorder="1" applyAlignment="1">
      <alignment horizontal="center" wrapText="1"/>
    </xf>
    <xf numFmtId="0" fontId="62" fillId="27" borderId="1" xfId="0" applyFont="1" applyFill="1" applyBorder="1" applyAlignment="1">
      <alignment horizontal="left" vertical="center" wrapText="1"/>
    </xf>
    <xf numFmtId="0" fontId="58" fillId="27" borderId="1" xfId="0" applyFont="1" applyFill="1" applyBorder="1" applyAlignment="1">
      <alignment horizontal="center" wrapText="1"/>
    </xf>
    <xf numFmtId="0" fontId="30" fillId="27" borderId="1" xfId="0" applyFont="1" applyFill="1" applyBorder="1" applyAlignment="1">
      <alignment horizontal="center"/>
    </xf>
    <xf numFmtId="0" fontId="46" fillId="27" borderId="1" xfId="0" applyFont="1" applyFill="1" applyBorder="1" applyAlignment="1">
      <alignment wrapText="1"/>
    </xf>
    <xf numFmtId="0" fontId="64" fillId="27" borderId="1" xfId="0" applyFont="1" applyFill="1" applyBorder="1" applyAlignment="1">
      <alignment horizontal="center" vertical="center" wrapText="1"/>
    </xf>
    <xf numFmtId="0" fontId="64" fillId="27" borderId="1" xfId="0" applyFont="1" applyFill="1" applyBorder="1" applyAlignment="1">
      <alignment horizontal="center" vertical="center"/>
    </xf>
    <xf numFmtId="0" fontId="47" fillId="27" borderId="1" xfId="0" applyFont="1" applyFill="1" applyBorder="1" applyAlignment="1">
      <alignment horizontal="center" vertical="center" wrapText="1"/>
    </xf>
    <xf numFmtId="0" fontId="47" fillId="19" borderId="1" xfId="0" applyFont="1" applyFill="1" applyBorder="1" applyAlignment="1">
      <alignment horizontal="center" vertical="center"/>
    </xf>
    <xf numFmtId="0" fontId="47" fillId="27" borderId="1" xfId="0" applyFont="1" applyFill="1" applyBorder="1" applyAlignment="1">
      <alignment horizontal="left" vertical="center"/>
    </xf>
    <xf numFmtId="0" fontId="47" fillId="27" borderId="1" xfId="0" applyFont="1" applyFill="1" applyBorder="1" applyAlignment="1"/>
    <xf numFmtId="0" fontId="46" fillId="27" borderId="1" xfId="0" applyFont="1" applyFill="1" applyBorder="1" applyAlignment="1">
      <alignment horizontal="left" vertical="center"/>
    </xf>
    <xf numFmtId="0" fontId="46" fillId="28" borderId="1" xfId="0" applyFont="1" applyFill="1" applyBorder="1" applyAlignment="1">
      <alignment wrapText="1"/>
    </xf>
    <xf numFmtId="0" fontId="46" fillId="28" borderId="1" xfId="0" applyFont="1" applyFill="1" applyBorder="1" applyAlignment="1">
      <alignment horizontal="left" vertical="center"/>
    </xf>
    <xf numFmtId="0" fontId="50" fillId="27" borderId="1" xfId="0" applyFont="1" applyFill="1" applyBorder="1" applyAlignment="1">
      <alignment horizontal="center" vertical="center"/>
    </xf>
    <xf numFmtId="0" fontId="48" fillId="27" borderId="1" xfId="0" applyFont="1" applyFill="1" applyBorder="1" applyAlignment="1">
      <alignment horizontal="center"/>
    </xf>
    <xf numFmtId="0" fontId="48" fillId="10" borderId="1" xfId="0" applyFont="1" applyFill="1" applyBorder="1" applyAlignment="1">
      <alignment horizontal="center"/>
    </xf>
    <xf numFmtId="0" fontId="48" fillId="27" borderId="1" xfId="0" applyFont="1" applyFill="1" applyBorder="1" applyAlignment="1">
      <alignment horizontal="center" vertical="center"/>
    </xf>
    <xf numFmtId="0" fontId="48" fillId="27" borderId="1" xfId="0" applyFont="1" applyFill="1" applyBorder="1" applyAlignment="1"/>
    <xf numFmtId="0" fontId="48" fillId="27" borderId="1" xfId="0" applyFont="1" applyFill="1" applyBorder="1" applyAlignment="1">
      <alignment horizontal="left" wrapText="1"/>
    </xf>
    <xf numFmtId="0" fontId="49" fillId="27" borderId="1" xfId="0" applyFont="1" applyFill="1" applyBorder="1" applyAlignment="1">
      <alignment wrapText="1"/>
    </xf>
    <xf numFmtId="0" fontId="55" fillId="27" borderId="1" xfId="0" applyFont="1" applyFill="1" applyBorder="1" applyAlignment="1">
      <alignment wrapText="1"/>
    </xf>
    <xf numFmtId="0" fontId="50" fillId="27" borderId="1" xfId="0" applyFont="1" applyFill="1" applyBorder="1" applyAlignment="1">
      <alignment wrapText="1"/>
    </xf>
    <xf numFmtId="0" fontId="50" fillId="28" borderId="1" xfId="0" applyFont="1" applyFill="1" applyBorder="1" applyAlignment="1">
      <alignment horizontal="center" vertical="center"/>
    </xf>
    <xf numFmtId="0" fontId="44" fillId="0" borderId="36" xfId="0" applyFont="1" applyBorder="1" applyAlignment="1"/>
    <xf numFmtId="0" fontId="47" fillId="0" borderId="36" xfId="0" applyFont="1" applyBorder="1" applyAlignment="1">
      <alignment horizontal="center"/>
    </xf>
    <xf numFmtId="1" fontId="49" fillId="0" borderId="36" xfId="0" applyNumberFormat="1" applyFont="1" applyBorder="1" applyAlignment="1">
      <alignment horizontal="center" wrapText="1"/>
    </xf>
    <xf numFmtId="0" fontId="45" fillId="13" borderId="37" xfId="0" applyFont="1" applyFill="1" applyBorder="1" applyAlignment="1">
      <alignment horizontal="center" vertical="center"/>
    </xf>
    <xf numFmtId="0" fontId="46" fillId="13" borderId="37" xfId="0" applyFont="1" applyFill="1" applyBorder="1" applyAlignment="1">
      <alignment horizontal="center" vertical="center"/>
    </xf>
    <xf numFmtId="0" fontId="45" fillId="13" borderId="38" xfId="0" applyFont="1" applyFill="1" applyBorder="1" applyAlignment="1">
      <alignment horizontal="center" vertical="center"/>
    </xf>
    <xf numFmtId="0" fontId="45" fillId="13" borderId="39" xfId="0" applyFont="1" applyFill="1" applyBorder="1" applyAlignment="1">
      <alignment horizontal="center" vertical="center"/>
    </xf>
    <xf numFmtId="0" fontId="46" fillId="13" borderId="39" xfId="0" applyFont="1" applyFill="1" applyBorder="1" applyAlignment="1">
      <alignment horizontal="center" vertical="center"/>
    </xf>
    <xf numFmtId="1" fontId="65" fillId="0" borderId="36" xfId="0" applyNumberFormat="1" applyFont="1" applyBorder="1" applyAlignment="1"/>
    <xf numFmtId="1" fontId="49" fillId="10" borderId="36" xfId="0" applyNumberFormat="1" applyFont="1" applyFill="1" applyBorder="1" applyAlignment="1">
      <alignment horizontal="center"/>
    </xf>
    <xf numFmtId="1" fontId="46" fillId="12" borderId="36" xfId="0" applyNumberFormat="1" applyFont="1" applyFill="1" applyBorder="1" applyAlignment="1">
      <alignment horizontal="left" wrapText="1"/>
    </xf>
    <xf numFmtId="1" fontId="49" fillId="0" borderId="36" xfId="0" applyNumberFormat="1" applyFont="1" applyBorder="1" applyAlignment="1">
      <alignment vertical="top" wrapText="1"/>
    </xf>
    <xf numFmtId="1" fontId="49" fillId="0" borderId="39" xfId="0" applyNumberFormat="1" applyFont="1" applyBorder="1" applyAlignment="1">
      <alignment vertical="top" wrapText="1"/>
    </xf>
    <xf numFmtId="0" fontId="47" fillId="0" borderId="36" xfId="0" applyFont="1" applyBorder="1" applyAlignment="1">
      <alignment horizontal="left" vertical="top" wrapText="1"/>
    </xf>
    <xf numFmtId="1" fontId="49" fillId="0" borderId="36" xfId="0" applyNumberFormat="1" applyFont="1" applyBorder="1" applyAlignment="1">
      <alignment vertical="top"/>
    </xf>
    <xf numFmtId="0" fontId="49" fillId="0" borderId="36" xfId="0" applyFont="1" applyBorder="1" applyAlignment="1">
      <alignment horizontal="center" wrapText="1"/>
    </xf>
    <xf numFmtId="0" fontId="49" fillId="10" borderId="36" xfId="0" applyFont="1" applyFill="1" applyBorder="1" applyAlignment="1">
      <alignment horizontal="center"/>
    </xf>
    <xf numFmtId="0" fontId="49" fillId="0" borderId="36" xfId="0" applyFont="1" applyBorder="1" applyAlignment="1">
      <alignment vertical="top" wrapText="1"/>
    </xf>
    <xf numFmtId="0" fontId="49" fillId="0" borderId="39" xfId="0" applyFont="1" applyBorder="1" applyAlignment="1">
      <alignment vertical="top" wrapText="1"/>
    </xf>
    <xf numFmtId="0" fontId="46" fillId="12" borderId="36" xfId="0" applyFont="1" applyFill="1" applyBorder="1" applyAlignment="1">
      <alignment horizontal="center" vertical="center"/>
    </xf>
    <xf numFmtId="0" fontId="46" fillId="0" borderId="36" xfId="0" applyFont="1" applyBorder="1" applyAlignment="1">
      <alignment horizontal="center"/>
    </xf>
    <xf numFmtId="1" fontId="46" fillId="12" borderId="36" xfId="0" applyNumberFormat="1" applyFont="1" applyFill="1" applyBorder="1" applyAlignment="1">
      <alignment horizontal="left"/>
    </xf>
    <xf numFmtId="1" fontId="1" fillId="5" borderId="19" xfId="0" applyNumberFormat="1" applyFont="1" applyFill="1" applyBorder="1" applyAlignment="1">
      <alignment horizontal="center" vertical="center"/>
    </xf>
    <xf numFmtId="0" fontId="49" fillId="27" borderId="36" xfId="0" applyFont="1" applyFill="1" applyBorder="1" applyAlignment="1">
      <alignment horizontal="center" wrapText="1"/>
    </xf>
    <xf numFmtId="0" fontId="46" fillId="27" borderId="36" xfId="0" applyFont="1" applyFill="1" applyBorder="1" applyAlignment="1">
      <alignment horizontal="left" wrapText="1"/>
    </xf>
    <xf numFmtId="0" fontId="46" fillId="27" borderId="36" xfId="0" applyFont="1" applyFill="1" applyBorder="1" applyAlignment="1">
      <alignment wrapText="1"/>
    </xf>
    <xf numFmtId="0" fontId="61" fillId="27" borderId="36" xfId="0" applyFont="1" applyFill="1" applyBorder="1" applyAlignment="1">
      <alignment wrapText="1"/>
    </xf>
    <xf numFmtId="0" fontId="46" fillId="27" borderId="39" xfId="0" applyFont="1" applyFill="1" applyBorder="1" applyAlignment="1">
      <alignment wrapText="1"/>
    </xf>
    <xf numFmtId="0" fontId="47" fillId="27" borderId="38" xfId="0" applyFont="1" applyFill="1" applyBorder="1" applyAlignment="1">
      <alignment horizontal="center" vertical="center" wrapText="1"/>
    </xf>
    <xf numFmtId="1" fontId="49" fillId="27" borderId="36" xfId="0" applyNumberFormat="1" applyFont="1" applyFill="1" applyBorder="1" applyAlignment="1">
      <alignment horizontal="center" wrapText="1"/>
    </xf>
    <xf numFmtId="0" fontId="46" fillId="27" borderId="36" xfId="0" applyFont="1" applyFill="1" applyBorder="1" applyAlignment="1">
      <alignment horizontal="left" vertical="top" wrapText="1"/>
    </xf>
    <xf numFmtId="0" fontId="61" fillId="27" borderId="36" xfId="0" applyFont="1" applyFill="1" applyBorder="1" applyAlignment="1">
      <alignment vertical="top" wrapText="1"/>
    </xf>
    <xf numFmtId="0" fontId="49" fillId="27" borderId="36" xfId="0" applyFont="1" applyFill="1" applyBorder="1" applyAlignment="1">
      <alignment horizontal="center"/>
    </xf>
    <xf numFmtId="0" fontId="49" fillId="27" borderId="0" xfId="0" applyFont="1" applyFill="1" applyAlignment="1">
      <alignment horizontal="center" vertical="center"/>
    </xf>
    <xf numFmtId="0" fontId="49" fillId="28" borderId="36" xfId="0" applyFont="1" applyFill="1" applyBorder="1" applyAlignment="1">
      <alignment horizontal="center"/>
    </xf>
    <xf numFmtId="0" fontId="49" fillId="28" borderId="36" xfId="0" applyFont="1" applyFill="1" applyBorder="1" applyAlignment="1">
      <alignment horizontal="center" wrapText="1"/>
    </xf>
    <xf numFmtId="0" fontId="49" fillId="28" borderId="0" xfId="0" applyFont="1" applyFill="1" applyAlignment="1">
      <alignment horizontal="center" vertical="center"/>
    </xf>
    <xf numFmtId="0" fontId="49" fillId="28" borderId="44" xfId="0" applyFont="1" applyFill="1" applyBorder="1" applyAlignment="1">
      <alignment horizontal="center" wrapText="1"/>
    </xf>
    <xf numFmtId="0" fontId="55" fillId="19" borderId="36" xfId="0" applyFont="1" applyFill="1" applyBorder="1" applyAlignment="1">
      <alignment horizontal="center" wrapText="1"/>
    </xf>
    <xf numFmtId="0" fontId="55" fillId="19" borderId="36" xfId="0" applyFont="1" applyFill="1" applyBorder="1" applyAlignment="1">
      <alignment horizontal="center"/>
    </xf>
    <xf numFmtId="0" fontId="64" fillId="27" borderId="39" xfId="0" applyFont="1" applyFill="1" applyBorder="1" applyAlignment="1">
      <alignment horizontal="center"/>
    </xf>
    <xf numFmtId="0" fontId="55" fillId="29" borderId="36" xfId="0" applyFont="1" applyFill="1" applyBorder="1" applyAlignment="1">
      <alignment horizontal="center" wrapText="1"/>
    </xf>
    <xf numFmtId="0" fontId="65" fillId="27" borderId="36" xfId="0" applyFont="1" applyFill="1" applyBorder="1" applyAlignment="1">
      <alignment horizontal="center" vertical="center" wrapText="1"/>
    </xf>
    <xf numFmtId="1" fontId="47" fillId="27" borderId="36" xfId="0" applyNumberFormat="1" applyFont="1" applyFill="1" applyBorder="1" applyAlignment="1">
      <alignment horizontal="center" vertical="center" wrapText="1"/>
    </xf>
    <xf numFmtId="0" fontId="65" fillId="27" borderId="38" xfId="0" applyFont="1" applyFill="1" applyBorder="1" applyAlignment="1">
      <alignment horizontal="center" vertical="center" wrapText="1"/>
    </xf>
    <xf numFmtId="0" fontId="66" fillId="27" borderId="36" xfId="0" applyFont="1" applyFill="1" applyBorder="1" applyAlignment="1">
      <alignment horizontal="left" vertical="center" wrapText="1"/>
    </xf>
    <xf numFmtId="0" fontId="47" fillId="27" borderId="38" xfId="0" applyFont="1" applyFill="1" applyBorder="1" applyAlignment="1">
      <alignment horizontal="left" vertical="center" wrapText="1"/>
    </xf>
    <xf numFmtId="0" fontId="67" fillId="27" borderId="36" xfId="0" applyFont="1" applyFill="1" applyBorder="1" applyAlignment="1">
      <alignment horizontal="left" wrapText="1"/>
    </xf>
    <xf numFmtId="0" fontId="46" fillId="27" borderId="0" xfId="0" applyFont="1" applyFill="1" applyAlignment="1">
      <alignment horizontal="left" vertical="center"/>
    </xf>
    <xf numFmtId="0" fontId="46" fillId="27" borderId="36" xfId="0" applyFont="1" applyFill="1" applyBorder="1" applyAlignment="1">
      <alignment horizontal="center" vertical="center" wrapText="1"/>
    </xf>
    <xf numFmtId="0" fontId="46" fillId="27" borderId="39" xfId="0" applyFont="1" applyFill="1" applyBorder="1" applyAlignment="1">
      <alignment horizontal="center" vertical="center" wrapText="1"/>
    </xf>
    <xf numFmtId="0" fontId="46" fillId="27" borderId="36" xfId="0" applyFont="1" applyFill="1" applyBorder="1" applyAlignment="1">
      <alignment horizontal="center" wrapText="1"/>
    </xf>
    <xf numFmtId="0" fontId="46" fillId="27" borderId="39" xfId="0" applyFont="1" applyFill="1" applyBorder="1" applyAlignment="1">
      <alignment horizontal="center" wrapText="1"/>
    </xf>
    <xf numFmtId="0" fontId="65" fillId="27" borderId="39" xfId="0" applyFont="1" applyFill="1" applyBorder="1" applyAlignment="1">
      <alignment horizontal="center"/>
    </xf>
    <xf numFmtId="0" fontId="47" fillId="27" borderId="39" xfId="0" applyFont="1" applyFill="1" applyBorder="1" applyAlignment="1">
      <alignment horizontal="center" vertical="center" wrapText="1"/>
    </xf>
    <xf numFmtId="0" fontId="47" fillId="27" borderId="39" xfId="0" applyFont="1" applyFill="1" applyBorder="1" applyAlignment="1">
      <alignment horizontal="left" wrapText="1"/>
    </xf>
    <xf numFmtId="0" fontId="65" fillId="28" borderId="38" xfId="0" applyFont="1" applyFill="1" applyBorder="1" applyAlignment="1">
      <alignment horizontal="center" vertical="center" wrapText="1"/>
    </xf>
    <xf numFmtId="0" fontId="46" fillId="27" borderId="36" xfId="0" applyFont="1" applyFill="1" applyBorder="1" applyAlignment="1">
      <alignment horizontal="center"/>
    </xf>
    <xf numFmtId="0" fontId="46" fillId="10" borderId="36" xfId="0" applyFont="1" applyFill="1" applyBorder="1" applyAlignment="1">
      <alignment horizontal="center" vertical="center"/>
    </xf>
    <xf numFmtId="0" fontId="65" fillId="27" borderId="36" xfId="0" applyFont="1" applyFill="1" applyBorder="1" applyAlignment="1">
      <alignment horizontal="center" vertical="center"/>
    </xf>
    <xf numFmtId="1" fontId="30" fillId="27" borderId="36" xfId="0" applyNumberFormat="1" applyFont="1" applyFill="1" applyBorder="1" applyAlignment="1">
      <alignment horizontal="center"/>
    </xf>
    <xf numFmtId="1" fontId="65" fillId="27" borderId="36" xfId="0" applyNumberFormat="1" applyFont="1" applyFill="1" applyBorder="1" applyAlignment="1">
      <alignment horizontal="center" vertical="center"/>
    </xf>
    <xf numFmtId="1" fontId="47" fillId="27" borderId="36" xfId="0" applyNumberFormat="1" applyFont="1" applyFill="1" applyBorder="1" applyAlignment="1">
      <alignment horizontal="center"/>
    </xf>
    <xf numFmtId="0" fontId="45" fillId="10" borderId="36" xfId="0" applyFont="1" applyFill="1" applyBorder="1" applyAlignment="1">
      <alignment horizontal="center" vertical="center"/>
    </xf>
    <xf numFmtId="1" fontId="47" fillId="27" borderId="36" xfId="0" applyNumberFormat="1" applyFont="1" applyFill="1" applyBorder="1" applyAlignment="1">
      <alignment horizontal="center" vertical="center"/>
    </xf>
    <xf numFmtId="1" fontId="45" fillId="10" borderId="36" xfId="0" applyNumberFormat="1" applyFont="1" applyFill="1" applyBorder="1" applyAlignment="1">
      <alignment horizontal="center" vertical="center"/>
    </xf>
    <xf numFmtId="1" fontId="46" fillId="27" borderId="36" xfId="0" applyNumberFormat="1" applyFont="1" applyFill="1" applyBorder="1" applyAlignment="1">
      <alignment horizontal="center" vertical="center"/>
    </xf>
    <xf numFmtId="1" fontId="45" fillId="18" borderId="36" xfId="0" applyNumberFormat="1" applyFont="1" applyFill="1" applyBorder="1" applyAlignment="1">
      <alignment horizontal="center" vertical="center"/>
    </xf>
    <xf numFmtId="1" fontId="46" fillId="18" borderId="36" xfId="0" applyNumberFormat="1" applyFont="1" applyFill="1" applyBorder="1" applyAlignment="1">
      <alignment horizontal="center" vertical="center" wrapText="1"/>
    </xf>
    <xf numFmtId="1" fontId="46" fillId="27" borderId="36" xfId="0" applyNumberFormat="1" applyFont="1" applyFill="1" applyBorder="1" applyAlignment="1">
      <alignment wrapText="1"/>
    </xf>
    <xf numFmtId="1" fontId="47" fillId="27" borderId="36" xfId="0" applyNumberFormat="1" applyFont="1" applyFill="1" applyBorder="1" applyAlignment="1">
      <alignment horizontal="left"/>
    </xf>
    <xf numFmtId="1" fontId="68" fillId="27" borderId="36" xfId="0" applyNumberFormat="1" applyFont="1" applyFill="1" applyBorder="1" applyAlignment="1">
      <alignment horizontal="center"/>
    </xf>
    <xf numFmtId="0" fontId="30" fillId="27" borderId="38" xfId="0" applyFont="1" applyFill="1" applyBorder="1" applyAlignment="1">
      <alignment horizontal="center"/>
    </xf>
    <xf numFmtId="1" fontId="47" fillId="27" borderId="38" xfId="0" applyNumberFormat="1" applyFont="1" applyFill="1" applyBorder="1" applyAlignment="1">
      <alignment horizontal="center"/>
    </xf>
    <xf numFmtId="1" fontId="47" fillId="27" borderId="39" xfId="0" applyNumberFormat="1" applyFont="1" applyFill="1" applyBorder="1" applyAlignment="1">
      <alignment horizontal="center"/>
    </xf>
    <xf numFmtId="1" fontId="47" fillId="27" borderId="38" xfId="0" applyNumberFormat="1" applyFont="1" applyFill="1" applyBorder="1" applyAlignment="1">
      <alignment horizontal="left"/>
    </xf>
    <xf numFmtId="1" fontId="68" fillId="27" borderId="39" xfId="0" applyNumberFormat="1" applyFont="1" applyFill="1" applyBorder="1" applyAlignment="1">
      <alignment horizontal="center"/>
    </xf>
    <xf numFmtId="1" fontId="47" fillId="27" borderId="39" xfId="0" applyNumberFormat="1" applyFont="1" applyFill="1" applyBorder="1" applyAlignment="1">
      <alignment horizontal="left"/>
    </xf>
    <xf numFmtId="1" fontId="30" fillId="27" borderId="38" xfId="0" applyNumberFormat="1" applyFont="1" applyFill="1" applyBorder="1" applyAlignment="1">
      <alignment horizontal="center"/>
    </xf>
    <xf numFmtId="1" fontId="24" fillId="27" borderId="36" xfId="0" applyNumberFormat="1" applyFont="1" applyFill="1" applyBorder="1" applyAlignment="1">
      <alignment horizontal="center"/>
    </xf>
    <xf numFmtId="0" fontId="44" fillId="19" borderId="36" xfId="0" applyFont="1" applyFill="1" applyBorder="1" applyAlignment="1"/>
    <xf numFmtId="1" fontId="46" fillId="27" borderId="36" xfId="0" applyNumberFormat="1" applyFont="1" applyFill="1" applyBorder="1" applyAlignment="1">
      <alignment horizontal="center" wrapText="1"/>
    </xf>
    <xf numFmtId="0" fontId="67" fillId="27" borderId="36" xfId="0" applyFont="1" applyFill="1" applyBorder="1" applyAlignment="1">
      <alignment wrapText="1"/>
    </xf>
    <xf numFmtId="0" fontId="46" fillId="27" borderId="38" xfId="0" applyFont="1" applyFill="1" applyBorder="1" applyAlignment="1">
      <alignment horizontal="center"/>
    </xf>
    <xf numFmtId="1" fontId="46" fillId="27" borderId="38" xfId="0" applyNumberFormat="1" applyFont="1" applyFill="1" applyBorder="1" applyAlignment="1">
      <alignment horizontal="center"/>
    </xf>
    <xf numFmtId="1" fontId="47" fillId="27" borderId="38" xfId="0" applyNumberFormat="1" applyFont="1" applyFill="1" applyBorder="1" applyAlignment="1">
      <alignment horizontal="center" vertical="center"/>
    </xf>
    <xf numFmtId="1" fontId="46" fillId="27" borderId="38" xfId="0" applyNumberFormat="1" applyFont="1" applyFill="1" applyBorder="1" applyAlignment="1">
      <alignment horizontal="center" wrapText="1"/>
    </xf>
    <xf numFmtId="0" fontId="55" fillId="27" borderId="36" xfId="0" applyFont="1" applyFill="1" applyBorder="1" applyAlignment="1">
      <alignment wrapText="1"/>
    </xf>
    <xf numFmtId="0" fontId="67" fillId="27" borderId="36" xfId="0" applyFont="1" applyFill="1" applyBorder="1" applyAlignment="1">
      <alignment horizontal="center" wrapText="1"/>
    </xf>
    <xf numFmtId="1" fontId="67" fillId="27" borderId="36" xfId="0" applyNumberFormat="1" applyFont="1" applyFill="1" applyBorder="1" applyAlignment="1">
      <alignment horizontal="center" wrapText="1"/>
    </xf>
    <xf numFmtId="1" fontId="67" fillId="27" borderId="36" xfId="0" applyNumberFormat="1" applyFont="1" applyFill="1" applyBorder="1" applyAlignment="1">
      <alignment horizontal="center"/>
    </xf>
    <xf numFmtId="0" fontId="47" fillId="27" borderId="38" xfId="0" applyFont="1" applyFill="1" applyBorder="1" applyAlignment="1">
      <alignment horizontal="center" vertical="center"/>
    </xf>
    <xf numFmtId="0" fontId="46" fillId="27" borderId="38" xfId="0" applyFont="1" applyFill="1" applyBorder="1" applyAlignment="1">
      <alignment horizontal="center" wrapText="1"/>
    </xf>
    <xf numFmtId="0" fontId="46" fillId="19" borderId="44" xfId="0" applyFont="1" applyFill="1" applyBorder="1" applyAlignment="1">
      <alignment vertical="center" wrapText="1"/>
    </xf>
    <xf numFmtId="0" fontId="49" fillId="27" borderId="38" xfId="0" applyFont="1" applyFill="1" applyBorder="1" applyAlignment="1">
      <alignment horizontal="center"/>
    </xf>
    <xf numFmtId="0" fontId="47" fillId="27" borderId="0" xfId="0" applyFont="1" applyFill="1" applyAlignment="1">
      <alignment horizontal="center" vertical="center"/>
    </xf>
    <xf numFmtId="0" fontId="46" fillId="27" borderId="38" xfId="0" applyFont="1" applyFill="1" applyBorder="1" applyAlignment="1">
      <alignment horizontal="center" vertical="center"/>
    </xf>
    <xf numFmtId="0" fontId="55" fillId="19" borderId="36" xfId="0" applyFont="1" applyFill="1" applyBorder="1" applyAlignment="1"/>
    <xf numFmtId="0" fontId="46" fillId="28" borderId="36" xfId="0" applyFont="1" applyFill="1" applyBorder="1" applyAlignment="1">
      <alignment horizontal="center"/>
    </xf>
    <xf numFmtId="0" fontId="46" fillId="28" borderId="38" xfId="0" applyFont="1" applyFill="1" applyBorder="1" applyAlignment="1">
      <alignment horizontal="center" vertical="center"/>
    </xf>
    <xf numFmtId="1" fontId="24" fillId="27" borderId="83" xfId="0" applyNumberFormat="1" applyFont="1" applyFill="1" applyBorder="1" applyAlignment="1">
      <alignment horizontal="center"/>
    </xf>
    <xf numFmtId="1" fontId="24" fillId="31" borderId="36" xfId="0" applyNumberFormat="1" applyFont="1" applyFill="1" applyBorder="1" applyAlignment="1">
      <alignment horizontal="left"/>
    </xf>
    <xf numFmtId="0" fontId="24" fillId="27" borderId="37" xfId="0" applyFont="1" applyFill="1" applyBorder="1" applyAlignment="1">
      <alignment horizontal="left"/>
    </xf>
    <xf numFmtId="1" fontId="24" fillId="27" borderId="36" xfId="0" applyNumberFormat="1" applyFont="1" applyFill="1" applyBorder="1" applyAlignment="1">
      <alignment horizontal="left"/>
    </xf>
    <xf numFmtId="1" fontId="24" fillId="31" borderId="36" xfId="0" applyNumberFormat="1" applyFont="1" applyFill="1" applyBorder="1" applyAlignment="1">
      <alignment horizontal="center"/>
    </xf>
    <xf numFmtId="1" fontId="24" fillId="27" borderId="84" xfId="0" applyNumberFormat="1" applyFont="1" applyFill="1" applyBorder="1" applyAlignment="1">
      <alignment horizontal="center"/>
    </xf>
    <xf numFmtId="0" fontId="24" fillId="27" borderId="39" xfId="0" applyFont="1" applyFill="1" applyBorder="1" applyAlignment="1">
      <alignment horizontal="left"/>
    </xf>
    <xf numFmtId="1" fontId="24" fillId="27" borderId="39" xfId="0" applyNumberFormat="1" applyFont="1" applyFill="1" applyBorder="1" applyAlignment="1">
      <alignment horizontal="center"/>
    </xf>
    <xf numFmtId="0" fontId="24" fillId="27" borderId="39" xfId="0" applyFont="1" applyFill="1" applyBorder="1" applyAlignment="1">
      <alignment horizontal="center"/>
    </xf>
    <xf numFmtId="1" fontId="24" fillId="27" borderId="39" xfId="0" applyNumberFormat="1" applyFont="1" applyFill="1" applyBorder="1" applyAlignment="1">
      <alignment horizontal="left"/>
    </xf>
    <xf numFmtId="0" fontId="58" fillId="32" borderId="36" xfId="0" applyFont="1" applyFill="1" applyBorder="1" applyAlignment="1">
      <alignment horizontal="center"/>
    </xf>
    <xf numFmtId="1" fontId="24" fillId="18" borderId="36" xfId="0" applyNumberFormat="1" applyFont="1" applyFill="1" applyBorder="1" applyAlignment="1">
      <alignment horizontal="center" vertical="center"/>
    </xf>
    <xf numFmtId="0" fontId="58" fillId="0" borderId="36" xfId="0" applyFont="1" applyBorder="1" applyAlignment="1">
      <alignment wrapText="1"/>
    </xf>
    <xf numFmtId="0" fontId="23" fillId="0" borderId="36" xfId="0" applyFont="1" applyBorder="1" applyAlignment="1">
      <alignment horizontal="left" vertical="center" wrapText="1"/>
    </xf>
    <xf numFmtId="0" fontId="30" fillId="0" borderId="36" xfId="0" applyFont="1" applyBorder="1" applyAlignment="1">
      <alignment horizontal="left" wrapText="1"/>
    </xf>
    <xf numFmtId="0" fontId="30" fillId="0" borderId="36" xfId="0" applyFont="1" applyBorder="1" applyAlignment="1">
      <alignment wrapText="1"/>
    </xf>
    <xf numFmtId="0" fontId="23" fillId="0" borderId="36" xfId="0" applyFont="1" applyBorder="1" applyAlignment="1">
      <alignment wrapText="1"/>
    </xf>
    <xf numFmtId="1" fontId="58" fillId="0" borderId="36" xfId="0" applyNumberFormat="1" applyFont="1" applyBorder="1" applyAlignment="1">
      <alignment horizontal="center" wrapText="1"/>
    </xf>
    <xf numFmtId="1" fontId="30" fillId="0" borderId="36" xfId="0" applyNumberFormat="1" applyFont="1" applyBorder="1" applyAlignment="1">
      <alignment wrapText="1"/>
    </xf>
    <xf numFmtId="0" fontId="30" fillId="0" borderId="36" xfId="0" applyFont="1" applyBorder="1" applyAlignment="1"/>
    <xf numFmtId="0" fontId="62" fillId="27" borderId="38" xfId="0" applyFont="1" applyFill="1" applyBorder="1" applyAlignment="1">
      <alignment horizontal="center" vertical="center"/>
    </xf>
    <xf numFmtId="0" fontId="24" fillId="16" borderId="36" xfId="0" applyFont="1" applyFill="1" applyBorder="1" applyAlignment="1">
      <alignment horizontal="center" vertical="center"/>
    </xf>
    <xf numFmtId="0" fontId="58" fillId="0" borderId="36" xfId="0" applyFont="1" applyBorder="1" applyAlignment="1">
      <alignment vertical="center" wrapText="1"/>
    </xf>
    <xf numFmtId="0" fontId="30" fillId="0" borderId="36" xfId="0" applyFont="1" applyBorder="1" applyAlignment="1">
      <alignment horizontal="center" wrapText="1"/>
    </xf>
    <xf numFmtId="0" fontId="23" fillId="0" borderId="0" xfId="0" applyFont="1" applyFill="1" applyAlignment="1">
      <alignment horizontal="center" vertical="center"/>
    </xf>
    <xf numFmtId="0" fontId="24" fillId="0" borderId="37" xfId="0" applyFont="1" applyFill="1" applyBorder="1" applyAlignment="1">
      <alignment horizontal="center" vertical="center"/>
    </xf>
    <xf numFmtId="1" fontId="23" fillId="0" borderId="0" xfId="0" applyNumberFormat="1" applyFont="1" applyFill="1" applyAlignment="1">
      <alignment horizontal="center" vertical="center"/>
    </xf>
    <xf numFmtId="0" fontId="0" fillId="0" borderId="0" xfId="0" applyFill="1"/>
    <xf numFmtId="0" fontId="46" fillId="28" borderId="39" xfId="0" applyFont="1" applyFill="1" applyBorder="1" applyAlignment="1">
      <alignment horizontal="center" wrapText="1"/>
    </xf>
    <xf numFmtId="1" fontId="23" fillId="27" borderId="36" xfId="0" applyNumberFormat="1" applyFont="1" applyFill="1" applyBorder="1" applyAlignment="1">
      <alignment horizontal="center"/>
    </xf>
    <xf numFmtId="1" fontId="1" fillId="0" borderId="81" xfId="1" applyNumberFormat="1" applyFont="1" applyBorder="1" applyAlignment="1">
      <alignment horizontal="center" vertical="center" wrapText="1"/>
    </xf>
    <xf numFmtId="1" fontId="1" fillId="0" borderId="82" xfId="1" applyNumberFormat="1" applyFont="1" applyBorder="1" applyAlignment="1">
      <alignment horizontal="center" vertical="center" wrapText="1"/>
    </xf>
    <xf numFmtId="1" fontId="1" fillId="11" borderId="82" xfId="1" applyNumberFormat="1" applyFont="1" applyFill="1" applyBorder="1" applyAlignment="1">
      <alignment horizontal="center" vertical="center" wrapText="1"/>
    </xf>
    <xf numFmtId="1" fontId="1" fillId="10" borderId="81" xfId="1" applyNumberFormat="1" applyFont="1" applyFill="1" applyBorder="1" applyAlignment="1">
      <alignment horizontal="center" vertical="center" wrapText="1"/>
    </xf>
    <xf numFmtId="49" fontId="1" fillId="10" borderId="81" xfId="1" applyNumberFormat="1" applyFont="1" applyFill="1" applyBorder="1" applyAlignment="1">
      <alignment horizontal="center" vertical="center" wrapText="1"/>
    </xf>
    <xf numFmtId="0" fontId="70" fillId="0" borderId="1" xfId="0" applyFont="1" applyBorder="1" applyAlignment="1">
      <alignment horizontal="center" vertical="center"/>
    </xf>
    <xf numFmtId="0" fontId="70" fillId="13" borderId="1" xfId="0" applyFont="1" applyFill="1" applyBorder="1" applyAlignment="1">
      <alignment horizontal="center" vertical="center"/>
    </xf>
    <xf numFmtId="0" fontId="69" fillId="13" borderId="1" xfId="0" applyFont="1" applyFill="1" applyBorder="1" applyAlignment="1">
      <alignment horizontal="center" vertical="center"/>
    </xf>
    <xf numFmtId="0" fontId="69" fillId="13" borderId="1" xfId="0" applyFont="1" applyFill="1" applyBorder="1" applyAlignment="1">
      <alignment horizontal="center"/>
    </xf>
    <xf numFmtId="0" fontId="70" fillId="13" borderId="1" xfId="0" applyFont="1" applyFill="1" applyBorder="1" applyAlignment="1">
      <alignment horizontal="center"/>
    </xf>
    <xf numFmtId="0" fontId="69" fillId="0" borderId="1" xfId="0" applyFont="1" applyBorder="1" applyAlignment="1">
      <alignment horizontal="center" vertical="center"/>
    </xf>
    <xf numFmtId="0" fontId="69" fillId="14" borderId="1" xfId="0" applyFont="1" applyFill="1" applyBorder="1" applyAlignment="1">
      <alignment horizontal="center" vertical="center"/>
    </xf>
    <xf numFmtId="0" fontId="69" fillId="15" borderId="1" xfId="0" applyFont="1" applyFill="1" applyBorder="1" applyAlignment="1">
      <alignment horizontal="center" vertical="center"/>
    </xf>
    <xf numFmtId="1" fontId="69" fillId="0" borderId="1" xfId="0" applyNumberFormat="1" applyFont="1" applyBorder="1" applyAlignment="1">
      <alignment horizontal="center" vertical="center"/>
    </xf>
    <xf numFmtId="1" fontId="70" fillId="10" borderId="1" xfId="0" applyNumberFormat="1" applyFont="1" applyFill="1" applyBorder="1" applyAlignment="1">
      <alignment horizontal="center" vertical="center" wrapText="1"/>
    </xf>
    <xf numFmtId="1" fontId="69" fillId="14" borderId="1" xfId="0" applyNumberFormat="1" applyFont="1" applyFill="1" applyBorder="1" applyAlignment="1">
      <alignment horizontal="center" vertical="center"/>
    </xf>
    <xf numFmtId="1" fontId="69" fillId="15" borderId="1" xfId="0" applyNumberFormat="1" applyFont="1" applyFill="1" applyBorder="1" applyAlignment="1">
      <alignment horizontal="center" vertical="center"/>
    </xf>
    <xf numFmtId="0" fontId="47" fillId="27" borderId="1" xfId="0" applyFont="1" applyFill="1" applyBorder="1" applyAlignment="1">
      <alignment vertical="top" wrapText="1"/>
    </xf>
    <xf numFmtId="0" fontId="47" fillId="27" borderId="1" xfId="0" applyFont="1" applyFill="1" applyBorder="1" applyAlignment="1">
      <alignment vertical="top"/>
    </xf>
    <xf numFmtId="0" fontId="47" fillId="0" borderId="1" xfId="0" applyFont="1" applyBorder="1" applyAlignment="1">
      <alignment horizontal="center" vertical="center"/>
    </xf>
    <xf numFmtId="0" fontId="47" fillId="28" borderId="1" xfId="0" applyFont="1" applyFill="1" applyBorder="1" applyAlignment="1">
      <alignment horizontal="center" vertical="center"/>
    </xf>
    <xf numFmtId="1" fontId="70" fillId="10" borderId="1" xfId="0" applyNumberFormat="1" applyFont="1" applyFill="1" applyBorder="1" applyAlignment="1">
      <alignment horizontal="center" vertical="center"/>
    </xf>
    <xf numFmtId="0" fontId="70" fillId="27" borderId="1" xfId="0" applyFont="1" applyFill="1" applyBorder="1" applyAlignment="1">
      <alignment horizontal="center" vertical="center"/>
    </xf>
    <xf numFmtId="1" fontId="29" fillId="0" borderId="0" xfId="0" applyNumberFormat="1" applyFont="1" applyAlignment="1">
      <alignment horizontal="left" vertical="center"/>
    </xf>
    <xf numFmtId="1" fontId="3" fillId="0" borderId="0" xfId="0" applyNumberFormat="1" applyFont="1" applyAlignment="1">
      <alignment horizontal="left" vertical="center"/>
    </xf>
    <xf numFmtId="1" fontId="29" fillId="0" borderId="0" xfId="0" applyNumberFormat="1" applyFont="1" applyBorder="1" applyAlignment="1">
      <alignment horizontal="left" vertical="center"/>
    </xf>
    <xf numFmtId="1" fontId="3" fillId="0" borderId="0" xfId="0" applyNumberFormat="1" applyFont="1" applyBorder="1" applyAlignment="1">
      <alignment horizontal="left" vertical="center"/>
    </xf>
    <xf numFmtId="1" fontId="1" fillId="0" borderId="0" xfId="0" applyNumberFormat="1" applyFont="1" applyFill="1" applyBorder="1" applyAlignment="1">
      <alignment horizontal="center" vertical="center"/>
    </xf>
    <xf numFmtId="1" fontId="29" fillId="0" borderId="0" xfId="0" applyNumberFormat="1" applyFont="1" applyAlignment="1">
      <alignment horizontal="left" vertical="center" wrapText="1"/>
    </xf>
    <xf numFmtId="0" fontId="1" fillId="0" borderId="0" xfId="0" applyFont="1" applyFill="1" applyAlignment="1">
      <alignment horizontal="center" vertical="center"/>
    </xf>
    <xf numFmtId="0" fontId="6" fillId="5" borderId="2" xfId="0" applyFont="1" applyFill="1" applyBorder="1" applyAlignment="1">
      <alignment horizontal="left" vertical="center"/>
    </xf>
    <xf numFmtId="0" fontId="6" fillId="5" borderId="3" xfId="0" applyFont="1" applyFill="1" applyBorder="1" applyAlignment="1">
      <alignment horizontal="left" vertical="center"/>
    </xf>
    <xf numFmtId="0" fontId="6" fillId="5" borderId="4" xfId="0" applyFont="1" applyFill="1" applyBorder="1" applyAlignment="1">
      <alignment horizontal="left" vertical="center"/>
    </xf>
    <xf numFmtId="0" fontId="2" fillId="3" borderId="27" xfId="0" applyFont="1" applyFill="1" applyBorder="1" applyAlignment="1">
      <alignment horizontal="center" vertical="center" wrapText="1"/>
    </xf>
    <xf numFmtId="0" fontId="2" fillId="3" borderId="14" xfId="0" applyFont="1" applyFill="1" applyBorder="1" applyAlignment="1">
      <alignment horizontal="center" vertical="center"/>
    </xf>
    <xf numFmtId="0" fontId="2" fillId="3" borderId="15" xfId="0" applyFont="1" applyFill="1" applyBorder="1" applyAlignment="1">
      <alignment horizontal="center" vertical="center"/>
    </xf>
    <xf numFmtId="0" fontId="2" fillId="3" borderId="6" xfId="0" applyFont="1" applyFill="1" applyBorder="1" applyAlignment="1">
      <alignment horizontal="center" vertical="center"/>
    </xf>
    <xf numFmtId="0" fontId="12" fillId="3" borderId="0" xfId="0" applyFont="1" applyFill="1" applyAlignment="1">
      <alignment horizontal="center" vertical="center" textRotation="90"/>
    </xf>
    <xf numFmtId="0" fontId="1" fillId="0" borderId="0" xfId="0" applyFont="1" applyAlignment="1">
      <alignment horizontal="center" vertical="center"/>
    </xf>
    <xf numFmtId="0" fontId="1" fillId="6" borderId="17" xfId="0" applyFont="1" applyFill="1" applyBorder="1" applyAlignment="1">
      <alignment horizontal="center" vertical="center"/>
    </xf>
    <xf numFmtId="0" fontId="1" fillId="6" borderId="18" xfId="0" applyFont="1" applyFill="1" applyBorder="1" applyAlignment="1">
      <alignment horizontal="center" vertical="center"/>
    </xf>
    <xf numFmtId="0" fontId="1" fillId="4" borderId="31" xfId="0" applyFont="1" applyFill="1" applyBorder="1" applyAlignment="1">
      <alignment horizontal="center" vertical="center" textRotation="90" wrapText="1"/>
    </xf>
    <xf numFmtId="0" fontId="1" fillId="5" borderId="19" xfId="0" applyFont="1" applyFill="1" applyBorder="1" applyAlignment="1">
      <alignment horizontal="center" vertical="center"/>
    </xf>
    <xf numFmtId="0" fontId="1" fillId="4" borderId="34" xfId="0" applyFont="1" applyFill="1" applyBorder="1" applyAlignment="1">
      <alignment horizontal="center" vertical="center" textRotation="90" wrapText="1"/>
    </xf>
    <xf numFmtId="0" fontId="1" fillId="0" borderId="19" xfId="0" applyFont="1" applyFill="1" applyBorder="1" applyAlignment="1">
      <alignment horizontal="center" vertical="center"/>
    </xf>
    <xf numFmtId="0" fontId="1" fillId="4" borderId="34" xfId="0" applyFont="1" applyFill="1" applyBorder="1" applyAlignment="1">
      <alignment horizontal="center" vertical="center" textRotation="90"/>
    </xf>
    <xf numFmtId="0" fontId="5" fillId="0" borderId="19" xfId="0" applyFont="1" applyFill="1" applyBorder="1" applyAlignment="1">
      <alignment horizontal="center" vertical="center"/>
    </xf>
    <xf numFmtId="0" fontId="5" fillId="5" borderId="35" xfId="0" applyFont="1" applyFill="1" applyBorder="1" applyAlignment="1">
      <alignment horizontal="center" vertical="center"/>
    </xf>
    <xf numFmtId="0" fontId="1" fillId="4" borderId="14" xfId="0" applyFont="1" applyFill="1" applyBorder="1" applyAlignment="1">
      <alignment horizontal="center" vertical="center"/>
    </xf>
    <xf numFmtId="0" fontId="1" fillId="4" borderId="6" xfId="0" applyFont="1" applyFill="1" applyBorder="1" applyAlignment="1">
      <alignment horizontal="center" vertical="center"/>
    </xf>
    <xf numFmtId="0" fontId="40" fillId="4" borderId="2" xfId="0" applyFont="1" applyFill="1" applyBorder="1" applyAlignment="1">
      <alignment horizontal="center" vertical="center" textRotation="90" wrapText="1"/>
    </xf>
    <xf numFmtId="0" fontId="40" fillId="4" borderId="4" xfId="0" applyFont="1" applyFill="1" applyBorder="1" applyAlignment="1">
      <alignment horizontal="center" vertical="center" textRotation="90" wrapText="1"/>
    </xf>
    <xf numFmtId="0" fontId="40" fillId="4" borderId="7" xfId="0" applyFont="1" applyFill="1" applyBorder="1" applyAlignment="1">
      <alignment horizontal="center" vertical="center" textRotation="90" wrapText="1"/>
    </xf>
    <xf numFmtId="0" fontId="40" fillId="4" borderId="9" xfId="0" applyFont="1" applyFill="1" applyBorder="1" applyAlignment="1">
      <alignment horizontal="center" vertical="center" textRotation="90" wrapText="1"/>
    </xf>
    <xf numFmtId="0" fontId="1" fillId="0" borderId="19" xfId="0" applyFont="1" applyBorder="1" applyAlignment="1">
      <alignment horizontal="left" vertical="center" wrapText="1"/>
    </xf>
    <xf numFmtId="0" fontId="1" fillId="4" borderId="0" xfId="0" applyFont="1" applyFill="1" applyAlignment="1">
      <alignment horizontal="center" vertical="center" textRotation="90"/>
    </xf>
    <xf numFmtId="0" fontId="12" fillId="2" borderId="0" xfId="0" applyFont="1" applyFill="1" applyAlignment="1">
      <alignment horizontal="center" vertical="center" textRotation="90"/>
    </xf>
    <xf numFmtId="0" fontId="2" fillId="3" borderId="7" xfId="0" applyFont="1" applyFill="1" applyBorder="1" applyAlignment="1">
      <alignment horizontal="left" vertical="center"/>
    </xf>
    <xf numFmtId="0" fontId="2" fillId="3" borderId="8" xfId="0" applyFont="1" applyFill="1" applyBorder="1" applyAlignment="1">
      <alignment horizontal="left" vertical="center"/>
    </xf>
    <xf numFmtId="0" fontId="2" fillId="9" borderId="0" xfId="0" applyFont="1" applyFill="1" applyAlignment="1">
      <alignment horizontal="center" vertical="center"/>
    </xf>
    <xf numFmtId="0" fontId="28" fillId="0" borderId="19" xfId="0" applyFont="1" applyBorder="1" applyAlignment="1">
      <alignment horizontal="left" vertical="center" wrapText="1"/>
    </xf>
    <xf numFmtId="0" fontId="1" fillId="0" borderId="20" xfId="0" applyFont="1" applyFill="1" applyBorder="1" applyAlignment="1">
      <alignment horizontal="center" vertical="center"/>
    </xf>
    <xf numFmtId="0" fontId="1" fillId="0" borderId="21" xfId="0" applyFont="1" applyFill="1" applyBorder="1" applyAlignment="1">
      <alignment horizontal="center" vertical="center"/>
    </xf>
    <xf numFmtId="0" fontId="4" fillId="0" borderId="20" xfId="0" applyFont="1" applyFill="1" applyBorder="1" applyAlignment="1">
      <alignment horizontal="center" vertical="center"/>
    </xf>
    <xf numFmtId="0" fontId="4" fillId="0" borderId="21" xfId="0" applyFont="1" applyFill="1" applyBorder="1" applyAlignment="1">
      <alignment horizontal="center" vertical="center"/>
    </xf>
    <xf numFmtId="1" fontId="28" fillId="0" borderId="22" xfId="0" applyNumberFormat="1" applyFont="1" applyFill="1" applyBorder="1" applyAlignment="1">
      <alignment horizontal="center" vertical="center" wrapText="1"/>
    </xf>
    <xf numFmtId="1" fontId="3" fillId="0" borderId="23" xfId="0" applyNumberFormat="1" applyFont="1" applyFill="1" applyBorder="1" applyAlignment="1">
      <alignment horizontal="center" vertical="center" wrapText="1"/>
    </xf>
    <xf numFmtId="0" fontId="2" fillId="2" borderId="12" xfId="0" applyFont="1" applyFill="1" applyBorder="1" applyAlignment="1">
      <alignment horizontal="left" vertical="center"/>
    </xf>
    <xf numFmtId="0" fontId="2" fillId="2" borderId="13" xfId="0" applyFont="1" applyFill="1" applyBorder="1" applyAlignment="1">
      <alignment horizontal="left" vertical="center"/>
    </xf>
    <xf numFmtId="0" fontId="7" fillId="5" borderId="0" xfId="0" applyFont="1" applyFill="1" applyBorder="1" applyAlignment="1">
      <alignment horizontal="left" vertical="center"/>
    </xf>
    <xf numFmtId="0" fontId="2" fillId="2" borderId="10" xfId="0" applyFont="1" applyFill="1" applyBorder="1" applyAlignment="1">
      <alignment horizontal="center" vertical="center" wrapText="1"/>
    </xf>
    <xf numFmtId="0" fontId="2" fillId="2" borderId="0" xfId="0" applyFont="1" applyFill="1" applyBorder="1" applyAlignment="1">
      <alignment horizontal="center" vertical="center"/>
    </xf>
    <xf numFmtId="0" fontId="2" fillId="2" borderId="11" xfId="0" applyFont="1" applyFill="1" applyBorder="1" applyAlignment="1">
      <alignment horizontal="center" vertical="center"/>
    </xf>
    <xf numFmtId="0" fontId="1" fillId="4" borderId="52" xfId="0" applyFont="1" applyFill="1" applyBorder="1" applyAlignment="1">
      <alignment horizontal="center" vertical="center"/>
    </xf>
    <xf numFmtId="0" fontId="1" fillId="4" borderId="53" xfId="0" applyFont="1" applyFill="1" applyBorder="1" applyAlignment="1">
      <alignment horizontal="center" vertical="center"/>
    </xf>
    <xf numFmtId="0" fontId="1" fillId="0" borderId="47" xfId="0" applyFont="1" applyFill="1" applyBorder="1" applyAlignment="1">
      <alignment horizontal="center" vertical="center"/>
    </xf>
    <xf numFmtId="0" fontId="1" fillId="0" borderId="40" xfId="0" applyFont="1" applyFill="1" applyBorder="1" applyAlignment="1">
      <alignment horizontal="center" vertical="center"/>
    </xf>
    <xf numFmtId="0" fontId="1" fillId="0" borderId="50" xfId="0" applyFont="1" applyFill="1" applyBorder="1" applyAlignment="1">
      <alignment horizontal="center" vertical="center"/>
    </xf>
    <xf numFmtId="0" fontId="1" fillId="0" borderId="51" xfId="0" applyFont="1" applyFill="1" applyBorder="1" applyAlignment="1">
      <alignment horizontal="center" vertical="center"/>
    </xf>
    <xf numFmtId="0" fontId="1" fillId="5" borderId="19" xfId="0" applyFont="1" applyFill="1" applyBorder="1" applyAlignment="1">
      <alignment horizontal="left" vertical="center"/>
    </xf>
    <xf numFmtId="0" fontId="1" fillId="5" borderId="22" xfId="0" applyFont="1" applyFill="1" applyBorder="1" applyAlignment="1">
      <alignment horizontal="center" vertical="center"/>
    </xf>
    <xf numFmtId="0" fontId="1" fillId="5" borderId="24" xfId="0" applyFont="1" applyFill="1" applyBorder="1" applyAlignment="1">
      <alignment horizontal="center" vertical="center"/>
    </xf>
    <xf numFmtId="0" fontId="1" fillId="5" borderId="23" xfId="0" applyFont="1" applyFill="1" applyBorder="1" applyAlignment="1">
      <alignment horizontal="center" vertical="center"/>
    </xf>
    <xf numFmtId="0" fontId="1" fillId="5" borderId="26" xfId="0" applyFont="1" applyFill="1" applyBorder="1" applyAlignment="1">
      <alignment horizontal="center" vertical="center"/>
    </xf>
    <xf numFmtId="0" fontId="0" fillId="0" borderId="22" xfId="0" applyFont="1" applyBorder="1" applyAlignment="1">
      <alignment horizontal="center" vertical="center"/>
    </xf>
    <xf numFmtId="0" fontId="0" fillId="0" borderId="24" xfId="0" applyFont="1" applyBorder="1" applyAlignment="1">
      <alignment horizontal="center" vertical="center"/>
    </xf>
    <xf numFmtId="0" fontId="0" fillId="0" borderId="23" xfId="0" applyFont="1" applyBorder="1" applyAlignment="1">
      <alignment horizontal="center" vertical="center"/>
    </xf>
    <xf numFmtId="0" fontId="0" fillId="0" borderId="26" xfId="0" applyFont="1" applyFill="1" applyBorder="1" applyAlignment="1">
      <alignment horizontal="center" vertical="center"/>
    </xf>
    <xf numFmtId="0" fontId="2" fillId="2" borderId="0" xfId="0" applyFont="1" applyFill="1" applyAlignment="1">
      <alignment horizontal="center" vertical="center"/>
    </xf>
    <xf numFmtId="0" fontId="1" fillId="4" borderId="0" xfId="0" applyFont="1" applyFill="1" applyAlignment="1">
      <alignment horizontal="center" vertical="center" textRotation="90" wrapText="1"/>
    </xf>
    <xf numFmtId="0" fontId="1" fillId="0" borderId="0" xfId="0" applyFont="1" applyFill="1" applyBorder="1" applyAlignment="1">
      <alignment horizontal="left" vertical="center" wrapText="1"/>
    </xf>
    <xf numFmtId="0" fontId="1" fillId="0" borderId="0" xfId="0" applyFont="1" applyFill="1" applyBorder="1" applyAlignment="1">
      <alignment horizontal="left" vertical="center"/>
    </xf>
    <xf numFmtId="0" fontId="1" fillId="4" borderId="26" xfId="0" applyFont="1" applyFill="1" applyBorder="1" applyAlignment="1">
      <alignment horizontal="center" vertical="center" textRotation="90" wrapText="1"/>
    </xf>
    <xf numFmtId="0" fontId="1" fillId="4" borderId="26" xfId="0" applyFont="1" applyFill="1" applyBorder="1" applyAlignment="1">
      <alignment horizontal="center" vertical="center"/>
    </xf>
    <xf numFmtId="0" fontId="1" fillId="4" borderId="0" xfId="0" applyFont="1" applyFill="1" applyBorder="1" applyAlignment="1">
      <alignment horizontal="center" vertical="center" textRotation="90" wrapText="1"/>
    </xf>
    <xf numFmtId="0" fontId="1" fillId="4" borderId="25" xfId="0" applyFont="1" applyFill="1" applyBorder="1" applyAlignment="1">
      <alignment horizontal="center" vertical="center" textRotation="90" wrapText="1"/>
    </xf>
    <xf numFmtId="0" fontId="34" fillId="20" borderId="58" xfId="0" applyFont="1" applyFill="1" applyBorder="1" applyAlignment="1">
      <alignment horizontal="center" vertical="center" wrapText="1" readingOrder="1"/>
    </xf>
    <xf numFmtId="0" fontId="34" fillId="20" borderId="56" xfId="0" applyFont="1" applyFill="1" applyBorder="1" applyAlignment="1">
      <alignment horizontal="center" vertical="center" wrapText="1" readingOrder="1"/>
    </xf>
    <xf numFmtId="0" fontId="34" fillId="20" borderId="57" xfId="0" applyFont="1" applyFill="1" applyBorder="1" applyAlignment="1">
      <alignment horizontal="center" vertical="center" wrapText="1" readingOrder="1"/>
    </xf>
    <xf numFmtId="0" fontId="34" fillId="21" borderId="55" xfId="0" applyFont="1" applyFill="1" applyBorder="1" applyAlignment="1">
      <alignment horizontal="center" vertical="center" wrapText="1" readingOrder="1"/>
    </xf>
    <xf numFmtId="0" fontId="34" fillId="21" borderId="57" xfId="0" applyFont="1" applyFill="1" applyBorder="1" applyAlignment="1">
      <alignment horizontal="center" vertical="center" wrapText="1" readingOrder="1"/>
    </xf>
    <xf numFmtId="0" fontId="24" fillId="0" borderId="55" xfId="0" applyFont="1" applyBorder="1" applyAlignment="1">
      <alignment horizontal="center" vertical="center" wrapText="1" readingOrder="1"/>
    </xf>
    <xf numFmtId="0" fontId="24" fillId="0" borderId="57" xfId="0" applyFont="1" applyBorder="1" applyAlignment="1">
      <alignment horizontal="center" vertical="center" wrapText="1" readingOrder="1"/>
    </xf>
    <xf numFmtId="1" fontId="1" fillId="4" borderId="19" xfId="0" applyNumberFormat="1" applyFont="1" applyFill="1" applyBorder="1" applyAlignment="1">
      <alignment horizontal="left" vertical="center"/>
    </xf>
    <xf numFmtId="0" fontId="15" fillId="4" borderId="26" xfId="0" applyFont="1" applyFill="1" applyBorder="1" applyAlignment="1">
      <alignment horizontal="center" vertical="center" textRotation="90" wrapText="1"/>
    </xf>
    <xf numFmtId="0" fontId="0" fillId="0" borderId="26" xfId="0" applyFont="1" applyBorder="1" applyAlignment="1">
      <alignment horizontal="center" vertical="center" wrapText="1"/>
    </xf>
    <xf numFmtId="0" fontId="0" fillId="0" borderId="20" xfId="0" applyFont="1" applyBorder="1" applyAlignment="1">
      <alignment horizontal="center" vertical="center" wrapText="1"/>
    </xf>
    <xf numFmtId="0" fontId="0" fillId="0" borderId="21" xfId="0" applyFont="1" applyBorder="1" applyAlignment="1">
      <alignment horizontal="center" vertical="center" wrapText="1"/>
    </xf>
    <xf numFmtId="0" fontId="0" fillId="0" borderId="20" xfId="0" applyFont="1" applyBorder="1" applyAlignment="1">
      <alignment horizontal="center" vertical="center"/>
    </xf>
    <xf numFmtId="0" fontId="0" fillId="0" borderId="21" xfId="0" applyFont="1" applyBorder="1" applyAlignment="1">
      <alignment horizontal="center" vertical="center"/>
    </xf>
    <xf numFmtId="0" fontId="20" fillId="0" borderId="22" xfId="0" applyFont="1" applyBorder="1" applyAlignment="1">
      <alignment horizontal="left" vertical="center" wrapText="1"/>
    </xf>
    <xf numFmtId="0" fontId="20" fillId="0" borderId="24" xfId="0" applyFont="1" applyBorder="1" applyAlignment="1">
      <alignment horizontal="left" vertical="center" wrapText="1"/>
    </xf>
    <xf numFmtId="0" fontId="20" fillId="0" borderId="23" xfId="0" applyFont="1" applyBorder="1" applyAlignment="1">
      <alignment horizontal="left" vertical="center" wrapText="1"/>
    </xf>
    <xf numFmtId="0" fontId="0" fillId="0" borderId="22" xfId="0" applyFont="1" applyBorder="1" applyAlignment="1">
      <alignment horizontal="left" vertical="center" wrapText="1"/>
    </xf>
    <xf numFmtId="0" fontId="0" fillId="0" borderId="24" xfId="0" applyFont="1" applyBorder="1" applyAlignment="1">
      <alignment horizontal="left" vertical="center" wrapText="1"/>
    </xf>
    <xf numFmtId="0" fontId="0" fillId="0" borderId="23" xfId="0" applyFont="1" applyBorder="1" applyAlignment="1">
      <alignment horizontal="left" vertical="center" wrapText="1"/>
    </xf>
    <xf numFmtId="0" fontId="1" fillId="4" borderId="0" xfId="0" applyFont="1" applyFill="1" applyBorder="1" applyAlignment="1">
      <alignment horizontal="center" vertical="center" textRotation="90"/>
    </xf>
    <xf numFmtId="0" fontId="1" fillId="4" borderId="25" xfId="0" applyFont="1" applyFill="1" applyBorder="1" applyAlignment="1">
      <alignment horizontal="center" vertical="center" textRotation="90"/>
    </xf>
    <xf numFmtId="0" fontId="1" fillId="5" borderId="19" xfId="0" applyFont="1" applyFill="1" applyBorder="1" applyAlignment="1">
      <alignment horizontal="center" vertical="center" textRotation="90" wrapText="1"/>
    </xf>
    <xf numFmtId="0" fontId="1" fillId="5" borderId="19" xfId="0" applyFont="1" applyFill="1" applyBorder="1" applyAlignment="1">
      <alignment horizontal="left" vertical="center" textRotation="90" wrapText="1"/>
    </xf>
    <xf numFmtId="0" fontId="19" fillId="3" borderId="0" xfId="0" applyFont="1" applyFill="1" applyAlignment="1">
      <alignment horizontal="center" vertical="center"/>
    </xf>
    <xf numFmtId="0" fontId="19" fillId="3" borderId="0" xfId="0" applyFont="1" applyFill="1" applyAlignment="1">
      <alignment horizontal="left" vertical="center"/>
    </xf>
    <xf numFmtId="0" fontId="1" fillId="4" borderId="0" xfId="0" applyFont="1" applyFill="1" applyAlignment="1">
      <alignment horizontal="center" vertical="center"/>
    </xf>
    <xf numFmtId="0" fontId="9" fillId="4" borderId="0" xfId="0" applyFont="1" applyFill="1" applyBorder="1" applyAlignment="1">
      <alignment horizontal="center" vertical="center" textRotation="90" wrapText="1"/>
    </xf>
    <xf numFmtId="0" fontId="9" fillId="4" borderId="25" xfId="0" applyFont="1" applyFill="1" applyBorder="1" applyAlignment="1">
      <alignment horizontal="center" vertical="center" textRotation="90" wrapText="1"/>
    </xf>
    <xf numFmtId="0" fontId="9" fillId="4" borderId="19" xfId="0" applyFont="1" applyFill="1" applyBorder="1" applyAlignment="1">
      <alignment horizontal="center" vertical="center"/>
    </xf>
    <xf numFmtId="0" fontId="9" fillId="5" borderId="22" xfId="0" applyFont="1" applyFill="1" applyBorder="1" applyAlignment="1">
      <alignment horizontal="center" vertical="center"/>
    </xf>
    <xf numFmtId="0" fontId="9" fillId="5" borderId="24" xfId="0" applyFont="1" applyFill="1" applyBorder="1" applyAlignment="1">
      <alignment horizontal="center" vertical="center"/>
    </xf>
    <xf numFmtId="0" fontId="9" fillId="5" borderId="23" xfId="0" applyFont="1" applyFill="1" applyBorder="1" applyAlignment="1">
      <alignment horizontal="center" vertical="center"/>
    </xf>
    <xf numFmtId="0" fontId="13" fillId="0" borderId="22" xfId="0" applyFont="1" applyBorder="1" applyAlignment="1">
      <alignment horizontal="center" vertical="center"/>
    </xf>
    <xf numFmtId="0" fontId="13" fillId="0" borderId="24" xfId="0" applyFont="1" applyBorder="1" applyAlignment="1">
      <alignment horizontal="center" vertical="center"/>
    </xf>
    <xf numFmtId="0" fontId="13" fillId="0" borderId="23" xfId="0" applyFont="1" applyBorder="1" applyAlignment="1">
      <alignment horizontal="center" vertical="center"/>
    </xf>
    <xf numFmtId="0" fontId="9" fillId="4" borderId="22" xfId="0" applyFont="1" applyFill="1" applyBorder="1" applyAlignment="1">
      <alignment horizontal="center" vertical="center"/>
    </xf>
    <xf numFmtId="0" fontId="9" fillId="4" borderId="23" xfId="0" applyFont="1" applyFill="1" applyBorder="1" applyAlignment="1">
      <alignment horizontal="center" vertical="center"/>
    </xf>
    <xf numFmtId="0" fontId="16" fillId="0" borderId="22" xfId="0" applyFont="1" applyBorder="1" applyAlignment="1">
      <alignment horizontal="center" vertical="center" wrapText="1"/>
    </xf>
    <xf numFmtId="0" fontId="16" fillId="0" borderId="24" xfId="0" applyFont="1" applyBorder="1" applyAlignment="1">
      <alignment horizontal="center" vertical="center" wrapText="1"/>
    </xf>
    <xf numFmtId="0" fontId="16" fillId="0" borderId="23" xfId="0" applyFont="1" applyBorder="1" applyAlignment="1">
      <alignment horizontal="center" vertical="center" wrapText="1"/>
    </xf>
    <xf numFmtId="0" fontId="18" fillId="0" borderId="0" xfId="0" applyFont="1" applyAlignment="1">
      <alignment horizontal="center"/>
    </xf>
    <xf numFmtId="0" fontId="13" fillId="0" borderId="20" xfId="0" applyFont="1" applyBorder="1" applyAlignment="1">
      <alignment horizontal="center" vertical="center" wrapText="1"/>
    </xf>
    <xf numFmtId="0" fontId="13" fillId="0" borderId="21" xfId="0" applyFont="1" applyBorder="1" applyAlignment="1">
      <alignment horizontal="center" vertical="center" wrapTex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19" xfId="0" applyFont="1" applyBorder="1" applyAlignment="1">
      <alignment horizontal="center" vertical="center" wrapText="1"/>
    </xf>
    <xf numFmtId="0" fontId="9" fillId="4" borderId="0" xfId="0" applyFont="1" applyFill="1" applyBorder="1" applyAlignment="1">
      <alignment horizontal="center" vertical="center" textRotation="90"/>
    </xf>
    <xf numFmtId="0" fontId="9" fillId="4" borderId="25" xfId="0" applyFont="1" applyFill="1" applyBorder="1" applyAlignment="1">
      <alignment horizontal="center" vertical="center" textRotation="90"/>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13" fillId="0" borderId="23" xfId="0" applyFont="1" applyBorder="1" applyAlignment="1">
      <alignment horizontal="center" vertical="center" wrapText="1"/>
    </xf>
    <xf numFmtId="0" fontId="9" fillId="5" borderId="19" xfId="0" applyFont="1" applyFill="1" applyBorder="1" applyAlignment="1">
      <alignment horizontal="center" vertical="center" textRotation="90" wrapText="1"/>
    </xf>
    <xf numFmtId="0" fontId="15" fillId="5" borderId="19" xfId="0" applyFont="1" applyFill="1" applyBorder="1" applyAlignment="1">
      <alignment horizontal="center" vertical="center" textRotation="90" wrapText="1"/>
    </xf>
    <xf numFmtId="1" fontId="12" fillId="3" borderId="0" xfId="0" applyNumberFormat="1" applyFont="1" applyFill="1" applyAlignment="1">
      <alignment horizontal="center" vertical="center" textRotation="90"/>
    </xf>
    <xf numFmtId="1" fontId="1" fillId="0" borderId="0" xfId="0" applyNumberFormat="1" applyFont="1" applyAlignment="1">
      <alignment horizontal="center" vertical="center"/>
    </xf>
    <xf numFmtId="1" fontId="1" fillId="6" borderId="17" xfId="0" applyNumberFormat="1" applyFont="1" applyFill="1" applyBorder="1" applyAlignment="1">
      <alignment horizontal="center" vertical="center"/>
    </xf>
    <xf numFmtId="1" fontId="1" fillId="6" borderId="18" xfId="0" applyNumberFormat="1" applyFont="1" applyFill="1" applyBorder="1" applyAlignment="1">
      <alignment horizontal="center" vertical="center"/>
    </xf>
    <xf numFmtId="1" fontId="1" fillId="0" borderId="0" xfId="0" applyNumberFormat="1" applyFont="1" applyFill="1" applyAlignment="1">
      <alignment horizontal="center" vertical="center"/>
    </xf>
    <xf numFmtId="1" fontId="6" fillId="5" borderId="2" xfId="0" applyNumberFormat="1" applyFont="1" applyFill="1" applyBorder="1" applyAlignment="1">
      <alignment horizontal="left" vertical="center"/>
    </xf>
    <xf numFmtId="1" fontId="6" fillId="5" borderId="3" xfId="0" applyNumberFormat="1" applyFont="1" applyFill="1" applyBorder="1" applyAlignment="1">
      <alignment horizontal="left" vertical="center"/>
    </xf>
    <xf numFmtId="1" fontId="6" fillId="5" borderId="4" xfId="0" applyNumberFormat="1" applyFont="1" applyFill="1" applyBorder="1" applyAlignment="1">
      <alignment horizontal="left" vertical="center"/>
    </xf>
    <xf numFmtId="1" fontId="2" fillId="3" borderId="27" xfId="0" applyNumberFormat="1" applyFont="1" applyFill="1" applyBorder="1" applyAlignment="1">
      <alignment horizontal="center" vertical="center" wrapText="1"/>
    </xf>
    <xf numFmtId="1" fontId="1" fillId="5" borderId="19" xfId="0" applyNumberFormat="1" applyFont="1" applyFill="1" applyBorder="1" applyAlignment="1">
      <alignment horizontal="center" vertical="center"/>
    </xf>
    <xf numFmtId="1" fontId="40" fillId="4" borderId="2" xfId="0" applyNumberFormat="1" applyFont="1" applyFill="1" applyBorder="1" applyAlignment="1">
      <alignment horizontal="center" vertical="center" textRotation="90" wrapText="1"/>
    </xf>
    <xf numFmtId="1" fontId="40" fillId="4" borderId="4" xfId="0" applyNumberFormat="1" applyFont="1" applyFill="1" applyBorder="1" applyAlignment="1">
      <alignment horizontal="center" vertical="center" textRotation="90" wrapText="1"/>
    </xf>
    <xf numFmtId="1" fontId="40" fillId="4" borderId="7" xfId="0" applyNumberFormat="1" applyFont="1" applyFill="1" applyBorder="1" applyAlignment="1">
      <alignment horizontal="center" vertical="center" textRotation="90" wrapText="1"/>
    </xf>
    <xf numFmtId="1" fontId="40" fillId="4" borderId="9" xfId="0" applyNumberFormat="1" applyFont="1" applyFill="1" applyBorder="1" applyAlignment="1">
      <alignment horizontal="center" vertical="center" textRotation="90" wrapText="1"/>
    </xf>
    <xf numFmtId="1" fontId="1" fillId="4" borderId="14" xfId="0" applyNumberFormat="1" applyFont="1" applyFill="1" applyBorder="1" applyAlignment="1">
      <alignment horizontal="center" vertical="center"/>
    </xf>
    <xf numFmtId="1" fontId="1" fillId="4" borderId="6" xfId="0" applyNumberFormat="1" applyFont="1" applyFill="1" applyBorder="1" applyAlignment="1">
      <alignment horizontal="center" vertical="center"/>
    </xf>
    <xf numFmtId="1" fontId="1" fillId="4" borderId="34" xfId="0" applyNumberFormat="1" applyFont="1" applyFill="1" applyBorder="1" applyAlignment="1">
      <alignment horizontal="center" vertical="center" textRotation="90" wrapText="1"/>
    </xf>
    <xf numFmtId="1" fontId="1" fillId="0" borderId="19" xfId="0" applyNumberFormat="1" applyFont="1" applyFill="1" applyBorder="1" applyAlignment="1">
      <alignment horizontal="center" vertical="center"/>
    </xf>
    <xf numFmtId="1" fontId="2" fillId="3" borderId="14" xfId="0" applyNumberFormat="1" applyFont="1" applyFill="1" applyBorder="1" applyAlignment="1">
      <alignment horizontal="center" vertical="center"/>
    </xf>
    <xf numFmtId="1" fontId="2" fillId="3" borderId="15" xfId="0" applyNumberFormat="1" applyFont="1" applyFill="1" applyBorder="1" applyAlignment="1">
      <alignment horizontal="center" vertical="center"/>
    </xf>
    <xf numFmtId="1" fontId="2" fillId="3" borderId="6" xfId="0" applyNumberFormat="1" applyFont="1" applyFill="1" applyBorder="1" applyAlignment="1">
      <alignment horizontal="center" vertical="center"/>
    </xf>
    <xf numFmtId="1" fontId="1" fillId="4" borderId="31" xfId="0" applyNumberFormat="1" applyFont="1" applyFill="1" applyBorder="1" applyAlignment="1">
      <alignment horizontal="center" vertical="center" textRotation="90" wrapText="1"/>
    </xf>
    <xf numFmtId="1" fontId="2" fillId="3" borderId="7" xfId="0" applyNumberFormat="1" applyFont="1" applyFill="1" applyBorder="1" applyAlignment="1">
      <alignment horizontal="left" vertical="center"/>
    </xf>
    <xf numFmtId="1" fontId="2" fillId="3" borderId="8" xfId="0" applyNumberFormat="1" applyFont="1" applyFill="1" applyBorder="1" applyAlignment="1">
      <alignment horizontal="left" vertical="center"/>
    </xf>
    <xf numFmtId="1" fontId="2" fillId="9" borderId="0" xfId="0" applyNumberFormat="1" applyFont="1" applyFill="1" applyAlignment="1">
      <alignment horizontal="center" vertical="center"/>
    </xf>
    <xf numFmtId="1" fontId="1" fillId="4" borderId="34" xfId="0" applyNumberFormat="1" applyFont="1" applyFill="1" applyBorder="1" applyAlignment="1">
      <alignment horizontal="center" vertical="center" textRotation="90"/>
    </xf>
    <xf numFmtId="1" fontId="5" fillId="0" borderId="19" xfId="0" applyNumberFormat="1" applyFont="1" applyFill="1" applyBorder="1" applyAlignment="1">
      <alignment horizontal="center" vertical="center"/>
    </xf>
    <xf numFmtId="1" fontId="5" fillId="5" borderId="35" xfId="0" applyNumberFormat="1" applyFont="1" applyFill="1" applyBorder="1" applyAlignment="1">
      <alignment horizontal="center" vertical="center"/>
    </xf>
    <xf numFmtId="1" fontId="12" fillId="2" borderId="0" xfId="0" applyNumberFormat="1" applyFont="1" applyFill="1" applyAlignment="1">
      <alignment horizontal="center" vertical="center" textRotation="90"/>
    </xf>
    <xf numFmtId="1" fontId="1" fillId="5" borderId="19" xfId="0" applyNumberFormat="1" applyFont="1" applyFill="1" applyBorder="1" applyAlignment="1">
      <alignment horizontal="left" vertical="center"/>
    </xf>
    <xf numFmtId="1" fontId="1" fillId="0" borderId="19" xfId="0" applyNumberFormat="1" applyFont="1" applyBorder="1" applyAlignment="1">
      <alignment horizontal="left" vertical="center" wrapText="1"/>
    </xf>
    <xf numFmtId="1" fontId="1" fillId="0" borderId="22" xfId="0" applyNumberFormat="1" applyFont="1" applyFill="1" applyBorder="1" applyAlignment="1">
      <alignment horizontal="center" vertical="center"/>
    </xf>
    <xf numFmtId="1" fontId="1" fillId="0" borderId="23" xfId="0" applyNumberFormat="1" applyFont="1" applyFill="1" applyBorder="1" applyAlignment="1">
      <alignment horizontal="center" vertical="center"/>
    </xf>
    <xf numFmtId="1" fontId="1" fillId="4" borderId="0" xfId="0" applyNumberFormat="1" applyFont="1" applyFill="1" applyAlignment="1">
      <alignment horizontal="center" vertical="center" textRotation="90"/>
    </xf>
    <xf numFmtId="1" fontId="1" fillId="0" borderId="26" xfId="0" applyNumberFormat="1" applyFont="1" applyBorder="1" applyAlignment="1">
      <alignment horizontal="left" vertical="center" wrapText="1"/>
    </xf>
    <xf numFmtId="1" fontId="1" fillId="5" borderId="22" xfId="0" applyNumberFormat="1" applyFont="1" applyFill="1" applyBorder="1" applyAlignment="1">
      <alignment horizontal="center" vertical="center"/>
    </xf>
    <xf numFmtId="1" fontId="1" fillId="5" borderId="24" xfId="0" applyNumberFormat="1" applyFont="1" applyFill="1" applyBorder="1" applyAlignment="1">
      <alignment horizontal="center" vertical="center"/>
    </xf>
    <xf numFmtId="1" fontId="1" fillId="5" borderId="23" xfId="0" applyNumberFormat="1" applyFont="1" applyFill="1" applyBorder="1" applyAlignment="1">
      <alignment horizontal="center" vertical="center"/>
    </xf>
    <xf numFmtId="1" fontId="1" fillId="5" borderId="26" xfId="0" applyNumberFormat="1" applyFont="1" applyFill="1" applyBorder="1" applyAlignment="1">
      <alignment horizontal="center" vertical="center"/>
    </xf>
    <xf numFmtId="1" fontId="0" fillId="0" borderId="22" xfId="0" applyNumberFormat="1" applyFont="1" applyBorder="1" applyAlignment="1">
      <alignment horizontal="center" vertical="center"/>
    </xf>
    <xf numFmtId="1" fontId="0" fillId="0" borderId="24" xfId="0" applyNumberFormat="1" applyFont="1" applyBorder="1" applyAlignment="1">
      <alignment horizontal="center" vertical="center"/>
    </xf>
    <xf numFmtId="1" fontId="0" fillId="0" borderId="23" xfId="0" applyNumberFormat="1" applyFont="1" applyBorder="1" applyAlignment="1">
      <alignment horizontal="center" vertical="center"/>
    </xf>
    <xf numFmtId="1" fontId="0" fillId="0" borderId="26" xfId="0" applyNumberFormat="1" applyFont="1" applyFill="1" applyBorder="1" applyAlignment="1">
      <alignment horizontal="center" vertical="center"/>
    </xf>
    <xf numFmtId="1" fontId="2" fillId="2" borderId="0" xfId="0" applyNumberFormat="1" applyFont="1" applyFill="1" applyAlignment="1">
      <alignment horizontal="center" vertical="center"/>
    </xf>
    <xf numFmtId="1" fontId="1" fillId="4" borderId="0" xfId="0" applyNumberFormat="1" applyFont="1" applyFill="1" applyAlignment="1">
      <alignment horizontal="center" vertical="center" textRotation="90" wrapText="1"/>
    </xf>
    <xf numFmtId="1" fontId="1" fillId="0" borderId="0" xfId="0" applyNumberFormat="1" applyFont="1" applyFill="1" applyBorder="1" applyAlignment="1">
      <alignment horizontal="left" vertical="center" wrapText="1"/>
    </xf>
    <xf numFmtId="1" fontId="1" fillId="0" borderId="0" xfId="0" applyNumberFormat="1" applyFont="1" applyFill="1" applyBorder="1" applyAlignment="1">
      <alignment horizontal="left" vertical="center"/>
    </xf>
    <xf numFmtId="1" fontId="1" fillId="4" borderId="26" xfId="0" applyNumberFormat="1" applyFont="1" applyFill="1" applyBorder="1" applyAlignment="1">
      <alignment horizontal="center" vertical="center" textRotation="90" wrapText="1"/>
    </xf>
    <xf numFmtId="1" fontId="1" fillId="4" borderId="26" xfId="0" applyNumberFormat="1" applyFont="1" applyFill="1" applyBorder="1" applyAlignment="1">
      <alignment horizontal="center" vertical="center"/>
    </xf>
    <xf numFmtId="1" fontId="1" fillId="4" borderId="0" xfId="0" applyNumberFormat="1" applyFont="1" applyFill="1" applyBorder="1" applyAlignment="1">
      <alignment horizontal="center" vertical="center" textRotation="90" wrapText="1"/>
    </xf>
    <xf numFmtId="1" fontId="1" fillId="4" borderId="25" xfId="0" applyNumberFormat="1" applyFont="1" applyFill="1" applyBorder="1" applyAlignment="1">
      <alignment horizontal="center" vertical="center" textRotation="90" wrapText="1"/>
    </xf>
    <xf numFmtId="1" fontId="15" fillId="4" borderId="26" xfId="0" applyNumberFormat="1" applyFont="1" applyFill="1" applyBorder="1" applyAlignment="1">
      <alignment horizontal="center" vertical="center" textRotation="90" wrapText="1"/>
    </xf>
    <xf numFmtId="1" fontId="0" fillId="0" borderId="26" xfId="0" applyNumberFormat="1" applyFont="1" applyBorder="1" applyAlignment="1">
      <alignment horizontal="center" vertical="center" wrapText="1"/>
    </xf>
    <xf numFmtId="1" fontId="0" fillId="0" borderId="20" xfId="0" applyNumberFormat="1" applyFont="1" applyBorder="1" applyAlignment="1">
      <alignment horizontal="center" vertical="center" wrapText="1"/>
    </xf>
    <xf numFmtId="1" fontId="0" fillId="0" borderId="21" xfId="0" applyNumberFormat="1" applyFont="1" applyBorder="1" applyAlignment="1">
      <alignment horizontal="center" vertical="center" wrapText="1"/>
    </xf>
    <xf numFmtId="1" fontId="0" fillId="0" borderId="20" xfId="0" applyNumberFormat="1" applyFont="1" applyBorder="1" applyAlignment="1">
      <alignment horizontal="center" vertical="center"/>
    </xf>
    <xf numFmtId="1" fontId="0" fillId="0" borderId="21" xfId="0" applyNumberFormat="1" applyFont="1" applyBorder="1" applyAlignment="1">
      <alignment horizontal="center" vertical="center"/>
    </xf>
    <xf numFmtId="1" fontId="20" fillId="0" borderId="22" xfId="0" applyNumberFormat="1" applyFont="1" applyBorder="1" applyAlignment="1">
      <alignment horizontal="left" vertical="center" wrapText="1"/>
    </xf>
    <xf numFmtId="1" fontId="20" fillId="0" borderId="24" xfId="0" applyNumberFormat="1" applyFont="1" applyBorder="1" applyAlignment="1">
      <alignment horizontal="left" vertical="center" wrapText="1"/>
    </xf>
    <xf numFmtId="1" fontId="20" fillId="0" borderId="23" xfId="0" applyNumberFormat="1" applyFont="1" applyBorder="1" applyAlignment="1">
      <alignment horizontal="left" vertical="center" wrapText="1"/>
    </xf>
    <xf numFmtId="1" fontId="0" fillId="0" borderId="22" xfId="0" applyNumberFormat="1" applyFont="1" applyBorder="1" applyAlignment="1">
      <alignment horizontal="left" vertical="center" wrapText="1"/>
    </xf>
    <xf numFmtId="1" fontId="0" fillId="0" borderId="24" xfId="0" applyNumberFormat="1" applyFont="1" applyBorder="1" applyAlignment="1">
      <alignment horizontal="left" vertical="center" wrapText="1"/>
    </xf>
    <xf numFmtId="1" fontId="0" fillId="0" borderId="23" xfId="0" applyNumberFormat="1" applyFont="1" applyBorder="1" applyAlignment="1">
      <alignment horizontal="left" vertical="center" wrapText="1"/>
    </xf>
    <xf numFmtId="1" fontId="1" fillId="4" borderId="0" xfId="0" applyNumberFormat="1" applyFont="1" applyFill="1" applyBorder="1" applyAlignment="1">
      <alignment horizontal="center" vertical="center" textRotation="90"/>
    </xf>
    <xf numFmtId="1" fontId="1" fillId="4" borderId="25" xfId="0" applyNumberFormat="1" applyFont="1" applyFill="1" applyBorder="1" applyAlignment="1">
      <alignment horizontal="center" vertical="center" textRotation="90"/>
    </xf>
    <xf numFmtId="1" fontId="1" fillId="5" borderId="19" xfId="0" applyNumberFormat="1" applyFont="1" applyFill="1" applyBorder="1" applyAlignment="1">
      <alignment horizontal="center" vertical="center" textRotation="90" wrapText="1"/>
    </xf>
    <xf numFmtId="1" fontId="1" fillId="5" borderId="19" xfId="0" applyNumberFormat="1" applyFont="1" applyFill="1" applyBorder="1" applyAlignment="1">
      <alignment horizontal="left" vertical="center" textRotation="90" wrapText="1"/>
    </xf>
    <xf numFmtId="1" fontId="28" fillId="0" borderId="26" xfId="0" applyNumberFormat="1" applyFont="1" applyBorder="1" applyAlignment="1">
      <alignment horizontal="left" vertical="center" wrapText="1"/>
    </xf>
    <xf numFmtId="1" fontId="1" fillId="0" borderId="20" xfId="0" applyNumberFormat="1" applyFont="1" applyFill="1" applyBorder="1" applyAlignment="1">
      <alignment horizontal="center" vertical="center"/>
    </xf>
    <xf numFmtId="1" fontId="1" fillId="0" borderId="21" xfId="0" applyNumberFormat="1" applyFont="1" applyFill="1" applyBorder="1" applyAlignment="1">
      <alignment horizontal="center" vertical="center"/>
    </xf>
    <xf numFmtId="1" fontId="2" fillId="2" borderId="0" xfId="0" applyNumberFormat="1" applyFont="1" applyFill="1" applyBorder="1" applyAlignment="1">
      <alignment horizontal="center" vertical="center"/>
    </xf>
    <xf numFmtId="1" fontId="2" fillId="2" borderId="11" xfId="0" applyNumberFormat="1" applyFont="1" applyFill="1" applyBorder="1" applyAlignment="1">
      <alignment horizontal="center" vertical="center"/>
    </xf>
    <xf numFmtId="1" fontId="1" fillId="0" borderId="47" xfId="0" applyNumberFormat="1" applyFont="1" applyBorder="1" applyAlignment="1">
      <alignment horizontal="left" vertical="center" wrapText="1"/>
    </xf>
    <xf numFmtId="1" fontId="1" fillId="0" borderId="48" xfId="0" applyNumberFormat="1" applyFont="1" applyBorder="1" applyAlignment="1">
      <alignment horizontal="left" vertical="center" wrapText="1"/>
    </xf>
    <xf numFmtId="1" fontId="1" fillId="0" borderId="40" xfId="0" applyNumberFormat="1" applyFont="1" applyBorder="1" applyAlignment="1">
      <alignment horizontal="left" vertical="center" wrapText="1"/>
    </xf>
    <xf numFmtId="1" fontId="1" fillId="0" borderId="49" xfId="0" applyNumberFormat="1" applyFont="1" applyBorder="1" applyAlignment="1">
      <alignment horizontal="left" vertical="center" wrapText="1"/>
    </xf>
    <xf numFmtId="1" fontId="1" fillId="0" borderId="0" xfId="0" applyNumberFormat="1" applyFont="1" applyBorder="1" applyAlignment="1">
      <alignment horizontal="left" vertical="center" wrapText="1"/>
    </xf>
    <xf numFmtId="1" fontId="1" fillId="0" borderId="25" xfId="0" applyNumberFormat="1" applyFont="1" applyBorder="1" applyAlignment="1">
      <alignment horizontal="left" vertical="center" wrapText="1"/>
    </xf>
    <xf numFmtId="1" fontId="1" fillId="0" borderId="50" xfId="0" applyNumberFormat="1" applyFont="1" applyBorder="1" applyAlignment="1">
      <alignment horizontal="left" vertical="center" wrapText="1"/>
    </xf>
    <xf numFmtId="1" fontId="1" fillId="0" borderId="46" xfId="0" applyNumberFormat="1" applyFont="1" applyBorder="1" applyAlignment="1">
      <alignment horizontal="left" vertical="center" wrapText="1"/>
    </xf>
    <xf numFmtId="1" fontId="1" fillId="0" borderId="51" xfId="0" applyNumberFormat="1" applyFont="1" applyBorder="1" applyAlignment="1">
      <alignment horizontal="left" vertical="center" wrapText="1"/>
    </xf>
    <xf numFmtId="1" fontId="27" fillId="4" borderId="33" xfId="0" applyNumberFormat="1" applyFont="1" applyFill="1" applyBorder="1" applyAlignment="1">
      <alignment horizontal="center" vertical="center"/>
    </xf>
    <xf numFmtId="1" fontId="1" fillId="0" borderId="47" xfId="0" applyNumberFormat="1" applyFont="1" applyFill="1" applyBorder="1" applyAlignment="1">
      <alignment horizontal="center" vertical="center"/>
    </xf>
    <xf numFmtId="1" fontId="1" fillId="0" borderId="40" xfId="0" applyNumberFormat="1" applyFont="1" applyFill="1" applyBorder="1" applyAlignment="1">
      <alignment horizontal="center" vertical="center"/>
    </xf>
    <xf numFmtId="1" fontId="1" fillId="0" borderId="50" xfId="0" applyNumberFormat="1" applyFont="1" applyFill="1" applyBorder="1" applyAlignment="1">
      <alignment horizontal="center" vertical="center"/>
    </xf>
    <xf numFmtId="1" fontId="1" fillId="0" borderId="51" xfId="0" applyNumberFormat="1" applyFont="1" applyFill="1" applyBorder="1" applyAlignment="1">
      <alignment horizontal="center" vertical="center"/>
    </xf>
    <xf numFmtId="1" fontId="2" fillId="2" borderId="10" xfId="0" applyNumberFormat="1" applyFont="1" applyFill="1" applyBorder="1" applyAlignment="1">
      <alignment horizontal="center" vertical="center" wrapText="1"/>
    </xf>
    <xf numFmtId="1" fontId="2" fillId="2" borderId="45" xfId="0" applyNumberFormat="1" applyFont="1" applyFill="1" applyBorder="1" applyAlignment="1">
      <alignment horizontal="center" vertical="center" wrapText="1"/>
    </xf>
    <xf numFmtId="1" fontId="2" fillId="2" borderId="46" xfId="0" applyNumberFormat="1" applyFont="1" applyFill="1" applyBorder="1" applyAlignment="1">
      <alignment horizontal="center" vertical="center"/>
    </xf>
    <xf numFmtId="1" fontId="1" fillId="5" borderId="22" xfId="0" applyNumberFormat="1" applyFont="1" applyFill="1" applyBorder="1" applyAlignment="1">
      <alignment horizontal="left" vertical="center"/>
    </xf>
    <xf numFmtId="1" fontId="1" fillId="5" borderId="24" xfId="0" applyNumberFormat="1" applyFont="1" applyFill="1" applyBorder="1" applyAlignment="1">
      <alignment horizontal="left" vertical="center"/>
    </xf>
    <xf numFmtId="1" fontId="1" fillId="5" borderId="23" xfId="0" applyNumberFormat="1" applyFont="1" applyFill="1" applyBorder="1" applyAlignment="1">
      <alignment horizontal="left" vertical="center"/>
    </xf>
    <xf numFmtId="1" fontId="1" fillId="0" borderId="68" xfId="0" applyNumberFormat="1" applyFont="1" applyBorder="1" applyAlignment="1">
      <alignment horizontal="center" vertical="center"/>
    </xf>
    <xf numFmtId="1" fontId="1" fillId="0" borderId="70" xfId="0" applyNumberFormat="1" applyFont="1" applyBorder="1" applyAlignment="1">
      <alignment horizontal="center" vertical="center"/>
    </xf>
    <xf numFmtId="1" fontId="1" fillId="6" borderId="68" xfId="0" applyNumberFormat="1" applyFont="1" applyFill="1" applyBorder="1" applyAlignment="1">
      <alignment horizontal="center" vertical="center"/>
    </xf>
    <xf numFmtId="1" fontId="1" fillId="6" borderId="70" xfId="0" applyNumberFormat="1" applyFont="1" applyFill="1" applyBorder="1" applyAlignment="1">
      <alignment horizontal="center" vertical="center"/>
    </xf>
    <xf numFmtId="0" fontId="1" fillId="0" borderId="72" xfId="0" applyFont="1" applyFill="1" applyBorder="1" applyAlignment="1">
      <alignment horizontal="left" vertical="center"/>
    </xf>
    <xf numFmtId="0" fontId="1" fillId="0" borderId="33" xfId="0" applyFont="1" applyFill="1" applyBorder="1" applyAlignment="1">
      <alignment horizontal="left" vertical="center"/>
    </xf>
    <xf numFmtId="0" fontId="1" fillId="0" borderId="71" xfId="0" applyFont="1" applyFill="1" applyBorder="1" applyAlignment="1">
      <alignment horizontal="left" vertical="center"/>
    </xf>
    <xf numFmtId="0" fontId="1" fillId="0" borderId="53" xfId="0" applyFont="1" applyFill="1" applyBorder="1" applyAlignment="1">
      <alignment horizontal="left" vertical="center"/>
    </xf>
    <xf numFmtId="164" fontId="1" fillId="0" borderId="68" xfId="0" applyNumberFormat="1" applyFont="1" applyBorder="1" applyAlignment="1">
      <alignment horizontal="center" vertical="center"/>
    </xf>
    <xf numFmtId="164" fontId="1" fillId="0" borderId="70" xfId="0" applyNumberFormat="1" applyFont="1" applyBorder="1" applyAlignment="1">
      <alignment horizontal="center" vertical="center"/>
    </xf>
    <xf numFmtId="1" fontId="6" fillId="5" borderId="70" xfId="0" applyNumberFormat="1" applyFont="1" applyFill="1" applyBorder="1" applyAlignment="1">
      <alignment horizontal="left" vertical="center"/>
    </xf>
    <xf numFmtId="1" fontId="6" fillId="5" borderId="34" xfId="0" applyNumberFormat="1" applyFont="1" applyFill="1" applyBorder="1" applyAlignment="1">
      <alignment horizontal="left" vertical="center"/>
    </xf>
    <xf numFmtId="1" fontId="1" fillId="0" borderId="53" xfId="0" applyNumberFormat="1" applyFont="1" applyFill="1" applyBorder="1" applyAlignment="1">
      <alignment horizontal="center" vertical="center"/>
    </xf>
    <xf numFmtId="1" fontId="1" fillId="0" borderId="73" xfId="0" applyNumberFormat="1" applyFont="1" applyFill="1" applyBorder="1" applyAlignment="1">
      <alignment horizontal="center" vertical="center"/>
    </xf>
    <xf numFmtId="1" fontId="1" fillId="0" borderId="33" xfId="0" applyNumberFormat="1" applyFont="1" applyFill="1" applyBorder="1" applyAlignment="1">
      <alignment horizontal="center" vertical="center"/>
    </xf>
    <xf numFmtId="1" fontId="1" fillId="0" borderId="74" xfId="0" applyNumberFormat="1" applyFont="1" applyFill="1" applyBorder="1" applyAlignment="1">
      <alignment horizontal="center" vertical="center"/>
    </xf>
    <xf numFmtId="1" fontId="6" fillId="5" borderId="34" xfId="0" applyNumberFormat="1" applyFont="1" applyFill="1" applyBorder="1" applyAlignment="1">
      <alignment horizontal="center" vertical="center"/>
    </xf>
    <xf numFmtId="164" fontId="1" fillId="5" borderId="34" xfId="0" applyNumberFormat="1" applyFont="1" applyFill="1" applyBorder="1" applyAlignment="1">
      <alignment horizontal="center" vertical="center"/>
    </xf>
    <xf numFmtId="0" fontId="1" fillId="0" borderId="34" xfId="0" applyFont="1" applyFill="1" applyBorder="1" applyAlignment="1">
      <alignment horizontal="left" vertical="center" wrapText="1"/>
    </xf>
    <xf numFmtId="1" fontId="39" fillId="4" borderId="34" xfId="0" applyNumberFormat="1" applyFont="1" applyFill="1" applyBorder="1" applyAlignment="1">
      <alignment horizontal="center" vertical="center" textRotation="90" wrapText="1"/>
    </xf>
    <xf numFmtId="1" fontId="6" fillId="5" borderId="65" xfId="0" applyNumberFormat="1" applyFont="1" applyFill="1" applyBorder="1" applyAlignment="1">
      <alignment horizontal="left" vertical="center"/>
    </xf>
    <xf numFmtId="1" fontId="6" fillId="5" borderId="0" xfId="0" applyNumberFormat="1" applyFont="1" applyFill="1" applyBorder="1" applyAlignment="1">
      <alignment horizontal="left" vertical="center"/>
    </xf>
    <xf numFmtId="1" fontId="6" fillId="5" borderId="62" xfId="0" applyNumberFormat="1" applyFont="1" applyFill="1" applyBorder="1" applyAlignment="1">
      <alignment horizontal="left" vertical="center"/>
    </xf>
    <xf numFmtId="1" fontId="6" fillId="5" borderId="63" xfId="0" applyNumberFormat="1" applyFont="1" applyFill="1" applyBorder="1" applyAlignment="1">
      <alignment horizontal="left" vertical="center"/>
    </xf>
    <xf numFmtId="0" fontId="1" fillId="0" borderId="75" xfId="0" applyFont="1" applyFill="1" applyBorder="1" applyAlignment="1">
      <alignment horizontal="left" vertical="center"/>
    </xf>
    <xf numFmtId="0" fontId="1" fillId="0" borderId="76" xfId="0" applyFont="1" applyFill="1" applyBorder="1" applyAlignment="1">
      <alignment horizontal="left" vertical="center"/>
    </xf>
    <xf numFmtId="1" fontId="1" fillId="0" borderId="69" xfId="0" applyNumberFormat="1" applyFont="1" applyFill="1" applyBorder="1" applyAlignment="1">
      <alignment horizontal="center" vertical="center"/>
    </xf>
    <xf numFmtId="0" fontId="1" fillId="0" borderId="33" xfId="0" applyFont="1" applyBorder="1" applyAlignment="1">
      <alignment horizontal="left" vertical="center"/>
    </xf>
    <xf numFmtId="1" fontId="39" fillId="4" borderId="62" xfId="0" applyNumberFormat="1" applyFont="1" applyFill="1" applyBorder="1" applyAlignment="1">
      <alignment horizontal="center" vertical="center" textRotation="90" wrapText="1"/>
    </xf>
    <xf numFmtId="1" fontId="39" fillId="4" borderId="64" xfId="0" applyNumberFormat="1" applyFont="1" applyFill="1" applyBorder="1" applyAlignment="1">
      <alignment horizontal="center" vertical="center" textRotation="90" wrapText="1"/>
    </xf>
    <xf numFmtId="1" fontId="39" fillId="4" borderId="65" xfId="0" applyNumberFormat="1" applyFont="1" applyFill="1" applyBorder="1" applyAlignment="1">
      <alignment horizontal="center" vertical="center" textRotation="90" wrapText="1"/>
    </xf>
    <xf numFmtId="1" fontId="39" fillId="4" borderId="0" xfId="0" applyNumberFormat="1" applyFont="1" applyFill="1" applyBorder="1" applyAlignment="1">
      <alignment horizontal="center" vertical="center" textRotation="90" wrapText="1"/>
    </xf>
    <xf numFmtId="1" fontId="39" fillId="4" borderId="66" xfId="0" applyNumberFormat="1" applyFont="1" applyFill="1" applyBorder="1" applyAlignment="1">
      <alignment horizontal="center" vertical="center" textRotation="90" wrapText="1"/>
    </xf>
    <xf numFmtId="1" fontId="39" fillId="4" borderId="67" xfId="0" applyNumberFormat="1" applyFont="1" applyFill="1" applyBorder="1" applyAlignment="1">
      <alignment horizontal="center" vertical="center" textRotation="90" wrapText="1"/>
    </xf>
    <xf numFmtId="1" fontId="1" fillId="0" borderId="67" xfId="0" applyNumberFormat="1" applyFont="1" applyFill="1" applyBorder="1" applyAlignment="1">
      <alignment horizontal="center" vertical="center"/>
    </xf>
    <xf numFmtId="1" fontId="39" fillId="4" borderId="29" xfId="0" applyNumberFormat="1" applyFont="1" applyFill="1" applyBorder="1" applyAlignment="1">
      <alignment horizontal="center" vertical="center" textRotation="90" wrapText="1"/>
    </xf>
    <xf numFmtId="1" fontId="12" fillId="9" borderId="0" xfId="0" applyNumberFormat="1" applyFont="1" applyFill="1" applyBorder="1" applyAlignment="1">
      <alignment horizontal="center" vertical="center" textRotation="90"/>
    </xf>
    <xf numFmtId="1" fontId="12" fillId="3" borderId="0" xfId="0" applyNumberFormat="1" applyFont="1" applyFill="1" applyBorder="1" applyAlignment="1">
      <alignment horizontal="center" vertical="center" textRotation="90"/>
    </xf>
    <xf numFmtId="1" fontId="1" fillId="0" borderId="70" xfId="0" applyNumberFormat="1" applyFont="1" applyFill="1" applyBorder="1" applyAlignment="1">
      <alignment horizontal="center" vertical="center"/>
    </xf>
    <xf numFmtId="1" fontId="1" fillId="0" borderId="0" xfId="0" applyNumberFormat="1" applyFont="1" applyBorder="1" applyAlignment="1">
      <alignment horizontal="center" vertical="center"/>
    </xf>
    <xf numFmtId="1" fontId="1" fillId="0" borderId="69" xfId="0" applyNumberFormat="1" applyFont="1" applyBorder="1" applyAlignment="1">
      <alignment horizontal="center" vertical="center"/>
    </xf>
    <xf numFmtId="164" fontId="1" fillId="0" borderId="69" xfId="0" applyNumberFormat="1" applyFont="1" applyBorder="1" applyAlignment="1">
      <alignment horizontal="center" vertical="center"/>
    </xf>
    <xf numFmtId="1" fontId="5" fillId="0" borderId="69" xfId="0" applyNumberFormat="1" applyFont="1" applyBorder="1" applyAlignment="1">
      <alignment horizontal="left" vertical="center"/>
    </xf>
    <xf numFmtId="1" fontId="5" fillId="0" borderId="70" xfId="0" applyNumberFormat="1" applyFont="1" applyBorder="1" applyAlignment="1">
      <alignment horizontal="left" vertical="center"/>
    </xf>
    <xf numFmtId="1" fontId="6" fillId="5" borderId="68" xfId="0" applyNumberFormat="1" applyFont="1" applyFill="1" applyBorder="1" applyAlignment="1">
      <alignment horizontal="left" vertical="center"/>
    </xf>
    <xf numFmtId="1" fontId="6" fillId="5" borderId="69" xfId="0" applyNumberFormat="1" applyFont="1" applyFill="1" applyBorder="1" applyAlignment="1">
      <alignment horizontal="left" vertical="center"/>
    </xf>
    <xf numFmtId="1" fontId="12" fillId="2" borderId="29" xfId="0" applyNumberFormat="1" applyFont="1" applyFill="1" applyBorder="1" applyAlignment="1">
      <alignment horizontal="center" vertical="center" textRotation="90"/>
    </xf>
    <xf numFmtId="1" fontId="39" fillId="4" borderId="63" xfId="0" applyNumberFormat="1" applyFont="1" applyFill="1" applyBorder="1" applyAlignment="1">
      <alignment horizontal="center" vertical="center" textRotation="90" wrapText="1"/>
    </xf>
    <xf numFmtId="1" fontId="12" fillId="0" borderId="0" xfId="0" applyNumberFormat="1" applyFont="1" applyFill="1" applyBorder="1" applyAlignment="1">
      <alignment horizontal="center" vertical="center" textRotation="90"/>
    </xf>
    <xf numFmtId="1" fontId="39" fillId="4" borderId="0" xfId="0" applyNumberFormat="1" applyFont="1" applyFill="1" applyAlignment="1">
      <alignment horizontal="center" vertical="center" textRotation="90" wrapText="1"/>
    </xf>
    <xf numFmtId="1" fontId="6" fillId="5" borderId="77" xfId="0" applyNumberFormat="1" applyFont="1" applyFill="1" applyBorder="1" applyAlignment="1">
      <alignment horizontal="left" vertical="center"/>
    </xf>
    <xf numFmtId="1" fontId="6" fillId="5" borderId="78" xfId="0" applyNumberFormat="1" applyFont="1" applyFill="1" applyBorder="1" applyAlignment="1">
      <alignment horizontal="left" vertical="center"/>
    </xf>
    <xf numFmtId="1" fontId="6" fillId="5" borderId="77" xfId="0" applyNumberFormat="1" applyFont="1" applyFill="1" applyBorder="1" applyAlignment="1">
      <alignment horizontal="center" vertical="center"/>
    </xf>
    <xf numFmtId="1" fontId="6" fillId="5" borderId="78" xfId="0" applyNumberFormat="1" applyFont="1" applyFill="1" applyBorder="1" applyAlignment="1">
      <alignment horizontal="center" vertical="center"/>
    </xf>
    <xf numFmtId="1" fontId="6" fillId="5" borderId="79" xfId="0" applyNumberFormat="1" applyFont="1" applyFill="1" applyBorder="1" applyAlignment="1">
      <alignment horizontal="center" vertical="center"/>
    </xf>
  </cellXfs>
  <cellStyles count="7">
    <cellStyle name="Normal" xfId="0" builtinId="0"/>
    <cellStyle name="Normal 2" xfId="1"/>
    <cellStyle name="Normal 3" xfId="2"/>
    <cellStyle name="Normal 4" xfId="3"/>
    <cellStyle name="Normal 5" xfId="4"/>
    <cellStyle name="Normal 6" xfId="5"/>
    <cellStyle name="Normal 7" xfId="6"/>
  </cellStyles>
  <dxfs count="1229">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patternType="solid">
          <fgColor rgb="FFFFEB9C"/>
          <bgColor rgb="FFFFEB9C"/>
        </patternFill>
      </fill>
    </dxf>
    <dxf>
      <font>
        <color rgb="FF9C0006"/>
      </font>
      <fill>
        <patternFill patternType="solid">
          <fgColor rgb="FFFFC7CE"/>
          <bgColor rgb="FFFFC7CE"/>
        </patternFill>
      </fill>
    </dxf>
    <dxf>
      <font>
        <color rgb="FF9C5700"/>
      </font>
      <fill>
        <patternFill patternType="solid">
          <fgColor rgb="FFFFEB9C"/>
          <bgColor rgb="FFFFEB9C"/>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5700"/>
      </font>
      <fill>
        <patternFill patternType="solid">
          <fgColor rgb="FFFFEB9C"/>
          <bgColor rgb="FFFFEB9C"/>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9C5700"/>
      </font>
      <fill>
        <patternFill patternType="solid">
          <fgColor rgb="FFFFEB9C"/>
          <bgColor rgb="FFFFEB9C"/>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patternType="solid">
          <fgColor rgb="FFFFEB9C"/>
          <bgColor rgb="FFFFEB9C"/>
        </patternFill>
      </fill>
    </dxf>
    <dxf>
      <font>
        <color rgb="FF9C0006"/>
      </font>
      <fill>
        <patternFill patternType="solid">
          <fgColor rgb="FFFFC7CE"/>
          <bgColor rgb="FFFFC7CE"/>
        </patternFill>
      </fill>
    </dxf>
    <dxf>
      <font>
        <color rgb="FF9C5700"/>
      </font>
      <fill>
        <patternFill patternType="solid">
          <fgColor rgb="FFFFEB9C"/>
          <bgColor rgb="FFFFEB9C"/>
        </patternFill>
      </fill>
    </dxf>
    <dxf>
      <font>
        <color rgb="FF006100"/>
      </font>
      <fill>
        <patternFill patternType="solid">
          <fgColor rgb="FFC6EFCE"/>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patternType="solid">
          <fgColor rgb="FFFFEB9C"/>
          <bgColor rgb="FFFFEB9C"/>
        </patternFill>
      </fill>
    </dxf>
    <dxf>
      <font>
        <color rgb="FF9C0006"/>
      </font>
      <fill>
        <patternFill patternType="solid">
          <fgColor rgb="FFFFC7CE"/>
          <bgColor rgb="FFFFC7CE"/>
        </patternFill>
      </fill>
    </dxf>
    <dxf>
      <font>
        <color rgb="FF9C5700"/>
      </font>
      <fill>
        <patternFill patternType="solid">
          <fgColor rgb="FFFFEB9C"/>
          <bgColor rgb="FFFFEB9C"/>
        </patternFill>
      </fill>
    </dxf>
    <dxf>
      <font>
        <color rgb="FF006100"/>
      </font>
      <fill>
        <patternFill patternType="solid">
          <fgColor rgb="FFC6EFCE"/>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patternType="solid">
          <fgColor rgb="FFFFEB9C"/>
          <bgColor rgb="FFFFEB9C"/>
        </patternFill>
      </fill>
    </dxf>
    <dxf>
      <font>
        <color rgb="FF9C0006"/>
      </font>
      <fill>
        <patternFill patternType="solid">
          <fgColor rgb="FFFFC7CE"/>
          <bgColor rgb="FFFFC7CE"/>
        </patternFill>
      </fill>
    </dxf>
    <dxf>
      <font>
        <color rgb="FF9C5700"/>
      </font>
      <fill>
        <patternFill patternType="solid">
          <fgColor rgb="FFFFEB9C"/>
          <bgColor rgb="FFFFEB9C"/>
        </patternFill>
      </fill>
    </dxf>
    <dxf>
      <font>
        <color rgb="FF006100"/>
      </font>
      <fill>
        <patternFill patternType="solid">
          <fgColor rgb="FFC6EFCE"/>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patternType="solid">
          <fgColor rgb="FFFFC7CE"/>
          <bgColor rgb="FFFFC7CE"/>
        </patternFill>
      </fill>
    </dxf>
    <dxf>
      <font>
        <color rgb="FF9C5700"/>
      </font>
      <fill>
        <patternFill patternType="solid">
          <fgColor rgb="FFFFEB9C"/>
          <bgColor rgb="FFFFEB9C"/>
        </patternFill>
      </fill>
    </dxf>
    <dxf>
      <font>
        <color rgb="FF006100"/>
      </font>
      <fill>
        <patternFill patternType="solid">
          <fgColor rgb="FFC6EFCE"/>
          <bgColor rgb="FFC6EFCE"/>
        </patternFill>
      </fill>
    </dxf>
    <dxf>
      <font>
        <color rgb="FF9C5700"/>
      </font>
      <fill>
        <patternFill patternType="solid">
          <fgColor rgb="FFFFEB9C"/>
          <bgColor rgb="FFFFEB9C"/>
        </patternFill>
      </fill>
    </dxf>
    <dxf>
      <font>
        <color rgb="FF9C0006"/>
      </font>
      <fill>
        <patternFill patternType="solid">
          <fgColor rgb="FFFFC7CE"/>
          <bgColor rgb="FFFFC7CE"/>
        </patternFill>
      </fill>
    </dxf>
    <dxf>
      <font>
        <color rgb="FF9C5700"/>
      </font>
      <fill>
        <patternFill patternType="solid">
          <fgColor rgb="FFFFEB9C"/>
          <bgColor rgb="FFFFEB9C"/>
        </patternFill>
      </fill>
    </dxf>
    <dxf>
      <font>
        <color rgb="FF006100"/>
      </font>
      <fill>
        <patternFill patternType="solid">
          <fgColor rgb="FFC6EFCE"/>
          <bgColor rgb="FFC6EFCE"/>
        </patternFill>
      </fill>
    </dxf>
    <dxf>
      <font>
        <color rgb="FF9C5700"/>
      </font>
      <fill>
        <patternFill patternType="solid">
          <fgColor rgb="FFFFEB9C"/>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rgb="FFFF0000"/>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rgb="FFFF0000"/>
        </patternFill>
      </fill>
    </dxf>
    <dxf>
      <fill>
        <patternFill>
          <bgColor rgb="FFFF0000"/>
        </patternFill>
      </fill>
    </dxf>
    <dxf>
      <fill>
        <patternFill>
          <bgColor rgb="FFFFFF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0000"/>
        </patternFill>
      </fill>
    </dxf>
    <dxf>
      <fill>
        <patternFill>
          <bgColor rgb="FFFFFF0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rgb="FFFF0000"/>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FF0000"/>
        </patternFill>
      </fill>
    </dxf>
    <dxf>
      <fill>
        <patternFill>
          <bgColor rgb="FFFFFF00"/>
        </patternFill>
      </fill>
    </dxf>
    <dxf>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rgb="FFFF0000"/>
        </patternFill>
      </fill>
    </dxf>
    <dxf>
      <fill>
        <patternFill>
          <bgColor rgb="FFFFFF00"/>
        </patternFill>
      </fill>
    </dxf>
    <dxf>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0000"/>
        </patternFill>
      </fill>
    </dxf>
    <dxf>
      <fill>
        <patternFill>
          <bgColor rgb="FFFF0000"/>
        </patternFill>
      </fill>
    </dxf>
    <dxf>
      <fill>
        <patternFill>
          <bgColor rgb="FFFFFF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0000"/>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rgb="FFFF0000"/>
        </patternFill>
      </fill>
    </dxf>
    <dxf>
      <fill>
        <patternFill>
          <bgColor rgb="FFFFFF00"/>
        </patternFill>
      </fill>
    </dxf>
    <dxf>
      <fill>
        <patternFill>
          <bgColor rgb="FFFFFF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fgColor rgb="FFB7E1CD"/>
          <bgColor rgb="FFB7E1CD"/>
        </patternFill>
      </fill>
    </dxf>
    <dxf>
      <fill>
        <patternFill>
          <bgColor rgb="FFFF0000"/>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000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FF0000"/>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FF0000"/>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rgb="FFFF0000"/>
        </patternFill>
      </fill>
    </dxf>
    <dxf>
      <fill>
        <patternFill>
          <bgColor rgb="FFFFFF00"/>
        </patternFill>
      </fill>
    </dxf>
    <dxf>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Light16"/>
  <colors>
    <mruColors>
      <color rgb="FFAC0000"/>
      <color rgb="FF001848"/>
      <color rgb="FF009999"/>
      <color rgb="FFFFFF99"/>
      <color rgb="FFCC9900"/>
      <color rgb="FFFFFF93"/>
      <color rgb="FFF6F5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cap="none" spc="50" normalizeH="0" baseline="0">
                <a:solidFill>
                  <a:schemeClr val="tx1">
                    <a:lumMod val="65000"/>
                    <a:lumOff val="35000"/>
                  </a:schemeClr>
                </a:solidFill>
                <a:latin typeface="+mj-lt"/>
                <a:ea typeface="+mj-ea"/>
                <a:cs typeface="+mj-cs"/>
              </a:defRPr>
            </a:pPr>
            <a:r>
              <a:rPr lang="en-IN" sz="1100" b="1">
                <a:latin typeface="+mn-lt"/>
              </a:rPr>
              <a:t>Scholastics Analysis - 16 points Conversion  </a:t>
            </a:r>
          </a:p>
        </c:rich>
      </c:tx>
      <c:overlay val="0"/>
      <c:spPr>
        <a:noFill/>
        <a:ln>
          <a:noFill/>
        </a:ln>
        <a:effectLst/>
      </c:spPr>
      <c:txPr>
        <a:bodyPr rot="0" spcFirstLastPara="1" vertOverflow="ellipsis" vert="horz" wrap="square" anchor="ctr" anchorCtr="1"/>
        <a:lstStyle/>
        <a:p>
          <a:pPr>
            <a:defRPr sz="1100" b="1"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2.3156344857349052E-2"/>
          <c:y val="1.1893055555555563E-2"/>
          <c:w val="0.9628987861885886"/>
          <c:h val="0.78496597222222209"/>
        </c:manualLayout>
      </c:layout>
      <c:barChart>
        <c:barDir val="col"/>
        <c:grouping val="clustered"/>
        <c:varyColors val="0"/>
        <c:ser>
          <c:idx val="0"/>
          <c:order val="0"/>
          <c:tx>
            <c:strRef>
              <c:f>'Gr1to2PR Back'!$R$5</c:f>
              <c:strCache>
                <c:ptCount val="1"/>
                <c:pt idx="0">
                  <c:v>Earned</c:v>
                </c:pt>
              </c:strCache>
            </c:strRef>
          </c:tx>
          <c:spPr>
            <a:solidFill>
              <a:srgbClr val="001848">
                <a:alpha val="69804"/>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'Gr1to2PR Back'!$Q$6:$Q$10</c:f>
              <c:strCache>
                <c:ptCount val="5"/>
                <c:pt idx="0">
                  <c:v>1a1. Academics - Major</c:v>
                </c:pt>
                <c:pt idx="1">
                  <c:v>1a2. Academics - Allied &amp; E+</c:v>
                </c:pt>
                <c:pt idx="2">
                  <c:v>1b. BFIT</c:v>
                </c:pt>
                <c:pt idx="3">
                  <c:v>1c. CCA</c:v>
                </c:pt>
                <c:pt idx="4">
                  <c:v>Scholastics Total</c:v>
                </c:pt>
              </c:strCache>
            </c:strRef>
          </c:cat>
          <c:val>
            <c:numRef>
              <c:f>'Gr1to2PR Back'!$R$6:$R$10</c:f>
              <c:numCache>
                <c:formatCode>0</c:formatCode>
                <c:ptCount val="5"/>
                <c:pt idx="0">
                  <c:v>#N/A</c:v>
                </c:pt>
                <c:pt idx="2">
                  <c:v>#N/A</c:v>
                </c:pt>
                <c:pt idx="3">
                  <c:v>#N/A</c:v>
                </c:pt>
                <c:pt idx="4" formatCode="General">
                  <c:v>#N/A</c:v>
                </c:pt>
              </c:numCache>
            </c:numRef>
          </c:val>
          <c:extLst xmlns:c16r2="http://schemas.microsoft.com/office/drawing/2015/06/chart">
            <c:ext xmlns:c16="http://schemas.microsoft.com/office/drawing/2014/chart" uri="{C3380CC4-5D6E-409C-BE32-E72D297353CC}">
              <c16:uniqueId val="{00000000-039D-4C31-8711-405337175510}"/>
            </c:ext>
          </c:extLst>
        </c:ser>
        <c:ser>
          <c:idx val="1"/>
          <c:order val="1"/>
          <c:tx>
            <c:strRef>
              <c:f>'Gr1to2PR Back'!$S$5</c:f>
              <c:strCache>
                <c:ptCount val="1"/>
                <c:pt idx="0">
                  <c:v>Total</c:v>
                </c:pt>
              </c:strCache>
            </c:strRef>
          </c:tx>
          <c:spPr>
            <a:solidFill>
              <a:srgbClr val="AC0000">
                <a:alpha val="69804"/>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'Gr1to2PR Back'!$Q$6:$Q$10</c:f>
              <c:strCache>
                <c:ptCount val="5"/>
                <c:pt idx="0">
                  <c:v>1a1. Academics - Major</c:v>
                </c:pt>
                <c:pt idx="1">
                  <c:v>1a2. Academics - Allied &amp; E+</c:v>
                </c:pt>
                <c:pt idx="2">
                  <c:v>1b. BFIT</c:v>
                </c:pt>
                <c:pt idx="3">
                  <c:v>1c. CCA</c:v>
                </c:pt>
                <c:pt idx="4">
                  <c:v>Scholastics Total</c:v>
                </c:pt>
              </c:strCache>
            </c:strRef>
          </c:cat>
          <c:val>
            <c:numRef>
              <c:f>'Gr1to2PR Back'!$S$6:$S$10</c:f>
              <c:numCache>
                <c:formatCode>General</c:formatCode>
                <c:ptCount val="5"/>
                <c:pt idx="0">
                  <c:v>8</c:v>
                </c:pt>
                <c:pt idx="2">
                  <c:v>4</c:v>
                </c:pt>
                <c:pt idx="3">
                  <c:v>4</c:v>
                </c:pt>
                <c:pt idx="4">
                  <c:v>16</c:v>
                </c:pt>
              </c:numCache>
            </c:numRef>
          </c:val>
          <c:extLst xmlns:c16r2="http://schemas.microsoft.com/office/drawing/2015/06/chart">
            <c:ext xmlns:c16="http://schemas.microsoft.com/office/drawing/2014/chart" uri="{C3380CC4-5D6E-409C-BE32-E72D297353CC}">
              <c16:uniqueId val="{00000001-039D-4C31-8711-405337175510}"/>
            </c:ext>
          </c:extLst>
        </c:ser>
        <c:dLbls>
          <c:showLegendKey val="0"/>
          <c:showVal val="1"/>
          <c:showCatName val="0"/>
          <c:showSerName val="0"/>
          <c:showPercent val="0"/>
          <c:showBubbleSize val="0"/>
        </c:dLbls>
        <c:gapWidth val="150"/>
        <c:axId val="479566296"/>
        <c:axId val="381686720"/>
      </c:barChart>
      <c:catAx>
        <c:axId val="479566296"/>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700" b="1" i="0" u="none" strike="noStrike" kern="1200" cap="none" spc="20" normalizeH="0" baseline="0">
                <a:solidFill>
                  <a:schemeClr val="tx1"/>
                </a:solidFill>
                <a:latin typeface="+mn-lt"/>
                <a:ea typeface="+mn-ea"/>
                <a:cs typeface="+mn-cs"/>
              </a:defRPr>
            </a:pPr>
            <a:endParaRPr lang="en-US"/>
          </a:p>
        </c:txPr>
        <c:crossAx val="381686720"/>
        <c:crosses val="autoZero"/>
        <c:auto val="1"/>
        <c:lblAlgn val="ctr"/>
        <c:lblOffset val="100"/>
        <c:noMultiLvlLbl val="0"/>
      </c:catAx>
      <c:valAx>
        <c:axId val="381686720"/>
        <c:scaling>
          <c:orientation val="minMax"/>
        </c:scaling>
        <c:delete val="1"/>
        <c:axPos val="l"/>
        <c:numFmt formatCode="0" sourceLinked="1"/>
        <c:majorTickMark val="none"/>
        <c:minorTickMark val="none"/>
        <c:tickLblPos val="nextTo"/>
        <c:crossAx val="47956629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100" b="1" i="0" u="none" strike="noStrike" kern="1200" cap="none" spc="50" normalizeH="0" baseline="0">
                <a:solidFill>
                  <a:sysClr val="windowText" lastClr="000000">
                    <a:lumMod val="65000"/>
                    <a:lumOff val="35000"/>
                  </a:sysClr>
                </a:solidFill>
                <a:latin typeface="+mn-lt"/>
                <a:ea typeface="+mj-ea"/>
                <a:cs typeface="+mj-cs"/>
              </a:defRPr>
            </a:pPr>
            <a:r>
              <a:rPr lang="en-US" sz="1100" b="1" i="0" u="none" strike="noStrike" kern="1200" cap="none" spc="50" normalizeH="0" baseline="0">
                <a:solidFill>
                  <a:sysClr val="windowText" lastClr="000000">
                    <a:lumMod val="65000"/>
                    <a:lumOff val="35000"/>
                  </a:sysClr>
                </a:solidFill>
                <a:latin typeface="+mn-lt"/>
                <a:ea typeface="+mj-ea"/>
                <a:cs typeface="+mj-cs"/>
              </a:rPr>
              <a:t>Co - scholastics Analysis </a:t>
            </a:r>
            <a:r>
              <a:rPr lang="en-IN" sz="1100" b="1" i="0" u="none" strike="noStrike" cap="none" normalizeH="0" baseline="0">
                <a:effectLst/>
              </a:rPr>
              <a:t>- 12 points Conversion  </a:t>
            </a:r>
            <a:endParaRPr lang="en-US" sz="1100" b="1" i="0" u="none" strike="noStrike" kern="1200" cap="none" spc="50" normalizeH="0" baseline="0">
              <a:solidFill>
                <a:sysClr val="windowText" lastClr="000000">
                  <a:lumMod val="65000"/>
                  <a:lumOff val="35000"/>
                </a:sysClr>
              </a:solidFill>
              <a:latin typeface="+mn-lt"/>
              <a:ea typeface="+mj-ea"/>
              <a:cs typeface="+mj-cs"/>
            </a:endParaRPr>
          </a:p>
        </c:rich>
      </c:tx>
      <c:overlay val="0"/>
      <c:spPr>
        <a:noFill/>
        <a:ln>
          <a:noFill/>
        </a:ln>
        <a:effectLst/>
      </c:spPr>
      <c:txPr>
        <a:bodyPr rot="0" spcFirstLastPara="1" vertOverflow="ellipsis" vert="horz" wrap="square" anchor="ctr" anchorCtr="1"/>
        <a:lstStyle/>
        <a:p>
          <a:pPr algn="ctr" rtl="0">
            <a:defRPr lang="en-US" sz="1100" b="1" i="0" u="none" strike="noStrike" kern="1200" cap="none" spc="50" normalizeH="0" baseline="0">
              <a:solidFill>
                <a:sysClr val="windowText" lastClr="000000">
                  <a:lumMod val="65000"/>
                  <a:lumOff val="35000"/>
                </a:sysClr>
              </a:solidFill>
              <a:latin typeface="+mn-lt"/>
              <a:ea typeface="+mj-ea"/>
              <a:cs typeface="+mj-cs"/>
            </a:defRPr>
          </a:pPr>
          <a:endParaRPr lang="en-US"/>
        </a:p>
      </c:txPr>
    </c:title>
    <c:autoTitleDeleted val="0"/>
    <c:plotArea>
      <c:layout>
        <c:manualLayout>
          <c:layoutTarget val="inner"/>
          <c:xMode val="edge"/>
          <c:yMode val="edge"/>
          <c:x val="2.4814534033681702E-2"/>
          <c:y val="1.7355555555555548E-2"/>
          <c:w val="0.95717241247503493"/>
          <c:h val="0.77045416666666655"/>
        </c:manualLayout>
      </c:layout>
      <c:barChart>
        <c:barDir val="col"/>
        <c:grouping val="clustered"/>
        <c:varyColors val="0"/>
        <c:ser>
          <c:idx val="0"/>
          <c:order val="0"/>
          <c:tx>
            <c:strRef>
              <c:f>'Gr1to2PR Back'!$R$12</c:f>
              <c:strCache>
                <c:ptCount val="1"/>
                <c:pt idx="0">
                  <c:v>Earned</c:v>
                </c:pt>
              </c:strCache>
            </c:strRef>
          </c:tx>
          <c:spPr>
            <a:solidFill>
              <a:srgbClr val="001848">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'Gr1to2PR Back'!$Q$13:$Q$17</c:f>
              <c:strCache>
                <c:ptCount val="5"/>
                <c:pt idx="0">
                  <c:v>2a. Skill Course</c:v>
                </c:pt>
                <c:pt idx="1">
                  <c:v>2b. Social Outreach</c:v>
                </c:pt>
                <c:pt idx="2">
                  <c:v>2c. Competitions</c:v>
                </c:pt>
                <c:pt idx="3">
                  <c:v>2d. Competitive Exams</c:v>
                </c:pt>
                <c:pt idx="4">
                  <c:v>Co-scholastics Total</c:v>
                </c:pt>
              </c:strCache>
            </c:strRef>
          </c:cat>
          <c:val>
            <c:numRef>
              <c:f>'Gr1to2PR Back'!$R$13:$R$17</c:f>
              <c:numCache>
                <c:formatCode>0</c:formatCode>
                <c:ptCount val="5"/>
                <c:pt idx="1">
                  <c:v>#N/A</c:v>
                </c:pt>
                <c:pt idx="2">
                  <c:v>#N/A</c:v>
                </c:pt>
                <c:pt idx="3">
                  <c:v>#N/A</c:v>
                </c:pt>
                <c:pt idx="4">
                  <c:v>#N/A</c:v>
                </c:pt>
              </c:numCache>
            </c:numRef>
          </c:val>
          <c:extLst xmlns:c16r2="http://schemas.microsoft.com/office/drawing/2015/06/chart">
            <c:ext xmlns:c16="http://schemas.microsoft.com/office/drawing/2014/chart" uri="{C3380CC4-5D6E-409C-BE32-E72D297353CC}">
              <c16:uniqueId val="{00000000-AABC-45E5-9B57-C4538791983B}"/>
            </c:ext>
          </c:extLst>
        </c:ser>
        <c:ser>
          <c:idx val="1"/>
          <c:order val="1"/>
          <c:tx>
            <c:strRef>
              <c:f>'Gr1to2PR Back'!$S$12</c:f>
              <c:strCache>
                <c:ptCount val="1"/>
                <c:pt idx="0">
                  <c:v>Total</c:v>
                </c:pt>
              </c:strCache>
            </c:strRef>
          </c:tx>
          <c:spPr>
            <a:solidFill>
              <a:srgbClr val="AC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'Gr1to2PR Back'!$Q$13:$Q$17</c:f>
              <c:strCache>
                <c:ptCount val="5"/>
                <c:pt idx="0">
                  <c:v>2a. Skill Course</c:v>
                </c:pt>
                <c:pt idx="1">
                  <c:v>2b. Social Outreach</c:v>
                </c:pt>
                <c:pt idx="2">
                  <c:v>2c. Competitions</c:v>
                </c:pt>
                <c:pt idx="3">
                  <c:v>2d. Competitive Exams</c:v>
                </c:pt>
                <c:pt idx="4">
                  <c:v>Co-scholastics Total</c:v>
                </c:pt>
              </c:strCache>
            </c:strRef>
          </c:cat>
          <c:val>
            <c:numRef>
              <c:f>'Gr1to2PR Back'!$S$13:$S$17</c:f>
              <c:numCache>
                <c:formatCode>General</c:formatCode>
                <c:ptCount val="5"/>
                <c:pt idx="1">
                  <c:v>8</c:v>
                </c:pt>
                <c:pt idx="2">
                  <c:v>2</c:v>
                </c:pt>
                <c:pt idx="3">
                  <c:v>2</c:v>
                </c:pt>
                <c:pt idx="4" formatCode="0">
                  <c:v>12</c:v>
                </c:pt>
              </c:numCache>
            </c:numRef>
          </c:val>
          <c:extLst xmlns:c16r2="http://schemas.microsoft.com/office/drawing/2015/06/chart">
            <c:ext xmlns:c16="http://schemas.microsoft.com/office/drawing/2014/chart" uri="{C3380CC4-5D6E-409C-BE32-E72D297353CC}">
              <c16:uniqueId val="{00000001-AABC-45E5-9B57-C4538791983B}"/>
            </c:ext>
          </c:extLst>
        </c:ser>
        <c:dLbls>
          <c:showLegendKey val="0"/>
          <c:showVal val="1"/>
          <c:showCatName val="0"/>
          <c:showSerName val="0"/>
          <c:showPercent val="0"/>
          <c:showBubbleSize val="0"/>
        </c:dLbls>
        <c:gapWidth val="150"/>
        <c:axId val="490120728"/>
        <c:axId val="490120336"/>
      </c:barChart>
      <c:catAx>
        <c:axId val="490120728"/>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700" b="1" i="0" u="none" strike="noStrike" kern="1200" cap="none" spc="20" normalizeH="0" baseline="0">
                <a:solidFill>
                  <a:schemeClr val="tx1"/>
                </a:solidFill>
                <a:latin typeface="+mn-lt"/>
                <a:ea typeface="+mn-ea"/>
                <a:cs typeface="+mn-cs"/>
              </a:defRPr>
            </a:pPr>
            <a:endParaRPr lang="en-US"/>
          </a:p>
        </c:txPr>
        <c:crossAx val="490120336"/>
        <c:crosses val="autoZero"/>
        <c:auto val="1"/>
        <c:lblAlgn val="ctr"/>
        <c:lblOffset val="100"/>
        <c:noMultiLvlLbl val="0"/>
      </c:catAx>
      <c:valAx>
        <c:axId val="490120336"/>
        <c:scaling>
          <c:orientation val="minMax"/>
        </c:scaling>
        <c:delete val="1"/>
        <c:axPos val="l"/>
        <c:numFmt formatCode="0" sourceLinked="1"/>
        <c:majorTickMark val="none"/>
        <c:minorTickMark val="none"/>
        <c:tickLblPos val="nextTo"/>
        <c:crossAx val="490120728"/>
        <c:crosses val="autoZero"/>
        <c:crossBetween val="between"/>
      </c:valAx>
      <c:spPr>
        <a:noFill/>
        <a:ln>
          <a:noFill/>
        </a:ln>
        <a:effectLst/>
      </c:spPr>
    </c:plotArea>
    <c:legend>
      <c:legendPos val="t"/>
      <c:layout>
        <c:manualLayout>
          <c:xMode val="edge"/>
          <c:yMode val="edge"/>
          <c:x val="0.4183467836193881"/>
          <c:y val="0.15710851375485177"/>
          <c:w val="0.18730426643548176"/>
          <c:h val="0.1180852593711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cap="none" spc="50" normalizeH="0" baseline="0">
                <a:solidFill>
                  <a:schemeClr val="tx1">
                    <a:lumMod val="65000"/>
                    <a:lumOff val="35000"/>
                  </a:schemeClr>
                </a:solidFill>
                <a:latin typeface="+mj-lt"/>
                <a:ea typeface="+mj-ea"/>
                <a:cs typeface="+mj-cs"/>
              </a:defRPr>
            </a:pPr>
            <a:r>
              <a:rPr lang="en-IN" sz="1100" b="1">
                <a:latin typeface="+mn-lt"/>
              </a:rPr>
              <a:t>Scholastics Analysis - 20 points Conversion  </a:t>
            </a:r>
          </a:p>
        </c:rich>
      </c:tx>
      <c:overlay val="0"/>
      <c:spPr>
        <a:noFill/>
        <a:ln>
          <a:noFill/>
        </a:ln>
        <a:effectLst/>
      </c:spPr>
      <c:txPr>
        <a:bodyPr rot="0" spcFirstLastPara="1" vertOverflow="ellipsis" vert="horz" wrap="square" anchor="ctr" anchorCtr="1"/>
        <a:lstStyle/>
        <a:p>
          <a:pPr>
            <a:defRPr sz="1100" b="1"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2.3156344857349052E-2"/>
          <c:y val="1.1893055555555563E-2"/>
          <c:w val="0.9628987861885886"/>
          <c:h val="0.78496597222222209"/>
        </c:manualLayout>
      </c:layout>
      <c:barChart>
        <c:barDir val="col"/>
        <c:grouping val="clustered"/>
        <c:varyColors val="0"/>
        <c:ser>
          <c:idx val="0"/>
          <c:order val="0"/>
          <c:tx>
            <c:strRef>
              <c:f>'Gr1to2PR Back'!$R$5</c:f>
              <c:strCache>
                <c:ptCount val="1"/>
                <c:pt idx="0">
                  <c:v>Earned</c:v>
                </c:pt>
              </c:strCache>
            </c:strRef>
          </c:tx>
          <c:spPr>
            <a:solidFill>
              <a:srgbClr val="001848">
                <a:alpha val="69804"/>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'Gr1to2PR Back'!$Q$6:$Q$10</c:f>
              <c:strCache>
                <c:ptCount val="5"/>
                <c:pt idx="0">
                  <c:v>1a1. Academics - Major</c:v>
                </c:pt>
                <c:pt idx="1">
                  <c:v>1a2. Academics - Allied &amp; E+</c:v>
                </c:pt>
                <c:pt idx="2">
                  <c:v>1b. BFIT</c:v>
                </c:pt>
                <c:pt idx="3">
                  <c:v>1c. CCA</c:v>
                </c:pt>
                <c:pt idx="4">
                  <c:v>Scholastics Total</c:v>
                </c:pt>
              </c:strCache>
            </c:strRef>
          </c:cat>
          <c:val>
            <c:numRef>
              <c:f>'Gr1to2PR Back'!$R$6:$R$10</c:f>
              <c:numCache>
                <c:formatCode>0</c:formatCode>
                <c:ptCount val="5"/>
                <c:pt idx="0">
                  <c:v>#N/A</c:v>
                </c:pt>
                <c:pt idx="2">
                  <c:v>#N/A</c:v>
                </c:pt>
                <c:pt idx="3">
                  <c:v>#N/A</c:v>
                </c:pt>
                <c:pt idx="4" formatCode="General">
                  <c:v>#N/A</c:v>
                </c:pt>
              </c:numCache>
            </c:numRef>
          </c:val>
          <c:extLst xmlns:c16r2="http://schemas.microsoft.com/office/drawing/2015/06/chart">
            <c:ext xmlns:c16="http://schemas.microsoft.com/office/drawing/2014/chart" uri="{C3380CC4-5D6E-409C-BE32-E72D297353CC}">
              <c16:uniqueId val="{00000000-623D-41A3-91F7-983CB8E21445}"/>
            </c:ext>
          </c:extLst>
        </c:ser>
        <c:ser>
          <c:idx val="1"/>
          <c:order val="1"/>
          <c:tx>
            <c:strRef>
              <c:f>'Gr1to2PR Back'!$S$5</c:f>
              <c:strCache>
                <c:ptCount val="1"/>
                <c:pt idx="0">
                  <c:v>Total</c:v>
                </c:pt>
              </c:strCache>
            </c:strRef>
          </c:tx>
          <c:spPr>
            <a:solidFill>
              <a:srgbClr val="AC0000">
                <a:alpha val="69804"/>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'Gr1to2PR Back'!$Q$6:$Q$10</c:f>
              <c:strCache>
                <c:ptCount val="5"/>
                <c:pt idx="0">
                  <c:v>1a1. Academics - Major</c:v>
                </c:pt>
                <c:pt idx="1">
                  <c:v>1a2. Academics - Allied &amp; E+</c:v>
                </c:pt>
                <c:pt idx="2">
                  <c:v>1b. BFIT</c:v>
                </c:pt>
                <c:pt idx="3">
                  <c:v>1c. CCA</c:v>
                </c:pt>
                <c:pt idx="4">
                  <c:v>Scholastics Total</c:v>
                </c:pt>
              </c:strCache>
            </c:strRef>
          </c:cat>
          <c:val>
            <c:numRef>
              <c:f>'Gr1to2PR Back'!$S$6:$S$10</c:f>
              <c:numCache>
                <c:formatCode>General</c:formatCode>
                <c:ptCount val="5"/>
                <c:pt idx="0">
                  <c:v>8</c:v>
                </c:pt>
                <c:pt idx="2">
                  <c:v>4</c:v>
                </c:pt>
                <c:pt idx="3">
                  <c:v>4</c:v>
                </c:pt>
                <c:pt idx="4">
                  <c:v>16</c:v>
                </c:pt>
              </c:numCache>
            </c:numRef>
          </c:val>
          <c:extLst xmlns:c16r2="http://schemas.microsoft.com/office/drawing/2015/06/chart">
            <c:ext xmlns:c16="http://schemas.microsoft.com/office/drawing/2014/chart" uri="{C3380CC4-5D6E-409C-BE32-E72D297353CC}">
              <c16:uniqueId val="{00000001-623D-41A3-91F7-983CB8E21445}"/>
            </c:ext>
          </c:extLst>
        </c:ser>
        <c:dLbls>
          <c:showLegendKey val="0"/>
          <c:showVal val="1"/>
          <c:showCatName val="0"/>
          <c:showSerName val="0"/>
          <c:showPercent val="0"/>
          <c:showBubbleSize val="0"/>
        </c:dLbls>
        <c:gapWidth val="150"/>
        <c:axId val="490121120"/>
        <c:axId val="490119552"/>
      </c:barChart>
      <c:catAx>
        <c:axId val="49012112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700" b="1" i="0" u="none" strike="noStrike" kern="1200" cap="none" spc="20" normalizeH="0" baseline="0">
                <a:solidFill>
                  <a:schemeClr val="tx1"/>
                </a:solidFill>
                <a:latin typeface="+mn-lt"/>
                <a:ea typeface="+mn-ea"/>
                <a:cs typeface="+mn-cs"/>
              </a:defRPr>
            </a:pPr>
            <a:endParaRPr lang="en-US"/>
          </a:p>
        </c:txPr>
        <c:crossAx val="490119552"/>
        <c:crosses val="autoZero"/>
        <c:auto val="1"/>
        <c:lblAlgn val="ctr"/>
        <c:lblOffset val="100"/>
        <c:noMultiLvlLbl val="0"/>
      </c:catAx>
      <c:valAx>
        <c:axId val="490119552"/>
        <c:scaling>
          <c:orientation val="minMax"/>
        </c:scaling>
        <c:delete val="1"/>
        <c:axPos val="l"/>
        <c:numFmt formatCode="0" sourceLinked="1"/>
        <c:majorTickMark val="none"/>
        <c:minorTickMark val="none"/>
        <c:tickLblPos val="nextTo"/>
        <c:crossAx val="49012112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100" b="1" i="0" u="none" strike="noStrike" kern="1200" cap="none" spc="50" normalizeH="0" baseline="0">
                <a:solidFill>
                  <a:sysClr val="windowText" lastClr="000000">
                    <a:lumMod val="65000"/>
                    <a:lumOff val="35000"/>
                  </a:sysClr>
                </a:solidFill>
                <a:latin typeface="+mn-lt"/>
                <a:ea typeface="+mj-ea"/>
                <a:cs typeface="+mj-cs"/>
              </a:defRPr>
            </a:pPr>
            <a:r>
              <a:rPr lang="en-US" sz="1100" b="1" i="0" u="none" strike="noStrike" kern="1200" cap="none" spc="50" normalizeH="0" baseline="0">
                <a:solidFill>
                  <a:sysClr val="windowText" lastClr="000000">
                    <a:lumMod val="65000"/>
                    <a:lumOff val="35000"/>
                  </a:sysClr>
                </a:solidFill>
                <a:latin typeface="+mn-lt"/>
                <a:ea typeface="+mj-ea"/>
                <a:cs typeface="+mj-cs"/>
              </a:rPr>
              <a:t>Co - scholastics Analysis </a:t>
            </a:r>
            <a:r>
              <a:rPr lang="en-IN" sz="1100" b="1" i="0" u="none" strike="noStrike" cap="none" normalizeH="0" baseline="0">
                <a:effectLst/>
              </a:rPr>
              <a:t>- 12 points Conversion  </a:t>
            </a:r>
            <a:endParaRPr lang="en-US" sz="1100" b="1" i="0" u="none" strike="noStrike" kern="1200" cap="none" spc="50" normalizeH="0" baseline="0">
              <a:solidFill>
                <a:sysClr val="windowText" lastClr="000000">
                  <a:lumMod val="65000"/>
                  <a:lumOff val="35000"/>
                </a:sysClr>
              </a:solidFill>
              <a:latin typeface="+mn-lt"/>
              <a:ea typeface="+mj-ea"/>
              <a:cs typeface="+mj-cs"/>
            </a:endParaRPr>
          </a:p>
        </c:rich>
      </c:tx>
      <c:overlay val="0"/>
      <c:spPr>
        <a:noFill/>
        <a:ln>
          <a:noFill/>
        </a:ln>
        <a:effectLst/>
      </c:spPr>
      <c:txPr>
        <a:bodyPr rot="0" spcFirstLastPara="1" vertOverflow="ellipsis" vert="horz" wrap="square" anchor="ctr" anchorCtr="1"/>
        <a:lstStyle/>
        <a:p>
          <a:pPr algn="ctr" rtl="0">
            <a:defRPr lang="en-US" sz="1100" b="1" i="0" u="none" strike="noStrike" kern="1200" cap="none" spc="50" normalizeH="0" baseline="0">
              <a:solidFill>
                <a:sysClr val="windowText" lastClr="000000">
                  <a:lumMod val="65000"/>
                  <a:lumOff val="35000"/>
                </a:sysClr>
              </a:solidFill>
              <a:latin typeface="+mn-lt"/>
              <a:ea typeface="+mj-ea"/>
              <a:cs typeface="+mj-cs"/>
            </a:defRPr>
          </a:pPr>
          <a:endParaRPr lang="en-US"/>
        </a:p>
      </c:txPr>
    </c:title>
    <c:autoTitleDeleted val="0"/>
    <c:plotArea>
      <c:layout>
        <c:manualLayout>
          <c:layoutTarget val="inner"/>
          <c:xMode val="edge"/>
          <c:yMode val="edge"/>
          <c:x val="2.4814534033681702E-2"/>
          <c:y val="1.7355555555555548E-2"/>
          <c:w val="0.95717241247503493"/>
          <c:h val="0.77045416666666655"/>
        </c:manualLayout>
      </c:layout>
      <c:barChart>
        <c:barDir val="col"/>
        <c:grouping val="clustered"/>
        <c:varyColors val="0"/>
        <c:ser>
          <c:idx val="0"/>
          <c:order val="0"/>
          <c:tx>
            <c:strRef>
              <c:f>'Gr1to2PR Back'!$R$12</c:f>
              <c:strCache>
                <c:ptCount val="1"/>
                <c:pt idx="0">
                  <c:v>Earned</c:v>
                </c:pt>
              </c:strCache>
            </c:strRef>
          </c:tx>
          <c:spPr>
            <a:solidFill>
              <a:srgbClr val="001848">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'Gr1to2PR Back'!$Q$13:$Q$17</c:f>
              <c:strCache>
                <c:ptCount val="5"/>
                <c:pt idx="0">
                  <c:v>2a. Skill Course</c:v>
                </c:pt>
                <c:pt idx="1">
                  <c:v>2b. Social Outreach</c:v>
                </c:pt>
                <c:pt idx="2">
                  <c:v>2c. Competitions</c:v>
                </c:pt>
                <c:pt idx="3">
                  <c:v>2d. Competitive Exams</c:v>
                </c:pt>
                <c:pt idx="4">
                  <c:v>Co-scholastics Total</c:v>
                </c:pt>
              </c:strCache>
            </c:strRef>
          </c:cat>
          <c:val>
            <c:numRef>
              <c:f>'Gr1to2PR Back'!$R$13:$R$17</c:f>
              <c:numCache>
                <c:formatCode>0</c:formatCode>
                <c:ptCount val="5"/>
                <c:pt idx="1">
                  <c:v>#N/A</c:v>
                </c:pt>
                <c:pt idx="2">
                  <c:v>#N/A</c:v>
                </c:pt>
                <c:pt idx="3">
                  <c:v>#N/A</c:v>
                </c:pt>
                <c:pt idx="4">
                  <c:v>#N/A</c:v>
                </c:pt>
              </c:numCache>
            </c:numRef>
          </c:val>
          <c:extLst xmlns:c16r2="http://schemas.microsoft.com/office/drawing/2015/06/chart">
            <c:ext xmlns:c16="http://schemas.microsoft.com/office/drawing/2014/chart" uri="{C3380CC4-5D6E-409C-BE32-E72D297353CC}">
              <c16:uniqueId val="{00000000-97A4-4971-9DB2-CF595DDCE29D}"/>
            </c:ext>
          </c:extLst>
        </c:ser>
        <c:ser>
          <c:idx val="1"/>
          <c:order val="1"/>
          <c:tx>
            <c:strRef>
              <c:f>'Gr1to2PR Back'!$S$12</c:f>
              <c:strCache>
                <c:ptCount val="1"/>
                <c:pt idx="0">
                  <c:v>Total</c:v>
                </c:pt>
              </c:strCache>
            </c:strRef>
          </c:tx>
          <c:spPr>
            <a:solidFill>
              <a:srgbClr val="AC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'Gr1to2PR Back'!$Q$13:$Q$17</c:f>
              <c:strCache>
                <c:ptCount val="5"/>
                <c:pt idx="0">
                  <c:v>2a. Skill Course</c:v>
                </c:pt>
                <c:pt idx="1">
                  <c:v>2b. Social Outreach</c:v>
                </c:pt>
                <c:pt idx="2">
                  <c:v>2c. Competitions</c:v>
                </c:pt>
                <c:pt idx="3">
                  <c:v>2d. Competitive Exams</c:v>
                </c:pt>
                <c:pt idx="4">
                  <c:v>Co-scholastics Total</c:v>
                </c:pt>
              </c:strCache>
            </c:strRef>
          </c:cat>
          <c:val>
            <c:numRef>
              <c:f>'Gr1to2PR Back'!$S$13:$S$17</c:f>
              <c:numCache>
                <c:formatCode>General</c:formatCode>
                <c:ptCount val="5"/>
                <c:pt idx="1">
                  <c:v>8</c:v>
                </c:pt>
                <c:pt idx="2">
                  <c:v>2</c:v>
                </c:pt>
                <c:pt idx="3">
                  <c:v>2</c:v>
                </c:pt>
                <c:pt idx="4" formatCode="0">
                  <c:v>12</c:v>
                </c:pt>
              </c:numCache>
            </c:numRef>
          </c:val>
          <c:extLst xmlns:c16r2="http://schemas.microsoft.com/office/drawing/2015/06/chart">
            <c:ext xmlns:c16="http://schemas.microsoft.com/office/drawing/2014/chart" uri="{C3380CC4-5D6E-409C-BE32-E72D297353CC}">
              <c16:uniqueId val="{00000001-97A4-4971-9DB2-CF595DDCE29D}"/>
            </c:ext>
          </c:extLst>
        </c:ser>
        <c:dLbls>
          <c:showLegendKey val="0"/>
          <c:showVal val="1"/>
          <c:showCatName val="0"/>
          <c:showSerName val="0"/>
          <c:showPercent val="0"/>
          <c:showBubbleSize val="0"/>
        </c:dLbls>
        <c:gapWidth val="150"/>
        <c:axId val="490150504"/>
        <c:axId val="490150112"/>
      </c:barChart>
      <c:catAx>
        <c:axId val="490150504"/>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700" b="1" i="0" u="none" strike="noStrike" kern="1200" cap="none" spc="20" normalizeH="0" baseline="0">
                <a:solidFill>
                  <a:schemeClr val="tx1"/>
                </a:solidFill>
                <a:latin typeface="+mn-lt"/>
                <a:ea typeface="+mn-ea"/>
                <a:cs typeface="+mn-cs"/>
              </a:defRPr>
            </a:pPr>
            <a:endParaRPr lang="en-US"/>
          </a:p>
        </c:txPr>
        <c:crossAx val="490150112"/>
        <c:crosses val="autoZero"/>
        <c:auto val="1"/>
        <c:lblAlgn val="ctr"/>
        <c:lblOffset val="100"/>
        <c:noMultiLvlLbl val="0"/>
      </c:catAx>
      <c:valAx>
        <c:axId val="490150112"/>
        <c:scaling>
          <c:orientation val="minMax"/>
        </c:scaling>
        <c:delete val="1"/>
        <c:axPos val="l"/>
        <c:numFmt formatCode="0" sourceLinked="1"/>
        <c:majorTickMark val="none"/>
        <c:minorTickMark val="none"/>
        <c:tickLblPos val="nextTo"/>
        <c:crossAx val="49015050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cap="none" spc="50" normalizeH="0" baseline="0">
                <a:solidFill>
                  <a:schemeClr val="tx1">
                    <a:lumMod val="65000"/>
                    <a:lumOff val="35000"/>
                  </a:schemeClr>
                </a:solidFill>
                <a:latin typeface="+mj-lt"/>
                <a:ea typeface="+mj-ea"/>
                <a:cs typeface="+mj-cs"/>
              </a:defRPr>
            </a:pPr>
            <a:r>
              <a:rPr lang="en-IN" sz="1100" b="1">
                <a:latin typeface="+mn-lt"/>
              </a:rPr>
              <a:t>Scholastics Analysis - 20 points Conversion  </a:t>
            </a:r>
          </a:p>
        </c:rich>
      </c:tx>
      <c:overlay val="0"/>
      <c:spPr>
        <a:noFill/>
        <a:ln>
          <a:noFill/>
        </a:ln>
        <a:effectLst/>
      </c:spPr>
      <c:txPr>
        <a:bodyPr rot="0" spcFirstLastPara="1" vertOverflow="ellipsis" vert="horz" wrap="square" anchor="ctr" anchorCtr="1"/>
        <a:lstStyle/>
        <a:p>
          <a:pPr>
            <a:defRPr sz="1100" b="1"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2.3156344857349052E-2"/>
          <c:y val="1.1893055555555563E-2"/>
          <c:w val="0.9628987861885886"/>
          <c:h val="0.78496597222222209"/>
        </c:manualLayout>
      </c:layout>
      <c:barChart>
        <c:barDir val="col"/>
        <c:grouping val="clustered"/>
        <c:varyColors val="0"/>
        <c:ser>
          <c:idx val="0"/>
          <c:order val="0"/>
          <c:tx>
            <c:strRef>
              <c:f>'GR3PR Back'!$R$5</c:f>
              <c:strCache>
                <c:ptCount val="1"/>
                <c:pt idx="0">
                  <c:v>Earned</c:v>
                </c:pt>
              </c:strCache>
            </c:strRef>
          </c:tx>
          <c:spPr>
            <a:solidFill>
              <a:srgbClr val="001848">
                <a:alpha val="69804"/>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'GR3PR Back'!$Q$6:$Q$10</c:f>
              <c:strCache>
                <c:ptCount val="5"/>
                <c:pt idx="0">
                  <c:v>1a1. Academics - Major</c:v>
                </c:pt>
                <c:pt idx="1">
                  <c:v>1a2. Academics - Allied &amp; E+</c:v>
                </c:pt>
                <c:pt idx="2">
                  <c:v>1b. BFIT</c:v>
                </c:pt>
                <c:pt idx="3">
                  <c:v>1c. CCA</c:v>
                </c:pt>
                <c:pt idx="4">
                  <c:v>Scholastics Total</c:v>
                </c:pt>
              </c:strCache>
            </c:strRef>
          </c:cat>
          <c:val>
            <c:numRef>
              <c:f>'GR3PR Back'!$R$6:$R$10</c:f>
              <c:numCache>
                <c:formatCode>0</c:formatCode>
                <c:ptCount val="5"/>
                <c:pt idx="0">
                  <c:v>#N/A</c:v>
                </c:pt>
                <c:pt idx="1">
                  <c:v>#N/A</c:v>
                </c:pt>
                <c:pt idx="2">
                  <c:v>#N/A</c:v>
                </c:pt>
                <c:pt idx="3">
                  <c:v>#N/A</c:v>
                </c:pt>
                <c:pt idx="4">
                  <c:v>#N/A</c:v>
                </c:pt>
              </c:numCache>
            </c:numRef>
          </c:val>
          <c:extLst xmlns:c16r2="http://schemas.microsoft.com/office/drawing/2015/06/chart">
            <c:ext xmlns:c16="http://schemas.microsoft.com/office/drawing/2014/chart" uri="{C3380CC4-5D6E-409C-BE32-E72D297353CC}">
              <c16:uniqueId val="{00000000-009F-465F-8A71-F4AFCB70A102}"/>
            </c:ext>
          </c:extLst>
        </c:ser>
        <c:ser>
          <c:idx val="1"/>
          <c:order val="1"/>
          <c:tx>
            <c:strRef>
              <c:f>'GR3PR Back'!$S$5</c:f>
              <c:strCache>
                <c:ptCount val="1"/>
                <c:pt idx="0">
                  <c:v>Total</c:v>
                </c:pt>
              </c:strCache>
            </c:strRef>
          </c:tx>
          <c:spPr>
            <a:solidFill>
              <a:srgbClr val="AC0000">
                <a:alpha val="69804"/>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'GR3PR Back'!$Q$6:$Q$10</c:f>
              <c:strCache>
                <c:ptCount val="5"/>
                <c:pt idx="0">
                  <c:v>1a1. Academics - Major</c:v>
                </c:pt>
                <c:pt idx="1">
                  <c:v>1a2. Academics - Allied &amp; E+</c:v>
                </c:pt>
                <c:pt idx="2">
                  <c:v>1b. BFIT</c:v>
                </c:pt>
                <c:pt idx="3">
                  <c:v>1c. CCA</c:v>
                </c:pt>
                <c:pt idx="4">
                  <c:v>Scholastics Total</c:v>
                </c:pt>
              </c:strCache>
            </c:strRef>
          </c:cat>
          <c:val>
            <c:numRef>
              <c:f>'GR3PR Back'!$S$6:$S$10</c:f>
              <c:numCache>
                <c:formatCode>0</c:formatCode>
                <c:ptCount val="5"/>
                <c:pt idx="0" formatCode="General">
                  <c:v>8</c:v>
                </c:pt>
                <c:pt idx="1">
                  <c:v>4</c:v>
                </c:pt>
                <c:pt idx="2" formatCode="General">
                  <c:v>4</c:v>
                </c:pt>
                <c:pt idx="3" formatCode="General">
                  <c:v>4</c:v>
                </c:pt>
                <c:pt idx="4">
                  <c:v>20</c:v>
                </c:pt>
              </c:numCache>
            </c:numRef>
          </c:val>
          <c:extLst xmlns:c16r2="http://schemas.microsoft.com/office/drawing/2015/06/chart">
            <c:ext xmlns:c16="http://schemas.microsoft.com/office/drawing/2014/chart" uri="{C3380CC4-5D6E-409C-BE32-E72D297353CC}">
              <c16:uniqueId val="{00000001-009F-465F-8A71-F4AFCB70A102}"/>
            </c:ext>
          </c:extLst>
        </c:ser>
        <c:dLbls>
          <c:showLegendKey val="0"/>
          <c:showVal val="1"/>
          <c:showCatName val="0"/>
          <c:showSerName val="0"/>
          <c:showPercent val="0"/>
          <c:showBubbleSize val="0"/>
        </c:dLbls>
        <c:gapWidth val="150"/>
        <c:axId val="490149720"/>
        <c:axId val="490153248"/>
      </c:barChart>
      <c:catAx>
        <c:axId val="49014972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700" b="1" i="0" u="none" strike="noStrike" kern="1200" cap="none" spc="20" normalizeH="0" baseline="0">
                <a:solidFill>
                  <a:schemeClr val="tx1"/>
                </a:solidFill>
                <a:latin typeface="+mn-lt"/>
                <a:ea typeface="+mn-ea"/>
                <a:cs typeface="+mn-cs"/>
              </a:defRPr>
            </a:pPr>
            <a:endParaRPr lang="en-US"/>
          </a:p>
        </c:txPr>
        <c:crossAx val="490153248"/>
        <c:crosses val="autoZero"/>
        <c:auto val="1"/>
        <c:lblAlgn val="ctr"/>
        <c:lblOffset val="100"/>
        <c:noMultiLvlLbl val="0"/>
      </c:catAx>
      <c:valAx>
        <c:axId val="490153248"/>
        <c:scaling>
          <c:orientation val="minMax"/>
        </c:scaling>
        <c:delete val="1"/>
        <c:axPos val="l"/>
        <c:numFmt formatCode="0" sourceLinked="1"/>
        <c:majorTickMark val="none"/>
        <c:minorTickMark val="none"/>
        <c:tickLblPos val="nextTo"/>
        <c:crossAx val="49014972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100" b="1" i="0" u="none" strike="noStrike" kern="1200" cap="none" spc="50" normalizeH="0" baseline="0">
                <a:solidFill>
                  <a:sysClr val="windowText" lastClr="000000">
                    <a:lumMod val="65000"/>
                    <a:lumOff val="35000"/>
                  </a:sysClr>
                </a:solidFill>
                <a:latin typeface="+mn-lt"/>
                <a:ea typeface="+mj-ea"/>
                <a:cs typeface="+mj-cs"/>
              </a:defRPr>
            </a:pPr>
            <a:r>
              <a:rPr lang="en-US" sz="1100" b="1" i="0" u="none" strike="noStrike" kern="1200" cap="none" spc="50" normalizeH="0" baseline="0">
                <a:solidFill>
                  <a:sysClr val="windowText" lastClr="000000">
                    <a:lumMod val="65000"/>
                    <a:lumOff val="35000"/>
                  </a:sysClr>
                </a:solidFill>
                <a:latin typeface="+mn-lt"/>
                <a:ea typeface="+mj-ea"/>
                <a:cs typeface="+mj-cs"/>
              </a:rPr>
              <a:t>Co - scholastics Analysis </a:t>
            </a:r>
            <a:r>
              <a:rPr lang="en-IN" sz="1100" b="1" i="0" u="none" strike="noStrike" cap="none" normalizeH="0" baseline="0">
                <a:effectLst/>
              </a:rPr>
              <a:t>- 12 points Conversion  </a:t>
            </a:r>
            <a:endParaRPr lang="en-US" sz="1100" b="1" i="0" u="none" strike="noStrike" kern="1200" cap="none" spc="50" normalizeH="0" baseline="0">
              <a:solidFill>
                <a:sysClr val="windowText" lastClr="000000">
                  <a:lumMod val="65000"/>
                  <a:lumOff val="35000"/>
                </a:sysClr>
              </a:solidFill>
              <a:latin typeface="+mn-lt"/>
              <a:ea typeface="+mj-ea"/>
              <a:cs typeface="+mj-cs"/>
            </a:endParaRPr>
          </a:p>
        </c:rich>
      </c:tx>
      <c:overlay val="0"/>
      <c:spPr>
        <a:noFill/>
        <a:ln>
          <a:noFill/>
        </a:ln>
        <a:effectLst/>
      </c:spPr>
      <c:txPr>
        <a:bodyPr rot="0" spcFirstLastPara="1" vertOverflow="ellipsis" vert="horz" wrap="square" anchor="ctr" anchorCtr="1"/>
        <a:lstStyle/>
        <a:p>
          <a:pPr algn="ctr" rtl="0">
            <a:defRPr lang="en-US" sz="1100" b="1" i="0" u="none" strike="noStrike" kern="1200" cap="none" spc="50" normalizeH="0" baseline="0">
              <a:solidFill>
                <a:sysClr val="windowText" lastClr="000000">
                  <a:lumMod val="65000"/>
                  <a:lumOff val="35000"/>
                </a:sysClr>
              </a:solidFill>
              <a:latin typeface="+mn-lt"/>
              <a:ea typeface="+mj-ea"/>
              <a:cs typeface="+mj-cs"/>
            </a:defRPr>
          </a:pPr>
          <a:endParaRPr lang="en-US"/>
        </a:p>
      </c:txPr>
    </c:title>
    <c:autoTitleDeleted val="0"/>
    <c:plotArea>
      <c:layout>
        <c:manualLayout>
          <c:layoutTarget val="inner"/>
          <c:xMode val="edge"/>
          <c:yMode val="edge"/>
          <c:x val="2.4814534033681702E-2"/>
          <c:y val="1.7355555555555548E-2"/>
          <c:w val="0.95717241247503493"/>
          <c:h val="0.77045416666666655"/>
        </c:manualLayout>
      </c:layout>
      <c:barChart>
        <c:barDir val="col"/>
        <c:grouping val="clustered"/>
        <c:varyColors val="0"/>
        <c:ser>
          <c:idx val="0"/>
          <c:order val="0"/>
          <c:tx>
            <c:strRef>
              <c:f>'GR3PR Back'!$R$12</c:f>
              <c:strCache>
                <c:ptCount val="1"/>
                <c:pt idx="0">
                  <c:v>Earned</c:v>
                </c:pt>
              </c:strCache>
            </c:strRef>
          </c:tx>
          <c:spPr>
            <a:solidFill>
              <a:srgbClr val="001848">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'GR3PR Back'!$Q$13:$Q$17</c:f>
              <c:strCache>
                <c:ptCount val="5"/>
                <c:pt idx="0">
                  <c:v>2a. Skill Course</c:v>
                </c:pt>
                <c:pt idx="1">
                  <c:v>2b. Social Outreach</c:v>
                </c:pt>
                <c:pt idx="2">
                  <c:v>2c. Competitions</c:v>
                </c:pt>
                <c:pt idx="3">
                  <c:v>2d. Competitive Exams</c:v>
                </c:pt>
                <c:pt idx="4">
                  <c:v>Co-scholastics Total</c:v>
                </c:pt>
              </c:strCache>
            </c:strRef>
          </c:cat>
          <c:val>
            <c:numRef>
              <c:f>'GR3PR Back'!$R$13:$R$17</c:f>
              <c:numCache>
                <c:formatCode>0</c:formatCode>
                <c:ptCount val="5"/>
                <c:pt idx="1">
                  <c:v>#N/A</c:v>
                </c:pt>
                <c:pt idx="2">
                  <c:v>#N/A</c:v>
                </c:pt>
                <c:pt idx="3">
                  <c:v>#N/A</c:v>
                </c:pt>
                <c:pt idx="4">
                  <c:v>#N/A</c:v>
                </c:pt>
              </c:numCache>
            </c:numRef>
          </c:val>
          <c:extLst xmlns:c16r2="http://schemas.microsoft.com/office/drawing/2015/06/chart">
            <c:ext xmlns:c16="http://schemas.microsoft.com/office/drawing/2014/chart" uri="{C3380CC4-5D6E-409C-BE32-E72D297353CC}">
              <c16:uniqueId val="{00000000-0BC0-4F91-8FE4-135D6443E478}"/>
            </c:ext>
          </c:extLst>
        </c:ser>
        <c:ser>
          <c:idx val="1"/>
          <c:order val="1"/>
          <c:tx>
            <c:strRef>
              <c:f>'GR3PR Back'!$S$12</c:f>
              <c:strCache>
                <c:ptCount val="1"/>
                <c:pt idx="0">
                  <c:v>Total</c:v>
                </c:pt>
              </c:strCache>
            </c:strRef>
          </c:tx>
          <c:spPr>
            <a:solidFill>
              <a:srgbClr val="AC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'GR3PR Back'!$Q$13:$Q$17</c:f>
              <c:strCache>
                <c:ptCount val="5"/>
                <c:pt idx="0">
                  <c:v>2a. Skill Course</c:v>
                </c:pt>
                <c:pt idx="1">
                  <c:v>2b. Social Outreach</c:v>
                </c:pt>
                <c:pt idx="2">
                  <c:v>2c. Competitions</c:v>
                </c:pt>
                <c:pt idx="3">
                  <c:v>2d. Competitive Exams</c:v>
                </c:pt>
                <c:pt idx="4">
                  <c:v>Co-scholastics Total</c:v>
                </c:pt>
              </c:strCache>
            </c:strRef>
          </c:cat>
          <c:val>
            <c:numRef>
              <c:f>'GR3PR Back'!$S$13:$S$17</c:f>
              <c:numCache>
                <c:formatCode>0</c:formatCode>
                <c:ptCount val="5"/>
                <c:pt idx="1">
                  <c:v>8</c:v>
                </c:pt>
                <c:pt idx="2">
                  <c:v>2</c:v>
                </c:pt>
                <c:pt idx="3">
                  <c:v>2</c:v>
                </c:pt>
                <c:pt idx="4">
                  <c:v>12</c:v>
                </c:pt>
              </c:numCache>
            </c:numRef>
          </c:val>
          <c:extLst xmlns:c16r2="http://schemas.microsoft.com/office/drawing/2015/06/chart">
            <c:ext xmlns:c16="http://schemas.microsoft.com/office/drawing/2014/chart" uri="{C3380CC4-5D6E-409C-BE32-E72D297353CC}">
              <c16:uniqueId val="{00000001-0BC0-4F91-8FE4-135D6443E478}"/>
            </c:ext>
          </c:extLst>
        </c:ser>
        <c:dLbls>
          <c:showLegendKey val="0"/>
          <c:showVal val="1"/>
          <c:showCatName val="0"/>
          <c:showSerName val="0"/>
          <c:showPercent val="0"/>
          <c:showBubbleSize val="0"/>
        </c:dLbls>
        <c:gapWidth val="150"/>
        <c:axId val="490151288"/>
        <c:axId val="490150896"/>
      </c:barChart>
      <c:catAx>
        <c:axId val="490151288"/>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700" b="1" i="0" u="none" strike="noStrike" kern="1200" cap="none" spc="20" normalizeH="0" baseline="0">
                <a:solidFill>
                  <a:schemeClr val="tx1"/>
                </a:solidFill>
                <a:latin typeface="+mn-lt"/>
                <a:ea typeface="+mn-ea"/>
                <a:cs typeface="+mn-cs"/>
              </a:defRPr>
            </a:pPr>
            <a:endParaRPr lang="en-US"/>
          </a:p>
        </c:txPr>
        <c:crossAx val="490150896"/>
        <c:crosses val="autoZero"/>
        <c:auto val="1"/>
        <c:lblAlgn val="ctr"/>
        <c:lblOffset val="100"/>
        <c:noMultiLvlLbl val="0"/>
      </c:catAx>
      <c:valAx>
        <c:axId val="490150896"/>
        <c:scaling>
          <c:orientation val="minMax"/>
        </c:scaling>
        <c:delete val="1"/>
        <c:axPos val="l"/>
        <c:numFmt formatCode="0" sourceLinked="1"/>
        <c:majorTickMark val="none"/>
        <c:minorTickMark val="none"/>
        <c:tickLblPos val="nextTo"/>
        <c:crossAx val="490151288"/>
        <c:crosses val="autoZero"/>
        <c:crossBetween val="between"/>
      </c:valAx>
      <c:spPr>
        <a:noFill/>
        <a:ln>
          <a:noFill/>
        </a:ln>
        <a:effectLst/>
      </c:spPr>
    </c:plotArea>
    <c:legend>
      <c:legendPos val="t"/>
      <c:layout>
        <c:manualLayout>
          <c:xMode val="edge"/>
          <c:yMode val="edge"/>
          <c:x val="0.4314535175155052"/>
          <c:y val="0.15834890355753348"/>
          <c:w val="0.18707892720306513"/>
          <c:h val="0.1190633333333333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cap="none" spc="50" normalizeH="0" baseline="0">
                <a:solidFill>
                  <a:schemeClr val="tx1">
                    <a:lumMod val="65000"/>
                    <a:lumOff val="35000"/>
                  </a:schemeClr>
                </a:solidFill>
                <a:latin typeface="+mj-lt"/>
                <a:ea typeface="+mj-ea"/>
                <a:cs typeface="+mj-cs"/>
              </a:defRPr>
            </a:pPr>
            <a:r>
              <a:rPr lang="en-IN" sz="1100" b="1">
                <a:latin typeface="+mn-lt"/>
              </a:rPr>
              <a:t>Scholastics Analysis - 20 points Conversion  </a:t>
            </a:r>
          </a:p>
        </c:rich>
      </c:tx>
      <c:overlay val="0"/>
      <c:spPr>
        <a:noFill/>
        <a:ln>
          <a:noFill/>
        </a:ln>
        <a:effectLst/>
      </c:spPr>
      <c:txPr>
        <a:bodyPr rot="0" spcFirstLastPara="1" vertOverflow="ellipsis" vert="horz" wrap="square" anchor="ctr" anchorCtr="1"/>
        <a:lstStyle/>
        <a:p>
          <a:pPr>
            <a:defRPr sz="1100" b="1"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2.3156344857349052E-2"/>
          <c:y val="1.1893055555555563E-2"/>
          <c:w val="0.9628987861885886"/>
          <c:h val="0.78496597222222209"/>
        </c:manualLayout>
      </c:layout>
      <c:barChart>
        <c:barDir val="col"/>
        <c:grouping val="clustered"/>
        <c:varyColors val="0"/>
        <c:ser>
          <c:idx val="0"/>
          <c:order val="0"/>
          <c:tx>
            <c:strRef>
              <c:f>'GR3PR Back'!$R$5</c:f>
              <c:strCache>
                <c:ptCount val="1"/>
                <c:pt idx="0">
                  <c:v>Earned</c:v>
                </c:pt>
              </c:strCache>
            </c:strRef>
          </c:tx>
          <c:spPr>
            <a:solidFill>
              <a:srgbClr val="001848">
                <a:alpha val="69804"/>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'GR3PR Back'!$Q$6:$Q$10</c:f>
              <c:strCache>
                <c:ptCount val="5"/>
                <c:pt idx="0">
                  <c:v>1a1. Academics - Major</c:v>
                </c:pt>
                <c:pt idx="1">
                  <c:v>1a2. Academics - Allied &amp; E+</c:v>
                </c:pt>
                <c:pt idx="2">
                  <c:v>1b. BFIT</c:v>
                </c:pt>
                <c:pt idx="3">
                  <c:v>1c. CCA</c:v>
                </c:pt>
                <c:pt idx="4">
                  <c:v>Scholastics Total</c:v>
                </c:pt>
              </c:strCache>
            </c:strRef>
          </c:cat>
          <c:val>
            <c:numRef>
              <c:f>'GR3PR Back'!$R$6:$R$10</c:f>
              <c:numCache>
                <c:formatCode>0</c:formatCode>
                <c:ptCount val="5"/>
                <c:pt idx="0">
                  <c:v>#N/A</c:v>
                </c:pt>
                <c:pt idx="1">
                  <c:v>#N/A</c:v>
                </c:pt>
                <c:pt idx="2">
                  <c:v>#N/A</c:v>
                </c:pt>
                <c:pt idx="3">
                  <c:v>#N/A</c:v>
                </c:pt>
                <c:pt idx="4">
                  <c:v>#N/A</c:v>
                </c:pt>
              </c:numCache>
            </c:numRef>
          </c:val>
          <c:extLst xmlns:c16r2="http://schemas.microsoft.com/office/drawing/2015/06/chart">
            <c:ext xmlns:c16="http://schemas.microsoft.com/office/drawing/2014/chart" uri="{C3380CC4-5D6E-409C-BE32-E72D297353CC}">
              <c16:uniqueId val="{00000000-79D8-4765-AF15-DF35B94D7183}"/>
            </c:ext>
          </c:extLst>
        </c:ser>
        <c:ser>
          <c:idx val="1"/>
          <c:order val="1"/>
          <c:tx>
            <c:strRef>
              <c:f>'GR3PR Back'!$S$5</c:f>
              <c:strCache>
                <c:ptCount val="1"/>
                <c:pt idx="0">
                  <c:v>Total</c:v>
                </c:pt>
              </c:strCache>
            </c:strRef>
          </c:tx>
          <c:spPr>
            <a:solidFill>
              <a:srgbClr val="AC0000">
                <a:alpha val="69804"/>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'GR3PR Back'!$Q$6:$Q$10</c:f>
              <c:strCache>
                <c:ptCount val="5"/>
                <c:pt idx="0">
                  <c:v>1a1. Academics - Major</c:v>
                </c:pt>
                <c:pt idx="1">
                  <c:v>1a2. Academics - Allied &amp; E+</c:v>
                </c:pt>
                <c:pt idx="2">
                  <c:v>1b. BFIT</c:v>
                </c:pt>
                <c:pt idx="3">
                  <c:v>1c. CCA</c:v>
                </c:pt>
                <c:pt idx="4">
                  <c:v>Scholastics Total</c:v>
                </c:pt>
              </c:strCache>
            </c:strRef>
          </c:cat>
          <c:val>
            <c:numRef>
              <c:f>'GR3PR Back'!$S$6:$S$10</c:f>
              <c:numCache>
                <c:formatCode>0</c:formatCode>
                <c:ptCount val="5"/>
                <c:pt idx="0" formatCode="General">
                  <c:v>8</c:v>
                </c:pt>
                <c:pt idx="1">
                  <c:v>4</c:v>
                </c:pt>
                <c:pt idx="2" formatCode="General">
                  <c:v>4</c:v>
                </c:pt>
                <c:pt idx="3" formatCode="General">
                  <c:v>4</c:v>
                </c:pt>
                <c:pt idx="4">
                  <c:v>20</c:v>
                </c:pt>
              </c:numCache>
            </c:numRef>
          </c:val>
          <c:extLst xmlns:c16r2="http://schemas.microsoft.com/office/drawing/2015/06/chart">
            <c:ext xmlns:c16="http://schemas.microsoft.com/office/drawing/2014/chart" uri="{C3380CC4-5D6E-409C-BE32-E72D297353CC}">
              <c16:uniqueId val="{00000001-79D8-4765-AF15-DF35B94D7183}"/>
            </c:ext>
          </c:extLst>
        </c:ser>
        <c:dLbls>
          <c:showLegendKey val="0"/>
          <c:showVal val="1"/>
          <c:showCatName val="0"/>
          <c:showSerName val="0"/>
          <c:showPercent val="0"/>
          <c:showBubbleSize val="0"/>
        </c:dLbls>
        <c:gapWidth val="150"/>
        <c:axId val="490117984"/>
        <c:axId val="490118768"/>
      </c:barChart>
      <c:catAx>
        <c:axId val="490117984"/>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700" b="1" i="0" u="none" strike="noStrike" kern="1200" cap="none" spc="20" normalizeH="0" baseline="0">
                <a:solidFill>
                  <a:schemeClr val="tx1"/>
                </a:solidFill>
                <a:latin typeface="+mn-lt"/>
                <a:ea typeface="+mn-ea"/>
                <a:cs typeface="+mn-cs"/>
              </a:defRPr>
            </a:pPr>
            <a:endParaRPr lang="en-US"/>
          </a:p>
        </c:txPr>
        <c:crossAx val="490118768"/>
        <c:crosses val="autoZero"/>
        <c:auto val="1"/>
        <c:lblAlgn val="ctr"/>
        <c:lblOffset val="100"/>
        <c:noMultiLvlLbl val="0"/>
      </c:catAx>
      <c:valAx>
        <c:axId val="490118768"/>
        <c:scaling>
          <c:orientation val="minMax"/>
        </c:scaling>
        <c:delete val="1"/>
        <c:axPos val="l"/>
        <c:numFmt formatCode="0" sourceLinked="1"/>
        <c:majorTickMark val="none"/>
        <c:minorTickMark val="none"/>
        <c:tickLblPos val="nextTo"/>
        <c:crossAx val="49011798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100" b="1" i="0" u="none" strike="noStrike" kern="1200" cap="none" spc="50" normalizeH="0" baseline="0">
                <a:solidFill>
                  <a:sysClr val="windowText" lastClr="000000">
                    <a:lumMod val="65000"/>
                    <a:lumOff val="35000"/>
                  </a:sysClr>
                </a:solidFill>
                <a:latin typeface="+mn-lt"/>
                <a:ea typeface="+mj-ea"/>
                <a:cs typeface="+mj-cs"/>
              </a:defRPr>
            </a:pPr>
            <a:r>
              <a:rPr lang="en-US" sz="1100" b="1" i="0" u="none" strike="noStrike" kern="1200" cap="none" spc="50" normalizeH="0" baseline="0">
                <a:solidFill>
                  <a:sysClr val="windowText" lastClr="000000">
                    <a:lumMod val="65000"/>
                    <a:lumOff val="35000"/>
                  </a:sysClr>
                </a:solidFill>
                <a:latin typeface="+mn-lt"/>
                <a:ea typeface="+mj-ea"/>
                <a:cs typeface="+mj-cs"/>
              </a:rPr>
              <a:t>Co - scholastics Analysis </a:t>
            </a:r>
            <a:r>
              <a:rPr lang="en-IN" sz="1100" b="1" i="0" u="none" strike="noStrike" cap="none" normalizeH="0" baseline="0">
                <a:effectLst/>
              </a:rPr>
              <a:t>- 20 points Conversion  </a:t>
            </a:r>
            <a:endParaRPr lang="en-US" sz="1100" b="1" i="0" u="none" strike="noStrike" kern="1200" cap="none" spc="50" normalizeH="0" baseline="0">
              <a:solidFill>
                <a:sysClr val="windowText" lastClr="000000">
                  <a:lumMod val="65000"/>
                  <a:lumOff val="35000"/>
                </a:sysClr>
              </a:solidFill>
              <a:latin typeface="+mn-lt"/>
              <a:ea typeface="+mj-ea"/>
              <a:cs typeface="+mj-cs"/>
            </a:endParaRPr>
          </a:p>
        </c:rich>
      </c:tx>
      <c:overlay val="0"/>
      <c:spPr>
        <a:noFill/>
        <a:ln>
          <a:noFill/>
        </a:ln>
        <a:effectLst/>
      </c:spPr>
      <c:txPr>
        <a:bodyPr rot="0" spcFirstLastPara="1" vertOverflow="ellipsis" vert="horz" wrap="square" anchor="ctr" anchorCtr="1"/>
        <a:lstStyle/>
        <a:p>
          <a:pPr algn="ctr" rtl="0">
            <a:defRPr lang="en-US" sz="1100" b="1" i="0" u="none" strike="noStrike" kern="1200" cap="none" spc="50" normalizeH="0" baseline="0">
              <a:solidFill>
                <a:sysClr val="windowText" lastClr="000000">
                  <a:lumMod val="65000"/>
                  <a:lumOff val="35000"/>
                </a:sysClr>
              </a:solidFill>
              <a:latin typeface="+mn-lt"/>
              <a:ea typeface="+mj-ea"/>
              <a:cs typeface="+mj-cs"/>
            </a:defRPr>
          </a:pPr>
          <a:endParaRPr lang="en-US"/>
        </a:p>
      </c:txPr>
    </c:title>
    <c:autoTitleDeleted val="0"/>
    <c:plotArea>
      <c:layout>
        <c:manualLayout>
          <c:layoutTarget val="inner"/>
          <c:xMode val="edge"/>
          <c:yMode val="edge"/>
          <c:x val="2.4814534033681702E-2"/>
          <c:y val="1.7355555555555548E-2"/>
          <c:w val="0.95717241247503493"/>
          <c:h val="0.77045416666666655"/>
        </c:manualLayout>
      </c:layout>
      <c:barChart>
        <c:barDir val="col"/>
        <c:grouping val="clustered"/>
        <c:varyColors val="0"/>
        <c:ser>
          <c:idx val="0"/>
          <c:order val="0"/>
          <c:tx>
            <c:strRef>
              <c:f>'GR3PR Back'!$R$12</c:f>
              <c:strCache>
                <c:ptCount val="1"/>
                <c:pt idx="0">
                  <c:v>Earned</c:v>
                </c:pt>
              </c:strCache>
            </c:strRef>
          </c:tx>
          <c:spPr>
            <a:solidFill>
              <a:srgbClr val="001848">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'GR3PR Back'!$Q$13:$Q$17</c:f>
              <c:strCache>
                <c:ptCount val="5"/>
                <c:pt idx="0">
                  <c:v>2a. Skill Course</c:v>
                </c:pt>
                <c:pt idx="1">
                  <c:v>2b. Social Outreach</c:v>
                </c:pt>
                <c:pt idx="2">
                  <c:v>2c. Competitions</c:v>
                </c:pt>
                <c:pt idx="3">
                  <c:v>2d. Competitive Exams</c:v>
                </c:pt>
                <c:pt idx="4">
                  <c:v>Co-scholastics Total</c:v>
                </c:pt>
              </c:strCache>
            </c:strRef>
          </c:cat>
          <c:val>
            <c:numRef>
              <c:f>'GR3PR Back'!$R$13:$R$17</c:f>
              <c:numCache>
                <c:formatCode>0</c:formatCode>
                <c:ptCount val="5"/>
                <c:pt idx="1">
                  <c:v>#N/A</c:v>
                </c:pt>
                <c:pt idx="2">
                  <c:v>#N/A</c:v>
                </c:pt>
                <c:pt idx="3">
                  <c:v>#N/A</c:v>
                </c:pt>
                <c:pt idx="4">
                  <c:v>#N/A</c:v>
                </c:pt>
              </c:numCache>
            </c:numRef>
          </c:val>
          <c:extLst xmlns:c16r2="http://schemas.microsoft.com/office/drawing/2015/06/chart">
            <c:ext xmlns:c16="http://schemas.microsoft.com/office/drawing/2014/chart" uri="{C3380CC4-5D6E-409C-BE32-E72D297353CC}">
              <c16:uniqueId val="{00000000-271F-42EC-81AB-940374BE08EA}"/>
            </c:ext>
          </c:extLst>
        </c:ser>
        <c:ser>
          <c:idx val="1"/>
          <c:order val="1"/>
          <c:tx>
            <c:strRef>
              <c:f>'GR3PR Back'!$S$12</c:f>
              <c:strCache>
                <c:ptCount val="1"/>
                <c:pt idx="0">
                  <c:v>Total</c:v>
                </c:pt>
              </c:strCache>
            </c:strRef>
          </c:tx>
          <c:spPr>
            <a:solidFill>
              <a:srgbClr val="AC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'GR3PR Back'!$Q$13:$Q$17</c:f>
              <c:strCache>
                <c:ptCount val="5"/>
                <c:pt idx="0">
                  <c:v>2a. Skill Course</c:v>
                </c:pt>
                <c:pt idx="1">
                  <c:v>2b. Social Outreach</c:v>
                </c:pt>
                <c:pt idx="2">
                  <c:v>2c. Competitions</c:v>
                </c:pt>
                <c:pt idx="3">
                  <c:v>2d. Competitive Exams</c:v>
                </c:pt>
                <c:pt idx="4">
                  <c:v>Co-scholastics Total</c:v>
                </c:pt>
              </c:strCache>
            </c:strRef>
          </c:cat>
          <c:val>
            <c:numRef>
              <c:f>'GR3PR Back'!$S$13:$S$17</c:f>
              <c:numCache>
                <c:formatCode>0</c:formatCode>
                <c:ptCount val="5"/>
                <c:pt idx="1">
                  <c:v>8</c:v>
                </c:pt>
                <c:pt idx="2">
                  <c:v>2</c:v>
                </c:pt>
                <c:pt idx="3">
                  <c:v>2</c:v>
                </c:pt>
                <c:pt idx="4">
                  <c:v>12</c:v>
                </c:pt>
              </c:numCache>
            </c:numRef>
          </c:val>
          <c:extLst xmlns:c16r2="http://schemas.microsoft.com/office/drawing/2015/06/chart">
            <c:ext xmlns:c16="http://schemas.microsoft.com/office/drawing/2014/chart" uri="{C3380CC4-5D6E-409C-BE32-E72D297353CC}">
              <c16:uniqueId val="{00000001-271F-42EC-81AB-940374BE08EA}"/>
            </c:ext>
          </c:extLst>
        </c:ser>
        <c:dLbls>
          <c:showLegendKey val="0"/>
          <c:showVal val="1"/>
          <c:showCatName val="0"/>
          <c:showSerName val="0"/>
          <c:showPercent val="0"/>
          <c:showBubbleSize val="0"/>
        </c:dLbls>
        <c:gapWidth val="150"/>
        <c:axId val="490119160"/>
        <c:axId val="490152072"/>
      </c:barChart>
      <c:catAx>
        <c:axId val="49011916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700" b="1" i="0" u="none" strike="noStrike" kern="1200" cap="none" spc="20" normalizeH="0" baseline="0">
                <a:solidFill>
                  <a:schemeClr val="tx1"/>
                </a:solidFill>
                <a:latin typeface="+mn-lt"/>
                <a:ea typeface="+mn-ea"/>
                <a:cs typeface="+mn-cs"/>
              </a:defRPr>
            </a:pPr>
            <a:endParaRPr lang="en-US"/>
          </a:p>
        </c:txPr>
        <c:crossAx val="490152072"/>
        <c:crosses val="autoZero"/>
        <c:auto val="1"/>
        <c:lblAlgn val="ctr"/>
        <c:lblOffset val="100"/>
        <c:noMultiLvlLbl val="0"/>
      </c:catAx>
      <c:valAx>
        <c:axId val="490152072"/>
        <c:scaling>
          <c:orientation val="minMax"/>
        </c:scaling>
        <c:delete val="1"/>
        <c:axPos val="l"/>
        <c:numFmt formatCode="0" sourceLinked="1"/>
        <c:majorTickMark val="none"/>
        <c:minorTickMark val="none"/>
        <c:tickLblPos val="nextTo"/>
        <c:crossAx val="49011916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cap="none" spc="50" normalizeH="0" baseline="0">
                <a:solidFill>
                  <a:schemeClr val="tx1">
                    <a:lumMod val="65000"/>
                    <a:lumOff val="35000"/>
                  </a:schemeClr>
                </a:solidFill>
                <a:latin typeface="+mj-lt"/>
                <a:ea typeface="+mj-ea"/>
                <a:cs typeface="+mj-cs"/>
              </a:defRPr>
            </a:pPr>
            <a:r>
              <a:rPr lang="en-IN" sz="1100" b="1">
                <a:latin typeface="+mn-lt"/>
              </a:rPr>
              <a:t>Scholastics Analysis - 20 points Conversion  </a:t>
            </a:r>
          </a:p>
        </c:rich>
      </c:tx>
      <c:layout/>
      <c:overlay val="0"/>
      <c:spPr>
        <a:noFill/>
        <a:ln>
          <a:noFill/>
        </a:ln>
        <a:effectLst/>
      </c:spPr>
      <c:txPr>
        <a:bodyPr rot="0" spcFirstLastPara="1" vertOverflow="ellipsis" vert="horz" wrap="square" anchor="ctr" anchorCtr="1"/>
        <a:lstStyle/>
        <a:p>
          <a:pPr>
            <a:defRPr sz="1100" b="1"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2.3156344857349052E-2"/>
          <c:y val="1.1893055555555563E-2"/>
          <c:w val="0.9628987861885886"/>
          <c:h val="0.78496597222222209"/>
        </c:manualLayout>
      </c:layout>
      <c:barChart>
        <c:barDir val="col"/>
        <c:grouping val="clustered"/>
        <c:varyColors val="0"/>
        <c:ser>
          <c:idx val="0"/>
          <c:order val="0"/>
          <c:tx>
            <c:strRef>
              <c:f>'GR5-8PR Back'!$R$5</c:f>
              <c:strCache>
                <c:ptCount val="1"/>
                <c:pt idx="0">
                  <c:v>Earned</c:v>
                </c:pt>
              </c:strCache>
            </c:strRef>
          </c:tx>
          <c:spPr>
            <a:solidFill>
              <a:srgbClr val="001848">
                <a:alpha val="69804"/>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'GR5-8PR Back'!$Q$6:$Q$10</c:f>
              <c:strCache>
                <c:ptCount val="5"/>
                <c:pt idx="0">
                  <c:v>1a1. Academics - Major</c:v>
                </c:pt>
                <c:pt idx="1">
                  <c:v>1a2. Academics - Allied &amp; E+</c:v>
                </c:pt>
                <c:pt idx="2">
                  <c:v>1b. BFIT</c:v>
                </c:pt>
                <c:pt idx="3">
                  <c:v>1c. CCA</c:v>
                </c:pt>
                <c:pt idx="4">
                  <c:v>Scholastics Total</c:v>
                </c:pt>
              </c:strCache>
            </c:strRef>
          </c:cat>
          <c:val>
            <c:numRef>
              <c:f>'GR5-8PR Back'!$R$6:$R$10</c:f>
              <c:numCache>
                <c:formatCode>0</c:formatCode>
                <c:ptCount val="5"/>
                <c:pt idx="0" formatCode="General">
                  <c:v>#N/A</c:v>
                </c:pt>
                <c:pt idx="1">
                  <c:v>#N/A</c:v>
                </c:pt>
                <c:pt idx="2" formatCode="General">
                  <c:v>#N/A</c:v>
                </c:pt>
                <c:pt idx="3" formatCode="General">
                  <c:v>#N/A</c:v>
                </c:pt>
                <c:pt idx="4" formatCode="General">
                  <c:v>#N/A</c:v>
                </c:pt>
              </c:numCache>
            </c:numRef>
          </c:val>
          <c:extLst xmlns:c16r2="http://schemas.microsoft.com/office/drawing/2015/06/chart">
            <c:ext xmlns:c16="http://schemas.microsoft.com/office/drawing/2014/chart" uri="{C3380CC4-5D6E-409C-BE32-E72D297353CC}">
              <c16:uniqueId val="{00000000-DDA2-4D3B-9E06-108D80B503F3}"/>
            </c:ext>
          </c:extLst>
        </c:ser>
        <c:ser>
          <c:idx val="1"/>
          <c:order val="1"/>
          <c:tx>
            <c:strRef>
              <c:f>'GR5-8PR Back'!$S$5</c:f>
              <c:strCache>
                <c:ptCount val="1"/>
                <c:pt idx="0">
                  <c:v>Total</c:v>
                </c:pt>
              </c:strCache>
            </c:strRef>
          </c:tx>
          <c:spPr>
            <a:solidFill>
              <a:srgbClr val="AC0000">
                <a:alpha val="69804"/>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'GR5-8PR Back'!$Q$6:$Q$10</c:f>
              <c:strCache>
                <c:ptCount val="5"/>
                <c:pt idx="0">
                  <c:v>1a1. Academics - Major</c:v>
                </c:pt>
                <c:pt idx="1">
                  <c:v>1a2. Academics - Allied &amp; E+</c:v>
                </c:pt>
                <c:pt idx="2">
                  <c:v>1b. BFIT</c:v>
                </c:pt>
                <c:pt idx="3">
                  <c:v>1c. CCA</c:v>
                </c:pt>
                <c:pt idx="4">
                  <c:v>Scholastics Total</c:v>
                </c:pt>
              </c:strCache>
            </c:strRef>
          </c:cat>
          <c:val>
            <c:numRef>
              <c:f>'GR5-8PR Back'!$S$6:$S$10</c:f>
              <c:numCache>
                <c:formatCode>0</c:formatCode>
                <c:ptCount val="5"/>
                <c:pt idx="0" formatCode="General">
                  <c:v>8</c:v>
                </c:pt>
                <c:pt idx="1">
                  <c:v>4</c:v>
                </c:pt>
                <c:pt idx="2" formatCode="General">
                  <c:v>4</c:v>
                </c:pt>
                <c:pt idx="3" formatCode="General">
                  <c:v>4</c:v>
                </c:pt>
                <c:pt idx="4" formatCode="General">
                  <c:v>20</c:v>
                </c:pt>
              </c:numCache>
            </c:numRef>
          </c:val>
          <c:extLst xmlns:c16r2="http://schemas.microsoft.com/office/drawing/2015/06/chart">
            <c:ext xmlns:c16="http://schemas.microsoft.com/office/drawing/2014/chart" uri="{C3380CC4-5D6E-409C-BE32-E72D297353CC}">
              <c16:uniqueId val="{00000001-DDA2-4D3B-9E06-108D80B503F3}"/>
            </c:ext>
          </c:extLst>
        </c:ser>
        <c:dLbls>
          <c:showLegendKey val="0"/>
          <c:showVal val="1"/>
          <c:showCatName val="0"/>
          <c:showSerName val="0"/>
          <c:showPercent val="0"/>
          <c:showBubbleSize val="0"/>
        </c:dLbls>
        <c:gapWidth val="150"/>
        <c:axId val="607373328"/>
        <c:axId val="607371368"/>
      </c:barChart>
      <c:catAx>
        <c:axId val="607373328"/>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700" b="1" i="0" u="none" strike="noStrike" kern="1200" cap="none" spc="20" normalizeH="0" baseline="0">
                <a:solidFill>
                  <a:schemeClr val="tx1"/>
                </a:solidFill>
                <a:latin typeface="+mn-lt"/>
                <a:ea typeface="+mn-ea"/>
                <a:cs typeface="+mn-cs"/>
              </a:defRPr>
            </a:pPr>
            <a:endParaRPr lang="en-US"/>
          </a:p>
        </c:txPr>
        <c:crossAx val="607371368"/>
        <c:crosses val="autoZero"/>
        <c:auto val="1"/>
        <c:lblAlgn val="ctr"/>
        <c:lblOffset val="100"/>
        <c:noMultiLvlLbl val="0"/>
      </c:catAx>
      <c:valAx>
        <c:axId val="607371368"/>
        <c:scaling>
          <c:orientation val="minMax"/>
        </c:scaling>
        <c:delete val="1"/>
        <c:axPos val="l"/>
        <c:numFmt formatCode="General" sourceLinked="1"/>
        <c:majorTickMark val="none"/>
        <c:minorTickMark val="none"/>
        <c:tickLblPos val="nextTo"/>
        <c:crossAx val="607373328"/>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100" b="1" i="0" u="none" strike="noStrike" kern="1200" cap="none" spc="50" normalizeH="0" baseline="0">
                <a:solidFill>
                  <a:sysClr val="windowText" lastClr="000000">
                    <a:lumMod val="65000"/>
                    <a:lumOff val="35000"/>
                  </a:sysClr>
                </a:solidFill>
                <a:latin typeface="+mn-lt"/>
                <a:ea typeface="+mj-ea"/>
                <a:cs typeface="+mj-cs"/>
              </a:defRPr>
            </a:pPr>
            <a:r>
              <a:rPr lang="en-US" sz="1100" b="1" i="0" u="none" strike="noStrike" kern="1200" cap="none" spc="50" normalizeH="0" baseline="0">
                <a:solidFill>
                  <a:sysClr val="windowText" lastClr="000000">
                    <a:lumMod val="65000"/>
                    <a:lumOff val="35000"/>
                  </a:sysClr>
                </a:solidFill>
                <a:latin typeface="+mn-lt"/>
                <a:ea typeface="+mj-ea"/>
                <a:cs typeface="+mj-cs"/>
              </a:rPr>
              <a:t>Co - scholastics Analysis </a:t>
            </a:r>
            <a:r>
              <a:rPr lang="en-IN" sz="1100" b="1" i="0" u="none" strike="noStrike" cap="none" normalizeH="0" baseline="0">
                <a:effectLst/>
              </a:rPr>
              <a:t>- 20 points Conversion  </a:t>
            </a:r>
            <a:endParaRPr lang="en-US" sz="1100" b="1" i="0" u="none" strike="noStrike" kern="1200" cap="none" spc="50" normalizeH="0" baseline="0">
              <a:solidFill>
                <a:sysClr val="windowText" lastClr="000000">
                  <a:lumMod val="65000"/>
                  <a:lumOff val="35000"/>
                </a:sysClr>
              </a:solidFill>
              <a:latin typeface="+mn-lt"/>
              <a:ea typeface="+mj-ea"/>
              <a:cs typeface="+mj-cs"/>
            </a:endParaRPr>
          </a:p>
        </c:rich>
      </c:tx>
      <c:layout/>
      <c:overlay val="0"/>
      <c:spPr>
        <a:noFill/>
        <a:ln>
          <a:noFill/>
        </a:ln>
        <a:effectLst/>
      </c:spPr>
      <c:txPr>
        <a:bodyPr rot="0" spcFirstLastPara="1" vertOverflow="ellipsis" vert="horz" wrap="square" anchor="ctr" anchorCtr="1"/>
        <a:lstStyle/>
        <a:p>
          <a:pPr algn="ctr" rtl="0">
            <a:defRPr lang="en-US" sz="1100" b="1" i="0" u="none" strike="noStrike" kern="1200" cap="none" spc="50" normalizeH="0" baseline="0">
              <a:solidFill>
                <a:sysClr val="windowText" lastClr="000000">
                  <a:lumMod val="65000"/>
                  <a:lumOff val="35000"/>
                </a:sysClr>
              </a:solidFill>
              <a:latin typeface="+mn-lt"/>
              <a:ea typeface="+mj-ea"/>
              <a:cs typeface="+mj-cs"/>
            </a:defRPr>
          </a:pPr>
          <a:endParaRPr lang="en-US"/>
        </a:p>
      </c:txPr>
    </c:title>
    <c:autoTitleDeleted val="0"/>
    <c:plotArea>
      <c:layout>
        <c:manualLayout>
          <c:layoutTarget val="inner"/>
          <c:xMode val="edge"/>
          <c:yMode val="edge"/>
          <c:x val="2.4814534033681702E-2"/>
          <c:y val="1.7355555555555548E-2"/>
          <c:w val="0.95717241247503493"/>
          <c:h val="0.77045416666666655"/>
        </c:manualLayout>
      </c:layout>
      <c:barChart>
        <c:barDir val="col"/>
        <c:grouping val="clustered"/>
        <c:varyColors val="0"/>
        <c:ser>
          <c:idx val="0"/>
          <c:order val="0"/>
          <c:tx>
            <c:strRef>
              <c:f>'GR5-8PR Back'!$R$12</c:f>
              <c:strCache>
                <c:ptCount val="1"/>
                <c:pt idx="0">
                  <c:v>Earned</c:v>
                </c:pt>
              </c:strCache>
            </c:strRef>
          </c:tx>
          <c:spPr>
            <a:solidFill>
              <a:srgbClr val="001848">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'GR5-8PR Back'!$Q$13:$Q$17</c:f>
              <c:strCache>
                <c:ptCount val="5"/>
                <c:pt idx="0">
                  <c:v>2a. Skill Course</c:v>
                </c:pt>
                <c:pt idx="1">
                  <c:v>2b. Social Outreach</c:v>
                </c:pt>
                <c:pt idx="2">
                  <c:v>2c. Competitions</c:v>
                </c:pt>
                <c:pt idx="3">
                  <c:v>2d. Competitive Exams</c:v>
                </c:pt>
                <c:pt idx="4">
                  <c:v>Co-scholastics Total</c:v>
                </c:pt>
              </c:strCache>
            </c:strRef>
          </c:cat>
          <c:val>
            <c:numRef>
              <c:f>'GR5-8PR Back'!$R$13:$R$17</c:f>
              <c:numCache>
                <c:formatCode>0</c:formatCode>
                <c:ptCount val="5"/>
                <c:pt idx="1">
                  <c:v>#N/A</c:v>
                </c:pt>
                <c:pt idx="2">
                  <c:v>#N/A</c:v>
                </c:pt>
                <c:pt idx="3">
                  <c:v>#N/A</c:v>
                </c:pt>
                <c:pt idx="4">
                  <c:v>#N/A</c:v>
                </c:pt>
              </c:numCache>
            </c:numRef>
          </c:val>
          <c:extLst xmlns:c16r2="http://schemas.microsoft.com/office/drawing/2015/06/chart">
            <c:ext xmlns:c16="http://schemas.microsoft.com/office/drawing/2014/chart" uri="{C3380CC4-5D6E-409C-BE32-E72D297353CC}">
              <c16:uniqueId val="{00000000-8F52-4AEC-95CF-6C40545E61DF}"/>
            </c:ext>
          </c:extLst>
        </c:ser>
        <c:ser>
          <c:idx val="1"/>
          <c:order val="1"/>
          <c:tx>
            <c:strRef>
              <c:f>'GR5-8PR Back'!$S$12</c:f>
              <c:strCache>
                <c:ptCount val="1"/>
                <c:pt idx="0">
                  <c:v>Total</c:v>
                </c:pt>
              </c:strCache>
            </c:strRef>
          </c:tx>
          <c:spPr>
            <a:solidFill>
              <a:srgbClr val="AC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'GR5-8PR Back'!$Q$13:$Q$17</c:f>
              <c:strCache>
                <c:ptCount val="5"/>
                <c:pt idx="0">
                  <c:v>2a. Skill Course</c:v>
                </c:pt>
                <c:pt idx="1">
                  <c:v>2b. Social Outreach</c:v>
                </c:pt>
                <c:pt idx="2">
                  <c:v>2c. Competitions</c:v>
                </c:pt>
                <c:pt idx="3">
                  <c:v>2d. Competitive Exams</c:v>
                </c:pt>
                <c:pt idx="4">
                  <c:v>Co-scholastics Total</c:v>
                </c:pt>
              </c:strCache>
            </c:strRef>
          </c:cat>
          <c:val>
            <c:numRef>
              <c:f>'GR5-8PR Back'!$S$13:$S$17</c:f>
              <c:numCache>
                <c:formatCode>0</c:formatCode>
                <c:ptCount val="5"/>
                <c:pt idx="1">
                  <c:v>8</c:v>
                </c:pt>
                <c:pt idx="2">
                  <c:v>2</c:v>
                </c:pt>
                <c:pt idx="3">
                  <c:v>2</c:v>
                </c:pt>
                <c:pt idx="4">
                  <c:v>12</c:v>
                </c:pt>
              </c:numCache>
            </c:numRef>
          </c:val>
          <c:extLst xmlns:c16r2="http://schemas.microsoft.com/office/drawing/2015/06/chart">
            <c:ext xmlns:c16="http://schemas.microsoft.com/office/drawing/2014/chart" uri="{C3380CC4-5D6E-409C-BE32-E72D297353CC}">
              <c16:uniqueId val="{00000001-8F52-4AEC-95CF-6C40545E61DF}"/>
            </c:ext>
          </c:extLst>
        </c:ser>
        <c:dLbls>
          <c:showLegendKey val="0"/>
          <c:showVal val="1"/>
          <c:showCatName val="0"/>
          <c:showSerName val="0"/>
          <c:showPercent val="0"/>
          <c:showBubbleSize val="0"/>
        </c:dLbls>
        <c:gapWidth val="150"/>
        <c:axId val="607370584"/>
        <c:axId val="607372152"/>
      </c:barChart>
      <c:catAx>
        <c:axId val="607370584"/>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700" b="1" i="0" u="none" strike="noStrike" kern="1200" cap="none" spc="20" normalizeH="0" baseline="0">
                <a:solidFill>
                  <a:schemeClr val="tx1"/>
                </a:solidFill>
                <a:latin typeface="+mn-lt"/>
                <a:ea typeface="+mn-ea"/>
                <a:cs typeface="+mn-cs"/>
              </a:defRPr>
            </a:pPr>
            <a:endParaRPr lang="en-US"/>
          </a:p>
        </c:txPr>
        <c:crossAx val="607372152"/>
        <c:crosses val="autoZero"/>
        <c:auto val="1"/>
        <c:lblAlgn val="ctr"/>
        <c:lblOffset val="100"/>
        <c:noMultiLvlLbl val="0"/>
      </c:catAx>
      <c:valAx>
        <c:axId val="607372152"/>
        <c:scaling>
          <c:orientation val="minMax"/>
        </c:scaling>
        <c:delete val="1"/>
        <c:axPos val="l"/>
        <c:numFmt formatCode="General" sourceLinked="1"/>
        <c:majorTickMark val="none"/>
        <c:minorTickMark val="none"/>
        <c:tickLblPos val="nextTo"/>
        <c:crossAx val="607370584"/>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100" b="1" i="0" u="none" strike="noStrike" kern="1200" cap="none" spc="50" normalizeH="0" baseline="0">
                <a:solidFill>
                  <a:sysClr val="windowText" lastClr="000000">
                    <a:lumMod val="65000"/>
                    <a:lumOff val="35000"/>
                  </a:sysClr>
                </a:solidFill>
                <a:latin typeface="+mn-lt"/>
                <a:ea typeface="+mj-ea"/>
                <a:cs typeface="+mj-cs"/>
              </a:defRPr>
            </a:pPr>
            <a:r>
              <a:rPr lang="en-US" sz="1100" b="1" i="0" u="none" strike="noStrike" kern="1200" cap="none" spc="50" normalizeH="0" baseline="0">
                <a:solidFill>
                  <a:sysClr val="windowText" lastClr="000000">
                    <a:lumMod val="65000"/>
                    <a:lumOff val="35000"/>
                  </a:sysClr>
                </a:solidFill>
                <a:latin typeface="+mn-lt"/>
                <a:ea typeface="+mj-ea"/>
                <a:cs typeface="+mj-cs"/>
              </a:rPr>
              <a:t>Co - scholastics Analysis </a:t>
            </a:r>
            <a:r>
              <a:rPr lang="en-IN" sz="1100" b="1" i="0" u="none" strike="noStrike" cap="none" normalizeH="0" baseline="0">
                <a:effectLst/>
              </a:rPr>
              <a:t>- 12 points Conversion  </a:t>
            </a:r>
            <a:endParaRPr lang="en-US" sz="1100" b="1" i="0" u="none" strike="noStrike" kern="1200" cap="none" spc="50" normalizeH="0" baseline="0">
              <a:solidFill>
                <a:sysClr val="windowText" lastClr="000000">
                  <a:lumMod val="65000"/>
                  <a:lumOff val="35000"/>
                </a:sysClr>
              </a:solidFill>
              <a:latin typeface="+mn-lt"/>
              <a:ea typeface="+mj-ea"/>
              <a:cs typeface="+mj-cs"/>
            </a:endParaRPr>
          </a:p>
        </c:rich>
      </c:tx>
      <c:layout/>
      <c:overlay val="0"/>
      <c:spPr>
        <a:noFill/>
        <a:ln>
          <a:noFill/>
        </a:ln>
        <a:effectLst/>
      </c:spPr>
      <c:txPr>
        <a:bodyPr rot="0" spcFirstLastPara="1" vertOverflow="ellipsis" vert="horz" wrap="square" anchor="ctr" anchorCtr="1"/>
        <a:lstStyle/>
        <a:p>
          <a:pPr algn="ctr" rtl="0">
            <a:defRPr lang="en-US" sz="1100" b="1" i="0" u="none" strike="noStrike" kern="1200" cap="none" spc="50" normalizeH="0" baseline="0">
              <a:solidFill>
                <a:sysClr val="windowText" lastClr="000000">
                  <a:lumMod val="65000"/>
                  <a:lumOff val="35000"/>
                </a:sysClr>
              </a:solidFill>
              <a:latin typeface="+mn-lt"/>
              <a:ea typeface="+mj-ea"/>
              <a:cs typeface="+mj-cs"/>
            </a:defRPr>
          </a:pPr>
          <a:endParaRPr lang="en-US"/>
        </a:p>
      </c:txPr>
    </c:title>
    <c:autoTitleDeleted val="0"/>
    <c:plotArea>
      <c:layout>
        <c:manualLayout>
          <c:layoutTarget val="inner"/>
          <c:xMode val="edge"/>
          <c:yMode val="edge"/>
          <c:x val="2.4814534033681702E-2"/>
          <c:y val="1.7355555555555548E-2"/>
          <c:w val="0.95717241247503493"/>
          <c:h val="0.77045416666666655"/>
        </c:manualLayout>
      </c:layout>
      <c:barChart>
        <c:barDir val="col"/>
        <c:grouping val="clustered"/>
        <c:varyColors val="0"/>
        <c:ser>
          <c:idx val="0"/>
          <c:order val="0"/>
          <c:tx>
            <c:strRef>
              <c:f>'GR5-8PR Back'!$R$12</c:f>
              <c:strCache>
                <c:ptCount val="1"/>
                <c:pt idx="0">
                  <c:v>Earned</c:v>
                </c:pt>
              </c:strCache>
            </c:strRef>
          </c:tx>
          <c:spPr>
            <a:solidFill>
              <a:srgbClr val="001848">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'GR5-8PR Back'!$Q$13:$Q$17</c:f>
              <c:strCache>
                <c:ptCount val="5"/>
                <c:pt idx="0">
                  <c:v>2a. Skill Course</c:v>
                </c:pt>
                <c:pt idx="1">
                  <c:v>2b. Social Outreach</c:v>
                </c:pt>
                <c:pt idx="2">
                  <c:v>2c. Competitions</c:v>
                </c:pt>
                <c:pt idx="3">
                  <c:v>2d. Competitive Exams</c:v>
                </c:pt>
                <c:pt idx="4">
                  <c:v>Co-scholastics Total</c:v>
                </c:pt>
              </c:strCache>
            </c:strRef>
          </c:cat>
          <c:val>
            <c:numRef>
              <c:f>'GR5-8PR Back'!$R$13:$R$17</c:f>
              <c:numCache>
                <c:formatCode>0</c:formatCode>
                <c:ptCount val="5"/>
                <c:pt idx="1">
                  <c:v>#N/A</c:v>
                </c:pt>
                <c:pt idx="2">
                  <c:v>#N/A</c:v>
                </c:pt>
                <c:pt idx="3">
                  <c:v>#N/A</c:v>
                </c:pt>
                <c:pt idx="4">
                  <c:v>#N/A</c:v>
                </c:pt>
              </c:numCache>
            </c:numRef>
          </c:val>
          <c:extLst xmlns:c16r2="http://schemas.microsoft.com/office/drawing/2015/06/chart">
            <c:ext xmlns:c16="http://schemas.microsoft.com/office/drawing/2014/chart" uri="{C3380CC4-5D6E-409C-BE32-E72D297353CC}">
              <c16:uniqueId val="{00000000-5105-4EB7-8EF3-ED68DEDF3621}"/>
            </c:ext>
          </c:extLst>
        </c:ser>
        <c:ser>
          <c:idx val="1"/>
          <c:order val="1"/>
          <c:tx>
            <c:strRef>
              <c:f>'GR5-8PR Back'!$S$12</c:f>
              <c:strCache>
                <c:ptCount val="1"/>
                <c:pt idx="0">
                  <c:v>Total</c:v>
                </c:pt>
              </c:strCache>
            </c:strRef>
          </c:tx>
          <c:spPr>
            <a:solidFill>
              <a:srgbClr val="AC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'GR5-8PR Back'!$Q$13:$Q$17</c:f>
              <c:strCache>
                <c:ptCount val="5"/>
                <c:pt idx="0">
                  <c:v>2a. Skill Course</c:v>
                </c:pt>
                <c:pt idx="1">
                  <c:v>2b. Social Outreach</c:v>
                </c:pt>
                <c:pt idx="2">
                  <c:v>2c. Competitions</c:v>
                </c:pt>
                <c:pt idx="3">
                  <c:v>2d. Competitive Exams</c:v>
                </c:pt>
                <c:pt idx="4">
                  <c:v>Co-scholastics Total</c:v>
                </c:pt>
              </c:strCache>
            </c:strRef>
          </c:cat>
          <c:val>
            <c:numRef>
              <c:f>'GR5-8PR Back'!$S$13:$S$17</c:f>
              <c:numCache>
                <c:formatCode>0</c:formatCode>
                <c:ptCount val="5"/>
                <c:pt idx="1">
                  <c:v>8</c:v>
                </c:pt>
                <c:pt idx="2">
                  <c:v>2</c:v>
                </c:pt>
                <c:pt idx="3">
                  <c:v>2</c:v>
                </c:pt>
                <c:pt idx="4">
                  <c:v>12</c:v>
                </c:pt>
              </c:numCache>
            </c:numRef>
          </c:val>
          <c:extLst xmlns:c16r2="http://schemas.microsoft.com/office/drawing/2015/06/chart">
            <c:ext xmlns:c16="http://schemas.microsoft.com/office/drawing/2014/chart" uri="{C3380CC4-5D6E-409C-BE32-E72D297353CC}">
              <c16:uniqueId val="{00000001-5105-4EB7-8EF3-ED68DEDF3621}"/>
            </c:ext>
          </c:extLst>
        </c:ser>
        <c:dLbls>
          <c:showLegendKey val="0"/>
          <c:showVal val="1"/>
          <c:showCatName val="0"/>
          <c:showSerName val="0"/>
          <c:showPercent val="0"/>
          <c:showBubbleSize val="0"/>
        </c:dLbls>
        <c:gapWidth val="150"/>
        <c:axId val="607373720"/>
        <c:axId val="607370192"/>
      </c:barChart>
      <c:catAx>
        <c:axId val="60737372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700" b="1" i="0" u="none" strike="noStrike" kern="1200" cap="none" spc="20" normalizeH="0" baseline="0">
                <a:solidFill>
                  <a:schemeClr val="tx1"/>
                </a:solidFill>
                <a:latin typeface="+mn-lt"/>
                <a:ea typeface="+mn-ea"/>
                <a:cs typeface="+mn-cs"/>
              </a:defRPr>
            </a:pPr>
            <a:endParaRPr lang="en-US"/>
          </a:p>
        </c:txPr>
        <c:crossAx val="607370192"/>
        <c:crosses val="autoZero"/>
        <c:auto val="1"/>
        <c:lblAlgn val="ctr"/>
        <c:lblOffset val="100"/>
        <c:noMultiLvlLbl val="0"/>
      </c:catAx>
      <c:valAx>
        <c:axId val="607370192"/>
        <c:scaling>
          <c:orientation val="minMax"/>
        </c:scaling>
        <c:delete val="1"/>
        <c:axPos val="l"/>
        <c:numFmt formatCode="General" sourceLinked="1"/>
        <c:majorTickMark val="none"/>
        <c:minorTickMark val="none"/>
        <c:tickLblPos val="nextTo"/>
        <c:crossAx val="607373720"/>
        <c:crosses val="autoZero"/>
        <c:crossBetween val="between"/>
      </c:valAx>
      <c:spPr>
        <a:noFill/>
        <a:ln>
          <a:noFill/>
        </a:ln>
        <a:effectLst/>
      </c:spPr>
    </c:plotArea>
    <c:legend>
      <c:legendPos val="t"/>
      <c:layout>
        <c:manualLayout>
          <c:xMode val="edge"/>
          <c:yMode val="edge"/>
          <c:x val="0.40117390880309689"/>
          <c:y val="0.18811764744316414"/>
          <c:w val="0.18634287285528675"/>
          <c:h val="0.1201101601065284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cap="none" spc="50" normalizeH="0" baseline="0">
                <a:solidFill>
                  <a:schemeClr val="tx1">
                    <a:lumMod val="65000"/>
                    <a:lumOff val="35000"/>
                  </a:schemeClr>
                </a:solidFill>
                <a:latin typeface="+mj-lt"/>
                <a:ea typeface="+mj-ea"/>
                <a:cs typeface="+mj-cs"/>
              </a:defRPr>
            </a:pPr>
            <a:r>
              <a:rPr lang="en-IN" sz="1100" b="1">
                <a:latin typeface="+mn-lt"/>
              </a:rPr>
              <a:t>Scholastics Analysis - 20 points Conversion  </a:t>
            </a:r>
          </a:p>
        </c:rich>
      </c:tx>
      <c:layout/>
      <c:overlay val="0"/>
      <c:spPr>
        <a:noFill/>
        <a:ln>
          <a:noFill/>
        </a:ln>
        <a:effectLst/>
      </c:spPr>
      <c:txPr>
        <a:bodyPr rot="0" spcFirstLastPara="1" vertOverflow="ellipsis" vert="horz" wrap="square" anchor="ctr" anchorCtr="1"/>
        <a:lstStyle/>
        <a:p>
          <a:pPr>
            <a:defRPr sz="1100" b="1"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2.3156344857349052E-2"/>
          <c:y val="1.1893055555555563E-2"/>
          <c:w val="0.9628987861885886"/>
          <c:h val="0.78496597222222209"/>
        </c:manualLayout>
      </c:layout>
      <c:barChart>
        <c:barDir val="col"/>
        <c:grouping val="clustered"/>
        <c:varyColors val="0"/>
        <c:ser>
          <c:idx val="0"/>
          <c:order val="0"/>
          <c:tx>
            <c:strRef>
              <c:f>'GR5-8PR Back'!$R$5</c:f>
              <c:strCache>
                <c:ptCount val="1"/>
                <c:pt idx="0">
                  <c:v>Earned</c:v>
                </c:pt>
              </c:strCache>
            </c:strRef>
          </c:tx>
          <c:spPr>
            <a:solidFill>
              <a:srgbClr val="001848">
                <a:alpha val="69804"/>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'GR5-8PR Back'!$Q$6:$Q$10</c:f>
              <c:strCache>
                <c:ptCount val="5"/>
                <c:pt idx="0">
                  <c:v>1a1. Academics - Major</c:v>
                </c:pt>
                <c:pt idx="1">
                  <c:v>1a2. Academics - Allied &amp; E+</c:v>
                </c:pt>
                <c:pt idx="2">
                  <c:v>1b. BFIT</c:v>
                </c:pt>
                <c:pt idx="3">
                  <c:v>1c. CCA</c:v>
                </c:pt>
                <c:pt idx="4">
                  <c:v>Scholastics Total</c:v>
                </c:pt>
              </c:strCache>
            </c:strRef>
          </c:cat>
          <c:val>
            <c:numRef>
              <c:f>'GR5-8PR Back'!$R$6:$R$10</c:f>
              <c:numCache>
                <c:formatCode>0</c:formatCode>
                <c:ptCount val="5"/>
                <c:pt idx="0" formatCode="General">
                  <c:v>#N/A</c:v>
                </c:pt>
                <c:pt idx="1">
                  <c:v>#N/A</c:v>
                </c:pt>
                <c:pt idx="2" formatCode="General">
                  <c:v>#N/A</c:v>
                </c:pt>
                <c:pt idx="3" formatCode="General">
                  <c:v>#N/A</c:v>
                </c:pt>
                <c:pt idx="4" formatCode="General">
                  <c:v>#N/A</c:v>
                </c:pt>
              </c:numCache>
            </c:numRef>
          </c:val>
          <c:extLst xmlns:c16r2="http://schemas.microsoft.com/office/drawing/2015/06/chart">
            <c:ext xmlns:c16="http://schemas.microsoft.com/office/drawing/2014/chart" uri="{C3380CC4-5D6E-409C-BE32-E72D297353CC}">
              <c16:uniqueId val="{00000000-9985-457D-9684-02BB6DE050CE}"/>
            </c:ext>
          </c:extLst>
        </c:ser>
        <c:ser>
          <c:idx val="1"/>
          <c:order val="1"/>
          <c:tx>
            <c:strRef>
              <c:f>'GR5-8PR Back'!$S$5</c:f>
              <c:strCache>
                <c:ptCount val="1"/>
                <c:pt idx="0">
                  <c:v>Total</c:v>
                </c:pt>
              </c:strCache>
            </c:strRef>
          </c:tx>
          <c:spPr>
            <a:solidFill>
              <a:srgbClr val="AC0000">
                <a:alpha val="69804"/>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'GR5-8PR Back'!$Q$6:$Q$10</c:f>
              <c:strCache>
                <c:ptCount val="5"/>
                <c:pt idx="0">
                  <c:v>1a1. Academics - Major</c:v>
                </c:pt>
                <c:pt idx="1">
                  <c:v>1a2. Academics - Allied &amp; E+</c:v>
                </c:pt>
                <c:pt idx="2">
                  <c:v>1b. BFIT</c:v>
                </c:pt>
                <c:pt idx="3">
                  <c:v>1c. CCA</c:v>
                </c:pt>
                <c:pt idx="4">
                  <c:v>Scholastics Total</c:v>
                </c:pt>
              </c:strCache>
            </c:strRef>
          </c:cat>
          <c:val>
            <c:numRef>
              <c:f>'GR5-8PR Back'!$S$6:$S$10</c:f>
              <c:numCache>
                <c:formatCode>0</c:formatCode>
                <c:ptCount val="5"/>
                <c:pt idx="0" formatCode="General">
                  <c:v>8</c:v>
                </c:pt>
                <c:pt idx="1">
                  <c:v>4</c:v>
                </c:pt>
                <c:pt idx="2" formatCode="General">
                  <c:v>4</c:v>
                </c:pt>
                <c:pt idx="3" formatCode="General">
                  <c:v>4</c:v>
                </c:pt>
                <c:pt idx="4" formatCode="General">
                  <c:v>20</c:v>
                </c:pt>
              </c:numCache>
            </c:numRef>
          </c:val>
          <c:extLst xmlns:c16r2="http://schemas.microsoft.com/office/drawing/2015/06/chart">
            <c:ext xmlns:c16="http://schemas.microsoft.com/office/drawing/2014/chart" uri="{C3380CC4-5D6E-409C-BE32-E72D297353CC}">
              <c16:uniqueId val="{00000001-9985-457D-9684-02BB6DE050CE}"/>
            </c:ext>
          </c:extLst>
        </c:ser>
        <c:dLbls>
          <c:showLegendKey val="0"/>
          <c:showVal val="1"/>
          <c:showCatName val="0"/>
          <c:showSerName val="0"/>
          <c:showPercent val="0"/>
          <c:showBubbleSize val="0"/>
        </c:dLbls>
        <c:gapWidth val="150"/>
        <c:axId val="490190288"/>
        <c:axId val="490188720"/>
      </c:barChart>
      <c:catAx>
        <c:axId val="490190288"/>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700" b="1" i="0" u="none" strike="noStrike" kern="1200" cap="none" spc="20" normalizeH="0" baseline="0">
                <a:solidFill>
                  <a:schemeClr val="tx1"/>
                </a:solidFill>
                <a:latin typeface="+mn-lt"/>
                <a:ea typeface="+mn-ea"/>
                <a:cs typeface="+mn-cs"/>
              </a:defRPr>
            </a:pPr>
            <a:endParaRPr lang="en-US"/>
          </a:p>
        </c:txPr>
        <c:crossAx val="490188720"/>
        <c:crosses val="autoZero"/>
        <c:auto val="1"/>
        <c:lblAlgn val="ctr"/>
        <c:lblOffset val="100"/>
        <c:noMultiLvlLbl val="0"/>
      </c:catAx>
      <c:valAx>
        <c:axId val="490188720"/>
        <c:scaling>
          <c:orientation val="minMax"/>
        </c:scaling>
        <c:delete val="1"/>
        <c:axPos val="l"/>
        <c:numFmt formatCode="General" sourceLinked="1"/>
        <c:majorTickMark val="none"/>
        <c:minorTickMark val="none"/>
        <c:tickLblPos val="nextTo"/>
        <c:crossAx val="490190288"/>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png"/><Relationship Id="rId6" Type="http://schemas.openxmlformats.org/officeDocument/2006/relationships/image" Target="../media/image4.jpeg"/><Relationship Id="rId5" Type="http://schemas.openxmlformats.org/officeDocument/2006/relationships/chart" Target="../charts/chart2.xml"/><Relationship Id="rId4"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image" Target="../media/image2.jpg"/><Relationship Id="rId1" Type="http://schemas.openxmlformats.org/officeDocument/2006/relationships/image" Target="../media/image3.png"/><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png"/><Relationship Id="rId6" Type="http://schemas.openxmlformats.org/officeDocument/2006/relationships/image" Target="../media/image4.jpeg"/><Relationship Id="rId5" Type="http://schemas.openxmlformats.org/officeDocument/2006/relationships/chart" Target="../charts/chart6.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image" Target="../media/image2.jpg"/><Relationship Id="rId1" Type="http://schemas.openxmlformats.org/officeDocument/2006/relationships/image" Target="../media/image3.png"/><Relationship Id="rId4" Type="http://schemas.openxmlformats.org/officeDocument/2006/relationships/chart" Target="../charts/chart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image" Target="../media/image2.jpg"/><Relationship Id="rId1" Type="http://schemas.openxmlformats.org/officeDocument/2006/relationships/image" Target="../media/image3.png"/><Relationship Id="rId4"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png"/><Relationship Id="rId6" Type="http://schemas.openxmlformats.org/officeDocument/2006/relationships/image" Target="../media/image5.jpeg"/><Relationship Id="rId5" Type="http://schemas.openxmlformats.org/officeDocument/2006/relationships/chart" Target="../charts/chart12.xml"/><Relationship Id="rId4"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3" Type="http://schemas.openxmlformats.org/officeDocument/2006/relationships/image" Target="../media/image2.jpg"/><Relationship Id="rId2" Type="http://schemas.openxmlformats.org/officeDocument/2006/relationships/image" Target="../media/image1.png"/><Relationship Id="rId1" Type="http://schemas.openxmlformats.org/officeDocument/2006/relationships/image" Target="../media/image6.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10</xdr:row>
      <xdr:rowOff>0</xdr:rowOff>
    </xdr:from>
    <xdr:to>
      <xdr:col>4</xdr:col>
      <xdr:colOff>304800</xdr:colOff>
      <xdr:row>11</xdr:row>
      <xdr:rowOff>121920</xdr:rowOff>
    </xdr:to>
    <xdr:sp macro="" textlink="">
      <xdr:nvSpPr>
        <xdr:cNvPr id="34817" name="AutoShape 1">
          <a:extLst>
            <a:ext uri="{FF2B5EF4-FFF2-40B4-BE49-F238E27FC236}">
              <a16:creationId xmlns="" xmlns:a16="http://schemas.microsoft.com/office/drawing/2014/main" id="{AB649870-BC19-43D2-BD83-2C81AB30D7D5}"/>
            </a:ext>
          </a:extLst>
        </xdr:cNvPr>
        <xdr:cNvSpPr>
          <a:spLocks noChangeAspect="1" noChangeArrowheads="1"/>
        </xdr:cNvSpPr>
      </xdr:nvSpPr>
      <xdr:spPr bwMode="auto">
        <a:xfrm>
          <a:off x="24384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12</xdr:row>
      <xdr:rowOff>0</xdr:rowOff>
    </xdr:from>
    <xdr:to>
      <xdr:col>4</xdr:col>
      <xdr:colOff>304800</xdr:colOff>
      <xdr:row>13</xdr:row>
      <xdr:rowOff>121920</xdr:rowOff>
    </xdr:to>
    <xdr:sp macro="" textlink="">
      <xdr:nvSpPr>
        <xdr:cNvPr id="34818" name="AutoShape 2">
          <a:extLst>
            <a:ext uri="{FF2B5EF4-FFF2-40B4-BE49-F238E27FC236}">
              <a16:creationId xmlns="" xmlns:a16="http://schemas.microsoft.com/office/drawing/2014/main" id="{00E56438-32D2-4283-AC2F-663821C9FA67}"/>
            </a:ext>
          </a:extLst>
        </xdr:cNvPr>
        <xdr:cNvSpPr>
          <a:spLocks noChangeAspect="1" noChangeArrowheads="1"/>
        </xdr:cNvSpPr>
      </xdr:nvSpPr>
      <xdr:spPr bwMode="auto">
        <a:xfrm>
          <a:off x="2438400" y="2194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398326</xdr:colOff>
      <xdr:row>0</xdr:row>
      <xdr:rowOff>140304</xdr:rowOff>
    </xdr:from>
    <xdr:to>
      <xdr:col>13</xdr:col>
      <xdr:colOff>182023</xdr:colOff>
      <xdr:row>3</xdr:row>
      <xdr:rowOff>157930</xdr:rowOff>
    </xdr:to>
    <xdr:pic>
      <xdr:nvPicPr>
        <xdr:cNvPr id="3" name="Picture 2">
          <a:extLst>
            <a:ext uri="{FF2B5EF4-FFF2-40B4-BE49-F238E27FC236}">
              <a16:creationId xmlns="" xmlns:a16="http://schemas.microsoft.com/office/drawing/2014/main" id="{9713B87C-FF99-428F-BB87-CD0C410F1C5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38806" y="140304"/>
          <a:ext cx="1620117" cy="7720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10885</xdr:colOff>
      <xdr:row>157</xdr:row>
      <xdr:rowOff>0</xdr:rowOff>
    </xdr:from>
    <xdr:to>
      <xdr:col>14</xdr:col>
      <xdr:colOff>26485</xdr:colOff>
      <xdr:row>157</xdr:row>
      <xdr:rowOff>40405</xdr:rowOff>
    </xdr:to>
    <xdr:pic>
      <xdr:nvPicPr>
        <xdr:cNvPr id="4" name="Picture 3">
          <a:extLst>
            <a:ext uri="{FF2B5EF4-FFF2-40B4-BE49-F238E27FC236}">
              <a16:creationId xmlns="" xmlns:a16="http://schemas.microsoft.com/office/drawing/2014/main" id="{6CA766A0-1AE3-4273-AF88-D3F5105EBB24}"/>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9309"/>
        <a:stretch/>
      </xdr:blipFill>
      <xdr:spPr>
        <a:xfrm>
          <a:off x="10885" y="36271200"/>
          <a:ext cx="6264000" cy="40405"/>
        </a:xfrm>
        <a:prstGeom prst="rect">
          <a:avLst/>
        </a:prstGeom>
      </xdr:spPr>
    </xdr:pic>
    <xdr:clientData/>
  </xdr:twoCellAnchor>
  <xdr:twoCellAnchor editAs="oneCell">
    <xdr:from>
      <xdr:col>1</xdr:col>
      <xdr:colOff>6350</xdr:colOff>
      <xdr:row>107</xdr:row>
      <xdr:rowOff>8466</xdr:rowOff>
    </xdr:from>
    <xdr:to>
      <xdr:col>9</xdr:col>
      <xdr:colOff>274500</xdr:colOff>
      <xdr:row>109</xdr:row>
      <xdr:rowOff>17991</xdr:rowOff>
    </xdr:to>
    <xdr:pic>
      <xdr:nvPicPr>
        <xdr:cNvPr id="5" name="Picture 4">
          <a:extLst>
            <a:ext uri="{FF2B5EF4-FFF2-40B4-BE49-F238E27FC236}">
              <a16:creationId xmlns="" xmlns:a16="http://schemas.microsoft.com/office/drawing/2014/main" id="{C10330E4-0E47-4815-B1A5-2C6C46E9CABC}"/>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1" r="33064" b="9323"/>
        <a:stretch/>
      </xdr:blipFill>
      <xdr:spPr>
        <a:xfrm>
          <a:off x="334010" y="27394746"/>
          <a:ext cx="3780970" cy="512445"/>
        </a:xfrm>
        <a:prstGeom prst="rect">
          <a:avLst/>
        </a:prstGeom>
      </xdr:spPr>
    </xdr:pic>
    <xdr:clientData/>
  </xdr:twoCellAnchor>
  <xdr:twoCellAnchor editAs="oneCell">
    <xdr:from>
      <xdr:col>0</xdr:col>
      <xdr:colOff>10885</xdr:colOff>
      <xdr:row>156</xdr:row>
      <xdr:rowOff>152268</xdr:rowOff>
    </xdr:from>
    <xdr:to>
      <xdr:col>14</xdr:col>
      <xdr:colOff>26485</xdr:colOff>
      <xdr:row>157</xdr:row>
      <xdr:rowOff>2173</xdr:rowOff>
    </xdr:to>
    <xdr:pic>
      <xdr:nvPicPr>
        <xdr:cNvPr id="6" name="Picture 5">
          <a:extLst>
            <a:ext uri="{FF2B5EF4-FFF2-40B4-BE49-F238E27FC236}">
              <a16:creationId xmlns="" xmlns:a16="http://schemas.microsoft.com/office/drawing/2014/main" id="{80AB1198-903F-4B3A-A4BD-5CD661411CE1}"/>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9309"/>
        <a:stretch/>
      </xdr:blipFill>
      <xdr:spPr>
        <a:xfrm>
          <a:off x="10885" y="36232968"/>
          <a:ext cx="6264000" cy="40405"/>
        </a:xfrm>
        <a:prstGeom prst="rect">
          <a:avLst/>
        </a:prstGeom>
      </xdr:spPr>
    </xdr:pic>
    <xdr:clientData/>
  </xdr:twoCellAnchor>
  <xdr:twoCellAnchor>
    <xdr:from>
      <xdr:col>0</xdr:col>
      <xdr:colOff>0</xdr:colOff>
      <xdr:row>155</xdr:row>
      <xdr:rowOff>57863</xdr:rowOff>
    </xdr:from>
    <xdr:to>
      <xdr:col>13</xdr:col>
      <xdr:colOff>406189</xdr:colOff>
      <xdr:row>155</xdr:row>
      <xdr:rowOff>57863</xdr:rowOff>
    </xdr:to>
    <xdr:sp macro="" textlink="">
      <xdr:nvSpPr>
        <xdr:cNvPr id="7" name="Rectangle 6">
          <a:extLst>
            <a:ext uri="{FF2B5EF4-FFF2-40B4-BE49-F238E27FC236}">
              <a16:creationId xmlns="" xmlns:a16="http://schemas.microsoft.com/office/drawing/2014/main" id="{5983BEB5-DFE7-4EB2-B892-A34DAA2F74B6}"/>
            </a:ext>
          </a:extLst>
        </xdr:cNvPr>
        <xdr:cNvSpPr/>
      </xdr:nvSpPr>
      <xdr:spPr>
        <a:xfrm>
          <a:off x="0" y="36077603"/>
          <a:ext cx="6083089" cy="0"/>
        </a:xfrm>
        <a:prstGeom prst="rect">
          <a:avLst/>
        </a:prstGeom>
        <a:noFill/>
      </xdr:spPr>
      <xdr:txBody>
        <a:bodyPr wrap="square" lIns="91440" tIns="45720" rIns="91440" bIns="4572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lnSpc>
              <a:spcPct val="125000"/>
            </a:lnSpc>
          </a:pPr>
          <a:r>
            <a:rPr lang="en-US" sz="900" b="1">
              <a:solidFill>
                <a:srgbClr val="002060"/>
              </a:solidFill>
              <a:latin typeface="Calibri" panose="020F0502020204030204" pitchFamily="34" charset="0"/>
              <a:cs typeface="Latha" panose="020B0604020202020204" pitchFamily="34" charset="0"/>
            </a:rPr>
            <a:t>+91 96557 77000 / +91 97875 70746 / +91 452 2475303  I  www.qmis.edu.in  I  contact@queenmira.com</a:t>
          </a:r>
        </a:p>
      </xdr:txBody>
    </xdr:sp>
    <xdr:clientData/>
  </xdr:twoCellAnchor>
  <xdr:twoCellAnchor>
    <xdr:from>
      <xdr:col>1</xdr:col>
      <xdr:colOff>119061</xdr:colOff>
      <xdr:row>29</xdr:row>
      <xdr:rowOff>246067</xdr:rowOff>
    </xdr:from>
    <xdr:to>
      <xdr:col>12</xdr:col>
      <xdr:colOff>568624</xdr:colOff>
      <xdr:row>29</xdr:row>
      <xdr:rowOff>2046067</xdr:rowOff>
    </xdr:to>
    <xdr:graphicFrame macro="">
      <xdr:nvGraphicFramePr>
        <xdr:cNvPr id="8" name="Chart 7">
          <a:extLst>
            <a:ext uri="{FF2B5EF4-FFF2-40B4-BE49-F238E27FC236}">
              <a16:creationId xmlns="" xmlns:a16="http://schemas.microsoft.com/office/drawing/2014/main" id="{3898D657-09C1-449E-A190-B641756B13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119062</xdr:colOff>
      <xdr:row>77</xdr:row>
      <xdr:rowOff>7940</xdr:rowOff>
    </xdr:from>
    <xdr:to>
      <xdr:col>12</xdr:col>
      <xdr:colOff>568625</xdr:colOff>
      <xdr:row>86</xdr:row>
      <xdr:rowOff>93440</xdr:rowOff>
    </xdr:to>
    <xdr:graphicFrame macro="">
      <xdr:nvGraphicFramePr>
        <xdr:cNvPr id="9" name="Chart 8">
          <a:extLst>
            <a:ext uri="{FF2B5EF4-FFF2-40B4-BE49-F238E27FC236}">
              <a16:creationId xmlns="" xmlns:a16="http://schemas.microsoft.com/office/drawing/2014/main" id="{CFA6A638-2BEC-4CA6-B9F9-DBA788F3C7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xdr:col>
      <xdr:colOff>171174</xdr:colOff>
      <xdr:row>0</xdr:row>
      <xdr:rowOff>193261</xdr:rowOff>
    </xdr:from>
    <xdr:to>
      <xdr:col>3</xdr:col>
      <xdr:colOff>819403</xdr:colOff>
      <xdr:row>3</xdr:row>
      <xdr:rowOff>79490</xdr:rowOff>
    </xdr:to>
    <xdr:pic>
      <xdr:nvPicPr>
        <xdr:cNvPr id="10" name="Picture 9">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92CC4108-DBAA-440F-AEC1-6F487169EE09}"/>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844826" y="193261"/>
          <a:ext cx="648229" cy="648229"/>
        </a:xfrm>
        <a:prstGeom prst="rect">
          <a:avLst/>
        </a:prstGeom>
        <a:noFill/>
        <a:ln>
          <a:solidFill>
            <a:schemeClr val="bg1">
              <a:lumMod val="95000"/>
            </a:schemeClr>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xdr:colOff>
      <xdr:row>0</xdr:row>
      <xdr:rowOff>0</xdr:rowOff>
    </xdr:from>
    <xdr:to>
      <xdr:col>9</xdr:col>
      <xdr:colOff>21773</xdr:colOff>
      <xdr:row>3</xdr:row>
      <xdr:rowOff>9518</xdr:rowOff>
    </xdr:to>
    <xdr:pic>
      <xdr:nvPicPr>
        <xdr:cNvPr id="2" name="Picture 1">
          <a:extLst>
            <a:ext uri="{FF2B5EF4-FFF2-40B4-BE49-F238E27FC236}">
              <a16:creationId xmlns="" xmlns:a16="http://schemas.microsoft.com/office/drawing/2014/main" id="{D3643D70-33E6-45FC-B893-A9B307F98FD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 r="33064" b="9323"/>
        <a:stretch/>
      </xdr:blipFill>
      <xdr:spPr>
        <a:xfrm>
          <a:off x="3" y="0"/>
          <a:ext cx="3747950" cy="512438"/>
        </a:xfrm>
        <a:prstGeom prst="rect">
          <a:avLst/>
        </a:prstGeom>
      </xdr:spPr>
    </xdr:pic>
    <xdr:clientData/>
  </xdr:twoCellAnchor>
  <xdr:twoCellAnchor editAs="oneCell">
    <xdr:from>
      <xdr:col>0</xdr:col>
      <xdr:colOff>10885</xdr:colOff>
      <xdr:row>57</xdr:row>
      <xdr:rowOff>143801</xdr:rowOff>
    </xdr:from>
    <xdr:to>
      <xdr:col>15</xdr:col>
      <xdr:colOff>0</xdr:colOff>
      <xdr:row>58</xdr:row>
      <xdr:rowOff>3904</xdr:rowOff>
    </xdr:to>
    <xdr:pic>
      <xdr:nvPicPr>
        <xdr:cNvPr id="3" name="Picture 2">
          <a:extLst>
            <a:ext uri="{FF2B5EF4-FFF2-40B4-BE49-F238E27FC236}">
              <a16:creationId xmlns="" xmlns:a16="http://schemas.microsoft.com/office/drawing/2014/main" id="{5B0B8E79-7274-48E6-9BB5-E2C330F47A14}"/>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9309"/>
        <a:stretch/>
      </xdr:blipFill>
      <xdr:spPr>
        <a:xfrm>
          <a:off x="10885" y="9112541"/>
          <a:ext cx="6031775" cy="50603"/>
        </a:xfrm>
        <a:prstGeom prst="rect">
          <a:avLst/>
        </a:prstGeom>
      </xdr:spPr>
    </xdr:pic>
    <xdr:clientData/>
  </xdr:twoCellAnchor>
  <xdr:twoCellAnchor>
    <xdr:from>
      <xdr:col>0</xdr:col>
      <xdr:colOff>0</xdr:colOff>
      <xdr:row>56</xdr:row>
      <xdr:rowOff>57863</xdr:rowOff>
    </xdr:from>
    <xdr:to>
      <xdr:col>13</xdr:col>
      <xdr:colOff>406189</xdr:colOff>
      <xdr:row>56</xdr:row>
      <xdr:rowOff>57863</xdr:rowOff>
    </xdr:to>
    <xdr:sp macro="" textlink="">
      <xdr:nvSpPr>
        <xdr:cNvPr id="4" name="Rectangle 3">
          <a:extLst>
            <a:ext uri="{FF2B5EF4-FFF2-40B4-BE49-F238E27FC236}">
              <a16:creationId xmlns="" xmlns:a16="http://schemas.microsoft.com/office/drawing/2014/main" id="{51A0D859-F82E-48F0-9F7D-B838E0A14796}"/>
            </a:ext>
          </a:extLst>
        </xdr:cNvPr>
        <xdr:cNvSpPr/>
      </xdr:nvSpPr>
      <xdr:spPr>
        <a:xfrm>
          <a:off x="0" y="8927543"/>
          <a:ext cx="5755429" cy="0"/>
        </a:xfrm>
        <a:prstGeom prst="rect">
          <a:avLst/>
        </a:prstGeom>
        <a:noFill/>
      </xdr:spPr>
      <xdr:txBody>
        <a:bodyPr wrap="square" lIns="91440" tIns="45720" rIns="91440" bIns="4572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lnSpc>
              <a:spcPct val="125000"/>
            </a:lnSpc>
          </a:pPr>
          <a:r>
            <a:rPr lang="en-US" sz="900" b="1">
              <a:solidFill>
                <a:srgbClr val="002060"/>
              </a:solidFill>
              <a:latin typeface="Calibri" panose="020F0502020204030204" pitchFamily="34" charset="0"/>
              <a:cs typeface="Latha" panose="020B0604020202020204" pitchFamily="34" charset="0"/>
            </a:rPr>
            <a:t>+91 96557 77000 / +91 97875 70746 / +91 452 2475303  I  www.qmis.edu.in  I  contact@queenmira.com</a:t>
          </a:r>
        </a:p>
      </xdr:txBody>
    </xdr:sp>
    <xdr:clientData/>
  </xdr:twoCellAnchor>
  <xdr:twoCellAnchor>
    <xdr:from>
      <xdr:col>1</xdr:col>
      <xdr:colOff>1156</xdr:colOff>
      <xdr:row>5</xdr:row>
      <xdr:rowOff>107871</xdr:rowOff>
    </xdr:from>
    <xdr:to>
      <xdr:col>14</xdr:col>
      <xdr:colOff>0</xdr:colOff>
      <xdr:row>14</xdr:row>
      <xdr:rowOff>155271</xdr:rowOff>
    </xdr:to>
    <xdr:graphicFrame macro="">
      <xdr:nvGraphicFramePr>
        <xdr:cNvPr id="5" name="Chart 4">
          <a:extLst>
            <a:ext uri="{FF2B5EF4-FFF2-40B4-BE49-F238E27FC236}">
              <a16:creationId xmlns="" xmlns:a16="http://schemas.microsoft.com/office/drawing/2014/main" id="{836D358A-E5D4-4AB6-B35C-BCCCF26A20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189189</xdr:colOff>
      <xdr:row>15</xdr:row>
      <xdr:rowOff>66712</xdr:rowOff>
    </xdr:from>
    <xdr:to>
      <xdr:col>13</xdr:col>
      <xdr:colOff>492703</xdr:colOff>
      <xdr:row>24</xdr:row>
      <xdr:rowOff>103226</xdr:rowOff>
    </xdr:to>
    <xdr:graphicFrame macro="">
      <xdr:nvGraphicFramePr>
        <xdr:cNvPr id="6" name="Chart 5">
          <a:extLst>
            <a:ext uri="{FF2B5EF4-FFF2-40B4-BE49-F238E27FC236}">
              <a16:creationId xmlns="" xmlns:a16="http://schemas.microsoft.com/office/drawing/2014/main" id="{621A9382-217D-47C3-B2F3-A2CBEFF206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398326</xdr:colOff>
      <xdr:row>0</xdr:row>
      <xdr:rowOff>193223</xdr:rowOff>
    </xdr:from>
    <xdr:to>
      <xdr:col>13</xdr:col>
      <xdr:colOff>182023</xdr:colOff>
      <xdr:row>3</xdr:row>
      <xdr:rowOff>210849</xdr:rowOff>
    </xdr:to>
    <xdr:pic>
      <xdr:nvPicPr>
        <xdr:cNvPr id="3" name="Picture 2">
          <a:extLst>
            <a:ext uri="{FF2B5EF4-FFF2-40B4-BE49-F238E27FC236}">
              <a16:creationId xmlns="" xmlns:a16="http://schemas.microsoft.com/office/drawing/2014/main" id="{90F3D3A6-0BD8-489F-AE61-0142FE49D6C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20774" y="193223"/>
          <a:ext cx="1655624" cy="7716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10885</xdr:colOff>
      <xdr:row>157</xdr:row>
      <xdr:rowOff>0</xdr:rowOff>
    </xdr:from>
    <xdr:to>
      <xdr:col>14</xdr:col>
      <xdr:colOff>26485</xdr:colOff>
      <xdr:row>157</xdr:row>
      <xdr:rowOff>40405</xdr:rowOff>
    </xdr:to>
    <xdr:pic>
      <xdr:nvPicPr>
        <xdr:cNvPr id="4" name="Picture 3">
          <a:extLst>
            <a:ext uri="{FF2B5EF4-FFF2-40B4-BE49-F238E27FC236}">
              <a16:creationId xmlns="" xmlns:a16="http://schemas.microsoft.com/office/drawing/2014/main" id="{52FF130B-436E-4050-8801-DA3D60A53979}"/>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9309"/>
        <a:stretch/>
      </xdr:blipFill>
      <xdr:spPr>
        <a:xfrm>
          <a:off x="10885" y="36301548"/>
          <a:ext cx="6264000" cy="40405"/>
        </a:xfrm>
        <a:prstGeom prst="rect">
          <a:avLst/>
        </a:prstGeom>
      </xdr:spPr>
    </xdr:pic>
    <xdr:clientData/>
  </xdr:twoCellAnchor>
  <xdr:twoCellAnchor editAs="oneCell">
    <xdr:from>
      <xdr:col>1</xdr:col>
      <xdr:colOff>6350</xdr:colOff>
      <xdr:row>107</xdr:row>
      <xdr:rowOff>8466</xdr:rowOff>
    </xdr:from>
    <xdr:to>
      <xdr:col>9</xdr:col>
      <xdr:colOff>274500</xdr:colOff>
      <xdr:row>109</xdr:row>
      <xdr:rowOff>17991</xdr:rowOff>
    </xdr:to>
    <xdr:pic>
      <xdr:nvPicPr>
        <xdr:cNvPr id="8" name="Picture 7">
          <a:extLst>
            <a:ext uri="{FF2B5EF4-FFF2-40B4-BE49-F238E27FC236}">
              <a16:creationId xmlns="" xmlns:a16="http://schemas.microsoft.com/office/drawing/2014/main" id="{09A234CA-FEC2-473B-B460-8D053A0BC1B4}"/>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1" r="33064" b="9323"/>
        <a:stretch/>
      </xdr:blipFill>
      <xdr:spPr>
        <a:xfrm>
          <a:off x="334010" y="27143286"/>
          <a:ext cx="3780970" cy="512445"/>
        </a:xfrm>
        <a:prstGeom prst="rect">
          <a:avLst/>
        </a:prstGeom>
      </xdr:spPr>
    </xdr:pic>
    <xdr:clientData/>
  </xdr:twoCellAnchor>
  <xdr:twoCellAnchor editAs="oneCell">
    <xdr:from>
      <xdr:col>0</xdr:col>
      <xdr:colOff>10885</xdr:colOff>
      <xdr:row>156</xdr:row>
      <xdr:rowOff>152268</xdr:rowOff>
    </xdr:from>
    <xdr:to>
      <xdr:col>14</xdr:col>
      <xdr:colOff>26485</xdr:colOff>
      <xdr:row>157</xdr:row>
      <xdr:rowOff>2173</xdr:rowOff>
    </xdr:to>
    <xdr:pic>
      <xdr:nvPicPr>
        <xdr:cNvPr id="13" name="Picture 12">
          <a:extLst>
            <a:ext uri="{FF2B5EF4-FFF2-40B4-BE49-F238E27FC236}">
              <a16:creationId xmlns="" xmlns:a16="http://schemas.microsoft.com/office/drawing/2014/main" id="{1F6C4879-B51C-4B81-83AD-61FCF6D0FFBA}"/>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9309"/>
        <a:stretch/>
      </xdr:blipFill>
      <xdr:spPr>
        <a:xfrm>
          <a:off x="10885" y="36408228"/>
          <a:ext cx="6264000" cy="40405"/>
        </a:xfrm>
        <a:prstGeom prst="rect">
          <a:avLst/>
        </a:prstGeom>
      </xdr:spPr>
    </xdr:pic>
    <xdr:clientData/>
  </xdr:twoCellAnchor>
  <xdr:twoCellAnchor>
    <xdr:from>
      <xdr:col>0</xdr:col>
      <xdr:colOff>0</xdr:colOff>
      <xdr:row>155</xdr:row>
      <xdr:rowOff>57863</xdr:rowOff>
    </xdr:from>
    <xdr:to>
      <xdr:col>13</xdr:col>
      <xdr:colOff>406189</xdr:colOff>
      <xdr:row>155</xdr:row>
      <xdr:rowOff>57863</xdr:rowOff>
    </xdr:to>
    <xdr:sp macro="" textlink="">
      <xdr:nvSpPr>
        <xdr:cNvPr id="14" name="Rectangle 13">
          <a:extLst>
            <a:ext uri="{FF2B5EF4-FFF2-40B4-BE49-F238E27FC236}">
              <a16:creationId xmlns="" xmlns:a16="http://schemas.microsoft.com/office/drawing/2014/main" id="{14F05A30-67F9-4DE9-8D0E-78801F7C54DA}"/>
            </a:ext>
          </a:extLst>
        </xdr:cNvPr>
        <xdr:cNvSpPr/>
      </xdr:nvSpPr>
      <xdr:spPr>
        <a:xfrm>
          <a:off x="0" y="36214763"/>
          <a:ext cx="6083089" cy="0"/>
        </a:xfrm>
        <a:prstGeom prst="rect">
          <a:avLst/>
        </a:prstGeom>
        <a:noFill/>
      </xdr:spPr>
      <xdr:txBody>
        <a:bodyPr wrap="square" lIns="91440" tIns="45720" rIns="91440" bIns="4572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lnSpc>
              <a:spcPct val="125000"/>
            </a:lnSpc>
          </a:pPr>
          <a:r>
            <a:rPr lang="en-US" sz="900" b="1">
              <a:solidFill>
                <a:srgbClr val="002060"/>
              </a:solidFill>
              <a:latin typeface="Calibri" panose="020F0502020204030204" pitchFamily="34" charset="0"/>
              <a:cs typeface="Latha" panose="020B0604020202020204" pitchFamily="34" charset="0"/>
            </a:rPr>
            <a:t>+91 96557 77000 / +91 97875 70746 / +91 452 2475303  I  www.qmis.edu.in  I  contact@queenmira.com</a:t>
          </a:r>
        </a:p>
      </xdr:txBody>
    </xdr:sp>
    <xdr:clientData/>
  </xdr:twoCellAnchor>
  <xdr:twoCellAnchor>
    <xdr:from>
      <xdr:col>1</xdr:col>
      <xdr:colOff>119061</xdr:colOff>
      <xdr:row>29</xdr:row>
      <xdr:rowOff>214314</xdr:rowOff>
    </xdr:from>
    <xdr:to>
      <xdr:col>12</xdr:col>
      <xdr:colOff>568624</xdr:colOff>
      <xdr:row>29</xdr:row>
      <xdr:rowOff>2014314</xdr:rowOff>
    </xdr:to>
    <xdr:graphicFrame macro="">
      <xdr:nvGraphicFramePr>
        <xdr:cNvPr id="15" name="Chart 14">
          <a:extLst>
            <a:ext uri="{FF2B5EF4-FFF2-40B4-BE49-F238E27FC236}">
              <a16:creationId xmlns="" xmlns:a16="http://schemas.microsoft.com/office/drawing/2014/main" id="{2678D3D9-F851-4201-B1C0-DB5B80A8E7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119062</xdr:colOff>
      <xdr:row>76</xdr:row>
      <xdr:rowOff>158750</xdr:rowOff>
    </xdr:from>
    <xdr:to>
      <xdr:col>12</xdr:col>
      <xdr:colOff>568625</xdr:colOff>
      <xdr:row>86</xdr:row>
      <xdr:rowOff>61688</xdr:rowOff>
    </xdr:to>
    <xdr:graphicFrame macro="">
      <xdr:nvGraphicFramePr>
        <xdr:cNvPr id="17" name="Chart 16">
          <a:extLst>
            <a:ext uri="{FF2B5EF4-FFF2-40B4-BE49-F238E27FC236}">
              <a16:creationId xmlns="" xmlns:a16="http://schemas.microsoft.com/office/drawing/2014/main" id="{D1980901-59ED-444F-BD1C-44B40E14A9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xdr:col>
      <xdr:colOff>165364</xdr:colOff>
      <xdr:row>0</xdr:row>
      <xdr:rowOff>224898</xdr:rowOff>
    </xdr:from>
    <xdr:to>
      <xdr:col>3</xdr:col>
      <xdr:colOff>813593</xdr:colOff>
      <xdr:row>3</xdr:row>
      <xdr:rowOff>119064</xdr:rowOff>
    </xdr:to>
    <xdr:pic>
      <xdr:nvPicPr>
        <xdr:cNvPr id="10" name="Picture 9">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92CC4108-DBAA-440F-AEC1-6F487169EE09}"/>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840052" y="224898"/>
          <a:ext cx="648229" cy="648229"/>
        </a:xfrm>
        <a:prstGeom prst="rect">
          <a:avLst/>
        </a:prstGeom>
        <a:noFill/>
        <a:ln>
          <a:solidFill>
            <a:schemeClr val="bg1">
              <a:lumMod val="95000"/>
            </a:schemeClr>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3</xdr:colOff>
      <xdr:row>0</xdr:row>
      <xdr:rowOff>0</xdr:rowOff>
    </xdr:from>
    <xdr:to>
      <xdr:col>9</xdr:col>
      <xdr:colOff>21773</xdr:colOff>
      <xdr:row>3</xdr:row>
      <xdr:rowOff>9518</xdr:rowOff>
    </xdr:to>
    <xdr:pic>
      <xdr:nvPicPr>
        <xdr:cNvPr id="2" name="Picture 1">
          <a:extLst>
            <a:ext uri="{FF2B5EF4-FFF2-40B4-BE49-F238E27FC236}">
              <a16:creationId xmlns="" xmlns:a16="http://schemas.microsoft.com/office/drawing/2014/main" id="{12637C12-001B-4B3D-8875-780D60772F5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 r="33064" b="9323"/>
        <a:stretch/>
      </xdr:blipFill>
      <xdr:spPr>
        <a:xfrm>
          <a:off x="3" y="0"/>
          <a:ext cx="3747950" cy="512438"/>
        </a:xfrm>
        <a:prstGeom prst="rect">
          <a:avLst/>
        </a:prstGeom>
      </xdr:spPr>
    </xdr:pic>
    <xdr:clientData/>
  </xdr:twoCellAnchor>
  <xdr:twoCellAnchor editAs="oneCell">
    <xdr:from>
      <xdr:col>0</xdr:col>
      <xdr:colOff>10885</xdr:colOff>
      <xdr:row>57</xdr:row>
      <xdr:rowOff>143801</xdr:rowOff>
    </xdr:from>
    <xdr:to>
      <xdr:col>15</xdr:col>
      <xdr:colOff>0</xdr:colOff>
      <xdr:row>58</xdr:row>
      <xdr:rowOff>3904</xdr:rowOff>
    </xdr:to>
    <xdr:pic>
      <xdr:nvPicPr>
        <xdr:cNvPr id="3" name="Picture 2">
          <a:extLst>
            <a:ext uri="{FF2B5EF4-FFF2-40B4-BE49-F238E27FC236}">
              <a16:creationId xmlns="" xmlns:a16="http://schemas.microsoft.com/office/drawing/2014/main" id="{D6E5C65D-3F98-40FE-8BEB-497D2E335A57}"/>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9309"/>
        <a:stretch/>
      </xdr:blipFill>
      <xdr:spPr>
        <a:xfrm>
          <a:off x="10885" y="9112541"/>
          <a:ext cx="6031775" cy="50603"/>
        </a:xfrm>
        <a:prstGeom prst="rect">
          <a:avLst/>
        </a:prstGeom>
      </xdr:spPr>
    </xdr:pic>
    <xdr:clientData/>
  </xdr:twoCellAnchor>
  <xdr:twoCellAnchor>
    <xdr:from>
      <xdr:col>0</xdr:col>
      <xdr:colOff>0</xdr:colOff>
      <xdr:row>56</xdr:row>
      <xdr:rowOff>57863</xdr:rowOff>
    </xdr:from>
    <xdr:to>
      <xdr:col>13</xdr:col>
      <xdr:colOff>406189</xdr:colOff>
      <xdr:row>56</xdr:row>
      <xdr:rowOff>57863</xdr:rowOff>
    </xdr:to>
    <xdr:sp macro="" textlink="">
      <xdr:nvSpPr>
        <xdr:cNvPr id="4" name="Rectangle 3">
          <a:extLst>
            <a:ext uri="{FF2B5EF4-FFF2-40B4-BE49-F238E27FC236}">
              <a16:creationId xmlns="" xmlns:a16="http://schemas.microsoft.com/office/drawing/2014/main" id="{0C5093E4-9735-4B5F-9020-BDDC3F087934}"/>
            </a:ext>
          </a:extLst>
        </xdr:cNvPr>
        <xdr:cNvSpPr/>
      </xdr:nvSpPr>
      <xdr:spPr>
        <a:xfrm>
          <a:off x="0" y="8927543"/>
          <a:ext cx="5755429" cy="0"/>
        </a:xfrm>
        <a:prstGeom prst="rect">
          <a:avLst/>
        </a:prstGeom>
        <a:noFill/>
      </xdr:spPr>
      <xdr:txBody>
        <a:bodyPr wrap="square" lIns="91440" tIns="45720" rIns="91440" bIns="4572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lnSpc>
              <a:spcPct val="125000"/>
            </a:lnSpc>
          </a:pPr>
          <a:r>
            <a:rPr lang="en-US" sz="900" b="1">
              <a:solidFill>
                <a:srgbClr val="002060"/>
              </a:solidFill>
              <a:latin typeface="Calibri" panose="020F0502020204030204" pitchFamily="34" charset="0"/>
              <a:cs typeface="Latha" panose="020B0604020202020204" pitchFamily="34" charset="0"/>
            </a:rPr>
            <a:t>+91 96557 77000 / +91 97875 70746 / +91 452 2475303  I  www.qmis.edu.in  I  contact@queenmira.com</a:t>
          </a:r>
        </a:p>
      </xdr:txBody>
    </xdr:sp>
    <xdr:clientData/>
  </xdr:twoCellAnchor>
  <xdr:twoCellAnchor>
    <xdr:from>
      <xdr:col>1</xdr:col>
      <xdr:colOff>1156</xdr:colOff>
      <xdr:row>5</xdr:row>
      <xdr:rowOff>107871</xdr:rowOff>
    </xdr:from>
    <xdr:to>
      <xdr:col>14</xdr:col>
      <xdr:colOff>0</xdr:colOff>
      <xdr:row>14</xdr:row>
      <xdr:rowOff>155271</xdr:rowOff>
    </xdr:to>
    <xdr:graphicFrame macro="">
      <xdr:nvGraphicFramePr>
        <xdr:cNvPr id="5" name="Chart 4">
          <a:extLst>
            <a:ext uri="{FF2B5EF4-FFF2-40B4-BE49-F238E27FC236}">
              <a16:creationId xmlns="" xmlns:a16="http://schemas.microsoft.com/office/drawing/2014/main" id="{4EEFD3B1-1B3E-4ED6-BB3B-7954BC5359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189189</xdr:colOff>
      <xdr:row>15</xdr:row>
      <xdr:rowOff>66712</xdr:rowOff>
    </xdr:from>
    <xdr:to>
      <xdr:col>13</xdr:col>
      <xdr:colOff>492703</xdr:colOff>
      <xdr:row>24</xdr:row>
      <xdr:rowOff>103226</xdr:rowOff>
    </xdr:to>
    <xdr:graphicFrame macro="">
      <xdr:nvGraphicFramePr>
        <xdr:cNvPr id="6" name="Chart 5">
          <a:extLst>
            <a:ext uri="{FF2B5EF4-FFF2-40B4-BE49-F238E27FC236}">
              <a16:creationId xmlns="" xmlns:a16="http://schemas.microsoft.com/office/drawing/2014/main" id="{C1C3A09C-4A1B-4F53-80C8-78138EECC0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3</xdr:colOff>
      <xdr:row>0</xdr:row>
      <xdr:rowOff>0</xdr:rowOff>
    </xdr:from>
    <xdr:to>
      <xdr:col>9</xdr:col>
      <xdr:colOff>21773</xdr:colOff>
      <xdr:row>3</xdr:row>
      <xdr:rowOff>9518</xdr:rowOff>
    </xdr:to>
    <xdr:pic>
      <xdr:nvPicPr>
        <xdr:cNvPr id="2" name="Picture 1">
          <a:extLst>
            <a:ext uri="{FF2B5EF4-FFF2-40B4-BE49-F238E27FC236}">
              <a16:creationId xmlns="" xmlns:a16="http://schemas.microsoft.com/office/drawing/2014/main" id="{174F21D1-C515-4BF1-B88E-785F4484631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 r="33064" b="9323"/>
        <a:stretch/>
      </xdr:blipFill>
      <xdr:spPr>
        <a:xfrm>
          <a:off x="3" y="0"/>
          <a:ext cx="3747950" cy="512438"/>
        </a:xfrm>
        <a:prstGeom prst="rect">
          <a:avLst/>
        </a:prstGeom>
      </xdr:spPr>
    </xdr:pic>
    <xdr:clientData/>
  </xdr:twoCellAnchor>
  <xdr:twoCellAnchor editAs="oneCell">
    <xdr:from>
      <xdr:col>0</xdr:col>
      <xdr:colOff>10885</xdr:colOff>
      <xdr:row>57</xdr:row>
      <xdr:rowOff>143801</xdr:rowOff>
    </xdr:from>
    <xdr:to>
      <xdr:col>15</xdr:col>
      <xdr:colOff>0</xdr:colOff>
      <xdr:row>58</xdr:row>
      <xdr:rowOff>3904</xdr:rowOff>
    </xdr:to>
    <xdr:pic>
      <xdr:nvPicPr>
        <xdr:cNvPr id="3" name="Picture 2">
          <a:extLst>
            <a:ext uri="{FF2B5EF4-FFF2-40B4-BE49-F238E27FC236}">
              <a16:creationId xmlns="" xmlns:a16="http://schemas.microsoft.com/office/drawing/2014/main" id="{325D18A2-68E2-4A37-BA69-D113C32B619A}"/>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9309"/>
        <a:stretch/>
      </xdr:blipFill>
      <xdr:spPr>
        <a:xfrm>
          <a:off x="10885" y="9112541"/>
          <a:ext cx="6031775" cy="50603"/>
        </a:xfrm>
        <a:prstGeom prst="rect">
          <a:avLst/>
        </a:prstGeom>
      </xdr:spPr>
    </xdr:pic>
    <xdr:clientData/>
  </xdr:twoCellAnchor>
  <xdr:twoCellAnchor>
    <xdr:from>
      <xdr:col>0</xdr:col>
      <xdr:colOff>0</xdr:colOff>
      <xdr:row>56</xdr:row>
      <xdr:rowOff>57863</xdr:rowOff>
    </xdr:from>
    <xdr:to>
      <xdr:col>13</xdr:col>
      <xdr:colOff>406189</xdr:colOff>
      <xdr:row>56</xdr:row>
      <xdr:rowOff>57863</xdr:rowOff>
    </xdr:to>
    <xdr:sp macro="" textlink="">
      <xdr:nvSpPr>
        <xdr:cNvPr id="4" name="Rectangle 3">
          <a:extLst>
            <a:ext uri="{FF2B5EF4-FFF2-40B4-BE49-F238E27FC236}">
              <a16:creationId xmlns="" xmlns:a16="http://schemas.microsoft.com/office/drawing/2014/main" id="{90BDBCA3-5189-4A38-A2E0-2DC899C791D3}"/>
            </a:ext>
          </a:extLst>
        </xdr:cNvPr>
        <xdr:cNvSpPr/>
      </xdr:nvSpPr>
      <xdr:spPr>
        <a:xfrm>
          <a:off x="0" y="8927543"/>
          <a:ext cx="5755429" cy="0"/>
        </a:xfrm>
        <a:prstGeom prst="rect">
          <a:avLst/>
        </a:prstGeom>
        <a:noFill/>
      </xdr:spPr>
      <xdr:txBody>
        <a:bodyPr wrap="square" lIns="91440" tIns="45720" rIns="91440" bIns="4572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lnSpc>
              <a:spcPct val="125000"/>
            </a:lnSpc>
          </a:pPr>
          <a:r>
            <a:rPr lang="en-US" sz="900" b="1">
              <a:solidFill>
                <a:srgbClr val="002060"/>
              </a:solidFill>
              <a:latin typeface="Calibri" panose="020F0502020204030204" pitchFamily="34" charset="0"/>
              <a:cs typeface="Latha" panose="020B0604020202020204" pitchFamily="34" charset="0"/>
            </a:rPr>
            <a:t>+91 96557 77000 / +91 97875 70746 / +91 452 2475303  I  www.qmis.edu.in  I  contact@queenmira.com</a:t>
          </a:r>
        </a:p>
      </xdr:txBody>
    </xdr:sp>
    <xdr:clientData/>
  </xdr:twoCellAnchor>
  <xdr:twoCellAnchor>
    <xdr:from>
      <xdr:col>1</xdr:col>
      <xdr:colOff>1156</xdr:colOff>
      <xdr:row>5</xdr:row>
      <xdr:rowOff>107871</xdr:rowOff>
    </xdr:from>
    <xdr:to>
      <xdr:col>14</xdr:col>
      <xdr:colOff>0</xdr:colOff>
      <xdr:row>14</xdr:row>
      <xdr:rowOff>155271</xdr:rowOff>
    </xdr:to>
    <xdr:graphicFrame macro="">
      <xdr:nvGraphicFramePr>
        <xdr:cNvPr id="5" name="Chart 4">
          <a:extLst>
            <a:ext uri="{FF2B5EF4-FFF2-40B4-BE49-F238E27FC236}">
              <a16:creationId xmlns="" xmlns:a16="http://schemas.microsoft.com/office/drawing/2014/main" id="{009DC396-C8AE-4046-92A8-D4C9AB8908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189189</xdr:colOff>
      <xdr:row>15</xdr:row>
      <xdr:rowOff>66712</xdr:rowOff>
    </xdr:from>
    <xdr:to>
      <xdr:col>13</xdr:col>
      <xdr:colOff>492703</xdr:colOff>
      <xdr:row>24</xdr:row>
      <xdr:rowOff>103226</xdr:rowOff>
    </xdr:to>
    <xdr:graphicFrame macro="">
      <xdr:nvGraphicFramePr>
        <xdr:cNvPr id="6" name="Chart 5">
          <a:extLst>
            <a:ext uri="{FF2B5EF4-FFF2-40B4-BE49-F238E27FC236}">
              <a16:creationId xmlns="" xmlns:a16="http://schemas.microsoft.com/office/drawing/2014/main" id="{6DAC428B-B1A6-4399-B29A-4F042C123A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9</xdr:col>
      <xdr:colOff>398326</xdr:colOff>
      <xdr:row>0</xdr:row>
      <xdr:rowOff>140304</xdr:rowOff>
    </xdr:from>
    <xdr:to>
      <xdr:col>13</xdr:col>
      <xdr:colOff>182023</xdr:colOff>
      <xdr:row>3</xdr:row>
      <xdr:rowOff>157930</xdr:rowOff>
    </xdr:to>
    <xdr:pic>
      <xdr:nvPicPr>
        <xdr:cNvPr id="3" name="Picture 2">
          <a:extLst>
            <a:ext uri="{FF2B5EF4-FFF2-40B4-BE49-F238E27FC236}">
              <a16:creationId xmlns="" xmlns:a16="http://schemas.microsoft.com/office/drawing/2014/main" id="{1600FD90-0166-4C5A-942F-13152AF10A1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38806" y="140304"/>
          <a:ext cx="1620117" cy="7720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27450</xdr:colOff>
      <xdr:row>155</xdr:row>
      <xdr:rowOff>146746</xdr:rowOff>
    </xdr:from>
    <xdr:to>
      <xdr:col>14</xdr:col>
      <xdr:colOff>43050</xdr:colOff>
      <xdr:row>155</xdr:row>
      <xdr:rowOff>189912</xdr:rowOff>
    </xdr:to>
    <xdr:pic>
      <xdr:nvPicPr>
        <xdr:cNvPr id="4" name="Picture 3">
          <a:extLst>
            <a:ext uri="{FF2B5EF4-FFF2-40B4-BE49-F238E27FC236}">
              <a16:creationId xmlns="" xmlns:a16="http://schemas.microsoft.com/office/drawing/2014/main" id="{9CE7B23C-8AC6-4290-B690-AA79585F12FE}"/>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9309"/>
        <a:stretch/>
      </xdr:blipFill>
      <xdr:spPr>
        <a:xfrm>
          <a:off x="27450" y="36755876"/>
          <a:ext cx="6420817" cy="43166"/>
        </a:xfrm>
        <a:prstGeom prst="rect">
          <a:avLst/>
        </a:prstGeom>
      </xdr:spPr>
    </xdr:pic>
    <xdr:clientData/>
  </xdr:twoCellAnchor>
  <xdr:twoCellAnchor>
    <xdr:from>
      <xdr:col>0</xdr:col>
      <xdr:colOff>124243</xdr:colOff>
      <xdr:row>154</xdr:row>
      <xdr:rowOff>24731</xdr:rowOff>
    </xdr:from>
    <xdr:to>
      <xdr:col>13</xdr:col>
      <xdr:colOff>530432</xdr:colOff>
      <xdr:row>155</xdr:row>
      <xdr:rowOff>180731</xdr:rowOff>
    </xdr:to>
    <xdr:sp macro="" textlink="">
      <xdr:nvSpPr>
        <xdr:cNvPr id="5" name="Rectangle 4">
          <a:extLst>
            <a:ext uri="{FF2B5EF4-FFF2-40B4-BE49-F238E27FC236}">
              <a16:creationId xmlns="" xmlns:a16="http://schemas.microsoft.com/office/drawing/2014/main" id="{EAE04E48-86B4-444E-9E6A-8C23461218AD}"/>
            </a:ext>
          </a:extLst>
        </xdr:cNvPr>
        <xdr:cNvSpPr/>
      </xdr:nvSpPr>
      <xdr:spPr>
        <a:xfrm>
          <a:off x="124243" y="35929840"/>
          <a:ext cx="6096341" cy="255391"/>
        </a:xfrm>
        <a:prstGeom prst="rect">
          <a:avLst/>
        </a:prstGeom>
        <a:noFill/>
      </xdr:spPr>
      <xdr:txBody>
        <a:bodyPr wrap="square" lIns="91440" tIns="45720" rIns="91440" bIns="4572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lnSpc>
              <a:spcPct val="125000"/>
            </a:lnSpc>
          </a:pPr>
          <a:r>
            <a:rPr lang="en-US" sz="900" b="1">
              <a:solidFill>
                <a:srgbClr val="009999"/>
              </a:solidFill>
              <a:latin typeface="Calibri" panose="020F0502020204030204" pitchFamily="34" charset="0"/>
              <a:cs typeface="Latha" panose="020B0604020202020204" pitchFamily="34" charset="0"/>
            </a:rPr>
            <a:t>+91 96557 77000 / +91 97875 70746 / +91 452 2475303  I  www.qmis.edu.in  I  contact@queenmira.com</a:t>
          </a:r>
        </a:p>
      </xdr:txBody>
    </xdr:sp>
    <xdr:clientData/>
  </xdr:twoCellAnchor>
  <xdr:twoCellAnchor editAs="oneCell">
    <xdr:from>
      <xdr:col>1</xdr:col>
      <xdr:colOff>6350</xdr:colOff>
      <xdr:row>106</xdr:row>
      <xdr:rowOff>5263</xdr:rowOff>
    </xdr:from>
    <xdr:to>
      <xdr:col>9</xdr:col>
      <xdr:colOff>274500</xdr:colOff>
      <xdr:row>108</xdr:row>
      <xdr:rowOff>6956</xdr:rowOff>
    </xdr:to>
    <xdr:pic>
      <xdr:nvPicPr>
        <xdr:cNvPr id="8" name="Picture 7">
          <a:extLst>
            <a:ext uri="{FF2B5EF4-FFF2-40B4-BE49-F238E27FC236}">
              <a16:creationId xmlns="" xmlns:a16="http://schemas.microsoft.com/office/drawing/2014/main" id="{A30D87C4-F24E-4B55-842B-A5D3F2EF35E6}"/>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1" r="33064" b="9323"/>
        <a:stretch/>
      </xdr:blipFill>
      <xdr:spPr>
        <a:xfrm>
          <a:off x="337654" y="27064546"/>
          <a:ext cx="3788259" cy="498650"/>
        </a:xfrm>
        <a:prstGeom prst="rect">
          <a:avLst/>
        </a:prstGeom>
      </xdr:spPr>
    </xdr:pic>
    <xdr:clientData/>
  </xdr:twoCellAnchor>
  <xdr:twoCellAnchor>
    <xdr:from>
      <xdr:col>1</xdr:col>
      <xdr:colOff>129540</xdr:colOff>
      <xdr:row>76</xdr:row>
      <xdr:rowOff>198120</xdr:rowOff>
    </xdr:from>
    <xdr:to>
      <xdr:col>13</xdr:col>
      <xdr:colOff>300</xdr:colOff>
      <xdr:row>86</xdr:row>
      <xdr:rowOff>55020</xdr:rowOff>
    </xdr:to>
    <xdr:graphicFrame macro="">
      <xdr:nvGraphicFramePr>
        <xdr:cNvPr id="13" name="Chart 12">
          <a:extLst>
            <a:ext uri="{FF2B5EF4-FFF2-40B4-BE49-F238E27FC236}">
              <a16:creationId xmlns="" xmlns:a16="http://schemas.microsoft.com/office/drawing/2014/main" id="{BC4EC74E-D37D-47F1-9454-4258D9B37F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121920</xdr:colOff>
      <xdr:row>30</xdr:row>
      <xdr:rowOff>173603</xdr:rowOff>
    </xdr:from>
    <xdr:to>
      <xdr:col>12</xdr:col>
      <xdr:colOff>564180</xdr:colOff>
      <xdr:row>30</xdr:row>
      <xdr:rowOff>1977203</xdr:rowOff>
    </xdr:to>
    <xdr:graphicFrame macro="">
      <xdr:nvGraphicFramePr>
        <xdr:cNvPr id="15" name="Chart 14">
          <a:extLst>
            <a:ext uri="{FF2B5EF4-FFF2-40B4-BE49-F238E27FC236}">
              <a16:creationId xmlns="" xmlns:a16="http://schemas.microsoft.com/office/drawing/2014/main" id="{C8CBBE77-1C1E-4A3F-89FD-A24166AEAE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xdr:col>
      <xdr:colOff>52295</xdr:colOff>
      <xdr:row>0</xdr:row>
      <xdr:rowOff>156882</xdr:rowOff>
    </xdr:from>
    <xdr:to>
      <xdr:col>3</xdr:col>
      <xdr:colOff>754530</xdr:colOff>
      <xdr:row>3</xdr:row>
      <xdr:rowOff>97117</xdr:rowOff>
    </xdr:to>
    <xdr:pic>
      <xdr:nvPicPr>
        <xdr:cNvPr id="9" name="Picture 8">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92CC4108-DBAA-440F-AEC1-6F487169EE09}"/>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724648" y="156882"/>
          <a:ext cx="702235" cy="702235"/>
        </a:xfrm>
        <a:prstGeom prst="rect">
          <a:avLst/>
        </a:prstGeom>
        <a:noFill/>
        <a:ln>
          <a:solidFill>
            <a:schemeClr val="bg1">
              <a:lumMod val="95000"/>
            </a:schemeClr>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42333</xdr:colOff>
      <xdr:row>1</xdr:row>
      <xdr:rowOff>74889</xdr:rowOff>
    </xdr:from>
    <xdr:to>
      <xdr:col>3</xdr:col>
      <xdr:colOff>780346</xdr:colOff>
      <xdr:row>2</xdr:row>
      <xdr:rowOff>212443</xdr:rowOff>
    </xdr:to>
    <xdr:pic>
      <xdr:nvPicPr>
        <xdr:cNvPr id="2" name="Picture 1">
          <a:extLst>
            <a:ext uri="{FF2B5EF4-FFF2-40B4-BE49-F238E27FC236}">
              <a16:creationId xmlns="" xmlns:a16="http://schemas.microsoft.com/office/drawing/2014/main" id="{7F7AA558-0095-4753-AF29-35052114ADB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7653" y="326349"/>
          <a:ext cx="738013" cy="389014"/>
        </a:xfrm>
        <a:prstGeom prst="rect">
          <a:avLst/>
        </a:prstGeom>
      </xdr:spPr>
    </xdr:pic>
    <xdr:clientData/>
  </xdr:twoCellAnchor>
  <xdr:twoCellAnchor editAs="oneCell">
    <xdr:from>
      <xdr:col>9</xdr:col>
      <xdr:colOff>398326</xdr:colOff>
      <xdr:row>0</xdr:row>
      <xdr:rowOff>140304</xdr:rowOff>
    </xdr:from>
    <xdr:to>
      <xdr:col>13</xdr:col>
      <xdr:colOff>182023</xdr:colOff>
      <xdr:row>3</xdr:row>
      <xdr:rowOff>157930</xdr:rowOff>
    </xdr:to>
    <xdr:pic>
      <xdr:nvPicPr>
        <xdr:cNvPr id="3" name="Picture 2">
          <a:extLst>
            <a:ext uri="{FF2B5EF4-FFF2-40B4-BE49-F238E27FC236}">
              <a16:creationId xmlns="" xmlns:a16="http://schemas.microsoft.com/office/drawing/2014/main" id="{FE095884-E057-437D-8A8B-D2C36CAEBE9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238806" y="140304"/>
          <a:ext cx="1620117" cy="7720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10885</xdr:colOff>
      <xdr:row>101</xdr:row>
      <xdr:rowOff>245695</xdr:rowOff>
    </xdr:from>
    <xdr:to>
      <xdr:col>14</xdr:col>
      <xdr:colOff>26485</xdr:colOff>
      <xdr:row>103</xdr:row>
      <xdr:rowOff>12443</xdr:rowOff>
    </xdr:to>
    <xdr:pic>
      <xdr:nvPicPr>
        <xdr:cNvPr id="4" name="Picture 3">
          <a:extLst>
            <a:ext uri="{FF2B5EF4-FFF2-40B4-BE49-F238E27FC236}">
              <a16:creationId xmlns="" xmlns:a16="http://schemas.microsoft.com/office/drawing/2014/main" id="{8BB661F2-9912-410C-8CCB-501B9BA82EEB}"/>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99309"/>
        <a:stretch/>
      </xdr:blipFill>
      <xdr:spPr>
        <a:xfrm>
          <a:off x="10885" y="27056499"/>
          <a:ext cx="6277252" cy="40405"/>
        </a:xfrm>
        <a:prstGeom prst="rect">
          <a:avLst/>
        </a:prstGeom>
      </xdr:spPr>
    </xdr:pic>
    <xdr:clientData/>
  </xdr:twoCellAnchor>
  <xdr:twoCellAnchor>
    <xdr:from>
      <xdr:col>0</xdr:col>
      <xdr:colOff>124243</xdr:colOff>
      <xdr:row>100</xdr:row>
      <xdr:rowOff>90989</xdr:rowOff>
    </xdr:from>
    <xdr:to>
      <xdr:col>13</xdr:col>
      <xdr:colOff>530432</xdr:colOff>
      <xdr:row>101</xdr:row>
      <xdr:rowOff>94589</xdr:rowOff>
    </xdr:to>
    <xdr:sp macro="" textlink="">
      <xdr:nvSpPr>
        <xdr:cNvPr id="5" name="Rectangle 4">
          <a:extLst>
            <a:ext uri="{FF2B5EF4-FFF2-40B4-BE49-F238E27FC236}">
              <a16:creationId xmlns="" xmlns:a16="http://schemas.microsoft.com/office/drawing/2014/main" id="{ED405F1E-327E-4AB9-BF2E-0F6868661BD7}"/>
            </a:ext>
          </a:extLst>
        </xdr:cNvPr>
        <xdr:cNvSpPr/>
      </xdr:nvSpPr>
      <xdr:spPr>
        <a:xfrm>
          <a:off x="124243" y="26785837"/>
          <a:ext cx="6096341" cy="152687"/>
        </a:xfrm>
        <a:prstGeom prst="rect">
          <a:avLst/>
        </a:prstGeom>
        <a:noFill/>
      </xdr:spPr>
      <xdr:txBody>
        <a:bodyPr wrap="square" lIns="91440" tIns="45720" rIns="91440" bIns="4572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lnSpc>
              <a:spcPct val="125000"/>
            </a:lnSpc>
          </a:pPr>
          <a:r>
            <a:rPr lang="en-US" sz="900" b="1">
              <a:solidFill>
                <a:srgbClr val="009999"/>
              </a:solidFill>
              <a:latin typeface="Calibri" panose="020F0502020204030204" pitchFamily="34" charset="0"/>
              <a:cs typeface="Latha" panose="020B0604020202020204" pitchFamily="34" charset="0"/>
            </a:rPr>
            <a:t>+91 96557 77000 / +91 97875 70746 / +91 452 2475303  I  www.qmis.edu.in  I  contact@queenmira.com</a:t>
          </a:r>
        </a:p>
      </xdr:txBody>
    </xdr:sp>
    <xdr:clientData/>
  </xdr:twoCellAnchor>
  <xdr:twoCellAnchor editAs="oneCell">
    <xdr:from>
      <xdr:col>1</xdr:col>
      <xdr:colOff>6350</xdr:colOff>
      <xdr:row>89</xdr:row>
      <xdr:rowOff>240196</xdr:rowOff>
    </xdr:from>
    <xdr:to>
      <xdr:col>9</xdr:col>
      <xdr:colOff>274500</xdr:colOff>
      <xdr:row>92</xdr:row>
      <xdr:rowOff>11264</xdr:rowOff>
    </xdr:to>
    <xdr:pic>
      <xdr:nvPicPr>
        <xdr:cNvPr id="6" name="Picture 5">
          <a:extLst>
            <a:ext uri="{FF2B5EF4-FFF2-40B4-BE49-F238E27FC236}">
              <a16:creationId xmlns="" xmlns:a16="http://schemas.microsoft.com/office/drawing/2014/main" id="{04E6CD5B-D437-44D6-AD21-B1704E7DA5E5}"/>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t="1" r="33064" b="9323"/>
        <a:stretch/>
      </xdr:blipFill>
      <xdr:spPr>
        <a:xfrm>
          <a:off x="337654" y="21907500"/>
          <a:ext cx="3788259" cy="51219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accuracy.by/" TargetMode="External"/><Relationship Id="rId2" Type="http://schemas.openxmlformats.org/officeDocument/2006/relationships/hyperlink" Target="http://quickly.by/" TargetMode="External"/><Relationship Id="rId1" Type="http://schemas.openxmlformats.org/officeDocument/2006/relationships/hyperlink" Target="http://environment.by/" TargetMode="Externa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hyperlink" Target="http://accuracy.by/" TargetMode="External"/><Relationship Id="rId2" Type="http://schemas.openxmlformats.org/officeDocument/2006/relationships/hyperlink" Target="http://quickly.by/" TargetMode="External"/><Relationship Id="rId1" Type="http://schemas.openxmlformats.org/officeDocument/2006/relationships/hyperlink" Target="http://environment.by/"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1.xml.rels><?xml version="1.0" encoding="UTF-8" standalone="yes"?>
<Relationships xmlns="http://schemas.openxmlformats.org/package/2006/relationships"><Relationship Id="rId2" Type="http://schemas.openxmlformats.org/officeDocument/2006/relationships/printerSettings" Target="../printerSettings/printerSettings24.bin"/><Relationship Id="rId1" Type="http://schemas.openxmlformats.org/officeDocument/2006/relationships/hyperlink" Target="http://jane.it/" TargetMode="Externa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6.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topLeftCell="A8" zoomScale="96" zoomScaleNormal="96" workbookViewId="0">
      <selection activeCell="Q22" sqref="Q22"/>
    </sheetView>
  </sheetViews>
  <sheetFormatPr defaultRowHeight="14.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AC247"/>
  <sheetViews>
    <sheetView topLeftCell="A220" workbookViewId="0">
      <selection activeCell="A225" sqref="A225:M226"/>
    </sheetView>
  </sheetViews>
  <sheetFormatPr defaultRowHeight="14.5"/>
  <sheetData>
    <row r="2" spans="3:29">
      <c r="C2" s="756" t="s">
        <v>215</v>
      </c>
      <c r="D2" s="756"/>
      <c r="E2" s="756"/>
      <c r="F2" s="756"/>
      <c r="G2" s="756"/>
      <c r="H2" s="756"/>
      <c r="I2" s="756"/>
      <c r="J2" s="756"/>
      <c r="K2" s="756"/>
      <c r="L2" s="756"/>
      <c r="M2" s="756"/>
      <c r="N2" s="756"/>
      <c r="O2" s="756"/>
      <c r="P2" s="756" t="s">
        <v>223</v>
      </c>
      <c r="Q2" s="756"/>
      <c r="R2" s="756"/>
      <c r="S2" s="756"/>
      <c r="T2" s="756"/>
      <c r="U2" s="756"/>
      <c r="V2" s="756"/>
      <c r="W2" s="756"/>
      <c r="X2" s="756"/>
      <c r="Y2" s="756"/>
      <c r="Z2" s="756"/>
      <c r="AA2" s="756"/>
      <c r="AB2" s="756"/>
    </row>
    <row r="3" spans="3:29">
      <c r="C3" s="757" t="s">
        <v>209</v>
      </c>
      <c r="D3" s="757"/>
      <c r="E3" s="757"/>
      <c r="F3" s="757"/>
      <c r="G3" s="757"/>
      <c r="H3" s="757"/>
      <c r="I3" s="757"/>
      <c r="J3" s="757"/>
      <c r="K3" s="757"/>
      <c r="L3" s="757"/>
      <c r="M3" s="757"/>
      <c r="N3" s="757"/>
      <c r="O3" s="757"/>
      <c r="P3" s="757" t="s">
        <v>209</v>
      </c>
      <c r="Q3" s="757"/>
      <c r="R3" s="757"/>
      <c r="S3" s="757"/>
      <c r="T3" s="757"/>
      <c r="U3" s="757"/>
      <c r="V3" s="757"/>
      <c r="W3" s="757"/>
      <c r="X3" s="757"/>
      <c r="Y3" s="757"/>
      <c r="Z3" s="757"/>
      <c r="AA3" s="757"/>
      <c r="AB3" s="757"/>
    </row>
    <row r="4" spans="3:29">
      <c r="P4" s="135"/>
      <c r="Q4" s="135"/>
      <c r="R4" s="135"/>
      <c r="S4" s="135"/>
      <c r="T4" s="135"/>
      <c r="U4" s="135"/>
      <c r="V4" s="135"/>
      <c r="W4" s="135"/>
      <c r="X4" s="135"/>
      <c r="Y4" s="135"/>
      <c r="Z4" s="135"/>
      <c r="AA4" s="135"/>
      <c r="AB4" s="135"/>
    </row>
    <row r="6" spans="3:29">
      <c r="C6" s="756" t="s">
        <v>211</v>
      </c>
      <c r="D6" s="756"/>
      <c r="E6" s="756"/>
      <c r="F6" s="756"/>
      <c r="G6" s="756"/>
      <c r="H6" s="756"/>
      <c r="I6" s="756"/>
      <c r="J6" s="756"/>
      <c r="K6" s="756"/>
      <c r="L6" s="756"/>
      <c r="M6" s="756"/>
      <c r="N6" s="756"/>
      <c r="O6" s="756"/>
    </row>
    <row r="7" spans="3:29">
      <c r="C7" s="757" t="s">
        <v>209</v>
      </c>
      <c r="D7" s="757"/>
      <c r="E7" s="757"/>
      <c r="F7" s="757"/>
      <c r="G7" s="757"/>
      <c r="H7" s="757"/>
      <c r="I7" s="757"/>
      <c r="J7" s="757"/>
      <c r="K7" s="757"/>
      <c r="L7" s="757"/>
      <c r="M7" s="757"/>
      <c r="N7" s="757"/>
      <c r="O7" s="757"/>
      <c r="Q7" s="756" t="s">
        <v>235</v>
      </c>
      <c r="R7" s="756"/>
      <c r="S7" s="756"/>
      <c r="T7" s="756"/>
      <c r="U7" s="756"/>
      <c r="V7" s="756"/>
      <c r="W7" s="756"/>
      <c r="X7" s="756"/>
      <c r="Y7" s="756"/>
      <c r="Z7" s="756"/>
      <c r="AA7" s="756"/>
      <c r="AB7" s="756"/>
      <c r="AC7" s="756"/>
    </row>
    <row r="8" spans="3:29">
      <c r="Q8" s="757" t="s">
        <v>209</v>
      </c>
      <c r="R8" s="757"/>
      <c r="S8" s="757"/>
      <c r="T8" s="757"/>
      <c r="U8" s="757"/>
      <c r="V8" s="757"/>
      <c r="W8" s="757"/>
      <c r="X8" s="757"/>
      <c r="Y8" s="757"/>
      <c r="Z8" s="757"/>
      <c r="AA8" s="757"/>
      <c r="AB8" s="757"/>
      <c r="AC8" s="757"/>
    </row>
    <row r="11" spans="3:29">
      <c r="C11" s="756" t="s">
        <v>216</v>
      </c>
      <c r="D11" s="756"/>
      <c r="E11" s="756"/>
      <c r="F11" s="756"/>
      <c r="G11" s="756"/>
      <c r="H11" s="756"/>
      <c r="I11" s="756"/>
      <c r="J11" s="756"/>
      <c r="K11" s="756"/>
      <c r="L11" s="756"/>
      <c r="M11" s="756"/>
      <c r="N11" s="756"/>
      <c r="O11" s="756"/>
    </row>
    <row r="12" spans="3:29">
      <c r="C12" s="757" t="s">
        <v>209</v>
      </c>
      <c r="D12" s="757"/>
      <c r="E12" s="757"/>
      <c r="F12" s="757"/>
      <c r="G12" s="757"/>
      <c r="H12" s="757"/>
      <c r="I12" s="757"/>
      <c r="J12" s="757"/>
      <c r="K12" s="757"/>
      <c r="L12" s="757"/>
      <c r="M12" s="757"/>
      <c r="N12" s="757"/>
      <c r="O12" s="757"/>
      <c r="Q12" s="756" t="s">
        <v>236</v>
      </c>
      <c r="R12" s="756"/>
      <c r="S12" s="756"/>
      <c r="T12" s="756"/>
      <c r="U12" s="756"/>
      <c r="V12" s="756"/>
      <c r="W12" s="756"/>
      <c r="X12" s="756"/>
      <c r="Y12" s="756"/>
      <c r="Z12" s="756"/>
      <c r="AA12" s="756"/>
      <c r="AB12" s="756"/>
      <c r="AC12" s="756"/>
    </row>
    <row r="13" spans="3:29">
      <c r="Q13" s="757" t="s">
        <v>209</v>
      </c>
      <c r="R13" s="757"/>
      <c r="S13" s="757"/>
      <c r="T13" s="757"/>
      <c r="U13" s="757"/>
      <c r="V13" s="757"/>
      <c r="W13" s="757"/>
      <c r="X13" s="757"/>
      <c r="Y13" s="757"/>
      <c r="Z13" s="757"/>
      <c r="AA13" s="757"/>
      <c r="AB13" s="757"/>
      <c r="AC13" s="757"/>
    </row>
    <row r="15" spans="3:29">
      <c r="C15" s="145"/>
      <c r="D15" s="756" t="s">
        <v>212</v>
      </c>
      <c r="E15" s="756"/>
      <c r="F15" s="756"/>
      <c r="G15" s="756"/>
      <c r="H15" s="756"/>
      <c r="I15" s="756"/>
      <c r="J15" s="756"/>
      <c r="K15" s="756"/>
      <c r="L15" s="756"/>
      <c r="M15" s="756"/>
      <c r="N15" s="756"/>
      <c r="O15" s="756"/>
      <c r="P15" s="756"/>
    </row>
    <row r="16" spans="3:29">
      <c r="D16" s="757" t="s">
        <v>209</v>
      </c>
      <c r="E16" s="757"/>
      <c r="F16" s="757"/>
      <c r="G16" s="757"/>
      <c r="H16" s="757"/>
      <c r="I16" s="757"/>
      <c r="J16" s="757"/>
      <c r="K16" s="757"/>
      <c r="L16" s="757"/>
      <c r="M16" s="757"/>
      <c r="N16" s="757"/>
      <c r="O16" s="757"/>
      <c r="P16" s="757"/>
    </row>
    <row r="17" spans="3:29">
      <c r="Q17" s="756" t="s">
        <v>258</v>
      </c>
      <c r="R17" s="756"/>
      <c r="S17" s="756"/>
      <c r="T17" s="756"/>
      <c r="U17" s="756"/>
      <c r="V17" s="756"/>
      <c r="W17" s="756"/>
      <c r="X17" s="756"/>
      <c r="Y17" s="756"/>
      <c r="Z17" s="756"/>
      <c r="AA17" s="756"/>
      <c r="AB17" s="756"/>
      <c r="AC17" s="756"/>
    </row>
    <row r="18" spans="3:29">
      <c r="Q18" s="757" t="s">
        <v>259</v>
      </c>
      <c r="R18" s="757"/>
      <c r="S18" s="757"/>
      <c r="T18" s="757"/>
      <c r="U18" s="757"/>
      <c r="V18" s="757"/>
      <c r="W18" s="757"/>
      <c r="X18" s="757"/>
      <c r="Y18" s="757"/>
      <c r="Z18" s="757"/>
      <c r="AA18" s="757"/>
      <c r="AB18" s="757"/>
      <c r="AC18" s="757"/>
    </row>
    <row r="19" spans="3:29">
      <c r="C19" s="756" t="s">
        <v>213</v>
      </c>
      <c r="D19" s="756"/>
      <c r="E19" s="756"/>
      <c r="F19" s="756"/>
      <c r="G19" s="756"/>
      <c r="H19" s="756"/>
      <c r="I19" s="756"/>
      <c r="J19" s="756"/>
      <c r="K19" s="756"/>
      <c r="L19" s="756"/>
      <c r="M19" s="756"/>
      <c r="N19" s="756"/>
      <c r="O19" s="756"/>
    </row>
    <row r="20" spans="3:29">
      <c r="C20" s="757" t="s">
        <v>209</v>
      </c>
      <c r="D20" s="757"/>
      <c r="E20" s="757"/>
      <c r="F20" s="757"/>
      <c r="G20" s="757"/>
      <c r="H20" s="757"/>
      <c r="I20" s="757"/>
      <c r="J20" s="757"/>
      <c r="K20" s="757"/>
      <c r="L20" s="757"/>
      <c r="M20" s="757"/>
      <c r="N20" s="757"/>
      <c r="O20" s="757"/>
    </row>
    <row r="21" spans="3:29">
      <c r="Q21" s="756" t="s">
        <v>237</v>
      </c>
      <c r="R21" s="756"/>
      <c r="S21" s="756"/>
      <c r="T21" s="756"/>
      <c r="U21" s="756"/>
      <c r="V21" s="756"/>
      <c r="W21" s="756"/>
      <c r="X21" s="756"/>
      <c r="Y21" s="756"/>
      <c r="Z21" s="756"/>
      <c r="AA21" s="756"/>
      <c r="AB21" s="756"/>
      <c r="AC21" s="756"/>
    </row>
    <row r="22" spans="3:29">
      <c r="D22" s="756" t="s">
        <v>214</v>
      </c>
      <c r="E22" s="756"/>
      <c r="F22" s="756"/>
      <c r="G22" s="756"/>
      <c r="H22" s="756"/>
      <c r="I22" s="756"/>
      <c r="J22" s="756"/>
      <c r="K22" s="756"/>
      <c r="L22" s="756"/>
      <c r="M22" s="756"/>
      <c r="N22" s="756"/>
      <c r="O22" s="756"/>
      <c r="P22" s="756"/>
      <c r="Q22" s="757" t="s">
        <v>209</v>
      </c>
      <c r="R22" s="757"/>
      <c r="S22" s="757"/>
      <c r="T22" s="757"/>
      <c r="U22" s="757"/>
      <c r="V22" s="757"/>
      <c r="W22" s="757"/>
      <c r="X22" s="757"/>
      <c r="Y22" s="757"/>
      <c r="Z22" s="757"/>
      <c r="AA22" s="757"/>
      <c r="AB22" s="757"/>
      <c r="AC22" s="757"/>
    </row>
    <row r="23" spans="3:29">
      <c r="D23" s="757" t="s">
        <v>209</v>
      </c>
      <c r="E23" s="757"/>
      <c r="F23" s="757"/>
      <c r="G23" s="757"/>
      <c r="H23" s="757"/>
      <c r="I23" s="757"/>
      <c r="J23" s="757"/>
      <c r="K23" s="757"/>
      <c r="L23" s="757"/>
      <c r="M23" s="757"/>
      <c r="N23" s="757"/>
      <c r="O23" s="757"/>
      <c r="P23" s="757"/>
    </row>
    <row r="25" spans="3:29">
      <c r="Q25" s="756" t="s">
        <v>249</v>
      </c>
      <c r="R25" s="756"/>
      <c r="S25" s="756"/>
      <c r="T25" s="756"/>
      <c r="U25" s="756"/>
      <c r="V25" s="756"/>
      <c r="W25" s="756"/>
      <c r="X25" s="756"/>
      <c r="Y25" s="756"/>
      <c r="Z25" s="756"/>
      <c r="AA25" s="756"/>
      <c r="AB25" s="756"/>
      <c r="AC25" s="756"/>
    </row>
    <row r="26" spans="3:29">
      <c r="D26" s="756" t="s">
        <v>217</v>
      </c>
      <c r="E26" s="756"/>
      <c r="F26" s="756"/>
      <c r="G26" s="756"/>
      <c r="H26" s="756"/>
      <c r="I26" s="756"/>
      <c r="J26" s="756"/>
      <c r="K26" s="756"/>
      <c r="L26" s="756"/>
      <c r="M26" s="756"/>
      <c r="N26" s="756"/>
      <c r="O26" s="756"/>
      <c r="P26" s="756"/>
      <c r="Q26" s="757" t="s">
        <v>209</v>
      </c>
      <c r="R26" s="757"/>
      <c r="S26" s="757"/>
      <c r="T26" s="757"/>
      <c r="U26" s="757"/>
      <c r="V26" s="757"/>
      <c r="W26" s="757"/>
      <c r="X26" s="757"/>
      <c r="Y26" s="757"/>
      <c r="Z26" s="757"/>
      <c r="AA26" s="757"/>
      <c r="AB26" s="757"/>
      <c r="AC26" s="757"/>
    </row>
    <row r="27" spans="3:29">
      <c r="D27" s="757" t="s">
        <v>209</v>
      </c>
      <c r="E27" s="757"/>
      <c r="F27" s="757"/>
      <c r="G27" s="757"/>
      <c r="H27" s="757"/>
      <c r="I27" s="757"/>
      <c r="J27" s="757"/>
      <c r="K27" s="757"/>
      <c r="L27" s="757"/>
      <c r="M27" s="757"/>
      <c r="N27" s="757"/>
      <c r="O27" s="757"/>
      <c r="P27" s="757"/>
    </row>
    <row r="28" spans="3:29">
      <c r="Q28" s="756" t="s">
        <v>251</v>
      </c>
      <c r="R28" s="756"/>
      <c r="S28" s="756"/>
      <c r="T28" s="756"/>
      <c r="U28" s="756"/>
      <c r="V28" s="756"/>
      <c r="W28" s="756"/>
      <c r="X28" s="756"/>
      <c r="Y28" s="756"/>
      <c r="Z28" s="756"/>
      <c r="AA28" s="756"/>
      <c r="AB28" s="756"/>
      <c r="AC28" s="756"/>
    </row>
    <row r="29" spans="3:29">
      <c r="D29" s="756" t="s">
        <v>219</v>
      </c>
      <c r="E29" s="756"/>
      <c r="F29" s="756"/>
      <c r="G29" s="756"/>
      <c r="H29" s="756"/>
      <c r="I29" s="756"/>
      <c r="J29" s="756"/>
      <c r="K29" s="756"/>
      <c r="L29" s="756"/>
      <c r="M29" s="756"/>
      <c r="N29" s="756"/>
      <c r="O29" s="756"/>
      <c r="P29" s="756"/>
      <c r="Q29" s="757" t="s">
        <v>209</v>
      </c>
      <c r="R29" s="757"/>
      <c r="S29" s="757"/>
      <c r="T29" s="757"/>
      <c r="U29" s="757"/>
      <c r="V29" s="757"/>
      <c r="W29" s="757"/>
      <c r="X29" s="757"/>
      <c r="Y29" s="757"/>
      <c r="Z29" s="757"/>
      <c r="AA29" s="757"/>
      <c r="AB29" s="757"/>
      <c r="AC29" s="757"/>
    </row>
    <row r="30" spans="3:29">
      <c r="D30" s="757" t="s">
        <v>209</v>
      </c>
      <c r="E30" s="757"/>
      <c r="F30" s="757"/>
      <c r="G30" s="757"/>
      <c r="H30" s="757"/>
      <c r="I30" s="757"/>
      <c r="J30" s="757"/>
      <c r="K30" s="757"/>
      <c r="L30" s="757"/>
      <c r="M30" s="757"/>
      <c r="N30" s="757"/>
      <c r="O30" s="757"/>
      <c r="P30" s="757"/>
    </row>
    <row r="31" spans="3:29">
      <c r="Q31" s="756" t="s">
        <v>252</v>
      </c>
      <c r="R31" s="756"/>
      <c r="S31" s="756"/>
      <c r="T31" s="756"/>
      <c r="U31" s="756"/>
      <c r="V31" s="756"/>
      <c r="W31" s="756"/>
      <c r="X31" s="756"/>
      <c r="Y31" s="756"/>
      <c r="Z31" s="756"/>
      <c r="AA31" s="756"/>
      <c r="AB31" s="756"/>
      <c r="AC31" s="756"/>
    </row>
    <row r="32" spans="3:29">
      <c r="Q32" s="757" t="s">
        <v>209</v>
      </c>
      <c r="R32" s="757"/>
      <c r="S32" s="757"/>
      <c r="T32" s="757"/>
      <c r="U32" s="757"/>
      <c r="V32" s="757"/>
      <c r="W32" s="757"/>
      <c r="X32" s="757"/>
      <c r="Y32" s="757"/>
      <c r="Z32" s="757"/>
      <c r="AA32" s="757"/>
      <c r="AB32" s="757"/>
      <c r="AC32" s="757"/>
    </row>
    <row r="34" spans="1:29">
      <c r="D34" s="756" t="s">
        <v>243</v>
      </c>
      <c r="E34" s="756"/>
      <c r="F34" s="756"/>
      <c r="G34" s="756"/>
      <c r="H34" s="756"/>
      <c r="I34" s="756"/>
      <c r="J34" s="756"/>
      <c r="K34" s="756"/>
      <c r="L34" s="756"/>
      <c r="M34" s="756"/>
      <c r="N34" s="756"/>
      <c r="O34" s="756"/>
      <c r="P34" s="756"/>
    </row>
    <row r="35" spans="1:29">
      <c r="D35" s="757" t="s">
        <v>209</v>
      </c>
      <c r="E35" s="757"/>
      <c r="F35" s="757"/>
      <c r="G35" s="757"/>
      <c r="H35" s="757"/>
      <c r="I35" s="757"/>
      <c r="J35" s="757"/>
      <c r="K35" s="757"/>
      <c r="L35" s="757"/>
      <c r="M35" s="757"/>
      <c r="N35" s="757"/>
      <c r="O35" s="757"/>
      <c r="P35" s="757"/>
      <c r="Q35" s="756" t="s">
        <v>256</v>
      </c>
      <c r="R35" s="756"/>
      <c r="S35" s="756"/>
      <c r="T35" s="756"/>
      <c r="U35" s="756"/>
      <c r="V35" s="756"/>
      <c r="W35" s="756"/>
      <c r="X35" s="756"/>
      <c r="Y35" s="756"/>
      <c r="Z35" s="756"/>
      <c r="AA35" s="756"/>
      <c r="AB35" s="756"/>
      <c r="AC35" s="756"/>
    </row>
    <row r="36" spans="1:29">
      <c r="Q36" s="757" t="s">
        <v>209</v>
      </c>
      <c r="R36" s="757"/>
      <c r="S36" s="757"/>
      <c r="T36" s="757"/>
      <c r="U36" s="757"/>
      <c r="V36" s="757"/>
      <c r="W36" s="757"/>
      <c r="X36" s="757"/>
      <c r="Y36" s="757"/>
      <c r="Z36" s="757"/>
      <c r="AA36" s="757"/>
      <c r="AB36" s="757"/>
      <c r="AC36" s="757"/>
    </row>
    <row r="38" spans="1:29">
      <c r="D38" s="756" t="s">
        <v>245</v>
      </c>
      <c r="E38" s="756"/>
      <c r="F38" s="756"/>
      <c r="G38" s="756"/>
      <c r="H38" s="756"/>
      <c r="I38" s="756"/>
      <c r="J38" s="756"/>
      <c r="K38" s="756"/>
      <c r="L38" s="756"/>
      <c r="M38" s="756"/>
      <c r="N38" s="756"/>
      <c r="O38" s="756"/>
      <c r="P38" s="756"/>
    </row>
    <row r="39" spans="1:29">
      <c r="D39" s="757" t="s">
        <v>209</v>
      </c>
      <c r="E39" s="757"/>
      <c r="F39" s="757"/>
      <c r="G39" s="757"/>
      <c r="H39" s="757"/>
      <c r="I39" s="757"/>
      <c r="J39" s="757"/>
      <c r="K39" s="757"/>
      <c r="L39" s="757"/>
      <c r="M39" s="757"/>
      <c r="N39" s="757"/>
      <c r="O39" s="757"/>
      <c r="P39" s="757"/>
      <c r="Q39" s="756" t="s">
        <v>260</v>
      </c>
      <c r="R39" s="756"/>
      <c r="S39" s="756"/>
      <c r="T39" s="756"/>
      <c r="U39" s="756"/>
      <c r="V39" s="756"/>
      <c r="W39" s="756"/>
      <c r="X39" s="756"/>
      <c r="Y39" s="756"/>
      <c r="Z39" s="756"/>
      <c r="AA39" s="756"/>
      <c r="AB39" s="756"/>
      <c r="AC39" s="756"/>
    </row>
    <row r="40" spans="1:29">
      <c r="D40" s="135"/>
      <c r="E40" s="135"/>
      <c r="F40" s="135"/>
      <c r="G40" s="135"/>
      <c r="H40" s="135"/>
      <c r="I40" s="135"/>
      <c r="J40" s="135"/>
      <c r="K40" s="135"/>
      <c r="L40" s="135"/>
      <c r="M40" s="135"/>
      <c r="N40" s="135"/>
      <c r="O40" s="135"/>
      <c r="P40" s="135"/>
      <c r="Q40" s="757" t="s">
        <v>259</v>
      </c>
      <c r="R40" s="757"/>
      <c r="S40" s="757"/>
      <c r="T40" s="757"/>
      <c r="U40" s="757"/>
      <c r="V40" s="757"/>
      <c r="W40" s="757"/>
      <c r="X40" s="757"/>
      <c r="Y40" s="757"/>
      <c r="Z40" s="757"/>
      <c r="AA40" s="757"/>
      <c r="AB40" s="757"/>
      <c r="AC40" s="757"/>
    </row>
    <row r="41" spans="1:29">
      <c r="A41" s="756" t="s">
        <v>264</v>
      </c>
      <c r="B41" s="756"/>
      <c r="C41" s="756"/>
      <c r="D41" s="756"/>
      <c r="E41" s="756"/>
      <c r="F41" s="756"/>
      <c r="G41" s="756"/>
      <c r="H41" s="756"/>
      <c r="I41" s="756"/>
      <c r="J41" s="756"/>
      <c r="K41" s="756"/>
      <c r="L41" s="756"/>
      <c r="M41" s="756"/>
    </row>
    <row r="42" spans="1:29">
      <c r="A42" s="757" t="s">
        <v>259</v>
      </c>
      <c r="B42" s="757"/>
      <c r="C42" s="757"/>
      <c r="D42" s="757"/>
      <c r="E42" s="757"/>
      <c r="F42" s="757"/>
      <c r="G42" s="757"/>
      <c r="H42" s="757"/>
      <c r="I42" s="757"/>
      <c r="J42" s="757"/>
      <c r="K42" s="757"/>
      <c r="L42" s="757"/>
      <c r="M42" s="757"/>
      <c r="Q42" s="756" t="s">
        <v>261</v>
      </c>
      <c r="R42" s="756"/>
      <c r="S42" s="756"/>
      <c r="T42" s="756"/>
      <c r="U42" s="756"/>
      <c r="V42" s="756"/>
      <c r="W42" s="756"/>
      <c r="X42" s="756"/>
      <c r="Y42" s="756"/>
      <c r="Z42" s="756"/>
      <c r="AA42" s="756"/>
      <c r="AB42" s="756"/>
      <c r="AC42" s="756"/>
    </row>
    <row r="43" spans="1:29">
      <c r="Q43" s="757" t="s">
        <v>259</v>
      </c>
      <c r="R43" s="757"/>
      <c r="S43" s="757"/>
      <c r="T43" s="757"/>
      <c r="U43" s="757"/>
      <c r="V43" s="757"/>
      <c r="W43" s="757"/>
      <c r="X43" s="757"/>
      <c r="Y43" s="757"/>
      <c r="Z43" s="757"/>
      <c r="AA43" s="757"/>
      <c r="AB43" s="757"/>
      <c r="AC43" s="757"/>
    </row>
    <row r="45" spans="1:29">
      <c r="A45" s="756" t="s">
        <v>265</v>
      </c>
      <c r="B45" s="756"/>
      <c r="C45" s="756"/>
      <c r="D45" s="756"/>
      <c r="E45" s="756"/>
      <c r="F45" s="756"/>
      <c r="G45" s="756"/>
      <c r="H45" s="756"/>
      <c r="I45" s="756"/>
      <c r="J45" s="756"/>
      <c r="K45" s="756"/>
      <c r="L45" s="756"/>
      <c r="M45" s="756"/>
      <c r="Q45" s="756" t="s">
        <v>262</v>
      </c>
      <c r="R45" s="756"/>
      <c r="S45" s="756"/>
      <c r="T45" s="756"/>
      <c r="U45" s="756"/>
      <c r="V45" s="756"/>
      <c r="W45" s="756"/>
      <c r="X45" s="756"/>
      <c r="Y45" s="756"/>
      <c r="Z45" s="756"/>
      <c r="AA45" s="756"/>
      <c r="AB45" s="756"/>
      <c r="AC45" s="756"/>
    </row>
    <row r="46" spans="1:29">
      <c r="A46" s="757" t="s">
        <v>259</v>
      </c>
      <c r="B46" s="757"/>
      <c r="C46" s="757"/>
      <c r="D46" s="757"/>
      <c r="E46" s="757"/>
      <c r="F46" s="757"/>
      <c r="G46" s="757"/>
      <c r="H46" s="757"/>
      <c r="I46" s="757"/>
      <c r="J46" s="757"/>
      <c r="K46" s="757"/>
      <c r="L46" s="757"/>
      <c r="M46" s="757"/>
      <c r="Q46" s="757" t="s">
        <v>259</v>
      </c>
      <c r="R46" s="757"/>
      <c r="S46" s="757"/>
      <c r="T46" s="757"/>
      <c r="U46" s="757"/>
      <c r="V46" s="757"/>
      <c r="W46" s="757"/>
      <c r="X46" s="757"/>
      <c r="Y46" s="757"/>
      <c r="Z46" s="757"/>
      <c r="AA46" s="757"/>
      <c r="AB46" s="757"/>
      <c r="AC46" s="757"/>
    </row>
    <row r="48" spans="1:29">
      <c r="A48" s="756" t="s">
        <v>269</v>
      </c>
      <c r="B48" s="756"/>
      <c r="C48" s="756"/>
      <c r="D48" s="756"/>
      <c r="E48" s="756"/>
      <c r="F48" s="756"/>
      <c r="G48" s="756"/>
      <c r="H48" s="756"/>
      <c r="I48" s="756"/>
      <c r="J48" s="756"/>
      <c r="K48" s="756"/>
      <c r="L48" s="756"/>
      <c r="M48" s="756"/>
    </row>
    <row r="49" spans="1:29">
      <c r="A49" s="757" t="s">
        <v>259</v>
      </c>
      <c r="B49" s="757"/>
      <c r="C49" s="757"/>
      <c r="D49" s="757"/>
      <c r="E49" s="757"/>
      <c r="F49" s="757"/>
      <c r="G49" s="757"/>
      <c r="H49" s="757"/>
      <c r="I49" s="757"/>
      <c r="J49" s="757"/>
      <c r="K49" s="757"/>
      <c r="L49" s="757"/>
      <c r="M49" s="757"/>
      <c r="Q49" s="756" t="s">
        <v>318</v>
      </c>
      <c r="R49" s="756"/>
      <c r="S49" s="756"/>
      <c r="T49" s="756"/>
      <c r="U49" s="756"/>
      <c r="V49" s="756"/>
      <c r="W49" s="756"/>
      <c r="X49" s="756"/>
      <c r="Y49" s="756"/>
      <c r="Z49" s="756"/>
      <c r="AA49" s="756"/>
      <c r="AB49" s="756"/>
      <c r="AC49" s="756"/>
    </row>
    <row r="50" spans="1:29">
      <c r="Q50" s="757" t="s">
        <v>259</v>
      </c>
      <c r="R50" s="757"/>
      <c r="S50" s="757"/>
      <c r="T50" s="757"/>
      <c r="U50" s="757"/>
      <c r="V50" s="757"/>
      <c r="W50" s="757"/>
      <c r="X50" s="757"/>
      <c r="Y50" s="757"/>
      <c r="Z50" s="757"/>
      <c r="AA50" s="757"/>
      <c r="AB50" s="757"/>
      <c r="AC50" s="757"/>
    </row>
    <row r="51" spans="1:29">
      <c r="A51" s="756" t="s">
        <v>270</v>
      </c>
      <c r="B51" s="756"/>
      <c r="C51" s="756"/>
      <c r="D51" s="756"/>
      <c r="E51" s="756"/>
      <c r="F51" s="756"/>
      <c r="G51" s="756"/>
      <c r="H51" s="756"/>
      <c r="I51" s="756"/>
      <c r="J51" s="756"/>
      <c r="K51" s="756"/>
      <c r="L51" s="756"/>
      <c r="M51" s="756"/>
    </row>
    <row r="52" spans="1:29">
      <c r="A52" s="757" t="s">
        <v>259</v>
      </c>
      <c r="B52" s="757"/>
      <c r="C52" s="757"/>
      <c r="D52" s="757"/>
      <c r="E52" s="757"/>
      <c r="F52" s="757"/>
      <c r="G52" s="757"/>
      <c r="H52" s="757"/>
      <c r="I52" s="757"/>
      <c r="J52" s="757"/>
      <c r="K52" s="757"/>
      <c r="L52" s="757"/>
      <c r="M52" s="757"/>
      <c r="Q52" s="756" t="s">
        <v>258</v>
      </c>
      <c r="R52" s="756"/>
      <c r="S52" s="756"/>
      <c r="T52" s="756"/>
      <c r="U52" s="756"/>
      <c r="V52" s="756"/>
      <c r="W52" s="756"/>
      <c r="X52" s="756"/>
      <c r="Y52" s="756"/>
      <c r="Z52" s="756"/>
      <c r="AA52" s="756"/>
      <c r="AB52" s="756"/>
      <c r="AC52" s="756"/>
    </row>
    <row r="53" spans="1:29">
      <c r="Q53" s="757" t="s">
        <v>259</v>
      </c>
      <c r="R53" s="757"/>
      <c r="S53" s="757"/>
      <c r="T53" s="757"/>
      <c r="U53" s="757"/>
      <c r="V53" s="757"/>
      <c r="W53" s="757"/>
      <c r="X53" s="757"/>
      <c r="Y53" s="757"/>
      <c r="Z53" s="757"/>
      <c r="AA53" s="757"/>
      <c r="AB53" s="757"/>
      <c r="AC53" s="757"/>
    </row>
    <row r="54" spans="1:29">
      <c r="A54" s="756" t="s">
        <v>272</v>
      </c>
      <c r="B54" s="756"/>
      <c r="C54" s="756"/>
      <c r="D54" s="756"/>
      <c r="E54" s="756"/>
      <c r="F54" s="756"/>
      <c r="G54" s="756"/>
      <c r="H54" s="756"/>
      <c r="I54" s="756"/>
      <c r="J54" s="756"/>
      <c r="K54" s="756"/>
      <c r="L54" s="756"/>
      <c r="M54" s="756"/>
    </row>
    <row r="55" spans="1:29">
      <c r="A55" s="757" t="s">
        <v>259</v>
      </c>
      <c r="B55" s="757"/>
      <c r="C55" s="757"/>
      <c r="D55" s="757"/>
      <c r="E55" s="757"/>
      <c r="F55" s="757"/>
      <c r="G55" s="757"/>
      <c r="H55" s="757"/>
      <c r="I55" s="757"/>
      <c r="J55" s="757"/>
      <c r="K55" s="757"/>
      <c r="L55" s="757"/>
      <c r="M55" s="757"/>
      <c r="Q55" s="756" t="s">
        <v>260</v>
      </c>
      <c r="R55" s="756"/>
      <c r="S55" s="756"/>
      <c r="T55" s="756"/>
      <c r="U55" s="756"/>
      <c r="V55" s="756"/>
      <c r="W55" s="756"/>
      <c r="X55" s="756"/>
      <c r="Y55" s="756"/>
      <c r="Z55" s="756"/>
      <c r="AA55" s="756"/>
      <c r="AB55" s="756"/>
      <c r="AC55" s="756"/>
    </row>
    <row r="56" spans="1:29">
      <c r="Q56" s="757" t="s">
        <v>259</v>
      </c>
      <c r="R56" s="757"/>
      <c r="S56" s="757"/>
      <c r="T56" s="757"/>
      <c r="U56" s="757"/>
      <c r="V56" s="757"/>
      <c r="W56" s="757"/>
      <c r="X56" s="757"/>
      <c r="Y56" s="757"/>
      <c r="Z56" s="757"/>
      <c r="AA56" s="757"/>
      <c r="AB56" s="757"/>
      <c r="AC56" s="757"/>
    </row>
    <row r="57" spans="1:29">
      <c r="A57" s="756" t="s">
        <v>274</v>
      </c>
      <c r="B57" s="756"/>
      <c r="C57" s="756"/>
      <c r="D57" s="756"/>
      <c r="E57" s="756"/>
      <c r="F57" s="756"/>
      <c r="G57" s="756"/>
      <c r="H57" s="756"/>
      <c r="I57" s="756"/>
      <c r="J57" s="756"/>
      <c r="K57" s="756"/>
      <c r="L57" s="756"/>
      <c r="M57" s="756"/>
    </row>
    <row r="58" spans="1:29">
      <c r="A58" s="757" t="s">
        <v>259</v>
      </c>
      <c r="B58" s="757"/>
      <c r="C58" s="757"/>
      <c r="D58" s="757"/>
      <c r="E58" s="757"/>
      <c r="F58" s="757"/>
      <c r="G58" s="757"/>
      <c r="H58" s="757"/>
      <c r="I58" s="757"/>
      <c r="J58" s="757"/>
      <c r="K58" s="757"/>
      <c r="L58" s="757"/>
      <c r="M58" s="757"/>
      <c r="Q58" s="756" t="s">
        <v>261</v>
      </c>
      <c r="R58" s="756"/>
      <c r="S58" s="756"/>
      <c r="T58" s="756"/>
      <c r="U58" s="756"/>
      <c r="V58" s="756"/>
      <c r="W58" s="756"/>
      <c r="X58" s="756"/>
      <c r="Y58" s="756"/>
      <c r="Z58" s="756"/>
      <c r="AA58" s="756"/>
      <c r="AB58" s="756"/>
      <c r="AC58" s="756"/>
    </row>
    <row r="59" spans="1:29">
      <c r="Q59" s="757" t="s">
        <v>259</v>
      </c>
      <c r="R59" s="757"/>
      <c r="S59" s="757"/>
      <c r="T59" s="757"/>
      <c r="U59" s="757"/>
      <c r="V59" s="757"/>
      <c r="W59" s="757"/>
      <c r="X59" s="757"/>
      <c r="Y59" s="757"/>
      <c r="Z59" s="757"/>
      <c r="AA59" s="757"/>
      <c r="AB59" s="757"/>
      <c r="AC59" s="757"/>
    </row>
    <row r="60" spans="1:29">
      <c r="A60" s="756" t="s">
        <v>275</v>
      </c>
      <c r="B60" s="756"/>
      <c r="C60" s="756"/>
      <c r="D60" s="756"/>
      <c r="E60" s="756"/>
      <c r="F60" s="756"/>
      <c r="G60" s="756"/>
      <c r="H60" s="756"/>
      <c r="I60" s="756"/>
      <c r="J60" s="756"/>
      <c r="K60" s="756"/>
      <c r="L60" s="756"/>
      <c r="M60" s="756"/>
    </row>
    <row r="61" spans="1:29">
      <c r="A61" s="757" t="s">
        <v>259</v>
      </c>
      <c r="B61" s="757"/>
      <c r="C61" s="757"/>
      <c r="D61" s="757"/>
      <c r="E61" s="757"/>
      <c r="F61" s="757"/>
      <c r="G61" s="757"/>
      <c r="H61" s="757"/>
      <c r="I61" s="757"/>
      <c r="J61" s="757"/>
      <c r="K61" s="757"/>
      <c r="L61" s="757"/>
      <c r="M61" s="757"/>
      <c r="Q61" s="756" t="s">
        <v>281</v>
      </c>
      <c r="R61" s="756"/>
      <c r="S61" s="756"/>
      <c r="T61" s="756"/>
      <c r="U61" s="756"/>
      <c r="V61" s="756"/>
      <c r="W61" s="756"/>
      <c r="X61" s="756"/>
      <c r="Y61" s="756"/>
      <c r="Z61" s="756"/>
      <c r="AA61" s="756"/>
      <c r="AB61" s="756"/>
      <c r="AC61" s="756"/>
    </row>
    <row r="62" spans="1:29">
      <c r="Q62" s="757" t="s">
        <v>259</v>
      </c>
      <c r="R62" s="757"/>
      <c r="S62" s="757"/>
      <c r="T62" s="757"/>
      <c r="U62" s="757"/>
      <c r="V62" s="757"/>
      <c r="W62" s="757"/>
      <c r="X62" s="757"/>
      <c r="Y62" s="757"/>
      <c r="Z62" s="757"/>
      <c r="AA62" s="757"/>
      <c r="AB62" s="757"/>
      <c r="AC62" s="757"/>
    </row>
    <row r="64" spans="1:29">
      <c r="A64" s="756" t="s">
        <v>278</v>
      </c>
      <c r="B64" s="756"/>
      <c r="C64" s="756"/>
      <c r="D64" s="756"/>
      <c r="E64" s="756"/>
      <c r="F64" s="756"/>
      <c r="G64" s="756"/>
      <c r="H64" s="756"/>
      <c r="I64" s="756"/>
      <c r="J64" s="756"/>
      <c r="K64" s="756"/>
      <c r="L64" s="756"/>
      <c r="M64" s="756"/>
      <c r="Q64" s="756" t="s">
        <v>282</v>
      </c>
      <c r="R64" s="756"/>
      <c r="S64" s="756"/>
      <c r="T64" s="756"/>
      <c r="U64" s="756"/>
      <c r="V64" s="756"/>
      <c r="W64" s="756"/>
      <c r="X64" s="756"/>
      <c r="Y64" s="756"/>
      <c r="Z64" s="756"/>
      <c r="AA64" s="756"/>
      <c r="AB64" s="756"/>
      <c r="AC64" s="756"/>
    </row>
    <row r="65" spans="1:29">
      <c r="A65" s="757" t="s">
        <v>259</v>
      </c>
      <c r="B65" s="757"/>
      <c r="C65" s="757"/>
      <c r="D65" s="757"/>
      <c r="E65" s="757"/>
      <c r="F65" s="757"/>
      <c r="G65" s="757"/>
      <c r="H65" s="757"/>
      <c r="I65" s="757"/>
      <c r="J65" s="757"/>
      <c r="K65" s="757"/>
      <c r="L65" s="757"/>
      <c r="M65" s="757"/>
      <c r="Q65" s="757" t="s">
        <v>259</v>
      </c>
      <c r="R65" s="757"/>
      <c r="S65" s="757"/>
      <c r="T65" s="757"/>
      <c r="U65" s="757"/>
      <c r="V65" s="757"/>
      <c r="W65" s="757"/>
      <c r="X65" s="757"/>
      <c r="Y65" s="757"/>
      <c r="Z65" s="757"/>
      <c r="AA65" s="757"/>
      <c r="AB65" s="757"/>
      <c r="AC65" s="757"/>
    </row>
    <row r="67" spans="1:29">
      <c r="A67" s="756" t="s">
        <v>309</v>
      </c>
      <c r="B67" s="756"/>
      <c r="C67" s="756"/>
      <c r="D67" s="756"/>
      <c r="E67" s="756"/>
      <c r="F67" s="756"/>
      <c r="G67" s="756"/>
      <c r="H67" s="756"/>
      <c r="I67" s="756"/>
      <c r="J67" s="756"/>
      <c r="K67" s="756"/>
      <c r="L67" s="756"/>
      <c r="M67" s="756"/>
      <c r="Q67" s="756" t="s">
        <v>310</v>
      </c>
      <c r="R67" s="756"/>
      <c r="S67" s="756"/>
      <c r="T67" s="756"/>
      <c r="U67" s="756"/>
      <c r="V67" s="756"/>
      <c r="W67" s="756"/>
      <c r="X67" s="756"/>
      <c r="Y67" s="756"/>
      <c r="Z67" s="756"/>
      <c r="AA67" s="756"/>
      <c r="AB67" s="756"/>
      <c r="AC67" s="756"/>
    </row>
    <row r="68" spans="1:29">
      <c r="A68" s="757" t="s">
        <v>259</v>
      </c>
      <c r="B68" s="757"/>
      <c r="C68" s="757"/>
      <c r="D68" s="757"/>
      <c r="E68" s="757"/>
      <c r="F68" s="757"/>
      <c r="G68" s="757"/>
      <c r="H68" s="757"/>
      <c r="I68" s="757"/>
      <c r="J68" s="757"/>
      <c r="K68" s="757"/>
      <c r="L68" s="757"/>
      <c r="M68" s="757"/>
      <c r="Q68" s="757" t="s">
        <v>259</v>
      </c>
      <c r="R68" s="757"/>
      <c r="S68" s="757"/>
      <c r="T68" s="757"/>
      <c r="U68" s="757"/>
      <c r="V68" s="757"/>
      <c r="W68" s="757"/>
      <c r="X68" s="757"/>
      <c r="Y68" s="757"/>
      <c r="Z68" s="757"/>
      <c r="AA68" s="757"/>
      <c r="AB68" s="757"/>
      <c r="AC68" s="757"/>
    </row>
    <row r="70" spans="1:29">
      <c r="A70" s="756" t="s">
        <v>317</v>
      </c>
      <c r="B70" s="756"/>
      <c r="C70" s="756"/>
      <c r="D70" s="756"/>
      <c r="E70" s="756"/>
      <c r="F70" s="756"/>
      <c r="G70" s="756"/>
      <c r="H70" s="756"/>
      <c r="I70" s="756"/>
      <c r="J70" s="756"/>
      <c r="K70" s="756"/>
      <c r="L70" s="756"/>
      <c r="M70" s="756"/>
      <c r="Q70" s="756" t="s">
        <v>315</v>
      </c>
      <c r="R70" s="756"/>
      <c r="S70" s="756"/>
      <c r="T70" s="756"/>
      <c r="U70" s="756"/>
      <c r="V70" s="756"/>
      <c r="W70" s="756"/>
      <c r="X70" s="756"/>
      <c r="Y70" s="756"/>
      <c r="Z70" s="756"/>
      <c r="AA70" s="756"/>
      <c r="AB70" s="756"/>
      <c r="AC70" s="756"/>
    </row>
    <row r="71" spans="1:29">
      <c r="A71" s="757" t="s">
        <v>259</v>
      </c>
      <c r="B71" s="757"/>
      <c r="C71" s="757"/>
      <c r="D71" s="757"/>
      <c r="E71" s="757"/>
      <c r="F71" s="757"/>
      <c r="G71" s="757"/>
      <c r="H71" s="757"/>
      <c r="I71" s="757"/>
      <c r="J71" s="757"/>
      <c r="K71" s="757"/>
      <c r="L71" s="757"/>
      <c r="M71" s="757"/>
      <c r="Q71" s="757" t="s">
        <v>259</v>
      </c>
      <c r="R71" s="757"/>
      <c r="S71" s="757"/>
      <c r="T71" s="757"/>
      <c r="U71" s="757"/>
      <c r="V71" s="757"/>
      <c r="W71" s="757"/>
      <c r="X71" s="757"/>
      <c r="Y71" s="757"/>
      <c r="Z71" s="757"/>
      <c r="AA71" s="757"/>
      <c r="AB71" s="757"/>
      <c r="AC71" s="757"/>
    </row>
    <row r="76" spans="1:29">
      <c r="A76" s="756" t="s">
        <v>325</v>
      </c>
      <c r="B76" s="756"/>
      <c r="C76" s="756"/>
      <c r="D76" s="756"/>
      <c r="E76" s="756"/>
      <c r="F76" s="756"/>
      <c r="G76" s="756"/>
      <c r="H76" s="756"/>
      <c r="I76" s="756"/>
      <c r="J76" s="756"/>
      <c r="K76" s="756"/>
      <c r="L76" s="756"/>
      <c r="M76" s="756"/>
    </row>
    <row r="77" spans="1:29">
      <c r="A77" s="757" t="s">
        <v>319</v>
      </c>
      <c r="B77" s="757"/>
      <c r="C77" s="757"/>
      <c r="D77" s="757"/>
      <c r="E77" s="757"/>
      <c r="F77" s="757"/>
      <c r="G77" s="757"/>
      <c r="H77" s="757"/>
      <c r="I77" s="757"/>
      <c r="J77" s="757"/>
      <c r="K77" s="757"/>
      <c r="L77" s="757"/>
      <c r="M77" s="757"/>
    </row>
    <row r="80" spans="1:29">
      <c r="A80" s="756" t="s">
        <v>324</v>
      </c>
      <c r="B80" s="756"/>
      <c r="C80" s="756"/>
      <c r="D80" s="756"/>
      <c r="E80" s="756"/>
      <c r="F80" s="756"/>
      <c r="G80" s="756"/>
      <c r="H80" s="756"/>
      <c r="I80" s="756"/>
      <c r="J80" s="756"/>
      <c r="K80" s="756"/>
      <c r="L80" s="756"/>
      <c r="M80" s="756"/>
    </row>
    <row r="81" spans="1:13">
      <c r="A81" s="757" t="s">
        <v>319</v>
      </c>
      <c r="B81" s="757"/>
      <c r="C81" s="757"/>
      <c r="D81" s="757"/>
      <c r="E81" s="757"/>
      <c r="F81" s="757"/>
      <c r="G81" s="757"/>
      <c r="H81" s="757"/>
      <c r="I81" s="757"/>
      <c r="J81" s="757"/>
      <c r="K81" s="757"/>
      <c r="L81" s="757"/>
      <c r="M81" s="757"/>
    </row>
    <row r="84" spans="1:13">
      <c r="A84" s="756" t="s">
        <v>661</v>
      </c>
      <c r="B84" s="756"/>
      <c r="C84" s="756"/>
      <c r="D84" s="756"/>
      <c r="E84" s="756"/>
      <c r="F84" s="756"/>
      <c r="G84" s="756"/>
      <c r="H84" s="756"/>
      <c r="I84" s="756"/>
      <c r="J84" s="756"/>
      <c r="K84" s="756"/>
      <c r="L84" s="756"/>
      <c r="M84" s="756"/>
    </row>
    <row r="85" spans="1:13">
      <c r="A85" s="757" t="s">
        <v>423</v>
      </c>
      <c r="B85" s="757"/>
      <c r="C85" s="757"/>
      <c r="D85" s="757"/>
      <c r="E85" s="757"/>
      <c r="F85" s="757"/>
      <c r="G85" s="757"/>
      <c r="H85" s="757"/>
      <c r="I85" s="757"/>
      <c r="J85" s="757"/>
      <c r="K85" s="757"/>
      <c r="L85" s="757"/>
      <c r="M85" s="757"/>
    </row>
    <row r="88" spans="1:13">
      <c r="A88" s="756" t="s">
        <v>662</v>
      </c>
      <c r="B88" s="756"/>
      <c r="C88" s="756"/>
      <c r="D88" s="756"/>
      <c r="E88" s="756"/>
      <c r="F88" s="756"/>
      <c r="G88" s="756"/>
      <c r="H88" s="756"/>
      <c r="I88" s="756"/>
      <c r="J88" s="756"/>
      <c r="K88" s="756"/>
      <c r="L88" s="756"/>
      <c r="M88" s="756"/>
    </row>
    <row r="89" spans="1:13">
      <c r="A89" s="757" t="s">
        <v>423</v>
      </c>
      <c r="B89" s="757"/>
      <c r="C89" s="757"/>
      <c r="D89" s="757"/>
      <c r="E89" s="757"/>
      <c r="F89" s="757"/>
      <c r="G89" s="757"/>
      <c r="H89" s="757"/>
      <c r="I89" s="757"/>
      <c r="J89" s="757"/>
      <c r="K89" s="757"/>
      <c r="L89" s="757"/>
      <c r="M89" s="757"/>
    </row>
    <row r="92" spans="1:13">
      <c r="A92" s="756" t="s">
        <v>659</v>
      </c>
      <c r="B92" s="756"/>
      <c r="C92" s="756"/>
      <c r="D92" s="756"/>
      <c r="E92" s="756"/>
      <c r="F92" s="756"/>
      <c r="G92" s="756"/>
      <c r="H92" s="756"/>
      <c r="I92" s="756"/>
      <c r="J92" s="756"/>
      <c r="K92" s="756"/>
      <c r="L92" s="756"/>
      <c r="M92" s="756"/>
    </row>
    <row r="93" spans="1:13">
      <c r="A93" s="757" t="s">
        <v>423</v>
      </c>
      <c r="B93" s="757"/>
      <c r="C93" s="757"/>
      <c r="D93" s="757"/>
      <c r="E93" s="757"/>
      <c r="F93" s="757"/>
      <c r="G93" s="757"/>
      <c r="H93" s="757"/>
      <c r="I93" s="757"/>
      <c r="J93" s="757"/>
      <c r="K93" s="757"/>
      <c r="L93" s="757"/>
      <c r="M93" s="757"/>
    </row>
    <row r="96" spans="1:13">
      <c r="A96" s="756" t="s">
        <v>663</v>
      </c>
      <c r="B96" s="756"/>
      <c r="C96" s="756"/>
      <c r="D96" s="756"/>
      <c r="E96" s="756"/>
      <c r="F96" s="756"/>
      <c r="G96" s="756"/>
      <c r="H96" s="756"/>
      <c r="I96" s="756"/>
      <c r="J96" s="756"/>
      <c r="K96" s="756"/>
      <c r="L96" s="756"/>
      <c r="M96" s="756"/>
    </row>
    <row r="97" spans="1:27">
      <c r="A97" s="757" t="s">
        <v>423</v>
      </c>
      <c r="B97" s="757"/>
      <c r="C97" s="757"/>
      <c r="D97" s="757"/>
      <c r="E97" s="757"/>
      <c r="F97" s="757"/>
      <c r="G97" s="757"/>
      <c r="H97" s="757"/>
      <c r="I97" s="757"/>
      <c r="J97" s="757"/>
      <c r="K97" s="757"/>
      <c r="L97" s="757"/>
      <c r="M97" s="757"/>
    </row>
    <row r="100" spans="1:27">
      <c r="A100" s="756" t="s">
        <v>664</v>
      </c>
      <c r="B100" s="756"/>
      <c r="C100" s="756"/>
      <c r="D100" s="756"/>
      <c r="E100" s="756"/>
      <c r="F100" s="756"/>
      <c r="G100" s="756"/>
      <c r="H100" s="756"/>
      <c r="I100" s="756"/>
      <c r="J100" s="756"/>
      <c r="K100" s="756"/>
      <c r="L100" s="756"/>
      <c r="M100" s="756"/>
      <c r="O100" s="756" t="s">
        <v>450</v>
      </c>
      <c r="P100" s="756"/>
      <c r="Q100" s="756"/>
      <c r="R100" s="756"/>
      <c r="S100" s="756"/>
      <c r="T100" s="756"/>
      <c r="U100" s="756"/>
      <c r="V100" s="756"/>
      <c r="W100" s="756"/>
      <c r="X100" s="756"/>
      <c r="Y100" s="756"/>
      <c r="Z100" s="756"/>
      <c r="AA100" s="756"/>
    </row>
    <row r="101" spans="1:27">
      <c r="A101" s="757" t="s">
        <v>429</v>
      </c>
      <c r="B101" s="757"/>
      <c r="C101" s="757"/>
      <c r="D101" s="757"/>
      <c r="E101" s="757"/>
      <c r="F101" s="757"/>
      <c r="G101" s="757"/>
      <c r="H101" s="757"/>
      <c r="I101" s="757"/>
      <c r="J101" s="757"/>
      <c r="K101" s="757"/>
      <c r="L101" s="757"/>
      <c r="M101" s="757"/>
      <c r="O101" s="757" t="s">
        <v>429</v>
      </c>
      <c r="P101" s="757"/>
      <c r="Q101" s="757"/>
      <c r="R101" s="757"/>
      <c r="S101" s="757"/>
      <c r="T101" s="757"/>
      <c r="U101" s="757"/>
      <c r="V101" s="757"/>
      <c r="W101" s="757"/>
      <c r="X101" s="757"/>
      <c r="Y101" s="757"/>
      <c r="Z101" s="757"/>
      <c r="AA101" s="757"/>
    </row>
    <row r="103" spans="1:27">
      <c r="A103" s="756" t="s">
        <v>665</v>
      </c>
      <c r="B103" s="756"/>
      <c r="C103" s="756"/>
      <c r="D103" s="756"/>
      <c r="E103" s="756"/>
      <c r="F103" s="756"/>
      <c r="G103" s="756"/>
      <c r="H103" s="756"/>
      <c r="I103" s="756"/>
      <c r="J103" s="756"/>
      <c r="K103" s="756"/>
      <c r="L103" s="756"/>
      <c r="M103" s="756"/>
    </row>
    <row r="104" spans="1:27">
      <c r="A104" s="757" t="s">
        <v>429</v>
      </c>
      <c r="B104" s="757"/>
      <c r="C104" s="757"/>
      <c r="D104" s="757"/>
      <c r="E104" s="757"/>
      <c r="F104" s="757"/>
      <c r="G104" s="757"/>
      <c r="H104" s="757"/>
      <c r="I104" s="757"/>
      <c r="J104" s="757"/>
      <c r="K104" s="757"/>
      <c r="L104" s="757"/>
      <c r="M104" s="757"/>
      <c r="O104" s="756" t="s">
        <v>450</v>
      </c>
      <c r="P104" s="756"/>
      <c r="Q104" s="756"/>
      <c r="R104" s="756"/>
      <c r="S104" s="756"/>
      <c r="T104" s="756"/>
      <c r="U104" s="756"/>
      <c r="V104" s="756"/>
      <c r="W104" s="756"/>
      <c r="X104" s="756"/>
      <c r="Y104" s="756"/>
      <c r="Z104" s="756"/>
      <c r="AA104" s="756"/>
    </row>
    <row r="105" spans="1:27">
      <c r="O105" s="757" t="s">
        <v>429</v>
      </c>
      <c r="P105" s="757"/>
      <c r="Q105" s="757"/>
      <c r="R105" s="757"/>
      <c r="S105" s="757"/>
      <c r="T105" s="757"/>
      <c r="U105" s="757"/>
      <c r="V105" s="757"/>
      <c r="W105" s="757"/>
      <c r="X105" s="757"/>
      <c r="Y105" s="757"/>
      <c r="Z105" s="757"/>
      <c r="AA105" s="757"/>
    </row>
    <row r="106" spans="1:27">
      <c r="A106" s="756" t="s">
        <v>449</v>
      </c>
      <c r="B106" s="756"/>
      <c r="C106" s="756"/>
      <c r="D106" s="756"/>
      <c r="E106" s="756"/>
      <c r="F106" s="756"/>
      <c r="G106" s="756"/>
      <c r="H106" s="756"/>
      <c r="I106" s="756"/>
      <c r="J106" s="756"/>
      <c r="K106" s="756"/>
      <c r="L106" s="756"/>
      <c r="M106" s="756"/>
    </row>
    <row r="107" spans="1:27">
      <c r="A107" s="757" t="s">
        <v>429</v>
      </c>
      <c r="B107" s="757"/>
      <c r="C107" s="757"/>
      <c r="D107" s="757"/>
      <c r="E107" s="757"/>
      <c r="F107" s="757"/>
      <c r="G107" s="757"/>
      <c r="H107" s="757"/>
      <c r="I107" s="757"/>
      <c r="J107" s="757"/>
      <c r="K107" s="757"/>
      <c r="L107" s="757"/>
      <c r="M107" s="757"/>
    </row>
    <row r="110" spans="1:27">
      <c r="A110" s="756" t="s">
        <v>448</v>
      </c>
      <c r="B110" s="756"/>
      <c r="C110" s="756"/>
      <c r="D110" s="756"/>
      <c r="E110" s="756"/>
      <c r="F110" s="756"/>
      <c r="G110" s="756"/>
      <c r="H110" s="756"/>
      <c r="I110" s="756"/>
      <c r="J110" s="756"/>
      <c r="K110" s="756"/>
      <c r="L110" s="756"/>
      <c r="M110" s="756"/>
    </row>
    <row r="111" spans="1:27">
      <c r="A111" s="757" t="s">
        <v>429</v>
      </c>
      <c r="B111" s="757"/>
      <c r="C111" s="757"/>
      <c r="D111" s="757"/>
      <c r="E111" s="757"/>
      <c r="F111" s="757"/>
      <c r="G111" s="757"/>
      <c r="H111" s="757"/>
      <c r="I111" s="757"/>
      <c r="J111" s="757"/>
      <c r="K111" s="757"/>
      <c r="L111" s="757"/>
      <c r="M111" s="757"/>
    </row>
    <row r="113" spans="1:27">
      <c r="A113" s="760"/>
      <c r="B113" s="760"/>
      <c r="C113" s="760"/>
      <c r="D113" s="760"/>
      <c r="E113" s="760"/>
      <c r="F113" s="760"/>
      <c r="G113" s="760"/>
      <c r="H113" s="760"/>
      <c r="I113" s="760"/>
      <c r="J113" s="760"/>
      <c r="K113" s="760"/>
      <c r="L113" s="760"/>
      <c r="M113" s="760"/>
    </row>
    <row r="114" spans="1:27">
      <c r="A114" s="758" t="s">
        <v>478</v>
      </c>
      <c r="B114" s="758"/>
      <c r="C114" s="758"/>
      <c r="D114" s="758"/>
      <c r="E114" s="758"/>
      <c r="F114" s="758"/>
      <c r="G114" s="758"/>
      <c r="H114" s="758"/>
      <c r="I114" s="758"/>
      <c r="J114" s="758"/>
      <c r="K114" s="758"/>
      <c r="L114" s="758"/>
      <c r="M114" s="758"/>
      <c r="O114" s="758" t="s">
        <v>668</v>
      </c>
      <c r="P114" s="758"/>
      <c r="Q114" s="758"/>
      <c r="R114" s="758"/>
      <c r="S114" s="758"/>
      <c r="T114" s="758"/>
      <c r="U114" s="758"/>
      <c r="V114" s="758"/>
      <c r="W114" s="758"/>
      <c r="X114" s="758"/>
      <c r="Y114" s="758"/>
      <c r="Z114" s="758"/>
      <c r="AA114" s="758"/>
    </row>
    <row r="115" spans="1:27">
      <c r="A115" s="759" t="s">
        <v>423</v>
      </c>
      <c r="B115" s="759"/>
      <c r="C115" s="759"/>
      <c r="D115" s="759"/>
      <c r="E115" s="759"/>
      <c r="F115" s="759"/>
      <c r="G115" s="759"/>
      <c r="H115" s="759"/>
      <c r="I115" s="759"/>
      <c r="J115" s="759"/>
      <c r="K115" s="759"/>
      <c r="L115" s="759"/>
      <c r="M115" s="759"/>
      <c r="O115" s="759" t="s">
        <v>423</v>
      </c>
      <c r="P115" s="759"/>
      <c r="Q115" s="759"/>
      <c r="R115" s="759"/>
      <c r="S115" s="759"/>
      <c r="T115" s="759"/>
      <c r="U115" s="759"/>
      <c r="V115" s="759"/>
      <c r="W115" s="759"/>
      <c r="X115" s="759"/>
      <c r="Y115" s="759"/>
      <c r="Z115" s="759"/>
      <c r="AA115" s="759"/>
    </row>
    <row r="118" spans="1:27">
      <c r="A118" s="760"/>
      <c r="B118" s="760"/>
      <c r="C118" s="760"/>
      <c r="D118" s="760"/>
      <c r="E118" s="760"/>
      <c r="F118" s="760"/>
      <c r="G118" s="760"/>
      <c r="H118" s="760"/>
      <c r="I118" s="760"/>
      <c r="J118" s="760"/>
      <c r="K118" s="760"/>
      <c r="L118" s="760"/>
      <c r="M118" s="760"/>
    </row>
    <row r="119" spans="1:27">
      <c r="A119" s="758" t="s">
        <v>524</v>
      </c>
      <c r="B119" s="758"/>
      <c r="C119" s="758"/>
      <c r="D119" s="758"/>
      <c r="E119" s="758"/>
      <c r="F119" s="758"/>
      <c r="G119" s="758"/>
      <c r="H119" s="758"/>
      <c r="I119" s="758"/>
      <c r="J119" s="758"/>
      <c r="K119" s="758"/>
      <c r="L119" s="758"/>
      <c r="M119" s="758"/>
      <c r="O119" s="758" t="s">
        <v>658</v>
      </c>
      <c r="P119" s="758"/>
      <c r="Q119" s="758"/>
      <c r="R119" s="758"/>
      <c r="S119" s="758"/>
      <c r="T119" s="758"/>
      <c r="U119" s="758"/>
      <c r="V119" s="758"/>
      <c r="W119" s="758"/>
      <c r="X119" s="758"/>
      <c r="Y119" s="758"/>
      <c r="Z119" s="758"/>
      <c r="AA119" s="758"/>
    </row>
    <row r="120" spans="1:27">
      <c r="A120" s="759" t="s">
        <v>423</v>
      </c>
      <c r="B120" s="759"/>
      <c r="C120" s="759"/>
      <c r="D120" s="759"/>
      <c r="E120" s="759"/>
      <c r="F120" s="759"/>
      <c r="G120" s="759"/>
      <c r="H120" s="759"/>
      <c r="I120" s="759"/>
      <c r="J120" s="759"/>
      <c r="K120" s="759"/>
      <c r="L120" s="759"/>
      <c r="M120" s="759"/>
      <c r="O120" s="759" t="s">
        <v>423</v>
      </c>
      <c r="P120" s="759"/>
      <c r="Q120" s="759"/>
      <c r="R120" s="759"/>
      <c r="S120" s="759"/>
      <c r="T120" s="759"/>
      <c r="U120" s="759"/>
      <c r="V120" s="759"/>
      <c r="W120" s="759"/>
      <c r="X120" s="759"/>
      <c r="Y120" s="759"/>
      <c r="Z120" s="759"/>
      <c r="AA120" s="759"/>
    </row>
    <row r="123" spans="1:27">
      <c r="O123" s="758" t="s">
        <v>667</v>
      </c>
      <c r="P123" s="758"/>
      <c r="Q123" s="758"/>
      <c r="R123" s="758"/>
      <c r="S123" s="758"/>
      <c r="T123" s="758"/>
      <c r="U123" s="758"/>
      <c r="V123" s="758"/>
      <c r="W123" s="758"/>
      <c r="X123" s="758"/>
      <c r="Y123" s="758"/>
      <c r="Z123" s="758"/>
      <c r="AA123" s="758"/>
    </row>
    <row r="124" spans="1:27">
      <c r="A124" s="758" t="s">
        <v>526</v>
      </c>
      <c r="B124" s="758"/>
      <c r="C124" s="758"/>
      <c r="D124" s="758"/>
      <c r="E124" s="758"/>
      <c r="F124" s="758"/>
      <c r="G124" s="758"/>
      <c r="H124" s="758"/>
      <c r="I124" s="758"/>
      <c r="J124" s="758"/>
      <c r="K124" s="758"/>
      <c r="L124" s="758"/>
      <c r="M124" s="758"/>
      <c r="O124" s="759" t="s">
        <v>423</v>
      </c>
      <c r="P124" s="759"/>
      <c r="Q124" s="759"/>
      <c r="R124" s="759"/>
      <c r="S124" s="759"/>
      <c r="T124" s="759"/>
      <c r="U124" s="759"/>
      <c r="V124" s="759"/>
      <c r="W124" s="759"/>
      <c r="X124" s="759"/>
      <c r="Y124" s="759"/>
      <c r="Z124" s="759"/>
      <c r="AA124" s="759"/>
    </row>
    <row r="125" spans="1:27">
      <c r="A125" s="759" t="s">
        <v>423</v>
      </c>
      <c r="B125" s="759"/>
      <c r="C125" s="759"/>
      <c r="D125" s="759"/>
      <c r="E125" s="759"/>
      <c r="F125" s="759"/>
      <c r="G125" s="759"/>
      <c r="H125" s="759"/>
      <c r="I125" s="759"/>
      <c r="J125" s="759"/>
      <c r="K125" s="759"/>
      <c r="L125" s="759"/>
      <c r="M125" s="759"/>
    </row>
    <row r="128" spans="1:27">
      <c r="A128" s="758" t="s">
        <v>604</v>
      </c>
      <c r="B128" s="758"/>
      <c r="C128" s="758"/>
      <c r="D128" s="758"/>
      <c r="E128" s="758"/>
      <c r="F128" s="758"/>
      <c r="G128" s="758"/>
      <c r="H128" s="758"/>
      <c r="I128" s="758"/>
      <c r="J128" s="758"/>
      <c r="K128" s="758"/>
      <c r="L128" s="758"/>
      <c r="M128" s="758"/>
    </row>
    <row r="129" spans="1:13">
      <c r="A129" s="759" t="s">
        <v>423</v>
      </c>
      <c r="B129" s="759"/>
      <c r="C129" s="759"/>
      <c r="D129" s="759"/>
      <c r="E129" s="759"/>
      <c r="F129" s="759"/>
      <c r="G129" s="759"/>
      <c r="H129" s="759"/>
      <c r="I129" s="759"/>
      <c r="J129" s="759"/>
      <c r="K129" s="759"/>
      <c r="L129" s="759"/>
      <c r="M129" s="759"/>
    </row>
    <row r="131" spans="1:13">
      <c r="A131" s="758" t="s">
        <v>646</v>
      </c>
      <c r="B131" s="758"/>
      <c r="C131" s="758"/>
      <c r="D131" s="758"/>
      <c r="E131" s="758"/>
      <c r="F131" s="758"/>
      <c r="G131" s="758"/>
      <c r="H131" s="758"/>
      <c r="I131" s="758"/>
      <c r="J131" s="758"/>
      <c r="K131" s="758"/>
      <c r="L131" s="758"/>
      <c r="M131" s="758"/>
    </row>
    <row r="132" spans="1:13">
      <c r="A132" s="759" t="s">
        <v>423</v>
      </c>
      <c r="B132" s="759"/>
      <c r="C132" s="759"/>
      <c r="D132" s="759"/>
      <c r="E132" s="759"/>
      <c r="F132" s="759"/>
      <c r="G132" s="759"/>
      <c r="H132" s="759"/>
      <c r="I132" s="759"/>
      <c r="J132" s="759"/>
      <c r="K132" s="759"/>
      <c r="L132" s="759"/>
      <c r="M132" s="759"/>
    </row>
    <row r="137" spans="1:13">
      <c r="A137" s="756" t="s">
        <v>647</v>
      </c>
      <c r="B137" s="756"/>
      <c r="C137" s="756"/>
      <c r="D137" s="756"/>
      <c r="E137" s="756"/>
      <c r="F137" s="756"/>
      <c r="G137" s="756"/>
      <c r="H137" s="756"/>
      <c r="I137" s="756"/>
      <c r="J137" s="756"/>
      <c r="K137" s="756"/>
      <c r="L137" s="756"/>
      <c r="M137" s="756"/>
    </row>
    <row r="138" spans="1:13">
      <c r="A138" s="757" t="s">
        <v>319</v>
      </c>
      <c r="B138" s="757"/>
      <c r="C138" s="757"/>
      <c r="D138" s="757"/>
      <c r="E138" s="757"/>
      <c r="F138" s="757"/>
      <c r="G138" s="757"/>
      <c r="H138" s="757"/>
      <c r="I138" s="757"/>
      <c r="J138" s="757"/>
      <c r="K138" s="757"/>
      <c r="L138" s="757"/>
      <c r="M138" s="757"/>
    </row>
    <row r="141" spans="1:13">
      <c r="A141" s="756" t="s">
        <v>648</v>
      </c>
      <c r="B141" s="756"/>
      <c r="C141" s="756"/>
      <c r="D141" s="756"/>
      <c r="E141" s="756"/>
      <c r="F141" s="756"/>
      <c r="G141" s="756"/>
      <c r="H141" s="756"/>
      <c r="I141" s="756"/>
      <c r="J141" s="756"/>
      <c r="K141" s="756"/>
      <c r="L141" s="756"/>
      <c r="M141" s="756"/>
    </row>
    <row r="142" spans="1:13">
      <c r="A142" s="757" t="s">
        <v>319</v>
      </c>
      <c r="B142" s="757"/>
      <c r="C142" s="757"/>
      <c r="D142" s="757"/>
      <c r="E142" s="757"/>
      <c r="F142" s="757"/>
      <c r="G142" s="757"/>
      <c r="H142" s="757"/>
      <c r="I142" s="757"/>
      <c r="J142" s="757"/>
      <c r="K142" s="757"/>
      <c r="L142" s="757"/>
      <c r="M142" s="757"/>
    </row>
    <row r="145" spans="1:13">
      <c r="A145" s="756" t="s">
        <v>649</v>
      </c>
      <c r="B145" s="756"/>
      <c r="C145" s="756"/>
      <c r="D145" s="756"/>
      <c r="E145" s="756"/>
      <c r="F145" s="756"/>
      <c r="G145" s="756"/>
      <c r="H145" s="756"/>
      <c r="I145" s="756"/>
      <c r="J145" s="756"/>
      <c r="K145" s="756"/>
      <c r="L145" s="756"/>
      <c r="M145" s="756"/>
    </row>
    <row r="146" spans="1:13">
      <c r="A146" s="757" t="s">
        <v>319</v>
      </c>
      <c r="B146" s="757"/>
      <c r="C146" s="757"/>
      <c r="D146" s="757"/>
      <c r="E146" s="757"/>
      <c r="F146" s="757"/>
      <c r="G146" s="757"/>
      <c r="H146" s="757"/>
      <c r="I146" s="757"/>
      <c r="J146" s="757"/>
      <c r="K146" s="757"/>
      <c r="L146" s="757"/>
      <c r="M146" s="757"/>
    </row>
    <row r="149" spans="1:13">
      <c r="A149" s="756" t="s">
        <v>650</v>
      </c>
      <c r="B149" s="756"/>
      <c r="C149" s="756"/>
      <c r="D149" s="756"/>
      <c r="E149" s="756"/>
      <c r="F149" s="756"/>
      <c r="G149" s="756"/>
      <c r="H149" s="756"/>
      <c r="I149" s="756"/>
      <c r="J149" s="756"/>
      <c r="K149" s="756"/>
      <c r="L149" s="756"/>
      <c r="M149" s="756"/>
    </row>
    <row r="150" spans="1:13">
      <c r="A150" s="757" t="s">
        <v>319</v>
      </c>
      <c r="B150" s="757"/>
      <c r="C150" s="757"/>
      <c r="D150" s="757"/>
      <c r="E150" s="757"/>
      <c r="F150" s="757"/>
      <c r="G150" s="757"/>
      <c r="H150" s="757"/>
      <c r="I150" s="757"/>
      <c r="J150" s="757"/>
      <c r="K150" s="757"/>
      <c r="L150" s="757"/>
      <c r="M150" s="757"/>
    </row>
    <row r="153" spans="1:13">
      <c r="A153" s="756" t="s">
        <v>656</v>
      </c>
      <c r="B153" s="756"/>
      <c r="C153" s="756"/>
      <c r="D153" s="756"/>
      <c r="E153" s="756"/>
      <c r="F153" s="756"/>
      <c r="G153" s="756"/>
      <c r="H153" s="756"/>
      <c r="I153" s="756"/>
      <c r="J153" s="756"/>
      <c r="K153" s="756"/>
      <c r="L153" s="756"/>
      <c r="M153" s="756"/>
    </row>
    <row r="154" spans="1:13">
      <c r="A154" s="757" t="s">
        <v>319</v>
      </c>
      <c r="B154" s="757"/>
      <c r="C154" s="757"/>
      <c r="D154" s="757"/>
      <c r="E154" s="757"/>
      <c r="F154" s="757"/>
      <c r="G154" s="757"/>
      <c r="H154" s="757"/>
      <c r="I154" s="757"/>
      <c r="J154" s="757"/>
      <c r="K154" s="757"/>
      <c r="L154" s="757"/>
      <c r="M154" s="757"/>
    </row>
    <row r="157" spans="1:13">
      <c r="A157" s="756" t="s">
        <v>657</v>
      </c>
      <c r="B157" s="756"/>
      <c r="C157" s="756"/>
      <c r="D157" s="756"/>
      <c r="E157" s="756"/>
      <c r="F157" s="756"/>
      <c r="G157" s="756"/>
      <c r="H157" s="756"/>
      <c r="I157" s="756"/>
      <c r="J157" s="756"/>
      <c r="K157" s="756"/>
      <c r="L157" s="756"/>
      <c r="M157" s="756"/>
    </row>
    <row r="158" spans="1:13">
      <c r="A158" s="757" t="s">
        <v>319</v>
      </c>
      <c r="B158" s="757"/>
      <c r="C158" s="757"/>
      <c r="D158" s="757"/>
      <c r="E158" s="757"/>
      <c r="F158" s="757"/>
      <c r="G158" s="757"/>
      <c r="H158" s="757"/>
      <c r="I158" s="757"/>
      <c r="J158" s="757"/>
      <c r="K158" s="757"/>
      <c r="L158" s="757"/>
      <c r="M158" s="757"/>
    </row>
    <row r="161" spans="1:13">
      <c r="A161" s="756" t="s">
        <v>842</v>
      </c>
      <c r="B161" s="756"/>
      <c r="C161" s="756"/>
      <c r="D161" s="756"/>
      <c r="E161" s="756"/>
      <c r="F161" s="756"/>
      <c r="G161" s="756"/>
      <c r="H161" s="756"/>
      <c r="I161" s="756"/>
      <c r="J161" s="756"/>
      <c r="K161" s="756"/>
      <c r="L161" s="756"/>
      <c r="M161" s="756"/>
    </row>
    <row r="162" spans="1:13">
      <c r="A162" s="757" t="s">
        <v>843</v>
      </c>
      <c r="B162" s="757"/>
      <c r="C162" s="757"/>
      <c r="D162" s="757"/>
      <c r="E162" s="757"/>
      <c r="F162" s="757"/>
      <c r="G162" s="757"/>
      <c r="H162" s="757"/>
      <c r="I162" s="757"/>
      <c r="J162" s="757"/>
      <c r="K162" s="757"/>
      <c r="L162" s="757"/>
      <c r="M162" s="757"/>
    </row>
    <row r="165" spans="1:13">
      <c r="A165" s="756" t="s">
        <v>844</v>
      </c>
      <c r="B165" s="756"/>
      <c r="C165" s="756"/>
      <c r="D165" s="756"/>
      <c r="E165" s="756"/>
      <c r="F165" s="756"/>
      <c r="G165" s="756"/>
      <c r="H165" s="756"/>
      <c r="I165" s="756"/>
      <c r="J165" s="756"/>
      <c r="K165" s="756"/>
      <c r="L165" s="756"/>
      <c r="M165" s="756"/>
    </row>
    <row r="166" spans="1:13">
      <c r="A166" s="757" t="s">
        <v>845</v>
      </c>
      <c r="B166" s="757"/>
      <c r="C166" s="757"/>
      <c r="D166" s="757"/>
      <c r="E166" s="757"/>
      <c r="F166" s="757"/>
      <c r="G166" s="757"/>
      <c r="H166" s="757"/>
      <c r="I166" s="757"/>
      <c r="J166" s="757"/>
      <c r="K166" s="757"/>
      <c r="L166" s="757"/>
      <c r="M166" s="757"/>
    </row>
    <row r="168" spans="1:13">
      <c r="A168" s="756" t="s">
        <v>889</v>
      </c>
      <c r="B168" s="756"/>
      <c r="C168" s="756"/>
      <c r="D168" s="756"/>
      <c r="E168" s="756"/>
      <c r="F168" s="756"/>
      <c r="G168" s="756"/>
      <c r="H168" s="756"/>
      <c r="I168" s="756"/>
      <c r="J168" s="756"/>
      <c r="K168" s="756"/>
      <c r="L168" s="756"/>
      <c r="M168" s="756"/>
    </row>
    <row r="169" spans="1:13">
      <c r="A169" s="757" t="s">
        <v>845</v>
      </c>
      <c r="B169" s="757"/>
      <c r="C169" s="757"/>
      <c r="D169" s="757"/>
      <c r="E169" s="757"/>
      <c r="F169" s="757"/>
      <c r="G169" s="757"/>
      <c r="H169" s="757"/>
      <c r="I169" s="757"/>
      <c r="J169" s="757"/>
      <c r="K169" s="757"/>
      <c r="L169" s="757"/>
      <c r="M169" s="757"/>
    </row>
    <row r="172" spans="1:13">
      <c r="A172" s="756" t="s">
        <v>1003</v>
      </c>
      <c r="B172" s="756"/>
      <c r="C172" s="756"/>
      <c r="D172" s="756"/>
      <c r="E172" s="756"/>
      <c r="F172" s="756"/>
      <c r="G172" s="756"/>
      <c r="H172" s="756"/>
      <c r="I172" s="756"/>
      <c r="J172" s="756"/>
      <c r="K172" s="756"/>
      <c r="L172" s="756"/>
      <c r="M172" s="756"/>
    </row>
    <row r="173" spans="1:13">
      <c r="A173" s="757" t="s">
        <v>845</v>
      </c>
      <c r="B173" s="757"/>
      <c r="C173" s="757"/>
      <c r="D173" s="757"/>
      <c r="E173" s="757"/>
      <c r="F173" s="757"/>
      <c r="G173" s="757"/>
      <c r="H173" s="757"/>
      <c r="I173" s="757"/>
      <c r="J173" s="757"/>
      <c r="K173" s="757"/>
      <c r="L173" s="757"/>
      <c r="M173" s="757"/>
    </row>
    <row r="175" spans="1:13">
      <c r="A175" s="756" t="s">
        <v>1004</v>
      </c>
      <c r="B175" s="756"/>
      <c r="C175" s="756"/>
      <c r="D175" s="756"/>
      <c r="E175" s="756"/>
      <c r="F175" s="756"/>
      <c r="G175" s="756"/>
      <c r="H175" s="756"/>
      <c r="I175" s="756"/>
      <c r="J175" s="756"/>
      <c r="K175" s="756"/>
      <c r="L175" s="756"/>
      <c r="M175" s="756"/>
    </row>
    <row r="176" spans="1:13">
      <c r="A176" s="757" t="s">
        <v>845</v>
      </c>
      <c r="B176" s="757"/>
      <c r="C176" s="757"/>
      <c r="D176" s="757"/>
      <c r="E176" s="757"/>
      <c r="F176" s="757"/>
      <c r="G176" s="757"/>
      <c r="H176" s="757"/>
      <c r="I176" s="757"/>
      <c r="J176" s="757"/>
      <c r="K176" s="757"/>
      <c r="L176" s="757"/>
      <c r="M176" s="757"/>
    </row>
    <row r="178" spans="1:13">
      <c r="A178" s="756" t="s">
        <v>1048</v>
      </c>
      <c r="B178" s="756"/>
      <c r="C178" s="756"/>
      <c r="D178" s="756"/>
      <c r="E178" s="756"/>
      <c r="F178" s="756"/>
      <c r="G178" s="756"/>
      <c r="H178" s="756"/>
      <c r="I178" s="756"/>
      <c r="J178" s="756"/>
      <c r="K178" s="756"/>
      <c r="L178" s="756"/>
      <c r="M178" s="756"/>
    </row>
    <row r="179" spans="1:13">
      <c r="A179" s="757" t="s">
        <v>845</v>
      </c>
      <c r="B179" s="757"/>
      <c r="C179" s="757"/>
      <c r="D179" s="757"/>
      <c r="E179" s="757"/>
      <c r="F179" s="757"/>
      <c r="G179" s="757"/>
      <c r="H179" s="757"/>
      <c r="I179" s="757"/>
      <c r="J179" s="757"/>
      <c r="K179" s="757"/>
      <c r="L179" s="757"/>
      <c r="M179" s="757"/>
    </row>
    <row r="181" spans="1:13">
      <c r="A181" s="756" t="s">
        <v>1086</v>
      </c>
      <c r="B181" s="756"/>
      <c r="C181" s="756"/>
      <c r="D181" s="756"/>
      <c r="E181" s="756"/>
      <c r="F181" s="756"/>
      <c r="G181" s="756"/>
      <c r="H181" s="756"/>
      <c r="I181" s="756"/>
      <c r="J181" s="756"/>
      <c r="K181" s="756"/>
      <c r="L181" s="756"/>
      <c r="M181" s="756"/>
    </row>
    <row r="182" spans="1:13">
      <c r="A182" s="757" t="s">
        <v>845</v>
      </c>
      <c r="B182" s="757"/>
      <c r="C182" s="757"/>
      <c r="D182" s="757"/>
      <c r="E182" s="757"/>
      <c r="F182" s="757"/>
      <c r="G182" s="757"/>
      <c r="H182" s="757"/>
      <c r="I182" s="757"/>
      <c r="J182" s="757"/>
      <c r="K182" s="757"/>
      <c r="L182" s="757"/>
      <c r="M182" s="757"/>
    </row>
    <row r="184" spans="1:13">
      <c r="A184" s="756" t="s">
        <v>1167</v>
      </c>
      <c r="B184" s="756"/>
      <c r="C184" s="756"/>
      <c r="D184" s="756"/>
      <c r="E184" s="756"/>
      <c r="F184" s="756"/>
      <c r="G184" s="756"/>
      <c r="H184" s="756"/>
      <c r="I184" s="756"/>
      <c r="J184" s="756"/>
      <c r="K184" s="756"/>
      <c r="L184" s="756"/>
      <c r="M184" s="756"/>
    </row>
    <row r="185" spans="1:13">
      <c r="A185" s="757" t="s">
        <v>845</v>
      </c>
      <c r="B185" s="757"/>
      <c r="C185" s="757"/>
      <c r="D185" s="757"/>
      <c r="E185" s="757"/>
      <c r="F185" s="757"/>
      <c r="G185" s="757"/>
      <c r="H185" s="757"/>
      <c r="I185" s="757"/>
      <c r="J185" s="757"/>
      <c r="K185" s="757"/>
      <c r="L185" s="757"/>
      <c r="M185" s="757"/>
    </row>
    <row r="187" spans="1:13">
      <c r="A187" s="756" t="s">
        <v>1168</v>
      </c>
      <c r="B187" s="756"/>
      <c r="C187" s="756"/>
      <c r="D187" s="756"/>
      <c r="E187" s="756"/>
      <c r="F187" s="756"/>
      <c r="G187" s="756"/>
      <c r="H187" s="756"/>
      <c r="I187" s="756"/>
      <c r="J187" s="756"/>
      <c r="K187" s="756"/>
      <c r="L187" s="756"/>
      <c r="M187" s="756"/>
    </row>
    <row r="188" spans="1:13">
      <c r="A188" s="757" t="s">
        <v>845</v>
      </c>
      <c r="B188" s="757"/>
      <c r="C188" s="757"/>
      <c r="D188" s="757"/>
      <c r="E188" s="757"/>
      <c r="F188" s="757"/>
      <c r="G188" s="757"/>
      <c r="H188" s="757"/>
      <c r="I188" s="757"/>
      <c r="J188" s="757"/>
      <c r="K188" s="757"/>
      <c r="L188" s="757"/>
      <c r="M188" s="757"/>
    </row>
    <row r="191" spans="1:13">
      <c r="A191" s="756" t="s">
        <v>1298</v>
      </c>
      <c r="B191" s="756"/>
      <c r="C191" s="756"/>
      <c r="D191" s="756"/>
      <c r="E191" s="756"/>
      <c r="F191" s="756"/>
      <c r="G191" s="756"/>
      <c r="H191" s="756"/>
      <c r="I191" s="756"/>
      <c r="J191" s="756"/>
      <c r="K191" s="756"/>
      <c r="L191" s="756"/>
      <c r="M191" s="756"/>
    </row>
    <row r="192" spans="1:13">
      <c r="A192" s="757" t="s">
        <v>845</v>
      </c>
      <c r="B192" s="757"/>
      <c r="C192" s="757"/>
      <c r="D192" s="757"/>
      <c r="E192" s="757"/>
      <c r="F192" s="757"/>
      <c r="G192" s="757"/>
      <c r="H192" s="757"/>
      <c r="I192" s="757"/>
      <c r="J192" s="757"/>
      <c r="K192" s="757"/>
      <c r="L192" s="757"/>
      <c r="M192" s="757"/>
    </row>
    <row r="197" spans="1:13">
      <c r="A197" s="756" t="s">
        <v>1299</v>
      </c>
      <c r="B197" s="756"/>
      <c r="C197" s="756"/>
      <c r="D197" s="756"/>
      <c r="E197" s="756"/>
      <c r="F197" s="756"/>
      <c r="G197" s="756"/>
      <c r="H197" s="756"/>
      <c r="I197" s="756"/>
      <c r="J197" s="756"/>
      <c r="K197" s="756"/>
      <c r="L197" s="756"/>
      <c r="M197" s="756"/>
    </row>
    <row r="198" spans="1:13">
      <c r="A198" s="757" t="s">
        <v>845</v>
      </c>
      <c r="B198" s="757"/>
      <c r="C198" s="757"/>
      <c r="D198" s="757"/>
      <c r="E198" s="757"/>
      <c r="F198" s="757"/>
      <c r="G198" s="757"/>
      <c r="H198" s="757"/>
      <c r="I198" s="757"/>
      <c r="J198" s="757"/>
      <c r="K198" s="757"/>
      <c r="L198" s="757"/>
      <c r="M198" s="757"/>
    </row>
    <row r="200" spans="1:13">
      <c r="A200" s="756" t="s">
        <v>1405</v>
      </c>
      <c r="B200" s="756"/>
      <c r="C200" s="756"/>
      <c r="D200" s="756"/>
      <c r="E200" s="756"/>
      <c r="F200" s="756"/>
      <c r="G200" s="756"/>
      <c r="H200" s="756"/>
      <c r="I200" s="756"/>
      <c r="J200" s="756"/>
      <c r="K200" s="756"/>
      <c r="L200" s="756"/>
      <c r="M200" s="756"/>
    </row>
    <row r="201" spans="1:13">
      <c r="A201" s="757" t="s">
        <v>845</v>
      </c>
      <c r="B201" s="757"/>
      <c r="C201" s="757"/>
      <c r="D201" s="757"/>
      <c r="E201" s="757"/>
      <c r="F201" s="757"/>
      <c r="G201" s="757"/>
      <c r="H201" s="757"/>
      <c r="I201" s="757"/>
      <c r="J201" s="757"/>
      <c r="K201" s="757"/>
      <c r="L201" s="757"/>
      <c r="M201" s="757"/>
    </row>
    <row r="203" spans="1:13">
      <c r="A203" s="756" t="s">
        <v>1406</v>
      </c>
      <c r="B203" s="756"/>
      <c r="C203" s="756"/>
      <c r="D203" s="756"/>
      <c r="E203" s="756"/>
      <c r="F203" s="756"/>
      <c r="G203" s="756"/>
      <c r="H203" s="756"/>
      <c r="I203" s="756"/>
      <c r="J203" s="756"/>
      <c r="K203" s="756"/>
      <c r="L203" s="756"/>
      <c r="M203" s="756"/>
    </row>
    <row r="204" spans="1:13">
      <c r="A204" s="757" t="s">
        <v>845</v>
      </c>
      <c r="B204" s="757"/>
      <c r="C204" s="757"/>
      <c r="D204" s="757"/>
      <c r="E204" s="757"/>
      <c r="F204" s="757"/>
      <c r="G204" s="757"/>
      <c r="H204" s="757"/>
      <c r="I204" s="757"/>
      <c r="J204" s="757"/>
      <c r="K204" s="757"/>
      <c r="L204" s="757"/>
      <c r="M204" s="757"/>
    </row>
    <row r="207" spans="1:13">
      <c r="A207" s="756" t="s">
        <v>1407</v>
      </c>
      <c r="B207" s="756"/>
      <c r="C207" s="756"/>
      <c r="D207" s="756"/>
      <c r="E207" s="756"/>
      <c r="F207" s="756"/>
      <c r="G207" s="756"/>
      <c r="H207" s="756"/>
      <c r="I207" s="756"/>
      <c r="J207" s="756"/>
      <c r="K207" s="756"/>
      <c r="L207" s="756"/>
      <c r="M207" s="756"/>
    </row>
    <row r="208" spans="1:13">
      <c r="A208" s="757" t="s">
        <v>845</v>
      </c>
      <c r="B208" s="757"/>
      <c r="C208" s="757"/>
      <c r="D208" s="757"/>
      <c r="E208" s="757"/>
      <c r="F208" s="757"/>
      <c r="G208" s="757"/>
      <c r="H208" s="757"/>
      <c r="I208" s="757"/>
      <c r="J208" s="757"/>
      <c r="K208" s="757"/>
      <c r="L208" s="757"/>
      <c r="M208" s="757"/>
    </row>
    <row r="210" spans="1:13">
      <c r="A210" s="756" t="s">
        <v>1526</v>
      </c>
      <c r="B210" s="756"/>
      <c r="C210" s="756"/>
      <c r="D210" s="756"/>
      <c r="E210" s="756"/>
      <c r="F210" s="756"/>
      <c r="G210" s="756"/>
      <c r="H210" s="756"/>
      <c r="I210" s="756"/>
      <c r="J210" s="756"/>
      <c r="K210" s="756"/>
      <c r="L210" s="756"/>
      <c r="M210" s="756"/>
    </row>
    <row r="211" spans="1:13">
      <c r="A211" s="757" t="s">
        <v>845</v>
      </c>
      <c r="B211" s="757"/>
      <c r="C211" s="757"/>
      <c r="D211" s="757"/>
      <c r="E211" s="757"/>
      <c r="F211" s="757"/>
      <c r="G211" s="757"/>
      <c r="H211" s="757"/>
      <c r="I211" s="757"/>
      <c r="J211" s="757"/>
      <c r="K211" s="757"/>
      <c r="L211" s="757"/>
      <c r="M211" s="757"/>
    </row>
    <row r="213" spans="1:13">
      <c r="A213" s="756" t="s">
        <v>1527</v>
      </c>
      <c r="B213" s="756"/>
      <c r="C213" s="756"/>
      <c r="D213" s="756"/>
      <c r="E213" s="756"/>
      <c r="F213" s="756"/>
      <c r="G213" s="756"/>
      <c r="H213" s="756"/>
      <c r="I213" s="756"/>
      <c r="J213" s="756"/>
      <c r="K213" s="756"/>
      <c r="L213" s="756"/>
      <c r="M213" s="756"/>
    </row>
    <row r="214" spans="1:13">
      <c r="A214" s="757" t="s">
        <v>845</v>
      </c>
      <c r="B214" s="757"/>
      <c r="C214" s="757"/>
      <c r="D214" s="757"/>
      <c r="E214" s="757"/>
      <c r="F214" s="757"/>
      <c r="G214" s="757"/>
      <c r="H214" s="757"/>
      <c r="I214" s="757"/>
      <c r="J214" s="757"/>
      <c r="K214" s="757"/>
      <c r="L214" s="757"/>
      <c r="M214" s="757"/>
    </row>
    <row r="216" spans="1:13">
      <c r="A216" s="756" t="s">
        <v>1528</v>
      </c>
      <c r="B216" s="756"/>
      <c r="C216" s="756"/>
      <c r="D216" s="756"/>
      <c r="E216" s="756"/>
      <c r="F216" s="756"/>
      <c r="G216" s="756"/>
      <c r="H216" s="756"/>
      <c r="I216" s="756"/>
      <c r="J216" s="756"/>
      <c r="K216" s="756"/>
      <c r="L216" s="756"/>
      <c r="M216" s="756"/>
    </row>
    <row r="217" spans="1:13">
      <c r="A217" s="757" t="s">
        <v>845</v>
      </c>
      <c r="B217" s="757"/>
      <c r="C217" s="757"/>
      <c r="D217" s="757"/>
      <c r="E217" s="757"/>
      <c r="F217" s="757"/>
      <c r="G217" s="757"/>
      <c r="H217" s="757"/>
      <c r="I217" s="757"/>
      <c r="J217" s="757"/>
      <c r="K217" s="757"/>
      <c r="L217" s="757"/>
      <c r="M217" s="757"/>
    </row>
    <row r="219" spans="1:13">
      <c r="A219" s="756" t="s">
        <v>3176</v>
      </c>
      <c r="B219" s="756"/>
      <c r="C219" s="756"/>
      <c r="D219" s="756"/>
      <c r="E219" s="756"/>
      <c r="F219" s="756"/>
      <c r="G219" s="756"/>
      <c r="H219" s="756"/>
      <c r="I219" s="756"/>
      <c r="J219" s="756"/>
      <c r="K219" s="756"/>
      <c r="L219" s="756"/>
      <c r="M219" s="756"/>
    </row>
    <row r="220" spans="1:13">
      <c r="A220" s="757" t="s">
        <v>3175</v>
      </c>
      <c r="B220" s="757"/>
      <c r="C220" s="757"/>
      <c r="D220" s="757"/>
      <c r="E220" s="757"/>
      <c r="F220" s="757"/>
      <c r="G220" s="757"/>
      <c r="H220" s="757"/>
      <c r="I220" s="757"/>
      <c r="J220" s="757"/>
      <c r="K220" s="757"/>
      <c r="L220" s="757"/>
      <c r="M220" s="757"/>
    </row>
    <row r="222" spans="1:13">
      <c r="A222" s="756" t="s">
        <v>3563</v>
      </c>
      <c r="B222" s="756"/>
      <c r="C222" s="756"/>
      <c r="D222" s="756"/>
      <c r="E222" s="756"/>
      <c r="F222" s="756"/>
      <c r="G222" s="756"/>
      <c r="H222" s="756"/>
      <c r="I222" s="756"/>
      <c r="J222" s="756"/>
      <c r="K222" s="756"/>
      <c r="L222" s="756"/>
      <c r="M222" s="756"/>
    </row>
    <row r="223" spans="1:13">
      <c r="A223" s="757" t="s">
        <v>3175</v>
      </c>
      <c r="B223" s="757"/>
      <c r="C223" s="757"/>
      <c r="D223" s="757"/>
      <c r="E223" s="757"/>
      <c r="F223" s="757"/>
      <c r="G223" s="757"/>
      <c r="H223" s="757"/>
      <c r="I223" s="757"/>
      <c r="J223" s="757"/>
      <c r="K223" s="757"/>
      <c r="L223" s="757"/>
      <c r="M223" s="757"/>
    </row>
    <row r="225" spans="1:13">
      <c r="A225" s="756" t="s">
        <v>3558</v>
      </c>
      <c r="B225" s="756"/>
      <c r="C225" s="756"/>
      <c r="D225" s="756"/>
      <c r="E225" s="756"/>
      <c r="F225" s="756"/>
      <c r="G225" s="756"/>
      <c r="H225" s="756"/>
      <c r="I225" s="756"/>
      <c r="J225" s="756"/>
      <c r="K225" s="756"/>
      <c r="L225" s="756"/>
      <c r="M225" s="756"/>
    </row>
    <row r="226" spans="1:13">
      <c r="A226" s="757" t="s">
        <v>3175</v>
      </c>
      <c r="B226" s="757"/>
      <c r="C226" s="757"/>
      <c r="D226" s="757"/>
      <c r="E226" s="757"/>
      <c r="F226" s="757"/>
      <c r="G226" s="757"/>
      <c r="H226" s="757"/>
      <c r="I226" s="757"/>
      <c r="J226" s="757"/>
      <c r="K226" s="757"/>
      <c r="L226" s="757"/>
      <c r="M226" s="757"/>
    </row>
    <row r="228" spans="1:13">
      <c r="A228" s="756" t="s">
        <v>3559</v>
      </c>
      <c r="B228" s="756"/>
      <c r="C228" s="756"/>
      <c r="D228" s="756"/>
      <c r="E228" s="756"/>
      <c r="F228" s="756"/>
      <c r="G228" s="756"/>
      <c r="H228" s="756"/>
      <c r="I228" s="756"/>
      <c r="J228" s="756"/>
      <c r="K228" s="756"/>
      <c r="L228" s="756"/>
      <c r="M228" s="756"/>
    </row>
    <row r="229" spans="1:13">
      <c r="A229" s="757" t="s">
        <v>3175</v>
      </c>
      <c r="B229" s="757"/>
      <c r="C229" s="757"/>
      <c r="D229" s="757"/>
      <c r="E229" s="757"/>
      <c r="F229" s="757"/>
      <c r="G229" s="757"/>
      <c r="H229" s="757"/>
      <c r="I229" s="757"/>
      <c r="J229" s="757"/>
      <c r="K229" s="757"/>
      <c r="L229" s="757"/>
      <c r="M229" s="757"/>
    </row>
    <row r="231" spans="1:13">
      <c r="A231" s="756" t="s">
        <v>3561</v>
      </c>
      <c r="B231" s="756"/>
      <c r="C231" s="756"/>
      <c r="D231" s="756"/>
      <c r="E231" s="756"/>
      <c r="F231" s="756"/>
      <c r="G231" s="756"/>
      <c r="H231" s="756"/>
      <c r="I231" s="756"/>
      <c r="J231" s="756"/>
      <c r="K231" s="756"/>
      <c r="L231" s="756"/>
      <c r="M231" s="756"/>
    </row>
    <row r="232" spans="1:13">
      <c r="A232" s="757" t="s">
        <v>3175</v>
      </c>
      <c r="B232" s="757"/>
      <c r="C232" s="757"/>
      <c r="D232" s="757"/>
      <c r="E232" s="757"/>
      <c r="F232" s="757"/>
      <c r="G232" s="757"/>
      <c r="H232" s="757"/>
      <c r="I232" s="757"/>
      <c r="J232" s="757"/>
      <c r="K232" s="757"/>
      <c r="L232" s="757"/>
      <c r="M232" s="757"/>
    </row>
    <row r="234" spans="1:13">
      <c r="A234" s="761" t="s">
        <v>3562</v>
      </c>
      <c r="B234" s="756"/>
      <c r="C234" s="756"/>
      <c r="D234" s="756"/>
      <c r="E234" s="756"/>
      <c r="F234" s="756"/>
      <c r="G234" s="756"/>
      <c r="H234" s="756"/>
      <c r="I234" s="756"/>
      <c r="J234" s="756"/>
      <c r="K234" s="756"/>
      <c r="L234" s="756"/>
      <c r="M234" s="756"/>
    </row>
    <row r="235" spans="1:13">
      <c r="A235" s="757" t="s">
        <v>3175</v>
      </c>
      <c r="B235" s="757"/>
      <c r="C235" s="757"/>
      <c r="D235" s="757"/>
      <c r="E235" s="757"/>
      <c r="F235" s="757"/>
      <c r="G235" s="757"/>
      <c r="H235" s="757"/>
      <c r="I235" s="757"/>
      <c r="J235" s="757"/>
      <c r="K235" s="757"/>
      <c r="L235" s="757"/>
      <c r="M235" s="757"/>
    </row>
    <row r="237" spans="1:13">
      <c r="A237" s="756" t="s">
        <v>3698</v>
      </c>
      <c r="B237" s="756"/>
      <c r="C237" s="756"/>
      <c r="D237" s="756"/>
      <c r="E237" s="756"/>
      <c r="F237" s="756"/>
      <c r="G237" s="756"/>
      <c r="H237" s="756"/>
      <c r="I237" s="756"/>
      <c r="J237" s="756"/>
      <c r="K237" s="756"/>
      <c r="L237" s="756"/>
      <c r="M237" s="756"/>
    </row>
    <row r="238" spans="1:13">
      <c r="A238" s="757" t="s">
        <v>3175</v>
      </c>
      <c r="B238" s="757"/>
      <c r="C238" s="757"/>
      <c r="D238" s="757"/>
      <c r="E238" s="757"/>
      <c r="F238" s="757"/>
      <c r="G238" s="757"/>
      <c r="H238" s="757"/>
      <c r="I238" s="757"/>
      <c r="J238" s="757"/>
      <c r="K238" s="757"/>
      <c r="L238" s="757"/>
      <c r="M238" s="757"/>
    </row>
    <row r="240" spans="1:13">
      <c r="A240" s="756" t="s">
        <v>4075</v>
      </c>
      <c r="B240" s="756"/>
      <c r="C240" s="756"/>
      <c r="D240" s="756"/>
      <c r="E240" s="756"/>
      <c r="F240" s="756"/>
      <c r="G240" s="756"/>
      <c r="H240" s="756"/>
      <c r="I240" s="756"/>
      <c r="J240" s="756"/>
      <c r="K240" s="756"/>
      <c r="L240" s="756"/>
      <c r="M240" s="756"/>
    </row>
    <row r="241" spans="1:13">
      <c r="A241" s="757" t="s">
        <v>3175</v>
      </c>
      <c r="B241" s="757"/>
      <c r="C241" s="757"/>
      <c r="D241" s="757"/>
      <c r="E241" s="757"/>
      <c r="F241" s="757"/>
      <c r="G241" s="757"/>
      <c r="H241" s="757"/>
      <c r="I241" s="757"/>
      <c r="J241" s="757"/>
      <c r="K241" s="757"/>
      <c r="L241" s="757"/>
      <c r="M241" s="757"/>
    </row>
    <row r="243" spans="1:13">
      <c r="A243" s="756" t="s">
        <v>4076</v>
      </c>
      <c r="B243" s="756"/>
      <c r="C243" s="756"/>
      <c r="D243" s="756"/>
      <c r="E243" s="756"/>
      <c r="F243" s="756"/>
      <c r="G243" s="756"/>
      <c r="H243" s="756"/>
      <c r="I243" s="756"/>
      <c r="J243" s="756"/>
      <c r="K243" s="756"/>
      <c r="L243" s="756"/>
      <c r="M243" s="756"/>
    </row>
    <row r="244" spans="1:13">
      <c r="A244" s="757" t="s">
        <v>3175</v>
      </c>
      <c r="B244" s="757"/>
      <c r="C244" s="757"/>
      <c r="D244" s="757"/>
      <c r="E244" s="757"/>
      <c r="F244" s="757"/>
      <c r="G244" s="757"/>
      <c r="H244" s="757"/>
      <c r="I244" s="757"/>
      <c r="J244" s="757"/>
      <c r="K244" s="757"/>
      <c r="L244" s="757"/>
      <c r="M244" s="757"/>
    </row>
    <row r="246" spans="1:13">
      <c r="A246" s="756" t="s">
        <v>4077</v>
      </c>
      <c r="B246" s="756"/>
      <c r="C246" s="756"/>
      <c r="D246" s="756"/>
      <c r="E246" s="756"/>
      <c r="F246" s="756"/>
      <c r="G246" s="756"/>
      <c r="H246" s="756"/>
      <c r="I246" s="756"/>
      <c r="J246" s="756"/>
      <c r="K246" s="756"/>
      <c r="L246" s="756"/>
      <c r="M246" s="756"/>
    </row>
    <row r="247" spans="1:13">
      <c r="A247" s="757" t="s">
        <v>3175</v>
      </c>
      <c r="B247" s="757"/>
      <c r="C247" s="757"/>
      <c r="D247" s="757"/>
      <c r="E247" s="757"/>
      <c r="F247" s="757"/>
      <c r="G247" s="757"/>
      <c r="H247" s="757"/>
      <c r="I247" s="757"/>
      <c r="J247" s="757"/>
      <c r="K247" s="757"/>
      <c r="L247" s="757"/>
      <c r="M247" s="757"/>
    </row>
  </sheetData>
  <mergeCells count="188">
    <mergeCell ref="A237:M237"/>
    <mergeCell ref="A238:M238"/>
    <mergeCell ref="A240:M240"/>
    <mergeCell ref="A241:M241"/>
    <mergeCell ref="A243:M243"/>
    <mergeCell ref="A244:M244"/>
    <mergeCell ref="A246:M246"/>
    <mergeCell ref="A247:M247"/>
    <mergeCell ref="A235:M235"/>
    <mergeCell ref="A222:M222"/>
    <mergeCell ref="A223:M223"/>
    <mergeCell ref="A225:M225"/>
    <mergeCell ref="A226:M226"/>
    <mergeCell ref="A228:M228"/>
    <mergeCell ref="A229:M229"/>
    <mergeCell ref="A231:M231"/>
    <mergeCell ref="A232:M232"/>
    <mergeCell ref="A234:M234"/>
    <mergeCell ref="A219:M219"/>
    <mergeCell ref="A220:M220"/>
    <mergeCell ref="A157:M157"/>
    <mergeCell ref="A158:M158"/>
    <mergeCell ref="A141:M141"/>
    <mergeCell ref="A142:M142"/>
    <mergeCell ref="A145:M145"/>
    <mergeCell ref="A146:M146"/>
    <mergeCell ref="A149:M149"/>
    <mergeCell ref="A201:M201"/>
    <mergeCell ref="A181:M181"/>
    <mergeCell ref="A217:M217"/>
    <mergeCell ref="A182:M182"/>
    <mergeCell ref="A184:M184"/>
    <mergeCell ref="A207:M207"/>
    <mergeCell ref="A208:M208"/>
    <mergeCell ref="A210:M210"/>
    <mergeCell ref="A211:M211"/>
    <mergeCell ref="A213:M213"/>
    <mergeCell ref="A214:M214"/>
    <mergeCell ref="A216:M216"/>
    <mergeCell ref="A203:M203"/>
    <mergeCell ref="A204:M204"/>
    <mergeCell ref="O114:AA114"/>
    <mergeCell ref="O115:AA115"/>
    <mergeCell ref="A150:M150"/>
    <mergeCell ref="A153:M153"/>
    <mergeCell ref="A154:M154"/>
    <mergeCell ref="O119:AA119"/>
    <mergeCell ref="O120:AA120"/>
    <mergeCell ref="O123:AA123"/>
    <mergeCell ref="O124:AA124"/>
    <mergeCell ref="A114:M114"/>
    <mergeCell ref="A115:M115"/>
    <mergeCell ref="A118:M118"/>
    <mergeCell ref="A119:M119"/>
    <mergeCell ref="O100:AA100"/>
    <mergeCell ref="O101:AA101"/>
    <mergeCell ref="O104:AA104"/>
    <mergeCell ref="O105:AA105"/>
    <mergeCell ref="A100:M100"/>
    <mergeCell ref="A101:M101"/>
    <mergeCell ref="A103:M103"/>
    <mergeCell ref="A104:M104"/>
    <mergeCell ref="A106:M106"/>
    <mergeCell ref="A84:M84"/>
    <mergeCell ref="A131:M131"/>
    <mergeCell ref="A132:M132"/>
    <mergeCell ref="A137:M137"/>
    <mergeCell ref="A138:M138"/>
    <mergeCell ref="A120:M120"/>
    <mergeCell ref="A124:M124"/>
    <mergeCell ref="A125:M125"/>
    <mergeCell ref="A128:M128"/>
    <mergeCell ref="A129:M129"/>
    <mergeCell ref="A85:M85"/>
    <mergeCell ref="A88:M88"/>
    <mergeCell ref="A89:M89"/>
    <mergeCell ref="A92:M92"/>
    <mergeCell ref="A107:M107"/>
    <mergeCell ref="A110:M110"/>
    <mergeCell ref="A111:M111"/>
    <mergeCell ref="A93:M93"/>
    <mergeCell ref="A96:M96"/>
    <mergeCell ref="A97:M97"/>
    <mergeCell ref="A113:M113"/>
    <mergeCell ref="Q35:AC35"/>
    <mergeCell ref="Q39:AC39"/>
    <mergeCell ref="Q40:AC40"/>
    <mergeCell ref="D15:P15"/>
    <mergeCell ref="D16:P16"/>
    <mergeCell ref="C12:O12"/>
    <mergeCell ref="P2:AB2"/>
    <mergeCell ref="P3:AB3"/>
    <mergeCell ref="Q7:AC7"/>
    <mergeCell ref="Q8:AC8"/>
    <mergeCell ref="Q12:AC12"/>
    <mergeCell ref="C2:O2"/>
    <mergeCell ref="C3:O3"/>
    <mergeCell ref="C6:O6"/>
    <mergeCell ref="C7:O7"/>
    <mergeCell ref="C11:O11"/>
    <mergeCell ref="C19:O19"/>
    <mergeCell ref="C20:O20"/>
    <mergeCell ref="D35:P35"/>
    <mergeCell ref="D38:P38"/>
    <mergeCell ref="D39:P39"/>
    <mergeCell ref="Q36:AC36"/>
    <mergeCell ref="Q13:AC13"/>
    <mergeCell ref="D34:P34"/>
    <mergeCell ref="D22:P22"/>
    <mergeCell ref="D23:P23"/>
    <mergeCell ref="D26:P26"/>
    <mergeCell ref="D27:P27"/>
    <mergeCell ref="D29:P29"/>
    <mergeCell ref="D30:P30"/>
    <mergeCell ref="Q17:AC17"/>
    <mergeCell ref="Q18:AC18"/>
    <mergeCell ref="Q21:AC21"/>
    <mergeCell ref="Q22:AC22"/>
    <mergeCell ref="Q25:AC25"/>
    <mergeCell ref="Q26:AC26"/>
    <mergeCell ref="Q28:AC28"/>
    <mergeCell ref="Q29:AC29"/>
    <mergeCell ref="Q31:AC31"/>
    <mergeCell ref="Q32:AC32"/>
    <mergeCell ref="Q70:AC70"/>
    <mergeCell ref="Q71:AC71"/>
    <mergeCell ref="A70:M70"/>
    <mergeCell ref="A71:M71"/>
    <mergeCell ref="Q45:AC45"/>
    <mergeCell ref="Q42:AC42"/>
    <mergeCell ref="Q43:AC43"/>
    <mergeCell ref="Q46:AC46"/>
    <mergeCell ref="A41:M41"/>
    <mergeCell ref="A42:M42"/>
    <mergeCell ref="A45:M45"/>
    <mergeCell ref="A46:M46"/>
    <mergeCell ref="A48:M48"/>
    <mergeCell ref="Q59:AC59"/>
    <mergeCell ref="Q61:AC61"/>
    <mergeCell ref="A67:M67"/>
    <mergeCell ref="A68:M68"/>
    <mergeCell ref="Q67:AC67"/>
    <mergeCell ref="Q68:AC68"/>
    <mergeCell ref="A65:M65"/>
    <mergeCell ref="Q62:AC62"/>
    <mergeCell ref="Q64:AC64"/>
    <mergeCell ref="Q65:AC65"/>
    <mergeCell ref="Q49:AC49"/>
    <mergeCell ref="Q50:AC50"/>
    <mergeCell ref="A64:M64"/>
    <mergeCell ref="A55:M55"/>
    <mergeCell ref="A57:M57"/>
    <mergeCell ref="A58:M58"/>
    <mergeCell ref="A60:M60"/>
    <mergeCell ref="A61:M61"/>
    <mergeCell ref="Q52:AC52"/>
    <mergeCell ref="Q53:AC53"/>
    <mergeCell ref="Q55:AC55"/>
    <mergeCell ref="Q56:AC56"/>
    <mergeCell ref="Q58:AC58"/>
    <mergeCell ref="A49:M49"/>
    <mergeCell ref="A51:M51"/>
    <mergeCell ref="A52:M52"/>
    <mergeCell ref="A54:M54"/>
    <mergeCell ref="A76:M76"/>
    <mergeCell ref="A77:M77"/>
    <mergeCell ref="A80:M80"/>
    <mergeCell ref="A81:M81"/>
    <mergeCell ref="A191:M191"/>
    <mergeCell ref="A192:M192"/>
    <mergeCell ref="A197:M197"/>
    <mergeCell ref="A198:M198"/>
    <mergeCell ref="A200:M200"/>
    <mergeCell ref="A161:M161"/>
    <mergeCell ref="A162:M162"/>
    <mergeCell ref="A165:M165"/>
    <mergeCell ref="A166:M166"/>
    <mergeCell ref="A168:M168"/>
    <mergeCell ref="A169:M169"/>
    <mergeCell ref="A185:M185"/>
    <mergeCell ref="A187:M187"/>
    <mergeCell ref="A188:M188"/>
    <mergeCell ref="A172:M172"/>
    <mergeCell ref="A173:M173"/>
    <mergeCell ref="A175:M175"/>
    <mergeCell ref="A176:M176"/>
    <mergeCell ref="A178:M178"/>
    <mergeCell ref="A179:M179"/>
  </mergeCells>
  <conditionalFormatting sqref="C2:O3">
    <cfRule type="cellIs" dxfId="1205" priority="132" operator="equal">
      <formula>"L"</formula>
    </cfRule>
  </conditionalFormatting>
  <conditionalFormatting sqref="C6:O7">
    <cfRule type="cellIs" dxfId="1204" priority="131" operator="equal">
      <formula>"L"</formula>
    </cfRule>
  </conditionalFormatting>
  <conditionalFormatting sqref="C11:O12">
    <cfRule type="cellIs" dxfId="1203" priority="130" operator="equal">
      <formula>"L"</formula>
    </cfRule>
  </conditionalFormatting>
  <conditionalFormatting sqref="D15:P16">
    <cfRule type="cellIs" dxfId="1202" priority="129" operator="equal">
      <formula>"L"</formula>
    </cfRule>
  </conditionalFormatting>
  <conditionalFormatting sqref="C19:O20">
    <cfRule type="cellIs" dxfId="1201" priority="127" operator="equal">
      <formula>"L"</formula>
    </cfRule>
  </conditionalFormatting>
  <conditionalFormatting sqref="D22:P23">
    <cfRule type="cellIs" dxfId="1200" priority="126" operator="equal">
      <formula>"L"</formula>
    </cfRule>
  </conditionalFormatting>
  <conditionalFormatting sqref="D26:P27">
    <cfRule type="cellIs" dxfId="1199" priority="125" operator="equal">
      <formula>"L"</formula>
    </cfRule>
  </conditionalFormatting>
  <conditionalFormatting sqref="D29:P30">
    <cfRule type="cellIs" dxfId="1198" priority="124" operator="equal">
      <formula>"L"</formula>
    </cfRule>
  </conditionalFormatting>
  <conditionalFormatting sqref="P2:AB3">
    <cfRule type="cellIs" dxfId="1197" priority="123" operator="equal">
      <formula>"L"</formula>
    </cfRule>
  </conditionalFormatting>
  <conditionalFormatting sqref="Q7:AC8">
    <cfRule type="cellIs" dxfId="1196" priority="122" operator="equal">
      <formula>"L"</formula>
    </cfRule>
  </conditionalFormatting>
  <conditionalFormatting sqref="Q12:AC13">
    <cfRule type="cellIs" dxfId="1195" priority="121" operator="equal">
      <formula>"L"</formula>
    </cfRule>
  </conditionalFormatting>
  <conditionalFormatting sqref="D38:P39">
    <cfRule type="cellIs" dxfId="1194" priority="117" operator="equal">
      <formula>"L"</formula>
    </cfRule>
  </conditionalFormatting>
  <conditionalFormatting sqref="Q21:AC22">
    <cfRule type="cellIs" dxfId="1193" priority="119" operator="equal">
      <formula>"L"</formula>
    </cfRule>
  </conditionalFormatting>
  <conditionalFormatting sqref="D34:P35">
    <cfRule type="cellIs" dxfId="1192" priority="118" operator="equal">
      <formula>"L"</formula>
    </cfRule>
  </conditionalFormatting>
  <conditionalFormatting sqref="Q25:AC26">
    <cfRule type="cellIs" dxfId="1191" priority="116" operator="equal">
      <formula>"L"</formula>
    </cfRule>
  </conditionalFormatting>
  <conditionalFormatting sqref="Q28:AC29">
    <cfRule type="cellIs" dxfId="1190" priority="115" operator="equal">
      <formula>"L"</formula>
    </cfRule>
  </conditionalFormatting>
  <conditionalFormatting sqref="Q31:AC32">
    <cfRule type="cellIs" dxfId="1189" priority="114" operator="equal">
      <formula>"L"</formula>
    </cfRule>
  </conditionalFormatting>
  <conditionalFormatting sqref="Q35:AC36">
    <cfRule type="cellIs" dxfId="1188" priority="113" operator="equal">
      <formula>"L"</formula>
    </cfRule>
  </conditionalFormatting>
  <conditionalFormatting sqref="Q17:AC18">
    <cfRule type="cellIs" dxfId="1187" priority="110" operator="equal">
      <formula>"L"</formula>
    </cfRule>
  </conditionalFormatting>
  <conditionalFormatting sqref="Q42:AC43">
    <cfRule type="cellIs" dxfId="1186" priority="106" operator="equal">
      <formula>"L"</formula>
    </cfRule>
  </conditionalFormatting>
  <conditionalFormatting sqref="Q39:AC40">
    <cfRule type="cellIs" dxfId="1185" priority="107" operator="equal">
      <formula>"L"</formula>
    </cfRule>
  </conditionalFormatting>
  <conditionalFormatting sqref="Q45:AC46">
    <cfRule type="cellIs" dxfId="1184" priority="105" operator="equal">
      <formula>"L"</formula>
    </cfRule>
  </conditionalFormatting>
  <conditionalFormatting sqref="A41:M42">
    <cfRule type="cellIs" dxfId="1183" priority="104" operator="equal">
      <formula>"L"</formula>
    </cfRule>
  </conditionalFormatting>
  <conditionalFormatting sqref="A45:M46">
    <cfRule type="cellIs" dxfId="1182" priority="103" operator="equal">
      <formula>"L"</formula>
    </cfRule>
  </conditionalFormatting>
  <conditionalFormatting sqref="A48:M49">
    <cfRule type="cellIs" dxfId="1181" priority="102" operator="equal">
      <formula>"L"</formula>
    </cfRule>
  </conditionalFormatting>
  <conditionalFormatting sqref="A51:M52">
    <cfRule type="cellIs" dxfId="1180" priority="101" operator="equal">
      <formula>"L"</formula>
    </cfRule>
  </conditionalFormatting>
  <conditionalFormatting sqref="A54:M55">
    <cfRule type="cellIs" dxfId="1179" priority="100" operator="equal">
      <formula>"L"</formula>
    </cfRule>
  </conditionalFormatting>
  <conditionalFormatting sqref="A57:M58">
    <cfRule type="cellIs" dxfId="1178" priority="99" operator="equal">
      <formula>"L"</formula>
    </cfRule>
  </conditionalFormatting>
  <conditionalFormatting sqref="A60:M61">
    <cfRule type="cellIs" dxfId="1177" priority="97" operator="equal">
      <formula>"L"</formula>
    </cfRule>
  </conditionalFormatting>
  <conditionalFormatting sqref="A64:M65">
    <cfRule type="cellIs" dxfId="1176" priority="94" operator="equal">
      <formula>"L"</formula>
    </cfRule>
  </conditionalFormatting>
  <conditionalFormatting sqref="Q52:AC53">
    <cfRule type="cellIs" dxfId="1175" priority="93" operator="equal">
      <formula>"L"</formula>
    </cfRule>
  </conditionalFormatting>
  <conditionalFormatting sqref="Q55:AC56">
    <cfRule type="cellIs" dxfId="1174" priority="92" operator="equal">
      <formula>"L"</formula>
    </cfRule>
  </conditionalFormatting>
  <conditionalFormatting sqref="Q58:AC59">
    <cfRule type="cellIs" dxfId="1173" priority="91" operator="equal">
      <formula>"L"</formula>
    </cfRule>
  </conditionalFormatting>
  <conditionalFormatting sqref="Q61:AC62">
    <cfRule type="cellIs" dxfId="1172" priority="90" operator="equal">
      <formula>"L"</formula>
    </cfRule>
  </conditionalFormatting>
  <conditionalFormatting sqref="Q64:AC65">
    <cfRule type="cellIs" dxfId="1171" priority="88" operator="equal">
      <formula>"L"</formula>
    </cfRule>
  </conditionalFormatting>
  <conditionalFormatting sqref="A67:M68">
    <cfRule type="cellIs" dxfId="1170" priority="87" operator="equal">
      <formula>"L"</formula>
    </cfRule>
  </conditionalFormatting>
  <conditionalFormatting sqref="Q67:AC68">
    <cfRule type="cellIs" dxfId="1169" priority="85" operator="equal">
      <formula>"L"</formula>
    </cfRule>
  </conditionalFormatting>
  <conditionalFormatting sqref="Q70:AC71">
    <cfRule type="cellIs" dxfId="1168" priority="83" operator="equal">
      <formula>"L"</formula>
    </cfRule>
  </conditionalFormatting>
  <conditionalFormatting sqref="A70:M71">
    <cfRule type="cellIs" dxfId="1167" priority="82" operator="equal">
      <formula>"L"</formula>
    </cfRule>
  </conditionalFormatting>
  <conditionalFormatting sqref="Q49:AC50">
    <cfRule type="cellIs" dxfId="1166" priority="80" operator="equal">
      <formula>"L"</formula>
    </cfRule>
  </conditionalFormatting>
  <conditionalFormatting sqref="A76:M77">
    <cfRule type="cellIs" dxfId="1165" priority="79" operator="equal">
      <formula>"L"</formula>
    </cfRule>
  </conditionalFormatting>
  <conditionalFormatting sqref="A80:M81">
    <cfRule type="cellIs" dxfId="1164" priority="78" operator="equal">
      <formula>"L"</formula>
    </cfRule>
  </conditionalFormatting>
  <conditionalFormatting sqref="A96:M97">
    <cfRule type="cellIs" dxfId="1163" priority="72" operator="equal">
      <formula>"L"</formula>
    </cfRule>
  </conditionalFormatting>
  <conditionalFormatting sqref="A106:M107">
    <cfRule type="cellIs" dxfId="1162" priority="67" operator="equal">
      <formula>"L"</formula>
    </cfRule>
  </conditionalFormatting>
  <conditionalFormatting sqref="A100:M101">
    <cfRule type="cellIs" dxfId="1161" priority="68" operator="equal">
      <formula>"L"</formula>
    </cfRule>
  </conditionalFormatting>
  <conditionalFormatting sqref="A110:M111">
    <cfRule type="cellIs" dxfId="1160" priority="65" operator="equal">
      <formula>"L"</formula>
    </cfRule>
  </conditionalFormatting>
  <conditionalFormatting sqref="A103:M104">
    <cfRule type="cellIs" dxfId="1159" priority="63" operator="equal">
      <formula>"L"</formula>
    </cfRule>
  </conditionalFormatting>
  <conditionalFormatting sqref="A113">
    <cfRule type="cellIs" dxfId="1158" priority="62" operator="equal">
      <formula>"L"</formula>
    </cfRule>
  </conditionalFormatting>
  <conditionalFormatting sqref="A113">
    <cfRule type="cellIs" dxfId="1157" priority="61" operator="equal">
      <formula>"AB"</formula>
    </cfRule>
  </conditionalFormatting>
  <conditionalFormatting sqref="A114:M115">
    <cfRule type="cellIs" dxfId="1156" priority="60" operator="equal">
      <formula>"L"</formula>
    </cfRule>
  </conditionalFormatting>
  <conditionalFormatting sqref="A118">
    <cfRule type="cellIs" dxfId="1155" priority="59" operator="equal">
      <formula>"L"</formula>
    </cfRule>
  </conditionalFormatting>
  <conditionalFormatting sqref="A118">
    <cfRule type="cellIs" dxfId="1154" priority="58" operator="equal">
      <formula>"AB"</formula>
    </cfRule>
  </conditionalFormatting>
  <conditionalFormatting sqref="A119:M120">
    <cfRule type="cellIs" dxfId="1153" priority="57" operator="equal">
      <formula>"L"</formula>
    </cfRule>
  </conditionalFormatting>
  <conditionalFormatting sqref="A124:M125">
    <cfRule type="cellIs" dxfId="1152" priority="56" operator="equal">
      <formula>"L"</formula>
    </cfRule>
  </conditionalFormatting>
  <conditionalFormatting sqref="A128:M129">
    <cfRule type="cellIs" dxfId="1151" priority="55" operator="equal">
      <formula>"L"</formula>
    </cfRule>
  </conditionalFormatting>
  <conditionalFormatting sqref="A131:M132">
    <cfRule type="cellIs" dxfId="1150" priority="53" operator="equal">
      <formula>"L"</formula>
    </cfRule>
  </conditionalFormatting>
  <conditionalFormatting sqref="A137:M138">
    <cfRule type="cellIs" dxfId="1149" priority="52" operator="equal">
      <formula>"L"</formula>
    </cfRule>
  </conditionalFormatting>
  <conditionalFormatting sqref="A141:M142">
    <cfRule type="cellIs" dxfId="1148" priority="51" operator="equal">
      <formula>"L"</formula>
    </cfRule>
  </conditionalFormatting>
  <conditionalFormatting sqref="A149:M150">
    <cfRule type="cellIs" dxfId="1147" priority="48" operator="equal">
      <formula>"L"</formula>
    </cfRule>
  </conditionalFormatting>
  <conditionalFormatting sqref="A145:M146">
    <cfRule type="cellIs" dxfId="1146" priority="49" operator="equal">
      <formula>"L"</formula>
    </cfRule>
  </conditionalFormatting>
  <conditionalFormatting sqref="A153:M154">
    <cfRule type="cellIs" dxfId="1145" priority="47" operator="equal">
      <formula>"L"</formula>
    </cfRule>
  </conditionalFormatting>
  <conditionalFormatting sqref="A157:M158">
    <cfRule type="cellIs" dxfId="1144" priority="46" operator="equal">
      <formula>"L"</formula>
    </cfRule>
  </conditionalFormatting>
  <conditionalFormatting sqref="O119:AA120">
    <cfRule type="cellIs" dxfId="1143" priority="45" operator="equal">
      <formula>"L"</formula>
    </cfRule>
  </conditionalFormatting>
  <conditionalFormatting sqref="O123:AA124">
    <cfRule type="cellIs" dxfId="1142" priority="44" operator="equal">
      <formula>"L"</formula>
    </cfRule>
  </conditionalFormatting>
  <conditionalFormatting sqref="A84:M85">
    <cfRule type="cellIs" dxfId="1141" priority="41" operator="equal">
      <formula>"L"</formula>
    </cfRule>
  </conditionalFormatting>
  <conditionalFormatting sqref="A92:M93">
    <cfRule type="cellIs" dxfId="1140" priority="42" operator="equal">
      <formula>"L"</formula>
    </cfRule>
  </conditionalFormatting>
  <conditionalFormatting sqref="A88:M89">
    <cfRule type="cellIs" dxfId="1139" priority="40" operator="equal">
      <formula>"L"</formula>
    </cfRule>
  </conditionalFormatting>
  <conditionalFormatting sqref="O104:AA105">
    <cfRule type="cellIs" dxfId="1138" priority="37" operator="equal">
      <formula>"L"</formula>
    </cfRule>
  </conditionalFormatting>
  <conditionalFormatting sqref="O100:AA101">
    <cfRule type="cellIs" dxfId="1137" priority="38" operator="equal">
      <formula>"L"</formula>
    </cfRule>
  </conditionalFormatting>
  <conditionalFormatting sqref="O114:AA115">
    <cfRule type="cellIs" dxfId="1136" priority="36" operator="equal">
      <formula>"L"</formula>
    </cfRule>
  </conditionalFormatting>
  <conditionalFormatting sqref="A161:M162">
    <cfRule type="cellIs" dxfId="1135" priority="35" operator="equal">
      <formula>"L"</formula>
    </cfRule>
  </conditionalFormatting>
  <conditionalFormatting sqref="A165:M166">
    <cfRule type="cellIs" dxfId="1134" priority="31" operator="equal">
      <formula>"L"</formula>
    </cfRule>
  </conditionalFormatting>
  <conditionalFormatting sqref="A168:M169">
    <cfRule type="cellIs" dxfId="1133" priority="30" operator="equal">
      <formula>"L"</formula>
    </cfRule>
  </conditionalFormatting>
  <conditionalFormatting sqref="A172:M173">
    <cfRule type="cellIs" dxfId="1132" priority="29" operator="equal">
      <formula>"L"</formula>
    </cfRule>
  </conditionalFormatting>
  <conditionalFormatting sqref="A175:M176">
    <cfRule type="cellIs" dxfId="1131" priority="28" operator="equal">
      <formula>"L"</formula>
    </cfRule>
  </conditionalFormatting>
  <conditionalFormatting sqref="A178:M179">
    <cfRule type="cellIs" dxfId="1130" priority="27" operator="equal">
      <formula>"L"</formula>
    </cfRule>
  </conditionalFormatting>
  <conditionalFormatting sqref="A181:M182">
    <cfRule type="cellIs" dxfId="1129" priority="26" operator="equal">
      <formula>"L"</formula>
    </cfRule>
  </conditionalFormatting>
  <conditionalFormatting sqref="A184:M185">
    <cfRule type="cellIs" dxfId="1128" priority="25" operator="equal">
      <formula>"L"</formula>
    </cfRule>
  </conditionalFormatting>
  <conditionalFormatting sqref="A187:M188">
    <cfRule type="cellIs" dxfId="1127" priority="24" operator="equal">
      <formula>"L"</formula>
    </cfRule>
  </conditionalFormatting>
  <conditionalFormatting sqref="A191:M192">
    <cfRule type="cellIs" dxfId="1126" priority="23" operator="equal">
      <formula>"L"</formula>
    </cfRule>
  </conditionalFormatting>
  <conditionalFormatting sqref="A197:M198">
    <cfRule type="cellIs" dxfId="1125" priority="22" operator="equal">
      <formula>"L"</formula>
    </cfRule>
  </conditionalFormatting>
  <conditionalFormatting sqref="A200:M201">
    <cfRule type="cellIs" dxfId="1124" priority="21" operator="equal">
      <formula>"L"</formula>
    </cfRule>
  </conditionalFormatting>
  <conditionalFormatting sqref="A203:M204">
    <cfRule type="cellIs" dxfId="1123" priority="20" operator="equal">
      <formula>"L"</formula>
    </cfRule>
  </conditionalFormatting>
  <conditionalFormatting sqref="A207:M208">
    <cfRule type="cellIs" dxfId="1122" priority="19" operator="equal">
      <formula>"L"</formula>
    </cfRule>
  </conditionalFormatting>
  <conditionalFormatting sqref="A210:M211">
    <cfRule type="cellIs" dxfId="1121" priority="18" operator="equal">
      <formula>"L"</formula>
    </cfRule>
  </conditionalFormatting>
  <conditionalFormatting sqref="A213:M214">
    <cfRule type="cellIs" dxfId="1120" priority="17" operator="equal">
      <formula>"L"</formula>
    </cfRule>
  </conditionalFormatting>
  <conditionalFormatting sqref="A216:M217">
    <cfRule type="cellIs" dxfId="1119" priority="14" operator="equal">
      <formula>"L"</formula>
    </cfRule>
  </conditionalFormatting>
  <conditionalFormatting sqref="A219:M220">
    <cfRule type="cellIs" dxfId="1118" priority="13" operator="equal">
      <formula>"L"</formula>
    </cfRule>
  </conditionalFormatting>
  <conditionalFormatting sqref="A222:M223">
    <cfRule type="cellIs" dxfId="1117" priority="12" operator="equal">
      <formula>"L"</formula>
    </cfRule>
  </conditionalFormatting>
  <conditionalFormatting sqref="A225:M226">
    <cfRule type="cellIs" dxfId="1116" priority="11" operator="equal">
      <formula>"L"</formula>
    </cfRule>
  </conditionalFormatting>
  <conditionalFormatting sqref="A228:M229">
    <cfRule type="cellIs" dxfId="1115" priority="10" operator="equal">
      <formula>"L"</formula>
    </cfRule>
  </conditionalFormatting>
  <conditionalFormatting sqref="A231:M232">
    <cfRule type="cellIs" dxfId="1114" priority="8" operator="equal">
      <formula>"L"</formula>
    </cfRule>
  </conditionalFormatting>
  <conditionalFormatting sqref="A234:M235">
    <cfRule type="cellIs" dxfId="1113" priority="7" operator="equal">
      <formula>"L"</formula>
    </cfRule>
  </conditionalFormatting>
  <conditionalFormatting sqref="A237:M238">
    <cfRule type="cellIs" dxfId="1112" priority="6" operator="equal">
      <formula>"L"</formula>
    </cfRule>
  </conditionalFormatting>
  <conditionalFormatting sqref="A240:M241">
    <cfRule type="cellIs" dxfId="1111" priority="4" operator="equal">
      <formula>"L"</formula>
    </cfRule>
  </conditionalFormatting>
  <conditionalFormatting sqref="A243:M244">
    <cfRule type="cellIs" dxfId="1110" priority="3" operator="equal">
      <formula>"L"</formula>
    </cfRule>
  </conditionalFormatting>
  <conditionalFormatting sqref="A246:M247">
    <cfRule type="cellIs" dxfId="1109" priority="1" operator="equal">
      <formula>"L"</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7030A0"/>
  </sheetPr>
  <dimension ref="A1:AO478"/>
  <sheetViews>
    <sheetView topLeftCell="A31" zoomScale="85" zoomScaleNormal="85" workbookViewId="0">
      <selection activeCell="P77" sqref="P77"/>
    </sheetView>
  </sheetViews>
  <sheetFormatPr defaultColWidth="8.90625" defaultRowHeight="20" customHeight="1"/>
  <cols>
    <col min="1" max="1" width="4.81640625" style="3" bestFit="1" customWidth="1"/>
    <col min="2" max="2" width="2" style="3" customWidth="1"/>
    <col min="3" max="3" width="2.81640625" style="177" customWidth="1"/>
    <col min="4" max="4" width="17.90625" style="3" bestFit="1" customWidth="1"/>
    <col min="5" max="5" width="1.81640625" style="7" customWidth="1"/>
    <col min="6" max="7" width="8.36328125" style="3" customWidth="1"/>
    <col min="8" max="8" width="1.81640625" style="3" customWidth="1"/>
    <col min="9" max="10" width="8.36328125" style="3" customWidth="1"/>
    <col min="11" max="11" width="1.81640625" style="7" customWidth="1"/>
    <col min="12" max="14" width="8.36328125" style="3" customWidth="1"/>
    <col min="15" max="16384" width="8.90625" style="3"/>
  </cols>
  <sheetData>
    <row r="1" spans="1:14" ht="20" customHeight="1">
      <c r="A1" s="770" t="s">
        <v>791</v>
      </c>
      <c r="B1" s="2"/>
      <c r="C1" s="41"/>
      <c r="D1" s="2"/>
      <c r="E1" s="2"/>
      <c r="F1" s="2"/>
      <c r="G1" s="2"/>
      <c r="H1" s="2"/>
      <c r="I1" s="2"/>
      <c r="J1" s="2"/>
      <c r="K1" s="2"/>
      <c r="L1" s="2"/>
      <c r="M1" s="2"/>
      <c r="N1" s="2"/>
    </row>
    <row r="2" spans="1:14" ht="20" customHeight="1">
      <c r="A2" s="770"/>
      <c r="B2" s="2"/>
      <c r="C2" s="41"/>
      <c r="D2" s="2"/>
      <c r="E2" s="2"/>
      <c r="F2" s="2"/>
      <c r="G2" s="2"/>
      <c r="H2" s="2"/>
      <c r="I2" s="2"/>
      <c r="J2" s="2"/>
      <c r="K2" s="2"/>
      <c r="L2" s="2"/>
      <c r="M2" s="2"/>
      <c r="N2" s="2"/>
    </row>
    <row r="3" spans="1:14" ht="20" customHeight="1">
      <c r="A3" s="770"/>
      <c r="B3" s="2"/>
      <c r="C3" s="41"/>
      <c r="D3" s="2"/>
      <c r="E3" s="2"/>
      <c r="F3" s="2"/>
      <c r="G3" s="2"/>
      <c r="H3" s="2"/>
      <c r="I3" s="2"/>
      <c r="J3" s="2"/>
      <c r="K3" s="2"/>
      <c r="L3" s="2"/>
      <c r="M3" s="2"/>
      <c r="N3" s="2"/>
    </row>
    <row r="4" spans="1:14" ht="20" customHeight="1">
      <c r="A4" s="770"/>
      <c r="B4" s="2"/>
      <c r="C4" s="41"/>
      <c r="D4" s="2"/>
      <c r="E4" s="2"/>
      <c r="F4" s="2"/>
      <c r="G4" s="2"/>
      <c r="H4" s="2"/>
      <c r="I4" s="2"/>
      <c r="J4" s="2"/>
      <c r="K4" s="2"/>
      <c r="L4" s="2"/>
      <c r="M4" s="2"/>
      <c r="N4" s="2"/>
    </row>
    <row r="5" spans="1:14" ht="10" customHeight="1" thickBot="1">
      <c r="A5" s="770"/>
    </row>
    <row r="6" spans="1:14" ht="20" customHeight="1" thickTop="1" thickBot="1">
      <c r="A6" s="770"/>
      <c r="D6" s="49" t="s">
        <v>18</v>
      </c>
      <c r="E6" s="191"/>
      <c r="F6" s="771"/>
      <c r="G6" s="771"/>
      <c r="H6" s="177"/>
      <c r="I6" s="772" t="s">
        <v>19</v>
      </c>
      <c r="J6" s="773"/>
      <c r="K6" s="6"/>
      <c r="L6" s="3" t="e">
        <f>VLOOKUP($F$6,Gr1to2M!A2:BO22,2,0)</f>
        <v>#N/A</v>
      </c>
    </row>
    <row r="7" spans="1:14" ht="20" customHeight="1" thickTop="1" thickBot="1">
      <c r="A7" s="770"/>
      <c r="D7" s="49" t="s">
        <v>33</v>
      </c>
      <c r="E7" s="191"/>
      <c r="F7" s="771" t="e">
        <f>VLOOKUP($F$6,Gr1to2M!A2:BO22,3,0)</f>
        <v>#N/A</v>
      </c>
      <c r="G7" s="771"/>
      <c r="H7" s="177"/>
      <c r="I7" s="772" t="s">
        <v>34</v>
      </c>
      <c r="J7" s="773"/>
      <c r="K7" s="6"/>
      <c r="L7" s="215" t="e">
        <f>VLOOKUP($F$6,Gr1to2M!A2:BO22,4,0)</f>
        <v>#N/A</v>
      </c>
      <c r="M7" s="35" t="s">
        <v>3699</v>
      </c>
    </row>
    <row r="8" spans="1:14" s="7" customFormat="1" ht="20" customHeight="1" thickTop="1">
      <c r="A8" s="770"/>
      <c r="C8" s="191"/>
      <c r="D8" s="46"/>
      <c r="F8" s="762"/>
      <c r="G8" s="762"/>
      <c r="I8" s="188"/>
      <c r="J8" s="188"/>
      <c r="K8" s="6"/>
      <c r="L8" s="762"/>
      <c r="M8" s="762"/>
    </row>
    <row r="9" spans="1:14" ht="20" customHeight="1">
      <c r="A9" s="770"/>
      <c r="D9" s="763" t="s">
        <v>22</v>
      </c>
      <c r="E9" s="764"/>
      <c r="F9" s="764"/>
      <c r="G9" s="764"/>
      <c r="H9" s="764"/>
      <c r="I9" s="764"/>
      <c r="J9" s="764"/>
      <c r="K9" s="764"/>
      <c r="L9" s="764"/>
      <c r="M9" s="765"/>
    </row>
    <row r="10" spans="1:14" ht="18" customHeight="1">
      <c r="A10" s="770"/>
      <c r="D10" s="766" t="s">
        <v>26</v>
      </c>
      <c r="E10" s="10"/>
      <c r="F10" s="767" t="s">
        <v>27</v>
      </c>
      <c r="G10" s="768"/>
      <c r="H10" s="11"/>
      <c r="I10" s="767" t="s">
        <v>15</v>
      </c>
      <c r="J10" s="768"/>
      <c r="K10" s="12"/>
      <c r="L10" s="767" t="s">
        <v>4</v>
      </c>
      <c r="M10" s="769"/>
    </row>
    <row r="11" spans="1:14" ht="18" customHeight="1">
      <c r="A11" s="770"/>
      <c r="D11" s="766"/>
      <c r="E11" s="10"/>
      <c r="F11" s="179" t="s">
        <v>17</v>
      </c>
      <c r="G11" s="180" t="s">
        <v>9</v>
      </c>
      <c r="H11" s="11"/>
      <c r="I11" s="179" t="s">
        <v>17</v>
      </c>
      <c r="J11" s="180" t="s">
        <v>9</v>
      </c>
      <c r="K11" s="12"/>
      <c r="L11" s="179" t="s">
        <v>17</v>
      </c>
      <c r="M11" s="181" t="s">
        <v>9</v>
      </c>
    </row>
    <row r="12" spans="1:14" ht="20" customHeight="1">
      <c r="A12" s="770"/>
      <c r="B12" s="774" t="s">
        <v>28</v>
      </c>
      <c r="C12" s="774"/>
      <c r="D12" s="51" t="s">
        <v>0</v>
      </c>
      <c r="E12" s="13"/>
      <c r="F12" s="190" t="e">
        <f>VLOOKUP($F$6,Gr1to2M!A2:BO22,5,0)</f>
        <v>#N/A</v>
      </c>
      <c r="G12" s="192">
        <v>100</v>
      </c>
      <c r="H12" s="11"/>
      <c r="I12" s="190" t="e">
        <f>VLOOKUP($F$6,Gr1to2M!A2:BO22,6,0)</f>
        <v>#N/A</v>
      </c>
      <c r="J12" s="192">
        <v>40</v>
      </c>
      <c r="K12" s="13"/>
      <c r="L12" s="781"/>
      <c r="M12" s="782"/>
    </row>
    <row r="13" spans="1:14" ht="20" customHeight="1">
      <c r="A13" s="770"/>
      <c r="B13" s="774"/>
      <c r="C13" s="774"/>
      <c r="D13" s="190" t="e">
        <f>VLOOKUP($F$6,Gr1to2M!A2:BO22,7,0)</f>
        <v>#N/A</v>
      </c>
      <c r="E13" s="13"/>
      <c r="F13" s="190" t="e">
        <f>VLOOKUP($F$6,Gr1to2M!A2:BO22,8,0)</f>
        <v>#N/A</v>
      </c>
      <c r="G13" s="192">
        <v>100</v>
      </c>
      <c r="H13" s="11"/>
      <c r="I13" s="190" t="e">
        <f>VLOOKUP($F$6,Gr1to2M!A2:BO22,9,0)</f>
        <v>#N/A</v>
      </c>
      <c r="J13" s="192">
        <v>40</v>
      </c>
      <c r="K13" s="13"/>
      <c r="L13" s="781"/>
      <c r="M13" s="782"/>
    </row>
    <row r="14" spans="1:14" ht="20" customHeight="1">
      <c r="A14" s="770"/>
      <c r="B14" s="774"/>
      <c r="C14" s="774"/>
      <c r="D14" s="51" t="s">
        <v>36</v>
      </c>
      <c r="E14" s="13"/>
      <c r="F14" s="190" t="e">
        <f>VLOOKUP($F$6,Gr1to2M!A2:BO22,10,0)</f>
        <v>#N/A</v>
      </c>
      <c r="G14" s="192">
        <v>100</v>
      </c>
      <c r="H14" s="11"/>
      <c r="I14" s="190" t="e">
        <f>VLOOKUP($F$6,Gr1to2M!A2:BO22,11,0)</f>
        <v>#N/A</v>
      </c>
      <c r="J14" s="192">
        <v>40</v>
      </c>
      <c r="K14" s="13"/>
      <c r="L14" s="781"/>
      <c r="M14" s="782"/>
    </row>
    <row r="15" spans="1:14" ht="20" customHeight="1">
      <c r="A15" s="770"/>
      <c r="B15" s="774"/>
      <c r="C15" s="774"/>
      <c r="D15" s="51" t="s">
        <v>1</v>
      </c>
      <c r="E15" s="13"/>
      <c r="F15" s="190" t="e">
        <f>VLOOKUP($F$6,Gr1to2M!A2:BO22,12,0)</f>
        <v>#N/A</v>
      </c>
      <c r="G15" s="192">
        <v>100</v>
      </c>
      <c r="H15" s="11"/>
      <c r="I15" s="190" t="e">
        <f>VLOOKUP($F$6,Gr1to2M!A2:BO22,13,0)</f>
        <v>#N/A</v>
      </c>
      <c r="J15" s="192">
        <v>40</v>
      </c>
      <c r="K15" s="13"/>
      <c r="L15" s="781"/>
      <c r="M15" s="782"/>
    </row>
    <row r="16" spans="1:14" ht="20" customHeight="1">
      <c r="A16" s="770"/>
      <c r="B16" s="774"/>
      <c r="C16" s="774"/>
      <c r="D16" s="194" t="s">
        <v>2</v>
      </c>
      <c r="E16" s="13"/>
      <c r="F16" s="195" t="e">
        <f>VLOOKUP($F$6,Gr1to2M!A2:BO22,14,0)</f>
        <v>#N/A</v>
      </c>
      <c r="G16" s="60">
        <v>100</v>
      </c>
      <c r="H16" s="11"/>
      <c r="I16" s="190" t="e">
        <f>VLOOKUP($F$6,Gr1to2M!A2:BO22,15,0)</f>
        <v>#N/A</v>
      </c>
      <c r="J16" s="192">
        <v>40</v>
      </c>
      <c r="K16" s="13"/>
      <c r="L16" s="781"/>
      <c r="M16" s="782"/>
    </row>
    <row r="17" spans="1:13" ht="20" customHeight="1">
      <c r="A17" s="770"/>
      <c r="D17" s="775" t="s">
        <v>9</v>
      </c>
      <c r="E17" s="775"/>
      <c r="F17" s="775"/>
      <c r="G17" s="775"/>
      <c r="H17" s="14"/>
      <c r="I17" s="426" t="e">
        <f>VLOOKUP($F$6,Gr1to2M!A2:BO22,18,0)</f>
        <v>#N/A</v>
      </c>
      <c r="J17" s="57">
        <f>SUM(J12:J16)</f>
        <v>200</v>
      </c>
      <c r="K17" s="13"/>
      <c r="L17" s="182" t="e">
        <f>VLOOKUP($F$6,Gr1to2M!A2:BO22,19,0)</f>
        <v>#N/A</v>
      </c>
      <c r="M17" s="48">
        <v>8</v>
      </c>
    </row>
    <row r="18" spans="1:13" s="7" customFormat="1" ht="10" customHeight="1">
      <c r="A18" s="770"/>
      <c r="C18" s="191"/>
      <c r="D18" s="52"/>
      <c r="E18" s="13"/>
      <c r="F18" s="13"/>
      <c r="G18" s="13"/>
      <c r="H18" s="46"/>
      <c r="I18" s="13"/>
      <c r="J18" s="13"/>
      <c r="K18" s="13"/>
      <c r="L18" s="13"/>
      <c r="M18" s="183"/>
    </row>
    <row r="19" spans="1:13" ht="20" customHeight="1">
      <c r="A19" s="770"/>
      <c r="B19" s="783" t="s">
        <v>137</v>
      </c>
      <c r="C19" s="784"/>
      <c r="D19" s="53" t="e">
        <f>VLOOKUP($F$6,Gr1to2M!A2:BO22,20,0)</f>
        <v>#N/A</v>
      </c>
      <c r="E19" s="13"/>
      <c r="F19" s="197" t="e">
        <f>VLOOKUP($F$6,Gr1to2M!A2:BO22,21,0)</f>
        <v>#N/A</v>
      </c>
      <c r="G19" s="198" t="s">
        <v>74</v>
      </c>
      <c r="H19" s="82"/>
      <c r="I19" s="197" t="s">
        <v>74</v>
      </c>
      <c r="J19" s="198" t="s">
        <v>74</v>
      </c>
      <c r="K19" s="13"/>
      <c r="L19" s="781"/>
      <c r="M19" s="782"/>
    </row>
    <row r="20" spans="1:13" ht="20" customHeight="1">
      <c r="A20" s="770"/>
      <c r="B20" s="785"/>
      <c r="C20" s="786"/>
      <c r="D20" s="61" t="s">
        <v>138</v>
      </c>
      <c r="E20" s="13"/>
      <c r="F20" s="197" t="s">
        <v>74</v>
      </c>
      <c r="G20" s="198" t="s">
        <v>74</v>
      </c>
      <c r="H20" s="82"/>
      <c r="I20" s="197" t="s">
        <v>74</v>
      </c>
      <c r="J20" s="198" t="s">
        <v>74</v>
      </c>
      <c r="K20" s="13"/>
      <c r="L20" s="781"/>
      <c r="M20" s="782"/>
    </row>
    <row r="21" spans="1:13" ht="20" customHeight="1">
      <c r="A21" s="770"/>
      <c r="D21" s="775" t="s">
        <v>9</v>
      </c>
      <c r="E21" s="775"/>
      <c r="F21" s="775"/>
      <c r="G21" s="775"/>
      <c r="H21" s="14"/>
      <c r="I21" s="426" t="str">
        <f>I19</f>
        <v>NA</v>
      </c>
      <c r="J21" s="96" t="str">
        <f>J19</f>
        <v>NA</v>
      </c>
      <c r="K21" s="13"/>
      <c r="L21" s="189" t="s">
        <v>74</v>
      </c>
      <c r="M21" s="48" t="s">
        <v>74</v>
      </c>
    </row>
    <row r="22" spans="1:13" s="7" customFormat="1" ht="10" customHeight="1">
      <c r="A22" s="770"/>
      <c r="C22" s="191"/>
      <c r="D22" s="52"/>
      <c r="E22" s="13"/>
      <c r="F22" s="13"/>
      <c r="G22" s="13"/>
      <c r="H22" s="46"/>
      <c r="I22" s="13"/>
      <c r="J22" s="13"/>
      <c r="K22" s="13"/>
      <c r="L22" s="13"/>
      <c r="M22" s="56"/>
    </row>
    <row r="23" spans="1:13" ht="20" customHeight="1">
      <c r="A23" s="770"/>
      <c r="B23" s="776" t="s">
        <v>136</v>
      </c>
      <c r="C23" s="776"/>
      <c r="D23" s="51" t="s">
        <v>5</v>
      </c>
      <c r="E23" s="13"/>
      <c r="F23" s="777" t="e">
        <f>VLOOKUP($F$6,Gr1to2M!A2:BO22,24,0)</f>
        <v>#N/A</v>
      </c>
      <c r="G23" s="777"/>
      <c r="H23" s="11"/>
      <c r="I23" s="190" t="e">
        <f>VLOOKUP($F$6,Gr1to2M!A2:BO22,25,0)</f>
        <v>#N/A</v>
      </c>
      <c r="J23" s="192">
        <v>20</v>
      </c>
      <c r="K23" s="13"/>
      <c r="L23" s="189" t="e">
        <f>VLOOKUP($F$6,Gr1to2M!A2:BO22,26,0)</f>
        <v>#N/A</v>
      </c>
      <c r="M23" s="193">
        <v>4</v>
      </c>
    </row>
    <row r="24" spans="1:13" ht="20" customHeight="1">
      <c r="A24" s="770"/>
      <c r="B24" s="778" t="s">
        <v>49</v>
      </c>
      <c r="C24" s="778"/>
      <c r="D24" s="62" t="s">
        <v>119</v>
      </c>
      <c r="E24" s="13"/>
      <c r="F24" s="777" t="e">
        <f>VLOOKUP($F$6,Gr1to2M!A2:BO22,28,0)</f>
        <v>#N/A</v>
      </c>
      <c r="G24" s="777"/>
      <c r="H24" s="11"/>
      <c r="I24" s="777" t="e">
        <f>VLOOKUP($F$6,Gr1to2M!A2:BO22,31,0)</f>
        <v>#N/A</v>
      </c>
      <c r="J24" s="779">
        <v>20</v>
      </c>
      <c r="K24" s="13"/>
      <c r="L24" s="775" t="e">
        <f>VLOOKUP($F$6,Gr1to2M!A2:BO22,32,0)</f>
        <v>#N/A</v>
      </c>
      <c r="M24" s="780">
        <v>4</v>
      </c>
    </row>
    <row r="25" spans="1:13" ht="20" customHeight="1">
      <c r="A25" s="770"/>
      <c r="B25" s="778"/>
      <c r="C25" s="778"/>
      <c r="D25" s="63" t="e">
        <f>VLOOKUP($F$6,Gr1to2M!A2:BO22,27,0)</f>
        <v>#N/A</v>
      </c>
      <c r="E25" s="13"/>
      <c r="F25" s="777"/>
      <c r="G25" s="777"/>
      <c r="H25" s="11"/>
      <c r="I25" s="777"/>
      <c r="J25" s="779"/>
      <c r="K25" s="13"/>
      <c r="L25" s="775"/>
      <c r="M25" s="780"/>
    </row>
    <row r="26" spans="1:13" ht="20" customHeight="1">
      <c r="A26" s="770"/>
      <c r="B26" s="778"/>
      <c r="C26" s="778"/>
      <c r="D26" s="62" t="s">
        <v>120</v>
      </c>
      <c r="E26" s="13"/>
      <c r="F26" s="777" t="e">
        <f>VLOOKUP($F$6,Gr1to2M!A2:BO22,30,0)</f>
        <v>#N/A</v>
      </c>
      <c r="G26" s="777"/>
      <c r="H26" s="11"/>
      <c r="I26" s="777"/>
      <c r="J26" s="779"/>
      <c r="K26" s="13"/>
      <c r="L26" s="775"/>
      <c r="M26" s="780"/>
    </row>
    <row r="27" spans="1:13" ht="20" customHeight="1">
      <c r="A27" s="770"/>
      <c r="B27" s="778"/>
      <c r="C27" s="778"/>
      <c r="D27" s="63" t="e">
        <f>VLOOKUP($F$6,Gr1to2M!A2:BO22,29,0)</f>
        <v>#N/A</v>
      </c>
      <c r="E27" s="13"/>
      <c r="F27" s="777"/>
      <c r="G27" s="777"/>
      <c r="H27" s="11"/>
      <c r="I27" s="777"/>
      <c r="J27" s="779"/>
      <c r="K27" s="13"/>
      <c r="L27" s="775"/>
      <c r="M27" s="780"/>
    </row>
    <row r="28" spans="1:13" s="7" customFormat="1" ht="10" customHeight="1">
      <c r="A28" s="770"/>
      <c r="C28" s="191"/>
      <c r="D28" s="50"/>
      <c r="E28" s="13"/>
      <c r="F28" s="13"/>
      <c r="G28" s="13"/>
      <c r="H28" s="46"/>
      <c r="I28" s="13"/>
      <c r="J28" s="13"/>
      <c r="K28" s="13"/>
      <c r="L28" s="13"/>
      <c r="M28" s="56"/>
    </row>
    <row r="29" spans="1:13" ht="20" customHeight="1">
      <c r="A29" s="770"/>
      <c r="D29" s="790" t="s">
        <v>75</v>
      </c>
      <c r="E29" s="791"/>
      <c r="F29" s="791"/>
      <c r="G29" s="791"/>
      <c r="H29" s="791"/>
      <c r="I29" s="791"/>
      <c r="J29" s="791"/>
      <c r="K29" s="15"/>
      <c r="L29" s="16" t="e">
        <f>L17+L23+L24</f>
        <v>#N/A</v>
      </c>
      <c r="M29" s="16">
        <f>M17+M23+M24</f>
        <v>16</v>
      </c>
    </row>
    <row r="30" spans="1:13" ht="178.25" customHeight="1">
      <c r="A30" s="42" t="s">
        <v>660</v>
      </c>
      <c r="D30" s="178"/>
      <c r="E30" s="6"/>
    </row>
    <row r="31" spans="1:13" ht="20" customHeight="1">
      <c r="A31" s="770" t="s">
        <v>791</v>
      </c>
      <c r="C31" s="792" t="s">
        <v>127</v>
      </c>
      <c r="D31" s="792"/>
      <c r="E31" s="792"/>
      <c r="F31" s="792"/>
      <c r="G31" s="792"/>
      <c r="H31" s="792"/>
      <c r="I31" s="792"/>
      <c r="J31" s="792"/>
      <c r="K31" s="792"/>
      <c r="L31" s="792"/>
      <c r="M31" s="792"/>
    </row>
    <row r="32" spans="1:13" ht="20" customHeight="1">
      <c r="A32" s="770"/>
      <c r="E32" s="3"/>
      <c r="K32" s="3"/>
    </row>
    <row r="33" spans="1:13" ht="20" customHeight="1">
      <c r="A33" s="770"/>
      <c r="C33" s="788" t="s">
        <v>0</v>
      </c>
      <c r="D33" s="787" t="e">
        <f>VLOOKUP($F$6,Gr1to2M!A2:BO22,62,0)</f>
        <v>#N/A</v>
      </c>
      <c r="E33" s="787"/>
      <c r="F33" s="787"/>
      <c r="G33" s="787"/>
      <c r="H33" s="787"/>
      <c r="I33" s="787"/>
      <c r="J33" s="787"/>
      <c r="K33" s="787"/>
      <c r="L33" s="787"/>
      <c r="M33" s="787"/>
    </row>
    <row r="34" spans="1:13" ht="20" customHeight="1">
      <c r="A34" s="770"/>
      <c r="C34" s="788"/>
      <c r="D34" s="787"/>
      <c r="E34" s="787"/>
      <c r="F34" s="787"/>
      <c r="G34" s="787"/>
      <c r="H34" s="787"/>
      <c r="I34" s="787"/>
      <c r="J34" s="787"/>
      <c r="K34" s="787"/>
      <c r="L34" s="787"/>
      <c r="M34" s="787"/>
    </row>
    <row r="35" spans="1:13" ht="20" customHeight="1">
      <c r="A35" s="770"/>
      <c r="C35" s="788"/>
      <c r="D35" s="787"/>
      <c r="E35" s="787"/>
      <c r="F35" s="787"/>
      <c r="G35" s="787"/>
      <c r="H35" s="787"/>
      <c r="I35" s="787"/>
      <c r="J35" s="787"/>
      <c r="K35" s="787"/>
      <c r="L35" s="787"/>
      <c r="M35" s="787"/>
    </row>
    <row r="36" spans="1:13" ht="20" customHeight="1">
      <c r="A36" s="770"/>
      <c r="C36" s="788"/>
      <c r="D36" s="787"/>
      <c r="E36" s="787"/>
      <c r="F36" s="787"/>
      <c r="G36" s="787"/>
      <c r="H36" s="787"/>
      <c r="I36" s="787"/>
      <c r="J36" s="787"/>
      <c r="K36" s="787"/>
      <c r="L36" s="787"/>
      <c r="M36" s="787"/>
    </row>
    <row r="37" spans="1:13" ht="20" customHeight="1">
      <c r="A37" s="770"/>
      <c r="E37" s="3"/>
      <c r="K37" s="3"/>
    </row>
    <row r="38" spans="1:13" ht="20" customHeight="1">
      <c r="A38" s="770"/>
      <c r="C38" s="788" t="s">
        <v>35</v>
      </c>
      <c r="D38" s="793" t="e">
        <f>VLOOKUP($F$6,Gr1to2M!A2:BO22,63,0)</f>
        <v>#N/A</v>
      </c>
      <c r="E38" s="793"/>
      <c r="F38" s="793"/>
      <c r="G38" s="793"/>
      <c r="H38" s="793"/>
      <c r="I38" s="793"/>
      <c r="J38" s="793"/>
      <c r="K38" s="793"/>
      <c r="L38" s="793"/>
      <c r="M38" s="793"/>
    </row>
    <row r="39" spans="1:13" ht="20" customHeight="1">
      <c r="A39" s="770"/>
      <c r="C39" s="788"/>
      <c r="D39" s="793"/>
      <c r="E39" s="793"/>
      <c r="F39" s="793"/>
      <c r="G39" s="793"/>
      <c r="H39" s="793"/>
      <c r="I39" s="793"/>
      <c r="J39" s="793"/>
      <c r="K39" s="793"/>
      <c r="L39" s="793"/>
      <c r="M39" s="793"/>
    </row>
    <row r="40" spans="1:13" ht="20" customHeight="1">
      <c r="A40" s="770"/>
      <c r="C40" s="788"/>
      <c r="D40" s="793"/>
      <c r="E40" s="793"/>
      <c r="F40" s="793"/>
      <c r="G40" s="793"/>
      <c r="H40" s="793"/>
      <c r="I40" s="793"/>
      <c r="J40" s="793"/>
      <c r="K40" s="793"/>
      <c r="L40" s="793"/>
      <c r="M40" s="793"/>
    </row>
    <row r="41" spans="1:13" ht="20" customHeight="1">
      <c r="A41" s="770"/>
      <c r="C41" s="788"/>
      <c r="D41" s="793"/>
      <c r="E41" s="793"/>
      <c r="F41" s="793"/>
      <c r="G41" s="793"/>
      <c r="H41" s="793"/>
      <c r="I41" s="793"/>
      <c r="J41" s="793"/>
      <c r="K41" s="793"/>
      <c r="L41" s="793"/>
      <c r="M41" s="793"/>
    </row>
    <row r="42" spans="1:13" ht="20" customHeight="1">
      <c r="A42" s="770"/>
      <c r="E42" s="3"/>
      <c r="K42" s="3"/>
    </row>
    <row r="43" spans="1:13" ht="20" customHeight="1">
      <c r="A43" s="770"/>
      <c r="C43" s="788" t="s">
        <v>36</v>
      </c>
      <c r="D43" s="787" t="e">
        <f>VLOOKUP($F$6,Gr1to2M!A2:BO22,64,0)</f>
        <v>#N/A</v>
      </c>
      <c r="E43" s="787"/>
      <c r="F43" s="787"/>
      <c r="G43" s="787"/>
      <c r="H43" s="787"/>
      <c r="I43" s="787"/>
      <c r="J43" s="787"/>
      <c r="K43" s="787"/>
      <c r="L43" s="787"/>
      <c r="M43" s="787"/>
    </row>
    <row r="44" spans="1:13" ht="20" customHeight="1">
      <c r="A44" s="770"/>
      <c r="C44" s="788"/>
      <c r="D44" s="787"/>
      <c r="E44" s="787"/>
      <c r="F44" s="787"/>
      <c r="G44" s="787"/>
      <c r="H44" s="787"/>
      <c r="I44" s="787"/>
      <c r="J44" s="787"/>
      <c r="K44" s="787"/>
      <c r="L44" s="787"/>
      <c r="M44" s="787"/>
    </row>
    <row r="45" spans="1:13" ht="20" customHeight="1">
      <c r="A45" s="770"/>
      <c r="C45" s="788"/>
      <c r="D45" s="787"/>
      <c r="E45" s="787"/>
      <c r="F45" s="787"/>
      <c r="G45" s="787"/>
      <c r="H45" s="787"/>
      <c r="I45" s="787"/>
      <c r="J45" s="787"/>
      <c r="K45" s="787"/>
      <c r="L45" s="787"/>
      <c r="M45" s="787"/>
    </row>
    <row r="46" spans="1:13" ht="20" customHeight="1">
      <c r="A46" s="770"/>
      <c r="C46" s="788"/>
      <c r="D46" s="787"/>
      <c r="E46" s="787"/>
      <c r="F46" s="787"/>
      <c r="G46" s="787"/>
      <c r="H46" s="787"/>
      <c r="I46" s="787"/>
      <c r="J46" s="787"/>
      <c r="K46" s="787"/>
      <c r="L46" s="787"/>
      <c r="M46" s="787"/>
    </row>
    <row r="47" spans="1:13" ht="20" customHeight="1">
      <c r="A47" s="770"/>
      <c r="E47" s="3"/>
      <c r="K47" s="3"/>
    </row>
    <row r="48" spans="1:13" ht="20" customHeight="1">
      <c r="A48" s="770"/>
      <c r="C48" s="788" t="s">
        <v>1</v>
      </c>
      <c r="D48" s="787" t="e">
        <f>VLOOKUP($F$6,Gr1to2M!A2:BO22,65,0)</f>
        <v>#N/A</v>
      </c>
      <c r="E48" s="787"/>
      <c r="F48" s="787"/>
      <c r="G48" s="787"/>
      <c r="H48" s="787"/>
      <c r="I48" s="787"/>
      <c r="J48" s="787"/>
      <c r="K48" s="787"/>
      <c r="L48" s="787"/>
      <c r="M48" s="787"/>
    </row>
    <row r="49" spans="1:13" ht="20" customHeight="1">
      <c r="A49" s="770"/>
      <c r="C49" s="788"/>
      <c r="D49" s="787"/>
      <c r="E49" s="787"/>
      <c r="F49" s="787"/>
      <c r="G49" s="787"/>
      <c r="H49" s="787"/>
      <c r="I49" s="787"/>
      <c r="J49" s="787"/>
      <c r="K49" s="787"/>
      <c r="L49" s="787"/>
      <c r="M49" s="787"/>
    </row>
    <row r="50" spans="1:13" ht="20" customHeight="1">
      <c r="A50" s="770"/>
      <c r="C50" s="788"/>
      <c r="D50" s="787"/>
      <c r="E50" s="787"/>
      <c r="F50" s="787"/>
      <c r="G50" s="787"/>
      <c r="H50" s="787"/>
      <c r="I50" s="787"/>
      <c r="J50" s="787"/>
      <c r="K50" s="787"/>
      <c r="L50" s="787"/>
      <c r="M50" s="787"/>
    </row>
    <row r="51" spans="1:13" ht="20" customHeight="1">
      <c r="A51" s="770"/>
      <c r="C51" s="788"/>
      <c r="D51" s="787"/>
      <c r="E51" s="787"/>
      <c r="F51" s="787"/>
      <c r="G51" s="787"/>
      <c r="H51" s="787"/>
      <c r="I51" s="787"/>
      <c r="J51" s="787"/>
      <c r="K51" s="787"/>
      <c r="L51" s="787"/>
      <c r="M51" s="787"/>
    </row>
    <row r="52" spans="1:13" ht="20" customHeight="1">
      <c r="A52" s="770"/>
      <c r="E52" s="3"/>
      <c r="K52" s="3"/>
    </row>
    <row r="53" spans="1:13" ht="20" customHeight="1">
      <c r="A53" s="770"/>
      <c r="C53" s="788" t="s">
        <v>2</v>
      </c>
      <c r="D53" s="787" t="e">
        <f>VLOOKUP($F$6,Gr1to2M!A2:BO22,66,0)</f>
        <v>#N/A</v>
      </c>
      <c r="E53" s="787"/>
      <c r="F53" s="787"/>
      <c r="G53" s="787"/>
      <c r="H53" s="787"/>
      <c r="I53" s="787"/>
      <c r="J53" s="787"/>
      <c r="K53" s="787"/>
      <c r="L53" s="787"/>
      <c r="M53" s="787"/>
    </row>
    <row r="54" spans="1:13" ht="20" customHeight="1">
      <c r="A54" s="770"/>
      <c r="C54" s="788"/>
      <c r="D54" s="787"/>
      <c r="E54" s="787"/>
      <c r="F54" s="787"/>
      <c r="G54" s="787"/>
      <c r="H54" s="787"/>
      <c r="I54" s="787"/>
      <c r="J54" s="787"/>
      <c r="K54" s="787"/>
      <c r="L54" s="787"/>
      <c r="M54" s="787"/>
    </row>
    <row r="55" spans="1:13" ht="20" customHeight="1">
      <c r="A55" s="770"/>
      <c r="C55" s="788"/>
      <c r="D55" s="787"/>
      <c r="E55" s="787"/>
      <c r="F55" s="787"/>
      <c r="G55" s="787"/>
      <c r="H55" s="787"/>
      <c r="I55" s="787"/>
      <c r="J55" s="787"/>
      <c r="K55" s="787"/>
      <c r="L55" s="787"/>
      <c r="M55" s="787"/>
    </row>
    <row r="56" spans="1:13" ht="20" customHeight="1">
      <c r="A56" s="770"/>
      <c r="C56" s="788"/>
      <c r="D56" s="787"/>
      <c r="E56" s="787"/>
      <c r="F56" s="787"/>
      <c r="G56" s="787"/>
      <c r="H56" s="787"/>
      <c r="I56" s="787"/>
      <c r="J56" s="787"/>
      <c r="K56" s="787"/>
      <c r="L56" s="787"/>
      <c r="M56" s="787"/>
    </row>
    <row r="57" spans="1:13" ht="20" customHeight="1">
      <c r="A57" s="770"/>
      <c r="E57" s="3"/>
      <c r="K57" s="3"/>
    </row>
    <row r="58" spans="1:13" ht="20" customHeight="1">
      <c r="A58" s="789" t="s">
        <v>660</v>
      </c>
      <c r="C58" s="788" t="s">
        <v>177</v>
      </c>
      <c r="D58" s="787" t="e">
        <f>VLOOKUP($F$6,Gr1to2M!A2:BO22,67,0)</f>
        <v>#N/A</v>
      </c>
      <c r="E58" s="787"/>
      <c r="F58" s="787"/>
      <c r="G58" s="787"/>
      <c r="H58" s="787"/>
      <c r="I58" s="787"/>
      <c r="J58" s="787"/>
      <c r="K58" s="787"/>
      <c r="L58" s="787"/>
      <c r="M58" s="787"/>
    </row>
    <row r="59" spans="1:13" ht="20" customHeight="1">
      <c r="A59" s="789"/>
      <c r="C59" s="788"/>
      <c r="D59" s="787"/>
      <c r="E59" s="787"/>
      <c r="F59" s="787"/>
      <c r="G59" s="787"/>
      <c r="H59" s="787"/>
      <c r="I59" s="787"/>
      <c r="J59" s="787"/>
      <c r="K59" s="787"/>
      <c r="L59" s="787"/>
      <c r="M59" s="787"/>
    </row>
    <row r="60" spans="1:13" ht="20" customHeight="1">
      <c r="A60" s="789"/>
      <c r="C60" s="788"/>
      <c r="D60" s="787"/>
      <c r="E60" s="787"/>
      <c r="F60" s="787"/>
      <c r="G60" s="787"/>
      <c r="H60" s="787"/>
      <c r="I60" s="787"/>
      <c r="J60" s="787"/>
      <c r="K60" s="787"/>
      <c r="L60" s="787"/>
      <c r="M60" s="787"/>
    </row>
    <row r="61" spans="1:13" ht="20" customHeight="1">
      <c r="A61" s="789"/>
      <c r="C61" s="788"/>
      <c r="D61" s="787"/>
      <c r="E61" s="787"/>
      <c r="F61" s="787"/>
      <c r="G61" s="787"/>
      <c r="H61" s="787"/>
      <c r="I61" s="787"/>
      <c r="J61" s="787"/>
      <c r="K61" s="787"/>
      <c r="L61" s="787"/>
      <c r="M61" s="787"/>
    </row>
    <row r="62" spans="1:13" ht="20" customHeight="1">
      <c r="A62" s="789"/>
      <c r="C62" s="788"/>
      <c r="D62" s="787"/>
      <c r="E62" s="787"/>
      <c r="F62" s="787"/>
      <c r="G62" s="787"/>
      <c r="H62" s="787"/>
      <c r="I62" s="787"/>
      <c r="J62" s="787"/>
      <c r="K62" s="787"/>
      <c r="L62" s="787"/>
      <c r="M62" s="787"/>
    </row>
    <row r="63" spans="1:13" ht="20" customHeight="1">
      <c r="A63" s="789"/>
      <c r="C63" s="788"/>
      <c r="D63" s="787"/>
      <c r="E63" s="787"/>
      <c r="F63" s="787"/>
      <c r="G63" s="787"/>
      <c r="H63" s="787"/>
      <c r="I63" s="787"/>
      <c r="J63" s="787"/>
      <c r="K63" s="787"/>
      <c r="L63" s="787"/>
      <c r="M63" s="787"/>
    </row>
    <row r="64" spans="1:13" ht="20" customHeight="1">
      <c r="A64" s="789"/>
      <c r="C64" s="788"/>
      <c r="D64" s="787"/>
      <c r="E64" s="787"/>
      <c r="F64" s="787"/>
      <c r="G64" s="787"/>
      <c r="H64" s="787"/>
      <c r="I64" s="787"/>
      <c r="J64" s="787"/>
      <c r="K64" s="787"/>
      <c r="L64" s="787"/>
      <c r="M64" s="787"/>
    </row>
    <row r="65" spans="1:29" ht="20" customHeight="1">
      <c r="A65" s="789"/>
      <c r="C65" s="788"/>
      <c r="D65" s="787"/>
      <c r="E65" s="787"/>
      <c r="F65" s="787"/>
      <c r="G65" s="787"/>
      <c r="H65" s="787"/>
      <c r="I65" s="787"/>
      <c r="J65" s="787"/>
      <c r="K65" s="787"/>
      <c r="L65" s="787"/>
      <c r="M65" s="787"/>
    </row>
    <row r="66" spans="1:29" ht="20" customHeight="1">
      <c r="A66" s="789"/>
      <c r="C66" s="788"/>
      <c r="D66" s="787"/>
      <c r="E66" s="787"/>
      <c r="F66" s="787"/>
      <c r="G66" s="787"/>
      <c r="H66" s="787"/>
      <c r="I66" s="787"/>
      <c r="J66" s="787"/>
      <c r="K66" s="787"/>
      <c r="L66" s="787"/>
      <c r="M66" s="787"/>
    </row>
    <row r="67" spans="1:29" ht="16.25" customHeight="1">
      <c r="A67" s="770" t="s">
        <v>791</v>
      </c>
      <c r="C67" s="3"/>
      <c r="D67" s="11"/>
      <c r="E67" s="11"/>
      <c r="F67" s="11"/>
      <c r="G67" s="11"/>
      <c r="H67" s="11"/>
      <c r="I67" s="11"/>
      <c r="J67" s="11"/>
      <c r="K67" s="11"/>
      <c r="L67" s="11"/>
      <c r="M67" s="11"/>
    </row>
    <row r="68" spans="1:29" ht="20" customHeight="1">
      <c r="A68" s="770"/>
      <c r="D68" s="802" t="s">
        <v>23</v>
      </c>
      <c r="E68" s="802"/>
      <c r="F68" s="802"/>
      <c r="G68" s="802"/>
      <c r="H68" s="802"/>
      <c r="I68" s="802"/>
      <c r="J68" s="802"/>
      <c r="K68" s="802"/>
      <c r="L68" s="802"/>
      <c r="M68" s="802"/>
    </row>
    <row r="69" spans="1:29" ht="15" customHeight="1">
      <c r="A69" s="770"/>
      <c r="D69" s="803" t="s">
        <v>26</v>
      </c>
      <c r="E69" s="10"/>
      <c r="F69" s="804" t="s">
        <v>24</v>
      </c>
      <c r="G69" s="804"/>
      <c r="H69" s="11"/>
      <c r="I69" s="804" t="s">
        <v>15</v>
      </c>
      <c r="J69" s="804"/>
      <c r="K69" s="12"/>
      <c r="L69" s="804" t="s">
        <v>4</v>
      </c>
      <c r="M69" s="805"/>
    </row>
    <row r="70" spans="1:29" ht="15" customHeight="1">
      <c r="A70" s="770"/>
      <c r="D70" s="803"/>
      <c r="E70" s="10"/>
      <c r="F70" s="804"/>
      <c r="G70" s="804"/>
      <c r="H70" s="11"/>
      <c r="I70" s="184" t="s">
        <v>17</v>
      </c>
      <c r="J70" s="184" t="s">
        <v>9</v>
      </c>
      <c r="K70" s="12"/>
      <c r="L70" s="184" t="s">
        <v>17</v>
      </c>
      <c r="M70" s="185" t="s">
        <v>9</v>
      </c>
    </row>
    <row r="71" spans="1:29" ht="20" customHeight="1">
      <c r="A71" s="770"/>
      <c r="C71" s="806" t="s">
        <v>29</v>
      </c>
      <c r="D71" s="51" t="s">
        <v>10</v>
      </c>
      <c r="E71" s="13"/>
      <c r="F71" s="808" t="e">
        <f>VLOOKUP($F$6,Gr1to2M!A2:BO22,40,0)</f>
        <v>#N/A</v>
      </c>
      <c r="G71" s="809"/>
      <c r="H71" s="11"/>
      <c r="I71" s="794" t="s">
        <v>74</v>
      </c>
      <c r="J71" s="796" t="s">
        <v>74</v>
      </c>
      <c r="K71" s="13"/>
      <c r="L71" s="794" t="s">
        <v>74</v>
      </c>
      <c r="M71" s="796" t="s">
        <v>74</v>
      </c>
    </row>
    <row r="72" spans="1:29" ht="20" customHeight="1">
      <c r="A72" s="770"/>
      <c r="C72" s="807"/>
      <c r="D72" s="201" t="e">
        <f>VLOOKUP($F$6,Gr1to2M!A2:BO22,39,0)</f>
        <v>#N/A</v>
      </c>
      <c r="E72" s="13"/>
      <c r="F72" s="810"/>
      <c r="G72" s="811"/>
      <c r="H72" s="11"/>
      <c r="I72" s="795"/>
      <c r="J72" s="797"/>
      <c r="K72" s="13"/>
      <c r="L72" s="795"/>
      <c r="M72" s="797"/>
    </row>
    <row r="73" spans="1:29" ht="20" customHeight="1">
      <c r="A73" s="770"/>
      <c r="C73" s="55" t="s">
        <v>30</v>
      </c>
      <c r="D73" s="51" t="s">
        <v>12</v>
      </c>
      <c r="E73" s="13"/>
      <c r="F73" s="777" t="e">
        <f>VLOOKUP($F$6,Gr1to2M!A2:BO22,43,0)</f>
        <v>#N/A</v>
      </c>
      <c r="G73" s="777"/>
      <c r="H73" s="11"/>
      <c r="I73" s="190" t="e">
        <f>VLOOKUP($F$6,Gr1to2M!A2:BO22,44,0)</f>
        <v>#N/A</v>
      </c>
      <c r="J73" s="54">
        <v>10</v>
      </c>
      <c r="K73" s="13"/>
      <c r="L73" s="190" t="e">
        <f>VLOOKUP($F$6,Gr1to2M!A2:BO22,45,0)</f>
        <v>#N/A</v>
      </c>
      <c r="M73" s="54">
        <v>8</v>
      </c>
    </row>
    <row r="74" spans="1:29" ht="20" customHeight="1">
      <c r="A74" s="770"/>
      <c r="C74" s="55" t="s">
        <v>31</v>
      </c>
      <c r="D74" s="51" t="s">
        <v>11</v>
      </c>
      <c r="E74" s="13"/>
      <c r="F74" s="798" t="s">
        <v>204</v>
      </c>
      <c r="G74" s="799"/>
      <c r="H74" s="11"/>
      <c r="I74" s="190" t="e">
        <f>VLOOKUP($F$6,Gr1to2M!A2:BO22,47,0)</f>
        <v>#N/A</v>
      </c>
      <c r="J74" s="54">
        <v>10</v>
      </c>
      <c r="K74" s="13"/>
      <c r="L74" s="190" t="e">
        <f>VLOOKUP($F$6,Gr1to2M!A2:BO22,48,0)</f>
        <v>#N/A</v>
      </c>
      <c r="M74" s="54">
        <v>2</v>
      </c>
    </row>
    <row r="75" spans="1:29" ht="20" customHeight="1">
      <c r="A75" s="770"/>
      <c r="C75" s="55" t="s">
        <v>32</v>
      </c>
      <c r="D75" s="51" t="s">
        <v>16</v>
      </c>
      <c r="E75" s="13"/>
      <c r="F75" s="798" t="s">
        <v>266</v>
      </c>
      <c r="G75" s="799"/>
      <c r="H75" s="11"/>
      <c r="I75" s="251" t="e">
        <f>VLOOKUP($F$6,Gr1to2M!A2:BO22,50,0)</f>
        <v>#N/A</v>
      </c>
      <c r="J75" s="54">
        <v>10</v>
      </c>
      <c r="K75" s="13"/>
      <c r="L75" s="190" t="e">
        <f>VLOOKUP($F$6,Gr1to2M!A2:BO22,51,0)</f>
        <v>#N/A</v>
      </c>
      <c r="M75" s="54">
        <v>2</v>
      </c>
    </row>
    <row r="76" spans="1:29" ht="20" customHeight="1">
      <c r="A76" s="770"/>
      <c r="D76" s="800" t="s">
        <v>76</v>
      </c>
      <c r="E76" s="801"/>
      <c r="F76" s="801"/>
      <c r="G76" s="801"/>
      <c r="H76" s="801"/>
      <c r="I76" s="801"/>
      <c r="J76" s="801"/>
      <c r="K76" s="17"/>
      <c r="L76" s="18" t="e">
        <f>L73+L74+L75</f>
        <v>#N/A</v>
      </c>
      <c r="M76" s="18">
        <f>M73+M74+M75</f>
        <v>12</v>
      </c>
    </row>
    <row r="77" spans="1:29" ht="14.4" customHeight="1">
      <c r="A77" s="770"/>
      <c r="E77" s="3"/>
      <c r="G77" s="7"/>
      <c r="H77" s="32"/>
      <c r="I77" s="32"/>
      <c r="K77" s="3"/>
      <c r="P77" s="4"/>
      <c r="Q77" s="4"/>
      <c r="R77" s="4"/>
      <c r="S77" s="4"/>
      <c r="T77" s="4"/>
      <c r="U77" s="4"/>
      <c r="V77" s="4"/>
      <c r="W77" s="4"/>
      <c r="X77" s="4"/>
      <c r="Y77" s="4"/>
      <c r="Z77" s="4"/>
      <c r="AA77" s="4"/>
      <c r="AB77" s="4"/>
      <c r="AC77" s="4"/>
    </row>
    <row r="78" spans="1:29" ht="15" customHeight="1">
      <c r="A78" s="770"/>
      <c r="E78" s="3"/>
      <c r="G78" s="7"/>
      <c r="H78" s="32"/>
      <c r="I78" s="32"/>
      <c r="K78" s="3"/>
      <c r="P78" s="5"/>
      <c r="Q78" s="5"/>
      <c r="R78" s="5"/>
      <c r="S78" s="5"/>
      <c r="T78" s="5"/>
      <c r="U78" s="5"/>
      <c r="V78" s="5"/>
      <c r="W78" s="5"/>
      <c r="X78" s="5"/>
      <c r="Y78" s="5"/>
      <c r="Z78" s="5"/>
      <c r="AA78" s="5"/>
      <c r="AB78" s="5"/>
      <c r="AC78" s="4"/>
    </row>
    <row r="79" spans="1:29" ht="15" customHeight="1">
      <c r="A79" s="770"/>
      <c r="E79" s="3"/>
      <c r="G79" s="7"/>
      <c r="H79" s="32"/>
      <c r="I79" s="32"/>
      <c r="K79" s="3"/>
      <c r="P79" s="5"/>
      <c r="Q79" s="4"/>
      <c r="R79" s="4"/>
      <c r="S79" s="4"/>
      <c r="T79" s="4"/>
      <c r="U79" s="4"/>
      <c r="V79" s="4"/>
      <c r="W79" s="4"/>
      <c r="X79" s="4"/>
      <c r="Y79" s="4"/>
      <c r="Z79" s="4"/>
      <c r="AA79" s="4"/>
      <c r="AB79" s="4"/>
      <c r="AC79" s="4"/>
    </row>
    <row r="80" spans="1:29" ht="15" customHeight="1">
      <c r="A80" s="770"/>
      <c r="E80" s="3"/>
      <c r="G80" s="7"/>
      <c r="H80" s="32"/>
      <c r="I80" s="32"/>
      <c r="K80" s="3"/>
      <c r="P80" s="5"/>
      <c r="Q80" s="4"/>
      <c r="R80" s="4"/>
      <c r="S80" s="4"/>
      <c r="T80" s="4"/>
      <c r="U80" s="4"/>
      <c r="V80" s="4"/>
      <c r="W80" s="4"/>
      <c r="X80" s="4"/>
      <c r="Y80" s="4"/>
      <c r="Z80" s="4"/>
      <c r="AA80" s="4"/>
      <c r="AB80" s="4"/>
      <c r="AC80" s="4"/>
    </row>
    <row r="81" spans="1:29" ht="15" customHeight="1">
      <c r="A81" s="770"/>
      <c r="E81" s="3"/>
      <c r="G81" s="7"/>
      <c r="H81" s="32"/>
      <c r="I81" s="32"/>
      <c r="K81" s="3"/>
      <c r="P81" s="5"/>
      <c r="Q81" s="4"/>
      <c r="R81" s="4"/>
      <c r="S81" s="4"/>
      <c r="T81" s="4"/>
      <c r="U81" s="4"/>
      <c r="V81" s="4"/>
      <c r="W81" s="4"/>
      <c r="X81" s="4"/>
      <c r="Y81" s="4"/>
      <c r="Z81" s="4"/>
      <c r="AA81" s="4"/>
      <c r="AB81" s="4"/>
      <c r="AC81" s="4"/>
    </row>
    <row r="82" spans="1:29" ht="15" customHeight="1">
      <c r="A82" s="770"/>
      <c r="E82" s="3"/>
      <c r="G82" s="7"/>
      <c r="H82" s="32"/>
      <c r="I82" s="32"/>
      <c r="K82" s="3"/>
      <c r="P82" s="5"/>
      <c r="Q82" s="4"/>
      <c r="R82" s="4"/>
      <c r="S82" s="4"/>
      <c r="T82" s="4"/>
      <c r="U82" s="4"/>
      <c r="V82" s="4"/>
      <c r="W82" s="4"/>
      <c r="X82" s="4"/>
      <c r="Y82" s="4"/>
      <c r="Z82" s="4"/>
      <c r="AA82" s="4"/>
      <c r="AB82" s="4"/>
      <c r="AC82" s="4"/>
    </row>
    <row r="83" spans="1:29" ht="15" customHeight="1">
      <c r="A83" s="770"/>
      <c r="E83" s="3"/>
      <c r="G83" s="7"/>
      <c r="H83" s="32"/>
      <c r="I83" s="32"/>
      <c r="K83" s="3"/>
      <c r="P83" s="5"/>
      <c r="Q83" s="4"/>
      <c r="R83" s="4"/>
      <c r="S83" s="4"/>
      <c r="T83" s="4"/>
      <c r="U83" s="4"/>
      <c r="V83" s="4"/>
      <c r="W83" s="4"/>
      <c r="X83" s="4"/>
      <c r="Y83" s="4"/>
      <c r="Z83" s="4"/>
      <c r="AA83" s="4"/>
      <c r="AB83" s="4"/>
      <c r="AC83" s="4"/>
    </row>
    <row r="84" spans="1:29" ht="15" customHeight="1">
      <c r="A84" s="770"/>
      <c r="E84" s="3"/>
      <c r="G84" s="7"/>
      <c r="H84" s="32"/>
      <c r="I84" s="32"/>
      <c r="K84" s="3"/>
      <c r="P84" s="4"/>
      <c r="Q84" s="4"/>
      <c r="R84" s="4"/>
      <c r="S84" s="4"/>
      <c r="T84" s="4"/>
      <c r="U84" s="4"/>
      <c r="V84" s="4"/>
      <c r="W84" s="4"/>
      <c r="X84" s="4"/>
      <c r="Y84" s="4"/>
      <c r="Z84" s="4"/>
      <c r="AA84" s="4"/>
      <c r="AB84" s="4"/>
      <c r="AC84" s="4"/>
    </row>
    <row r="85" spans="1:29" ht="15" customHeight="1">
      <c r="A85" s="770"/>
      <c r="E85" s="3"/>
      <c r="G85" s="7"/>
      <c r="H85" s="32"/>
      <c r="I85" s="32"/>
      <c r="K85" s="3"/>
      <c r="P85" s="4"/>
      <c r="Q85" s="4"/>
      <c r="R85" s="4"/>
      <c r="S85" s="4"/>
      <c r="T85" s="4"/>
      <c r="U85" s="4"/>
      <c r="V85" s="4"/>
      <c r="W85" s="4"/>
      <c r="X85" s="4"/>
      <c r="Y85" s="4"/>
      <c r="Z85" s="4"/>
      <c r="AA85" s="4"/>
      <c r="AB85" s="4"/>
      <c r="AC85" s="4"/>
    </row>
    <row r="86" spans="1:29" ht="15" customHeight="1">
      <c r="A86" s="770"/>
      <c r="E86" s="3"/>
      <c r="G86" s="7"/>
      <c r="H86" s="32"/>
      <c r="I86" s="32"/>
      <c r="K86" s="3"/>
      <c r="P86" s="5"/>
      <c r="Q86" s="5"/>
      <c r="R86" s="5"/>
      <c r="S86" s="5"/>
      <c r="T86" s="5"/>
      <c r="U86" s="5"/>
      <c r="V86" s="5"/>
      <c r="W86" s="5"/>
      <c r="X86" s="5"/>
      <c r="Y86" s="5"/>
      <c r="Z86" s="5"/>
      <c r="AA86" s="5"/>
      <c r="AB86" s="5"/>
      <c r="AC86" s="4"/>
    </row>
    <row r="87" spans="1:29" ht="20" customHeight="1">
      <c r="A87" s="770"/>
      <c r="C87" s="11"/>
      <c r="D87" s="14"/>
      <c r="E87" s="14"/>
      <c r="F87" s="14"/>
      <c r="G87" s="14"/>
      <c r="H87" s="14"/>
      <c r="I87" s="14"/>
      <c r="J87" s="14"/>
      <c r="K87" s="14"/>
      <c r="L87" s="14"/>
      <c r="M87" s="14"/>
      <c r="N87" s="14"/>
    </row>
    <row r="88" spans="1:29" ht="20" customHeight="1">
      <c r="A88" s="770"/>
      <c r="C88" s="47" t="s">
        <v>31</v>
      </c>
      <c r="D88" s="812" t="s">
        <v>125</v>
      </c>
      <c r="E88" s="812"/>
      <c r="F88" s="812"/>
      <c r="G88" s="812"/>
      <c r="H88" s="812"/>
      <c r="I88" s="812"/>
      <c r="J88" s="812"/>
      <c r="K88" s="812"/>
      <c r="L88" s="812"/>
      <c r="M88" s="812"/>
      <c r="N88" s="14"/>
    </row>
    <row r="89" spans="1:29" ht="20" customHeight="1">
      <c r="A89" s="770"/>
      <c r="C89" s="3"/>
      <c r="D89" s="787" t="e">
        <f>VLOOKUP($F$6,Gr1to2M!A2:BO22,58,0)</f>
        <v>#N/A</v>
      </c>
      <c r="E89" s="787"/>
      <c r="F89" s="787"/>
      <c r="G89" s="787"/>
      <c r="H89" s="787"/>
      <c r="I89" s="787"/>
      <c r="J89" s="787"/>
      <c r="K89" s="787"/>
      <c r="L89" s="787"/>
      <c r="M89" s="787"/>
      <c r="N89" s="14"/>
    </row>
    <row r="90" spans="1:29" ht="20" customHeight="1">
      <c r="A90" s="770"/>
      <c r="C90" s="3"/>
      <c r="D90" s="787"/>
      <c r="E90" s="787"/>
      <c r="F90" s="787"/>
      <c r="G90" s="787"/>
      <c r="H90" s="787"/>
      <c r="I90" s="787"/>
      <c r="J90" s="787"/>
      <c r="K90" s="787"/>
      <c r="L90" s="787"/>
      <c r="M90" s="787"/>
      <c r="N90" s="14"/>
    </row>
    <row r="91" spans="1:29" ht="20" customHeight="1">
      <c r="A91" s="770"/>
      <c r="C91" s="3"/>
      <c r="D91" s="787"/>
      <c r="E91" s="787"/>
      <c r="F91" s="787"/>
      <c r="G91" s="787"/>
      <c r="H91" s="787"/>
      <c r="I91" s="787"/>
      <c r="J91" s="787"/>
      <c r="K91" s="787"/>
      <c r="L91" s="787"/>
      <c r="M91" s="787"/>
      <c r="N91" s="14"/>
    </row>
    <row r="92" spans="1:29" ht="15" customHeight="1">
      <c r="A92" s="770"/>
      <c r="C92" s="11"/>
      <c r="D92" s="14"/>
      <c r="E92" s="14"/>
      <c r="F92" s="14"/>
      <c r="G92" s="14"/>
      <c r="H92" s="14"/>
      <c r="I92" s="14"/>
      <c r="J92" s="14"/>
      <c r="K92" s="14"/>
      <c r="L92" s="14"/>
      <c r="M92" s="14"/>
      <c r="N92" s="14"/>
    </row>
    <row r="93" spans="1:29" ht="20" customHeight="1">
      <c r="A93" s="770"/>
      <c r="C93" s="47" t="s">
        <v>31</v>
      </c>
      <c r="D93" s="812" t="s">
        <v>126</v>
      </c>
      <c r="E93" s="812"/>
      <c r="F93" s="812"/>
      <c r="G93" s="812"/>
      <c r="H93" s="812"/>
      <c r="I93" s="812"/>
      <c r="J93" s="812"/>
      <c r="K93" s="812"/>
      <c r="L93" s="812"/>
      <c r="M93" s="812"/>
      <c r="N93" s="14"/>
    </row>
    <row r="94" spans="1:29" ht="20" customHeight="1">
      <c r="A94" s="770"/>
      <c r="C94" s="3"/>
      <c r="D94" s="787" t="e">
        <f>VLOOKUP($F$6,Gr1to2M!A2:BO22,60,0)</f>
        <v>#N/A</v>
      </c>
      <c r="E94" s="787"/>
      <c r="F94" s="787"/>
      <c r="G94" s="787"/>
      <c r="H94" s="787"/>
      <c r="I94" s="787"/>
      <c r="J94" s="787"/>
      <c r="K94" s="787"/>
      <c r="L94" s="787"/>
      <c r="M94" s="787"/>
      <c r="N94" s="14"/>
    </row>
    <row r="95" spans="1:29" ht="20" customHeight="1">
      <c r="A95" s="770"/>
      <c r="C95" s="3"/>
      <c r="D95" s="787"/>
      <c r="E95" s="787"/>
      <c r="F95" s="787"/>
      <c r="G95" s="787"/>
      <c r="H95" s="787"/>
      <c r="I95" s="787"/>
      <c r="J95" s="787"/>
      <c r="K95" s="787"/>
      <c r="L95" s="787"/>
      <c r="M95" s="787"/>
      <c r="N95" s="14"/>
    </row>
    <row r="96" spans="1:29" ht="20" customHeight="1">
      <c r="A96" s="770"/>
      <c r="C96" s="3"/>
      <c r="D96" s="787"/>
      <c r="E96" s="787"/>
      <c r="F96" s="787"/>
      <c r="G96" s="787"/>
      <c r="H96" s="787"/>
      <c r="I96" s="787"/>
      <c r="J96" s="787"/>
      <c r="K96" s="787"/>
      <c r="L96" s="787"/>
      <c r="M96" s="787"/>
      <c r="N96" s="14"/>
    </row>
    <row r="97" spans="1:28" ht="15" customHeight="1">
      <c r="A97" s="770"/>
      <c r="C97" s="11"/>
      <c r="D97" s="14"/>
      <c r="E97" s="14"/>
      <c r="F97" s="14"/>
      <c r="G97" s="14"/>
      <c r="H97" s="14"/>
      <c r="I97" s="14"/>
      <c r="J97" s="14"/>
      <c r="K97" s="14"/>
      <c r="L97" s="14"/>
      <c r="M97" s="14"/>
      <c r="N97" s="14"/>
    </row>
    <row r="98" spans="1:28" ht="20" customHeight="1">
      <c r="A98" s="789" t="s">
        <v>660</v>
      </c>
      <c r="C98" s="47" t="s">
        <v>31</v>
      </c>
      <c r="D98" s="812" t="s">
        <v>323</v>
      </c>
      <c r="E98" s="812"/>
      <c r="F98" s="812"/>
      <c r="G98" s="812"/>
      <c r="H98" s="812"/>
      <c r="I98" s="812"/>
      <c r="J98" s="812"/>
      <c r="K98" s="812"/>
      <c r="L98" s="812"/>
      <c r="M98" s="812"/>
      <c r="N98" s="14"/>
    </row>
    <row r="99" spans="1:28" ht="20" customHeight="1">
      <c r="A99" s="789"/>
      <c r="C99" s="3"/>
      <c r="D99" s="787" t="e">
        <f>VLOOKUP($F$6,Gr1to2M!A2:BO22,59,0)</f>
        <v>#N/A</v>
      </c>
      <c r="E99" s="787"/>
      <c r="F99" s="787"/>
      <c r="G99" s="787"/>
      <c r="H99" s="787"/>
      <c r="I99" s="787"/>
      <c r="J99" s="787"/>
      <c r="K99" s="787"/>
      <c r="L99" s="787"/>
      <c r="M99" s="787"/>
      <c r="N99" s="14"/>
    </row>
    <row r="100" spans="1:28" ht="20" customHeight="1">
      <c r="A100" s="789"/>
      <c r="C100" s="3"/>
      <c r="D100" s="787"/>
      <c r="E100" s="787"/>
      <c r="F100" s="787"/>
      <c r="G100" s="787"/>
      <c r="H100" s="787"/>
      <c r="I100" s="787"/>
      <c r="J100" s="787"/>
      <c r="K100" s="787"/>
      <c r="L100" s="787"/>
      <c r="M100" s="787"/>
      <c r="N100" s="14"/>
    </row>
    <row r="101" spans="1:28" ht="20" customHeight="1">
      <c r="A101" s="789"/>
      <c r="C101" s="3"/>
      <c r="D101" s="787"/>
      <c r="E101" s="787"/>
      <c r="F101" s="787"/>
      <c r="G101" s="787"/>
      <c r="H101" s="787"/>
      <c r="I101" s="787"/>
      <c r="J101" s="787"/>
      <c r="K101" s="787"/>
      <c r="L101" s="787"/>
      <c r="M101" s="787"/>
      <c r="N101" s="14"/>
    </row>
    <row r="102" spans="1:28" ht="15" customHeight="1">
      <c r="A102" s="789"/>
      <c r="C102" s="11"/>
      <c r="D102" s="14"/>
      <c r="E102" s="14"/>
      <c r="F102" s="14"/>
      <c r="G102" s="14"/>
      <c r="H102" s="14"/>
      <c r="I102" s="14"/>
      <c r="J102" s="14"/>
      <c r="K102" s="14"/>
      <c r="L102" s="14"/>
      <c r="M102" s="14"/>
      <c r="N102" s="14"/>
    </row>
    <row r="103" spans="1:28" ht="20" customHeight="1">
      <c r="A103" s="789"/>
      <c r="C103" s="47" t="s">
        <v>32</v>
      </c>
      <c r="D103" s="812" t="s">
        <v>16</v>
      </c>
      <c r="E103" s="812"/>
      <c r="F103" s="812"/>
      <c r="G103" s="812"/>
      <c r="H103" s="812"/>
      <c r="I103" s="812"/>
      <c r="J103" s="812"/>
      <c r="K103" s="812"/>
      <c r="L103" s="812"/>
      <c r="M103" s="812"/>
      <c r="N103" s="14"/>
    </row>
    <row r="104" spans="1:28" ht="20" customHeight="1">
      <c r="A104" s="789"/>
      <c r="C104" s="3"/>
      <c r="D104" s="787" t="e">
        <f>VLOOKUP($F$6,Gr1to2M!A2:BO22,61,0)</f>
        <v>#N/A</v>
      </c>
      <c r="E104" s="787"/>
      <c r="F104" s="787"/>
      <c r="G104" s="787"/>
      <c r="H104" s="787"/>
      <c r="I104" s="787"/>
      <c r="J104" s="787"/>
      <c r="K104" s="787"/>
      <c r="L104" s="787"/>
      <c r="M104" s="787"/>
      <c r="N104" s="14"/>
    </row>
    <row r="105" spans="1:28" ht="20" customHeight="1">
      <c r="A105" s="789"/>
      <c r="C105" s="3"/>
      <c r="D105" s="787"/>
      <c r="E105" s="787"/>
      <c r="F105" s="787"/>
      <c r="G105" s="787"/>
      <c r="H105" s="787"/>
      <c r="I105" s="787"/>
      <c r="J105" s="787"/>
      <c r="K105" s="787"/>
      <c r="L105" s="787"/>
      <c r="M105" s="787"/>
      <c r="N105" s="14"/>
    </row>
    <row r="106" spans="1:28" ht="21" customHeight="1">
      <c r="A106" s="789"/>
      <c r="C106" s="3"/>
      <c r="D106" s="787"/>
      <c r="E106" s="787"/>
      <c r="F106" s="787"/>
      <c r="G106" s="787"/>
      <c r="H106" s="787"/>
      <c r="I106" s="787"/>
      <c r="J106" s="787"/>
      <c r="K106" s="787"/>
      <c r="L106" s="787"/>
      <c r="M106" s="787"/>
      <c r="N106" s="14"/>
    </row>
    <row r="107" spans="1:28" ht="6.65" customHeight="1">
      <c r="A107" s="789"/>
      <c r="C107" s="11"/>
      <c r="D107" s="14"/>
      <c r="E107" s="14"/>
      <c r="F107" s="14"/>
      <c r="G107" s="14"/>
      <c r="H107" s="14"/>
      <c r="I107" s="14"/>
      <c r="J107" s="14"/>
      <c r="K107" s="14"/>
      <c r="L107" s="14"/>
      <c r="M107" s="14"/>
      <c r="N107" s="14"/>
    </row>
    <row r="108" spans="1:28" ht="20" customHeight="1">
      <c r="A108" s="770" t="s">
        <v>791</v>
      </c>
      <c r="E108" s="3"/>
      <c r="J108" s="40"/>
      <c r="K108" s="40"/>
      <c r="L108" s="40"/>
      <c r="M108" s="40"/>
      <c r="N108" s="40"/>
    </row>
    <row r="109" spans="1:28" ht="20" customHeight="1">
      <c r="A109" s="770"/>
      <c r="E109" s="3"/>
      <c r="J109" s="40"/>
      <c r="K109" s="40"/>
      <c r="L109" s="40"/>
      <c r="M109" s="40"/>
      <c r="N109" s="40"/>
    </row>
    <row r="110" spans="1:28" ht="5.4" customHeight="1">
      <c r="A110" s="770"/>
      <c r="E110" s="3"/>
      <c r="K110" s="3"/>
    </row>
    <row r="111" spans="1:28" ht="18" customHeight="1">
      <c r="A111" s="770"/>
      <c r="B111" s="821" t="s">
        <v>78</v>
      </c>
      <c r="C111" s="821"/>
      <c r="D111" s="821"/>
      <c r="E111" s="821"/>
      <c r="F111" s="821"/>
      <c r="G111" s="821"/>
      <c r="H111" s="821"/>
      <c r="I111" s="821"/>
      <c r="J111" s="821"/>
      <c r="K111" s="821"/>
      <c r="L111" s="821"/>
      <c r="M111" s="821"/>
      <c r="N111" s="821"/>
      <c r="P111" s="177"/>
      <c r="Q111" s="177"/>
      <c r="R111" s="177"/>
      <c r="S111" s="177"/>
      <c r="T111" s="177"/>
      <c r="U111" s="177"/>
      <c r="V111" s="177"/>
      <c r="W111" s="177"/>
      <c r="X111" s="177"/>
      <c r="Y111" s="177"/>
      <c r="Z111" s="177"/>
      <c r="AA111" s="177"/>
      <c r="AB111" s="177"/>
    </row>
    <row r="112" spans="1:28" ht="5.4" customHeight="1">
      <c r="A112" s="770"/>
      <c r="E112" s="3"/>
      <c r="G112" s="7"/>
      <c r="H112" s="32"/>
      <c r="I112" s="32"/>
      <c r="K112" s="3"/>
      <c r="P112" s="177"/>
      <c r="Q112" s="177"/>
      <c r="R112" s="177"/>
      <c r="S112" s="177"/>
      <c r="T112" s="177"/>
      <c r="U112" s="177"/>
      <c r="V112" s="177"/>
      <c r="W112" s="177"/>
      <c r="X112" s="177"/>
      <c r="Y112" s="177"/>
      <c r="Z112" s="177"/>
      <c r="AA112" s="177"/>
      <c r="AB112" s="177"/>
    </row>
    <row r="113" spans="1:41" ht="15" customHeight="1">
      <c r="A113" s="770"/>
      <c r="B113" s="822" t="s">
        <v>135</v>
      </c>
      <c r="C113" s="822"/>
      <c r="D113" s="823" t="s">
        <v>139</v>
      </c>
      <c r="E113" s="823"/>
      <c r="F113" s="823"/>
      <c r="G113" s="823"/>
      <c r="H113" s="823"/>
      <c r="I113" s="823"/>
      <c r="J113" s="823"/>
      <c r="K113" s="823"/>
      <c r="L113" s="823"/>
      <c r="M113" s="823"/>
      <c r="N113" s="823"/>
    </row>
    <row r="114" spans="1:41" ht="15" customHeight="1">
      <c r="A114" s="770"/>
      <c r="B114" s="822"/>
      <c r="C114" s="822"/>
      <c r="D114" s="823" t="s">
        <v>140</v>
      </c>
      <c r="E114" s="823"/>
      <c r="F114" s="823"/>
      <c r="G114" s="823"/>
      <c r="H114" s="823"/>
      <c r="I114" s="823"/>
      <c r="J114" s="823"/>
      <c r="K114" s="823"/>
      <c r="L114" s="823"/>
      <c r="M114" s="823"/>
      <c r="N114" s="823"/>
    </row>
    <row r="115" spans="1:41" ht="15" customHeight="1">
      <c r="A115" s="770"/>
      <c r="B115" s="822"/>
      <c r="C115" s="822"/>
      <c r="D115" s="823" t="s">
        <v>176</v>
      </c>
      <c r="E115" s="823"/>
      <c r="F115" s="823"/>
      <c r="G115" s="823"/>
      <c r="H115" s="823"/>
      <c r="I115" s="823"/>
      <c r="J115" s="823"/>
      <c r="K115" s="823"/>
      <c r="L115" s="823"/>
      <c r="M115" s="823"/>
      <c r="N115" s="823"/>
    </row>
    <row r="116" spans="1:41" ht="15" customHeight="1">
      <c r="A116" s="770"/>
      <c r="B116" s="822"/>
      <c r="C116" s="822"/>
      <c r="D116" s="824" t="s">
        <v>267</v>
      </c>
      <c r="E116" s="824"/>
      <c r="F116" s="824"/>
      <c r="G116" s="824"/>
      <c r="H116" s="824"/>
      <c r="I116" s="824"/>
      <c r="J116" s="824"/>
      <c r="K116" s="824"/>
      <c r="L116" s="824"/>
      <c r="M116" s="824"/>
      <c r="N116" s="824"/>
    </row>
    <row r="117" spans="1:41" ht="10" customHeight="1">
      <c r="A117" s="770"/>
    </row>
    <row r="118" spans="1:41" s="177" customFormat="1" ht="15" customHeight="1">
      <c r="A118" s="770"/>
      <c r="B118" s="825" t="s">
        <v>128</v>
      </c>
      <c r="C118" s="825"/>
      <c r="D118" s="826" t="s">
        <v>93</v>
      </c>
      <c r="E118" s="826"/>
      <c r="F118" s="826"/>
      <c r="G118" s="191"/>
      <c r="H118" s="827" t="s">
        <v>48</v>
      </c>
      <c r="I118" s="828"/>
      <c r="J118" s="813" t="s">
        <v>24</v>
      </c>
      <c r="K118" s="814"/>
      <c r="L118" s="815"/>
      <c r="M118" s="189" t="s">
        <v>15</v>
      </c>
      <c r="N118" s="189" t="s">
        <v>4</v>
      </c>
    </row>
    <row r="119" spans="1:41" s="177" customFormat="1" ht="15" customHeight="1">
      <c r="A119" s="770"/>
      <c r="B119" s="825"/>
      <c r="C119" s="825"/>
      <c r="D119" s="186" t="s">
        <v>20</v>
      </c>
      <c r="E119" s="816" t="s">
        <v>15</v>
      </c>
      <c r="F119" s="816"/>
      <c r="G119" s="191"/>
      <c r="H119" s="827"/>
      <c r="I119" s="828"/>
      <c r="J119" s="817" t="s">
        <v>8</v>
      </c>
      <c r="K119" s="818"/>
      <c r="L119" s="819"/>
      <c r="M119" s="43">
        <v>10</v>
      </c>
      <c r="N119" s="44">
        <v>2</v>
      </c>
      <c r="S119" s="3"/>
      <c r="T119" s="3"/>
      <c r="U119" s="3"/>
      <c r="V119" s="3"/>
      <c r="W119" s="3"/>
      <c r="X119" s="3"/>
      <c r="Y119" s="3"/>
      <c r="Z119" s="3"/>
      <c r="AA119" s="3"/>
      <c r="AB119" s="3"/>
      <c r="AC119" s="3"/>
      <c r="AD119" s="3"/>
      <c r="AE119" s="3"/>
      <c r="AF119" s="3"/>
      <c r="AG119" s="3"/>
      <c r="AH119" s="3"/>
      <c r="AI119" s="3"/>
      <c r="AJ119" s="3"/>
      <c r="AK119" s="3"/>
      <c r="AL119" s="3"/>
      <c r="AM119" s="3"/>
      <c r="AN119" s="3"/>
      <c r="AO119" s="3"/>
    </row>
    <row r="120" spans="1:41" s="177" customFormat="1" ht="15" customHeight="1">
      <c r="A120" s="770"/>
      <c r="B120" s="825"/>
      <c r="C120" s="825"/>
      <c r="D120" s="187" t="s">
        <v>38</v>
      </c>
      <c r="E120" s="820">
        <v>10</v>
      </c>
      <c r="F120" s="820"/>
      <c r="G120" s="191"/>
      <c r="H120" s="827"/>
      <c r="I120" s="828"/>
      <c r="J120" s="817" t="s">
        <v>7</v>
      </c>
      <c r="K120" s="818"/>
      <c r="L120" s="819"/>
      <c r="M120" s="43">
        <v>15</v>
      </c>
      <c r="N120" s="44">
        <v>3</v>
      </c>
      <c r="S120" s="3"/>
      <c r="T120" s="3"/>
      <c r="U120" s="3"/>
      <c r="V120" s="3"/>
      <c r="W120" s="3"/>
      <c r="X120" s="3"/>
      <c r="Y120" s="3"/>
      <c r="Z120" s="3"/>
      <c r="AA120" s="3"/>
      <c r="AB120" s="3"/>
      <c r="AC120" s="3"/>
      <c r="AD120" s="3"/>
      <c r="AE120" s="3"/>
      <c r="AF120" s="3"/>
      <c r="AG120" s="3"/>
      <c r="AH120" s="3"/>
      <c r="AI120" s="3"/>
      <c r="AJ120" s="3"/>
      <c r="AK120" s="3"/>
      <c r="AL120" s="3"/>
      <c r="AM120" s="3"/>
      <c r="AN120" s="3"/>
      <c r="AO120" s="3"/>
    </row>
    <row r="121" spans="1:41" s="177" customFormat="1" ht="15" customHeight="1">
      <c r="A121" s="770"/>
      <c r="B121" s="825"/>
      <c r="C121" s="825"/>
      <c r="D121" s="187" t="s">
        <v>39</v>
      </c>
      <c r="E121" s="820">
        <v>20</v>
      </c>
      <c r="F121" s="820"/>
      <c r="G121" s="191"/>
      <c r="H121" s="827"/>
      <c r="I121" s="828"/>
      <c r="J121" s="817" t="s">
        <v>6</v>
      </c>
      <c r="K121" s="818"/>
      <c r="L121" s="819"/>
      <c r="M121" s="43">
        <v>20</v>
      </c>
      <c r="N121" s="44">
        <v>4</v>
      </c>
      <c r="S121" s="3"/>
      <c r="T121" s="3"/>
      <c r="U121" s="3"/>
      <c r="V121" s="3"/>
      <c r="W121" s="3"/>
      <c r="X121" s="3"/>
      <c r="Y121" s="3"/>
      <c r="Z121" s="3"/>
      <c r="AA121" s="3"/>
      <c r="AB121" s="3"/>
      <c r="AC121" s="3"/>
      <c r="AD121" s="3"/>
      <c r="AE121" s="3"/>
      <c r="AF121" s="3"/>
      <c r="AG121" s="3"/>
      <c r="AH121" s="3"/>
      <c r="AI121" s="3"/>
      <c r="AJ121" s="3"/>
      <c r="AK121" s="3"/>
      <c r="AL121" s="3"/>
      <c r="AM121" s="3"/>
      <c r="AN121" s="3"/>
      <c r="AO121" s="3"/>
    </row>
    <row r="122" spans="1:41" s="177" customFormat="1" ht="15" customHeight="1">
      <c r="A122" s="770"/>
      <c r="B122" s="825"/>
      <c r="C122" s="825"/>
      <c r="D122" s="187" t="s">
        <v>40</v>
      </c>
      <c r="E122" s="820">
        <v>30</v>
      </c>
      <c r="F122" s="820"/>
      <c r="G122" s="191"/>
    </row>
    <row r="123" spans="1:41" s="177" customFormat="1" ht="15" customHeight="1">
      <c r="A123" s="770"/>
      <c r="B123" s="825"/>
      <c r="C123" s="825"/>
      <c r="D123" s="187" t="s">
        <v>41</v>
      </c>
      <c r="E123" s="820">
        <v>40</v>
      </c>
      <c r="F123" s="820"/>
      <c r="G123" s="191"/>
      <c r="H123" s="827" t="s">
        <v>49</v>
      </c>
      <c r="I123" s="828"/>
      <c r="J123" s="813" t="s">
        <v>24</v>
      </c>
      <c r="K123" s="814"/>
      <c r="L123" s="815"/>
      <c r="M123" s="189" t="s">
        <v>15</v>
      </c>
      <c r="N123" s="189" t="s">
        <v>4</v>
      </c>
    </row>
    <row r="124" spans="1:41" s="177" customFormat="1" ht="15" customHeight="1">
      <c r="A124" s="770"/>
      <c r="G124" s="191"/>
      <c r="H124" s="827"/>
      <c r="I124" s="828"/>
      <c r="J124" s="817" t="s">
        <v>129</v>
      </c>
      <c r="K124" s="818"/>
      <c r="L124" s="819"/>
      <c r="M124" s="43">
        <v>20</v>
      </c>
      <c r="N124" s="44">
        <v>4</v>
      </c>
    </row>
    <row r="125" spans="1:41" s="177" customFormat="1" ht="15" customHeight="1">
      <c r="A125" s="770"/>
      <c r="B125" s="825" t="s">
        <v>28</v>
      </c>
      <c r="C125" s="825"/>
      <c r="D125" s="826" t="s">
        <v>179</v>
      </c>
      <c r="E125" s="826"/>
      <c r="F125" s="826"/>
      <c r="H125" s="827"/>
      <c r="I125" s="828"/>
      <c r="J125" s="817" t="s">
        <v>130</v>
      </c>
      <c r="K125" s="818"/>
      <c r="L125" s="819"/>
      <c r="M125" s="43">
        <v>15</v>
      </c>
      <c r="N125" s="44">
        <v>3</v>
      </c>
    </row>
    <row r="126" spans="1:41" s="177" customFormat="1" ht="15" customHeight="1">
      <c r="A126" s="770"/>
      <c r="B126" s="825"/>
      <c r="C126" s="825"/>
      <c r="D126" s="186" t="s">
        <v>3</v>
      </c>
      <c r="E126" s="816" t="s">
        <v>4</v>
      </c>
      <c r="F126" s="816"/>
      <c r="H126" s="827"/>
      <c r="I126" s="828"/>
      <c r="J126" s="817" t="s">
        <v>131</v>
      </c>
      <c r="K126" s="818"/>
      <c r="L126" s="819"/>
      <c r="M126" s="43">
        <v>15</v>
      </c>
      <c r="N126" s="44">
        <v>3</v>
      </c>
    </row>
    <row r="127" spans="1:41" s="177" customFormat="1" ht="15" customHeight="1">
      <c r="A127" s="770"/>
      <c r="B127" s="825"/>
      <c r="C127" s="825"/>
      <c r="D127" s="187">
        <v>50</v>
      </c>
      <c r="E127" s="820">
        <v>2</v>
      </c>
      <c r="F127" s="820"/>
      <c r="H127" s="827"/>
      <c r="I127" s="828"/>
      <c r="J127" s="817" t="s">
        <v>132</v>
      </c>
      <c r="K127" s="818"/>
      <c r="L127" s="819"/>
      <c r="M127" s="43">
        <v>15</v>
      </c>
      <c r="N127" s="44">
        <v>3</v>
      </c>
    </row>
    <row r="128" spans="1:41" s="177" customFormat="1" ht="15" customHeight="1">
      <c r="A128" s="770"/>
      <c r="B128" s="825"/>
      <c r="C128" s="825"/>
      <c r="D128" s="187" t="s">
        <v>180</v>
      </c>
      <c r="E128" s="820">
        <v>4</v>
      </c>
      <c r="F128" s="820"/>
      <c r="H128" s="827"/>
      <c r="I128" s="828"/>
      <c r="J128" s="817" t="s">
        <v>133</v>
      </c>
      <c r="K128" s="818"/>
      <c r="L128" s="819"/>
      <c r="M128" s="43">
        <v>15</v>
      </c>
      <c r="N128" s="44">
        <v>3</v>
      </c>
    </row>
    <row r="129" spans="1:28" s="177" customFormat="1" ht="15" customHeight="1">
      <c r="A129" s="770"/>
      <c r="B129" s="825"/>
      <c r="C129" s="825"/>
      <c r="D129" s="187" t="s">
        <v>181</v>
      </c>
      <c r="E129" s="820">
        <v>6</v>
      </c>
      <c r="F129" s="820"/>
      <c r="H129" s="827"/>
      <c r="I129" s="828"/>
      <c r="J129" s="817" t="s">
        <v>134</v>
      </c>
      <c r="K129" s="818"/>
      <c r="L129" s="819"/>
      <c r="M129" s="43">
        <v>10</v>
      </c>
      <c r="N129" s="44">
        <v>2</v>
      </c>
    </row>
    <row r="130" spans="1:28" s="177" customFormat="1" ht="15" customHeight="1">
      <c r="A130" s="770"/>
      <c r="B130" s="825"/>
      <c r="C130" s="825"/>
      <c r="D130" s="187" t="s">
        <v>182</v>
      </c>
      <c r="E130" s="820">
        <v>8</v>
      </c>
      <c r="F130" s="820"/>
    </row>
    <row r="131" spans="1:28" s="177" customFormat="1" ht="15" customHeight="1">
      <c r="A131" s="770"/>
      <c r="H131" s="827" t="s">
        <v>50</v>
      </c>
      <c r="I131" s="828"/>
      <c r="J131" s="813" t="s">
        <v>24</v>
      </c>
      <c r="K131" s="814"/>
      <c r="L131" s="815"/>
      <c r="M131" s="189" t="s">
        <v>15</v>
      </c>
      <c r="N131" s="189" t="s">
        <v>4</v>
      </c>
    </row>
    <row r="132" spans="1:28" s="177" customFormat="1" ht="15" customHeight="1">
      <c r="A132" s="770"/>
      <c r="B132" s="825" t="s">
        <v>110</v>
      </c>
      <c r="C132" s="825"/>
      <c r="D132" s="829" t="s">
        <v>247</v>
      </c>
      <c r="E132" s="830"/>
      <c r="F132" s="831"/>
      <c r="H132" s="827"/>
      <c r="I132" s="828"/>
      <c r="J132" s="817" t="s">
        <v>8</v>
      </c>
      <c r="K132" s="818"/>
      <c r="L132" s="819"/>
      <c r="M132" s="43">
        <v>6</v>
      </c>
      <c r="N132" s="44">
        <v>3</v>
      </c>
      <c r="AB132" s="37"/>
    </row>
    <row r="133" spans="1:28" s="177" customFormat="1" ht="15" customHeight="1">
      <c r="A133" s="770"/>
      <c r="B133" s="825"/>
      <c r="C133" s="825"/>
      <c r="D133" s="199" t="s">
        <v>3</v>
      </c>
      <c r="E133" s="832" t="s">
        <v>4</v>
      </c>
      <c r="F133" s="833"/>
      <c r="H133" s="827"/>
      <c r="I133" s="828"/>
      <c r="J133" s="817" t="s">
        <v>7</v>
      </c>
      <c r="K133" s="818"/>
      <c r="L133" s="819"/>
      <c r="M133" s="43">
        <v>8</v>
      </c>
      <c r="N133" s="44">
        <v>6</v>
      </c>
    </row>
    <row r="134" spans="1:28" s="177" customFormat="1" ht="15" customHeight="1">
      <c r="A134" s="770"/>
      <c r="B134" s="825"/>
      <c r="C134" s="825"/>
      <c r="D134" s="200">
        <v>10</v>
      </c>
      <c r="E134" s="834">
        <v>2</v>
      </c>
      <c r="F134" s="835"/>
      <c r="H134" s="827"/>
      <c r="I134" s="828"/>
      <c r="J134" s="817" t="s">
        <v>6</v>
      </c>
      <c r="K134" s="818"/>
      <c r="L134" s="819"/>
      <c r="M134" s="43">
        <v>10</v>
      </c>
      <c r="N134" s="44">
        <v>8</v>
      </c>
    </row>
    <row r="135" spans="1:28" s="177" customFormat="1" ht="15" customHeight="1">
      <c r="A135" s="770"/>
      <c r="B135" s="825"/>
      <c r="C135" s="825"/>
      <c r="D135" s="200" t="s">
        <v>248</v>
      </c>
      <c r="E135" s="834">
        <v>3</v>
      </c>
      <c r="F135" s="835"/>
    </row>
    <row r="136" spans="1:28" s="177" customFormat="1" ht="15" customHeight="1">
      <c r="A136" s="770"/>
      <c r="B136" s="825"/>
      <c r="C136" s="825"/>
      <c r="D136" s="200">
        <v>40</v>
      </c>
      <c r="E136" s="834">
        <v>4</v>
      </c>
      <c r="F136" s="835"/>
      <c r="H136" s="827" t="s">
        <v>51</v>
      </c>
      <c r="I136" s="828"/>
      <c r="J136" s="813" t="s">
        <v>24</v>
      </c>
      <c r="K136" s="814"/>
      <c r="L136" s="815"/>
      <c r="M136" s="189" t="s">
        <v>15</v>
      </c>
      <c r="N136" s="189" t="s">
        <v>4</v>
      </c>
    </row>
    <row r="137" spans="1:28" s="177" customFormat="1" ht="15" customHeight="1">
      <c r="A137" s="770"/>
      <c r="H137" s="827"/>
      <c r="I137" s="828"/>
      <c r="J137" s="817" t="s">
        <v>257</v>
      </c>
      <c r="K137" s="818"/>
      <c r="L137" s="819"/>
      <c r="M137" s="43">
        <v>6</v>
      </c>
      <c r="N137" s="44">
        <v>3</v>
      </c>
    </row>
    <row r="138" spans="1:28" s="177" customFormat="1" ht="15" customHeight="1">
      <c r="A138" s="770"/>
      <c r="B138" s="836" t="s">
        <v>201</v>
      </c>
      <c r="C138" s="836"/>
      <c r="D138" s="836"/>
      <c r="E138" s="836"/>
      <c r="F138" s="133" t="s">
        <v>206</v>
      </c>
      <c r="H138" s="827"/>
      <c r="I138" s="828"/>
      <c r="J138" s="817" t="s">
        <v>13</v>
      </c>
      <c r="K138" s="818"/>
      <c r="L138" s="819"/>
      <c r="M138" s="43">
        <v>8</v>
      </c>
      <c r="N138" s="44">
        <v>6</v>
      </c>
    </row>
    <row r="139" spans="1:28" s="177" customFormat="1" ht="15" customHeight="1">
      <c r="A139" s="770"/>
      <c r="B139" s="836" t="s">
        <v>202</v>
      </c>
      <c r="C139" s="836"/>
      <c r="D139" s="836"/>
      <c r="E139" s="836"/>
      <c r="F139" s="133" t="s">
        <v>206</v>
      </c>
      <c r="H139" s="827"/>
      <c r="I139" s="828"/>
      <c r="J139" s="817" t="s">
        <v>14</v>
      </c>
      <c r="K139" s="818"/>
      <c r="L139" s="819"/>
      <c r="M139" s="43">
        <v>10</v>
      </c>
      <c r="N139" s="44">
        <v>8</v>
      </c>
    </row>
    <row r="140" spans="1:28" s="177" customFormat="1" ht="6.65" customHeight="1">
      <c r="A140" s="770"/>
    </row>
    <row r="141" spans="1:28" ht="15" customHeight="1">
      <c r="A141" s="770"/>
      <c r="B141" s="849" t="s">
        <v>52</v>
      </c>
      <c r="C141" s="850"/>
      <c r="D141" s="813" t="s">
        <v>24</v>
      </c>
      <c r="E141" s="814"/>
      <c r="F141" s="814"/>
      <c r="G141" s="814"/>
      <c r="H141" s="814"/>
      <c r="I141" s="814"/>
      <c r="J141" s="814"/>
      <c r="K141" s="814"/>
      <c r="L141" s="815"/>
      <c r="M141" s="189" t="s">
        <v>15</v>
      </c>
      <c r="N141" s="189" t="s">
        <v>4</v>
      </c>
      <c r="P141" s="177"/>
      <c r="Q141" s="177"/>
      <c r="R141" s="177"/>
      <c r="S141" s="177"/>
      <c r="T141" s="177"/>
      <c r="U141" s="177"/>
      <c r="V141" s="177"/>
      <c r="W141" s="177"/>
      <c r="X141" s="177"/>
      <c r="Y141" s="177"/>
      <c r="Z141" s="177"/>
    </row>
    <row r="142" spans="1:28" ht="15" customHeight="1">
      <c r="A142" s="770"/>
      <c r="B142" s="849"/>
      <c r="C142" s="850"/>
      <c r="D142" s="846" t="s">
        <v>122</v>
      </c>
      <c r="E142" s="847"/>
      <c r="F142" s="847"/>
      <c r="G142" s="847"/>
      <c r="H142" s="847"/>
      <c r="I142" s="847"/>
      <c r="J142" s="847"/>
      <c r="K142" s="847"/>
      <c r="L142" s="848"/>
      <c r="M142" s="43">
        <v>10</v>
      </c>
      <c r="N142" s="44">
        <v>2</v>
      </c>
      <c r="P142" s="177"/>
      <c r="Q142" s="177"/>
      <c r="R142" s="177"/>
      <c r="S142" s="177"/>
      <c r="T142" s="177"/>
      <c r="U142" s="177"/>
      <c r="V142" s="177"/>
      <c r="W142" s="177"/>
      <c r="X142" s="177"/>
      <c r="Y142" s="177"/>
      <c r="Z142" s="177"/>
    </row>
    <row r="143" spans="1:28" ht="15" customHeight="1">
      <c r="A143" s="770"/>
      <c r="B143" s="849"/>
      <c r="C143" s="850"/>
      <c r="D143" s="846" t="s">
        <v>98</v>
      </c>
      <c r="E143" s="847"/>
      <c r="F143" s="847"/>
      <c r="G143" s="847"/>
      <c r="H143" s="847"/>
      <c r="I143" s="847"/>
      <c r="J143" s="847"/>
      <c r="K143" s="847"/>
      <c r="L143" s="848"/>
      <c r="M143" s="43">
        <v>9</v>
      </c>
      <c r="N143" s="44">
        <v>2</v>
      </c>
      <c r="P143" s="177"/>
      <c r="Q143" s="177"/>
      <c r="R143" s="177"/>
      <c r="S143" s="177"/>
      <c r="T143" s="177"/>
      <c r="U143" s="177"/>
      <c r="V143" s="177"/>
      <c r="W143" s="177"/>
      <c r="X143" s="177"/>
      <c r="Y143" s="177"/>
      <c r="Z143" s="177"/>
    </row>
    <row r="144" spans="1:28" ht="15" customHeight="1">
      <c r="A144" s="770"/>
      <c r="B144" s="849"/>
      <c r="C144" s="850"/>
      <c r="D144" s="846" t="s">
        <v>99</v>
      </c>
      <c r="E144" s="847"/>
      <c r="F144" s="847"/>
      <c r="G144" s="847"/>
      <c r="H144" s="847"/>
      <c r="I144" s="847"/>
      <c r="J144" s="847"/>
      <c r="K144" s="847"/>
      <c r="L144" s="848"/>
      <c r="M144" s="43">
        <v>8</v>
      </c>
      <c r="N144" s="44">
        <v>1</v>
      </c>
      <c r="P144" s="177"/>
      <c r="Q144" s="177"/>
      <c r="R144" s="177"/>
      <c r="S144" s="177"/>
      <c r="T144" s="177"/>
      <c r="U144" s="177"/>
      <c r="V144" s="177"/>
      <c r="W144" s="177"/>
      <c r="X144" s="177"/>
      <c r="Y144" s="177"/>
      <c r="Z144" s="177"/>
    </row>
    <row r="145" spans="1:29" ht="15" customHeight="1">
      <c r="A145" s="770"/>
      <c r="B145" s="849"/>
      <c r="C145" s="850"/>
      <c r="D145" s="846" t="s">
        <v>100</v>
      </c>
      <c r="E145" s="847"/>
      <c r="F145" s="847"/>
      <c r="G145" s="847"/>
      <c r="H145" s="848"/>
      <c r="I145" s="851" t="s">
        <v>96</v>
      </c>
      <c r="J145" s="43">
        <v>6</v>
      </c>
      <c r="K145" s="43"/>
      <c r="L145" s="852" t="s">
        <v>104</v>
      </c>
      <c r="M145" s="839" t="s">
        <v>106</v>
      </c>
      <c r="N145" s="841">
        <v>2</v>
      </c>
      <c r="P145" s="177"/>
      <c r="Q145" s="177"/>
      <c r="R145" s="177"/>
      <c r="S145" s="177"/>
      <c r="T145" s="177"/>
      <c r="U145" s="177"/>
      <c r="V145" s="177"/>
      <c r="W145" s="177"/>
      <c r="X145" s="177"/>
      <c r="Y145" s="177"/>
      <c r="Z145" s="177"/>
    </row>
    <row r="146" spans="1:29" ht="15" customHeight="1">
      <c r="A146" s="770"/>
      <c r="B146" s="849"/>
      <c r="C146" s="850"/>
      <c r="D146" s="843" t="s">
        <v>123</v>
      </c>
      <c r="E146" s="844"/>
      <c r="F146" s="844"/>
      <c r="G146" s="844"/>
      <c r="H146" s="845"/>
      <c r="I146" s="851"/>
      <c r="J146" s="43">
        <v>3</v>
      </c>
      <c r="K146" s="43"/>
      <c r="L146" s="852"/>
      <c r="M146" s="840"/>
      <c r="N146" s="842"/>
      <c r="P146" s="177"/>
      <c r="Q146" s="177"/>
      <c r="R146" s="177"/>
      <c r="S146" s="177"/>
      <c r="T146" s="177"/>
      <c r="U146" s="177"/>
      <c r="V146" s="177"/>
      <c r="W146" s="177"/>
      <c r="X146" s="177"/>
      <c r="Y146" s="177"/>
      <c r="Z146" s="177"/>
    </row>
    <row r="147" spans="1:29" ht="15" customHeight="1">
      <c r="A147" s="770"/>
      <c r="B147" s="849"/>
      <c r="C147" s="850"/>
      <c r="D147" s="846" t="s">
        <v>102</v>
      </c>
      <c r="E147" s="847"/>
      <c r="F147" s="847"/>
      <c r="G147" s="847"/>
      <c r="H147" s="848"/>
      <c r="I147" s="851"/>
      <c r="J147" s="43">
        <v>4</v>
      </c>
      <c r="K147" s="43"/>
      <c r="L147" s="852"/>
      <c r="M147" s="839" t="s">
        <v>105</v>
      </c>
      <c r="N147" s="841">
        <v>1</v>
      </c>
      <c r="P147" s="177"/>
      <c r="Q147" s="177"/>
      <c r="R147" s="177"/>
      <c r="S147" s="177"/>
      <c r="T147" s="177"/>
      <c r="U147" s="177"/>
      <c r="V147" s="177"/>
      <c r="W147" s="177"/>
      <c r="X147" s="177"/>
      <c r="Y147" s="177"/>
      <c r="Z147" s="177"/>
    </row>
    <row r="148" spans="1:29" ht="15" customHeight="1">
      <c r="A148" s="770"/>
      <c r="B148" s="849"/>
      <c r="C148" s="850"/>
      <c r="D148" s="846" t="s">
        <v>103</v>
      </c>
      <c r="E148" s="847"/>
      <c r="F148" s="847"/>
      <c r="G148" s="847"/>
      <c r="H148" s="848"/>
      <c r="I148" s="851"/>
      <c r="J148" s="43">
        <v>2</v>
      </c>
      <c r="K148" s="43"/>
      <c r="L148" s="852"/>
      <c r="M148" s="840"/>
      <c r="N148" s="842"/>
      <c r="P148" s="177"/>
      <c r="Q148" s="177"/>
      <c r="R148" s="177"/>
      <c r="S148" s="177"/>
      <c r="T148" s="177"/>
      <c r="U148" s="177"/>
      <c r="V148" s="177"/>
      <c r="W148" s="177"/>
      <c r="X148" s="177"/>
      <c r="Y148" s="177"/>
      <c r="Z148" s="177"/>
    </row>
    <row r="149" spans="1:29" ht="7.25" customHeight="1">
      <c r="A149" s="789" t="s">
        <v>660</v>
      </c>
      <c r="E149" s="3"/>
      <c r="G149" s="7"/>
      <c r="H149" s="32"/>
      <c r="I149" s="32"/>
      <c r="K149" s="3"/>
      <c r="P149" s="5"/>
      <c r="Q149" s="21"/>
      <c r="R149" s="21"/>
      <c r="S149" s="21"/>
      <c r="T149" s="21"/>
      <c r="U149" s="21"/>
      <c r="V149" s="21"/>
      <c r="W149" s="21"/>
      <c r="X149" s="21"/>
      <c r="Y149" s="21"/>
      <c r="Z149" s="21"/>
      <c r="AA149" s="4"/>
      <c r="AB149" s="4"/>
      <c r="AC149" s="4"/>
    </row>
    <row r="150" spans="1:29" ht="15" customHeight="1">
      <c r="A150" s="789"/>
      <c r="B150" s="837" t="s">
        <v>53</v>
      </c>
      <c r="C150" s="837"/>
      <c r="D150" s="816" t="s">
        <v>24</v>
      </c>
      <c r="E150" s="816"/>
      <c r="F150" s="816"/>
      <c r="G150" s="816"/>
      <c r="H150" s="816"/>
      <c r="I150" s="816"/>
      <c r="J150" s="816"/>
      <c r="K150" s="816"/>
      <c r="L150" s="816"/>
      <c r="M150" s="186" t="s">
        <v>15</v>
      </c>
      <c r="N150" s="186" t="s">
        <v>4</v>
      </c>
      <c r="Q150" s="21"/>
      <c r="R150" s="21"/>
      <c r="S150" s="21"/>
      <c r="T150" s="21"/>
      <c r="U150" s="21"/>
      <c r="V150" s="21"/>
      <c r="W150" s="21"/>
      <c r="X150" s="21"/>
      <c r="Y150" s="21"/>
      <c r="Z150" s="21"/>
    </row>
    <row r="151" spans="1:29" ht="15" customHeight="1">
      <c r="A151" s="789"/>
      <c r="B151" s="837"/>
      <c r="C151" s="837"/>
      <c r="D151" s="838" t="s">
        <v>94</v>
      </c>
      <c r="E151" s="838"/>
      <c r="F151" s="838"/>
      <c r="G151" s="838"/>
      <c r="H151" s="838"/>
      <c r="I151" s="838"/>
      <c r="J151" s="838"/>
      <c r="K151" s="838"/>
      <c r="L151" s="838"/>
      <c r="M151" s="45">
        <v>5</v>
      </c>
      <c r="N151" s="187">
        <v>1</v>
      </c>
      <c r="Q151" s="21"/>
      <c r="R151" s="21"/>
      <c r="S151" s="21"/>
      <c r="T151" s="21"/>
      <c r="U151" s="21"/>
      <c r="V151" s="21"/>
      <c r="W151" s="21"/>
      <c r="X151" s="21"/>
      <c r="Y151" s="21"/>
      <c r="Z151" s="21"/>
    </row>
    <row r="152" spans="1:29" ht="15" customHeight="1">
      <c r="A152" s="789"/>
      <c r="B152" s="837"/>
      <c r="C152" s="837"/>
      <c r="D152" s="838" t="s">
        <v>95</v>
      </c>
      <c r="E152" s="838"/>
      <c r="F152" s="838"/>
      <c r="G152" s="838"/>
      <c r="H152" s="838"/>
      <c r="I152" s="838"/>
      <c r="J152" s="838"/>
      <c r="K152" s="838"/>
      <c r="L152" s="838"/>
      <c r="M152" s="45">
        <v>10</v>
      </c>
      <c r="N152" s="187">
        <v>2</v>
      </c>
      <c r="Q152" s="21"/>
      <c r="R152" s="21"/>
      <c r="S152" s="21"/>
      <c r="T152" s="21"/>
      <c r="U152" s="21"/>
      <c r="V152" s="21"/>
      <c r="W152" s="21"/>
      <c r="X152" s="21"/>
      <c r="Y152" s="21"/>
      <c r="Z152" s="21"/>
    </row>
    <row r="153" spans="1:29" s="72" customFormat="1" ht="10" customHeight="1">
      <c r="A153" s="789"/>
      <c r="C153" s="196"/>
      <c r="Q153" s="134"/>
      <c r="R153" s="134"/>
      <c r="S153" s="134"/>
      <c r="T153" s="134"/>
      <c r="U153" s="134"/>
      <c r="V153" s="134"/>
      <c r="W153" s="134"/>
      <c r="X153" s="134"/>
      <c r="Y153" s="134"/>
      <c r="Z153" s="134"/>
    </row>
    <row r="154" spans="1:29" s="136" customFormat="1" ht="12" customHeight="1">
      <c r="A154" s="789"/>
      <c r="B154" s="756" t="s">
        <v>4077</v>
      </c>
      <c r="C154" s="756"/>
      <c r="D154" s="756"/>
      <c r="E154" s="756"/>
      <c r="F154" s="756"/>
      <c r="G154" s="756"/>
      <c r="H154" s="756"/>
      <c r="I154" s="756"/>
      <c r="J154" s="756"/>
      <c r="K154" s="756"/>
      <c r="L154" s="756"/>
      <c r="M154" s="756"/>
      <c r="N154" s="756"/>
      <c r="Q154" s="138"/>
      <c r="R154" s="138"/>
      <c r="S154" s="138"/>
      <c r="T154" s="138"/>
      <c r="U154" s="138"/>
      <c r="V154" s="138"/>
      <c r="W154" s="138"/>
      <c r="X154" s="138"/>
      <c r="Y154" s="138"/>
      <c r="Z154" s="138"/>
    </row>
    <row r="155" spans="1:29" s="123" customFormat="1" ht="12" customHeight="1">
      <c r="A155" s="789"/>
      <c r="B155" s="757" t="s">
        <v>3175</v>
      </c>
      <c r="C155" s="757"/>
      <c r="D155" s="757"/>
      <c r="E155" s="757"/>
      <c r="F155" s="757"/>
      <c r="G155" s="757"/>
      <c r="H155" s="757"/>
      <c r="I155" s="757"/>
      <c r="J155" s="757"/>
      <c r="K155" s="757"/>
      <c r="L155" s="757"/>
      <c r="M155" s="757"/>
      <c r="N155" s="757"/>
      <c r="P155" s="139"/>
      <c r="Q155" s="139"/>
      <c r="R155" s="139"/>
      <c r="S155" s="139"/>
      <c r="T155" s="139"/>
      <c r="U155" s="139"/>
      <c r="V155" s="139"/>
      <c r="W155" s="139"/>
      <c r="X155" s="139"/>
      <c r="Y155" s="139"/>
      <c r="Z155" s="139"/>
    </row>
    <row r="156" spans="1:29" s="72" customFormat="1" ht="4.25" customHeight="1">
      <c r="A156" s="789"/>
      <c r="B156" s="135"/>
      <c r="C156" s="135"/>
      <c r="D156" s="135"/>
      <c r="E156" s="135"/>
      <c r="F156" s="135"/>
      <c r="G156" s="135"/>
      <c r="H156" s="135"/>
      <c r="I156" s="135"/>
      <c r="J156" s="135"/>
      <c r="K156" s="135"/>
      <c r="L156" s="135"/>
      <c r="M156" s="135"/>
      <c r="N156" s="135"/>
      <c r="P156" s="139"/>
      <c r="Q156" s="134"/>
      <c r="R156" s="134"/>
      <c r="S156" s="134"/>
      <c r="T156" s="134"/>
      <c r="U156" s="134"/>
      <c r="V156" s="134"/>
      <c r="W156" s="134"/>
      <c r="X156" s="134"/>
      <c r="Y156" s="134"/>
      <c r="Z156" s="134"/>
      <c r="AA156" s="123"/>
      <c r="AB156" s="123"/>
      <c r="AC156" s="123"/>
    </row>
    <row r="157" spans="1:29" s="72" customFormat="1" ht="15" customHeight="1">
      <c r="A157" s="789"/>
      <c r="C157" s="196"/>
      <c r="G157" s="74"/>
      <c r="H157" s="122"/>
      <c r="I157" s="122"/>
      <c r="P157" s="123"/>
      <c r="Q157" s="134"/>
      <c r="R157" s="134"/>
      <c r="S157" s="134"/>
      <c r="T157" s="134"/>
      <c r="U157" s="134"/>
      <c r="V157" s="134"/>
      <c r="W157" s="134"/>
      <c r="X157" s="134"/>
      <c r="Y157" s="134"/>
      <c r="Z157" s="134"/>
      <c r="AA157" s="123"/>
      <c r="AB157" s="123"/>
      <c r="AC157" s="123"/>
    </row>
    <row r="158" spans="1:29" ht="15" customHeight="1">
      <c r="E158" s="3"/>
      <c r="K158" s="3"/>
      <c r="Q158" s="21"/>
      <c r="R158" s="21"/>
      <c r="S158" s="21"/>
      <c r="T158" s="21"/>
      <c r="U158" s="21"/>
      <c r="V158" s="21"/>
      <c r="W158" s="21"/>
      <c r="X158" s="21"/>
      <c r="Y158" s="21"/>
      <c r="Z158" s="21"/>
      <c r="AA158" s="4"/>
      <c r="AB158" s="4"/>
      <c r="AC158" s="4"/>
    </row>
    <row r="159" spans="1:29" ht="20" customHeight="1">
      <c r="E159" s="3"/>
      <c r="K159" s="3"/>
      <c r="Q159" s="21"/>
      <c r="R159" s="21"/>
      <c r="S159" s="21"/>
      <c r="T159" s="21"/>
      <c r="U159" s="21"/>
      <c r="V159" s="21"/>
      <c r="W159" s="21"/>
      <c r="X159" s="21"/>
      <c r="Y159" s="21"/>
      <c r="Z159" s="21"/>
    </row>
    <row r="160" spans="1:29" ht="20" customHeight="1">
      <c r="E160" s="3"/>
      <c r="K160" s="3"/>
      <c r="Q160" s="21"/>
      <c r="R160" s="21"/>
      <c r="S160" s="21"/>
      <c r="T160" s="21"/>
      <c r="U160" s="21"/>
      <c r="V160" s="21"/>
      <c r="W160" s="21"/>
      <c r="X160" s="21"/>
      <c r="Y160" s="21"/>
      <c r="Z160" s="21"/>
    </row>
    <row r="161" spans="5:26" ht="20" customHeight="1">
      <c r="E161" s="3"/>
      <c r="K161" s="3"/>
      <c r="Q161" s="21"/>
      <c r="R161" s="21"/>
      <c r="S161" s="21"/>
      <c r="T161" s="21"/>
      <c r="U161" s="21"/>
      <c r="V161" s="21"/>
      <c r="W161" s="21"/>
      <c r="X161" s="21"/>
      <c r="Y161" s="21"/>
      <c r="Z161" s="21"/>
    </row>
    <row r="162" spans="5:26" ht="20" customHeight="1">
      <c r="E162" s="3"/>
      <c r="K162" s="3"/>
      <c r="Q162" s="21"/>
      <c r="R162" s="21"/>
      <c r="S162" s="21"/>
      <c r="T162" s="21"/>
      <c r="U162" s="21"/>
      <c r="V162" s="21"/>
      <c r="W162" s="21"/>
      <c r="X162" s="21"/>
      <c r="Y162" s="21"/>
      <c r="Z162" s="21"/>
    </row>
    <row r="163" spans="5:26" ht="20" customHeight="1">
      <c r="E163" s="3"/>
      <c r="K163" s="3"/>
      <c r="Q163" s="21"/>
      <c r="R163" s="21"/>
      <c r="S163" s="21"/>
      <c r="T163" s="21"/>
      <c r="U163" s="21"/>
      <c r="V163" s="21"/>
      <c r="W163" s="21"/>
      <c r="X163" s="21"/>
      <c r="Y163" s="21"/>
      <c r="Z163" s="21"/>
    </row>
    <row r="164" spans="5:26" ht="20" customHeight="1">
      <c r="E164" s="3"/>
      <c r="K164" s="3"/>
      <c r="Q164" s="21"/>
      <c r="R164" s="21"/>
      <c r="S164" s="21"/>
      <c r="T164" s="21"/>
      <c r="U164" s="21"/>
      <c r="V164" s="21"/>
      <c r="W164" s="21"/>
      <c r="X164" s="21"/>
      <c r="Y164" s="21"/>
      <c r="Z164" s="21"/>
    </row>
    <row r="165" spans="5:26" ht="20" customHeight="1">
      <c r="E165" s="3"/>
      <c r="K165" s="3"/>
      <c r="Q165" s="21"/>
      <c r="R165" s="21"/>
      <c r="S165" s="21"/>
      <c r="T165" s="21"/>
      <c r="U165" s="21"/>
      <c r="V165" s="21"/>
      <c r="W165" s="21"/>
      <c r="X165" s="21"/>
      <c r="Y165" s="21"/>
      <c r="Z165" s="21"/>
    </row>
    <row r="166" spans="5:26" ht="20" customHeight="1">
      <c r="E166" s="3"/>
      <c r="K166" s="3"/>
      <c r="Q166" s="21"/>
      <c r="R166" s="21"/>
      <c r="S166" s="21"/>
      <c r="T166" s="21"/>
      <c r="U166" s="21"/>
      <c r="V166" s="21"/>
      <c r="W166" s="21"/>
      <c r="X166" s="21"/>
      <c r="Y166" s="21"/>
      <c r="Z166" s="21"/>
    </row>
    <row r="167" spans="5:26" ht="20" customHeight="1">
      <c r="E167" s="3"/>
      <c r="K167" s="3"/>
      <c r="Q167" s="21"/>
      <c r="R167" s="21"/>
      <c r="S167" s="21"/>
      <c r="T167" s="21"/>
      <c r="U167" s="21"/>
      <c r="V167" s="21"/>
      <c r="W167" s="21"/>
      <c r="X167" s="21"/>
      <c r="Y167" s="21"/>
      <c r="Z167" s="21"/>
    </row>
    <row r="168" spans="5:26" ht="20" customHeight="1">
      <c r="E168" s="3"/>
      <c r="K168" s="3"/>
      <c r="Q168" s="21"/>
      <c r="R168" s="21"/>
      <c r="S168" s="21"/>
      <c r="T168" s="21"/>
      <c r="U168" s="21"/>
      <c r="V168" s="21"/>
      <c r="W168" s="21"/>
      <c r="X168" s="21"/>
      <c r="Y168" s="21"/>
      <c r="Z168" s="21"/>
    </row>
    <row r="169" spans="5:26" ht="20" customHeight="1">
      <c r="E169" s="3"/>
      <c r="K169" s="3"/>
      <c r="Q169" s="21"/>
      <c r="R169" s="21"/>
      <c r="S169" s="21"/>
      <c r="T169" s="21"/>
      <c r="U169" s="21"/>
      <c r="V169" s="21"/>
      <c r="W169" s="21"/>
      <c r="X169" s="21"/>
      <c r="Y169" s="21"/>
      <c r="Z169" s="21"/>
    </row>
    <row r="170" spans="5:26" ht="20" customHeight="1">
      <c r="E170" s="3"/>
      <c r="K170" s="3"/>
      <c r="Q170" s="21"/>
      <c r="R170" s="21"/>
      <c r="S170" s="21"/>
      <c r="T170" s="21"/>
      <c r="U170" s="21"/>
      <c r="V170" s="21"/>
      <c r="W170" s="21"/>
      <c r="X170" s="21"/>
      <c r="Y170" s="21"/>
      <c r="Z170" s="21"/>
    </row>
    <row r="171" spans="5:26" ht="20" customHeight="1">
      <c r="E171" s="3"/>
      <c r="K171" s="3"/>
      <c r="Q171" s="21"/>
      <c r="R171" s="21"/>
      <c r="S171" s="21"/>
      <c r="T171" s="21"/>
      <c r="U171" s="21"/>
      <c r="V171" s="21"/>
      <c r="W171" s="21"/>
      <c r="X171" s="21"/>
      <c r="Y171" s="21"/>
      <c r="Z171" s="21"/>
    </row>
    <row r="172" spans="5:26" ht="20" customHeight="1">
      <c r="E172" s="3"/>
      <c r="K172" s="3"/>
      <c r="Q172" s="21"/>
      <c r="R172" s="21"/>
      <c r="S172" s="21"/>
      <c r="T172" s="21"/>
      <c r="U172" s="21"/>
      <c r="V172" s="21"/>
      <c r="W172" s="21"/>
      <c r="X172" s="21"/>
      <c r="Y172" s="21"/>
      <c r="Z172" s="21"/>
    </row>
    <row r="173" spans="5:26" ht="20" customHeight="1">
      <c r="E173" s="3"/>
      <c r="K173" s="3"/>
      <c r="Q173" s="21"/>
      <c r="R173" s="21"/>
      <c r="S173" s="21"/>
      <c r="T173" s="21"/>
      <c r="U173" s="21"/>
      <c r="V173" s="21"/>
      <c r="W173" s="21"/>
      <c r="X173" s="21"/>
      <c r="Y173" s="21"/>
      <c r="Z173" s="21"/>
    </row>
    <row r="174" spans="5:26" ht="20" customHeight="1">
      <c r="E174" s="3"/>
      <c r="K174" s="3"/>
      <c r="Q174" s="21"/>
      <c r="R174" s="21"/>
      <c r="S174" s="21"/>
      <c r="T174" s="21"/>
      <c r="U174" s="21"/>
      <c r="V174" s="21"/>
      <c r="W174" s="21"/>
      <c r="X174" s="21"/>
      <c r="Y174" s="21"/>
      <c r="Z174" s="21"/>
    </row>
    <row r="175" spans="5:26" ht="20" customHeight="1">
      <c r="E175" s="3"/>
      <c r="K175" s="3"/>
      <c r="Q175" s="21"/>
      <c r="R175" s="21"/>
      <c r="S175" s="21"/>
      <c r="T175" s="21"/>
      <c r="U175" s="21"/>
      <c r="V175" s="21"/>
      <c r="W175" s="21"/>
      <c r="X175" s="21"/>
      <c r="Y175" s="21"/>
      <c r="Z175" s="21"/>
    </row>
    <row r="176" spans="5:26" ht="20" customHeight="1">
      <c r="E176" s="3"/>
      <c r="K176" s="3"/>
      <c r="Q176" s="21"/>
      <c r="R176" s="21"/>
      <c r="S176" s="21"/>
      <c r="T176" s="21"/>
      <c r="U176" s="21"/>
      <c r="V176" s="21"/>
      <c r="W176" s="21"/>
      <c r="X176" s="21"/>
      <c r="Y176" s="21"/>
      <c r="Z176" s="21"/>
    </row>
    <row r="177" spans="5:26" ht="20" customHeight="1">
      <c r="E177" s="3"/>
      <c r="K177" s="3"/>
      <c r="Q177" s="21"/>
      <c r="R177" s="21"/>
      <c r="S177" s="21"/>
      <c r="T177" s="21"/>
      <c r="U177" s="21"/>
      <c r="V177" s="21"/>
      <c r="W177" s="21"/>
      <c r="X177" s="21"/>
      <c r="Y177" s="21"/>
      <c r="Z177" s="21"/>
    </row>
    <row r="178" spans="5:26" ht="20" customHeight="1">
      <c r="E178" s="3"/>
      <c r="K178" s="3"/>
      <c r="Q178" s="21"/>
      <c r="R178" s="21"/>
      <c r="S178" s="21"/>
      <c r="T178" s="21"/>
      <c r="U178" s="21"/>
      <c r="V178" s="21"/>
      <c r="W178" s="21"/>
      <c r="X178" s="21"/>
      <c r="Y178" s="21"/>
      <c r="Z178" s="21"/>
    </row>
    <row r="179" spans="5:26" ht="20" customHeight="1">
      <c r="E179" s="3"/>
      <c r="K179" s="3"/>
    </row>
    <row r="180" spans="5:26" ht="20" customHeight="1">
      <c r="E180" s="3"/>
      <c r="K180" s="3"/>
    </row>
    <row r="181" spans="5:26" ht="20" customHeight="1">
      <c r="E181" s="3"/>
      <c r="K181" s="3"/>
    </row>
    <row r="182" spans="5:26" ht="20" customHeight="1">
      <c r="E182" s="3"/>
      <c r="K182" s="3"/>
    </row>
    <row r="183" spans="5:26" ht="20" customHeight="1">
      <c r="E183" s="3"/>
      <c r="K183" s="3"/>
    </row>
    <row r="184" spans="5:26" ht="20" customHeight="1">
      <c r="E184" s="3"/>
      <c r="K184" s="3"/>
    </row>
    <row r="185" spans="5:26" ht="20" customHeight="1">
      <c r="E185" s="3"/>
      <c r="K185" s="3"/>
    </row>
    <row r="186" spans="5:26" ht="20" customHeight="1">
      <c r="E186" s="3"/>
      <c r="K186" s="3"/>
    </row>
    <row r="187" spans="5:26" ht="20" customHeight="1">
      <c r="E187" s="3"/>
      <c r="K187" s="3"/>
    </row>
    <row r="188" spans="5:26" ht="20" customHeight="1">
      <c r="E188" s="3"/>
      <c r="K188" s="3"/>
    </row>
    <row r="189" spans="5:26" ht="20" customHeight="1">
      <c r="E189" s="3"/>
      <c r="K189" s="3"/>
    </row>
    <row r="190" spans="5:26" ht="20" customHeight="1">
      <c r="E190" s="3"/>
      <c r="K190" s="3"/>
    </row>
    <row r="191" spans="5:26" ht="20" customHeight="1">
      <c r="E191" s="3"/>
      <c r="K191" s="3"/>
    </row>
    <row r="192" spans="5:26" ht="20" customHeight="1">
      <c r="E192" s="3"/>
      <c r="K192" s="3"/>
    </row>
    <row r="193" spans="5:11" ht="20" customHeight="1">
      <c r="E193" s="3"/>
      <c r="K193" s="3"/>
    </row>
    <row r="194" spans="5:11" ht="20" customHeight="1">
      <c r="E194" s="3"/>
      <c r="K194" s="3"/>
    </row>
    <row r="195" spans="5:11" ht="20" customHeight="1">
      <c r="E195" s="3"/>
      <c r="K195" s="3"/>
    </row>
    <row r="196" spans="5:11" ht="20" customHeight="1">
      <c r="E196" s="3"/>
      <c r="K196" s="3"/>
    </row>
    <row r="197" spans="5:11" ht="20" customHeight="1">
      <c r="E197" s="3"/>
      <c r="K197" s="3"/>
    </row>
    <row r="198" spans="5:11" ht="20" customHeight="1">
      <c r="E198" s="3"/>
      <c r="K198" s="3"/>
    </row>
    <row r="199" spans="5:11" ht="20" customHeight="1">
      <c r="E199" s="3"/>
      <c r="K199" s="3"/>
    </row>
    <row r="200" spans="5:11" ht="20" customHeight="1">
      <c r="E200" s="3"/>
      <c r="K200" s="3"/>
    </row>
    <row r="201" spans="5:11" ht="20" customHeight="1">
      <c r="E201" s="3"/>
      <c r="K201" s="3"/>
    </row>
    <row r="202" spans="5:11" ht="20" customHeight="1">
      <c r="E202" s="3"/>
      <c r="K202" s="3"/>
    </row>
    <row r="203" spans="5:11" ht="20" customHeight="1">
      <c r="E203" s="3"/>
      <c r="K203" s="3"/>
    </row>
    <row r="204" spans="5:11" ht="20" customHeight="1">
      <c r="E204" s="3"/>
      <c r="K204" s="3"/>
    </row>
    <row r="205" spans="5:11" ht="20" customHeight="1">
      <c r="E205" s="3"/>
      <c r="K205" s="3"/>
    </row>
    <row r="206" spans="5:11" ht="20" customHeight="1">
      <c r="E206" s="3"/>
      <c r="K206" s="3"/>
    </row>
    <row r="207" spans="5:11" ht="20" customHeight="1">
      <c r="E207" s="3"/>
      <c r="K207" s="3"/>
    </row>
    <row r="208" spans="5:11" ht="20" customHeight="1">
      <c r="E208" s="3"/>
      <c r="K208" s="3"/>
    </row>
    <row r="209" spans="5:11" ht="20" customHeight="1">
      <c r="E209" s="3"/>
      <c r="K209" s="3"/>
    </row>
    <row r="210" spans="5:11" ht="20" customHeight="1">
      <c r="E210" s="3"/>
      <c r="K210" s="3"/>
    </row>
    <row r="211" spans="5:11" ht="20" customHeight="1">
      <c r="E211" s="3"/>
      <c r="K211" s="3"/>
    </row>
    <row r="212" spans="5:11" ht="20" customHeight="1">
      <c r="E212" s="3"/>
      <c r="K212" s="3"/>
    </row>
    <row r="213" spans="5:11" ht="20" customHeight="1">
      <c r="E213" s="3"/>
      <c r="K213" s="3"/>
    </row>
    <row r="214" spans="5:11" ht="20" customHeight="1">
      <c r="E214" s="3"/>
      <c r="K214" s="3"/>
    </row>
    <row r="215" spans="5:11" ht="20" customHeight="1">
      <c r="E215" s="3"/>
      <c r="K215" s="3"/>
    </row>
    <row r="216" spans="5:11" ht="20" customHeight="1">
      <c r="E216" s="3"/>
      <c r="K216" s="3"/>
    </row>
    <row r="217" spans="5:11" ht="20" customHeight="1">
      <c r="E217" s="3"/>
      <c r="K217" s="3"/>
    </row>
    <row r="218" spans="5:11" ht="20" customHeight="1">
      <c r="E218" s="3"/>
      <c r="K218" s="3"/>
    </row>
    <row r="219" spans="5:11" ht="20" customHeight="1">
      <c r="E219" s="3"/>
      <c r="K219" s="3"/>
    </row>
    <row r="220" spans="5:11" ht="20" customHeight="1">
      <c r="E220" s="3"/>
      <c r="K220" s="3"/>
    </row>
    <row r="221" spans="5:11" ht="20" customHeight="1">
      <c r="E221" s="3"/>
      <c r="K221" s="3"/>
    </row>
    <row r="222" spans="5:11" ht="20" customHeight="1">
      <c r="E222" s="3"/>
      <c r="K222" s="3"/>
    </row>
    <row r="223" spans="5:11" ht="20" customHeight="1">
      <c r="E223" s="3"/>
      <c r="K223" s="3"/>
    </row>
    <row r="224" spans="5:11" ht="20" customHeight="1">
      <c r="E224" s="3"/>
      <c r="K224" s="3"/>
    </row>
    <row r="225" spans="5:11" ht="20" customHeight="1">
      <c r="E225" s="3"/>
      <c r="K225" s="3"/>
    </row>
    <row r="226" spans="5:11" ht="20" customHeight="1">
      <c r="E226" s="3"/>
      <c r="K226" s="3"/>
    </row>
    <row r="227" spans="5:11" ht="20" customHeight="1">
      <c r="E227" s="3"/>
      <c r="K227" s="3"/>
    </row>
    <row r="228" spans="5:11" ht="20" customHeight="1">
      <c r="E228" s="3"/>
      <c r="K228" s="3"/>
    </row>
    <row r="229" spans="5:11" ht="20" customHeight="1">
      <c r="E229" s="3"/>
      <c r="K229" s="3"/>
    </row>
    <row r="230" spans="5:11" ht="20" customHeight="1">
      <c r="E230" s="3"/>
      <c r="K230" s="3"/>
    </row>
    <row r="231" spans="5:11" ht="20" customHeight="1">
      <c r="E231" s="3"/>
      <c r="K231" s="3"/>
    </row>
    <row r="232" spans="5:11" ht="20" customHeight="1">
      <c r="E232" s="3"/>
      <c r="K232" s="3"/>
    </row>
    <row r="233" spans="5:11" ht="20" customHeight="1">
      <c r="E233" s="3"/>
      <c r="K233" s="3"/>
    </row>
    <row r="234" spans="5:11" ht="20" customHeight="1">
      <c r="E234" s="3"/>
      <c r="K234" s="3"/>
    </row>
    <row r="235" spans="5:11" ht="20" customHeight="1">
      <c r="E235" s="3"/>
      <c r="K235" s="3"/>
    </row>
    <row r="236" spans="5:11" ht="20" customHeight="1">
      <c r="E236" s="3"/>
      <c r="K236" s="3"/>
    </row>
    <row r="237" spans="5:11" ht="20" customHeight="1">
      <c r="E237" s="3"/>
      <c r="K237" s="3"/>
    </row>
    <row r="238" spans="5:11" ht="20" customHeight="1">
      <c r="E238" s="3"/>
      <c r="K238" s="3"/>
    </row>
    <row r="239" spans="5:11" ht="20" customHeight="1">
      <c r="E239" s="3"/>
      <c r="K239" s="3"/>
    </row>
    <row r="240" spans="5:11" ht="20" customHeight="1">
      <c r="E240" s="3"/>
      <c r="K240" s="3"/>
    </row>
    <row r="241" spans="5:11" ht="20" customHeight="1">
      <c r="E241" s="3"/>
      <c r="K241" s="3"/>
    </row>
    <row r="242" spans="5:11" ht="20" customHeight="1">
      <c r="E242" s="3"/>
      <c r="K242" s="3"/>
    </row>
    <row r="243" spans="5:11" ht="20" customHeight="1">
      <c r="E243" s="3"/>
      <c r="K243" s="3"/>
    </row>
    <row r="244" spans="5:11" ht="20" customHeight="1">
      <c r="E244" s="3"/>
      <c r="K244" s="3"/>
    </row>
    <row r="245" spans="5:11" ht="20" customHeight="1">
      <c r="E245" s="3"/>
      <c r="K245" s="3"/>
    </row>
    <row r="246" spans="5:11" ht="20" customHeight="1">
      <c r="E246" s="3"/>
      <c r="K246" s="3"/>
    </row>
    <row r="247" spans="5:11" ht="20" customHeight="1">
      <c r="E247" s="3"/>
      <c r="K247" s="3"/>
    </row>
    <row r="248" spans="5:11" ht="20" customHeight="1">
      <c r="E248" s="3"/>
      <c r="K248" s="3"/>
    </row>
    <row r="249" spans="5:11" ht="20" customHeight="1">
      <c r="E249" s="3"/>
      <c r="K249" s="3"/>
    </row>
    <row r="250" spans="5:11" ht="20" customHeight="1">
      <c r="E250" s="3"/>
      <c r="K250" s="3"/>
    </row>
    <row r="251" spans="5:11" ht="20" customHeight="1">
      <c r="E251" s="3"/>
      <c r="K251" s="3"/>
    </row>
    <row r="252" spans="5:11" ht="20" customHeight="1">
      <c r="E252" s="3"/>
      <c r="K252" s="3"/>
    </row>
    <row r="253" spans="5:11" ht="20" customHeight="1">
      <c r="E253" s="3"/>
      <c r="K253" s="3"/>
    </row>
    <row r="254" spans="5:11" ht="20" customHeight="1">
      <c r="E254" s="3"/>
      <c r="K254" s="3"/>
    </row>
    <row r="255" spans="5:11" ht="20" customHeight="1">
      <c r="E255" s="3"/>
      <c r="K255" s="3"/>
    </row>
    <row r="256" spans="5:11" ht="20" customHeight="1">
      <c r="E256" s="3"/>
      <c r="K256" s="3"/>
    </row>
    <row r="257" spans="5:11" ht="20" customHeight="1">
      <c r="E257" s="3"/>
      <c r="K257" s="3"/>
    </row>
    <row r="258" spans="5:11" ht="20" customHeight="1">
      <c r="E258" s="3"/>
      <c r="K258" s="3"/>
    </row>
    <row r="259" spans="5:11" ht="20" customHeight="1">
      <c r="E259" s="3"/>
      <c r="K259" s="3"/>
    </row>
    <row r="260" spans="5:11" ht="20" customHeight="1">
      <c r="E260" s="3"/>
      <c r="K260" s="3"/>
    </row>
    <row r="261" spans="5:11" ht="20" customHeight="1">
      <c r="E261" s="3"/>
      <c r="K261" s="3"/>
    </row>
    <row r="262" spans="5:11" ht="20" customHeight="1">
      <c r="E262" s="3"/>
      <c r="K262" s="3"/>
    </row>
    <row r="263" spans="5:11" ht="20" customHeight="1">
      <c r="E263" s="3"/>
      <c r="K263" s="3"/>
    </row>
    <row r="264" spans="5:11" ht="20" customHeight="1">
      <c r="E264" s="3"/>
      <c r="K264" s="3"/>
    </row>
    <row r="265" spans="5:11" ht="20" customHeight="1">
      <c r="E265" s="3"/>
      <c r="K265" s="3"/>
    </row>
    <row r="266" spans="5:11" ht="20" customHeight="1">
      <c r="E266" s="3"/>
      <c r="K266" s="3"/>
    </row>
    <row r="267" spans="5:11" ht="20" customHeight="1">
      <c r="E267" s="3"/>
      <c r="K267" s="3"/>
    </row>
    <row r="268" spans="5:11" ht="20" customHeight="1">
      <c r="E268" s="3"/>
      <c r="K268" s="3"/>
    </row>
    <row r="269" spans="5:11" ht="20" customHeight="1">
      <c r="E269" s="3"/>
      <c r="K269" s="3"/>
    </row>
    <row r="270" spans="5:11" ht="20" customHeight="1">
      <c r="E270" s="3"/>
      <c r="K270" s="3"/>
    </row>
    <row r="271" spans="5:11" ht="20" customHeight="1">
      <c r="E271" s="3"/>
      <c r="K271" s="3"/>
    </row>
    <row r="272" spans="5:11" ht="20" customHeight="1">
      <c r="E272" s="3"/>
      <c r="K272" s="3"/>
    </row>
    <row r="273" spans="5:11" ht="20" customHeight="1">
      <c r="E273" s="3"/>
      <c r="K273" s="3"/>
    </row>
    <row r="274" spans="5:11" ht="20" customHeight="1">
      <c r="E274" s="3"/>
      <c r="K274" s="3"/>
    </row>
    <row r="275" spans="5:11" ht="20" customHeight="1">
      <c r="E275" s="3"/>
      <c r="K275" s="3"/>
    </row>
    <row r="276" spans="5:11" ht="20" customHeight="1">
      <c r="E276" s="3"/>
      <c r="K276" s="3"/>
    </row>
    <row r="277" spans="5:11" ht="20" customHeight="1">
      <c r="E277" s="3"/>
      <c r="K277" s="3"/>
    </row>
    <row r="278" spans="5:11" ht="20" customHeight="1">
      <c r="E278" s="3"/>
      <c r="K278" s="3"/>
    </row>
    <row r="279" spans="5:11" ht="20" customHeight="1">
      <c r="E279" s="3"/>
      <c r="K279" s="3"/>
    </row>
    <row r="280" spans="5:11" ht="20" customHeight="1">
      <c r="E280" s="3"/>
      <c r="K280" s="3"/>
    </row>
    <row r="281" spans="5:11" ht="20" customHeight="1">
      <c r="E281" s="3"/>
      <c r="K281" s="3"/>
    </row>
    <row r="282" spans="5:11" ht="20" customHeight="1">
      <c r="E282" s="3"/>
      <c r="K282" s="3"/>
    </row>
    <row r="283" spans="5:11" ht="20" customHeight="1">
      <c r="E283" s="3"/>
      <c r="K283" s="3"/>
    </row>
    <row r="284" spans="5:11" ht="20" customHeight="1">
      <c r="E284" s="3"/>
      <c r="K284" s="3"/>
    </row>
    <row r="285" spans="5:11" ht="20" customHeight="1">
      <c r="E285" s="3"/>
      <c r="K285" s="3"/>
    </row>
    <row r="286" spans="5:11" ht="20" customHeight="1">
      <c r="E286" s="3"/>
      <c r="K286" s="3"/>
    </row>
    <row r="287" spans="5:11" ht="20" customHeight="1">
      <c r="E287" s="3"/>
      <c r="K287" s="3"/>
    </row>
    <row r="288" spans="5:11" ht="20" customHeight="1">
      <c r="E288" s="3"/>
      <c r="K288" s="3"/>
    </row>
    <row r="289" spans="5:11" ht="20" customHeight="1">
      <c r="E289" s="3"/>
      <c r="K289" s="3"/>
    </row>
    <row r="290" spans="5:11" ht="20" customHeight="1">
      <c r="E290" s="3"/>
      <c r="K290" s="3"/>
    </row>
    <row r="291" spans="5:11" ht="20" customHeight="1">
      <c r="E291" s="3"/>
      <c r="K291" s="3"/>
    </row>
    <row r="292" spans="5:11" ht="20" customHeight="1">
      <c r="E292" s="3"/>
      <c r="K292" s="3"/>
    </row>
    <row r="293" spans="5:11" ht="20" customHeight="1">
      <c r="E293" s="3"/>
      <c r="K293" s="3"/>
    </row>
    <row r="294" spans="5:11" ht="20" customHeight="1">
      <c r="E294" s="3"/>
      <c r="K294" s="3"/>
    </row>
    <row r="295" spans="5:11" ht="20" customHeight="1">
      <c r="E295" s="3"/>
      <c r="K295" s="3"/>
    </row>
    <row r="296" spans="5:11" ht="20" customHeight="1">
      <c r="E296" s="3"/>
      <c r="K296" s="3"/>
    </row>
    <row r="297" spans="5:11" ht="20" customHeight="1">
      <c r="E297" s="3"/>
      <c r="K297" s="3"/>
    </row>
    <row r="298" spans="5:11" ht="20" customHeight="1">
      <c r="E298" s="3"/>
      <c r="K298" s="3"/>
    </row>
    <row r="299" spans="5:11" ht="20" customHeight="1">
      <c r="E299" s="3"/>
      <c r="K299" s="3"/>
    </row>
    <row r="300" spans="5:11" ht="20" customHeight="1">
      <c r="E300" s="3"/>
      <c r="K300" s="3"/>
    </row>
    <row r="301" spans="5:11" ht="20" customHeight="1">
      <c r="E301" s="3"/>
      <c r="K301" s="3"/>
    </row>
    <row r="302" spans="5:11" ht="20" customHeight="1">
      <c r="E302" s="3"/>
      <c r="K302" s="3"/>
    </row>
    <row r="303" spans="5:11" ht="20" customHeight="1">
      <c r="E303" s="3"/>
      <c r="K303" s="3"/>
    </row>
    <row r="304" spans="5:11" ht="20" customHeight="1">
      <c r="E304" s="3"/>
      <c r="K304" s="3"/>
    </row>
    <row r="305" spans="5:11" ht="20" customHeight="1">
      <c r="E305" s="3"/>
      <c r="K305" s="3"/>
    </row>
    <row r="306" spans="5:11" ht="20" customHeight="1">
      <c r="E306" s="3"/>
      <c r="K306" s="3"/>
    </row>
    <row r="307" spans="5:11" ht="20" customHeight="1">
      <c r="E307" s="3"/>
      <c r="K307" s="3"/>
    </row>
    <row r="308" spans="5:11" ht="20" customHeight="1">
      <c r="E308" s="3"/>
      <c r="K308" s="3"/>
    </row>
    <row r="309" spans="5:11" ht="20" customHeight="1">
      <c r="E309" s="3"/>
      <c r="K309" s="3"/>
    </row>
    <row r="310" spans="5:11" ht="20" customHeight="1">
      <c r="E310" s="3"/>
      <c r="K310" s="3"/>
    </row>
    <row r="311" spans="5:11" ht="20" customHeight="1">
      <c r="E311" s="3"/>
      <c r="K311" s="3"/>
    </row>
    <row r="312" spans="5:11" ht="20" customHeight="1">
      <c r="E312" s="3"/>
      <c r="K312" s="3"/>
    </row>
    <row r="313" spans="5:11" ht="20" customHeight="1">
      <c r="E313" s="3"/>
      <c r="K313" s="3"/>
    </row>
    <row r="314" spans="5:11" ht="20" customHeight="1">
      <c r="E314" s="3"/>
      <c r="K314" s="3"/>
    </row>
    <row r="315" spans="5:11" ht="20" customHeight="1">
      <c r="E315" s="3"/>
      <c r="K315" s="3"/>
    </row>
    <row r="316" spans="5:11" ht="20" customHeight="1">
      <c r="E316" s="3"/>
      <c r="K316" s="3"/>
    </row>
    <row r="317" spans="5:11" ht="20" customHeight="1">
      <c r="E317" s="3"/>
      <c r="K317" s="3"/>
    </row>
    <row r="318" spans="5:11" ht="20" customHeight="1">
      <c r="E318" s="3"/>
      <c r="K318" s="3"/>
    </row>
    <row r="319" spans="5:11" ht="20" customHeight="1">
      <c r="E319" s="3"/>
      <c r="K319" s="3"/>
    </row>
    <row r="320" spans="5:11" ht="20" customHeight="1">
      <c r="E320" s="3"/>
      <c r="K320" s="3"/>
    </row>
    <row r="321" spans="5:11" ht="20" customHeight="1">
      <c r="E321" s="3"/>
      <c r="K321" s="3"/>
    </row>
    <row r="322" spans="5:11" ht="20" customHeight="1">
      <c r="E322" s="3"/>
      <c r="K322" s="3"/>
    </row>
    <row r="323" spans="5:11" ht="20" customHeight="1">
      <c r="E323" s="3"/>
      <c r="K323" s="3"/>
    </row>
    <row r="324" spans="5:11" ht="20" customHeight="1">
      <c r="E324" s="3"/>
      <c r="K324" s="3"/>
    </row>
    <row r="325" spans="5:11" ht="20" customHeight="1">
      <c r="E325" s="3"/>
      <c r="K325" s="3"/>
    </row>
    <row r="326" spans="5:11" ht="20" customHeight="1">
      <c r="E326" s="3"/>
      <c r="K326" s="3"/>
    </row>
    <row r="327" spans="5:11" ht="20" customHeight="1">
      <c r="E327" s="3"/>
      <c r="K327" s="3"/>
    </row>
    <row r="328" spans="5:11" ht="20" customHeight="1">
      <c r="E328" s="3"/>
      <c r="K328" s="3"/>
    </row>
    <row r="329" spans="5:11" ht="20" customHeight="1">
      <c r="E329" s="3"/>
      <c r="K329" s="3"/>
    </row>
    <row r="330" spans="5:11" ht="20" customHeight="1">
      <c r="E330" s="3"/>
      <c r="K330" s="3"/>
    </row>
    <row r="331" spans="5:11" ht="20" customHeight="1">
      <c r="E331" s="3"/>
      <c r="K331" s="3"/>
    </row>
    <row r="332" spans="5:11" ht="20" customHeight="1">
      <c r="E332" s="3"/>
      <c r="K332" s="3"/>
    </row>
    <row r="333" spans="5:11" ht="20" customHeight="1">
      <c r="E333" s="3"/>
      <c r="K333" s="3"/>
    </row>
    <row r="334" spans="5:11" ht="20" customHeight="1">
      <c r="E334" s="3"/>
      <c r="K334" s="3"/>
    </row>
    <row r="335" spans="5:11" ht="20" customHeight="1">
      <c r="E335" s="3"/>
      <c r="K335" s="3"/>
    </row>
    <row r="336" spans="5:11" ht="20" customHeight="1">
      <c r="E336" s="3"/>
      <c r="K336" s="3"/>
    </row>
    <row r="337" spans="5:11" ht="20" customHeight="1">
      <c r="E337" s="3"/>
      <c r="K337" s="3"/>
    </row>
    <row r="338" spans="5:11" ht="20" customHeight="1">
      <c r="E338" s="3"/>
      <c r="K338" s="3"/>
    </row>
    <row r="339" spans="5:11" ht="20" customHeight="1">
      <c r="E339" s="3"/>
      <c r="K339" s="3"/>
    </row>
    <row r="340" spans="5:11" ht="20" customHeight="1">
      <c r="E340" s="3"/>
      <c r="K340" s="3"/>
    </row>
    <row r="341" spans="5:11" ht="20" customHeight="1">
      <c r="E341" s="3"/>
      <c r="K341" s="3"/>
    </row>
    <row r="342" spans="5:11" ht="20" customHeight="1">
      <c r="E342" s="3"/>
      <c r="K342" s="3"/>
    </row>
    <row r="343" spans="5:11" ht="20" customHeight="1">
      <c r="E343" s="3"/>
      <c r="K343" s="3"/>
    </row>
    <row r="344" spans="5:11" ht="20" customHeight="1">
      <c r="E344" s="3"/>
      <c r="K344" s="3"/>
    </row>
    <row r="345" spans="5:11" ht="20" customHeight="1">
      <c r="E345" s="3"/>
      <c r="K345" s="3"/>
    </row>
    <row r="346" spans="5:11" ht="20" customHeight="1">
      <c r="E346" s="3"/>
      <c r="K346" s="3"/>
    </row>
    <row r="347" spans="5:11" ht="20" customHeight="1">
      <c r="E347" s="3"/>
      <c r="K347" s="3"/>
    </row>
    <row r="348" spans="5:11" ht="20" customHeight="1">
      <c r="E348" s="3"/>
      <c r="K348" s="3"/>
    </row>
    <row r="349" spans="5:11" ht="20" customHeight="1">
      <c r="E349" s="3"/>
      <c r="K349" s="3"/>
    </row>
    <row r="350" spans="5:11" ht="20" customHeight="1">
      <c r="E350" s="3"/>
      <c r="K350" s="3"/>
    </row>
    <row r="351" spans="5:11" ht="20" customHeight="1">
      <c r="E351" s="3"/>
      <c r="K351" s="3"/>
    </row>
    <row r="352" spans="5:11" ht="20" customHeight="1">
      <c r="E352" s="3"/>
      <c r="K352" s="3"/>
    </row>
    <row r="353" spans="5:11" ht="20" customHeight="1">
      <c r="E353" s="3"/>
      <c r="K353" s="3"/>
    </row>
    <row r="354" spans="5:11" ht="20" customHeight="1">
      <c r="E354" s="3"/>
      <c r="K354" s="3"/>
    </row>
    <row r="355" spans="5:11" ht="20" customHeight="1">
      <c r="E355" s="3"/>
      <c r="K355" s="3"/>
    </row>
    <row r="356" spans="5:11" ht="20" customHeight="1">
      <c r="E356" s="3"/>
      <c r="K356" s="3"/>
    </row>
    <row r="357" spans="5:11" ht="20" customHeight="1">
      <c r="E357" s="3"/>
      <c r="K357" s="3"/>
    </row>
    <row r="358" spans="5:11" ht="20" customHeight="1">
      <c r="E358" s="3"/>
      <c r="K358" s="3"/>
    </row>
    <row r="359" spans="5:11" ht="20" customHeight="1">
      <c r="E359" s="3"/>
      <c r="K359" s="3"/>
    </row>
    <row r="360" spans="5:11" ht="20" customHeight="1">
      <c r="E360" s="3"/>
      <c r="K360" s="3"/>
    </row>
    <row r="361" spans="5:11" ht="20" customHeight="1">
      <c r="E361" s="3"/>
      <c r="K361" s="3"/>
    </row>
    <row r="362" spans="5:11" ht="20" customHeight="1">
      <c r="E362" s="3"/>
      <c r="K362" s="3"/>
    </row>
    <row r="363" spans="5:11" ht="20" customHeight="1">
      <c r="E363" s="3"/>
      <c r="K363" s="3"/>
    </row>
    <row r="364" spans="5:11" ht="20" customHeight="1">
      <c r="E364" s="3"/>
      <c r="K364" s="3"/>
    </row>
    <row r="365" spans="5:11" ht="20" customHeight="1">
      <c r="E365" s="3"/>
      <c r="K365" s="3"/>
    </row>
    <row r="366" spans="5:11" ht="20" customHeight="1">
      <c r="E366" s="3"/>
      <c r="K366" s="3"/>
    </row>
    <row r="367" spans="5:11" ht="20" customHeight="1">
      <c r="E367" s="3"/>
      <c r="K367" s="3"/>
    </row>
    <row r="368" spans="5:11" ht="20" customHeight="1">
      <c r="E368" s="3"/>
      <c r="K368" s="3"/>
    </row>
    <row r="369" spans="5:11" ht="20" customHeight="1">
      <c r="E369" s="3"/>
      <c r="K369" s="3"/>
    </row>
    <row r="370" spans="5:11" ht="20" customHeight="1">
      <c r="E370" s="3"/>
      <c r="K370" s="3"/>
    </row>
    <row r="371" spans="5:11" ht="20" customHeight="1">
      <c r="E371" s="3"/>
      <c r="K371" s="3"/>
    </row>
    <row r="372" spans="5:11" ht="20" customHeight="1">
      <c r="E372" s="3"/>
      <c r="K372" s="3"/>
    </row>
    <row r="373" spans="5:11" ht="20" customHeight="1">
      <c r="E373" s="3"/>
      <c r="K373" s="3"/>
    </row>
    <row r="374" spans="5:11" ht="20" customHeight="1">
      <c r="E374" s="3"/>
      <c r="K374" s="3"/>
    </row>
    <row r="375" spans="5:11" ht="20" customHeight="1">
      <c r="E375" s="3"/>
      <c r="K375" s="3"/>
    </row>
    <row r="376" spans="5:11" ht="20" customHeight="1">
      <c r="E376" s="3"/>
      <c r="K376" s="3"/>
    </row>
    <row r="377" spans="5:11" ht="20" customHeight="1">
      <c r="E377" s="3"/>
      <c r="K377" s="3"/>
    </row>
    <row r="378" spans="5:11" ht="20" customHeight="1">
      <c r="E378" s="3"/>
      <c r="K378" s="3"/>
    </row>
    <row r="379" spans="5:11" ht="20" customHeight="1">
      <c r="E379" s="3"/>
      <c r="K379" s="3"/>
    </row>
    <row r="380" spans="5:11" ht="20" customHeight="1">
      <c r="E380" s="3"/>
      <c r="K380" s="3"/>
    </row>
    <row r="381" spans="5:11" ht="20" customHeight="1">
      <c r="E381" s="3"/>
      <c r="K381" s="3"/>
    </row>
    <row r="382" spans="5:11" ht="20" customHeight="1">
      <c r="E382" s="3"/>
      <c r="K382" s="3"/>
    </row>
    <row r="383" spans="5:11" ht="20" customHeight="1">
      <c r="E383" s="3"/>
      <c r="K383" s="3"/>
    </row>
    <row r="384" spans="5:11" ht="20" customHeight="1">
      <c r="E384" s="3"/>
      <c r="K384" s="3"/>
    </row>
    <row r="385" spans="5:11" ht="20" customHeight="1">
      <c r="E385" s="3"/>
      <c r="K385" s="3"/>
    </row>
    <row r="386" spans="5:11" ht="20" customHeight="1">
      <c r="E386" s="3"/>
      <c r="K386" s="3"/>
    </row>
    <row r="387" spans="5:11" ht="20" customHeight="1">
      <c r="E387" s="3"/>
      <c r="K387" s="3"/>
    </row>
    <row r="388" spans="5:11" ht="20" customHeight="1">
      <c r="E388" s="3"/>
      <c r="K388" s="3"/>
    </row>
    <row r="389" spans="5:11" ht="20" customHeight="1">
      <c r="E389" s="3"/>
      <c r="K389" s="3"/>
    </row>
    <row r="390" spans="5:11" ht="20" customHeight="1">
      <c r="E390" s="3"/>
      <c r="K390" s="3"/>
    </row>
    <row r="391" spans="5:11" ht="20" customHeight="1">
      <c r="E391" s="3"/>
      <c r="K391" s="3"/>
    </row>
    <row r="392" spans="5:11" ht="20" customHeight="1">
      <c r="E392" s="3"/>
      <c r="K392" s="3"/>
    </row>
    <row r="393" spans="5:11" ht="20" customHeight="1">
      <c r="E393" s="3"/>
      <c r="K393" s="3"/>
    </row>
    <row r="394" spans="5:11" ht="20" customHeight="1">
      <c r="E394" s="3"/>
      <c r="K394" s="3"/>
    </row>
    <row r="395" spans="5:11" ht="20" customHeight="1">
      <c r="E395" s="3"/>
      <c r="K395" s="3"/>
    </row>
    <row r="396" spans="5:11" ht="20" customHeight="1">
      <c r="E396" s="3"/>
      <c r="K396" s="3"/>
    </row>
    <row r="397" spans="5:11" ht="20" customHeight="1">
      <c r="E397" s="3"/>
      <c r="K397" s="3"/>
    </row>
    <row r="398" spans="5:11" ht="20" customHeight="1">
      <c r="E398" s="3"/>
      <c r="K398" s="3"/>
    </row>
    <row r="399" spans="5:11" ht="20" customHeight="1">
      <c r="E399" s="3"/>
      <c r="K399" s="3"/>
    </row>
    <row r="400" spans="5:11" ht="20" customHeight="1">
      <c r="E400" s="3"/>
      <c r="K400" s="3"/>
    </row>
    <row r="401" spans="5:11" ht="20" customHeight="1">
      <c r="E401" s="3"/>
      <c r="K401" s="3"/>
    </row>
    <row r="402" spans="5:11" ht="20" customHeight="1">
      <c r="E402" s="3"/>
      <c r="K402" s="3"/>
    </row>
    <row r="403" spans="5:11" ht="20" customHeight="1">
      <c r="E403" s="3"/>
      <c r="K403" s="3"/>
    </row>
    <row r="404" spans="5:11" ht="20" customHeight="1">
      <c r="E404" s="3"/>
      <c r="K404" s="3"/>
    </row>
    <row r="405" spans="5:11" ht="20" customHeight="1">
      <c r="E405" s="3"/>
      <c r="K405" s="3"/>
    </row>
    <row r="406" spans="5:11" ht="20" customHeight="1">
      <c r="E406" s="3"/>
      <c r="K406" s="3"/>
    </row>
    <row r="407" spans="5:11" ht="20" customHeight="1">
      <c r="E407" s="3"/>
      <c r="K407" s="3"/>
    </row>
    <row r="408" spans="5:11" ht="20" customHeight="1">
      <c r="E408" s="3"/>
      <c r="K408" s="3"/>
    </row>
    <row r="409" spans="5:11" ht="20" customHeight="1">
      <c r="E409" s="3"/>
      <c r="K409" s="3"/>
    </row>
    <row r="410" spans="5:11" ht="20" customHeight="1">
      <c r="E410" s="3"/>
      <c r="K410" s="3"/>
    </row>
    <row r="411" spans="5:11" ht="20" customHeight="1">
      <c r="E411" s="3"/>
      <c r="K411" s="3"/>
    </row>
    <row r="412" spans="5:11" ht="20" customHeight="1">
      <c r="E412" s="3"/>
      <c r="K412" s="3"/>
    </row>
    <row r="413" spans="5:11" ht="20" customHeight="1">
      <c r="E413" s="3"/>
      <c r="K413" s="3"/>
    </row>
    <row r="414" spans="5:11" ht="20" customHeight="1">
      <c r="E414" s="3"/>
      <c r="K414" s="3"/>
    </row>
    <row r="415" spans="5:11" ht="20" customHeight="1">
      <c r="E415" s="3"/>
      <c r="K415" s="3"/>
    </row>
    <row r="416" spans="5:11" ht="20" customHeight="1">
      <c r="E416" s="3"/>
      <c r="K416" s="3"/>
    </row>
    <row r="417" spans="5:11" ht="20" customHeight="1">
      <c r="E417" s="3"/>
      <c r="K417" s="3"/>
    </row>
    <row r="418" spans="5:11" ht="20" customHeight="1">
      <c r="E418" s="3"/>
      <c r="K418" s="3"/>
    </row>
    <row r="419" spans="5:11" ht="20" customHeight="1">
      <c r="E419" s="3"/>
      <c r="K419" s="3"/>
    </row>
    <row r="420" spans="5:11" ht="20" customHeight="1">
      <c r="E420" s="3"/>
      <c r="K420" s="3"/>
    </row>
    <row r="421" spans="5:11" ht="20" customHeight="1">
      <c r="E421" s="3"/>
      <c r="K421" s="3"/>
    </row>
    <row r="422" spans="5:11" ht="20" customHeight="1">
      <c r="E422" s="3"/>
      <c r="K422" s="3"/>
    </row>
    <row r="423" spans="5:11" ht="20" customHeight="1">
      <c r="E423" s="3"/>
      <c r="K423" s="3"/>
    </row>
    <row r="424" spans="5:11" ht="20" customHeight="1">
      <c r="E424" s="3"/>
      <c r="K424" s="3"/>
    </row>
    <row r="425" spans="5:11" ht="20" customHeight="1">
      <c r="E425" s="3"/>
      <c r="K425" s="3"/>
    </row>
    <row r="426" spans="5:11" ht="20" customHeight="1">
      <c r="E426" s="3"/>
      <c r="K426" s="3"/>
    </row>
    <row r="427" spans="5:11" ht="20" customHeight="1">
      <c r="E427" s="3"/>
      <c r="K427" s="3"/>
    </row>
    <row r="428" spans="5:11" ht="20" customHeight="1">
      <c r="E428" s="3"/>
      <c r="K428" s="3"/>
    </row>
    <row r="429" spans="5:11" ht="20" customHeight="1">
      <c r="E429" s="3"/>
      <c r="K429" s="3"/>
    </row>
    <row r="430" spans="5:11" ht="20" customHeight="1">
      <c r="E430" s="3"/>
      <c r="K430" s="3"/>
    </row>
    <row r="431" spans="5:11" ht="20" customHeight="1">
      <c r="E431" s="3"/>
      <c r="K431" s="3"/>
    </row>
    <row r="432" spans="5:11" ht="20" customHeight="1">
      <c r="E432" s="3"/>
      <c r="K432" s="3"/>
    </row>
    <row r="433" spans="5:11" ht="20" customHeight="1">
      <c r="E433" s="3"/>
      <c r="K433" s="3"/>
    </row>
    <row r="434" spans="5:11" ht="20" customHeight="1">
      <c r="E434" s="3"/>
      <c r="K434" s="3"/>
    </row>
    <row r="435" spans="5:11" ht="20" customHeight="1">
      <c r="E435" s="3"/>
      <c r="K435" s="3"/>
    </row>
    <row r="436" spans="5:11" ht="20" customHeight="1">
      <c r="E436" s="3"/>
      <c r="K436" s="3"/>
    </row>
    <row r="437" spans="5:11" ht="20" customHeight="1">
      <c r="E437" s="3"/>
      <c r="K437" s="3"/>
    </row>
    <row r="438" spans="5:11" ht="20" customHeight="1">
      <c r="E438" s="3"/>
      <c r="K438" s="3"/>
    </row>
    <row r="439" spans="5:11" ht="20" customHeight="1">
      <c r="E439" s="3"/>
      <c r="K439" s="3"/>
    </row>
    <row r="440" spans="5:11" ht="20" customHeight="1">
      <c r="E440" s="3"/>
      <c r="K440" s="3"/>
    </row>
    <row r="441" spans="5:11" ht="20" customHeight="1">
      <c r="E441" s="3"/>
      <c r="K441" s="3"/>
    </row>
    <row r="442" spans="5:11" ht="20" customHeight="1">
      <c r="E442" s="3"/>
      <c r="K442" s="3"/>
    </row>
    <row r="443" spans="5:11" ht="20" customHeight="1">
      <c r="E443" s="3"/>
      <c r="K443" s="3"/>
    </row>
    <row r="444" spans="5:11" ht="20" customHeight="1">
      <c r="E444" s="3"/>
      <c r="K444" s="3"/>
    </row>
    <row r="445" spans="5:11" ht="20" customHeight="1">
      <c r="E445" s="3"/>
      <c r="K445" s="3"/>
    </row>
    <row r="446" spans="5:11" ht="20" customHeight="1">
      <c r="E446" s="3"/>
      <c r="K446" s="3"/>
    </row>
    <row r="447" spans="5:11" ht="20" customHeight="1">
      <c r="E447" s="3"/>
      <c r="K447" s="3"/>
    </row>
    <row r="448" spans="5:11" ht="20" customHeight="1">
      <c r="E448" s="3"/>
      <c r="K448" s="3"/>
    </row>
    <row r="449" spans="5:11" ht="20" customHeight="1">
      <c r="E449" s="3"/>
      <c r="K449" s="3"/>
    </row>
    <row r="450" spans="5:11" ht="20" customHeight="1">
      <c r="E450" s="3"/>
      <c r="K450" s="3"/>
    </row>
    <row r="451" spans="5:11" ht="20" customHeight="1">
      <c r="E451" s="3"/>
      <c r="K451" s="3"/>
    </row>
    <row r="452" spans="5:11" ht="20" customHeight="1">
      <c r="E452" s="3"/>
      <c r="K452" s="3"/>
    </row>
    <row r="453" spans="5:11" ht="20" customHeight="1">
      <c r="E453" s="3"/>
      <c r="K453" s="3"/>
    </row>
    <row r="454" spans="5:11" ht="20" customHeight="1">
      <c r="E454" s="3"/>
      <c r="K454" s="3"/>
    </row>
    <row r="455" spans="5:11" ht="20" customHeight="1">
      <c r="E455" s="3"/>
      <c r="K455" s="3"/>
    </row>
    <row r="456" spans="5:11" ht="20" customHeight="1">
      <c r="E456" s="3"/>
      <c r="K456" s="3"/>
    </row>
    <row r="457" spans="5:11" ht="20" customHeight="1">
      <c r="E457" s="3"/>
      <c r="K457" s="3"/>
    </row>
    <row r="458" spans="5:11" ht="20" customHeight="1">
      <c r="E458" s="3"/>
      <c r="K458" s="3"/>
    </row>
    <row r="459" spans="5:11" ht="20" customHeight="1">
      <c r="E459" s="3"/>
      <c r="K459" s="3"/>
    </row>
    <row r="460" spans="5:11" ht="20" customHeight="1">
      <c r="E460" s="3"/>
      <c r="K460" s="3"/>
    </row>
    <row r="461" spans="5:11" ht="20" customHeight="1">
      <c r="E461" s="3"/>
      <c r="K461" s="3"/>
    </row>
    <row r="462" spans="5:11" ht="20" customHeight="1">
      <c r="E462" s="3"/>
      <c r="K462" s="3"/>
    </row>
    <row r="463" spans="5:11" ht="20" customHeight="1">
      <c r="E463" s="3"/>
      <c r="K463" s="3"/>
    </row>
    <row r="464" spans="5:11" ht="20" customHeight="1">
      <c r="E464" s="3"/>
      <c r="K464" s="3"/>
    </row>
    <row r="465" spans="5:11" ht="20" customHeight="1">
      <c r="E465" s="3"/>
      <c r="K465" s="3"/>
    </row>
    <row r="466" spans="5:11" ht="20" customHeight="1">
      <c r="E466" s="3"/>
      <c r="K466" s="3"/>
    </row>
    <row r="467" spans="5:11" ht="20" customHeight="1">
      <c r="E467" s="3"/>
      <c r="K467" s="3"/>
    </row>
    <row r="468" spans="5:11" ht="20" customHeight="1">
      <c r="E468" s="3"/>
      <c r="K468" s="3"/>
    </row>
    <row r="469" spans="5:11" ht="20" customHeight="1">
      <c r="E469" s="3"/>
      <c r="K469" s="3"/>
    </row>
    <row r="470" spans="5:11" ht="20" customHeight="1">
      <c r="E470" s="3"/>
      <c r="K470" s="3"/>
    </row>
    <row r="471" spans="5:11" ht="20" customHeight="1">
      <c r="E471" s="3"/>
      <c r="K471" s="3"/>
    </row>
    <row r="472" spans="5:11" ht="20" customHeight="1">
      <c r="E472" s="3"/>
      <c r="K472" s="3"/>
    </row>
    <row r="473" spans="5:11" ht="20" customHeight="1">
      <c r="E473" s="3"/>
      <c r="K473" s="3"/>
    </row>
    <row r="474" spans="5:11" ht="20" customHeight="1">
      <c r="E474" s="3"/>
      <c r="K474" s="3"/>
    </row>
    <row r="475" spans="5:11" ht="20" customHeight="1">
      <c r="E475" s="3"/>
      <c r="K475" s="3"/>
    </row>
    <row r="476" spans="5:11" ht="20" customHeight="1">
      <c r="E476" s="3"/>
      <c r="K476" s="3"/>
    </row>
    <row r="477" spans="5:11" ht="20" customHeight="1">
      <c r="E477" s="3"/>
      <c r="K477" s="3"/>
    </row>
    <row r="478" spans="5:11" ht="20" customHeight="1">
      <c r="E478" s="3"/>
      <c r="K478" s="3"/>
    </row>
  </sheetData>
  <mergeCells count="144">
    <mergeCell ref="A149:A157"/>
    <mergeCell ref="B150:C152"/>
    <mergeCell ref="D150:L150"/>
    <mergeCell ref="D151:L151"/>
    <mergeCell ref="D152:L152"/>
    <mergeCell ref="B154:N154"/>
    <mergeCell ref="B155:N155"/>
    <mergeCell ref="M145:M146"/>
    <mergeCell ref="N145:N146"/>
    <mergeCell ref="D146:H146"/>
    <mergeCell ref="D147:H147"/>
    <mergeCell ref="M147:M148"/>
    <mergeCell ref="N147:N148"/>
    <mergeCell ref="D148:H148"/>
    <mergeCell ref="B141:C148"/>
    <mergeCell ref="D141:L141"/>
    <mergeCell ref="D142:L142"/>
    <mergeCell ref="D143:L143"/>
    <mergeCell ref="D144:L144"/>
    <mergeCell ref="D145:H145"/>
    <mergeCell ref="I145:I148"/>
    <mergeCell ref="L145:L148"/>
    <mergeCell ref="J125:L125"/>
    <mergeCell ref="E126:F126"/>
    <mergeCell ref="J126:L126"/>
    <mergeCell ref="E130:F130"/>
    <mergeCell ref="H131:I134"/>
    <mergeCell ref="J131:L131"/>
    <mergeCell ref="B132:C136"/>
    <mergeCell ref="D132:F132"/>
    <mergeCell ref="J132:L132"/>
    <mergeCell ref="E133:F133"/>
    <mergeCell ref="J133:L133"/>
    <mergeCell ref="E134:F134"/>
    <mergeCell ref="J134:L134"/>
    <mergeCell ref="B125:C130"/>
    <mergeCell ref="E135:F135"/>
    <mergeCell ref="E136:F136"/>
    <mergeCell ref="H136:I139"/>
    <mergeCell ref="J136:L136"/>
    <mergeCell ref="J137:L137"/>
    <mergeCell ref="B138:E138"/>
    <mergeCell ref="J138:L138"/>
    <mergeCell ref="B139:E139"/>
    <mergeCell ref="J139:L139"/>
    <mergeCell ref="E121:F121"/>
    <mergeCell ref="J121:L121"/>
    <mergeCell ref="A108:A148"/>
    <mergeCell ref="B111:N111"/>
    <mergeCell ref="B113:C116"/>
    <mergeCell ref="D113:N113"/>
    <mergeCell ref="D114:N114"/>
    <mergeCell ref="D115:N115"/>
    <mergeCell ref="D116:N116"/>
    <mergeCell ref="B118:C123"/>
    <mergeCell ref="D118:F118"/>
    <mergeCell ref="H118:I121"/>
    <mergeCell ref="E127:F127"/>
    <mergeCell ref="J127:L127"/>
    <mergeCell ref="E128:F128"/>
    <mergeCell ref="J128:L128"/>
    <mergeCell ref="E129:F129"/>
    <mergeCell ref="J129:L129"/>
    <mergeCell ref="E122:F122"/>
    <mergeCell ref="E123:F123"/>
    <mergeCell ref="H123:I129"/>
    <mergeCell ref="J123:L123"/>
    <mergeCell ref="J124:L124"/>
    <mergeCell ref="D125:F125"/>
    <mergeCell ref="A98:A107"/>
    <mergeCell ref="D98:M98"/>
    <mergeCell ref="D99:M101"/>
    <mergeCell ref="D103:M103"/>
    <mergeCell ref="D104:M106"/>
    <mergeCell ref="J118:L118"/>
    <mergeCell ref="E119:F119"/>
    <mergeCell ref="J119:L119"/>
    <mergeCell ref="E120:F120"/>
    <mergeCell ref="J120:L120"/>
    <mergeCell ref="L71:L72"/>
    <mergeCell ref="M71:M72"/>
    <mergeCell ref="F73:G73"/>
    <mergeCell ref="F74:G74"/>
    <mergeCell ref="F75:G75"/>
    <mergeCell ref="D76:J76"/>
    <mergeCell ref="A67:A97"/>
    <mergeCell ref="D68:M68"/>
    <mergeCell ref="D69:D70"/>
    <mergeCell ref="F69:G70"/>
    <mergeCell ref="I69:J69"/>
    <mergeCell ref="L69:M69"/>
    <mergeCell ref="C71:C72"/>
    <mergeCell ref="F71:G72"/>
    <mergeCell ref="I71:I72"/>
    <mergeCell ref="J71:J72"/>
    <mergeCell ref="D88:M88"/>
    <mergeCell ref="D89:M91"/>
    <mergeCell ref="D93:M93"/>
    <mergeCell ref="D94:M96"/>
    <mergeCell ref="M12:M16"/>
    <mergeCell ref="D17:G17"/>
    <mergeCell ref="B19:C20"/>
    <mergeCell ref="L19:L20"/>
    <mergeCell ref="M19:M20"/>
    <mergeCell ref="D48:M51"/>
    <mergeCell ref="C53:C56"/>
    <mergeCell ref="D53:M56"/>
    <mergeCell ref="A58:A66"/>
    <mergeCell ref="C58:C66"/>
    <mergeCell ref="D58:M66"/>
    <mergeCell ref="D29:J29"/>
    <mergeCell ref="A31:A57"/>
    <mergeCell ref="C31:M31"/>
    <mergeCell ref="C33:C36"/>
    <mergeCell ref="D33:M36"/>
    <mergeCell ref="C38:C41"/>
    <mergeCell ref="D38:M41"/>
    <mergeCell ref="C43:C46"/>
    <mergeCell ref="D43:M46"/>
    <mergeCell ref="C48:C51"/>
    <mergeCell ref="L8:M8"/>
    <mergeCell ref="D9:M9"/>
    <mergeCell ref="D10:D11"/>
    <mergeCell ref="F10:G10"/>
    <mergeCell ref="I10:J10"/>
    <mergeCell ref="L10:M10"/>
    <mergeCell ref="A1:A29"/>
    <mergeCell ref="F6:G6"/>
    <mergeCell ref="I6:J6"/>
    <mergeCell ref="F7:G7"/>
    <mergeCell ref="I7:J7"/>
    <mergeCell ref="F8:G8"/>
    <mergeCell ref="B12:C16"/>
    <mergeCell ref="D21:G21"/>
    <mergeCell ref="B23:C23"/>
    <mergeCell ref="F23:G23"/>
    <mergeCell ref="B24:C27"/>
    <mergeCell ref="F24:G25"/>
    <mergeCell ref="I24:I27"/>
    <mergeCell ref="J24:J27"/>
    <mergeCell ref="L24:L27"/>
    <mergeCell ref="M24:M27"/>
    <mergeCell ref="F26:G27"/>
    <mergeCell ref="L12:L16"/>
  </mergeCells>
  <conditionalFormatting sqref="A137:XFD137 A132:C136 G132:XFD136 A158:XFD1048576 A140:XFD152 A138:A139 G138:XFD139 A1:XFD131">
    <cfRule type="cellIs" dxfId="1108" priority="51" operator="equal">
      <formula>"AB"</formula>
    </cfRule>
    <cfRule type="cellIs" dxfId="1107" priority="52" operator="equal">
      <formula>"L"</formula>
    </cfRule>
  </conditionalFormatting>
  <conditionalFormatting sqref="B154:N155">
    <cfRule type="cellIs" dxfId="1106" priority="1" operator="equal">
      <formula>"L"</formula>
    </cfRule>
  </conditionalFormatting>
  <printOptions horizontalCentered="1"/>
  <pageMargins left="0.25" right="0.25" top="0.75" bottom="0.75" header="0.3" footer="0.3"/>
  <pageSetup paperSize="9" orientation="portrait" horizontalDpi="30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Gr1to2M!$A$2:$A$15</xm:f>
          </x14:formula1>
          <xm:sqref>H6</xm:sqref>
        </x14:dataValidation>
        <x14:dataValidation type="list" allowBlank="1" showInputMessage="1" showErrorMessage="1">
          <x14:formula1>
            <xm:f>Gr1to2M!$A$2:$A$21</xm:f>
          </x14:formula1>
          <xm:sqref>F6:G6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7030A0"/>
  </sheetPr>
  <dimension ref="B1:AG57"/>
  <sheetViews>
    <sheetView topLeftCell="I1" zoomScaleNormal="100" workbookViewId="0">
      <selection activeCell="R14" sqref="R14:S14"/>
    </sheetView>
  </sheetViews>
  <sheetFormatPr defaultColWidth="3.81640625" defaultRowHeight="15" customHeight="1"/>
  <cols>
    <col min="1" max="1" width="2.81640625" style="3" customWidth="1"/>
    <col min="2" max="3" width="4.81640625" style="3" customWidth="1"/>
    <col min="4" max="4" width="15.81640625" style="3" customWidth="1"/>
    <col min="5" max="6" width="7.36328125" style="3" customWidth="1"/>
    <col min="7" max="7" width="2.6328125" style="7" customWidth="1"/>
    <col min="8" max="9" width="4.453125" style="32" customWidth="1"/>
    <col min="10" max="10" width="3.81640625" style="3" customWidth="1"/>
    <col min="11" max="11" width="8.81640625" style="3" customWidth="1"/>
    <col min="12" max="12" width="3.81640625" style="3" customWidth="1"/>
    <col min="13" max="14" width="7.36328125" style="3" customWidth="1"/>
    <col min="15" max="15" width="2.81640625" style="3" customWidth="1"/>
    <col min="16" max="16" width="3.81640625" style="3"/>
    <col min="17" max="17" width="25.453125" style="4" bestFit="1" customWidth="1"/>
    <col min="18" max="18" width="14.81640625" style="4" bestFit="1" customWidth="1"/>
    <col min="19" max="20" width="10.08984375" style="4" customWidth="1"/>
    <col min="21" max="33" width="3.81640625" style="4"/>
    <col min="34" max="16384" width="3.81640625" style="3"/>
  </cols>
  <sheetData>
    <row r="1" spans="2:32" ht="13.65" customHeight="1">
      <c r="J1" s="1"/>
      <c r="K1" s="1"/>
      <c r="L1" s="1"/>
      <c r="M1" s="1"/>
      <c r="N1" s="1"/>
      <c r="O1" s="1"/>
    </row>
    <row r="2" spans="2:32" ht="13.65" customHeight="1">
      <c r="J2" s="853" t="s">
        <v>77</v>
      </c>
      <c r="K2" s="853"/>
      <c r="L2" s="853"/>
      <c r="M2" s="854" t="s">
        <v>54</v>
      </c>
      <c r="N2" s="854"/>
      <c r="O2" s="854"/>
      <c r="Q2" s="19" t="s">
        <v>19</v>
      </c>
      <c r="R2" s="20" t="e">
        <f>#REF!</f>
        <v>#REF!</v>
      </c>
      <c r="S2" s="19"/>
    </row>
    <row r="3" spans="2:32" ht="13.65" customHeight="1">
      <c r="J3" s="1"/>
      <c r="K3" s="1"/>
      <c r="L3" s="1"/>
      <c r="M3" s="1"/>
      <c r="N3" s="1"/>
      <c r="O3" s="1"/>
      <c r="Q3" s="19"/>
      <c r="R3" s="20"/>
      <c r="S3" s="19"/>
    </row>
    <row r="4" spans="2:32" ht="5" customHeight="1">
      <c r="Q4" s="19"/>
      <c r="R4" s="19"/>
      <c r="S4" s="19"/>
    </row>
    <row r="5" spans="2:32" ht="15" customHeight="1">
      <c r="B5" s="855" t="e">
        <f>"Performance Report of "&amp; R2</f>
        <v>#REF!</v>
      </c>
      <c r="C5" s="855"/>
      <c r="D5" s="855"/>
      <c r="E5" s="855"/>
      <c r="F5" s="855"/>
      <c r="G5" s="855"/>
      <c r="H5" s="855"/>
      <c r="I5" s="855"/>
      <c r="J5" s="855"/>
      <c r="K5" s="855"/>
      <c r="L5" s="855"/>
      <c r="M5" s="855"/>
      <c r="N5" s="855"/>
      <c r="Q5" s="19"/>
      <c r="R5" s="20" t="s">
        <v>17</v>
      </c>
      <c r="S5" s="20" t="s">
        <v>9</v>
      </c>
    </row>
    <row r="6" spans="2:32" ht="14.4" customHeight="1">
      <c r="Q6" s="19" t="s">
        <v>28</v>
      </c>
      <c r="R6" s="140" t="e">
        <f>Gr1to2!L17</f>
        <v>#N/A</v>
      </c>
      <c r="S6" s="20">
        <v>8</v>
      </c>
    </row>
    <row r="7" spans="2:32" ht="15" customHeight="1">
      <c r="D7" s="8"/>
      <c r="Q7" s="19" t="s">
        <v>186</v>
      </c>
      <c r="R7" s="140"/>
      <c r="S7" s="20"/>
    </row>
    <row r="8" spans="2:32" ht="15" customHeight="1">
      <c r="D8" s="8"/>
      <c r="Q8" s="19" t="s">
        <v>48</v>
      </c>
      <c r="R8" s="140" t="e">
        <f>Gr1to2!L23</f>
        <v>#N/A</v>
      </c>
      <c r="S8" s="20">
        <v>4</v>
      </c>
    </row>
    <row r="9" spans="2:32" ht="15" customHeight="1">
      <c r="D9" s="8"/>
      <c r="Q9" s="19" t="s">
        <v>49</v>
      </c>
      <c r="R9" s="140" t="e">
        <f>Gr1to2!L24</f>
        <v>#N/A</v>
      </c>
      <c r="S9" s="20">
        <v>4</v>
      </c>
    </row>
    <row r="10" spans="2:32" ht="15" customHeight="1">
      <c r="Q10" s="19" t="s">
        <v>21</v>
      </c>
      <c r="R10" s="20" t="e">
        <f>R6+R7+R8+R9</f>
        <v>#N/A</v>
      </c>
      <c r="S10" s="20">
        <f>S6+S7+S8+S9</f>
        <v>16</v>
      </c>
    </row>
    <row r="11" spans="2:32" ht="15" customHeight="1">
      <c r="Q11" s="19"/>
      <c r="R11" s="20"/>
      <c r="S11" s="20"/>
    </row>
    <row r="12" spans="2:32" ht="15" customHeight="1">
      <c r="Q12" s="19"/>
      <c r="R12" s="20" t="s">
        <v>17</v>
      </c>
      <c r="S12" s="20" t="s">
        <v>9</v>
      </c>
    </row>
    <row r="13" spans="2:32" ht="15" customHeight="1">
      <c r="Q13" s="19" t="s">
        <v>50</v>
      </c>
      <c r="R13" s="140"/>
      <c r="S13" s="20"/>
    </row>
    <row r="14" spans="2:32" ht="15" customHeight="1">
      <c r="Q14" s="19" t="s">
        <v>51</v>
      </c>
      <c r="R14" s="140" t="e">
        <f>Gr1to2!L73</f>
        <v>#N/A</v>
      </c>
      <c r="S14" s="20">
        <v>8</v>
      </c>
    </row>
    <row r="15" spans="2:32" ht="15" customHeight="1">
      <c r="Q15" s="19" t="s">
        <v>52</v>
      </c>
      <c r="R15" s="140" t="e">
        <f>Gr1to2!L74</f>
        <v>#N/A</v>
      </c>
      <c r="S15" s="20">
        <v>2</v>
      </c>
      <c r="T15" s="9"/>
      <c r="U15" s="9"/>
      <c r="V15" s="9"/>
      <c r="W15" s="9"/>
      <c r="X15" s="9"/>
      <c r="Y15" s="9"/>
      <c r="Z15" s="9"/>
      <c r="AA15" s="9"/>
      <c r="AB15" s="9"/>
      <c r="AC15" s="9"/>
      <c r="AD15" s="9"/>
      <c r="AE15" s="9"/>
      <c r="AF15" s="9"/>
    </row>
    <row r="16" spans="2:32" ht="15" customHeight="1">
      <c r="Q16" s="19" t="s">
        <v>53</v>
      </c>
      <c r="R16" s="140" t="e">
        <f>Gr1to2!L75</f>
        <v>#N/A</v>
      </c>
      <c r="S16" s="20">
        <v>2</v>
      </c>
      <c r="T16" s="5"/>
      <c r="U16" s="5"/>
      <c r="V16" s="5"/>
      <c r="W16" s="5"/>
      <c r="X16" s="5"/>
      <c r="Y16" s="5"/>
      <c r="Z16" s="5"/>
      <c r="AA16" s="5"/>
      <c r="AB16" s="5"/>
      <c r="AC16" s="5"/>
      <c r="AD16" s="5"/>
      <c r="AE16" s="5"/>
      <c r="AF16" s="5"/>
    </row>
    <row r="17" spans="2:32" ht="15" customHeight="1">
      <c r="Q17" s="19" t="s">
        <v>25</v>
      </c>
      <c r="R17" s="140" t="e">
        <f>R14+R15+R16</f>
        <v>#N/A</v>
      </c>
      <c r="S17" s="140">
        <f>S14+S15+S16</f>
        <v>12</v>
      </c>
      <c r="T17" s="5"/>
      <c r="U17" s="5"/>
      <c r="V17" s="5"/>
      <c r="W17" s="5"/>
      <c r="X17" s="5"/>
      <c r="Y17" s="5"/>
      <c r="Z17" s="5"/>
      <c r="AA17" s="5"/>
      <c r="AB17" s="5"/>
      <c r="AC17" s="5"/>
      <c r="AD17" s="5"/>
      <c r="AE17" s="5"/>
      <c r="AF17" s="5"/>
    </row>
    <row r="18" spans="2:32" ht="15" customHeight="1">
      <c r="Q18" s="5"/>
      <c r="R18" s="5"/>
      <c r="S18" s="5"/>
      <c r="T18" s="5"/>
    </row>
    <row r="19" spans="2:32" ht="15" customHeight="1">
      <c r="Q19" s="5"/>
      <c r="R19" s="5"/>
      <c r="S19" s="5"/>
      <c r="T19" s="5"/>
    </row>
    <row r="20" spans="2:32" ht="15" customHeight="1">
      <c r="Q20" s="5"/>
      <c r="R20" s="5"/>
      <c r="S20" s="5"/>
      <c r="T20" s="5"/>
    </row>
    <row r="21" spans="2:32" ht="15" customHeight="1">
      <c r="Q21" s="5"/>
      <c r="R21" s="5"/>
      <c r="S21" s="5"/>
      <c r="T21" s="5"/>
    </row>
    <row r="22" spans="2:32" ht="15" customHeight="1">
      <c r="Q22" s="5"/>
      <c r="R22" s="5"/>
      <c r="S22" s="5"/>
      <c r="T22" s="5"/>
    </row>
    <row r="25" spans="2:32" ht="15" customHeight="1">
      <c r="Q25" s="21"/>
      <c r="R25" s="21"/>
      <c r="S25" s="21"/>
      <c r="T25" s="5"/>
      <c r="U25" s="5"/>
      <c r="V25" s="5"/>
      <c r="W25" s="5"/>
      <c r="X25" s="5"/>
      <c r="Y25" s="5"/>
      <c r="Z25" s="5"/>
      <c r="AA25" s="5"/>
      <c r="AB25" s="5"/>
      <c r="AC25" s="5"/>
      <c r="AD25" s="5"/>
      <c r="AE25" s="5"/>
      <c r="AF25" s="5"/>
    </row>
    <row r="26" spans="2:32" ht="15" customHeight="1">
      <c r="B26" s="821" t="s">
        <v>78</v>
      </c>
      <c r="C26" s="821"/>
      <c r="D26" s="821"/>
      <c r="E26" s="821"/>
      <c r="F26" s="821"/>
      <c r="G26" s="821"/>
      <c r="H26" s="821"/>
      <c r="I26" s="821"/>
      <c r="J26" s="821"/>
      <c r="K26" s="821"/>
      <c r="L26" s="821"/>
      <c r="M26" s="821"/>
      <c r="N26" s="821"/>
      <c r="Q26" s="5"/>
      <c r="R26" s="5"/>
      <c r="S26" s="5"/>
      <c r="T26" s="5"/>
      <c r="U26" s="5"/>
      <c r="V26" s="5"/>
      <c r="W26" s="5"/>
      <c r="X26" s="5"/>
      <c r="Y26" s="5"/>
      <c r="Z26" s="5"/>
      <c r="AA26" s="5"/>
      <c r="AB26" s="5"/>
      <c r="AC26" s="5"/>
      <c r="AD26" s="5"/>
      <c r="AE26" s="5"/>
      <c r="AF26" s="5"/>
    </row>
    <row r="27" spans="2:32" ht="5" customHeight="1">
      <c r="Q27" s="5"/>
      <c r="R27" s="5"/>
      <c r="S27" s="5"/>
      <c r="T27" s="5"/>
      <c r="U27" s="5"/>
      <c r="V27" s="5"/>
      <c r="W27" s="5"/>
      <c r="X27" s="5"/>
      <c r="Y27" s="5"/>
      <c r="Z27" s="5"/>
      <c r="AA27" s="5"/>
      <c r="AB27" s="5"/>
      <c r="AC27" s="5"/>
      <c r="AD27" s="5"/>
      <c r="AE27" s="5"/>
      <c r="AF27" s="5"/>
    </row>
    <row r="28" spans="2:32" s="21" customFormat="1" ht="12" customHeight="1">
      <c r="B28" s="856" t="s">
        <v>28</v>
      </c>
      <c r="C28" s="857"/>
      <c r="D28" s="858" t="s">
        <v>93</v>
      </c>
      <c r="E28" s="858"/>
      <c r="F28" s="29"/>
      <c r="G28" s="22"/>
      <c r="H28" s="856" t="s">
        <v>28</v>
      </c>
      <c r="I28" s="857"/>
      <c r="J28" s="858" t="s">
        <v>45</v>
      </c>
      <c r="K28" s="858"/>
      <c r="L28" s="858"/>
      <c r="M28" s="858"/>
    </row>
    <row r="29" spans="2:32" s="21" customFormat="1" ht="12" customHeight="1">
      <c r="B29" s="856"/>
      <c r="C29" s="857"/>
      <c r="D29" s="23" t="s">
        <v>20</v>
      </c>
      <c r="E29" s="23" t="s">
        <v>15</v>
      </c>
      <c r="F29" s="30"/>
      <c r="G29" s="22"/>
      <c r="H29" s="856"/>
      <c r="I29" s="857"/>
      <c r="J29" s="859" t="s">
        <v>3</v>
      </c>
      <c r="K29" s="860"/>
      <c r="L29" s="861"/>
      <c r="M29" s="23" t="s">
        <v>4</v>
      </c>
    </row>
    <row r="30" spans="2:32" s="21" customFormat="1" ht="12" customHeight="1">
      <c r="B30" s="856"/>
      <c r="C30" s="857"/>
      <c r="D30" s="24" t="s">
        <v>38</v>
      </c>
      <c r="E30" s="24">
        <v>10</v>
      </c>
      <c r="F30" s="31"/>
      <c r="G30" s="22"/>
      <c r="H30" s="856"/>
      <c r="I30" s="857"/>
      <c r="J30" s="862">
        <v>60</v>
      </c>
      <c r="K30" s="863"/>
      <c r="L30" s="864"/>
      <c r="M30" s="24">
        <v>2</v>
      </c>
    </row>
    <row r="31" spans="2:32" s="21" customFormat="1" ht="12" customHeight="1">
      <c r="B31" s="856"/>
      <c r="C31" s="857"/>
      <c r="D31" s="24" t="s">
        <v>39</v>
      </c>
      <c r="E31" s="24">
        <v>20</v>
      </c>
      <c r="F31" s="31"/>
      <c r="G31" s="22"/>
      <c r="H31" s="856"/>
      <c r="I31" s="857"/>
      <c r="J31" s="862" t="s">
        <v>42</v>
      </c>
      <c r="K31" s="863"/>
      <c r="L31" s="864"/>
      <c r="M31" s="24">
        <v>4</v>
      </c>
    </row>
    <row r="32" spans="2:32" s="21" customFormat="1" ht="12" customHeight="1">
      <c r="B32" s="856"/>
      <c r="C32" s="857"/>
      <c r="D32" s="24" t="s">
        <v>40</v>
      </c>
      <c r="E32" s="24">
        <v>30</v>
      </c>
      <c r="F32" s="31"/>
      <c r="G32" s="22"/>
      <c r="H32" s="856"/>
      <c r="I32" s="857"/>
      <c r="J32" s="862" t="s">
        <v>43</v>
      </c>
      <c r="K32" s="863"/>
      <c r="L32" s="864"/>
      <c r="M32" s="24">
        <v>6</v>
      </c>
    </row>
    <row r="33" spans="2:32" s="21" customFormat="1" ht="12" customHeight="1">
      <c r="B33" s="856"/>
      <c r="C33" s="857"/>
      <c r="D33" s="24" t="s">
        <v>41</v>
      </c>
      <c r="E33" s="24">
        <v>40</v>
      </c>
      <c r="F33" s="31"/>
      <c r="G33" s="22"/>
      <c r="H33" s="856"/>
      <c r="I33" s="857"/>
      <c r="J33" s="862" t="s">
        <v>44</v>
      </c>
      <c r="K33" s="863"/>
      <c r="L33" s="864"/>
      <c r="M33" s="24">
        <v>8</v>
      </c>
    </row>
    <row r="34" spans="2:32" s="21" customFormat="1" ht="5" customHeight="1">
      <c r="G34" s="22"/>
      <c r="H34" s="33"/>
      <c r="I34" s="33"/>
    </row>
    <row r="35" spans="2:32" s="21" customFormat="1" ht="12" customHeight="1">
      <c r="B35" s="856" t="s">
        <v>110</v>
      </c>
      <c r="C35" s="857"/>
      <c r="D35" s="865" t="s">
        <v>93</v>
      </c>
      <c r="E35" s="866"/>
      <c r="F35" s="29"/>
      <c r="G35" s="22"/>
      <c r="H35" s="33"/>
      <c r="I35" s="33"/>
    </row>
    <row r="36" spans="2:32" s="21" customFormat="1" ht="12" customHeight="1">
      <c r="B36" s="856"/>
      <c r="C36" s="857"/>
      <c r="D36" s="23" t="s">
        <v>24</v>
      </c>
      <c r="E36" s="23" t="s">
        <v>15</v>
      </c>
      <c r="F36" s="30"/>
      <c r="G36" s="22"/>
      <c r="H36" s="856" t="s">
        <v>111</v>
      </c>
      <c r="I36" s="857"/>
      <c r="J36" s="859" t="s">
        <v>24</v>
      </c>
      <c r="K36" s="860"/>
      <c r="L36" s="861"/>
      <c r="M36" s="23" t="s">
        <v>15</v>
      </c>
      <c r="N36" s="23" t="s">
        <v>4</v>
      </c>
    </row>
    <row r="37" spans="2:32" s="21" customFormat="1" ht="12" customHeight="1">
      <c r="B37" s="856"/>
      <c r="C37" s="857"/>
      <c r="D37" s="24">
        <v>30</v>
      </c>
      <c r="E37" s="24">
        <v>2</v>
      </c>
      <c r="F37" s="31"/>
      <c r="G37" s="22"/>
      <c r="H37" s="856"/>
      <c r="I37" s="857"/>
      <c r="J37" s="862" t="s">
        <v>8</v>
      </c>
      <c r="K37" s="863"/>
      <c r="L37" s="864"/>
      <c r="M37" s="24">
        <v>10</v>
      </c>
      <c r="N37" s="25">
        <v>2</v>
      </c>
    </row>
    <row r="38" spans="2:32" s="21" customFormat="1" ht="12" customHeight="1">
      <c r="B38" s="856"/>
      <c r="C38" s="857"/>
      <c r="D38" s="24" t="s">
        <v>46</v>
      </c>
      <c r="E38" s="24">
        <v>3</v>
      </c>
      <c r="F38" s="31"/>
      <c r="G38" s="22"/>
      <c r="H38" s="856"/>
      <c r="I38" s="857"/>
      <c r="J38" s="862" t="s">
        <v>7</v>
      </c>
      <c r="K38" s="863"/>
      <c r="L38" s="864"/>
      <c r="M38" s="24">
        <v>15</v>
      </c>
      <c r="N38" s="25">
        <v>3</v>
      </c>
    </row>
    <row r="39" spans="2:32" s="21" customFormat="1" ht="12" customHeight="1">
      <c r="B39" s="856"/>
      <c r="C39" s="857"/>
      <c r="D39" s="24" t="s">
        <v>47</v>
      </c>
      <c r="E39" s="24">
        <v>4</v>
      </c>
      <c r="F39" s="31"/>
      <c r="G39" s="22"/>
      <c r="H39" s="856"/>
      <c r="I39" s="857"/>
      <c r="J39" s="862" t="s">
        <v>6</v>
      </c>
      <c r="K39" s="863"/>
      <c r="L39" s="864"/>
      <c r="M39" s="24">
        <v>20</v>
      </c>
      <c r="N39" s="25">
        <v>4</v>
      </c>
    </row>
    <row r="40" spans="2:32" s="21" customFormat="1" ht="5" customHeight="1">
      <c r="G40" s="22"/>
      <c r="H40" s="33"/>
      <c r="I40" s="33"/>
    </row>
    <row r="41" spans="2:32" s="21" customFormat="1" ht="12" customHeight="1">
      <c r="B41" s="856" t="s">
        <v>112</v>
      </c>
      <c r="C41" s="857"/>
      <c r="D41" s="23" t="s">
        <v>24</v>
      </c>
      <c r="E41" s="23" t="s">
        <v>15</v>
      </c>
      <c r="F41" s="23" t="s">
        <v>4</v>
      </c>
      <c r="H41" s="856" t="s">
        <v>113</v>
      </c>
      <c r="I41" s="857"/>
      <c r="J41" s="859" t="s">
        <v>24</v>
      </c>
      <c r="K41" s="860"/>
      <c r="L41" s="861"/>
      <c r="M41" s="23" t="s">
        <v>15</v>
      </c>
      <c r="N41" s="23" t="s">
        <v>4</v>
      </c>
    </row>
    <row r="42" spans="2:32" s="21" customFormat="1" ht="12" customHeight="1">
      <c r="B42" s="856"/>
      <c r="C42" s="857"/>
      <c r="D42" s="24" t="s">
        <v>107</v>
      </c>
      <c r="E42" s="24">
        <v>6</v>
      </c>
      <c r="F42" s="25">
        <v>3</v>
      </c>
      <c r="H42" s="856"/>
      <c r="I42" s="857"/>
      <c r="J42" s="867" t="s">
        <v>94</v>
      </c>
      <c r="K42" s="868"/>
      <c r="L42" s="869"/>
      <c r="M42" s="24">
        <v>5</v>
      </c>
      <c r="N42" s="25">
        <v>1</v>
      </c>
      <c r="U42" s="26"/>
      <c r="V42" s="26"/>
      <c r="W42" s="26"/>
      <c r="X42" s="26"/>
      <c r="Y42" s="26"/>
      <c r="Z42" s="26"/>
      <c r="AA42" s="26"/>
      <c r="AB42" s="26"/>
      <c r="AC42" s="26"/>
      <c r="AD42" s="26"/>
      <c r="AE42" s="26"/>
      <c r="AF42" s="26"/>
    </row>
    <row r="43" spans="2:32" s="21" customFormat="1" ht="12" customHeight="1">
      <c r="B43" s="856"/>
      <c r="C43" s="857"/>
      <c r="D43" s="24" t="s">
        <v>108</v>
      </c>
      <c r="E43" s="24">
        <v>8</v>
      </c>
      <c r="F43" s="25">
        <v>6</v>
      </c>
      <c r="H43" s="856"/>
      <c r="I43" s="857"/>
      <c r="J43" s="867" t="s">
        <v>95</v>
      </c>
      <c r="K43" s="868"/>
      <c r="L43" s="869"/>
      <c r="M43" s="24">
        <v>10</v>
      </c>
      <c r="N43" s="25">
        <v>2</v>
      </c>
    </row>
    <row r="44" spans="2:32" s="21" customFormat="1" ht="12" customHeight="1">
      <c r="B44" s="856"/>
      <c r="C44" s="857"/>
      <c r="D44" s="24" t="s">
        <v>109</v>
      </c>
      <c r="E44" s="24">
        <v>10</v>
      </c>
      <c r="F44" s="25">
        <v>8</v>
      </c>
      <c r="H44" s="33"/>
      <c r="I44" s="33"/>
      <c r="J44" s="862"/>
      <c r="K44" s="863"/>
      <c r="L44" s="864"/>
      <c r="M44" s="24"/>
      <c r="N44" s="25"/>
    </row>
    <row r="45" spans="2:32" s="27" customFormat="1" ht="5" customHeight="1">
      <c r="G45" s="28"/>
      <c r="H45" s="34"/>
      <c r="I45" s="34"/>
      <c r="Q45" s="21"/>
      <c r="R45" s="21"/>
      <c r="S45" s="21"/>
      <c r="T45" s="21"/>
      <c r="U45" s="21"/>
      <c r="V45" s="21"/>
      <c r="W45" s="21"/>
      <c r="X45" s="21"/>
      <c r="Y45" s="21"/>
      <c r="Z45" s="21"/>
      <c r="AA45" s="21"/>
      <c r="AB45" s="21"/>
      <c r="AC45" s="21"/>
      <c r="AD45" s="21"/>
      <c r="AE45" s="21"/>
      <c r="AF45" s="21"/>
    </row>
    <row r="46" spans="2:32" s="27" customFormat="1" ht="10" customHeight="1">
      <c r="B46" s="876" t="s">
        <v>52</v>
      </c>
      <c r="C46" s="877"/>
      <c r="D46" s="859" t="s">
        <v>24</v>
      </c>
      <c r="E46" s="860"/>
      <c r="F46" s="860"/>
      <c r="G46" s="860"/>
      <c r="H46" s="860"/>
      <c r="I46" s="860"/>
      <c r="J46" s="860"/>
      <c r="K46" s="860"/>
      <c r="L46" s="861"/>
      <c r="M46" s="23" t="s">
        <v>15</v>
      </c>
      <c r="N46" s="23" t="s">
        <v>4</v>
      </c>
      <c r="Q46" s="21"/>
      <c r="R46" s="21"/>
      <c r="S46" s="21"/>
      <c r="T46" s="21"/>
    </row>
    <row r="47" spans="2:32" s="27" customFormat="1" ht="12" customHeight="1">
      <c r="B47" s="876"/>
      <c r="C47" s="877"/>
      <c r="D47" s="878" t="s">
        <v>97</v>
      </c>
      <c r="E47" s="879"/>
      <c r="F47" s="879"/>
      <c r="G47" s="879"/>
      <c r="H47" s="879"/>
      <c r="I47" s="879"/>
      <c r="J47" s="879"/>
      <c r="K47" s="879"/>
      <c r="L47" s="880"/>
      <c r="M47" s="24">
        <v>10</v>
      </c>
      <c r="N47" s="25">
        <v>2</v>
      </c>
      <c r="Q47" s="21"/>
      <c r="R47" s="21"/>
      <c r="S47" s="21"/>
      <c r="T47" s="21"/>
    </row>
    <row r="48" spans="2:32" s="27" customFormat="1" ht="12" customHeight="1">
      <c r="B48" s="876"/>
      <c r="C48" s="877"/>
      <c r="D48" s="878" t="s">
        <v>98</v>
      </c>
      <c r="E48" s="879"/>
      <c r="F48" s="879"/>
      <c r="G48" s="879"/>
      <c r="H48" s="879"/>
      <c r="I48" s="879"/>
      <c r="J48" s="879"/>
      <c r="K48" s="879"/>
      <c r="L48" s="880"/>
      <c r="M48" s="24">
        <v>9</v>
      </c>
      <c r="N48" s="25">
        <v>2</v>
      </c>
      <c r="Q48" s="21"/>
      <c r="R48" s="21"/>
      <c r="S48" s="21"/>
      <c r="T48" s="21"/>
    </row>
    <row r="49" spans="2:33" s="27" customFormat="1" ht="12" customHeight="1">
      <c r="B49" s="876"/>
      <c r="C49" s="877"/>
      <c r="D49" s="878" t="s">
        <v>99</v>
      </c>
      <c r="E49" s="879"/>
      <c r="F49" s="879"/>
      <c r="G49" s="879"/>
      <c r="H49" s="879"/>
      <c r="I49" s="879"/>
      <c r="J49" s="879"/>
      <c r="K49" s="879"/>
      <c r="L49" s="880"/>
      <c r="M49" s="24">
        <v>8</v>
      </c>
      <c r="N49" s="25">
        <v>1</v>
      </c>
      <c r="Q49" s="21"/>
      <c r="R49" s="21"/>
      <c r="S49" s="21"/>
      <c r="T49" s="21"/>
    </row>
    <row r="50" spans="2:33" s="27" customFormat="1" ht="12" customHeight="1">
      <c r="B50" s="876"/>
      <c r="C50" s="877"/>
      <c r="D50" s="875" t="s">
        <v>100</v>
      </c>
      <c r="E50" s="875"/>
      <c r="F50" s="875"/>
      <c r="G50" s="875"/>
      <c r="H50" s="875"/>
      <c r="I50" s="875"/>
      <c r="J50" s="881" t="s">
        <v>96</v>
      </c>
      <c r="K50" s="24">
        <v>6</v>
      </c>
      <c r="L50" s="882" t="s">
        <v>104</v>
      </c>
      <c r="M50" s="871" t="s">
        <v>106</v>
      </c>
      <c r="N50" s="873">
        <v>2</v>
      </c>
      <c r="Q50" s="21"/>
      <c r="R50" s="21"/>
      <c r="S50" s="21"/>
      <c r="T50" s="21"/>
    </row>
    <row r="51" spans="2:33" s="27" customFormat="1" ht="12" customHeight="1">
      <c r="B51" s="876"/>
      <c r="C51" s="877"/>
      <c r="D51" s="875" t="s">
        <v>101</v>
      </c>
      <c r="E51" s="875"/>
      <c r="F51" s="875"/>
      <c r="G51" s="875"/>
      <c r="H51" s="875"/>
      <c r="I51" s="875"/>
      <c r="J51" s="881"/>
      <c r="K51" s="24">
        <v>3</v>
      </c>
      <c r="L51" s="882"/>
      <c r="M51" s="872"/>
      <c r="N51" s="874"/>
      <c r="Q51" s="21"/>
      <c r="R51" s="21"/>
      <c r="S51" s="21"/>
      <c r="T51" s="21"/>
    </row>
    <row r="52" spans="2:33" s="27" customFormat="1" ht="12" customHeight="1">
      <c r="B52" s="876"/>
      <c r="C52" s="877"/>
      <c r="D52" s="875" t="s">
        <v>102</v>
      </c>
      <c r="E52" s="875"/>
      <c r="F52" s="875"/>
      <c r="G52" s="875"/>
      <c r="H52" s="875"/>
      <c r="I52" s="875"/>
      <c r="J52" s="881"/>
      <c r="K52" s="24">
        <v>4</v>
      </c>
      <c r="L52" s="882"/>
      <c r="M52" s="871" t="s">
        <v>105</v>
      </c>
      <c r="N52" s="873">
        <v>1</v>
      </c>
      <c r="Q52" s="21"/>
      <c r="R52" s="21"/>
      <c r="S52" s="21"/>
      <c r="T52" s="21"/>
    </row>
    <row r="53" spans="2:33" s="27" customFormat="1" ht="12" customHeight="1">
      <c r="B53" s="876"/>
      <c r="C53" s="877"/>
      <c r="D53" s="875" t="s">
        <v>103</v>
      </c>
      <c r="E53" s="875"/>
      <c r="F53" s="875"/>
      <c r="G53" s="875"/>
      <c r="H53" s="875"/>
      <c r="I53" s="875"/>
      <c r="J53" s="881"/>
      <c r="K53" s="24">
        <v>2</v>
      </c>
      <c r="L53" s="882"/>
      <c r="M53" s="872"/>
      <c r="N53" s="874"/>
      <c r="Q53" s="21"/>
      <c r="R53" s="21"/>
      <c r="S53" s="21"/>
      <c r="T53" s="21"/>
    </row>
    <row r="54" spans="2:33" ht="9.65" customHeight="1">
      <c r="Q54" s="5"/>
      <c r="R54" s="5"/>
      <c r="S54" s="5"/>
      <c r="T54" s="5"/>
    </row>
    <row r="55" spans="2:33" ht="7.25" customHeight="1">
      <c r="B55" s="870" t="s">
        <v>114</v>
      </c>
      <c r="C55" s="870"/>
      <c r="D55" s="870"/>
      <c r="E55" s="870"/>
      <c r="F55" s="870"/>
      <c r="G55" s="870"/>
      <c r="H55" s="870"/>
      <c r="I55" s="870"/>
      <c r="J55" s="870"/>
      <c r="K55" s="870"/>
      <c r="L55" s="870"/>
      <c r="M55" s="870"/>
      <c r="N55" s="870"/>
      <c r="Q55" s="5"/>
      <c r="R55" s="5"/>
      <c r="S55" s="5"/>
      <c r="T55" s="5"/>
    </row>
    <row r="56" spans="2:33" s="37" customFormat="1" ht="15" customHeight="1">
      <c r="B56" s="870"/>
      <c r="C56" s="870"/>
      <c r="D56" s="870"/>
      <c r="E56" s="870"/>
      <c r="F56" s="870"/>
      <c r="G56" s="870"/>
      <c r="H56" s="870"/>
      <c r="I56" s="870"/>
      <c r="J56" s="870"/>
      <c r="K56" s="870"/>
      <c r="L56" s="870"/>
      <c r="M56" s="870"/>
      <c r="N56" s="870"/>
      <c r="Q56" s="38"/>
      <c r="R56" s="38"/>
      <c r="S56" s="38"/>
      <c r="T56" s="38"/>
      <c r="U56" s="39"/>
      <c r="V56" s="39"/>
      <c r="W56" s="39"/>
      <c r="X56" s="39"/>
      <c r="Y56" s="39"/>
      <c r="Z56" s="39"/>
      <c r="AA56" s="39"/>
      <c r="AB56" s="39"/>
      <c r="AC56" s="39"/>
      <c r="AD56" s="39"/>
      <c r="AE56" s="39"/>
      <c r="AF56" s="39"/>
      <c r="AG56" s="39"/>
    </row>
    <row r="57" spans="2:33" ht="7.75" customHeight="1">
      <c r="B57" s="36"/>
      <c r="C57" s="36"/>
      <c r="D57" s="36"/>
      <c r="E57" s="36"/>
      <c r="F57" s="36"/>
      <c r="G57" s="36"/>
      <c r="H57" s="36"/>
      <c r="I57" s="36"/>
      <c r="J57" s="36"/>
      <c r="K57" s="36"/>
      <c r="L57" s="36"/>
      <c r="M57" s="36"/>
      <c r="N57" s="36"/>
      <c r="Q57" s="5"/>
      <c r="R57" s="5"/>
      <c r="S57" s="5"/>
      <c r="T57" s="5"/>
    </row>
  </sheetData>
  <mergeCells count="42">
    <mergeCell ref="B55:N56"/>
    <mergeCell ref="M50:M51"/>
    <mergeCell ref="N50:N51"/>
    <mergeCell ref="D51:I51"/>
    <mergeCell ref="D52:I52"/>
    <mergeCell ref="M52:M53"/>
    <mergeCell ref="N52:N53"/>
    <mergeCell ref="D53:I53"/>
    <mergeCell ref="B46:C53"/>
    <mergeCell ref="D46:L46"/>
    <mergeCell ref="D47:L47"/>
    <mergeCell ref="D48:L48"/>
    <mergeCell ref="D49:L49"/>
    <mergeCell ref="D50:I50"/>
    <mergeCell ref="J50:J53"/>
    <mergeCell ref="L50:L53"/>
    <mergeCell ref="B41:C44"/>
    <mergeCell ref="H41:I43"/>
    <mergeCell ref="J41:L41"/>
    <mergeCell ref="J42:L42"/>
    <mergeCell ref="J43:L43"/>
    <mergeCell ref="J44:L44"/>
    <mergeCell ref="B35:C39"/>
    <mergeCell ref="D35:E35"/>
    <mergeCell ref="H36:I39"/>
    <mergeCell ref="J36:L36"/>
    <mergeCell ref="J37:L37"/>
    <mergeCell ref="J38:L38"/>
    <mergeCell ref="J39:L39"/>
    <mergeCell ref="J2:L2"/>
    <mergeCell ref="M2:O2"/>
    <mergeCell ref="B5:N5"/>
    <mergeCell ref="B26:N26"/>
    <mergeCell ref="B28:C33"/>
    <mergeCell ref="D28:E28"/>
    <mergeCell ref="H28:I33"/>
    <mergeCell ref="J28:M28"/>
    <mergeCell ref="J29:L29"/>
    <mergeCell ref="J30:L30"/>
    <mergeCell ref="J31:L31"/>
    <mergeCell ref="J32:L32"/>
    <mergeCell ref="J33:L33"/>
  </mergeCells>
  <dataValidations count="1">
    <dataValidation type="list" allowBlank="1" showInputMessage="1" showErrorMessage="1" sqref="M2">
      <formula1>#REF!</formula1>
    </dataValidation>
  </dataValidations>
  <pageMargins left="0.7" right="0.7" top="0.75" bottom="0.75" header="0.3" footer="0.3"/>
  <pageSetup paperSize="9" orientation="portrait" horizont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sheetPr>
  <dimension ref="A1:BO20"/>
  <sheetViews>
    <sheetView zoomScale="70" zoomScaleNormal="70" workbookViewId="0">
      <pane xSplit="7" ySplit="1" topLeftCell="H8" activePane="bottomRight" state="frozen"/>
      <selection activeCell="P8" sqref="P8"/>
      <selection pane="topRight" activeCell="P8" sqref="P8"/>
      <selection pane="bottomLeft" activeCell="P8" sqref="P8"/>
      <selection pane="bottomRight" activeCell="A21" sqref="A21:XFD21"/>
    </sheetView>
  </sheetViews>
  <sheetFormatPr defaultColWidth="14.453125" defaultRowHeight="20" customHeight="1"/>
  <cols>
    <col min="1" max="1" width="16.1796875" style="67" customWidth="1"/>
    <col min="2" max="2" width="24.08984375" style="144" customWidth="1"/>
    <col min="3" max="3" width="10.6328125" style="67" customWidth="1"/>
    <col min="4" max="4" width="11.90625" style="67" customWidth="1"/>
    <col min="5" max="7" width="10.6328125" style="67" customWidth="1"/>
    <col min="8" max="8" width="10.6328125" style="144" customWidth="1"/>
    <col min="9" max="28" width="10.6328125" style="67" customWidth="1"/>
    <col min="29" max="29" width="15.1796875" style="67" bestFit="1" customWidth="1"/>
    <col min="30" max="40" width="10.6328125" style="67" customWidth="1"/>
    <col min="41" max="41" width="17.81640625" style="67" bestFit="1" customWidth="1"/>
    <col min="42" max="57" width="10.6328125" style="67" customWidth="1"/>
    <col min="58" max="64" width="40.6328125" style="67" customWidth="1"/>
    <col min="65" max="65" width="40.6328125" style="142" customWidth="1"/>
    <col min="66" max="67" width="40.6328125" style="67" customWidth="1"/>
    <col min="68" max="16384" width="14.453125" style="67"/>
  </cols>
  <sheetData>
    <row r="1" spans="1:67" ht="72.5">
      <c r="A1" s="252" t="s">
        <v>142</v>
      </c>
      <c r="B1" s="252" t="s">
        <v>19</v>
      </c>
      <c r="C1" s="252" t="s">
        <v>33</v>
      </c>
      <c r="D1" s="252" t="s">
        <v>34</v>
      </c>
      <c r="E1" s="252" t="s">
        <v>55</v>
      </c>
      <c r="F1" s="252" t="s">
        <v>56</v>
      </c>
      <c r="G1" s="252" t="s">
        <v>187</v>
      </c>
      <c r="H1" s="252" t="s">
        <v>57</v>
      </c>
      <c r="I1" s="252" t="s">
        <v>58</v>
      </c>
      <c r="J1" s="252" t="s">
        <v>59</v>
      </c>
      <c r="K1" s="252" t="s">
        <v>60</v>
      </c>
      <c r="L1" s="252" t="s">
        <v>61</v>
      </c>
      <c r="M1" s="252" t="s">
        <v>62</v>
      </c>
      <c r="N1" s="252" t="s">
        <v>65</v>
      </c>
      <c r="O1" s="252" t="s">
        <v>66</v>
      </c>
      <c r="P1" s="253" t="s">
        <v>143</v>
      </c>
      <c r="Q1" s="253" t="s">
        <v>144</v>
      </c>
      <c r="R1" s="253" t="s">
        <v>188</v>
      </c>
      <c r="S1" s="253" t="s">
        <v>79</v>
      </c>
      <c r="T1" s="252" t="s">
        <v>189</v>
      </c>
      <c r="U1" s="252" t="s">
        <v>67</v>
      </c>
      <c r="V1" s="252" t="s">
        <v>68</v>
      </c>
      <c r="W1" s="253" t="s">
        <v>80</v>
      </c>
      <c r="X1" s="252" t="s">
        <v>419</v>
      </c>
      <c r="Y1" s="252" t="s">
        <v>81</v>
      </c>
      <c r="Z1" s="252" t="s">
        <v>82</v>
      </c>
      <c r="AA1" s="252" t="s">
        <v>146</v>
      </c>
      <c r="AB1" s="254" t="s">
        <v>420</v>
      </c>
      <c r="AC1" s="254" t="s">
        <v>148</v>
      </c>
      <c r="AD1" s="254" t="s">
        <v>421</v>
      </c>
      <c r="AE1" s="252" t="s">
        <v>83</v>
      </c>
      <c r="AF1" s="252" t="s">
        <v>84</v>
      </c>
      <c r="AG1" s="253" t="s">
        <v>116</v>
      </c>
      <c r="AH1" s="255" t="s">
        <v>150</v>
      </c>
      <c r="AI1" s="255" t="s">
        <v>151</v>
      </c>
      <c r="AJ1" s="255" t="s">
        <v>152</v>
      </c>
      <c r="AK1" s="255" t="s">
        <v>153</v>
      </c>
      <c r="AL1" s="255" t="s">
        <v>115</v>
      </c>
      <c r="AM1" s="252" t="s">
        <v>193</v>
      </c>
      <c r="AN1" s="252" t="s">
        <v>422</v>
      </c>
      <c r="AO1" s="252" t="s">
        <v>85</v>
      </c>
      <c r="AP1" s="252" t="s">
        <v>86</v>
      </c>
      <c r="AQ1" s="252" t="s">
        <v>71</v>
      </c>
      <c r="AR1" s="256" t="s">
        <v>87</v>
      </c>
      <c r="AS1" s="256" t="s">
        <v>88</v>
      </c>
      <c r="AT1" s="256" t="s">
        <v>72</v>
      </c>
      <c r="AU1" s="256" t="s">
        <v>89</v>
      </c>
      <c r="AV1" s="256" t="s">
        <v>90</v>
      </c>
      <c r="AW1" s="256" t="s">
        <v>73</v>
      </c>
      <c r="AX1" s="256" t="s">
        <v>91</v>
      </c>
      <c r="AY1" s="256" t="s">
        <v>92</v>
      </c>
      <c r="AZ1" s="257" t="s">
        <v>117</v>
      </c>
      <c r="BA1" s="257" t="s">
        <v>154</v>
      </c>
      <c r="BB1" s="257" t="s">
        <v>155</v>
      </c>
      <c r="BC1" s="257" t="s">
        <v>156</v>
      </c>
      <c r="BD1" s="257" t="s">
        <v>157</v>
      </c>
      <c r="BE1" s="257" t="s">
        <v>118</v>
      </c>
      <c r="BF1" s="258" t="s">
        <v>158</v>
      </c>
      <c r="BG1" s="258" t="s">
        <v>159</v>
      </c>
      <c r="BH1" s="258" t="s">
        <v>160</v>
      </c>
      <c r="BI1" s="258" t="s">
        <v>161</v>
      </c>
      <c r="BJ1" s="258" t="s">
        <v>162</v>
      </c>
      <c r="BK1" s="258" t="s">
        <v>163</v>
      </c>
      <c r="BL1" s="258" t="s">
        <v>164</v>
      </c>
      <c r="BM1" s="258" t="s">
        <v>165</v>
      </c>
      <c r="BN1" s="258" t="s">
        <v>166</v>
      </c>
      <c r="BO1" s="258" t="s">
        <v>167</v>
      </c>
    </row>
    <row r="2" spans="1:67" ht="20" customHeight="1">
      <c r="A2" s="434" t="s">
        <v>1529</v>
      </c>
      <c r="B2" s="434" t="s">
        <v>1530</v>
      </c>
      <c r="C2" s="435" t="s">
        <v>250</v>
      </c>
      <c r="D2" s="434">
        <v>92.5</v>
      </c>
      <c r="E2" s="434">
        <v>68</v>
      </c>
      <c r="F2" s="207">
        <f t="shared" ref="F2:F20" si="0">IF(E2="NA", 0, IF(E2&gt;=90, 40, IF(E2&gt;=65, 30, IF(E2&gt;=41, 20, 10))))</f>
        <v>30</v>
      </c>
      <c r="G2" s="435" t="s">
        <v>199</v>
      </c>
      <c r="H2" s="435">
        <v>84</v>
      </c>
      <c r="I2" s="207">
        <f t="shared" ref="I2:I20" si="1">IF(H2="NA", 0, IF(H2&gt;=90, 40, IF(H2&gt;=65, 30, IF(H2&gt;=41, 20, 10))))</f>
        <v>30</v>
      </c>
      <c r="J2" s="438">
        <v>76</v>
      </c>
      <c r="K2" s="207">
        <f t="shared" ref="K2:K20" si="2">IF(J2="NA", 0, IF(J2&gt;=90, 40, IF(J2&gt;=65, 30, IF(J2&gt;=41, 20, 10))))</f>
        <v>30</v>
      </c>
      <c r="L2" s="438">
        <v>63</v>
      </c>
      <c r="M2" s="207">
        <f t="shared" ref="M2:M20" si="3">IF(L2="NA", 0, IF(L2&gt;=90, 40, IF(L2&gt;=65, 30, IF(L2&gt;=41, 20, 10))))</f>
        <v>20</v>
      </c>
      <c r="N2" s="436">
        <v>94</v>
      </c>
      <c r="O2" s="207">
        <f t="shared" ref="O2:O20" si="4">IF(N2="NA", 0, IF(N2&gt;=90, 40, IF(N2&gt;=65, 30, IF(N2&gt;=41, 20, 10))))</f>
        <v>40</v>
      </c>
      <c r="P2" s="202">
        <f t="shared" ref="P2:P20" si="5">SUM(F2,I2,K2,M2,O2)</f>
        <v>150</v>
      </c>
      <c r="Q2" s="213">
        <f t="shared" ref="Q2:Q20" si="6">COUNTIF(E2,"NA")+COUNTIF(H2,"NA")+COUNTIF(J2,"NA")+COUNTIF(L2,"NA")+COUNTIF(N2,"NA")+COUNTIF(E2,"AB")+COUNTIF(H2,"AB")+COUNTIF(J2,"AB")+COUNTIF(L2,"AB")+COUNTIF(N2,"AB")+COUNTIF(E2,"L")+COUNTIF(H2,"L")+COUNTIF(J2,"L")+COUNTIF(L2,"L")+COUNTIF(N2,"L")</f>
        <v>0</v>
      </c>
      <c r="R2" s="214">
        <f t="shared" ref="R2:R20" si="7">P2/(200-(Q2*40))*200</f>
        <v>150</v>
      </c>
      <c r="S2" s="214">
        <f t="shared" ref="S2:S20" si="8">IF(R2&gt;=180, 8, IF(R2&gt;=120, 6, IF(R2&gt;=60, 4, 2)))</f>
        <v>6</v>
      </c>
      <c r="T2" s="435" t="s">
        <v>200</v>
      </c>
      <c r="U2" s="436" t="s">
        <v>74</v>
      </c>
      <c r="V2" s="207">
        <f t="shared" ref="V2:V20" si="9">IF(U2="NA", 0, IF(U2&gt;=90, 40, IF(U2&gt;=65, 30, IF(U2&gt;=41, 20, 10))))</f>
        <v>0</v>
      </c>
      <c r="W2" s="203">
        <f t="shared" ref="W2:W20" si="10">IF(V2=40, 4, IF(V2&gt;=20, 3, IF(V2&gt;=10, 2, 1)))</f>
        <v>1</v>
      </c>
      <c r="X2" s="436" t="s">
        <v>7</v>
      </c>
      <c r="Y2" s="437">
        <f t="shared" ref="Y2:Y20" si="11">IF(X2="NA",0,IF(X2="Excellent",20,IF(X2="Good",15,10)))</f>
        <v>15</v>
      </c>
      <c r="Z2" s="437">
        <f t="shared" ref="Z2:Z20" si="12">IF(Y2=0,0,IF(Y2=20,4,IF(Y2=15,3,2)))</f>
        <v>3</v>
      </c>
      <c r="AA2" s="443" t="s">
        <v>170</v>
      </c>
      <c r="AB2" s="445" t="s">
        <v>8</v>
      </c>
      <c r="AC2" s="436" t="s">
        <v>210</v>
      </c>
      <c r="AD2" s="445" t="s">
        <v>8</v>
      </c>
      <c r="AE2" s="437">
        <f t="shared" ref="AE2:AE10" si="13">IF(AND(AB2="Excellent", AD2="Excellent"),20,IF(AND(AB2="Excellent",AD2="Good"),15,IF(AND(AB2="Excellent",AD2="Average"),15,IF(AND(AB2="Good", AD2="Excellent"),15,IF(AND(AB2="Good",AD2="Good"),15,IF(AND(AB2="Good",AD2="Average"),15,IF(AND(AB2="Average",AD2="Excellent"),15,IF(AND(AB2="Average",AD2="Good"),15,10))))))))</f>
        <v>10</v>
      </c>
      <c r="AF2" s="437">
        <f t="shared" ref="AF2:AF20" si="14">IF(AE2=20,4,IF(AE2=15,3,IF(AE2=10,2,1)))</f>
        <v>2</v>
      </c>
      <c r="AG2" s="204">
        <f t="shared" ref="AG2:AG20" si="15">S2+W2+Z2+AF2</f>
        <v>12</v>
      </c>
      <c r="AH2" s="204">
        <f t="shared" ref="AH2:AH20" si="16">COUNTIF(S2,0)</f>
        <v>0</v>
      </c>
      <c r="AI2" s="204">
        <f t="shared" ref="AI2:AI20" si="17">COUNTIF(W2,0)</f>
        <v>0</v>
      </c>
      <c r="AJ2" s="204">
        <f t="shared" ref="AJ2:AJ20" si="18">COUNTIF(Z2,0)</f>
        <v>0</v>
      </c>
      <c r="AK2" s="204">
        <f t="shared" ref="AK2:AK20" si="19">COUNTIF(AE2,0)</f>
        <v>0</v>
      </c>
      <c r="AL2" s="205">
        <f t="shared" ref="AL2:AL20" si="20">AG2/(20-((AH2*8)+(AI2*4)+(AJ2*4)+(AK2*4)))*20</f>
        <v>12</v>
      </c>
      <c r="AM2" s="714" t="s">
        <v>1567</v>
      </c>
      <c r="AN2" s="714" t="s">
        <v>74</v>
      </c>
      <c r="AO2" s="437">
        <f t="shared" ref="AO2:AO20" si="21">IF(AN2="NA",0,IF(AN2="Excellent",10,IF(AN2="Good",8,6)))</f>
        <v>0</v>
      </c>
      <c r="AP2" s="437">
        <f t="shared" ref="AP2:AP20" si="22">IF(AO2=0,0,IF(AO2=10,8,IF(AO2=8,6,3)))</f>
        <v>0</v>
      </c>
      <c r="AQ2" s="207" t="s">
        <v>13</v>
      </c>
      <c r="AR2" s="439">
        <f t="shared" ref="AR2:AR20" si="23">IF(AQ2="NA",0,IF(AQ2="In House",10,IF(AQ2="In Person",8,6)))</f>
        <v>10</v>
      </c>
      <c r="AS2" s="439">
        <f t="shared" ref="AS2:AS20" si="24">IF(AR2=0,0,IF(AR2=6,3,IF(AR2=8,6,8)))</f>
        <v>8</v>
      </c>
      <c r="AT2" s="206" t="s">
        <v>246</v>
      </c>
      <c r="AU2" s="440">
        <v>8</v>
      </c>
      <c r="AV2" s="441">
        <f t="shared" ref="AV2:AV20" si="25">IF(AU2=0,0,IF(AU2&gt;=9,2,1))</f>
        <v>1</v>
      </c>
      <c r="AW2" s="442" t="s">
        <v>268</v>
      </c>
      <c r="AX2" s="438">
        <v>10</v>
      </c>
      <c r="AY2" s="441">
        <f t="shared" ref="AY2:AY20" si="26">IF(AX2=0,0,IF(AX2&gt;=9,2,1))</f>
        <v>2</v>
      </c>
      <c r="AZ2" s="208">
        <f t="shared" ref="AZ2:AZ20" si="27">AP2+AS2+AV2+AY2</f>
        <v>11</v>
      </c>
      <c r="BA2" s="208">
        <f t="shared" ref="BA2:BA20" si="28">COUNTIF(AP2,0)</f>
        <v>1</v>
      </c>
      <c r="BB2" s="208">
        <f t="shared" ref="BB2:BB20" si="29">COUNTIF(AS2,0)</f>
        <v>0</v>
      </c>
      <c r="BC2" s="208">
        <f t="shared" ref="BC2:BC20" si="30">COUNTIF(AV2,0)</f>
        <v>0</v>
      </c>
      <c r="BD2" s="208">
        <f t="shared" ref="BD2:BD20" si="31">COUNTIF(AY2,0)</f>
        <v>0</v>
      </c>
      <c r="BE2" s="209">
        <f t="shared" ref="BE2:BE20" si="32">AZ2/(20-((BA2*8)+(BB2*8)+(BC2*2)+(BD2*2)))*20</f>
        <v>18.333333333333332</v>
      </c>
      <c r="BF2" s="443" t="s">
        <v>3853</v>
      </c>
      <c r="BG2" s="436" t="s">
        <v>175</v>
      </c>
      <c r="BH2" s="436" t="s">
        <v>175</v>
      </c>
      <c r="BI2" s="436" t="s">
        <v>3862</v>
      </c>
      <c r="BJ2" s="715" t="s">
        <v>3969</v>
      </c>
      <c r="BK2" s="716" t="s">
        <v>3970</v>
      </c>
      <c r="BL2" s="715" t="s">
        <v>3971</v>
      </c>
      <c r="BM2" s="717" t="s">
        <v>3972</v>
      </c>
      <c r="BN2" s="463" t="s">
        <v>3973</v>
      </c>
      <c r="BO2" s="718" t="s">
        <v>3974</v>
      </c>
    </row>
    <row r="3" spans="1:67" ht="20" customHeight="1">
      <c r="A3" s="434" t="s">
        <v>1531</v>
      </c>
      <c r="B3" s="434" t="s">
        <v>1532</v>
      </c>
      <c r="C3" s="435" t="s">
        <v>250</v>
      </c>
      <c r="D3" s="444">
        <v>95</v>
      </c>
      <c r="E3" s="434">
        <v>85</v>
      </c>
      <c r="F3" s="207">
        <f t="shared" si="0"/>
        <v>30</v>
      </c>
      <c r="G3" s="435" t="s">
        <v>199</v>
      </c>
      <c r="H3" s="458">
        <v>84</v>
      </c>
      <c r="I3" s="207">
        <f t="shared" si="1"/>
        <v>30</v>
      </c>
      <c r="J3" s="438">
        <v>93</v>
      </c>
      <c r="K3" s="207">
        <f t="shared" si="2"/>
        <v>40</v>
      </c>
      <c r="L3" s="438">
        <v>72</v>
      </c>
      <c r="M3" s="207">
        <f t="shared" si="3"/>
        <v>30</v>
      </c>
      <c r="N3" s="445">
        <v>100</v>
      </c>
      <c r="O3" s="207">
        <f t="shared" si="4"/>
        <v>40</v>
      </c>
      <c r="P3" s="202">
        <f t="shared" si="5"/>
        <v>170</v>
      </c>
      <c r="Q3" s="213">
        <f t="shared" si="6"/>
        <v>0</v>
      </c>
      <c r="R3" s="214">
        <f t="shared" si="7"/>
        <v>170</v>
      </c>
      <c r="S3" s="214">
        <f t="shared" si="8"/>
        <v>6</v>
      </c>
      <c r="T3" s="435" t="s">
        <v>200</v>
      </c>
      <c r="U3" s="436" t="s">
        <v>74</v>
      </c>
      <c r="V3" s="207">
        <f t="shared" si="9"/>
        <v>0</v>
      </c>
      <c r="W3" s="203">
        <f t="shared" si="10"/>
        <v>1</v>
      </c>
      <c r="X3" s="436" t="s">
        <v>7</v>
      </c>
      <c r="Y3" s="437">
        <f t="shared" si="11"/>
        <v>15</v>
      </c>
      <c r="Z3" s="437">
        <f t="shared" si="12"/>
        <v>3</v>
      </c>
      <c r="AA3" s="445" t="s">
        <v>321</v>
      </c>
      <c r="AB3" s="445" t="s">
        <v>6</v>
      </c>
      <c r="AC3" s="445" t="s">
        <v>173</v>
      </c>
      <c r="AD3" s="436" t="s">
        <v>7</v>
      </c>
      <c r="AE3" s="437">
        <f t="shared" si="13"/>
        <v>15</v>
      </c>
      <c r="AF3" s="437">
        <f t="shared" si="14"/>
        <v>3</v>
      </c>
      <c r="AG3" s="204">
        <f t="shared" si="15"/>
        <v>13</v>
      </c>
      <c r="AH3" s="204">
        <f t="shared" si="16"/>
        <v>0</v>
      </c>
      <c r="AI3" s="204">
        <f t="shared" si="17"/>
        <v>0</v>
      </c>
      <c r="AJ3" s="204">
        <f t="shared" si="18"/>
        <v>0</v>
      </c>
      <c r="AK3" s="204">
        <f t="shared" si="19"/>
        <v>0</v>
      </c>
      <c r="AL3" s="205">
        <f t="shared" si="20"/>
        <v>13</v>
      </c>
      <c r="AM3" s="714" t="s">
        <v>1567</v>
      </c>
      <c r="AN3" s="714" t="s">
        <v>74</v>
      </c>
      <c r="AO3" s="437">
        <f t="shared" si="21"/>
        <v>0</v>
      </c>
      <c r="AP3" s="437">
        <f t="shared" si="22"/>
        <v>0</v>
      </c>
      <c r="AQ3" s="207" t="s">
        <v>13</v>
      </c>
      <c r="AR3" s="439">
        <f t="shared" si="23"/>
        <v>10</v>
      </c>
      <c r="AS3" s="439">
        <f t="shared" si="24"/>
        <v>8</v>
      </c>
      <c r="AT3" s="206" t="s">
        <v>246</v>
      </c>
      <c r="AU3" s="440">
        <v>8</v>
      </c>
      <c r="AV3" s="441">
        <f t="shared" si="25"/>
        <v>1</v>
      </c>
      <c r="AW3" s="442" t="s">
        <v>268</v>
      </c>
      <c r="AX3" s="438">
        <v>10</v>
      </c>
      <c r="AY3" s="441">
        <f t="shared" si="26"/>
        <v>2</v>
      </c>
      <c r="AZ3" s="208">
        <f t="shared" si="27"/>
        <v>11</v>
      </c>
      <c r="BA3" s="208">
        <f t="shared" si="28"/>
        <v>1</v>
      </c>
      <c r="BB3" s="208">
        <f t="shared" si="29"/>
        <v>0</v>
      </c>
      <c r="BC3" s="208">
        <f t="shared" si="30"/>
        <v>0</v>
      </c>
      <c r="BD3" s="208">
        <f t="shared" si="31"/>
        <v>0</v>
      </c>
      <c r="BE3" s="209">
        <f t="shared" si="32"/>
        <v>18.333333333333332</v>
      </c>
      <c r="BF3" s="443" t="s">
        <v>3853</v>
      </c>
      <c r="BG3" s="436" t="s">
        <v>175</v>
      </c>
      <c r="BH3" s="436" t="s">
        <v>175</v>
      </c>
      <c r="BI3" s="436" t="s">
        <v>3975</v>
      </c>
      <c r="BJ3" s="715" t="s">
        <v>3976</v>
      </c>
      <c r="BK3" s="716" t="s">
        <v>3977</v>
      </c>
      <c r="BL3" s="715" t="s">
        <v>3978</v>
      </c>
      <c r="BM3" s="717" t="s">
        <v>3979</v>
      </c>
      <c r="BN3" s="463" t="s">
        <v>3980</v>
      </c>
      <c r="BO3" s="718" t="s">
        <v>3981</v>
      </c>
    </row>
    <row r="4" spans="1:67" ht="20" customHeight="1">
      <c r="A4" s="434" t="s">
        <v>1533</v>
      </c>
      <c r="B4" s="434" t="s">
        <v>1534</v>
      </c>
      <c r="C4" s="435" t="s">
        <v>250</v>
      </c>
      <c r="D4" s="444">
        <v>90</v>
      </c>
      <c r="E4" s="434">
        <v>49</v>
      </c>
      <c r="F4" s="207">
        <f t="shared" si="0"/>
        <v>20</v>
      </c>
      <c r="G4" s="435" t="s">
        <v>199</v>
      </c>
      <c r="H4" s="458">
        <v>65</v>
      </c>
      <c r="I4" s="207">
        <f t="shared" si="1"/>
        <v>30</v>
      </c>
      <c r="J4" s="438">
        <v>94</v>
      </c>
      <c r="K4" s="207">
        <f t="shared" si="2"/>
        <v>40</v>
      </c>
      <c r="L4" s="438">
        <v>88</v>
      </c>
      <c r="M4" s="207">
        <f t="shared" si="3"/>
        <v>30</v>
      </c>
      <c r="N4" s="436">
        <v>90</v>
      </c>
      <c r="O4" s="207">
        <f t="shared" si="4"/>
        <v>40</v>
      </c>
      <c r="P4" s="202">
        <f t="shared" si="5"/>
        <v>160</v>
      </c>
      <c r="Q4" s="213">
        <f t="shared" si="6"/>
        <v>0</v>
      </c>
      <c r="R4" s="214">
        <f t="shared" si="7"/>
        <v>160</v>
      </c>
      <c r="S4" s="214">
        <f t="shared" si="8"/>
        <v>6</v>
      </c>
      <c r="T4" s="435" t="s">
        <v>200</v>
      </c>
      <c r="U4" s="436" t="s">
        <v>74</v>
      </c>
      <c r="V4" s="207">
        <f t="shared" si="9"/>
        <v>0</v>
      </c>
      <c r="W4" s="203">
        <f t="shared" si="10"/>
        <v>1</v>
      </c>
      <c r="X4" s="436" t="s">
        <v>7</v>
      </c>
      <c r="Y4" s="437">
        <f t="shared" si="11"/>
        <v>15</v>
      </c>
      <c r="Z4" s="437">
        <f t="shared" si="12"/>
        <v>3</v>
      </c>
      <c r="AA4" s="443" t="s">
        <v>169</v>
      </c>
      <c r="AB4" s="445" t="s">
        <v>6</v>
      </c>
      <c r="AC4" s="436" t="s">
        <v>172</v>
      </c>
      <c r="AD4" s="445" t="s">
        <v>8</v>
      </c>
      <c r="AE4" s="437">
        <f t="shared" si="13"/>
        <v>15</v>
      </c>
      <c r="AF4" s="437">
        <f t="shared" si="14"/>
        <v>3</v>
      </c>
      <c r="AG4" s="204">
        <f t="shared" si="15"/>
        <v>13</v>
      </c>
      <c r="AH4" s="204">
        <f t="shared" si="16"/>
        <v>0</v>
      </c>
      <c r="AI4" s="204">
        <f t="shared" si="17"/>
        <v>0</v>
      </c>
      <c r="AJ4" s="204">
        <f t="shared" si="18"/>
        <v>0</v>
      </c>
      <c r="AK4" s="204">
        <f t="shared" si="19"/>
        <v>0</v>
      </c>
      <c r="AL4" s="205">
        <f t="shared" si="20"/>
        <v>13</v>
      </c>
      <c r="AM4" s="714" t="s">
        <v>1567</v>
      </c>
      <c r="AN4" s="714" t="s">
        <v>74</v>
      </c>
      <c r="AO4" s="437">
        <f t="shared" si="21"/>
        <v>0</v>
      </c>
      <c r="AP4" s="437">
        <f t="shared" si="22"/>
        <v>0</v>
      </c>
      <c r="AQ4" s="207" t="s">
        <v>13</v>
      </c>
      <c r="AR4" s="439">
        <f t="shared" si="23"/>
        <v>10</v>
      </c>
      <c r="AS4" s="439">
        <f t="shared" si="24"/>
        <v>8</v>
      </c>
      <c r="AT4" s="206" t="s">
        <v>246</v>
      </c>
      <c r="AU4" s="440">
        <v>8</v>
      </c>
      <c r="AV4" s="441">
        <f t="shared" si="25"/>
        <v>1</v>
      </c>
      <c r="AW4" s="442" t="s">
        <v>268</v>
      </c>
      <c r="AX4" s="438">
        <v>5</v>
      </c>
      <c r="AY4" s="441">
        <f t="shared" si="26"/>
        <v>1</v>
      </c>
      <c r="AZ4" s="208">
        <f t="shared" si="27"/>
        <v>10</v>
      </c>
      <c r="BA4" s="208">
        <f t="shared" si="28"/>
        <v>1</v>
      </c>
      <c r="BB4" s="208">
        <f t="shared" si="29"/>
        <v>0</v>
      </c>
      <c r="BC4" s="208">
        <f t="shared" si="30"/>
        <v>0</v>
      </c>
      <c r="BD4" s="208">
        <f t="shared" si="31"/>
        <v>0</v>
      </c>
      <c r="BE4" s="209">
        <f t="shared" si="32"/>
        <v>16.666666666666668</v>
      </c>
      <c r="BF4" s="443" t="s">
        <v>3853</v>
      </c>
      <c r="BG4" s="436" t="s">
        <v>175</v>
      </c>
      <c r="BH4" s="436" t="s">
        <v>175</v>
      </c>
      <c r="BI4" s="436" t="s">
        <v>3644</v>
      </c>
      <c r="BJ4" s="715" t="s">
        <v>3982</v>
      </c>
      <c r="BK4" s="719" t="s">
        <v>3983</v>
      </c>
      <c r="BL4" s="715" t="s">
        <v>3984</v>
      </c>
      <c r="BM4" s="717" t="s">
        <v>3985</v>
      </c>
      <c r="BN4" s="720" t="s">
        <v>3986</v>
      </c>
      <c r="BO4" s="721" t="s">
        <v>3987</v>
      </c>
    </row>
    <row r="5" spans="1:67" ht="20" customHeight="1">
      <c r="A5" s="434" t="s">
        <v>1535</v>
      </c>
      <c r="B5" s="434" t="s">
        <v>1536</v>
      </c>
      <c r="C5" s="435" t="s">
        <v>250</v>
      </c>
      <c r="D5" s="444">
        <v>101</v>
      </c>
      <c r="E5" s="434">
        <v>55</v>
      </c>
      <c r="F5" s="207">
        <f t="shared" si="0"/>
        <v>20</v>
      </c>
      <c r="G5" s="435" t="s">
        <v>199</v>
      </c>
      <c r="H5" s="458">
        <v>90</v>
      </c>
      <c r="I5" s="207">
        <f t="shared" si="1"/>
        <v>40</v>
      </c>
      <c r="J5" s="438">
        <v>84</v>
      </c>
      <c r="K5" s="207">
        <f t="shared" si="2"/>
        <v>30</v>
      </c>
      <c r="L5" s="438">
        <v>77</v>
      </c>
      <c r="M5" s="207">
        <f t="shared" si="3"/>
        <v>30</v>
      </c>
      <c r="N5" s="436">
        <v>100</v>
      </c>
      <c r="O5" s="207">
        <f t="shared" si="4"/>
        <v>40</v>
      </c>
      <c r="P5" s="202">
        <f t="shared" si="5"/>
        <v>160</v>
      </c>
      <c r="Q5" s="213">
        <f t="shared" si="6"/>
        <v>0</v>
      </c>
      <c r="R5" s="214">
        <f t="shared" si="7"/>
        <v>160</v>
      </c>
      <c r="S5" s="214">
        <f t="shared" si="8"/>
        <v>6</v>
      </c>
      <c r="T5" s="435" t="s">
        <v>200</v>
      </c>
      <c r="U5" s="436" t="s">
        <v>74</v>
      </c>
      <c r="V5" s="207">
        <f t="shared" si="9"/>
        <v>0</v>
      </c>
      <c r="W5" s="203">
        <f t="shared" si="10"/>
        <v>1</v>
      </c>
      <c r="X5" s="436" t="s">
        <v>7</v>
      </c>
      <c r="Y5" s="437">
        <f t="shared" si="11"/>
        <v>15</v>
      </c>
      <c r="Z5" s="437">
        <f t="shared" si="12"/>
        <v>3</v>
      </c>
      <c r="AA5" s="443" t="s">
        <v>169</v>
      </c>
      <c r="AB5" s="445" t="s">
        <v>6</v>
      </c>
      <c r="AC5" s="436" t="s">
        <v>172</v>
      </c>
      <c r="AD5" s="445" t="s">
        <v>8</v>
      </c>
      <c r="AE5" s="437">
        <f t="shared" si="13"/>
        <v>15</v>
      </c>
      <c r="AF5" s="437">
        <f t="shared" si="14"/>
        <v>3</v>
      </c>
      <c r="AG5" s="204">
        <f t="shared" si="15"/>
        <v>13</v>
      </c>
      <c r="AH5" s="204">
        <f t="shared" si="16"/>
        <v>0</v>
      </c>
      <c r="AI5" s="204">
        <f t="shared" si="17"/>
        <v>0</v>
      </c>
      <c r="AJ5" s="204">
        <f t="shared" si="18"/>
        <v>0</v>
      </c>
      <c r="AK5" s="204">
        <f t="shared" si="19"/>
        <v>0</v>
      </c>
      <c r="AL5" s="205">
        <f t="shared" si="20"/>
        <v>13</v>
      </c>
      <c r="AM5" s="714" t="s">
        <v>1567</v>
      </c>
      <c r="AN5" s="714" t="s">
        <v>74</v>
      </c>
      <c r="AO5" s="437">
        <f t="shared" si="21"/>
        <v>0</v>
      </c>
      <c r="AP5" s="437">
        <f t="shared" si="22"/>
        <v>0</v>
      </c>
      <c r="AQ5" s="207" t="s">
        <v>13</v>
      </c>
      <c r="AR5" s="439">
        <f t="shared" si="23"/>
        <v>10</v>
      </c>
      <c r="AS5" s="439">
        <f t="shared" si="24"/>
        <v>8</v>
      </c>
      <c r="AT5" s="206" t="s">
        <v>246</v>
      </c>
      <c r="AU5" s="440">
        <v>8</v>
      </c>
      <c r="AV5" s="441">
        <f t="shared" si="25"/>
        <v>1</v>
      </c>
      <c r="AW5" s="442" t="s">
        <v>268</v>
      </c>
      <c r="AX5" s="438">
        <v>10</v>
      </c>
      <c r="AY5" s="441">
        <f t="shared" si="26"/>
        <v>2</v>
      </c>
      <c r="AZ5" s="208">
        <f t="shared" si="27"/>
        <v>11</v>
      </c>
      <c r="BA5" s="208">
        <f t="shared" si="28"/>
        <v>1</v>
      </c>
      <c r="BB5" s="208">
        <f t="shared" si="29"/>
        <v>0</v>
      </c>
      <c r="BC5" s="208">
        <f t="shared" si="30"/>
        <v>0</v>
      </c>
      <c r="BD5" s="208">
        <f t="shared" si="31"/>
        <v>0</v>
      </c>
      <c r="BE5" s="209">
        <f t="shared" si="32"/>
        <v>18.333333333333332</v>
      </c>
      <c r="BF5" s="443" t="s">
        <v>3853</v>
      </c>
      <c r="BG5" s="436" t="s">
        <v>175</v>
      </c>
      <c r="BH5" s="436" t="s">
        <v>175</v>
      </c>
      <c r="BI5" s="436" t="s">
        <v>3928</v>
      </c>
      <c r="BJ5" s="715" t="s">
        <v>3988</v>
      </c>
      <c r="BK5" s="719" t="s">
        <v>3989</v>
      </c>
      <c r="BL5" s="715" t="s">
        <v>3990</v>
      </c>
      <c r="BM5" s="717" t="s">
        <v>3991</v>
      </c>
      <c r="BN5" s="720" t="s">
        <v>3992</v>
      </c>
      <c r="BO5" s="721" t="s">
        <v>3993</v>
      </c>
    </row>
    <row r="6" spans="1:67" ht="20" customHeight="1">
      <c r="A6" s="434" t="s">
        <v>1537</v>
      </c>
      <c r="B6" s="434" t="s">
        <v>1538</v>
      </c>
      <c r="C6" s="435" t="s">
        <v>250</v>
      </c>
      <c r="D6" s="444">
        <v>100</v>
      </c>
      <c r="E6" s="434">
        <v>30</v>
      </c>
      <c r="F6" s="207">
        <f t="shared" si="0"/>
        <v>10</v>
      </c>
      <c r="G6" s="435" t="s">
        <v>199</v>
      </c>
      <c r="H6" s="458">
        <v>30</v>
      </c>
      <c r="I6" s="207">
        <f t="shared" si="1"/>
        <v>10</v>
      </c>
      <c r="J6" s="438">
        <v>87</v>
      </c>
      <c r="K6" s="207">
        <f t="shared" si="2"/>
        <v>30</v>
      </c>
      <c r="L6" s="438">
        <v>76</v>
      </c>
      <c r="M6" s="207">
        <f t="shared" si="3"/>
        <v>30</v>
      </c>
      <c r="N6" s="436">
        <v>64</v>
      </c>
      <c r="O6" s="207">
        <f t="shared" si="4"/>
        <v>20</v>
      </c>
      <c r="P6" s="202">
        <f t="shared" si="5"/>
        <v>100</v>
      </c>
      <c r="Q6" s="213">
        <f t="shared" si="6"/>
        <v>0</v>
      </c>
      <c r="R6" s="214">
        <f t="shared" si="7"/>
        <v>100</v>
      </c>
      <c r="S6" s="214">
        <f t="shared" si="8"/>
        <v>4</v>
      </c>
      <c r="T6" s="435" t="s">
        <v>200</v>
      </c>
      <c r="U6" s="436" t="s">
        <v>74</v>
      </c>
      <c r="V6" s="207">
        <f t="shared" si="9"/>
        <v>0</v>
      </c>
      <c r="W6" s="203">
        <f t="shared" si="10"/>
        <v>1</v>
      </c>
      <c r="X6" s="436" t="s">
        <v>7</v>
      </c>
      <c r="Y6" s="437">
        <f t="shared" si="11"/>
        <v>15</v>
      </c>
      <c r="Z6" s="437">
        <f t="shared" si="12"/>
        <v>3</v>
      </c>
      <c r="AA6" s="436" t="s">
        <v>321</v>
      </c>
      <c r="AB6" s="436" t="s">
        <v>7</v>
      </c>
      <c r="AC6" s="436" t="s">
        <v>174</v>
      </c>
      <c r="AD6" s="445" t="s">
        <v>8</v>
      </c>
      <c r="AE6" s="437">
        <f t="shared" si="13"/>
        <v>15</v>
      </c>
      <c r="AF6" s="437">
        <f t="shared" si="14"/>
        <v>3</v>
      </c>
      <c r="AG6" s="204">
        <f t="shared" si="15"/>
        <v>11</v>
      </c>
      <c r="AH6" s="204">
        <f t="shared" si="16"/>
        <v>0</v>
      </c>
      <c r="AI6" s="204">
        <f t="shared" si="17"/>
        <v>0</v>
      </c>
      <c r="AJ6" s="204">
        <f t="shared" si="18"/>
        <v>0</v>
      </c>
      <c r="AK6" s="204">
        <f t="shared" si="19"/>
        <v>0</v>
      </c>
      <c r="AL6" s="205">
        <f t="shared" si="20"/>
        <v>11</v>
      </c>
      <c r="AM6" s="714" t="s">
        <v>1567</v>
      </c>
      <c r="AN6" s="714" t="s">
        <v>74</v>
      </c>
      <c r="AO6" s="437">
        <f t="shared" si="21"/>
        <v>0</v>
      </c>
      <c r="AP6" s="437">
        <f t="shared" si="22"/>
        <v>0</v>
      </c>
      <c r="AQ6" s="207" t="s">
        <v>13</v>
      </c>
      <c r="AR6" s="439">
        <f t="shared" si="23"/>
        <v>10</v>
      </c>
      <c r="AS6" s="439">
        <f t="shared" si="24"/>
        <v>8</v>
      </c>
      <c r="AT6" s="206" t="s">
        <v>246</v>
      </c>
      <c r="AU6" s="440">
        <v>8</v>
      </c>
      <c r="AV6" s="441">
        <f t="shared" si="25"/>
        <v>1</v>
      </c>
      <c r="AW6" s="442" t="s">
        <v>268</v>
      </c>
      <c r="AX6" s="438">
        <v>10</v>
      </c>
      <c r="AY6" s="441">
        <f t="shared" si="26"/>
        <v>2</v>
      </c>
      <c r="AZ6" s="208">
        <f t="shared" si="27"/>
        <v>11</v>
      </c>
      <c r="BA6" s="208">
        <f t="shared" si="28"/>
        <v>1</v>
      </c>
      <c r="BB6" s="208">
        <f t="shared" si="29"/>
        <v>0</v>
      </c>
      <c r="BC6" s="208">
        <f t="shared" si="30"/>
        <v>0</v>
      </c>
      <c r="BD6" s="208">
        <f t="shared" si="31"/>
        <v>0</v>
      </c>
      <c r="BE6" s="209">
        <f t="shared" si="32"/>
        <v>18.333333333333332</v>
      </c>
      <c r="BF6" s="443" t="s">
        <v>3853</v>
      </c>
      <c r="BG6" s="436" t="s">
        <v>175</v>
      </c>
      <c r="BH6" s="436" t="s">
        <v>175</v>
      </c>
      <c r="BI6" s="436" t="s">
        <v>3862</v>
      </c>
      <c r="BJ6" s="715" t="s">
        <v>3994</v>
      </c>
      <c r="BK6" s="719" t="s">
        <v>3995</v>
      </c>
      <c r="BL6" s="715" t="s">
        <v>3996</v>
      </c>
      <c r="BM6" s="717" t="s">
        <v>3997</v>
      </c>
      <c r="BN6" s="720" t="s">
        <v>3998</v>
      </c>
      <c r="BO6" s="721" t="s">
        <v>3999</v>
      </c>
    </row>
    <row r="7" spans="1:67" ht="20" customHeight="1">
      <c r="A7" s="434" t="s">
        <v>1539</v>
      </c>
      <c r="B7" s="434" t="s">
        <v>1540</v>
      </c>
      <c r="C7" s="435" t="s">
        <v>250</v>
      </c>
      <c r="D7" s="444">
        <v>95.5</v>
      </c>
      <c r="E7" s="434">
        <v>72</v>
      </c>
      <c r="F7" s="207">
        <f t="shared" si="0"/>
        <v>30</v>
      </c>
      <c r="G7" s="435" t="s">
        <v>199</v>
      </c>
      <c r="H7" s="458">
        <v>80</v>
      </c>
      <c r="I7" s="207">
        <f t="shared" si="1"/>
        <v>30</v>
      </c>
      <c r="J7" s="438">
        <v>91</v>
      </c>
      <c r="K7" s="207">
        <f t="shared" si="2"/>
        <v>40</v>
      </c>
      <c r="L7" s="438">
        <v>89</v>
      </c>
      <c r="M7" s="207">
        <f t="shared" si="3"/>
        <v>30</v>
      </c>
      <c r="N7" s="445">
        <v>88</v>
      </c>
      <c r="O7" s="207">
        <f t="shared" si="4"/>
        <v>30</v>
      </c>
      <c r="P7" s="202">
        <f t="shared" si="5"/>
        <v>160</v>
      </c>
      <c r="Q7" s="213">
        <f t="shared" si="6"/>
        <v>0</v>
      </c>
      <c r="R7" s="214">
        <f t="shared" si="7"/>
        <v>160</v>
      </c>
      <c r="S7" s="214">
        <f t="shared" si="8"/>
        <v>6</v>
      </c>
      <c r="T7" s="435" t="s">
        <v>200</v>
      </c>
      <c r="U7" s="436" t="s">
        <v>74</v>
      </c>
      <c r="V7" s="207">
        <f t="shared" si="9"/>
        <v>0</v>
      </c>
      <c r="W7" s="203">
        <f t="shared" si="10"/>
        <v>1</v>
      </c>
      <c r="X7" s="436" t="s">
        <v>7</v>
      </c>
      <c r="Y7" s="437">
        <f t="shared" si="11"/>
        <v>15</v>
      </c>
      <c r="Z7" s="437">
        <f t="shared" si="12"/>
        <v>3</v>
      </c>
      <c r="AA7" s="445" t="s">
        <v>171</v>
      </c>
      <c r="AB7" s="436" t="s">
        <v>7</v>
      </c>
      <c r="AC7" s="436" t="s">
        <v>172</v>
      </c>
      <c r="AD7" s="445" t="s">
        <v>8</v>
      </c>
      <c r="AE7" s="437">
        <f t="shared" si="13"/>
        <v>15</v>
      </c>
      <c r="AF7" s="437">
        <f t="shared" si="14"/>
        <v>3</v>
      </c>
      <c r="AG7" s="204">
        <f t="shared" si="15"/>
        <v>13</v>
      </c>
      <c r="AH7" s="204">
        <f t="shared" si="16"/>
        <v>0</v>
      </c>
      <c r="AI7" s="204">
        <f t="shared" si="17"/>
        <v>0</v>
      </c>
      <c r="AJ7" s="204">
        <f t="shared" si="18"/>
        <v>0</v>
      </c>
      <c r="AK7" s="204">
        <f t="shared" si="19"/>
        <v>0</v>
      </c>
      <c r="AL7" s="205">
        <f t="shared" si="20"/>
        <v>13</v>
      </c>
      <c r="AM7" s="714" t="s">
        <v>1567</v>
      </c>
      <c r="AN7" s="714" t="s">
        <v>74</v>
      </c>
      <c r="AO7" s="437">
        <f t="shared" si="21"/>
        <v>0</v>
      </c>
      <c r="AP7" s="437">
        <f t="shared" si="22"/>
        <v>0</v>
      </c>
      <c r="AQ7" s="207" t="s">
        <v>13</v>
      </c>
      <c r="AR7" s="439">
        <f t="shared" si="23"/>
        <v>10</v>
      </c>
      <c r="AS7" s="439">
        <f t="shared" si="24"/>
        <v>8</v>
      </c>
      <c r="AT7" s="206" t="s">
        <v>246</v>
      </c>
      <c r="AU7" s="440">
        <v>10</v>
      </c>
      <c r="AV7" s="441">
        <f t="shared" si="25"/>
        <v>2</v>
      </c>
      <c r="AW7" s="442" t="s">
        <v>268</v>
      </c>
      <c r="AX7" s="438">
        <v>10</v>
      </c>
      <c r="AY7" s="441">
        <f t="shared" si="26"/>
        <v>2</v>
      </c>
      <c r="AZ7" s="208">
        <f t="shared" si="27"/>
        <v>12</v>
      </c>
      <c r="BA7" s="208">
        <f t="shared" si="28"/>
        <v>1</v>
      </c>
      <c r="BB7" s="208">
        <f t="shared" si="29"/>
        <v>0</v>
      </c>
      <c r="BC7" s="208">
        <f t="shared" si="30"/>
        <v>0</v>
      </c>
      <c r="BD7" s="208">
        <f t="shared" si="31"/>
        <v>0</v>
      </c>
      <c r="BE7" s="209">
        <f t="shared" si="32"/>
        <v>20</v>
      </c>
      <c r="BF7" s="443" t="s">
        <v>4000</v>
      </c>
      <c r="BG7" s="436" t="s">
        <v>175</v>
      </c>
      <c r="BH7" s="436" t="s">
        <v>175</v>
      </c>
      <c r="BI7" s="436" t="s">
        <v>3862</v>
      </c>
      <c r="BJ7" s="715" t="s">
        <v>4001</v>
      </c>
      <c r="BK7" s="719" t="s">
        <v>4002</v>
      </c>
      <c r="BL7" s="715" t="s">
        <v>4003</v>
      </c>
      <c r="BM7" s="717" t="s">
        <v>4004</v>
      </c>
      <c r="BN7" s="720" t="s">
        <v>4005</v>
      </c>
      <c r="BO7" s="721" t="s">
        <v>4006</v>
      </c>
    </row>
    <row r="8" spans="1:67" ht="20" customHeight="1">
      <c r="A8" s="434" t="s">
        <v>1541</v>
      </c>
      <c r="B8" s="434" t="s">
        <v>1542</v>
      </c>
      <c r="C8" s="435" t="s">
        <v>250</v>
      </c>
      <c r="D8" s="444">
        <v>99</v>
      </c>
      <c r="E8" s="434">
        <v>88</v>
      </c>
      <c r="F8" s="207">
        <f t="shared" si="0"/>
        <v>30</v>
      </c>
      <c r="G8" s="435" t="s">
        <v>199</v>
      </c>
      <c r="H8" s="458">
        <v>79</v>
      </c>
      <c r="I8" s="207">
        <f t="shared" si="1"/>
        <v>30</v>
      </c>
      <c r="J8" s="438">
        <v>48</v>
      </c>
      <c r="K8" s="207">
        <f t="shared" si="2"/>
        <v>20</v>
      </c>
      <c r="L8" s="438">
        <v>33</v>
      </c>
      <c r="M8" s="207">
        <f t="shared" si="3"/>
        <v>10</v>
      </c>
      <c r="N8" s="445">
        <v>54</v>
      </c>
      <c r="O8" s="207">
        <f t="shared" si="4"/>
        <v>20</v>
      </c>
      <c r="P8" s="202">
        <f t="shared" si="5"/>
        <v>110</v>
      </c>
      <c r="Q8" s="213">
        <f t="shared" si="6"/>
        <v>0</v>
      </c>
      <c r="R8" s="214">
        <f t="shared" si="7"/>
        <v>110.00000000000001</v>
      </c>
      <c r="S8" s="214">
        <f t="shared" si="8"/>
        <v>4</v>
      </c>
      <c r="T8" s="435" t="s">
        <v>200</v>
      </c>
      <c r="U8" s="436" t="s">
        <v>74</v>
      </c>
      <c r="V8" s="207">
        <f t="shared" si="9"/>
        <v>0</v>
      </c>
      <c r="W8" s="203">
        <f t="shared" si="10"/>
        <v>1</v>
      </c>
      <c r="X8" s="436" t="s">
        <v>7</v>
      </c>
      <c r="Y8" s="437">
        <f t="shared" si="11"/>
        <v>15</v>
      </c>
      <c r="Z8" s="437">
        <f t="shared" si="12"/>
        <v>3</v>
      </c>
      <c r="AA8" s="445" t="s">
        <v>171</v>
      </c>
      <c r="AB8" s="436" t="s">
        <v>7</v>
      </c>
      <c r="AC8" s="436" t="s">
        <v>210</v>
      </c>
      <c r="AD8" s="445" t="s">
        <v>6</v>
      </c>
      <c r="AE8" s="437">
        <f t="shared" si="13"/>
        <v>15</v>
      </c>
      <c r="AF8" s="437">
        <f t="shared" si="14"/>
        <v>3</v>
      </c>
      <c r="AG8" s="204">
        <f t="shared" si="15"/>
        <v>11</v>
      </c>
      <c r="AH8" s="204">
        <f t="shared" si="16"/>
        <v>0</v>
      </c>
      <c r="AI8" s="204">
        <f t="shared" si="17"/>
        <v>0</v>
      </c>
      <c r="AJ8" s="204">
        <f t="shared" si="18"/>
        <v>0</v>
      </c>
      <c r="AK8" s="204">
        <f t="shared" si="19"/>
        <v>0</v>
      </c>
      <c r="AL8" s="205">
        <f t="shared" si="20"/>
        <v>11</v>
      </c>
      <c r="AM8" s="714" t="s">
        <v>1567</v>
      </c>
      <c r="AN8" s="714" t="s">
        <v>74</v>
      </c>
      <c r="AO8" s="437">
        <f t="shared" si="21"/>
        <v>0</v>
      </c>
      <c r="AP8" s="437">
        <f t="shared" si="22"/>
        <v>0</v>
      </c>
      <c r="AQ8" s="207" t="s">
        <v>13</v>
      </c>
      <c r="AR8" s="439">
        <f t="shared" si="23"/>
        <v>10</v>
      </c>
      <c r="AS8" s="439">
        <f t="shared" si="24"/>
        <v>8</v>
      </c>
      <c r="AT8" s="206" t="s">
        <v>246</v>
      </c>
      <c r="AU8" s="440">
        <v>8</v>
      </c>
      <c r="AV8" s="441">
        <f t="shared" si="25"/>
        <v>1</v>
      </c>
      <c r="AW8" s="442" t="s">
        <v>268</v>
      </c>
      <c r="AX8" s="438">
        <v>10</v>
      </c>
      <c r="AY8" s="441">
        <f t="shared" si="26"/>
        <v>2</v>
      </c>
      <c r="AZ8" s="208">
        <f t="shared" si="27"/>
        <v>11</v>
      </c>
      <c r="BA8" s="208">
        <f t="shared" si="28"/>
        <v>1</v>
      </c>
      <c r="BB8" s="208">
        <f t="shared" si="29"/>
        <v>0</v>
      </c>
      <c r="BC8" s="208">
        <f t="shared" si="30"/>
        <v>0</v>
      </c>
      <c r="BD8" s="208">
        <f t="shared" si="31"/>
        <v>0</v>
      </c>
      <c r="BE8" s="209">
        <f t="shared" si="32"/>
        <v>18.333333333333332</v>
      </c>
      <c r="BF8" s="443" t="s">
        <v>3853</v>
      </c>
      <c r="BG8" s="436" t="s">
        <v>175</v>
      </c>
      <c r="BH8" s="436" t="s">
        <v>175</v>
      </c>
      <c r="BI8" s="436" t="s">
        <v>3862</v>
      </c>
      <c r="BJ8" s="715" t="s">
        <v>4007</v>
      </c>
      <c r="BK8" s="719" t="s">
        <v>4008</v>
      </c>
      <c r="BL8" s="715" t="s">
        <v>4009</v>
      </c>
      <c r="BM8" s="717" t="s">
        <v>4010</v>
      </c>
      <c r="BN8" s="720" t="s">
        <v>4011</v>
      </c>
      <c r="BO8" s="721" t="s">
        <v>4012</v>
      </c>
    </row>
    <row r="9" spans="1:67" ht="20" customHeight="1">
      <c r="A9" s="434" t="s">
        <v>1543</v>
      </c>
      <c r="B9" s="434" t="s">
        <v>1544</v>
      </c>
      <c r="C9" s="435" t="s">
        <v>250</v>
      </c>
      <c r="D9" s="444">
        <v>86.5</v>
      </c>
      <c r="E9" s="434">
        <v>52</v>
      </c>
      <c r="F9" s="207">
        <f t="shared" si="0"/>
        <v>20</v>
      </c>
      <c r="G9" s="435" t="s">
        <v>199</v>
      </c>
      <c r="H9" s="458">
        <v>62</v>
      </c>
      <c r="I9" s="207">
        <f t="shared" si="1"/>
        <v>20</v>
      </c>
      <c r="J9" s="438">
        <v>80</v>
      </c>
      <c r="K9" s="207">
        <f t="shared" si="2"/>
        <v>30</v>
      </c>
      <c r="L9" s="438">
        <v>84</v>
      </c>
      <c r="M9" s="207">
        <f t="shared" si="3"/>
        <v>30</v>
      </c>
      <c r="N9" s="436">
        <v>72</v>
      </c>
      <c r="O9" s="207">
        <f t="shared" si="4"/>
        <v>30</v>
      </c>
      <c r="P9" s="202">
        <f t="shared" si="5"/>
        <v>130</v>
      </c>
      <c r="Q9" s="213">
        <f t="shared" si="6"/>
        <v>0</v>
      </c>
      <c r="R9" s="214">
        <f t="shared" si="7"/>
        <v>130</v>
      </c>
      <c r="S9" s="214">
        <f t="shared" si="8"/>
        <v>6</v>
      </c>
      <c r="T9" s="435" t="s">
        <v>200</v>
      </c>
      <c r="U9" s="436" t="s">
        <v>74</v>
      </c>
      <c r="V9" s="207">
        <f t="shared" si="9"/>
        <v>0</v>
      </c>
      <c r="W9" s="203">
        <f t="shared" si="10"/>
        <v>1</v>
      </c>
      <c r="X9" s="436" t="s">
        <v>7</v>
      </c>
      <c r="Y9" s="437">
        <f t="shared" si="11"/>
        <v>15</v>
      </c>
      <c r="Z9" s="437">
        <f t="shared" si="12"/>
        <v>3</v>
      </c>
      <c r="AA9" s="445" t="s">
        <v>321</v>
      </c>
      <c r="AB9" s="436" t="s">
        <v>7</v>
      </c>
      <c r="AC9" s="436" t="s">
        <v>172</v>
      </c>
      <c r="AD9" s="445" t="s">
        <v>8</v>
      </c>
      <c r="AE9" s="437">
        <f t="shared" si="13"/>
        <v>15</v>
      </c>
      <c r="AF9" s="437">
        <f t="shared" si="14"/>
        <v>3</v>
      </c>
      <c r="AG9" s="204">
        <f t="shared" si="15"/>
        <v>13</v>
      </c>
      <c r="AH9" s="204">
        <f t="shared" si="16"/>
        <v>0</v>
      </c>
      <c r="AI9" s="204">
        <f t="shared" si="17"/>
        <v>0</v>
      </c>
      <c r="AJ9" s="204">
        <f t="shared" si="18"/>
        <v>0</v>
      </c>
      <c r="AK9" s="204">
        <f t="shared" si="19"/>
        <v>0</v>
      </c>
      <c r="AL9" s="205">
        <f t="shared" si="20"/>
        <v>13</v>
      </c>
      <c r="AM9" s="714" t="s">
        <v>1567</v>
      </c>
      <c r="AN9" s="714" t="s">
        <v>74</v>
      </c>
      <c r="AO9" s="437">
        <f t="shared" si="21"/>
        <v>0</v>
      </c>
      <c r="AP9" s="437">
        <f t="shared" si="22"/>
        <v>0</v>
      </c>
      <c r="AQ9" s="207" t="s">
        <v>13</v>
      </c>
      <c r="AR9" s="439">
        <f t="shared" si="23"/>
        <v>10</v>
      </c>
      <c r="AS9" s="439">
        <f t="shared" si="24"/>
        <v>8</v>
      </c>
      <c r="AT9" s="206" t="s">
        <v>246</v>
      </c>
      <c r="AU9" s="440">
        <v>8</v>
      </c>
      <c r="AV9" s="441">
        <f t="shared" si="25"/>
        <v>1</v>
      </c>
      <c r="AW9" s="442" t="s">
        <v>268</v>
      </c>
      <c r="AX9" s="438">
        <v>5</v>
      </c>
      <c r="AY9" s="441">
        <f t="shared" si="26"/>
        <v>1</v>
      </c>
      <c r="AZ9" s="208">
        <f t="shared" si="27"/>
        <v>10</v>
      </c>
      <c r="BA9" s="208">
        <f t="shared" si="28"/>
        <v>1</v>
      </c>
      <c r="BB9" s="208">
        <f t="shared" si="29"/>
        <v>0</v>
      </c>
      <c r="BC9" s="208">
        <f t="shared" si="30"/>
        <v>0</v>
      </c>
      <c r="BD9" s="208">
        <f t="shared" si="31"/>
        <v>0</v>
      </c>
      <c r="BE9" s="209">
        <f t="shared" si="32"/>
        <v>16.666666666666668</v>
      </c>
      <c r="BF9" s="443" t="s">
        <v>3853</v>
      </c>
      <c r="BG9" s="436" t="s">
        <v>175</v>
      </c>
      <c r="BH9" s="436" t="s">
        <v>175</v>
      </c>
      <c r="BI9" s="436" t="s">
        <v>4013</v>
      </c>
      <c r="BJ9" s="715" t="s">
        <v>4014</v>
      </c>
      <c r="BK9" s="719" t="s">
        <v>4015</v>
      </c>
      <c r="BL9" s="715" t="s">
        <v>4016</v>
      </c>
      <c r="BM9" s="717" t="s">
        <v>4017</v>
      </c>
      <c r="BN9" s="720" t="s">
        <v>4018</v>
      </c>
      <c r="BO9" s="721" t="s">
        <v>4019</v>
      </c>
    </row>
    <row r="10" spans="1:67" ht="20" customHeight="1">
      <c r="A10" s="434" t="s">
        <v>1545</v>
      </c>
      <c r="B10" s="434" t="s">
        <v>1546</v>
      </c>
      <c r="C10" s="435" t="s">
        <v>250</v>
      </c>
      <c r="D10" s="444">
        <v>103</v>
      </c>
      <c r="E10" s="434">
        <v>83</v>
      </c>
      <c r="F10" s="207">
        <f t="shared" si="0"/>
        <v>30</v>
      </c>
      <c r="G10" s="435" t="s">
        <v>199</v>
      </c>
      <c r="H10" s="458">
        <v>89</v>
      </c>
      <c r="I10" s="207">
        <f t="shared" si="1"/>
        <v>30</v>
      </c>
      <c r="J10" s="438">
        <v>86</v>
      </c>
      <c r="K10" s="207">
        <f t="shared" si="2"/>
        <v>30</v>
      </c>
      <c r="L10" s="438">
        <v>75</v>
      </c>
      <c r="M10" s="207">
        <f t="shared" si="3"/>
        <v>30</v>
      </c>
      <c r="N10" s="445">
        <v>100</v>
      </c>
      <c r="O10" s="207">
        <f t="shared" si="4"/>
        <v>40</v>
      </c>
      <c r="P10" s="202">
        <f t="shared" si="5"/>
        <v>160</v>
      </c>
      <c r="Q10" s="213">
        <f t="shared" si="6"/>
        <v>0</v>
      </c>
      <c r="R10" s="214">
        <f t="shared" si="7"/>
        <v>160</v>
      </c>
      <c r="S10" s="214">
        <f t="shared" si="8"/>
        <v>6</v>
      </c>
      <c r="T10" s="435" t="s">
        <v>200</v>
      </c>
      <c r="U10" s="436" t="s">
        <v>74</v>
      </c>
      <c r="V10" s="207">
        <f t="shared" si="9"/>
        <v>0</v>
      </c>
      <c r="W10" s="203">
        <f t="shared" si="10"/>
        <v>1</v>
      </c>
      <c r="X10" s="436" t="s">
        <v>7</v>
      </c>
      <c r="Y10" s="437">
        <f t="shared" si="11"/>
        <v>15</v>
      </c>
      <c r="Z10" s="437">
        <f t="shared" si="12"/>
        <v>3</v>
      </c>
      <c r="AA10" s="443" t="s">
        <v>170</v>
      </c>
      <c r="AB10" s="436" t="s">
        <v>8</v>
      </c>
      <c r="AC10" s="436" t="s">
        <v>210</v>
      </c>
      <c r="AD10" s="445" t="s">
        <v>8</v>
      </c>
      <c r="AE10" s="437">
        <f t="shared" si="13"/>
        <v>10</v>
      </c>
      <c r="AF10" s="437">
        <f t="shared" si="14"/>
        <v>2</v>
      </c>
      <c r="AG10" s="204">
        <f t="shared" si="15"/>
        <v>12</v>
      </c>
      <c r="AH10" s="204">
        <f t="shared" si="16"/>
        <v>0</v>
      </c>
      <c r="AI10" s="204">
        <f t="shared" si="17"/>
        <v>0</v>
      </c>
      <c r="AJ10" s="204">
        <f t="shared" si="18"/>
        <v>0</v>
      </c>
      <c r="AK10" s="204">
        <f t="shared" si="19"/>
        <v>0</v>
      </c>
      <c r="AL10" s="205">
        <f t="shared" si="20"/>
        <v>12</v>
      </c>
      <c r="AM10" s="714" t="s">
        <v>1567</v>
      </c>
      <c r="AN10" s="714" t="s">
        <v>74</v>
      </c>
      <c r="AO10" s="437">
        <f t="shared" si="21"/>
        <v>0</v>
      </c>
      <c r="AP10" s="437">
        <f t="shared" si="22"/>
        <v>0</v>
      </c>
      <c r="AQ10" s="207" t="s">
        <v>13</v>
      </c>
      <c r="AR10" s="439">
        <f t="shared" si="23"/>
        <v>10</v>
      </c>
      <c r="AS10" s="439">
        <f t="shared" si="24"/>
        <v>8</v>
      </c>
      <c r="AT10" s="206" t="s">
        <v>246</v>
      </c>
      <c r="AU10" s="440">
        <v>8</v>
      </c>
      <c r="AV10" s="441">
        <f t="shared" si="25"/>
        <v>1</v>
      </c>
      <c r="AW10" s="442" t="s">
        <v>268</v>
      </c>
      <c r="AX10" s="438">
        <v>10</v>
      </c>
      <c r="AY10" s="441">
        <f t="shared" si="26"/>
        <v>2</v>
      </c>
      <c r="AZ10" s="208">
        <f t="shared" si="27"/>
        <v>11</v>
      </c>
      <c r="BA10" s="208">
        <f t="shared" si="28"/>
        <v>1</v>
      </c>
      <c r="BB10" s="208">
        <f t="shared" si="29"/>
        <v>0</v>
      </c>
      <c r="BC10" s="208">
        <f t="shared" si="30"/>
        <v>0</v>
      </c>
      <c r="BD10" s="208">
        <f t="shared" si="31"/>
        <v>0</v>
      </c>
      <c r="BE10" s="209">
        <f t="shared" si="32"/>
        <v>18.333333333333332</v>
      </c>
      <c r="BF10" s="443" t="s">
        <v>3853</v>
      </c>
      <c r="BG10" s="436" t="s">
        <v>175</v>
      </c>
      <c r="BH10" s="436" t="s">
        <v>175</v>
      </c>
      <c r="BI10" s="436" t="s">
        <v>3862</v>
      </c>
      <c r="BJ10" s="715" t="s">
        <v>4020</v>
      </c>
      <c r="BK10" s="719" t="s">
        <v>4021</v>
      </c>
      <c r="BL10" s="715" t="s">
        <v>4022</v>
      </c>
      <c r="BM10" s="717" t="s">
        <v>4023</v>
      </c>
      <c r="BN10" s="720" t="s">
        <v>4024</v>
      </c>
      <c r="BO10" s="721" t="s">
        <v>4025</v>
      </c>
    </row>
    <row r="11" spans="1:67" ht="20" customHeight="1">
      <c r="A11" s="434" t="s">
        <v>1547</v>
      </c>
      <c r="B11" s="434" t="s">
        <v>1548</v>
      </c>
      <c r="C11" s="435" t="s">
        <v>250</v>
      </c>
      <c r="D11" s="444">
        <v>100</v>
      </c>
      <c r="E11" s="434">
        <v>55</v>
      </c>
      <c r="F11" s="207">
        <f t="shared" si="0"/>
        <v>20</v>
      </c>
      <c r="G11" s="435" t="s">
        <v>199</v>
      </c>
      <c r="H11" s="458">
        <v>67</v>
      </c>
      <c r="I11" s="207">
        <f t="shared" si="1"/>
        <v>30</v>
      </c>
      <c r="J11" s="438">
        <v>65</v>
      </c>
      <c r="K11" s="207">
        <f t="shared" si="2"/>
        <v>30</v>
      </c>
      <c r="L11" s="438">
        <v>69</v>
      </c>
      <c r="M11" s="207">
        <f t="shared" si="3"/>
        <v>30</v>
      </c>
      <c r="N11" s="445">
        <v>100</v>
      </c>
      <c r="O11" s="207">
        <f t="shared" si="4"/>
        <v>40</v>
      </c>
      <c r="P11" s="202">
        <f t="shared" si="5"/>
        <v>150</v>
      </c>
      <c r="Q11" s="213">
        <f t="shared" si="6"/>
        <v>0</v>
      </c>
      <c r="R11" s="214">
        <f t="shared" si="7"/>
        <v>150</v>
      </c>
      <c r="S11" s="214">
        <f t="shared" si="8"/>
        <v>6</v>
      </c>
      <c r="T11" s="435" t="s">
        <v>200</v>
      </c>
      <c r="U11" s="436" t="s">
        <v>74</v>
      </c>
      <c r="V11" s="207">
        <f t="shared" si="9"/>
        <v>0</v>
      </c>
      <c r="W11" s="203">
        <f t="shared" si="10"/>
        <v>1</v>
      </c>
      <c r="X11" s="436" t="s">
        <v>7</v>
      </c>
      <c r="Y11" s="437">
        <f t="shared" si="11"/>
        <v>15</v>
      </c>
      <c r="Z11" s="437">
        <f t="shared" si="12"/>
        <v>3</v>
      </c>
      <c r="AA11" s="443" t="s">
        <v>170</v>
      </c>
      <c r="AB11" s="436" t="s">
        <v>8</v>
      </c>
      <c r="AC11" s="436" t="s">
        <v>210</v>
      </c>
      <c r="AD11" s="445" t="s">
        <v>8</v>
      </c>
      <c r="AE11" s="437">
        <f t="shared" ref="AE11:AE19" si="33">IF(AND(AB11="Excellent", AD12="Excellent"),20,IF(AND(AB11="Excellent",AD12="Good"),15,IF(AND(AB11="Excellent",AD12="Average"),15,IF(AND(AB11="Good", AD12="Excellent"),15,IF(AND(AB11="Good",AD12="Good"),15,IF(AND(AB11="Good",AD12="Average"),15,IF(AND(AB11="Average",AD12="Excellent"),15,IF(AND(AB11="Average",AD12="Good"),15,10))))))))</f>
        <v>15</v>
      </c>
      <c r="AF11" s="437">
        <f t="shared" si="14"/>
        <v>3</v>
      </c>
      <c r="AG11" s="204">
        <f t="shared" si="15"/>
        <v>13</v>
      </c>
      <c r="AH11" s="204">
        <f t="shared" si="16"/>
        <v>0</v>
      </c>
      <c r="AI11" s="204">
        <f t="shared" si="17"/>
        <v>0</v>
      </c>
      <c r="AJ11" s="204">
        <f t="shared" si="18"/>
        <v>0</v>
      </c>
      <c r="AK11" s="204">
        <f t="shared" si="19"/>
        <v>0</v>
      </c>
      <c r="AL11" s="205">
        <f t="shared" si="20"/>
        <v>13</v>
      </c>
      <c r="AM11" s="714" t="s">
        <v>1567</v>
      </c>
      <c r="AN11" s="714" t="s">
        <v>74</v>
      </c>
      <c r="AO11" s="437">
        <f t="shared" si="21"/>
        <v>0</v>
      </c>
      <c r="AP11" s="437">
        <f t="shared" si="22"/>
        <v>0</v>
      </c>
      <c r="AQ11" s="207" t="s">
        <v>13</v>
      </c>
      <c r="AR11" s="439">
        <f t="shared" si="23"/>
        <v>10</v>
      </c>
      <c r="AS11" s="439">
        <f t="shared" si="24"/>
        <v>8</v>
      </c>
      <c r="AT11" s="206" t="s">
        <v>246</v>
      </c>
      <c r="AU11" s="440">
        <v>9</v>
      </c>
      <c r="AV11" s="441">
        <f t="shared" si="25"/>
        <v>2</v>
      </c>
      <c r="AW11" s="442" t="s">
        <v>268</v>
      </c>
      <c r="AX11" s="438">
        <v>10</v>
      </c>
      <c r="AY11" s="441">
        <f t="shared" si="26"/>
        <v>2</v>
      </c>
      <c r="AZ11" s="208">
        <f t="shared" si="27"/>
        <v>12</v>
      </c>
      <c r="BA11" s="208">
        <f t="shared" si="28"/>
        <v>1</v>
      </c>
      <c r="BB11" s="208">
        <f t="shared" si="29"/>
        <v>0</v>
      </c>
      <c r="BC11" s="208">
        <f t="shared" si="30"/>
        <v>0</v>
      </c>
      <c r="BD11" s="208">
        <f t="shared" si="31"/>
        <v>0</v>
      </c>
      <c r="BE11" s="209">
        <f t="shared" si="32"/>
        <v>20</v>
      </c>
      <c r="BF11" s="443" t="s">
        <v>3907</v>
      </c>
      <c r="BG11" s="436" t="s">
        <v>175</v>
      </c>
      <c r="BH11" s="436" t="s">
        <v>175</v>
      </c>
      <c r="BI11" s="436" t="s">
        <v>3862</v>
      </c>
      <c r="BJ11" s="715" t="s">
        <v>4026</v>
      </c>
      <c r="BK11" s="719" t="s">
        <v>4027</v>
      </c>
      <c r="BL11" s="715" t="s">
        <v>4028</v>
      </c>
      <c r="BM11" s="717" t="s">
        <v>4029</v>
      </c>
      <c r="BN11" s="720" t="s">
        <v>4030</v>
      </c>
      <c r="BO11" s="721" t="s">
        <v>4031</v>
      </c>
    </row>
    <row r="12" spans="1:67" ht="20" customHeight="1">
      <c r="A12" s="434" t="s">
        <v>1549</v>
      </c>
      <c r="B12" s="434" t="s">
        <v>1550</v>
      </c>
      <c r="C12" s="435" t="s">
        <v>250</v>
      </c>
      <c r="D12" s="444">
        <v>102</v>
      </c>
      <c r="E12" s="434">
        <v>60</v>
      </c>
      <c r="F12" s="207">
        <f t="shared" si="0"/>
        <v>20</v>
      </c>
      <c r="G12" s="435" t="s">
        <v>199</v>
      </c>
      <c r="H12" s="458">
        <v>92</v>
      </c>
      <c r="I12" s="207">
        <f t="shared" si="1"/>
        <v>40</v>
      </c>
      <c r="J12" s="438">
        <v>84</v>
      </c>
      <c r="K12" s="207">
        <f t="shared" si="2"/>
        <v>30</v>
      </c>
      <c r="L12" s="438">
        <v>72</v>
      </c>
      <c r="M12" s="207">
        <f t="shared" si="3"/>
        <v>30</v>
      </c>
      <c r="N12" s="445">
        <v>100</v>
      </c>
      <c r="O12" s="207">
        <f t="shared" si="4"/>
        <v>40</v>
      </c>
      <c r="P12" s="202">
        <f t="shared" si="5"/>
        <v>160</v>
      </c>
      <c r="Q12" s="213">
        <f t="shared" si="6"/>
        <v>0</v>
      </c>
      <c r="R12" s="214">
        <f t="shared" si="7"/>
        <v>160</v>
      </c>
      <c r="S12" s="214">
        <f t="shared" si="8"/>
        <v>6</v>
      </c>
      <c r="T12" s="435" t="s">
        <v>200</v>
      </c>
      <c r="U12" s="436" t="s">
        <v>74</v>
      </c>
      <c r="V12" s="207">
        <f t="shared" si="9"/>
        <v>0</v>
      </c>
      <c r="W12" s="203">
        <f t="shared" si="10"/>
        <v>1</v>
      </c>
      <c r="X12" s="445" t="s">
        <v>6</v>
      </c>
      <c r="Y12" s="437">
        <f t="shared" si="11"/>
        <v>20</v>
      </c>
      <c r="Z12" s="437">
        <f t="shared" si="12"/>
        <v>4</v>
      </c>
      <c r="AA12" s="436" t="s">
        <v>321</v>
      </c>
      <c r="AB12" s="436" t="s">
        <v>7</v>
      </c>
      <c r="AC12" s="436" t="s">
        <v>174</v>
      </c>
      <c r="AD12" s="445" t="s">
        <v>6</v>
      </c>
      <c r="AE12" s="437">
        <f t="shared" si="33"/>
        <v>15</v>
      </c>
      <c r="AF12" s="437">
        <f t="shared" si="14"/>
        <v>3</v>
      </c>
      <c r="AG12" s="204">
        <f t="shared" si="15"/>
        <v>14</v>
      </c>
      <c r="AH12" s="204">
        <f t="shared" si="16"/>
        <v>0</v>
      </c>
      <c r="AI12" s="204">
        <f t="shared" si="17"/>
        <v>0</v>
      </c>
      <c r="AJ12" s="204">
        <f t="shared" si="18"/>
        <v>0</v>
      </c>
      <c r="AK12" s="204">
        <f t="shared" si="19"/>
        <v>0</v>
      </c>
      <c r="AL12" s="205">
        <f t="shared" si="20"/>
        <v>14</v>
      </c>
      <c r="AM12" s="714" t="s">
        <v>1567</v>
      </c>
      <c r="AN12" s="714" t="s">
        <v>74</v>
      </c>
      <c r="AO12" s="437">
        <f t="shared" si="21"/>
        <v>0</v>
      </c>
      <c r="AP12" s="437">
        <f t="shared" si="22"/>
        <v>0</v>
      </c>
      <c r="AQ12" s="207" t="s">
        <v>13</v>
      </c>
      <c r="AR12" s="439">
        <f t="shared" si="23"/>
        <v>10</v>
      </c>
      <c r="AS12" s="439">
        <f t="shared" si="24"/>
        <v>8</v>
      </c>
      <c r="AT12" s="206" t="s">
        <v>246</v>
      </c>
      <c r="AU12" s="440">
        <v>8</v>
      </c>
      <c r="AV12" s="441">
        <f t="shared" si="25"/>
        <v>1</v>
      </c>
      <c r="AW12" s="442" t="s">
        <v>268</v>
      </c>
      <c r="AX12" s="438">
        <v>10</v>
      </c>
      <c r="AY12" s="441">
        <f t="shared" si="26"/>
        <v>2</v>
      </c>
      <c r="AZ12" s="208">
        <f t="shared" si="27"/>
        <v>11</v>
      </c>
      <c r="BA12" s="208">
        <f t="shared" si="28"/>
        <v>1</v>
      </c>
      <c r="BB12" s="208">
        <f t="shared" si="29"/>
        <v>0</v>
      </c>
      <c r="BC12" s="208">
        <f t="shared" si="30"/>
        <v>0</v>
      </c>
      <c r="BD12" s="208">
        <f t="shared" si="31"/>
        <v>0</v>
      </c>
      <c r="BE12" s="209">
        <f t="shared" si="32"/>
        <v>18.333333333333332</v>
      </c>
      <c r="BF12" s="443" t="s">
        <v>3853</v>
      </c>
      <c r="BG12" s="436" t="s">
        <v>4032</v>
      </c>
      <c r="BH12" s="436" t="s">
        <v>175</v>
      </c>
      <c r="BI12" s="436" t="s">
        <v>3928</v>
      </c>
      <c r="BJ12" s="715" t="s">
        <v>4033</v>
      </c>
      <c r="BK12" s="716" t="s">
        <v>3989</v>
      </c>
      <c r="BL12" s="715" t="s">
        <v>4034</v>
      </c>
      <c r="BM12" s="717" t="s">
        <v>4035</v>
      </c>
      <c r="BN12" s="720" t="s">
        <v>4036</v>
      </c>
      <c r="BO12" s="721" t="s">
        <v>4037</v>
      </c>
    </row>
    <row r="13" spans="1:67" ht="20" customHeight="1">
      <c r="A13" s="434" t="s">
        <v>1551</v>
      </c>
      <c r="B13" s="465" t="s">
        <v>1552</v>
      </c>
      <c r="C13" s="435" t="s">
        <v>250</v>
      </c>
      <c r="D13" s="444">
        <v>85</v>
      </c>
      <c r="E13" s="434" t="s">
        <v>74</v>
      </c>
      <c r="F13" s="207">
        <f t="shared" si="0"/>
        <v>0</v>
      </c>
      <c r="G13" s="435" t="s">
        <v>199</v>
      </c>
      <c r="H13" s="458" t="s">
        <v>74</v>
      </c>
      <c r="I13" s="207">
        <f t="shared" si="1"/>
        <v>0</v>
      </c>
      <c r="J13" s="438" t="s">
        <v>74</v>
      </c>
      <c r="K13" s="207">
        <f t="shared" si="2"/>
        <v>0</v>
      </c>
      <c r="L13" s="438" t="s">
        <v>74</v>
      </c>
      <c r="M13" s="207">
        <f t="shared" si="3"/>
        <v>0</v>
      </c>
      <c r="N13" s="445" t="s">
        <v>74</v>
      </c>
      <c r="O13" s="207">
        <f t="shared" si="4"/>
        <v>0</v>
      </c>
      <c r="P13" s="202">
        <f t="shared" si="5"/>
        <v>0</v>
      </c>
      <c r="Q13" s="213">
        <f t="shared" si="6"/>
        <v>5</v>
      </c>
      <c r="R13" s="214" t="e">
        <f t="shared" si="7"/>
        <v>#DIV/0!</v>
      </c>
      <c r="S13" s="214" t="e">
        <f t="shared" si="8"/>
        <v>#DIV/0!</v>
      </c>
      <c r="T13" s="435" t="s">
        <v>200</v>
      </c>
      <c r="U13" s="436" t="s">
        <v>74</v>
      </c>
      <c r="V13" s="207">
        <f t="shared" si="9"/>
        <v>0</v>
      </c>
      <c r="W13" s="203">
        <f t="shared" si="10"/>
        <v>1</v>
      </c>
      <c r="X13" s="445" t="s">
        <v>74</v>
      </c>
      <c r="Y13" s="437">
        <f t="shared" si="11"/>
        <v>0</v>
      </c>
      <c r="Z13" s="437">
        <f t="shared" si="12"/>
        <v>0</v>
      </c>
      <c r="AA13" s="446" t="s">
        <v>218</v>
      </c>
      <c r="AB13" s="436" t="s">
        <v>7</v>
      </c>
      <c r="AC13" s="436" t="s">
        <v>172</v>
      </c>
      <c r="AD13" s="445" t="s">
        <v>8</v>
      </c>
      <c r="AE13" s="437">
        <f t="shared" si="33"/>
        <v>15</v>
      </c>
      <c r="AF13" s="437">
        <f t="shared" si="14"/>
        <v>3</v>
      </c>
      <c r="AG13" s="204" t="e">
        <f t="shared" si="15"/>
        <v>#DIV/0!</v>
      </c>
      <c r="AH13" s="204">
        <f t="shared" si="16"/>
        <v>0</v>
      </c>
      <c r="AI13" s="204">
        <f t="shared" si="17"/>
        <v>0</v>
      </c>
      <c r="AJ13" s="204">
        <f t="shared" si="18"/>
        <v>1</v>
      </c>
      <c r="AK13" s="204">
        <f t="shared" si="19"/>
        <v>0</v>
      </c>
      <c r="AL13" s="205" t="e">
        <f t="shared" si="20"/>
        <v>#DIV/0!</v>
      </c>
      <c r="AM13" s="714" t="s">
        <v>74</v>
      </c>
      <c r="AN13" s="714" t="s">
        <v>74</v>
      </c>
      <c r="AO13" s="437">
        <f t="shared" si="21"/>
        <v>0</v>
      </c>
      <c r="AP13" s="437">
        <f t="shared" si="22"/>
        <v>0</v>
      </c>
      <c r="AQ13" s="207" t="s">
        <v>74</v>
      </c>
      <c r="AR13" s="439">
        <f t="shared" si="23"/>
        <v>0</v>
      </c>
      <c r="AS13" s="439">
        <f t="shared" si="24"/>
        <v>0</v>
      </c>
      <c r="AT13" s="206" t="s">
        <v>246</v>
      </c>
      <c r="AU13" s="440">
        <v>9</v>
      </c>
      <c r="AV13" s="441">
        <f t="shared" si="25"/>
        <v>2</v>
      </c>
      <c r="AW13" s="442" t="s">
        <v>268</v>
      </c>
      <c r="AX13" s="438" t="s">
        <v>74</v>
      </c>
      <c r="AY13" s="441">
        <f t="shared" si="26"/>
        <v>2</v>
      </c>
      <c r="AZ13" s="208">
        <f t="shared" si="27"/>
        <v>4</v>
      </c>
      <c r="BA13" s="208">
        <f t="shared" si="28"/>
        <v>1</v>
      </c>
      <c r="BB13" s="208">
        <f t="shared" si="29"/>
        <v>1</v>
      </c>
      <c r="BC13" s="208">
        <f t="shared" si="30"/>
        <v>0</v>
      </c>
      <c r="BD13" s="208">
        <f t="shared" si="31"/>
        <v>0</v>
      </c>
      <c r="BE13" s="209">
        <f t="shared" si="32"/>
        <v>20</v>
      </c>
      <c r="BF13" s="443" t="s">
        <v>3921</v>
      </c>
      <c r="BG13" s="436" t="s">
        <v>175</v>
      </c>
      <c r="BH13" s="436" t="s">
        <v>175</v>
      </c>
      <c r="BI13" s="436" t="s">
        <v>74</v>
      </c>
      <c r="BJ13" s="720" t="s">
        <v>74</v>
      </c>
      <c r="BK13" s="445" t="s">
        <v>74</v>
      </c>
      <c r="BL13" s="463" t="s">
        <v>74</v>
      </c>
      <c r="BM13" s="717" t="s">
        <v>74</v>
      </c>
      <c r="BN13" s="720" t="s">
        <v>74</v>
      </c>
      <c r="BO13" s="721" t="s">
        <v>4038</v>
      </c>
    </row>
    <row r="14" spans="1:67" ht="20" customHeight="1">
      <c r="A14" s="434" t="s">
        <v>1553</v>
      </c>
      <c r="B14" s="434" t="s">
        <v>1554</v>
      </c>
      <c r="C14" s="435" t="s">
        <v>250</v>
      </c>
      <c r="D14" s="444">
        <v>97</v>
      </c>
      <c r="E14" s="434">
        <v>72</v>
      </c>
      <c r="F14" s="207">
        <f t="shared" si="0"/>
        <v>30</v>
      </c>
      <c r="G14" s="435" t="s">
        <v>199</v>
      </c>
      <c r="H14" s="458">
        <v>84</v>
      </c>
      <c r="I14" s="207">
        <f t="shared" si="1"/>
        <v>30</v>
      </c>
      <c r="J14" s="438">
        <v>85</v>
      </c>
      <c r="K14" s="207">
        <f t="shared" si="2"/>
        <v>30</v>
      </c>
      <c r="L14" s="438">
        <v>73</v>
      </c>
      <c r="M14" s="207">
        <f t="shared" si="3"/>
        <v>30</v>
      </c>
      <c r="N14" s="445">
        <v>84</v>
      </c>
      <c r="O14" s="207">
        <f t="shared" si="4"/>
        <v>30</v>
      </c>
      <c r="P14" s="202">
        <f t="shared" si="5"/>
        <v>150</v>
      </c>
      <c r="Q14" s="213">
        <f t="shared" si="6"/>
        <v>0</v>
      </c>
      <c r="R14" s="214">
        <f t="shared" si="7"/>
        <v>150</v>
      </c>
      <c r="S14" s="214">
        <f t="shared" si="8"/>
        <v>6</v>
      </c>
      <c r="T14" s="435" t="s">
        <v>200</v>
      </c>
      <c r="U14" s="436" t="s">
        <v>74</v>
      </c>
      <c r="V14" s="207">
        <f t="shared" si="9"/>
        <v>0</v>
      </c>
      <c r="W14" s="203">
        <f t="shared" si="10"/>
        <v>1</v>
      </c>
      <c r="X14" s="436" t="s">
        <v>7</v>
      </c>
      <c r="Y14" s="437">
        <f t="shared" si="11"/>
        <v>15</v>
      </c>
      <c r="Z14" s="437">
        <f t="shared" si="12"/>
        <v>3</v>
      </c>
      <c r="AA14" s="443" t="s">
        <v>169</v>
      </c>
      <c r="AB14" s="436" t="s">
        <v>8</v>
      </c>
      <c r="AC14" s="436" t="s">
        <v>174</v>
      </c>
      <c r="AD14" s="445" t="s">
        <v>8</v>
      </c>
      <c r="AE14" s="437">
        <f t="shared" si="33"/>
        <v>10</v>
      </c>
      <c r="AF14" s="437">
        <f t="shared" si="14"/>
        <v>2</v>
      </c>
      <c r="AG14" s="204">
        <f t="shared" si="15"/>
        <v>12</v>
      </c>
      <c r="AH14" s="204">
        <f t="shared" si="16"/>
        <v>0</v>
      </c>
      <c r="AI14" s="204">
        <f t="shared" si="17"/>
        <v>0</v>
      </c>
      <c r="AJ14" s="204">
        <f t="shared" si="18"/>
        <v>0</v>
      </c>
      <c r="AK14" s="204">
        <f t="shared" si="19"/>
        <v>0</v>
      </c>
      <c r="AL14" s="205">
        <f t="shared" si="20"/>
        <v>12</v>
      </c>
      <c r="AM14" s="714" t="s">
        <v>1567</v>
      </c>
      <c r="AN14" s="714" t="s">
        <v>74</v>
      </c>
      <c r="AO14" s="437">
        <f t="shared" si="21"/>
        <v>0</v>
      </c>
      <c r="AP14" s="437">
        <f t="shared" si="22"/>
        <v>0</v>
      </c>
      <c r="AQ14" s="207" t="s">
        <v>13</v>
      </c>
      <c r="AR14" s="439">
        <f t="shared" si="23"/>
        <v>10</v>
      </c>
      <c r="AS14" s="439">
        <f t="shared" si="24"/>
        <v>8</v>
      </c>
      <c r="AT14" s="206" t="s">
        <v>246</v>
      </c>
      <c r="AU14" s="440">
        <v>8</v>
      </c>
      <c r="AV14" s="441">
        <f t="shared" si="25"/>
        <v>1</v>
      </c>
      <c r="AW14" s="442" t="s">
        <v>268</v>
      </c>
      <c r="AX14" s="438">
        <v>10</v>
      </c>
      <c r="AY14" s="441">
        <f t="shared" si="26"/>
        <v>2</v>
      </c>
      <c r="AZ14" s="208">
        <f t="shared" si="27"/>
        <v>11</v>
      </c>
      <c r="BA14" s="208">
        <f t="shared" si="28"/>
        <v>1</v>
      </c>
      <c r="BB14" s="208">
        <f t="shared" si="29"/>
        <v>0</v>
      </c>
      <c r="BC14" s="208">
        <f t="shared" si="30"/>
        <v>0</v>
      </c>
      <c r="BD14" s="208">
        <f t="shared" si="31"/>
        <v>0</v>
      </c>
      <c r="BE14" s="209">
        <f t="shared" si="32"/>
        <v>18.333333333333332</v>
      </c>
      <c r="BF14" s="443" t="s">
        <v>3853</v>
      </c>
      <c r="BG14" s="436" t="s">
        <v>175</v>
      </c>
      <c r="BH14" s="436" t="s">
        <v>175</v>
      </c>
      <c r="BI14" s="436" t="s">
        <v>3908</v>
      </c>
      <c r="BJ14" s="715" t="s">
        <v>4039</v>
      </c>
      <c r="BK14" s="719" t="s">
        <v>4040</v>
      </c>
      <c r="BL14" s="715" t="s">
        <v>4041</v>
      </c>
      <c r="BM14" s="717" t="s">
        <v>4042</v>
      </c>
      <c r="BN14" s="720" t="s">
        <v>4043</v>
      </c>
      <c r="BO14" s="721" t="s">
        <v>4044</v>
      </c>
    </row>
    <row r="15" spans="1:67" ht="20" customHeight="1">
      <c r="A15" s="434" t="s">
        <v>1555</v>
      </c>
      <c r="B15" s="459" t="s">
        <v>1556</v>
      </c>
      <c r="C15" s="435" t="s">
        <v>250</v>
      </c>
      <c r="D15" s="444">
        <v>94</v>
      </c>
      <c r="E15" s="434">
        <v>38</v>
      </c>
      <c r="F15" s="207">
        <f t="shared" si="0"/>
        <v>10</v>
      </c>
      <c r="G15" s="435" t="s">
        <v>199</v>
      </c>
      <c r="H15" s="458">
        <v>17</v>
      </c>
      <c r="I15" s="207">
        <f t="shared" si="1"/>
        <v>10</v>
      </c>
      <c r="J15" s="438">
        <v>76</v>
      </c>
      <c r="K15" s="207">
        <f t="shared" si="2"/>
        <v>30</v>
      </c>
      <c r="L15" s="438">
        <v>48</v>
      </c>
      <c r="M15" s="207">
        <f t="shared" si="3"/>
        <v>20</v>
      </c>
      <c r="N15" s="445">
        <v>34</v>
      </c>
      <c r="O15" s="207">
        <f t="shared" si="4"/>
        <v>10</v>
      </c>
      <c r="P15" s="202">
        <f t="shared" si="5"/>
        <v>80</v>
      </c>
      <c r="Q15" s="213">
        <f t="shared" si="6"/>
        <v>0</v>
      </c>
      <c r="R15" s="214">
        <f t="shared" si="7"/>
        <v>80</v>
      </c>
      <c r="S15" s="214">
        <f t="shared" si="8"/>
        <v>4</v>
      </c>
      <c r="T15" s="435" t="s">
        <v>200</v>
      </c>
      <c r="U15" s="436" t="s">
        <v>74</v>
      </c>
      <c r="V15" s="207">
        <f t="shared" si="9"/>
        <v>0</v>
      </c>
      <c r="W15" s="203">
        <f t="shared" si="10"/>
        <v>1</v>
      </c>
      <c r="X15" s="436" t="s">
        <v>7</v>
      </c>
      <c r="Y15" s="437">
        <f t="shared" si="11"/>
        <v>15</v>
      </c>
      <c r="Z15" s="437">
        <f t="shared" si="12"/>
        <v>3</v>
      </c>
      <c r="AA15" s="445" t="s">
        <v>171</v>
      </c>
      <c r="AB15" s="436" t="s">
        <v>7</v>
      </c>
      <c r="AC15" s="436" t="s">
        <v>174</v>
      </c>
      <c r="AD15" s="445" t="s">
        <v>8</v>
      </c>
      <c r="AE15" s="437">
        <f t="shared" si="33"/>
        <v>10</v>
      </c>
      <c r="AF15" s="437">
        <f t="shared" si="14"/>
        <v>2</v>
      </c>
      <c r="AG15" s="204">
        <f t="shared" si="15"/>
        <v>10</v>
      </c>
      <c r="AH15" s="204">
        <f t="shared" si="16"/>
        <v>0</v>
      </c>
      <c r="AI15" s="204">
        <f t="shared" si="17"/>
        <v>0</v>
      </c>
      <c r="AJ15" s="204">
        <f t="shared" si="18"/>
        <v>0</v>
      </c>
      <c r="AK15" s="204">
        <f t="shared" si="19"/>
        <v>0</v>
      </c>
      <c r="AL15" s="205">
        <f t="shared" si="20"/>
        <v>10</v>
      </c>
      <c r="AM15" s="714" t="s">
        <v>1567</v>
      </c>
      <c r="AN15" s="714" t="s">
        <v>74</v>
      </c>
      <c r="AO15" s="437">
        <f t="shared" si="21"/>
        <v>0</v>
      </c>
      <c r="AP15" s="437">
        <f t="shared" si="22"/>
        <v>0</v>
      </c>
      <c r="AQ15" s="207" t="s">
        <v>13</v>
      </c>
      <c r="AR15" s="439">
        <f t="shared" si="23"/>
        <v>10</v>
      </c>
      <c r="AS15" s="439">
        <f t="shared" si="24"/>
        <v>8</v>
      </c>
      <c r="AT15" s="206" t="s">
        <v>246</v>
      </c>
      <c r="AU15" s="440">
        <v>8</v>
      </c>
      <c r="AV15" s="441">
        <f t="shared" si="25"/>
        <v>1</v>
      </c>
      <c r="AW15" s="442" t="s">
        <v>268</v>
      </c>
      <c r="AX15" s="438">
        <v>10</v>
      </c>
      <c r="AY15" s="441">
        <f t="shared" si="26"/>
        <v>2</v>
      </c>
      <c r="AZ15" s="208">
        <f t="shared" si="27"/>
        <v>11</v>
      </c>
      <c r="BA15" s="208">
        <f t="shared" si="28"/>
        <v>1</v>
      </c>
      <c r="BB15" s="208">
        <f t="shared" si="29"/>
        <v>0</v>
      </c>
      <c r="BC15" s="208">
        <f t="shared" si="30"/>
        <v>0</v>
      </c>
      <c r="BD15" s="208">
        <f t="shared" si="31"/>
        <v>0</v>
      </c>
      <c r="BE15" s="209">
        <f t="shared" si="32"/>
        <v>18.333333333333332</v>
      </c>
      <c r="BF15" s="443" t="s">
        <v>3853</v>
      </c>
      <c r="BG15" s="436" t="s">
        <v>175</v>
      </c>
      <c r="BH15" s="436" t="s">
        <v>175</v>
      </c>
      <c r="BI15" s="436" t="s">
        <v>3862</v>
      </c>
      <c r="BJ15" s="715" t="s">
        <v>4045</v>
      </c>
      <c r="BK15" s="719" t="s">
        <v>4046</v>
      </c>
      <c r="BL15" s="715" t="s">
        <v>4047</v>
      </c>
      <c r="BM15" s="717" t="s">
        <v>4048</v>
      </c>
      <c r="BN15" s="720" t="s">
        <v>4049</v>
      </c>
      <c r="BO15" s="721" t="s">
        <v>4050</v>
      </c>
    </row>
    <row r="16" spans="1:67" ht="20" customHeight="1">
      <c r="A16" s="434" t="s">
        <v>1557</v>
      </c>
      <c r="B16" s="465" t="s">
        <v>1558</v>
      </c>
      <c r="C16" s="435" t="s">
        <v>250</v>
      </c>
      <c r="D16" s="444" t="s">
        <v>74</v>
      </c>
      <c r="E16" s="434" t="s">
        <v>74</v>
      </c>
      <c r="F16" s="207">
        <f t="shared" si="0"/>
        <v>0</v>
      </c>
      <c r="G16" s="435" t="s">
        <v>208</v>
      </c>
      <c r="H16" s="458" t="s">
        <v>74</v>
      </c>
      <c r="I16" s="207">
        <f t="shared" si="1"/>
        <v>0</v>
      </c>
      <c r="J16" s="438" t="s">
        <v>74</v>
      </c>
      <c r="K16" s="207">
        <f t="shared" si="2"/>
        <v>0</v>
      </c>
      <c r="L16" s="438" t="s">
        <v>74</v>
      </c>
      <c r="M16" s="207">
        <f t="shared" si="3"/>
        <v>0</v>
      </c>
      <c r="N16" s="445" t="s">
        <v>74</v>
      </c>
      <c r="O16" s="207">
        <f t="shared" si="4"/>
        <v>0</v>
      </c>
      <c r="P16" s="202">
        <f t="shared" si="5"/>
        <v>0</v>
      </c>
      <c r="Q16" s="213">
        <f t="shared" si="6"/>
        <v>5</v>
      </c>
      <c r="R16" s="214" t="e">
        <f t="shared" si="7"/>
        <v>#DIV/0!</v>
      </c>
      <c r="S16" s="214" t="e">
        <f t="shared" si="8"/>
        <v>#DIV/0!</v>
      </c>
      <c r="T16" s="435" t="s">
        <v>207</v>
      </c>
      <c r="U16" s="436" t="s">
        <v>74</v>
      </c>
      <c r="V16" s="207">
        <f t="shared" si="9"/>
        <v>0</v>
      </c>
      <c r="W16" s="203">
        <f t="shared" si="10"/>
        <v>1</v>
      </c>
      <c r="X16" s="436" t="s">
        <v>74</v>
      </c>
      <c r="Y16" s="437">
        <f t="shared" si="11"/>
        <v>0</v>
      </c>
      <c r="Z16" s="437">
        <f t="shared" si="12"/>
        <v>0</v>
      </c>
      <c r="AA16" s="436" t="s">
        <v>74</v>
      </c>
      <c r="AB16" s="436" t="s">
        <v>74</v>
      </c>
      <c r="AC16" s="436" t="s">
        <v>74</v>
      </c>
      <c r="AD16" s="445" t="s">
        <v>74</v>
      </c>
      <c r="AE16" s="437">
        <f t="shared" si="33"/>
        <v>10</v>
      </c>
      <c r="AF16" s="437">
        <f t="shared" si="14"/>
        <v>2</v>
      </c>
      <c r="AG16" s="204" t="e">
        <f t="shared" si="15"/>
        <v>#DIV/0!</v>
      </c>
      <c r="AH16" s="204">
        <f t="shared" si="16"/>
        <v>0</v>
      </c>
      <c r="AI16" s="204">
        <f t="shared" si="17"/>
        <v>0</v>
      </c>
      <c r="AJ16" s="204">
        <f t="shared" si="18"/>
        <v>1</v>
      </c>
      <c r="AK16" s="204">
        <f t="shared" si="19"/>
        <v>0</v>
      </c>
      <c r="AL16" s="205" t="e">
        <f t="shared" si="20"/>
        <v>#DIV/0!</v>
      </c>
      <c r="AM16" s="714" t="s">
        <v>74</v>
      </c>
      <c r="AN16" s="714" t="s">
        <v>74</v>
      </c>
      <c r="AO16" s="437">
        <f t="shared" si="21"/>
        <v>0</v>
      </c>
      <c r="AP16" s="437">
        <f t="shared" si="22"/>
        <v>0</v>
      </c>
      <c r="AQ16" s="207" t="s">
        <v>74</v>
      </c>
      <c r="AR16" s="439">
        <f t="shared" si="23"/>
        <v>0</v>
      </c>
      <c r="AS16" s="439">
        <f t="shared" si="24"/>
        <v>0</v>
      </c>
      <c r="AT16" s="206" t="s">
        <v>246</v>
      </c>
      <c r="AU16" s="440" t="s">
        <v>74</v>
      </c>
      <c r="AV16" s="441">
        <f t="shared" si="25"/>
        <v>2</v>
      </c>
      <c r="AW16" s="442" t="s">
        <v>268</v>
      </c>
      <c r="AX16" s="438" t="s">
        <v>74</v>
      </c>
      <c r="AY16" s="441">
        <f t="shared" si="26"/>
        <v>2</v>
      </c>
      <c r="AZ16" s="208">
        <f t="shared" si="27"/>
        <v>4</v>
      </c>
      <c r="BA16" s="208">
        <f t="shared" si="28"/>
        <v>1</v>
      </c>
      <c r="BB16" s="208">
        <f t="shared" si="29"/>
        <v>1</v>
      </c>
      <c r="BC16" s="208">
        <f t="shared" si="30"/>
        <v>0</v>
      </c>
      <c r="BD16" s="208">
        <f t="shared" si="31"/>
        <v>0</v>
      </c>
      <c r="BE16" s="209">
        <f t="shared" si="32"/>
        <v>20</v>
      </c>
      <c r="BF16" s="443" t="s">
        <v>74</v>
      </c>
      <c r="BG16" s="436" t="s">
        <v>175</v>
      </c>
      <c r="BH16" s="436" t="s">
        <v>175</v>
      </c>
      <c r="BI16" s="436" t="s">
        <v>74</v>
      </c>
      <c r="BJ16" s="715" t="s">
        <v>74</v>
      </c>
      <c r="BK16" s="715" t="s">
        <v>74</v>
      </c>
      <c r="BL16" s="715" t="s">
        <v>74</v>
      </c>
      <c r="BM16" s="715" t="s">
        <v>74</v>
      </c>
      <c r="BN16" s="715" t="s">
        <v>74</v>
      </c>
      <c r="BO16" s="715" t="s">
        <v>74</v>
      </c>
    </row>
    <row r="17" spans="1:67" ht="20" customHeight="1">
      <c r="A17" s="434" t="s">
        <v>1559</v>
      </c>
      <c r="B17" s="434" t="s">
        <v>1560</v>
      </c>
      <c r="C17" s="435" t="s">
        <v>250</v>
      </c>
      <c r="D17" s="444">
        <v>88.5</v>
      </c>
      <c r="E17" s="434">
        <v>55</v>
      </c>
      <c r="F17" s="207">
        <f t="shared" si="0"/>
        <v>20</v>
      </c>
      <c r="G17" s="435" t="s">
        <v>199</v>
      </c>
      <c r="H17" s="458">
        <v>52</v>
      </c>
      <c r="I17" s="207">
        <f t="shared" si="1"/>
        <v>20</v>
      </c>
      <c r="J17" s="438">
        <v>90</v>
      </c>
      <c r="K17" s="207">
        <f t="shared" si="2"/>
        <v>40</v>
      </c>
      <c r="L17" s="438">
        <v>78</v>
      </c>
      <c r="M17" s="207">
        <f t="shared" si="3"/>
        <v>30</v>
      </c>
      <c r="N17" s="445">
        <v>72</v>
      </c>
      <c r="O17" s="207">
        <f t="shared" si="4"/>
        <v>30</v>
      </c>
      <c r="P17" s="202">
        <f t="shared" si="5"/>
        <v>140</v>
      </c>
      <c r="Q17" s="213">
        <f t="shared" si="6"/>
        <v>0</v>
      </c>
      <c r="R17" s="214">
        <f t="shared" si="7"/>
        <v>140</v>
      </c>
      <c r="S17" s="214">
        <f t="shared" si="8"/>
        <v>6</v>
      </c>
      <c r="T17" s="435" t="s">
        <v>200</v>
      </c>
      <c r="U17" s="436" t="s">
        <v>74</v>
      </c>
      <c r="V17" s="207">
        <f t="shared" si="9"/>
        <v>0</v>
      </c>
      <c r="W17" s="203">
        <f t="shared" si="10"/>
        <v>1</v>
      </c>
      <c r="X17" s="436" t="s">
        <v>7</v>
      </c>
      <c r="Y17" s="437">
        <f t="shared" si="11"/>
        <v>15</v>
      </c>
      <c r="Z17" s="437">
        <f t="shared" si="12"/>
        <v>3</v>
      </c>
      <c r="AA17" s="445" t="s">
        <v>171</v>
      </c>
      <c r="AB17" s="436" t="s">
        <v>7</v>
      </c>
      <c r="AC17" s="436" t="s">
        <v>172</v>
      </c>
      <c r="AD17" s="445" t="s">
        <v>8</v>
      </c>
      <c r="AE17" s="437">
        <f t="shared" si="33"/>
        <v>15</v>
      </c>
      <c r="AF17" s="437">
        <f t="shared" si="14"/>
        <v>3</v>
      </c>
      <c r="AG17" s="204">
        <f t="shared" si="15"/>
        <v>13</v>
      </c>
      <c r="AH17" s="204">
        <f t="shared" si="16"/>
        <v>0</v>
      </c>
      <c r="AI17" s="204">
        <f t="shared" si="17"/>
        <v>0</v>
      </c>
      <c r="AJ17" s="204">
        <f t="shared" si="18"/>
        <v>0</v>
      </c>
      <c r="AK17" s="204">
        <f t="shared" si="19"/>
        <v>0</v>
      </c>
      <c r="AL17" s="205">
        <f t="shared" si="20"/>
        <v>13</v>
      </c>
      <c r="AM17" s="714" t="s">
        <v>1567</v>
      </c>
      <c r="AN17" s="714" t="s">
        <v>74</v>
      </c>
      <c r="AO17" s="437">
        <f t="shared" si="21"/>
        <v>0</v>
      </c>
      <c r="AP17" s="437">
        <f t="shared" si="22"/>
        <v>0</v>
      </c>
      <c r="AQ17" s="207" t="s">
        <v>13</v>
      </c>
      <c r="AR17" s="439">
        <f t="shared" si="23"/>
        <v>10</v>
      </c>
      <c r="AS17" s="439">
        <f t="shared" si="24"/>
        <v>8</v>
      </c>
      <c r="AT17" s="206" t="s">
        <v>246</v>
      </c>
      <c r="AU17" s="440">
        <v>8</v>
      </c>
      <c r="AV17" s="441">
        <f t="shared" si="25"/>
        <v>1</v>
      </c>
      <c r="AW17" s="442" t="s">
        <v>268</v>
      </c>
      <c r="AX17" s="438">
        <v>5</v>
      </c>
      <c r="AY17" s="441">
        <f t="shared" si="26"/>
        <v>1</v>
      </c>
      <c r="AZ17" s="208">
        <f t="shared" si="27"/>
        <v>10</v>
      </c>
      <c r="BA17" s="208">
        <f t="shared" si="28"/>
        <v>1</v>
      </c>
      <c r="BB17" s="208">
        <f t="shared" si="29"/>
        <v>0</v>
      </c>
      <c r="BC17" s="208">
        <f t="shared" si="30"/>
        <v>0</v>
      </c>
      <c r="BD17" s="208">
        <f t="shared" si="31"/>
        <v>0</v>
      </c>
      <c r="BE17" s="209">
        <f t="shared" si="32"/>
        <v>16.666666666666668</v>
      </c>
      <c r="BF17" s="443" t="s">
        <v>3853</v>
      </c>
      <c r="BG17" s="436" t="s">
        <v>175</v>
      </c>
      <c r="BH17" s="436" t="s">
        <v>175</v>
      </c>
      <c r="BI17" s="436" t="s">
        <v>3644</v>
      </c>
      <c r="BJ17" s="715" t="s">
        <v>4051</v>
      </c>
      <c r="BK17" s="716" t="s">
        <v>4052</v>
      </c>
      <c r="BL17" s="715" t="s">
        <v>4053</v>
      </c>
      <c r="BM17" s="717" t="s">
        <v>4054</v>
      </c>
      <c r="BN17" s="720" t="s">
        <v>4055</v>
      </c>
      <c r="BO17" s="722" t="s">
        <v>4056</v>
      </c>
    </row>
    <row r="18" spans="1:67" ht="20" customHeight="1">
      <c r="A18" s="434" t="s">
        <v>1561</v>
      </c>
      <c r="B18" s="434" t="s">
        <v>1562</v>
      </c>
      <c r="C18" s="435" t="s">
        <v>250</v>
      </c>
      <c r="D18" s="444">
        <v>103</v>
      </c>
      <c r="E18" s="434">
        <v>70</v>
      </c>
      <c r="F18" s="207">
        <f t="shared" si="0"/>
        <v>30</v>
      </c>
      <c r="G18" s="435" t="s">
        <v>199</v>
      </c>
      <c r="H18" s="458">
        <v>99</v>
      </c>
      <c r="I18" s="207">
        <f t="shared" si="1"/>
        <v>40</v>
      </c>
      <c r="J18" s="438">
        <v>93</v>
      </c>
      <c r="K18" s="207">
        <f t="shared" si="2"/>
        <v>40</v>
      </c>
      <c r="L18" s="438">
        <v>86</v>
      </c>
      <c r="M18" s="207">
        <f t="shared" si="3"/>
        <v>30</v>
      </c>
      <c r="N18" s="445">
        <v>100</v>
      </c>
      <c r="O18" s="207">
        <f t="shared" si="4"/>
        <v>40</v>
      </c>
      <c r="P18" s="202">
        <f t="shared" si="5"/>
        <v>180</v>
      </c>
      <c r="Q18" s="213">
        <f t="shared" si="6"/>
        <v>0</v>
      </c>
      <c r="R18" s="214">
        <f t="shared" si="7"/>
        <v>180</v>
      </c>
      <c r="S18" s="214">
        <f t="shared" si="8"/>
        <v>8</v>
      </c>
      <c r="T18" s="435" t="s">
        <v>200</v>
      </c>
      <c r="U18" s="436" t="s">
        <v>74</v>
      </c>
      <c r="V18" s="207">
        <f t="shared" si="9"/>
        <v>0</v>
      </c>
      <c r="W18" s="203">
        <f t="shared" si="10"/>
        <v>1</v>
      </c>
      <c r="X18" s="445" t="s">
        <v>6</v>
      </c>
      <c r="Y18" s="437">
        <f t="shared" si="11"/>
        <v>20</v>
      </c>
      <c r="Z18" s="437">
        <f t="shared" si="12"/>
        <v>4</v>
      </c>
      <c r="AA18" s="443" t="s">
        <v>170</v>
      </c>
      <c r="AB18" s="436" t="s">
        <v>8</v>
      </c>
      <c r="AC18" s="436" t="s">
        <v>172</v>
      </c>
      <c r="AD18" s="445" t="s">
        <v>6</v>
      </c>
      <c r="AE18" s="437">
        <f t="shared" si="33"/>
        <v>10</v>
      </c>
      <c r="AF18" s="437">
        <f t="shared" si="14"/>
        <v>2</v>
      </c>
      <c r="AG18" s="204">
        <f t="shared" si="15"/>
        <v>15</v>
      </c>
      <c r="AH18" s="204">
        <f t="shared" si="16"/>
        <v>0</v>
      </c>
      <c r="AI18" s="204">
        <f t="shared" si="17"/>
        <v>0</v>
      </c>
      <c r="AJ18" s="204">
        <f t="shared" si="18"/>
        <v>0</v>
      </c>
      <c r="AK18" s="204">
        <f t="shared" si="19"/>
        <v>0</v>
      </c>
      <c r="AL18" s="205">
        <f t="shared" si="20"/>
        <v>15</v>
      </c>
      <c r="AM18" s="714" t="s">
        <v>1567</v>
      </c>
      <c r="AN18" s="714" t="s">
        <v>74</v>
      </c>
      <c r="AO18" s="437">
        <f t="shared" si="21"/>
        <v>0</v>
      </c>
      <c r="AP18" s="437">
        <f t="shared" si="22"/>
        <v>0</v>
      </c>
      <c r="AQ18" s="207" t="s">
        <v>13</v>
      </c>
      <c r="AR18" s="439">
        <f t="shared" si="23"/>
        <v>10</v>
      </c>
      <c r="AS18" s="439">
        <f t="shared" si="24"/>
        <v>8</v>
      </c>
      <c r="AT18" s="206" t="s">
        <v>246</v>
      </c>
      <c r="AU18" s="440">
        <v>8</v>
      </c>
      <c r="AV18" s="441">
        <f t="shared" si="25"/>
        <v>1</v>
      </c>
      <c r="AW18" s="442" t="s">
        <v>268</v>
      </c>
      <c r="AX18" s="438">
        <v>10</v>
      </c>
      <c r="AY18" s="441">
        <f t="shared" si="26"/>
        <v>2</v>
      </c>
      <c r="AZ18" s="208">
        <f t="shared" si="27"/>
        <v>11</v>
      </c>
      <c r="BA18" s="208">
        <f t="shared" si="28"/>
        <v>1</v>
      </c>
      <c r="BB18" s="208">
        <f t="shared" si="29"/>
        <v>0</v>
      </c>
      <c r="BC18" s="208">
        <f t="shared" si="30"/>
        <v>0</v>
      </c>
      <c r="BD18" s="208">
        <f t="shared" si="31"/>
        <v>0</v>
      </c>
      <c r="BE18" s="209">
        <f t="shared" si="32"/>
        <v>18.333333333333332</v>
      </c>
      <c r="BF18" s="443" t="s">
        <v>3853</v>
      </c>
      <c r="BG18" s="436" t="s">
        <v>4057</v>
      </c>
      <c r="BH18" s="436" t="s">
        <v>175</v>
      </c>
      <c r="BI18" s="436" t="s">
        <v>3862</v>
      </c>
      <c r="BJ18" s="715" t="s">
        <v>4058</v>
      </c>
      <c r="BK18" s="716" t="s">
        <v>4059</v>
      </c>
      <c r="BL18" s="715" t="s">
        <v>4060</v>
      </c>
      <c r="BM18" s="717" t="s">
        <v>4061</v>
      </c>
      <c r="BN18" s="463" t="s">
        <v>4062</v>
      </c>
      <c r="BO18" s="722" t="s">
        <v>4063</v>
      </c>
    </row>
    <row r="19" spans="1:67" ht="20" customHeight="1">
      <c r="A19" s="434" t="s">
        <v>1563</v>
      </c>
      <c r="B19" s="723" t="s">
        <v>1564</v>
      </c>
      <c r="C19" s="435" t="s">
        <v>250</v>
      </c>
      <c r="D19" s="444">
        <v>41.5</v>
      </c>
      <c r="E19" s="434">
        <v>36</v>
      </c>
      <c r="F19" s="207">
        <f t="shared" si="0"/>
        <v>10</v>
      </c>
      <c r="G19" s="435" t="s">
        <v>208</v>
      </c>
      <c r="H19" s="458">
        <v>58</v>
      </c>
      <c r="I19" s="207">
        <f t="shared" si="1"/>
        <v>20</v>
      </c>
      <c r="J19" s="438">
        <v>80</v>
      </c>
      <c r="K19" s="207">
        <f t="shared" si="2"/>
        <v>30</v>
      </c>
      <c r="L19" s="438">
        <v>48</v>
      </c>
      <c r="M19" s="207">
        <f t="shared" si="3"/>
        <v>20</v>
      </c>
      <c r="N19" s="445">
        <v>84</v>
      </c>
      <c r="O19" s="207">
        <f t="shared" si="4"/>
        <v>30</v>
      </c>
      <c r="P19" s="202">
        <f t="shared" si="5"/>
        <v>110</v>
      </c>
      <c r="Q19" s="213">
        <f t="shared" si="6"/>
        <v>0</v>
      </c>
      <c r="R19" s="214">
        <f t="shared" si="7"/>
        <v>110.00000000000001</v>
      </c>
      <c r="S19" s="214">
        <f t="shared" si="8"/>
        <v>4</v>
      </c>
      <c r="T19" s="724" t="s">
        <v>207</v>
      </c>
      <c r="U19" s="436" t="s">
        <v>74</v>
      </c>
      <c r="V19" s="207">
        <f t="shared" si="9"/>
        <v>0</v>
      </c>
      <c r="W19" s="203">
        <f t="shared" si="10"/>
        <v>1</v>
      </c>
      <c r="X19" s="436" t="s">
        <v>7</v>
      </c>
      <c r="Y19" s="437">
        <f t="shared" si="11"/>
        <v>15</v>
      </c>
      <c r="Z19" s="437">
        <f t="shared" si="12"/>
        <v>3</v>
      </c>
      <c r="AA19" s="446" t="s">
        <v>218</v>
      </c>
      <c r="AB19" s="436" t="s">
        <v>8</v>
      </c>
      <c r="AC19" s="436" t="s">
        <v>172</v>
      </c>
      <c r="AD19" s="445" t="s">
        <v>8</v>
      </c>
      <c r="AE19" s="437">
        <f t="shared" si="33"/>
        <v>10</v>
      </c>
      <c r="AF19" s="437">
        <f t="shared" si="14"/>
        <v>2</v>
      </c>
      <c r="AG19" s="204">
        <f t="shared" si="15"/>
        <v>10</v>
      </c>
      <c r="AH19" s="204">
        <f t="shared" si="16"/>
        <v>0</v>
      </c>
      <c r="AI19" s="204">
        <f t="shared" si="17"/>
        <v>0</v>
      </c>
      <c r="AJ19" s="204">
        <f t="shared" si="18"/>
        <v>0</v>
      </c>
      <c r="AK19" s="204">
        <f t="shared" si="19"/>
        <v>0</v>
      </c>
      <c r="AL19" s="205">
        <f t="shared" si="20"/>
        <v>10</v>
      </c>
      <c r="AM19" s="714" t="s">
        <v>1567</v>
      </c>
      <c r="AN19" s="714" t="s">
        <v>74</v>
      </c>
      <c r="AO19" s="437">
        <f t="shared" si="21"/>
        <v>0</v>
      </c>
      <c r="AP19" s="437">
        <f t="shared" si="22"/>
        <v>0</v>
      </c>
      <c r="AQ19" s="207" t="s">
        <v>13</v>
      </c>
      <c r="AR19" s="439">
        <f t="shared" si="23"/>
        <v>10</v>
      </c>
      <c r="AS19" s="439">
        <f t="shared" si="24"/>
        <v>8</v>
      </c>
      <c r="AT19" s="206" t="s">
        <v>246</v>
      </c>
      <c r="AU19" s="440">
        <v>8</v>
      </c>
      <c r="AV19" s="441">
        <f t="shared" si="25"/>
        <v>1</v>
      </c>
      <c r="AW19" s="442" t="s">
        <v>268</v>
      </c>
      <c r="AX19" s="438">
        <v>5</v>
      </c>
      <c r="AY19" s="441">
        <f t="shared" si="26"/>
        <v>1</v>
      </c>
      <c r="AZ19" s="208">
        <f t="shared" si="27"/>
        <v>10</v>
      </c>
      <c r="BA19" s="208">
        <f t="shared" si="28"/>
        <v>1</v>
      </c>
      <c r="BB19" s="208">
        <f t="shared" si="29"/>
        <v>0</v>
      </c>
      <c r="BC19" s="208">
        <f t="shared" si="30"/>
        <v>0</v>
      </c>
      <c r="BD19" s="208">
        <f t="shared" si="31"/>
        <v>0</v>
      </c>
      <c r="BE19" s="209">
        <f t="shared" si="32"/>
        <v>16.666666666666668</v>
      </c>
      <c r="BF19" s="443" t="s">
        <v>3853</v>
      </c>
      <c r="BG19" s="436" t="s">
        <v>175</v>
      </c>
      <c r="BH19" s="436" t="s">
        <v>175</v>
      </c>
      <c r="BI19" s="436" t="s">
        <v>4013</v>
      </c>
      <c r="BJ19" s="725" t="s">
        <v>4064</v>
      </c>
      <c r="BK19" s="726" t="s">
        <v>4065</v>
      </c>
      <c r="BL19" s="715" t="s">
        <v>4066</v>
      </c>
      <c r="BM19" s="717" t="s">
        <v>4067</v>
      </c>
      <c r="BN19" s="463" t="s">
        <v>4068</v>
      </c>
      <c r="BO19" s="722" t="s">
        <v>4065</v>
      </c>
    </row>
    <row r="20" spans="1:67" ht="20" customHeight="1">
      <c r="A20" s="434" t="s">
        <v>1565</v>
      </c>
      <c r="B20" s="434" t="s">
        <v>1566</v>
      </c>
      <c r="C20" s="435" t="s">
        <v>250</v>
      </c>
      <c r="D20" s="444">
        <v>93.5</v>
      </c>
      <c r="E20" s="448">
        <v>72</v>
      </c>
      <c r="F20" s="207">
        <f t="shared" si="0"/>
        <v>30</v>
      </c>
      <c r="G20" s="435" t="s">
        <v>199</v>
      </c>
      <c r="H20" s="458">
        <v>36</v>
      </c>
      <c r="I20" s="207">
        <f t="shared" si="1"/>
        <v>10</v>
      </c>
      <c r="J20" s="438">
        <v>54</v>
      </c>
      <c r="K20" s="207">
        <f t="shared" si="2"/>
        <v>20</v>
      </c>
      <c r="L20" s="438">
        <v>78</v>
      </c>
      <c r="M20" s="207">
        <f t="shared" si="3"/>
        <v>30</v>
      </c>
      <c r="N20" s="445">
        <v>72</v>
      </c>
      <c r="O20" s="207">
        <f t="shared" si="4"/>
        <v>30</v>
      </c>
      <c r="P20" s="202">
        <f t="shared" si="5"/>
        <v>120</v>
      </c>
      <c r="Q20" s="213">
        <f t="shared" si="6"/>
        <v>0</v>
      </c>
      <c r="R20" s="214">
        <f t="shared" si="7"/>
        <v>120</v>
      </c>
      <c r="S20" s="214">
        <f t="shared" si="8"/>
        <v>6</v>
      </c>
      <c r="T20" s="435" t="s">
        <v>200</v>
      </c>
      <c r="U20" s="436" t="s">
        <v>74</v>
      </c>
      <c r="V20" s="207">
        <f t="shared" si="9"/>
        <v>0</v>
      </c>
      <c r="W20" s="203">
        <f t="shared" si="10"/>
        <v>1</v>
      </c>
      <c r="X20" s="436" t="s">
        <v>7</v>
      </c>
      <c r="Y20" s="437">
        <f t="shared" si="11"/>
        <v>15</v>
      </c>
      <c r="Z20" s="437">
        <f t="shared" si="12"/>
        <v>3</v>
      </c>
      <c r="AA20" s="443" t="s">
        <v>170</v>
      </c>
      <c r="AB20" s="436" t="s">
        <v>8</v>
      </c>
      <c r="AC20" s="436" t="s">
        <v>172</v>
      </c>
      <c r="AD20" s="445" t="s">
        <v>8</v>
      </c>
      <c r="AE20" s="437" t="e">
        <f>IF(AND(AB20="Excellent",#REF!= "Excellent"),20,IF(AND(AB20="Excellent",#REF!="Good"),15,IF(AND(AB20="Excellent",#REF!="Average"),15,IF(AND(AB20="Good",#REF!= "Excellent"),15,IF(AND(AB20="Good",#REF!="Good"),15,IF(AND(AB20="Good",#REF!="Average"),15,IF(AND(AB20="Average",#REF!="Excellent"),15,IF(AND(AB20="Average",#REF!="Good"),15,10))))))))</f>
        <v>#REF!</v>
      </c>
      <c r="AF20" s="437" t="e">
        <f t="shared" si="14"/>
        <v>#REF!</v>
      </c>
      <c r="AG20" s="204" t="e">
        <f t="shared" si="15"/>
        <v>#REF!</v>
      </c>
      <c r="AH20" s="204">
        <f t="shared" si="16"/>
        <v>0</v>
      </c>
      <c r="AI20" s="204">
        <f t="shared" si="17"/>
        <v>0</v>
      </c>
      <c r="AJ20" s="204">
        <f t="shared" si="18"/>
        <v>0</v>
      </c>
      <c r="AK20" s="204">
        <f t="shared" si="19"/>
        <v>0</v>
      </c>
      <c r="AL20" s="205" t="e">
        <f t="shared" si="20"/>
        <v>#REF!</v>
      </c>
      <c r="AM20" s="714" t="s">
        <v>1567</v>
      </c>
      <c r="AN20" s="714" t="s">
        <v>74</v>
      </c>
      <c r="AO20" s="437">
        <f t="shared" si="21"/>
        <v>0</v>
      </c>
      <c r="AP20" s="437">
        <f t="shared" si="22"/>
        <v>0</v>
      </c>
      <c r="AQ20" s="207" t="s">
        <v>13</v>
      </c>
      <c r="AR20" s="439">
        <f t="shared" si="23"/>
        <v>10</v>
      </c>
      <c r="AS20" s="439">
        <f t="shared" si="24"/>
        <v>8</v>
      </c>
      <c r="AT20" s="206" t="s">
        <v>246</v>
      </c>
      <c r="AU20" s="440">
        <v>8</v>
      </c>
      <c r="AV20" s="441">
        <f t="shared" si="25"/>
        <v>1</v>
      </c>
      <c r="AW20" s="442" t="s">
        <v>268</v>
      </c>
      <c r="AX20" s="440">
        <v>10</v>
      </c>
      <c r="AY20" s="441">
        <f t="shared" si="26"/>
        <v>2</v>
      </c>
      <c r="AZ20" s="208">
        <f t="shared" si="27"/>
        <v>11</v>
      </c>
      <c r="BA20" s="208">
        <f t="shared" si="28"/>
        <v>1</v>
      </c>
      <c r="BB20" s="208">
        <f t="shared" si="29"/>
        <v>0</v>
      </c>
      <c r="BC20" s="208">
        <f t="shared" si="30"/>
        <v>0</v>
      </c>
      <c r="BD20" s="208">
        <f t="shared" si="31"/>
        <v>0</v>
      </c>
      <c r="BE20" s="209">
        <f t="shared" si="32"/>
        <v>18.333333333333332</v>
      </c>
      <c r="BF20" s="443" t="s">
        <v>3853</v>
      </c>
      <c r="BG20" s="436" t="s">
        <v>175</v>
      </c>
      <c r="BH20" s="436" t="s">
        <v>175</v>
      </c>
      <c r="BI20" s="436" t="s">
        <v>3862</v>
      </c>
      <c r="BJ20" s="715" t="s">
        <v>4069</v>
      </c>
      <c r="BK20" s="716" t="s">
        <v>4070</v>
      </c>
      <c r="BL20" s="715" t="s">
        <v>4071</v>
      </c>
      <c r="BM20" s="717" t="s">
        <v>4072</v>
      </c>
      <c r="BN20" s="463" t="s">
        <v>4073</v>
      </c>
      <c r="BO20" s="722" t="s">
        <v>4074</v>
      </c>
    </row>
  </sheetData>
  <autoFilter ref="A1:BO19"/>
  <conditionalFormatting sqref="A1:XFD1 A21:XFD1048576 BP2:XFD20">
    <cfRule type="cellIs" dxfId="1105" priority="243" operator="equal">
      <formula>"NA"</formula>
    </cfRule>
    <cfRule type="cellIs" dxfId="1104" priority="244" operator="equal">
      <formula>"L"</formula>
    </cfRule>
    <cfRule type="cellIs" dxfId="1103" priority="245" operator="equal">
      <formula>"AB"</formula>
    </cfRule>
  </conditionalFormatting>
  <conditionalFormatting sqref="A1:XFD1 A21:XFD1048576 BP2:XFD20">
    <cfRule type="cellIs" dxfId="1102" priority="49" operator="equal">
      <formula>"NA"</formula>
    </cfRule>
    <cfRule type="cellIs" dxfId="1101" priority="50" operator="equal">
      <formula>"AB"</formula>
    </cfRule>
  </conditionalFormatting>
  <conditionalFormatting sqref="A2:BO20">
    <cfRule type="cellIs" dxfId="1100" priority="1" operator="equal">
      <formula>"NA"</formula>
    </cfRule>
    <cfRule type="cellIs" dxfId="1099" priority="2" operator="equal">
      <formula>"AB"</formula>
    </cfRule>
  </conditionalFormatting>
  <dataValidations count="1">
    <dataValidation type="custom" allowBlank="1" showDropDown="1" showInputMessage="1" showErrorMessage="1" prompt="Correct Entry - Excellent, Good, Average or NA" sqref="AN2:AN19 X2:X19">
      <formula1>(OR(X2="Excellent",X2="Good",X2="Average",X2="NA"))</formula1>
    </dataValidation>
  </dataValidations>
  <hyperlinks>
    <hyperlink ref="BO4" r:id="rId1" display="Brihatara has shown satisfactory progress in most subjects.However,her behavior can sometimes be disruptive to the learning environment.By encouraging her to listen carefully and follow instructions she will reach her full potential."/>
    <hyperlink ref="BL5" r:id="rId2" display="Debinsha is an intelligent girl who understands concepts quickly.By minimizing distractions and staying focused,she can showcase her full potential and achieve excellent results in Mathematics."/>
    <hyperlink ref="BJ6" r:id="rId3" display="Dhasvanth should prioritize regular practice in reading and writing to boost both fluency and accuracy.By strengthening his vocabulary and sentence formation skills he can build confidence in his subject."/>
  </hyperlinks>
  <pageMargins left="0.7" right="0.7" top="0.75" bottom="0.75" header="0" footer="0"/>
  <pageSetup orientation="portrait"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BO965"/>
  <sheetViews>
    <sheetView zoomScale="40" zoomScaleNormal="40" workbookViewId="0">
      <pane xSplit="4" ySplit="1" topLeftCell="BH2" activePane="bottomRight" state="frozen"/>
      <selection pane="topRight" activeCell="E1" sqref="E1"/>
      <selection pane="bottomLeft" activeCell="A2" sqref="A2"/>
      <selection pane="bottomRight" activeCell="A2" sqref="A2:BO22"/>
    </sheetView>
  </sheetViews>
  <sheetFormatPr defaultColWidth="14.453125" defaultRowHeight="15" customHeight="1"/>
  <cols>
    <col min="1" max="1" width="13.6328125" bestFit="1" customWidth="1"/>
    <col min="2" max="2" width="31" bestFit="1" customWidth="1"/>
    <col min="3" max="3" width="24.08984375" customWidth="1"/>
    <col min="4" max="4" width="10.6328125" customWidth="1"/>
    <col min="5" max="5" width="11.90625" customWidth="1"/>
    <col min="6" max="58" width="10.6328125" customWidth="1"/>
    <col min="59" max="67" width="21.6328125" customWidth="1"/>
  </cols>
  <sheetData>
    <row r="1" spans="1:67" ht="86.25" customHeight="1">
      <c r="A1" s="252" t="s">
        <v>142</v>
      </c>
      <c r="B1" s="252" t="s">
        <v>19</v>
      </c>
      <c r="C1" s="252" t="s">
        <v>33</v>
      </c>
      <c r="D1" s="252" t="s">
        <v>34</v>
      </c>
      <c r="E1" s="252" t="s">
        <v>55</v>
      </c>
      <c r="F1" s="252" t="s">
        <v>56</v>
      </c>
      <c r="G1" s="252" t="s">
        <v>187</v>
      </c>
      <c r="H1" s="252" t="s">
        <v>57</v>
      </c>
      <c r="I1" s="252" t="s">
        <v>58</v>
      </c>
      <c r="J1" s="252" t="s">
        <v>59</v>
      </c>
      <c r="K1" s="252" t="s">
        <v>60</v>
      </c>
      <c r="L1" s="252" t="s">
        <v>61</v>
      </c>
      <c r="M1" s="252" t="s">
        <v>62</v>
      </c>
      <c r="N1" s="252" t="s">
        <v>65</v>
      </c>
      <c r="O1" s="252" t="s">
        <v>66</v>
      </c>
      <c r="P1" s="253" t="s">
        <v>143</v>
      </c>
      <c r="Q1" s="253" t="s">
        <v>144</v>
      </c>
      <c r="R1" s="253" t="s">
        <v>188</v>
      </c>
      <c r="S1" s="253" t="s">
        <v>79</v>
      </c>
      <c r="T1" s="252" t="s">
        <v>189</v>
      </c>
      <c r="U1" s="252" t="s">
        <v>67</v>
      </c>
      <c r="V1" s="252" t="s">
        <v>68</v>
      </c>
      <c r="W1" s="253" t="s">
        <v>80</v>
      </c>
      <c r="X1" s="252" t="s">
        <v>419</v>
      </c>
      <c r="Y1" s="252" t="s">
        <v>81</v>
      </c>
      <c r="Z1" s="252" t="s">
        <v>82</v>
      </c>
      <c r="AA1" s="252" t="s">
        <v>146</v>
      </c>
      <c r="AB1" s="254" t="s">
        <v>420</v>
      </c>
      <c r="AC1" s="254" t="s">
        <v>148</v>
      </c>
      <c r="AD1" s="254" t="s">
        <v>421</v>
      </c>
      <c r="AE1" s="252" t="s">
        <v>83</v>
      </c>
      <c r="AF1" s="252" t="s">
        <v>84</v>
      </c>
      <c r="AG1" s="253" t="s">
        <v>116</v>
      </c>
      <c r="AH1" s="255" t="s">
        <v>150</v>
      </c>
      <c r="AI1" s="255" t="s">
        <v>151</v>
      </c>
      <c r="AJ1" s="255" t="s">
        <v>152</v>
      </c>
      <c r="AK1" s="255" t="s">
        <v>153</v>
      </c>
      <c r="AL1" s="255" t="s">
        <v>115</v>
      </c>
      <c r="AM1" s="252" t="s">
        <v>193</v>
      </c>
      <c r="AN1" s="252" t="s">
        <v>422</v>
      </c>
      <c r="AO1" s="252" t="s">
        <v>85</v>
      </c>
      <c r="AP1" s="252" t="s">
        <v>86</v>
      </c>
      <c r="AQ1" s="252" t="s">
        <v>71</v>
      </c>
      <c r="AR1" s="256" t="s">
        <v>87</v>
      </c>
      <c r="AS1" s="256" t="s">
        <v>88</v>
      </c>
      <c r="AT1" s="256" t="s">
        <v>72</v>
      </c>
      <c r="AU1" s="256" t="s">
        <v>89</v>
      </c>
      <c r="AV1" s="256" t="s">
        <v>90</v>
      </c>
      <c r="AW1" s="256" t="s">
        <v>73</v>
      </c>
      <c r="AX1" s="256" t="s">
        <v>91</v>
      </c>
      <c r="AY1" s="256" t="s">
        <v>92</v>
      </c>
      <c r="AZ1" s="257" t="s">
        <v>117</v>
      </c>
      <c r="BA1" s="257" t="s">
        <v>154</v>
      </c>
      <c r="BB1" s="257" t="s">
        <v>155</v>
      </c>
      <c r="BC1" s="257" t="s">
        <v>156</v>
      </c>
      <c r="BD1" s="257" t="s">
        <v>157</v>
      </c>
      <c r="BE1" s="257" t="s">
        <v>118</v>
      </c>
      <c r="BF1" s="258" t="s">
        <v>158</v>
      </c>
      <c r="BG1" s="258" t="s">
        <v>159</v>
      </c>
      <c r="BH1" s="258" t="s">
        <v>160</v>
      </c>
      <c r="BI1" s="258" t="s">
        <v>161</v>
      </c>
      <c r="BJ1" s="258" t="s">
        <v>162</v>
      </c>
      <c r="BK1" s="258" t="s">
        <v>163</v>
      </c>
      <c r="BL1" s="258" t="s">
        <v>164</v>
      </c>
      <c r="BM1" s="258" t="s">
        <v>165</v>
      </c>
      <c r="BN1" s="258" t="s">
        <v>166</v>
      </c>
      <c r="BO1" s="258" t="s">
        <v>167</v>
      </c>
    </row>
    <row r="2" spans="1:67" ht="19.5" customHeight="1">
      <c r="A2" s="660" t="s">
        <v>1413</v>
      </c>
      <c r="B2" s="635" t="s">
        <v>1414</v>
      </c>
      <c r="C2" s="324" t="s">
        <v>1415</v>
      </c>
      <c r="D2" s="550">
        <v>83.5</v>
      </c>
      <c r="E2" s="550">
        <v>44</v>
      </c>
      <c r="F2" s="661">
        <f t="shared" ref="F2:F22" si="0">IF(E2="NA", 0, IF(E2&gt;=90, 40, IF(E2&gt;=65, 30, IF(E2&gt;=41, 20, 10))))</f>
        <v>20</v>
      </c>
      <c r="G2" s="662" t="s">
        <v>199</v>
      </c>
      <c r="H2" s="550">
        <v>90</v>
      </c>
      <c r="I2" s="661">
        <f t="shared" ref="I2:I22" si="1">IF(H2="NA", 0, IF(H2&gt;=90, 40, IF(H2&gt;=65, 30, IF(H2&gt;=41, 20, 10))))</f>
        <v>40</v>
      </c>
      <c r="J2" s="550">
        <v>92</v>
      </c>
      <c r="K2" s="661">
        <f t="shared" ref="K2:K22" si="2">IF(J2="NA", 0, IF(J2&gt;=90, 40, IF(J2&gt;=65, 30, IF(J2&gt;=41, 20, 10))))</f>
        <v>40</v>
      </c>
      <c r="L2" s="663">
        <v>61</v>
      </c>
      <c r="M2" s="661">
        <f t="shared" ref="M2:M22" si="3">IF(L2="NA", 0, IF(L2&gt;=90, 40, IF(L2&gt;=65, 30, IF(L2&gt;=41, 20, 10))))</f>
        <v>20</v>
      </c>
      <c r="N2" s="663">
        <v>100</v>
      </c>
      <c r="O2" s="661">
        <f t="shared" ref="O2:O22" si="4">IF(N2="NA", 0, IF(N2&gt;=90, 40, IF(N2&gt;=65, 30, IF(N2&gt;=41, 20, 10))))</f>
        <v>40</v>
      </c>
      <c r="P2" s="262">
        <f t="shared" ref="P2:P22" si="5">SUM(F2,I2,K2,M2,O2)</f>
        <v>160</v>
      </c>
      <c r="Q2" s="606">
        <f t="shared" ref="Q2:Q22" si="6">COUNTIF(E2,"NA")+COUNTIF(H2,"NA")+COUNTIF(J2,"NA")+COUNTIF(L2,"NA")+COUNTIF(N2,"NA")+COUNTIF(E2,"AB")+COUNTIF(H2,"AB")+COUNTIF(J2,"AB")+COUNTIF(L2,"AB")+COUNTIF(N2,"AB")+COUNTIF(E2,"L")+COUNTIF(H2,"L")+COUNTIF(J2,"L")+COUNTIF(L2,"L")+COUNTIF(N2,"L")</f>
        <v>0</v>
      </c>
      <c r="R2" s="607">
        <f t="shared" ref="R2:R22" si="7">P2/(200-(Q2*40))*200</f>
        <v>160</v>
      </c>
      <c r="S2" s="607">
        <f t="shared" ref="S2:S22" si="8">IF(R2&gt;=180, 8, IF(R2&gt;=120, 6, IF(R2&gt;=60, 4, 2)))</f>
        <v>6</v>
      </c>
      <c r="T2" s="664" t="s">
        <v>200</v>
      </c>
      <c r="U2" s="664" t="s">
        <v>74</v>
      </c>
      <c r="V2" s="661">
        <f t="shared" ref="V2:V22" si="9">IF(U2="NA", 0, IF(U2&gt;=90, 40, IF(U2&gt;=65, 30, IF(U2&gt;=41, 20, 10))))</f>
        <v>0</v>
      </c>
      <c r="W2" s="263">
        <f t="shared" ref="W2:W22" si="10">IF(V2=40, 4, IF(V2&gt;=20, 3, IF(V2&gt;=10, 2, 1)))</f>
        <v>1</v>
      </c>
      <c r="X2" s="665" t="s">
        <v>7</v>
      </c>
      <c r="Y2" s="666">
        <f t="shared" ref="Y2:Y22" si="11">IF(X2="NA",0,IF(X2="Excellent",20,IF(X2="Good",15,10)))</f>
        <v>15</v>
      </c>
      <c r="Z2" s="666">
        <f t="shared" ref="Z2:Z22" si="12">IF(Y2=0,0,IF(Y2=20,4,IF(Y2=15,3,2)))</f>
        <v>3</v>
      </c>
      <c r="AA2" s="682" t="s">
        <v>3564</v>
      </c>
      <c r="AB2" s="665" t="s">
        <v>8</v>
      </c>
      <c r="AC2" s="665" t="s">
        <v>3565</v>
      </c>
      <c r="AD2" s="665" t="s">
        <v>8</v>
      </c>
      <c r="AE2" s="666">
        <f t="shared" ref="AE2:AE10" si="13">IF(AND(AB2="Excellent", AD2="Excellent"),20,IF(AND(AB2="Excellent",AD2="Good"),15,IF(AND(AB2="Excellent",AD2="Average"),15,IF(AND(AB2="Good", AD2="Excellent"),15,IF(AND(AB2="Good",AD2="Good"),15,IF(AND(AB2="Good",AD2="Average"),15,IF(AND(AB2="Average",AD2="Excellent"),15,IF(AND(AB2="Average",AD2="Good"),15,10))))))))</f>
        <v>10</v>
      </c>
      <c r="AF2" s="666">
        <f t="shared" ref="AF2:AF21" si="14">IF(AE2=20,4,IF(AE2=15,3,IF(AE2=10,2,1)))</f>
        <v>2</v>
      </c>
      <c r="AG2" s="265">
        <f t="shared" ref="AG2:AG21" si="15">S2+W2+Z2+AF2</f>
        <v>12</v>
      </c>
      <c r="AH2" s="265">
        <f t="shared" ref="AH2:AH22" si="16">COUNTIF(S2,0)</f>
        <v>0</v>
      </c>
      <c r="AI2" s="265">
        <f t="shared" ref="AI2:AI22" si="17">COUNTIF(W2,0)</f>
        <v>0</v>
      </c>
      <c r="AJ2" s="265">
        <f t="shared" ref="AJ2:AJ22" si="18">COUNTIF(Z2,0)</f>
        <v>0</v>
      </c>
      <c r="AK2" s="265">
        <f t="shared" ref="AK2:AK22" si="19">COUNTIF(AE2,0)</f>
        <v>0</v>
      </c>
      <c r="AL2" s="266">
        <f t="shared" ref="AL2:AL22" si="20">AG2/(20-((AH2*8)+(AI2*4)+(AJ2*4)+(AK2*4)))*20</f>
        <v>12</v>
      </c>
      <c r="AM2" s="665" t="s">
        <v>1567</v>
      </c>
      <c r="AN2" s="667" t="s">
        <v>74</v>
      </c>
      <c r="AO2" s="666">
        <f t="shared" ref="AO2:AO22" si="21">IF(AN2="NA",0,IF(AN2="Excellent",10,IF(AN2="Good",8,6)))</f>
        <v>0</v>
      </c>
      <c r="AP2" s="666">
        <f t="shared" ref="AP2:AP22" si="22">IF(AO2=0,0,IF(AO2=10,8,IF(AO2=8,6,3)))</f>
        <v>0</v>
      </c>
      <c r="AQ2" s="554" t="s">
        <v>14</v>
      </c>
      <c r="AR2" s="668">
        <f t="shared" ref="AR2:AR22" si="23">IF(AQ2="NA",0,IF(AQ2="In House",10,IF(AQ2="In Person",8,6)))</f>
        <v>8</v>
      </c>
      <c r="AS2" s="668">
        <f t="shared" ref="AS2:AS22" si="24">IF(AR2=0,0,IF(AR2=6,3,IF(AR2=8,6,8)))</f>
        <v>6</v>
      </c>
      <c r="AT2" s="268" t="s">
        <v>246</v>
      </c>
      <c r="AU2" s="669">
        <v>10</v>
      </c>
      <c r="AV2" s="670">
        <f t="shared" ref="AV2:AV22" si="25">IF(AU2=0,0,IF(AU2&gt;=9,2,1))</f>
        <v>2</v>
      </c>
      <c r="AW2" s="671" t="s">
        <v>268</v>
      </c>
      <c r="AX2" s="554">
        <v>10</v>
      </c>
      <c r="AY2" s="670">
        <f t="shared" ref="AY2:AY22" si="26">IF(AX2=0,0,IF(AX2&gt;=9,2,1))</f>
        <v>2</v>
      </c>
      <c r="AZ2" s="269">
        <f t="shared" ref="AZ2:AZ22" si="27">AP2+AS2+AV2+AY2</f>
        <v>10</v>
      </c>
      <c r="BA2" s="269">
        <f t="shared" ref="BA2:BA22" si="28">COUNTIF(AP2,0)</f>
        <v>1</v>
      </c>
      <c r="BB2" s="269">
        <f t="shared" ref="BB2:BB22" si="29">COUNTIF(AS2,0)</f>
        <v>0</v>
      </c>
      <c r="BC2" s="269">
        <f t="shared" ref="BC2:BC22" si="30">COUNTIF(AV2,0)</f>
        <v>0</v>
      </c>
      <c r="BD2" s="269">
        <f t="shared" ref="BD2:BD22" si="31">COUNTIF(AY2,0)</f>
        <v>0</v>
      </c>
      <c r="BE2" s="270">
        <f t="shared" ref="BE2:BE22" si="32">AZ2/(20-((BA2*8)+(BB2*8)+(BC2*2)+(BD2*2)))*20</f>
        <v>16.666666666666668</v>
      </c>
      <c r="BF2" s="665" t="s">
        <v>3566</v>
      </c>
      <c r="BG2" s="682" t="s">
        <v>175</v>
      </c>
      <c r="BH2" s="665" t="s">
        <v>175</v>
      </c>
      <c r="BI2" s="672" t="s">
        <v>3567</v>
      </c>
      <c r="BJ2" s="673" t="s">
        <v>3568</v>
      </c>
      <c r="BK2" s="674" t="s">
        <v>3569</v>
      </c>
      <c r="BL2" s="665" t="s">
        <v>3570</v>
      </c>
      <c r="BM2" s="673" t="s">
        <v>3571</v>
      </c>
      <c r="BN2" s="673" t="s">
        <v>3572</v>
      </c>
      <c r="BO2" s="665" t="s">
        <v>3573</v>
      </c>
    </row>
    <row r="3" spans="1:67" ht="19.5" customHeight="1">
      <c r="A3" s="660" t="s">
        <v>1416</v>
      </c>
      <c r="B3" s="635" t="s">
        <v>1417</v>
      </c>
      <c r="C3" s="324" t="s">
        <v>1415</v>
      </c>
      <c r="D3" s="675">
        <v>90</v>
      </c>
      <c r="E3" s="550">
        <v>61</v>
      </c>
      <c r="F3" s="661">
        <f t="shared" si="0"/>
        <v>20</v>
      </c>
      <c r="G3" s="662" t="s">
        <v>199</v>
      </c>
      <c r="H3" s="550">
        <v>74</v>
      </c>
      <c r="I3" s="661">
        <f t="shared" si="1"/>
        <v>30</v>
      </c>
      <c r="J3" s="550">
        <v>75</v>
      </c>
      <c r="K3" s="661">
        <f t="shared" si="2"/>
        <v>30</v>
      </c>
      <c r="L3" s="550">
        <v>67</v>
      </c>
      <c r="M3" s="661">
        <f t="shared" si="3"/>
        <v>30</v>
      </c>
      <c r="N3" s="663">
        <v>64</v>
      </c>
      <c r="O3" s="661">
        <f t="shared" si="4"/>
        <v>20</v>
      </c>
      <c r="P3" s="262">
        <f t="shared" si="5"/>
        <v>130</v>
      </c>
      <c r="Q3" s="606">
        <f t="shared" si="6"/>
        <v>0</v>
      </c>
      <c r="R3" s="607">
        <f t="shared" si="7"/>
        <v>130</v>
      </c>
      <c r="S3" s="607">
        <f t="shared" si="8"/>
        <v>6</v>
      </c>
      <c r="T3" s="664" t="s">
        <v>200</v>
      </c>
      <c r="U3" s="664" t="s">
        <v>74</v>
      </c>
      <c r="V3" s="661">
        <f t="shared" si="9"/>
        <v>0</v>
      </c>
      <c r="W3" s="263">
        <f t="shared" si="10"/>
        <v>1</v>
      </c>
      <c r="X3" s="665" t="s">
        <v>7</v>
      </c>
      <c r="Y3" s="666">
        <f t="shared" si="11"/>
        <v>15</v>
      </c>
      <c r="Z3" s="666">
        <f t="shared" si="12"/>
        <v>3</v>
      </c>
      <c r="AA3" s="676" t="s">
        <v>3574</v>
      </c>
      <c r="AB3" s="677" t="s">
        <v>8</v>
      </c>
      <c r="AC3" s="677" t="s">
        <v>3575</v>
      </c>
      <c r="AD3" s="677" t="s">
        <v>8</v>
      </c>
      <c r="AE3" s="666">
        <f t="shared" si="13"/>
        <v>10</v>
      </c>
      <c r="AF3" s="666">
        <f t="shared" si="14"/>
        <v>2</v>
      </c>
      <c r="AG3" s="265">
        <f t="shared" si="15"/>
        <v>12</v>
      </c>
      <c r="AH3" s="265">
        <f t="shared" si="16"/>
        <v>0</v>
      </c>
      <c r="AI3" s="265">
        <f t="shared" si="17"/>
        <v>0</v>
      </c>
      <c r="AJ3" s="265">
        <f t="shared" si="18"/>
        <v>0</v>
      </c>
      <c r="AK3" s="265">
        <f t="shared" si="19"/>
        <v>0</v>
      </c>
      <c r="AL3" s="266">
        <f t="shared" si="20"/>
        <v>12</v>
      </c>
      <c r="AM3" s="665" t="s">
        <v>1567</v>
      </c>
      <c r="AN3" s="667" t="s">
        <v>74</v>
      </c>
      <c r="AO3" s="666">
        <f t="shared" si="21"/>
        <v>0</v>
      </c>
      <c r="AP3" s="666">
        <f t="shared" si="22"/>
        <v>0</v>
      </c>
      <c r="AQ3" s="554" t="s">
        <v>13</v>
      </c>
      <c r="AR3" s="668">
        <f t="shared" si="23"/>
        <v>10</v>
      </c>
      <c r="AS3" s="668">
        <f t="shared" si="24"/>
        <v>8</v>
      </c>
      <c r="AT3" s="268" t="s">
        <v>246</v>
      </c>
      <c r="AU3" s="669">
        <v>8</v>
      </c>
      <c r="AV3" s="670">
        <f t="shared" si="25"/>
        <v>1</v>
      </c>
      <c r="AW3" s="671" t="s">
        <v>268</v>
      </c>
      <c r="AX3" s="554">
        <v>10</v>
      </c>
      <c r="AY3" s="670">
        <f t="shared" si="26"/>
        <v>2</v>
      </c>
      <c r="AZ3" s="269">
        <f t="shared" si="27"/>
        <v>11</v>
      </c>
      <c r="BA3" s="269">
        <f t="shared" si="28"/>
        <v>1</v>
      </c>
      <c r="BB3" s="269">
        <f t="shared" si="29"/>
        <v>0</v>
      </c>
      <c r="BC3" s="269">
        <f t="shared" si="30"/>
        <v>0</v>
      </c>
      <c r="BD3" s="269">
        <f t="shared" si="31"/>
        <v>0</v>
      </c>
      <c r="BE3" s="270">
        <f t="shared" si="32"/>
        <v>18.333333333333332</v>
      </c>
      <c r="BF3" s="665" t="s">
        <v>3576</v>
      </c>
      <c r="BG3" s="682" t="s">
        <v>175</v>
      </c>
      <c r="BH3" s="665" t="s">
        <v>175</v>
      </c>
      <c r="BI3" s="672" t="s">
        <v>3567</v>
      </c>
      <c r="BJ3" s="678" t="s">
        <v>3577</v>
      </c>
      <c r="BK3" s="679" t="s">
        <v>3578</v>
      </c>
      <c r="BL3" s="677" t="s">
        <v>3579</v>
      </c>
      <c r="BM3" s="680" t="s">
        <v>3580</v>
      </c>
      <c r="BN3" s="680" t="s">
        <v>3581</v>
      </c>
      <c r="BO3" s="677" t="s">
        <v>3582</v>
      </c>
    </row>
    <row r="4" spans="1:67" ht="19.5" customHeight="1">
      <c r="A4" s="660" t="s">
        <v>1418</v>
      </c>
      <c r="B4" s="635" t="s">
        <v>1419</v>
      </c>
      <c r="C4" s="324" t="s">
        <v>1415</v>
      </c>
      <c r="D4" s="675">
        <v>90</v>
      </c>
      <c r="E4" s="550">
        <v>41</v>
      </c>
      <c r="F4" s="661">
        <f t="shared" si="0"/>
        <v>20</v>
      </c>
      <c r="G4" s="662" t="s">
        <v>199</v>
      </c>
      <c r="H4" s="675">
        <v>91</v>
      </c>
      <c r="I4" s="661">
        <f t="shared" si="1"/>
        <v>40</v>
      </c>
      <c r="J4" s="550">
        <v>84</v>
      </c>
      <c r="K4" s="661">
        <f t="shared" si="2"/>
        <v>30</v>
      </c>
      <c r="L4" s="663">
        <v>60</v>
      </c>
      <c r="M4" s="661">
        <f t="shared" si="3"/>
        <v>20</v>
      </c>
      <c r="N4" s="663">
        <v>62</v>
      </c>
      <c r="O4" s="661">
        <f t="shared" si="4"/>
        <v>20</v>
      </c>
      <c r="P4" s="262">
        <f t="shared" si="5"/>
        <v>130</v>
      </c>
      <c r="Q4" s="606">
        <f t="shared" si="6"/>
        <v>0</v>
      </c>
      <c r="R4" s="607">
        <f t="shared" si="7"/>
        <v>130</v>
      </c>
      <c r="S4" s="607">
        <f t="shared" si="8"/>
        <v>6</v>
      </c>
      <c r="T4" s="664" t="s">
        <v>200</v>
      </c>
      <c r="U4" s="664" t="s">
        <v>74</v>
      </c>
      <c r="V4" s="661">
        <f t="shared" si="9"/>
        <v>0</v>
      </c>
      <c r="W4" s="263">
        <f t="shared" si="10"/>
        <v>1</v>
      </c>
      <c r="X4" s="676" t="s">
        <v>6</v>
      </c>
      <c r="Y4" s="666">
        <f t="shared" si="11"/>
        <v>20</v>
      </c>
      <c r="Z4" s="666">
        <f t="shared" si="12"/>
        <v>4</v>
      </c>
      <c r="AA4" s="665" t="s">
        <v>3564</v>
      </c>
      <c r="AB4" s="665" t="s">
        <v>7</v>
      </c>
      <c r="AC4" s="665" t="s">
        <v>3583</v>
      </c>
      <c r="AD4" s="665" t="s">
        <v>6</v>
      </c>
      <c r="AE4" s="666">
        <f t="shared" si="13"/>
        <v>15</v>
      </c>
      <c r="AF4" s="666">
        <f t="shared" si="14"/>
        <v>3</v>
      </c>
      <c r="AG4" s="265">
        <f t="shared" si="15"/>
        <v>14</v>
      </c>
      <c r="AH4" s="265">
        <f t="shared" si="16"/>
        <v>0</v>
      </c>
      <c r="AI4" s="265">
        <f t="shared" si="17"/>
        <v>0</v>
      </c>
      <c r="AJ4" s="265">
        <f t="shared" si="18"/>
        <v>0</v>
      </c>
      <c r="AK4" s="265">
        <f t="shared" si="19"/>
        <v>0</v>
      </c>
      <c r="AL4" s="266">
        <f t="shared" si="20"/>
        <v>14</v>
      </c>
      <c r="AM4" s="665" t="s">
        <v>1567</v>
      </c>
      <c r="AN4" s="667" t="s">
        <v>74</v>
      </c>
      <c r="AO4" s="666">
        <f t="shared" si="21"/>
        <v>0</v>
      </c>
      <c r="AP4" s="666">
        <f t="shared" si="22"/>
        <v>0</v>
      </c>
      <c r="AQ4" s="554" t="s">
        <v>14</v>
      </c>
      <c r="AR4" s="668">
        <f t="shared" si="23"/>
        <v>8</v>
      </c>
      <c r="AS4" s="668">
        <f t="shared" si="24"/>
        <v>6</v>
      </c>
      <c r="AT4" s="268" t="s">
        <v>246</v>
      </c>
      <c r="AU4" s="669">
        <v>8</v>
      </c>
      <c r="AV4" s="670">
        <f t="shared" si="25"/>
        <v>1</v>
      </c>
      <c r="AW4" s="671" t="s">
        <v>268</v>
      </c>
      <c r="AX4" s="554">
        <v>10</v>
      </c>
      <c r="AY4" s="670">
        <f t="shared" si="26"/>
        <v>2</v>
      </c>
      <c r="AZ4" s="269">
        <f t="shared" si="27"/>
        <v>9</v>
      </c>
      <c r="BA4" s="269">
        <f t="shared" si="28"/>
        <v>1</v>
      </c>
      <c r="BB4" s="269">
        <f t="shared" si="29"/>
        <v>0</v>
      </c>
      <c r="BC4" s="269">
        <f t="shared" si="30"/>
        <v>0</v>
      </c>
      <c r="BD4" s="269">
        <f t="shared" si="31"/>
        <v>0</v>
      </c>
      <c r="BE4" s="270">
        <f t="shared" si="32"/>
        <v>15</v>
      </c>
      <c r="BF4" s="665" t="s">
        <v>3576</v>
      </c>
      <c r="BG4" s="677" t="s">
        <v>3584</v>
      </c>
      <c r="BH4" s="665" t="s">
        <v>175</v>
      </c>
      <c r="BI4" s="672" t="s">
        <v>3567</v>
      </c>
      <c r="BJ4" s="673" t="s">
        <v>3585</v>
      </c>
      <c r="BK4" s="674" t="s">
        <v>3586</v>
      </c>
      <c r="BL4" s="665" t="s">
        <v>3587</v>
      </c>
      <c r="BM4" s="673" t="s">
        <v>3588</v>
      </c>
      <c r="BN4" s="673" t="s">
        <v>3589</v>
      </c>
      <c r="BO4" s="665" t="s">
        <v>3590</v>
      </c>
    </row>
    <row r="5" spans="1:67" ht="19.5" customHeight="1">
      <c r="A5" s="660" t="s">
        <v>1420</v>
      </c>
      <c r="B5" s="635" t="s">
        <v>1421</v>
      </c>
      <c r="C5" s="324" t="s">
        <v>1415</v>
      </c>
      <c r="D5" s="675">
        <v>94</v>
      </c>
      <c r="E5" s="550">
        <v>62</v>
      </c>
      <c r="F5" s="661">
        <f t="shared" si="0"/>
        <v>20</v>
      </c>
      <c r="G5" s="662" t="s">
        <v>199</v>
      </c>
      <c r="H5" s="675">
        <v>86</v>
      </c>
      <c r="I5" s="661">
        <f t="shared" si="1"/>
        <v>30</v>
      </c>
      <c r="J5" s="550">
        <v>68</v>
      </c>
      <c r="K5" s="661">
        <f t="shared" si="2"/>
        <v>30</v>
      </c>
      <c r="L5" s="663">
        <v>60</v>
      </c>
      <c r="M5" s="661">
        <f t="shared" si="3"/>
        <v>20</v>
      </c>
      <c r="N5" s="663">
        <v>86</v>
      </c>
      <c r="O5" s="661">
        <f t="shared" si="4"/>
        <v>30</v>
      </c>
      <c r="P5" s="262">
        <f t="shared" si="5"/>
        <v>130</v>
      </c>
      <c r="Q5" s="606">
        <f t="shared" si="6"/>
        <v>0</v>
      </c>
      <c r="R5" s="607">
        <f t="shared" si="7"/>
        <v>130</v>
      </c>
      <c r="S5" s="607">
        <f t="shared" si="8"/>
        <v>6</v>
      </c>
      <c r="T5" s="664" t="s">
        <v>200</v>
      </c>
      <c r="U5" s="664" t="s">
        <v>74</v>
      </c>
      <c r="V5" s="661">
        <f t="shared" si="9"/>
        <v>0</v>
      </c>
      <c r="W5" s="263">
        <f t="shared" si="10"/>
        <v>1</v>
      </c>
      <c r="X5" s="665" t="s">
        <v>7</v>
      </c>
      <c r="Y5" s="666">
        <f t="shared" si="11"/>
        <v>15</v>
      </c>
      <c r="Z5" s="666">
        <f t="shared" si="12"/>
        <v>3</v>
      </c>
      <c r="AA5" s="665" t="s">
        <v>3574</v>
      </c>
      <c r="AB5" s="665" t="s">
        <v>8</v>
      </c>
      <c r="AC5" s="665" t="s">
        <v>3583</v>
      </c>
      <c r="AD5" s="665" t="s">
        <v>7</v>
      </c>
      <c r="AE5" s="666">
        <f t="shared" si="13"/>
        <v>15</v>
      </c>
      <c r="AF5" s="666">
        <f t="shared" si="14"/>
        <v>3</v>
      </c>
      <c r="AG5" s="265">
        <f t="shared" si="15"/>
        <v>13</v>
      </c>
      <c r="AH5" s="265">
        <f t="shared" si="16"/>
        <v>0</v>
      </c>
      <c r="AI5" s="265">
        <f t="shared" si="17"/>
        <v>0</v>
      </c>
      <c r="AJ5" s="265">
        <f t="shared" si="18"/>
        <v>0</v>
      </c>
      <c r="AK5" s="265">
        <f t="shared" si="19"/>
        <v>0</v>
      </c>
      <c r="AL5" s="266">
        <f t="shared" si="20"/>
        <v>13</v>
      </c>
      <c r="AM5" s="665" t="s">
        <v>1567</v>
      </c>
      <c r="AN5" s="667" t="s">
        <v>74</v>
      </c>
      <c r="AO5" s="666">
        <f t="shared" si="21"/>
        <v>0</v>
      </c>
      <c r="AP5" s="666">
        <f t="shared" si="22"/>
        <v>0</v>
      </c>
      <c r="AQ5" s="554" t="s">
        <v>13</v>
      </c>
      <c r="AR5" s="668">
        <f t="shared" si="23"/>
        <v>10</v>
      </c>
      <c r="AS5" s="668">
        <f t="shared" si="24"/>
        <v>8</v>
      </c>
      <c r="AT5" s="268" t="s">
        <v>246</v>
      </c>
      <c r="AU5" s="669">
        <v>8</v>
      </c>
      <c r="AV5" s="670">
        <f t="shared" si="25"/>
        <v>1</v>
      </c>
      <c r="AW5" s="671" t="s">
        <v>268</v>
      </c>
      <c r="AX5" s="554">
        <v>10</v>
      </c>
      <c r="AY5" s="670">
        <f t="shared" si="26"/>
        <v>2</v>
      </c>
      <c r="AZ5" s="269">
        <f t="shared" si="27"/>
        <v>11</v>
      </c>
      <c r="BA5" s="269">
        <f t="shared" si="28"/>
        <v>1</v>
      </c>
      <c r="BB5" s="269">
        <f t="shared" si="29"/>
        <v>0</v>
      </c>
      <c r="BC5" s="269">
        <f t="shared" si="30"/>
        <v>0</v>
      </c>
      <c r="BD5" s="269">
        <f t="shared" si="31"/>
        <v>0</v>
      </c>
      <c r="BE5" s="270">
        <f t="shared" si="32"/>
        <v>18.333333333333332</v>
      </c>
      <c r="BF5" s="665" t="s">
        <v>3576</v>
      </c>
      <c r="BG5" s="682" t="s">
        <v>175</v>
      </c>
      <c r="BH5" s="665" t="s">
        <v>175</v>
      </c>
      <c r="BI5" s="672" t="s">
        <v>3567</v>
      </c>
      <c r="BJ5" s="673" t="s">
        <v>3591</v>
      </c>
      <c r="BK5" s="674" t="s">
        <v>3586</v>
      </c>
      <c r="BL5" s="665" t="s">
        <v>3592</v>
      </c>
      <c r="BM5" s="673" t="s">
        <v>3593</v>
      </c>
      <c r="BN5" s="673" t="s">
        <v>3594</v>
      </c>
      <c r="BO5" s="665" t="s">
        <v>3595</v>
      </c>
    </row>
    <row r="6" spans="1:67" ht="19.5" customHeight="1">
      <c r="A6" s="660" t="s">
        <v>1422</v>
      </c>
      <c r="B6" s="635" t="s">
        <v>611</v>
      </c>
      <c r="C6" s="324" t="s">
        <v>1415</v>
      </c>
      <c r="D6" s="675">
        <v>101.5</v>
      </c>
      <c r="E6" s="550">
        <v>48</v>
      </c>
      <c r="F6" s="661">
        <f t="shared" si="0"/>
        <v>20</v>
      </c>
      <c r="G6" s="662" t="s">
        <v>199</v>
      </c>
      <c r="H6" s="675">
        <v>96</v>
      </c>
      <c r="I6" s="661">
        <f t="shared" si="1"/>
        <v>40</v>
      </c>
      <c r="J6" s="550">
        <v>88</v>
      </c>
      <c r="K6" s="661">
        <f t="shared" si="2"/>
        <v>30</v>
      </c>
      <c r="L6" s="663">
        <v>66</v>
      </c>
      <c r="M6" s="661">
        <f t="shared" si="3"/>
        <v>30</v>
      </c>
      <c r="N6" s="663">
        <v>72</v>
      </c>
      <c r="O6" s="661">
        <f t="shared" si="4"/>
        <v>30</v>
      </c>
      <c r="P6" s="262">
        <f t="shared" si="5"/>
        <v>150</v>
      </c>
      <c r="Q6" s="606">
        <f t="shared" si="6"/>
        <v>0</v>
      </c>
      <c r="R6" s="607">
        <f t="shared" si="7"/>
        <v>150</v>
      </c>
      <c r="S6" s="607">
        <f t="shared" si="8"/>
        <v>6</v>
      </c>
      <c r="T6" s="664" t="s">
        <v>200</v>
      </c>
      <c r="U6" s="664" t="s">
        <v>74</v>
      </c>
      <c r="V6" s="661">
        <f t="shared" si="9"/>
        <v>0</v>
      </c>
      <c r="W6" s="263">
        <f t="shared" si="10"/>
        <v>1</v>
      </c>
      <c r="X6" s="665" t="s">
        <v>7</v>
      </c>
      <c r="Y6" s="666">
        <f t="shared" si="11"/>
        <v>15</v>
      </c>
      <c r="Z6" s="666">
        <f t="shared" si="12"/>
        <v>3</v>
      </c>
      <c r="AA6" s="665" t="s">
        <v>3596</v>
      </c>
      <c r="AB6" s="665" t="s">
        <v>7</v>
      </c>
      <c r="AC6" s="665" t="s">
        <v>3575</v>
      </c>
      <c r="AD6" s="665" t="s">
        <v>8</v>
      </c>
      <c r="AE6" s="666">
        <f t="shared" si="13"/>
        <v>15</v>
      </c>
      <c r="AF6" s="666">
        <f t="shared" si="14"/>
        <v>3</v>
      </c>
      <c r="AG6" s="265">
        <f t="shared" si="15"/>
        <v>13</v>
      </c>
      <c r="AH6" s="265">
        <f t="shared" si="16"/>
        <v>0</v>
      </c>
      <c r="AI6" s="265">
        <f t="shared" si="17"/>
        <v>0</v>
      </c>
      <c r="AJ6" s="265">
        <f t="shared" si="18"/>
        <v>0</v>
      </c>
      <c r="AK6" s="265">
        <f t="shared" si="19"/>
        <v>0</v>
      </c>
      <c r="AL6" s="266">
        <f t="shared" si="20"/>
        <v>13</v>
      </c>
      <c r="AM6" s="665" t="s">
        <v>1567</v>
      </c>
      <c r="AN6" s="667" t="s">
        <v>74</v>
      </c>
      <c r="AO6" s="666">
        <f t="shared" si="21"/>
        <v>0</v>
      </c>
      <c r="AP6" s="666">
        <f t="shared" si="22"/>
        <v>0</v>
      </c>
      <c r="AQ6" s="554" t="s">
        <v>13</v>
      </c>
      <c r="AR6" s="668">
        <f t="shared" si="23"/>
        <v>10</v>
      </c>
      <c r="AS6" s="668">
        <f t="shared" si="24"/>
        <v>8</v>
      </c>
      <c r="AT6" s="268" t="s">
        <v>246</v>
      </c>
      <c r="AU6" s="669">
        <v>8</v>
      </c>
      <c r="AV6" s="670">
        <f t="shared" si="25"/>
        <v>1</v>
      </c>
      <c r="AW6" s="671" t="s">
        <v>268</v>
      </c>
      <c r="AX6" s="554">
        <v>10</v>
      </c>
      <c r="AY6" s="670">
        <f t="shared" si="26"/>
        <v>2</v>
      </c>
      <c r="AZ6" s="269">
        <f t="shared" si="27"/>
        <v>11</v>
      </c>
      <c r="BA6" s="269">
        <f t="shared" si="28"/>
        <v>1</v>
      </c>
      <c r="BB6" s="269">
        <f t="shared" si="29"/>
        <v>0</v>
      </c>
      <c r="BC6" s="269">
        <f t="shared" si="30"/>
        <v>0</v>
      </c>
      <c r="BD6" s="269">
        <f t="shared" si="31"/>
        <v>0</v>
      </c>
      <c r="BE6" s="270">
        <f t="shared" si="32"/>
        <v>18.333333333333332</v>
      </c>
      <c r="BF6" s="665" t="s">
        <v>3576</v>
      </c>
      <c r="BG6" s="682" t="s">
        <v>175</v>
      </c>
      <c r="BH6" s="665" t="s">
        <v>175</v>
      </c>
      <c r="BI6" s="672" t="s">
        <v>3567</v>
      </c>
      <c r="BJ6" s="673" t="s">
        <v>3597</v>
      </c>
      <c r="BK6" s="674" t="s">
        <v>2605</v>
      </c>
      <c r="BL6" s="665" t="s">
        <v>3598</v>
      </c>
      <c r="BM6" s="673" t="s">
        <v>3599</v>
      </c>
      <c r="BN6" s="673" t="s">
        <v>3600</v>
      </c>
      <c r="BO6" s="665" t="s">
        <v>3601</v>
      </c>
    </row>
    <row r="7" spans="1:67" ht="19.5" customHeight="1">
      <c r="A7" s="660" t="s">
        <v>1423</v>
      </c>
      <c r="B7" s="635" t="s">
        <v>1424</v>
      </c>
      <c r="C7" s="324" t="s">
        <v>1415</v>
      </c>
      <c r="D7" s="675">
        <v>96.5</v>
      </c>
      <c r="E7" s="550">
        <v>24</v>
      </c>
      <c r="F7" s="661">
        <f t="shared" si="0"/>
        <v>10</v>
      </c>
      <c r="G7" s="662" t="s">
        <v>199</v>
      </c>
      <c r="H7" s="675">
        <v>88</v>
      </c>
      <c r="I7" s="661">
        <f t="shared" si="1"/>
        <v>30</v>
      </c>
      <c r="J7" s="550">
        <v>74</v>
      </c>
      <c r="K7" s="661">
        <f t="shared" si="2"/>
        <v>30</v>
      </c>
      <c r="L7" s="663">
        <v>50</v>
      </c>
      <c r="M7" s="661">
        <f t="shared" si="3"/>
        <v>20</v>
      </c>
      <c r="N7" s="663">
        <v>48</v>
      </c>
      <c r="O7" s="661">
        <f t="shared" si="4"/>
        <v>20</v>
      </c>
      <c r="P7" s="262">
        <f t="shared" si="5"/>
        <v>110</v>
      </c>
      <c r="Q7" s="606">
        <f t="shared" si="6"/>
        <v>0</v>
      </c>
      <c r="R7" s="607">
        <f t="shared" si="7"/>
        <v>110.00000000000001</v>
      </c>
      <c r="S7" s="607">
        <f t="shared" si="8"/>
        <v>4</v>
      </c>
      <c r="T7" s="664" t="s">
        <v>200</v>
      </c>
      <c r="U7" s="664" t="s">
        <v>74</v>
      </c>
      <c r="V7" s="661">
        <f t="shared" si="9"/>
        <v>0</v>
      </c>
      <c r="W7" s="263">
        <f t="shared" si="10"/>
        <v>1</v>
      </c>
      <c r="X7" s="665" t="s">
        <v>7</v>
      </c>
      <c r="Y7" s="666">
        <f t="shared" si="11"/>
        <v>15</v>
      </c>
      <c r="Z7" s="666">
        <f t="shared" si="12"/>
        <v>3</v>
      </c>
      <c r="AA7" s="676" t="s">
        <v>3564</v>
      </c>
      <c r="AB7" s="677" t="s">
        <v>7</v>
      </c>
      <c r="AC7" s="677" t="s">
        <v>3565</v>
      </c>
      <c r="AD7" s="677" t="s">
        <v>8</v>
      </c>
      <c r="AE7" s="666">
        <f t="shared" si="13"/>
        <v>15</v>
      </c>
      <c r="AF7" s="666">
        <f t="shared" si="14"/>
        <v>3</v>
      </c>
      <c r="AG7" s="265">
        <f t="shared" si="15"/>
        <v>11</v>
      </c>
      <c r="AH7" s="265">
        <f t="shared" si="16"/>
        <v>0</v>
      </c>
      <c r="AI7" s="265">
        <f t="shared" si="17"/>
        <v>0</v>
      </c>
      <c r="AJ7" s="265">
        <f t="shared" si="18"/>
        <v>0</v>
      </c>
      <c r="AK7" s="265">
        <f t="shared" si="19"/>
        <v>0</v>
      </c>
      <c r="AL7" s="266">
        <f t="shared" si="20"/>
        <v>11</v>
      </c>
      <c r="AM7" s="665" t="s">
        <v>1567</v>
      </c>
      <c r="AN7" s="667" t="s">
        <v>74</v>
      </c>
      <c r="AO7" s="666">
        <f t="shared" si="21"/>
        <v>0</v>
      </c>
      <c r="AP7" s="666">
        <f t="shared" si="22"/>
        <v>0</v>
      </c>
      <c r="AQ7" s="554" t="s">
        <v>14</v>
      </c>
      <c r="AR7" s="668">
        <f t="shared" si="23"/>
        <v>8</v>
      </c>
      <c r="AS7" s="668">
        <f t="shared" si="24"/>
        <v>6</v>
      </c>
      <c r="AT7" s="268" t="s">
        <v>246</v>
      </c>
      <c r="AU7" s="669">
        <v>9</v>
      </c>
      <c r="AV7" s="670">
        <f t="shared" si="25"/>
        <v>2</v>
      </c>
      <c r="AW7" s="671" t="s">
        <v>268</v>
      </c>
      <c r="AX7" s="554">
        <v>10</v>
      </c>
      <c r="AY7" s="670">
        <f t="shared" si="26"/>
        <v>2</v>
      </c>
      <c r="AZ7" s="269">
        <f t="shared" si="27"/>
        <v>10</v>
      </c>
      <c r="BA7" s="269">
        <f t="shared" si="28"/>
        <v>1</v>
      </c>
      <c r="BB7" s="269">
        <f t="shared" si="29"/>
        <v>0</v>
      </c>
      <c r="BC7" s="269">
        <f t="shared" si="30"/>
        <v>0</v>
      </c>
      <c r="BD7" s="269">
        <f t="shared" si="31"/>
        <v>0</v>
      </c>
      <c r="BE7" s="270">
        <f t="shared" si="32"/>
        <v>16.666666666666668</v>
      </c>
      <c r="BF7" s="665" t="s">
        <v>3602</v>
      </c>
      <c r="BG7" s="682" t="s">
        <v>175</v>
      </c>
      <c r="BH7" s="665" t="s">
        <v>175</v>
      </c>
      <c r="BI7" s="672" t="s">
        <v>3567</v>
      </c>
      <c r="BJ7" s="678" t="s">
        <v>3603</v>
      </c>
      <c r="BK7" s="679" t="s">
        <v>3604</v>
      </c>
      <c r="BL7" s="677" t="s">
        <v>3605</v>
      </c>
      <c r="BM7" s="680" t="s">
        <v>3606</v>
      </c>
      <c r="BN7" s="680" t="s">
        <v>3607</v>
      </c>
      <c r="BO7" s="677" t="s">
        <v>3608</v>
      </c>
    </row>
    <row r="8" spans="1:67" ht="19.5" customHeight="1">
      <c r="A8" s="660" t="s">
        <v>1425</v>
      </c>
      <c r="B8" s="635" t="s">
        <v>1426</v>
      </c>
      <c r="C8" s="324" t="s">
        <v>1415</v>
      </c>
      <c r="D8" s="675">
        <v>97</v>
      </c>
      <c r="E8" s="550">
        <v>72</v>
      </c>
      <c r="F8" s="661">
        <f t="shared" si="0"/>
        <v>30</v>
      </c>
      <c r="G8" s="662" t="s">
        <v>199</v>
      </c>
      <c r="H8" s="675">
        <v>99</v>
      </c>
      <c r="I8" s="661">
        <f t="shared" si="1"/>
        <v>40</v>
      </c>
      <c r="J8" s="550">
        <v>91</v>
      </c>
      <c r="K8" s="661">
        <f t="shared" si="2"/>
        <v>40</v>
      </c>
      <c r="L8" s="663">
        <v>75</v>
      </c>
      <c r="M8" s="661">
        <f t="shared" si="3"/>
        <v>30</v>
      </c>
      <c r="N8" s="663">
        <v>100</v>
      </c>
      <c r="O8" s="661">
        <f t="shared" si="4"/>
        <v>40</v>
      </c>
      <c r="P8" s="262">
        <f t="shared" si="5"/>
        <v>180</v>
      </c>
      <c r="Q8" s="606">
        <f t="shared" si="6"/>
        <v>0</v>
      </c>
      <c r="R8" s="607">
        <f t="shared" si="7"/>
        <v>180</v>
      </c>
      <c r="S8" s="607">
        <f t="shared" si="8"/>
        <v>8</v>
      </c>
      <c r="T8" s="664" t="s">
        <v>200</v>
      </c>
      <c r="U8" s="664" t="s">
        <v>74</v>
      </c>
      <c r="V8" s="661">
        <f t="shared" si="9"/>
        <v>0</v>
      </c>
      <c r="W8" s="263">
        <f t="shared" si="10"/>
        <v>1</v>
      </c>
      <c r="X8" s="665" t="s">
        <v>7</v>
      </c>
      <c r="Y8" s="666">
        <f t="shared" si="11"/>
        <v>15</v>
      </c>
      <c r="Z8" s="666">
        <f t="shared" si="12"/>
        <v>3</v>
      </c>
      <c r="AA8" s="676" t="s">
        <v>3574</v>
      </c>
      <c r="AB8" s="677" t="s">
        <v>8</v>
      </c>
      <c r="AC8" s="677" t="s">
        <v>3609</v>
      </c>
      <c r="AD8" s="677" t="s">
        <v>8</v>
      </c>
      <c r="AE8" s="666">
        <f t="shared" si="13"/>
        <v>10</v>
      </c>
      <c r="AF8" s="666">
        <f t="shared" si="14"/>
        <v>2</v>
      </c>
      <c r="AG8" s="265">
        <f t="shared" si="15"/>
        <v>14</v>
      </c>
      <c r="AH8" s="265">
        <f t="shared" si="16"/>
        <v>0</v>
      </c>
      <c r="AI8" s="265">
        <f t="shared" si="17"/>
        <v>0</v>
      </c>
      <c r="AJ8" s="265">
        <f t="shared" si="18"/>
        <v>0</v>
      </c>
      <c r="AK8" s="265">
        <f t="shared" si="19"/>
        <v>0</v>
      </c>
      <c r="AL8" s="266">
        <f t="shared" si="20"/>
        <v>14</v>
      </c>
      <c r="AM8" s="665" t="s">
        <v>1567</v>
      </c>
      <c r="AN8" s="667" t="s">
        <v>74</v>
      </c>
      <c r="AO8" s="666">
        <f t="shared" si="21"/>
        <v>0</v>
      </c>
      <c r="AP8" s="666">
        <f t="shared" si="22"/>
        <v>0</v>
      </c>
      <c r="AQ8" s="554" t="s">
        <v>13</v>
      </c>
      <c r="AR8" s="668">
        <f t="shared" si="23"/>
        <v>10</v>
      </c>
      <c r="AS8" s="668">
        <f t="shared" si="24"/>
        <v>8</v>
      </c>
      <c r="AT8" s="268" t="s">
        <v>246</v>
      </c>
      <c r="AU8" s="669">
        <v>8</v>
      </c>
      <c r="AV8" s="670">
        <f t="shared" si="25"/>
        <v>1</v>
      </c>
      <c r="AW8" s="671" t="s">
        <v>268</v>
      </c>
      <c r="AX8" s="554">
        <v>10</v>
      </c>
      <c r="AY8" s="670">
        <f t="shared" si="26"/>
        <v>2</v>
      </c>
      <c r="AZ8" s="269">
        <f t="shared" si="27"/>
        <v>11</v>
      </c>
      <c r="BA8" s="269">
        <f t="shared" si="28"/>
        <v>1</v>
      </c>
      <c r="BB8" s="269">
        <f t="shared" si="29"/>
        <v>0</v>
      </c>
      <c r="BC8" s="269">
        <f t="shared" si="30"/>
        <v>0</v>
      </c>
      <c r="BD8" s="269">
        <f t="shared" si="31"/>
        <v>0</v>
      </c>
      <c r="BE8" s="270">
        <f t="shared" si="32"/>
        <v>18.333333333333332</v>
      </c>
      <c r="BF8" s="665" t="s">
        <v>3576</v>
      </c>
      <c r="BG8" s="682" t="s">
        <v>175</v>
      </c>
      <c r="BH8" s="665" t="s">
        <v>175</v>
      </c>
      <c r="BI8" s="672" t="s">
        <v>3610</v>
      </c>
      <c r="BJ8" s="673" t="s">
        <v>3611</v>
      </c>
      <c r="BK8" s="679" t="s">
        <v>3612</v>
      </c>
      <c r="BL8" s="677" t="s">
        <v>3613</v>
      </c>
      <c r="BM8" s="680" t="s">
        <v>3614</v>
      </c>
      <c r="BN8" s="680" t="s">
        <v>3615</v>
      </c>
      <c r="BO8" s="677" t="s">
        <v>3616</v>
      </c>
    </row>
    <row r="9" spans="1:67" ht="19.5" customHeight="1">
      <c r="A9" s="660" t="s">
        <v>1427</v>
      </c>
      <c r="B9" s="635" t="s">
        <v>581</v>
      </c>
      <c r="C9" s="324" t="s">
        <v>1415</v>
      </c>
      <c r="D9" s="675">
        <v>95.5</v>
      </c>
      <c r="E9" s="550">
        <v>51</v>
      </c>
      <c r="F9" s="661">
        <f t="shared" si="0"/>
        <v>20</v>
      </c>
      <c r="G9" s="662" t="s">
        <v>199</v>
      </c>
      <c r="H9" s="675">
        <v>84</v>
      </c>
      <c r="I9" s="661">
        <f t="shared" si="1"/>
        <v>30</v>
      </c>
      <c r="J9" s="550">
        <v>81</v>
      </c>
      <c r="K9" s="661">
        <f t="shared" si="2"/>
        <v>30</v>
      </c>
      <c r="L9" s="663">
        <v>53</v>
      </c>
      <c r="M9" s="661">
        <f t="shared" si="3"/>
        <v>20</v>
      </c>
      <c r="N9" s="663">
        <v>64</v>
      </c>
      <c r="O9" s="661">
        <f t="shared" si="4"/>
        <v>20</v>
      </c>
      <c r="P9" s="262">
        <f t="shared" si="5"/>
        <v>120</v>
      </c>
      <c r="Q9" s="606">
        <f t="shared" si="6"/>
        <v>0</v>
      </c>
      <c r="R9" s="607">
        <f t="shared" si="7"/>
        <v>120</v>
      </c>
      <c r="S9" s="607">
        <f t="shared" si="8"/>
        <v>6</v>
      </c>
      <c r="T9" s="664" t="s">
        <v>200</v>
      </c>
      <c r="U9" s="664" t="s">
        <v>74</v>
      </c>
      <c r="V9" s="661">
        <f t="shared" si="9"/>
        <v>0</v>
      </c>
      <c r="W9" s="263">
        <f t="shared" si="10"/>
        <v>1</v>
      </c>
      <c r="X9" s="665" t="s">
        <v>7</v>
      </c>
      <c r="Y9" s="666">
        <f t="shared" si="11"/>
        <v>15</v>
      </c>
      <c r="Z9" s="666">
        <f t="shared" si="12"/>
        <v>3</v>
      </c>
      <c r="AA9" s="665" t="s">
        <v>3617</v>
      </c>
      <c r="AB9" s="665" t="s">
        <v>8</v>
      </c>
      <c r="AC9" s="665" t="s">
        <v>3609</v>
      </c>
      <c r="AD9" s="665" t="s">
        <v>8</v>
      </c>
      <c r="AE9" s="666">
        <f t="shared" si="13"/>
        <v>10</v>
      </c>
      <c r="AF9" s="666">
        <f t="shared" si="14"/>
        <v>2</v>
      </c>
      <c r="AG9" s="265">
        <f t="shared" si="15"/>
        <v>12</v>
      </c>
      <c r="AH9" s="265">
        <f t="shared" si="16"/>
        <v>0</v>
      </c>
      <c r="AI9" s="265">
        <f t="shared" si="17"/>
        <v>0</v>
      </c>
      <c r="AJ9" s="265">
        <f t="shared" si="18"/>
        <v>0</v>
      </c>
      <c r="AK9" s="265">
        <f t="shared" si="19"/>
        <v>0</v>
      </c>
      <c r="AL9" s="266">
        <f t="shared" si="20"/>
        <v>12</v>
      </c>
      <c r="AM9" s="665" t="s">
        <v>1567</v>
      </c>
      <c r="AN9" s="667" t="s">
        <v>74</v>
      </c>
      <c r="AO9" s="666">
        <f t="shared" si="21"/>
        <v>0</v>
      </c>
      <c r="AP9" s="666">
        <f t="shared" si="22"/>
        <v>0</v>
      </c>
      <c r="AQ9" s="554" t="s">
        <v>13</v>
      </c>
      <c r="AR9" s="668">
        <f t="shared" si="23"/>
        <v>10</v>
      </c>
      <c r="AS9" s="668">
        <f t="shared" si="24"/>
        <v>8</v>
      </c>
      <c r="AT9" s="268" t="s">
        <v>246</v>
      </c>
      <c r="AU9" s="669">
        <v>8</v>
      </c>
      <c r="AV9" s="670">
        <f t="shared" si="25"/>
        <v>1</v>
      </c>
      <c r="AW9" s="671" t="s">
        <v>268</v>
      </c>
      <c r="AX9" s="554">
        <v>10</v>
      </c>
      <c r="AY9" s="670">
        <f t="shared" si="26"/>
        <v>2</v>
      </c>
      <c r="AZ9" s="269">
        <f t="shared" si="27"/>
        <v>11</v>
      </c>
      <c r="BA9" s="269">
        <f t="shared" si="28"/>
        <v>1</v>
      </c>
      <c r="BB9" s="269">
        <f t="shared" si="29"/>
        <v>0</v>
      </c>
      <c r="BC9" s="269">
        <f t="shared" si="30"/>
        <v>0</v>
      </c>
      <c r="BD9" s="269">
        <f t="shared" si="31"/>
        <v>0</v>
      </c>
      <c r="BE9" s="270">
        <f t="shared" si="32"/>
        <v>18.333333333333332</v>
      </c>
      <c r="BF9" s="665" t="s">
        <v>3576</v>
      </c>
      <c r="BG9" s="682" t="s">
        <v>175</v>
      </c>
      <c r="BH9" s="665" t="s">
        <v>175</v>
      </c>
      <c r="BI9" s="672" t="s">
        <v>3618</v>
      </c>
      <c r="BJ9" s="678" t="s">
        <v>3619</v>
      </c>
      <c r="BK9" s="674" t="s">
        <v>3578</v>
      </c>
      <c r="BL9" s="665" t="s">
        <v>3620</v>
      </c>
      <c r="BM9" s="673" t="s">
        <v>3621</v>
      </c>
      <c r="BN9" s="673" t="s">
        <v>3622</v>
      </c>
      <c r="BO9" s="665" t="s">
        <v>3623</v>
      </c>
    </row>
    <row r="10" spans="1:67" ht="19.5" customHeight="1">
      <c r="A10" s="660" t="s">
        <v>1428</v>
      </c>
      <c r="B10" s="635" t="s">
        <v>1429</v>
      </c>
      <c r="C10" s="324" t="s">
        <v>1415</v>
      </c>
      <c r="D10" s="675">
        <v>88</v>
      </c>
      <c r="E10" s="550">
        <v>70</v>
      </c>
      <c r="F10" s="661">
        <f t="shared" si="0"/>
        <v>30</v>
      </c>
      <c r="G10" s="662" t="s">
        <v>199</v>
      </c>
      <c r="H10" s="675">
        <v>80</v>
      </c>
      <c r="I10" s="661">
        <f t="shared" si="1"/>
        <v>30</v>
      </c>
      <c r="J10" s="550">
        <v>66</v>
      </c>
      <c r="K10" s="661">
        <f t="shared" si="2"/>
        <v>30</v>
      </c>
      <c r="L10" s="550">
        <v>50</v>
      </c>
      <c r="M10" s="661">
        <f t="shared" si="3"/>
        <v>20</v>
      </c>
      <c r="N10" s="663">
        <v>84</v>
      </c>
      <c r="O10" s="661">
        <f t="shared" si="4"/>
        <v>30</v>
      </c>
      <c r="P10" s="262">
        <f t="shared" si="5"/>
        <v>140</v>
      </c>
      <c r="Q10" s="606">
        <f t="shared" si="6"/>
        <v>0</v>
      </c>
      <c r="R10" s="607">
        <f t="shared" si="7"/>
        <v>140</v>
      </c>
      <c r="S10" s="607">
        <f t="shared" si="8"/>
        <v>6</v>
      </c>
      <c r="T10" s="664" t="s">
        <v>200</v>
      </c>
      <c r="U10" s="664" t="s">
        <v>74</v>
      </c>
      <c r="V10" s="661">
        <f t="shared" si="9"/>
        <v>0</v>
      </c>
      <c r="W10" s="263">
        <f t="shared" si="10"/>
        <v>1</v>
      </c>
      <c r="X10" s="665" t="s">
        <v>7</v>
      </c>
      <c r="Y10" s="666">
        <f t="shared" si="11"/>
        <v>15</v>
      </c>
      <c r="Z10" s="666">
        <f t="shared" si="12"/>
        <v>3</v>
      </c>
      <c r="AA10" s="676" t="s">
        <v>3617</v>
      </c>
      <c r="AB10" s="677" t="s">
        <v>8</v>
      </c>
      <c r="AC10" s="677" t="s">
        <v>3609</v>
      </c>
      <c r="AD10" s="677" t="s">
        <v>8</v>
      </c>
      <c r="AE10" s="666">
        <f t="shared" si="13"/>
        <v>10</v>
      </c>
      <c r="AF10" s="666">
        <f t="shared" si="14"/>
        <v>2</v>
      </c>
      <c r="AG10" s="265">
        <f t="shared" si="15"/>
        <v>12</v>
      </c>
      <c r="AH10" s="265">
        <f t="shared" si="16"/>
        <v>0</v>
      </c>
      <c r="AI10" s="265">
        <f t="shared" si="17"/>
        <v>0</v>
      </c>
      <c r="AJ10" s="265">
        <f t="shared" si="18"/>
        <v>0</v>
      </c>
      <c r="AK10" s="265">
        <f t="shared" si="19"/>
        <v>0</v>
      </c>
      <c r="AL10" s="266">
        <f t="shared" si="20"/>
        <v>12</v>
      </c>
      <c r="AM10" s="665" t="s">
        <v>1567</v>
      </c>
      <c r="AN10" s="667" t="s">
        <v>74</v>
      </c>
      <c r="AO10" s="666">
        <f t="shared" si="21"/>
        <v>0</v>
      </c>
      <c r="AP10" s="666">
        <f t="shared" si="22"/>
        <v>0</v>
      </c>
      <c r="AQ10" s="554" t="s">
        <v>13</v>
      </c>
      <c r="AR10" s="668">
        <f t="shared" si="23"/>
        <v>10</v>
      </c>
      <c r="AS10" s="668">
        <f t="shared" si="24"/>
        <v>8</v>
      </c>
      <c r="AT10" s="268" t="s">
        <v>246</v>
      </c>
      <c r="AU10" s="669">
        <v>8</v>
      </c>
      <c r="AV10" s="670">
        <f t="shared" si="25"/>
        <v>1</v>
      </c>
      <c r="AW10" s="671" t="s">
        <v>268</v>
      </c>
      <c r="AX10" s="554">
        <v>10</v>
      </c>
      <c r="AY10" s="670">
        <f t="shared" si="26"/>
        <v>2</v>
      </c>
      <c r="AZ10" s="269">
        <f t="shared" si="27"/>
        <v>11</v>
      </c>
      <c r="BA10" s="269">
        <f t="shared" si="28"/>
        <v>1</v>
      </c>
      <c r="BB10" s="269">
        <f t="shared" si="29"/>
        <v>0</v>
      </c>
      <c r="BC10" s="269">
        <f t="shared" si="30"/>
        <v>0</v>
      </c>
      <c r="BD10" s="269">
        <f t="shared" si="31"/>
        <v>0</v>
      </c>
      <c r="BE10" s="270">
        <f t="shared" si="32"/>
        <v>18.333333333333332</v>
      </c>
      <c r="BF10" s="665" t="s">
        <v>3576</v>
      </c>
      <c r="BG10" s="682" t="s">
        <v>175</v>
      </c>
      <c r="BH10" s="665" t="s">
        <v>175</v>
      </c>
      <c r="BI10" s="672" t="s">
        <v>3567</v>
      </c>
      <c r="BJ10" s="673" t="s">
        <v>3624</v>
      </c>
      <c r="BK10" s="679" t="s">
        <v>3578</v>
      </c>
      <c r="BL10" s="677" t="s">
        <v>3625</v>
      </c>
      <c r="BM10" s="680" t="s">
        <v>3626</v>
      </c>
      <c r="BN10" s="680" t="s">
        <v>3627</v>
      </c>
      <c r="BO10" s="677" t="s">
        <v>3628</v>
      </c>
    </row>
    <row r="11" spans="1:67" ht="19.5" customHeight="1">
      <c r="A11" s="660" t="s">
        <v>1430</v>
      </c>
      <c r="B11" s="635" t="s">
        <v>619</v>
      </c>
      <c r="C11" s="324" t="s">
        <v>1415</v>
      </c>
      <c r="D11" s="675">
        <v>93</v>
      </c>
      <c r="E11" s="550">
        <v>84</v>
      </c>
      <c r="F11" s="661">
        <f t="shared" si="0"/>
        <v>30</v>
      </c>
      <c r="G11" s="662" t="s">
        <v>199</v>
      </c>
      <c r="H11" s="675">
        <v>96</v>
      </c>
      <c r="I11" s="661">
        <f t="shared" si="1"/>
        <v>40</v>
      </c>
      <c r="J11" s="550">
        <v>82</v>
      </c>
      <c r="K11" s="661">
        <f t="shared" si="2"/>
        <v>30</v>
      </c>
      <c r="L11" s="663">
        <v>88</v>
      </c>
      <c r="M11" s="661">
        <f t="shared" si="3"/>
        <v>30</v>
      </c>
      <c r="N11" s="663">
        <v>100</v>
      </c>
      <c r="O11" s="661">
        <f t="shared" si="4"/>
        <v>40</v>
      </c>
      <c r="P11" s="262">
        <f t="shared" si="5"/>
        <v>170</v>
      </c>
      <c r="Q11" s="606">
        <f t="shared" si="6"/>
        <v>0</v>
      </c>
      <c r="R11" s="607">
        <f t="shared" si="7"/>
        <v>170</v>
      </c>
      <c r="S11" s="607">
        <f t="shared" si="8"/>
        <v>6</v>
      </c>
      <c r="T11" s="664" t="s">
        <v>200</v>
      </c>
      <c r="U11" s="664" t="s">
        <v>74</v>
      </c>
      <c r="V11" s="661">
        <f t="shared" si="9"/>
        <v>0</v>
      </c>
      <c r="W11" s="263">
        <f t="shared" si="10"/>
        <v>1</v>
      </c>
      <c r="X11" s="665" t="s">
        <v>7</v>
      </c>
      <c r="Y11" s="666">
        <f t="shared" si="11"/>
        <v>15</v>
      </c>
      <c r="Z11" s="666">
        <f t="shared" si="12"/>
        <v>3</v>
      </c>
      <c r="AA11" s="676" t="s">
        <v>3574</v>
      </c>
      <c r="AB11" s="677" t="s">
        <v>7</v>
      </c>
      <c r="AC11" s="677" t="s">
        <v>3609</v>
      </c>
      <c r="AD11" s="677" t="s">
        <v>8</v>
      </c>
      <c r="AE11" s="666">
        <f t="shared" ref="AE11:AE21" si="33">IF(AND(AB11="Excellent", AD12="Excellent"),20,IF(AND(AB11="Excellent",AD12="Good"),15,IF(AND(AB11="Excellent",AD12="Average"),15,IF(AND(AB11="Good", AD12="Excellent"),15,IF(AND(AB11="Good",AD12="Good"),15,IF(AND(AB11="Good",AD12="Average"),15,IF(AND(AB11="Average",AD12="Excellent"),15,IF(AND(AB11="Average",AD12="Good"),15,10))))))))</f>
        <v>15</v>
      </c>
      <c r="AF11" s="666">
        <f t="shared" si="14"/>
        <v>3</v>
      </c>
      <c r="AG11" s="265">
        <f t="shared" si="15"/>
        <v>13</v>
      </c>
      <c r="AH11" s="265">
        <f t="shared" si="16"/>
        <v>0</v>
      </c>
      <c r="AI11" s="265">
        <f t="shared" si="17"/>
        <v>0</v>
      </c>
      <c r="AJ11" s="265">
        <f t="shared" si="18"/>
        <v>0</v>
      </c>
      <c r="AK11" s="265">
        <f t="shared" si="19"/>
        <v>0</v>
      </c>
      <c r="AL11" s="266">
        <f t="shared" si="20"/>
        <v>13</v>
      </c>
      <c r="AM11" s="665" t="s">
        <v>1567</v>
      </c>
      <c r="AN11" s="667" t="s">
        <v>74</v>
      </c>
      <c r="AO11" s="666">
        <f t="shared" si="21"/>
        <v>0</v>
      </c>
      <c r="AP11" s="666">
        <f t="shared" si="22"/>
        <v>0</v>
      </c>
      <c r="AQ11" s="554" t="s">
        <v>13</v>
      </c>
      <c r="AR11" s="668">
        <f t="shared" si="23"/>
        <v>10</v>
      </c>
      <c r="AS11" s="668">
        <f t="shared" si="24"/>
        <v>8</v>
      </c>
      <c r="AT11" s="268" t="s">
        <v>246</v>
      </c>
      <c r="AU11" s="669">
        <v>8</v>
      </c>
      <c r="AV11" s="670">
        <f t="shared" si="25"/>
        <v>1</v>
      </c>
      <c r="AW11" s="671" t="s">
        <v>268</v>
      </c>
      <c r="AX11" s="554">
        <v>10</v>
      </c>
      <c r="AY11" s="670">
        <f t="shared" si="26"/>
        <v>2</v>
      </c>
      <c r="AZ11" s="269">
        <f t="shared" si="27"/>
        <v>11</v>
      </c>
      <c r="BA11" s="269">
        <f t="shared" si="28"/>
        <v>1</v>
      </c>
      <c r="BB11" s="269">
        <f t="shared" si="29"/>
        <v>0</v>
      </c>
      <c r="BC11" s="269">
        <f t="shared" si="30"/>
        <v>0</v>
      </c>
      <c r="BD11" s="269">
        <f t="shared" si="31"/>
        <v>0</v>
      </c>
      <c r="BE11" s="270">
        <f t="shared" si="32"/>
        <v>18.333333333333332</v>
      </c>
      <c r="BF11" s="665" t="s">
        <v>3576</v>
      </c>
      <c r="BG11" s="682" t="s">
        <v>175</v>
      </c>
      <c r="BH11" s="665" t="s">
        <v>175</v>
      </c>
      <c r="BI11" s="672" t="s">
        <v>3567</v>
      </c>
      <c r="BJ11" s="678" t="s">
        <v>3629</v>
      </c>
      <c r="BK11" s="679" t="s">
        <v>3612</v>
      </c>
      <c r="BL11" s="677" t="s">
        <v>3630</v>
      </c>
      <c r="BM11" s="680" t="s">
        <v>3631</v>
      </c>
      <c r="BN11" s="680" t="s">
        <v>3632</v>
      </c>
      <c r="BO11" s="677" t="s">
        <v>3633</v>
      </c>
    </row>
    <row r="12" spans="1:67" ht="19.5" customHeight="1">
      <c r="A12" s="660" t="s">
        <v>1431</v>
      </c>
      <c r="B12" s="635" t="s">
        <v>621</v>
      </c>
      <c r="C12" s="324" t="s">
        <v>1415</v>
      </c>
      <c r="D12" s="675">
        <v>95</v>
      </c>
      <c r="E12" s="550">
        <v>83</v>
      </c>
      <c r="F12" s="661">
        <f t="shared" si="0"/>
        <v>30</v>
      </c>
      <c r="G12" s="662" t="s">
        <v>199</v>
      </c>
      <c r="H12" s="675">
        <v>91</v>
      </c>
      <c r="I12" s="661">
        <f t="shared" si="1"/>
        <v>40</v>
      </c>
      <c r="J12" s="550">
        <v>76</v>
      </c>
      <c r="K12" s="661">
        <f t="shared" si="2"/>
        <v>30</v>
      </c>
      <c r="L12" s="663">
        <v>89</v>
      </c>
      <c r="M12" s="661">
        <f t="shared" si="3"/>
        <v>30</v>
      </c>
      <c r="N12" s="663">
        <v>84</v>
      </c>
      <c r="O12" s="661">
        <f t="shared" si="4"/>
        <v>30</v>
      </c>
      <c r="P12" s="262">
        <f t="shared" si="5"/>
        <v>160</v>
      </c>
      <c r="Q12" s="606">
        <f t="shared" si="6"/>
        <v>0</v>
      </c>
      <c r="R12" s="607">
        <f t="shared" si="7"/>
        <v>160</v>
      </c>
      <c r="S12" s="607">
        <f t="shared" si="8"/>
        <v>6</v>
      </c>
      <c r="T12" s="664" t="s">
        <v>200</v>
      </c>
      <c r="U12" s="664" t="s">
        <v>74</v>
      </c>
      <c r="V12" s="661">
        <f t="shared" si="9"/>
        <v>0</v>
      </c>
      <c r="W12" s="263">
        <f t="shared" si="10"/>
        <v>1</v>
      </c>
      <c r="X12" s="665" t="s">
        <v>7</v>
      </c>
      <c r="Y12" s="666">
        <f t="shared" si="11"/>
        <v>15</v>
      </c>
      <c r="Z12" s="666">
        <f t="shared" si="12"/>
        <v>3</v>
      </c>
      <c r="AA12" s="676" t="s">
        <v>3617</v>
      </c>
      <c r="AB12" s="677" t="s">
        <v>8</v>
      </c>
      <c r="AC12" s="677" t="s">
        <v>3565</v>
      </c>
      <c r="AD12" s="677" t="s">
        <v>8</v>
      </c>
      <c r="AE12" s="666">
        <f t="shared" si="33"/>
        <v>10</v>
      </c>
      <c r="AF12" s="666">
        <f t="shared" si="14"/>
        <v>2</v>
      </c>
      <c r="AG12" s="265">
        <f t="shared" si="15"/>
        <v>12</v>
      </c>
      <c r="AH12" s="265">
        <f t="shared" si="16"/>
        <v>0</v>
      </c>
      <c r="AI12" s="265">
        <f t="shared" si="17"/>
        <v>0</v>
      </c>
      <c r="AJ12" s="265">
        <f t="shared" si="18"/>
        <v>0</v>
      </c>
      <c r="AK12" s="265">
        <f t="shared" si="19"/>
        <v>0</v>
      </c>
      <c r="AL12" s="266">
        <f t="shared" si="20"/>
        <v>12</v>
      </c>
      <c r="AM12" s="665" t="s">
        <v>1567</v>
      </c>
      <c r="AN12" s="667" t="s">
        <v>74</v>
      </c>
      <c r="AO12" s="666">
        <f t="shared" si="21"/>
        <v>0</v>
      </c>
      <c r="AP12" s="666">
        <f t="shared" si="22"/>
        <v>0</v>
      </c>
      <c r="AQ12" s="554" t="s">
        <v>13</v>
      </c>
      <c r="AR12" s="668">
        <f t="shared" si="23"/>
        <v>10</v>
      </c>
      <c r="AS12" s="668">
        <f t="shared" si="24"/>
        <v>8</v>
      </c>
      <c r="AT12" s="268" t="s">
        <v>246</v>
      </c>
      <c r="AU12" s="669">
        <v>8</v>
      </c>
      <c r="AV12" s="670">
        <f t="shared" si="25"/>
        <v>1</v>
      </c>
      <c r="AW12" s="671" t="s">
        <v>268</v>
      </c>
      <c r="AX12" s="554">
        <v>10</v>
      </c>
      <c r="AY12" s="670">
        <f t="shared" si="26"/>
        <v>2</v>
      </c>
      <c r="AZ12" s="269">
        <f t="shared" si="27"/>
        <v>11</v>
      </c>
      <c r="BA12" s="269">
        <f t="shared" si="28"/>
        <v>1</v>
      </c>
      <c r="BB12" s="269">
        <f t="shared" si="29"/>
        <v>0</v>
      </c>
      <c r="BC12" s="269">
        <f t="shared" si="30"/>
        <v>0</v>
      </c>
      <c r="BD12" s="269">
        <f t="shared" si="31"/>
        <v>0</v>
      </c>
      <c r="BE12" s="270">
        <f t="shared" si="32"/>
        <v>18.333333333333332</v>
      </c>
      <c r="BF12" s="665" t="s">
        <v>3576</v>
      </c>
      <c r="BG12" s="682" t="s">
        <v>175</v>
      </c>
      <c r="BH12" s="665" t="s">
        <v>175</v>
      </c>
      <c r="BI12" s="672" t="s">
        <v>3567</v>
      </c>
      <c r="BJ12" s="678" t="s">
        <v>3634</v>
      </c>
      <c r="BK12" s="679" t="s">
        <v>2605</v>
      </c>
      <c r="BL12" s="677" t="s">
        <v>3635</v>
      </c>
      <c r="BM12" s="680" t="s">
        <v>3636</v>
      </c>
      <c r="BN12" s="680" t="s">
        <v>3637</v>
      </c>
      <c r="BO12" s="677" t="s">
        <v>3638</v>
      </c>
    </row>
    <row r="13" spans="1:67" ht="19.5" customHeight="1">
      <c r="A13" s="660" t="s">
        <v>1432</v>
      </c>
      <c r="B13" s="635" t="s">
        <v>623</v>
      </c>
      <c r="C13" s="324" t="s">
        <v>1415</v>
      </c>
      <c r="D13" s="675">
        <v>98.5</v>
      </c>
      <c r="E13" s="550">
        <v>74</v>
      </c>
      <c r="F13" s="661">
        <f t="shared" si="0"/>
        <v>30</v>
      </c>
      <c r="G13" s="662" t="s">
        <v>199</v>
      </c>
      <c r="H13" s="675">
        <v>84</v>
      </c>
      <c r="I13" s="661">
        <f t="shared" si="1"/>
        <v>30</v>
      </c>
      <c r="J13" s="550">
        <v>80</v>
      </c>
      <c r="K13" s="661">
        <f t="shared" si="2"/>
        <v>30</v>
      </c>
      <c r="L13" s="663">
        <v>71</v>
      </c>
      <c r="M13" s="661">
        <f t="shared" si="3"/>
        <v>30</v>
      </c>
      <c r="N13" s="663">
        <v>92</v>
      </c>
      <c r="O13" s="661">
        <f t="shared" si="4"/>
        <v>40</v>
      </c>
      <c r="P13" s="262">
        <f t="shared" si="5"/>
        <v>160</v>
      </c>
      <c r="Q13" s="606">
        <f t="shared" si="6"/>
        <v>0</v>
      </c>
      <c r="R13" s="607">
        <f t="shared" si="7"/>
        <v>160</v>
      </c>
      <c r="S13" s="607">
        <f t="shared" si="8"/>
        <v>6</v>
      </c>
      <c r="T13" s="664" t="s">
        <v>200</v>
      </c>
      <c r="U13" s="664" t="s">
        <v>74</v>
      </c>
      <c r="V13" s="661">
        <f t="shared" si="9"/>
        <v>0</v>
      </c>
      <c r="W13" s="263">
        <f t="shared" si="10"/>
        <v>1</v>
      </c>
      <c r="X13" s="665" t="s">
        <v>7</v>
      </c>
      <c r="Y13" s="666">
        <f t="shared" si="11"/>
        <v>15</v>
      </c>
      <c r="Z13" s="666">
        <f t="shared" si="12"/>
        <v>3</v>
      </c>
      <c r="AA13" s="676" t="s">
        <v>3564</v>
      </c>
      <c r="AB13" s="677" t="s">
        <v>7</v>
      </c>
      <c r="AC13" s="677" t="s">
        <v>3575</v>
      </c>
      <c r="AD13" s="677" t="s">
        <v>8</v>
      </c>
      <c r="AE13" s="666">
        <f t="shared" si="33"/>
        <v>15</v>
      </c>
      <c r="AF13" s="666">
        <f t="shared" si="14"/>
        <v>3</v>
      </c>
      <c r="AG13" s="265">
        <f t="shared" si="15"/>
        <v>13</v>
      </c>
      <c r="AH13" s="265">
        <f t="shared" si="16"/>
        <v>0</v>
      </c>
      <c r="AI13" s="265">
        <f t="shared" si="17"/>
        <v>0</v>
      </c>
      <c r="AJ13" s="265">
        <f t="shared" si="18"/>
        <v>0</v>
      </c>
      <c r="AK13" s="265">
        <f t="shared" si="19"/>
        <v>0</v>
      </c>
      <c r="AL13" s="266">
        <f t="shared" si="20"/>
        <v>13</v>
      </c>
      <c r="AM13" s="665" t="s">
        <v>1567</v>
      </c>
      <c r="AN13" s="667" t="s">
        <v>74</v>
      </c>
      <c r="AO13" s="666">
        <f t="shared" si="21"/>
        <v>0</v>
      </c>
      <c r="AP13" s="666">
        <f t="shared" si="22"/>
        <v>0</v>
      </c>
      <c r="AQ13" s="554" t="s">
        <v>13</v>
      </c>
      <c r="AR13" s="668">
        <f t="shared" si="23"/>
        <v>10</v>
      </c>
      <c r="AS13" s="668">
        <f t="shared" si="24"/>
        <v>8</v>
      </c>
      <c r="AT13" s="268" t="s">
        <v>246</v>
      </c>
      <c r="AU13" s="669">
        <v>8</v>
      </c>
      <c r="AV13" s="670">
        <f t="shared" si="25"/>
        <v>1</v>
      </c>
      <c r="AW13" s="671" t="s">
        <v>268</v>
      </c>
      <c r="AX13" s="554">
        <v>10</v>
      </c>
      <c r="AY13" s="670">
        <f t="shared" si="26"/>
        <v>2</v>
      </c>
      <c r="AZ13" s="269">
        <f t="shared" si="27"/>
        <v>11</v>
      </c>
      <c r="BA13" s="269">
        <f t="shared" si="28"/>
        <v>1</v>
      </c>
      <c r="BB13" s="269">
        <f t="shared" si="29"/>
        <v>0</v>
      </c>
      <c r="BC13" s="269">
        <f t="shared" si="30"/>
        <v>0</v>
      </c>
      <c r="BD13" s="269">
        <f t="shared" si="31"/>
        <v>0</v>
      </c>
      <c r="BE13" s="270">
        <f t="shared" si="32"/>
        <v>18.333333333333332</v>
      </c>
      <c r="BF13" s="665" t="s">
        <v>3576</v>
      </c>
      <c r="BG13" s="682" t="s">
        <v>175</v>
      </c>
      <c r="BH13" s="665" t="s">
        <v>175</v>
      </c>
      <c r="BI13" s="672" t="s">
        <v>3567</v>
      </c>
      <c r="BJ13" s="678" t="s">
        <v>3639</v>
      </c>
      <c r="BK13" s="679" t="s">
        <v>3612</v>
      </c>
      <c r="BL13" s="677" t="s">
        <v>3640</v>
      </c>
      <c r="BM13" s="680" t="s">
        <v>3641</v>
      </c>
      <c r="BN13" s="680" t="s">
        <v>3642</v>
      </c>
      <c r="BO13" s="677" t="s">
        <v>3643</v>
      </c>
    </row>
    <row r="14" spans="1:67" ht="19.5" customHeight="1">
      <c r="A14" s="660" t="s">
        <v>1433</v>
      </c>
      <c r="B14" s="635" t="s">
        <v>1434</v>
      </c>
      <c r="C14" s="324" t="s">
        <v>1415</v>
      </c>
      <c r="D14" s="675">
        <v>77</v>
      </c>
      <c r="E14" s="550">
        <v>48</v>
      </c>
      <c r="F14" s="661">
        <f t="shared" si="0"/>
        <v>20</v>
      </c>
      <c r="G14" s="662" t="s">
        <v>199</v>
      </c>
      <c r="H14" s="675">
        <v>78</v>
      </c>
      <c r="I14" s="661">
        <f t="shared" si="1"/>
        <v>30</v>
      </c>
      <c r="J14" s="550">
        <v>81</v>
      </c>
      <c r="K14" s="661">
        <f t="shared" si="2"/>
        <v>30</v>
      </c>
      <c r="L14" s="663">
        <v>50</v>
      </c>
      <c r="M14" s="661">
        <f t="shared" si="3"/>
        <v>20</v>
      </c>
      <c r="N14" s="663">
        <v>86</v>
      </c>
      <c r="O14" s="661">
        <f t="shared" si="4"/>
        <v>30</v>
      </c>
      <c r="P14" s="262">
        <f t="shared" si="5"/>
        <v>130</v>
      </c>
      <c r="Q14" s="606">
        <f t="shared" si="6"/>
        <v>0</v>
      </c>
      <c r="R14" s="607">
        <f t="shared" si="7"/>
        <v>130</v>
      </c>
      <c r="S14" s="607">
        <f t="shared" si="8"/>
        <v>6</v>
      </c>
      <c r="T14" s="664" t="s">
        <v>200</v>
      </c>
      <c r="U14" s="664" t="s">
        <v>74</v>
      </c>
      <c r="V14" s="661">
        <f t="shared" si="9"/>
        <v>0</v>
      </c>
      <c r="W14" s="263">
        <f t="shared" si="10"/>
        <v>1</v>
      </c>
      <c r="X14" s="665" t="s">
        <v>7</v>
      </c>
      <c r="Y14" s="666">
        <f t="shared" si="11"/>
        <v>15</v>
      </c>
      <c r="Z14" s="666">
        <f t="shared" si="12"/>
        <v>3</v>
      </c>
      <c r="AA14" s="676" t="s">
        <v>3596</v>
      </c>
      <c r="AB14" s="677" t="s">
        <v>7</v>
      </c>
      <c r="AC14" s="677" t="s">
        <v>3575</v>
      </c>
      <c r="AD14" s="677" t="s">
        <v>7</v>
      </c>
      <c r="AE14" s="666">
        <f t="shared" si="33"/>
        <v>15</v>
      </c>
      <c r="AF14" s="666">
        <f t="shared" si="14"/>
        <v>3</v>
      </c>
      <c r="AG14" s="265">
        <f t="shared" si="15"/>
        <v>13</v>
      </c>
      <c r="AH14" s="265">
        <f t="shared" si="16"/>
        <v>0</v>
      </c>
      <c r="AI14" s="265">
        <f t="shared" si="17"/>
        <v>0</v>
      </c>
      <c r="AJ14" s="265">
        <f t="shared" si="18"/>
        <v>0</v>
      </c>
      <c r="AK14" s="265">
        <f t="shared" si="19"/>
        <v>0</v>
      </c>
      <c r="AL14" s="266">
        <f t="shared" si="20"/>
        <v>13</v>
      </c>
      <c r="AM14" s="665" t="s">
        <v>1567</v>
      </c>
      <c r="AN14" s="667" t="s">
        <v>74</v>
      </c>
      <c r="AO14" s="666">
        <f t="shared" si="21"/>
        <v>0</v>
      </c>
      <c r="AP14" s="666">
        <f t="shared" si="22"/>
        <v>0</v>
      </c>
      <c r="AQ14" s="554" t="s">
        <v>13</v>
      </c>
      <c r="AR14" s="668">
        <f t="shared" si="23"/>
        <v>10</v>
      </c>
      <c r="AS14" s="668">
        <f t="shared" si="24"/>
        <v>8</v>
      </c>
      <c r="AT14" s="268" t="s">
        <v>246</v>
      </c>
      <c r="AU14" s="669">
        <v>8</v>
      </c>
      <c r="AV14" s="670">
        <f t="shared" si="25"/>
        <v>1</v>
      </c>
      <c r="AW14" s="671" t="s">
        <v>268</v>
      </c>
      <c r="AX14" s="554">
        <v>5</v>
      </c>
      <c r="AY14" s="670">
        <f t="shared" si="26"/>
        <v>1</v>
      </c>
      <c r="AZ14" s="269">
        <f t="shared" si="27"/>
        <v>10</v>
      </c>
      <c r="BA14" s="269">
        <f t="shared" si="28"/>
        <v>1</v>
      </c>
      <c r="BB14" s="269">
        <f t="shared" si="29"/>
        <v>0</v>
      </c>
      <c r="BC14" s="269">
        <f t="shared" si="30"/>
        <v>0</v>
      </c>
      <c r="BD14" s="269">
        <f t="shared" si="31"/>
        <v>0</v>
      </c>
      <c r="BE14" s="270">
        <f t="shared" si="32"/>
        <v>16.666666666666668</v>
      </c>
      <c r="BF14" s="665" t="s">
        <v>3576</v>
      </c>
      <c r="BG14" s="682" t="s">
        <v>175</v>
      </c>
      <c r="BH14" s="665" t="s">
        <v>175</v>
      </c>
      <c r="BI14" s="672" t="s">
        <v>3644</v>
      </c>
      <c r="BJ14" s="678" t="s">
        <v>3645</v>
      </c>
      <c r="BK14" s="679" t="s">
        <v>2605</v>
      </c>
      <c r="BL14" s="677" t="s">
        <v>3646</v>
      </c>
      <c r="BM14" s="680" t="s">
        <v>3647</v>
      </c>
      <c r="BN14" s="680" t="s">
        <v>3648</v>
      </c>
      <c r="BO14" s="677" t="s">
        <v>3649</v>
      </c>
    </row>
    <row r="15" spans="1:67" ht="19.5" customHeight="1">
      <c r="A15" s="660" t="s">
        <v>1435</v>
      </c>
      <c r="B15" s="635" t="s">
        <v>1436</v>
      </c>
      <c r="C15" s="324" t="s">
        <v>1415</v>
      </c>
      <c r="D15" s="675">
        <v>96</v>
      </c>
      <c r="E15" s="550">
        <v>29</v>
      </c>
      <c r="F15" s="661">
        <f t="shared" si="0"/>
        <v>10</v>
      </c>
      <c r="G15" s="662" t="s">
        <v>199</v>
      </c>
      <c r="H15" s="675">
        <v>87</v>
      </c>
      <c r="I15" s="661">
        <f t="shared" si="1"/>
        <v>30</v>
      </c>
      <c r="J15" s="550">
        <v>79</v>
      </c>
      <c r="K15" s="661">
        <f t="shared" si="2"/>
        <v>30</v>
      </c>
      <c r="L15" s="663">
        <v>51</v>
      </c>
      <c r="M15" s="661">
        <f t="shared" si="3"/>
        <v>20</v>
      </c>
      <c r="N15" s="663">
        <v>64</v>
      </c>
      <c r="O15" s="661">
        <f t="shared" si="4"/>
        <v>20</v>
      </c>
      <c r="P15" s="262">
        <f t="shared" si="5"/>
        <v>110</v>
      </c>
      <c r="Q15" s="606">
        <f t="shared" si="6"/>
        <v>0</v>
      </c>
      <c r="R15" s="607">
        <f t="shared" si="7"/>
        <v>110.00000000000001</v>
      </c>
      <c r="S15" s="607">
        <f t="shared" si="8"/>
        <v>4</v>
      </c>
      <c r="T15" s="664" t="s">
        <v>200</v>
      </c>
      <c r="U15" s="664" t="s">
        <v>74</v>
      </c>
      <c r="V15" s="661">
        <f t="shared" si="9"/>
        <v>0</v>
      </c>
      <c r="W15" s="263">
        <f t="shared" si="10"/>
        <v>1</v>
      </c>
      <c r="X15" s="665" t="s">
        <v>7</v>
      </c>
      <c r="Y15" s="666">
        <f t="shared" si="11"/>
        <v>15</v>
      </c>
      <c r="Z15" s="666">
        <f t="shared" si="12"/>
        <v>3</v>
      </c>
      <c r="AA15" s="676" t="s">
        <v>3574</v>
      </c>
      <c r="AB15" s="677" t="s">
        <v>8</v>
      </c>
      <c r="AC15" s="677" t="s">
        <v>3583</v>
      </c>
      <c r="AD15" s="677" t="s">
        <v>8</v>
      </c>
      <c r="AE15" s="666">
        <f t="shared" si="33"/>
        <v>10</v>
      </c>
      <c r="AF15" s="666">
        <f t="shared" si="14"/>
        <v>2</v>
      </c>
      <c r="AG15" s="265">
        <f t="shared" si="15"/>
        <v>10</v>
      </c>
      <c r="AH15" s="265">
        <f t="shared" si="16"/>
        <v>0</v>
      </c>
      <c r="AI15" s="265">
        <f t="shared" si="17"/>
        <v>0</v>
      </c>
      <c r="AJ15" s="265">
        <f t="shared" si="18"/>
        <v>0</v>
      </c>
      <c r="AK15" s="265">
        <f t="shared" si="19"/>
        <v>0</v>
      </c>
      <c r="AL15" s="266">
        <f t="shared" si="20"/>
        <v>10</v>
      </c>
      <c r="AM15" s="665" t="s">
        <v>1567</v>
      </c>
      <c r="AN15" s="667" t="s">
        <v>74</v>
      </c>
      <c r="AO15" s="666">
        <f t="shared" si="21"/>
        <v>0</v>
      </c>
      <c r="AP15" s="666">
        <f t="shared" si="22"/>
        <v>0</v>
      </c>
      <c r="AQ15" s="554" t="s">
        <v>13</v>
      </c>
      <c r="AR15" s="668">
        <f t="shared" si="23"/>
        <v>10</v>
      </c>
      <c r="AS15" s="668">
        <f t="shared" si="24"/>
        <v>8</v>
      </c>
      <c r="AT15" s="268" t="s">
        <v>246</v>
      </c>
      <c r="AU15" s="669">
        <v>8</v>
      </c>
      <c r="AV15" s="670">
        <f t="shared" si="25"/>
        <v>1</v>
      </c>
      <c r="AW15" s="671" t="s">
        <v>268</v>
      </c>
      <c r="AX15" s="554">
        <v>10</v>
      </c>
      <c r="AY15" s="670">
        <f t="shared" si="26"/>
        <v>2</v>
      </c>
      <c r="AZ15" s="269">
        <f t="shared" si="27"/>
        <v>11</v>
      </c>
      <c r="BA15" s="269">
        <f t="shared" si="28"/>
        <v>1</v>
      </c>
      <c r="BB15" s="269">
        <f t="shared" si="29"/>
        <v>0</v>
      </c>
      <c r="BC15" s="269">
        <f t="shared" si="30"/>
        <v>0</v>
      </c>
      <c r="BD15" s="269">
        <f t="shared" si="31"/>
        <v>0</v>
      </c>
      <c r="BE15" s="270">
        <f t="shared" si="32"/>
        <v>18.333333333333332</v>
      </c>
      <c r="BF15" s="665" t="s">
        <v>3576</v>
      </c>
      <c r="BG15" s="682" t="s">
        <v>175</v>
      </c>
      <c r="BH15" s="665" t="s">
        <v>175</v>
      </c>
      <c r="BI15" s="672" t="s">
        <v>3567</v>
      </c>
      <c r="BJ15" s="678" t="s">
        <v>3650</v>
      </c>
      <c r="BK15" s="679" t="s">
        <v>3612</v>
      </c>
      <c r="BL15" s="677" t="s">
        <v>3651</v>
      </c>
      <c r="BM15" s="680" t="s">
        <v>3652</v>
      </c>
      <c r="BN15" s="680" t="s">
        <v>3653</v>
      </c>
      <c r="BO15" s="677" t="s">
        <v>3654</v>
      </c>
    </row>
    <row r="16" spans="1:67" ht="19.5" customHeight="1">
      <c r="A16" s="660" t="s">
        <v>1437</v>
      </c>
      <c r="B16" s="635" t="s">
        <v>1438</v>
      </c>
      <c r="C16" s="324" t="s">
        <v>1415</v>
      </c>
      <c r="D16" s="675">
        <v>95</v>
      </c>
      <c r="E16" s="550">
        <v>51</v>
      </c>
      <c r="F16" s="661">
        <f t="shared" si="0"/>
        <v>20</v>
      </c>
      <c r="G16" s="662" t="s">
        <v>199</v>
      </c>
      <c r="H16" s="675">
        <v>92</v>
      </c>
      <c r="I16" s="661">
        <f t="shared" si="1"/>
        <v>40</v>
      </c>
      <c r="J16" s="550">
        <v>74</v>
      </c>
      <c r="K16" s="661">
        <f t="shared" si="2"/>
        <v>30</v>
      </c>
      <c r="L16" s="663">
        <v>67</v>
      </c>
      <c r="M16" s="661">
        <f t="shared" si="3"/>
        <v>30</v>
      </c>
      <c r="N16" s="663">
        <v>66</v>
      </c>
      <c r="O16" s="661">
        <f t="shared" si="4"/>
        <v>30</v>
      </c>
      <c r="P16" s="262">
        <f t="shared" si="5"/>
        <v>150</v>
      </c>
      <c r="Q16" s="606">
        <f t="shared" si="6"/>
        <v>0</v>
      </c>
      <c r="R16" s="607">
        <f t="shared" si="7"/>
        <v>150</v>
      </c>
      <c r="S16" s="607">
        <f t="shared" si="8"/>
        <v>6</v>
      </c>
      <c r="T16" s="664" t="s">
        <v>200</v>
      </c>
      <c r="U16" s="664" t="s">
        <v>74</v>
      </c>
      <c r="V16" s="661">
        <f t="shared" si="9"/>
        <v>0</v>
      </c>
      <c r="W16" s="263">
        <f t="shared" si="10"/>
        <v>1</v>
      </c>
      <c r="X16" s="665" t="s">
        <v>7</v>
      </c>
      <c r="Y16" s="666">
        <f t="shared" si="11"/>
        <v>15</v>
      </c>
      <c r="Z16" s="666">
        <f t="shared" si="12"/>
        <v>3</v>
      </c>
      <c r="AA16" s="676" t="s">
        <v>3596</v>
      </c>
      <c r="AB16" s="677" t="s">
        <v>7</v>
      </c>
      <c r="AC16" s="677" t="s">
        <v>3609</v>
      </c>
      <c r="AD16" s="677" t="s">
        <v>8</v>
      </c>
      <c r="AE16" s="666">
        <f t="shared" si="33"/>
        <v>15</v>
      </c>
      <c r="AF16" s="666">
        <f t="shared" si="14"/>
        <v>3</v>
      </c>
      <c r="AG16" s="265">
        <f t="shared" si="15"/>
        <v>13</v>
      </c>
      <c r="AH16" s="265">
        <f t="shared" si="16"/>
        <v>0</v>
      </c>
      <c r="AI16" s="265">
        <f t="shared" si="17"/>
        <v>0</v>
      </c>
      <c r="AJ16" s="265">
        <f t="shared" si="18"/>
        <v>0</v>
      </c>
      <c r="AK16" s="265">
        <f t="shared" si="19"/>
        <v>0</v>
      </c>
      <c r="AL16" s="266">
        <f t="shared" si="20"/>
        <v>13</v>
      </c>
      <c r="AM16" s="665" t="s">
        <v>1567</v>
      </c>
      <c r="AN16" s="667" t="s">
        <v>74</v>
      </c>
      <c r="AO16" s="666">
        <f t="shared" si="21"/>
        <v>0</v>
      </c>
      <c r="AP16" s="666">
        <f t="shared" si="22"/>
        <v>0</v>
      </c>
      <c r="AQ16" s="554" t="s">
        <v>13</v>
      </c>
      <c r="AR16" s="668">
        <f t="shared" si="23"/>
        <v>10</v>
      </c>
      <c r="AS16" s="668">
        <f t="shared" si="24"/>
        <v>8</v>
      </c>
      <c r="AT16" s="268" t="s">
        <v>246</v>
      </c>
      <c r="AU16" s="669">
        <v>8</v>
      </c>
      <c r="AV16" s="670">
        <f t="shared" si="25"/>
        <v>1</v>
      </c>
      <c r="AW16" s="671" t="s">
        <v>268</v>
      </c>
      <c r="AX16" s="554">
        <v>10</v>
      </c>
      <c r="AY16" s="670">
        <f t="shared" si="26"/>
        <v>2</v>
      </c>
      <c r="AZ16" s="269">
        <f t="shared" si="27"/>
        <v>11</v>
      </c>
      <c r="BA16" s="269">
        <f t="shared" si="28"/>
        <v>1</v>
      </c>
      <c r="BB16" s="269">
        <f t="shared" si="29"/>
        <v>0</v>
      </c>
      <c r="BC16" s="269">
        <f t="shared" si="30"/>
        <v>0</v>
      </c>
      <c r="BD16" s="269">
        <f t="shared" si="31"/>
        <v>0</v>
      </c>
      <c r="BE16" s="270">
        <f t="shared" si="32"/>
        <v>18.333333333333332</v>
      </c>
      <c r="BF16" s="665" t="s">
        <v>3576</v>
      </c>
      <c r="BG16" s="682" t="s">
        <v>175</v>
      </c>
      <c r="BH16" s="665" t="s">
        <v>175</v>
      </c>
      <c r="BI16" s="672" t="s">
        <v>3567</v>
      </c>
      <c r="BJ16" s="678" t="s">
        <v>3655</v>
      </c>
      <c r="BK16" s="679" t="s">
        <v>2605</v>
      </c>
      <c r="BL16" s="677" t="s">
        <v>3656</v>
      </c>
      <c r="BM16" s="680" t="s">
        <v>3657</v>
      </c>
      <c r="BN16" s="680" t="s">
        <v>3658</v>
      </c>
      <c r="BO16" s="677" t="s">
        <v>3659</v>
      </c>
    </row>
    <row r="17" spans="1:67" ht="19.5" customHeight="1">
      <c r="A17" s="660" t="s">
        <v>1439</v>
      </c>
      <c r="B17" s="635" t="s">
        <v>1440</v>
      </c>
      <c r="C17" s="324" t="s">
        <v>1415</v>
      </c>
      <c r="D17" s="675">
        <v>98</v>
      </c>
      <c r="E17" s="550">
        <v>32</v>
      </c>
      <c r="F17" s="661">
        <f t="shared" si="0"/>
        <v>10</v>
      </c>
      <c r="G17" s="662" t="s">
        <v>199</v>
      </c>
      <c r="H17" s="675">
        <v>97</v>
      </c>
      <c r="I17" s="661">
        <f t="shared" si="1"/>
        <v>40</v>
      </c>
      <c r="J17" s="550">
        <v>70</v>
      </c>
      <c r="K17" s="661">
        <f t="shared" si="2"/>
        <v>30</v>
      </c>
      <c r="L17" s="663">
        <v>60</v>
      </c>
      <c r="M17" s="661">
        <f t="shared" si="3"/>
        <v>20</v>
      </c>
      <c r="N17" s="663">
        <v>100</v>
      </c>
      <c r="O17" s="661">
        <f t="shared" si="4"/>
        <v>40</v>
      </c>
      <c r="P17" s="262">
        <f t="shared" si="5"/>
        <v>140</v>
      </c>
      <c r="Q17" s="606">
        <f t="shared" si="6"/>
        <v>0</v>
      </c>
      <c r="R17" s="607">
        <f t="shared" si="7"/>
        <v>140</v>
      </c>
      <c r="S17" s="607">
        <f t="shared" si="8"/>
        <v>6</v>
      </c>
      <c r="T17" s="664" t="s">
        <v>200</v>
      </c>
      <c r="U17" s="664" t="s">
        <v>74</v>
      </c>
      <c r="V17" s="661">
        <f t="shared" si="9"/>
        <v>0</v>
      </c>
      <c r="W17" s="263">
        <f t="shared" si="10"/>
        <v>1</v>
      </c>
      <c r="X17" s="665" t="s">
        <v>7</v>
      </c>
      <c r="Y17" s="666">
        <f t="shared" si="11"/>
        <v>15</v>
      </c>
      <c r="Z17" s="666">
        <f t="shared" si="12"/>
        <v>3</v>
      </c>
      <c r="AA17" s="676" t="s">
        <v>3617</v>
      </c>
      <c r="AB17" s="677" t="s">
        <v>8</v>
      </c>
      <c r="AC17" s="677" t="s">
        <v>3609</v>
      </c>
      <c r="AD17" s="677" t="s">
        <v>8</v>
      </c>
      <c r="AE17" s="666">
        <f t="shared" si="33"/>
        <v>10</v>
      </c>
      <c r="AF17" s="666">
        <f t="shared" si="14"/>
        <v>2</v>
      </c>
      <c r="AG17" s="265">
        <f t="shared" si="15"/>
        <v>12</v>
      </c>
      <c r="AH17" s="265">
        <f t="shared" si="16"/>
        <v>0</v>
      </c>
      <c r="AI17" s="265">
        <f t="shared" si="17"/>
        <v>0</v>
      </c>
      <c r="AJ17" s="265">
        <f t="shared" si="18"/>
        <v>0</v>
      </c>
      <c r="AK17" s="265">
        <f t="shared" si="19"/>
        <v>0</v>
      </c>
      <c r="AL17" s="266">
        <f t="shared" si="20"/>
        <v>12</v>
      </c>
      <c r="AM17" s="665" t="s">
        <v>1567</v>
      </c>
      <c r="AN17" s="667" t="s">
        <v>74</v>
      </c>
      <c r="AO17" s="666">
        <f t="shared" si="21"/>
        <v>0</v>
      </c>
      <c r="AP17" s="666">
        <f t="shared" si="22"/>
        <v>0</v>
      </c>
      <c r="AQ17" s="554" t="s">
        <v>13</v>
      </c>
      <c r="AR17" s="668">
        <f t="shared" si="23"/>
        <v>10</v>
      </c>
      <c r="AS17" s="668">
        <f t="shared" si="24"/>
        <v>8</v>
      </c>
      <c r="AT17" s="268" t="s">
        <v>246</v>
      </c>
      <c r="AU17" s="669">
        <v>8</v>
      </c>
      <c r="AV17" s="670">
        <f t="shared" si="25"/>
        <v>1</v>
      </c>
      <c r="AW17" s="671" t="s">
        <v>268</v>
      </c>
      <c r="AX17" s="554">
        <v>10</v>
      </c>
      <c r="AY17" s="670">
        <f t="shared" si="26"/>
        <v>2</v>
      </c>
      <c r="AZ17" s="269">
        <f t="shared" si="27"/>
        <v>11</v>
      </c>
      <c r="BA17" s="269">
        <f t="shared" si="28"/>
        <v>1</v>
      </c>
      <c r="BB17" s="269">
        <f t="shared" si="29"/>
        <v>0</v>
      </c>
      <c r="BC17" s="269">
        <f t="shared" si="30"/>
        <v>0</v>
      </c>
      <c r="BD17" s="269">
        <f t="shared" si="31"/>
        <v>0</v>
      </c>
      <c r="BE17" s="270">
        <f t="shared" si="32"/>
        <v>18.333333333333332</v>
      </c>
      <c r="BF17" s="665" t="s">
        <v>3576</v>
      </c>
      <c r="BG17" s="682" t="s">
        <v>175</v>
      </c>
      <c r="BH17" s="665" t="s">
        <v>175</v>
      </c>
      <c r="BI17" s="672" t="s">
        <v>3567</v>
      </c>
      <c r="BJ17" s="678" t="s">
        <v>3660</v>
      </c>
      <c r="BK17" s="679" t="s">
        <v>2605</v>
      </c>
      <c r="BL17" s="677" t="s">
        <v>3661</v>
      </c>
      <c r="BM17" s="680" t="s">
        <v>3662</v>
      </c>
      <c r="BN17" s="680" t="s">
        <v>3663</v>
      </c>
      <c r="BO17" s="677" t="s">
        <v>3664</v>
      </c>
    </row>
    <row r="18" spans="1:67" ht="19.5" customHeight="1">
      <c r="A18" s="660" t="s">
        <v>1441</v>
      </c>
      <c r="B18" s="635" t="s">
        <v>1442</v>
      </c>
      <c r="C18" s="324" t="s">
        <v>1415</v>
      </c>
      <c r="D18" s="675">
        <v>96</v>
      </c>
      <c r="E18" s="550">
        <v>71</v>
      </c>
      <c r="F18" s="661">
        <f t="shared" si="0"/>
        <v>30</v>
      </c>
      <c r="G18" s="662" t="s">
        <v>199</v>
      </c>
      <c r="H18" s="675">
        <v>92</v>
      </c>
      <c r="I18" s="661">
        <f t="shared" si="1"/>
        <v>40</v>
      </c>
      <c r="J18" s="550">
        <v>94</v>
      </c>
      <c r="K18" s="661">
        <f t="shared" si="2"/>
        <v>40</v>
      </c>
      <c r="L18" s="663">
        <v>61</v>
      </c>
      <c r="M18" s="661">
        <f t="shared" si="3"/>
        <v>20</v>
      </c>
      <c r="N18" s="663">
        <v>98</v>
      </c>
      <c r="O18" s="661">
        <f t="shared" si="4"/>
        <v>40</v>
      </c>
      <c r="P18" s="262">
        <f t="shared" si="5"/>
        <v>170</v>
      </c>
      <c r="Q18" s="606">
        <f t="shared" si="6"/>
        <v>0</v>
      </c>
      <c r="R18" s="607">
        <f t="shared" si="7"/>
        <v>170</v>
      </c>
      <c r="S18" s="607">
        <f t="shared" si="8"/>
        <v>6</v>
      </c>
      <c r="T18" s="664" t="s">
        <v>200</v>
      </c>
      <c r="U18" s="664" t="s">
        <v>74</v>
      </c>
      <c r="V18" s="661">
        <f t="shared" si="9"/>
        <v>0</v>
      </c>
      <c r="W18" s="263">
        <f t="shared" si="10"/>
        <v>1</v>
      </c>
      <c r="X18" s="665" t="s">
        <v>7</v>
      </c>
      <c r="Y18" s="666">
        <f t="shared" si="11"/>
        <v>15</v>
      </c>
      <c r="Z18" s="666">
        <f t="shared" si="12"/>
        <v>3</v>
      </c>
      <c r="AA18" s="676" t="s">
        <v>3617</v>
      </c>
      <c r="AB18" s="677" t="s">
        <v>8</v>
      </c>
      <c r="AC18" s="677" t="s">
        <v>3609</v>
      </c>
      <c r="AD18" s="677" t="s">
        <v>8</v>
      </c>
      <c r="AE18" s="666">
        <f t="shared" si="33"/>
        <v>15</v>
      </c>
      <c r="AF18" s="666">
        <f t="shared" si="14"/>
        <v>3</v>
      </c>
      <c r="AG18" s="265">
        <f t="shared" si="15"/>
        <v>13</v>
      </c>
      <c r="AH18" s="265">
        <f t="shared" si="16"/>
        <v>0</v>
      </c>
      <c r="AI18" s="265">
        <f t="shared" si="17"/>
        <v>0</v>
      </c>
      <c r="AJ18" s="265">
        <f t="shared" si="18"/>
        <v>0</v>
      </c>
      <c r="AK18" s="265">
        <f t="shared" si="19"/>
        <v>0</v>
      </c>
      <c r="AL18" s="266">
        <f t="shared" si="20"/>
        <v>13</v>
      </c>
      <c r="AM18" s="665" t="s">
        <v>1567</v>
      </c>
      <c r="AN18" s="667" t="s">
        <v>74</v>
      </c>
      <c r="AO18" s="666">
        <f t="shared" si="21"/>
        <v>0</v>
      </c>
      <c r="AP18" s="666">
        <f t="shared" si="22"/>
        <v>0</v>
      </c>
      <c r="AQ18" s="554" t="s">
        <v>13</v>
      </c>
      <c r="AR18" s="668">
        <f t="shared" si="23"/>
        <v>10</v>
      </c>
      <c r="AS18" s="668">
        <f t="shared" si="24"/>
        <v>8</v>
      </c>
      <c r="AT18" s="268" t="s">
        <v>246</v>
      </c>
      <c r="AU18" s="669">
        <v>8</v>
      </c>
      <c r="AV18" s="670">
        <f t="shared" si="25"/>
        <v>1</v>
      </c>
      <c r="AW18" s="671" t="s">
        <v>268</v>
      </c>
      <c r="AX18" s="554">
        <v>10</v>
      </c>
      <c r="AY18" s="670">
        <f t="shared" si="26"/>
        <v>2</v>
      </c>
      <c r="AZ18" s="269">
        <f t="shared" si="27"/>
        <v>11</v>
      </c>
      <c r="BA18" s="269">
        <f t="shared" si="28"/>
        <v>1</v>
      </c>
      <c r="BB18" s="269">
        <f t="shared" si="29"/>
        <v>0</v>
      </c>
      <c r="BC18" s="269">
        <f t="shared" si="30"/>
        <v>0</v>
      </c>
      <c r="BD18" s="269">
        <f t="shared" si="31"/>
        <v>0</v>
      </c>
      <c r="BE18" s="270">
        <f t="shared" si="32"/>
        <v>18.333333333333332</v>
      </c>
      <c r="BF18" s="665" t="s">
        <v>3576</v>
      </c>
      <c r="BG18" s="682" t="s">
        <v>175</v>
      </c>
      <c r="BH18" s="665" t="s">
        <v>175</v>
      </c>
      <c r="BI18" s="672" t="s">
        <v>3567</v>
      </c>
      <c r="BJ18" s="678" t="s">
        <v>3665</v>
      </c>
      <c r="BK18" s="679" t="s">
        <v>3666</v>
      </c>
      <c r="BL18" s="677" t="s">
        <v>3667</v>
      </c>
      <c r="BM18" s="680" t="s">
        <v>3668</v>
      </c>
      <c r="BN18" s="680" t="s">
        <v>3669</v>
      </c>
      <c r="BO18" s="677" t="s">
        <v>3670</v>
      </c>
    </row>
    <row r="19" spans="1:67" ht="19.5" customHeight="1">
      <c r="A19" s="660" t="s">
        <v>1443</v>
      </c>
      <c r="B19" s="635" t="s">
        <v>1444</v>
      </c>
      <c r="C19" s="324" t="s">
        <v>1415</v>
      </c>
      <c r="D19" s="675">
        <v>98</v>
      </c>
      <c r="E19" s="550">
        <v>86</v>
      </c>
      <c r="F19" s="661">
        <f t="shared" si="0"/>
        <v>30</v>
      </c>
      <c r="G19" s="662" t="s">
        <v>199</v>
      </c>
      <c r="H19" s="675">
        <v>91</v>
      </c>
      <c r="I19" s="661">
        <f t="shared" si="1"/>
        <v>40</v>
      </c>
      <c r="J19" s="550">
        <v>86</v>
      </c>
      <c r="K19" s="661">
        <f t="shared" si="2"/>
        <v>30</v>
      </c>
      <c r="L19" s="663">
        <v>80</v>
      </c>
      <c r="M19" s="661">
        <f t="shared" si="3"/>
        <v>30</v>
      </c>
      <c r="N19" s="663">
        <v>96</v>
      </c>
      <c r="O19" s="661">
        <f t="shared" si="4"/>
        <v>40</v>
      </c>
      <c r="P19" s="262">
        <f t="shared" si="5"/>
        <v>170</v>
      </c>
      <c r="Q19" s="606">
        <f t="shared" si="6"/>
        <v>0</v>
      </c>
      <c r="R19" s="607">
        <f t="shared" si="7"/>
        <v>170</v>
      </c>
      <c r="S19" s="607">
        <f t="shared" si="8"/>
        <v>6</v>
      </c>
      <c r="T19" s="664" t="s">
        <v>200</v>
      </c>
      <c r="U19" s="664" t="s">
        <v>74</v>
      </c>
      <c r="V19" s="661">
        <f t="shared" si="9"/>
        <v>0</v>
      </c>
      <c r="W19" s="263">
        <f t="shared" si="10"/>
        <v>1</v>
      </c>
      <c r="X19" s="676" t="s">
        <v>6</v>
      </c>
      <c r="Y19" s="666">
        <f t="shared" si="11"/>
        <v>20</v>
      </c>
      <c r="Z19" s="666">
        <f t="shared" si="12"/>
        <v>4</v>
      </c>
      <c r="AA19" s="676" t="s">
        <v>3564</v>
      </c>
      <c r="AB19" s="677" t="s">
        <v>7</v>
      </c>
      <c r="AC19" s="677" t="s">
        <v>3609</v>
      </c>
      <c r="AD19" s="677" t="s">
        <v>6</v>
      </c>
      <c r="AE19" s="666">
        <f t="shared" si="33"/>
        <v>15</v>
      </c>
      <c r="AF19" s="666">
        <f t="shared" si="14"/>
        <v>3</v>
      </c>
      <c r="AG19" s="265">
        <f t="shared" si="15"/>
        <v>14</v>
      </c>
      <c r="AH19" s="265">
        <f t="shared" si="16"/>
        <v>0</v>
      </c>
      <c r="AI19" s="265">
        <f t="shared" si="17"/>
        <v>0</v>
      </c>
      <c r="AJ19" s="265">
        <f t="shared" si="18"/>
        <v>0</v>
      </c>
      <c r="AK19" s="265">
        <f t="shared" si="19"/>
        <v>0</v>
      </c>
      <c r="AL19" s="266">
        <f t="shared" si="20"/>
        <v>14</v>
      </c>
      <c r="AM19" s="665" t="s">
        <v>1567</v>
      </c>
      <c r="AN19" s="667" t="s">
        <v>74</v>
      </c>
      <c r="AO19" s="666">
        <f t="shared" si="21"/>
        <v>0</v>
      </c>
      <c r="AP19" s="666">
        <f t="shared" si="22"/>
        <v>0</v>
      </c>
      <c r="AQ19" s="554" t="s">
        <v>13</v>
      </c>
      <c r="AR19" s="668">
        <f t="shared" si="23"/>
        <v>10</v>
      </c>
      <c r="AS19" s="668">
        <f t="shared" si="24"/>
        <v>8</v>
      </c>
      <c r="AT19" s="268" t="s">
        <v>246</v>
      </c>
      <c r="AU19" s="669">
        <v>8</v>
      </c>
      <c r="AV19" s="670">
        <f t="shared" si="25"/>
        <v>1</v>
      </c>
      <c r="AW19" s="671" t="s">
        <v>268</v>
      </c>
      <c r="AX19" s="554">
        <v>10</v>
      </c>
      <c r="AY19" s="670">
        <f t="shared" si="26"/>
        <v>2</v>
      </c>
      <c r="AZ19" s="269">
        <f t="shared" si="27"/>
        <v>11</v>
      </c>
      <c r="BA19" s="269">
        <f t="shared" si="28"/>
        <v>1</v>
      </c>
      <c r="BB19" s="269">
        <f t="shared" si="29"/>
        <v>0</v>
      </c>
      <c r="BC19" s="269">
        <f t="shared" si="30"/>
        <v>0</v>
      </c>
      <c r="BD19" s="269">
        <f t="shared" si="31"/>
        <v>0</v>
      </c>
      <c r="BE19" s="270">
        <f t="shared" si="32"/>
        <v>18.333333333333332</v>
      </c>
      <c r="BF19" s="665" t="s">
        <v>3576</v>
      </c>
      <c r="BG19" s="677" t="s">
        <v>3671</v>
      </c>
      <c r="BH19" s="665" t="s">
        <v>175</v>
      </c>
      <c r="BI19" s="672" t="s">
        <v>3672</v>
      </c>
      <c r="BJ19" s="678" t="s">
        <v>3673</v>
      </c>
      <c r="BK19" s="679" t="s">
        <v>3612</v>
      </c>
      <c r="BL19" s="677" t="s">
        <v>3674</v>
      </c>
      <c r="BM19" s="680" t="s">
        <v>3675</v>
      </c>
      <c r="BN19" s="680" t="s">
        <v>3676</v>
      </c>
      <c r="BO19" s="677" t="s">
        <v>3677</v>
      </c>
    </row>
    <row r="20" spans="1:67" ht="19.5" customHeight="1">
      <c r="A20" s="660" t="s">
        <v>1445</v>
      </c>
      <c r="B20" s="635" t="s">
        <v>1446</v>
      </c>
      <c r="C20" s="324" t="s">
        <v>1415</v>
      </c>
      <c r="D20" s="675">
        <v>94</v>
      </c>
      <c r="E20" s="675">
        <v>93</v>
      </c>
      <c r="F20" s="661">
        <f t="shared" si="0"/>
        <v>40</v>
      </c>
      <c r="G20" s="662" t="s">
        <v>199</v>
      </c>
      <c r="H20" s="675">
        <v>100</v>
      </c>
      <c r="I20" s="661">
        <f t="shared" si="1"/>
        <v>40</v>
      </c>
      <c r="J20" s="550">
        <v>82</v>
      </c>
      <c r="K20" s="661">
        <f t="shared" si="2"/>
        <v>30</v>
      </c>
      <c r="L20" s="681">
        <v>85</v>
      </c>
      <c r="M20" s="661">
        <f t="shared" si="3"/>
        <v>30</v>
      </c>
      <c r="N20" s="663">
        <v>94</v>
      </c>
      <c r="O20" s="661">
        <f t="shared" si="4"/>
        <v>40</v>
      </c>
      <c r="P20" s="262">
        <f t="shared" si="5"/>
        <v>180</v>
      </c>
      <c r="Q20" s="606">
        <f t="shared" si="6"/>
        <v>0</v>
      </c>
      <c r="R20" s="607">
        <f t="shared" si="7"/>
        <v>180</v>
      </c>
      <c r="S20" s="607">
        <f t="shared" si="8"/>
        <v>8</v>
      </c>
      <c r="T20" s="664" t="s">
        <v>200</v>
      </c>
      <c r="U20" s="664" t="s">
        <v>74</v>
      </c>
      <c r="V20" s="661">
        <f t="shared" si="9"/>
        <v>0</v>
      </c>
      <c r="W20" s="263">
        <f t="shared" si="10"/>
        <v>1</v>
      </c>
      <c r="X20" s="676" t="s">
        <v>6</v>
      </c>
      <c r="Y20" s="666">
        <f t="shared" si="11"/>
        <v>20</v>
      </c>
      <c r="Z20" s="666">
        <f t="shared" si="12"/>
        <v>4</v>
      </c>
      <c r="AA20" s="676" t="s">
        <v>3574</v>
      </c>
      <c r="AB20" s="677" t="s">
        <v>6</v>
      </c>
      <c r="AC20" s="677" t="s">
        <v>3575</v>
      </c>
      <c r="AD20" s="677" t="s">
        <v>6</v>
      </c>
      <c r="AE20" s="666">
        <f t="shared" si="33"/>
        <v>15</v>
      </c>
      <c r="AF20" s="666">
        <f t="shared" si="14"/>
        <v>3</v>
      </c>
      <c r="AG20" s="265">
        <f t="shared" si="15"/>
        <v>16</v>
      </c>
      <c r="AH20" s="265">
        <f t="shared" si="16"/>
        <v>0</v>
      </c>
      <c r="AI20" s="265">
        <f t="shared" si="17"/>
        <v>0</v>
      </c>
      <c r="AJ20" s="265">
        <f t="shared" si="18"/>
        <v>0</v>
      </c>
      <c r="AK20" s="265">
        <f t="shared" si="19"/>
        <v>0</v>
      </c>
      <c r="AL20" s="266">
        <f t="shared" si="20"/>
        <v>16</v>
      </c>
      <c r="AM20" s="665" t="s">
        <v>1567</v>
      </c>
      <c r="AN20" s="667" t="s">
        <v>74</v>
      </c>
      <c r="AO20" s="666">
        <f t="shared" si="21"/>
        <v>0</v>
      </c>
      <c r="AP20" s="666">
        <f t="shared" si="22"/>
        <v>0</v>
      </c>
      <c r="AQ20" s="554" t="s">
        <v>13</v>
      </c>
      <c r="AR20" s="668">
        <f t="shared" si="23"/>
        <v>10</v>
      </c>
      <c r="AS20" s="668">
        <f t="shared" si="24"/>
        <v>8</v>
      </c>
      <c r="AT20" s="268" t="s">
        <v>246</v>
      </c>
      <c r="AU20" s="669">
        <v>9</v>
      </c>
      <c r="AV20" s="670">
        <f t="shared" si="25"/>
        <v>2</v>
      </c>
      <c r="AW20" s="671" t="s">
        <v>268</v>
      </c>
      <c r="AX20" s="665">
        <v>10</v>
      </c>
      <c r="AY20" s="670">
        <f t="shared" si="26"/>
        <v>2</v>
      </c>
      <c r="AZ20" s="269">
        <f t="shared" si="27"/>
        <v>12</v>
      </c>
      <c r="BA20" s="269">
        <f t="shared" si="28"/>
        <v>1</v>
      </c>
      <c r="BB20" s="269">
        <f t="shared" si="29"/>
        <v>0</v>
      </c>
      <c r="BC20" s="269">
        <f t="shared" si="30"/>
        <v>0</v>
      </c>
      <c r="BD20" s="269">
        <f t="shared" si="31"/>
        <v>0</v>
      </c>
      <c r="BE20" s="270">
        <f t="shared" si="32"/>
        <v>20</v>
      </c>
      <c r="BF20" s="665" t="s">
        <v>3678</v>
      </c>
      <c r="BG20" s="680" t="s">
        <v>3679</v>
      </c>
      <c r="BH20" s="665" t="s">
        <v>175</v>
      </c>
      <c r="BI20" s="672" t="s">
        <v>3567</v>
      </c>
      <c r="BJ20" s="678" t="s">
        <v>3680</v>
      </c>
      <c r="BK20" s="679" t="s">
        <v>2605</v>
      </c>
      <c r="BL20" s="677" t="s">
        <v>3681</v>
      </c>
      <c r="BM20" s="680" t="s">
        <v>3682</v>
      </c>
      <c r="BN20" s="680" t="s">
        <v>3683</v>
      </c>
      <c r="BO20" s="677" t="s">
        <v>3684</v>
      </c>
    </row>
    <row r="21" spans="1:67" ht="19.5" customHeight="1">
      <c r="A21" s="660" t="s">
        <v>1447</v>
      </c>
      <c r="B21" s="635" t="s">
        <v>643</v>
      </c>
      <c r="C21" s="324" t="s">
        <v>1415</v>
      </c>
      <c r="D21" s="675">
        <v>62</v>
      </c>
      <c r="E21" s="675">
        <v>16</v>
      </c>
      <c r="F21" s="661">
        <f t="shared" si="0"/>
        <v>10</v>
      </c>
      <c r="G21" s="662" t="s">
        <v>199</v>
      </c>
      <c r="H21" s="675">
        <v>89</v>
      </c>
      <c r="I21" s="661">
        <f t="shared" si="1"/>
        <v>30</v>
      </c>
      <c r="J21" s="550">
        <v>76</v>
      </c>
      <c r="K21" s="661">
        <f t="shared" si="2"/>
        <v>30</v>
      </c>
      <c r="L21" s="681">
        <v>42</v>
      </c>
      <c r="M21" s="661">
        <f t="shared" si="3"/>
        <v>20</v>
      </c>
      <c r="N21" s="663">
        <v>54</v>
      </c>
      <c r="O21" s="661">
        <f t="shared" si="4"/>
        <v>20</v>
      </c>
      <c r="P21" s="262">
        <f t="shared" si="5"/>
        <v>110</v>
      </c>
      <c r="Q21" s="606">
        <f t="shared" si="6"/>
        <v>0</v>
      </c>
      <c r="R21" s="607">
        <f t="shared" si="7"/>
        <v>110.00000000000001</v>
      </c>
      <c r="S21" s="607">
        <f t="shared" si="8"/>
        <v>4</v>
      </c>
      <c r="T21" s="664" t="s">
        <v>200</v>
      </c>
      <c r="U21" s="664" t="s">
        <v>74</v>
      </c>
      <c r="V21" s="661">
        <f t="shared" si="9"/>
        <v>0</v>
      </c>
      <c r="W21" s="263">
        <f t="shared" si="10"/>
        <v>1</v>
      </c>
      <c r="X21" s="676" t="s">
        <v>6</v>
      </c>
      <c r="Y21" s="666">
        <f t="shared" si="11"/>
        <v>20</v>
      </c>
      <c r="Z21" s="666">
        <f t="shared" si="12"/>
        <v>4</v>
      </c>
      <c r="AA21" s="676" t="s">
        <v>3596</v>
      </c>
      <c r="AB21" s="677" t="s">
        <v>8</v>
      </c>
      <c r="AC21" s="677" t="s">
        <v>3575</v>
      </c>
      <c r="AD21" s="677" t="s">
        <v>8</v>
      </c>
      <c r="AE21" s="666">
        <f t="shared" si="33"/>
        <v>10</v>
      </c>
      <c r="AF21" s="666">
        <f t="shared" si="14"/>
        <v>2</v>
      </c>
      <c r="AG21" s="265">
        <f t="shared" si="15"/>
        <v>11</v>
      </c>
      <c r="AH21" s="265">
        <f t="shared" si="16"/>
        <v>0</v>
      </c>
      <c r="AI21" s="265">
        <f t="shared" si="17"/>
        <v>0</v>
      </c>
      <c r="AJ21" s="265">
        <f t="shared" si="18"/>
        <v>0</v>
      </c>
      <c r="AK21" s="265">
        <f t="shared" si="19"/>
        <v>0</v>
      </c>
      <c r="AL21" s="266">
        <f t="shared" si="20"/>
        <v>11</v>
      </c>
      <c r="AM21" s="665" t="s">
        <v>1567</v>
      </c>
      <c r="AN21" s="667" t="s">
        <v>74</v>
      </c>
      <c r="AO21" s="666">
        <f t="shared" si="21"/>
        <v>0</v>
      </c>
      <c r="AP21" s="666">
        <f t="shared" si="22"/>
        <v>0</v>
      </c>
      <c r="AQ21" s="554" t="s">
        <v>14</v>
      </c>
      <c r="AR21" s="668">
        <f t="shared" si="23"/>
        <v>8</v>
      </c>
      <c r="AS21" s="668">
        <f t="shared" si="24"/>
        <v>6</v>
      </c>
      <c r="AT21" s="268" t="s">
        <v>246</v>
      </c>
      <c r="AU21" s="669">
        <v>8</v>
      </c>
      <c r="AV21" s="670">
        <f t="shared" si="25"/>
        <v>1</v>
      </c>
      <c r="AW21" s="671" t="s">
        <v>268</v>
      </c>
      <c r="AX21" s="665">
        <v>5</v>
      </c>
      <c r="AY21" s="670">
        <f t="shared" si="26"/>
        <v>1</v>
      </c>
      <c r="AZ21" s="269">
        <f t="shared" si="27"/>
        <v>8</v>
      </c>
      <c r="BA21" s="269">
        <f t="shared" si="28"/>
        <v>1</v>
      </c>
      <c r="BB21" s="269">
        <f t="shared" si="29"/>
        <v>0</v>
      </c>
      <c r="BC21" s="269">
        <f t="shared" si="30"/>
        <v>0</v>
      </c>
      <c r="BD21" s="269">
        <f t="shared" si="31"/>
        <v>0</v>
      </c>
      <c r="BE21" s="270">
        <f t="shared" si="32"/>
        <v>13.333333333333332</v>
      </c>
      <c r="BF21" s="665" t="s">
        <v>3576</v>
      </c>
      <c r="BG21" s="682" t="s">
        <v>175</v>
      </c>
      <c r="BH21" s="665" t="s">
        <v>3685</v>
      </c>
      <c r="BI21" s="672" t="s">
        <v>3644</v>
      </c>
      <c r="BJ21" s="678" t="s">
        <v>3686</v>
      </c>
      <c r="BK21" s="679" t="s">
        <v>3569</v>
      </c>
      <c r="BL21" s="677" t="s">
        <v>3687</v>
      </c>
      <c r="BM21" s="680" t="s">
        <v>3688</v>
      </c>
      <c r="BN21" s="680" t="s">
        <v>3689</v>
      </c>
      <c r="BO21" s="677" t="s">
        <v>3690</v>
      </c>
    </row>
    <row r="22" spans="1:67" ht="19.5" customHeight="1">
      <c r="A22" s="660" t="s">
        <v>1448</v>
      </c>
      <c r="B22" s="635" t="s">
        <v>1449</v>
      </c>
      <c r="C22" s="324" t="s">
        <v>1415</v>
      </c>
      <c r="D22" s="675">
        <v>101.5</v>
      </c>
      <c r="E22" s="675">
        <v>48</v>
      </c>
      <c r="F22" s="661">
        <f t="shared" si="0"/>
        <v>20</v>
      </c>
      <c r="G22" s="662" t="s">
        <v>199</v>
      </c>
      <c r="H22" s="550">
        <v>94</v>
      </c>
      <c r="I22" s="661">
        <f t="shared" si="1"/>
        <v>40</v>
      </c>
      <c r="J22" s="550">
        <v>92</v>
      </c>
      <c r="K22" s="661">
        <f t="shared" si="2"/>
        <v>40</v>
      </c>
      <c r="L22" s="681">
        <v>59</v>
      </c>
      <c r="M22" s="661">
        <f t="shared" si="3"/>
        <v>20</v>
      </c>
      <c r="N22" s="663">
        <v>100</v>
      </c>
      <c r="O22" s="661">
        <f t="shared" si="4"/>
        <v>40</v>
      </c>
      <c r="P22" s="262">
        <f t="shared" si="5"/>
        <v>160</v>
      </c>
      <c r="Q22" s="606">
        <f t="shared" si="6"/>
        <v>0</v>
      </c>
      <c r="R22" s="607">
        <f t="shared" si="7"/>
        <v>160</v>
      </c>
      <c r="S22" s="607">
        <f t="shared" si="8"/>
        <v>6</v>
      </c>
      <c r="T22" s="664" t="s">
        <v>200</v>
      </c>
      <c r="U22" s="664" t="s">
        <v>74</v>
      </c>
      <c r="V22" s="661">
        <f t="shared" si="9"/>
        <v>0</v>
      </c>
      <c r="W22" s="263">
        <f t="shared" si="10"/>
        <v>1</v>
      </c>
      <c r="X22" s="676" t="s">
        <v>6</v>
      </c>
      <c r="Y22" s="666">
        <f t="shared" si="11"/>
        <v>20</v>
      </c>
      <c r="Z22" s="666">
        <f t="shared" si="12"/>
        <v>4</v>
      </c>
      <c r="AA22" s="676" t="s">
        <v>3691</v>
      </c>
      <c r="AB22" s="677" t="s">
        <v>8</v>
      </c>
      <c r="AC22" s="677" t="s">
        <v>3575</v>
      </c>
      <c r="AD22" s="677" t="s">
        <v>8</v>
      </c>
      <c r="AE22" s="666">
        <f t="shared" ref="AE22" si="34">IF(AND(AB22="Excellent", AD23="Excellent"),20,IF(AND(AB22="Excellent",AD23="Good"),15,IF(AND(AB22="Excellent",AD23="Average"),15,IF(AND(AB22="Good", AD23="Excellent"),15,IF(AND(AB22="Good",AD23="Good"),15,IF(AND(AB22="Good",AD23="Average"),15,IF(AND(AB22="Average",AD23="Excellent"),15,IF(AND(AB22="Average",AD23="Good"),15,10))))))))</f>
        <v>10</v>
      </c>
      <c r="AF22" s="666">
        <f t="shared" ref="AF22" si="35">IF(AE22=20,4,IF(AE22=15,3,IF(AE22=10,2,1)))</f>
        <v>2</v>
      </c>
      <c r="AG22" s="265">
        <f t="shared" ref="AG22" si="36">S22+W22+Z22+AF22</f>
        <v>13</v>
      </c>
      <c r="AH22" s="265">
        <f t="shared" si="16"/>
        <v>0</v>
      </c>
      <c r="AI22" s="265">
        <f t="shared" si="17"/>
        <v>0</v>
      </c>
      <c r="AJ22" s="265">
        <f t="shared" si="18"/>
        <v>0</v>
      </c>
      <c r="AK22" s="265">
        <f t="shared" si="19"/>
        <v>0</v>
      </c>
      <c r="AL22" s="266">
        <f t="shared" si="20"/>
        <v>13</v>
      </c>
      <c r="AM22" s="665" t="s">
        <v>1567</v>
      </c>
      <c r="AN22" s="667" t="s">
        <v>74</v>
      </c>
      <c r="AO22" s="666">
        <f t="shared" si="21"/>
        <v>0</v>
      </c>
      <c r="AP22" s="666">
        <f t="shared" si="22"/>
        <v>0</v>
      </c>
      <c r="AQ22" s="554" t="s">
        <v>14</v>
      </c>
      <c r="AR22" s="668">
        <f t="shared" si="23"/>
        <v>8</v>
      </c>
      <c r="AS22" s="668">
        <f t="shared" si="24"/>
        <v>6</v>
      </c>
      <c r="AT22" s="268" t="s">
        <v>246</v>
      </c>
      <c r="AU22" s="669">
        <v>8</v>
      </c>
      <c r="AV22" s="670">
        <f t="shared" si="25"/>
        <v>1</v>
      </c>
      <c r="AW22" s="671" t="s">
        <v>268</v>
      </c>
      <c r="AX22" s="665">
        <v>10</v>
      </c>
      <c r="AY22" s="670">
        <f t="shared" si="26"/>
        <v>2</v>
      </c>
      <c r="AZ22" s="269">
        <f t="shared" si="27"/>
        <v>9</v>
      </c>
      <c r="BA22" s="269">
        <f t="shared" si="28"/>
        <v>1</v>
      </c>
      <c r="BB22" s="269">
        <f t="shared" si="29"/>
        <v>0</v>
      </c>
      <c r="BC22" s="269">
        <f t="shared" si="30"/>
        <v>0</v>
      </c>
      <c r="BD22" s="269">
        <f t="shared" si="31"/>
        <v>0</v>
      </c>
      <c r="BE22" s="270">
        <f t="shared" si="32"/>
        <v>15</v>
      </c>
      <c r="BF22" s="665" t="s">
        <v>3576</v>
      </c>
      <c r="BG22" s="682" t="s">
        <v>175</v>
      </c>
      <c r="BH22" s="665" t="s">
        <v>3692</v>
      </c>
      <c r="BI22" s="672" t="s">
        <v>3672</v>
      </c>
      <c r="BJ22" s="678" t="s">
        <v>3693</v>
      </c>
      <c r="BK22" s="679" t="s">
        <v>3569</v>
      </c>
      <c r="BL22" s="677" t="s">
        <v>3694</v>
      </c>
      <c r="BM22" s="680" t="s">
        <v>3695</v>
      </c>
      <c r="BN22" s="680" t="s">
        <v>3696</v>
      </c>
      <c r="BO22" s="677" t="s">
        <v>3697</v>
      </c>
    </row>
    <row r="23" spans="1:67" s="730" customFormat="1" ht="19.5" customHeight="1">
      <c r="A23" s="727"/>
      <c r="B23" s="727"/>
      <c r="C23" s="727"/>
      <c r="D23" s="727"/>
      <c r="E23" s="727"/>
      <c r="F23" s="727"/>
      <c r="G23" s="727"/>
      <c r="H23" s="727"/>
      <c r="I23" s="727"/>
      <c r="J23" s="727"/>
      <c r="K23" s="727"/>
      <c r="L23" s="727"/>
      <c r="M23" s="727"/>
      <c r="N23" s="727"/>
      <c r="O23" s="727"/>
      <c r="P23" s="727"/>
      <c r="Q23" s="727"/>
      <c r="R23" s="727"/>
      <c r="S23" s="727"/>
      <c r="T23" s="727"/>
      <c r="U23" s="728"/>
      <c r="V23" s="727"/>
      <c r="W23" s="727"/>
      <c r="X23" s="727"/>
      <c r="Y23" s="727"/>
      <c r="Z23" s="727"/>
      <c r="AA23" s="727"/>
      <c r="AB23" s="727"/>
      <c r="AC23" s="727"/>
      <c r="AD23" s="727"/>
      <c r="AE23" s="727"/>
      <c r="AF23" s="727"/>
      <c r="AG23" s="727"/>
      <c r="AH23" s="727"/>
      <c r="AI23" s="727"/>
      <c r="AJ23" s="727"/>
      <c r="AK23" s="727"/>
      <c r="AL23" s="727"/>
      <c r="AM23" s="727"/>
      <c r="AN23" s="727"/>
      <c r="AO23" s="727"/>
      <c r="AP23" s="727"/>
      <c r="AQ23" s="727"/>
      <c r="AR23" s="727"/>
      <c r="AS23" s="729"/>
      <c r="AT23" s="729"/>
      <c r="AU23" s="729"/>
      <c r="AV23" s="729"/>
      <c r="AW23" s="729"/>
      <c r="AX23" s="729"/>
      <c r="AY23" s="729"/>
      <c r="AZ23" s="729"/>
      <c r="BA23" s="729"/>
      <c r="BB23" s="729"/>
      <c r="BC23" s="729"/>
      <c r="BD23" s="729"/>
      <c r="BE23" s="729"/>
      <c r="BF23" s="729"/>
      <c r="BG23" s="729"/>
      <c r="BH23" s="729"/>
      <c r="BI23" s="729"/>
      <c r="BJ23" s="729"/>
      <c r="BK23" s="729"/>
      <c r="BL23" s="729"/>
      <c r="BM23" s="729"/>
      <c r="BN23" s="729"/>
      <c r="BO23" s="729"/>
    </row>
    <row r="24" spans="1:67" s="730" customFormat="1" ht="19.5" customHeight="1">
      <c r="A24" s="727"/>
      <c r="B24" s="727"/>
      <c r="C24" s="727"/>
      <c r="D24" s="727"/>
      <c r="E24" s="727"/>
      <c r="F24" s="727"/>
      <c r="G24" s="727"/>
      <c r="H24" s="727"/>
      <c r="I24" s="727"/>
      <c r="J24" s="727"/>
      <c r="K24" s="727"/>
      <c r="L24" s="727"/>
      <c r="M24" s="727"/>
      <c r="N24" s="727"/>
      <c r="O24" s="727"/>
      <c r="P24" s="727"/>
      <c r="Q24" s="727"/>
      <c r="R24" s="727"/>
      <c r="S24" s="727"/>
      <c r="T24" s="727"/>
      <c r="U24" s="728"/>
      <c r="V24" s="727"/>
      <c r="W24" s="727"/>
      <c r="X24" s="727"/>
      <c r="Y24" s="727"/>
      <c r="Z24" s="727"/>
      <c r="AA24" s="727"/>
      <c r="AB24" s="727"/>
      <c r="AC24" s="727"/>
      <c r="AD24" s="727"/>
      <c r="AE24" s="727"/>
      <c r="AF24" s="727"/>
      <c r="AG24" s="727"/>
      <c r="AH24" s="727"/>
      <c r="AI24" s="727"/>
      <c r="AJ24" s="727"/>
      <c r="AK24" s="727"/>
      <c r="AL24" s="727"/>
      <c r="AM24" s="727"/>
      <c r="AN24" s="727"/>
      <c r="AO24" s="727"/>
      <c r="AP24" s="727"/>
      <c r="AQ24" s="727"/>
      <c r="AR24" s="727"/>
      <c r="AS24" s="729"/>
      <c r="AT24" s="729"/>
      <c r="AU24" s="729"/>
      <c r="AV24" s="729"/>
      <c r="AW24" s="729"/>
      <c r="AX24" s="729"/>
      <c r="AY24" s="729"/>
      <c r="AZ24" s="729"/>
      <c r="BA24" s="729"/>
      <c r="BB24" s="729"/>
      <c r="BC24" s="729"/>
      <c r="BD24" s="729"/>
      <c r="BE24" s="729"/>
      <c r="BF24" s="729"/>
      <c r="BG24" s="729"/>
      <c r="BH24" s="729"/>
      <c r="BI24" s="729"/>
      <c r="BJ24" s="729"/>
      <c r="BK24" s="729"/>
      <c r="BL24" s="729"/>
      <c r="BM24" s="729"/>
      <c r="BN24" s="729"/>
      <c r="BO24" s="729"/>
    </row>
    <row r="25" spans="1:67" s="730" customFormat="1" ht="19.5" customHeight="1">
      <c r="A25" s="727"/>
      <c r="B25" s="727"/>
      <c r="C25" s="727"/>
      <c r="D25" s="727"/>
      <c r="E25" s="727"/>
      <c r="F25" s="727"/>
      <c r="G25" s="727"/>
      <c r="H25" s="727"/>
      <c r="I25" s="727"/>
      <c r="J25" s="727"/>
      <c r="K25" s="727"/>
      <c r="L25" s="727"/>
      <c r="M25" s="727"/>
      <c r="N25" s="727"/>
      <c r="O25" s="727"/>
      <c r="P25" s="727"/>
      <c r="Q25" s="727"/>
      <c r="R25" s="727"/>
      <c r="S25" s="727"/>
      <c r="T25" s="727"/>
      <c r="U25" s="728"/>
      <c r="V25" s="727"/>
      <c r="W25" s="727"/>
      <c r="X25" s="727"/>
      <c r="Y25" s="727"/>
      <c r="Z25" s="727"/>
      <c r="AA25" s="727"/>
      <c r="AB25" s="727"/>
      <c r="AC25" s="727"/>
      <c r="AD25" s="727"/>
      <c r="AE25" s="727"/>
      <c r="AF25" s="727"/>
      <c r="AG25" s="727"/>
      <c r="AH25" s="727"/>
      <c r="AI25" s="727"/>
      <c r="AJ25" s="727"/>
      <c r="AK25" s="727"/>
      <c r="AL25" s="727"/>
      <c r="AM25" s="727"/>
      <c r="AN25" s="727"/>
      <c r="AO25" s="727"/>
      <c r="AP25" s="727"/>
      <c r="AQ25" s="727"/>
      <c r="AR25" s="727"/>
      <c r="AS25" s="729"/>
      <c r="AT25" s="729"/>
      <c r="AU25" s="729"/>
      <c r="AV25" s="729"/>
      <c r="AW25" s="729"/>
      <c r="AX25" s="729"/>
      <c r="AY25" s="729"/>
      <c r="AZ25" s="729"/>
      <c r="BA25" s="729"/>
      <c r="BB25" s="729"/>
      <c r="BC25" s="729"/>
      <c r="BD25" s="729"/>
      <c r="BE25" s="729"/>
      <c r="BF25" s="729"/>
      <c r="BG25" s="729"/>
      <c r="BH25" s="729"/>
      <c r="BI25" s="729"/>
      <c r="BJ25" s="729"/>
      <c r="BK25" s="729"/>
      <c r="BL25" s="729"/>
      <c r="BM25" s="729"/>
      <c r="BN25" s="729"/>
      <c r="BO25" s="729"/>
    </row>
    <row r="26" spans="1:67" s="730" customFormat="1" ht="19.5" customHeight="1">
      <c r="A26" s="727"/>
      <c r="B26" s="727"/>
      <c r="C26" s="727"/>
      <c r="D26" s="727"/>
      <c r="E26" s="727"/>
      <c r="F26" s="727"/>
      <c r="G26" s="727"/>
      <c r="H26" s="727"/>
      <c r="I26" s="727"/>
      <c r="J26" s="727"/>
      <c r="K26" s="727"/>
      <c r="L26" s="727"/>
      <c r="M26" s="727"/>
      <c r="N26" s="727"/>
      <c r="O26" s="727"/>
      <c r="P26" s="727"/>
      <c r="Q26" s="727"/>
      <c r="R26" s="727"/>
      <c r="S26" s="727"/>
      <c r="T26" s="727"/>
      <c r="U26" s="728"/>
      <c r="V26" s="727"/>
      <c r="W26" s="727"/>
      <c r="X26" s="727"/>
      <c r="Y26" s="727"/>
      <c r="Z26" s="727"/>
      <c r="AA26" s="727"/>
      <c r="AB26" s="727"/>
      <c r="AC26" s="727"/>
      <c r="AD26" s="727"/>
      <c r="AE26" s="727"/>
      <c r="AF26" s="727"/>
      <c r="AG26" s="727"/>
      <c r="AH26" s="727"/>
      <c r="AI26" s="727"/>
      <c r="AJ26" s="727"/>
      <c r="AK26" s="727"/>
      <c r="AL26" s="727"/>
      <c r="AM26" s="727"/>
      <c r="AN26" s="727"/>
      <c r="AO26" s="727"/>
      <c r="AP26" s="727"/>
      <c r="AQ26" s="727"/>
      <c r="AR26" s="727"/>
      <c r="AS26" s="729"/>
      <c r="AT26" s="729"/>
      <c r="AU26" s="729"/>
      <c r="AV26" s="729"/>
      <c r="AW26" s="729"/>
      <c r="AX26" s="729"/>
      <c r="AY26" s="729"/>
      <c r="AZ26" s="729"/>
      <c r="BA26" s="729"/>
      <c r="BB26" s="729"/>
      <c r="BC26" s="729"/>
      <c r="BD26" s="729"/>
      <c r="BE26" s="729"/>
      <c r="BF26" s="729"/>
      <c r="BG26" s="729"/>
      <c r="BH26" s="729"/>
      <c r="BI26" s="729"/>
      <c r="BJ26" s="729"/>
      <c r="BK26" s="729"/>
      <c r="BL26" s="729"/>
      <c r="BM26" s="729"/>
      <c r="BN26" s="729"/>
      <c r="BO26" s="729"/>
    </row>
    <row r="27" spans="1:67" s="730" customFormat="1" ht="19.5" customHeight="1">
      <c r="A27" s="727"/>
      <c r="B27" s="727"/>
      <c r="C27" s="727"/>
      <c r="D27" s="727"/>
      <c r="E27" s="727"/>
      <c r="F27" s="727"/>
      <c r="G27" s="727"/>
      <c r="H27" s="727"/>
      <c r="I27" s="727"/>
      <c r="J27" s="727"/>
      <c r="K27" s="727"/>
      <c r="L27" s="727"/>
      <c r="M27" s="727"/>
      <c r="N27" s="727"/>
      <c r="O27" s="727"/>
      <c r="P27" s="727"/>
      <c r="Q27" s="727"/>
      <c r="R27" s="727"/>
      <c r="S27" s="727"/>
      <c r="T27" s="727"/>
      <c r="U27" s="728"/>
      <c r="V27" s="727"/>
      <c r="W27" s="727"/>
      <c r="X27" s="727"/>
      <c r="Y27" s="727"/>
      <c r="Z27" s="727"/>
      <c r="AA27" s="727"/>
      <c r="AB27" s="727"/>
      <c r="AC27" s="727"/>
      <c r="AD27" s="727"/>
      <c r="AE27" s="727"/>
      <c r="AF27" s="727"/>
      <c r="AG27" s="727"/>
      <c r="AH27" s="727"/>
      <c r="AI27" s="727"/>
      <c r="AJ27" s="727"/>
      <c r="AK27" s="727"/>
      <c r="AL27" s="727"/>
      <c r="AM27" s="727"/>
      <c r="AN27" s="727"/>
      <c r="AO27" s="727"/>
      <c r="AP27" s="727"/>
      <c r="AQ27" s="727"/>
      <c r="AR27" s="727"/>
      <c r="AS27" s="729"/>
      <c r="AT27" s="729"/>
      <c r="AU27" s="729"/>
      <c r="AV27" s="729"/>
      <c r="AW27" s="729"/>
      <c r="AX27" s="729"/>
      <c r="AY27" s="729"/>
      <c r="AZ27" s="729"/>
      <c r="BA27" s="729"/>
      <c r="BB27" s="729"/>
      <c r="BC27" s="729"/>
      <c r="BD27" s="729"/>
      <c r="BE27" s="729"/>
      <c r="BF27" s="729"/>
      <c r="BG27" s="729"/>
      <c r="BH27" s="729"/>
      <c r="BI27" s="729"/>
      <c r="BJ27" s="729"/>
      <c r="BK27" s="729"/>
      <c r="BL27" s="729"/>
      <c r="BM27" s="729"/>
      <c r="BN27" s="729"/>
      <c r="BO27" s="729"/>
    </row>
    <row r="28" spans="1:67" s="730" customFormat="1" ht="19.5" customHeight="1">
      <c r="A28" s="727"/>
      <c r="B28" s="727"/>
      <c r="C28" s="727"/>
      <c r="D28" s="727"/>
      <c r="E28" s="727"/>
      <c r="F28" s="727"/>
      <c r="G28" s="727"/>
      <c r="H28" s="727"/>
      <c r="I28" s="727"/>
      <c r="J28" s="727"/>
      <c r="K28" s="727"/>
      <c r="L28" s="727"/>
      <c r="M28" s="727"/>
      <c r="N28" s="727"/>
      <c r="O28" s="727"/>
      <c r="P28" s="727"/>
      <c r="Q28" s="727"/>
      <c r="R28" s="727"/>
      <c r="S28" s="727"/>
      <c r="T28" s="727"/>
      <c r="U28" s="728"/>
      <c r="V28" s="727"/>
      <c r="W28" s="727"/>
      <c r="X28" s="727"/>
      <c r="Y28" s="727"/>
      <c r="Z28" s="727"/>
      <c r="AA28" s="727"/>
      <c r="AB28" s="727"/>
      <c r="AC28" s="727"/>
      <c r="AD28" s="727"/>
      <c r="AE28" s="727"/>
      <c r="AF28" s="727"/>
      <c r="AG28" s="727"/>
      <c r="AH28" s="727"/>
      <c r="AI28" s="727"/>
      <c r="AJ28" s="727"/>
      <c r="AK28" s="727"/>
      <c r="AL28" s="727"/>
      <c r="AM28" s="727"/>
      <c r="AN28" s="727"/>
      <c r="AO28" s="727"/>
      <c r="AP28" s="727"/>
      <c r="AQ28" s="727"/>
      <c r="AR28" s="727"/>
      <c r="AS28" s="729"/>
      <c r="AT28" s="729"/>
      <c r="AU28" s="729"/>
      <c r="AV28" s="729"/>
      <c r="AW28" s="729"/>
      <c r="AX28" s="729"/>
      <c r="AY28" s="729"/>
      <c r="AZ28" s="729"/>
      <c r="BA28" s="729"/>
      <c r="BB28" s="729"/>
      <c r="BC28" s="729"/>
      <c r="BD28" s="729"/>
      <c r="BE28" s="729"/>
      <c r="BF28" s="729"/>
      <c r="BG28" s="729"/>
      <c r="BH28" s="729"/>
      <c r="BI28" s="729"/>
      <c r="BJ28" s="729"/>
      <c r="BK28" s="729"/>
      <c r="BL28" s="729"/>
      <c r="BM28" s="729"/>
      <c r="BN28" s="729"/>
      <c r="BO28" s="729"/>
    </row>
    <row r="29" spans="1:67" s="730" customFormat="1" ht="19.5" customHeight="1">
      <c r="A29" s="727"/>
      <c r="B29" s="727"/>
      <c r="C29" s="727"/>
      <c r="D29" s="727"/>
      <c r="E29" s="727"/>
      <c r="F29" s="727"/>
      <c r="G29" s="727"/>
      <c r="H29" s="727"/>
      <c r="I29" s="727"/>
      <c r="J29" s="727"/>
      <c r="K29" s="727"/>
      <c r="L29" s="727"/>
      <c r="M29" s="727"/>
      <c r="N29" s="727"/>
      <c r="O29" s="727"/>
      <c r="P29" s="727"/>
      <c r="Q29" s="727"/>
      <c r="R29" s="727"/>
      <c r="S29" s="727"/>
      <c r="T29" s="727"/>
      <c r="U29" s="728"/>
      <c r="V29" s="727"/>
      <c r="W29" s="727"/>
      <c r="X29" s="727"/>
      <c r="Y29" s="727"/>
      <c r="Z29" s="727"/>
      <c r="AA29" s="727"/>
      <c r="AB29" s="727"/>
      <c r="AC29" s="727"/>
      <c r="AD29" s="727"/>
      <c r="AE29" s="727"/>
      <c r="AF29" s="727"/>
      <c r="AG29" s="727"/>
      <c r="AH29" s="727"/>
      <c r="AI29" s="727"/>
      <c r="AJ29" s="727"/>
      <c r="AK29" s="727"/>
      <c r="AL29" s="727"/>
      <c r="AM29" s="727"/>
      <c r="AN29" s="727"/>
      <c r="AO29" s="727"/>
      <c r="AP29" s="727"/>
      <c r="AQ29" s="727"/>
      <c r="AR29" s="727"/>
      <c r="AS29" s="729"/>
      <c r="AT29" s="729"/>
      <c r="AU29" s="729"/>
      <c r="AV29" s="729"/>
      <c r="AW29" s="729"/>
      <c r="AX29" s="729"/>
      <c r="AY29" s="729"/>
      <c r="AZ29" s="729"/>
      <c r="BA29" s="729"/>
      <c r="BB29" s="729"/>
      <c r="BC29" s="729"/>
      <c r="BD29" s="729"/>
      <c r="BE29" s="729"/>
      <c r="BF29" s="729"/>
      <c r="BG29" s="729"/>
      <c r="BH29" s="729"/>
      <c r="BI29" s="729"/>
      <c r="BJ29" s="729"/>
      <c r="BK29" s="729"/>
      <c r="BL29" s="729"/>
      <c r="BM29" s="729"/>
      <c r="BN29" s="729"/>
      <c r="BO29" s="729"/>
    </row>
    <row r="30" spans="1:67" s="730" customFormat="1" ht="19.5" customHeight="1">
      <c r="A30" s="727"/>
      <c r="B30" s="727"/>
      <c r="C30" s="727"/>
      <c r="D30" s="727"/>
      <c r="E30" s="727"/>
      <c r="F30" s="727"/>
      <c r="G30" s="727"/>
      <c r="H30" s="727"/>
      <c r="I30" s="727"/>
      <c r="J30" s="727"/>
      <c r="K30" s="727"/>
      <c r="L30" s="727"/>
      <c r="M30" s="727"/>
      <c r="N30" s="727"/>
      <c r="O30" s="727"/>
      <c r="P30" s="727"/>
      <c r="Q30" s="727"/>
      <c r="R30" s="727"/>
      <c r="S30" s="727"/>
      <c r="T30" s="727"/>
      <c r="U30" s="728"/>
      <c r="V30" s="727"/>
      <c r="W30" s="727"/>
      <c r="X30" s="727"/>
      <c r="Y30" s="727"/>
      <c r="Z30" s="727"/>
      <c r="AA30" s="727"/>
      <c r="AB30" s="727"/>
      <c r="AC30" s="727"/>
      <c r="AD30" s="727"/>
      <c r="AE30" s="727"/>
      <c r="AF30" s="727"/>
      <c r="AG30" s="727"/>
      <c r="AH30" s="727"/>
      <c r="AI30" s="727"/>
      <c r="AJ30" s="727"/>
      <c r="AK30" s="727"/>
      <c r="AL30" s="727"/>
      <c r="AM30" s="727"/>
      <c r="AN30" s="727"/>
      <c r="AO30" s="727"/>
      <c r="AP30" s="727"/>
      <c r="AQ30" s="727"/>
      <c r="AR30" s="727"/>
      <c r="AS30" s="729"/>
      <c r="AT30" s="729"/>
      <c r="AU30" s="729"/>
      <c r="AV30" s="729"/>
      <c r="AW30" s="729"/>
      <c r="AX30" s="729"/>
      <c r="AY30" s="729"/>
      <c r="AZ30" s="729"/>
      <c r="BA30" s="729"/>
      <c r="BB30" s="729"/>
      <c r="BC30" s="729"/>
      <c r="BD30" s="729"/>
      <c r="BE30" s="729"/>
      <c r="BF30" s="729"/>
      <c r="BG30" s="729"/>
      <c r="BH30" s="729"/>
      <c r="BI30" s="729"/>
      <c r="BJ30" s="729"/>
      <c r="BK30" s="729"/>
      <c r="BL30" s="729"/>
      <c r="BM30" s="729"/>
      <c r="BN30" s="729"/>
      <c r="BO30" s="729"/>
    </row>
    <row r="31" spans="1:67" s="730" customFormat="1" ht="19.5" customHeight="1">
      <c r="A31" s="727"/>
      <c r="B31" s="727"/>
      <c r="C31" s="727"/>
      <c r="D31" s="727"/>
      <c r="E31" s="727"/>
      <c r="F31" s="727"/>
      <c r="G31" s="727"/>
      <c r="H31" s="727"/>
      <c r="I31" s="727"/>
      <c r="J31" s="727"/>
      <c r="K31" s="727"/>
      <c r="L31" s="727"/>
      <c r="M31" s="727"/>
      <c r="N31" s="727"/>
      <c r="O31" s="727"/>
      <c r="P31" s="727"/>
      <c r="Q31" s="727"/>
      <c r="R31" s="727"/>
      <c r="S31" s="727"/>
      <c r="T31" s="727"/>
      <c r="U31" s="728"/>
      <c r="V31" s="727"/>
      <c r="W31" s="727"/>
      <c r="X31" s="727"/>
      <c r="Y31" s="727"/>
      <c r="Z31" s="727"/>
      <c r="AA31" s="727"/>
      <c r="AB31" s="727"/>
      <c r="AC31" s="727"/>
      <c r="AD31" s="727"/>
      <c r="AE31" s="727"/>
      <c r="AF31" s="727"/>
      <c r="AG31" s="727"/>
      <c r="AH31" s="727"/>
      <c r="AI31" s="727"/>
      <c r="AJ31" s="727"/>
      <c r="AK31" s="727"/>
      <c r="AL31" s="727"/>
      <c r="AM31" s="727"/>
      <c r="AN31" s="727"/>
      <c r="AO31" s="727"/>
      <c r="AP31" s="727"/>
      <c r="AQ31" s="727"/>
      <c r="AR31" s="727"/>
      <c r="AS31" s="729"/>
      <c r="AT31" s="729"/>
      <c r="AU31" s="729"/>
      <c r="AV31" s="729"/>
      <c r="AW31" s="729"/>
      <c r="AX31" s="729"/>
      <c r="AY31" s="729"/>
      <c r="AZ31" s="729"/>
      <c r="BA31" s="729"/>
      <c r="BB31" s="729"/>
      <c r="BC31" s="729"/>
      <c r="BD31" s="729"/>
      <c r="BE31" s="729"/>
      <c r="BF31" s="729"/>
      <c r="BG31" s="729"/>
      <c r="BH31" s="729"/>
      <c r="BI31" s="729"/>
      <c r="BJ31" s="729"/>
      <c r="BK31" s="729"/>
      <c r="BL31" s="729"/>
      <c r="BM31" s="729"/>
      <c r="BN31" s="729"/>
      <c r="BO31" s="729"/>
    </row>
    <row r="32" spans="1:67" s="730" customFormat="1" ht="19.5" customHeight="1">
      <c r="A32" s="727"/>
      <c r="B32" s="727"/>
      <c r="C32" s="727"/>
      <c r="D32" s="727"/>
      <c r="E32" s="727"/>
      <c r="F32" s="727"/>
      <c r="G32" s="727"/>
      <c r="H32" s="727"/>
      <c r="I32" s="727"/>
      <c r="J32" s="727"/>
      <c r="K32" s="727"/>
      <c r="L32" s="727"/>
      <c r="M32" s="727"/>
      <c r="N32" s="727"/>
      <c r="O32" s="727"/>
      <c r="P32" s="727"/>
      <c r="Q32" s="727"/>
      <c r="R32" s="727"/>
      <c r="S32" s="727"/>
      <c r="T32" s="727"/>
      <c r="U32" s="727"/>
      <c r="V32" s="727"/>
      <c r="W32" s="727"/>
      <c r="X32" s="727"/>
      <c r="Y32" s="727"/>
      <c r="Z32" s="727"/>
      <c r="AA32" s="727"/>
      <c r="AB32" s="727"/>
      <c r="AC32" s="727"/>
      <c r="AD32" s="727"/>
      <c r="AE32" s="727"/>
      <c r="AF32" s="727"/>
      <c r="AG32" s="727"/>
      <c r="AH32" s="727"/>
      <c r="AI32" s="727"/>
      <c r="AJ32" s="727"/>
      <c r="AK32" s="727"/>
      <c r="AL32" s="727"/>
      <c r="AM32" s="727"/>
      <c r="AN32" s="727"/>
      <c r="AO32" s="727"/>
      <c r="AP32" s="727"/>
      <c r="AQ32" s="727"/>
      <c r="AR32" s="727"/>
      <c r="AS32" s="729"/>
      <c r="AT32" s="729"/>
      <c r="AU32" s="729"/>
      <c r="AV32" s="729"/>
      <c r="AW32" s="729"/>
      <c r="AX32" s="729"/>
      <c r="AY32" s="729"/>
      <c r="AZ32" s="729"/>
      <c r="BA32" s="729"/>
      <c r="BB32" s="729"/>
      <c r="BC32" s="729"/>
      <c r="BD32" s="729"/>
      <c r="BE32" s="729"/>
      <c r="BF32" s="729"/>
      <c r="BG32" s="729"/>
      <c r="BH32" s="729"/>
      <c r="BI32" s="729"/>
      <c r="BJ32" s="729"/>
      <c r="BK32" s="729"/>
      <c r="BL32" s="729"/>
      <c r="BM32" s="729"/>
      <c r="BN32" s="729"/>
      <c r="BO32" s="729"/>
    </row>
    <row r="33" spans="1:67" s="730" customFormat="1" ht="19.5" customHeight="1">
      <c r="A33" s="727"/>
      <c r="B33" s="727"/>
      <c r="C33" s="727"/>
      <c r="D33" s="727"/>
      <c r="E33" s="727"/>
      <c r="F33" s="727"/>
      <c r="G33" s="727"/>
      <c r="H33" s="727"/>
      <c r="I33" s="727"/>
      <c r="J33" s="727"/>
      <c r="K33" s="727"/>
      <c r="L33" s="727"/>
      <c r="M33" s="727"/>
      <c r="N33" s="727"/>
      <c r="O33" s="727"/>
      <c r="P33" s="727"/>
      <c r="Q33" s="727"/>
      <c r="R33" s="727"/>
      <c r="S33" s="727"/>
      <c r="T33" s="727"/>
      <c r="U33" s="727"/>
      <c r="V33" s="727"/>
      <c r="W33" s="727"/>
      <c r="X33" s="727"/>
      <c r="Y33" s="727"/>
      <c r="Z33" s="727"/>
      <c r="AA33" s="727"/>
      <c r="AB33" s="727"/>
      <c r="AC33" s="727"/>
      <c r="AD33" s="727"/>
      <c r="AE33" s="727"/>
      <c r="AF33" s="727"/>
      <c r="AG33" s="727"/>
      <c r="AH33" s="727"/>
      <c r="AI33" s="727"/>
      <c r="AJ33" s="727"/>
      <c r="AK33" s="727"/>
      <c r="AL33" s="727"/>
      <c r="AM33" s="727"/>
      <c r="AN33" s="727"/>
      <c r="AO33" s="727"/>
      <c r="AP33" s="727"/>
      <c r="AQ33" s="727"/>
      <c r="AR33" s="727"/>
      <c r="AS33" s="729"/>
      <c r="AT33" s="729"/>
      <c r="AU33" s="729"/>
      <c r="AV33" s="729"/>
      <c r="AW33" s="729"/>
      <c r="AX33" s="729"/>
      <c r="AY33" s="729"/>
      <c r="AZ33" s="729"/>
      <c r="BA33" s="729"/>
      <c r="BB33" s="729"/>
      <c r="BC33" s="729"/>
      <c r="BD33" s="729"/>
      <c r="BE33" s="729"/>
      <c r="BF33" s="729"/>
      <c r="BG33" s="729"/>
      <c r="BH33" s="729"/>
      <c r="BI33" s="729"/>
      <c r="BJ33" s="729"/>
      <c r="BK33" s="729"/>
      <c r="BL33" s="729"/>
      <c r="BM33" s="729"/>
      <c r="BN33" s="729"/>
      <c r="BO33" s="729"/>
    </row>
    <row r="34" spans="1:67" s="730" customFormat="1" ht="19.5" customHeight="1">
      <c r="A34" s="727"/>
      <c r="B34" s="727"/>
      <c r="C34" s="727"/>
      <c r="D34" s="727"/>
      <c r="E34" s="727"/>
      <c r="F34" s="727"/>
      <c r="G34" s="727"/>
      <c r="H34" s="727"/>
      <c r="I34" s="727"/>
      <c r="J34" s="727"/>
      <c r="K34" s="727"/>
      <c r="L34" s="727"/>
      <c r="M34" s="727"/>
      <c r="N34" s="727"/>
      <c r="O34" s="727"/>
      <c r="P34" s="727"/>
      <c r="Q34" s="727"/>
      <c r="R34" s="727"/>
      <c r="S34" s="727"/>
      <c r="T34" s="727"/>
      <c r="U34" s="727"/>
      <c r="V34" s="727"/>
      <c r="W34" s="727"/>
      <c r="X34" s="727"/>
      <c r="Y34" s="727"/>
      <c r="Z34" s="727"/>
      <c r="AA34" s="727"/>
      <c r="AB34" s="727"/>
      <c r="AC34" s="727"/>
      <c r="AD34" s="727"/>
      <c r="AE34" s="727"/>
      <c r="AF34" s="727"/>
      <c r="AG34" s="727"/>
      <c r="AH34" s="727"/>
      <c r="AI34" s="727"/>
      <c r="AJ34" s="727"/>
      <c r="AK34" s="727"/>
      <c r="AL34" s="727"/>
      <c r="AM34" s="727"/>
      <c r="AN34" s="727"/>
      <c r="AO34" s="727"/>
      <c r="AP34" s="727"/>
      <c r="AQ34" s="727"/>
      <c r="AR34" s="727"/>
      <c r="AS34" s="729"/>
      <c r="AT34" s="729"/>
      <c r="AU34" s="729"/>
      <c r="AV34" s="729"/>
      <c r="AW34" s="729"/>
      <c r="AX34" s="729"/>
      <c r="AY34" s="729"/>
      <c r="AZ34" s="729"/>
      <c r="BA34" s="729"/>
      <c r="BB34" s="729"/>
      <c r="BC34" s="729"/>
      <c r="BD34" s="729"/>
      <c r="BE34" s="729"/>
      <c r="BF34" s="729"/>
      <c r="BG34" s="729"/>
      <c r="BH34" s="729"/>
      <c r="BI34" s="729"/>
      <c r="BJ34" s="729"/>
      <c r="BK34" s="729"/>
      <c r="BL34" s="729"/>
      <c r="BM34" s="729"/>
      <c r="BN34" s="729"/>
      <c r="BO34" s="729"/>
    </row>
    <row r="35" spans="1:67" s="730" customFormat="1" ht="19.5" customHeight="1">
      <c r="A35" s="727"/>
      <c r="B35" s="727"/>
      <c r="C35" s="727"/>
      <c r="D35" s="727"/>
      <c r="E35" s="727"/>
      <c r="F35" s="727"/>
      <c r="G35" s="727"/>
      <c r="H35" s="727"/>
      <c r="I35" s="727"/>
      <c r="J35" s="727"/>
      <c r="K35" s="727"/>
      <c r="L35" s="727"/>
      <c r="M35" s="727"/>
      <c r="N35" s="727"/>
      <c r="O35" s="727"/>
      <c r="P35" s="727"/>
      <c r="Q35" s="727"/>
      <c r="R35" s="727"/>
      <c r="S35" s="727"/>
      <c r="T35" s="727"/>
      <c r="U35" s="727"/>
      <c r="V35" s="727"/>
      <c r="W35" s="727"/>
      <c r="X35" s="727"/>
      <c r="Y35" s="727"/>
      <c r="Z35" s="727"/>
      <c r="AA35" s="727"/>
      <c r="AB35" s="727"/>
      <c r="AC35" s="727"/>
      <c r="AD35" s="727"/>
      <c r="AE35" s="727"/>
      <c r="AF35" s="727"/>
      <c r="AG35" s="727"/>
      <c r="AH35" s="727"/>
      <c r="AI35" s="727"/>
      <c r="AJ35" s="727"/>
      <c r="AK35" s="727"/>
      <c r="AL35" s="727"/>
      <c r="AM35" s="727"/>
      <c r="AN35" s="727"/>
      <c r="AO35" s="727"/>
      <c r="AP35" s="727"/>
      <c r="AQ35" s="727"/>
      <c r="AR35" s="727"/>
      <c r="AS35" s="729"/>
      <c r="AT35" s="729"/>
      <c r="AU35" s="729"/>
      <c r="AV35" s="729"/>
      <c r="AW35" s="729"/>
      <c r="AX35" s="729"/>
      <c r="AY35" s="729"/>
      <c r="AZ35" s="729"/>
      <c r="BA35" s="729"/>
      <c r="BB35" s="729"/>
      <c r="BC35" s="729"/>
      <c r="BD35" s="729"/>
      <c r="BE35" s="729"/>
      <c r="BF35" s="729"/>
      <c r="BG35" s="729"/>
      <c r="BH35" s="729"/>
      <c r="BI35" s="729"/>
      <c r="BJ35" s="729"/>
      <c r="BK35" s="729"/>
      <c r="BL35" s="729"/>
      <c r="BM35" s="729"/>
      <c r="BN35" s="729"/>
      <c r="BO35" s="729"/>
    </row>
    <row r="36" spans="1:67" s="730" customFormat="1" ht="19.5" customHeight="1">
      <c r="A36" s="727"/>
      <c r="B36" s="727"/>
      <c r="C36" s="727"/>
      <c r="D36" s="727"/>
      <c r="E36" s="727"/>
      <c r="F36" s="727"/>
      <c r="G36" s="727"/>
      <c r="H36" s="727"/>
      <c r="I36" s="727"/>
      <c r="J36" s="727"/>
      <c r="K36" s="727"/>
      <c r="L36" s="727"/>
      <c r="M36" s="727"/>
      <c r="N36" s="727"/>
      <c r="O36" s="727"/>
      <c r="P36" s="727"/>
      <c r="Q36" s="727"/>
      <c r="R36" s="727"/>
      <c r="S36" s="727"/>
      <c r="T36" s="727"/>
      <c r="U36" s="727"/>
      <c r="V36" s="727"/>
      <c r="W36" s="727"/>
      <c r="X36" s="727"/>
      <c r="Y36" s="727"/>
      <c r="Z36" s="727"/>
      <c r="AA36" s="727"/>
      <c r="AB36" s="727"/>
      <c r="AC36" s="727"/>
      <c r="AD36" s="727"/>
      <c r="AE36" s="727"/>
      <c r="AF36" s="727"/>
      <c r="AG36" s="727"/>
      <c r="AH36" s="727"/>
      <c r="AI36" s="727"/>
      <c r="AJ36" s="727"/>
      <c r="AK36" s="727"/>
      <c r="AL36" s="727"/>
      <c r="AM36" s="727"/>
      <c r="AN36" s="727"/>
      <c r="AO36" s="727"/>
      <c r="AP36" s="727"/>
      <c r="AQ36" s="727"/>
      <c r="AR36" s="727"/>
      <c r="AS36" s="729"/>
      <c r="AT36" s="729"/>
      <c r="AU36" s="729"/>
      <c r="AV36" s="729"/>
      <c r="AW36" s="729"/>
      <c r="AX36" s="729"/>
      <c r="AY36" s="729"/>
      <c r="AZ36" s="729"/>
      <c r="BA36" s="729"/>
      <c r="BB36" s="729"/>
      <c r="BC36" s="729"/>
      <c r="BD36" s="729"/>
      <c r="BE36" s="729"/>
      <c r="BF36" s="729"/>
      <c r="BG36" s="729"/>
      <c r="BH36" s="729"/>
      <c r="BI36" s="729"/>
      <c r="BJ36" s="729"/>
      <c r="BK36" s="729"/>
      <c r="BL36" s="729"/>
      <c r="BM36" s="729"/>
      <c r="BN36" s="729"/>
      <c r="BO36" s="729"/>
    </row>
    <row r="37" spans="1:67" s="730" customFormat="1" ht="19.5" customHeight="1">
      <c r="A37" s="727"/>
      <c r="B37" s="727"/>
      <c r="C37" s="727"/>
      <c r="D37" s="727"/>
      <c r="E37" s="727"/>
      <c r="F37" s="727"/>
      <c r="G37" s="727"/>
      <c r="H37" s="727"/>
      <c r="I37" s="727"/>
      <c r="J37" s="727"/>
      <c r="K37" s="727"/>
      <c r="L37" s="727"/>
      <c r="M37" s="727"/>
      <c r="N37" s="727"/>
      <c r="O37" s="727"/>
      <c r="P37" s="727"/>
      <c r="Q37" s="727"/>
      <c r="R37" s="727"/>
      <c r="S37" s="727"/>
      <c r="T37" s="727"/>
      <c r="U37" s="727"/>
      <c r="V37" s="727"/>
      <c r="W37" s="727"/>
      <c r="X37" s="727"/>
      <c r="Y37" s="727"/>
      <c r="Z37" s="727"/>
      <c r="AA37" s="727"/>
      <c r="AB37" s="727"/>
      <c r="AC37" s="727"/>
      <c r="AD37" s="727"/>
      <c r="AE37" s="727"/>
      <c r="AF37" s="727"/>
      <c r="AG37" s="727"/>
      <c r="AH37" s="727"/>
      <c r="AI37" s="727"/>
      <c r="AJ37" s="727"/>
      <c r="AK37" s="727"/>
      <c r="AL37" s="727"/>
      <c r="AM37" s="727"/>
      <c r="AN37" s="727"/>
      <c r="AO37" s="727"/>
      <c r="AP37" s="727"/>
      <c r="AQ37" s="727"/>
      <c r="AR37" s="727"/>
      <c r="AS37" s="729"/>
      <c r="AT37" s="729"/>
      <c r="AU37" s="729"/>
      <c r="AV37" s="729"/>
      <c r="AW37" s="729"/>
      <c r="AX37" s="729"/>
      <c r="AY37" s="729"/>
      <c r="AZ37" s="729"/>
      <c r="BA37" s="729"/>
      <c r="BB37" s="729"/>
      <c r="BC37" s="729"/>
      <c r="BD37" s="729"/>
      <c r="BE37" s="729"/>
      <c r="BF37" s="729"/>
      <c r="BG37" s="729"/>
      <c r="BH37" s="729"/>
      <c r="BI37" s="729"/>
      <c r="BJ37" s="729"/>
      <c r="BK37" s="729"/>
      <c r="BL37" s="729"/>
      <c r="BM37" s="729"/>
      <c r="BN37" s="729"/>
      <c r="BO37" s="729"/>
    </row>
    <row r="38" spans="1:67" s="730" customFormat="1" ht="19.5" customHeight="1">
      <c r="A38" s="727"/>
      <c r="B38" s="727"/>
      <c r="C38" s="727"/>
      <c r="D38" s="727"/>
      <c r="E38" s="727"/>
      <c r="F38" s="727"/>
      <c r="G38" s="727"/>
      <c r="H38" s="727"/>
      <c r="I38" s="727"/>
      <c r="J38" s="727"/>
      <c r="K38" s="727"/>
      <c r="L38" s="727"/>
      <c r="M38" s="727"/>
      <c r="N38" s="727"/>
      <c r="O38" s="727"/>
      <c r="P38" s="727"/>
      <c r="Q38" s="727"/>
      <c r="R38" s="727"/>
      <c r="S38" s="727"/>
      <c r="T38" s="727"/>
      <c r="U38" s="727"/>
      <c r="V38" s="727"/>
      <c r="W38" s="727"/>
      <c r="X38" s="727"/>
      <c r="Y38" s="727"/>
      <c r="Z38" s="727"/>
      <c r="AA38" s="727"/>
      <c r="AB38" s="727"/>
      <c r="AC38" s="727"/>
      <c r="AD38" s="727"/>
      <c r="AE38" s="727"/>
      <c r="AF38" s="727"/>
      <c r="AG38" s="727"/>
      <c r="AH38" s="727"/>
      <c r="AI38" s="727"/>
      <c r="AJ38" s="727"/>
      <c r="AK38" s="727"/>
      <c r="AL38" s="727"/>
      <c r="AM38" s="727"/>
      <c r="AN38" s="727"/>
      <c r="AO38" s="727"/>
      <c r="AP38" s="727"/>
      <c r="AQ38" s="727"/>
      <c r="AR38" s="727"/>
      <c r="AS38" s="729"/>
      <c r="AT38" s="729"/>
      <c r="AU38" s="729"/>
      <c r="AV38" s="729"/>
      <c r="AW38" s="729"/>
      <c r="AX38" s="729"/>
      <c r="AY38" s="729"/>
      <c r="AZ38" s="729"/>
      <c r="BA38" s="729"/>
      <c r="BB38" s="729"/>
      <c r="BC38" s="729"/>
      <c r="BD38" s="729"/>
      <c r="BE38" s="729"/>
      <c r="BF38" s="729"/>
      <c r="BG38" s="729"/>
      <c r="BH38" s="729"/>
      <c r="BI38" s="729"/>
      <c r="BJ38" s="729"/>
      <c r="BK38" s="729"/>
      <c r="BL38" s="729"/>
      <c r="BM38" s="729"/>
      <c r="BN38" s="729"/>
      <c r="BO38" s="729"/>
    </row>
    <row r="39" spans="1:67" s="730" customFormat="1" ht="19.5" customHeight="1">
      <c r="A39" s="727"/>
      <c r="B39" s="727"/>
      <c r="C39" s="727"/>
      <c r="D39" s="727"/>
      <c r="E39" s="727"/>
      <c r="F39" s="727"/>
      <c r="G39" s="727"/>
      <c r="H39" s="727"/>
      <c r="I39" s="727"/>
      <c r="J39" s="727"/>
      <c r="K39" s="727"/>
      <c r="L39" s="727"/>
      <c r="M39" s="727"/>
      <c r="N39" s="727"/>
      <c r="O39" s="727"/>
      <c r="P39" s="727"/>
      <c r="Q39" s="727"/>
      <c r="R39" s="727"/>
      <c r="S39" s="727"/>
      <c r="T39" s="727"/>
      <c r="U39" s="727"/>
      <c r="V39" s="727"/>
      <c r="W39" s="727"/>
      <c r="X39" s="727"/>
      <c r="Y39" s="727"/>
      <c r="Z39" s="727"/>
      <c r="AA39" s="727"/>
      <c r="AB39" s="727"/>
      <c r="AC39" s="727"/>
      <c r="AD39" s="727"/>
      <c r="AE39" s="727"/>
      <c r="AF39" s="727"/>
      <c r="AG39" s="727"/>
      <c r="AH39" s="727"/>
      <c r="AI39" s="727"/>
      <c r="AJ39" s="727"/>
      <c r="AK39" s="727"/>
      <c r="AL39" s="727"/>
      <c r="AM39" s="727"/>
      <c r="AN39" s="727"/>
      <c r="AO39" s="727"/>
      <c r="AP39" s="727"/>
      <c r="AQ39" s="727"/>
      <c r="AR39" s="727"/>
      <c r="AS39" s="729"/>
      <c r="AT39" s="729"/>
      <c r="AU39" s="729"/>
      <c r="AV39" s="729"/>
      <c r="AW39" s="729"/>
      <c r="AX39" s="729"/>
      <c r="AY39" s="729"/>
      <c r="AZ39" s="729"/>
      <c r="BA39" s="729"/>
      <c r="BB39" s="729"/>
      <c r="BC39" s="729"/>
      <c r="BD39" s="729"/>
      <c r="BE39" s="729"/>
      <c r="BF39" s="729"/>
      <c r="BG39" s="729"/>
      <c r="BH39" s="729"/>
      <c r="BI39" s="729"/>
      <c r="BJ39" s="729"/>
      <c r="BK39" s="729"/>
      <c r="BL39" s="729"/>
      <c r="BM39" s="729"/>
      <c r="BN39" s="729"/>
      <c r="BO39" s="729"/>
    </row>
    <row r="40" spans="1:67" s="730" customFormat="1" ht="19.5" customHeight="1">
      <c r="A40" s="727"/>
      <c r="B40" s="727"/>
      <c r="C40" s="727"/>
      <c r="D40" s="727"/>
      <c r="E40" s="727"/>
      <c r="F40" s="727"/>
      <c r="G40" s="727"/>
      <c r="H40" s="727"/>
      <c r="I40" s="727"/>
      <c r="J40" s="727"/>
      <c r="K40" s="727"/>
      <c r="L40" s="727"/>
      <c r="M40" s="727"/>
      <c r="N40" s="727"/>
      <c r="O40" s="727"/>
      <c r="P40" s="727"/>
      <c r="Q40" s="727"/>
      <c r="R40" s="727"/>
      <c r="S40" s="727"/>
      <c r="T40" s="727"/>
      <c r="U40" s="727"/>
      <c r="V40" s="727"/>
      <c r="W40" s="727"/>
      <c r="X40" s="727"/>
      <c r="Y40" s="727"/>
      <c r="Z40" s="727"/>
      <c r="AA40" s="727"/>
      <c r="AB40" s="727"/>
      <c r="AC40" s="727"/>
      <c r="AD40" s="727"/>
      <c r="AE40" s="727"/>
      <c r="AF40" s="727"/>
      <c r="AG40" s="727"/>
      <c r="AH40" s="727"/>
      <c r="AI40" s="727"/>
      <c r="AJ40" s="727"/>
      <c r="AK40" s="727"/>
      <c r="AL40" s="727"/>
      <c r="AM40" s="727"/>
      <c r="AN40" s="727"/>
      <c r="AO40" s="727"/>
      <c r="AP40" s="727"/>
      <c r="AQ40" s="727"/>
      <c r="AR40" s="727"/>
      <c r="AS40" s="729"/>
      <c r="AT40" s="729"/>
      <c r="AU40" s="729"/>
      <c r="AV40" s="729"/>
      <c r="AW40" s="729"/>
      <c r="AX40" s="729"/>
      <c r="AY40" s="729"/>
      <c r="AZ40" s="729"/>
      <c r="BA40" s="729"/>
      <c r="BB40" s="729"/>
      <c r="BC40" s="729"/>
      <c r="BD40" s="729"/>
      <c r="BE40" s="729"/>
      <c r="BF40" s="729"/>
      <c r="BG40" s="729"/>
      <c r="BH40" s="729"/>
      <c r="BI40" s="729"/>
      <c r="BJ40" s="729"/>
      <c r="BK40" s="729"/>
      <c r="BL40" s="729"/>
      <c r="BM40" s="729"/>
      <c r="BN40" s="729"/>
      <c r="BO40" s="729"/>
    </row>
    <row r="41" spans="1:67" s="730" customFormat="1" ht="19.5" customHeight="1">
      <c r="A41" s="727"/>
      <c r="B41" s="727"/>
      <c r="C41" s="727"/>
      <c r="D41" s="727"/>
      <c r="E41" s="727"/>
      <c r="F41" s="727"/>
      <c r="G41" s="727"/>
      <c r="H41" s="727"/>
      <c r="I41" s="727"/>
      <c r="J41" s="727"/>
      <c r="K41" s="727"/>
      <c r="L41" s="727"/>
      <c r="M41" s="727"/>
      <c r="N41" s="727"/>
      <c r="O41" s="727"/>
      <c r="P41" s="727"/>
      <c r="Q41" s="727"/>
      <c r="R41" s="727"/>
      <c r="S41" s="727"/>
      <c r="T41" s="727"/>
      <c r="U41" s="727"/>
      <c r="V41" s="727"/>
      <c r="W41" s="727"/>
      <c r="X41" s="727"/>
      <c r="Y41" s="727"/>
      <c r="Z41" s="727"/>
      <c r="AA41" s="727"/>
      <c r="AB41" s="727"/>
      <c r="AC41" s="727"/>
      <c r="AD41" s="727"/>
      <c r="AE41" s="727"/>
      <c r="AF41" s="727"/>
      <c r="AG41" s="727"/>
      <c r="AH41" s="727"/>
      <c r="AI41" s="727"/>
      <c r="AJ41" s="727"/>
      <c r="AK41" s="727"/>
      <c r="AL41" s="727"/>
      <c r="AM41" s="727"/>
      <c r="AN41" s="727"/>
      <c r="AO41" s="727"/>
      <c r="AP41" s="727"/>
      <c r="AQ41" s="727"/>
      <c r="AR41" s="727"/>
      <c r="AS41" s="729"/>
      <c r="AT41" s="729"/>
      <c r="AU41" s="729"/>
      <c r="AV41" s="729"/>
      <c r="AW41" s="729"/>
      <c r="AX41" s="729"/>
      <c r="AY41" s="729"/>
      <c r="AZ41" s="729"/>
      <c r="BA41" s="729"/>
      <c r="BB41" s="729"/>
      <c r="BC41" s="729"/>
      <c r="BD41" s="729"/>
      <c r="BE41" s="729"/>
      <c r="BF41" s="729"/>
      <c r="BG41" s="729"/>
      <c r="BH41" s="729"/>
      <c r="BI41" s="729"/>
      <c r="BJ41" s="729"/>
      <c r="BK41" s="729"/>
      <c r="BL41" s="729"/>
      <c r="BM41" s="729"/>
      <c r="BN41" s="729"/>
      <c r="BO41" s="729"/>
    </row>
    <row r="42" spans="1:67" s="730" customFormat="1" ht="19.5" customHeight="1">
      <c r="A42" s="727"/>
      <c r="B42" s="727"/>
      <c r="C42" s="727"/>
      <c r="D42" s="727"/>
      <c r="E42" s="727"/>
      <c r="F42" s="727"/>
      <c r="G42" s="727"/>
      <c r="H42" s="727"/>
      <c r="I42" s="727"/>
      <c r="J42" s="727"/>
      <c r="K42" s="727"/>
      <c r="L42" s="727"/>
      <c r="M42" s="727"/>
      <c r="N42" s="727"/>
      <c r="O42" s="727"/>
      <c r="P42" s="727"/>
      <c r="Q42" s="727"/>
      <c r="R42" s="727"/>
      <c r="S42" s="727"/>
      <c r="T42" s="727"/>
      <c r="U42" s="727"/>
      <c r="V42" s="727"/>
      <c r="W42" s="727"/>
      <c r="X42" s="727"/>
      <c r="Y42" s="727"/>
      <c r="Z42" s="727"/>
      <c r="AA42" s="727"/>
      <c r="AB42" s="727"/>
      <c r="AC42" s="727"/>
      <c r="AD42" s="727"/>
      <c r="AE42" s="727"/>
      <c r="AF42" s="727"/>
      <c r="AG42" s="727"/>
      <c r="AH42" s="727"/>
      <c r="AI42" s="727"/>
      <c r="AJ42" s="727"/>
      <c r="AK42" s="727"/>
      <c r="AL42" s="727"/>
      <c r="AM42" s="727"/>
      <c r="AN42" s="727"/>
      <c r="AO42" s="727"/>
      <c r="AP42" s="727"/>
      <c r="AQ42" s="727"/>
      <c r="AR42" s="727"/>
      <c r="AS42" s="729"/>
      <c r="AT42" s="729"/>
      <c r="AU42" s="729"/>
      <c r="AV42" s="729"/>
      <c r="AW42" s="729"/>
      <c r="AX42" s="729"/>
      <c r="AY42" s="729"/>
      <c r="AZ42" s="729"/>
      <c r="BA42" s="729"/>
      <c r="BB42" s="729"/>
      <c r="BC42" s="729"/>
      <c r="BD42" s="729"/>
      <c r="BE42" s="729"/>
      <c r="BF42" s="729"/>
      <c r="BG42" s="729"/>
      <c r="BH42" s="729"/>
      <c r="BI42" s="729"/>
      <c r="BJ42" s="729"/>
      <c r="BK42" s="729"/>
      <c r="BL42" s="729"/>
      <c r="BM42" s="729"/>
      <c r="BN42" s="729"/>
      <c r="BO42" s="729"/>
    </row>
    <row r="43" spans="1:67" s="730" customFormat="1" ht="19.5" customHeight="1">
      <c r="A43" s="727"/>
      <c r="B43" s="727"/>
      <c r="C43" s="727"/>
      <c r="D43" s="727"/>
      <c r="E43" s="727"/>
      <c r="F43" s="727"/>
      <c r="G43" s="727"/>
      <c r="H43" s="727"/>
      <c r="I43" s="727"/>
      <c r="J43" s="727"/>
      <c r="K43" s="727"/>
      <c r="L43" s="727"/>
      <c r="M43" s="727"/>
      <c r="N43" s="727"/>
      <c r="O43" s="727"/>
      <c r="P43" s="727"/>
      <c r="Q43" s="727"/>
      <c r="R43" s="727"/>
      <c r="S43" s="727"/>
      <c r="T43" s="727"/>
      <c r="U43" s="727"/>
      <c r="V43" s="727"/>
      <c r="W43" s="727"/>
      <c r="X43" s="727"/>
      <c r="Y43" s="727"/>
      <c r="Z43" s="727"/>
      <c r="AA43" s="727"/>
      <c r="AB43" s="727"/>
      <c r="AC43" s="727"/>
      <c r="AD43" s="727"/>
      <c r="AE43" s="727"/>
      <c r="AF43" s="727"/>
      <c r="AG43" s="727"/>
      <c r="AH43" s="727"/>
      <c r="AI43" s="727"/>
      <c r="AJ43" s="727"/>
      <c r="AK43" s="727"/>
      <c r="AL43" s="727"/>
      <c r="AM43" s="727"/>
      <c r="AN43" s="727"/>
      <c r="AO43" s="727"/>
      <c r="AP43" s="727"/>
      <c r="AQ43" s="727"/>
      <c r="AR43" s="727"/>
      <c r="AS43" s="729"/>
      <c r="AT43" s="729"/>
      <c r="AU43" s="729"/>
      <c r="AV43" s="729"/>
      <c r="AW43" s="729"/>
      <c r="AX43" s="729"/>
      <c r="AY43" s="729"/>
      <c r="AZ43" s="729"/>
      <c r="BA43" s="729"/>
      <c r="BB43" s="729"/>
      <c r="BC43" s="729"/>
      <c r="BD43" s="729"/>
      <c r="BE43" s="729"/>
      <c r="BF43" s="729"/>
      <c r="BG43" s="729"/>
      <c r="BH43" s="729"/>
      <c r="BI43" s="729"/>
      <c r="BJ43" s="729"/>
      <c r="BK43" s="729"/>
      <c r="BL43" s="729"/>
      <c r="BM43" s="729"/>
      <c r="BN43" s="729"/>
      <c r="BO43" s="729"/>
    </row>
    <row r="44" spans="1:67" s="730" customFormat="1" ht="19.5" customHeight="1">
      <c r="A44" s="727"/>
      <c r="B44" s="727"/>
      <c r="C44" s="727"/>
      <c r="D44" s="727"/>
      <c r="E44" s="727"/>
      <c r="F44" s="727"/>
      <c r="G44" s="727"/>
      <c r="H44" s="727"/>
      <c r="I44" s="727"/>
      <c r="J44" s="727"/>
      <c r="K44" s="727"/>
      <c r="L44" s="727"/>
      <c r="M44" s="727"/>
      <c r="N44" s="727"/>
      <c r="O44" s="727"/>
      <c r="P44" s="727"/>
      <c r="Q44" s="727"/>
      <c r="R44" s="727"/>
      <c r="S44" s="727"/>
      <c r="T44" s="727"/>
      <c r="U44" s="727"/>
      <c r="V44" s="727"/>
      <c r="W44" s="727"/>
      <c r="X44" s="727"/>
      <c r="Y44" s="727"/>
      <c r="Z44" s="727"/>
      <c r="AA44" s="727"/>
      <c r="AB44" s="727"/>
      <c r="AC44" s="727"/>
      <c r="AD44" s="727"/>
      <c r="AE44" s="727"/>
      <c r="AF44" s="727"/>
      <c r="AG44" s="727"/>
      <c r="AH44" s="727"/>
      <c r="AI44" s="727"/>
      <c r="AJ44" s="727"/>
      <c r="AK44" s="727"/>
      <c r="AL44" s="727"/>
      <c r="AM44" s="727"/>
      <c r="AN44" s="727"/>
      <c r="AO44" s="727"/>
      <c r="AP44" s="727"/>
      <c r="AQ44" s="727"/>
      <c r="AR44" s="727"/>
      <c r="AS44" s="729"/>
      <c r="AT44" s="729"/>
      <c r="AU44" s="729"/>
      <c r="AV44" s="729"/>
      <c r="AW44" s="729"/>
      <c r="AX44" s="729"/>
      <c r="AY44" s="729"/>
      <c r="AZ44" s="729"/>
      <c r="BA44" s="729"/>
      <c r="BB44" s="729"/>
      <c r="BC44" s="729"/>
      <c r="BD44" s="729"/>
      <c r="BE44" s="729"/>
      <c r="BF44" s="729"/>
      <c r="BG44" s="729"/>
      <c r="BH44" s="729"/>
      <c r="BI44" s="729"/>
      <c r="BJ44" s="729"/>
      <c r="BK44" s="729"/>
      <c r="BL44" s="729"/>
      <c r="BM44" s="729"/>
      <c r="BN44" s="729"/>
      <c r="BO44" s="729"/>
    </row>
    <row r="45" spans="1:67" s="730" customFormat="1" ht="19.5" customHeight="1">
      <c r="A45" s="727"/>
      <c r="B45" s="727"/>
      <c r="C45" s="727"/>
      <c r="D45" s="727"/>
      <c r="E45" s="727"/>
      <c r="F45" s="727"/>
      <c r="G45" s="727"/>
      <c r="H45" s="727"/>
      <c r="I45" s="727"/>
      <c r="J45" s="727"/>
      <c r="K45" s="727"/>
      <c r="L45" s="727"/>
      <c r="M45" s="727"/>
      <c r="N45" s="727"/>
      <c r="O45" s="727"/>
      <c r="P45" s="727"/>
      <c r="Q45" s="727"/>
      <c r="R45" s="727"/>
      <c r="S45" s="727"/>
      <c r="T45" s="727"/>
      <c r="U45" s="727"/>
      <c r="V45" s="727"/>
      <c r="W45" s="727"/>
      <c r="X45" s="727"/>
      <c r="Y45" s="727"/>
      <c r="Z45" s="727"/>
      <c r="AA45" s="727"/>
      <c r="AB45" s="727"/>
      <c r="AC45" s="727"/>
      <c r="AD45" s="727"/>
      <c r="AE45" s="727"/>
      <c r="AF45" s="727"/>
      <c r="AG45" s="727"/>
      <c r="AH45" s="727"/>
      <c r="AI45" s="727"/>
      <c r="AJ45" s="727"/>
      <c r="AK45" s="727"/>
      <c r="AL45" s="727"/>
      <c r="AM45" s="727"/>
      <c r="AN45" s="727"/>
      <c r="AO45" s="727"/>
      <c r="AP45" s="727"/>
      <c r="AQ45" s="727"/>
      <c r="AR45" s="727"/>
      <c r="AS45" s="729"/>
      <c r="AT45" s="729"/>
      <c r="AU45" s="729"/>
      <c r="AV45" s="729"/>
      <c r="AW45" s="729"/>
      <c r="AX45" s="729"/>
      <c r="AY45" s="729"/>
      <c r="AZ45" s="729"/>
      <c r="BA45" s="729"/>
      <c r="BB45" s="729"/>
      <c r="BC45" s="729"/>
      <c r="BD45" s="729"/>
      <c r="BE45" s="729"/>
      <c r="BF45" s="729"/>
      <c r="BG45" s="729"/>
      <c r="BH45" s="729"/>
      <c r="BI45" s="729"/>
      <c r="BJ45" s="729"/>
      <c r="BK45" s="729"/>
      <c r="BL45" s="729"/>
      <c r="BM45" s="729"/>
      <c r="BN45" s="729"/>
      <c r="BO45" s="729"/>
    </row>
    <row r="46" spans="1:67" s="730" customFormat="1" ht="19.5" customHeight="1">
      <c r="A46" s="727"/>
      <c r="B46" s="727"/>
      <c r="C46" s="727"/>
      <c r="D46" s="727"/>
      <c r="E46" s="727"/>
      <c r="F46" s="727"/>
      <c r="G46" s="727"/>
      <c r="H46" s="727"/>
      <c r="I46" s="727"/>
      <c r="J46" s="727"/>
      <c r="K46" s="727"/>
      <c r="L46" s="727"/>
      <c r="M46" s="727"/>
      <c r="N46" s="727"/>
      <c r="O46" s="727"/>
      <c r="P46" s="727"/>
      <c r="Q46" s="727"/>
      <c r="R46" s="727"/>
      <c r="S46" s="727"/>
      <c r="T46" s="727"/>
      <c r="U46" s="727"/>
      <c r="V46" s="727"/>
      <c r="W46" s="727"/>
      <c r="X46" s="727"/>
      <c r="Y46" s="727"/>
      <c r="Z46" s="727"/>
      <c r="AA46" s="727"/>
      <c r="AB46" s="727"/>
      <c r="AC46" s="727"/>
      <c r="AD46" s="727"/>
      <c r="AE46" s="727"/>
      <c r="AF46" s="727"/>
      <c r="AG46" s="727"/>
      <c r="AH46" s="727"/>
      <c r="AI46" s="727"/>
      <c r="AJ46" s="727"/>
      <c r="AK46" s="727"/>
      <c r="AL46" s="727"/>
      <c r="AM46" s="727"/>
      <c r="AN46" s="727"/>
      <c r="AO46" s="727"/>
      <c r="AP46" s="727"/>
      <c r="AQ46" s="727"/>
      <c r="AR46" s="727"/>
      <c r="AS46" s="729"/>
      <c r="AT46" s="729"/>
      <c r="AU46" s="729"/>
      <c r="AV46" s="729"/>
      <c r="AW46" s="729"/>
      <c r="AX46" s="729"/>
      <c r="AY46" s="729"/>
      <c r="AZ46" s="729"/>
      <c r="BA46" s="729"/>
      <c r="BB46" s="729"/>
      <c r="BC46" s="729"/>
      <c r="BD46" s="729"/>
      <c r="BE46" s="729"/>
      <c r="BF46" s="729"/>
      <c r="BG46" s="729"/>
      <c r="BH46" s="729"/>
      <c r="BI46" s="729"/>
      <c r="BJ46" s="729"/>
      <c r="BK46" s="729"/>
      <c r="BL46" s="729"/>
      <c r="BM46" s="729"/>
      <c r="BN46" s="729"/>
      <c r="BO46" s="729"/>
    </row>
    <row r="47" spans="1:67" s="730" customFormat="1" ht="19.5" customHeight="1">
      <c r="A47" s="727"/>
      <c r="B47" s="727"/>
      <c r="C47" s="727"/>
      <c r="D47" s="727"/>
      <c r="E47" s="727"/>
      <c r="F47" s="727"/>
      <c r="G47" s="727"/>
      <c r="H47" s="727"/>
      <c r="I47" s="727"/>
      <c r="J47" s="727"/>
      <c r="K47" s="727"/>
      <c r="L47" s="727"/>
      <c r="M47" s="727"/>
      <c r="N47" s="727"/>
      <c r="O47" s="727"/>
      <c r="P47" s="727"/>
      <c r="Q47" s="727"/>
      <c r="R47" s="727"/>
      <c r="S47" s="727"/>
      <c r="T47" s="727"/>
      <c r="U47" s="727"/>
      <c r="V47" s="727"/>
      <c r="W47" s="727"/>
      <c r="X47" s="727"/>
      <c r="Y47" s="727"/>
      <c r="Z47" s="727"/>
      <c r="AA47" s="727"/>
      <c r="AB47" s="727"/>
      <c r="AC47" s="727"/>
      <c r="AD47" s="727"/>
      <c r="AE47" s="727"/>
      <c r="AF47" s="727"/>
      <c r="AG47" s="727"/>
      <c r="AH47" s="727"/>
      <c r="AI47" s="727"/>
      <c r="AJ47" s="727"/>
      <c r="AK47" s="727"/>
      <c r="AL47" s="727"/>
      <c r="AM47" s="727"/>
      <c r="AN47" s="727"/>
      <c r="AO47" s="727"/>
      <c r="AP47" s="727"/>
      <c r="AQ47" s="727"/>
      <c r="AR47" s="727"/>
      <c r="AS47" s="729"/>
      <c r="AT47" s="729"/>
      <c r="AU47" s="729"/>
      <c r="AV47" s="729"/>
      <c r="AW47" s="729"/>
      <c r="AX47" s="729"/>
      <c r="AY47" s="729"/>
      <c r="AZ47" s="729"/>
      <c r="BA47" s="729"/>
      <c r="BB47" s="729"/>
      <c r="BC47" s="729"/>
      <c r="BD47" s="729"/>
      <c r="BE47" s="729"/>
      <c r="BF47" s="729"/>
      <c r="BG47" s="729"/>
      <c r="BH47" s="729"/>
      <c r="BI47" s="729"/>
      <c r="BJ47" s="729"/>
      <c r="BK47" s="729"/>
      <c r="BL47" s="729"/>
      <c r="BM47" s="729"/>
      <c r="BN47" s="729"/>
      <c r="BO47" s="729"/>
    </row>
    <row r="48" spans="1:67" s="730" customFormat="1" ht="19.5" customHeight="1">
      <c r="A48" s="727"/>
      <c r="B48" s="727"/>
      <c r="C48" s="727"/>
      <c r="D48" s="727"/>
      <c r="E48" s="727"/>
      <c r="F48" s="727"/>
      <c r="G48" s="727"/>
      <c r="H48" s="727"/>
      <c r="I48" s="727"/>
      <c r="J48" s="727"/>
      <c r="K48" s="727"/>
      <c r="L48" s="727"/>
      <c r="M48" s="727"/>
      <c r="N48" s="727"/>
      <c r="O48" s="727"/>
      <c r="P48" s="727"/>
      <c r="Q48" s="727"/>
      <c r="R48" s="727"/>
      <c r="S48" s="727"/>
      <c r="T48" s="727"/>
      <c r="U48" s="727"/>
      <c r="V48" s="727"/>
      <c r="W48" s="727"/>
      <c r="X48" s="727"/>
      <c r="Y48" s="727"/>
      <c r="Z48" s="727"/>
      <c r="AA48" s="727"/>
      <c r="AB48" s="727"/>
      <c r="AC48" s="727"/>
      <c r="AD48" s="727"/>
      <c r="AE48" s="727"/>
      <c r="AF48" s="727"/>
      <c r="AG48" s="727"/>
      <c r="AH48" s="727"/>
      <c r="AI48" s="727"/>
      <c r="AJ48" s="727"/>
      <c r="AK48" s="727"/>
      <c r="AL48" s="727"/>
      <c r="AM48" s="727"/>
      <c r="AN48" s="727"/>
      <c r="AO48" s="727"/>
      <c r="AP48" s="727"/>
      <c r="AQ48" s="727"/>
      <c r="AR48" s="727"/>
      <c r="AS48" s="729"/>
      <c r="AT48" s="729"/>
      <c r="AU48" s="729"/>
      <c r="AV48" s="729"/>
      <c r="AW48" s="729"/>
      <c r="AX48" s="729"/>
      <c r="AY48" s="729"/>
      <c r="AZ48" s="729"/>
      <c r="BA48" s="729"/>
      <c r="BB48" s="729"/>
      <c r="BC48" s="729"/>
      <c r="BD48" s="729"/>
      <c r="BE48" s="729"/>
      <c r="BF48" s="729"/>
      <c r="BG48" s="729"/>
      <c r="BH48" s="729"/>
      <c r="BI48" s="729"/>
      <c r="BJ48" s="729"/>
      <c r="BK48" s="729"/>
      <c r="BL48" s="729"/>
      <c r="BM48" s="729"/>
      <c r="BN48" s="729"/>
      <c r="BO48" s="729"/>
    </row>
    <row r="49" spans="1:67" s="730" customFormat="1" ht="19.5" customHeight="1">
      <c r="A49" s="727"/>
      <c r="B49" s="727"/>
      <c r="C49" s="727"/>
      <c r="D49" s="727"/>
      <c r="E49" s="727"/>
      <c r="F49" s="727"/>
      <c r="G49" s="727"/>
      <c r="H49" s="727"/>
      <c r="I49" s="727"/>
      <c r="J49" s="727"/>
      <c r="K49" s="727"/>
      <c r="L49" s="727"/>
      <c r="M49" s="727"/>
      <c r="N49" s="727"/>
      <c r="O49" s="727"/>
      <c r="P49" s="727"/>
      <c r="Q49" s="727"/>
      <c r="R49" s="727"/>
      <c r="S49" s="727"/>
      <c r="T49" s="727"/>
      <c r="U49" s="727"/>
      <c r="V49" s="727"/>
      <c r="W49" s="727"/>
      <c r="X49" s="727"/>
      <c r="Y49" s="727"/>
      <c r="Z49" s="727"/>
      <c r="AA49" s="727"/>
      <c r="AB49" s="727"/>
      <c r="AC49" s="727"/>
      <c r="AD49" s="727"/>
      <c r="AE49" s="727"/>
      <c r="AF49" s="727"/>
      <c r="AG49" s="727"/>
      <c r="AH49" s="727"/>
      <c r="AI49" s="727"/>
      <c r="AJ49" s="727"/>
      <c r="AK49" s="727"/>
      <c r="AL49" s="727"/>
      <c r="AM49" s="727"/>
      <c r="AN49" s="727"/>
      <c r="AO49" s="727"/>
      <c r="AP49" s="727"/>
      <c r="AQ49" s="727"/>
      <c r="AR49" s="727"/>
      <c r="AS49" s="729"/>
      <c r="AT49" s="729"/>
      <c r="AU49" s="729"/>
      <c r="AV49" s="729"/>
      <c r="AW49" s="729"/>
      <c r="AX49" s="729"/>
      <c r="AY49" s="729"/>
      <c r="AZ49" s="729"/>
      <c r="BA49" s="729"/>
      <c r="BB49" s="729"/>
      <c r="BC49" s="729"/>
      <c r="BD49" s="729"/>
      <c r="BE49" s="729"/>
      <c r="BF49" s="729"/>
      <c r="BG49" s="729"/>
      <c r="BH49" s="729"/>
      <c r="BI49" s="729"/>
      <c r="BJ49" s="729"/>
      <c r="BK49" s="729"/>
      <c r="BL49" s="729"/>
      <c r="BM49" s="729"/>
      <c r="BN49" s="729"/>
      <c r="BO49" s="729"/>
    </row>
    <row r="50" spans="1:67" s="730" customFormat="1" ht="19.5" customHeight="1">
      <c r="A50" s="727"/>
      <c r="B50" s="727"/>
      <c r="C50" s="727"/>
      <c r="D50" s="727"/>
      <c r="E50" s="727"/>
      <c r="F50" s="727"/>
      <c r="G50" s="727"/>
      <c r="H50" s="727"/>
      <c r="I50" s="727"/>
      <c r="J50" s="727"/>
      <c r="K50" s="727"/>
      <c r="L50" s="727"/>
      <c r="M50" s="727"/>
      <c r="N50" s="727"/>
      <c r="O50" s="727"/>
      <c r="P50" s="727"/>
      <c r="Q50" s="727"/>
      <c r="R50" s="727"/>
      <c r="S50" s="727"/>
      <c r="T50" s="727"/>
      <c r="U50" s="727"/>
      <c r="V50" s="727"/>
      <c r="W50" s="727"/>
      <c r="X50" s="727"/>
      <c r="Y50" s="727"/>
      <c r="Z50" s="727"/>
      <c r="AA50" s="727"/>
      <c r="AB50" s="727"/>
      <c r="AC50" s="727"/>
      <c r="AD50" s="727"/>
      <c r="AE50" s="727"/>
      <c r="AF50" s="727"/>
      <c r="AG50" s="727"/>
      <c r="AH50" s="727"/>
      <c r="AI50" s="727"/>
      <c r="AJ50" s="727"/>
      <c r="AK50" s="727"/>
      <c r="AL50" s="727"/>
      <c r="AM50" s="727"/>
      <c r="AN50" s="727"/>
      <c r="AO50" s="727"/>
      <c r="AP50" s="727"/>
      <c r="AQ50" s="727"/>
      <c r="AR50" s="727"/>
      <c r="AS50" s="729"/>
      <c r="AT50" s="729"/>
      <c r="AU50" s="729"/>
      <c r="AV50" s="729"/>
      <c r="AW50" s="729"/>
      <c r="AX50" s="729"/>
      <c r="AY50" s="729"/>
      <c r="AZ50" s="729"/>
      <c r="BA50" s="729"/>
      <c r="BB50" s="729"/>
      <c r="BC50" s="729"/>
      <c r="BD50" s="729"/>
      <c r="BE50" s="729"/>
      <c r="BF50" s="729"/>
      <c r="BG50" s="729"/>
      <c r="BH50" s="729"/>
      <c r="BI50" s="729"/>
      <c r="BJ50" s="729"/>
      <c r="BK50" s="729"/>
      <c r="BL50" s="729"/>
      <c r="BM50" s="729"/>
      <c r="BN50" s="729"/>
      <c r="BO50" s="729"/>
    </row>
    <row r="51" spans="1:67" s="730" customFormat="1" ht="19.5" customHeight="1">
      <c r="A51" s="727"/>
      <c r="B51" s="727"/>
      <c r="C51" s="727"/>
      <c r="D51" s="727"/>
      <c r="E51" s="727"/>
      <c r="F51" s="727"/>
      <c r="G51" s="727"/>
      <c r="H51" s="727"/>
      <c r="I51" s="727"/>
      <c r="J51" s="727"/>
      <c r="K51" s="727"/>
      <c r="L51" s="727"/>
      <c r="M51" s="727"/>
      <c r="N51" s="727"/>
      <c r="O51" s="727"/>
      <c r="P51" s="727"/>
      <c r="Q51" s="727"/>
      <c r="R51" s="727"/>
      <c r="S51" s="727"/>
      <c r="T51" s="727"/>
      <c r="U51" s="727"/>
      <c r="V51" s="727"/>
      <c r="W51" s="727"/>
      <c r="X51" s="727"/>
      <c r="Y51" s="727"/>
      <c r="Z51" s="727"/>
      <c r="AA51" s="727"/>
      <c r="AB51" s="727"/>
      <c r="AC51" s="727"/>
      <c r="AD51" s="727"/>
      <c r="AE51" s="727"/>
      <c r="AF51" s="727"/>
      <c r="AG51" s="727"/>
      <c r="AH51" s="727"/>
      <c r="AI51" s="727"/>
      <c r="AJ51" s="727"/>
      <c r="AK51" s="727"/>
      <c r="AL51" s="727"/>
      <c r="AM51" s="727"/>
      <c r="AN51" s="727"/>
      <c r="AO51" s="727"/>
      <c r="AP51" s="727"/>
      <c r="AQ51" s="727"/>
      <c r="AR51" s="727"/>
      <c r="AS51" s="729"/>
      <c r="AT51" s="729"/>
      <c r="AU51" s="729"/>
      <c r="AV51" s="729"/>
      <c r="AW51" s="729"/>
      <c r="AX51" s="729"/>
      <c r="AY51" s="729"/>
      <c r="AZ51" s="729"/>
      <c r="BA51" s="729"/>
      <c r="BB51" s="729"/>
      <c r="BC51" s="729"/>
      <c r="BD51" s="729"/>
      <c r="BE51" s="729"/>
      <c r="BF51" s="729"/>
      <c r="BG51" s="729"/>
      <c r="BH51" s="729"/>
      <c r="BI51" s="729"/>
      <c r="BJ51" s="729"/>
      <c r="BK51" s="729"/>
      <c r="BL51" s="729"/>
      <c r="BM51" s="729"/>
      <c r="BN51" s="729"/>
      <c r="BO51" s="729"/>
    </row>
    <row r="52" spans="1:67" s="730" customFormat="1" ht="19.5" customHeight="1">
      <c r="A52" s="727"/>
      <c r="B52" s="727"/>
      <c r="C52" s="727"/>
      <c r="D52" s="727"/>
      <c r="E52" s="727"/>
      <c r="F52" s="727"/>
      <c r="G52" s="727"/>
      <c r="H52" s="727"/>
      <c r="I52" s="727"/>
      <c r="J52" s="727"/>
      <c r="K52" s="727"/>
      <c r="L52" s="727"/>
      <c r="M52" s="727"/>
      <c r="N52" s="727"/>
      <c r="O52" s="727"/>
      <c r="P52" s="727"/>
      <c r="Q52" s="727"/>
      <c r="R52" s="727"/>
      <c r="S52" s="727"/>
      <c r="T52" s="727"/>
      <c r="U52" s="727"/>
      <c r="V52" s="727"/>
      <c r="W52" s="727"/>
      <c r="X52" s="727"/>
      <c r="Y52" s="727"/>
      <c r="Z52" s="727"/>
      <c r="AA52" s="727"/>
      <c r="AB52" s="727"/>
      <c r="AC52" s="727"/>
      <c r="AD52" s="727"/>
      <c r="AE52" s="727"/>
      <c r="AF52" s="727"/>
      <c r="AG52" s="727"/>
      <c r="AH52" s="727"/>
      <c r="AI52" s="727"/>
      <c r="AJ52" s="727"/>
      <c r="AK52" s="727"/>
      <c r="AL52" s="727"/>
      <c r="AM52" s="727"/>
      <c r="AN52" s="727"/>
      <c r="AO52" s="727"/>
      <c r="AP52" s="727"/>
      <c r="AQ52" s="727"/>
      <c r="AR52" s="727"/>
      <c r="AS52" s="729"/>
      <c r="AT52" s="729"/>
      <c r="AU52" s="729"/>
      <c r="AV52" s="729"/>
      <c r="AW52" s="729"/>
      <c r="AX52" s="729"/>
      <c r="AY52" s="729"/>
      <c r="AZ52" s="729"/>
      <c r="BA52" s="729"/>
      <c r="BB52" s="729"/>
      <c r="BC52" s="729"/>
      <c r="BD52" s="729"/>
      <c r="BE52" s="729"/>
      <c r="BF52" s="729"/>
      <c r="BG52" s="729"/>
      <c r="BH52" s="729"/>
      <c r="BI52" s="729"/>
      <c r="BJ52" s="729"/>
      <c r="BK52" s="729"/>
      <c r="BL52" s="729"/>
      <c r="BM52" s="729"/>
      <c r="BN52" s="729"/>
      <c r="BO52" s="729"/>
    </row>
    <row r="53" spans="1:67" s="730" customFormat="1" ht="19.5" customHeight="1">
      <c r="A53" s="727"/>
      <c r="B53" s="727"/>
      <c r="C53" s="727"/>
      <c r="D53" s="727"/>
      <c r="E53" s="727"/>
      <c r="F53" s="727"/>
      <c r="G53" s="727"/>
      <c r="H53" s="727"/>
      <c r="I53" s="727"/>
      <c r="J53" s="727"/>
      <c r="K53" s="727"/>
      <c r="L53" s="727"/>
      <c r="M53" s="727"/>
      <c r="N53" s="727"/>
      <c r="O53" s="727"/>
      <c r="P53" s="727"/>
      <c r="Q53" s="727"/>
      <c r="R53" s="727"/>
      <c r="S53" s="727"/>
      <c r="T53" s="727"/>
      <c r="U53" s="727"/>
      <c r="V53" s="727"/>
      <c r="W53" s="727"/>
      <c r="X53" s="727"/>
      <c r="Y53" s="727"/>
      <c r="Z53" s="727"/>
      <c r="AA53" s="727"/>
      <c r="AB53" s="727"/>
      <c r="AC53" s="727"/>
      <c r="AD53" s="727"/>
      <c r="AE53" s="727"/>
      <c r="AF53" s="727"/>
      <c r="AG53" s="727"/>
      <c r="AH53" s="727"/>
      <c r="AI53" s="727"/>
      <c r="AJ53" s="727"/>
      <c r="AK53" s="727"/>
      <c r="AL53" s="727"/>
      <c r="AM53" s="727"/>
      <c r="AN53" s="727"/>
      <c r="AO53" s="727"/>
      <c r="AP53" s="727"/>
      <c r="AQ53" s="727"/>
      <c r="AR53" s="727"/>
      <c r="AS53" s="729"/>
      <c r="AT53" s="729"/>
      <c r="AU53" s="729"/>
      <c r="AV53" s="729"/>
      <c r="AW53" s="729"/>
      <c r="AX53" s="729"/>
      <c r="AY53" s="729"/>
      <c r="AZ53" s="729"/>
      <c r="BA53" s="729"/>
      <c r="BB53" s="729"/>
      <c r="BC53" s="729"/>
      <c r="BD53" s="729"/>
      <c r="BE53" s="729"/>
      <c r="BF53" s="729"/>
      <c r="BG53" s="729"/>
      <c r="BH53" s="729"/>
      <c r="BI53" s="729"/>
      <c r="BJ53" s="729"/>
      <c r="BK53" s="729"/>
      <c r="BL53" s="729"/>
      <c r="BM53" s="729"/>
      <c r="BN53" s="729"/>
      <c r="BO53" s="729"/>
    </row>
    <row r="54" spans="1:67" s="730" customFormat="1" ht="19.5" customHeight="1">
      <c r="A54" s="727"/>
      <c r="B54" s="727"/>
      <c r="C54" s="727"/>
      <c r="D54" s="727"/>
      <c r="E54" s="727"/>
      <c r="F54" s="727"/>
      <c r="G54" s="727"/>
      <c r="H54" s="727"/>
      <c r="I54" s="727"/>
      <c r="J54" s="727"/>
      <c r="K54" s="727"/>
      <c r="L54" s="727"/>
      <c r="M54" s="727"/>
      <c r="N54" s="727"/>
      <c r="O54" s="727"/>
      <c r="P54" s="727"/>
      <c r="Q54" s="727"/>
      <c r="R54" s="727"/>
      <c r="S54" s="727"/>
      <c r="T54" s="727"/>
      <c r="U54" s="727"/>
      <c r="V54" s="727"/>
      <c r="W54" s="727"/>
      <c r="X54" s="727"/>
      <c r="Y54" s="727"/>
      <c r="Z54" s="727"/>
      <c r="AA54" s="727"/>
      <c r="AB54" s="727"/>
      <c r="AC54" s="727"/>
      <c r="AD54" s="727"/>
      <c r="AE54" s="727"/>
      <c r="AF54" s="727"/>
      <c r="AG54" s="727"/>
      <c r="AH54" s="727"/>
      <c r="AI54" s="727"/>
      <c r="AJ54" s="727"/>
      <c r="AK54" s="727"/>
      <c r="AL54" s="727"/>
      <c r="AM54" s="727"/>
      <c r="AN54" s="727"/>
      <c r="AO54" s="727"/>
      <c r="AP54" s="727"/>
      <c r="AQ54" s="727"/>
      <c r="AR54" s="727"/>
      <c r="AS54" s="729"/>
      <c r="AT54" s="729"/>
      <c r="AU54" s="729"/>
      <c r="AV54" s="729"/>
      <c r="AW54" s="729"/>
      <c r="AX54" s="729"/>
      <c r="AY54" s="729"/>
      <c r="AZ54" s="729"/>
      <c r="BA54" s="729"/>
      <c r="BB54" s="729"/>
      <c r="BC54" s="729"/>
      <c r="BD54" s="729"/>
      <c r="BE54" s="729"/>
      <c r="BF54" s="729"/>
      <c r="BG54" s="729"/>
      <c r="BH54" s="729"/>
      <c r="BI54" s="729"/>
      <c r="BJ54" s="729"/>
      <c r="BK54" s="729"/>
      <c r="BL54" s="729"/>
      <c r="BM54" s="729"/>
      <c r="BN54" s="729"/>
      <c r="BO54" s="729"/>
    </row>
    <row r="55" spans="1:67" s="730" customFormat="1" ht="19.5" customHeight="1">
      <c r="A55" s="727"/>
      <c r="B55" s="727"/>
      <c r="C55" s="727"/>
      <c r="D55" s="727"/>
      <c r="E55" s="727"/>
      <c r="F55" s="727"/>
      <c r="G55" s="727"/>
      <c r="H55" s="727"/>
      <c r="I55" s="727"/>
      <c r="J55" s="727"/>
      <c r="K55" s="727"/>
      <c r="L55" s="727"/>
      <c r="M55" s="727"/>
      <c r="N55" s="727"/>
      <c r="O55" s="727"/>
      <c r="P55" s="727"/>
      <c r="Q55" s="727"/>
      <c r="R55" s="727"/>
      <c r="S55" s="727"/>
      <c r="T55" s="727"/>
      <c r="U55" s="727"/>
      <c r="V55" s="727"/>
      <c r="W55" s="727"/>
      <c r="X55" s="727"/>
      <c r="Y55" s="727"/>
      <c r="Z55" s="727"/>
      <c r="AA55" s="727"/>
      <c r="AB55" s="727"/>
      <c r="AC55" s="727"/>
      <c r="AD55" s="727"/>
      <c r="AE55" s="727"/>
      <c r="AF55" s="727"/>
      <c r="AG55" s="727"/>
      <c r="AH55" s="727"/>
      <c r="AI55" s="727"/>
      <c r="AJ55" s="727"/>
      <c r="AK55" s="727"/>
      <c r="AL55" s="727"/>
      <c r="AM55" s="727"/>
      <c r="AN55" s="727"/>
      <c r="AO55" s="727"/>
      <c r="AP55" s="727"/>
      <c r="AQ55" s="727"/>
      <c r="AR55" s="727"/>
      <c r="AS55" s="729"/>
      <c r="AT55" s="729"/>
      <c r="AU55" s="729"/>
      <c r="AV55" s="729"/>
      <c r="AW55" s="729"/>
      <c r="AX55" s="729"/>
      <c r="AY55" s="729"/>
      <c r="AZ55" s="729"/>
      <c r="BA55" s="729"/>
      <c r="BB55" s="729"/>
      <c r="BC55" s="729"/>
      <c r="BD55" s="729"/>
      <c r="BE55" s="729"/>
      <c r="BF55" s="729"/>
      <c r="BG55" s="729"/>
      <c r="BH55" s="729"/>
      <c r="BI55" s="729"/>
      <c r="BJ55" s="729"/>
      <c r="BK55" s="729"/>
      <c r="BL55" s="729"/>
      <c r="BM55" s="729"/>
      <c r="BN55" s="729"/>
      <c r="BO55" s="729"/>
    </row>
    <row r="56" spans="1:67" s="730" customFormat="1" ht="19.5" customHeight="1">
      <c r="A56" s="727"/>
      <c r="B56" s="727"/>
      <c r="C56" s="727"/>
      <c r="D56" s="727"/>
      <c r="E56" s="727"/>
      <c r="F56" s="727"/>
      <c r="G56" s="727"/>
      <c r="H56" s="727"/>
      <c r="I56" s="727"/>
      <c r="J56" s="727"/>
      <c r="K56" s="727"/>
      <c r="L56" s="727"/>
      <c r="M56" s="727"/>
      <c r="N56" s="727"/>
      <c r="O56" s="727"/>
      <c r="P56" s="727"/>
      <c r="Q56" s="727"/>
      <c r="R56" s="727"/>
      <c r="S56" s="727"/>
      <c r="T56" s="727"/>
      <c r="U56" s="727"/>
      <c r="V56" s="727"/>
      <c r="W56" s="727"/>
      <c r="X56" s="727"/>
      <c r="Y56" s="727"/>
      <c r="Z56" s="727"/>
      <c r="AA56" s="727"/>
      <c r="AB56" s="727"/>
      <c r="AC56" s="727"/>
      <c r="AD56" s="727"/>
      <c r="AE56" s="727"/>
      <c r="AF56" s="727"/>
      <c r="AG56" s="727"/>
      <c r="AH56" s="727"/>
      <c r="AI56" s="727"/>
      <c r="AJ56" s="727"/>
      <c r="AK56" s="727"/>
      <c r="AL56" s="727"/>
      <c r="AM56" s="727"/>
      <c r="AN56" s="727"/>
      <c r="AO56" s="727"/>
      <c r="AP56" s="727"/>
      <c r="AQ56" s="727"/>
      <c r="AR56" s="727"/>
      <c r="AS56" s="729"/>
      <c r="AT56" s="729"/>
      <c r="AU56" s="729"/>
      <c r="AV56" s="729"/>
      <c r="AW56" s="729"/>
      <c r="AX56" s="729"/>
      <c r="AY56" s="729"/>
      <c r="AZ56" s="729"/>
      <c r="BA56" s="729"/>
      <c r="BB56" s="729"/>
      <c r="BC56" s="729"/>
      <c r="BD56" s="729"/>
      <c r="BE56" s="729"/>
      <c r="BF56" s="729"/>
      <c r="BG56" s="729"/>
      <c r="BH56" s="729"/>
      <c r="BI56" s="729"/>
      <c r="BJ56" s="729"/>
      <c r="BK56" s="729"/>
      <c r="BL56" s="729"/>
      <c r="BM56" s="729"/>
      <c r="BN56" s="729"/>
      <c r="BO56" s="729"/>
    </row>
    <row r="57" spans="1:67" s="730" customFormat="1" ht="19.5" customHeight="1">
      <c r="A57" s="727"/>
      <c r="B57" s="727"/>
      <c r="C57" s="727"/>
      <c r="D57" s="727"/>
      <c r="E57" s="727"/>
      <c r="F57" s="727"/>
      <c r="G57" s="727"/>
      <c r="H57" s="727"/>
      <c r="I57" s="727"/>
      <c r="J57" s="727"/>
      <c r="K57" s="727"/>
      <c r="L57" s="727"/>
      <c r="M57" s="727"/>
      <c r="N57" s="727"/>
      <c r="O57" s="727"/>
      <c r="P57" s="727"/>
      <c r="Q57" s="727"/>
      <c r="R57" s="727"/>
      <c r="S57" s="727"/>
      <c r="T57" s="727"/>
      <c r="U57" s="727"/>
      <c r="V57" s="727"/>
      <c r="W57" s="727"/>
      <c r="X57" s="727"/>
      <c r="Y57" s="727"/>
      <c r="Z57" s="727"/>
      <c r="AA57" s="727"/>
      <c r="AB57" s="727"/>
      <c r="AC57" s="727"/>
      <c r="AD57" s="727"/>
      <c r="AE57" s="727"/>
      <c r="AF57" s="727"/>
      <c r="AG57" s="727"/>
      <c r="AH57" s="727"/>
      <c r="AI57" s="727"/>
      <c r="AJ57" s="727"/>
      <c r="AK57" s="727"/>
      <c r="AL57" s="727"/>
      <c r="AM57" s="727"/>
      <c r="AN57" s="727"/>
      <c r="AO57" s="727"/>
      <c r="AP57" s="727"/>
      <c r="AQ57" s="727"/>
      <c r="AR57" s="727"/>
      <c r="AS57" s="729"/>
      <c r="AT57" s="729"/>
      <c r="AU57" s="729"/>
      <c r="AV57" s="729"/>
      <c r="AW57" s="729"/>
      <c r="AX57" s="729"/>
      <c r="AY57" s="729"/>
      <c r="AZ57" s="729"/>
      <c r="BA57" s="729"/>
      <c r="BB57" s="729"/>
      <c r="BC57" s="729"/>
      <c r="BD57" s="729"/>
      <c r="BE57" s="729"/>
      <c r="BF57" s="729"/>
      <c r="BG57" s="729"/>
      <c r="BH57" s="729"/>
      <c r="BI57" s="729"/>
      <c r="BJ57" s="729"/>
      <c r="BK57" s="729"/>
      <c r="BL57" s="729"/>
      <c r="BM57" s="729"/>
      <c r="BN57" s="729"/>
      <c r="BO57" s="729"/>
    </row>
    <row r="58" spans="1:67" s="730" customFormat="1" ht="19.5" customHeight="1">
      <c r="A58" s="727"/>
      <c r="B58" s="727"/>
      <c r="C58" s="727"/>
      <c r="D58" s="727"/>
      <c r="E58" s="727"/>
      <c r="F58" s="727"/>
      <c r="G58" s="727"/>
      <c r="H58" s="727"/>
      <c r="I58" s="727"/>
      <c r="J58" s="727"/>
      <c r="K58" s="727"/>
      <c r="L58" s="727"/>
      <c r="M58" s="727"/>
      <c r="N58" s="727"/>
      <c r="O58" s="727"/>
      <c r="P58" s="727"/>
      <c r="Q58" s="727"/>
      <c r="R58" s="727"/>
      <c r="S58" s="727"/>
      <c r="T58" s="727"/>
      <c r="U58" s="727"/>
      <c r="V58" s="727"/>
      <c r="W58" s="727"/>
      <c r="X58" s="727"/>
      <c r="Y58" s="727"/>
      <c r="Z58" s="727"/>
      <c r="AA58" s="727"/>
      <c r="AB58" s="727"/>
      <c r="AC58" s="727"/>
      <c r="AD58" s="727"/>
      <c r="AE58" s="727"/>
      <c r="AF58" s="727"/>
      <c r="AG58" s="727"/>
      <c r="AH58" s="727"/>
      <c r="AI58" s="727"/>
      <c r="AJ58" s="727"/>
      <c r="AK58" s="727"/>
      <c r="AL58" s="727"/>
      <c r="AM58" s="727"/>
      <c r="AN58" s="727"/>
      <c r="AO58" s="727"/>
      <c r="AP58" s="727"/>
      <c r="AQ58" s="727"/>
      <c r="AR58" s="727"/>
      <c r="AS58" s="729"/>
      <c r="AT58" s="729"/>
      <c r="AU58" s="729"/>
      <c r="AV58" s="729"/>
      <c r="AW58" s="729"/>
      <c r="AX58" s="729"/>
      <c r="AY58" s="729"/>
      <c r="AZ58" s="729"/>
      <c r="BA58" s="729"/>
      <c r="BB58" s="729"/>
      <c r="BC58" s="729"/>
      <c r="BD58" s="729"/>
      <c r="BE58" s="729"/>
      <c r="BF58" s="729"/>
      <c r="BG58" s="729"/>
      <c r="BH58" s="729"/>
      <c r="BI58" s="729"/>
      <c r="BJ58" s="729"/>
      <c r="BK58" s="729"/>
      <c r="BL58" s="729"/>
      <c r="BM58" s="729"/>
      <c r="BN58" s="729"/>
      <c r="BO58" s="729"/>
    </row>
    <row r="59" spans="1:67" s="730" customFormat="1" ht="19.5" customHeight="1">
      <c r="A59" s="727"/>
      <c r="B59" s="727"/>
      <c r="C59" s="727"/>
      <c r="D59" s="727"/>
      <c r="E59" s="727"/>
      <c r="F59" s="727"/>
      <c r="G59" s="727"/>
      <c r="H59" s="727"/>
      <c r="I59" s="727"/>
      <c r="J59" s="727"/>
      <c r="K59" s="727"/>
      <c r="L59" s="727"/>
      <c r="M59" s="727"/>
      <c r="N59" s="727"/>
      <c r="O59" s="727"/>
      <c r="P59" s="727"/>
      <c r="Q59" s="727"/>
      <c r="R59" s="727"/>
      <c r="S59" s="727"/>
      <c r="T59" s="727"/>
      <c r="U59" s="727"/>
      <c r="V59" s="727"/>
      <c r="W59" s="727"/>
      <c r="X59" s="727"/>
      <c r="Y59" s="727"/>
      <c r="Z59" s="727"/>
      <c r="AA59" s="727"/>
      <c r="AB59" s="727"/>
      <c r="AC59" s="727"/>
      <c r="AD59" s="727"/>
      <c r="AE59" s="727"/>
      <c r="AF59" s="727"/>
      <c r="AG59" s="727"/>
      <c r="AH59" s="727"/>
      <c r="AI59" s="727"/>
      <c r="AJ59" s="727"/>
      <c r="AK59" s="727"/>
      <c r="AL59" s="727"/>
      <c r="AM59" s="727"/>
      <c r="AN59" s="727"/>
      <c r="AO59" s="727"/>
      <c r="AP59" s="727"/>
      <c r="AQ59" s="727"/>
      <c r="AR59" s="727"/>
      <c r="AS59" s="729"/>
      <c r="AT59" s="729"/>
      <c r="AU59" s="729"/>
      <c r="AV59" s="729"/>
      <c r="AW59" s="729"/>
      <c r="AX59" s="729"/>
      <c r="AY59" s="729"/>
      <c r="AZ59" s="729"/>
      <c r="BA59" s="729"/>
      <c r="BB59" s="729"/>
      <c r="BC59" s="729"/>
      <c r="BD59" s="729"/>
      <c r="BE59" s="729"/>
      <c r="BF59" s="729"/>
      <c r="BG59" s="729"/>
      <c r="BH59" s="729"/>
      <c r="BI59" s="729"/>
      <c r="BJ59" s="729"/>
      <c r="BK59" s="729"/>
      <c r="BL59" s="729"/>
      <c r="BM59" s="729"/>
      <c r="BN59" s="729"/>
      <c r="BO59" s="729"/>
    </row>
    <row r="60" spans="1:67" s="730" customFormat="1" ht="19.5" customHeight="1">
      <c r="A60" s="727"/>
      <c r="B60" s="727"/>
      <c r="C60" s="727"/>
      <c r="D60" s="727"/>
      <c r="E60" s="727"/>
      <c r="F60" s="727"/>
      <c r="G60" s="727"/>
      <c r="H60" s="727"/>
      <c r="I60" s="727"/>
      <c r="J60" s="727"/>
      <c r="K60" s="727"/>
      <c r="L60" s="727"/>
      <c r="M60" s="727"/>
      <c r="N60" s="727"/>
      <c r="O60" s="727"/>
      <c r="P60" s="727"/>
      <c r="Q60" s="727"/>
      <c r="R60" s="727"/>
      <c r="S60" s="727"/>
      <c r="T60" s="727"/>
      <c r="U60" s="727"/>
      <c r="V60" s="727"/>
      <c r="W60" s="727"/>
      <c r="X60" s="727"/>
      <c r="Y60" s="727"/>
      <c r="Z60" s="727"/>
      <c r="AA60" s="727"/>
      <c r="AB60" s="727"/>
      <c r="AC60" s="727"/>
      <c r="AD60" s="727"/>
      <c r="AE60" s="727"/>
      <c r="AF60" s="727"/>
      <c r="AG60" s="727"/>
      <c r="AH60" s="727"/>
      <c r="AI60" s="727"/>
      <c r="AJ60" s="727"/>
      <c r="AK60" s="727"/>
      <c r="AL60" s="727"/>
      <c r="AM60" s="727"/>
      <c r="AN60" s="727"/>
      <c r="AO60" s="727"/>
      <c r="AP60" s="727"/>
      <c r="AQ60" s="727"/>
      <c r="AR60" s="727"/>
      <c r="AS60" s="729"/>
      <c r="AT60" s="729"/>
      <c r="AU60" s="729"/>
      <c r="AV60" s="729"/>
      <c r="AW60" s="729"/>
      <c r="AX60" s="729"/>
      <c r="AY60" s="729"/>
      <c r="AZ60" s="729"/>
      <c r="BA60" s="729"/>
      <c r="BB60" s="729"/>
      <c r="BC60" s="729"/>
      <c r="BD60" s="729"/>
      <c r="BE60" s="729"/>
      <c r="BF60" s="729"/>
      <c r="BG60" s="729"/>
      <c r="BH60" s="729"/>
      <c r="BI60" s="729"/>
      <c r="BJ60" s="729"/>
      <c r="BK60" s="729"/>
      <c r="BL60" s="729"/>
      <c r="BM60" s="729"/>
      <c r="BN60" s="729"/>
      <c r="BO60" s="729"/>
    </row>
    <row r="61" spans="1:67" s="730" customFormat="1" ht="19.5" customHeight="1">
      <c r="A61" s="727"/>
      <c r="B61" s="727"/>
      <c r="C61" s="727"/>
      <c r="D61" s="727"/>
      <c r="E61" s="727"/>
      <c r="F61" s="727"/>
      <c r="G61" s="727"/>
      <c r="H61" s="727"/>
      <c r="I61" s="727"/>
      <c r="J61" s="727"/>
      <c r="K61" s="727"/>
      <c r="L61" s="727"/>
      <c r="M61" s="727"/>
      <c r="N61" s="727"/>
      <c r="O61" s="727"/>
      <c r="P61" s="727"/>
      <c r="Q61" s="727"/>
      <c r="R61" s="727"/>
      <c r="S61" s="727"/>
      <c r="T61" s="727"/>
      <c r="U61" s="727"/>
      <c r="V61" s="727"/>
      <c r="W61" s="727"/>
      <c r="X61" s="727"/>
      <c r="Y61" s="727"/>
      <c r="Z61" s="727"/>
      <c r="AA61" s="727"/>
      <c r="AB61" s="727"/>
      <c r="AC61" s="727"/>
      <c r="AD61" s="727"/>
      <c r="AE61" s="727"/>
      <c r="AF61" s="727"/>
      <c r="AG61" s="727"/>
      <c r="AH61" s="727"/>
      <c r="AI61" s="727"/>
      <c r="AJ61" s="727"/>
      <c r="AK61" s="727"/>
      <c r="AL61" s="727"/>
      <c r="AM61" s="727"/>
      <c r="AN61" s="727"/>
      <c r="AO61" s="727"/>
      <c r="AP61" s="727"/>
      <c r="AQ61" s="727"/>
      <c r="AR61" s="727"/>
      <c r="AS61" s="729"/>
      <c r="AT61" s="729"/>
      <c r="AU61" s="729"/>
      <c r="AV61" s="729"/>
      <c r="AW61" s="729"/>
      <c r="AX61" s="729"/>
      <c r="AY61" s="729"/>
      <c r="AZ61" s="729"/>
      <c r="BA61" s="729"/>
      <c r="BB61" s="729"/>
      <c r="BC61" s="729"/>
      <c r="BD61" s="729"/>
      <c r="BE61" s="729"/>
      <c r="BF61" s="729"/>
      <c r="BG61" s="729"/>
      <c r="BH61" s="729"/>
      <c r="BI61" s="729"/>
      <c r="BJ61" s="729"/>
      <c r="BK61" s="729"/>
      <c r="BL61" s="729"/>
      <c r="BM61" s="729"/>
      <c r="BN61" s="729"/>
      <c r="BO61" s="729"/>
    </row>
    <row r="62" spans="1:67" s="730" customFormat="1" ht="19.5" customHeight="1">
      <c r="A62" s="727"/>
      <c r="B62" s="727"/>
      <c r="C62" s="727"/>
      <c r="D62" s="727"/>
      <c r="E62" s="727"/>
      <c r="F62" s="727"/>
      <c r="G62" s="727"/>
      <c r="H62" s="727"/>
      <c r="I62" s="727"/>
      <c r="J62" s="727"/>
      <c r="K62" s="727"/>
      <c r="L62" s="727"/>
      <c r="M62" s="727"/>
      <c r="N62" s="727"/>
      <c r="O62" s="727"/>
      <c r="P62" s="727"/>
      <c r="Q62" s="727"/>
      <c r="R62" s="727"/>
      <c r="S62" s="727"/>
      <c r="T62" s="727"/>
      <c r="U62" s="727"/>
      <c r="V62" s="727"/>
      <c r="W62" s="727"/>
      <c r="X62" s="727"/>
      <c r="Y62" s="727"/>
      <c r="Z62" s="727"/>
      <c r="AA62" s="727"/>
      <c r="AB62" s="727"/>
      <c r="AC62" s="727"/>
      <c r="AD62" s="727"/>
      <c r="AE62" s="727"/>
      <c r="AF62" s="727"/>
      <c r="AG62" s="727"/>
      <c r="AH62" s="727"/>
      <c r="AI62" s="727"/>
      <c r="AJ62" s="727"/>
      <c r="AK62" s="727"/>
      <c r="AL62" s="727"/>
      <c r="AM62" s="727"/>
      <c r="AN62" s="727"/>
      <c r="AO62" s="727"/>
      <c r="AP62" s="727"/>
      <c r="AQ62" s="727"/>
      <c r="AR62" s="727"/>
      <c r="AS62" s="729"/>
      <c r="AT62" s="729"/>
      <c r="AU62" s="729"/>
      <c r="AV62" s="729"/>
      <c r="AW62" s="729"/>
      <c r="AX62" s="729"/>
      <c r="AY62" s="729"/>
      <c r="AZ62" s="729"/>
      <c r="BA62" s="729"/>
      <c r="BB62" s="729"/>
      <c r="BC62" s="729"/>
      <c r="BD62" s="729"/>
      <c r="BE62" s="729"/>
      <c r="BF62" s="729"/>
      <c r="BG62" s="729"/>
      <c r="BH62" s="729"/>
      <c r="BI62" s="729"/>
      <c r="BJ62" s="729"/>
      <c r="BK62" s="729"/>
      <c r="BL62" s="729"/>
      <c r="BM62" s="729"/>
      <c r="BN62" s="729"/>
      <c r="BO62" s="729"/>
    </row>
    <row r="63" spans="1:67" s="730" customFormat="1" ht="19.5" customHeight="1">
      <c r="A63" s="727"/>
      <c r="B63" s="727"/>
      <c r="C63" s="727"/>
      <c r="D63" s="727"/>
      <c r="E63" s="727"/>
      <c r="F63" s="727"/>
      <c r="G63" s="727"/>
      <c r="H63" s="727"/>
      <c r="I63" s="727"/>
      <c r="J63" s="727"/>
      <c r="K63" s="727"/>
      <c r="L63" s="727"/>
      <c r="M63" s="727"/>
      <c r="N63" s="727"/>
      <c r="O63" s="727"/>
      <c r="P63" s="727"/>
      <c r="Q63" s="727"/>
      <c r="R63" s="727"/>
      <c r="S63" s="727"/>
      <c r="T63" s="727"/>
      <c r="U63" s="727"/>
      <c r="V63" s="727"/>
      <c r="W63" s="727"/>
      <c r="X63" s="727"/>
      <c r="Y63" s="727"/>
      <c r="Z63" s="727"/>
      <c r="AA63" s="727"/>
      <c r="AB63" s="727"/>
      <c r="AC63" s="727"/>
      <c r="AD63" s="727"/>
      <c r="AE63" s="727"/>
      <c r="AF63" s="727"/>
      <c r="AG63" s="727"/>
      <c r="AH63" s="727"/>
      <c r="AI63" s="727"/>
      <c r="AJ63" s="727"/>
      <c r="AK63" s="727"/>
      <c r="AL63" s="727"/>
      <c r="AM63" s="727"/>
      <c r="AN63" s="727"/>
      <c r="AO63" s="727"/>
      <c r="AP63" s="727"/>
      <c r="AQ63" s="727"/>
      <c r="AR63" s="727"/>
      <c r="AS63" s="729"/>
      <c r="AT63" s="729"/>
      <c r="AU63" s="729"/>
      <c r="AV63" s="729"/>
      <c r="AW63" s="729"/>
      <c r="AX63" s="729"/>
      <c r="AY63" s="729"/>
      <c r="AZ63" s="729"/>
      <c r="BA63" s="729"/>
      <c r="BB63" s="729"/>
      <c r="BC63" s="729"/>
      <c r="BD63" s="729"/>
      <c r="BE63" s="729"/>
      <c r="BF63" s="729"/>
      <c r="BG63" s="729"/>
      <c r="BH63" s="729"/>
      <c r="BI63" s="729"/>
      <c r="BJ63" s="729"/>
      <c r="BK63" s="729"/>
      <c r="BL63" s="729"/>
      <c r="BM63" s="729"/>
      <c r="BN63" s="729"/>
      <c r="BO63" s="729"/>
    </row>
    <row r="64" spans="1:67" s="730" customFormat="1" ht="19.5" customHeight="1">
      <c r="A64" s="727"/>
      <c r="B64" s="727"/>
      <c r="C64" s="727"/>
      <c r="D64" s="727"/>
      <c r="E64" s="727"/>
      <c r="F64" s="727"/>
      <c r="G64" s="727"/>
      <c r="H64" s="727"/>
      <c r="I64" s="727"/>
      <c r="J64" s="727"/>
      <c r="K64" s="727"/>
      <c r="L64" s="727"/>
      <c r="M64" s="727"/>
      <c r="N64" s="727"/>
      <c r="O64" s="727"/>
      <c r="P64" s="727"/>
      <c r="Q64" s="727"/>
      <c r="R64" s="727"/>
      <c r="S64" s="727"/>
      <c r="T64" s="727"/>
      <c r="U64" s="727"/>
      <c r="V64" s="727"/>
      <c r="W64" s="727"/>
      <c r="X64" s="727"/>
      <c r="Y64" s="727"/>
      <c r="Z64" s="727"/>
      <c r="AA64" s="727"/>
      <c r="AB64" s="727"/>
      <c r="AC64" s="727"/>
      <c r="AD64" s="727"/>
      <c r="AE64" s="727"/>
      <c r="AF64" s="727"/>
      <c r="AG64" s="727"/>
      <c r="AH64" s="727"/>
      <c r="AI64" s="727"/>
      <c r="AJ64" s="727"/>
      <c r="AK64" s="727"/>
      <c r="AL64" s="727"/>
      <c r="AM64" s="727"/>
      <c r="AN64" s="727"/>
      <c r="AO64" s="727"/>
      <c r="AP64" s="727"/>
      <c r="AQ64" s="727"/>
      <c r="AR64" s="727"/>
      <c r="AS64" s="729"/>
      <c r="AT64" s="729"/>
      <c r="AU64" s="729"/>
      <c r="AV64" s="729"/>
      <c r="AW64" s="729"/>
      <c r="AX64" s="729"/>
      <c r="AY64" s="729"/>
      <c r="AZ64" s="729"/>
      <c r="BA64" s="729"/>
      <c r="BB64" s="729"/>
      <c r="BC64" s="729"/>
      <c r="BD64" s="729"/>
      <c r="BE64" s="729"/>
      <c r="BF64" s="729"/>
      <c r="BG64" s="729"/>
      <c r="BH64" s="729"/>
      <c r="BI64" s="729"/>
      <c r="BJ64" s="729"/>
      <c r="BK64" s="729"/>
      <c r="BL64" s="729"/>
      <c r="BM64" s="729"/>
      <c r="BN64" s="729"/>
      <c r="BO64" s="729"/>
    </row>
    <row r="65" spans="1:67" s="730" customFormat="1" ht="19.5" customHeight="1">
      <c r="A65" s="727"/>
      <c r="B65" s="727"/>
      <c r="C65" s="727"/>
      <c r="D65" s="727"/>
      <c r="E65" s="727"/>
      <c r="F65" s="727"/>
      <c r="G65" s="727"/>
      <c r="H65" s="727"/>
      <c r="I65" s="727"/>
      <c r="J65" s="727"/>
      <c r="K65" s="727"/>
      <c r="L65" s="727"/>
      <c r="M65" s="727"/>
      <c r="N65" s="727"/>
      <c r="O65" s="727"/>
      <c r="P65" s="727"/>
      <c r="Q65" s="727"/>
      <c r="R65" s="727"/>
      <c r="S65" s="727"/>
      <c r="T65" s="727"/>
      <c r="U65" s="727"/>
      <c r="V65" s="727"/>
      <c r="W65" s="727"/>
      <c r="X65" s="727"/>
      <c r="Y65" s="727"/>
      <c r="Z65" s="727"/>
      <c r="AA65" s="727"/>
      <c r="AB65" s="727"/>
      <c r="AC65" s="727"/>
      <c r="AD65" s="727"/>
      <c r="AE65" s="727"/>
      <c r="AF65" s="727"/>
      <c r="AG65" s="727"/>
      <c r="AH65" s="727"/>
      <c r="AI65" s="727"/>
      <c r="AJ65" s="727"/>
      <c r="AK65" s="727"/>
      <c r="AL65" s="727"/>
      <c r="AM65" s="727"/>
      <c r="AN65" s="727"/>
      <c r="AO65" s="727"/>
      <c r="AP65" s="727"/>
      <c r="AQ65" s="727"/>
      <c r="AR65" s="727"/>
      <c r="AS65" s="729"/>
      <c r="AT65" s="729"/>
      <c r="AU65" s="729"/>
      <c r="AV65" s="729"/>
      <c r="AW65" s="729"/>
      <c r="AX65" s="729"/>
      <c r="AY65" s="729"/>
      <c r="AZ65" s="729"/>
      <c r="BA65" s="729"/>
      <c r="BB65" s="729"/>
      <c r="BC65" s="729"/>
      <c r="BD65" s="729"/>
      <c r="BE65" s="729"/>
      <c r="BF65" s="729"/>
      <c r="BG65" s="729"/>
      <c r="BH65" s="729"/>
      <c r="BI65" s="729"/>
      <c r="BJ65" s="729"/>
      <c r="BK65" s="729"/>
      <c r="BL65" s="729"/>
      <c r="BM65" s="729"/>
      <c r="BN65" s="729"/>
      <c r="BO65" s="729"/>
    </row>
    <row r="66" spans="1:67" s="730" customFormat="1" ht="19.5" customHeight="1">
      <c r="A66" s="727"/>
      <c r="B66" s="727"/>
      <c r="C66" s="727"/>
      <c r="D66" s="727"/>
      <c r="E66" s="727"/>
      <c r="F66" s="727"/>
      <c r="G66" s="727"/>
      <c r="H66" s="727"/>
      <c r="I66" s="727"/>
      <c r="J66" s="727"/>
      <c r="K66" s="727"/>
      <c r="L66" s="727"/>
      <c r="M66" s="727"/>
      <c r="N66" s="727"/>
      <c r="O66" s="727"/>
      <c r="P66" s="727"/>
      <c r="Q66" s="727"/>
      <c r="R66" s="727"/>
      <c r="S66" s="727"/>
      <c r="T66" s="727"/>
      <c r="U66" s="727"/>
      <c r="V66" s="727"/>
      <c r="W66" s="727"/>
      <c r="X66" s="727"/>
      <c r="Y66" s="727"/>
      <c r="Z66" s="727"/>
      <c r="AA66" s="727"/>
      <c r="AB66" s="727"/>
      <c r="AC66" s="727"/>
      <c r="AD66" s="727"/>
      <c r="AE66" s="727"/>
      <c r="AF66" s="727"/>
      <c r="AG66" s="727"/>
      <c r="AH66" s="727"/>
      <c r="AI66" s="727"/>
      <c r="AJ66" s="727"/>
      <c r="AK66" s="727"/>
      <c r="AL66" s="727"/>
      <c r="AM66" s="727"/>
      <c r="AN66" s="727"/>
      <c r="AO66" s="727"/>
      <c r="AP66" s="727"/>
      <c r="AQ66" s="727"/>
      <c r="AR66" s="727"/>
      <c r="AS66" s="729"/>
      <c r="AT66" s="729"/>
      <c r="AU66" s="729"/>
      <c r="AV66" s="729"/>
      <c r="AW66" s="729"/>
      <c r="AX66" s="729"/>
      <c r="AY66" s="729"/>
      <c r="AZ66" s="729"/>
      <c r="BA66" s="729"/>
      <c r="BB66" s="729"/>
      <c r="BC66" s="729"/>
      <c r="BD66" s="729"/>
      <c r="BE66" s="729"/>
      <c r="BF66" s="729"/>
      <c r="BG66" s="729"/>
      <c r="BH66" s="729"/>
      <c r="BI66" s="729"/>
      <c r="BJ66" s="729"/>
      <c r="BK66" s="729"/>
      <c r="BL66" s="729"/>
      <c r="BM66" s="729"/>
      <c r="BN66" s="729"/>
      <c r="BO66" s="729"/>
    </row>
    <row r="67" spans="1:67" s="730" customFormat="1" ht="19.5" customHeight="1">
      <c r="A67" s="727"/>
      <c r="B67" s="727"/>
      <c r="C67" s="727"/>
      <c r="D67" s="727"/>
      <c r="E67" s="727"/>
      <c r="F67" s="727"/>
      <c r="G67" s="727"/>
      <c r="H67" s="727"/>
      <c r="I67" s="727"/>
      <c r="J67" s="727"/>
      <c r="K67" s="727"/>
      <c r="L67" s="727"/>
      <c r="M67" s="727"/>
      <c r="N67" s="727"/>
      <c r="O67" s="727"/>
      <c r="P67" s="727"/>
      <c r="Q67" s="727"/>
      <c r="R67" s="727"/>
      <c r="S67" s="727"/>
      <c r="T67" s="727"/>
      <c r="U67" s="727"/>
      <c r="V67" s="727"/>
      <c r="W67" s="727"/>
      <c r="X67" s="727"/>
      <c r="Y67" s="727"/>
      <c r="Z67" s="727"/>
      <c r="AA67" s="727"/>
      <c r="AB67" s="727"/>
      <c r="AC67" s="727"/>
      <c r="AD67" s="727"/>
      <c r="AE67" s="727"/>
      <c r="AF67" s="727"/>
      <c r="AG67" s="727"/>
      <c r="AH67" s="727"/>
      <c r="AI67" s="727"/>
      <c r="AJ67" s="727"/>
      <c r="AK67" s="727"/>
      <c r="AL67" s="727"/>
      <c r="AM67" s="727"/>
      <c r="AN67" s="727"/>
      <c r="AO67" s="727"/>
      <c r="AP67" s="727"/>
      <c r="AQ67" s="727"/>
      <c r="AR67" s="727"/>
      <c r="AS67" s="729"/>
      <c r="AT67" s="729"/>
      <c r="AU67" s="729"/>
      <c r="AV67" s="729"/>
      <c r="AW67" s="729"/>
      <c r="AX67" s="729"/>
      <c r="AY67" s="729"/>
      <c r="AZ67" s="729"/>
      <c r="BA67" s="729"/>
      <c r="BB67" s="729"/>
      <c r="BC67" s="729"/>
      <c r="BD67" s="729"/>
      <c r="BE67" s="729"/>
      <c r="BF67" s="729"/>
      <c r="BG67" s="729"/>
      <c r="BH67" s="729"/>
      <c r="BI67" s="729"/>
      <c r="BJ67" s="729"/>
      <c r="BK67" s="729"/>
      <c r="BL67" s="729"/>
      <c r="BM67" s="729"/>
      <c r="BN67" s="729"/>
      <c r="BO67" s="729"/>
    </row>
    <row r="68" spans="1:67" s="730" customFormat="1" ht="19.5" customHeight="1">
      <c r="A68" s="727"/>
      <c r="B68" s="727"/>
      <c r="C68" s="727"/>
      <c r="D68" s="727"/>
      <c r="E68" s="727"/>
      <c r="F68" s="727"/>
      <c r="G68" s="727"/>
      <c r="H68" s="727"/>
      <c r="I68" s="727"/>
      <c r="J68" s="727"/>
      <c r="K68" s="727"/>
      <c r="L68" s="727"/>
      <c r="M68" s="727"/>
      <c r="N68" s="727"/>
      <c r="O68" s="727"/>
      <c r="P68" s="727"/>
      <c r="Q68" s="727"/>
      <c r="R68" s="727"/>
      <c r="S68" s="727"/>
      <c r="T68" s="727"/>
      <c r="U68" s="727"/>
      <c r="V68" s="727"/>
      <c r="W68" s="727"/>
      <c r="X68" s="727"/>
      <c r="Y68" s="727"/>
      <c r="Z68" s="727"/>
      <c r="AA68" s="727"/>
      <c r="AB68" s="727"/>
      <c r="AC68" s="727"/>
      <c r="AD68" s="727"/>
      <c r="AE68" s="727"/>
      <c r="AF68" s="727"/>
      <c r="AG68" s="727"/>
      <c r="AH68" s="727"/>
      <c r="AI68" s="727"/>
      <c r="AJ68" s="727"/>
      <c r="AK68" s="727"/>
      <c r="AL68" s="727"/>
      <c r="AM68" s="727"/>
      <c r="AN68" s="727"/>
      <c r="AO68" s="727"/>
      <c r="AP68" s="727"/>
      <c r="AQ68" s="727"/>
      <c r="AR68" s="727"/>
      <c r="AS68" s="729"/>
      <c r="AT68" s="729"/>
      <c r="AU68" s="729"/>
      <c r="AV68" s="729"/>
      <c r="AW68" s="729"/>
      <c r="AX68" s="729"/>
      <c r="AY68" s="729"/>
      <c r="AZ68" s="729"/>
      <c r="BA68" s="729"/>
      <c r="BB68" s="729"/>
      <c r="BC68" s="729"/>
      <c r="BD68" s="729"/>
      <c r="BE68" s="729"/>
      <c r="BF68" s="729"/>
      <c r="BG68" s="729"/>
      <c r="BH68" s="729"/>
      <c r="BI68" s="729"/>
      <c r="BJ68" s="729"/>
      <c r="BK68" s="729"/>
      <c r="BL68" s="729"/>
      <c r="BM68" s="729"/>
      <c r="BN68" s="729"/>
      <c r="BO68" s="729"/>
    </row>
    <row r="69" spans="1:67" s="730" customFormat="1" ht="19.5" customHeight="1">
      <c r="A69" s="727"/>
      <c r="B69" s="727"/>
      <c r="C69" s="727"/>
      <c r="D69" s="727"/>
      <c r="E69" s="727"/>
      <c r="F69" s="727"/>
      <c r="G69" s="727"/>
      <c r="H69" s="727"/>
      <c r="I69" s="727"/>
      <c r="J69" s="727"/>
      <c r="K69" s="727"/>
      <c r="L69" s="727"/>
      <c r="M69" s="727"/>
      <c r="N69" s="727"/>
      <c r="O69" s="727"/>
      <c r="P69" s="727"/>
      <c r="Q69" s="727"/>
      <c r="R69" s="727"/>
      <c r="S69" s="727"/>
      <c r="T69" s="727"/>
      <c r="U69" s="727"/>
      <c r="V69" s="727"/>
      <c r="W69" s="727"/>
      <c r="X69" s="727"/>
      <c r="Y69" s="727"/>
      <c r="Z69" s="727"/>
      <c r="AA69" s="727"/>
      <c r="AB69" s="727"/>
      <c r="AC69" s="727"/>
      <c r="AD69" s="727"/>
      <c r="AE69" s="727"/>
      <c r="AF69" s="727"/>
      <c r="AG69" s="727"/>
      <c r="AH69" s="727"/>
      <c r="AI69" s="727"/>
      <c r="AJ69" s="727"/>
      <c r="AK69" s="727"/>
      <c r="AL69" s="727"/>
      <c r="AM69" s="727"/>
      <c r="AN69" s="727"/>
      <c r="AO69" s="727"/>
      <c r="AP69" s="727"/>
      <c r="AQ69" s="727"/>
      <c r="AR69" s="727"/>
      <c r="AS69" s="729"/>
      <c r="AT69" s="729"/>
      <c r="AU69" s="729"/>
      <c r="AV69" s="729"/>
      <c r="AW69" s="729"/>
      <c r="AX69" s="729"/>
      <c r="AY69" s="729"/>
      <c r="AZ69" s="729"/>
      <c r="BA69" s="729"/>
      <c r="BB69" s="729"/>
      <c r="BC69" s="729"/>
      <c r="BD69" s="729"/>
      <c r="BE69" s="729"/>
      <c r="BF69" s="729"/>
      <c r="BG69" s="729"/>
      <c r="BH69" s="729"/>
      <c r="BI69" s="729"/>
      <c r="BJ69" s="729"/>
      <c r="BK69" s="729"/>
      <c r="BL69" s="729"/>
      <c r="BM69" s="729"/>
      <c r="BN69" s="729"/>
      <c r="BO69" s="729"/>
    </row>
    <row r="70" spans="1:67" s="730" customFormat="1" ht="19.5" customHeight="1">
      <c r="A70" s="727"/>
      <c r="B70" s="727"/>
      <c r="C70" s="727"/>
      <c r="D70" s="727"/>
      <c r="E70" s="727"/>
      <c r="F70" s="727"/>
      <c r="G70" s="727"/>
      <c r="H70" s="727"/>
      <c r="I70" s="727"/>
      <c r="J70" s="727"/>
      <c r="K70" s="727"/>
      <c r="L70" s="727"/>
      <c r="M70" s="727"/>
      <c r="N70" s="727"/>
      <c r="O70" s="727"/>
      <c r="P70" s="727"/>
      <c r="Q70" s="727"/>
      <c r="R70" s="727"/>
      <c r="S70" s="727"/>
      <c r="T70" s="727"/>
      <c r="U70" s="727"/>
      <c r="V70" s="727"/>
      <c r="W70" s="727"/>
      <c r="X70" s="727"/>
      <c r="Y70" s="727"/>
      <c r="Z70" s="727"/>
      <c r="AA70" s="727"/>
      <c r="AB70" s="727"/>
      <c r="AC70" s="727"/>
      <c r="AD70" s="727"/>
      <c r="AE70" s="727"/>
      <c r="AF70" s="727"/>
      <c r="AG70" s="727"/>
      <c r="AH70" s="727"/>
      <c r="AI70" s="727"/>
      <c r="AJ70" s="727"/>
      <c r="AK70" s="727"/>
      <c r="AL70" s="727"/>
      <c r="AM70" s="727"/>
      <c r="AN70" s="727"/>
      <c r="AO70" s="727"/>
      <c r="AP70" s="727"/>
      <c r="AQ70" s="727"/>
      <c r="AR70" s="727"/>
      <c r="AS70" s="729"/>
      <c r="AT70" s="729"/>
      <c r="AU70" s="729"/>
      <c r="AV70" s="729"/>
      <c r="AW70" s="729"/>
      <c r="AX70" s="729"/>
      <c r="AY70" s="729"/>
      <c r="AZ70" s="729"/>
      <c r="BA70" s="729"/>
      <c r="BB70" s="729"/>
      <c r="BC70" s="729"/>
      <c r="BD70" s="729"/>
      <c r="BE70" s="729"/>
      <c r="BF70" s="729"/>
      <c r="BG70" s="729"/>
      <c r="BH70" s="729"/>
      <c r="BI70" s="729"/>
      <c r="BJ70" s="729"/>
      <c r="BK70" s="729"/>
      <c r="BL70" s="729"/>
      <c r="BM70" s="729"/>
      <c r="BN70" s="729"/>
      <c r="BO70" s="729"/>
    </row>
    <row r="71" spans="1:67" s="730" customFormat="1" ht="19.5" customHeight="1">
      <c r="A71" s="727"/>
      <c r="B71" s="727"/>
      <c r="C71" s="727"/>
      <c r="D71" s="727"/>
      <c r="E71" s="727"/>
      <c r="F71" s="727"/>
      <c r="G71" s="727"/>
      <c r="H71" s="727"/>
      <c r="I71" s="727"/>
      <c r="J71" s="727"/>
      <c r="K71" s="727"/>
      <c r="L71" s="727"/>
      <c r="M71" s="727"/>
      <c r="N71" s="727"/>
      <c r="O71" s="727"/>
      <c r="P71" s="727"/>
      <c r="Q71" s="727"/>
      <c r="R71" s="727"/>
      <c r="S71" s="727"/>
      <c r="T71" s="727"/>
      <c r="U71" s="727"/>
      <c r="V71" s="727"/>
      <c r="W71" s="727"/>
      <c r="X71" s="727"/>
      <c r="Y71" s="727"/>
      <c r="Z71" s="727"/>
      <c r="AA71" s="727"/>
      <c r="AB71" s="727"/>
      <c r="AC71" s="727"/>
      <c r="AD71" s="727"/>
      <c r="AE71" s="727"/>
      <c r="AF71" s="727"/>
      <c r="AG71" s="727"/>
      <c r="AH71" s="727"/>
      <c r="AI71" s="727"/>
      <c r="AJ71" s="727"/>
      <c r="AK71" s="727"/>
      <c r="AL71" s="727"/>
      <c r="AM71" s="727"/>
      <c r="AN71" s="727"/>
      <c r="AO71" s="727"/>
      <c r="AP71" s="727"/>
      <c r="AQ71" s="727"/>
      <c r="AR71" s="727"/>
      <c r="AS71" s="729"/>
      <c r="AT71" s="729"/>
      <c r="AU71" s="729"/>
      <c r="AV71" s="729"/>
      <c r="AW71" s="729"/>
      <c r="AX71" s="729"/>
      <c r="AY71" s="729"/>
      <c r="AZ71" s="729"/>
      <c r="BA71" s="729"/>
      <c r="BB71" s="729"/>
      <c r="BC71" s="729"/>
      <c r="BD71" s="729"/>
      <c r="BE71" s="729"/>
      <c r="BF71" s="729"/>
      <c r="BG71" s="729"/>
      <c r="BH71" s="729"/>
      <c r="BI71" s="729"/>
      <c r="BJ71" s="729"/>
      <c r="BK71" s="729"/>
      <c r="BL71" s="729"/>
      <c r="BM71" s="729"/>
      <c r="BN71" s="729"/>
      <c r="BO71" s="729"/>
    </row>
    <row r="72" spans="1:67" s="730" customFormat="1" ht="19.5" customHeight="1">
      <c r="A72" s="727"/>
      <c r="B72" s="727"/>
      <c r="C72" s="727"/>
      <c r="D72" s="727"/>
      <c r="E72" s="727"/>
      <c r="F72" s="727"/>
      <c r="G72" s="727"/>
      <c r="H72" s="727"/>
      <c r="I72" s="727"/>
      <c r="J72" s="727"/>
      <c r="K72" s="727"/>
      <c r="L72" s="727"/>
      <c r="M72" s="727"/>
      <c r="N72" s="727"/>
      <c r="O72" s="727"/>
      <c r="P72" s="727"/>
      <c r="Q72" s="727"/>
      <c r="R72" s="727"/>
      <c r="S72" s="727"/>
      <c r="T72" s="727"/>
      <c r="U72" s="727"/>
      <c r="V72" s="727"/>
      <c r="W72" s="727"/>
      <c r="X72" s="727"/>
      <c r="Y72" s="727"/>
      <c r="Z72" s="727"/>
      <c r="AA72" s="727"/>
      <c r="AB72" s="727"/>
      <c r="AC72" s="727"/>
      <c r="AD72" s="727"/>
      <c r="AE72" s="727"/>
      <c r="AF72" s="727"/>
      <c r="AG72" s="727"/>
      <c r="AH72" s="727"/>
      <c r="AI72" s="727"/>
      <c r="AJ72" s="727"/>
      <c r="AK72" s="727"/>
      <c r="AL72" s="727"/>
      <c r="AM72" s="727"/>
      <c r="AN72" s="727"/>
      <c r="AO72" s="727"/>
      <c r="AP72" s="727"/>
      <c r="AQ72" s="727"/>
      <c r="AR72" s="727"/>
      <c r="AS72" s="729"/>
      <c r="AT72" s="729"/>
      <c r="AU72" s="729"/>
      <c r="AV72" s="729"/>
      <c r="AW72" s="729"/>
      <c r="AX72" s="729"/>
      <c r="AY72" s="729"/>
      <c r="AZ72" s="729"/>
      <c r="BA72" s="729"/>
      <c r="BB72" s="729"/>
      <c r="BC72" s="729"/>
      <c r="BD72" s="729"/>
      <c r="BE72" s="729"/>
      <c r="BF72" s="729"/>
      <c r="BG72" s="729"/>
      <c r="BH72" s="729"/>
      <c r="BI72" s="729"/>
      <c r="BJ72" s="729"/>
      <c r="BK72" s="729"/>
      <c r="BL72" s="729"/>
      <c r="BM72" s="729"/>
      <c r="BN72" s="729"/>
      <c r="BO72" s="729"/>
    </row>
    <row r="73" spans="1:67" s="730" customFormat="1" ht="19.5" customHeight="1">
      <c r="A73" s="727"/>
      <c r="B73" s="727"/>
      <c r="C73" s="727"/>
      <c r="D73" s="727"/>
      <c r="E73" s="727"/>
      <c r="F73" s="727"/>
      <c r="G73" s="727"/>
      <c r="H73" s="727"/>
      <c r="I73" s="727"/>
      <c r="J73" s="727"/>
      <c r="K73" s="727"/>
      <c r="L73" s="727"/>
      <c r="M73" s="727"/>
      <c r="N73" s="727"/>
      <c r="O73" s="727"/>
      <c r="P73" s="727"/>
      <c r="Q73" s="727"/>
      <c r="R73" s="727"/>
      <c r="S73" s="727"/>
      <c r="T73" s="727"/>
      <c r="U73" s="727"/>
      <c r="V73" s="727"/>
      <c r="W73" s="727"/>
      <c r="X73" s="727"/>
      <c r="Y73" s="727"/>
      <c r="Z73" s="727"/>
      <c r="AA73" s="727"/>
      <c r="AB73" s="727"/>
      <c r="AC73" s="727"/>
      <c r="AD73" s="727"/>
      <c r="AE73" s="727"/>
      <c r="AF73" s="727"/>
      <c r="AG73" s="727"/>
      <c r="AH73" s="727"/>
      <c r="AI73" s="727"/>
      <c r="AJ73" s="727"/>
      <c r="AK73" s="727"/>
      <c r="AL73" s="727"/>
      <c r="AM73" s="727"/>
      <c r="AN73" s="727"/>
      <c r="AO73" s="727"/>
      <c r="AP73" s="727"/>
      <c r="AQ73" s="727"/>
      <c r="AR73" s="727"/>
      <c r="AS73" s="729"/>
      <c r="AT73" s="729"/>
      <c r="AU73" s="729"/>
      <c r="AV73" s="729"/>
      <c r="AW73" s="729"/>
      <c r="AX73" s="729"/>
      <c r="AY73" s="729"/>
      <c r="AZ73" s="729"/>
      <c r="BA73" s="729"/>
      <c r="BB73" s="729"/>
      <c r="BC73" s="729"/>
      <c r="BD73" s="729"/>
      <c r="BE73" s="729"/>
      <c r="BF73" s="729"/>
      <c r="BG73" s="729"/>
      <c r="BH73" s="729"/>
      <c r="BI73" s="729"/>
      <c r="BJ73" s="729"/>
      <c r="BK73" s="729"/>
      <c r="BL73" s="729"/>
      <c r="BM73" s="729"/>
      <c r="BN73" s="729"/>
      <c r="BO73" s="729"/>
    </row>
    <row r="74" spans="1:67" s="730" customFormat="1" ht="19.5" customHeight="1">
      <c r="A74" s="727"/>
      <c r="B74" s="727"/>
      <c r="C74" s="727"/>
      <c r="D74" s="727"/>
      <c r="E74" s="727"/>
      <c r="F74" s="727"/>
      <c r="G74" s="727"/>
      <c r="H74" s="727"/>
      <c r="I74" s="727"/>
      <c r="J74" s="727"/>
      <c r="K74" s="727"/>
      <c r="L74" s="727"/>
      <c r="M74" s="727"/>
      <c r="N74" s="727"/>
      <c r="O74" s="727"/>
      <c r="P74" s="727"/>
      <c r="Q74" s="727"/>
      <c r="R74" s="727"/>
      <c r="S74" s="727"/>
      <c r="T74" s="727"/>
      <c r="U74" s="727"/>
      <c r="V74" s="727"/>
      <c r="W74" s="727"/>
      <c r="X74" s="727"/>
      <c r="Y74" s="727"/>
      <c r="Z74" s="727"/>
      <c r="AA74" s="727"/>
      <c r="AB74" s="727"/>
      <c r="AC74" s="727"/>
      <c r="AD74" s="727"/>
      <c r="AE74" s="727"/>
      <c r="AF74" s="727"/>
      <c r="AG74" s="727"/>
      <c r="AH74" s="727"/>
      <c r="AI74" s="727"/>
      <c r="AJ74" s="727"/>
      <c r="AK74" s="727"/>
      <c r="AL74" s="727"/>
      <c r="AM74" s="727"/>
      <c r="AN74" s="727"/>
      <c r="AO74" s="727"/>
      <c r="AP74" s="727"/>
      <c r="AQ74" s="727"/>
      <c r="AR74" s="727"/>
      <c r="AS74" s="729"/>
      <c r="AT74" s="729"/>
      <c r="AU74" s="729"/>
      <c r="AV74" s="729"/>
      <c r="AW74" s="729"/>
      <c r="AX74" s="729"/>
      <c r="AY74" s="729"/>
      <c r="AZ74" s="729"/>
      <c r="BA74" s="729"/>
      <c r="BB74" s="729"/>
      <c r="BC74" s="729"/>
      <c r="BD74" s="729"/>
      <c r="BE74" s="729"/>
      <c r="BF74" s="729"/>
      <c r="BG74" s="729"/>
      <c r="BH74" s="729"/>
      <c r="BI74" s="729"/>
      <c r="BJ74" s="729"/>
      <c r="BK74" s="729"/>
      <c r="BL74" s="729"/>
      <c r="BM74" s="729"/>
      <c r="BN74" s="729"/>
      <c r="BO74" s="729"/>
    </row>
    <row r="75" spans="1:67" s="730" customFormat="1" ht="19.5" customHeight="1">
      <c r="A75" s="727"/>
      <c r="B75" s="727"/>
      <c r="C75" s="727"/>
      <c r="D75" s="727"/>
      <c r="E75" s="727"/>
      <c r="F75" s="727"/>
      <c r="G75" s="727"/>
      <c r="H75" s="727"/>
      <c r="I75" s="727"/>
      <c r="J75" s="727"/>
      <c r="K75" s="727"/>
      <c r="L75" s="727"/>
      <c r="M75" s="727"/>
      <c r="N75" s="727"/>
      <c r="O75" s="727"/>
      <c r="P75" s="727"/>
      <c r="Q75" s="727"/>
      <c r="R75" s="727"/>
      <c r="S75" s="727"/>
      <c r="T75" s="727"/>
      <c r="U75" s="727"/>
      <c r="V75" s="727"/>
      <c r="W75" s="727"/>
      <c r="X75" s="727"/>
      <c r="Y75" s="727"/>
      <c r="Z75" s="727"/>
      <c r="AA75" s="727"/>
      <c r="AB75" s="727"/>
      <c r="AC75" s="727"/>
      <c r="AD75" s="727"/>
      <c r="AE75" s="727"/>
      <c r="AF75" s="727"/>
      <c r="AG75" s="727"/>
      <c r="AH75" s="727"/>
      <c r="AI75" s="727"/>
      <c r="AJ75" s="727"/>
      <c r="AK75" s="727"/>
      <c r="AL75" s="727"/>
      <c r="AM75" s="727"/>
      <c r="AN75" s="727"/>
      <c r="AO75" s="727"/>
      <c r="AP75" s="727"/>
      <c r="AQ75" s="727"/>
      <c r="AR75" s="727"/>
      <c r="AS75" s="729"/>
      <c r="AT75" s="729"/>
      <c r="AU75" s="729"/>
      <c r="AV75" s="729"/>
      <c r="AW75" s="729"/>
      <c r="AX75" s="729"/>
      <c r="AY75" s="729"/>
      <c r="AZ75" s="729"/>
      <c r="BA75" s="729"/>
      <c r="BB75" s="729"/>
      <c r="BC75" s="729"/>
      <c r="BD75" s="729"/>
      <c r="BE75" s="729"/>
      <c r="BF75" s="729"/>
      <c r="BG75" s="729"/>
      <c r="BH75" s="729"/>
      <c r="BI75" s="729"/>
      <c r="BJ75" s="729"/>
      <c r="BK75" s="729"/>
      <c r="BL75" s="729"/>
      <c r="BM75" s="729"/>
      <c r="BN75" s="729"/>
      <c r="BO75" s="729"/>
    </row>
    <row r="76" spans="1:67" s="730" customFormat="1" ht="19.5" customHeight="1">
      <c r="A76" s="727"/>
      <c r="B76" s="727"/>
      <c r="C76" s="727"/>
      <c r="D76" s="727"/>
      <c r="E76" s="727"/>
      <c r="F76" s="727"/>
      <c r="G76" s="727"/>
      <c r="H76" s="727"/>
      <c r="I76" s="727"/>
      <c r="J76" s="727"/>
      <c r="K76" s="727"/>
      <c r="L76" s="727"/>
      <c r="M76" s="727"/>
      <c r="N76" s="727"/>
      <c r="O76" s="727"/>
      <c r="P76" s="727"/>
      <c r="Q76" s="727"/>
      <c r="R76" s="727"/>
      <c r="S76" s="727"/>
      <c r="T76" s="727"/>
      <c r="U76" s="727"/>
      <c r="V76" s="727"/>
      <c r="W76" s="727"/>
      <c r="X76" s="727"/>
      <c r="Y76" s="727"/>
      <c r="Z76" s="727"/>
      <c r="AA76" s="727"/>
      <c r="AB76" s="727"/>
      <c r="AC76" s="727"/>
      <c r="AD76" s="727"/>
      <c r="AE76" s="727"/>
      <c r="AF76" s="727"/>
      <c r="AG76" s="727"/>
      <c r="AH76" s="727"/>
      <c r="AI76" s="727"/>
      <c r="AJ76" s="727"/>
      <c r="AK76" s="727"/>
      <c r="AL76" s="727"/>
      <c r="AM76" s="727"/>
      <c r="AN76" s="727"/>
      <c r="AO76" s="727"/>
      <c r="AP76" s="727"/>
      <c r="AQ76" s="727"/>
      <c r="AR76" s="727"/>
      <c r="AS76" s="729"/>
      <c r="AT76" s="729"/>
      <c r="AU76" s="729"/>
      <c r="AV76" s="729"/>
      <c r="AW76" s="729"/>
      <c r="AX76" s="729"/>
      <c r="AY76" s="729"/>
      <c r="AZ76" s="729"/>
      <c r="BA76" s="729"/>
      <c r="BB76" s="729"/>
      <c r="BC76" s="729"/>
      <c r="BD76" s="729"/>
      <c r="BE76" s="729"/>
      <c r="BF76" s="729"/>
      <c r="BG76" s="729"/>
      <c r="BH76" s="729"/>
      <c r="BI76" s="729"/>
      <c r="BJ76" s="729"/>
      <c r="BK76" s="729"/>
      <c r="BL76" s="729"/>
      <c r="BM76" s="729"/>
      <c r="BN76" s="729"/>
      <c r="BO76" s="729"/>
    </row>
    <row r="77" spans="1:67" s="730" customFormat="1" ht="19.5" customHeight="1">
      <c r="A77" s="727"/>
      <c r="B77" s="727"/>
      <c r="C77" s="727"/>
      <c r="D77" s="727"/>
      <c r="E77" s="727"/>
      <c r="F77" s="727"/>
      <c r="G77" s="727"/>
      <c r="H77" s="727"/>
      <c r="I77" s="727"/>
      <c r="J77" s="727"/>
      <c r="K77" s="727"/>
      <c r="L77" s="727"/>
      <c r="M77" s="727"/>
      <c r="N77" s="727"/>
      <c r="O77" s="727"/>
      <c r="P77" s="727"/>
      <c r="Q77" s="727"/>
      <c r="R77" s="727"/>
      <c r="S77" s="727"/>
      <c r="T77" s="727"/>
      <c r="U77" s="727"/>
      <c r="V77" s="727"/>
      <c r="W77" s="727"/>
      <c r="X77" s="727"/>
      <c r="Y77" s="727"/>
      <c r="Z77" s="727"/>
      <c r="AA77" s="727"/>
      <c r="AB77" s="727"/>
      <c r="AC77" s="727"/>
      <c r="AD77" s="727"/>
      <c r="AE77" s="727"/>
      <c r="AF77" s="727"/>
      <c r="AG77" s="727"/>
      <c r="AH77" s="727"/>
      <c r="AI77" s="727"/>
      <c r="AJ77" s="727"/>
      <c r="AK77" s="727"/>
      <c r="AL77" s="727"/>
      <c r="AM77" s="727"/>
      <c r="AN77" s="727"/>
      <c r="AO77" s="727"/>
      <c r="AP77" s="727"/>
      <c r="AQ77" s="727"/>
      <c r="AR77" s="727"/>
      <c r="AS77" s="729"/>
      <c r="AT77" s="729"/>
      <c r="AU77" s="729"/>
      <c r="AV77" s="729"/>
      <c r="AW77" s="729"/>
      <c r="AX77" s="729"/>
      <c r="AY77" s="729"/>
      <c r="AZ77" s="729"/>
      <c r="BA77" s="729"/>
      <c r="BB77" s="729"/>
      <c r="BC77" s="729"/>
      <c r="BD77" s="729"/>
      <c r="BE77" s="729"/>
      <c r="BF77" s="729"/>
      <c r="BG77" s="729"/>
      <c r="BH77" s="729"/>
      <c r="BI77" s="729"/>
      <c r="BJ77" s="729"/>
      <c r="BK77" s="729"/>
      <c r="BL77" s="729"/>
      <c r="BM77" s="729"/>
      <c r="BN77" s="729"/>
      <c r="BO77" s="729"/>
    </row>
    <row r="78" spans="1:67" s="730" customFormat="1" ht="19.5" customHeight="1">
      <c r="A78" s="727"/>
      <c r="B78" s="727"/>
      <c r="C78" s="727"/>
      <c r="D78" s="727"/>
      <c r="E78" s="727"/>
      <c r="F78" s="727"/>
      <c r="G78" s="727"/>
      <c r="H78" s="727"/>
      <c r="I78" s="727"/>
      <c r="J78" s="727"/>
      <c r="K78" s="727"/>
      <c r="L78" s="727"/>
      <c r="M78" s="727"/>
      <c r="N78" s="727"/>
      <c r="O78" s="727"/>
      <c r="P78" s="727"/>
      <c r="Q78" s="727"/>
      <c r="R78" s="727"/>
      <c r="S78" s="727"/>
      <c r="T78" s="727"/>
      <c r="U78" s="727"/>
      <c r="V78" s="727"/>
      <c r="W78" s="727"/>
      <c r="X78" s="727"/>
      <c r="Y78" s="727"/>
      <c r="Z78" s="727"/>
      <c r="AA78" s="727"/>
      <c r="AB78" s="727"/>
      <c r="AC78" s="727"/>
      <c r="AD78" s="727"/>
      <c r="AE78" s="727"/>
      <c r="AF78" s="727"/>
      <c r="AG78" s="727"/>
      <c r="AH78" s="727"/>
      <c r="AI78" s="727"/>
      <c r="AJ78" s="727"/>
      <c r="AK78" s="727"/>
      <c r="AL78" s="727"/>
      <c r="AM78" s="727"/>
      <c r="AN78" s="727"/>
      <c r="AO78" s="727"/>
      <c r="AP78" s="727"/>
      <c r="AQ78" s="727"/>
      <c r="AR78" s="727"/>
      <c r="AS78" s="729"/>
      <c r="AT78" s="729"/>
      <c r="AU78" s="729"/>
      <c r="AV78" s="729"/>
      <c r="AW78" s="729"/>
      <c r="AX78" s="729"/>
      <c r="AY78" s="729"/>
      <c r="AZ78" s="729"/>
      <c r="BA78" s="729"/>
      <c r="BB78" s="729"/>
      <c r="BC78" s="729"/>
      <c r="BD78" s="729"/>
      <c r="BE78" s="729"/>
      <c r="BF78" s="729"/>
      <c r="BG78" s="729"/>
      <c r="BH78" s="729"/>
      <c r="BI78" s="729"/>
      <c r="BJ78" s="729"/>
      <c r="BK78" s="729"/>
      <c r="BL78" s="729"/>
      <c r="BM78" s="729"/>
      <c r="BN78" s="729"/>
      <c r="BO78" s="729"/>
    </row>
    <row r="79" spans="1:67" s="730" customFormat="1" ht="19.5" customHeight="1">
      <c r="A79" s="727"/>
      <c r="B79" s="727"/>
      <c r="C79" s="727"/>
      <c r="D79" s="727"/>
      <c r="E79" s="727"/>
      <c r="F79" s="727"/>
      <c r="G79" s="727"/>
      <c r="H79" s="727"/>
      <c r="I79" s="727"/>
      <c r="J79" s="727"/>
      <c r="K79" s="727"/>
      <c r="L79" s="727"/>
      <c r="M79" s="727"/>
      <c r="N79" s="727"/>
      <c r="O79" s="727"/>
      <c r="P79" s="727"/>
      <c r="Q79" s="727"/>
      <c r="R79" s="727"/>
      <c r="S79" s="727"/>
      <c r="T79" s="727"/>
      <c r="U79" s="727"/>
      <c r="V79" s="727"/>
      <c r="W79" s="727"/>
      <c r="X79" s="727"/>
      <c r="Y79" s="727"/>
      <c r="Z79" s="727"/>
      <c r="AA79" s="727"/>
      <c r="AB79" s="727"/>
      <c r="AC79" s="727"/>
      <c r="AD79" s="727"/>
      <c r="AE79" s="727"/>
      <c r="AF79" s="727"/>
      <c r="AG79" s="727"/>
      <c r="AH79" s="727"/>
      <c r="AI79" s="727"/>
      <c r="AJ79" s="727"/>
      <c r="AK79" s="727"/>
      <c r="AL79" s="727"/>
      <c r="AM79" s="727"/>
      <c r="AN79" s="727"/>
      <c r="AO79" s="727"/>
      <c r="AP79" s="727"/>
      <c r="AQ79" s="727"/>
      <c r="AR79" s="727"/>
      <c r="AS79" s="729"/>
      <c r="AT79" s="729"/>
      <c r="AU79" s="729"/>
      <c r="AV79" s="729"/>
      <c r="AW79" s="729"/>
      <c r="AX79" s="729"/>
      <c r="AY79" s="729"/>
      <c r="AZ79" s="729"/>
      <c r="BA79" s="729"/>
      <c r="BB79" s="729"/>
      <c r="BC79" s="729"/>
      <c r="BD79" s="729"/>
      <c r="BE79" s="729"/>
      <c r="BF79" s="729"/>
      <c r="BG79" s="729"/>
      <c r="BH79" s="729"/>
      <c r="BI79" s="729"/>
      <c r="BJ79" s="729"/>
      <c r="BK79" s="729"/>
      <c r="BL79" s="729"/>
      <c r="BM79" s="729"/>
      <c r="BN79" s="729"/>
      <c r="BO79" s="729"/>
    </row>
    <row r="80" spans="1:67" s="730" customFormat="1" ht="19.5" customHeight="1">
      <c r="A80" s="727"/>
      <c r="B80" s="727"/>
      <c r="C80" s="727"/>
      <c r="D80" s="727"/>
      <c r="E80" s="727"/>
      <c r="F80" s="727"/>
      <c r="G80" s="727"/>
      <c r="H80" s="727"/>
      <c r="I80" s="727"/>
      <c r="J80" s="727"/>
      <c r="K80" s="727"/>
      <c r="L80" s="727"/>
      <c r="M80" s="727"/>
      <c r="N80" s="727"/>
      <c r="O80" s="727"/>
      <c r="P80" s="727"/>
      <c r="Q80" s="727"/>
      <c r="R80" s="727"/>
      <c r="S80" s="727"/>
      <c r="T80" s="727"/>
      <c r="U80" s="727"/>
      <c r="V80" s="727"/>
      <c r="W80" s="727"/>
      <c r="X80" s="727"/>
      <c r="Y80" s="727"/>
      <c r="Z80" s="727"/>
      <c r="AA80" s="727"/>
      <c r="AB80" s="727"/>
      <c r="AC80" s="727"/>
      <c r="AD80" s="727"/>
      <c r="AE80" s="727"/>
      <c r="AF80" s="727"/>
      <c r="AG80" s="727"/>
      <c r="AH80" s="727"/>
      <c r="AI80" s="727"/>
      <c r="AJ80" s="727"/>
      <c r="AK80" s="727"/>
      <c r="AL80" s="727"/>
      <c r="AM80" s="727"/>
      <c r="AN80" s="727"/>
      <c r="AO80" s="727"/>
      <c r="AP80" s="727"/>
      <c r="AQ80" s="727"/>
      <c r="AR80" s="727"/>
      <c r="AS80" s="729"/>
      <c r="AT80" s="729"/>
      <c r="AU80" s="729"/>
      <c r="AV80" s="729"/>
      <c r="AW80" s="729"/>
      <c r="AX80" s="729"/>
      <c r="AY80" s="729"/>
      <c r="AZ80" s="729"/>
      <c r="BA80" s="729"/>
      <c r="BB80" s="729"/>
      <c r="BC80" s="729"/>
      <c r="BD80" s="729"/>
      <c r="BE80" s="729"/>
      <c r="BF80" s="729"/>
      <c r="BG80" s="729"/>
      <c r="BH80" s="729"/>
      <c r="BI80" s="729"/>
      <c r="BJ80" s="729"/>
      <c r="BK80" s="729"/>
      <c r="BL80" s="729"/>
      <c r="BM80" s="729"/>
      <c r="BN80" s="729"/>
      <c r="BO80" s="729"/>
    </row>
    <row r="81" spans="1:67" s="730" customFormat="1" ht="19.5" customHeight="1">
      <c r="A81" s="727"/>
      <c r="B81" s="727"/>
      <c r="C81" s="727"/>
      <c r="D81" s="727"/>
      <c r="E81" s="727"/>
      <c r="F81" s="727"/>
      <c r="G81" s="727"/>
      <c r="H81" s="727"/>
      <c r="I81" s="727"/>
      <c r="J81" s="727"/>
      <c r="K81" s="727"/>
      <c r="L81" s="727"/>
      <c r="M81" s="727"/>
      <c r="N81" s="727"/>
      <c r="O81" s="727"/>
      <c r="P81" s="727"/>
      <c r="Q81" s="727"/>
      <c r="R81" s="727"/>
      <c r="S81" s="727"/>
      <c r="T81" s="727"/>
      <c r="U81" s="727"/>
      <c r="V81" s="727"/>
      <c r="W81" s="727"/>
      <c r="X81" s="727"/>
      <c r="Y81" s="727"/>
      <c r="Z81" s="727"/>
      <c r="AA81" s="727"/>
      <c r="AB81" s="727"/>
      <c r="AC81" s="727"/>
      <c r="AD81" s="727"/>
      <c r="AE81" s="727"/>
      <c r="AF81" s="727"/>
      <c r="AG81" s="727"/>
      <c r="AH81" s="727"/>
      <c r="AI81" s="727"/>
      <c r="AJ81" s="727"/>
      <c r="AK81" s="727"/>
      <c r="AL81" s="727"/>
      <c r="AM81" s="727"/>
      <c r="AN81" s="727"/>
      <c r="AO81" s="727"/>
      <c r="AP81" s="727"/>
      <c r="AQ81" s="727"/>
      <c r="AR81" s="727"/>
      <c r="AS81" s="729"/>
      <c r="AT81" s="729"/>
      <c r="AU81" s="729"/>
      <c r="AV81" s="729"/>
      <c r="AW81" s="729"/>
      <c r="AX81" s="729"/>
      <c r="AY81" s="729"/>
      <c r="AZ81" s="729"/>
      <c r="BA81" s="729"/>
      <c r="BB81" s="729"/>
      <c r="BC81" s="729"/>
      <c r="BD81" s="729"/>
      <c r="BE81" s="729"/>
      <c r="BF81" s="729"/>
      <c r="BG81" s="729"/>
      <c r="BH81" s="729"/>
      <c r="BI81" s="729"/>
      <c r="BJ81" s="729"/>
      <c r="BK81" s="729"/>
      <c r="BL81" s="729"/>
      <c r="BM81" s="729"/>
      <c r="BN81" s="729"/>
      <c r="BO81" s="729"/>
    </row>
    <row r="82" spans="1:67" s="730" customFormat="1" ht="19.5" customHeight="1">
      <c r="A82" s="727"/>
      <c r="B82" s="727"/>
      <c r="C82" s="727"/>
      <c r="D82" s="727"/>
      <c r="E82" s="727"/>
      <c r="F82" s="727"/>
      <c r="G82" s="727"/>
      <c r="H82" s="727"/>
      <c r="I82" s="727"/>
      <c r="J82" s="727"/>
      <c r="K82" s="727"/>
      <c r="L82" s="727"/>
      <c r="M82" s="727"/>
      <c r="N82" s="727"/>
      <c r="O82" s="727"/>
      <c r="P82" s="727"/>
      <c r="Q82" s="727"/>
      <c r="R82" s="727"/>
      <c r="S82" s="727"/>
      <c r="T82" s="727"/>
      <c r="U82" s="727"/>
      <c r="V82" s="727"/>
      <c r="W82" s="727"/>
      <c r="X82" s="727"/>
      <c r="Y82" s="727"/>
      <c r="Z82" s="727"/>
      <c r="AA82" s="727"/>
      <c r="AB82" s="727"/>
      <c r="AC82" s="727"/>
      <c r="AD82" s="727"/>
      <c r="AE82" s="727"/>
      <c r="AF82" s="727"/>
      <c r="AG82" s="727"/>
      <c r="AH82" s="727"/>
      <c r="AI82" s="727"/>
      <c r="AJ82" s="727"/>
      <c r="AK82" s="727"/>
      <c r="AL82" s="727"/>
      <c r="AM82" s="727"/>
      <c r="AN82" s="727"/>
      <c r="AO82" s="727"/>
      <c r="AP82" s="727"/>
      <c r="AQ82" s="727"/>
      <c r="AR82" s="727"/>
      <c r="AS82" s="729"/>
      <c r="AT82" s="729"/>
      <c r="AU82" s="729"/>
      <c r="AV82" s="729"/>
      <c r="AW82" s="729"/>
      <c r="AX82" s="729"/>
      <c r="AY82" s="729"/>
      <c r="AZ82" s="729"/>
      <c r="BA82" s="729"/>
      <c r="BB82" s="729"/>
      <c r="BC82" s="729"/>
      <c r="BD82" s="729"/>
      <c r="BE82" s="729"/>
      <c r="BF82" s="729"/>
      <c r="BG82" s="729"/>
      <c r="BH82" s="729"/>
      <c r="BI82" s="729"/>
      <c r="BJ82" s="729"/>
      <c r="BK82" s="729"/>
      <c r="BL82" s="729"/>
      <c r="BM82" s="729"/>
      <c r="BN82" s="729"/>
      <c r="BO82" s="729"/>
    </row>
    <row r="83" spans="1:67" s="730" customFormat="1" ht="19.5" customHeight="1">
      <c r="A83" s="727"/>
      <c r="B83" s="727"/>
      <c r="C83" s="727"/>
      <c r="D83" s="727"/>
      <c r="E83" s="727"/>
      <c r="F83" s="727"/>
      <c r="G83" s="727"/>
      <c r="H83" s="727"/>
      <c r="I83" s="727"/>
      <c r="J83" s="727"/>
      <c r="K83" s="727"/>
      <c r="L83" s="727"/>
      <c r="M83" s="727"/>
      <c r="N83" s="727"/>
      <c r="O83" s="727"/>
      <c r="P83" s="727"/>
      <c r="Q83" s="727"/>
      <c r="R83" s="727"/>
      <c r="S83" s="727"/>
      <c r="T83" s="727"/>
      <c r="U83" s="727"/>
      <c r="V83" s="727"/>
      <c r="W83" s="727"/>
      <c r="X83" s="727"/>
      <c r="Y83" s="727"/>
      <c r="Z83" s="727"/>
      <c r="AA83" s="727"/>
      <c r="AB83" s="727"/>
      <c r="AC83" s="727"/>
      <c r="AD83" s="727"/>
      <c r="AE83" s="727"/>
      <c r="AF83" s="727"/>
      <c r="AG83" s="727"/>
      <c r="AH83" s="727"/>
      <c r="AI83" s="727"/>
      <c r="AJ83" s="727"/>
      <c r="AK83" s="727"/>
      <c r="AL83" s="727"/>
      <c r="AM83" s="727"/>
      <c r="AN83" s="727"/>
      <c r="AO83" s="727"/>
      <c r="AP83" s="727"/>
      <c r="AQ83" s="727"/>
      <c r="AR83" s="727"/>
      <c r="AS83" s="729"/>
      <c r="AT83" s="729"/>
      <c r="AU83" s="729"/>
      <c r="AV83" s="729"/>
      <c r="AW83" s="729"/>
      <c r="AX83" s="729"/>
      <c r="AY83" s="729"/>
      <c r="AZ83" s="729"/>
      <c r="BA83" s="729"/>
      <c r="BB83" s="729"/>
      <c r="BC83" s="729"/>
      <c r="BD83" s="729"/>
      <c r="BE83" s="729"/>
      <c r="BF83" s="729"/>
      <c r="BG83" s="729"/>
      <c r="BH83" s="729"/>
      <c r="BI83" s="729"/>
      <c r="BJ83" s="729"/>
      <c r="BK83" s="729"/>
      <c r="BL83" s="729"/>
      <c r="BM83" s="729"/>
      <c r="BN83" s="729"/>
      <c r="BO83" s="729"/>
    </row>
    <row r="84" spans="1:67" s="730" customFormat="1" ht="19.5" customHeight="1">
      <c r="A84" s="727"/>
      <c r="B84" s="727"/>
      <c r="C84" s="727"/>
      <c r="D84" s="727"/>
      <c r="E84" s="727"/>
      <c r="F84" s="727"/>
      <c r="G84" s="727"/>
      <c r="H84" s="727"/>
      <c r="I84" s="727"/>
      <c r="J84" s="727"/>
      <c r="K84" s="727"/>
      <c r="L84" s="727"/>
      <c r="M84" s="727"/>
      <c r="N84" s="727"/>
      <c r="O84" s="727"/>
      <c r="P84" s="727"/>
      <c r="Q84" s="727"/>
      <c r="R84" s="727"/>
      <c r="S84" s="727"/>
      <c r="T84" s="727"/>
      <c r="U84" s="727"/>
      <c r="V84" s="727"/>
      <c r="W84" s="727"/>
      <c r="X84" s="727"/>
      <c r="Y84" s="727"/>
      <c r="Z84" s="727"/>
      <c r="AA84" s="727"/>
      <c r="AB84" s="727"/>
      <c r="AC84" s="727"/>
      <c r="AD84" s="727"/>
      <c r="AE84" s="727"/>
      <c r="AF84" s="727"/>
      <c r="AG84" s="727"/>
      <c r="AH84" s="727"/>
      <c r="AI84" s="727"/>
      <c r="AJ84" s="727"/>
      <c r="AK84" s="727"/>
      <c r="AL84" s="727"/>
      <c r="AM84" s="727"/>
      <c r="AN84" s="727"/>
      <c r="AO84" s="727"/>
      <c r="AP84" s="727"/>
      <c r="AQ84" s="727"/>
      <c r="AR84" s="727"/>
      <c r="AS84" s="729"/>
      <c r="AT84" s="729"/>
      <c r="AU84" s="729"/>
      <c r="AV84" s="729"/>
      <c r="AW84" s="729"/>
      <c r="AX84" s="729"/>
      <c r="AY84" s="729"/>
      <c r="AZ84" s="729"/>
      <c r="BA84" s="729"/>
      <c r="BB84" s="729"/>
      <c r="BC84" s="729"/>
      <c r="BD84" s="729"/>
      <c r="BE84" s="729"/>
      <c r="BF84" s="729"/>
      <c r="BG84" s="729"/>
      <c r="BH84" s="729"/>
      <c r="BI84" s="729"/>
      <c r="BJ84" s="729"/>
      <c r="BK84" s="729"/>
      <c r="BL84" s="729"/>
      <c r="BM84" s="729"/>
      <c r="BN84" s="729"/>
      <c r="BO84" s="729"/>
    </row>
    <row r="85" spans="1:67" s="730" customFormat="1" ht="19.5" customHeight="1">
      <c r="A85" s="727"/>
      <c r="B85" s="727"/>
      <c r="C85" s="727"/>
      <c r="D85" s="727"/>
      <c r="E85" s="727"/>
      <c r="F85" s="727"/>
      <c r="G85" s="727"/>
      <c r="H85" s="727"/>
      <c r="I85" s="727"/>
      <c r="J85" s="727"/>
      <c r="K85" s="727"/>
      <c r="L85" s="727"/>
      <c r="M85" s="727"/>
      <c r="N85" s="727"/>
      <c r="O85" s="727"/>
      <c r="P85" s="727"/>
      <c r="Q85" s="727"/>
      <c r="R85" s="727"/>
      <c r="S85" s="727"/>
      <c r="T85" s="727"/>
      <c r="U85" s="727"/>
      <c r="V85" s="727"/>
      <c r="W85" s="727"/>
      <c r="X85" s="727"/>
      <c r="Y85" s="727"/>
      <c r="Z85" s="727"/>
      <c r="AA85" s="727"/>
      <c r="AB85" s="727"/>
      <c r="AC85" s="727"/>
      <c r="AD85" s="727"/>
      <c r="AE85" s="727"/>
      <c r="AF85" s="727"/>
      <c r="AG85" s="727"/>
      <c r="AH85" s="727"/>
      <c r="AI85" s="727"/>
      <c r="AJ85" s="727"/>
      <c r="AK85" s="727"/>
      <c r="AL85" s="727"/>
      <c r="AM85" s="727"/>
      <c r="AN85" s="727"/>
      <c r="AO85" s="727"/>
      <c r="AP85" s="727"/>
      <c r="AQ85" s="727"/>
      <c r="AR85" s="727"/>
      <c r="AS85" s="729"/>
      <c r="AT85" s="729"/>
      <c r="AU85" s="729"/>
      <c r="AV85" s="729"/>
      <c r="AW85" s="729"/>
      <c r="AX85" s="729"/>
      <c r="AY85" s="729"/>
      <c r="AZ85" s="729"/>
      <c r="BA85" s="729"/>
      <c r="BB85" s="729"/>
      <c r="BC85" s="729"/>
      <c r="BD85" s="729"/>
      <c r="BE85" s="729"/>
      <c r="BF85" s="729"/>
      <c r="BG85" s="729"/>
      <c r="BH85" s="729"/>
      <c r="BI85" s="729"/>
      <c r="BJ85" s="729"/>
      <c r="BK85" s="729"/>
      <c r="BL85" s="729"/>
      <c r="BM85" s="729"/>
      <c r="BN85" s="729"/>
      <c r="BO85" s="729"/>
    </row>
    <row r="86" spans="1:67" s="730" customFormat="1" ht="19.5" customHeight="1">
      <c r="A86" s="727"/>
      <c r="B86" s="727"/>
      <c r="C86" s="727"/>
      <c r="D86" s="727"/>
      <c r="E86" s="727"/>
      <c r="F86" s="727"/>
      <c r="G86" s="727"/>
      <c r="H86" s="727"/>
      <c r="I86" s="727"/>
      <c r="J86" s="727"/>
      <c r="K86" s="727"/>
      <c r="L86" s="727"/>
      <c r="M86" s="727"/>
      <c r="N86" s="727"/>
      <c r="O86" s="727"/>
      <c r="P86" s="727"/>
      <c r="Q86" s="727"/>
      <c r="R86" s="727"/>
      <c r="S86" s="727"/>
      <c r="T86" s="727"/>
      <c r="U86" s="727"/>
      <c r="V86" s="727"/>
      <c r="W86" s="727"/>
      <c r="X86" s="727"/>
      <c r="Y86" s="727"/>
      <c r="Z86" s="727"/>
      <c r="AA86" s="727"/>
      <c r="AB86" s="727"/>
      <c r="AC86" s="727"/>
      <c r="AD86" s="727"/>
      <c r="AE86" s="727"/>
      <c r="AF86" s="727"/>
      <c r="AG86" s="727"/>
      <c r="AH86" s="727"/>
      <c r="AI86" s="727"/>
      <c r="AJ86" s="727"/>
      <c r="AK86" s="727"/>
      <c r="AL86" s="727"/>
      <c r="AM86" s="727"/>
      <c r="AN86" s="727"/>
      <c r="AO86" s="727"/>
      <c r="AP86" s="727"/>
      <c r="AQ86" s="727"/>
      <c r="AR86" s="727"/>
      <c r="AS86" s="729"/>
      <c r="AT86" s="729"/>
      <c r="AU86" s="729"/>
      <c r="AV86" s="729"/>
      <c r="AW86" s="729"/>
      <c r="AX86" s="729"/>
      <c r="AY86" s="729"/>
      <c r="AZ86" s="729"/>
      <c r="BA86" s="729"/>
      <c r="BB86" s="729"/>
      <c r="BC86" s="729"/>
      <c r="BD86" s="729"/>
      <c r="BE86" s="729"/>
      <c r="BF86" s="729"/>
      <c r="BG86" s="729"/>
      <c r="BH86" s="729"/>
      <c r="BI86" s="729"/>
      <c r="BJ86" s="729"/>
      <c r="BK86" s="729"/>
      <c r="BL86" s="729"/>
      <c r="BM86" s="729"/>
      <c r="BN86" s="729"/>
      <c r="BO86" s="729"/>
    </row>
    <row r="87" spans="1:67" s="730" customFormat="1" ht="19.5" customHeight="1">
      <c r="A87" s="727"/>
      <c r="B87" s="727"/>
      <c r="C87" s="727"/>
      <c r="D87" s="727"/>
      <c r="E87" s="727"/>
      <c r="F87" s="727"/>
      <c r="G87" s="727"/>
      <c r="H87" s="727"/>
      <c r="I87" s="727"/>
      <c r="J87" s="727"/>
      <c r="K87" s="727"/>
      <c r="L87" s="727"/>
      <c r="M87" s="727"/>
      <c r="N87" s="727"/>
      <c r="O87" s="727"/>
      <c r="P87" s="727"/>
      <c r="Q87" s="727"/>
      <c r="R87" s="727"/>
      <c r="S87" s="727"/>
      <c r="T87" s="727"/>
      <c r="U87" s="727"/>
      <c r="V87" s="727"/>
      <c r="W87" s="727"/>
      <c r="X87" s="727"/>
      <c r="Y87" s="727"/>
      <c r="Z87" s="727"/>
      <c r="AA87" s="727"/>
      <c r="AB87" s="727"/>
      <c r="AC87" s="727"/>
      <c r="AD87" s="727"/>
      <c r="AE87" s="727"/>
      <c r="AF87" s="727"/>
      <c r="AG87" s="727"/>
      <c r="AH87" s="727"/>
      <c r="AI87" s="727"/>
      <c r="AJ87" s="727"/>
      <c r="AK87" s="727"/>
      <c r="AL87" s="727"/>
      <c r="AM87" s="727"/>
      <c r="AN87" s="727"/>
      <c r="AO87" s="727"/>
      <c r="AP87" s="727"/>
      <c r="AQ87" s="727"/>
      <c r="AR87" s="727"/>
      <c r="AS87" s="729"/>
      <c r="AT87" s="729"/>
      <c r="AU87" s="729"/>
      <c r="AV87" s="729"/>
      <c r="AW87" s="729"/>
      <c r="AX87" s="729"/>
      <c r="AY87" s="729"/>
      <c r="AZ87" s="729"/>
      <c r="BA87" s="729"/>
      <c r="BB87" s="729"/>
      <c r="BC87" s="729"/>
      <c r="BD87" s="729"/>
      <c r="BE87" s="729"/>
      <c r="BF87" s="729"/>
      <c r="BG87" s="729"/>
      <c r="BH87" s="729"/>
      <c r="BI87" s="729"/>
      <c r="BJ87" s="729"/>
      <c r="BK87" s="729"/>
      <c r="BL87" s="729"/>
      <c r="BM87" s="729"/>
      <c r="BN87" s="729"/>
      <c r="BO87" s="729"/>
    </row>
    <row r="88" spans="1:67" s="730" customFormat="1" ht="19.5" customHeight="1">
      <c r="A88" s="727"/>
      <c r="B88" s="727"/>
      <c r="C88" s="727"/>
      <c r="D88" s="727"/>
      <c r="E88" s="727"/>
      <c r="F88" s="727"/>
      <c r="G88" s="727"/>
      <c r="H88" s="727"/>
      <c r="I88" s="727"/>
      <c r="J88" s="727"/>
      <c r="K88" s="727"/>
      <c r="L88" s="727"/>
      <c r="M88" s="727"/>
      <c r="N88" s="727"/>
      <c r="O88" s="727"/>
      <c r="P88" s="727"/>
      <c r="Q88" s="727"/>
      <c r="R88" s="727"/>
      <c r="S88" s="727"/>
      <c r="T88" s="727"/>
      <c r="U88" s="727"/>
      <c r="V88" s="727"/>
      <c r="W88" s="727"/>
      <c r="X88" s="727"/>
      <c r="Y88" s="727"/>
      <c r="Z88" s="727"/>
      <c r="AA88" s="727"/>
      <c r="AB88" s="727"/>
      <c r="AC88" s="727"/>
      <c r="AD88" s="727"/>
      <c r="AE88" s="727"/>
      <c r="AF88" s="727"/>
      <c r="AG88" s="727"/>
      <c r="AH88" s="727"/>
      <c r="AI88" s="727"/>
      <c r="AJ88" s="727"/>
      <c r="AK88" s="727"/>
      <c r="AL88" s="727"/>
      <c r="AM88" s="727"/>
      <c r="AN88" s="727"/>
      <c r="AO88" s="727"/>
      <c r="AP88" s="727"/>
      <c r="AQ88" s="727"/>
      <c r="AR88" s="727"/>
      <c r="AS88" s="729"/>
      <c r="AT88" s="729"/>
      <c r="AU88" s="729"/>
      <c r="AV88" s="729"/>
      <c r="AW88" s="729"/>
      <c r="AX88" s="729"/>
      <c r="AY88" s="729"/>
      <c r="AZ88" s="729"/>
      <c r="BA88" s="729"/>
      <c r="BB88" s="729"/>
      <c r="BC88" s="729"/>
      <c r="BD88" s="729"/>
      <c r="BE88" s="729"/>
      <c r="BF88" s="729"/>
      <c r="BG88" s="729"/>
      <c r="BH88" s="729"/>
      <c r="BI88" s="729"/>
      <c r="BJ88" s="729"/>
      <c r="BK88" s="729"/>
      <c r="BL88" s="729"/>
      <c r="BM88" s="729"/>
      <c r="BN88" s="729"/>
      <c r="BO88" s="729"/>
    </row>
    <row r="89" spans="1:67" s="730" customFormat="1" ht="19.5" customHeight="1">
      <c r="A89" s="727"/>
      <c r="B89" s="727"/>
      <c r="C89" s="727"/>
      <c r="D89" s="727"/>
      <c r="E89" s="727"/>
      <c r="F89" s="727"/>
      <c r="G89" s="727"/>
      <c r="H89" s="727"/>
      <c r="I89" s="727"/>
      <c r="J89" s="727"/>
      <c r="K89" s="727"/>
      <c r="L89" s="727"/>
      <c r="M89" s="727"/>
      <c r="N89" s="727"/>
      <c r="O89" s="727"/>
      <c r="P89" s="727"/>
      <c r="Q89" s="727"/>
      <c r="R89" s="727"/>
      <c r="S89" s="727"/>
      <c r="T89" s="727"/>
      <c r="U89" s="727"/>
      <c r="V89" s="727"/>
      <c r="W89" s="727"/>
      <c r="X89" s="727"/>
      <c r="Y89" s="727"/>
      <c r="Z89" s="727"/>
      <c r="AA89" s="727"/>
      <c r="AB89" s="727"/>
      <c r="AC89" s="727"/>
      <c r="AD89" s="727"/>
      <c r="AE89" s="727"/>
      <c r="AF89" s="727"/>
      <c r="AG89" s="727"/>
      <c r="AH89" s="727"/>
      <c r="AI89" s="727"/>
      <c r="AJ89" s="727"/>
      <c r="AK89" s="727"/>
      <c r="AL89" s="727"/>
      <c r="AM89" s="727"/>
      <c r="AN89" s="727"/>
      <c r="AO89" s="727"/>
      <c r="AP89" s="727"/>
      <c r="AQ89" s="727"/>
      <c r="AR89" s="727"/>
      <c r="AS89" s="729"/>
      <c r="AT89" s="729"/>
      <c r="AU89" s="729"/>
      <c r="AV89" s="729"/>
      <c r="AW89" s="729"/>
      <c r="AX89" s="729"/>
      <c r="AY89" s="729"/>
      <c r="AZ89" s="729"/>
      <c r="BA89" s="729"/>
      <c r="BB89" s="729"/>
      <c r="BC89" s="729"/>
      <c r="BD89" s="729"/>
      <c r="BE89" s="729"/>
      <c r="BF89" s="729"/>
      <c r="BG89" s="729"/>
      <c r="BH89" s="729"/>
      <c r="BI89" s="729"/>
      <c r="BJ89" s="729"/>
      <c r="BK89" s="729"/>
      <c r="BL89" s="729"/>
      <c r="BM89" s="729"/>
      <c r="BN89" s="729"/>
      <c r="BO89" s="729"/>
    </row>
    <row r="90" spans="1:67" s="730" customFormat="1" ht="19.5" customHeight="1">
      <c r="A90" s="727"/>
      <c r="B90" s="727"/>
      <c r="C90" s="727"/>
      <c r="D90" s="727"/>
      <c r="E90" s="727"/>
      <c r="F90" s="727"/>
      <c r="G90" s="727"/>
      <c r="H90" s="727"/>
      <c r="I90" s="727"/>
      <c r="J90" s="727"/>
      <c r="K90" s="727"/>
      <c r="L90" s="727"/>
      <c r="M90" s="727"/>
      <c r="N90" s="727"/>
      <c r="O90" s="727"/>
      <c r="P90" s="727"/>
      <c r="Q90" s="727"/>
      <c r="R90" s="727"/>
      <c r="S90" s="727"/>
      <c r="T90" s="727"/>
      <c r="U90" s="727"/>
      <c r="V90" s="727"/>
      <c r="W90" s="727"/>
      <c r="X90" s="727"/>
      <c r="Y90" s="727"/>
      <c r="Z90" s="727"/>
      <c r="AA90" s="727"/>
      <c r="AB90" s="727"/>
      <c r="AC90" s="727"/>
      <c r="AD90" s="727"/>
      <c r="AE90" s="727"/>
      <c r="AF90" s="727"/>
      <c r="AG90" s="727"/>
      <c r="AH90" s="727"/>
      <c r="AI90" s="727"/>
      <c r="AJ90" s="727"/>
      <c r="AK90" s="727"/>
      <c r="AL90" s="727"/>
      <c r="AM90" s="727"/>
      <c r="AN90" s="727"/>
      <c r="AO90" s="727"/>
      <c r="AP90" s="727"/>
      <c r="AQ90" s="727"/>
      <c r="AR90" s="727"/>
      <c r="AS90" s="729"/>
      <c r="AT90" s="729"/>
      <c r="AU90" s="729"/>
      <c r="AV90" s="729"/>
      <c r="AW90" s="729"/>
      <c r="AX90" s="729"/>
      <c r="AY90" s="729"/>
      <c r="AZ90" s="729"/>
      <c r="BA90" s="729"/>
      <c r="BB90" s="729"/>
      <c r="BC90" s="729"/>
      <c r="BD90" s="729"/>
      <c r="BE90" s="729"/>
      <c r="BF90" s="729"/>
      <c r="BG90" s="729"/>
      <c r="BH90" s="729"/>
      <c r="BI90" s="729"/>
      <c r="BJ90" s="729"/>
      <c r="BK90" s="729"/>
      <c r="BL90" s="729"/>
      <c r="BM90" s="729"/>
      <c r="BN90" s="729"/>
      <c r="BO90" s="729"/>
    </row>
    <row r="91" spans="1:67" s="730" customFormat="1" ht="19.5" customHeight="1">
      <c r="A91" s="727"/>
      <c r="B91" s="727"/>
      <c r="C91" s="727"/>
      <c r="D91" s="727"/>
      <c r="E91" s="727"/>
      <c r="F91" s="727"/>
      <c r="G91" s="727"/>
      <c r="H91" s="727"/>
      <c r="I91" s="727"/>
      <c r="J91" s="727"/>
      <c r="K91" s="727"/>
      <c r="L91" s="727"/>
      <c r="M91" s="727"/>
      <c r="N91" s="727"/>
      <c r="O91" s="727"/>
      <c r="P91" s="727"/>
      <c r="Q91" s="727"/>
      <c r="R91" s="727"/>
      <c r="S91" s="727"/>
      <c r="T91" s="727"/>
      <c r="U91" s="727"/>
      <c r="V91" s="727"/>
      <c r="W91" s="727"/>
      <c r="X91" s="727"/>
      <c r="Y91" s="727"/>
      <c r="Z91" s="727"/>
      <c r="AA91" s="727"/>
      <c r="AB91" s="727"/>
      <c r="AC91" s="727"/>
      <c r="AD91" s="727"/>
      <c r="AE91" s="727"/>
      <c r="AF91" s="727"/>
      <c r="AG91" s="727"/>
      <c r="AH91" s="727"/>
      <c r="AI91" s="727"/>
      <c r="AJ91" s="727"/>
      <c r="AK91" s="727"/>
      <c r="AL91" s="727"/>
      <c r="AM91" s="727"/>
      <c r="AN91" s="727"/>
      <c r="AO91" s="727"/>
      <c r="AP91" s="727"/>
      <c r="AQ91" s="727"/>
      <c r="AR91" s="727"/>
      <c r="AS91" s="729"/>
      <c r="AT91" s="729"/>
      <c r="AU91" s="729"/>
      <c r="AV91" s="729"/>
      <c r="AW91" s="729"/>
      <c r="AX91" s="729"/>
      <c r="AY91" s="729"/>
      <c r="AZ91" s="729"/>
      <c r="BA91" s="729"/>
      <c r="BB91" s="729"/>
      <c r="BC91" s="729"/>
      <c r="BD91" s="729"/>
      <c r="BE91" s="729"/>
      <c r="BF91" s="729"/>
      <c r="BG91" s="729"/>
      <c r="BH91" s="729"/>
      <c r="BI91" s="729"/>
      <c r="BJ91" s="729"/>
      <c r="BK91" s="729"/>
      <c r="BL91" s="729"/>
      <c r="BM91" s="729"/>
      <c r="BN91" s="729"/>
      <c r="BO91" s="729"/>
    </row>
    <row r="92" spans="1:67" s="730" customFormat="1" ht="19.5" customHeight="1">
      <c r="A92" s="727"/>
      <c r="B92" s="727"/>
      <c r="C92" s="727"/>
      <c r="D92" s="727"/>
      <c r="E92" s="727"/>
      <c r="F92" s="727"/>
      <c r="G92" s="727"/>
      <c r="H92" s="727"/>
      <c r="I92" s="727"/>
      <c r="J92" s="727"/>
      <c r="K92" s="727"/>
      <c r="L92" s="727"/>
      <c r="M92" s="727"/>
      <c r="N92" s="727"/>
      <c r="O92" s="727"/>
      <c r="P92" s="727"/>
      <c r="Q92" s="727"/>
      <c r="R92" s="727"/>
      <c r="S92" s="727"/>
      <c r="T92" s="727"/>
      <c r="U92" s="727"/>
      <c r="V92" s="727"/>
      <c r="W92" s="727"/>
      <c r="X92" s="727"/>
      <c r="Y92" s="727"/>
      <c r="Z92" s="727"/>
      <c r="AA92" s="727"/>
      <c r="AB92" s="727"/>
      <c r="AC92" s="727"/>
      <c r="AD92" s="727"/>
      <c r="AE92" s="727"/>
      <c r="AF92" s="727"/>
      <c r="AG92" s="727"/>
      <c r="AH92" s="727"/>
      <c r="AI92" s="727"/>
      <c r="AJ92" s="727"/>
      <c r="AK92" s="727"/>
      <c r="AL92" s="727"/>
      <c r="AM92" s="727"/>
      <c r="AN92" s="727"/>
      <c r="AO92" s="727"/>
      <c r="AP92" s="727"/>
      <c r="AQ92" s="727"/>
      <c r="AR92" s="727"/>
      <c r="AS92" s="729"/>
      <c r="AT92" s="729"/>
      <c r="AU92" s="729"/>
      <c r="AV92" s="729"/>
      <c r="AW92" s="729"/>
      <c r="AX92" s="729"/>
      <c r="AY92" s="729"/>
      <c r="AZ92" s="729"/>
      <c r="BA92" s="729"/>
      <c r="BB92" s="729"/>
      <c r="BC92" s="729"/>
      <c r="BD92" s="729"/>
      <c r="BE92" s="729"/>
      <c r="BF92" s="729"/>
      <c r="BG92" s="729"/>
      <c r="BH92" s="729"/>
      <c r="BI92" s="729"/>
      <c r="BJ92" s="729"/>
      <c r="BK92" s="729"/>
      <c r="BL92" s="729"/>
      <c r="BM92" s="729"/>
      <c r="BN92" s="729"/>
      <c r="BO92" s="729"/>
    </row>
    <row r="93" spans="1:67" s="730" customFormat="1" ht="19.5" customHeight="1">
      <c r="A93" s="727"/>
      <c r="B93" s="727"/>
      <c r="C93" s="727"/>
      <c r="D93" s="727"/>
      <c r="E93" s="727"/>
      <c r="F93" s="727"/>
      <c r="G93" s="727"/>
      <c r="H93" s="727"/>
      <c r="I93" s="727"/>
      <c r="J93" s="727"/>
      <c r="K93" s="727"/>
      <c r="L93" s="727"/>
      <c r="M93" s="727"/>
      <c r="N93" s="727"/>
      <c r="O93" s="727"/>
      <c r="P93" s="727"/>
      <c r="Q93" s="727"/>
      <c r="R93" s="727"/>
      <c r="S93" s="727"/>
      <c r="T93" s="727"/>
      <c r="U93" s="727"/>
      <c r="V93" s="727"/>
      <c r="W93" s="727"/>
      <c r="X93" s="727"/>
      <c r="Y93" s="727"/>
      <c r="Z93" s="727"/>
      <c r="AA93" s="727"/>
      <c r="AB93" s="727"/>
      <c r="AC93" s="727"/>
      <c r="AD93" s="727"/>
      <c r="AE93" s="727"/>
      <c r="AF93" s="727"/>
      <c r="AG93" s="727"/>
      <c r="AH93" s="727"/>
      <c r="AI93" s="727"/>
      <c r="AJ93" s="727"/>
      <c r="AK93" s="727"/>
      <c r="AL93" s="727"/>
      <c r="AM93" s="727"/>
      <c r="AN93" s="727"/>
      <c r="AO93" s="727"/>
      <c r="AP93" s="727"/>
      <c r="AQ93" s="727"/>
      <c r="AR93" s="727"/>
      <c r="AS93" s="729"/>
      <c r="AT93" s="729"/>
      <c r="AU93" s="729"/>
      <c r="AV93" s="729"/>
      <c r="AW93" s="729"/>
      <c r="AX93" s="729"/>
      <c r="AY93" s="729"/>
      <c r="AZ93" s="729"/>
      <c r="BA93" s="729"/>
      <c r="BB93" s="729"/>
      <c r="BC93" s="729"/>
      <c r="BD93" s="729"/>
      <c r="BE93" s="729"/>
      <c r="BF93" s="729"/>
      <c r="BG93" s="729"/>
      <c r="BH93" s="729"/>
      <c r="BI93" s="729"/>
      <c r="BJ93" s="729"/>
      <c r="BK93" s="729"/>
      <c r="BL93" s="729"/>
      <c r="BM93" s="729"/>
      <c r="BN93" s="729"/>
      <c r="BO93" s="729"/>
    </row>
    <row r="94" spans="1:67" s="730" customFormat="1" ht="19.5" customHeight="1">
      <c r="A94" s="727"/>
      <c r="B94" s="727"/>
      <c r="C94" s="727"/>
      <c r="D94" s="727"/>
      <c r="E94" s="727"/>
      <c r="F94" s="727"/>
      <c r="G94" s="727"/>
      <c r="H94" s="727"/>
      <c r="I94" s="727"/>
      <c r="J94" s="727"/>
      <c r="K94" s="727"/>
      <c r="L94" s="727"/>
      <c r="M94" s="727"/>
      <c r="N94" s="727"/>
      <c r="O94" s="727"/>
      <c r="P94" s="727"/>
      <c r="Q94" s="727"/>
      <c r="R94" s="727"/>
      <c r="S94" s="727"/>
      <c r="T94" s="727"/>
      <c r="U94" s="727"/>
      <c r="V94" s="727"/>
      <c r="W94" s="727"/>
      <c r="X94" s="727"/>
      <c r="Y94" s="727"/>
      <c r="Z94" s="727"/>
      <c r="AA94" s="727"/>
      <c r="AB94" s="727"/>
      <c r="AC94" s="727"/>
      <c r="AD94" s="727"/>
      <c r="AE94" s="727"/>
      <c r="AF94" s="727"/>
      <c r="AG94" s="727"/>
      <c r="AH94" s="727"/>
      <c r="AI94" s="727"/>
      <c r="AJ94" s="727"/>
      <c r="AK94" s="727"/>
      <c r="AL94" s="727"/>
      <c r="AM94" s="727"/>
      <c r="AN94" s="727"/>
      <c r="AO94" s="727"/>
      <c r="AP94" s="727"/>
      <c r="AQ94" s="727"/>
      <c r="AR94" s="727"/>
      <c r="AS94" s="729"/>
      <c r="AT94" s="729"/>
      <c r="AU94" s="729"/>
      <c r="AV94" s="729"/>
      <c r="AW94" s="729"/>
      <c r="AX94" s="729"/>
      <c r="AY94" s="729"/>
      <c r="AZ94" s="729"/>
      <c r="BA94" s="729"/>
      <c r="BB94" s="729"/>
      <c r="BC94" s="729"/>
      <c r="BD94" s="729"/>
      <c r="BE94" s="729"/>
      <c r="BF94" s="729"/>
      <c r="BG94" s="729"/>
      <c r="BH94" s="729"/>
      <c r="BI94" s="729"/>
      <c r="BJ94" s="729"/>
      <c r="BK94" s="729"/>
      <c r="BL94" s="729"/>
      <c r="BM94" s="729"/>
      <c r="BN94" s="729"/>
      <c r="BO94" s="729"/>
    </row>
    <row r="95" spans="1:67" s="730" customFormat="1" ht="19.5" customHeight="1">
      <c r="A95" s="727"/>
      <c r="B95" s="727"/>
      <c r="C95" s="727"/>
      <c r="D95" s="727"/>
      <c r="E95" s="727"/>
      <c r="F95" s="727"/>
      <c r="G95" s="727"/>
      <c r="H95" s="727"/>
      <c r="I95" s="727"/>
      <c r="J95" s="727"/>
      <c r="K95" s="727"/>
      <c r="L95" s="727"/>
      <c r="M95" s="727"/>
      <c r="N95" s="727"/>
      <c r="O95" s="727"/>
      <c r="P95" s="727"/>
      <c r="Q95" s="727"/>
      <c r="R95" s="727"/>
      <c r="S95" s="727"/>
      <c r="T95" s="727"/>
      <c r="U95" s="727"/>
      <c r="V95" s="727"/>
      <c r="W95" s="727"/>
      <c r="X95" s="727"/>
      <c r="Y95" s="727"/>
      <c r="Z95" s="727"/>
      <c r="AA95" s="727"/>
      <c r="AB95" s="727"/>
      <c r="AC95" s="727"/>
      <c r="AD95" s="727"/>
      <c r="AE95" s="727"/>
      <c r="AF95" s="727"/>
      <c r="AG95" s="727"/>
      <c r="AH95" s="727"/>
      <c r="AI95" s="727"/>
      <c r="AJ95" s="727"/>
      <c r="AK95" s="727"/>
      <c r="AL95" s="727"/>
      <c r="AM95" s="727"/>
      <c r="AN95" s="727"/>
      <c r="AO95" s="727"/>
      <c r="AP95" s="727"/>
      <c r="AQ95" s="727"/>
      <c r="AR95" s="727"/>
      <c r="AS95" s="729"/>
      <c r="AT95" s="729"/>
      <c r="AU95" s="729"/>
      <c r="AV95" s="729"/>
      <c r="AW95" s="729"/>
      <c r="AX95" s="729"/>
      <c r="AY95" s="729"/>
      <c r="AZ95" s="729"/>
      <c r="BA95" s="729"/>
      <c r="BB95" s="729"/>
      <c r="BC95" s="729"/>
      <c r="BD95" s="729"/>
      <c r="BE95" s="729"/>
      <c r="BF95" s="729"/>
      <c r="BG95" s="729"/>
      <c r="BH95" s="729"/>
      <c r="BI95" s="729"/>
      <c r="BJ95" s="729"/>
      <c r="BK95" s="729"/>
      <c r="BL95" s="729"/>
      <c r="BM95" s="729"/>
      <c r="BN95" s="729"/>
      <c r="BO95" s="729"/>
    </row>
    <row r="96" spans="1:67" s="730" customFormat="1" ht="19.5" customHeight="1">
      <c r="A96" s="727"/>
      <c r="B96" s="727"/>
      <c r="C96" s="727"/>
      <c r="D96" s="727"/>
      <c r="E96" s="727"/>
      <c r="F96" s="727"/>
      <c r="G96" s="727"/>
      <c r="H96" s="727"/>
      <c r="I96" s="727"/>
      <c r="J96" s="727"/>
      <c r="K96" s="727"/>
      <c r="L96" s="727"/>
      <c r="M96" s="727"/>
      <c r="N96" s="727"/>
      <c r="O96" s="727"/>
      <c r="P96" s="727"/>
      <c r="Q96" s="727"/>
      <c r="R96" s="727"/>
      <c r="S96" s="727"/>
      <c r="T96" s="727"/>
      <c r="U96" s="727"/>
      <c r="V96" s="727"/>
      <c r="W96" s="727"/>
      <c r="X96" s="727"/>
      <c r="Y96" s="727"/>
      <c r="Z96" s="727"/>
      <c r="AA96" s="727"/>
      <c r="AB96" s="727"/>
      <c r="AC96" s="727"/>
      <c r="AD96" s="727"/>
      <c r="AE96" s="727"/>
      <c r="AF96" s="727"/>
      <c r="AG96" s="727"/>
      <c r="AH96" s="727"/>
      <c r="AI96" s="727"/>
      <c r="AJ96" s="727"/>
      <c r="AK96" s="727"/>
      <c r="AL96" s="727"/>
      <c r="AM96" s="727"/>
      <c r="AN96" s="727"/>
      <c r="AO96" s="727"/>
      <c r="AP96" s="727"/>
      <c r="AQ96" s="727"/>
      <c r="AR96" s="727"/>
      <c r="AS96" s="729"/>
      <c r="AT96" s="729"/>
      <c r="AU96" s="729"/>
      <c r="AV96" s="729"/>
      <c r="AW96" s="729"/>
      <c r="AX96" s="729"/>
      <c r="AY96" s="729"/>
      <c r="AZ96" s="729"/>
      <c r="BA96" s="729"/>
      <c r="BB96" s="729"/>
      <c r="BC96" s="729"/>
      <c r="BD96" s="729"/>
      <c r="BE96" s="729"/>
      <c r="BF96" s="729"/>
      <c r="BG96" s="729"/>
      <c r="BH96" s="729"/>
      <c r="BI96" s="729"/>
      <c r="BJ96" s="729"/>
      <c r="BK96" s="729"/>
      <c r="BL96" s="729"/>
      <c r="BM96" s="729"/>
      <c r="BN96" s="729"/>
      <c r="BO96" s="729"/>
    </row>
    <row r="97" spans="1:67" s="730" customFormat="1" ht="19.5" customHeight="1">
      <c r="A97" s="727"/>
      <c r="B97" s="727"/>
      <c r="C97" s="727"/>
      <c r="D97" s="727"/>
      <c r="E97" s="727"/>
      <c r="F97" s="727"/>
      <c r="G97" s="727"/>
      <c r="H97" s="727"/>
      <c r="I97" s="727"/>
      <c r="J97" s="727"/>
      <c r="K97" s="727"/>
      <c r="L97" s="727"/>
      <c r="M97" s="727"/>
      <c r="N97" s="727"/>
      <c r="O97" s="727"/>
      <c r="P97" s="727"/>
      <c r="Q97" s="727"/>
      <c r="R97" s="727"/>
      <c r="S97" s="727"/>
      <c r="T97" s="727"/>
      <c r="U97" s="727"/>
      <c r="V97" s="727"/>
      <c r="W97" s="727"/>
      <c r="X97" s="727"/>
      <c r="Y97" s="727"/>
      <c r="Z97" s="727"/>
      <c r="AA97" s="727"/>
      <c r="AB97" s="727"/>
      <c r="AC97" s="727"/>
      <c r="AD97" s="727"/>
      <c r="AE97" s="727"/>
      <c r="AF97" s="727"/>
      <c r="AG97" s="727"/>
      <c r="AH97" s="727"/>
      <c r="AI97" s="727"/>
      <c r="AJ97" s="727"/>
      <c r="AK97" s="727"/>
      <c r="AL97" s="727"/>
      <c r="AM97" s="727"/>
      <c r="AN97" s="727"/>
      <c r="AO97" s="727"/>
      <c r="AP97" s="727"/>
      <c r="AQ97" s="727"/>
      <c r="AR97" s="727"/>
      <c r="AS97" s="729"/>
      <c r="AT97" s="729"/>
      <c r="AU97" s="729"/>
      <c r="AV97" s="729"/>
      <c r="AW97" s="729"/>
      <c r="AX97" s="729"/>
      <c r="AY97" s="729"/>
      <c r="AZ97" s="729"/>
      <c r="BA97" s="729"/>
      <c r="BB97" s="729"/>
      <c r="BC97" s="729"/>
      <c r="BD97" s="729"/>
      <c r="BE97" s="729"/>
      <c r="BF97" s="729"/>
      <c r="BG97" s="729"/>
      <c r="BH97" s="729"/>
      <c r="BI97" s="729"/>
      <c r="BJ97" s="729"/>
      <c r="BK97" s="729"/>
      <c r="BL97" s="729"/>
      <c r="BM97" s="729"/>
      <c r="BN97" s="729"/>
      <c r="BO97" s="729"/>
    </row>
    <row r="98" spans="1:67" s="730" customFormat="1" ht="19.5" customHeight="1">
      <c r="A98" s="727"/>
      <c r="B98" s="727"/>
      <c r="C98" s="727"/>
      <c r="D98" s="727"/>
      <c r="E98" s="727"/>
      <c r="F98" s="727"/>
      <c r="G98" s="727"/>
      <c r="H98" s="727"/>
      <c r="I98" s="727"/>
      <c r="J98" s="727"/>
      <c r="K98" s="727"/>
      <c r="L98" s="727"/>
      <c r="M98" s="727"/>
      <c r="N98" s="727"/>
      <c r="O98" s="727"/>
      <c r="P98" s="727"/>
      <c r="Q98" s="727"/>
      <c r="R98" s="727"/>
      <c r="S98" s="727"/>
      <c r="T98" s="727"/>
      <c r="U98" s="727"/>
      <c r="V98" s="727"/>
      <c r="W98" s="727"/>
      <c r="X98" s="727"/>
      <c r="Y98" s="727"/>
      <c r="Z98" s="727"/>
      <c r="AA98" s="727"/>
      <c r="AB98" s="727"/>
      <c r="AC98" s="727"/>
      <c r="AD98" s="727"/>
      <c r="AE98" s="727"/>
      <c r="AF98" s="727"/>
      <c r="AG98" s="727"/>
      <c r="AH98" s="727"/>
      <c r="AI98" s="727"/>
      <c r="AJ98" s="727"/>
      <c r="AK98" s="727"/>
      <c r="AL98" s="727"/>
      <c r="AM98" s="727"/>
      <c r="AN98" s="727"/>
      <c r="AO98" s="727"/>
      <c r="AP98" s="727"/>
      <c r="AQ98" s="727"/>
      <c r="AR98" s="727"/>
      <c r="AS98" s="729"/>
      <c r="AT98" s="729"/>
      <c r="AU98" s="729"/>
      <c r="AV98" s="729"/>
      <c r="AW98" s="729"/>
      <c r="AX98" s="729"/>
      <c r="AY98" s="729"/>
      <c r="AZ98" s="729"/>
      <c r="BA98" s="729"/>
      <c r="BB98" s="729"/>
      <c r="BC98" s="729"/>
      <c r="BD98" s="729"/>
      <c r="BE98" s="729"/>
      <c r="BF98" s="729"/>
      <c r="BG98" s="729"/>
      <c r="BH98" s="729"/>
      <c r="BI98" s="729"/>
      <c r="BJ98" s="729"/>
      <c r="BK98" s="729"/>
      <c r="BL98" s="729"/>
      <c r="BM98" s="729"/>
      <c r="BN98" s="729"/>
      <c r="BO98" s="729"/>
    </row>
    <row r="99" spans="1:67" s="730" customFormat="1" ht="19.5" customHeight="1">
      <c r="A99" s="727"/>
      <c r="B99" s="727"/>
      <c r="C99" s="727"/>
      <c r="D99" s="727"/>
      <c r="E99" s="727"/>
      <c r="F99" s="727"/>
      <c r="G99" s="727"/>
      <c r="H99" s="727"/>
      <c r="I99" s="727"/>
      <c r="J99" s="727"/>
      <c r="K99" s="727"/>
      <c r="L99" s="727"/>
      <c r="M99" s="727"/>
      <c r="N99" s="727"/>
      <c r="O99" s="727"/>
      <c r="P99" s="727"/>
      <c r="Q99" s="727"/>
      <c r="R99" s="727"/>
      <c r="S99" s="727"/>
      <c r="T99" s="727"/>
      <c r="U99" s="727"/>
      <c r="V99" s="727"/>
      <c r="W99" s="727"/>
      <c r="X99" s="727"/>
      <c r="Y99" s="727"/>
      <c r="Z99" s="727"/>
      <c r="AA99" s="727"/>
      <c r="AB99" s="727"/>
      <c r="AC99" s="727"/>
      <c r="AD99" s="727"/>
      <c r="AE99" s="727"/>
      <c r="AF99" s="727"/>
      <c r="AG99" s="727"/>
      <c r="AH99" s="727"/>
      <c r="AI99" s="727"/>
      <c r="AJ99" s="727"/>
      <c r="AK99" s="727"/>
      <c r="AL99" s="727"/>
      <c r="AM99" s="727"/>
      <c r="AN99" s="727"/>
      <c r="AO99" s="727"/>
      <c r="AP99" s="727"/>
      <c r="AQ99" s="727"/>
      <c r="AR99" s="727"/>
      <c r="AS99" s="729"/>
      <c r="AT99" s="729"/>
      <c r="AU99" s="729"/>
      <c r="AV99" s="729"/>
      <c r="AW99" s="729"/>
      <c r="AX99" s="729"/>
      <c r="AY99" s="729"/>
      <c r="AZ99" s="729"/>
      <c r="BA99" s="729"/>
      <c r="BB99" s="729"/>
      <c r="BC99" s="729"/>
      <c r="BD99" s="729"/>
      <c r="BE99" s="729"/>
      <c r="BF99" s="729"/>
      <c r="BG99" s="729"/>
      <c r="BH99" s="729"/>
      <c r="BI99" s="729"/>
      <c r="BJ99" s="729"/>
      <c r="BK99" s="729"/>
      <c r="BL99" s="729"/>
      <c r="BM99" s="729"/>
      <c r="BN99" s="729"/>
      <c r="BO99" s="729"/>
    </row>
    <row r="100" spans="1:67" s="730" customFormat="1" ht="19.5" customHeight="1">
      <c r="A100" s="727"/>
      <c r="B100" s="727"/>
      <c r="C100" s="727"/>
      <c r="D100" s="727"/>
      <c r="E100" s="727"/>
      <c r="F100" s="727"/>
      <c r="G100" s="727"/>
      <c r="H100" s="727"/>
      <c r="I100" s="727"/>
      <c r="J100" s="727"/>
      <c r="K100" s="727"/>
      <c r="L100" s="727"/>
      <c r="M100" s="727"/>
      <c r="N100" s="727"/>
      <c r="O100" s="727"/>
      <c r="P100" s="727"/>
      <c r="Q100" s="727"/>
      <c r="R100" s="727"/>
      <c r="S100" s="727"/>
      <c r="T100" s="727"/>
      <c r="U100" s="727"/>
      <c r="V100" s="727"/>
      <c r="W100" s="727"/>
      <c r="X100" s="727"/>
      <c r="Y100" s="727"/>
      <c r="Z100" s="727"/>
      <c r="AA100" s="727"/>
      <c r="AB100" s="727"/>
      <c r="AC100" s="727"/>
      <c r="AD100" s="727"/>
      <c r="AE100" s="727"/>
      <c r="AF100" s="727"/>
      <c r="AG100" s="727"/>
      <c r="AH100" s="727"/>
      <c r="AI100" s="727"/>
      <c r="AJ100" s="727"/>
      <c r="AK100" s="727"/>
      <c r="AL100" s="727"/>
      <c r="AM100" s="727"/>
      <c r="AN100" s="727"/>
      <c r="AO100" s="727"/>
      <c r="AP100" s="727"/>
      <c r="AQ100" s="727"/>
      <c r="AR100" s="727"/>
      <c r="AS100" s="729"/>
      <c r="AT100" s="729"/>
      <c r="AU100" s="729"/>
      <c r="AV100" s="729"/>
      <c r="AW100" s="729"/>
      <c r="AX100" s="729"/>
      <c r="AY100" s="729"/>
      <c r="AZ100" s="729"/>
      <c r="BA100" s="729"/>
      <c r="BB100" s="729"/>
      <c r="BC100" s="729"/>
      <c r="BD100" s="729"/>
      <c r="BE100" s="729"/>
      <c r="BF100" s="729"/>
      <c r="BG100" s="729"/>
      <c r="BH100" s="729"/>
      <c r="BI100" s="729"/>
      <c r="BJ100" s="729"/>
      <c r="BK100" s="729"/>
      <c r="BL100" s="729"/>
      <c r="BM100" s="729"/>
      <c r="BN100" s="729"/>
      <c r="BO100" s="729"/>
    </row>
    <row r="101" spans="1:67" s="730" customFormat="1" ht="19.5" customHeight="1">
      <c r="A101" s="727"/>
      <c r="B101" s="727"/>
      <c r="C101" s="727"/>
      <c r="D101" s="727"/>
      <c r="E101" s="727"/>
      <c r="F101" s="727"/>
      <c r="G101" s="727"/>
      <c r="H101" s="727"/>
      <c r="I101" s="727"/>
      <c r="J101" s="727"/>
      <c r="K101" s="727"/>
      <c r="L101" s="727"/>
      <c r="M101" s="727"/>
      <c r="N101" s="727"/>
      <c r="O101" s="727"/>
      <c r="P101" s="727"/>
      <c r="Q101" s="727"/>
      <c r="R101" s="727"/>
      <c r="S101" s="727"/>
      <c r="T101" s="727"/>
      <c r="U101" s="727"/>
      <c r="V101" s="727"/>
      <c r="W101" s="727"/>
      <c r="X101" s="727"/>
      <c r="Y101" s="727"/>
      <c r="Z101" s="727"/>
      <c r="AA101" s="727"/>
      <c r="AB101" s="727"/>
      <c r="AC101" s="727"/>
      <c r="AD101" s="727"/>
      <c r="AE101" s="727"/>
      <c r="AF101" s="727"/>
      <c r="AG101" s="727"/>
      <c r="AH101" s="727"/>
      <c r="AI101" s="727"/>
      <c r="AJ101" s="727"/>
      <c r="AK101" s="727"/>
      <c r="AL101" s="727"/>
      <c r="AM101" s="727"/>
      <c r="AN101" s="727"/>
      <c r="AO101" s="727"/>
      <c r="AP101" s="727"/>
      <c r="AQ101" s="727"/>
      <c r="AR101" s="727"/>
      <c r="AS101" s="729"/>
      <c r="AT101" s="729"/>
      <c r="AU101" s="729"/>
      <c r="AV101" s="729"/>
      <c r="AW101" s="729"/>
      <c r="AX101" s="729"/>
      <c r="AY101" s="729"/>
      <c r="AZ101" s="729"/>
      <c r="BA101" s="729"/>
      <c r="BB101" s="729"/>
      <c r="BC101" s="729"/>
      <c r="BD101" s="729"/>
      <c r="BE101" s="729"/>
      <c r="BF101" s="729"/>
      <c r="BG101" s="729"/>
      <c r="BH101" s="729"/>
      <c r="BI101" s="729"/>
      <c r="BJ101" s="729"/>
      <c r="BK101" s="729"/>
      <c r="BL101" s="729"/>
      <c r="BM101" s="729"/>
      <c r="BN101" s="729"/>
      <c r="BO101" s="729"/>
    </row>
    <row r="102" spans="1:67" s="730" customFormat="1" ht="19.5" customHeight="1">
      <c r="A102" s="727"/>
      <c r="B102" s="727"/>
      <c r="C102" s="727"/>
      <c r="D102" s="727"/>
      <c r="E102" s="727"/>
      <c r="F102" s="727"/>
      <c r="G102" s="727"/>
      <c r="H102" s="727"/>
      <c r="I102" s="727"/>
      <c r="J102" s="727"/>
      <c r="K102" s="727"/>
      <c r="L102" s="727"/>
      <c r="M102" s="727"/>
      <c r="N102" s="727"/>
      <c r="O102" s="727"/>
      <c r="P102" s="727"/>
      <c r="Q102" s="727"/>
      <c r="R102" s="727"/>
      <c r="S102" s="727"/>
      <c r="T102" s="727"/>
      <c r="U102" s="727"/>
      <c r="V102" s="727"/>
      <c r="W102" s="727"/>
      <c r="X102" s="727"/>
      <c r="Y102" s="727"/>
      <c r="Z102" s="727"/>
      <c r="AA102" s="727"/>
      <c r="AB102" s="727"/>
      <c r="AC102" s="727"/>
      <c r="AD102" s="727"/>
      <c r="AE102" s="727"/>
      <c r="AF102" s="727"/>
      <c r="AG102" s="727"/>
      <c r="AH102" s="727"/>
      <c r="AI102" s="727"/>
      <c r="AJ102" s="727"/>
      <c r="AK102" s="727"/>
      <c r="AL102" s="727"/>
      <c r="AM102" s="727"/>
      <c r="AN102" s="727"/>
      <c r="AO102" s="727"/>
      <c r="AP102" s="727"/>
      <c r="AQ102" s="727"/>
      <c r="AR102" s="727"/>
      <c r="AS102" s="729"/>
      <c r="AT102" s="729"/>
      <c r="AU102" s="729"/>
      <c r="AV102" s="729"/>
      <c r="AW102" s="729"/>
      <c r="AX102" s="729"/>
      <c r="AY102" s="729"/>
      <c r="AZ102" s="729"/>
      <c r="BA102" s="729"/>
      <c r="BB102" s="729"/>
      <c r="BC102" s="729"/>
      <c r="BD102" s="729"/>
      <c r="BE102" s="729"/>
      <c r="BF102" s="729"/>
      <c r="BG102" s="729"/>
      <c r="BH102" s="729"/>
      <c r="BI102" s="729"/>
      <c r="BJ102" s="729"/>
      <c r="BK102" s="729"/>
      <c r="BL102" s="729"/>
      <c r="BM102" s="729"/>
      <c r="BN102" s="729"/>
      <c r="BO102" s="729"/>
    </row>
    <row r="103" spans="1:67" s="730" customFormat="1" ht="19.5" customHeight="1">
      <c r="A103" s="727"/>
      <c r="B103" s="727"/>
      <c r="C103" s="727"/>
      <c r="D103" s="727"/>
      <c r="E103" s="727"/>
      <c r="F103" s="727"/>
      <c r="G103" s="727"/>
      <c r="H103" s="727"/>
      <c r="I103" s="727"/>
      <c r="J103" s="727"/>
      <c r="K103" s="727"/>
      <c r="L103" s="727"/>
      <c r="M103" s="727"/>
      <c r="N103" s="727"/>
      <c r="O103" s="727"/>
      <c r="P103" s="727"/>
      <c r="Q103" s="727"/>
      <c r="R103" s="727"/>
      <c r="S103" s="727"/>
      <c r="T103" s="727"/>
      <c r="U103" s="727"/>
      <c r="V103" s="727"/>
      <c r="W103" s="727"/>
      <c r="X103" s="727"/>
      <c r="Y103" s="727"/>
      <c r="Z103" s="727"/>
      <c r="AA103" s="727"/>
      <c r="AB103" s="727"/>
      <c r="AC103" s="727"/>
      <c r="AD103" s="727"/>
      <c r="AE103" s="727"/>
      <c r="AF103" s="727"/>
      <c r="AG103" s="727"/>
      <c r="AH103" s="727"/>
      <c r="AI103" s="727"/>
      <c r="AJ103" s="727"/>
      <c r="AK103" s="727"/>
      <c r="AL103" s="727"/>
      <c r="AM103" s="727"/>
      <c r="AN103" s="727"/>
      <c r="AO103" s="727"/>
      <c r="AP103" s="727"/>
      <c r="AQ103" s="727"/>
      <c r="AR103" s="727"/>
      <c r="AS103" s="729"/>
      <c r="AT103" s="729"/>
      <c r="AU103" s="729"/>
      <c r="AV103" s="729"/>
      <c r="AW103" s="729"/>
      <c r="AX103" s="729"/>
      <c r="AY103" s="729"/>
      <c r="AZ103" s="729"/>
      <c r="BA103" s="729"/>
      <c r="BB103" s="729"/>
      <c r="BC103" s="729"/>
      <c r="BD103" s="729"/>
      <c r="BE103" s="729"/>
      <c r="BF103" s="729"/>
      <c r="BG103" s="729"/>
      <c r="BH103" s="729"/>
      <c r="BI103" s="729"/>
      <c r="BJ103" s="729"/>
      <c r="BK103" s="729"/>
      <c r="BL103" s="729"/>
      <c r="BM103" s="729"/>
      <c r="BN103" s="729"/>
      <c r="BO103" s="729"/>
    </row>
    <row r="104" spans="1:67" s="730" customFormat="1" ht="19.5" customHeight="1">
      <c r="A104" s="727"/>
      <c r="B104" s="727"/>
      <c r="C104" s="727"/>
      <c r="D104" s="727"/>
      <c r="E104" s="727"/>
      <c r="F104" s="727"/>
      <c r="G104" s="727"/>
      <c r="H104" s="727"/>
      <c r="I104" s="727"/>
      <c r="J104" s="727"/>
      <c r="K104" s="727"/>
      <c r="L104" s="727"/>
      <c r="M104" s="727"/>
      <c r="N104" s="727"/>
      <c r="O104" s="727"/>
      <c r="P104" s="727"/>
      <c r="Q104" s="727"/>
      <c r="R104" s="727"/>
      <c r="S104" s="727"/>
      <c r="T104" s="727"/>
      <c r="U104" s="727"/>
      <c r="V104" s="727"/>
      <c r="W104" s="727"/>
      <c r="X104" s="727"/>
      <c r="Y104" s="727"/>
      <c r="Z104" s="727"/>
      <c r="AA104" s="727"/>
      <c r="AB104" s="727"/>
      <c r="AC104" s="727"/>
      <c r="AD104" s="727"/>
      <c r="AE104" s="727"/>
      <c r="AF104" s="727"/>
      <c r="AG104" s="727"/>
      <c r="AH104" s="727"/>
      <c r="AI104" s="727"/>
      <c r="AJ104" s="727"/>
      <c r="AK104" s="727"/>
      <c r="AL104" s="727"/>
      <c r="AM104" s="727"/>
      <c r="AN104" s="727"/>
      <c r="AO104" s="727"/>
      <c r="AP104" s="727"/>
      <c r="AQ104" s="727"/>
      <c r="AR104" s="727"/>
      <c r="AS104" s="729"/>
      <c r="AT104" s="729"/>
      <c r="AU104" s="729"/>
      <c r="AV104" s="729"/>
      <c r="AW104" s="729"/>
      <c r="AX104" s="729"/>
      <c r="AY104" s="729"/>
      <c r="AZ104" s="729"/>
      <c r="BA104" s="729"/>
      <c r="BB104" s="729"/>
      <c r="BC104" s="729"/>
      <c r="BD104" s="729"/>
      <c r="BE104" s="729"/>
      <c r="BF104" s="729"/>
      <c r="BG104" s="729"/>
      <c r="BH104" s="729"/>
      <c r="BI104" s="729"/>
      <c r="BJ104" s="729"/>
      <c r="BK104" s="729"/>
      <c r="BL104" s="729"/>
      <c r="BM104" s="729"/>
      <c r="BN104" s="729"/>
      <c r="BO104" s="729"/>
    </row>
    <row r="105" spans="1:67" s="730" customFormat="1" ht="19.5" customHeight="1">
      <c r="A105" s="727"/>
      <c r="B105" s="727"/>
      <c r="C105" s="727"/>
      <c r="D105" s="727"/>
      <c r="E105" s="727"/>
      <c r="F105" s="727"/>
      <c r="G105" s="727"/>
      <c r="H105" s="727"/>
      <c r="I105" s="727"/>
      <c r="J105" s="727"/>
      <c r="K105" s="727"/>
      <c r="L105" s="727"/>
      <c r="M105" s="727"/>
      <c r="N105" s="727"/>
      <c r="O105" s="727"/>
      <c r="P105" s="727"/>
      <c r="Q105" s="727"/>
      <c r="R105" s="727"/>
      <c r="S105" s="727"/>
      <c r="T105" s="727"/>
      <c r="U105" s="727"/>
      <c r="V105" s="727"/>
      <c r="W105" s="727"/>
      <c r="X105" s="727"/>
      <c r="Y105" s="727"/>
      <c r="Z105" s="727"/>
      <c r="AA105" s="727"/>
      <c r="AB105" s="727"/>
      <c r="AC105" s="727"/>
      <c r="AD105" s="727"/>
      <c r="AE105" s="727"/>
      <c r="AF105" s="727"/>
      <c r="AG105" s="727"/>
      <c r="AH105" s="727"/>
      <c r="AI105" s="727"/>
      <c r="AJ105" s="727"/>
      <c r="AK105" s="727"/>
      <c r="AL105" s="727"/>
      <c r="AM105" s="727"/>
      <c r="AN105" s="727"/>
      <c r="AO105" s="727"/>
      <c r="AP105" s="727"/>
      <c r="AQ105" s="727"/>
      <c r="AR105" s="727"/>
      <c r="AS105" s="729"/>
      <c r="AT105" s="729"/>
      <c r="AU105" s="729"/>
      <c r="AV105" s="729"/>
      <c r="AW105" s="729"/>
      <c r="AX105" s="729"/>
      <c r="AY105" s="729"/>
      <c r="AZ105" s="729"/>
      <c r="BA105" s="729"/>
      <c r="BB105" s="729"/>
      <c r="BC105" s="729"/>
      <c r="BD105" s="729"/>
      <c r="BE105" s="729"/>
      <c r="BF105" s="729"/>
      <c r="BG105" s="729"/>
      <c r="BH105" s="729"/>
      <c r="BI105" s="729"/>
      <c r="BJ105" s="729"/>
      <c r="BK105" s="729"/>
      <c r="BL105" s="729"/>
      <c r="BM105" s="729"/>
      <c r="BN105" s="729"/>
      <c r="BO105" s="729"/>
    </row>
    <row r="106" spans="1:67" s="730" customFormat="1" ht="19.5" customHeight="1">
      <c r="A106" s="727"/>
      <c r="B106" s="727"/>
      <c r="C106" s="727"/>
      <c r="D106" s="727"/>
      <c r="E106" s="727"/>
      <c r="F106" s="727"/>
      <c r="G106" s="727"/>
      <c r="H106" s="727"/>
      <c r="I106" s="727"/>
      <c r="J106" s="727"/>
      <c r="K106" s="727"/>
      <c r="L106" s="727"/>
      <c r="M106" s="727"/>
      <c r="N106" s="727"/>
      <c r="O106" s="727"/>
      <c r="P106" s="727"/>
      <c r="Q106" s="727"/>
      <c r="R106" s="727"/>
      <c r="S106" s="727"/>
      <c r="T106" s="727"/>
      <c r="U106" s="727"/>
      <c r="V106" s="727"/>
      <c r="W106" s="727"/>
      <c r="X106" s="727"/>
      <c r="Y106" s="727"/>
      <c r="Z106" s="727"/>
      <c r="AA106" s="727"/>
      <c r="AB106" s="727"/>
      <c r="AC106" s="727"/>
      <c r="AD106" s="727"/>
      <c r="AE106" s="727"/>
      <c r="AF106" s="727"/>
      <c r="AG106" s="727"/>
      <c r="AH106" s="727"/>
      <c r="AI106" s="727"/>
      <c r="AJ106" s="727"/>
      <c r="AK106" s="727"/>
      <c r="AL106" s="727"/>
      <c r="AM106" s="727"/>
      <c r="AN106" s="727"/>
      <c r="AO106" s="727"/>
      <c r="AP106" s="727"/>
      <c r="AQ106" s="727"/>
      <c r="AR106" s="727"/>
      <c r="AS106" s="729"/>
      <c r="AT106" s="729"/>
      <c r="AU106" s="729"/>
      <c r="AV106" s="729"/>
      <c r="AW106" s="729"/>
      <c r="AX106" s="729"/>
      <c r="AY106" s="729"/>
      <c r="AZ106" s="729"/>
      <c r="BA106" s="729"/>
      <c r="BB106" s="729"/>
      <c r="BC106" s="729"/>
      <c r="BD106" s="729"/>
      <c r="BE106" s="729"/>
      <c r="BF106" s="729"/>
      <c r="BG106" s="729"/>
      <c r="BH106" s="729"/>
      <c r="BI106" s="729"/>
      <c r="BJ106" s="729"/>
      <c r="BK106" s="729"/>
      <c r="BL106" s="729"/>
      <c r="BM106" s="729"/>
      <c r="BN106" s="729"/>
      <c r="BO106" s="729"/>
    </row>
    <row r="107" spans="1:67" s="730" customFormat="1" ht="19.5" customHeight="1">
      <c r="A107" s="727"/>
      <c r="B107" s="727"/>
      <c r="C107" s="727"/>
      <c r="D107" s="727"/>
      <c r="E107" s="727"/>
      <c r="F107" s="727"/>
      <c r="G107" s="727"/>
      <c r="H107" s="727"/>
      <c r="I107" s="727"/>
      <c r="J107" s="727"/>
      <c r="K107" s="727"/>
      <c r="L107" s="727"/>
      <c r="M107" s="727"/>
      <c r="N107" s="727"/>
      <c r="O107" s="727"/>
      <c r="P107" s="727"/>
      <c r="Q107" s="727"/>
      <c r="R107" s="727"/>
      <c r="S107" s="727"/>
      <c r="T107" s="727"/>
      <c r="U107" s="727"/>
      <c r="V107" s="727"/>
      <c r="W107" s="727"/>
      <c r="X107" s="727"/>
      <c r="Y107" s="727"/>
      <c r="Z107" s="727"/>
      <c r="AA107" s="727"/>
      <c r="AB107" s="727"/>
      <c r="AC107" s="727"/>
      <c r="AD107" s="727"/>
      <c r="AE107" s="727"/>
      <c r="AF107" s="727"/>
      <c r="AG107" s="727"/>
      <c r="AH107" s="727"/>
      <c r="AI107" s="727"/>
      <c r="AJ107" s="727"/>
      <c r="AK107" s="727"/>
      <c r="AL107" s="727"/>
      <c r="AM107" s="727"/>
      <c r="AN107" s="727"/>
      <c r="AO107" s="727"/>
      <c r="AP107" s="727"/>
      <c r="AQ107" s="727"/>
      <c r="AR107" s="727"/>
      <c r="AS107" s="729"/>
      <c r="AT107" s="729"/>
      <c r="AU107" s="729"/>
      <c r="AV107" s="729"/>
      <c r="AW107" s="729"/>
      <c r="AX107" s="729"/>
      <c r="AY107" s="729"/>
      <c r="AZ107" s="729"/>
      <c r="BA107" s="729"/>
      <c r="BB107" s="729"/>
      <c r="BC107" s="729"/>
      <c r="BD107" s="729"/>
      <c r="BE107" s="729"/>
      <c r="BF107" s="729"/>
      <c r="BG107" s="729"/>
      <c r="BH107" s="729"/>
      <c r="BI107" s="729"/>
      <c r="BJ107" s="729"/>
      <c r="BK107" s="729"/>
      <c r="BL107" s="729"/>
      <c r="BM107" s="729"/>
      <c r="BN107" s="729"/>
      <c r="BO107" s="729"/>
    </row>
    <row r="108" spans="1:67" s="730" customFormat="1" ht="19.5" customHeight="1">
      <c r="A108" s="727"/>
      <c r="B108" s="727"/>
      <c r="C108" s="727"/>
      <c r="D108" s="727"/>
      <c r="E108" s="727"/>
      <c r="F108" s="727"/>
      <c r="G108" s="727"/>
      <c r="H108" s="727"/>
      <c r="I108" s="727"/>
      <c r="J108" s="727"/>
      <c r="K108" s="727"/>
      <c r="L108" s="727"/>
      <c r="M108" s="727"/>
      <c r="N108" s="727"/>
      <c r="O108" s="727"/>
      <c r="P108" s="727"/>
      <c r="Q108" s="727"/>
      <c r="R108" s="727"/>
      <c r="S108" s="727"/>
      <c r="T108" s="727"/>
      <c r="U108" s="727"/>
      <c r="V108" s="727"/>
      <c r="W108" s="727"/>
      <c r="X108" s="727"/>
      <c r="Y108" s="727"/>
      <c r="Z108" s="727"/>
      <c r="AA108" s="727"/>
      <c r="AB108" s="727"/>
      <c r="AC108" s="727"/>
      <c r="AD108" s="727"/>
      <c r="AE108" s="727"/>
      <c r="AF108" s="727"/>
      <c r="AG108" s="727"/>
      <c r="AH108" s="727"/>
      <c r="AI108" s="727"/>
      <c r="AJ108" s="727"/>
      <c r="AK108" s="727"/>
      <c r="AL108" s="727"/>
      <c r="AM108" s="727"/>
      <c r="AN108" s="727"/>
      <c r="AO108" s="727"/>
      <c r="AP108" s="727"/>
      <c r="AQ108" s="727"/>
      <c r="AR108" s="727"/>
      <c r="AS108" s="729"/>
      <c r="AT108" s="729"/>
      <c r="AU108" s="729"/>
      <c r="AV108" s="729"/>
      <c r="AW108" s="729"/>
      <c r="AX108" s="729"/>
      <c r="AY108" s="729"/>
      <c r="AZ108" s="729"/>
      <c r="BA108" s="729"/>
      <c r="BB108" s="729"/>
      <c r="BC108" s="729"/>
      <c r="BD108" s="729"/>
      <c r="BE108" s="729"/>
      <c r="BF108" s="729"/>
      <c r="BG108" s="729"/>
      <c r="BH108" s="729"/>
      <c r="BI108" s="729"/>
      <c r="BJ108" s="729"/>
      <c r="BK108" s="729"/>
      <c r="BL108" s="729"/>
      <c r="BM108" s="729"/>
      <c r="BN108" s="729"/>
      <c r="BO108" s="729"/>
    </row>
    <row r="109" spans="1:67" s="730" customFormat="1" ht="19.5" customHeight="1">
      <c r="A109" s="727"/>
      <c r="B109" s="727"/>
      <c r="C109" s="727"/>
      <c r="D109" s="727"/>
      <c r="E109" s="727"/>
      <c r="F109" s="727"/>
      <c r="G109" s="727"/>
      <c r="H109" s="727"/>
      <c r="I109" s="727"/>
      <c r="J109" s="727"/>
      <c r="K109" s="727"/>
      <c r="L109" s="727"/>
      <c r="M109" s="727"/>
      <c r="N109" s="727"/>
      <c r="O109" s="727"/>
      <c r="P109" s="727"/>
      <c r="Q109" s="727"/>
      <c r="R109" s="727"/>
      <c r="S109" s="727"/>
      <c r="T109" s="727"/>
      <c r="U109" s="727"/>
      <c r="V109" s="727"/>
      <c r="W109" s="727"/>
      <c r="X109" s="727"/>
      <c r="Y109" s="727"/>
      <c r="Z109" s="727"/>
      <c r="AA109" s="727"/>
      <c r="AB109" s="727"/>
      <c r="AC109" s="727"/>
      <c r="AD109" s="727"/>
      <c r="AE109" s="727"/>
      <c r="AF109" s="727"/>
      <c r="AG109" s="727"/>
      <c r="AH109" s="727"/>
      <c r="AI109" s="727"/>
      <c r="AJ109" s="727"/>
      <c r="AK109" s="727"/>
      <c r="AL109" s="727"/>
      <c r="AM109" s="727"/>
      <c r="AN109" s="727"/>
      <c r="AO109" s="727"/>
      <c r="AP109" s="727"/>
      <c r="AQ109" s="727"/>
      <c r="AR109" s="727"/>
      <c r="AS109" s="729"/>
      <c r="AT109" s="729"/>
      <c r="AU109" s="729"/>
      <c r="AV109" s="729"/>
      <c r="AW109" s="729"/>
      <c r="AX109" s="729"/>
      <c r="AY109" s="729"/>
      <c r="AZ109" s="729"/>
      <c r="BA109" s="729"/>
      <c r="BB109" s="729"/>
      <c r="BC109" s="729"/>
      <c r="BD109" s="729"/>
      <c r="BE109" s="729"/>
      <c r="BF109" s="729"/>
      <c r="BG109" s="729"/>
      <c r="BH109" s="729"/>
      <c r="BI109" s="729"/>
      <c r="BJ109" s="729"/>
      <c r="BK109" s="729"/>
      <c r="BL109" s="729"/>
      <c r="BM109" s="729"/>
      <c r="BN109" s="729"/>
      <c r="BO109" s="729"/>
    </row>
    <row r="110" spans="1:67" s="730" customFormat="1" ht="19.5" customHeight="1">
      <c r="A110" s="727"/>
      <c r="B110" s="727"/>
      <c r="C110" s="727"/>
      <c r="D110" s="727"/>
      <c r="E110" s="727"/>
      <c r="F110" s="727"/>
      <c r="G110" s="727"/>
      <c r="H110" s="727"/>
      <c r="I110" s="727"/>
      <c r="J110" s="727"/>
      <c r="K110" s="727"/>
      <c r="L110" s="727"/>
      <c r="M110" s="727"/>
      <c r="N110" s="727"/>
      <c r="O110" s="727"/>
      <c r="P110" s="727"/>
      <c r="Q110" s="727"/>
      <c r="R110" s="727"/>
      <c r="S110" s="727"/>
      <c r="T110" s="727"/>
      <c r="U110" s="727"/>
      <c r="V110" s="727"/>
      <c r="W110" s="727"/>
      <c r="X110" s="727"/>
      <c r="Y110" s="727"/>
      <c r="Z110" s="727"/>
      <c r="AA110" s="727"/>
      <c r="AB110" s="727"/>
      <c r="AC110" s="727"/>
      <c r="AD110" s="727"/>
      <c r="AE110" s="727"/>
      <c r="AF110" s="727"/>
      <c r="AG110" s="727"/>
      <c r="AH110" s="727"/>
      <c r="AI110" s="727"/>
      <c r="AJ110" s="727"/>
      <c r="AK110" s="727"/>
      <c r="AL110" s="727"/>
      <c r="AM110" s="727"/>
      <c r="AN110" s="727"/>
      <c r="AO110" s="727"/>
      <c r="AP110" s="727"/>
      <c r="AQ110" s="727"/>
      <c r="AR110" s="727"/>
      <c r="AS110" s="729"/>
      <c r="AT110" s="729"/>
      <c r="AU110" s="729"/>
      <c r="AV110" s="729"/>
      <c r="AW110" s="729"/>
      <c r="AX110" s="729"/>
      <c r="AY110" s="729"/>
      <c r="AZ110" s="729"/>
      <c r="BA110" s="729"/>
      <c r="BB110" s="729"/>
      <c r="BC110" s="729"/>
      <c r="BD110" s="729"/>
      <c r="BE110" s="729"/>
      <c r="BF110" s="729"/>
      <c r="BG110" s="729"/>
      <c r="BH110" s="729"/>
      <c r="BI110" s="729"/>
      <c r="BJ110" s="729"/>
      <c r="BK110" s="729"/>
      <c r="BL110" s="729"/>
      <c r="BM110" s="729"/>
      <c r="BN110" s="729"/>
      <c r="BO110" s="729"/>
    </row>
    <row r="111" spans="1:67" s="730" customFormat="1" ht="19.5" customHeight="1">
      <c r="A111" s="727"/>
      <c r="B111" s="727"/>
      <c r="C111" s="727"/>
      <c r="D111" s="727"/>
      <c r="E111" s="727"/>
      <c r="F111" s="727"/>
      <c r="G111" s="727"/>
      <c r="H111" s="727"/>
      <c r="I111" s="727"/>
      <c r="J111" s="727"/>
      <c r="K111" s="727"/>
      <c r="L111" s="727"/>
      <c r="M111" s="727"/>
      <c r="N111" s="727"/>
      <c r="O111" s="727"/>
      <c r="P111" s="727"/>
      <c r="Q111" s="727"/>
      <c r="R111" s="727"/>
      <c r="S111" s="727"/>
      <c r="T111" s="727"/>
      <c r="U111" s="727"/>
      <c r="V111" s="727"/>
      <c r="W111" s="727"/>
      <c r="X111" s="727"/>
      <c r="Y111" s="727"/>
      <c r="Z111" s="727"/>
      <c r="AA111" s="727"/>
      <c r="AB111" s="727"/>
      <c r="AC111" s="727"/>
      <c r="AD111" s="727"/>
      <c r="AE111" s="727"/>
      <c r="AF111" s="727"/>
      <c r="AG111" s="727"/>
      <c r="AH111" s="727"/>
      <c r="AI111" s="727"/>
      <c r="AJ111" s="727"/>
      <c r="AK111" s="727"/>
      <c r="AL111" s="727"/>
      <c r="AM111" s="727"/>
      <c r="AN111" s="727"/>
      <c r="AO111" s="727"/>
      <c r="AP111" s="727"/>
      <c r="AQ111" s="727"/>
      <c r="AR111" s="727"/>
      <c r="AS111" s="729"/>
      <c r="AT111" s="729"/>
      <c r="AU111" s="729"/>
      <c r="AV111" s="729"/>
      <c r="AW111" s="729"/>
      <c r="AX111" s="729"/>
      <c r="AY111" s="729"/>
      <c r="AZ111" s="729"/>
      <c r="BA111" s="729"/>
      <c r="BB111" s="729"/>
      <c r="BC111" s="729"/>
      <c r="BD111" s="729"/>
      <c r="BE111" s="729"/>
      <c r="BF111" s="729"/>
      <c r="BG111" s="729"/>
      <c r="BH111" s="729"/>
      <c r="BI111" s="729"/>
      <c r="BJ111" s="729"/>
      <c r="BK111" s="729"/>
      <c r="BL111" s="729"/>
      <c r="BM111" s="729"/>
      <c r="BN111" s="729"/>
      <c r="BO111" s="729"/>
    </row>
    <row r="112" spans="1:67" s="730" customFormat="1" ht="19.5" customHeight="1">
      <c r="A112" s="727"/>
      <c r="B112" s="727"/>
      <c r="C112" s="727"/>
      <c r="D112" s="727"/>
      <c r="E112" s="727"/>
      <c r="F112" s="727"/>
      <c r="G112" s="727"/>
      <c r="H112" s="727"/>
      <c r="I112" s="727"/>
      <c r="J112" s="727"/>
      <c r="K112" s="727"/>
      <c r="L112" s="727"/>
      <c r="M112" s="727"/>
      <c r="N112" s="727"/>
      <c r="O112" s="727"/>
      <c r="P112" s="727"/>
      <c r="Q112" s="727"/>
      <c r="R112" s="727"/>
      <c r="S112" s="727"/>
      <c r="T112" s="727"/>
      <c r="U112" s="727"/>
      <c r="V112" s="727"/>
      <c r="W112" s="727"/>
      <c r="X112" s="727"/>
      <c r="Y112" s="727"/>
      <c r="Z112" s="727"/>
      <c r="AA112" s="727"/>
      <c r="AB112" s="727"/>
      <c r="AC112" s="727"/>
      <c r="AD112" s="727"/>
      <c r="AE112" s="727"/>
      <c r="AF112" s="727"/>
      <c r="AG112" s="727"/>
      <c r="AH112" s="727"/>
      <c r="AI112" s="727"/>
      <c r="AJ112" s="727"/>
      <c r="AK112" s="727"/>
      <c r="AL112" s="727"/>
      <c r="AM112" s="727"/>
      <c r="AN112" s="727"/>
      <c r="AO112" s="727"/>
      <c r="AP112" s="727"/>
      <c r="AQ112" s="727"/>
      <c r="AR112" s="727"/>
      <c r="AS112" s="729"/>
      <c r="AT112" s="729"/>
      <c r="AU112" s="729"/>
      <c r="AV112" s="729"/>
      <c r="AW112" s="729"/>
      <c r="AX112" s="729"/>
      <c r="AY112" s="729"/>
      <c r="AZ112" s="729"/>
      <c r="BA112" s="729"/>
      <c r="BB112" s="729"/>
      <c r="BC112" s="729"/>
      <c r="BD112" s="729"/>
      <c r="BE112" s="729"/>
      <c r="BF112" s="729"/>
      <c r="BG112" s="729"/>
      <c r="BH112" s="729"/>
      <c r="BI112" s="729"/>
      <c r="BJ112" s="729"/>
      <c r="BK112" s="729"/>
      <c r="BL112" s="729"/>
      <c r="BM112" s="729"/>
      <c r="BN112" s="729"/>
      <c r="BO112" s="729"/>
    </row>
    <row r="113" spans="1:67" s="730" customFormat="1" ht="19.5" customHeight="1">
      <c r="A113" s="727"/>
      <c r="B113" s="727"/>
      <c r="C113" s="727"/>
      <c r="D113" s="727"/>
      <c r="E113" s="727"/>
      <c r="F113" s="727"/>
      <c r="G113" s="727"/>
      <c r="H113" s="727"/>
      <c r="I113" s="727"/>
      <c r="J113" s="727"/>
      <c r="K113" s="727"/>
      <c r="L113" s="727"/>
      <c r="M113" s="727"/>
      <c r="N113" s="727"/>
      <c r="O113" s="727"/>
      <c r="P113" s="727"/>
      <c r="Q113" s="727"/>
      <c r="R113" s="727"/>
      <c r="S113" s="727"/>
      <c r="T113" s="727"/>
      <c r="U113" s="727"/>
      <c r="V113" s="727"/>
      <c r="W113" s="727"/>
      <c r="X113" s="727"/>
      <c r="Y113" s="727"/>
      <c r="Z113" s="727"/>
      <c r="AA113" s="727"/>
      <c r="AB113" s="727"/>
      <c r="AC113" s="727"/>
      <c r="AD113" s="727"/>
      <c r="AE113" s="727"/>
      <c r="AF113" s="727"/>
      <c r="AG113" s="727"/>
      <c r="AH113" s="727"/>
      <c r="AI113" s="727"/>
      <c r="AJ113" s="727"/>
      <c r="AK113" s="727"/>
      <c r="AL113" s="727"/>
      <c r="AM113" s="727"/>
      <c r="AN113" s="727"/>
      <c r="AO113" s="727"/>
      <c r="AP113" s="727"/>
      <c r="AQ113" s="727"/>
      <c r="AR113" s="727"/>
      <c r="AS113" s="729"/>
      <c r="AT113" s="729"/>
      <c r="AU113" s="729"/>
      <c r="AV113" s="729"/>
      <c r="AW113" s="729"/>
      <c r="AX113" s="729"/>
      <c r="AY113" s="729"/>
      <c r="AZ113" s="729"/>
      <c r="BA113" s="729"/>
      <c r="BB113" s="729"/>
      <c r="BC113" s="729"/>
      <c r="BD113" s="729"/>
      <c r="BE113" s="729"/>
      <c r="BF113" s="729"/>
      <c r="BG113" s="729"/>
      <c r="BH113" s="729"/>
      <c r="BI113" s="729"/>
      <c r="BJ113" s="729"/>
      <c r="BK113" s="729"/>
      <c r="BL113" s="729"/>
      <c r="BM113" s="729"/>
      <c r="BN113" s="729"/>
      <c r="BO113" s="729"/>
    </row>
    <row r="114" spans="1:67" s="730" customFormat="1" ht="19.5" customHeight="1">
      <c r="A114" s="727"/>
      <c r="B114" s="727"/>
      <c r="C114" s="727"/>
      <c r="D114" s="727"/>
      <c r="E114" s="727"/>
      <c r="F114" s="727"/>
      <c r="G114" s="727"/>
      <c r="H114" s="727"/>
      <c r="I114" s="727"/>
      <c r="J114" s="727"/>
      <c r="K114" s="727"/>
      <c r="L114" s="727"/>
      <c r="M114" s="727"/>
      <c r="N114" s="727"/>
      <c r="O114" s="727"/>
      <c r="P114" s="727"/>
      <c r="Q114" s="727"/>
      <c r="R114" s="727"/>
      <c r="S114" s="727"/>
      <c r="T114" s="727"/>
      <c r="U114" s="727"/>
      <c r="V114" s="727"/>
      <c r="W114" s="727"/>
      <c r="X114" s="727"/>
      <c r="Y114" s="727"/>
      <c r="Z114" s="727"/>
      <c r="AA114" s="727"/>
      <c r="AB114" s="727"/>
      <c r="AC114" s="727"/>
      <c r="AD114" s="727"/>
      <c r="AE114" s="727"/>
      <c r="AF114" s="727"/>
      <c r="AG114" s="727"/>
      <c r="AH114" s="727"/>
      <c r="AI114" s="727"/>
      <c r="AJ114" s="727"/>
      <c r="AK114" s="727"/>
      <c r="AL114" s="727"/>
      <c r="AM114" s="727"/>
      <c r="AN114" s="727"/>
      <c r="AO114" s="727"/>
      <c r="AP114" s="727"/>
      <c r="AQ114" s="727"/>
      <c r="AR114" s="727"/>
      <c r="AS114" s="729"/>
      <c r="AT114" s="729"/>
      <c r="AU114" s="729"/>
      <c r="AV114" s="729"/>
      <c r="AW114" s="729"/>
      <c r="AX114" s="729"/>
      <c r="AY114" s="729"/>
      <c r="AZ114" s="729"/>
      <c r="BA114" s="729"/>
      <c r="BB114" s="729"/>
      <c r="BC114" s="729"/>
      <c r="BD114" s="729"/>
      <c r="BE114" s="729"/>
      <c r="BF114" s="729"/>
      <c r="BG114" s="729"/>
      <c r="BH114" s="729"/>
      <c r="BI114" s="729"/>
      <c r="BJ114" s="729"/>
      <c r="BK114" s="729"/>
      <c r="BL114" s="729"/>
      <c r="BM114" s="729"/>
      <c r="BN114" s="729"/>
      <c r="BO114" s="729"/>
    </row>
    <row r="115" spans="1:67" s="730" customFormat="1" ht="19.5" customHeight="1">
      <c r="A115" s="727"/>
      <c r="B115" s="727"/>
      <c r="C115" s="727"/>
      <c r="D115" s="727"/>
      <c r="E115" s="727"/>
      <c r="F115" s="727"/>
      <c r="G115" s="727"/>
      <c r="H115" s="727"/>
      <c r="I115" s="727"/>
      <c r="J115" s="727"/>
      <c r="K115" s="727"/>
      <c r="L115" s="727"/>
      <c r="M115" s="727"/>
      <c r="N115" s="727"/>
      <c r="O115" s="727"/>
      <c r="P115" s="727"/>
      <c r="Q115" s="727"/>
      <c r="R115" s="727"/>
      <c r="S115" s="727"/>
      <c r="T115" s="727"/>
      <c r="U115" s="727"/>
      <c r="V115" s="727"/>
      <c r="W115" s="727"/>
      <c r="X115" s="727"/>
      <c r="Y115" s="727"/>
      <c r="Z115" s="727"/>
      <c r="AA115" s="727"/>
      <c r="AB115" s="727"/>
      <c r="AC115" s="727"/>
      <c r="AD115" s="727"/>
      <c r="AE115" s="727"/>
      <c r="AF115" s="727"/>
      <c r="AG115" s="727"/>
      <c r="AH115" s="727"/>
      <c r="AI115" s="727"/>
      <c r="AJ115" s="727"/>
      <c r="AK115" s="727"/>
      <c r="AL115" s="727"/>
      <c r="AM115" s="727"/>
      <c r="AN115" s="727"/>
      <c r="AO115" s="727"/>
      <c r="AP115" s="727"/>
      <c r="AQ115" s="727"/>
      <c r="AR115" s="727"/>
      <c r="AS115" s="729"/>
      <c r="AT115" s="729"/>
      <c r="AU115" s="729"/>
      <c r="AV115" s="729"/>
      <c r="AW115" s="729"/>
      <c r="AX115" s="729"/>
      <c r="AY115" s="729"/>
      <c r="AZ115" s="729"/>
      <c r="BA115" s="729"/>
      <c r="BB115" s="729"/>
      <c r="BC115" s="729"/>
      <c r="BD115" s="729"/>
      <c r="BE115" s="729"/>
      <c r="BF115" s="729"/>
      <c r="BG115" s="729"/>
      <c r="BH115" s="729"/>
      <c r="BI115" s="729"/>
      <c r="BJ115" s="729"/>
      <c r="BK115" s="729"/>
      <c r="BL115" s="729"/>
      <c r="BM115" s="729"/>
      <c r="BN115" s="729"/>
      <c r="BO115" s="729"/>
    </row>
    <row r="116" spans="1:67" s="730" customFormat="1" ht="19.5" customHeight="1">
      <c r="A116" s="727"/>
      <c r="B116" s="727"/>
      <c r="C116" s="727"/>
      <c r="D116" s="727"/>
      <c r="E116" s="727"/>
      <c r="F116" s="727"/>
      <c r="G116" s="727"/>
      <c r="H116" s="727"/>
      <c r="I116" s="727"/>
      <c r="J116" s="727"/>
      <c r="K116" s="727"/>
      <c r="L116" s="727"/>
      <c r="M116" s="727"/>
      <c r="N116" s="727"/>
      <c r="O116" s="727"/>
      <c r="P116" s="727"/>
      <c r="Q116" s="727"/>
      <c r="R116" s="727"/>
      <c r="S116" s="727"/>
      <c r="T116" s="727"/>
      <c r="U116" s="727"/>
      <c r="V116" s="727"/>
      <c r="W116" s="727"/>
      <c r="X116" s="727"/>
      <c r="Y116" s="727"/>
      <c r="Z116" s="727"/>
      <c r="AA116" s="727"/>
      <c r="AB116" s="727"/>
      <c r="AC116" s="727"/>
      <c r="AD116" s="727"/>
      <c r="AE116" s="727"/>
      <c r="AF116" s="727"/>
      <c r="AG116" s="727"/>
      <c r="AH116" s="727"/>
      <c r="AI116" s="727"/>
      <c r="AJ116" s="727"/>
      <c r="AK116" s="727"/>
      <c r="AL116" s="727"/>
      <c r="AM116" s="727"/>
      <c r="AN116" s="727"/>
      <c r="AO116" s="727"/>
      <c r="AP116" s="727"/>
      <c r="AQ116" s="727"/>
      <c r="AR116" s="727"/>
      <c r="AS116" s="729"/>
      <c r="AT116" s="729"/>
      <c r="AU116" s="729"/>
      <c r="AV116" s="729"/>
      <c r="AW116" s="729"/>
      <c r="AX116" s="729"/>
      <c r="AY116" s="729"/>
      <c r="AZ116" s="729"/>
      <c r="BA116" s="729"/>
      <c r="BB116" s="729"/>
      <c r="BC116" s="729"/>
      <c r="BD116" s="729"/>
      <c r="BE116" s="729"/>
      <c r="BF116" s="729"/>
      <c r="BG116" s="729"/>
      <c r="BH116" s="729"/>
      <c r="BI116" s="729"/>
      <c r="BJ116" s="729"/>
      <c r="BK116" s="729"/>
      <c r="BL116" s="729"/>
      <c r="BM116" s="729"/>
      <c r="BN116" s="729"/>
      <c r="BO116" s="729"/>
    </row>
    <row r="117" spans="1:67" s="730" customFormat="1" ht="19.5" customHeight="1">
      <c r="A117" s="727"/>
      <c r="B117" s="727"/>
      <c r="C117" s="727"/>
      <c r="D117" s="727"/>
      <c r="E117" s="727"/>
      <c r="F117" s="727"/>
      <c r="G117" s="727"/>
      <c r="H117" s="727"/>
      <c r="I117" s="727"/>
      <c r="J117" s="727"/>
      <c r="K117" s="727"/>
      <c r="L117" s="727"/>
      <c r="M117" s="727"/>
      <c r="N117" s="727"/>
      <c r="O117" s="727"/>
      <c r="P117" s="727"/>
      <c r="Q117" s="727"/>
      <c r="R117" s="727"/>
      <c r="S117" s="727"/>
      <c r="T117" s="727"/>
      <c r="U117" s="727"/>
      <c r="V117" s="727"/>
      <c r="W117" s="727"/>
      <c r="X117" s="727"/>
      <c r="Y117" s="727"/>
      <c r="Z117" s="727"/>
      <c r="AA117" s="727"/>
      <c r="AB117" s="727"/>
      <c r="AC117" s="727"/>
      <c r="AD117" s="727"/>
      <c r="AE117" s="727"/>
      <c r="AF117" s="727"/>
      <c r="AG117" s="727"/>
      <c r="AH117" s="727"/>
      <c r="AI117" s="727"/>
      <c r="AJ117" s="727"/>
      <c r="AK117" s="727"/>
      <c r="AL117" s="727"/>
      <c r="AM117" s="727"/>
      <c r="AN117" s="727"/>
      <c r="AO117" s="727"/>
      <c r="AP117" s="727"/>
      <c r="AQ117" s="727"/>
      <c r="AR117" s="727"/>
      <c r="AS117" s="729"/>
      <c r="AT117" s="729"/>
      <c r="AU117" s="729"/>
      <c r="AV117" s="729"/>
      <c r="AW117" s="729"/>
      <c r="AX117" s="729"/>
      <c r="AY117" s="729"/>
      <c r="AZ117" s="729"/>
      <c r="BA117" s="729"/>
      <c r="BB117" s="729"/>
      <c r="BC117" s="729"/>
      <c r="BD117" s="729"/>
      <c r="BE117" s="729"/>
      <c r="BF117" s="729"/>
      <c r="BG117" s="729"/>
      <c r="BH117" s="729"/>
      <c r="BI117" s="729"/>
      <c r="BJ117" s="729"/>
      <c r="BK117" s="729"/>
      <c r="BL117" s="729"/>
      <c r="BM117" s="729"/>
      <c r="BN117" s="729"/>
      <c r="BO117" s="729"/>
    </row>
    <row r="118" spans="1:67" s="730" customFormat="1" ht="19.5" customHeight="1">
      <c r="A118" s="727"/>
      <c r="B118" s="727"/>
      <c r="C118" s="727"/>
      <c r="D118" s="727"/>
      <c r="E118" s="727"/>
      <c r="F118" s="727"/>
      <c r="G118" s="727"/>
      <c r="H118" s="727"/>
      <c r="I118" s="727"/>
      <c r="J118" s="727"/>
      <c r="K118" s="727"/>
      <c r="L118" s="727"/>
      <c r="M118" s="727"/>
      <c r="N118" s="727"/>
      <c r="O118" s="727"/>
      <c r="P118" s="727"/>
      <c r="Q118" s="727"/>
      <c r="R118" s="727"/>
      <c r="S118" s="727"/>
      <c r="T118" s="727"/>
      <c r="U118" s="727"/>
      <c r="V118" s="727"/>
      <c r="W118" s="727"/>
      <c r="X118" s="727"/>
      <c r="Y118" s="727"/>
      <c r="Z118" s="727"/>
      <c r="AA118" s="727"/>
      <c r="AB118" s="727"/>
      <c r="AC118" s="727"/>
      <c r="AD118" s="727"/>
      <c r="AE118" s="727"/>
      <c r="AF118" s="727"/>
      <c r="AG118" s="727"/>
      <c r="AH118" s="727"/>
      <c r="AI118" s="727"/>
      <c r="AJ118" s="727"/>
      <c r="AK118" s="727"/>
      <c r="AL118" s="727"/>
      <c r="AM118" s="727"/>
      <c r="AN118" s="727"/>
      <c r="AO118" s="727"/>
      <c r="AP118" s="727"/>
      <c r="AQ118" s="727"/>
      <c r="AR118" s="727"/>
      <c r="AS118" s="729"/>
      <c r="AT118" s="729"/>
      <c r="AU118" s="729"/>
      <c r="AV118" s="729"/>
      <c r="AW118" s="729"/>
      <c r="AX118" s="729"/>
      <c r="AY118" s="729"/>
      <c r="AZ118" s="729"/>
      <c r="BA118" s="729"/>
      <c r="BB118" s="729"/>
      <c r="BC118" s="729"/>
      <c r="BD118" s="729"/>
      <c r="BE118" s="729"/>
      <c r="BF118" s="729"/>
      <c r="BG118" s="729"/>
      <c r="BH118" s="729"/>
      <c r="BI118" s="729"/>
      <c r="BJ118" s="729"/>
      <c r="BK118" s="729"/>
      <c r="BL118" s="729"/>
      <c r="BM118" s="729"/>
      <c r="BN118" s="729"/>
      <c r="BO118" s="729"/>
    </row>
    <row r="119" spans="1:67" s="730" customFormat="1" ht="19.5" customHeight="1">
      <c r="A119" s="727"/>
      <c r="B119" s="727"/>
      <c r="C119" s="727"/>
      <c r="D119" s="727"/>
      <c r="E119" s="727"/>
      <c r="F119" s="727"/>
      <c r="G119" s="727"/>
      <c r="H119" s="727"/>
      <c r="I119" s="727"/>
      <c r="J119" s="727"/>
      <c r="K119" s="727"/>
      <c r="L119" s="727"/>
      <c r="M119" s="727"/>
      <c r="N119" s="727"/>
      <c r="O119" s="727"/>
      <c r="P119" s="727"/>
      <c r="Q119" s="727"/>
      <c r="R119" s="727"/>
      <c r="S119" s="727"/>
      <c r="T119" s="727"/>
      <c r="U119" s="727"/>
      <c r="V119" s="727"/>
      <c r="W119" s="727"/>
      <c r="X119" s="727"/>
      <c r="Y119" s="727"/>
      <c r="Z119" s="727"/>
      <c r="AA119" s="727"/>
      <c r="AB119" s="727"/>
      <c r="AC119" s="727"/>
      <c r="AD119" s="727"/>
      <c r="AE119" s="727"/>
      <c r="AF119" s="727"/>
      <c r="AG119" s="727"/>
      <c r="AH119" s="727"/>
      <c r="AI119" s="727"/>
      <c r="AJ119" s="727"/>
      <c r="AK119" s="727"/>
      <c r="AL119" s="727"/>
      <c r="AM119" s="727"/>
      <c r="AN119" s="727"/>
      <c r="AO119" s="727"/>
      <c r="AP119" s="727"/>
      <c r="AQ119" s="727"/>
      <c r="AR119" s="727"/>
      <c r="AS119" s="729"/>
      <c r="AT119" s="729"/>
      <c r="AU119" s="729"/>
      <c r="AV119" s="729"/>
      <c r="AW119" s="729"/>
      <c r="AX119" s="729"/>
      <c r="AY119" s="729"/>
      <c r="AZ119" s="729"/>
      <c r="BA119" s="729"/>
      <c r="BB119" s="729"/>
      <c r="BC119" s="729"/>
      <c r="BD119" s="729"/>
      <c r="BE119" s="729"/>
      <c r="BF119" s="729"/>
      <c r="BG119" s="729"/>
      <c r="BH119" s="729"/>
      <c r="BI119" s="729"/>
      <c r="BJ119" s="729"/>
      <c r="BK119" s="729"/>
      <c r="BL119" s="729"/>
      <c r="BM119" s="729"/>
      <c r="BN119" s="729"/>
      <c r="BO119" s="729"/>
    </row>
    <row r="120" spans="1:67" s="730" customFormat="1" ht="19.5" customHeight="1">
      <c r="A120" s="727"/>
      <c r="B120" s="727"/>
      <c r="C120" s="727"/>
      <c r="D120" s="727"/>
      <c r="E120" s="727"/>
      <c r="F120" s="727"/>
      <c r="G120" s="727"/>
      <c r="H120" s="727"/>
      <c r="I120" s="727"/>
      <c r="J120" s="727"/>
      <c r="K120" s="727"/>
      <c r="L120" s="727"/>
      <c r="M120" s="727"/>
      <c r="N120" s="727"/>
      <c r="O120" s="727"/>
      <c r="P120" s="727"/>
      <c r="Q120" s="727"/>
      <c r="R120" s="727"/>
      <c r="S120" s="727"/>
      <c r="T120" s="727"/>
      <c r="U120" s="727"/>
      <c r="V120" s="727"/>
      <c r="W120" s="727"/>
      <c r="X120" s="727"/>
      <c r="Y120" s="727"/>
      <c r="Z120" s="727"/>
      <c r="AA120" s="727"/>
      <c r="AB120" s="727"/>
      <c r="AC120" s="727"/>
      <c r="AD120" s="727"/>
      <c r="AE120" s="727"/>
      <c r="AF120" s="727"/>
      <c r="AG120" s="727"/>
      <c r="AH120" s="727"/>
      <c r="AI120" s="727"/>
      <c r="AJ120" s="727"/>
      <c r="AK120" s="727"/>
      <c r="AL120" s="727"/>
      <c r="AM120" s="727"/>
      <c r="AN120" s="727"/>
      <c r="AO120" s="727"/>
      <c r="AP120" s="727"/>
      <c r="AQ120" s="727"/>
      <c r="AR120" s="727"/>
      <c r="AS120" s="729"/>
      <c r="AT120" s="729"/>
      <c r="AU120" s="729"/>
      <c r="AV120" s="729"/>
      <c r="AW120" s="729"/>
      <c r="AX120" s="729"/>
      <c r="AY120" s="729"/>
      <c r="AZ120" s="729"/>
      <c r="BA120" s="729"/>
      <c r="BB120" s="729"/>
      <c r="BC120" s="729"/>
      <c r="BD120" s="729"/>
      <c r="BE120" s="729"/>
      <c r="BF120" s="729"/>
      <c r="BG120" s="729"/>
      <c r="BH120" s="729"/>
      <c r="BI120" s="729"/>
      <c r="BJ120" s="729"/>
      <c r="BK120" s="729"/>
      <c r="BL120" s="729"/>
      <c r="BM120" s="729"/>
      <c r="BN120" s="729"/>
      <c r="BO120" s="729"/>
    </row>
    <row r="121" spans="1:67" s="730" customFormat="1" ht="19.5" customHeight="1">
      <c r="A121" s="727"/>
      <c r="B121" s="727"/>
      <c r="C121" s="727"/>
      <c r="D121" s="727"/>
      <c r="E121" s="727"/>
      <c r="F121" s="727"/>
      <c r="G121" s="727"/>
      <c r="H121" s="727"/>
      <c r="I121" s="727"/>
      <c r="J121" s="727"/>
      <c r="K121" s="727"/>
      <c r="L121" s="727"/>
      <c r="M121" s="727"/>
      <c r="N121" s="727"/>
      <c r="O121" s="727"/>
      <c r="P121" s="727"/>
      <c r="Q121" s="727"/>
      <c r="R121" s="727"/>
      <c r="S121" s="727"/>
      <c r="T121" s="727"/>
      <c r="U121" s="727"/>
      <c r="V121" s="727"/>
      <c r="W121" s="727"/>
      <c r="X121" s="727"/>
      <c r="Y121" s="727"/>
      <c r="Z121" s="727"/>
      <c r="AA121" s="727"/>
      <c r="AB121" s="727"/>
      <c r="AC121" s="727"/>
      <c r="AD121" s="727"/>
      <c r="AE121" s="727"/>
      <c r="AF121" s="727"/>
      <c r="AG121" s="727"/>
      <c r="AH121" s="727"/>
      <c r="AI121" s="727"/>
      <c r="AJ121" s="727"/>
      <c r="AK121" s="727"/>
      <c r="AL121" s="727"/>
      <c r="AM121" s="727"/>
      <c r="AN121" s="727"/>
      <c r="AO121" s="727"/>
      <c r="AP121" s="727"/>
      <c r="AQ121" s="727"/>
      <c r="AR121" s="727"/>
      <c r="AS121" s="729"/>
      <c r="AT121" s="729"/>
      <c r="AU121" s="729"/>
      <c r="AV121" s="729"/>
      <c r="AW121" s="729"/>
      <c r="AX121" s="729"/>
      <c r="AY121" s="729"/>
      <c r="AZ121" s="729"/>
      <c r="BA121" s="729"/>
      <c r="BB121" s="729"/>
      <c r="BC121" s="729"/>
      <c r="BD121" s="729"/>
      <c r="BE121" s="729"/>
      <c r="BF121" s="729"/>
      <c r="BG121" s="729"/>
      <c r="BH121" s="729"/>
      <c r="BI121" s="729"/>
      <c r="BJ121" s="729"/>
      <c r="BK121" s="729"/>
      <c r="BL121" s="729"/>
      <c r="BM121" s="729"/>
      <c r="BN121" s="729"/>
      <c r="BO121" s="729"/>
    </row>
    <row r="122" spans="1:67" s="730" customFormat="1" ht="19.5" customHeight="1">
      <c r="A122" s="727"/>
      <c r="B122" s="727"/>
      <c r="C122" s="727"/>
      <c r="D122" s="727"/>
      <c r="E122" s="727"/>
      <c r="F122" s="727"/>
      <c r="G122" s="727"/>
      <c r="H122" s="727"/>
      <c r="I122" s="727"/>
      <c r="J122" s="727"/>
      <c r="K122" s="727"/>
      <c r="L122" s="727"/>
      <c r="M122" s="727"/>
      <c r="N122" s="727"/>
      <c r="O122" s="727"/>
      <c r="P122" s="727"/>
      <c r="Q122" s="727"/>
      <c r="R122" s="727"/>
      <c r="S122" s="727"/>
      <c r="T122" s="727"/>
      <c r="U122" s="727"/>
      <c r="V122" s="727"/>
      <c r="W122" s="727"/>
      <c r="X122" s="727"/>
      <c r="Y122" s="727"/>
      <c r="Z122" s="727"/>
      <c r="AA122" s="727"/>
      <c r="AB122" s="727"/>
      <c r="AC122" s="727"/>
      <c r="AD122" s="727"/>
      <c r="AE122" s="727"/>
      <c r="AF122" s="727"/>
      <c r="AG122" s="727"/>
      <c r="AH122" s="727"/>
      <c r="AI122" s="727"/>
      <c r="AJ122" s="727"/>
      <c r="AK122" s="727"/>
      <c r="AL122" s="727"/>
      <c r="AM122" s="727"/>
      <c r="AN122" s="727"/>
      <c r="AO122" s="727"/>
      <c r="AP122" s="727"/>
      <c r="AQ122" s="727"/>
      <c r="AR122" s="727"/>
      <c r="AS122" s="729"/>
      <c r="AT122" s="729"/>
      <c r="AU122" s="729"/>
      <c r="AV122" s="729"/>
      <c r="AW122" s="729"/>
      <c r="AX122" s="729"/>
      <c r="AY122" s="729"/>
      <c r="AZ122" s="729"/>
      <c r="BA122" s="729"/>
      <c r="BB122" s="729"/>
      <c r="BC122" s="729"/>
      <c r="BD122" s="729"/>
      <c r="BE122" s="729"/>
      <c r="BF122" s="729"/>
      <c r="BG122" s="729"/>
      <c r="BH122" s="729"/>
      <c r="BI122" s="729"/>
      <c r="BJ122" s="729"/>
      <c r="BK122" s="729"/>
      <c r="BL122" s="729"/>
      <c r="BM122" s="729"/>
      <c r="BN122" s="729"/>
      <c r="BO122" s="729"/>
    </row>
    <row r="123" spans="1:67" s="730" customFormat="1" ht="19.5" customHeight="1">
      <c r="A123" s="727"/>
      <c r="B123" s="727"/>
      <c r="C123" s="727"/>
      <c r="D123" s="727"/>
      <c r="E123" s="727"/>
      <c r="F123" s="727"/>
      <c r="G123" s="727"/>
      <c r="H123" s="727"/>
      <c r="I123" s="727"/>
      <c r="J123" s="727"/>
      <c r="K123" s="727"/>
      <c r="L123" s="727"/>
      <c r="M123" s="727"/>
      <c r="N123" s="727"/>
      <c r="O123" s="727"/>
      <c r="P123" s="727"/>
      <c r="Q123" s="727"/>
      <c r="R123" s="727"/>
      <c r="S123" s="727"/>
      <c r="T123" s="727"/>
      <c r="U123" s="727"/>
      <c r="V123" s="727"/>
      <c r="W123" s="727"/>
      <c r="X123" s="727"/>
      <c r="Y123" s="727"/>
      <c r="Z123" s="727"/>
      <c r="AA123" s="727"/>
      <c r="AB123" s="727"/>
      <c r="AC123" s="727"/>
      <c r="AD123" s="727"/>
      <c r="AE123" s="727"/>
      <c r="AF123" s="727"/>
      <c r="AG123" s="727"/>
      <c r="AH123" s="727"/>
      <c r="AI123" s="727"/>
      <c r="AJ123" s="727"/>
      <c r="AK123" s="727"/>
      <c r="AL123" s="727"/>
      <c r="AM123" s="727"/>
      <c r="AN123" s="727"/>
      <c r="AO123" s="727"/>
      <c r="AP123" s="727"/>
      <c r="AQ123" s="727"/>
      <c r="AR123" s="727"/>
      <c r="AS123" s="729"/>
      <c r="AT123" s="729"/>
      <c r="AU123" s="729"/>
      <c r="AV123" s="729"/>
      <c r="AW123" s="729"/>
      <c r="AX123" s="729"/>
      <c r="AY123" s="729"/>
      <c r="AZ123" s="729"/>
      <c r="BA123" s="729"/>
      <c r="BB123" s="729"/>
      <c r="BC123" s="729"/>
      <c r="BD123" s="729"/>
      <c r="BE123" s="729"/>
      <c r="BF123" s="729"/>
      <c r="BG123" s="729"/>
      <c r="BH123" s="729"/>
      <c r="BI123" s="729"/>
      <c r="BJ123" s="729"/>
      <c r="BK123" s="729"/>
      <c r="BL123" s="729"/>
      <c r="BM123" s="729"/>
      <c r="BN123" s="729"/>
      <c r="BO123" s="729"/>
    </row>
    <row r="124" spans="1:67" s="730" customFormat="1" ht="19.5" customHeight="1">
      <c r="A124" s="727"/>
      <c r="B124" s="727"/>
      <c r="C124" s="727"/>
      <c r="D124" s="727"/>
      <c r="E124" s="727"/>
      <c r="F124" s="727"/>
      <c r="G124" s="727"/>
      <c r="H124" s="727"/>
      <c r="I124" s="727"/>
      <c r="J124" s="727"/>
      <c r="K124" s="727"/>
      <c r="L124" s="727"/>
      <c r="M124" s="727"/>
      <c r="N124" s="727"/>
      <c r="O124" s="727"/>
      <c r="P124" s="727"/>
      <c r="Q124" s="727"/>
      <c r="R124" s="727"/>
      <c r="S124" s="727"/>
      <c r="T124" s="727"/>
      <c r="U124" s="727"/>
      <c r="V124" s="727"/>
      <c r="W124" s="727"/>
      <c r="X124" s="727"/>
      <c r="Y124" s="727"/>
      <c r="Z124" s="727"/>
      <c r="AA124" s="727"/>
      <c r="AB124" s="727"/>
      <c r="AC124" s="727"/>
      <c r="AD124" s="727"/>
      <c r="AE124" s="727"/>
      <c r="AF124" s="727"/>
      <c r="AG124" s="727"/>
      <c r="AH124" s="727"/>
      <c r="AI124" s="727"/>
      <c r="AJ124" s="727"/>
      <c r="AK124" s="727"/>
      <c r="AL124" s="727"/>
      <c r="AM124" s="727"/>
      <c r="AN124" s="727"/>
      <c r="AO124" s="727"/>
      <c r="AP124" s="727"/>
      <c r="AQ124" s="727"/>
      <c r="AR124" s="727"/>
      <c r="AS124" s="729"/>
      <c r="AT124" s="729"/>
      <c r="AU124" s="729"/>
      <c r="AV124" s="729"/>
      <c r="AW124" s="729"/>
      <c r="AX124" s="729"/>
      <c r="AY124" s="729"/>
      <c r="AZ124" s="729"/>
      <c r="BA124" s="729"/>
      <c r="BB124" s="729"/>
      <c r="BC124" s="729"/>
      <c r="BD124" s="729"/>
      <c r="BE124" s="729"/>
      <c r="BF124" s="729"/>
      <c r="BG124" s="729"/>
      <c r="BH124" s="729"/>
      <c r="BI124" s="729"/>
      <c r="BJ124" s="729"/>
      <c r="BK124" s="729"/>
      <c r="BL124" s="729"/>
      <c r="BM124" s="729"/>
      <c r="BN124" s="729"/>
      <c r="BO124" s="729"/>
    </row>
    <row r="125" spans="1:67" s="730" customFormat="1" ht="19.5" customHeight="1">
      <c r="A125" s="727"/>
      <c r="B125" s="727"/>
      <c r="C125" s="727"/>
      <c r="D125" s="727"/>
      <c r="E125" s="727"/>
      <c r="F125" s="727"/>
      <c r="G125" s="727"/>
      <c r="H125" s="727"/>
      <c r="I125" s="727"/>
      <c r="J125" s="727"/>
      <c r="K125" s="727"/>
      <c r="L125" s="727"/>
      <c r="M125" s="727"/>
      <c r="N125" s="727"/>
      <c r="O125" s="727"/>
      <c r="P125" s="727"/>
      <c r="Q125" s="727"/>
      <c r="R125" s="727"/>
      <c r="S125" s="727"/>
      <c r="T125" s="727"/>
      <c r="U125" s="727"/>
      <c r="V125" s="727"/>
      <c r="W125" s="727"/>
      <c r="X125" s="727"/>
      <c r="Y125" s="727"/>
      <c r="Z125" s="727"/>
      <c r="AA125" s="727"/>
      <c r="AB125" s="727"/>
      <c r="AC125" s="727"/>
      <c r="AD125" s="727"/>
      <c r="AE125" s="727"/>
      <c r="AF125" s="727"/>
      <c r="AG125" s="727"/>
      <c r="AH125" s="727"/>
      <c r="AI125" s="727"/>
      <c r="AJ125" s="727"/>
      <c r="AK125" s="727"/>
      <c r="AL125" s="727"/>
      <c r="AM125" s="727"/>
      <c r="AN125" s="727"/>
      <c r="AO125" s="727"/>
      <c r="AP125" s="727"/>
      <c r="AQ125" s="727"/>
      <c r="AR125" s="727"/>
      <c r="AS125" s="729"/>
      <c r="AT125" s="729"/>
      <c r="AU125" s="729"/>
      <c r="AV125" s="729"/>
      <c r="AW125" s="729"/>
      <c r="AX125" s="729"/>
      <c r="AY125" s="729"/>
      <c r="AZ125" s="729"/>
      <c r="BA125" s="729"/>
      <c r="BB125" s="729"/>
      <c r="BC125" s="729"/>
      <c r="BD125" s="729"/>
      <c r="BE125" s="729"/>
      <c r="BF125" s="729"/>
      <c r="BG125" s="729"/>
      <c r="BH125" s="729"/>
      <c r="BI125" s="729"/>
      <c r="BJ125" s="729"/>
      <c r="BK125" s="729"/>
      <c r="BL125" s="729"/>
      <c r="BM125" s="729"/>
      <c r="BN125" s="729"/>
      <c r="BO125" s="729"/>
    </row>
    <row r="126" spans="1:67" s="730" customFormat="1" ht="19.5" customHeight="1">
      <c r="A126" s="727"/>
      <c r="B126" s="727"/>
      <c r="C126" s="727"/>
      <c r="D126" s="727"/>
      <c r="E126" s="727"/>
      <c r="F126" s="727"/>
      <c r="G126" s="727"/>
      <c r="H126" s="727"/>
      <c r="I126" s="727"/>
      <c r="J126" s="727"/>
      <c r="K126" s="727"/>
      <c r="L126" s="727"/>
      <c r="M126" s="727"/>
      <c r="N126" s="727"/>
      <c r="O126" s="727"/>
      <c r="P126" s="727"/>
      <c r="Q126" s="727"/>
      <c r="R126" s="727"/>
      <c r="S126" s="727"/>
      <c r="T126" s="727"/>
      <c r="U126" s="727"/>
      <c r="V126" s="727"/>
      <c r="W126" s="727"/>
      <c r="X126" s="727"/>
      <c r="Y126" s="727"/>
      <c r="Z126" s="727"/>
      <c r="AA126" s="727"/>
      <c r="AB126" s="727"/>
      <c r="AC126" s="727"/>
      <c r="AD126" s="727"/>
      <c r="AE126" s="727"/>
      <c r="AF126" s="727"/>
      <c r="AG126" s="727"/>
      <c r="AH126" s="727"/>
      <c r="AI126" s="727"/>
      <c r="AJ126" s="727"/>
      <c r="AK126" s="727"/>
      <c r="AL126" s="727"/>
      <c r="AM126" s="727"/>
      <c r="AN126" s="727"/>
      <c r="AO126" s="727"/>
      <c r="AP126" s="727"/>
      <c r="AQ126" s="727"/>
      <c r="AR126" s="727"/>
      <c r="AS126" s="729"/>
      <c r="AT126" s="729"/>
      <c r="AU126" s="729"/>
      <c r="AV126" s="729"/>
      <c r="AW126" s="729"/>
      <c r="AX126" s="729"/>
      <c r="AY126" s="729"/>
      <c r="AZ126" s="729"/>
      <c r="BA126" s="729"/>
      <c r="BB126" s="729"/>
      <c r="BC126" s="729"/>
      <c r="BD126" s="729"/>
      <c r="BE126" s="729"/>
      <c r="BF126" s="729"/>
      <c r="BG126" s="729"/>
      <c r="BH126" s="729"/>
      <c r="BI126" s="729"/>
      <c r="BJ126" s="729"/>
      <c r="BK126" s="729"/>
      <c r="BL126" s="729"/>
      <c r="BM126" s="729"/>
      <c r="BN126" s="729"/>
      <c r="BO126" s="729"/>
    </row>
    <row r="127" spans="1:67" s="730" customFormat="1" ht="19.5" customHeight="1">
      <c r="A127" s="727"/>
      <c r="B127" s="727"/>
      <c r="C127" s="727"/>
      <c r="D127" s="727"/>
      <c r="E127" s="727"/>
      <c r="F127" s="727"/>
      <c r="G127" s="727"/>
      <c r="H127" s="727"/>
      <c r="I127" s="727"/>
      <c r="J127" s="727"/>
      <c r="K127" s="727"/>
      <c r="L127" s="727"/>
      <c r="M127" s="727"/>
      <c r="N127" s="727"/>
      <c r="O127" s="727"/>
      <c r="P127" s="727"/>
      <c r="Q127" s="727"/>
      <c r="R127" s="727"/>
      <c r="S127" s="727"/>
      <c r="T127" s="727"/>
      <c r="U127" s="727"/>
      <c r="V127" s="727"/>
      <c r="W127" s="727"/>
      <c r="X127" s="727"/>
      <c r="Y127" s="727"/>
      <c r="Z127" s="727"/>
      <c r="AA127" s="727"/>
      <c r="AB127" s="727"/>
      <c r="AC127" s="727"/>
      <c r="AD127" s="727"/>
      <c r="AE127" s="727"/>
      <c r="AF127" s="727"/>
      <c r="AG127" s="727"/>
      <c r="AH127" s="727"/>
      <c r="AI127" s="727"/>
      <c r="AJ127" s="727"/>
      <c r="AK127" s="727"/>
      <c r="AL127" s="727"/>
      <c r="AM127" s="727"/>
      <c r="AN127" s="727"/>
      <c r="AO127" s="727"/>
      <c r="AP127" s="727"/>
      <c r="AQ127" s="727"/>
      <c r="AR127" s="727"/>
      <c r="AS127" s="729"/>
      <c r="AT127" s="729"/>
      <c r="AU127" s="729"/>
      <c r="AV127" s="729"/>
      <c r="AW127" s="729"/>
      <c r="AX127" s="729"/>
      <c r="AY127" s="729"/>
      <c r="AZ127" s="729"/>
      <c r="BA127" s="729"/>
      <c r="BB127" s="729"/>
      <c r="BC127" s="729"/>
      <c r="BD127" s="729"/>
      <c r="BE127" s="729"/>
      <c r="BF127" s="729"/>
      <c r="BG127" s="729"/>
      <c r="BH127" s="729"/>
      <c r="BI127" s="729"/>
      <c r="BJ127" s="729"/>
      <c r="BK127" s="729"/>
      <c r="BL127" s="729"/>
      <c r="BM127" s="729"/>
      <c r="BN127" s="729"/>
      <c r="BO127" s="729"/>
    </row>
    <row r="128" spans="1:67" s="730" customFormat="1" ht="19.5" customHeight="1">
      <c r="A128" s="727"/>
      <c r="B128" s="727"/>
      <c r="C128" s="727"/>
      <c r="D128" s="727"/>
      <c r="E128" s="727"/>
      <c r="F128" s="727"/>
      <c r="G128" s="727"/>
      <c r="H128" s="727"/>
      <c r="I128" s="727"/>
      <c r="J128" s="727"/>
      <c r="K128" s="727"/>
      <c r="L128" s="727"/>
      <c r="M128" s="727"/>
      <c r="N128" s="727"/>
      <c r="O128" s="727"/>
      <c r="P128" s="727"/>
      <c r="Q128" s="727"/>
      <c r="R128" s="727"/>
      <c r="S128" s="727"/>
      <c r="T128" s="727"/>
      <c r="U128" s="727"/>
      <c r="V128" s="727"/>
      <c r="W128" s="727"/>
      <c r="X128" s="727"/>
      <c r="Y128" s="727"/>
      <c r="Z128" s="727"/>
      <c r="AA128" s="727"/>
      <c r="AB128" s="727"/>
      <c r="AC128" s="727"/>
      <c r="AD128" s="727"/>
      <c r="AE128" s="727"/>
      <c r="AF128" s="727"/>
      <c r="AG128" s="727"/>
      <c r="AH128" s="727"/>
      <c r="AI128" s="727"/>
      <c r="AJ128" s="727"/>
      <c r="AK128" s="727"/>
      <c r="AL128" s="727"/>
      <c r="AM128" s="727"/>
      <c r="AN128" s="727"/>
      <c r="AO128" s="727"/>
      <c r="AP128" s="727"/>
      <c r="AQ128" s="727"/>
      <c r="AR128" s="727"/>
      <c r="AS128" s="729"/>
      <c r="AT128" s="729"/>
      <c r="AU128" s="729"/>
      <c r="AV128" s="729"/>
      <c r="AW128" s="729"/>
      <c r="AX128" s="729"/>
      <c r="AY128" s="729"/>
      <c r="AZ128" s="729"/>
      <c r="BA128" s="729"/>
      <c r="BB128" s="729"/>
      <c r="BC128" s="729"/>
      <c r="BD128" s="729"/>
      <c r="BE128" s="729"/>
      <c r="BF128" s="729"/>
      <c r="BG128" s="729"/>
      <c r="BH128" s="729"/>
      <c r="BI128" s="729"/>
      <c r="BJ128" s="729"/>
      <c r="BK128" s="729"/>
      <c r="BL128" s="729"/>
      <c r="BM128" s="729"/>
      <c r="BN128" s="729"/>
      <c r="BO128" s="729"/>
    </row>
    <row r="129" spans="1:67" s="730" customFormat="1" ht="19.5" customHeight="1">
      <c r="A129" s="727"/>
      <c r="B129" s="727"/>
      <c r="C129" s="727"/>
      <c r="D129" s="727"/>
      <c r="E129" s="727"/>
      <c r="F129" s="727"/>
      <c r="G129" s="727"/>
      <c r="H129" s="727"/>
      <c r="I129" s="727"/>
      <c r="J129" s="727"/>
      <c r="K129" s="727"/>
      <c r="L129" s="727"/>
      <c r="M129" s="727"/>
      <c r="N129" s="727"/>
      <c r="O129" s="727"/>
      <c r="P129" s="727"/>
      <c r="Q129" s="727"/>
      <c r="R129" s="727"/>
      <c r="S129" s="727"/>
      <c r="T129" s="727"/>
      <c r="U129" s="727"/>
      <c r="V129" s="727"/>
      <c r="W129" s="727"/>
      <c r="X129" s="727"/>
      <c r="Y129" s="727"/>
      <c r="Z129" s="727"/>
      <c r="AA129" s="727"/>
      <c r="AB129" s="727"/>
      <c r="AC129" s="727"/>
      <c r="AD129" s="727"/>
      <c r="AE129" s="727"/>
      <c r="AF129" s="727"/>
      <c r="AG129" s="727"/>
      <c r="AH129" s="727"/>
      <c r="AI129" s="727"/>
      <c r="AJ129" s="727"/>
      <c r="AK129" s="727"/>
      <c r="AL129" s="727"/>
      <c r="AM129" s="727"/>
      <c r="AN129" s="727"/>
      <c r="AO129" s="727"/>
      <c r="AP129" s="727"/>
      <c r="AQ129" s="727"/>
      <c r="AR129" s="727"/>
      <c r="AS129" s="729"/>
      <c r="AT129" s="729"/>
      <c r="AU129" s="729"/>
      <c r="AV129" s="729"/>
      <c r="AW129" s="729"/>
      <c r="AX129" s="729"/>
      <c r="AY129" s="729"/>
      <c r="AZ129" s="729"/>
      <c r="BA129" s="729"/>
      <c r="BB129" s="729"/>
      <c r="BC129" s="729"/>
      <c r="BD129" s="729"/>
      <c r="BE129" s="729"/>
      <c r="BF129" s="729"/>
      <c r="BG129" s="729"/>
      <c r="BH129" s="729"/>
      <c r="BI129" s="729"/>
      <c r="BJ129" s="729"/>
      <c r="BK129" s="729"/>
      <c r="BL129" s="729"/>
      <c r="BM129" s="729"/>
      <c r="BN129" s="729"/>
      <c r="BO129" s="729"/>
    </row>
    <row r="130" spans="1:67" s="730" customFormat="1" ht="19.5" customHeight="1">
      <c r="A130" s="727"/>
      <c r="B130" s="727"/>
      <c r="C130" s="727"/>
      <c r="D130" s="727"/>
      <c r="E130" s="727"/>
      <c r="F130" s="727"/>
      <c r="G130" s="727"/>
      <c r="H130" s="727"/>
      <c r="I130" s="727"/>
      <c r="J130" s="727"/>
      <c r="K130" s="727"/>
      <c r="L130" s="727"/>
      <c r="M130" s="727"/>
      <c r="N130" s="727"/>
      <c r="O130" s="727"/>
      <c r="P130" s="727"/>
      <c r="Q130" s="727"/>
      <c r="R130" s="727"/>
      <c r="S130" s="727"/>
      <c r="T130" s="727"/>
      <c r="U130" s="727"/>
      <c r="V130" s="727"/>
      <c r="W130" s="727"/>
      <c r="X130" s="727"/>
      <c r="Y130" s="727"/>
      <c r="Z130" s="727"/>
      <c r="AA130" s="727"/>
      <c r="AB130" s="727"/>
      <c r="AC130" s="727"/>
      <c r="AD130" s="727"/>
      <c r="AE130" s="727"/>
      <c r="AF130" s="727"/>
      <c r="AG130" s="727"/>
      <c r="AH130" s="727"/>
      <c r="AI130" s="727"/>
      <c r="AJ130" s="727"/>
      <c r="AK130" s="727"/>
      <c r="AL130" s="727"/>
      <c r="AM130" s="727"/>
      <c r="AN130" s="727"/>
      <c r="AO130" s="727"/>
      <c r="AP130" s="727"/>
      <c r="AQ130" s="727"/>
      <c r="AR130" s="727"/>
      <c r="AS130" s="729"/>
      <c r="AT130" s="729"/>
      <c r="AU130" s="729"/>
      <c r="AV130" s="729"/>
      <c r="AW130" s="729"/>
      <c r="AX130" s="729"/>
      <c r="AY130" s="729"/>
      <c r="AZ130" s="729"/>
      <c r="BA130" s="729"/>
      <c r="BB130" s="729"/>
      <c r="BC130" s="729"/>
      <c r="BD130" s="729"/>
      <c r="BE130" s="729"/>
      <c r="BF130" s="729"/>
      <c r="BG130" s="729"/>
      <c r="BH130" s="729"/>
      <c r="BI130" s="729"/>
      <c r="BJ130" s="729"/>
      <c r="BK130" s="729"/>
      <c r="BL130" s="729"/>
      <c r="BM130" s="729"/>
      <c r="BN130" s="729"/>
      <c r="BO130" s="729"/>
    </row>
    <row r="131" spans="1:67" s="730" customFormat="1" ht="19.5" customHeight="1">
      <c r="A131" s="727"/>
      <c r="B131" s="727"/>
      <c r="C131" s="727"/>
      <c r="D131" s="727"/>
      <c r="E131" s="727"/>
      <c r="F131" s="727"/>
      <c r="G131" s="727"/>
      <c r="H131" s="727"/>
      <c r="I131" s="727"/>
      <c r="J131" s="727"/>
      <c r="K131" s="727"/>
      <c r="L131" s="727"/>
      <c r="M131" s="727"/>
      <c r="N131" s="727"/>
      <c r="O131" s="727"/>
      <c r="P131" s="727"/>
      <c r="Q131" s="727"/>
      <c r="R131" s="727"/>
      <c r="S131" s="727"/>
      <c r="T131" s="727"/>
      <c r="U131" s="727"/>
      <c r="V131" s="727"/>
      <c r="W131" s="727"/>
      <c r="X131" s="727"/>
      <c r="Y131" s="727"/>
      <c r="Z131" s="727"/>
      <c r="AA131" s="727"/>
      <c r="AB131" s="727"/>
      <c r="AC131" s="727"/>
      <c r="AD131" s="727"/>
      <c r="AE131" s="727"/>
      <c r="AF131" s="727"/>
      <c r="AG131" s="727"/>
      <c r="AH131" s="727"/>
      <c r="AI131" s="727"/>
      <c r="AJ131" s="727"/>
      <c r="AK131" s="727"/>
      <c r="AL131" s="727"/>
      <c r="AM131" s="727"/>
      <c r="AN131" s="727"/>
      <c r="AO131" s="727"/>
      <c r="AP131" s="727"/>
      <c r="AQ131" s="727"/>
      <c r="AR131" s="727"/>
      <c r="AS131" s="729"/>
      <c r="AT131" s="729"/>
      <c r="AU131" s="729"/>
      <c r="AV131" s="729"/>
      <c r="AW131" s="729"/>
      <c r="AX131" s="729"/>
      <c r="AY131" s="729"/>
      <c r="AZ131" s="729"/>
      <c r="BA131" s="729"/>
      <c r="BB131" s="729"/>
      <c r="BC131" s="729"/>
      <c r="BD131" s="729"/>
      <c r="BE131" s="729"/>
      <c r="BF131" s="729"/>
      <c r="BG131" s="729"/>
      <c r="BH131" s="729"/>
      <c r="BI131" s="729"/>
      <c r="BJ131" s="729"/>
      <c r="BK131" s="729"/>
      <c r="BL131" s="729"/>
      <c r="BM131" s="729"/>
      <c r="BN131" s="729"/>
      <c r="BO131" s="729"/>
    </row>
    <row r="132" spans="1:67" s="730" customFormat="1" ht="19.5" customHeight="1">
      <c r="A132" s="727"/>
      <c r="B132" s="727"/>
      <c r="C132" s="727"/>
      <c r="D132" s="727"/>
      <c r="E132" s="727"/>
      <c r="F132" s="727"/>
      <c r="G132" s="727"/>
      <c r="H132" s="727"/>
      <c r="I132" s="727"/>
      <c r="J132" s="727"/>
      <c r="K132" s="727"/>
      <c r="L132" s="727"/>
      <c r="M132" s="727"/>
      <c r="N132" s="727"/>
      <c r="O132" s="727"/>
      <c r="P132" s="727"/>
      <c r="Q132" s="727"/>
      <c r="R132" s="727"/>
      <c r="S132" s="727"/>
      <c r="T132" s="727"/>
      <c r="U132" s="727"/>
      <c r="V132" s="727"/>
      <c r="W132" s="727"/>
      <c r="X132" s="727"/>
      <c r="Y132" s="727"/>
      <c r="Z132" s="727"/>
      <c r="AA132" s="727"/>
      <c r="AB132" s="727"/>
      <c r="AC132" s="727"/>
      <c r="AD132" s="727"/>
      <c r="AE132" s="727"/>
      <c r="AF132" s="727"/>
      <c r="AG132" s="727"/>
      <c r="AH132" s="727"/>
      <c r="AI132" s="727"/>
      <c r="AJ132" s="727"/>
      <c r="AK132" s="727"/>
      <c r="AL132" s="727"/>
      <c r="AM132" s="727"/>
      <c r="AN132" s="727"/>
      <c r="AO132" s="727"/>
      <c r="AP132" s="727"/>
      <c r="AQ132" s="727"/>
      <c r="AR132" s="727"/>
      <c r="AS132" s="729"/>
      <c r="AT132" s="729"/>
      <c r="AU132" s="729"/>
      <c r="AV132" s="729"/>
      <c r="AW132" s="729"/>
      <c r="AX132" s="729"/>
      <c r="AY132" s="729"/>
      <c r="AZ132" s="729"/>
      <c r="BA132" s="729"/>
      <c r="BB132" s="729"/>
      <c r="BC132" s="729"/>
      <c r="BD132" s="729"/>
      <c r="BE132" s="729"/>
      <c r="BF132" s="729"/>
      <c r="BG132" s="729"/>
      <c r="BH132" s="729"/>
      <c r="BI132" s="729"/>
      <c r="BJ132" s="729"/>
      <c r="BK132" s="729"/>
      <c r="BL132" s="729"/>
      <c r="BM132" s="729"/>
      <c r="BN132" s="729"/>
      <c r="BO132" s="729"/>
    </row>
    <row r="133" spans="1:67" s="730" customFormat="1" ht="19.5" customHeight="1">
      <c r="A133" s="727"/>
      <c r="B133" s="727"/>
      <c r="C133" s="727"/>
      <c r="D133" s="727"/>
      <c r="E133" s="727"/>
      <c r="F133" s="727"/>
      <c r="G133" s="727"/>
      <c r="H133" s="727"/>
      <c r="I133" s="727"/>
      <c r="J133" s="727"/>
      <c r="K133" s="727"/>
      <c r="L133" s="727"/>
      <c r="M133" s="727"/>
      <c r="N133" s="727"/>
      <c r="O133" s="727"/>
      <c r="P133" s="727"/>
      <c r="Q133" s="727"/>
      <c r="R133" s="727"/>
      <c r="S133" s="727"/>
      <c r="T133" s="727"/>
      <c r="U133" s="727"/>
      <c r="V133" s="727"/>
      <c r="W133" s="727"/>
      <c r="X133" s="727"/>
      <c r="Y133" s="727"/>
      <c r="Z133" s="727"/>
      <c r="AA133" s="727"/>
      <c r="AB133" s="727"/>
      <c r="AC133" s="727"/>
      <c r="AD133" s="727"/>
      <c r="AE133" s="727"/>
      <c r="AF133" s="727"/>
      <c r="AG133" s="727"/>
      <c r="AH133" s="727"/>
      <c r="AI133" s="727"/>
      <c r="AJ133" s="727"/>
      <c r="AK133" s="727"/>
      <c r="AL133" s="727"/>
      <c r="AM133" s="727"/>
      <c r="AN133" s="727"/>
      <c r="AO133" s="727"/>
      <c r="AP133" s="727"/>
      <c r="AQ133" s="727"/>
      <c r="AR133" s="727"/>
      <c r="AS133" s="729"/>
      <c r="AT133" s="729"/>
      <c r="AU133" s="729"/>
      <c r="AV133" s="729"/>
      <c r="AW133" s="729"/>
      <c r="AX133" s="729"/>
      <c r="AY133" s="729"/>
      <c r="AZ133" s="729"/>
      <c r="BA133" s="729"/>
      <c r="BB133" s="729"/>
      <c r="BC133" s="729"/>
      <c r="BD133" s="729"/>
      <c r="BE133" s="729"/>
      <c r="BF133" s="729"/>
      <c r="BG133" s="729"/>
      <c r="BH133" s="729"/>
      <c r="BI133" s="729"/>
      <c r="BJ133" s="729"/>
      <c r="BK133" s="729"/>
      <c r="BL133" s="729"/>
      <c r="BM133" s="729"/>
      <c r="BN133" s="729"/>
      <c r="BO133" s="729"/>
    </row>
    <row r="134" spans="1:67" s="730" customFormat="1" ht="19.5" customHeight="1">
      <c r="A134" s="727"/>
      <c r="B134" s="727"/>
      <c r="C134" s="727"/>
      <c r="D134" s="727"/>
      <c r="E134" s="727"/>
      <c r="F134" s="727"/>
      <c r="G134" s="727"/>
      <c r="H134" s="727"/>
      <c r="I134" s="727"/>
      <c r="J134" s="727"/>
      <c r="K134" s="727"/>
      <c r="L134" s="727"/>
      <c r="M134" s="727"/>
      <c r="N134" s="727"/>
      <c r="O134" s="727"/>
      <c r="P134" s="727"/>
      <c r="Q134" s="727"/>
      <c r="R134" s="727"/>
      <c r="S134" s="727"/>
      <c r="T134" s="727"/>
      <c r="U134" s="727"/>
      <c r="V134" s="727"/>
      <c r="W134" s="727"/>
      <c r="X134" s="727"/>
      <c r="Y134" s="727"/>
      <c r="Z134" s="727"/>
      <c r="AA134" s="727"/>
      <c r="AB134" s="727"/>
      <c r="AC134" s="727"/>
      <c r="AD134" s="727"/>
      <c r="AE134" s="727"/>
      <c r="AF134" s="727"/>
      <c r="AG134" s="727"/>
      <c r="AH134" s="727"/>
      <c r="AI134" s="727"/>
      <c r="AJ134" s="727"/>
      <c r="AK134" s="727"/>
      <c r="AL134" s="727"/>
      <c r="AM134" s="727"/>
      <c r="AN134" s="727"/>
      <c r="AO134" s="727"/>
      <c r="AP134" s="727"/>
      <c r="AQ134" s="727"/>
      <c r="AR134" s="727"/>
      <c r="AS134" s="729"/>
      <c r="AT134" s="729"/>
      <c r="AU134" s="729"/>
      <c r="AV134" s="729"/>
      <c r="AW134" s="729"/>
      <c r="AX134" s="729"/>
      <c r="AY134" s="729"/>
      <c r="AZ134" s="729"/>
      <c r="BA134" s="729"/>
      <c r="BB134" s="729"/>
      <c r="BC134" s="729"/>
      <c r="BD134" s="729"/>
      <c r="BE134" s="729"/>
      <c r="BF134" s="729"/>
      <c r="BG134" s="729"/>
      <c r="BH134" s="729"/>
      <c r="BI134" s="729"/>
      <c r="BJ134" s="729"/>
      <c r="BK134" s="729"/>
      <c r="BL134" s="729"/>
      <c r="BM134" s="729"/>
      <c r="BN134" s="729"/>
      <c r="BO134" s="729"/>
    </row>
    <row r="135" spans="1:67" s="730" customFormat="1" ht="19.5" customHeight="1">
      <c r="A135" s="727"/>
      <c r="B135" s="727"/>
      <c r="C135" s="727"/>
      <c r="D135" s="727"/>
      <c r="E135" s="727"/>
      <c r="F135" s="727"/>
      <c r="G135" s="727"/>
      <c r="H135" s="727"/>
      <c r="I135" s="727"/>
      <c r="J135" s="727"/>
      <c r="K135" s="727"/>
      <c r="L135" s="727"/>
      <c r="M135" s="727"/>
      <c r="N135" s="727"/>
      <c r="O135" s="727"/>
      <c r="P135" s="727"/>
      <c r="Q135" s="727"/>
      <c r="R135" s="727"/>
      <c r="S135" s="727"/>
      <c r="T135" s="727"/>
      <c r="U135" s="727"/>
      <c r="V135" s="727"/>
      <c r="W135" s="727"/>
      <c r="X135" s="727"/>
      <c r="Y135" s="727"/>
      <c r="Z135" s="727"/>
      <c r="AA135" s="727"/>
      <c r="AB135" s="727"/>
      <c r="AC135" s="727"/>
      <c r="AD135" s="727"/>
      <c r="AE135" s="727"/>
      <c r="AF135" s="727"/>
      <c r="AG135" s="727"/>
      <c r="AH135" s="727"/>
      <c r="AI135" s="727"/>
      <c r="AJ135" s="727"/>
      <c r="AK135" s="727"/>
      <c r="AL135" s="727"/>
      <c r="AM135" s="727"/>
      <c r="AN135" s="727"/>
      <c r="AO135" s="727"/>
      <c r="AP135" s="727"/>
      <c r="AQ135" s="727"/>
      <c r="AR135" s="727"/>
      <c r="AS135" s="729"/>
      <c r="AT135" s="729"/>
      <c r="AU135" s="729"/>
      <c r="AV135" s="729"/>
      <c r="AW135" s="729"/>
      <c r="AX135" s="729"/>
      <c r="AY135" s="729"/>
      <c r="AZ135" s="729"/>
      <c r="BA135" s="729"/>
      <c r="BB135" s="729"/>
      <c r="BC135" s="729"/>
      <c r="BD135" s="729"/>
      <c r="BE135" s="729"/>
      <c r="BF135" s="729"/>
      <c r="BG135" s="729"/>
      <c r="BH135" s="729"/>
      <c r="BI135" s="729"/>
      <c r="BJ135" s="729"/>
      <c r="BK135" s="729"/>
      <c r="BL135" s="729"/>
      <c r="BM135" s="729"/>
      <c r="BN135" s="729"/>
      <c r="BO135" s="729"/>
    </row>
    <row r="136" spans="1:67" s="730" customFormat="1" ht="19.5" customHeight="1">
      <c r="A136" s="727"/>
      <c r="B136" s="727"/>
      <c r="C136" s="727"/>
      <c r="D136" s="727"/>
      <c r="E136" s="727"/>
      <c r="F136" s="727"/>
      <c r="G136" s="727"/>
      <c r="H136" s="727"/>
      <c r="I136" s="727"/>
      <c r="J136" s="727"/>
      <c r="K136" s="727"/>
      <c r="L136" s="727"/>
      <c r="M136" s="727"/>
      <c r="N136" s="727"/>
      <c r="O136" s="727"/>
      <c r="P136" s="727"/>
      <c r="Q136" s="727"/>
      <c r="R136" s="727"/>
      <c r="S136" s="727"/>
      <c r="T136" s="727"/>
      <c r="U136" s="727"/>
      <c r="V136" s="727"/>
      <c r="W136" s="727"/>
      <c r="X136" s="727"/>
      <c r="Y136" s="727"/>
      <c r="Z136" s="727"/>
      <c r="AA136" s="727"/>
      <c r="AB136" s="727"/>
      <c r="AC136" s="727"/>
      <c r="AD136" s="727"/>
      <c r="AE136" s="727"/>
      <c r="AF136" s="727"/>
      <c r="AG136" s="727"/>
      <c r="AH136" s="727"/>
      <c r="AI136" s="727"/>
      <c r="AJ136" s="727"/>
      <c r="AK136" s="727"/>
      <c r="AL136" s="727"/>
      <c r="AM136" s="727"/>
      <c r="AN136" s="727"/>
      <c r="AO136" s="727"/>
      <c r="AP136" s="727"/>
      <c r="AQ136" s="727"/>
      <c r="AR136" s="727"/>
      <c r="AS136" s="729"/>
      <c r="AT136" s="729"/>
      <c r="AU136" s="729"/>
      <c r="AV136" s="729"/>
      <c r="AW136" s="729"/>
      <c r="AX136" s="729"/>
      <c r="AY136" s="729"/>
      <c r="AZ136" s="729"/>
      <c r="BA136" s="729"/>
      <c r="BB136" s="729"/>
      <c r="BC136" s="729"/>
      <c r="BD136" s="729"/>
      <c r="BE136" s="729"/>
      <c r="BF136" s="729"/>
      <c r="BG136" s="729"/>
      <c r="BH136" s="729"/>
      <c r="BI136" s="729"/>
      <c r="BJ136" s="729"/>
      <c r="BK136" s="729"/>
      <c r="BL136" s="729"/>
      <c r="BM136" s="729"/>
      <c r="BN136" s="729"/>
      <c r="BO136" s="729"/>
    </row>
    <row r="137" spans="1:67" s="730" customFormat="1" ht="19.5" customHeight="1">
      <c r="A137" s="727"/>
      <c r="B137" s="727"/>
      <c r="C137" s="727"/>
      <c r="D137" s="727"/>
      <c r="E137" s="727"/>
      <c r="F137" s="727"/>
      <c r="G137" s="727"/>
      <c r="H137" s="727"/>
      <c r="I137" s="727"/>
      <c r="J137" s="727"/>
      <c r="K137" s="727"/>
      <c r="L137" s="727"/>
      <c r="M137" s="727"/>
      <c r="N137" s="727"/>
      <c r="O137" s="727"/>
      <c r="P137" s="727"/>
      <c r="Q137" s="727"/>
      <c r="R137" s="727"/>
      <c r="S137" s="727"/>
      <c r="T137" s="727"/>
      <c r="U137" s="727"/>
      <c r="V137" s="727"/>
      <c r="W137" s="727"/>
      <c r="X137" s="727"/>
      <c r="Y137" s="727"/>
      <c r="Z137" s="727"/>
      <c r="AA137" s="727"/>
      <c r="AB137" s="727"/>
      <c r="AC137" s="727"/>
      <c r="AD137" s="727"/>
      <c r="AE137" s="727"/>
      <c r="AF137" s="727"/>
      <c r="AG137" s="727"/>
      <c r="AH137" s="727"/>
      <c r="AI137" s="727"/>
      <c r="AJ137" s="727"/>
      <c r="AK137" s="727"/>
      <c r="AL137" s="727"/>
      <c r="AM137" s="727"/>
      <c r="AN137" s="727"/>
      <c r="AO137" s="727"/>
      <c r="AP137" s="727"/>
      <c r="AQ137" s="727"/>
      <c r="AR137" s="727"/>
      <c r="AS137" s="729"/>
      <c r="AT137" s="729"/>
      <c r="AU137" s="729"/>
      <c r="AV137" s="729"/>
      <c r="AW137" s="729"/>
      <c r="AX137" s="729"/>
      <c r="AY137" s="729"/>
      <c r="AZ137" s="729"/>
      <c r="BA137" s="729"/>
      <c r="BB137" s="729"/>
      <c r="BC137" s="729"/>
      <c r="BD137" s="729"/>
      <c r="BE137" s="729"/>
      <c r="BF137" s="729"/>
      <c r="BG137" s="729"/>
      <c r="BH137" s="729"/>
      <c r="BI137" s="729"/>
      <c r="BJ137" s="729"/>
      <c r="BK137" s="729"/>
      <c r="BL137" s="729"/>
      <c r="BM137" s="729"/>
      <c r="BN137" s="729"/>
      <c r="BO137" s="729"/>
    </row>
    <row r="138" spans="1:67" s="730" customFormat="1" ht="19.5" customHeight="1">
      <c r="A138" s="727"/>
      <c r="B138" s="727"/>
      <c r="C138" s="727"/>
      <c r="D138" s="727"/>
      <c r="E138" s="727"/>
      <c r="F138" s="727"/>
      <c r="G138" s="727"/>
      <c r="H138" s="727"/>
      <c r="I138" s="727"/>
      <c r="J138" s="727"/>
      <c r="K138" s="727"/>
      <c r="L138" s="727"/>
      <c r="M138" s="727"/>
      <c r="N138" s="727"/>
      <c r="O138" s="727"/>
      <c r="P138" s="727"/>
      <c r="Q138" s="727"/>
      <c r="R138" s="727"/>
      <c r="S138" s="727"/>
      <c r="T138" s="727"/>
      <c r="U138" s="727"/>
      <c r="V138" s="727"/>
      <c r="W138" s="727"/>
      <c r="X138" s="727"/>
      <c r="Y138" s="727"/>
      <c r="Z138" s="727"/>
      <c r="AA138" s="727"/>
      <c r="AB138" s="727"/>
      <c r="AC138" s="727"/>
      <c r="AD138" s="727"/>
      <c r="AE138" s="727"/>
      <c r="AF138" s="727"/>
      <c r="AG138" s="727"/>
      <c r="AH138" s="727"/>
      <c r="AI138" s="727"/>
      <c r="AJ138" s="727"/>
      <c r="AK138" s="727"/>
      <c r="AL138" s="727"/>
      <c r="AM138" s="727"/>
      <c r="AN138" s="727"/>
      <c r="AO138" s="727"/>
      <c r="AP138" s="727"/>
      <c r="AQ138" s="727"/>
      <c r="AR138" s="727"/>
      <c r="AS138" s="729"/>
      <c r="AT138" s="729"/>
      <c r="AU138" s="729"/>
      <c r="AV138" s="729"/>
      <c r="AW138" s="729"/>
      <c r="AX138" s="729"/>
      <c r="AY138" s="729"/>
      <c r="AZ138" s="729"/>
      <c r="BA138" s="729"/>
      <c r="BB138" s="729"/>
      <c r="BC138" s="729"/>
      <c r="BD138" s="729"/>
      <c r="BE138" s="729"/>
      <c r="BF138" s="729"/>
      <c r="BG138" s="729"/>
      <c r="BH138" s="729"/>
      <c r="BI138" s="729"/>
      <c r="BJ138" s="729"/>
      <c r="BK138" s="729"/>
      <c r="BL138" s="729"/>
      <c r="BM138" s="729"/>
      <c r="BN138" s="729"/>
      <c r="BO138" s="729"/>
    </row>
    <row r="139" spans="1:67" s="730" customFormat="1" ht="19.5" customHeight="1">
      <c r="A139" s="727"/>
      <c r="B139" s="727"/>
      <c r="C139" s="727"/>
      <c r="D139" s="727"/>
      <c r="E139" s="727"/>
      <c r="F139" s="727"/>
      <c r="G139" s="727"/>
      <c r="H139" s="727"/>
      <c r="I139" s="727"/>
      <c r="J139" s="727"/>
      <c r="K139" s="727"/>
      <c r="L139" s="727"/>
      <c r="M139" s="727"/>
      <c r="N139" s="727"/>
      <c r="O139" s="727"/>
      <c r="P139" s="727"/>
      <c r="Q139" s="727"/>
      <c r="R139" s="727"/>
      <c r="S139" s="727"/>
      <c r="T139" s="727"/>
      <c r="U139" s="727"/>
      <c r="V139" s="727"/>
      <c r="W139" s="727"/>
      <c r="X139" s="727"/>
      <c r="Y139" s="727"/>
      <c r="Z139" s="727"/>
      <c r="AA139" s="727"/>
      <c r="AB139" s="727"/>
      <c r="AC139" s="727"/>
      <c r="AD139" s="727"/>
      <c r="AE139" s="727"/>
      <c r="AF139" s="727"/>
      <c r="AG139" s="727"/>
      <c r="AH139" s="727"/>
      <c r="AI139" s="727"/>
      <c r="AJ139" s="727"/>
      <c r="AK139" s="727"/>
      <c r="AL139" s="727"/>
      <c r="AM139" s="727"/>
      <c r="AN139" s="727"/>
      <c r="AO139" s="727"/>
      <c r="AP139" s="727"/>
      <c r="AQ139" s="727"/>
      <c r="AR139" s="727"/>
      <c r="AS139" s="729"/>
      <c r="AT139" s="729"/>
      <c r="AU139" s="729"/>
      <c r="AV139" s="729"/>
      <c r="AW139" s="729"/>
      <c r="AX139" s="729"/>
      <c r="AY139" s="729"/>
      <c r="AZ139" s="729"/>
      <c r="BA139" s="729"/>
      <c r="BB139" s="729"/>
      <c r="BC139" s="729"/>
      <c r="BD139" s="729"/>
      <c r="BE139" s="729"/>
      <c r="BF139" s="729"/>
      <c r="BG139" s="729"/>
      <c r="BH139" s="729"/>
      <c r="BI139" s="729"/>
      <c r="BJ139" s="729"/>
      <c r="BK139" s="729"/>
      <c r="BL139" s="729"/>
      <c r="BM139" s="729"/>
      <c r="BN139" s="729"/>
      <c r="BO139" s="729"/>
    </row>
    <row r="140" spans="1:67" s="730" customFormat="1" ht="19.5" customHeight="1">
      <c r="A140" s="727"/>
      <c r="B140" s="727"/>
      <c r="C140" s="727"/>
      <c r="D140" s="727"/>
      <c r="E140" s="727"/>
      <c r="F140" s="727"/>
      <c r="G140" s="727"/>
      <c r="H140" s="727"/>
      <c r="I140" s="727"/>
      <c r="J140" s="727"/>
      <c r="K140" s="727"/>
      <c r="L140" s="727"/>
      <c r="M140" s="727"/>
      <c r="N140" s="727"/>
      <c r="O140" s="727"/>
      <c r="P140" s="727"/>
      <c r="Q140" s="727"/>
      <c r="R140" s="727"/>
      <c r="S140" s="727"/>
      <c r="T140" s="727"/>
      <c r="U140" s="727"/>
      <c r="V140" s="727"/>
      <c r="W140" s="727"/>
      <c r="X140" s="727"/>
      <c r="Y140" s="727"/>
      <c r="Z140" s="727"/>
      <c r="AA140" s="727"/>
      <c r="AB140" s="727"/>
      <c r="AC140" s="727"/>
      <c r="AD140" s="727"/>
      <c r="AE140" s="727"/>
      <c r="AF140" s="727"/>
      <c r="AG140" s="727"/>
      <c r="AH140" s="727"/>
      <c r="AI140" s="727"/>
      <c r="AJ140" s="727"/>
      <c r="AK140" s="727"/>
      <c r="AL140" s="727"/>
      <c r="AM140" s="727"/>
      <c r="AN140" s="727"/>
      <c r="AO140" s="727"/>
      <c r="AP140" s="727"/>
      <c r="AQ140" s="727"/>
      <c r="AR140" s="727"/>
      <c r="AS140" s="729"/>
      <c r="AT140" s="729"/>
      <c r="AU140" s="729"/>
      <c r="AV140" s="729"/>
      <c r="AW140" s="729"/>
      <c r="AX140" s="729"/>
      <c r="AY140" s="729"/>
      <c r="AZ140" s="729"/>
      <c r="BA140" s="729"/>
      <c r="BB140" s="729"/>
      <c r="BC140" s="729"/>
      <c r="BD140" s="729"/>
      <c r="BE140" s="729"/>
      <c r="BF140" s="729"/>
      <c r="BG140" s="729"/>
      <c r="BH140" s="729"/>
      <c r="BI140" s="729"/>
      <c r="BJ140" s="729"/>
      <c r="BK140" s="729"/>
      <c r="BL140" s="729"/>
      <c r="BM140" s="729"/>
      <c r="BN140" s="729"/>
      <c r="BO140" s="729"/>
    </row>
    <row r="141" spans="1:67" s="730" customFormat="1" ht="19.5" customHeight="1">
      <c r="A141" s="727"/>
      <c r="B141" s="727"/>
      <c r="C141" s="727"/>
      <c r="D141" s="727"/>
      <c r="E141" s="727"/>
      <c r="F141" s="727"/>
      <c r="G141" s="727"/>
      <c r="H141" s="727"/>
      <c r="I141" s="727"/>
      <c r="J141" s="727"/>
      <c r="K141" s="727"/>
      <c r="L141" s="727"/>
      <c r="M141" s="727"/>
      <c r="N141" s="727"/>
      <c r="O141" s="727"/>
      <c r="P141" s="727"/>
      <c r="Q141" s="727"/>
      <c r="R141" s="727"/>
      <c r="S141" s="727"/>
      <c r="T141" s="727"/>
      <c r="U141" s="727"/>
      <c r="V141" s="727"/>
      <c r="W141" s="727"/>
      <c r="X141" s="727"/>
      <c r="Y141" s="727"/>
      <c r="Z141" s="727"/>
      <c r="AA141" s="727"/>
      <c r="AB141" s="727"/>
      <c r="AC141" s="727"/>
      <c r="AD141" s="727"/>
      <c r="AE141" s="727"/>
      <c r="AF141" s="727"/>
      <c r="AG141" s="727"/>
      <c r="AH141" s="727"/>
      <c r="AI141" s="727"/>
      <c r="AJ141" s="727"/>
      <c r="AK141" s="727"/>
      <c r="AL141" s="727"/>
      <c r="AM141" s="727"/>
      <c r="AN141" s="727"/>
      <c r="AO141" s="727"/>
      <c r="AP141" s="727"/>
      <c r="AQ141" s="727"/>
      <c r="AR141" s="727"/>
      <c r="AS141" s="729"/>
      <c r="AT141" s="729"/>
      <c r="AU141" s="729"/>
      <c r="AV141" s="729"/>
      <c r="AW141" s="729"/>
      <c r="AX141" s="729"/>
      <c r="AY141" s="729"/>
      <c r="AZ141" s="729"/>
      <c r="BA141" s="729"/>
      <c r="BB141" s="729"/>
      <c r="BC141" s="729"/>
      <c r="BD141" s="729"/>
      <c r="BE141" s="729"/>
      <c r="BF141" s="729"/>
      <c r="BG141" s="729"/>
      <c r="BH141" s="729"/>
      <c r="BI141" s="729"/>
      <c r="BJ141" s="729"/>
      <c r="BK141" s="729"/>
      <c r="BL141" s="729"/>
      <c r="BM141" s="729"/>
      <c r="BN141" s="729"/>
      <c r="BO141" s="729"/>
    </row>
    <row r="142" spans="1:67" s="730" customFormat="1" ht="19.5" customHeight="1">
      <c r="A142" s="727"/>
      <c r="B142" s="727"/>
      <c r="C142" s="727"/>
      <c r="D142" s="727"/>
      <c r="E142" s="727"/>
      <c r="F142" s="727"/>
      <c r="G142" s="727"/>
      <c r="H142" s="727"/>
      <c r="I142" s="727"/>
      <c r="J142" s="727"/>
      <c r="K142" s="727"/>
      <c r="L142" s="727"/>
      <c r="M142" s="727"/>
      <c r="N142" s="727"/>
      <c r="O142" s="727"/>
      <c r="P142" s="727"/>
      <c r="Q142" s="727"/>
      <c r="R142" s="727"/>
      <c r="S142" s="727"/>
      <c r="T142" s="727"/>
      <c r="U142" s="727"/>
      <c r="V142" s="727"/>
      <c r="W142" s="727"/>
      <c r="X142" s="727"/>
      <c r="Y142" s="727"/>
      <c r="Z142" s="727"/>
      <c r="AA142" s="727"/>
      <c r="AB142" s="727"/>
      <c r="AC142" s="727"/>
      <c r="AD142" s="727"/>
      <c r="AE142" s="727"/>
      <c r="AF142" s="727"/>
      <c r="AG142" s="727"/>
      <c r="AH142" s="727"/>
      <c r="AI142" s="727"/>
      <c r="AJ142" s="727"/>
      <c r="AK142" s="727"/>
      <c r="AL142" s="727"/>
      <c r="AM142" s="727"/>
      <c r="AN142" s="727"/>
      <c r="AO142" s="727"/>
      <c r="AP142" s="727"/>
      <c r="AQ142" s="727"/>
      <c r="AR142" s="727"/>
      <c r="AS142" s="729"/>
      <c r="AT142" s="729"/>
      <c r="AU142" s="729"/>
      <c r="AV142" s="729"/>
      <c r="AW142" s="729"/>
      <c r="AX142" s="729"/>
      <c r="AY142" s="729"/>
      <c r="AZ142" s="729"/>
      <c r="BA142" s="729"/>
      <c r="BB142" s="729"/>
      <c r="BC142" s="729"/>
      <c r="BD142" s="729"/>
      <c r="BE142" s="729"/>
      <c r="BF142" s="729"/>
      <c r="BG142" s="729"/>
      <c r="BH142" s="729"/>
      <c r="BI142" s="729"/>
      <c r="BJ142" s="729"/>
      <c r="BK142" s="729"/>
      <c r="BL142" s="729"/>
      <c r="BM142" s="729"/>
      <c r="BN142" s="729"/>
      <c r="BO142" s="729"/>
    </row>
    <row r="143" spans="1:67" s="730" customFormat="1" ht="19.5" customHeight="1">
      <c r="A143" s="727"/>
      <c r="B143" s="727"/>
      <c r="C143" s="727"/>
      <c r="D143" s="727"/>
      <c r="E143" s="727"/>
      <c r="F143" s="727"/>
      <c r="G143" s="727"/>
      <c r="H143" s="727"/>
      <c r="I143" s="727"/>
      <c r="J143" s="727"/>
      <c r="K143" s="727"/>
      <c r="L143" s="727"/>
      <c r="M143" s="727"/>
      <c r="N143" s="727"/>
      <c r="O143" s="727"/>
      <c r="P143" s="727"/>
      <c r="Q143" s="727"/>
      <c r="R143" s="727"/>
      <c r="S143" s="727"/>
      <c r="T143" s="727"/>
      <c r="U143" s="727"/>
      <c r="V143" s="727"/>
      <c r="W143" s="727"/>
      <c r="X143" s="727"/>
      <c r="Y143" s="727"/>
      <c r="Z143" s="727"/>
      <c r="AA143" s="727"/>
      <c r="AB143" s="727"/>
      <c r="AC143" s="727"/>
      <c r="AD143" s="727"/>
      <c r="AE143" s="727"/>
      <c r="AF143" s="727"/>
      <c r="AG143" s="727"/>
      <c r="AH143" s="727"/>
      <c r="AI143" s="727"/>
      <c r="AJ143" s="727"/>
      <c r="AK143" s="727"/>
      <c r="AL143" s="727"/>
      <c r="AM143" s="727"/>
      <c r="AN143" s="727"/>
      <c r="AO143" s="727"/>
      <c r="AP143" s="727"/>
      <c r="AQ143" s="727"/>
      <c r="AR143" s="727"/>
      <c r="AS143" s="729"/>
      <c r="AT143" s="729"/>
      <c r="AU143" s="729"/>
      <c r="AV143" s="729"/>
      <c r="AW143" s="729"/>
      <c r="AX143" s="729"/>
      <c r="AY143" s="729"/>
      <c r="AZ143" s="729"/>
      <c r="BA143" s="729"/>
      <c r="BB143" s="729"/>
      <c r="BC143" s="729"/>
      <c r="BD143" s="729"/>
      <c r="BE143" s="729"/>
      <c r="BF143" s="729"/>
      <c r="BG143" s="729"/>
      <c r="BH143" s="729"/>
      <c r="BI143" s="729"/>
      <c r="BJ143" s="729"/>
      <c r="BK143" s="729"/>
      <c r="BL143" s="729"/>
      <c r="BM143" s="729"/>
      <c r="BN143" s="729"/>
      <c r="BO143" s="729"/>
    </row>
    <row r="144" spans="1:67" s="730" customFormat="1" ht="19.5" customHeight="1">
      <c r="A144" s="727"/>
      <c r="B144" s="727"/>
      <c r="C144" s="727"/>
      <c r="D144" s="727"/>
      <c r="E144" s="727"/>
      <c r="F144" s="727"/>
      <c r="G144" s="727"/>
      <c r="H144" s="727"/>
      <c r="I144" s="727"/>
      <c r="J144" s="727"/>
      <c r="K144" s="727"/>
      <c r="L144" s="727"/>
      <c r="M144" s="727"/>
      <c r="N144" s="727"/>
      <c r="O144" s="727"/>
      <c r="P144" s="727"/>
      <c r="Q144" s="727"/>
      <c r="R144" s="727"/>
      <c r="S144" s="727"/>
      <c r="T144" s="727"/>
      <c r="U144" s="727"/>
      <c r="V144" s="727"/>
      <c r="W144" s="727"/>
      <c r="X144" s="727"/>
      <c r="Y144" s="727"/>
      <c r="Z144" s="727"/>
      <c r="AA144" s="727"/>
      <c r="AB144" s="727"/>
      <c r="AC144" s="727"/>
      <c r="AD144" s="727"/>
      <c r="AE144" s="727"/>
      <c r="AF144" s="727"/>
      <c r="AG144" s="727"/>
      <c r="AH144" s="727"/>
      <c r="AI144" s="727"/>
      <c r="AJ144" s="727"/>
      <c r="AK144" s="727"/>
      <c r="AL144" s="727"/>
      <c r="AM144" s="727"/>
      <c r="AN144" s="727"/>
      <c r="AO144" s="727"/>
      <c r="AP144" s="727"/>
      <c r="AQ144" s="727"/>
      <c r="AR144" s="727"/>
      <c r="AS144" s="729"/>
      <c r="AT144" s="729"/>
      <c r="AU144" s="729"/>
      <c r="AV144" s="729"/>
      <c r="AW144" s="729"/>
      <c r="AX144" s="729"/>
      <c r="AY144" s="729"/>
      <c r="AZ144" s="729"/>
      <c r="BA144" s="729"/>
      <c r="BB144" s="729"/>
      <c r="BC144" s="729"/>
      <c r="BD144" s="729"/>
      <c r="BE144" s="729"/>
      <c r="BF144" s="729"/>
      <c r="BG144" s="729"/>
      <c r="BH144" s="729"/>
      <c r="BI144" s="729"/>
      <c r="BJ144" s="729"/>
      <c r="BK144" s="729"/>
      <c r="BL144" s="729"/>
      <c r="BM144" s="729"/>
      <c r="BN144" s="729"/>
      <c r="BO144" s="729"/>
    </row>
    <row r="145" spans="1:67" s="730" customFormat="1" ht="19.5" customHeight="1">
      <c r="A145" s="727"/>
      <c r="B145" s="727"/>
      <c r="C145" s="727"/>
      <c r="D145" s="727"/>
      <c r="E145" s="727"/>
      <c r="F145" s="727"/>
      <c r="G145" s="727"/>
      <c r="H145" s="727"/>
      <c r="I145" s="727"/>
      <c r="J145" s="727"/>
      <c r="K145" s="727"/>
      <c r="L145" s="727"/>
      <c r="M145" s="727"/>
      <c r="N145" s="727"/>
      <c r="O145" s="727"/>
      <c r="P145" s="727"/>
      <c r="Q145" s="727"/>
      <c r="R145" s="727"/>
      <c r="S145" s="727"/>
      <c r="T145" s="727"/>
      <c r="U145" s="727"/>
      <c r="V145" s="727"/>
      <c r="W145" s="727"/>
      <c r="X145" s="727"/>
      <c r="Y145" s="727"/>
      <c r="Z145" s="727"/>
      <c r="AA145" s="727"/>
      <c r="AB145" s="727"/>
      <c r="AC145" s="727"/>
      <c r="AD145" s="727"/>
      <c r="AE145" s="727"/>
      <c r="AF145" s="727"/>
      <c r="AG145" s="727"/>
      <c r="AH145" s="727"/>
      <c r="AI145" s="727"/>
      <c r="AJ145" s="727"/>
      <c r="AK145" s="727"/>
      <c r="AL145" s="727"/>
      <c r="AM145" s="727"/>
      <c r="AN145" s="727"/>
      <c r="AO145" s="727"/>
      <c r="AP145" s="727"/>
      <c r="AQ145" s="727"/>
      <c r="AR145" s="727"/>
      <c r="AS145" s="729"/>
      <c r="AT145" s="729"/>
      <c r="AU145" s="729"/>
      <c r="AV145" s="729"/>
      <c r="AW145" s="729"/>
      <c r="AX145" s="729"/>
      <c r="AY145" s="729"/>
      <c r="AZ145" s="729"/>
      <c r="BA145" s="729"/>
      <c r="BB145" s="729"/>
      <c r="BC145" s="729"/>
      <c r="BD145" s="729"/>
      <c r="BE145" s="729"/>
      <c r="BF145" s="729"/>
      <c r="BG145" s="729"/>
      <c r="BH145" s="729"/>
      <c r="BI145" s="729"/>
      <c r="BJ145" s="729"/>
      <c r="BK145" s="729"/>
      <c r="BL145" s="729"/>
      <c r="BM145" s="729"/>
      <c r="BN145" s="729"/>
      <c r="BO145" s="729"/>
    </row>
    <row r="146" spans="1:67" s="730" customFormat="1" ht="19.5" customHeight="1">
      <c r="A146" s="727"/>
      <c r="B146" s="727"/>
      <c r="C146" s="727"/>
      <c r="D146" s="727"/>
      <c r="E146" s="727"/>
      <c r="F146" s="727"/>
      <c r="G146" s="727"/>
      <c r="H146" s="727"/>
      <c r="I146" s="727"/>
      <c r="J146" s="727"/>
      <c r="K146" s="727"/>
      <c r="L146" s="727"/>
      <c r="M146" s="727"/>
      <c r="N146" s="727"/>
      <c r="O146" s="727"/>
      <c r="P146" s="727"/>
      <c r="Q146" s="727"/>
      <c r="R146" s="727"/>
      <c r="S146" s="727"/>
      <c r="T146" s="727"/>
      <c r="U146" s="727"/>
      <c r="V146" s="727"/>
      <c r="W146" s="727"/>
      <c r="X146" s="727"/>
      <c r="Y146" s="727"/>
      <c r="Z146" s="727"/>
      <c r="AA146" s="727"/>
      <c r="AB146" s="727"/>
      <c r="AC146" s="727"/>
      <c r="AD146" s="727"/>
      <c r="AE146" s="727"/>
      <c r="AF146" s="727"/>
      <c r="AG146" s="727"/>
      <c r="AH146" s="727"/>
      <c r="AI146" s="727"/>
      <c r="AJ146" s="727"/>
      <c r="AK146" s="727"/>
      <c r="AL146" s="727"/>
      <c r="AM146" s="727"/>
      <c r="AN146" s="727"/>
      <c r="AO146" s="727"/>
      <c r="AP146" s="727"/>
      <c r="AQ146" s="727"/>
      <c r="AR146" s="727"/>
      <c r="AS146" s="729"/>
      <c r="AT146" s="729"/>
      <c r="AU146" s="729"/>
      <c r="AV146" s="729"/>
      <c r="AW146" s="729"/>
      <c r="AX146" s="729"/>
      <c r="AY146" s="729"/>
      <c r="AZ146" s="729"/>
      <c r="BA146" s="729"/>
      <c r="BB146" s="729"/>
      <c r="BC146" s="729"/>
      <c r="BD146" s="729"/>
      <c r="BE146" s="729"/>
      <c r="BF146" s="729"/>
      <c r="BG146" s="729"/>
      <c r="BH146" s="729"/>
      <c r="BI146" s="729"/>
      <c r="BJ146" s="729"/>
      <c r="BK146" s="729"/>
      <c r="BL146" s="729"/>
      <c r="BM146" s="729"/>
      <c r="BN146" s="729"/>
      <c r="BO146" s="729"/>
    </row>
    <row r="147" spans="1:67" s="730" customFormat="1" ht="19.5" customHeight="1">
      <c r="A147" s="727"/>
      <c r="B147" s="727"/>
      <c r="C147" s="727"/>
      <c r="D147" s="727"/>
      <c r="E147" s="727"/>
      <c r="F147" s="727"/>
      <c r="G147" s="727"/>
      <c r="H147" s="727"/>
      <c r="I147" s="727"/>
      <c r="J147" s="727"/>
      <c r="K147" s="727"/>
      <c r="L147" s="727"/>
      <c r="M147" s="727"/>
      <c r="N147" s="727"/>
      <c r="O147" s="727"/>
      <c r="P147" s="727"/>
      <c r="Q147" s="727"/>
      <c r="R147" s="727"/>
      <c r="S147" s="727"/>
      <c r="T147" s="727"/>
      <c r="U147" s="727"/>
      <c r="V147" s="727"/>
      <c r="W147" s="727"/>
      <c r="X147" s="727"/>
      <c r="Y147" s="727"/>
      <c r="Z147" s="727"/>
      <c r="AA147" s="727"/>
      <c r="AB147" s="727"/>
      <c r="AC147" s="727"/>
      <c r="AD147" s="727"/>
      <c r="AE147" s="727"/>
      <c r="AF147" s="727"/>
      <c r="AG147" s="727"/>
      <c r="AH147" s="727"/>
      <c r="AI147" s="727"/>
      <c r="AJ147" s="727"/>
      <c r="AK147" s="727"/>
      <c r="AL147" s="727"/>
      <c r="AM147" s="727"/>
      <c r="AN147" s="727"/>
      <c r="AO147" s="727"/>
      <c r="AP147" s="727"/>
      <c r="AQ147" s="727"/>
      <c r="AR147" s="727"/>
      <c r="AS147" s="729"/>
      <c r="AT147" s="729"/>
      <c r="AU147" s="729"/>
      <c r="AV147" s="729"/>
      <c r="AW147" s="729"/>
      <c r="AX147" s="729"/>
      <c r="AY147" s="729"/>
      <c r="AZ147" s="729"/>
      <c r="BA147" s="729"/>
      <c r="BB147" s="729"/>
      <c r="BC147" s="729"/>
      <c r="BD147" s="729"/>
      <c r="BE147" s="729"/>
      <c r="BF147" s="729"/>
      <c r="BG147" s="729"/>
      <c r="BH147" s="729"/>
      <c r="BI147" s="729"/>
      <c r="BJ147" s="729"/>
      <c r="BK147" s="729"/>
      <c r="BL147" s="729"/>
      <c r="BM147" s="729"/>
      <c r="BN147" s="729"/>
      <c r="BO147" s="729"/>
    </row>
    <row r="148" spans="1:67" s="730" customFormat="1" ht="19.5" customHeight="1">
      <c r="A148" s="727"/>
      <c r="B148" s="727"/>
      <c r="C148" s="727"/>
      <c r="D148" s="727"/>
      <c r="E148" s="727"/>
      <c r="F148" s="727"/>
      <c r="G148" s="727"/>
      <c r="H148" s="727"/>
      <c r="I148" s="727"/>
      <c r="J148" s="727"/>
      <c r="K148" s="727"/>
      <c r="L148" s="727"/>
      <c r="M148" s="727"/>
      <c r="N148" s="727"/>
      <c r="O148" s="727"/>
      <c r="P148" s="727"/>
      <c r="Q148" s="727"/>
      <c r="R148" s="727"/>
      <c r="S148" s="727"/>
      <c r="T148" s="727"/>
      <c r="U148" s="727"/>
      <c r="V148" s="727"/>
      <c r="W148" s="727"/>
      <c r="X148" s="727"/>
      <c r="Y148" s="727"/>
      <c r="Z148" s="727"/>
      <c r="AA148" s="727"/>
      <c r="AB148" s="727"/>
      <c r="AC148" s="727"/>
      <c r="AD148" s="727"/>
      <c r="AE148" s="727"/>
      <c r="AF148" s="727"/>
      <c r="AG148" s="727"/>
      <c r="AH148" s="727"/>
      <c r="AI148" s="727"/>
      <c r="AJ148" s="727"/>
      <c r="AK148" s="727"/>
      <c r="AL148" s="727"/>
      <c r="AM148" s="727"/>
      <c r="AN148" s="727"/>
      <c r="AO148" s="727"/>
      <c r="AP148" s="727"/>
      <c r="AQ148" s="727"/>
      <c r="AR148" s="727"/>
      <c r="AS148" s="729"/>
      <c r="AT148" s="729"/>
      <c r="AU148" s="729"/>
      <c r="AV148" s="729"/>
      <c r="AW148" s="729"/>
      <c r="AX148" s="729"/>
      <c r="AY148" s="729"/>
      <c r="AZ148" s="729"/>
      <c r="BA148" s="729"/>
      <c r="BB148" s="729"/>
      <c r="BC148" s="729"/>
      <c r="BD148" s="729"/>
      <c r="BE148" s="729"/>
      <c r="BF148" s="729"/>
      <c r="BG148" s="729"/>
      <c r="BH148" s="729"/>
      <c r="BI148" s="729"/>
      <c r="BJ148" s="729"/>
      <c r="BK148" s="729"/>
      <c r="BL148" s="729"/>
      <c r="BM148" s="729"/>
      <c r="BN148" s="729"/>
      <c r="BO148" s="729"/>
    </row>
    <row r="149" spans="1:67" s="730" customFormat="1" ht="19.5" customHeight="1">
      <c r="A149" s="727"/>
      <c r="B149" s="727"/>
      <c r="C149" s="727"/>
      <c r="D149" s="727"/>
      <c r="E149" s="727"/>
      <c r="F149" s="727"/>
      <c r="G149" s="727"/>
      <c r="H149" s="727"/>
      <c r="I149" s="727"/>
      <c r="J149" s="727"/>
      <c r="K149" s="727"/>
      <c r="L149" s="727"/>
      <c r="M149" s="727"/>
      <c r="N149" s="727"/>
      <c r="O149" s="727"/>
      <c r="P149" s="727"/>
      <c r="Q149" s="727"/>
      <c r="R149" s="727"/>
      <c r="S149" s="727"/>
      <c r="T149" s="727"/>
      <c r="U149" s="727"/>
      <c r="V149" s="727"/>
      <c r="W149" s="727"/>
      <c r="X149" s="727"/>
      <c r="Y149" s="727"/>
      <c r="Z149" s="727"/>
      <c r="AA149" s="727"/>
      <c r="AB149" s="727"/>
      <c r="AC149" s="727"/>
      <c r="AD149" s="727"/>
      <c r="AE149" s="727"/>
      <c r="AF149" s="727"/>
      <c r="AG149" s="727"/>
      <c r="AH149" s="727"/>
      <c r="AI149" s="727"/>
      <c r="AJ149" s="727"/>
      <c r="AK149" s="727"/>
      <c r="AL149" s="727"/>
      <c r="AM149" s="727"/>
      <c r="AN149" s="727"/>
      <c r="AO149" s="727"/>
      <c r="AP149" s="727"/>
      <c r="AQ149" s="727"/>
      <c r="AR149" s="727"/>
      <c r="AS149" s="729"/>
      <c r="AT149" s="729"/>
      <c r="AU149" s="729"/>
      <c r="AV149" s="729"/>
      <c r="AW149" s="729"/>
      <c r="AX149" s="729"/>
      <c r="AY149" s="729"/>
      <c r="AZ149" s="729"/>
      <c r="BA149" s="729"/>
      <c r="BB149" s="729"/>
      <c r="BC149" s="729"/>
      <c r="BD149" s="729"/>
      <c r="BE149" s="729"/>
      <c r="BF149" s="729"/>
      <c r="BG149" s="729"/>
      <c r="BH149" s="729"/>
      <c r="BI149" s="729"/>
      <c r="BJ149" s="729"/>
      <c r="BK149" s="729"/>
      <c r="BL149" s="729"/>
      <c r="BM149" s="729"/>
      <c r="BN149" s="729"/>
      <c r="BO149" s="729"/>
    </row>
    <row r="150" spans="1:67" s="730" customFormat="1" ht="19.5" customHeight="1">
      <c r="A150" s="727"/>
      <c r="B150" s="727"/>
      <c r="C150" s="727"/>
      <c r="D150" s="727"/>
      <c r="E150" s="727"/>
      <c r="F150" s="727"/>
      <c r="G150" s="727"/>
      <c r="H150" s="727"/>
      <c r="I150" s="727"/>
      <c r="J150" s="727"/>
      <c r="K150" s="727"/>
      <c r="L150" s="727"/>
      <c r="M150" s="727"/>
      <c r="N150" s="727"/>
      <c r="O150" s="727"/>
      <c r="P150" s="727"/>
      <c r="Q150" s="727"/>
      <c r="R150" s="727"/>
      <c r="S150" s="727"/>
      <c r="T150" s="727"/>
      <c r="U150" s="727"/>
      <c r="V150" s="727"/>
      <c r="W150" s="727"/>
      <c r="X150" s="727"/>
      <c r="Y150" s="727"/>
      <c r="Z150" s="727"/>
      <c r="AA150" s="727"/>
      <c r="AB150" s="727"/>
      <c r="AC150" s="727"/>
      <c r="AD150" s="727"/>
      <c r="AE150" s="727"/>
      <c r="AF150" s="727"/>
      <c r="AG150" s="727"/>
      <c r="AH150" s="727"/>
      <c r="AI150" s="727"/>
      <c r="AJ150" s="727"/>
      <c r="AK150" s="727"/>
      <c r="AL150" s="727"/>
      <c r="AM150" s="727"/>
      <c r="AN150" s="727"/>
      <c r="AO150" s="727"/>
      <c r="AP150" s="727"/>
      <c r="AQ150" s="727"/>
      <c r="AR150" s="727"/>
      <c r="AS150" s="729"/>
      <c r="AT150" s="729"/>
      <c r="AU150" s="729"/>
      <c r="AV150" s="729"/>
      <c r="AW150" s="729"/>
      <c r="AX150" s="729"/>
      <c r="AY150" s="729"/>
      <c r="AZ150" s="729"/>
      <c r="BA150" s="729"/>
      <c r="BB150" s="729"/>
      <c r="BC150" s="729"/>
      <c r="BD150" s="729"/>
      <c r="BE150" s="729"/>
      <c r="BF150" s="729"/>
      <c r="BG150" s="729"/>
      <c r="BH150" s="729"/>
      <c r="BI150" s="729"/>
      <c r="BJ150" s="729"/>
      <c r="BK150" s="729"/>
      <c r="BL150" s="729"/>
      <c r="BM150" s="729"/>
      <c r="BN150" s="729"/>
      <c r="BO150" s="729"/>
    </row>
    <row r="151" spans="1:67" s="730" customFormat="1" ht="19.5" customHeight="1">
      <c r="A151" s="727"/>
      <c r="B151" s="727"/>
      <c r="C151" s="727"/>
      <c r="D151" s="727"/>
      <c r="E151" s="727"/>
      <c r="F151" s="727"/>
      <c r="G151" s="727"/>
      <c r="H151" s="727"/>
      <c r="I151" s="727"/>
      <c r="J151" s="727"/>
      <c r="K151" s="727"/>
      <c r="L151" s="727"/>
      <c r="M151" s="727"/>
      <c r="N151" s="727"/>
      <c r="O151" s="727"/>
      <c r="P151" s="727"/>
      <c r="Q151" s="727"/>
      <c r="R151" s="727"/>
      <c r="S151" s="727"/>
      <c r="T151" s="727"/>
      <c r="U151" s="727"/>
      <c r="V151" s="727"/>
      <c r="W151" s="727"/>
      <c r="X151" s="727"/>
      <c r="Y151" s="727"/>
      <c r="Z151" s="727"/>
      <c r="AA151" s="727"/>
      <c r="AB151" s="727"/>
      <c r="AC151" s="727"/>
      <c r="AD151" s="727"/>
      <c r="AE151" s="727"/>
      <c r="AF151" s="727"/>
      <c r="AG151" s="727"/>
      <c r="AH151" s="727"/>
      <c r="AI151" s="727"/>
      <c r="AJ151" s="727"/>
      <c r="AK151" s="727"/>
      <c r="AL151" s="727"/>
      <c r="AM151" s="727"/>
      <c r="AN151" s="727"/>
      <c r="AO151" s="727"/>
      <c r="AP151" s="727"/>
      <c r="AQ151" s="727"/>
      <c r="AR151" s="727"/>
      <c r="AS151" s="729"/>
      <c r="AT151" s="729"/>
      <c r="AU151" s="729"/>
      <c r="AV151" s="729"/>
      <c r="AW151" s="729"/>
      <c r="AX151" s="729"/>
      <c r="AY151" s="729"/>
      <c r="AZ151" s="729"/>
      <c r="BA151" s="729"/>
      <c r="BB151" s="729"/>
      <c r="BC151" s="729"/>
      <c r="BD151" s="729"/>
      <c r="BE151" s="729"/>
      <c r="BF151" s="729"/>
      <c r="BG151" s="729"/>
      <c r="BH151" s="729"/>
      <c r="BI151" s="729"/>
      <c r="BJ151" s="729"/>
      <c r="BK151" s="729"/>
      <c r="BL151" s="729"/>
      <c r="BM151" s="729"/>
      <c r="BN151" s="729"/>
      <c r="BO151" s="729"/>
    </row>
    <row r="152" spans="1:67" s="730" customFormat="1" ht="19.5" customHeight="1">
      <c r="A152" s="727"/>
      <c r="B152" s="727"/>
      <c r="C152" s="727"/>
      <c r="D152" s="727"/>
      <c r="E152" s="727"/>
      <c r="F152" s="727"/>
      <c r="G152" s="727"/>
      <c r="H152" s="727"/>
      <c r="I152" s="727"/>
      <c r="J152" s="727"/>
      <c r="K152" s="727"/>
      <c r="L152" s="727"/>
      <c r="M152" s="727"/>
      <c r="N152" s="727"/>
      <c r="O152" s="727"/>
      <c r="P152" s="727"/>
      <c r="Q152" s="727"/>
      <c r="R152" s="727"/>
      <c r="S152" s="727"/>
      <c r="T152" s="727"/>
      <c r="U152" s="727"/>
      <c r="V152" s="727"/>
      <c r="W152" s="727"/>
      <c r="X152" s="727"/>
      <c r="Y152" s="727"/>
      <c r="Z152" s="727"/>
      <c r="AA152" s="727"/>
      <c r="AB152" s="727"/>
      <c r="AC152" s="727"/>
      <c r="AD152" s="727"/>
      <c r="AE152" s="727"/>
      <c r="AF152" s="727"/>
      <c r="AG152" s="727"/>
      <c r="AH152" s="727"/>
      <c r="AI152" s="727"/>
      <c r="AJ152" s="727"/>
      <c r="AK152" s="727"/>
      <c r="AL152" s="727"/>
      <c r="AM152" s="727"/>
      <c r="AN152" s="727"/>
      <c r="AO152" s="727"/>
      <c r="AP152" s="727"/>
      <c r="AQ152" s="727"/>
      <c r="AR152" s="727"/>
      <c r="AS152" s="729"/>
      <c r="AT152" s="729"/>
      <c r="AU152" s="729"/>
      <c r="AV152" s="729"/>
      <c r="AW152" s="729"/>
      <c r="AX152" s="729"/>
      <c r="AY152" s="729"/>
      <c r="AZ152" s="729"/>
      <c r="BA152" s="729"/>
      <c r="BB152" s="729"/>
      <c r="BC152" s="729"/>
      <c r="BD152" s="729"/>
      <c r="BE152" s="729"/>
      <c r="BF152" s="729"/>
      <c r="BG152" s="729"/>
      <c r="BH152" s="729"/>
      <c r="BI152" s="729"/>
      <c r="BJ152" s="729"/>
      <c r="BK152" s="729"/>
      <c r="BL152" s="729"/>
      <c r="BM152" s="729"/>
      <c r="BN152" s="729"/>
      <c r="BO152" s="729"/>
    </row>
    <row r="153" spans="1:67" s="730" customFormat="1" ht="19.5" customHeight="1">
      <c r="A153" s="727"/>
      <c r="B153" s="727"/>
      <c r="C153" s="727"/>
      <c r="D153" s="727"/>
      <c r="E153" s="727"/>
      <c r="F153" s="727"/>
      <c r="G153" s="727"/>
      <c r="H153" s="727"/>
      <c r="I153" s="727"/>
      <c r="J153" s="727"/>
      <c r="K153" s="727"/>
      <c r="L153" s="727"/>
      <c r="M153" s="727"/>
      <c r="N153" s="727"/>
      <c r="O153" s="727"/>
      <c r="P153" s="727"/>
      <c r="Q153" s="727"/>
      <c r="R153" s="727"/>
      <c r="S153" s="727"/>
      <c r="T153" s="727"/>
      <c r="U153" s="727"/>
      <c r="V153" s="727"/>
      <c r="W153" s="727"/>
      <c r="X153" s="727"/>
      <c r="Y153" s="727"/>
      <c r="Z153" s="727"/>
      <c r="AA153" s="727"/>
      <c r="AB153" s="727"/>
      <c r="AC153" s="727"/>
      <c r="AD153" s="727"/>
      <c r="AE153" s="727"/>
      <c r="AF153" s="727"/>
      <c r="AG153" s="727"/>
      <c r="AH153" s="727"/>
      <c r="AI153" s="727"/>
      <c r="AJ153" s="727"/>
      <c r="AK153" s="727"/>
      <c r="AL153" s="727"/>
      <c r="AM153" s="727"/>
      <c r="AN153" s="727"/>
      <c r="AO153" s="727"/>
      <c r="AP153" s="727"/>
      <c r="AQ153" s="727"/>
      <c r="AR153" s="727"/>
      <c r="AS153" s="729"/>
      <c r="AT153" s="729"/>
      <c r="AU153" s="729"/>
      <c r="AV153" s="729"/>
      <c r="AW153" s="729"/>
      <c r="AX153" s="729"/>
      <c r="AY153" s="729"/>
      <c r="AZ153" s="729"/>
      <c r="BA153" s="729"/>
      <c r="BB153" s="729"/>
      <c r="BC153" s="729"/>
      <c r="BD153" s="729"/>
      <c r="BE153" s="729"/>
      <c r="BF153" s="729"/>
      <c r="BG153" s="729"/>
      <c r="BH153" s="729"/>
      <c r="BI153" s="729"/>
      <c r="BJ153" s="729"/>
      <c r="BK153" s="729"/>
      <c r="BL153" s="729"/>
      <c r="BM153" s="729"/>
      <c r="BN153" s="729"/>
      <c r="BO153" s="729"/>
    </row>
    <row r="154" spans="1:67" s="730" customFormat="1" ht="19.5" customHeight="1">
      <c r="A154" s="727"/>
      <c r="B154" s="727"/>
      <c r="C154" s="727"/>
      <c r="D154" s="727"/>
      <c r="E154" s="727"/>
      <c r="F154" s="727"/>
      <c r="G154" s="727"/>
      <c r="H154" s="727"/>
      <c r="I154" s="727"/>
      <c r="J154" s="727"/>
      <c r="K154" s="727"/>
      <c r="L154" s="727"/>
      <c r="M154" s="727"/>
      <c r="N154" s="727"/>
      <c r="O154" s="727"/>
      <c r="P154" s="727"/>
      <c r="Q154" s="727"/>
      <c r="R154" s="727"/>
      <c r="S154" s="727"/>
      <c r="T154" s="727"/>
      <c r="U154" s="727"/>
      <c r="V154" s="727"/>
      <c r="W154" s="727"/>
      <c r="X154" s="727"/>
      <c r="Y154" s="727"/>
      <c r="Z154" s="727"/>
      <c r="AA154" s="727"/>
      <c r="AB154" s="727"/>
      <c r="AC154" s="727"/>
      <c r="AD154" s="727"/>
      <c r="AE154" s="727"/>
      <c r="AF154" s="727"/>
      <c r="AG154" s="727"/>
      <c r="AH154" s="727"/>
      <c r="AI154" s="727"/>
      <c r="AJ154" s="727"/>
      <c r="AK154" s="727"/>
      <c r="AL154" s="727"/>
      <c r="AM154" s="727"/>
      <c r="AN154" s="727"/>
      <c r="AO154" s="727"/>
      <c r="AP154" s="727"/>
      <c r="AQ154" s="727"/>
      <c r="AR154" s="727"/>
      <c r="AS154" s="729"/>
      <c r="AT154" s="729"/>
      <c r="AU154" s="729"/>
      <c r="AV154" s="729"/>
      <c r="AW154" s="729"/>
      <c r="AX154" s="729"/>
      <c r="AY154" s="729"/>
      <c r="AZ154" s="729"/>
      <c r="BA154" s="729"/>
      <c r="BB154" s="729"/>
      <c r="BC154" s="729"/>
      <c r="BD154" s="729"/>
      <c r="BE154" s="729"/>
      <c r="BF154" s="729"/>
      <c r="BG154" s="729"/>
      <c r="BH154" s="729"/>
      <c r="BI154" s="729"/>
      <c r="BJ154" s="729"/>
      <c r="BK154" s="729"/>
      <c r="BL154" s="729"/>
      <c r="BM154" s="729"/>
      <c r="BN154" s="729"/>
      <c r="BO154" s="729"/>
    </row>
    <row r="155" spans="1:67" s="730" customFormat="1" ht="19.5" customHeight="1">
      <c r="A155" s="727"/>
      <c r="B155" s="727"/>
      <c r="C155" s="727"/>
      <c r="D155" s="727"/>
      <c r="E155" s="727"/>
      <c r="F155" s="727"/>
      <c r="G155" s="727"/>
      <c r="H155" s="727"/>
      <c r="I155" s="727"/>
      <c r="J155" s="727"/>
      <c r="K155" s="727"/>
      <c r="L155" s="727"/>
      <c r="M155" s="727"/>
      <c r="N155" s="727"/>
      <c r="O155" s="727"/>
      <c r="P155" s="727"/>
      <c r="Q155" s="727"/>
      <c r="R155" s="727"/>
      <c r="S155" s="727"/>
      <c r="T155" s="727"/>
      <c r="U155" s="727"/>
      <c r="V155" s="727"/>
      <c r="W155" s="727"/>
      <c r="X155" s="727"/>
      <c r="Y155" s="727"/>
      <c r="Z155" s="727"/>
      <c r="AA155" s="727"/>
      <c r="AB155" s="727"/>
      <c r="AC155" s="727"/>
      <c r="AD155" s="727"/>
      <c r="AE155" s="727"/>
      <c r="AF155" s="727"/>
      <c r="AG155" s="727"/>
      <c r="AH155" s="727"/>
      <c r="AI155" s="727"/>
      <c r="AJ155" s="727"/>
      <c r="AK155" s="727"/>
      <c r="AL155" s="727"/>
      <c r="AM155" s="727"/>
      <c r="AN155" s="727"/>
      <c r="AO155" s="727"/>
      <c r="AP155" s="727"/>
      <c r="AQ155" s="727"/>
      <c r="AR155" s="727"/>
      <c r="AS155" s="729"/>
      <c r="AT155" s="729"/>
      <c r="AU155" s="729"/>
      <c r="AV155" s="729"/>
      <c r="AW155" s="729"/>
      <c r="AX155" s="729"/>
      <c r="AY155" s="729"/>
      <c r="AZ155" s="729"/>
      <c r="BA155" s="729"/>
      <c r="BB155" s="729"/>
      <c r="BC155" s="729"/>
      <c r="BD155" s="729"/>
      <c r="BE155" s="729"/>
      <c r="BF155" s="729"/>
      <c r="BG155" s="729"/>
      <c r="BH155" s="729"/>
      <c r="BI155" s="729"/>
      <c r="BJ155" s="729"/>
      <c r="BK155" s="729"/>
      <c r="BL155" s="729"/>
      <c r="BM155" s="729"/>
      <c r="BN155" s="729"/>
      <c r="BO155" s="729"/>
    </row>
    <row r="156" spans="1:67" s="730" customFormat="1" ht="19.5" customHeight="1">
      <c r="A156" s="727"/>
      <c r="B156" s="727"/>
      <c r="C156" s="727"/>
      <c r="D156" s="727"/>
      <c r="E156" s="727"/>
      <c r="F156" s="727"/>
      <c r="G156" s="727"/>
      <c r="H156" s="727"/>
      <c r="I156" s="727"/>
      <c r="J156" s="727"/>
      <c r="K156" s="727"/>
      <c r="L156" s="727"/>
      <c r="M156" s="727"/>
      <c r="N156" s="727"/>
      <c r="O156" s="727"/>
      <c r="P156" s="727"/>
      <c r="Q156" s="727"/>
      <c r="R156" s="727"/>
      <c r="S156" s="727"/>
      <c r="T156" s="727"/>
      <c r="U156" s="727"/>
      <c r="V156" s="727"/>
      <c r="W156" s="727"/>
      <c r="X156" s="727"/>
      <c r="Y156" s="727"/>
      <c r="Z156" s="727"/>
      <c r="AA156" s="727"/>
      <c r="AB156" s="727"/>
      <c r="AC156" s="727"/>
      <c r="AD156" s="727"/>
      <c r="AE156" s="727"/>
      <c r="AF156" s="727"/>
      <c r="AG156" s="727"/>
      <c r="AH156" s="727"/>
      <c r="AI156" s="727"/>
      <c r="AJ156" s="727"/>
      <c r="AK156" s="727"/>
      <c r="AL156" s="727"/>
      <c r="AM156" s="727"/>
      <c r="AN156" s="727"/>
      <c r="AO156" s="727"/>
      <c r="AP156" s="727"/>
      <c r="AQ156" s="727"/>
      <c r="AR156" s="727"/>
      <c r="AS156" s="729"/>
      <c r="AT156" s="729"/>
      <c r="AU156" s="729"/>
      <c r="AV156" s="729"/>
      <c r="AW156" s="729"/>
      <c r="AX156" s="729"/>
      <c r="AY156" s="729"/>
      <c r="AZ156" s="729"/>
      <c r="BA156" s="729"/>
      <c r="BB156" s="729"/>
      <c r="BC156" s="729"/>
      <c r="BD156" s="729"/>
      <c r="BE156" s="729"/>
      <c r="BF156" s="729"/>
      <c r="BG156" s="729"/>
      <c r="BH156" s="729"/>
      <c r="BI156" s="729"/>
      <c r="BJ156" s="729"/>
      <c r="BK156" s="729"/>
      <c r="BL156" s="729"/>
      <c r="BM156" s="729"/>
      <c r="BN156" s="729"/>
      <c r="BO156" s="729"/>
    </row>
    <row r="157" spans="1:67" s="730" customFormat="1" ht="19.5" customHeight="1">
      <c r="A157" s="727"/>
      <c r="B157" s="727"/>
      <c r="C157" s="727"/>
      <c r="D157" s="727"/>
      <c r="E157" s="727"/>
      <c r="F157" s="727"/>
      <c r="G157" s="727"/>
      <c r="H157" s="727"/>
      <c r="I157" s="727"/>
      <c r="J157" s="727"/>
      <c r="K157" s="727"/>
      <c r="L157" s="727"/>
      <c r="M157" s="727"/>
      <c r="N157" s="727"/>
      <c r="O157" s="727"/>
      <c r="P157" s="727"/>
      <c r="Q157" s="727"/>
      <c r="R157" s="727"/>
      <c r="S157" s="727"/>
      <c r="T157" s="727"/>
      <c r="U157" s="727"/>
      <c r="V157" s="727"/>
      <c r="W157" s="727"/>
      <c r="X157" s="727"/>
      <c r="Y157" s="727"/>
      <c r="Z157" s="727"/>
      <c r="AA157" s="727"/>
      <c r="AB157" s="727"/>
      <c r="AC157" s="727"/>
      <c r="AD157" s="727"/>
      <c r="AE157" s="727"/>
      <c r="AF157" s="727"/>
      <c r="AG157" s="727"/>
      <c r="AH157" s="727"/>
      <c r="AI157" s="727"/>
      <c r="AJ157" s="727"/>
      <c r="AK157" s="727"/>
      <c r="AL157" s="727"/>
      <c r="AM157" s="727"/>
      <c r="AN157" s="727"/>
      <c r="AO157" s="727"/>
      <c r="AP157" s="727"/>
      <c r="AQ157" s="727"/>
      <c r="AR157" s="727"/>
      <c r="AS157" s="729"/>
      <c r="AT157" s="729"/>
      <c r="AU157" s="729"/>
      <c r="AV157" s="729"/>
      <c r="AW157" s="729"/>
      <c r="AX157" s="729"/>
      <c r="AY157" s="729"/>
      <c r="AZ157" s="729"/>
      <c r="BA157" s="729"/>
      <c r="BB157" s="729"/>
      <c r="BC157" s="729"/>
      <c r="BD157" s="729"/>
      <c r="BE157" s="729"/>
      <c r="BF157" s="729"/>
      <c r="BG157" s="729"/>
      <c r="BH157" s="729"/>
      <c r="BI157" s="729"/>
      <c r="BJ157" s="729"/>
      <c r="BK157" s="729"/>
      <c r="BL157" s="729"/>
      <c r="BM157" s="729"/>
      <c r="BN157" s="729"/>
      <c r="BO157" s="729"/>
    </row>
    <row r="158" spans="1:67" s="730" customFormat="1" ht="19.5" customHeight="1">
      <c r="A158" s="727"/>
      <c r="B158" s="727"/>
      <c r="C158" s="727"/>
      <c r="D158" s="727"/>
      <c r="E158" s="727"/>
      <c r="F158" s="727"/>
      <c r="G158" s="727"/>
      <c r="H158" s="727"/>
      <c r="I158" s="727"/>
      <c r="J158" s="727"/>
      <c r="K158" s="727"/>
      <c r="L158" s="727"/>
      <c r="M158" s="727"/>
      <c r="N158" s="727"/>
      <c r="O158" s="727"/>
      <c r="P158" s="727"/>
      <c r="Q158" s="727"/>
      <c r="R158" s="727"/>
      <c r="S158" s="727"/>
      <c r="T158" s="727"/>
      <c r="U158" s="727"/>
      <c r="V158" s="727"/>
      <c r="W158" s="727"/>
      <c r="X158" s="727"/>
      <c r="Y158" s="727"/>
      <c r="Z158" s="727"/>
      <c r="AA158" s="727"/>
      <c r="AB158" s="727"/>
      <c r="AC158" s="727"/>
      <c r="AD158" s="727"/>
      <c r="AE158" s="727"/>
      <c r="AF158" s="727"/>
      <c r="AG158" s="727"/>
      <c r="AH158" s="727"/>
      <c r="AI158" s="727"/>
      <c r="AJ158" s="727"/>
      <c r="AK158" s="727"/>
      <c r="AL158" s="727"/>
      <c r="AM158" s="727"/>
      <c r="AN158" s="727"/>
      <c r="AO158" s="727"/>
      <c r="AP158" s="727"/>
      <c r="AQ158" s="727"/>
      <c r="AR158" s="727"/>
      <c r="AS158" s="729"/>
      <c r="AT158" s="729"/>
      <c r="AU158" s="729"/>
      <c r="AV158" s="729"/>
      <c r="AW158" s="729"/>
      <c r="AX158" s="729"/>
      <c r="AY158" s="729"/>
      <c r="AZ158" s="729"/>
      <c r="BA158" s="729"/>
      <c r="BB158" s="729"/>
      <c r="BC158" s="729"/>
      <c r="BD158" s="729"/>
      <c r="BE158" s="729"/>
      <c r="BF158" s="729"/>
      <c r="BG158" s="729"/>
      <c r="BH158" s="729"/>
      <c r="BI158" s="729"/>
      <c r="BJ158" s="729"/>
      <c r="BK158" s="729"/>
      <c r="BL158" s="729"/>
      <c r="BM158" s="729"/>
      <c r="BN158" s="729"/>
      <c r="BO158" s="729"/>
    </row>
    <row r="159" spans="1:67" s="730" customFormat="1" ht="19.5" customHeight="1">
      <c r="A159" s="727"/>
      <c r="B159" s="727"/>
      <c r="C159" s="727"/>
      <c r="D159" s="727"/>
      <c r="E159" s="727"/>
      <c r="F159" s="727"/>
      <c r="G159" s="727"/>
      <c r="H159" s="727"/>
      <c r="I159" s="727"/>
      <c r="J159" s="727"/>
      <c r="K159" s="727"/>
      <c r="L159" s="727"/>
      <c r="M159" s="727"/>
      <c r="N159" s="727"/>
      <c r="O159" s="727"/>
      <c r="P159" s="727"/>
      <c r="Q159" s="727"/>
      <c r="R159" s="727"/>
      <c r="S159" s="727"/>
      <c r="T159" s="727"/>
      <c r="U159" s="727"/>
      <c r="V159" s="727"/>
      <c r="W159" s="727"/>
      <c r="X159" s="727"/>
      <c r="Y159" s="727"/>
      <c r="Z159" s="727"/>
      <c r="AA159" s="727"/>
      <c r="AB159" s="727"/>
      <c r="AC159" s="727"/>
      <c r="AD159" s="727"/>
      <c r="AE159" s="727"/>
      <c r="AF159" s="727"/>
      <c r="AG159" s="727"/>
      <c r="AH159" s="727"/>
      <c r="AI159" s="727"/>
      <c r="AJ159" s="727"/>
      <c r="AK159" s="727"/>
      <c r="AL159" s="727"/>
      <c r="AM159" s="727"/>
      <c r="AN159" s="727"/>
      <c r="AO159" s="727"/>
      <c r="AP159" s="727"/>
      <c r="AQ159" s="727"/>
      <c r="AR159" s="727"/>
      <c r="AS159" s="729"/>
      <c r="AT159" s="729"/>
      <c r="AU159" s="729"/>
      <c r="AV159" s="729"/>
      <c r="AW159" s="729"/>
      <c r="AX159" s="729"/>
      <c r="AY159" s="729"/>
      <c r="AZ159" s="729"/>
      <c r="BA159" s="729"/>
      <c r="BB159" s="729"/>
      <c r="BC159" s="729"/>
      <c r="BD159" s="729"/>
      <c r="BE159" s="729"/>
      <c r="BF159" s="729"/>
      <c r="BG159" s="729"/>
      <c r="BH159" s="729"/>
      <c r="BI159" s="729"/>
      <c r="BJ159" s="729"/>
      <c r="BK159" s="729"/>
      <c r="BL159" s="729"/>
      <c r="BM159" s="729"/>
      <c r="BN159" s="729"/>
      <c r="BO159" s="729"/>
    </row>
    <row r="160" spans="1:67" s="730" customFormat="1" ht="19.5" customHeight="1">
      <c r="A160" s="727"/>
      <c r="B160" s="727"/>
      <c r="C160" s="727"/>
      <c r="D160" s="727"/>
      <c r="E160" s="727"/>
      <c r="F160" s="727"/>
      <c r="G160" s="727"/>
      <c r="H160" s="727"/>
      <c r="I160" s="727"/>
      <c r="J160" s="727"/>
      <c r="K160" s="727"/>
      <c r="L160" s="727"/>
      <c r="M160" s="727"/>
      <c r="N160" s="727"/>
      <c r="O160" s="727"/>
      <c r="P160" s="727"/>
      <c r="Q160" s="727"/>
      <c r="R160" s="727"/>
      <c r="S160" s="727"/>
      <c r="T160" s="727"/>
      <c r="U160" s="727"/>
      <c r="V160" s="727"/>
      <c r="W160" s="727"/>
      <c r="X160" s="727"/>
      <c r="Y160" s="727"/>
      <c r="Z160" s="727"/>
      <c r="AA160" s="727"/>
      <c r="AB160" s="727"/>
      <c r="AC160" s="727"/>
      <c r="AD160" s="727"/>
      <c r="AE160" s="727"/>
      <c r="AF160" s="727"/>
      <c r="AG160" s="727"/>
      <c r="AH160" s="727"/>
      <c r="AI160" s="727"/>
      <c r="AJ160" s="727"/>
      <c r="AK160" s="727"/>
      <c r="AL160" s="727"/>
      <c r="AM160" s="727"/>
      <c r="AN160" s="727"/>
      <c r="AO160" s="727"/>
      <c r="AP160" s="727"/>
      <c r="AQ160" s="727"/>
      <c r="AR160" s="727"/>
      <c r="AS160" s="729"/>
      <c r="AT160" s="729"/>
      <c r="AU160" s="729"/>
      <c r="AV160" s="729"/>
      <c r="AW160" s="729"/>
      <c r="AX160" s="729"/>
      <c r="AY160" s="729"/>
      <c r="AZ160" s="729"/>
      <c r="BA160" s="729"/>
      <c r="BB160" s="729"/>
      <c r="BC160" s="729"/>
      <c r="BD160" s="729"/>
      <c r="BE160" s="729"/>
      <c r="BF160" s="729"/>
      <c r="BG160" s="729"/>
      <c r="BH160" s="729"/>
      <c r="BI160" s="729"/>
      <c r="BJ160" s="729"/>
      <c r="BK160" s="729"/>
      <c r="BL160" s="729"/>
      <c r="BM160" s="729"/>
      <c r="BN160" s="729"/>
      <c r="BO160" s="729"/>
    </row>
    <row r="161" spans="1:67" s="730" customFormat="1" ht="19.5" customHeight="1">
      <c r="A161" s="727"/>
      <c r="B161" s="727"/>
      <c r="C161" s="727"/>
      <c r="D161" s="727"/>
      <c r="E161" s="727"/>
      <c r="F161" s="727"/>
      <c r="G161" s="727"/>
      <c r="H161" s="727"/>
      <c r="I161" s="727"/>
      <c r="J161" s="727"/>
      <c r="K161" s="727"/>
      <c r="L161" s="727"/>
      <c r="M161" s="727"/>
      <c r="N161" s="727"/>
      <c r="O161" s="727"/>
      <c r="P161" s="727"/>
      <c r="Q161" s="727"/>
      <c r="R161" s="727"/>
      <c r="S161" s="727"/>
      <c r="T161" s="727"/>
      <c r="U161" s="727"/>
      <c r="V161" s="727"/>
      <c r="W161" s="727"/>
      <c r="X161" s="727"/>
      <c r="Y161" s="727"/>
      <c r="Z161" s="727"/>
      <c r="AA161" s="727"/>
      <c r="AB161" s="727"/>
      <c r="AC161" s="727"/>
      <c r="AD161" s="727"/>
      <c r="AE161" s="727"/>
      <c r="AF161" s="727"/>
      <c r="AG161" s="727"/>
      <c r="AH161" s="727"/>
      <c r="AI161" s="727"/>
      <c r="AJ161" s="727"/>
      <c r="AK161" s="727"/>
      <c r="AL161" s="727"/>
      <c r="AM161" s="727"/>
      <c r="AN161" s="727"/>
      <c r="AO161" s="727"/>
      <c r="AP161" s="727"/>
      <c r="AQ161" s="727"/>
      <c r="AR161" s="727"/>
      <c r="AS161" s="729"/>
      <c r="AT161" s="729"/>
      <c r="AU161" s="729"/>
      <c r="AV161" s="729"/>
      <c r="AW161" s="729"/>
      <c r="AX161" s="729"/>
      <c r="AY161" s="729"/>
      <c r="AZ161" s="729"/>
      <c r="BA161" s="729"/>
      <c r="BB161" s="729"/>
      <c r="BC161" s="729"/>
      <c r="BD161" s="729"/>
      <c r="BE161" s="729"/>
      <c r="BF161" s="729"/>
      <c r="BG161" s="729"/>
      <c r="BH161" s="729"/>
      <c r="BI161" s="729"/>
      <c r="BJ161" s="729"/>
      <c r="BK161" s="729"/>
      <c r="BL161" s="729"/>
      <c r="BM161" s="729"/>
      <c r="BN161" s="729"/>
      <c r="BO161" s="729"/>
    </row>
    <row r="162" spans="1:67" s="730" customFormat="1" ht="19.5" customHeight="1">
      <c r="A162" s="727"/>
      <c r="B162" s="727"/>
      <c r="C162" s="727"/>
      <c r="D162" s="727"/>
      <c r="E162" s="727"/>
      <c r="F162" s="727"/>
      <c r="G162" s="727"/>
      <c r="H162" s="727"/>
      <c r="I162" s="727"/>
      <c r="J162" s="727"/>
      <c r="K162" s="727"/>
      <c r="L162" s="727"/>
      <c r="M162" s="727"/>
      <c r="N162" s="727"/>
      <c r="O162" s="727"/>
      <c r="P162" s="727"/>
      <c r="Q162" s="727"/>
      <c r="R162" s="727"/>
      <c r="S162" s="727"/>
      <c r="T162" s="727"/>
      <c r="U162" s="727"/>
      <c r="V162" s="727"/>
      <c r="W162" s="727"/>
      <c r="X162" s="727"/>
      <c r="Y162" s="727"/>
      <c r="Z162" s="727"/>
      <c r="AA162" s="727"/>
      <c r="AB162" s="727"/>
      <c r="AC162" s="727"/>
      <c r="AD162" s="727"/>
      <c r="AE162" s="727"/>
      <c r="AF162" s="727"/>
      <c r="AG162" s="727"/>
      <c r="AH162" s="727"/>
      <c r="AI162" s="727"/>
      <c r="AJ162" s="727"/>
      <c r="AK162" s="727"/>
      <c r="AL162" s="727"/>
      <c r="AM162" s="727"/>
      <c r="AN162" s="727"/>
      <c r="AO162" s="727"/>
      <c r="AP162" s="727"/>
      <c r="AQ162" s="727"/>
      <c r="AR162" s="727"/>
      <c r="AS162" s="729"/>
      <c r="AT162" s="729"/>
      <c r="AU162" s="729"/>
      <c r="AV162" s="729"/>
      <c r="AW162" s="729"/>
      <c r="AX162" s="729"/>
      <c r="AY162" s="729"/>
      <c r="AZ162" s="729"/>
      <c r="BA162" s="729"/>
      <c r="BB162" s="729"/>
      <c r="BC162" s="729"/>
      <c r="BD162" s="729"/>
      <c r="BE162" s="729"/>
      <c r="BF162" s="729"/>
      <c r="BG162" s="729"/>
      <c r="BH162" s="729"/>
      <c r="BI162" s="729"/>
      <c r="BJ162" s="729"/>
      <c r="BK162" s="729"/>
      <c r="BL162" s="729"/>
      <c r="BM162" s="729"/>
      <c r="BN162" s="729"/>
      <c r="BO162" s="729"/>
    </row>
    <row r="163" spans="1:67" s="730" customFormat="1" ht="19.5" customHeight="1">
      <c r="A163" s="727"/>
      <c r="B163" s="727"/>
      <c r="C163" s="727"/>
      <c r="D163" s="727"/>
      <c r="E163" s="727"/>
      <c r="F163" s="727"/>
      <c r="G163" s="727"/>
      <c r="H163" s="727"/>
      <c r="I163" s="727"/>
      <c r="J163" s="727"/>
      <c r="K163" s="727"/>
      <c r="L163" s="727"/>
      <c r="M163" s="727"/>
      <c r="N163" s="727"/>
      <c r="O163" s="727"/>
      <c r="P163" s="727"/>
      <c r="Q163" s="727"/>
      <c r="R163" s="727"/>
      <c r="S163" s="727"/>
      <c r="T163" s="727"/>
      <c r="U163" s="727"/>
      <c r="V163" s="727"/>
      <c r="W163" s="727"/>
      <c r="X163" s="727"/>
      <c r="Y163" s="727"/>
      <c r="Z163" s="727"/>
      <c r="AA163" s="727"/>
      <c r="AB163" s="727"/>
      <c r="AC163" s="727"/>
      <c r="AD163" s="727"/>
      <c r="AE163" s="727"/>
      <c r="AF163" s="727"/>
      <c r="AG163" s="727"/>
      <c r="AH163" s="727"/>
      <c r="AI163" s="727"/>
      <c r="AJ163" s="727"/>
      <c r="AK163" s="727"/>
      <c r="AL163" s="727"/>
      <c r="AM163" s="727"/>
      <c r="AN163" s="727"/>
      <c r="AO163" s="727"/>
      <c r="AP163" s="727"/>
      <c r="AQ163" s="727"/>
      <c r="AR163" s="727"/>
      <c r="AS163" s="729"/>
      <c r="AT163" s="729"/>
      <c r="AU163" s="729"/>
      <c r="AV163" s="729"/>
      <c r="AW163" s="729"/>
      <c r="AX163" s="729"/>
      <c r="AY163" s="729"/>
      <c r="AZ163" s="729"/>
      <c r="BA163" s="729"/>
      <c r="BB163" s="729"/>
      <c r="BC163" s="729"/>
      <c r="BD163" s="729"/>
      <c r="BE163" s="729"/>
      <c r="BF163" s="729"/>
      <c r="BG163" s="729"/>
      <c r="BH163" s="729"/>
      <c r="BI163" s="729"/>
      <c r="BJ163" s="729"/>
      <c r="BK163" s="729"/>
      <c r="BL163" s="729"/>
      <c r="BM163" s="729"/>
      <c r="BN163" s="729"/>
      <c r="BO163" s="729"/>
    </row>
    <row r="164" spans="1:67" s="730" customFormat="1" ht="19.5" customHeight="1">
      <c r="A164" s="727"/>
      <c r="B164" s="727"/>
      <c r="C164" s="727"/>
      <c r="D164" s="727"/>
      <c r="E164" s="727"/>
      <c r="F164" s="727"/>
      <c r="G164" s="727"/>
      <c r="H164" s="727"/>
      <c r="I164" s="727"/>
      <c r="J164" s="727"/>
      <c r="K164" s="727"/>
      <c r="L164" s="727"/>
      <c r="M164" s="727"/>
      <c r="N164" s="727"/>
      <c r="O164" s="727"/>
      <c r="P164" s="727"/>
      <c r="Q164" s="727"/>
      <c r="R164" s="727"/>
      <c r="S164" s="727"/>
      <c r="T164" s="727"/>
      <c r="U164" s="727"/>
      <c r="V164" s="727"/>
      <c r="W164" s="727"/>
      <c r="X164" s="727"/>
      <c r="Y164" s="727"/>
      <c r="Z164" s="727"/>
      <c r="AA164" s="727"/>
      <c r="AB164" s="727"/>
      <c r="AC164" s="727"/>
      <c r="AD164" s="727"/>
      <c r="AE164" s="727"/>
      <c r="AF164" s="727"/>
      <c r="AG164" s="727"/>
      <c r="AH164" s="727"/>
      <c r="AI164" s="727"/>
      <c r="AJ164" s="727"/>
      <c r="AK164" s="727"/>
      <c r="AL164" s="727"/>
      <c r="AM164" s="727"/>
      <c r="AN164" s="727"/>
      <c r="AO164" s="727"/>
      <c r="AP164" s="727"/>
      <c r="AQ164" s="727"/>
      <c r="AR164" s="727"/>
      <c r="AS164" s="729"/>
      <c r="AT164" s="729"/>
      <c r="AU164" s="729"/>
      <c r="AV164" s="729"/>
      <c r="AW164" s="729"/>
      <c r="AX164" s="729"/>
      <c r="AY164" s="729"/>
      <c r="AZ164" s="729"/>
      <c r="BA164" s="729"/>
      <c r="BB164" s="729"/>
      <c r="BC164" s="729"/>
      <c r="BD164" s="729"/>
      <c r="BE164" s="729"/>
      <c r="BF164" s="729"/>
      <c r="BG164" s="729"/>
      <c r="BH164" s="729"/>
      <c r="BI164" s="729"/>
      <c r="BJ164" s="729"/>
      <c r="BK164" s="729"/>
      <c r="BL164" s="729"/>
      <c r="BM164" s="729"/>
      <c r="BN164" s="729"/>
      <c r="BO164" s="729"/>
    </row>
    <row r="165" spans="1:67" s="730" customFormat="1" ht="19.5" customHeight="1">
      <c r="A165" s="727"/>
      <c r="B165" s="727"/>
      <c r="C165" s="727"/>
      <c r="D165" s="727"/>
      <c r="E165" s="727"/>
      <c r="F165" s="727"/>
      <c r="G165" s="727"/>
      <c r="H165" s="727"/>
      <c r="I165" s="727"/>
      <c r="J165" s="727"/>
      <c r="K165" s="727"/>
      <c r="L165" s="727"/>
      <c r="M165" s="727"/>
      <c r="N165" s="727"/>
      <c r="O165" s="727"/>
      <c r="P165" s="727"/>
      <c r="Q165" s="727"/>
      <c r="R165" s="727"/>
      <c r="S165" s="727"/>
      <c r="T165" s="727"/>
      <c r="U165" s="727"/>
      <c r="V165" s="727"/>
      <c r="W165" s="727"/>
      <c r="X165" s="727"/>
      <c r="Y165" s="727"/>
      <c r="Z165" s="727"/>
      <c r="AA165" s="727"/>
      <c r="AB165" s="727"/>
      <c r="AC165" s="727"/>
      <c r="AD165" s="727"/>
      <c r="AE165" s="727"/>
      <c r="AF165" s="727"/>
      <c r="AG165" s="727"/>
      <c r="AH165" s="727"/>
      <c r="AI165" s="727"/>
      <c r="AJ165" s="727"/>
      <c r="AK165" s="727"/>
      <c r="AL165" s="727"/>
      <c r="AM165" s="727"/>
      <c r="AN165" s="727"/>
      <c r="AO165" s="727"/>
      <c r="AP165" s="727"/>
      <c r="AQ165" s="727"/>
      <c r="AR165" s="727"/>
      <c r="AS165" s="729"/>
      <c r="AT165" s="729"/>
      <c r="AU165" s="729"/>
      <c r="AV165" s="729"/>
      <c r="AW165" s="729"/>
      <c r="AX165" s="729"/>
      <c r="AY165" s="729"/>
      <c r="AZ165" s="729"/>
      <c r="BA165" s="729"/>
      <c r="BB165" s="729"/>
      <c r="BC165" s="729"/>
      <c r="BD165" s="729"/>
      <c r="BE165" s="729"/>
      <c r="BF165" s="729"/>
      <c r="BG165" s="729"/>
      <c r="BH165" s="729"/>
      <c r="BI165" s="729"/>
      <c r="BJ165" s="729"/>
      <c r="BK165" s="729"/>
      <c r="BL165" s="729"/>
      <c r="BM165" s="729"/>
      <c r="BN165" s="729"/>
      <c r="BO165" s="729"/>
    </row>
    <row r="166" spans="1:67" s="730" customFormat="1" ht="19.5" customHeight="1">
      <c r="A166" s="727"/>
      <c r="B166" s="727"/>
      <c r="C166" s="727"/>
      <c r="D166" s="727"/>
      <c r="E166" s="727"/>
      <c r="F166" s="727"/>
      <c r="G166" s="727"/>
      <c r="H166" s="727"/>
      <c r="I166" s="727"/>
      <c r="J166" s="727"/>
      <c r="K166" s="727"/>
      <c r="L166" s="727"/>
      <c r="M166" s="727"/>
      <c r="N166" s="727"/>
      <c r="O166" s="727"/>
      <c r="P166" s="727"/>
      <c r="Q166" s="727"/>
      <c r="R166" s="727"/>
      <c r="S166" s="727"/>
      <c r="T166" s="727"/>
      <c r="U166" s="727"/>
      <c r="V166" s="727"/>
      <c r="W166" s="727"/>
      <c r="X166" s="727"/>
      <c r="Y166" s="727"/>
      <c r="Z166" s="727"/>
      <c r="AA166" s="727"/>
      <c r="AB166" s="727"/>
      <c r="AC166" s="727"/>
      <c r="AD166" s="727"/>
      <c r="AE166" s="727"/>
      <c r="AF166" s="727"/>
      <c r="AG166" s="727"/>
      <c r="AH166" s="727"/>
      <c r="AI166" s="727"/>
      <c r="AJ166" s="727"/>
      <c r="AK166" s="727"/>
      <c r="AL166" s="727"/>
      <c r="AM166" s="727"/>
      <c r="AN166" s="727"/>
      <c r="AO166" s="727"/>
      <c r="AP166" s="727"/>
      <c r="AQ166" s="727"/>
      <c r="AR166" s="727"/>
      <c r="AS166" s="729"/>
      <c r="AT166" s="729"/>
      <c r="AU166" s="729"/>
      <c r="AV166" s="729"/>
      <c r="AW166" s="729"/>
      <c r="AX166" s="729"/>
      <c r="AY166" s="729"/>
      <c r="AZ166" s="729"/>
      <c r="BA166" s="729"/>
      <c r="BB166" s="729"/>
      <c r="BC166" s="729"/>
      <c r="BD166" s="729"/>
      <c r="BE166" s="729"/>
      <c r="BF166" s="729"/>
      <c r="BG166" s="729"/>
      <c r="BH166" s="729"/>
      <c r="BI166" s="729"/>
      <c r="BJ166" s="729"/>
      <c r="BK166" s="729"/>
      <c r="BL166" s="729"/>
      <c r="BM166" s="729"/>
      <c r="BN166" s="729"/>
      <c r="BO166" s="729"/>
    </row>
    <row r="167" spans="1:67" s="730" customFormat="1" ht="19.5" customHeight="1">
      <c r="A167" s="727"/>
      <c r="B167" s="727"/>
      <c r="C167" s="727"/>
      <c r="D167" s="727"/>
      <c r="E167" s="727"/>
      <c r="F167" s="727"/>
      <c r="G167" s="727"/>
      <c r="H167" s="727"/>
      <c r="I167" s="727"/>
      <c r="J167" s="727"/>
      <c r="K167" s="727"/>
      <c r="L167" s="727"/>
      <c r="M167" s="727"/>
      <c r="N167" s="727"/>
      <c r="O167" s="727"/>
      <c r="P167" s="727"/>
      <c r="Q167" s="727"/>
      <c r="R167" s="727"/>
      <c r="S167" s="727"/>
      <c r="T167" s="727"/>
      <c r="U167" s="727"/>
      <c r="V167" s="727"/>
      <c r="W167" s="727"/>
      <c r="X167" s="727"/>
      <c r="Y167" s="727"/>
      <c r="Z167" s="727"/>
      <c r="AA167" s="727"/>
      <c r="AB167" s="727"/>
      <c r="AC167" s="727"/>
      <c r="AD167" s="727"/>
      <c r="AE167" s="727"/>
      <c r="AF167" s="727"/>
      <c r="AG167" s="727"/>
      <c r="AH167" s="727"/>
      <c r="AI167" s="727"/>
      <c r="AJ167" s="727"/>
      <c r="AK167" s="727"/>
      <c r="AL167" s="727"/>
      <c r="AM167" s="727"/>
      <c r="AN167" s="727"/>
      <c r="AO167" s="727"/>
      <c r="AP167" s="727"/>
      <c r="AQ167" s="727"/>
      <c r="AR167" s="727"/>
      <c r="AS167" s="729"/>
      <c r="AT167" s="729"/>
      <c r="AU167" s="729"/>
      <c r="AV167" s="729"/>
      <c r="AW167" s="729"/>
      <c r="AX167" s="729"/>
      <c r="AY167" s="729"/>
      <c r="AZ167" s="729"/>
      <c r="BA167" s="729"/>
      <c r="BB167" s="729"/>
      <c r="BC167" s="729"/>
      <c r="BD167" s="729"/>
      <c r="BE167" s="729"/>
      <c r="BF167" s="729"/>
      <c r="BG167" s="729"/>
      <c r="BH167" s="729"/>
      <c r="BI167" s="729"/>
      <c r="BJ167" s="729"/>
      <c r="BK167" s="729"/>
      <c r="BL167" s="729"/>
      <c r="BM167" s="729"/>
      <c r="BN167" s="729"/>
      <c r="BO167" s="729"/>
    </row>
    <row r="168" spans="1:67" s="730" customFormat="1" ht="19.5" customHeight="1">
      <c r="A168" s="727"/>
      <c r="B168" s="727"/>
      <c r="C168" s="727"/>
      <c r="D168" s="727"/>
      <c r="E168" s="727"/>
      <c r="F168" s="727"/>
      <c r="G168" s="727"/>
      <c r="H168" s="727"/>
      <c r="I168" s="727"/>
      <c r="J168" s="727"/>
      <c r="K168" s="727"/>
      <c r="L168" s="727"/>
      <c r="M168" s="727"/>
      <c r="N168" s="727"/>
      <c r="O168" s="727"/>
      <c r="P168" s="727"/>
      <c r="Q168" s="727"/>
      <c r="R168" s="727"/>
      <c r="S168" s="727"/>
      <c r="T168" s="727"/>
      <c r="U168" s="727"/>
      <c r="V168" s="727"/>
      <c r="W168" s="727"/>
      <c r="X168" s="727"/>
      <c r="Y168" s="727"/>
      <c r="Z168" s="727"/>
      <c r="AA168" s="727"/>
      <c r="AB168" s="727"/>
      <c r="AC168" s="727"/>
      <c r="AD168" s="727"/>
      <c r="AE168" s="727"/>
      <c r="AF168" s="727"/>
      <c r="AG168" s="727"/>
      <c r="AH168" s="727"/>
      <c r="AI168" s="727"/>
      <c r="AJ168" s="727"/>
      <c r="AK168" s="727"/>
      <c r="AL168" s="727"/>
      <c r="AM168" s="727"/>
      <c r="AN168" s="727"/>
      <c r="AO168" s="727"/>
      <c r="AP168" s="727"/>
      <c r="AQ168" s="727"/>
      <c r="AR168" s="727"/>
      <c r="AS168" s="729"/>
      <c r="AT168" s="729"/>
      <c r="AU168" s="729"/>
      <c r="AV168" s="729"/>
      <c r="AW168" s="729"/>
      <c r="AX168" s="729"/>
      <c r="AY168" s="729"/>
      <c r="AZ168" s="729"/>
      <c r="BA168" s="729"/>
      <c r="BB168" s="729"/>
      <c r="BC168" s="729"/>
      <c r="BD168" s="729"/>
      <c r="BE168" s="729"/>
      <c r="BF168" s="729"/>
      <c r="BG168" s="729"/>
      <c r="BH168" s="729"/>
      <c r="BI168" s="729"/>
      <c r="BJ168" s="729"/>
      <c r="BK168" s="729"/>
      <c r="BL168" s="729"/>
      <c r="BM168" s="729"/>
      <c r="BN168" s="729"/>
      <c r="BO168" s="729"/>
    </row>
    <row r="169" spans="1:67" s="730" customFormat="1" ht="19.5" customHeight="1">
      <c r="A169" s="727"/>
      <c r="B169" s="727"/>
      <c r="C169" s="727"/>
      <c r="D169" s="727"/>
      <c r="E169" s="727"/>
      <c r="F169" s="727"/>
      <c r="G169" s="727"/>
      <c r="H169" s="727"/>
      <c r="I169" s="727"/>
      <c r="J169" s="727"/>
      <c r="K169" s="727"/>
      <c r="L169" s="727"/>
      <c r="M169" s="727"/>
      <c r="N169" s="727"/>
      <c r="O169" s="727"/>
      <c r="P169" s="727"/>
      <c r="Q169" s="727"/>
      <c r="R169" s="727"/>
      <c r="S169" s="727"/>
      <c r="T169" s="727"/>
      <c r="U169" s="727"/>
      <c r="V169" s="727"/>
      <c r="W169" s="727"/>
      <c r="X169" s="727"/>
      <c r="Y169" s="727"/>
      <c r="Z169" s="727"/>
      <c r="AA169" s="727"/>
      <c r="AB169" s="727"/>
      <c r="AC169" s="727"/>
      <c r="AD169" s="727"/>
      <c r="AE169" s="727"/>
      <c r="AF169" s="727"/>
      <c r="AG169" s="727"/>
      <c r="AH169" s="727"/>
      <c r="AI169" s="727"/>
      <c r="AJ169" s="727"/>
      <c r="AK169" s="727"/>
      <c r="AL169" s="727"/>
      <c r="AM169" s="727"/>
      <c r="AN169" s="727"/>
      <c r="AO169" s="727"/>
      <c r="AP169" s="727"/>
      <c r="AQ169" s="727"/>
      <c r="AR169" s="727"/>
      <c r="AS169" s="729"/>
      <c r="AT169" s="729"/>
      <c r="AU169" s="729"/>
      <c r="AV169" s="729"/>
      <c r="AW169" s="729"/>
      <c r="AX169" s="729"/>
      <c r="AY169" s="729"/>
      <c r="AZ169" s="729"/>
      <c r="BA169" s="729"/>
      <c r="BB169" s="729"/>
      <c r="BC169" s="729"/>
      <c r="BD169" s="729"/>
      <c r="BE169" s="729"/>
      <c r="BF169" s="729"/>
      <c r="BG169" s="729"/>
      <c r="BH169" s="729"/>
      <c r="BI169" s="729"/>
      <c r="BJ169" s="729"/>
      <c r="BK169" s="729"/>
      <c r="BL169" s="729"/>
      <c r="BM169" s="729"/>
      <c r="BN169" s="729"/>
      <c r="BO169" s="729"/>
    </row>
    <row r="170" spans="1:67" s="730" customFormat="1" ht="19.5" customHeight="1">
      <c r="A170" s="727"/>
      <c r="B170" s="727"/>
      <c r="C170" s="727"/>
      <c r="D170" s="727"/>
      <c r="E170" s="727"/>
      <c r="F170" s="727"/>
      <c r="G170" s="727"/>
      <c r="H170" s="727"/>
      <c r="I170" s="727"/>
      <c r="J170" s="727"/>
      <c r="K170" s="727"/>
      <c r="L170" s="727"/>
      <c r="M170" s="727"/>
      <c r="N170" s="727"/>
      <c r="O170" s="727"/>
      <c r="P170" s="727"/>
      <c r="Q170" s="727"/>
      <c r="R170" s="727"/>
      <c r="S170" s="727"/>
      <c r="T170" s="727"/>
      <c r="U170" s="727"/>
      <c r="V170" s="727"/>
      <c r="W170" s="727"/>
      <c r="X170" s="727"/>
      <c r="Y170" s="727"/>
      <c r="Z170" s="727"/>
      <c r="AA170" s="727"/>
      <c r="AB170" s="727"/>
      <c r="AC170" s="727"/>
      <c r="AD170" s="727"/>
      <c r="AE170" s="727"/>
      <c r="AF170" s="727"/>
      <c r="AG170" s="727"/>
      <c r="AH170" s="727"/>
      <c r="AI170" s="727"/>
      <c r="AJ170" s="727"/>
      <c r="AK170" s="727"/>
      <c r="AL170" s="727"/>
      <c r="AM170" s="727"/>
      <c r="AN170" s="727"/>
      <c r="AO170" s="727"/>
      <c r="AP170" s="727"/>
      <c r="AQ170" s="727"/>
      <c r="AR170" s="727"/>
      <c r="AS170" s="729"/>
      <c r="AT170" s="729"/>
      <c r="AU170" s="729"/>
      <c r="AV170" s="729"/>
      <c r="AW170" s="729"/>
      <c r="AX170" s="729"/>
      <c r="AY170" s="729"/>
      <c r="AZ170" s="729"/>
      <c r="BA170" s="729"/>
      <c r="BB170" s="729"/>
      <c r="BC170" s="729"/>
      <c r="BD170" s="729"/>
      <c r="BE170" s="729"/>
      <c r="BF170" s="729"/>
      <c r="BG170" s="729"/>
      <c r="BH170" s="729"/>
      <c r="BI170" s="729"/>
      <c r="BJ170" s="729"/>
      <c r="BK170" s="729"/>
      <c r="BL170" s="729"/>
      <c r="BM170" s="729"/>
      <c r="BN170" s="729"/>
      <c r="BO170" s="729"/>
    </row>
    <row r="171" spans="1:67" s="730" customFormat="1" ht="19.5" customHeight="1">
      <c r="A171" s="727"/>
      <c r="B171" s="727"/>
      <c r="C171" s="727"/>
      <c r="D171" s="727"/>
      <c r="E171" s="727"/>
      <c r="F171" s="727"/>
      <c r="G171" s="727"/>
      <c r="H171" s="727"/>
      <c r="I171" s="727"/>
      <c r="J171" s="727"/>
      <c r="K171" s="727"/>
      <c r="L171" s="727"/>
      <c r="M171" s="727"/>
      <c r="N171" s="727"/>
      <c r="O171" s="727"/>
      <c r="P171" s="727"/>
      <c r="Q171" s="727"/>
      <c r="R171" s="727"/>
      <c r="S171" s="727"/>
      <c r="T171" s="727"/>
      <c r="U171" s="727"/>
      <c r="V171" s="727"/>
      <c r="W171" s="727"/>
      <c r="X171" s="727"/>
      <c r="Y171" s="727"/>
      <c r="Z171" s="727"/>
      <c r="AA171" s="727"/>
      <c r="AB171" s="727"/>
      <c r="AC171" s="727"/>
      <c r="AD171" s="727"/>
      <c r="AE171" s="727"/>
      <c r="AF171" s="727"/>
      <c r="AG171" s="727"/>
      <c r="AH171" s="727"/>
      <c r="AI171" s="727"/>
      <c r="AJ171" s="727"/>
      <c r="AK171" s="727"/>
      <c r="AL171" s="727"/>
      <c r="AM171" s="727"/>
      <c r="AN171" s="727"/>
      <c r="AO171" s="727"/>
      <c r="AP171" s="727"/>
      <c r="AQ171" s="727"/>
      <c r="AR171" s="727"/>
      <c r="AS171" s="729"/>
      <c r="AT171" s="729"/>
      <c r="AU171" s="729"/>
      <c r="AV171" s="729"/>
      <c r="AW171" s="729"/>
      <c r="AX171" s="729"/>
      <c r="AY171" s="729"/>
      <c r="AZ171" s="729"/>
      <c r="BA171" s="729"/>
      <c r="BB171" s="729"/>
      <c r="BC171" s="729"/>
      <c r="BD171" s="729"/>
      <c r="BE171" s="729"/>
      <c r="BF171" s="729"/>
      <c r="BG171" s="729"/>
      <c r="BH171" s="729"/>
      <c r="BI171" s="729"/>
      <c r="BJ171" s="729"/>
      <c r="BK171" s="729"/>
      <c r="BL171" s="729"/>
      <c r="BM171" s="729"/>
      <c r="BN171" s="729"/>
      <c r="BO171" s="729"/>
    </row>
    <row r="172" spans="1:67" s="730" customFormat="1" ht="19.5" customHeight="1">
      <c r="A172" s="727"/>
      <c r="B172" s="727"/>
      <c r="C172" s="727"/>
      <c r="D172" s="727"/>
      <c r="E172" s="727"/>
      <c r="F172" s="727"/>
      <c r="G172" s="727"/>
      <c r="H172" s="727"/>
      <c r="I172" s="727"/>
      <c r="J172" s="727"/>
      <c r="K172" s="727"/>
      <c r="L172" s="727"/>
      <c r="M172" s="727"/>
      <c r="N172" s="727"/>
      <c r="O172" s="727"/>
      <c r="P172" s="727"/>
      <c r="Q172" s="727"/>
      <c r="R172" s="727"/>
      <c r="S172" s="727"/>
      <c r="T172" s="727"/>
      <c r="U172" s="727"/>
      <c r="V172" s="727"/>
      <c r="W172" s="727"/>
      <c r="X172" s="727"/>
      <c r="Y172" s="727"/>
      <c r="Z172" s="727"/>
      <c r="AA172" s="727"/>
      <c r="AB172" s="727"/>
      <c r="AC172" s="727"/>
      <c r="AD172" s="727"/>
      <c r="AE172" s="727"/>
      <c r="AF172" s="727"/>
      <c r="AG172" s="727"/>
      <c r="AH172" s="727"/>
      <c r="AI172" s="727"/>
      <c r="AJ172" s="727"/>
      <c r="AK172" s="727"/>
      <c r="AL172" s="727"/>
      <c r="AM172" s="727"/>
      <c r="AN172" s="727"/>
      <c r="AO172" s="727"/>
      <c r="AP172" s="727"/>
      <c r="AQ172" s="727"/>
      <c r="AR172" s="727"/>
      <c r="AS172" s="729"/>
      <c r="AT172" s="729"/>
      <c r="AU172" s="729"/>
      <c r="AV172" s="729"/>
      <c r="AW172" s="729"/>
      <c r="AX172" s="729"/>
      <c r="AY172" s="729"/>
      <c r="AZ172" s="729"/>
      <c r="BA172" s="729"/>
      <c r="BB172" s="729"/>
      <c r="BC172" s="729"/>
      <c r="BD172" s="729"/>
      <c r="BE172" s="729"/>
      <c r="BF172" s="729"/>
      <c r="BG172" s="729"/>
      <c r="BH172" s="729"/>
      <c r="BI172" s="729"/>
      <c r="BJ172" s="729"/>
      <c r="BK172" s="729"/>
      <c r="BL172" s="729"/>
      <c r="BM172" s="729"/>
      <c r="BN172" s="729"/>
      <c r="BO172" s="729"/>
    </row>
    <row r="173" spans="1:67" s="730" customFormat="1" ht="19.5" customHeight="1">
      <c r="A173" s="727"/>
      <c r="B173" s="727"/>
      <c r="C173" s="727"/>
      <c r="D173" s="727"/>
      <c r="E173" s="727"/>
      <c r="F173" s="727"/>
      <c r="G173" s="727"/>
      <c r="H173" s="727"/>
      <c r="I173" s="727"/>
      <c r="J173" s="727"/>
      <c r="K173" s="727"/>
      <c r="L173" s="727"/>
      <c r="M173" s="727"/>
      <c r="N173" s="727"/>
      <c r="O173" s="727"/>
      <c r="P173" s="727"/>
      <c r="Q173" s="727"/>
      <c r="R173" s="727"/>
      <c r="S173" s="727"/>
      <c r="T173" s="727"/>
      <c r="U173" s="727"/>
      <c r="V173" s="727"/>
      <c r="W173" s="727"/>
      <c r="X173" s="727"/>
      <c r="Y173" s="727"/>
      <c r="Z173" s="727"/>
      <c r="AA173" s="727"/>
      <c r="AB173" s="727"/>
      <c r="AC173" s="727"/>
      <c r="AD173" s="727"/>
      <c r="AE173" s="727"/>
      <c r="AF173" s="727"/>
      <c r="AG173" s="727"/>
      <c r="AH173" s="727"/>
      <c r="AI173" s="727"/>
      <c r="AJ173" s="727"/>
      <c r="AK173" s="727"/>
      <c r="AL173" s="727"/>
      <c r="AM173" s="727"/>
      <c r="AN173" s="727"/>
      <c r="AO173" s="727"/>
      <c r="AP173" s="727"/>
      <c r="AQ173" s="727"/>
      <c r="AR173" s="727"/>
      <c r="AS173" s="729"/>
      <c r="AT173" s="729"/>
      <c r="AU173" s="729"/>
      <c r="AV173" s="729"/>
      <c r="AW173" s="729"/>
      <c r="AX173" s="729"/>
      <c r="AY173" s="729"/>
      <c r="AZ173" s="729"/>
      <c r="BA173" s="729"/>
      <c r="BB173" s="729"/>
      <c r="BC173" s="729"/>
      <c r="BD173" s="729"/>
      <c r="BE173" s="729"/>
      <c r="BF173" s="729"/>
      <c r="BG173" s="729"/>
      <c r="BH173" s="729"/>
      <c r="BI173" s="729"/>
      <c r="BJ173" s="729"/>
      <c r="BK173" s="729"/>
      <c r="BL173" s="729"/>
      <c r="BM173" s="729"/>
      <c r="BN173" s="729"/>
      <c r="BO173" s="729"/>
    </row>
    <row r="174" spans="1:67" s="730" customFormat="1" ht="19.5" customHeight="1">
      <c r="A174" s="727"/>
      <c r="B174" s="727"/>
      <c r="C174" s="727"/>
      <c r="D174" s="727"/>
      <c r="E174" s="727"/>
      <c r="F174" s="727"/>
      <c r="G174" s="727"/>
      <c r="H174" s="727"/>
      <c r="I174" s="727"/>
      <c r="J174" s="727"/>
      <c r="K174" s="727"/>
      <c r="L174" s="727"/>
      <c r="M174" s="727"/>
      <c r="N174" s="727"/>
      <c r="O174" s="727"/>
      <c r="P174" s="727"/>
      <c r="Q174" s="727"/>
      <c r="R174" s="727"/>
      <c r="S174" s="727"/>
      <c r="T174" s="727"/>
      <c r="U174" s="727"/>
      <c r="V174" s="727"/>
      <c r="W174" s="727"/>
      <c r="X174" s="727"/>
      <c r="Y174" s="727"/>
      <c r="Z174" s="727"/>
      <c r="AA174" s="727"/>
      <c r="AB174" s="727"/>
      <c r="AC174" s="727"/>
      <c r="AD174" s="727"/>
      <c r="AE174" s="727"/>
      <c r="AF174" s="727"/>
      <c r="AG174" s="727"/>
      <c r="AH174" s="727"/>
      <c r="AI174" s="727"/>
      <c r="AJ174" s="727"/>
      <c r="AK174" s="727"/>
      <c r="AL174" s="727"/>
      <c r="AM174" s="727"/>
      <c r="AN174" s="727"/>
      <c r="AO174" s="727"/>
      <c r="AP174" s="727"/>
      <c r="AQ174" s="727"/>
      <c r="AR174" s="727"/>
      <c r="AS174" s="729"/>
      <c r="AT174" s="729"/>
      <c r="AU174" s="729"/>
      <c r="AV174" s="729"/>
      <c r="AW174" s="729"/>
      <c r="AX174" s="729"/>
      <c r="AY174" s="729"/>
      <c r="AZ174" s="729"/>
      <c r="BA174" s="729"/>
      <c r="BB174" s="729"/>
      <c r="BC174" s="729"/>
      <c r="BD174" s="729"/>
      <c r="BE174" s="729"/>
      <c r="BF174" s="729"/>
      <c r="BG174" s="729"/>
      <c r="BH174" s="729"/>
      <c r="BI174" s="729"/>
      <c r="BJ174" s="729"/>
      <c r="BK174" s="729"/>
      <c r="BL174" s="729"/>
      <c r="BM174" s="729"/>
      <c r="BN174" s="729"/>
      <c r="BO174" s="729"/>
    </row>
    <row r="175" spans="1:67" s="730" customFormat="1" ht="19.5" customHeight="1">
      <c r="A175" s="727"/>
      <c r="B175" s="727"/>
      <c r="C175" s="727"/>
      <c r="D175" s="727"/>
      <c r="E175" s="727"/>
      <c r="F175" s="727"/>
      <c r="G175" s="727"/>
      <c r="H175" s="727"/>
      <c r="I175" s="727"/>
      <c r="J175" s="727"/>
      <c r="K175" s="727"/>
      <c r="L175" s="727"/>
      <c r="M175" s="727"/>
      <c r="N175" s="727"/>
      <c r="O175" s="727"/>
      <c r="P175" s="727"/>
      <c r="Q175" s="727"/>
      <c r="R175" s="727"/>
      <c r="S175" s="727"/>
      <c r="T175" s="727"/>
      <c r="U175" s="727"/>
      <c r="V175" s="727"/>
      <c r="W175" s="727"/>
      <c r="X175" s="727"/>
      <c r="Y175" s="727"/>
      <c r="Z175" s="727"/>
      <c r="AA175" s="727"/>
      <c r="AB175" s="727"/>
      <c r="AC175" s="727"/>
      <c r="AD175" s="727"/>
      <c r="AE175" s="727"/>
      <c r="AF175" s="727"/>
      <c r="AG175" s="727"/>
      <c r="AH175" s="727"/>
      <c r="AI175" s="727"/>
      <c r="AJ175" s="727"/>
      <c r="AK175" s="727"/>
      <c r="AL175" s="727"/>
      <c r="AM175" s="727"/>
      <c r="AN175" s="727"/>
      <c r="AO175" s="727"/>
      <c r="AP175" s="727"/>
      <c r="AQ175" s="727"/>
      <c r="AR175" s="727"/>
      <c r="AS175" s="729"/>
      <c r="AT175" s="729"/>
      <c r="AU175" s="729"/>
      <c r="AV175" s="729"/>
      <c r="AW175" s="729"/>
      <c r="AX175" s="729"/>
      <c r="AY175" s="729"/>
      <c r="AZ175" s="729"/>
      <c r="BA175" s="729"/>
      <c r="BB175" s="729"/>
      <c r="BC175" s="729"/>
      <c r="BD175" s="729"/>
      <c r="BE175" s="729"/>
      <c r="BF175" s="729"/>
      <c r="BG175" s="729"/>
      <c r="BH175" s="729"/>
      <c r="BI175" s="729"/>
      <c r="BJ175" s="729"/>
      <c r="BK175" s="729"/>
      <c r="BL175" s="729"/>
      <c r="BM175" s="729"/>
      <c r="BN175" s="729"/>
      <c r="BO175" s="729"/>
    </row>
    <row r="176" spans="1:67" s="730" customFormat="1" ht="19.5" customHeight="1">
      <c r="A176" s="727"/>
      <c r="B176" s="727"/>
      <c r="C176" s="727"/>
      <c r="D176" s="727"/>
      <c r="E176" s="727"/>
      <c r="F176" s="727"/>
      <c r="G176" s="727"/>
      <c r="H176" s="727"/>
      <c r="I176" s="727"/>
      <c r="J176" s="727"/>
      <c r="K176" s="727"/>
      <c r="L176" s="727"/>
      <c r="M176" s="727"/>
      <c r="N176" s="727"/>
      <c r="O176" s="727"/>
      <c r="P176" s="727"/>
      <c r="Q176" s="727"/>
      <c r="R176" s="727"/>
      <c r="S176" s="727"/>
      <c r="T176" s="727"/>
      <c r="U176" s="727"/>
      <c r="V176" s="727"/>
      <c r="W176" s="727"/>
      <c r="X176" s="727"/>
      <c r="Y176" s="727"/>
      <c r="Z176" s="727"/>
      <c r="AA176" s="727"/>
      <c r="AB176" s="727"/>
      <c r="AC176" s="727"/>
      <c r="AD176" s="727"/>
      <c r="AE176" s="727"/>
      <c r="AF176" s="727"/>
      <c r="AG176" s="727"/>
      <c r="AH176" s="727"/>
      <c r="AI176" s="727"/>
      <c r="AJ176" s="727"/>
      <c r="AK176" s="727"/>
      <c r="AL176" s="727"/>
      <c r="AM176" s="727"/>
      <c r="AN176" s="727"/>
      <c r="AO176" s="727"/>
      <c r="AP176" s="727"/>
      <c r="AQ176" s="727"/>
      <c r="AR176" s="727"/>
      <c r="AS176" s="729"/>
      <c r="AT176" s="729"/>
      <c r="AU176" s="729"/>
      <c r="AV176" s="729"/>
      <c r="AW176" s="729"/>
      <c r="AX176" s="729"/>
      <c r="AY176" s="729"/>
      <c r="AZ176" s="729"/>
      <c r="BA176" s="729"/>
      <c r="BB176" s="729"/>
      <c r="BC176" s="729"/>
      <c r="BD176" s="729"/>
      <c r="BE176" s="729"/>
      <c r="BF176" s="729"/>
      <c r="BG176" s="729"/>
      <c r="BH176" s="729"/>
      <c r="BI176" s="729"/>
      <c r="BJ176" s="729"/>
      <c r="BK176" s="729"/>
      <c r="BL176" s="729"/>
      <c r="BM176" s="729"/>
      <c r="BN176" s="729"/>
      <c r="BO176" s="729"/>
    </row>
    <row r="177" spans="1:67" s="730" customFormat="1" ht="19.5" customHeight="1">
      <c r="A177" s="727"/>
      <c r="B177" s="727"/>
      <c r="C177" s="727"/>
      <c r="D177" s="727"/>
      <c r="E177" s="727"/>
      <c r="F177" s="727"/>
      <c r="G177" s="727"/>
      <c r="H177" s="727"/>
      <c r="I177" s="727"/>
      <c r="J177" s="727"/>
      <c r="K177" s="727"/>
      <c r="L177" s="727"/>
      <c r="M177" s="727"/>
      <c r="N177" s="727"/>
      <c r="O177" s="727"/>
      <c r="P177" s="727"/>
      <c r="Q177" s="727"/>
      <c r="R177" s="727"/>
      <c r="S177" s="727"/>
      <c r="T177" s="727"/>
      <c r="U177" s="727"/>
      <c r="V177" s="727"/>
      <c r="W177" s="727"/>
      <c r="X177" s="727"/>
      <c r="Y177" s="727"/>
      <c r="Z177" s="727"/>
      <c r="AA177" s="727"/>
      <c r="AB177" s="727"/>
      <c r="AC177" s="727"/>
      <c r="AD177" s="727"/>
      <c r="AE177" s="727"/>
      <c r="AF177" s="727"/>
      <c r="AG177" s="727"/>
      <c r="AH177" s="727"/>
      <c r="AI177" s="727"/>
      <c r="AJ177" s="727"/>
      <c r="AK177" s="727"/>
      <c r="AL177" s="727"/>
      <c r="AM177" s="727"/>
      <c r="AN177" s="727"/>
      <c r="AO177" s="727"/>
      <c r="AP177" s="727"/>
      <c r="AQ177" s="727"/>
      <c r="AR177" s="727"/>
      <c r="AS177" s="729"/>
      <c r="AT177" s="729"/>
      <c r="AU177" s="729"/>
      <c r="AV177" s="729"/>
      <c r="AW177" s="729"/>
      <c r="AX177" s="729"/>
      <c r="AY177" s="729"/>
      <c r="AZ177" s="729"/>
      <c r="BA177" s="729"/>
      <c r="BB177" s="729"/>
      <c r="BC177" s="729"/>
      <c r="BD177" s="729"/>
      <c r="BE177" s="729"/>
      <c r="BF177" s="729"/>
      <c r="BG177" s="729"/>
      <c r="BH177" s="729"/>
      <c r="BI177" s="729"/>
      <c r="BJ177" s="729"/>
      <c r="BK177" s="729"/>
      <c r="BL177" s="729"/>
      <c r="BM177" s="729"/>
      <c r="BN177" s="729"/>
      <c r="BO177" s="729"/>
    </row>
    <row r="178" spans="1:67" s="730" customFormat="1" ht="19.5" customHeight="1">
      <c r="A178" s="727"/>
      <c r="B178" s="727"/>
      <c r="C178" s="727"/>
      <c r="D178" s="727"/>
      <c r="E178" s="727"/>
      <c r="F178" s="727"/>
      <c r="G178" s="727"/>
      <c r="H178" s="727"/>
      <c r="I178" s="727"/>
      <c r="J178" s="727"/>
      <c r="K178" s="727"/>
      <c r="L178" s="727"/>
      <c r="M178" s="727"/>
      <c r="N178" s="727"/>
      <c r="O178" s="727"/>
      <c r="P178" s="727"/>
      <c r="Q178" s="727"/>
      <c r="R178" s="727"/>
      <c r="S178" s="727"/>
      <c r="T178" s="727"/>
      <c r="U178" s="727"/>
      <c r="V178" s="727"/>
      <c r="W178" s="727"/>
      <c r="X178" s="727"/>
      <c r="Y178" s="727"/>
      <c r="Z178" s="727"/>
      <c r="AA178" s="727"/>
      <c r="AB178" s="727"/>
      <c r="AC178" s="727"/>
      <c r="AD178" s="727"/>
      <c r="AE178" s="727"/>
      <c r="AF178" s="727"/>
      <c r="AG178" s="727"/>
      <c r="AH178" s="727"/>
      <c r="AI178" s="727"/>
      <c r="AJ178" s="727"/>
      <c r="AK178" s="727"/>
      <c r="AL178" s="727"/>
      <c r="AM178" s="727"/>
      <c r="AN178" s="727"/>
      <c r="AO178" s="727"/>
      <c r="AP178" s="727"/>
      <c r="AQ178" s="727"/>
      <c r="AR178" s="727"/>
      <c r="AS178" s="729"/>
      <c r="AT178" s="729"/>
      <c r="AU178" s="729"/>
      <c r="AV178" s="729"/>
      <c r="AW178" s="729"/>
      <c r="AX178" s="729"/>
      <c r="AY178" s="729"/>
      <c r="AZ178" s="729"/>
      <c r="BA178" s="729"/>
      <c r="BB178" s="729"/>
      <c r="BC178" s="729"/>
      <c r="BD178" s="729"/>
      <c r="BE178" s="729"/>
      <c r="BF178" s="729"/>
      <c r="BG178" s="729"/>
      <c r="BH178" s="729"/>
      <c r="BI178" s="729"/>
      <c r="BJ178" s="729"/>
      <c r="BK178" s="729"/>
      <c r="BL178" s="729"/>
      <c r="BM178" s="729"/>
      <c r="BN178" s="729"/>
      <c r="BO178" s="729"/>
    </row>
    <row r="179" spans="1:67" s="730" customFormat="1" ht="19.5" customHeight="1">
      <c r="A179" s="727"/>
      <c r="B179" s="727"/>
      <c r="C179" s="727"/>
      <c r="D179" s="727"/>
      <c r="E179" s="727"/>
      <c r="F179" s="727"/>
      <c r="G179" s="727"/>
      <c r="H179" s="727"/>
      <c r="I179" s="727"/>
      <c r="J179" s="727"/>
      <c r="K179" s="727"/>
      <c r="L179" s="727"/>
      <c r="M179" s="727"/>
      <c r="N179" s="727"/>
      <c r="O179" s="727"/>
      <c r="P179" s="727"/>
      <c r="Q179" s="727"/>
      <c r="R179" s="727"/>
      <c r="S179" s="727"/>
      <c r="T179" s="727"/>
      <c r="U179" s="727"/>
      <c r="V179" s="727"/>
      <c r="W179" s="727"/>
      <c r="X179" s="727"/>
      <c r="Y179" s="727"/>
      <c r="Z179" s="727"/>
      <c r="AA179" s="727"/>
      <c r="AB179" s="727"/>
      <c r="AC179" s="727"/>
      <c r="AD179" s="727"/>
      <c r="AE179" s="727"/>
      <c r="AF179" s="727"/>
      <c r="AG179" s="727"/>
      <c r="AH179" s="727"/>
      <c r="AI179" s="727"/>
      <c r="AJ179" s="727"/>
      <c r="AK179" s="727"/>
      <c r="AL179" s="727"/>
      <c r="AM179" s="727"/>
      <c r="AN179" s="727"/>
      <c r="AO179" s="727"/>
      <c r="AP179" s="727"/>
      <c r="AQ179" s="727"/>
      <c r="AR179" s="727"/>
      <c r="AS179" s="729"/>
      <c r="AT179" s="729"/>
      <c r="AU179" s="729"/>
      <c r="AV179" s="729"/>
      <c r="AW179" s="729"/>
      <c r="AX179" s="729"/>
      <c r="AY179" s="729"/>
      <c r="AZ179" s="729"/>
      <c r="BA179" s="729"/>
      <c r="BB179" s="729"/>
      <c r="BC179" s="729"/>
      <c r="BD179" s="729"/>
      <c r="BE179" s="729"/>
      <c r="BF179" s="729"/>
      <c r="BG179" s="729"/>
      <c r="BH179" s="729"/>
      <c r="BI179" s="729"/>
      <c r="BJ179" s="729"/>
      <c r="BK179" s="729"/>
      <c r="BL179" s="729"/>
      <c r="BM179" s="729"/>
      <c r="BN179" s="729"/>
      <c r="BO179" s="729"/>
    </row>
    <row r="180" spans="1:67" s="730" customFormat="1" ht="19.5" customHeight="1">
      <c r="A180" s="727"/>
      <c r="B180" s="727"/>
      <c r="C180" s="727"/>
      <c r="D180" s="727"/>
      <c r="E180" s="727"/>
      <c r="F180" s="727"/>
      <c r="G180" s="727"/>
      <c r="H180" s="727"/>
      <c r="I180" s="727"/>
      <c r="J180" s="727"/>
      <c r="K180" s="727"/>
      <c r="L180" s="727"/>
      <c r="M180" s="727"/>
      <c r="N180" s="727"/>
      <c r="O180" s="727"/>
      <c r="P180" s="727"/>
      <c r="Q180" s="727"/>
      <c r="R180" s="727"/>
      <c r="S180" s="727"/>
      <c r="T180" s="727"/>
      <c r="U180" s="727"/>
      <c r="V180" s="727"/>
      <c r="W180" s="727"/>
      <c r="X180" s="727"/>
      <c r="Y180" s="727"/>
      <c r="Z180" s="727"/>
      <c r="AA180" s="727"/>
      <c r="AB180" s="727"/>
      <c r="AC180" s="727"/>
      <c r="AD180" s="727"/>
      <c r="AE180" s="727"/>
      <c r="AF180" s="727"/>
      <c r="AG180" s="727"/>
      <c r="AH180" s="727"/>
      <c r="AI180" s="727"/>
      <c r="AJ180" s="727"/>
      <c r="AK180" s="727"/>
      <c r="AL180" s="727"/>
      <c r="AM180" s="727"/>
      <c r="AN180" s="727"/>
      <c r="AO180" s="727"/>
      <c r="AP180" s="727"/>
      <c r="AQ180" s="727"/>
      <c r="AR180" s="727"/>
      <c r="AS180" s="729"/>
      <c r="AT180" s="729"/>
      <c r="AU180" s="729"/>
      <c r="AV180" s="729"/>
      <c r="AW180" s="729"/>
      <c r="AX180" s="729"/>
      <c r="AY180" s="729"/>
      <c r="AZ180" s="729"/>
      <c r="BA180" s="729"/>
      <c r="BB180" s="729"/>
      <c r="BC180" s="729"/>
      <c r="BD180" s="729"/>
      <c r="BE180" s="729"/>
      <c r="BF180" s="729"/>
      <c r="BG180" s="729"/>
      <c r="BH180" s="729"/>
      <c r="BI180" s="729"/>
      <c r="BJ180" s="729"/>
      <c r="BK180" s="729"/>
      <c r="BL180" s="729"/>
      <c r="BM180" s="729"/>
      <c r="BN180" s="729"/>
      <c r="BO180" s="729"/>
    </row>
    <row r="181" spans="1:67" s="730" customFormat="1" ht="19.5" customHeight="1">
      <c r="A181" s="727"/>
      <c r="B181" s="727"/>
      <c r="C181" s="727"/>
      <c r="D181" s="727"/>
      <c r="E181" s="727"/>
      <c r="F181" s="727"/>
      <c r="G181" s="727"/>
      <c r="H181" s="727"/>
      <c r="I181" s="727"/>
      <c r="J181" s="727"/>
      <c r="K181" s="727"/>
      <c r="L181" s="727"/>
      <c r="M181" s="727"/>
      <c r="N181" s="727"/>
      <c r="O181" s="727"/>
      <c r="P181" s="727"/>
      <c r="Q181" s="727"/>
      <c r="R181" s="727"/>
      <c r="S181" s="727"/>
      <c r="T181" s="727"/>
      <c r="U181" s="727"/>
      <c r="V181" s="727"/>
      <c r="W181" s="727"/>
      <c r="X181" s="727"/>
      <c r="Y181" s="727"/>
      <c r="Z181" s="727"/>
      <c r="AA181" s="727"/>
      <c r="AB181" s="727"/>
      <c r="AC181" s="727"/>
      <c r="AD181" s="727"/>
      <c r="AE181" s="727"/>
      <c r="AF181" s="727"/>
      <c r="AG181" s="727"/>
      <c r="AH181" s="727"/>
      <c r="AI181" s="727"/>
      <c r="AJ181" s="727"/>
      <c r="AK181" s="727"/>
      <c r="AL181" s="727"/>
      <c r="AM181" s="727"/>
      <c r="AN181" s="727"/>
      <c r="AO181" s="727"/>
      <c r="AP181" s="727"/>
      <c r="AQ181" s="727"/>
      <c r="AR181" s="727"/>
      <c r="AS181" s="729"/>
      <c r="AT181" s="729"/>
      <c r="AU181" s="729"/>
      <c r="AV181" s="729"/>
      <c r="AW181" s="729"/>
      <c r="AX181" s="729"/>
      <c r="AY181" s="729"/>
      <c r="AZ181" s="729"/>
      <c r="BA181" s="729"/>
      <c r="BB181" s="729"/>
      <c r="BC181" s="729"/>
      <c r="BD181" s="729"/>
      <c r="BE181" s="729"/>
      <c r="BF181" s="729"/>
      <c r="BG181" s="729"/>
      <c r="BH181" s="729"/>
      <c r="BI181" s="729"/>
      <c r="BJ181" s="729"/>
      <c r="BK181" s="729"/>
      <c r="BL181" s="729"/>
      <c r="BM181" s="729"/>
      <c r="BN181" s="729"/>
      <c r="BO181" s="729"/>
    </row>
    <row r="182" spans="1:67" s="730" customFormat="1" ht="19.5" customHeight="1">
      <c r="A182" s="727"/>
      <c r="B182" s="727"/>
      <c r="C182" s="727"/>
      <c r="D182" s="727"/>
      <c r="E182" s="727"/>
      <c r="F182" s="727"/>
      <c r="G182" s="727"/>
      <c r="H182" s="727"/>
      <c r="I182" s="727"/>
      <c r="J182" s="727"/>
      <c r="K182" s="727"/>
      <c r="L182" s="727"/>
      <c r="M182" s="727"/>
      <c r="N182" s="727"/>
      <c r="O182" s="727"/>
      <c r="P182" s="727"/>
      <c r="Q182" s="727"/>
      <c r="R182" s="727"/>
      <c r="S182" s="727"/>
      <c r="T182" s="727"/>
      <c r="U182" s="727"/>
      <c r="V182" s="727"/>
      <c r="W182" s="727"/>
      <c r="X182" s="727"/>
      <c r="Y182" s="727"/>
      <c r="Z182" s="727"/>
      <c r="AA182" s="727"/>
      <c r="AB182" s="727"/>
      <c r="AC182" s="727"/>
      <c r="AD182" s="727"/>
      <c r="AE182" s="727"/>
      <c r="AF182" s="727"/>
      <c r="AG182" s="727"/>
      <c r="AH182" s="727"/>
      <c r="AI182" s="727"/>
      <c r="AJ182" s="727"/>
      <c r="AK182" s="727"/>
      <c r="AL182" s="727"/>
      <c r="AM182" s="727"/>
      <c r="AN182" s="727"/>
      <c r="AO182" s="727"/>
      <c r="AP182" s="727"/>
      <c r="AQ182" s="727"/>
      <c r="AR182" s="727"/>
      <c r="AS182" s="729"/>
      <c r="AT182" s="729"/>
      <c r="AU182" s="729"/>
      <c r="AV182" s="729"/>
      <c r="AW182" s="729"/>
      <c r="AX182" s="729"/>
      <c r="AY182" s="729"/>
      <c r="AZ182" s="729"/>
      <c r="BA182" s="729"/>
      <c r="BB182" s="729"/>
      <c r="BC182" s="729"/>
      <c r="BD182" s="729"/>
      <c r="BE182" s="729"/>
      <c r="BF182" s="729"/>
      <c r="BG182" s="729"/>
      <c r="BH182" s="729"/>
      <c r="BI182" s="729"/>
      <c r="BJ182" s="729"/>
      <c r="BK182" s="729"/>
      <c r="BL182" s="729"/>
      <c r="BM182" s="729"/>
      <c r="BN182" s="729"/>
      <c r="BO182" s="729"/>
    </row>
    <row r="183" spans="1:67" s="730" customFormat="1" ht="19.5" customHeight="1">
      <c r="A183" s="727"/>
      <c r="B183" s="727"/>
      <c r="C183" s="727"/>
      <c r="D183" s="727"/>
      <c r="E183" s="727"/>
      <c r="F183" s="727"/>
      <c r="G183" s="727"/>
      <c r="H183" s="727"/>
      <c r="I183" s="727"/>
      <c r="J183" s="727"/>
      <c r="K183" s="727"/>
      <c r="L183" s="727"/>
      <c r="M183" s="727"/>
      <c r="N183" s="727"/>
      <c r="O183" s="727"/>
      <c r="P183" s="727"/>
      <c r="Q183" s="727"/>
      <c r="R183" s="727"/>
      <c r="S183" s="727"/>
      <c r="T183" s="727"/>
      <c r="U183" s="727"/>
      <c r="V183" s="727"/>
      <c r="W183" s="727"/>
      <c r="X183" s="727"/>
      <c r="Y183" s="727"/>
      <c r="Z183" s="727"/>
      <c r="AA183" s="727"/>
      <c r="AB183" s="727"/>
      <c r="AC183" s="727"/>
      <c r="AD183" s="727"/>
      <c r="AE183" s="727"/>
      <c r="AF183" s="727"/>
      <c r="AG183" s="727"/>
      <c r="AH183" s="727"/>
      <c r="AI183" s="727"/>
      <c r="AJ183" s="727"/>
      <c r="AK183" s="727"/>
      <c r="AL183" s="727"/>
      <c r="AM183" s="727"/>
      <c r="AN183" s="727"/>
      <c r="AO183" s="727"/>
      <c r="AP183" s="727"/>
      <c r="AQ183" s="727"/>
      <c r="AR183" s="727"/>
      <c r="AS183" s="729"/>
      <c r="AT183" s="729"/>
      <c r="AU183" s="729"/>
      <c r="AV183" s="729"/>
      <c r="AW183" s="729"/>
      <c r="AX183" s="729"/>
      <c r="AY183" s="729"/>
      <c r="AZ183" s="729"/>
      <c r="BA183" s="729"/>
      <c r="BB183" s="729"/>
      <c r="BC183" s="729"/>
      <c r="BD183" s="729"/>
      <c r="BE183" s="729"/>
      <c r="BF183" s="729"/>
      <c r="BG183" s="729"/>
      <c r="BH183" s="729"/>
      <c r="BI183" s="729"/>
      <c r="BJ183" s="729"/>
      <c r="BK183" s="729"/>
      <c r="BL183" s="729"/>
      <c r="BM183" s="729"/>
      <c r="BN183" s="729"/>
      <c r="BO183" s="729"/>
    </row>
    <row r="184" spans="1:67" s="730" customFormat="1" ht="19.5" customHeight="1">
      <c r="A184" s="727"/>
      <c r="B184" s="727"/>
      <c r="C184" s="727"/>
      <c r="D184" s="727"/>
      <c r="E184" s="727"/>
      <c r="F184" s="727"/>
      <c r="G184" s="727"/>
      <c r="H184" s="727"/>
      <c r="I184" s="727"/>
      <c r="J184" s="727"/>
      <c r="K184" s="727"/>
      <c r="L184" s="727"/>
      <c r="M184" s="727"/>
      <c r="N184" s="727"/>
      <c r="O184" s="727"/>
      <c r="P184" s="727"/>
      <c r="Q184" s="727"/>
      <c r="R184" s="727"/>
      <c r="S184" s="727"/>
      <c r="T184" s="727"/>
      <c r="U184" s="727"/>
      <c r="V184" s="727"/>
      <c r="W184" s="727"/>
      <c r="X184" s="727"/>
      <c r="Y184" s="727"/>
      <c r="Z184" s="727"/>
      <c r="AA184" s="727"/>
      <c r="AB184" s="727"/>
      <c r="AC184" s="727"/>
      <c r="AD184" s="727"/>
      <c r="AE184" s="727"/>
      <c r="AF184" s="727"/>
      <c r="AG184" s="727"/>
      <c r="AH184" s="727"/>
      <c r="AI184" s="727"/>
      <c r="AJ184" s="727"/>
      <c r="AK184" s="727"/>
      <c r="AL184" s="727"/>
      <c r="AM184" s="727"/>
      <c r="AN184" s="727"/>
      <c r="AO184" s="727"/>
      <c r="AP184" s="727"/>
      <c r="AQ184" s="727"/>
      <c r="AR184" s="727"/>
      <c r="AS184" s="729"/>
      <c r="AT184" s="729"/>
      <c r="AU184" s="729"/>
      <c r="AV184" s="729"/>
      <c r="AW184" s="729"/>
      <c r="AX184" s="729"/>
      <c r="AY184" s="729"/>
      <c r="AZ184" s="729"/>
      <c r="BA184" s="729"/>
      <c r="BB184" s="729"/>
      <c r="BC184" s="729"/>
      <c r="BD184" s="729"/>
      <c r="BE184" s="729"/>
      <c r="BF184" s="729"/>
      <c r="BG184" s="729"/>
      <c r="BH184" s="729"/>
      <c r="BI184" s="729"/>
      <c r="BJ184" s="729"/>
      <c r="BK184" s="729"/>
      <c r="BL184" s="729"/>
      <c r="BM184" s="729"/>
      <c r="BN184" s="729"/>
      <c r="BO184" s="729"/>
    </row>
    <row r="185" spans="1:67" s="730" customFormat="1" ht="19.5" customHeight="1">
      <c r="A185" s="727"/>
      <c r="B185" s="727"/>
      <c r="C185" s="727"/>
      <c r="D185" s="727"/>
      <c r="E185" s="727"/>
      <c r="F185" s="727"/>
      <c r="G185" s="727"/>
      <c r="H185" s="727"/>
      <c r="I185" s="727"/>
      <c r="J185" s="727"/>
      <c r="K185" s="727"/>
      <c r="L185" s="727"/>
      <c r="M185" s="727"/>
      <c r="N185" s="727"/>
      <c r="O185" s="727"/>
      <c r="P185" s="727"/>
      <c r="Q185" s="727"/>
      <c r="R185" s="727"/>
      <c r="S185" s="727"/>
      <c r="T185" s="727"/>
      <c r="U185" s="727"/>
      <c r="V185" s="727"/>
      <c r="W185" s="727"/>
      <c r="X185" s="727"/>
      <c r="Y185" s="727"/>
      <c r="Z185" s="727"/>
      <c r="AA185" s="727"/>
      <c r="AB185" s="727"/>
      <c r="AC185" s="727"/>
      <c r="AD185" s="727"/>
      <c r="AE185" s="727"/>
      <c r="AF185" s="727"/>
      <c r="AG185" s="727"/>
      <c r="AH185" s="727"/>
      <c r="AI185" s="727"/>
      <c r="AJ185" s="727"/>
      <c r="AK185" s="727"/>
      <c r="AL185" s="727"/>
      <c r="AM185" s="727"/>
      <c r="AN185" s="727"/>
      <c r="AO185" s="727"/>
      <c r="AP185" s="727"/>
      <c r="AQ185" s="727"/>
      <c r="AR185" s="727"/>
      <c r="AS185" s="729"/>
      <c r="AT185" s="729"/>
      <c r="AU185" s="729"/>
      <c r="AV185" s="729"/>
      <c r="AW185" s="729"/>
      <c r="AX185" s="729"/>
      <c r="AY185" s="729"/>
      <c r="AZ185" s="729"/>
      <c r="BA185" s="729"/>
      <c r="BB185" s="729"/>
      <c r="BC185" s="729"/>
      <c r="BD185" s="729"/>
      <c r="BE185" s="729"/>
      <c r="BF185" s="729"/>
      <c r="BG185" s="729"/>
      <c r="BH185" s="729"/>
      <c r="BI185" s="729"/>
      <c r="BJ185" s="729"/>
      <c r="BK185" s="729"/>
      <c r="BL185" s="729"/>
      <c r="BM185" s="729"/>
      <c r="BN185" s="729"/>
      <c r="BO185" s="729"/>
    </row>
    <row r="186" spans="1:67" s="730" customFormat="1" ht="19.5" customHeight="1">
      <c r="A186" s="727"/>
      <c r="B186" s="727"/>
      <c r="C186" s="727"/>
      <c r="D186" s="727"/>
      <c r="E186" s="727"/>
      <c r="F186" s="727"/>
      <c r="G186" s="727"/>
      <c r="H186" s="727"/>
      <c r="I186" s="727"/>
      <c r="J186" s="727"/>
      <c r="K186" s="727"/>
      <c r="L186" s="727"/>
      <c r="M186" s="727"/>
      <c r="N186" s="727"/>
      <c r="O186" s="727"/>
      <c r="P186" s="727"/>
      <c r="Q186" s="727"/>
      <c r="R186" s="727"/>
      <c r="S186" s="727"/>
      <c r="T186" s="727"/>
      <c r="U186" s="727"/>
      <c r="V186" s="727"/>
      <c r="W186" s="727"/>
      <c r="X186" s="727"/>
      <c r="Y186" s="727"/>
      <c r="Z186" s="727"/>
      <c r="AA186" s="727"/>
      <c r="AB186" s="727"/>
      <c r="AC186" s="727"/>
      <c r="AD186" s="727"/>
      <c r="AE186" s="727"/>
      <c r="AF186" s="727"/>
      <c r="AG186" s="727"/>
      <c r="AH186" s="727"/>
      <c r="AI186" s="727"/>
      <c r="AJ186" s="727"/>
      <c r="AK186" s="727"/>
      <c r="AL186" s="727"/>
      <c r="AM186" s="727"/>
      <c r="AN186" s="727"/>
      <c r="AO186" s="727"/>
      <c r="AP186" s="727"/>
      <c r="AQ186" s="727"/>
      <c r="AR186" s="727"/>
      <c r="AS186" s="729"/>
      <c r="AT186" s="729"/>
      <c r="AU186" s="729"/>
      <c r="AV186" s="729"/>
      <c r="AW186" s="729"/>
      <c r="AX186" s="729"/>
      <c r="AY186" s="729"/>
      <c r="AZ186" s="729"/>
      <c r="BA186" s="729"/>
      <c r="BB186" s="729"/>
      <c r="BC186" s="729"/>
      <c r="BD186" s="729"/>
      <c r="BE186" s="729"/>
      <c r="BF186" s="729"/>
      <c r="BG186" s="729"/>
      <c r="BH186" s="729"/>
      <c r="BI186" s="729"/>
      <c r="BJ186" s="729"/>
      <c r="BK186" s="729"/>
      <c r="BL186" s="729"/>
      <c r="BM186" s="729"/>
      <c r="BN186" s="729"/>
      <c r="BO186" s="729"/>
    </row>
    <row r="187" spans="1:67" s="730" customFormat="1" ht="19.5" customHeight="1">
      <c r="A187" s="727"/>
      <c r="B187" s="727"/>
      <c r="C187" s="727"/>
      <c r="D187" s="727"/>
      <c r="E187" s="727"/>
      <c r="F187" s="727"/>
      <c r="G187" s="727"/>
      <c r="H187" s="727"/>
      <c r="I187" s="727"/>
      <c r="J187" s="727"/>
      <c r="K187" s="727"/>
      <c r="L187" s="727"/>
      <c r="M187" s="727"/>
      <c r="N187" s="727"/>
      <c r="O187" s="727"/>
      <c r="P187" s="727"/>
      <c r="Q187" s="727"/>
      <c r="R187" s="727"/>
      <c r="S187" s="727"/>
      <c r="T187" s="727"/>
      <c r="U187" s="727"/>
      <c r="V187" s="727"/>
      <c r="W187" s="727"/>
      <c r="X187" s="727"/>
      <c r="Y187" s="727"/>
      <c r="Z187" s="727"/>
      <c r="AA187" s="727"/>
      <c r="AB187" s="727"/>
      <c r="AC187" s="727"/>
      <c r="AD187" s="727"/>
      <c r="AE187" s="727"/>
      <c r="AF187" s="727"/>
      <c r="AG187" s="727"/>
      <c r="AH187" s="727"/>
      <c r="AI187" s="727"/>
      <c r="AJ187" s="727"/>
      <c r="AK187" s="727"/>
      <c r="AL187" s="727"/>
      <c r="AM187" s="727"/>
      <c r="AN187" s="727"/>
      <c r="AO187" s="727"/>
      <c r="AP187" s="727"/>
      <c r="AQ187" s="727"/>
      <c r="AR187" s="727"/>
      <c r="AS187" s="729"/>
      <c r="AT187" s="729"/>
      <c r="AU187" s="729"/>
      <c r="AV187" s="729"/>
      <c r="AW187" s="729"/>
      <c r="AX187" s="729"/>
      <c r="AY187" s="729"/>
      <c r="AZ187" s="729"/>
      <c r="BA187" s="729"/>
      <c r="BB187" s="729"/>
      <c r="BC187" s="729"/>
      <c r="BD187" s="729"/>
      <c r="BE187" s="729"/>
      <c r="BF187" s="729"/>
      <c r="BG187" s="729"/>
      <c r="BH187" s="729"/>
      <c r="BI187" s="729"/>
      <c r="BJ187" s="729"/>
      <c r="BK187" s="729"/>
      <c r="BL187" s="729"/>
      <c r="BM187" s="729"/>
      <c r="BN187" s="729"/>
      <c r="BO187" s="729"/>
    </row>
    <row r="188" spans="1:67" s="730" customFormat="1" ht="19.5" customHeight="1">
      <c r="A188" s="727"/>
      <c r="B188" s="727"/>
      <c r="C188" s="727"/>
      <c r="D188" s="727"/>
      <c r="E188" s="727"/>
      <c r="F188" s="727"/>
      <c r="G188" s="727"/>
      <c r="H188" s="727"/>
      <c r="I188" s="727"/>
      <c r="J188" s="727"/>
      <c r="K188" s="727"/>
      <c r="L188" s="727"/>
      <c r="M188" s="727"/>
      <c r="N188" s="727"/>
      <c r="O188" s="727"/>
      <c r="P188" s="727"/>
      <c r="Q188" s="727"/>
      <c r="R188" s="727"/>
      <c r="S188" s="727"/>
      <c r="T188" s="727"/>
      <c r="U188" s="727"/>
      <c r="V188" s="727"/>
      <c r="W188" s="727"/>
      <c r="X188" s="727"/>
      <c r="Y188" s="727"/>
      <c r="Z188" s="727"/>
      <c r="AA188" s="727"/>
      <c r="AB188" s="727"/>
      <c r="AC188" s="727"/>
      <c r="AD188" s="727"/>
      <c r="AE188" s="727"/>
      <c r="AF188" s="727"/>
      <c r="AG188" s="727"/>
      <c r="AH188" s="727"/>
      <c r="AI188" s="727"/>
      <c r="AJ188" s="727"/>
      <c r="AK188" s="727"/>
      <c r="AL188" s="727"/>
      <c r="AM188" s="727"/>
      <c r="AN188" s="727"/>
      <c r="AO188" s="727"/>
      <c r="AP188" s="727"/>
      <c r="AQ188" s="727"/>
      <c r="AR188" s="727"/>
      <c r="AS188" s="729"/>
      <c r="AT188" s="729"/>
      <c r="AU188" s="729"/>
      <c r="AV188" s="729"/>
      <c r="AW188" s="729"/>
      <c r="AX188" s="729"/>
      <c r="AY188" s="729"/>
      <c r="AZ188" s="729"/>
      <c r="BA188" s="729"/>
      <c r="BB188" s="729"/>
      <c r="BC188" s="729"/>
      <c r="BD188" s="729"/>
      <c r="BE188" s="729"/>
      <c r="BF188" s="729"/>
      <c r="BG188" s="729"/>
      <c r="BH188" s="729"/>
      <c r="BI188" s="729"/>
      <c r="BJ188" s="729"/>
      <c r="BK188" s="729"/>
      <c r="BL188" s="729"/>
      <c r="BM188" s="729"/>
      <c r="BN188" s="729"/>
      <c r="BO188" s="729"/>
    </row>
    <row r="189" spans="1:67" s="730" customFormat="1" ht="19.5" customHeight="1">
      <c r="A189" s="727"/>
      <c r="B189" s="727"/>
      <c r="C189" s="727"/>
      <c r="D189" s="727"/>
      <c r="E189" s="727"/>
      <c r="F189" s="727"/>
      <c r="G189" s="727"/>
      <c r="H189" s="727"/>
      <c r="I189" s="727"/>
      <c r="J189" s="727"/>
      <c r="K189" s="727"/>
      <c r="L189" s="727"/>
      <c r="M189" s="727"/>
      <c r="N189" s="727"/>
      <c r="O189" s="727"/>
      <c r="P189" s="727"/>
      <c r="Q189" s="727"/>
      <c r="R189" s="727"/>
      <c r="S189" s="727"/>
      <c r="T189" s="727"/>
      <c r="U189" s="727"/>
      <c r="V189" s="727"/>
      <c r="W189" s="727"/>
      <c r="X189" s="727"/>
      <c r="Y189" s="727"/>
      <c r="Z189" s="727"/>
      <c r="AA189" s="727"/>
      <c r="AB189" s="727"/>
      <c r="AC189" s="727"/>
      <c r="AD189" s="727"/>
      <c r="AE189" s="727"/>
      <c r="AF189" s="727"/>
      <c r="AG189" s="727"/>
      <c r="AH189" s="727"/>
      <c r="AI189" s="727"/>
      <c r="AJ189" s="727"/>
      <c r="AK189" s="727"/>
      <c r="AL189" s="727"/>
      <c r="AM189" s="727"/>
      <c r="AN189" s="727"/>
      <c r="AO189" s="727"/>
      <c r="AP189" s="727"/>
      <c r="AQ189" s="727"/>
      <c r="AR189" s="727"/>
      <c r="AS189" s="729"/>
      <c r="AT189" s="729"/>
      <c r="AU189" s="729"/>
      <c r="AV189" s="729"/>
      <c r="AW189" s="729"/>
      <c r="AX189" s="729"/>
      <c r="AY189" s="729"/>
      <c r="AZ189" s="729"/>
      <c r="BA189" s="729"/>
      <c r="BB189" s="729"/>
      <c r="BC189" s="729"/>
      <c r="BD189" s="729"/>
      <c r="BE189" s="729"/>
      <c r="BF189" s="729"/>
      <c r="BG189" s="729"/>
      <c r="BH189" s="729"/>
      <c r="BI189" s="729"/>
      <c r="BJ189" s="729"/>
      <c r="BK189" s="729"/>
      <c r="BL189" s="729"/>
      <c r="BM189" s="729"/>
      <c r="BN189" s="729"/>
      <c r="BO189" s="729"/>
    </row>
    <row r="190" spans="1:67" s="730" customFormat="1" ht="19.5" customHeight="1">
      <c r="A190" s="727"/>
      <c r="B190" s="727"/>
      <c r="C190" s="727"/>
      <c r="D190" s="727"/>
      <c r="E190" s="727"/>
      <c r="F190" s="727"/>
      <c r="G190" s="727"/>
      <c r="H190" s="727"/>
      <c r="I190" s="727"/>
      <c r="J190" s="727"/>
      <c r="K190" s="727"/>
      <c r="L190" s="727"/>
      <c r="M190" s="727"/>
      <c r="N190" s="727"/>
      <c r="O190" s="727"/>
      <c r="P190" s="727"/>
      <c r="Q190" s="727"/>
      <c r="R190" s="727"/>
      <c r="S190" s="727"/>
      <c r="T190" s="727"/>
      <c r="U190" s="727"/>
      <c r="V190" s="727"/>
      <c r="W190" s="727"/>
      <c r="X190" s="727"/>
      <c r="Y190" s="727"/>
      <c r="Z190" s="727"/>
      <c r="AA190" s="727"/>
      <c r="AB190" s="727"/>
      <c r="AC190" s="727"/>
      <c r="AD190" s="727"/>
      <c r="AE190" s="727"/>
      <c r="AF190" s="727"/>
      <c r="AG190" s="727"/>
      <c r="AH190" s="727"/>
      <c r="AI190" s="727"/>
      <c r="AJ190" s="727"/>
      <c r="AK190" s="727"/>
      <c r="AL190" s="727"/>
      <c r="AM190" s="727"/>
      <c r="AN190" s="727"/>
      <c r="AO190" s="727"/>
      <c r="AP190" s="727"/>
      <c r="AQ190" s="727"/>
      <c r="AR190" s="727"/>
      <c r="AS190" s="729"/>
      <c r="AT190" s="729"/>
      <c r="AU190" s="729"/>
      <c r="AV190" s="729"/>
      <c r="AW190" s="729"/>
      <c r="AX190" s="729"/>
      <c r="AY190" s="729"/>
      <c r="AZ190" s="729"/>
      <c r="BA190" s="729"/>
      <c r="BB190" s="729"/>
      <c r="BC190" s="729"/>
      <c r="BD190" s="729"/>
      <c r="BE190" s="729"/>
      <c r="BF190" s="729"/>
      <c r="BG190" s="729"/>
      <c r="BH190" s="729"/>
      <c r="BI190" s="729"/>
      <c r="BJ190" s="729"/>
      <c r="BK190" s="729"/>
      <c r="BL190" s="729"/>
      <c r="BM190" s="729"/>
      <c r="BN190" s="729"/>
      <c r="BO190" s="729"/>
    </row>
    <row r="191" spans="1:67" s="730" customFormat="1" ht="19.5" customHeight="1">
      <c r="A191" s="727"/>
      <c r="B191" s="727"/>
      <c r="C191" s="727"/>
      <c r="D191" s="727"/>
      <c r="E191" s="727"/>
      <c r="F191" s="727"/>
      <c r="G191" s="727"/>
      <c r="H191" s="727"/>
      <c r="I191" s="727"/>
      <c r="J191" s="727"/>
      <c r="K191" s="727"/>
      <c r="L191" s="727"/>
      <c r="M191" s="727"/>
      <c r="N191" s="727"/>
      <c r="O191" s="727"/>
      <c r="P191" s="727"/>
      <c r="Q191" s="727"/>
      <c r="R191" s="727"/>
      <c r="S191" s="727"/>
      <c r="T191" s="727"/>
      <c r="U191" s="727"/>
      <c r="V191" s="727"/>
      <c r="W191" s="727"/>
      <c r="X191" s="727"/>
      <c r="Y191" s="727"/>
      <c r="Z191" s="727"/>
      <c r="AA191" s="727"/>
      <c r="AB191" s="727"/>
      <c r="AC191" s="727"/>
      <c r="AD191" s="727"/>
      <c r="AE191" s="727"/>
      <c r="AF191" s="727"/>
      <c r="AG191" s="727"/>
      <c r="AH191" s="727"/>
      <c r="AI191" s="727"/>
      <c r="AJ191" s="727"/>
      <c r="AK191" s="727"/>
      <c r="AL191" s="727"/>
      <c r="AM191" s="727"/>
      <c r="AN191" s="727"/>
      <c r="AO191" s="727"/>
      <c r="AP191" s="727"/>
      <c r="AQ191" s="727"/>
      <c r="AR191" s="727"/>
      <c r="AS191" s="729"/>
      <c r="AT191" s="729"/>
      <c r="AU191" s="729"/>
      <c r="AV191" s="729"/>
      <c r="AW191" s="729"/>
      <c r="AX191" s="729"/>
      <c r="AY191" s="729"/>
      <c r="AZ191" s="729"/>
      <c r="BA191" s="729"/>
      <c r="BB191" s="729"/>
      <c r="BC191" s="729"/>
      <c r="BD191" s="729"/>
      <c r="BE191" s="729"/>
      <c r="BF191" s="729"/>
      <c r="BG191" s="729"/>
      <c r="BH191" s="729"/>
      <c r="BI191" s="729"/>
      <c r="BJ191" s="729"/>
      <c r="BK191" s="729"/>
      <c r="BL191" s="729"/>
      <c r="BM191" s="729"/>
      <c r="BN191" s="729"/>
      <c r="BO191" s="729"/>
    </row>
    <row r="192" spans="1:67" s="730" customFormat="1" ht="19.5" customHeight="1">
      <c r="A192" s="727"/>
      <c r="B192" s="727"/>
      <c r="C192" s="727"/>
      <c r="D192" s="727"/>
      <c r="E192" s="727"/>
      <c r="F192" s="727"/>
      <c r="G192" s="727"/>
      <c r="H192" s="727"/>
      <c r="I192" s="727"/>
      <c r="J192" s="727"/>
      <c r="K192" s="727"/>
      <c r="L192" s="727"/>
      <c r="M192" s="727"/>
      <c r="N192" s="727"/>
      <c r="O192" s="727"/>
      <c r="P192" s="727"/>
      <c r="Q192" s="727"/>
      <c r="R192" s="727"/>
      <c r="S192" s="727"/>
      <c r="T192" s="727"/>
      <c r="U192" s="727"/>
      <c r="V192" s="727"/>
      <c r="W192" s="727"/>
      <c r="X192" s="727"/>
      <c r="Y192" s="727"/>
      <c r="Z192" s="727"/>
      <c r="AA192" s="727"/>
      <c r="AB192" s="727"/>
      <c r="AC192" s="727"/>
      <c r="AD192" s="727"/>
      <c r="AE192" s="727"/>
      <c r="AF192" s="727"/>
      <c r="AG192" s="727"/>
      <c r="AH192" s="727"/>
      <c r="AI192" s="727"/>
      <c r="AJ192" s="727"/>
      <c r="AK192" s="727"/>
      <c r="AL192" s="727"/>
      <c r="AM192" s="727"/>
      <c r="AN192" s="727"/>
      <c r="AO192" s="727"/>
      <c r="AP192" s="727"/>
      <c r="AQ192" s="727"/>
      <c r="AR192" s="727"/>
      <c r="AS192" s="729"/>
      <c r="AT192" s="729"/>
      <c r="AU192" s="729"/>
      <c r="AV192" s="729"/>
      <c r="AW192" s="729"/>
      <c r="AX192" s="729"/>
      <c r="AY192" s="729"/>
      <c r="AZ192" s="729"/>
      <c r="BA192" s="729"/>
      <c r="BB192" s="729"/>
      <c r="BC192" s="729"/>
      <c r="BD192" s="729"/>
      <c r="BE192" s="729"/>
      <c r="BF192" s="729"/>
      <c r="BG192" s="729"/>
      <c r="BH192" s="729"/>
      <c r="BI192" s="729"/>
      <c r="BJ192" s="729"/>
      <c r="BK192" s="729"/>
      <c r="BL192" s="729"/>
      <c r="BM192" s="729"/>
      <c r="BN192" s="729"/>
      <c r="BO192" s="729"/>
    </row>
    <row r="193" spans="1:67" s="730" customFormat="1" ht="19.5" customHeight="1">
      <c r="A193" s="727"/>
      <c r="B193" s="727"/>
      <c r="C193" s="727"/>
      <c r="D193" s="727"/>
      <c r="E193" s="727"/>
      <c r="F193" s="727"/>
      <c r="G193" s="727"/>
      <c r="H193" s="727"/>
      <c r="I193" s="727"/>
      <c r="J193" s="727"/>
      <c r="K193" s="727"/>
      <c r="L193" s="727"/>
      <c r="M193" s="727"/>
      <c r="N193" s="727"/>
      <c r="O193" s="727"/>
      <c r="P193" s="727"/>
      <c r="Q193" s="727"/>
      <c r="R193" s="727"/>
      <c r="S193" s="727"/>
      <c r="T193" s="727"/>
      <c r="U193" s="727"/>
      <c r="V193" s="727"/>
      <c r="W193" s="727"/>
      <c r="X193" s="727"/>
      <c r="Y193" s="727"/>
      <c r="Z193" s="727"/>
      <c r="AA193" s="727"/>
      <c r="AB193" s="727"/>
      <c r="AC193" s="727"/>
      <c r="AD193" s="727"/>
      <c r="AE193" s="727"/>
      <c r="AF193" s="727"/>
      <c r="AG193" s="727"/>
      <c r="AH193" s="727"/>
      <c r="AI193" s="727"/>
      <c r="AJ193" s="727"/>
      <c r="AK193" s="727"/>
      <c r="AL193" s="727"/>
      <c r="AM193" s="727"/>
      <c r="AN193" s="727"/>
      <c r="AO193" s="727"/>
      <c r="AP193" s="727"/>
      <c r="AQ193" s="727"/>
      <c r="AR193" s="727"/>
      <c r="AS193" s="729"/>
      <c r="AT193" s="729"/>
      <c r="AU193" s="729"/>
      <c r="AV193" s="729"/>
      <c r="AW193" s="729"/>
      <c r="AX193" s="729"/>
      <c r="AY193" s="729"/>
      <c r="AZ193" s="729"/>
      <c r="BA193" s="729"/>
      <c r="BB193" s="729"/>
      <c r="BC193" s="729"/>
      <c r="BD193" s="729"/>
      <c r="BE193" s="729"/>
      <c r="BF193" s="729"/>
      <c r="BG193" s="729"/>
      <c r="BH193" s="729"/>
      <c r="BI193" s="729"/>
      <c r="BJ193" s="729"/>
      <c r="BK193" s="729"/>
      <c r="BL193" s="729"/>
      <c r="BM193" s="729"/>
      <c r="BN193" s="729"/>
      <c r="BO193" s="729"/>
    </row>
    <row r="194" spans="1:67" s="730" customFormat="1" ht="19.5" customHeight="1">
      <c r="A194" s="727"/>
      <c r="B194" s="727"/>
      <c r="C194" s="727"/>
      <c r="D194" s="727"/>
      <c r="E194" s="727"/>
      <c r="F194" s="727"/>
      <c r="G194" s="727"/>
      <c r="H194" s="727"/>
      <c r="I194" s="727"/>
      <c r="J194" s="727"/>
      <c r="K194" s="727"/>
      <c r="L194" s="727"/>
      <c r="M194" s="727"/>
      <c r="N194" s="727"/>
      <c r="O194" s="727"/>
      <c r="P194" s="727"/>
      <c r="Q194" s="727"/>
      <c r="R194" s="727"/>
      <c r="S194" s="727"/>
      <c r="T194" s="727"/>
      <c r="U194" s="727"/>
      <c r="V194" s="727"/>
      <c r="W194" s="727"/>
      <c r="X194" s="727"/>
      <c r="Y194" s="727"/>
      <c r="Z194" s="727"/>
      <c r="AA194" s="727"/>
      <c r="AB194" s="727"/>
      <c r="AC194" s="727"/>
      <c r="AD194" s="727"/>
      <c r="AE194" s="727"/>
      <c r="AF194" s="727"/>
      <c r="AG194" s="727"/>
      <c r="AH194" s="727"/>
      <c r="AI194" s="727"/>
      <c r="AJ194" s="727"/>
      <c r="AK194" s="727"/>
      <c r="AL194" s="727"/>
      <c r="AM194" s="727"/>
      <c r="AN194" s="727"/>
      <c r="AO194" s="727"/>
      <c r="AP194" s="727"/>
      <c r="AQ194" s="727"/>
      <c r="AR194" s="727"/>
      <c r="AS194" s="729"/>
      <c r="AT194" s="729"/>
      <c r="AU194" s="729"/>
      <c r="AV194" s="729"/>
      <c r="AW194" s="729"/>
      <c r="AX194" s="729"/>
      <c r="AY194" s="729"/>
      <c r="AZ194" s="729"/>
      <c r="BA194" s="729"/>
      <c r="BB194" s="729"/>
      <c r="BC194" s="729"/>
      <c r="BD194" s="729"/>
      <c r="BE194" s="729"/>
      <c r="BF194" s="729"/>
      <c r="BG194" s="729"/>
      <c r="BH194" s="729"/>
      <c r="BI194" s="729"/>
      <c r="BJ194" s="729"/>
      <c r="BK194" s="729"/>
      <c r="BL194" s="729"/>
      <c r="BM194" s="729"/>
      <c r="BN194" s="729"/>
      <c r="BO194" s="729"/>
    </row>
    <row r="195" spans="1:67" s="730" customFormat="1" ht="19.5" customHeight="1">
      <c r="A195" s="727"/>
      <c r="B195" s="727"/>
      <c r="C195" s="727"/>
      <c r="D195" s="727"/>
      <c r="E195" s="727"/>
      <c r="F195" s="727"/>
      <c r="G195" s="727"/>
      <c r="H195" s="727"/>
      <c r="I195" s="727"/>
      <c r="J195" s="727"/>
      <c r="K195" s="727"/>
      <c r="L195" s="727"/>
      <c r="M195" s="727"/>
      <c r="N195" s="727"/>
      <c r="O195" s="727"/>
      <c r="P195" s="727"/>
      <c r="Q195" s="727"/>
      <c r="R195" s="727"/>
      <c r="S195" s="727"/>
      <c r="T195" s="727"/>
      <c r="U195" s="727"/>
      <c r="V195" s="727"/>
      <c r="W195" s="727"/>
      <c r="X195" s="727"/>
      <c r="Y195" s="727"/>
      <c r="Z195" s="727"/>
      <c r="AA195" s="727"/>
      <c r="AB195" s="727"/>
      <c r="AC195" s="727"/>
      <c r="AD195" s="727"/>
      <c r="AE195" s="727"/>
      <c r="AF195" s="727"/>
      <c r="AG195" s="727"/>
      <c r="AH195" s="727"/>
      <c r="AI195" s="727"/>
      <c r="AJ195" s="727"/>
      <c r="AK195" s="727"/>
      <c r="AL195" s="727"/>
      <c r="AM195" s="727"/>
      <c r="AN195" s="727"/>
      <c r="AO195" s="727"/>
      <c r="AP195" s="727"/>
      <c r="AQ195" s="727"/>
      <c r="AR195" s="727"/>
      <c r="AS195" s="729"/>
      <c r="AT195" s="729"/>
      <c r="AU195" s="729"/>
      <c r="AV195" s="729"/>
      <c r="AW195" s="729"/>
      <c r="AX195" s="729"/>
      <c r="AY195" s="729"/>
      <c r="AZ195" s="729"/>
      <c r="BA195" s="729"/>
      <c r="BB195" s="729"/>
      <c r="BC195" s="729"/>
      <c r="BD195" s="729"/>
      <c r="BE195" s="729"/>
      <c r="BF195" s="729"/>
      <c r="BG195" s="729"/>
      <c r="BH195" s="729"/>
      <c r="BI195" s="729"/>
      <c r="BJ195" s="729"/>
      <c r="BK195" s="729"/>
      <c r="BL195" s="729"/>
      <c r="BM195" s="729"/>
      <c r="BN195" s="729"/>
      <c r="BO195" s="729"/>
    </row>
    <row r="196" spans="1:67" s="730" customFormat="1" ht="19.5" customHeight="1">
      <c r="A196" s="727"/>
      <c r="B196" s="727"/>
      <c r="C196" s="727"/>
      <c r="D196" s="727"/>
      <c r="E196" s="727"/>
      <c r="F196" s="727"/>
      <c r="G196" s="727"/>
      <c r="H196" s="727"/>
      <c r="I196" s="727"/>
      <c r="J196" s="727"/>
      <c r="K196" s="727"/>
      <c r="L196" s="727"/>
      <c r="M196" s="727"/>
      <c r="N196" s="727"/>
      <c r="O196" s="727"/>
      <c r="P196" s="727"/>
      <c r="Q196" s="727"/>
      <c r="R196" s="727"/>
      <c r="S196" s="727"/>
      <c r="T196" s="727"/>
      <c r="U196" s="727"/>
      <c r="V196" s="727"/>
      <c r="W196" s="727"/>
      <c r="X196" s="727"/>
      <c r="Y196" s="727"/>
      <c r="Z196" s="727"/>
      <c r="AA196" s="727"/>
      <c r="AB196" s="727"/>
      <c r="AC196" s="727"/>
      <c r="AD196" s="727"/>
      <c r="AE196" s="727"/>
      <c r="AF196" s="727"/>
      <c r="AG196" s="727"/>
      <c r="AH196" s="727"/>
      <c r="AI196" s="727"/>
      <c r="AJ196" s="727"/>
      <c r="AK196" s="727"/>
      <c r="AL196" s="727"/>
      <c r="AM196" s="727"/>
      <c r="AN196" s="727"/>
      <c r="AO196" s="727"/>
      <c r="AP196" s="727"/>
      <c r="AQ196" s="727"/>
      <c r="AR196" s="727"/>
      <c r="AS196" s="729"/>
      <c r="AT196" s="729"/>
      <c r="AU196" s="729"/>
      <c r="AV196" s="729"/>
      <c r="AW196" s="729"/>
      <c r="AX196" s="729"/>
      <c r="AY196" s="729"/>
      <c r="AZ196" s="729"/>
      <c r="BA196" s="729"/>
      <c r="BB196" s="729"/>
      <c r="BC196" s="729"/>
      <c r="BD196" s="729"/>
      <c r="BE196" s="729"/>
      <c r="BF196" s="729"/>
      <c r="BG196" s="729"/>
      <c r="BH196" s="729"/>
      <c r="BI196" s="729"/>
      <c r="BJ196" s="729"/>
      <c r="BK196" s="729"/>
      <c r="BL196" s="729"/>
      <c r="BM196" s="729"/>
      <c r="BN196" s="729"/>
      <c r="BO196" s="729"/>
    </row>
    <row r="197" spans="1:67" s="730" customFormat="1" ht="19.5" customHeight="1">
      <c r="A197" s="727"/>
      <c r="B197" s="727"/>
      <c r="C197" s="727"/>
      <c r="D197" s="727"/>
      <c r="E197" s="727"/>
      <c r="F197" s="727"/>
      <c r="G197" s="727"/>
      <c r="H197" s="727"/>
      <c r="I197" s="727"/>
      <c r="J197" s="727"/>
      <c r="K197" s="727"/>
      <c r="L197" s="727"/>
      <c r="M197" s="727"/>
      <c r="N197" s="727"/>
      <c r="O197" s="727"/>
      <c r="P197" s="727"/>
      <c r="Q197" s="727"/>
      <c r="R197" s="727"/>
      <c r="S197" s="727"/>
      <c r="T197" s="727"/>
      <c r="U197" s="727"/>
      <c r="V197" s="727"/>
      <c r="W197" s="727"/>
      <c r="X197" s="727"/>
      <c r="Y197" s="727"/>
      <c r="Z197" s="727"/>
      <c r="AA197" s="727"/>
      <c r="AB197" s="727"/>
      <c r="AC197" s="727"/>
      <c r="AD197" s="727"/>
      <c r="AE197" s="727"/>
      <c r="AF197" s="727"/>
      <c r="AG197" s="727"/>
      <c r="AH197" s="727"/>
      <c r="AI197" s="727"/>
      <c r="AJ197" s="727"/>
      <c r="AK197" s="727"/>
      <c r="AL197" s="727"/>
      <c r="AM197" s="727"/>
      <c r="AN197" s="727"/>
      <c r="AO197" s="727"/>
      <c r="AP197" s="727"/>
      <c r="AQ197" s="727"/>
      <c r="AR197" s="727"/>
      <c r="AS197" s="729"/>
      <c r="AT197" s="729"/>
      <c r="AU197" s="729"/>
      <c r="AV197" s="729"/>
      <c r="AW197" s="729"/>
      <c r="AX197" s="729"/>
      <c r="AY197" s="729"/>
      <c r="AZ197" s="729"/>
      <c r="BA197" s="729"/>
      <c r="BB197" s="729"/>
      <c r="BC197" s="729"/>
      <c r="BD197" s="729"/>
      <c r="BE197" s="729"/>
      <c r="BF197" s="729"/>
      <c r="BG197" s="729"/>
      <c r="BH197" s="729"/>
      <c r="BI197" s="729"/>
      <c r="BJ197" s="729"/>
      <c r="BK197" s="729"/>
      <c r="BL197" s="729"/>
      <c r="BM197" s="729"/>
      <c r="BN197" s="729"/>
      <c r="BO197" s="729"/>
    </row>
    <row r="198" spans="1:67" s="730" customFormat="1" ht="19.5" customHeight="1">
      <c r="A198" s="727"/>
      <c r="B198" s="727"/>
      <c r="C198" s="727"/>
      <c r="D198" s="727"/>
      <c r="E198" s="727"/>
      <c r="F198" s="727"/>
      <c r="G198" s="727"/>
      <c r="H198" s="727"/>
      <c r="I198" s="727"/>
      <c r="J198" s="727"/>
      <c r="K198" s="727"/>
      <c r="L198" s="727"/>
      <c r="M198" s="727"/>
      <c r="N198" s="727"/>
      <c r="O198" s="727"/>
      <c r="P198" s="727"/>
      <c r="Q198" s="727"/>
      <c r="R198" s="727"/>
      <c r="S198" s="727"/>
      <c r="T198" s="727"/>
      <c r="U198" s="727"/>
      <c r="V198" s="727"/>
      <c r="W198" s="727"/>
      <c r="X198" s="727"/>
      <c r="Y198" s="727"/>
      <c r="Z198" s="727"/>
      <c r="AA198" s="727"/>
      <c r="AB198" s="727"/>
      <c r="AC198" s="727"/>
      <c r="AD198" s="727"/>
      <c r="AE198" s="727"/>
      <c r="AF198" s="727"/>
      <c r="AG198" s="727"/>
      <c r="AH198" s="727"/>
      <c r="AI198" s="727"/>
      <c r="AJ198" s="727"/>
      <c r="AK198" s="727"/>
      <c r="AL198" s="727"/>
      <c r="AM198" s="727"/>
      <c r="AN198" s="727"/>
      <c r="AO198" s="727"/>
      <c r="AP198" s="727"/>
      <c r="AQ198" s="727"/>
      <c r="AR198" s="727"/>
      <c r="AS198" s="729"/>
      <c r="AT198" s="729"/>
      <c r="AU198" s="729"/>
      <c r="AV198" s="729"/>
      <c r="AW198" s="729"/>
      <c r="AX198" s="729"/>
      <c r="AY198" s="729"/>
      <c r="AZ198" s="729"/>
      <c r="BA198" s="729"/>
      <c r="BB198" s="729"/>
      <c r="BC198" s="729"/>
      <c r="BD198" s="729"/>
      <c r="BE198" s="729"/>
      <c r="BF198" s="729"/>
      <c r="BG198" s="729"/>
      <c r="BH198" s="729"/>
      <c r="BI198" s="729"/>
      <c r="BJ198" s="729"/>
      <c r="BK198" s="729"/>
      <c r="BL198" s="729"/>
      <c r="BM198" s="729"/>
      <c r="BN198" s="729"/>
      <c r="BO198" s="729"/>
    </row>
    <row r="199" spans="1:67" s="730" customFormat="1" ht="19.5" customHeight="1">
      <c r="A199" s="727"/>
      <c r="B199" s="727"/>
      <c r="C199" s="727"/>
      <c r="D199" s="727"/>
      <c r="E199" s="727"/>
      <c r="F199" s="727"/>
      <c r="G199" s="727"/>
      <c r="H199" s="727"/>
      <c r="I199" s="727"/>
      <c r="J199" s="727"/>
      <c r="K199" s="727"/>
      <c r="L199" s="727"/>
      <c r="M199" s="727"/>
      <c r="N199" s="727"/>
      <c r="O199" s="727"/>
      <c r="P199" s="727"/>
      <c r="Q199" s="727"/>
      <c r="R199" s="727"/>
      <c r="S199" s="727"/>
      <c r="T199" s="727"/>
      <c r="U199" s="727"/>
      <c r="V199" s="727"/>
      <c r="W199" s="727"/>
      <c r="X199" s="727"/>
      <c r="Y199" s="727"/>
      <c r="Z199" s="727"/>
      <c r="AA199" s="727"/>
      <c r="AB199" s="727"/>
      <c r="AC199" s="727"/>
      <c r="AD199" s="727"/>
      <c r="AE199" s="727"/>
      <c r="AF199" s="727"/>
      <c r="AG199" s="727"/>
      <c r="AH199" s="727"/>
      <c r="AI199" s="727"/>
      <c r="AJ199" s="727"/>
      <c r="AK199" s="727"/>
      <c r="AL199" s="727"/>
      <c r="AM199" s="727"/>
      <c r="AN199" s="727"/>
      <c r="AO199" s="727"/>
      <c r="AP199" s="727"/>
      <c r="AQ199" s="727"/>
      <c r="AR199" s="727"/>
      <c r="AS199" s="729"/>
      <c r="AT199" s="729"/>
      <c r="AU199" s="729"/>
      <c r="AV199" s="729"/>
      <c r="AW199" s="729"/>
      <c r="AX199" s="729"/>
      <c r="AY199" s="729"/>
      <c r="AZ199" s="729"/>
      <c r="BA199" s="729"/>
      <c r="BB199" s="729"/>
      <c r="BC199" s="729"/>
      <c r="BD199" s="729"/>
      <c r="BE199" s="729"/>
      <c r="BF199" s="729"/>
      <c r="BG199" s="729"/>
      <c r="BH199" s="729"/>
      <c r="BI199" s="729"/>
      <c r="BJ199" s="729"/>
      <c r="BK199" s="729"/>
      <c r="BL199" s="729"/>
      <c r="BM199" s="729"/>
      <c r="BN199" s="729"/>
      <c r="BO199" s="729"/>
    </row>
    <row r="200" spans="1:67" s="730" customFormat="1" ht="19.5" customHeight="1">
      <c r="A200" s="727"/>
      <c r="B200" s="727"/>
      <c r="C200" s="727"/>
      <c r="D200" s="727"/>
      <c r="E200" s="727"/>
      <c r="F200" s="727"/>
      <c r="G200" s="727"/>
      <c r="H200" s="727"/>
      <c r="I200" s="727"/>
      <c r="J200" s="727"/>
      <c r="K200" s="727"/>
      <c r="L200" s="727"/>
      <c r="M200" s="727"/>
      <c r="N200" s="727"/>
      <c r="O200" s="727"/>
      <c r="P200" s="727"/>
      <c r="Q200" s="727"/>
      <c r="R200" s="727"/>
      <c r="S200" s="727"/>
      <c r="T200" s="727"/>
      <c r="U200" s="727"/>
      <c r="V200" s="727"/>
      <c r="W200" s="727"/>
      <c r="X200" s="727"/>
      <c r="Y200" s="727"/>
      <c r="Z200" s="727"/>
      <c r="AA200" s="727"/>
      <c r="AB200" s="727"/>
      <c r="AC200" s="727"/>
      <c r="AD200" s="727"/>
      <c r="AE200" s="727"/>
      <c r="AF200" s="727"/>
      <c r="AG200" s="727"/>
      <c r="AH200" s="727"/>
      <c r="AI200" s="727"/>
      <c r="AJ200" s="727"/>
      <c r="AK200" s="727"/>
      <c r="AL200" s="727"/>
      <c r="AM200" s="727"/>
      <c r="AN200" s="727"/>
      <c r="AO200" s="727"/>
      <c r="AP200" s="727"/>
      <c r="AQ200" s="727"/>
      <c r="AR200" s="727"/>
      <c r="AS200" s="729"/>
      <c r="AT200" s="729"/>
      <c r="AU200" s="729"/>
      <c r="AV200" s="729"/>
      <c r="AW200" s="729"/>
      <c r="AX200" s="729"/>
      <c r="AY200" s="729"/>
      <c r="AZ200" s="729"/>
      <c r="BA200" s="729"/>
      <c r="BB200" s="729"/>
      <c r="BC200" s="729"/>
      <c r="BD200" s="729"/>
      <c r="BE200" s="729"/>
      <c r="BF200" s="729"/>
      <c r="BG200" s="729"/>
      <c r="BH200" s="729"/>
      <c r="BI200" s="729"/>
      <c r="BJ200" s="729"/>
      <c r="BK200" s="729"/>
      <c r="BL200" s="729"/>
      <c r="BM200" s="729"/>
      <c r="BN200" s="729"/>
      <c r="BO200" s="729"/>
    </row>
    <row r="201" spans="1:67" s="730" customFormat="1" ht="19.5" customHeight="1">
      <c r="A201" s="727"/>
      <c r="B201" s="727"/>
      <c r="C201" s="727"/>
      <c r="D201" s="727"/>
      <c r="E201" s="727"/>
      <c r="F201" s="727"/>
      <c r="G201" s="727"/>
      <c r="H201" s="727"/>
      <c r="I201" s="727"/>
      <c r="J201" s="727"/>
      <c r="K201" s="727"/>
      <c r="L201" s="727"/>
      <c r="M201" s="727"/>
      <c r="N201" s="727"/>
      <c r="O201" s="727"/>
      <c r="P201" s="727"/>
      <c r="Q201" s="727"/>
      <c r="R201" s="727"/>
      <c r="S201" s="727"/>
      <c r="T201" s="727"/>
      <c r="U201" s="727"/>
      <c r="V201" s="727"/>
      <c r="W201" s="727"/>
      <c r="X201" s="727"/>
      <c r="Y201" s="727"/>
      <c r="Z201" s="727"/>
      <c r="AA201" s="727"/>
      <c r="AB201" s="727"/>
      <c r="AC201" s="727"/>
      <c r="AD201" s="727"/>
      <c r="AE201" s="727"/>
      <c r="AF201" s="727"/>
      <c r="AG201" s="727"/>
      <c r="AH201" s="727"/>
      <c r="AI201" s="727"/>
      <c r="AJ201" s="727"/>
      <c r="AK201" s="727"/>
      <c r="AL201" s="727"/>
      <c r="AM201" s="727"/>
      <c r="AN201" s="727"/>
      <c r="AO201" s="727"/>
      <c r="AP201" s="727"/>
      <c r="AQ201" s="727"/>
      <c r="AR201" s="727"/>
      <c r="AS201" s="729"/>
      <c r="AT201" s="729"/>
      <c r="AU201" s="729"/>
      <c r="AV201" s="729"/>
      <c r="AW201" s="729"/>
      <c r="AX201" s="729"/>
      <c r="AY201" s="729"/>
      <c r="AZ201" s="729"/>
      <c r="BA201" s="729"/>
      <c r="BB201" s="729"/>
      <c r="BC201" s="729"/>
      <c r="BD201" s="729"/>
      <c r="BE201" s="729"/>
      <c r="BF201" s="729"/>
      <c r="BG201" s="729"/>
      <c r="BH201" s="729"/>
      <c r="BI201" s="729"/>
      <c r="BJ201" s="729"/>
      <c r="BK201" s="729"/>
      <c r="BL201" s="729"/>
      <c r="BM201" s="729"/>
      <c r="BN201" s="729"/>
      <c r="BO201" s="729"/>
    </row>
    <row r="202" spans="1:67" s="730" customFormat="1" ht="19.5" customHeight="1">
      <c r="A202" s="727"/>
      <c r="B202" s="727"/>
      <c r="C202" s="727"/>
      <c r="D202" s="727"/>
      <c r="E202" s="727"/>
      <c r="F202" s="727"/>
      <c r="G202" s="727"/>
      <c r="H202" s="727"/>
      <c r="I202" s="727"/>
      <c r="J202" s="727"/>
      <c r="K202" s="727"/>
      <c r="L202" s="727"/>
      <c r="M202" s="727"/>
      <c r="N202" s="727"/>
      <c r="O202" s="727"/>
      <c r="P202" s="727"/>
      <c r="Q202" s="727"/>
      <c r="R202" s="727"/>
      <c r="S202" s="727"/>
      <c r="T202" s="727"/>
      <c r="U202" s="727"/>
      <c r="V202" s="727"/>
      <c r="W202" s="727"/>
      <c r="X202" s="727"/>
      <c r="Y202" s="727"/>
      <c r="Z202" s="727"/>
      <c r="AA202" s="727"/>
      <c r="AB202" s="727"/>
      <c r="AC202" s="727"/>
      <c r="AD202" s="727"/>
      <c r="AE202" s="727"/>
      <c r="AF202" s="727"/>
      <c r="AG202" s="727"/>
      <c r="AH202" s="727"/>
      <c r="AI202" s="727"/>
      <c r="AJ202" s="727"/>
      <c r="AK202" s="727"/>
      <c r="AL202" s="727"/>
      <c r="AM202" s="727"/>
      <c r="AN202" s="727"/>
      <c r="AO202" s="727"/>
      <c r="AP202" s="727"/>
      <c r="AQ202" s="727"/>
      <c r="AR202" s="727"/>
      <c r="AS202" s="729"/>
      <c r="AT202" s="729"/>
      <c r="AU202" s="729"/>
      <c r="AV202" s="729"/>
      <c r="AW202" s="729"/>
      <c r="AX202" s="729"/>
      <c r="AY202" s="729"/>
      <c r="AZ202" s="729"/>
      <c r="BA202" s="729"/>
      <c r="BB202" s="729"/>
      <c r="BC202" s="729"/>
      <c r="BD202" s="729"/>
      <c r="BE202" s="729"/>
      <c r="BF202" s="729"/>
      <c r="BG202" s="729"/>
      <c r="BH202" s="729"/>
      <c r="BI202" s="729"/>
      <c r="BJ202" s="729"/>
      <c r="BK202" s="729"/>
      <c r="BL202" s="729"/>
      <c r="BM202" s="729"/>
      <c r="BN202" s="729"/>
      <c r="BO202" s="729"/>
    </row>
    <row r="203" spans="1:67" s="730" customFormat="1" ht="19.5" customHeight="1">
      <c r="A203" s="727"/>
      <c r="B203" s="727"/>
      <c r="C203" s="727"/>
      <c r="D203" s="727"/>
      <c r="E203" s="727"/>
      <c r="F203" s="727"/>
      <c r="G203" s="727"/>
      <c r="H203" s="727"/>
      <c r="I203" s="727"/>
      <c r="J203" s="727"/>
      <c r="K203" s="727"/>
      <c r="L203" s="727"/>
      <c r="M203" s="727"/>
      <c r="N203" s="727"/>
      <c r="O203" s="727"/>
      <c r="P203" s="727"/>
      <c r="Q203" s="727"/>
      <c r="R203" s="727"/>
      <c r="S203" s="727"/>
      <c r="T203" s="727"/>
      <c r="U203" s="727"/>
      <c r="V203" s="727"/>
      <c r="W203" s="727"/>
      <c r="X203" s="727"/>
      <c r="Y203" s="727"/>
      <c r="Z203" s="727"/>
      <c r="AA203" s="727"/>
      <c r="AB203" s="727"/>
      <c r="AC203" s="727"/>
      <c r="AD203" s="727"/>
      <c r="AE203" s="727"/>
      <c r="AF203" s="727"/>
      <c r="AG203" s="727"/>
      <c r="AH203" s="727"/>
      <c r="AI203" s="727"/>
      <c r="AJ203" s="727"/>
      <c r="AK203" s="727"/>
      <c r="AL203" s="727"/>
      <c r="AM203" s="727"/>
      <c r="AN203" s="727"/>
      <c r="AO203" s="727"/>
      <c r="AP203" s="727"/>
      <c r="AQ203" s="727"/>
      <c r="AR203" s="727"/>
      <c r="AS203" s="729"/>
      <c r="AT203" s="729"/>
      <c r="AU203" s="729"/>
      <c r="AV203" s="729"/>
      <c r="AW203" s="729"/>
      <c r="AX203" s="729"/>
      <c r="AY203" s="729"/>
      <c r="AZ203" s="729"/>
      <c r="BA203" s="729"/>
      <c r="BB203" s="729"/>
      <c r="BC203" s="729"/>
      <c r="BD203" s="729"/>
      <c r="BE203" s="729"/>
      <c r="BF203" s="729"/>
      <c r="BG203" s="729"/>
      <c r="BH203" s="729"/>
      <c r="BI203" s="729"/>
      <c r="BJ203" s="729"/>
      <c r="BK203" s="729"/>
      <c r="BL203" s="729"/>
      <c r="BM203" s="729"/>
      <c r="BN203" s="729"/>
      <c r="BO203" s="729"/>
    </row>
    <row r="204" spans="1:67" s="730" customFormat="1" ht="19.5" customHeight="1">
      <c r="A204" s="727"/>
      <c r="B204" s="727"/>
      <c r="C204" s="727"/>
      <c r="D204" s="727"/>
      <c r="E204" s="727"/>
      <c r="F204" s="727"/>
      <c r="G204" s="727"/>
      <c r="H204" s="727"/>
      <c r="I204" s="727"/>
      <c r="J204" s="727"/>
      <c r="K204" s="727"/>
      <c r="L204" s="727"/>
      <c r="M204" s="727"/>
      <c r="N204" s="727"/>
      <c r="O204" s="727"/>
      <c r="P204" s="727"/>
      <c r="Q204" s="727"/>
      <c r="R204" s="727"/>
      <c r="S204" s="727"/>
      <c r="T204" s="727"/>
      <c r="U204" s="727"/>
      <c r="V204" s="727"/>
      <c r="W204" s="727"/>
      <c r="X204" s="727"/>
      <c r="Y204" s="727"/>
      <c r="Z204" s="727"/>
      <c r="AA204" s="727"/>
      <c r="AB204" s="727"/>
      <c r="AC204" s="727"/>
      <c r="AD204" s="727"/>
      <c r="AE204" s="727"/>
      <c r="AF204" s="727"/>
      <c r="AG204" s="727"/>
      <c r="AH204" s="727"/>
      <c r="AI204" s="727"/>
      <c r="AJ204" s="727"/>
      <c r="AK204" s="727"/>
      <c r="AL204" s="727"/>
      <c r="AM204" s="727"/>
      <c r="AN204" s="727"/>
      <c r="AO204" s="727"/>
      <c r="AP204" s="727"/>
      <c r="AQ204" s="727"/>
      <c r="AR204" s="727"/>
      <c r="AS204" s="729"/>
      <c r="AT204" s="729"/>
      <c r="AU204" s="729"/>
      <c r="AV204" s="729"/>
      <c r="AW204" s="729"/>
      <c r="AX204" s="729"/>
      <c r="AY204" s="729"/>
      <c r="AZ204" s="729"/>
      <c r="BA204" s="729"/>
      <c r="BB204" s="729"/>
      <c r="BC204" s="729"/>
      <c r="BD204" s="729"/>
      <c r="BE204" s="729"/>
      <c r="BF204" s="729"/>
      <c r="BG204" s="729"/>
      <c r="BH204" s="729"/>
      <c r="BI204" s="729"/>
      <c r="BJ204" s="729"/>
      <c r="BK204" s="729"/>
      <c r="BL204" s="729"/>
      <c r="BM204" s="729"/>
      <c r="BN204" s="729"/>
      <c r="BO204" s="729"/>
    </row>
    <row r="205" spans="1:67" s="730" customFormat="1" ht="19.5" customHeight="1">
      <c r="A205" s="727"/>
      <c r="B205" s="727"/>
      <c r="C205" s="727"/>
      <c r="D205" s="727"/>
      <c r="E205" s="727"/>
      <c r="F205" s="727"/>
      <c r="G205" s="727"/>
      <c r="H205" s="727"/>
      <c r="I205" s="727"/>
      <c r="J205" s="727"/>
      <c r="K205" s="727"/>
      <c r="L205" s="727"/>
      <c r="M205" s="727"/>
      <c r="N205" s="727"/>
      <c r="O205" s="727"/>
      <c r="P205" s="727"/>
      <c r="Q205" s="727"/>
      <c r="R205" s="727"/>
      <c r="S205" s="727"/>
      <c r="T205" s="727"/>
      <c r="U205" s="727"/>
      <c r="V205" s="727"/>
      <c r="W205" s="727"/>
      <c r="X205" s="727"/>
      <c r="Y205" s="727"/>
      <c r="Z205" s="727"/>
      <c r="AA205" s="727"/>
      <c r="AB205" s="727"/>
      <c r="AC205" s="727"/>
      <c r="AD205" s="727"/>
      <c r="AE205" s="727"/>
      <c r="AF205" s="727"/>
      <c r="AG205" s="727"/>
      <c r="AH205" s="727"/>
      <c r="AI205" s="727"/>
      <c r="AJ205" s="727"/>
      <c r="AK205" s="727"/>
      <c r="AL205" s="727"/>
      <c r="AM205" s="727"/>
      <c r="AN205" s="727"/>
      <c r="AO205" s="727"/>
      <c r="AP205" s="727"/>
      <c r="AQ205" s="727"/>
      <c r="AR205" s="727"/>
      <c r="AS205" s="729"/>
      <c r="AT205" s="729"/>
      <c r="AU205" s="729"/>
      <c r="AV205" s="729"/>
      <c r="AW205" s="729"/>
      <c r="AX205" s="729"/>
      <c r="AY205" s="729"/>
      <c r="AZ205" s="729"/>
      <c r="BA205" s="729"/>
      <c r="BB205" s="729"/>
      <c r="BC205" s="729"/>
      <c r="BD205" s="729"/>
      <c r="BE205" s="729"/>
      <c r="BF205" s="729"/>
      <c r="BG205" s="729"/>
      <c r="BH205" s="729"/>
      <c r="BI205" s="729"/>
      <c r="BJ205" s="729"/>
      <c r="BK205" s="729"/>
      <c r="BL205" s="729"/>
      <c r="BM205" s="729"/>
      <c r="BN205" s="729"/>
      <c r="BO205" s="729"/>
    </row>
    <row r="206" spans="1:67" s="730" customFormat="1" ht="19.5" customHeight="1">
      <c r="A206" s="727"/>
      <c r="B206" s="727"/>
      <c r="C206" s="727"/>
      <c r="D206" s="727"/>
      <c r="E206" s="727"/>
      <c r="F206" s="727"/>
      <c r="G206" s="727"/>
      <c r="H206" s="727"/>
      <c r="I206" s="727"/>
      <c r="J206" s="727"/>
      <c r="K206" s="727"/>
      <c r="L206" s="727"/>
      <c r="M206" s="727"/>
      <c r="N206" s="727"/>
      <c r="O206" s="727"/>
      <c r="P206" s="727"/>
      <c r="Q206" s="727"/>
      <c r="R206" s="727"/>
      <c r="S206" s="727"/>
      <c r="T206" s="727"/>
      <c r="U206" s="727"/>
      <c r="V206" s="727"/>
      <c r="W206" s="727"/>
      <c r="X206" s="727"/>
      <c r="Y206" s="727"/>
      <c r="Z206" s="727"/>
      <c r="AA206" s="727"/>
      <c r="AB206" s="727"/>
      <c r="AC206" s="727"/>
      <c r="AD206" s="727"/>
      <c r="AE206" s="727"/>
      <c r="AF206" s="727"/>
      <c r="AG206" s="727"/>
      <c r="AH206" s="727"/>
      <c r="AI206" s="727"/>
      <c r="AJ206" s="727"/>
      <c r="AK206" s="727"/>
      <c r="AL206" s="727"/>
      <c r="AM206" s="727"/>
      <c r="AN206" s="727"/>
      <c r="AO206" s="727"/>
      <c r="AP206" s="727"/>
      <c r="AQ206" s="727"/>
      <c r="AR206" s="727"/>
      <c r="AS206" s="729"/>
      <c r="AT206" s="729"/>
      <c r="AU206" s="729"/>
      <c r="AV206" s="729"/>
      <c r="AW206" s="729"/>
      <c r="AX206" s="729"/>
      <c r="AY206" s="729"/>
      <c r="AZ206" s="729"/>
      <c r="BA206" s="729"/>
      <c r="BB206" s="729"/>
      <c r="BC206" s="729"/>
      <c r="BD206" s="729"/>
      <c r="BE206" s="729"/>
      <c r="BF206" s="729"/>
      <c r="BG206" s="729"/>
      <c r="BH206" s="729"/>
      <c r="BI206" s="729"/>
      <c r="BJ206" s="729"/>
      <c r="BK206" s="729"/>
      <c r="BL206" s="729"/>
      <c r="BM206" s="729"/>
      <c r="BN206" s="729"/>
      <c r="BO206" s="729"/>
    </row>
    <row r="207" spans="1:67" s="730" customFormat="1" ht="19.5" customHeight="1">
      <c r="A207" s="727"/>
      <c r="B207" s="727"/>
      <c r="C207" s="727"/>
      <c r="D207" s="727"/>
      <c r="E207" s="727"/>
      <c r="F207" s="727"/>
      <c r="G207" s="727"/>
      <c r="H207" s="727"/>
      <c r="I207" s="727"/>
      <c r="J207" s="727"/>
      <c r="K207" s="727"/>
      <c r="L207" s="727"/>
      <c r="M207" s="727"/>
      <c r="N207" s="727"/>
      <c r="O207" s="727"/>
      <c r="P207" s="727"/>
      <c r="Q207" s="727"/>
      <c r="R207" s="727"/>
      <c r="S207" s="727"/>
      <c r="T207" s="727"/>
      <c r="U207" s="727"/>
      <c r="V207" s="727"/>
      <c r="W207" s="727"/>
      <c r="X207" s="727"/>
      <c r="Y207" s="727"/>
      <c r="Z207" s="727"/>
      <c r="AA207" s="727"/>
      <c r="AB207" s="727"/>
      <c r="AC207" s="727"/>
      <c r="AD207" s="727"/>
      <c r="AE207" s="727"/>
      <c r="AF207" s="727"/>
      <c r="AG207" s="727"/>
      <c r="AH207" s="727"/>
      <c r="AI207" s="727"/>
      <c r="AJ207" s="727"/>
      <c r="AK207" s="727"/>
      <c r="AL207" s="727"/>
      <c r="AM207" s="727"/>
      <c r="AN207" s="727"/>
      <c r="AO207" s="727"/>
      <c r="AP207" s="727"/>
      <c r="AQ207" s="727"/>
      <c r="AR207" s="727"/>
      <c r="AS207" s="729"/>
      <c r="AT207" s="729"/>
      <c r="AU207" s="729"/>
      <c r="AV207" s="729"/>
      <c r="AW207" s="729"/>
      <c r="AX207" s="729"/>
      <c r="AY207" s="729"/>
      <c r="AZ207" s="729"/>
      <c r="BA207" s="729"/>
      <c r="BB207" s="729"/>
      <c r="BC207" s="729"/>
      <c r="BD207" s="729"/>
      <c r="BE207" s="729"/>
      <c r="BF207" s="729"/>
      <c r="BG207" s="729"/>
      <c r="BH207" s="729"/>
      <c r="BI207" s="729"/>
      <c r="BJ207" s="729"/>
      <c r="BK207" s="729"/>
      <c r="BL207" s="729"/>
      <c r="BM207" s="729"/>
      <c r="BN207" s="729"/>
      <c r="BO207" s="729"/>
    </row>
    <row r="208" spans="1:67" s="730" customFormat="1" ht="19.5" customHeight="1">
      <c r="A208" s="727"/>
      <c r="B208" s="727"/>
      <c r="C208" s="727"/>
      <c r="D208" s="727"/>
      <c r="E208" s="727"/>
      <c r="F208" s="727"/>
      <c r="G208" s="727"/>
      <c r="H208" s="727"/>
      <c r="I208" s="727"/>
      <c r="J208" s="727"/>
      <c r="K208" s="727"/>
      <c r="L208" s="727"/>
      <c r="M208" s="727"/>
      <c r="N208" s="727"/>
      <c r="O208" s="727"/>
      <c r="P208" s="727"/>
      <c r="Q208" s="727"/>
      <c r="R208" s="727"/>
      <c r="S208" s="727"/>
      <c r="T208" s="727"/>
      <c r="U208" s="727"/>
      <c r="V208" s="727"/>
      <c r="W208" s="727"/>
      <c r="X208" s="727"/>
      <c r="Y208" s="727"/>
      <c r="Z208" s="727"/>
      <c r="AA208" s="727"/>
      <c r="AB208" s="727"/>
      <c r="AC208" s="727"/>
      <c r="AD208" s="727"/>
      <c r="AE208" s="727"/>
      <c r="AF208" s="727"/>
      <c r="AG208" s="727"/>
      <c r="AH208" s="727"/>
      <c r="AI208" s="727"/>
      <c r="AJ208" s="727"/>
      <c r="AK208" s="727"/>
      <c r="AL208" s="727"/>
      <c r="AM208" s="727"/>
      <c r="AN208" s="727"/>
      <c r="AO208" s="727"/>
      <c r="AP208" s="727"/>
      <c r="AQ208" s="727"/>
      <c r="AR208" s="727"/>
      <c r="AS208" s="729"/>
      <c r="AT208" s="729"/>
      <c r="AU208" s="729"/>
      <c r="AV208" s="729"/>
      <c r="AW208" s="729"/>
      <c r="AX208" s="729"/>
      <c r="AY208" s="729"/>
      <c r="AZ208" s="729"/>
      <c r="BA208" s="729"/>
      <c r="BB208" s="729"/>
      <c r="BC208" s="729"/>
      <c r="BD208" s="729"/>
      <c r="BE208" s="729"/>
      <c r="BF208" s="729"/>
      <c r="BG208" s="729"/>
      <c r="BH208" s="729"/>
      <c r="BI208" s="729"/>
      <c r="BJ208" s="729"/>
      <c r="BK208" s="729"/>
      <c r="BL208" s="729"/>
      <c r="BM208" s="729"/>
      <c r="BN208" s="729"/>
      <c r="BO208" s="729"/>
    </row>
    <row r="209" spans="1:67" s="730" customFormat="1" ht="19.5" customHeight="1">
      <c r="A209" s="727"/>
      <c r="B209" s="727"/>
      <c r="C209" s="727"/>
      <c r="D209" s="727"/>
      <c r="E209" s="727"/>
      <c r="F209" s="727"/>
      <c r="G209" s="727"/>
      <c r="H209" s="727"/>
      <c r="I209" s="727"/>
      <c r="J209" s="727"/>
      <c r="K209" s="727"/>
      <c r="L209" s="727"/>
      <c r="M209" s="727"/>
      <c r="N209" s="727"/>
      <c r="O209" s="727"/>
      <c r="P209" s="727"/>
      <c r="Q209" s="727"/>
      <c r="R209" s="727"/>
      <c r="S209" s="727"/>
      <c r="T209" s="727"/>
      <c r="U209" s="727"/>
      <c r="V209" s="727"/>
      <c r="W209" s="727"/>
      <c r="X209" s="727"/>
      <c r="Y209" s="727"/>
      <c r="Z209" s="727"/>
      <c r="AA209" s="727"/>
      <c r="AB209" s="727"/>
      <c r="AC209" s="727"/>
      <c r="AD209" s="727"/>
      <c r="AE209" s="727"/>
      <c r="AF209" s="727"/>
      <c r="AG209" s="727"/>
      <c r="AH209" s="727"/>
      <c r="AI209" s="727"/>
      <c r="AJ209" s="727"/>
      <c r="AK209" s="727"/>
      <c r="AL209" s="727"/>
      <c r="AM209" s="727"/>
      <c r="AN209" s="727"/>
      <c r="AO209" s="727"/>
      <c r="AP209" s="727"/>
      <c r="AQ209" s="727"/>
      <c r="AR209" s="727"/>
      <c r="AS209" s="729"/>
      <c r="AT209" s="729"/>
      <c r="AU209" s="729"/>
      <c r="AV209" s="729"/>
      <c r="AW209" s="729"/>
      <c r="AX209" s="729"/>
      <c r="AY209" s="729"/>
      <c r="AZ209" s="729"/>
      <c r="BA209" s="729"/>
      <c r="BB209" s="729"/>
      <c r="BC209" s="729"/>
      <c r="BD209" s="729"/>
      <c r="BE209" s="729"/>
      <c r="BF209" s="729"/>
      <c r="BG209" s="729"/>
      <c r="BH209" s="729"/>
      <c r="BI209" s="729"/>
      <c r="BJ209" s="729"/>
      <c r="BK209" s="729"/>
      <c r="BL209" s="729"/>
      <c r="BM209" s="729"/>
      <c r="BN209" s="729"/>
      <c r="BO209" s="729"/>
    </row>
    <row r="210" spans="1:67" s="730" customFormat="1" ht="19.5" customHeight="1">
      <c r="A210" s="727"/>
      <c r="B210" s="727"/>
      <c r="C210" s="727"/>
      <c r="D210" s="727"/>
      <c r="E210" s="727"/>
      <c r="F210" s="727"/>
      <c r="G210" s="727"/>
      <c r="H210" s="727"/>
      <c r="I210" s="727"/>
      <c r="J210" s="727"/>
      <c r="K210" s="727"/>
      <c r="L210" s="727"/>
      <c r="M210" s="727"/>
      <c r="N210" s="727"/>
      <c r="O210" s="727"/>
      <c r="P210" s="727"/>
      <c r="Q210" s="727"/>
      <c r="R210" s="727"/>
      <c r="S210" s="727"/>
      <c r="T210" s="727"/>
      <c r="U210" s="727"/>
      <c r="V210" s="727"/>
      <c r="W210" s="727"/>
      <c r="X210" s="727"/>
      <c r="Y210" s="727"/>
      <c r="Z210" s="727"/>
      <c r="AA210" s="727"/>
      <c r="AB210" s="727"/>
      <c r="AC210" s="727"/>
      <c r="AD210" s="727"/>
      <c r="AE210" s="727"/>
      <c r="AF210" s="727"/>
      <c r="AG210" s="727"/>
      <c r="AH210" s="727"/>
      <c r="AI210" s="727"/>
      <c r="AJ210" s="727"/>
      <c r="AK210" s="727"/>
      <c r="AL210" s="727"/>
      <c r="AM210" s="727"/>
      <c r="AN210" s="727"/>
      <c r="AO210" s="727"/>
      <c r="AP210" s="727"/>
      <c r="AQ210" s="727"/>
      <c r="AR210" s="727"/>
      <c r="AS210" s="729"/>
      <c r="AT210" s="729"/>
      <c r="AU210" s="729"/>
      <c r="AV210" s="729"/>
      <c r="AW210" s="729"/>
      <c r="AX210" s="729"/>
      <c r="AY210" s="729"/>
      <c r="AZ210" s="729"/>
      <c r="BA210" s="729"/>
      <c r="BB210" s="729"/>
      <c r="BC210" s="729"/>
      <c r="BD210" s="729"/>
      <c r="BE210" s="729"/>
      <c r="BF210" s="729"/>
      <c r="BG210" s="729"/>
      <c r="BH210" s="729"/>
      <c r="BI210" s="729"/>
      <c r="BJ210" s="729"/>
      <c r="BK210" s="729"/>
      <c r="BL210" s="729"/>
      <c r="BM210" s="729"/>
      <c r="BN210" s="729"/>
      <c r="BO210" s="729"/>
    </row>
    <row r="211" spans="1:67" s="730" customFormat="1" ht="19.5" customHeight="1">
      <c r="A211" s="727"/>
      <c r="B211" s="727"/>
      <c r="C211" s="727"/>
      <c r="D211" s="727"/>
      <c r="E211" s="727"/>
      <c r="F211" s="727"/>
      <c r="G211" s="727"/>
      <c r="H211" s="727"/>
      <c r="I211" s="727"/>
      <c r="J211" s="727"/>
      <c r="K211" s="727"/>
      <c r="L211" s="727"/>
      <c r="M211" s="727"/>
      <c r="N211" s="727"/>
      <c r="O211" s="727"/>
      <c r="P211" s="727"/>
      <c r="Q211" s="727"/>
      <c r="R211" s="727"/>
      <c r="S211" s="727"/>
      <c r="T211" s="727"/>
      <c r="U211" s="727"/>
      <c r="V211" s="727"/>
      <c r="W211" s="727"/>
      <c r="X211" s="727"/>
      <c r="Y211" s="727"/>
      <c r="Z211" s="727"/>
      <c r="AA211" s="727"/>
      <c r="AB211" s="727"/>
      <c r="AC211" s="727"/>
      <c r="AD211" s="727"/>
      <c r="AE211" s="727"/>
      <c r="AF211" s="727"/>
      <c r="AG211" s="727"/>
      <c r="AH211" s="727"/>
      <c r="AI211" s="727"/>
      <c r="AJ211" s="727"/>
      <c r="AK211" s="727"/>
      <c r="AL211" s="727"/>
      <c r="AM211" s="727"/>
      <c r="AN211" s="727"/>
      <c r="AO211" s="727"/>
      <c r="AP211" s="727"/>
      <c r="AQ211" s="727"/>
      <c r="AR211" s="727"/>
      <c r="AS211" s="729"/>
      <c r="AT211" s="729"/>
      <c r="AU211" s="729"/>
      <c r="AV211" s="729"/>
      <c r="AW211" s="729"/>
      <c r="AX211" s="729"/>
      <c r="AY211" s="729"/>
      <c r="AZ211" s="729"/>
      <c r="BA211" s="729"/>
      <c r="BB211" s="729"/>
      <c r="BC211" s="729"/>
      <c r="BD211" s="729"/>
      <c r="BE211" s="729"/>
      <c r="BF211" s="729"/>
      <c r="BG211" s="729"/>
      <c r="BH211" s="729"/>
      <c r="BI211" s="729"/>
      <c r="BJ211" s="729"/>
      <c r="BK211" s="729"/>
      <c r="BL211" s="729"/>
      <c r="BM211" s="729"/>
      <c r="BN211" s="729"/>
      <c r="BO211" s="729"/>
    </row>
    <row r="212" spans="1:67" s="730" customFormat="1" ht="19.5" customHeight="1">
      <c r="A212" s="727"/>
      <c r="B212" s="727"/>
      <c r="C212" s="727"/>
      <c r="D212" s="727"/>
      <c r="E212" s="727"/>
      <c r="F212" s="727"/>
      <c r="G212" s="727"/>
      <c r="H212" s="727"/>
      <c r="I212" s="727"/>
      <c r="J212" s="727"/>
      <c r="K212" s="727"/>
      <c r="L212" s="727"/>
      <c r="M212" s="727"/>
      <c r="N212" s="727"/>
      <c r="O212" s="727"/>
      <c r="P212" s="727"/>
      <c r="Q212" s="727"/>
      <c r="R212" s="727"/>
      <c r="S212" s="727"/>
      <c r="T212" s="727"/>
      <c r="U212" s="727"/>
      <c r="V212" s="727"/>
      <c r="W212" s="727"/>
      <c r="X212" s="727"/>
      <c r="Y212" s="727"/>
      <c r="Z212" s="727"/>
      <c r="AA212" s="727"/>
      <c r="AB212" s="727"/>
      <c r="AC212" s="727"/>
      <c r="AD212" s="727"/>
      <c r="AE212" s="727"/>
      <c r="AF212" s="727"/>
      <c r="AG212" s="727"/>
      <c r="AH212" s="727"/>
      <c r="AI212" s="727"/>
      <c r="AJ212" s="727"/>
      <c r="AK212" s="727"/>
      <c r="AL212" s="727"/>
      <c r="AM212" s="727"/>
      <c r="AN212" s="727"/>
      <c r="AO212" s="727"/>
      <c r="AP212" s="727"/>
      <c r="AQ212" s="727"/>
      <c r="AR212" s="727"/>
      <c r="AS212" s="729"/>
      <c r="AT212" s="729"/>
      <c r="AU212" s="729"/>
      <c r="AV212" s="729"/>
      <c r="AW212" s="729"/>
      <c r="AX212" s="729"/>
      <c r="AY212" s="729"/>
      <c r="AZ212" s="729"/>
      <c r="BA212" s="729"/>
      <c r="BB212" s="729"/>
      <c r="BC212" s="729"/>
      <c r="BD212" s="729"/>
      <c r="BE212" s="729"/>
      <c r="BF212" s="729"/>
      <c r="BG212" s="729"/>
      <c r="BH212" s="729"/>
      <c r="BI212" s="729"/>
      <c r="BJ212" s="729"/>
      <c r="BK212" s="729"/>
      <c r="BL212" s="729"/>
      <c r="BM212" s="729"/>
      <c r="BN212" s="729"/>
      <c r="BO212" s="729"/>
    </row>
    <row r="213" spans="1:67" s="730" customFormat="1" ht="19.5" customHeight="1">
      <c r="A213" s="727"/>
      <c r="B213" s="727"/>
      <c r="C213" s="727"/>
      <c r="D213" s="727"/>
      <c r="E213" s="727"/>
      <c r="F213" s="727"/>
      <c r="G213" s="727"/>
      <c r="H213" s="727"/>
      <c r="I213" s="727"/>
      <c r="J213" s="727"/>
      <c r="K213" s="727"/>
      <c r="L213" s="727"/>
      <c r="M213" s="727"/>
      <c r="N213" s="727"/>
      <c r="O213" s="727"/>
      <c r="P213" s="727"/>
      <c r="Q213" s="727"/>
      <c r="R213" s="727"/>
      <c r="S213" s="727"/>
      <c r="T213" s="727"/>
      <c r="U213" s="727"/>
      <c r="V213" s="727"/>
      <c r="W213" s="727"/>
      <c r="X213" s="727"/>
      <c r="Y213" s="727"/>
      <c r="Z213" s="727"/>
      <c r="AA213" s="727"/>
      <c r="AB213" s="727"/>
      <c r="AC213" s="727"/>
      <c r="AD213" s="727"/>
      <c r="AE213" s="727"/>
      <c r="AF213" s="727"/>
      <c r="AG213" s="727"/>
      <c r="AH213" s="727"/>
      <c r="AI213" s="727"/>
      <c r="AJ213" s="727"/>
      <c r="AK213" s="727"/>
      <c r="AL213" s="727"/>
      <c r="AM213" s="727"/>
      <c r="AN213" s="727"/>
      <c r="AO213" s="727"/>
      <c r="AP213" s="727"/>
      <c r="AQ213" s="727"/>
      <c r="AR213" s="727"/>
      <c r="AS213" s="729"/>
      <c r="AT213" s="729"/>
      <c r="AU213" s="729"/>
      <c r="AV213" s="729"/>
      <c r="AW213" s="729"/>
      <c r="AX213" s="729"/>
      <c r="AY213" s="729"/>
      <c r="AZ213" s="729"/>
      <c r="BA213" s="729"/>
      <c r="BB213" s="729"/>
      <c r="BC213" s="729"/>
      <c r="BD213" s="729"/>
      <c r="BE213" s="729"/>
      <c r="BF213" s="729"/>
      <c r="BG213" s="729"/>
      <c r="BH213" s="729"/>
      <c r="BI213" s="729"/>
      <c r="BJ213" s="729"/>
      <c r="BK213" s="729"/>
      <c r="BL213" s="729"/>
      <c r="BM213" s="729"/>
      <c r="BN213" s="729"/>
      <c r="BO213" s="729"/>
    </row>
    <row r="214" spans="1:67" s="730" customFormat="1" ht="19.5" customHeight="1">
      <c r="A214" s="727"/>
      <c r="B214" s="727"/>
      <c r="C214" s="727"/>
      <c r="D214" s="727"/>
      <c r="E214" s="727"/>
      <c r="F214" s="727"/>
      <c r="G214" s="727"/>
      <c r="H214" s="727"/>
      <c r="I214" s="727"/>
      <c r="J214" s="727"/>
      <c r="K214" s="727"/>
      <c r="L214" s="727"/>
      <c r="M214" s="727"/>
      <c r="N214" s="727"/>
      <c r="O214" s="727"/>
      <c r="P214" s="727"/>
      <c r="Q214" s="727"/>
      <c r="R214" s="727"/>
      <c r="S214" s="727"/>
      <c r="T214" s="727"/>
      <c r="U214" s="727"/>
      <c r="V214" s="727"/>
      <c r="W214" s="727"/>
      <c r="X214" s="727"/>
      <c r="Y214" s="727"/>
      <c r="Z214" s="727"/>
      <c r="AA214" s="727"/>
      <c r="AB214" s="727"/>
      <c r="AC214" s="727"/>
      <c r="AD214" s="727"/>
      <c r="AE214" s="727"/>
      <c r="AF214" s="727"/>
      <c r="AG214" s="727"/>
      <c r="AH214" s="727"/>
      <c r="AI214" s="727"/>
      <c r="AJ214" s="727"/>
      <c r="AK214" s="727"/>
      <c r="AL214" s="727"/>
      <c r="AM214" s="727"/>
      <c r="AN214" s="727"/>
      <c r="AO214" s="727"/>
      <c r="AP214" s="727"/>
      <c r="AQ214" s="727"/>
      <c r="AR214" s="727"/>
      <c r="AS214" s="729"/>
      <c r="AT214" s="729"/>
      <c r="AU214" s="729"/>
      <c r="AV214" s="729"/>
      <c r="AW214" s="729"/>
      <c r="AX214" s="729"/>
      <c r="AY214" s="729"/>
      <c r="AZ214" s="729"/>
      <c r="BA214" s="729"/>
      <c r="BB214" s="729"/>
      <c r="BC214" s="729"/>
      <c r="BD214" s="729"/>
      <c r="BE214" s="729"/>
      <c r="BF214" s="729"/>
      <c r="BG214" s="729"/>
      <c r="BH214" s="729"/>
      <c r="BI214" s="729"/>
      <c r="BJ214" s="729"/>
      <c r="BK214" s="729"/>
      <c r="BL214" s="729"/>
      <c r="BM214" s="729"/>
      <c r="BN214" s="729"/>
      <c r="BO214" s="729"/>
    </row>
    <row r="215" spans="1:67" s="730" customFormat="1" ht="19.5" customHeight="1">
      <c r="A215" s="727"/>
      <c r="B215" s="727"/>
      <c r="C215" s="727"/>
      <c r="D215" s="727"/>
      <c r="E215" s="727"/>
      <c r="F215" s="727"/>
      <c r="G215" s="727"/>
      <c r="H215" s="727"/>
      <c r="I215" s="727"/>
      <c r="J215" s="727"/>
      <c r="K215" s="727"/>
      <c r="L215" s="727"/>
      <c r="M215" s="727"/>
      <c r="N215" s="727"/>
      <c r="O215" s="727"/>
      <c r="P215" s="727"/>
      <c r="Q215" s="727"/>
      <c r="R215" s="727"/>
      <c r="S215" s="727"/>
      <c r="T215" s="727"/>
      <c r="U215" s="727"/>
      <c r="V215" s="727"/>
      <c r="W215" s="727"/>
      <c r="X215" s="727"/>
      <c r="Y215" s="727"/>
      <c r="Z215" s="727"/>
      <c r="AA215" s="727"/>
      <c r="AB215" s="727"/>
      <c r="AC215" s="727"/>
      <c r="AD215" s="727"/>
      <c r="AE215" s="727"/>
      <c r="AF215" s="727"/>
      <c r="AG215" s="727"/>
      <c r="AH215" s="727"/>
      <c r="AI215" s="727"/>
      <c r="AJ215" s="727"/>
      <c r="AK215" s="727"/>
      <c r="AL215" s="727"/>
      <c r="AM215" s="727"/>
      <c r="AN215" s="727"/>
      <c r="AO215" s="727"/>
      <c r="AP215" s="727"/>
      <c r="AQ215" s="727"/>
      <c r="AR215" s="727"/>
      <c r="AS215" s="729"/>
      <c r="AT215" s="729"/>
      <c r="AU215" s="729"/>
      <c r="AV215" s="729"/>
      <c r="AW215" s="729"/>
      <c r="AX215" s="729"/>
      <c r="AY215" s="729"/>
      <c r="AZ215" s="729"/>
      <c r="BA215" s="729"/>
      <c r="BB215" s="729"/>
      <c r="BC215" s="729"/>
      <c r="BD215" s="729"/>
      <c r="BE215" s="729"/>
      <c r="BF215" s="729"/>
      <c r="BG215" s="729"/>
      <c r="BH215" s="729"/>
      <c r="BI215" s="729"/>
      <c r="BJ215" s="729"/>
      <c r="BK215" s="729"/>
      <c r="BL215" s="729"/>
      <c r="BM215" s="729"/>
      <c r="BN215" s="729"/>
      <c r="BO215" s="729"/>
    </row>
    <row r="216" spans="1:67" s="730" customFormat="1" ht="19.5" customHeight="1">
      <c r="A216" s="727"/>
      <c r="B216" s="727"/>
      <c r="C216" s="727"/>
      <c r="D216" s="727"/>
      <c r="E216" s="727"/>
      <c r="F216" s="727"/>
      <c r="G216" s="727"/>
      <c r="H216" s="727"/>
      <c r="I216" s="727"/>
      <c r="J216" s="727"/>
      <c r="K216" s="727"/>
      <c r="L216" s="727"/>
      <c r="M216" s="727"/>
      <c r="N216" s="727"/>
      <c r="O216" s="727"/>
      <c r="P216" s="727"/>
      <c r="Q216" s="727"/>
      <c r="R216" s="727"/>
      <c r="S216" s="727"/>
      <c r="T216" s="727"/>
      <c r="U216" s="727"/>
      <c r="V216" s="727"/>
      <c r="W216" s="727"/>
      <c r="X216" s="727"/>
      <c r="Y216" s="727"/>
      <c r="Z216" s="727"/>
      <c r="AA216" s="727"/>
      <c r="AB216" s="727"/>
      <c r="AC216" s="727"/>
      <c r="AD216" s="727"/>
      <c r="AE216" s="727"/>
      <c r="AF216" s="727"/>
      <c r="AG216" s="727"/>
      <c r="AH216" s="727"/>
      <c r="AI216" s="727"/>
      <c r="AJ216" s="727"/>
      <c r="AK216" s="727"/>
      <c r="AL216" s="727"/>
      <c r="AM216" s="727"/>
      <c r="AN216" s="727"/>
      <c r="AO216" s="727"/>
      <c r="AP216" s="727"/>
      <c r="AQ216" s="727"/>
      <c r="AR216" s="727"/>
      <c r="AS216" s="729"/>
      <c r="AT216" s="729"/>
      <c r="AU216" s="729"/>
      <c r="AV216" s="729"/>
      <c r="AW216" s="729"/>
      <c r="AX216" s="729"/>
      <c r="AY216" s="729"/>
      <c r="AZ216" s="729"/>
      <c r="BA216" s="729"/>
      <c r="BB216" s="729"/>
      <c r="BC216" s="729"/>
      <c r="BD216" s="729"/>
      <c r="BE216" s="729"/>
      <c r="BF216" s="729"/>
      <c r="BG216" s="729"/>
      <c r="BH216" s="729"/>
      <c r="BI216" s="729"/>
      <c r="BJ216" s="729"/>
      <c r="BK216" s="729"/>
      <c r="BL216" s="729"/>
      <c r="BM216" s="729"/>
      <c r="BN216" s="729"/>
      <c r="BO216" s="729"/>
    </row>
    <row r="217" spans="1:67" s="730" customFormat="1" ht="19.5" customHeight="1">
      <c r="A217" s="727"/>
      <c r="B217" s="727"/>
      <c r="C217" s="727"/>
      <c r="D217" s="727"/>
      <c r="E217" s="727"/>
      <c r="F217" s="727"/>
      <c r="G217" s="727"/>
      <c r="H217" s="727"/>
      <c r="I217" s="727"/>
      <c r="J217" s="727"/>
      <c r="K217" s="727"/>
      <c r="L217" s="727"/>
      <c r="M217" s="727"/>
      <c r="N217" s="727"/>
      <c r="O217" s="727"/>
      <c r="P217" s="727"/>
      <c r="Q217" s="727"/>
      <c r="R217" s="727"/>
      <c r="S217" s="727"/>
      <c r="T217" s="727"/>
      <c r="U217" s="727"/>
      <c r="V217" s="727"/>
      <c r="W217" s="727"/>
      <c r="X217" s="727"/>
      <c r="Y217" s="727"/>
      <c r="Z217" s="727"/>
      <c r="AA217" s="727"/>
      <c r="AB217" s="727"/>
      <c r="AC217" s="727"/>
      <c r="AD217" s="727"/>
      <c r="AE217" s="727"/>
      <c r="AF217" s="727"/>
      <c r="AG217" s="727"/>
      <c r="AH217" s="727"/>
      <c r="AI217" s="727"/>
      <c r="AJ217" s="727"/>
      <c r="AK217" s="727"/>
      <c r="AL217" s="727"/>
      <c r="AM217" s="727"/>
      <c r="AN217" s="727"/>
      <c r="AO217" s="727"/>
      <c r="AP217" s="727"/>
      <c r="AQ217" s="727"/>
      <c r="AR217" s="727"/>
      <c r="AS217" s="729"/>
      <c r="AT217" s="729"/>
      <c r="AU217" s="729"/>
      <c r="AV217" s="729"/>
      <c r="AW217" s="729"/>
      <c r="AX217" s="729"/>
      <c r="AY217" s="729"/>
      <c r="AZ217" s="729"/>
      <c r="BA217" s="729"/>
      <c r="BB217" s="729"/>
      <c r="BC217" s="729"/>
      <c r="BD217" s="729"/>
      <c r="BE217" s="729"/>
      <c r="BF217" s="729"/>
      <c r="BG217" s="729"/>
      <c r="BH217" s="729"/>
      <c r="BI217" s="729"/>
      <c r="BJ217" s="729"/>
      <c r="BK217" s="729"/>
      <c r="BL217" s="729"/>
      <c r="BM217" s="729"/>
      <c r="BN217" s="729"/>
      <c r="BO217" s="729"/>
    </row>
    <row r="218" spans="1:67" s="730" customFormat="1" ht="19.5" customHeight="1">
      <c r="A218" s="727"/>
      <c r="B218" s="727"/>
      <c r="C218" s="727"/>
      <c r="D218" s="727"/>
      <c r="E218" s="727"/>
      <c r="F218" s="727"/>
      <c r="G218" s="727"/>
      <c r="H218" s="727"/>
      <c r="I218" s="727"/>
      <c r="J218" s="727"/>
      <c r="K218" s="727"/>
      <c r="L218" s="727"/>
      <c r="M218" s="727"/>
      <c r="N218" s="727"/>
      <c r="O218" s="727"/>
      <c r="P218" s="727"/>
      <c r="Q218" s="727"/>
      <c r="R218" s="727"/>
      <c r="S218" s="727"/>
      <c r="T218" s="727"/>
      <c r="U218" s="727"/>
      <c r="V218" s="727"/>
      <c r="W218" s="727"/>
      <c r="X218" s="727"/>
      <c r="Y218" s="727"/>
      <c r="Z218" s="727"/>
      <c r="AA218" s="727"/>
      <c r="AB218" s="727"/>
      <c r="AC218" s="727"/>
      <c r="AD218" s="727"/>
      <c r="AE218" s="727"/>
      <c r="AF218" s="727"/>
      <c r="AG218" s="727"/>
      <c r="AH218" s="727"/>
      <c r="AI218" s="727"/>
      <c r="AJ218" s="727"/>
      <c r="AK218" s="727"/>
      <c r="AL218" s="727"/>
      <c r="AM218" s="727"/>
      <c r="AN218" s="727"/>
      <c r="AO218" s="727"/>
      <c r="AP218" s="727"/>
      <c r="AQ218" s="727"/>
      <c r="AR218" s="727"/>
      <c r="AS218" s="729"/>
      <c r="AT218" s="729"/>
      <c r="AU218" s="729"/>
      <c r="AV218" s="729"/>
      <c r="AW218" s="729"/>
      <c r="AX218" s="729"/>
      <c r="AY218" s="729"/>
      <c r="AZ218" s="729"/>
      <c r="BA218" s="729"/>
      <c r="BB218" s="729"/>
      <c r="BC218" s="729"/>
      <c r="BD218" s="729"/>
      <c r="BE218" s="729"/>
      <c r="BF218" s="729"/>
      <c r="BG218" s="729"/>
      <c r="BH218" s="729"/>
      <c r="BI218" s="729"/>
      <c r="BJ218" s="729"/>
      <c r="BK218" s="729"/>
      <c r="BL218" s="729"/>
      <c r="BM218" s="729"/>
      <c r="BN218" s="729"/>
      <c r="BO218" s="729"/>
    </row>
    <row r="219" spans="1:67" s="730" customFormat="1" ht="19.5" customHeight="1">
      <c r="A219" s="727"/>
      <c r="B219" s="727"/>
      <c r="C219" s="727"/>
      <c r="D219" s="727"/>
      <c r="E219" s="727"/>
      <c r="F219" s="727"/>
      <c r="G219" s="727"/>
      <c r="H219" s="727"/>
      <c r="I219" s="727"/>
      <c r="J219" s="727"/>
      <c r="K219" s="727"/>
      <c r="L219" s="727"/>
      <c r="M219" s="727"/>
      <c r="N219" s="727"/>
      <c r="O219" s="727"/>
      <c r="P219" s="727"/>
      <c r="Q219" s="727"/>
      <c r="R219" s="727"/>
      <c r="S219" s="727"/>
      <c r="T219" s="727"/>
      <c r="U219" s="727"/>
      <c r="V219" s="727"/>
      <c r="W219" s="727"/>
      <c r="X219" s="727"/>
      <c r="Y219" s="727"/>
      <c r="Z219" s="727"/>
      <c r="AA219" s="727"/>
      <c r="AB219" s="727"/>
      <c r="AC219" s="727"/>
      <c r="AD219" s="727"/>
      <c r="AE219" s="727"/>
      <c r="AF219" s="727"/>
      <c r="AG219" s="727"/>
      <c r="AH219" s="727"/>
      <c r="AI219" s="727"/>
      <c r="AJ219" s="727"/>
      <c r="AK219" s="727"/>
      <c r="AL219" s="727"/>
      <c r="AM219" s="727"/>
      <c r="AN219" s="727"/>
      <c r="AO219" s="727"/>
      <c r="AP219" s="727"/>
      <c r="AQ219" s="727"/>
      <c r="AR219" s="727"/>
      <c r="AS219" s="729"/>
      <c r="AT219" s="729"/>
      <c r="AU219" s="729"/>
      <c r="AV219" s="729"/>
      <c r="AW219" s="729"/>
      <c r="AX219" s="729"/>
      <c r="AY219" s="729"/>
      <c r="AZ219" s="729"/>
      <c r="BA219" s="729"/>
      <c r="BB219" s="729"/>
      <c r="BC219" s="729"/>
      <c r="BD219" s="729"/>
      <c r="BE219" s="729"/>
      <c r="BF219" s="729"/>
      <c r="BG219" s="729"/>
      <c r="BH219" s="729"/>
      <c r="BI219" s="729"/>
      <c r="BJ219" s="729"/>
      <c r="BK219" s="729"/>
      <c r="BL219" s="729"/>
      <c r="BM219" s="729"/>
      <c r="BN219" s="729"/>
      <c r="BO219" s="729"/>
    </row>
    <row r="220" spans="1:67" s="730" customFormat="1" ht="19.5" customHeight="1">
      <c r="A220" s="727"/>
      <c r="B220" s="727"/>
      <c r="C220" s="727"/>
      <c r="D220" s="727"/>
      <c r="E220" s="727"/>
      <c r="F220" s="727"/>
      <c r="G220" s="727"/>
      <c r="H220" s="727"/>
      <c r="I220" s="727"/>
      <c r="J220" s="727"/>
      <c r="K220" s="727"/>
      <c r="L220" s="727"/>
      <c r="M220" s="727"/>
      <c r="N220" s="727"/>
      <c r="O220" s="727"/>
      <c r="P220" s="727"/>
      <c r="Q220" s="727"/>
      <c r="R220" s="727"/>
      <c r="S220" s="727"/>
      <c r="T220" s="727"/>
      <c r="U220" s="727"/>
      <c r="V220" s="727"/>
      <c r="W220" s="727"/>
      <c r="X220" s="727"/>
      <c r="Y220" s="727"/>
      <c r="Z220" s="727"/>
      <c r="AA220" s="727"/>
      <c r="AB220" s="727"/>
      <c r="AC220" s="727"/>
      <c r="AD220" s="727"/>
      <c r="AE220" s="727"/>
      <c r="AF220" s="727"/>
      <c r="AG220" s="727"/>
      <c r="AH220" s="727"/>
      <c r="AI220" s="727"/>
      <c r="AJ220" s="727"/>
      <c r="AK220" s="727"/>
      <c r="AL220" s="727"/>
      <c r="AM220" s="727"/>
      <c r="AN220" s="727"/>
      <c r="AO220" s="727"/>
      <c r="AP220" s="727"/>
      <c r="AQ220" s="727"/>
      <c r="AR220" s="727"/>
      <c r="AS220" s="729"/>
      <c r="AT220" s="729"/>
      <c r="AU220" s="729"/>
      <c r="AV220" s="729"/>
      <c r="AW220" s="729"/>
      <c r="AX220" s="729"/>
      <c r="AY220" s="729"/>
      <c r="AZ220" s="729"/>
      <c r="BA220" s="729"/>
      <c r="BB220" s="729"/>
      <c r="BC220" s="729"/>
      <c r="BD220" s="729"/>
      <c r="BE220" s="729"/>
      <c r="BF220" s="729"/>
      <c r="BG220" s="729"/>
      <c r="BH220" s="729"/>
      <c r="BI220" s="729"/>
      <c r="BJ220" s="729"/>
      <c r="BK220" s="729"/>
      <c r="BL220" s="729"/>
      <c r="BM220" s="729"/>
      <c r="BN220" s="729"/>
      <c r="BO220" s="729"/>
    </row>
    <row r="221" spans="1:67" s="730" customFormat="1" ht="19.5" customHeight="1">
      <c r="A221" s="727"/>
      <c r="B221" s="727"/>
      <c r="C221" s="727"/>
      <c r="D221" s="727"/>
      <c r="E221" s="727"/>
      <c r="F221" s="727"/>
      <c r="G221" s="727"/>
      <c r="H221" s="727"/>
      <c r="I221" s="727"/>
      <c r="J221" s="727"/>
      <c r="K221" s="727"/>
      <c r="L221" s="727"/>
      <c r="M221" s="727"/>
      <c r="N221" s="727"/>
      <c r="O221" s="727"/>
      <c r="P221" s="727"/>
      <c r="Q221" s="727"/>
      <c r="R221" s="727"/>
      <c r="S221" s="727"/>
      <c r="T221" s="727"/>
      <c r="U221" s="727"/>
      <c r="V221" s="727"/>
      <c r="W221" s="727"/>
      <c r="X221" s="727"/>
      <c r="Y221" s="727"/>
      <c r="Z221" s="727"/>
      <c r="AA221" s="727"/>
      <c r="AB221" s="727"/>
      <c r="AC221" s="727"/>
      <c r="AD221" s="727"/>
      <c r="AE221" s="727"/>
      <c r="AF221" s="727"/>
      <c r="AG221" s="727"/>
      <c r="AH221" s="727"/>
      <c r="AI221" s="727"/>
      <c r="AJ221" s="727"/>
      <c r="AK221" s="727"/>
      <c r="AL221" s="727"/>
      <c r="AM221" s="727"/>
      <c r="AN221" s="727"/>
      <c r="AO221" s="727"/>
      <c r="AP221" s="727"/>
      <c r="AQ221" s="727"/>
      <c r="AR221" s="727"/>
      <c r="AS221" s="729"/>
      <c r="AT221" s="729"/>
      <c r="AU221" s="729"/>
      <c r="AV221" s="729"/>
      <c r="AW221" s="729"/>
      <c r="AX221" s="729"/>
      <c r="AY221" s="729"/>
      <c r="AZ221" s="729"/>
      <c r="BA221" s="729"/>
      <c r="BB221" s="729"/>
      <c r="BC221" s="729"/>
      <c r="BD221" s="729"/>
      <c r="BE221" s="729"/>
      <c r="BF221" s="729"/>
      <c r="BG221" s="729"/>
      <c r="BH221" s="729"/>
      <c r="BI221" s="729"/>
      <c r="BJ221" s="729"/>
      <c r="BK221" s="729"/>
      <c r="BL221" s="729"/>
      <c r="BM221" s="729"/>
      <c r="BN221" s="729"/>
      <c r="BO221" s="729"/>
    </row>
    <row r="222" spans="1:67" s="730" customFormat="1" ht="19.5" customHeight="1">
      <c r="A222" s="727"/>
      <c r="B222" s="727"/>
      <c r="C222" s="727"/>
      <c r="D222" s="727"/>
      <c r="E222" s="727"/>
      <c r="F222" s="727"/>
      <c r="G222" s="727"/>
      <c r="H222" s="727"/>
      <c r="I222" s="727"/>
      <c r="J222" s="727"/>
      <c r="K222" s="727"/>
      <c r="L222" s="727"/>
      <c r="M222" s="727"/>
      <c r="N222" s="727"/>
      <c r="O222" s="727"/>
      <c r="P222" s="727"/>
      <c r="Q222" s="727"/>
      <c r="R222" s="727"/>
      <c r="S222" s="727"/>
      <c r="T222" s="727"/>
      <c r="U222" s="727"/>
      <c r="V222" s="727"/>
      <c r="W222" s="727"/>
      <c r="X222" s="727"/>
      <c r="Y222" s="727"/>
      <c r="Z222" s="727"/>
      <c r="AA222" s="727"/>
      <c r="AB222" s="727"/>
      <c r="AC222" s="727"/>
      <c r="AD222" s="727"/>
      <c r="AE222" s="727"/>
      <c r="AF222" s="727"/>
      <c r="AG222" s="727"/>
      <c r="AH222" s="727"/>
      <c r="AI222" s="727"/>
      <c r="AJ222" s="727"/>
      <c r="AK222" s="727"/>
      <c r="AL222" s="727"/>
      <c r="AM222" s="727"/>
      <c r="AN222" s="727"/>
      <c r="AO222" s="727"/>
      <c r="AP222" s="727"/>
      <c r="AQ222" s="727"/>
      <c r="AR222" s="727"/>
      <c r="AS222" s="729"/>
      <c r="AT222" s="729"/>
      <c r="AU222" s="729"/>
      <c r="AV222" s="729"/>
      <c r="AW222" s="729"/>
      <c r="AX222" s="729"/>
      <c r="AY222" s="729"/>
      <c r="AZ222" s="729"/>
      <c r="BA222" s="729"/>
      <c r="BB222" s="729"/>
      <c r="BC222" s="729"/>
      <c r="BD222" s="729"/>
      <c r="BE222" s="729"/>
      <c r="BF222" s="729"/>
      <c r="BG222" s="729"/>
      <c r="BH222" s="729"/>
      <c r="BI222" s="729"/>
      <c r="BJ222" s="729"/>
      <c r="BK222" s="729"/>
      <c r="BL222" s="729"/>
      <c r="BM222" s="729"/>
      <c r="BN222" s="729"/>
      <c r="BO222" s="729"/>
    </row>
    <row r="223" spans="1:67" s="730" customFormat="1" ht="19.5" customHeight="1">
      <c r="A223" s="727"/>
      <c r="B223" s="727"/>
      <c r="C223" s="727"/>
      <c r="D223" s="727"/>
      <c r="E223" s="727"/>
      <c r="F223" s="727"/>
      <c r="G223" s="727"/>
      <c r="H223" s="727"/>
      <c r="I223" s="727"/>
      <c r="J223" s="727"/>
      <c r="K223" s="727"/>
      <c r="L223" s="727"/>
      <c r="M223" s="727"/>
      <c r="N223" s="727"/>
      <c r="O223" s="727"/>
      <c r="P223" s="727"/>
      <c r="Q223" s="727"/>
      <c r="R223" s="727"/>
      <c r="S223" s="727"/>
      <c r="T223" s="727"/>
      <c r="U223" s="727"/>
      <c r="V223" s="727"/>
      <c r="W223" s="727"/>
      <c r="X223" s="727"/>
      <c r="Y223" s="727"/>
      <c r="Z223" s="727"/>
      <c r="AA223" s="727"/>
      <c r="AB223" s="727"/>
      <c r="AC223" s="727"/>
      <c r="AD223" s="727"/>
      <c r="AE223" s="727"/>
      <c r="AF223" s="727"/>
      <c r="AG223" s="727"/>
      <c r="AH223" s="727"/>
      <c r="AI223" s="727"/>
      <c r="AJ223" s="727"/>
      <c r="AK223" s="727"/>
      <c r="AL223" s="727"/>
      <c r="AM223" s="727"/>
      <c r="AN223" s="727"/>
      <c r="AO223" s="727"/>
      <c r="AP223" s="727"/>
      <c r="AQ223" s="727"/>
      <c r="AR223" s="727"/>
      <c r="AS223" s="729"/>
      <c r="AT223" s="729"/>
      <c r="AU223" s="729"/>
      <c r="AV223" s="729"/>
      <c r="AW223" s="729"/>
      <c r="AX223" s="729"/>
      <c r="AY223" s="729"/>
      <c r="AZ223" s="729"/>
      <c r="BA223" s="729"/>
      <c r="BB223" s="729"/>
      <c r="BC223" s="729"/>
      <c r="BD223" s="729"/>
      <c r="BE223" s="729"/>
      <c r="BF223" s="729"/>
      <c r="BG223" s="729"/>
      <c r="BH223" s="729"/>
      <c r="BI223" s="729"/>
      <c r="BJ223" s="729"/>
      <c r="BK223" s="729"/>
      <c r="BL223" s="729"/>
      <c r="BM223" s="729"/>
      <c r="BN223" s="729"/>
      <c r="BO223" s="729"/>
    </row>
    <row r="224" spans="1:67" s="730" customFormat="1" ht="19.5" customHeight="1">
      <c r="A224" s="727"/>
      <c r="B224" s="727"/>
      <c r="C224" s="727"/>
      <c r="D224" s="727"/>
      <c r="E224" s="727"/>
      <c r="F224" s="727"/>
      <c r="G224" s="727"/>
      <c r="H224" s="727"/>
      <c r="I224" s="727"/>
      <c r="J224" s="727"/>
      <c r="K224" s="727"/>
      <c r="L224" s="727"/>
      <c r="M224" s="727"/>
      <c r="N224" s="727"/>
      <c r="O224" s="727"/>
      <c r="P224" s="727"/>
      <c r="Q224" s="727"/>
      <c r="R224" s="727"/>
      <c r="S224" s="727"/>
      <c r="T224" s="727"/>
      <c r="U224" s="727"/>
      <c r="V224" s="727"/>
      <c r="W224" s="727"/>
      <c r="X224" s="727"/>
      <c r="Y224" s="727"/>
      <c r="Z224" s="727"/>
      <c r="AA224" s="727"/>
      <c r="AB224" s="727"/>
      <c r="AC224" s="727"/>
      <c r="AD224" s="727"/>
      <c r="AE224" s="727"/>
      <c r="AF224" s="727"/>
      <c r="AG224" s="727"/>
      <c r="AH224" s="727"/>
      <c r="AI224" s="727"/>
      <c r="AJ224" s="727"/>
      <c r="AK224" s="727"/>
      <c r="AL224" s="727"/>
      <c r="AM224" s="727"/>
      <c r="AN224" s="727"/>
      <c r="AO224" s="727"/>
      <c r="AP224" s="727"/>
      <c r="AQ224" s="727"/>
      <c r="AR224" s="727"/>
      <c r="AS224" s="729"/>
      <c r="AT224" s="729"/>
      <c r="AU224" s="729"/>
      <c r="AV224" s="729"/>
      <c r="AW224" s="729"/>
      <c r="AX224" s="729"/>
      <c r="AY224" s="729"/>
      <c r="AZ224" s="729"/>
      <c r="BA224" s="729"/>
      <c r="BB224" s="729"/>
      <c r="BC224" s="729"/>
      <c r="BD224" s="729"/>
      <c r="BE224" s="729"/>
      <c r="BF224" s="729"/>
      <c r="BG224" s="729"/>
      <c r="BH224" s="729"/>
      <c r="BI224" s="729"/>
      <c r="BJ224" s="729"/>
      <c r="BK224" s="729"/>
      <c r="BL224" s="729"/>
      <c r="BM224" s="729"/>
      <c r="BN224" s="729"/>
      <c r="BO224" s="729"/>
    </row>
    <row r="225" spans="1:67" s="730" customFormat="1" ht="19.5" customHeight="1">
      <c r="A225" s="727"/>
      <c r="B225" s="727"/>
      <c r="C225" s="727"/>
      <c r="D225" s="727"/>
      <c r="E225" s="727"/>
      <c r="F225" s="727"/>
      <c r="G225" s="727"/>
      <c r="H225" s="727"/>
      <c r="I225" s="727"/>
      <c r="J225" s="727"/>
      <c r="K225" s="727"/>
      <c r="L225" s="727"/>
      <c r="M225" s="727"/>
      <c r="N225" s="727"/>
      <c r="O225" s="727"/>
      <c r="P225" s="727"/>
      <c r="Q225" s="727"/>
      <c r="R225" s="727"/>
      <c r="S225" s="727"/>
      <c r="T225" s="727"/>
      <c r="U225" s="727"/>
      <c r="V225" s="727"/>
      <c r="W225" s="727"/>
      <c r="X225" s="727"/>
      <c r="Y225" s="727"/>
      <c r="Z225" s="727"/>
      <c r="AA225" s="727"/>
      <c r="AB225" s="727"/>
      <c r="AC225" s="727"/>
      <c r="AD225" s="727"/>
      <c r="AE225" s="727"/>
      <c r="AF225" s="727"/>
      <c r="AG225" s="727"/>
      <c r="AH225" s="727"/>
      <c r="AI225" s="727"/>
      <c r="AJ225" s="727"/>
      <c r="AK225" s="727"/>
      <c r="AL225" s="727"/>
      <c r="AM225" s="727"/>
      <c r="AN225" s="727"/>
      <c r="AO225" s="727"/>
      <c r="AP225" s="727"/>
      <c r="AQ225" s="727"/>
      <c r="AR225" s="727"/>
      <c r="AS225" s="729"/>
      <c r="AT225" s="729"/>
      <c r="AU225" s="729"/>
      <c r="AV225" s="729"/>
      <c r="AW225" s="729"/>
      <c r="AX225" s="729"/>
      <c r="AY225" s="729"/>
      <c r="AZ225" s="729"/>
      <c r="BA225" s="729"/>
      <c r="BB225" s="729"/>
      <c r="BC225" s="729"/>
      <c r="BD225" s="729"/>
      <c r="BE225" s="729"/>
      <c r="BF225" s="729"/>
      <c r="BG225" s="729"/>
      <c r="BH225" s="729"/>
      <c r="BI225" s="729"/>
      <c r="BJ225" s="729"/>
      <c r="BK225" s="729"/>
      <c r="BL225" s="729"/>
      <c r="BM225" s="729"/>
      <c r="BN225" s="729"/>
      <c r="BO225" s="729"/>
    </row>
    <row r="226" spans="1:67" s="730" customFormat="1" ht="19.5" customHeight="1">
      <c r="A226" s="727"/>
      <c r="B226" s="727"/>
      <c r="C226" s="727"/>
      <c r="D226" s="727"/>
      <c r="E226" s="727"/>
      <c r="F226" s="727"/>
      <c r="G226" s="727"/>
      <c r="H226" s="727"/>
      <c r="I226" s="727"/>
      <c r="J226" s="727"/>
      <c r="K226" s="727"/>
      <c r="L226" s="727"/>
      <c r="M226" s="727"/>
      <c r="N226" s="727"/>
      <c r="O226" s="727"/>
      <c r="P226" s="727"/>
      <c r="Q226" s="727"/>
      <c r="R226" s="727"/>
      <c r="S226" s="727"/>
      <c r="T226" s="727"/>
      <c r="U226" s="727"/>
      <c r="V226" s="727"/>
      <c r="W226" s="727"/>
      <c r="X226" s="727"/>
      <c r="Y226" s="727"/>
      <c r="Z226" s="727"/>
      <c r="AA226" s="727"/>
      <c r="AB226" s="727"/>
      <c r="AC226" s="727"/>
      <c r="AD226" s="727"/>
      <c r="AE226" s="727"/>
      <c r="AF226" s="727"/>
      <c r="AG226" s="727"/>
      <c r="AH226" s="727"/>
      <c r="AI226" s="727"/>
      <c r="AJ226" s="727"/>
      <c r="AK226" s="727"/>
      <c r="AL226" s="727"/>
      <c r="AM226" s="727"/>
      <c r="AN226" s="727"/>
      <c r="AO226" s="727"/>
      <c r="AP226" s="727"/>
      <c r="AQ226" s="727"/>
      <c r="AR226" s="727"/>
      <c r="AS226" s="729"/>
      <c r="AT226" s="729"/>
      <c r="AU226" s="729"/>
      <c r="AV226" s="729"/>
      <c r="AW226" s="729"/>
      <c r="AX226" s="729"/>
      <c r="AY226" s="729"/>
      <c r="AZ226" s="729"/>
      <c r="BA226" s="729"/>
      <c r="BB226" s="729"/>
      <c r="BC226" s="729"/>
      <c r="BD226" s="729"/>
      <c r="BE226" s="729"/>
      <c r="BF226" s="729"/>
      <c r="BG226" s="729"/>
      <c r="BH226" s="729"/>
      <c r="BI226" s="729"/>
      <c r="BJ226" s="729"/>
      <c r="BK226" s="729"/>
      <c r="BL226" s="729"/>
      <c r="BM226" s="729"/>
      <c r="BN226" s="729"/>
      <c r="BO226" s="729"/>
    </row>
    <row r="227" spans="1:67" s="730" customFormat="1" ht="19.5" customHeight="1">
      <c r="A227" s="727"/>
      <c r="B227" s="727"/>
      <c r="C227" s="727"/>
      <c r="D227" s="727"/>
      <c r="E227" s="727"/>
      <c r="F227" s="727"/>
      <c r="G227" s="727"/>
      <c r="H227" s="727"/>
      <c r="I227" s="727"/>
      <c r="J227" s="727"/>
      <c r="K227" s="727"/>
      <c r="L227" s="727"/>
      <c r="M227" s="727"/>
      <c r="N227" s="727"/>
      <c r="O227" s="727"/>
      <c r="P227" s="727"/>
      <c r="Q227" s="727"/>
      <c r="R227" s="727"/>
      <c r="S227" s="727"/>
      <c r="T227" s="727"/>
      <c r="U227" s="727"/>
      <c r="V227" s="727"/>
      <c r="W227" s="727"/>
      <c r="X227" s="727"/>
      <c r="Y227" s="727"/>
      <c r="Z227" s="727"/>
      <c r="AA227" s="727"/>
      <c r="AB227" s="727"/>
      <c r="AC227" s="727"/>
      <c r="AD227" s="727"/>
      <c r="AE227" s="727"/>
      <c r="AF227" s="727"/>
      <c r="AG227" s="727"/>
      <c r="AH227" s="727"/>
      <c r="AI227" s="727"/>
      <c r="AJ227" s="727"/>
      <c r="AK227" s="727"/>
      <c r="AL227" s="727"/>
      <c r="AM227" s="727"/>
      <c r="AN227" s="727"/>
      <c r="AO227" s="727"/>
      <c r="AP227" s="727"/>
      <c r="AQ227" s="727"/>
      <c r="AR227" s="727"/>
      <c r="AS227" s="729"/>
      <c r="AT227" s="729"/>
      <c r="AU227" s="729"/>
      <c r="AV227" s="729"/>
      <c r="AW227" s="729"/>
      <c r="AX227" s="729"/>
      <c r="AY227" s="729"/>
      <c r="AZ227" s="729"/>
      <c r="BA227" s="729"/>
      <c r="BB227" s="729"/>
      <c r="BC227" s="729"/>
      <c r="BD227" s="729"/>
      <c r="BE227" s="729"/>
      <c r="BF227" s="729"/>
      <c r="BG227" s="729"/>
      <c r="BH227" s="729"/>
      <c r="BI227" s="729"/>
      <c r="BJ227" s="729"/>
      <c r="BK227" s="729"/>
      <c r="BL227" s="729"/>
      <c r="BM227" s="729"/>
      <c r="BN227" s="729"/>
      <c r="BO227" s="729"/>
    </row>
    <row r="228" spans="1:67" s="730" customFormat="1" ht="19.5" customHeight="1">
      <c r="A228" s="727"/>
      <c r="B228" s="727"/>
      <c r="C228" s="727"/>
      <c r="D228" s="727"/>
      <c r="E228" s="727"/>
      <c r="F228" s="727"/>
      <c r="G228" s="727"/>
      <c r="H228" s="727"/>
      <c r="I228" s="727"/>
      <c r="J228" s="727"/>
      <c r="K228" s="727"/>
      <c r="L228" s="727"/>
      <c r="M228" s="727"/>
      <c r="N228" s="727"/>
      <c r="O228" s="727"/>
      <c r="P228" s="727"/>
      <c r="Q228" s="727"/>
      <c r="R228" s="727"/>
      <c r="S228" s="727"/>
      <c r="T228" s="727"/>
      <c r="U228" s="727"/>
      <c r="V228" s="727"/>
      <c r="W228" s="727"/>
      <c r="X228" s="727"/>
      <c r="Y228" s="727"/>
      <c r="Z228" s="727"/>
      <c r="AA228" s="727"/>
      <c r="AB228" s="727"/>
      <c r="AC228" s="727"/>
      <c r="AD228" s="727"/>
      <c r="AE228" s="727"/>
      <c r="AF228" s="727"/>
      <c r="AG228" s="727"/>
      <c r="AH228" s="727"/>
      <c r="AI228" s="727"/>
      <c r="AJ228" s="727"/>
      <c r="AK228" s="727"/>
      <c r="AL228" s="727"/>
      <c r="AM228" s="727"/>
      <c r="AN228" s="727"/>
      <c r="AO228" s="727"/>
      <c r="AP228" s="727"/>
      <c r="AQ228" s="727"/>
      <c r="AR228" s="727"/>
      <c r="AS228" s="729"/>
      <c r="AT228" s="729"/>
      <c r="AU228" s="729"/>
      <c r="AV228" s="729"/>
      <c r="AW228" s="729"/>
      <c r="AX228" s="729"/>
      <c r="AY228" s="729"/>
      <c r="AZ228" s="729"/>
      <c r="BA228" s="729"/>
      <c r="BB228" s="729"/>
      <c r="BC228" s="729"/>
      <c r="BD228" s="729"/>
      <c r="BE228" s="729"/>
      <c r="BF228" s="729"/>
      <c r="BG228" s="729"/>
      <c r="BH228" s="729"/>
      <c r="BI228" s="729"/>
      <c r="BJ228" s="729"/>
      <c r="BK228" s="729"/>
      <c r="BL228" s="729"/>
      <c r="BM228" s="729"/>
      <c r="BN228" s="729"/>
      <c r="BO228" s="729"/>
    </row>
    <row r="229" spans="1:67" s="730" customFormat="1" ht="19.5" customHeight="1">
      <c r="A229" s="727"/>
      <c r="B229" s="727"/>
      <c r="C229" s="727"/>
      <c r="D229" s="727"/>
      <c r="E229" s="727"/>
      <c r="F229" s="727"/>
      <c r="G229" s="727"/>
      <c r="H229" s="727"/>
      <c r="I229" s="727"/>
      <c r="J229" s="727"/>
      <c r="K229" s="727"/>
      <c r="L229" s="727"/>
      <c r="M229" s="727"/>
      <c r="N229" s="727"/>
      <c r="O229" s="727"/>
      <c r="P229" s="727"/>
      <c r="Q229" s="727"/>
      <c r="R229" s="727"/>
      <c r="S229" s="727"/>
      <c r="T229" s="727"/>
      <c r="U229" s="727"/>
      <c r="V229" s="727"/>
      <c r="W229" s="727"/>
      <c r="X229" s="727"/>
      <c r="Y229" s="727"/>
      <c r="Z229" s="727"/>
      <c r="AA229" s="727"/>
      <c r="AB229" s="727"/>
      <c r="AC229" s="727"/>
      <c r="AD229" s="727"/>
      <c r="AE229" s="727"/>
      <c r="AF229" s="727"/>
      <c r="AG229" s="727"/>
      <c r="AH229" s="727"/>
      <c r="AI229" s="727"/>
      <c r="AJ229" s="727"/>
      <c r="AK229" s="727"/>
      <c r="AL229" s="727"/>
      <c r="AM229" s="727"/>
      <c r="AN229" s="727"/>
      <c r="AO229" s="727"/>
      <c r="AP229" s="727"/>
      <c r="AQ229" s="727"/>
      <c r="AR229" s="727"/>
      <c r="AS229" s="729"/>
      <c r="AT229" s="729"/>
      <c r="AU229" s="729"/>
      <c r="AV229" s="729"/>
      <c r="AW229" s="729"/>
      <c r="AX229" s="729"/>
      <c r="AY229" s="729"/>
      <c r="AZ229" s="729"/>
      <c r="BA229" s="729"/>
      <c r="BB229" s="729"/>
      <c r="BC229" s="729"/>
      <c r="BD229" s="729"/>
      <c r="BE229" s="729"/>
      <c r="BF229" s="729"/>
      <c r="BG229" s="729"/>
      <c r="BH229" s="729"/>
      <c r="BI229" s="729"/>
      <c r="BJ229" s="729"/>
      <c r="BK229" s="729"/>
      <c r="BL229" s="729"/>
      <c r="BM229" s="729"/>
      <c r="BN229" s="729"/>
      <c r="BO229" s="729"/>
    </row>
    <row r="230" spans="1:67" s="730" customFormat="1" ht="19.5" customHeight="1">
      <c r="A230" s="727"/>
      <c r="B230" s="727"/>
      <c r="C230" s="727"/>
      <c r="D230" s="727"/>
      <c r="E230" s="727"/>
      <c r="F230" s="727"/>
      <c r="G230" s="727"/>
      <c r="H230" s="727"/>
      <c r="I230" s="727"/>
      <c r="J230" s="727"/>
      <c r="K230" s="727"/>
      <c r="L230" s="727"/>
      <c r="M230" s="727"/>
      <c r="N230" s="727"/>
      <c r="O230" s="727"/>
      <c r="P230" s="727"/>
      <c r="Q230" s="727"/>
      <c r="R230" s="727"/>
      <c r="S230" s="727"/>
      <c r="T230" s="727"/>
      <c r="U230" s="727"/>
      <c r="V230" s="727"/>
      <c r="W230" s="727"/>
      <c r="X230" s="727"/>
      <c r="Y230" s="727"/>
      <c r="Z230" s="727"/>
      <c r="AA230" s="727"/>
      <c r="AB230" s="727"/>
      <c r="AC230" s="727"/>
      <c r="AD230" s="727"/>
      <c r="AE230" s="727"/>
      <c r="AF230" s="727"/>
      <c r="AG230" s="727"/>
      <c r="AH230" s="727"/>
      <c r="AI230" s="727"/>
      <c r="AJ230" s="727"/>
      <c r="AK230" s="727"/>
      <c r="AL230" s="727"/>
      <c r="AM230" s="727"/>
      <c r="AN230" s="727"/>
      <c r="AO230" s="727"/>
      <c r="AP230" s="727"/>
      <c r="AQ230" s="727"/>
      <c r="AR230" s="727"/>
      <c r="AS230" s="729"/>
      <c r="AT230" s="729"/>
      <c r="AU230" s="729"/>
      <c r="AV230" s="729"/>
      <c r="AW230" s="729"/>
      <c r="AX230" s="729"/>
      <c r="AY230" s="729"/>
      <c r="AZ230" s="729"/>
      <c r="BA230" s="729"/>
      <c r="BB230" s="729"/>
      <c r="BC230" s="729"/>
      <c r="BD230" s="729"/>
      <c r="BE230" s="729"/>
      <c r="BF230" s="729"/>
      <c r="BG230" s="729"/>
      <c r="BH230" s="729"/>
      <c r="BI230" s="729"/>
      <c r="BJ230" s="729"/>
      <c r="BK230" s="729"/>
      <c r="BL230" s="729"/>
      <c r="BM230" s="729"/>
      <c r="BN230" s="729"/>
      <c r="BO230" s="729"/>
    </row>
    <row r="231" spans="1:67" s="730" customFormat="1" ht="19.5" customHeight="1">
      <c r="A231" s="727"/>
      <c r="B231" s="727"/>
      <c r="C231" s="727"/>
      <c r="D231" s="727"/>
      <c r="E231" s="727"/>
      <c r="F231" s="727"/>
      <c r="G231" s="727"/>
      <c r="H231" s="727"/>
      <c r="I231" s="727"/>
      <c r="J231" s="727"/>
      <c r="K231" s="727"/>
      <c r="L231" s="727"/>
      <c r="M231" s="727"/>
      <c r="N231" s="727"/>
      <c r="O231" s="727"/>
      <c r="P231" s="727"/>
      <c r="Q231" s="727"/>
      <c r="R231" s="727"/>
      <c r="S231" s="727"/>
      <c r="T231" s="727"/>
      <c r="U231" s="727"/>
      <c r="V231" s="727"/>
      <c r="W231" s="727"/>
      <c r="X231" s="727"/>
      <c r="Y231" s="727"/>
      <c r="Z231" s="727"/>
      <c r="AA231" s="727"/>
      <c r="AB231" s="727"/>
      <c r="AC231" s="727"/>
      <c r="AD231" s="727"/>
      <c r="AE231" s="727"/>
      <c r="AF231" s="727"/>
      <c r="AG231" s="727"/>
      <c r="AH231" s="727"/>
      <c r="AI231" s="727"/>
      <c r="AJ231" s="727"/>
      <c r="AK231" s="727"/>
      <c r="AL231" s="727"/>
      <c r="AM231" s="727"/>
      <c r="AN231" s="727"/>
      <c r="AO231" s="727"/>
      <c r="AP231" s="727"/>
      <c r="AQ231" s="727"/>
      <c r="AR231" s="727"/>
      <c r="AS231" s="729"/>
      <c r="AT231" s="729"/>
      <c r="AU231" s="729"/>
      <c r="AV231" s="729"/>
      <c r="AW231" s="729"/>
      <c r="AX231" s="729"/>
      <c r="AY231" s="729"/>
      <c r="AZ231" s="729"/>
      <c r="BA231" s="729"/>
      <c r="BB231" s="729"/>
      <c r="BC231" s="729"/>
      <c r="BD231" s="729"/>
      <c r="BE231" s="729"/>
      <c r="BF231" s="729"/>
      <c r="BG231" s="729"/>
      <c r="BH231" s="729"/>
      <c r="BI231" s="729"/>
      <c r="BJ231" s="729"/>
      <c r="BK231" s="729"/>
      <c r="BL231" s="729"/>
      <c r="BM231" s="729"/>
      <c r="BN231" s="729"/>
      <c r="BO231" s="729"/>
    </row>
    <row r="232" spans="1:67" s="730" customFormat="1" ht="19.5" customHeight="1">
      <c r="A232" s="727"/>
      <c r="B232" s="727"/>
      <c r="C232" s="727"/>
      <c r="D232" s="727"/>
      <c r="E232" s="727"/>
      <c r="F232" s="727"/>
      <c r="G232" s="727"/>
      <c r="H232" s="727"/>
      <c r="I232" s="727"/>
      <c r="J232" s="727"/>
      <c r="K232" s="727"/>
      <c r="L232" s="727"/>
      <c r="M232" s="727"/>
      <c r="N232" s="727"/>
      <c r="O232" s="727"/>
      <c r="P232" s="727"/>
      <c r="Q232" s="727"/>
      <c r="R232" s="727"/>
      <c r="S232" s="727"/>
      <c r="T232" s="727"/>
      <c r="U232" s="727"/>
      <c r="V232" s="727"/>
      <c r="W232" s="727"/>
      <c r="X232" s="727"/>
      <c r="Y232" s="727"/>
      <c r="Z232" s="727"/>
      <c r="AA232" s="727"/>
      <c r="AB232" s="727"/>
      <c r="AC232" s="727"/>
      <c r="AD232" s="727"/>
      <c r="AE232" s="727"/>
      <c r="AF232" s="727"/>
      <c r="AG232" s="727"/>
      <c r="AH232" s="727"/>
      <c r="AI232" s="727"/>
      <c r="AJ232" s="727"/>
      <c r="AK232" s="727"/>
      <c r="AL232" s="727"/>
      <c r="AM232" s="727"/>
      <c r="AN232" s="727"/>
      <c r="AO232" s="727"/>
      <c r="AP232" s="727"/>
      <c r="AQ232" s="727"/>
      <c r="AR232" s="727"/>
      <c r="AS232" s="729"/>
      <c r="AT232" s="729"/>
      <c r="AU232" s="729"/>
      <c r="AV232" s="729"/>
      <c r="AW232" s="729"/>
      <c r="AX232" s="729"/>
      <c r="AY232" s="729"/>
      <c r="AZ232" s="729"/>
      <c r="BA232" s="729"/>
      <c r="BB232" s="729"/>
      <c r="BC232" s="729"/>
      <c r="BD232" s="729"/>
      <c r="BE232" s="729"/>
      <c r="BF232" s="729"/>
      <c r="BG232" s="729"/>
      <c r="BH232" s="729"/>
      <c r="BI232" s="729"/>
      <c r="BJ232" s="729"/>
      <c r="BK232" s="729"/>
      <c r="BL232" s="729"/>
      <c r="BM232" s="729"/>
      <c r="BN232" s="729"/>
      <c r="BO232" s="729"/>
    </row>
    <row r="233" spans="1:67" s="730" customFormat="1" ht="19.5" customHeight="1">
      <c r="A233" s="727"/>
      <c r="B233" s="727"/>
      <c r="C233" s="727"/>
      <c r="D233" s="727"/>
      <c r="E233" s="727"/>
      <c r="F233" s="727"/>
      <c r="G233" s="727"/>
      <c r="H233" s="727"/>
      <c r="I233" s="727"/>
      <c r="J233" s="727"/>
      <c r="K233" s="727"/>
      <c r="L233" s="727"/>
      <c r="M233" s="727"/>
      <c r="N233" s="727"/>
      <c r="O233" s="727"/>
      <c r="P233" s="727"/>
      <c r="Q233" s="727"/>
      <c r="R233" s="727"/>
      <c r="S233" s="727"/>
      <c r="T233" s="727"/>
      <c r="U233" s="727"/>
      <c r="V233" s="727"/>
      <c r="W233" s="727"/>
      <c r="X233" s="727"/>
      <c r="Y233" s="727"/>
      <c r="Z233" s="727"/>
      <c r="AA233" s="727"/>
      <c r="AB233" s="727"/>
      <c r="AC233" s="727"/>
      <c r="AD233" s="727"/>
      <c r="AE233" s="727"/>
      <c r="AF233" s="727"/>
      <c r="AG233" s="727"/>
      <c r="AH233" s="727"/>
      <c r="AI233" s="727"/>
      <c r="AJ233" s="727"/>
      <c r="AK233" s="727"/>
      <c r="AL233" s="727"/>
      <c r="AM233" s="727"/>
      <c r="AN233" s="727"/>
      <c r="AO233" s="727"/>
      <c r="AP233" s="727"/>
      <c r="AQ233" s="727"/>
      <c r="AR233" s="727"/>
      <c r="AS233" s="729"/>
      <c r="AT233" s="729"/>
      <c r="AU233" s="729"/>
      <c r="AV233" s="729"/>
      <c r="AW233" s="729"/>
      <c r="AX233" s="729"/>
      <c r="AY233" s="729"/>
      <c r="AZ233" s="729"/>
      <c r="BA233" s="729"/>
      <c r="BB233" s="729"/>
      <c r="BC233" s="729"/>
      <c r="BD233" s="729"/>
      <c r="BE233" s="729"/>
      <c r="BF233" s="729"/>
      <c r="BG233" s="729"/>
      <c r="BH233" s="729"/>
      <c r="BI233" s="729"/>
      <c r="BJ233" s="729"/>
      <c r="BK233" s="729"/>
      <c r="BL233" s="729"/>
      <c r="BM233" s="729"/>
      <c r="BN233" s="729"/>
      <c r="BO233" s="729"/>
    </row>
    <row r="234" spans="1:67" s="730" customFormat="1" ht="19.5" customHeight="1">
      <c r="A234" s="727"/>
      <c r="B234" s="727"/>
      <c r="C234" s="727"/>
      <c r="D234" s="727"/>
      <c r="E234" s="727"/>
      <c r="F234" s="727"/>
      <c r="G234" s="727"/>
      <c r="H234" s="727"/>
      <c r="I234" s="727"/>
      <c r="J234" s="727"/>
      <c r="K234" s="727"/>
      <c r="L234" s="727"/>
      <c r="M234" s="727"/>
      <c r="N234" s="727"/>
      <c r="O234" s="727"/>
      <c r="P234" s="727"/>
      <c r="Q234" s="727"/>
      <c r="R234" s="727"/>
      <c r="S234" s="727"/>
      <c r="T234" s="727"/>
      <c r="U234" s="727"/>
      <c r="V234" s="727"/>
      <c r="W234" s="727"/>
      <c r="X234" s="727"/>
      <c r="Y234" s="727"/>
      <c r="Z234" s="727"/>
      <c r="AA234" s="727"/>
      <c r="AB234" s="727"/>
      <c r="AC234" s="727"/>
      <c r="AD234" s="727"/>
      <c r="AE234" s="727"/>
      <c r="AF234" s="727"/>
      <c r="AG234" s="727"/>
      <c r="AH234" s="727"/>
      <c r="AI234" s="727"/>
      <c r="AJ234" s="727"/>
      <c r="AK234" s="727"/>
      <c r="AL234" s="727"/>
      <c r="AM234" s="727"/>
      <c r="AN234" s="727"/>
      <c r="AO234" s="727"/>
      <c r="AP234" s="727"/>
      <c r="AQ234" s="727"/>
      <c r="AR234" s="727"/>
      <c r="AS234" s="729"/>
      <c r="AT234" s="729"/>
      <c r="AU234" s="729"/>
      <c r="AV234" s="729"/>
      <c r="AW234" s="729"/>
      <c r="AX234" s="729"/>
      <c r="AY234" s="729"/>
      <c r="AZ234" s="729"/>
      <c r="BA234" s="729"/>
      <c r="BB234" s="729"/>
      <c r="BC234" s="729"/>
      <c r="BD234" s="729"/>
      <c r="BE234" s="729"/>
      <c r="BF234" s="729"/>
      <c r="BG234" s="729"/>
      <c r="BH234" s="729"/>
      <c r="BI234" s="729"/>
      <c r="BJ234" s="729"/>
      <c r="BK234" s="729"/>
      <c r="BL234" s="729"/>
      <c r="BM234" s="729"/>
      <c r="BN234" s="729"/>
      <c r="BO234" s="729"/>
    </row>
    <row r="235" spans="1:67" s="730" customFormat="1" ht="19.5" customHeight="1">
      <c r="A235" s="727"/>
      <c r="B235" s="727"/>
      <c r="C235" s="727"/>
      <c r="D235" s="727"/>
      <c r="E235" s="727"/>
      <c r="F235" s="727"/>
      <c r="G235" s="727"/>
      <c r="H235" s="727"/>
      <c r="I235" s="727"/>
      <c r="J235" s="727"/>
      <c r="K235" s="727"/>
      <c r="L235" s="727"/>
      <c r="M235" s="727"/>
      <c r="N235" s="727"/>
      <c r="O235" s="727"/>
      <c r="P235" s="727"/>
      <c r="Q235" s="727"/>
      <c r="R235" s="727"/>
      <c r="S235" s="727"/>
      <c r="T235" s="727"/>
      <c r="U235" s="727"/>
      <c r="V235" s="727"/>
      <c r="W235" s="727"/>
      <c r="X235" s="727"/>
      <c r="Y235" s="727"/>
      <c r="Z235" s="727"/>
      <c r="AA235" s="727"/>
      <c r="AB235" s="727"/>
      <c r="AC235" s="727"/>
      <c r="AD235" s="727"/>
      <c r="AE235" s="727"/>
      <c r="AF235" s="727"/>
      <c r="AG235" s="727"/>
      <c r="AH235" s="727"/>
      <c r="AI235" s="727"/>
      <c r="AJ235" s="727"/>
      <c r="AK235" s="727"/>
      <c r="AL235" s="727"/>
      <c r="AM235" s="727"/>
      <c r="AN235" s="727"/>
      <c r="AO235" s="727"/>
      <c r="AP235" s="727"/>
      <c r="AQ235" s="727"/>
      <c r="AR235" s="727"/>
      <c r="AS235" s="729"/>
      <c r="AT235" s="729"/>
      <c r="AU235" s="729"/>
      <c r="AV235" s="729"/>
      <c r="AW235" s="729"/>
      <c r="AX235" s="729"/>
      <c r="AY235" s="729"/>
      <c r="AZ235" s="729"/>
      <c r="BA235" s="729"/>
      <c r="BB235" s="729"/>
      <c r="BC235" s="729"/>
      <c r="BD235" s="729"/>
      <c r="BE235" s="729"/>
      <c r="BF235" s="729"/>
      <c r="BG235" s="729"/>
      <c r="BH235" s="729"/>
      <c r="BI235" s="729"/>
      <c r="BJ235" s="729"/>
      <c r="BK235" s="729"/>
      <c r="BL235" s="729"/>
      <c r="BM235" s="729"/>
      <c r="BN235" s="729"/>
      <c r="BO235" s="729"/>
    </row>
    <row r="236" spans="1:67" s="730" customFormat="1" ht="19.5" customHeight="1">
      <c r="A236" s="727"/>
      <c r="B236" s="727"/>
      <c r="C236" s="727"/>
      <c r="D236" s="727"/>
      <c r="E236" s="727"/>
      <c r="F236" s="727"/>
      <c r="G236" s="727"/>
      <c r="H236" s="727"/>
      <c r="I236" s="727"/>
      <c r="J236" s="727"/>
      <c r="K236" s="727"/>
      <c r="L236" s="727"/>
      <c r="M236" s="727"/>
      <c r="N236" s="727"/>
      <c r="O236" s="727"/>
      <c r="P236" s="727"/>
      <c r="Q236" s="727"/>
      <c r="R236" s="727"/>
      <c r="S236" s="727"/>
      <c r="T236" s="727"/>
      <c r="U236" s="727"/>
      <c r="V236" s="727"/>
      <c r="W236" s="727"/>
      <c r="X236" s="727"/>
      <c r="Y236" s="727"/>
      <c r="Z236" s="727"/>
      <c r="AA236" s="727"/>
      <c r="AB236" s="727"/>
      <c r="AC236" s="727"/>
      <c r="AD236" s="727"/>
      <c r="AE236" s="727"/>
      <c r="AF236" s="727"/>
      <c r="AG236" s="727"/>
      <c r="AH236" s="727"/>
      <c r="AI236" s="727"/>
      <c r="AJ236" s="727"/>
      <c r="AK236" s="727"/>
      <c r="AL236" s="727"/>
      <c r="AM236" s="727"/>
      <c r="AN236" s="727"/>
      <c r="AO236" s="727"/>
      <c r="AP236" s="727"/>
      <c r="AQ236" s="727"/>
      <c r="AR236" s="727"/>
      <c r="AS236" s="729"/>
      <c r="AT236" s="729"/>
      <c r="AU236" s="729"/>
      <c r="AV236" s="729"/>
      <c r="AW236" s="729"/>
      <c r="AX236" s="729"/>
      <c r="AY236" s="729"/>
      <c r="AZ236" s="729"/>
      <c r="BA236" s="729"/>
      <c r="BB236" s="729"/>
      <c r="BC236" s="729"/>
      <c r="BD236" s="729"/>
      <c r="BE236" s="729"/>
      <c r="BF236" s="729"/>
      <c r="BG236" s="729"/>
      <c r="BH236" s="729"/>
      <c r="BI236" s="729"/>
      <c r="BJ236" s="729"/>
      <c r="BK236" s="729"/>
      <c r="BL236" s="729"/>
      <c r="BM236" s="729"/>
      <c r="BN236" s="729"/>
      <c r="BO236" s="729"/>
    </row>
    <row r="237" spans="1:67" s="730" customFormat="1" ht="19.5" customHeight="1">
      <c r="A237" s="727"/>
      <c r="B237" s="727"/>
      <c r="C237" s="727"/>
      <c r="D237" s="727"/>
      <c r="E237" s="727"/>
      <c r="F237" s="727"/>
      <c r="G237" s="727"/>
      <c r="H237" s="727"/>
      <c r="I237" s="727"/>
      <c r="J237" s="727"/>
      <c r="K237" s="727"/>
      <c r="L237" s="727"/>
      <c r="M237" s="727"/>
      <c r="N237" s="727"/>
      <c r="O237" s="727"/>
      <c r="P237" s="727"/>
      <c r="Q237" s="727"/>
      <c r="R237" s="727"/>
      <c r="S237" s="727"/>
      <c r="T237" s="727"/>
      <c r="U237" s="727"/>
      <c r="V237" s="727"/>
      <c r="W237" s="727"/>
      <c r="X237" s="727"/>
      <c r="Y237" s="727"/>
      <c r="Z237" s="727"/>
      <c r="AA237" s="727"/>
      <c r="AB237" s="727"/>
      <c r="AC237" s="727"/>
      <c r="AD237" s="727"/>
      <c r="AE237" s="727"/>
      <c r="AF237" s="727"/>
      <c r="AG237" s="727"/>
      <c r="AH237" s="727"/>
      <c r="AI237" s="727"/>
      <c r="AJ237" s="727"/>
      <c r="AK237" s="727"/>
      <c r="AL237" s="727"/>
      <c r="AM237" s="727"/>
      <c r="AN237" s="727"/>
      <c r="AO237" s="727"/>
      <c r="AP237" s="727"/>
      <c r="AQ237" s="727"/>
      <c r="AR237" s="727"/>
      <c r="AS237" s="729"/>
      <c r="AT237" s="729"/>
      <c r="AU237" s="729"/>
      <c r="AV237" s="729"/>
      <c r="AW237" s="729"/>
      <c r="AX237" s="729"/>
      <c r="AY237" s="729"/>
      <c r="AZ237" s="729"/>
      <c r="BA237" s="729"/>
      <c r="BB237" s="729"/>
      <c r="BC237" s="729"/>
      <c r="BD237" s="729"/>
      <c r="BE237" s="729"/>
      <c r="BF237" s="729"/>
      <c r="BG237" s="729"/>
      <c r="BH237" s="729"/>
      <c r="BI237" s="729"/>
      <c r="BJ237" s="729"/>
      <c r="BK237" s="729"/>
      <c r="BL237" s="729"/>
      <c r="BM237" s="729"/>
      <c r="BN237" s="729"/>
      <c r="BO237" s="729"/>
    </row>
    <row r="238" spans="1:67" s="730" customFormat="1" ht="19.5" customHeight="1">
      <c r="A238" s="727"/>
      <c r="B238" s="727"/>
      <c r="C238" s="727"/>
      <c r="D238" s="727"/>
      <c r="E238" s="727"/>
      <c r="F238" s="727"/>
      <c r="G238" s="727"/>
      <c r="H238" s="727"/>
      <c r="I238" s="727"/>
      <c r="J238" s="727"/>
      <c r="K238" s="727"/>
      <c r="L238" s="727"/>
      <c r="M238" s="727"/>
      <c r="N238" s="727"/>
      <c r="O238" s="727"/>
      <c r="P238" s="727"/>
      <c r="Q238" s="727"/>
      <c r="R238" s="727"/>
      <c r="S238" s="727"/>
      <c r="T238" s="727"/>
      <c r="U238" s="727"/>
      <c r="V238" s="727"/>
      <c r="W238" s="727"/>
      <c r="X238" s="727"/>
      <c r="Y238" s="727"/>
      <c r="Z238" s="727"/>
      <c r="AA238" s="727"/>
      <c r="AB238" s="727"/>
      <c r="AC238" s="727"/>
      <c r="AD238" s="727"/>
      <c r="AE238" s="727"/>
      <c r="AF238" s="727"/>
      <c r="AG238" s="727"/>
      <c r="AH238" s="727"/>
      <c r="AI238" s="727"/>
      <c r="AJ238" s="727"/>
      <c r="AK238" s="727"/>
      <c r="AL238" s="727"/>
      <c r="AM238" s="727"/>
      <c r="AN238" s="727"/>
      <c r="AO238" s="727"/>
      <c r="AP238" s="727"/>
      <c r="AQ238" s="727"/>
      <c r="AR238" s="727"/>
      <c r="AS238" s="729"/>
      <c r="AT238" s="729"/>
      <c r="AU238" s="729"/>
      <c r="AV238" s="729"/>
      <c r="AW238" s="729"/>
      <c r="AX238" s="729"/>
      <c r="AY238" s="729"/>
      <c r="AZ238" s="729"/>
      <c r="BA238" s="729"/>
      <c r="BB238" s="729"/>
      <c r="BC238" s="729"/>
      <c r="BD238" s="729"/>
      <c r="BE238" s="729"/>
      <c r="BF238" s="729"/>
      <c r="BG238" s="729"/>
      <c r="BH238" s="729"/>
      <c r="BI238" s="729"/>
      <c r="BJ238" s="729"/>
      <c r="BK238" s="729"/>
      <c r="BL238" s="729"/>
      <c r="BM238" s="729"/>
      <c r="BN238" s="729"/>
      <c r="BO238" s="729"/>
    </row>
    <row r="239" spans="1:67" s="730" customFormat="1" ht="19.5" customHeight="1">
      <c r="A239" s="727"/>
      <c r="B239" s="727"/>
      <c r="C239" s="727"/>
      <c r="D239" s="727"/>
      <c r="E239" s="727"/>
      <c r="F239" s="727"/>
      <c r="G239" s="727"/>
      <c r="H239" s="727"/>
      <c r="I239" s="727"/>
      <c r="J239" s="727"/>
      <c r="K239" s="727"/>
      <c r="L239" s="727"/>
      <c r="M239" s="727"/>
      <c r="N239" s="727"/>
      <c r="O239" s="727"/>
      <c r="P239" s="727"/>
      <c r="Q239" s="727"/>
      <c r="R239" s="727"/>
      <c r="S239" s="727"/>
      <c r="T239" s="727"/>
      <c r="U239" s="727"/>
      <c r="V239" s="727"/>
      <c r="W239" s="727"/>
      <c r="X239" s="727"/>
      <c r="Y239" s="727"/>
      <c r="Z239" s="727"/>
      <c r="AA239" s="727"/>
      <c r="AB239" s="727"/>
      <c r="AC239" s="727"/>
      <c r="AD239" s="727"/>
      <c r="AE239" s="727"/>
      <c r="AF239" s="727"/>
      <c r="AG239" s="727"/>
      <c r="AH239" s="727"/>
      <c r="AI239" s="727"/>
      <c r="AJ239" s="727"/>
      <c r="AK239" s="727"/>
      <c r="AL239" s="727"/>
      <c r="AM239" s="727"/>
      <c r="AN239" s="727"/>
      <c r="AO239" s="727"/>
      <c r="AP239" s="727"/>
      <c r="AQ239" s="727"/>
      <c r="AR239" s="727"/>
      <c r="AS239" s="729"/>
      <c r="AT239" s="729"/>
      <c r="AU239" s="729"/>
      <c r="AV239" s="729"/>
      <c r="AW239" s="729"/>
      <c r="AX239" s="729"/>
      <c r="AY239" s="729"/>
      <c r="AZ239" s="729"/>
      <c r="BA239" s="729"/>
      <c r="BB239" s="729"/>
      <c r="BC239" s="729"/>
      <c r="BD239" s="729"/>
      <c r="BE239" s="729"/>
      <c r="BF239" s="729"/>
      <c r="BG239" s="729"/>
      <c r="BH239" s="729"/>
      <c r="BI239" s="729"/>
      <c r="BJ239" s="729"/>
      <c r="BK239" s="729"/>
      <c r="BL239" s="729"/>
      <c r="BM239" s="729"/>
      <c r="BN239" s="729"/>
      <c r="BO239" s="729"/>
    </row>
    <row r="240" spans="1:67" s="730" customFormat="1" ht="19.5" customHeight="1">
      <c r="A240" s="727"/>
      <c r="B240" s="727"/>
      <c r="C240" s="727"/>
      <c r="D240" s="727"/>
      <c r="E240" s="727"/>
      <c r="F240" s="727"/>
      <c r="G240" s="727"/>
      <c r="H240" s="727"/>
      <c r="I240" s="727"/>
      <c r="J240" s="727"/>
      <c r="K240" s="727"/>
      <c r="L240" s="727"/>
      <c r="M240" s="727"/>
      <c r="N240" s="727"/>
      <c r="O240" s="727"/>
      <c r="P240" s="727"/>
      <c r="Q240" s="727"/>
      <c r="R240" s="727"/>
      <c r="S240" s="727"/>
      <c r="T240" s="727"/>
      <c r="U240" s="727"/>
      <c r="V240" s="727"/>
      <c r="W240" s="727"/>
      <c r="X240" s="727"/>
      <c r="Y240" s="727"/>
      <c r="Z240" s="727"/>
      <c r="AA240" s="727"/>
      <c r="AB240" s="727"/>
      <c r="AC240" s="727"/>
      <c r="AD240" s="727"/>
      <c r="AE240" s="727"/>
      <c r="AF240" s="727"/>
      <c r="AG240" s="727"/>
      <c r="AH240" s="727"/>
      <c r="AI240" s="727"/>
      <c r="AJ240" s="727"/>
      <c r="AK240" s="727"/>
      <c r="AL240" s="727"/>
      <c r="AM240" s="727"/>
      <c r="AN240" s="727"/>
      <c r="AO240" s="727"/>
      <c r="AP240" s="727"/>
      <c r="AQ240" s="727"/>
      <c r="AR240" s="727"/>
      <c r="AS240" s="729"/>
      <c r="AT240" s="729"/>
      <c r="AU240" s="729"/>
      <c r="AV240" s="729"/>
      <c r="AW240" s="729"/>
      <c r="AX240" s="729"/>
      <c r="AY240" s="729"/>
      <c r="AZ240" s="729"/>
      <c r="BA240" s="729"/>
      <c r="BB240" s="729"/>
      <c r="BC240" s="729"/>
      <c r="BD240" s="729"/>
      <c r="BE240" s="729"/>
      <c r="BF240" s="729"/>
      <c r="BG240" s="729"/>
      <c r="BH240" s="729"/>
      <c r="BI240" s="729"/>
      <c r="BJ240" s="729"/>
      <c r="BK240" s="729"/>
      <c r="BL240" s="729"/>
      <c r="BM240" s="729"/>
      <c r="BN240" s="729"/>
      <c r="BO240" s="729"/>
    </row>
    <row r="241" spans="1:67" s="730" customFormat="1" ht="19.5" customHeight="1">
      <c r="A241" s="727"/>
      <c r="B241" s="727"/>
      <c r="C241" s="727"/>
      <c r="D241" s="727"/>
      <c r="E241" s="727"/>
      <c r="F241" s="727"/>
      <c r="G241" s="727"/>
      <c r="H241" s="727"/>
      <c r="I241" s="727"/>
      <c r="J241" s="727"/>
      <c r="K241" s="727"/>
      <c r="L241" s="727"/>
      <c r="M241" s="727"/>
      <c r="N241" s="727"/>
      <c r="O241" s="727"/>
      <c r="P241" s="727"/>
      <c r="Q241" s="727"/>
      <c r="R241" s="727"/>
      <c r="S241" s="727"/>
      <c r="T241" s="727"/>
      <c r="U241" s="727"/>
      <c r="V241" s="727"/>
      <c r="W241" s="727"/>
      <c r="X241" s="727"/>
      <c r="Y241" s="727"/>
      <c r="Z241" s="727"/>
      <c r="AA241" s="727"/>
      <c r="AB241" s="727"/>
      <c r="AC241" s="727"/>
      <c r="AD241" s="727"/>
      <c r="AE241" s="727"/>
      <c r="AF241" s="727"/>
      <c r="AG241" s="727"/>
      <c r="AH241" s="727"/>
      <c r="AI241" s="727"/>
      <c r="AJ241" s="727"/>
      <c r="AK241" s="727"/>
      <c r="AL241" s="727"/>
      <c r="AM241" s="727"/>
      <c r="AN241" s="727"/>
      <c r="AO241" s="727"/>
      <c r="AP241" s="727"/>
      <c r="AQ241" s="727"/>
      <c r="AR241" s="727"/>
      <c r="AS241" s="729"/>
      <c r="AT241" s="729"/>
      <c r="AU241" s="729"/>
      <c r="AV241" s="729"/>
      <c r="AW241" s="729"/>
      <c r="AX241" s="729"/>
      <c r="AY241" s="729"/>
      <c r="AZ241" s="729"/>
      <c r="BA241" s="729"/>
      <c r="BB241" s="729"/>
      <c r="BC241" s="729"/>
      <c r="BD241" s="729"/>
      <c r="BE241" s="729"/>
      <c r="BF241" s="729"/>
      <c r="BG241" s="729"/>
      <c r="BH241" s="729"/>
      <c r="BI241" s="729"/>
      <c r="BJ241" s="729"/>
      <c r="BK241" s="729"/>
      <c r="BL241" s="729"/>
      <c r="BM241" s="729"/>
      <c r="BN241" s="729"/>
      <c r="BO241" s="729"/>
    </row>
    <row r="242" spans="1:67" s="730" customFormat="1" ht="19.5" customHeight="1">
      <c r="A242" s="727"/>
      <c r="B242" s="727"/>
      <c r="C242" s="727"/>
      <c r="D242" s="727"/>
      <c r="E242" s="727"/>
      <c r="F242" s="727"/>
      <c r="G242" s="727"/>
      <c r="H242" s="727"/>
      <c r="I242" s="727"/>
      <c r="J242" s="727"/>
      <c r="K242" s="727"/>
      <c r="L242" s="727"/>
      <c r="M242" s="727"/>
      <c r="N242" s="727"/>
      <c r="O242" s="727"/>
      <c r="P242" s="727"/>
      <c r="Q242" s="727"/>
      <c r="R242" s="727"/>
      <c r="S242" s="727"/>
      <c r="T242" s="727"/>
      <c r="U242" s="727"/>
      <c r="V242" s="727"/>
      <c r="W242" s="727"/>
      <c r="X242" s="727"/>
      <c r="Y242" s="727"/>
      <c r="Z242" s="727"/>
      <c r="AA242" s="727"/>
      <c r="AB242" s="727"/>
      <c r="AC242" s="727"/>
      <c r="AD242" s="727"/>
      <c r="AE242" s="727"/>
      <c r="AF242" s="727"/>
      <c r="AG242" s="727"/>
      <c r="AH242" s="727"/>
      <c r="AI242" s="727"/>
      <c r="AJ242" s="727"/>
      <c r="AK242" s="727"/>
      <c r="AL242" s="727"/>
      <c r="AM242" s="727"/>
      <c r="AN242" s="727"/>
      <c r="AO242" s="727"/>
      <c r="AP242" s="727"/>
      <c r="AQ242" s="727"/>
      <c r="AR242" s="727"/>
      <c r="AS242" s="729"/>
      <c r="AT242" s="729"/>
      <c r="AU242" s="729"/>
      <c r="AV242" s="729"/>
      <c r="AW242" s="729"/>
      <c r="AX242" s="729"/>
      <c r="AY242" s="729"/>
      <c r="AZ242" s="729"/>
      <c r="BA242" s="729"/>
      <c r="BB242" s="729"/>
      <c r="BC242" s="729"/>
      <c r="BD242" s="729"/>
      <c r="BE242" s="729"/>
      <c r="BF242" s="729"/>
      <c r="BG242" s="729"/>
      <c r="BH242" s="729"/>
      <c r="BI242" s="729"/>
      <c r="BJ242" s="729"/>
      <c r="BK242" s="729"/>
      <c r="BL242" s="729"/>
      <c r="BM242" s="729"/>
      <c r="BN242" s="729"/>
      <c r="BO242" s="729"/>
    </row>
    <row r="243" spans="1:67" s="730" customFormat="1" ht="19.5" customHeight="1">
      <c r="A243" s="727"/>
      <c r="B243" s="727"/>
      <c r="C243" s="727"/>
      <c r="D243" s="727"/>
      <c r="E243" s="727"/>
      <c r="F243" s="727"/>
      <c r="G243" s="727"/>
      <c r="H243" s="727"/>
      <c r="I243" s="727"/>
      <c r="J243" s="727"/>
      <c r="K243" s="727"/>
      <c r="L243" s="727"/>
      <c r="M243" s="727"/>
      <c r="N243" s="727"/>
      <c r="O243" s="727"/>
      <c r="P243" s="727"/>
      <c r="Q243" s="727"/>
      <c r="R243" s="727"/>
      <c r="S243" s="727"/>
      <c r="T243" s="727"/>
      <c r="U243" s="727"/>
      <c r="V243" s="727"/>
      <c r="W243" s="727"/>
      <c r="X243" s="727"/>
      <c r="Y243" s="727"/>
      <c r="Z243" s="727"/>
      <c r="AA243" s="727"/>
      <c r="AB243" s="727"/>
      <c r="AC243" s="727"/>
      <c r="AD243" s="727"/>
      <c r="AE243" s="727"/>
      <c r="AF243" s="727"/>
      <c r="AG243" s="727"/>
      <c r="AH243" s="727"/>
      <c r="AI243" s="727"/>
      <c r="AJ243" s="727"/>
      <c r="AK243" s="727"/>
      <c r="AL243" s="727"/>
      <c r="AM243" s="727"/>
      <c r="AN243" s="727"/>
      <c r="AO243" s="727"/>
      <c r="AP243" s="727"/>
      <c r="AQ243" s="727"/>
      <c r="AR243" s="727"/>
      <c r="AS243" s="729"/>
      <c r="AT243" s="729"/>
      <c r="AU243" s="729"/>
      <c r="AV243" s="729"/>
      <c r="AW243" s="729"/>
      <c r="AX243" s="729"/>
      <c r="AY243" s="729"/>
      <c r="AZ243" s="729"/>
      <c r="BA243" s="729"/>
      <c r="BB243" s="729"/>
      <c r="BC243" s="729"/>
      <c r="BD243" s="729"/>
      <c r="BE243" s="729"/>
      <c r="BF243" s="729"/>
      <c r="BG243" s="729"/>
      <c r="BH243" s="729"/>
      <c r="BI243" s="729"/>
      <c r="BJ243" s="729"/>
      <c r="BK243" s="729"/>
      <c r="BL243" s="729"/>
      <c r="BM243" s="729"/>
      <c r="BN243" s="729"/>
      <c r="BO243" s="729"/>
    </row>
    <row r="244" spans="1:67" s="730" customFormat="1" ht="19.5" customHeight="1">
      <c r="A244" s="727"/>
      <c r="B244" s="727"/>
      <c r="C244" s="727"/>
      <c r="D244" s="727"/>
      <c r="E244" s="727"/>
      <c r="F244" s="727"/>
      <c r="G244" s="727"/>
      <c r="H244" s="727"/>
      <c r="I244" s="727"/>
      <c r="J244" s="727"/>
      <c r="K244" s="727"/>
      <c r="L244" s="727"/>
      <c r="M244" s="727"/>
      <c r="N244" s="727"/>
      <c r="O244" s="727"/>
      <c r="P244" s="727"/>
      <c r="Q244" s="727"/>
      <c r="R244" s="727"/>
      <c r="S244" s="727"/>
      <c r="T244" s="727"/>
      <c r="U244" s="727"/>
      <c r="V244" s="727"/>
      <c r="W244" s="727"/>
      <c r="X244" s="727"/>
      <c r="Y244" s="727"/>
      <c r="Z244" s="727"/>
      <c r="AA244" s="727"/>
      <c r="AB244" s="727"/>
      <c r="AC244" s="727"/>
      <c r="AD244" s="727"/>
      <c r="AE244" s="727"/>
      <c r="AF244" s="727"/>
      <c r="AG244" s="727"/>
      <c r="AH244" s="727"/>
      <c r="AI244" s="727"/>
      <c r="AJ244" s="727"/>
      <c r="AK244" s="727"/>
      <c r="AL244" s="727"/>
      <c r="AM244" s="727"/>
      <c r="AN244" s="727"/>
      <c r="AO244" s="727"/>
      <c r="AP244" s="727"/>
      <c r="AQ244" s="727"/>
      <c r="AR244" s="727"/>
      <c r="AS244" s="729"/>
      <c r="AT244" s="729"/>
      <c r="AU244" s="729"/>
      <c r="AV244" s="729"/>
      <c r="AW244" s="729"/>
      <c r="AX244" s="729"/>
      <c r="AY244" s="729"/>
      <c r="AZ244" s="729"/>
      <c r="BA244" s="729"/>
      <c r="BB244" s="729"/>
      <c r="BC244" s="729"/>
      <c r="BD244" s="729"/>
      <c r="BE244" s="729"/>
      <c r="BF244" s="729"/>
      <c r="BG244" s="729"/>
      <c r="BH244" s="729"/>
      <c r="BI244" s="729"/>
      <c r="BJ244" s="729"/>
      <c r="BK244" s="729"/>
      <c r="BL244" s="729"/>
      <c r="BM244" s="729"/>
      <c r="BN244" s="729"/>
      <c r="BO244" s="729"/>
    </row>
    <row r="245" spans="1:67" s="730" customFormat="1" ht="19.5" customHeight="1">
      <c r="A245" s="727"/>
      <c r="B245" s="727"/>
      <c r="C245" s="727"/>
      <c r="D245" s="727"/>
      <c r="E245" s="727"/>
      <c r="F245" s="727"/>
      <c r="G245" s="727"/>
      <c r="H245" s="727"/>
      <c r="I245" s="727"/>
      <c r="J245" s="727"/>
      <c r="K245" s="727"/>
      <c r="L245" s="727"/>
      <c r="M245" s="727"/>
      <c r="N245" s="727"/>
      <c r="O245" s="727"/>
      <c r="P245" s="727"/>
      <c r="Q245" s="727"/>
      <c r="R245" s="727"/>
      <c r="S245" s="727"/>
      <c r="T245" s="727"/>
      <c r="U245" s="727"/>
      <c r="V245" s="727"/>
      <c r="W245" s="727"/>
      <c r="X245" s="727"/>
      <c r="Y245" s="727"/>
      <c r="Z245" s="727"/>
      <c r="AA245" s="727"/>
      <c r="AB245" s="727"/>
      <c r="AC245" s="727"/>
      <c r="AD245" s="727"/>
      <c r="AE245" s="727"/>
      <c r="AF245" s="727"/>
      <c r="AG245" s="727"/>
      <c r="AH245" s="727"/>
      <c r="AI245" s="727"/>
      <c r="AJ245" s="727"/>
      <c r="AK245" s="727"/>
      <c r="AL245" s="727"/>
      <c r="AM245" s="727"/>
      <c r="AN245" s="727"/>
      <c r="AO245" s="727"/>
      <c r="AP245" s="727"/>
      <c r="AQ245" s="727"/>
      <c r="AR245" s="727"/>
      <c r="AS245" s="729"/>
      <c r="AT245" s="729"/>
      <c r="AU245" s="729"/>
      <c r="AV245" s="729"/>
      <c r="AW245" s="729"/>
      <c r="AX245" s="729"/>
      <c r="AY245" s="729"/>
      <c r="AZ245" s="729"/>
      <c r="BA245" s="729"/>
      <c r="BB245" s="729"/>
      <c r="BC245" s="729"/>
      <c r="BD245" s="729"/>
      <c r="BE245" s="729"/>
      <c r="BF245" s="729"/>
      <c r="BG245" s="729"/>
      <c r="BH245" s="729"/>
      <c r="BI245" s="729"/>
      <c r="BJ245" s="729"/>
      <c r="BK245" s="729"/>
      <c r="BL245" s="729"/>
      <c r="BM245" s="729"/>
      <c r="BN245" s="729"/>
      <c r="BO245" s="729"/>
    </row>
    <row r="246" spans="1:67" s="730" customFormat="1" ht="19.5" customHeight="1">
      <c r="A246" s="727"/>
      <c r="B246" s="727"/>
      <c r="C246" s="727"/>
      <c r="D246" s="727"/>
      <c r="E246" s="727"/>
      <c r="F246" s="727"/>
      <c r="G246" s="727"/>
      <c r="H246" s="727"/>
      <c r="I246" s="727"/>
      <c r="J246" s="727"/>
      <c r="K246" s="727"/>
      <c r="L246" s="727"/>
      <c r="M246" s="727"/>
      <c r="N246" s="727"/>
      <c r="O246" s="727"/>
      <c r="P246" s="727"/>
      <c r="Q246" s="727"/>
      <c r="R246" s="727"/>
      <c r="S246" s="727"/>
      <c r="T246" s="727"/>
      <c r="U246" s="727"/>
      <c r="V246" s="727"/>
      <c r="W246" s="727"/>
      <c r="X246" s="727"/>
      <c r="Y246" s="727"/>
      <c r="Z246" s="727"/>
      <c r="AA246" s="727"/>
      <c r="AB246" s="727"/>
      <c r="AC246" s="727"/>
      <c r="AD246" s="727"/>
      <c r="AE246" s="727"/>
      <c r="AF246" s="727"/>
      <c r="AG246" s="727"/>
      <c r="AH246" s="727"/>
      <c r="AI246" s="727"/>
      <c r="AJ246" s="727"/>
      <c r="AK246" s="727"/>
      <c r="AL246" s="727"/>
      <c r="AM246" s="727"/>
      <c r="AN246" s="727"/>
      <c r="AO246" s="727"/>
      <c r="AP246" s="727"/>
      <c r="AQ246" s="727"/>
      <c r="AR246" s="727"/>
      <c r="AS246" s="729"/>
      <c r="AT246" s="729"/>
      <c r="AU246" s="729"/>
      <c r="AV246" s="729"/>
      <c r="AW246" s="729"/>
      <c r="AX246" s="729"/>
      <c r="AY246" s="729"/>
      <c r="AZ246" s="729"/>
      <c r="BA246" s="729"/>
      <c r="BB246" s="729"/>
      <c r="BC246" s="729"/>
      <c r="BD246" s="729"/>
      <c r="BE246" s="729"/>
      <c r="BF246" s="729"/>
      <c r="BG246" s="729"/>
      <c r="BH246" s="729"/>
      <c r="BI246" s="729"/>
      <c r="BJ246" s="729"/>
      <c r="BK246" s="729"/>
      <c r="BL246" s="729"/>
      <c r="BM246" s="729"/>
      <c r="BN246" s="729"/>
      <c r="BO246" s="729"/>
    </row>
    <row r="247" spans="1:67" s="730" customFormat="1" ht="19.5" customHeight="1">
      <c r="A247" s="727"/>
      <c r="B247" s="727"/>
      <c r="C247" s="727"/>
      <c r="D247" s="727"/>
      <c r="E247" s="727"/>
      <c r="F247" s="727"/>
      <c r="G247" s="727"/>
      <c r="H247" s="727"/>
      <c r="I247" s="727"/>
      <c r="J247" s="727"/>
      <c r="K247" s="727"/>
      <c r="L247" s="727"/>
      <c r="M247" s="727"/>
      <c r="N247" s="727"/>
      <c r="O247" s="727"/>
      <c r="P247" s="727"/>
      <c r="Q247" s="727"/>
      <c r="R247" s="727"/>
      <c r="S247" s="727"/>
      <c r="T247" s="727"/>
      <c r="U247" s="727"/>
      <c r="V247" s="727"/>
      <c r="W247" s="727"/>
      <c r="X247" s="727"/>
      <c r="Y247" s="727"/>
      <c r="Z247" s="727"/>
      <c r="AA247" s="727"/>
      <c r="AB247" s="727"/>
      <c r="AC247" s="727"/>
      <c r="AD247" s="727"/>
      <c r="AE247" s="727"/>
      <c r="AF247" s="727"/>
      <c r="AG247" s="727"/>
      <c r="AH247" s="727"/>
      <c r="AI247" s="727"/>
      <c r="AJ247" s="727"/>
      <c r="AK247" s="727"/>
      <c r="AL247" s="727"/>
      <c r="AM247" s="727"/>
      <c r="AN247" s="727"/>
      <c r="AO247" s="727"/>
      <c r="AP247" s="727"/>
      <c r="AQ247" s="727"/>
      <c r="AR247" s="727"/>
      <c r="AS247" s="729"/>
      <c r="AT247" s="729"/>
      <c r="AU247" s="729"/>
      <c r="AV247" s="729"/>
      <c r="AW247" s="729"/>
      <c r="AX247" s="729"/>
      <c r="AY247" s="729"/>
      <c r="AZ247" s="729"/>
      <c r="BA247" s="729"/>
      <c r="BB247" s="729"/>
      <c r="BC247" s="729"/>
      <c r="BD247" s="729"/>
      <c r="BE247" s="729"/>
      <c r="BF247" s="729"/>
      <c r="BG247" s="729"/>
      <c r="BH247" s="729"/>
      <c r="BI247" s="729"/>
      <c r="BJ247" s="729"/>
      <c r="BK247" s="729"/>
      <c r="BL247" s="729"/>
      <c r="BM247" s="729"/>
      <c r="BN247" s="729"/>
      <c r="BO247" s="729"/>
    </row>
    <row r="248" spans="1:67" s="730" customFormat="1" ht="19.5" customHeight="1">
      <c r="A248" s="727"/>
      <c r="B248" s="727"/>
      <c r="C248" s="727"/>
      <c r="D248" s="727"/>
      <c r="E248" s="727"/>
      <c r="F248" s="727"/>
      <c r="G248" s="727"/>
      <c r="H248" s="727"/>
      <c r="I248" s="727"/>
      <c r="J248" s="727"/>
      <c r="K248" s="727"/>
      <c r="L248" s="727"/>
      <c r="M248" s="727"/>
      <c r="N248" s="727"/>
      <c r="O248" s="727"/>
      <c r="P248" s="727"/>
      <c r="Q248" s="727"/>
      <c r="R248" s="727"/>
      <c r="S248" s="727"/>
      <c r="T248" s="727"/>
      <c r="U248" s="727"/>
      <c r="V248" s="727"/>
      <c r="W248" s="727"/>
      <c r="X248" s="727"/>
      <c r="Y248" s="727"/>
      <c r="Z248" s="727"/>
      <c r="AA248" s="727"/>
      <c r="AB248" s="727"/>
      <c r="AC248" s="727"/>
      <c r="AD248" s="727"/>
      <c r="AE248" s="727"/>
      <c r="AF248" s="727"/>
      <c r="AG248" s="727"/>
      <c r="AH248" s="727"/>
      <c r="AI248" s="727"/>
      <c r="AJ248" s="727"/>
      <c r="AK248" s="727"/>
      <c r="AL248" s="727"/>
      <c r="AM248" s="727"/>
      <c r="AN248" s="727"/>
      <c r="AO248" s="727"/>
      <c r="AP248" s="727"/>
      <c r="AQ248" s="727"/>
      <c r="AR248" s="727"/>
      <c r="AS248" s="729"/>
      <c r="AT248" s="729"/>
      <c r="AU248" s="729"/>
      <c r="AV248" s="729"/>
      <c r="AW248" s="729"/>
      <c r="AX248" s="729"/>
      <c r="AY248" s="729"/>
      <c r="AZ248" s="729"/>
      <c r="BA248" s="729"/>
      <c r="BB248" s="729"/>
      <c r="BC248" s="729"/>
      <c r="BD248" s="729"/>
      <c r="BE248" s="729"/>
      <c r="BF248" s="729"/>
      <c r="BG248" s="729"/>
      <c r="BH248" s="729"/>
      <c r="BI248" s="729"/>
      <c r="BJ248" s="729"/>
      <c r="BK248" s="729"/>
      <c r="BL248" s="729"/>
      <c r="BM248" s="729"/>
      <c r="BN248" s="729"/>
      <c r="BO248" s="729"/>
    </row>
    <row r="249" spans="1:67" s="730" customFormat="1" ht="19.5" customHeight="1">
      <c r="A249" s="727"/>
      <c r="B249" s="727"/>
      <c r="C249" s="727"/>
      <c r="D249" s="727"/>
      <c r="E249" s="727"/>
      <c r="F249" s="727"/>
      <c r="G249" s="727"/>
      <c r="H249" s="727"/>
      <c r="I249" s="727"/>
      <c r="J249" s="727"/>
      <c r="K249" s="727"/>
      <c r="L249" s="727"/>
      <c r="M249" s="727"/>
      <c r="N249" s="727"/>
      <c r="O249" s="727"/>
      <c r="P249" s="727"/>
      <c r="Q249" s="727"/>
      <c r="R249" s="727"/>
      <c r="S249" s="727"/>
      <c r="T249" s="727"/>
      <c r="U249" s="727"/>
      <c r="V249" s="727"/>
      <c r="W249" s="727"/>
      <c r="X249" s="727"/>
      <c r="Y249" s="727"/>
      <c r="Z249" s="727"/>
      <c r="AA249" s="727"/>
      <c r="AB249" s="727"/>
      <c r="AC249" s="727"/>
      <c r="AD249" s="727"/>
      <c r="AE249" s="727"/>
      <c r="AF249" s="727"/>
      <c r="AG249" s="727"/>
      <c r="AH249" s="727"/>
      <c r="AI249" s="727"/>
      <c r="AJ249" s="727"/>
      <c r="AK249" s="727"/>
      <c r="AL249" s="727"/>
      <c r="AM249" s="727"/>
      <c r="AN249" s="727"/>
      <c r="AO249" s="727"/>
      <c r="AP249" s="727"/>
      <c r="AQ249" s="727"/>
      <c r="AR249" s="727"/>
      <c r="AS249" s="729"/>
      <c r="AT249" s="729"/>
      <c r="AU249" s="729"/>
      <c r="AV249" s="729"/>
      <c r="AW249" s="729"/>
      <c r="AX249" s="729"/>
      <c r="AY249" s="729"/>
      <c r="AZ249" s="729"/>
      <c r="BA249" s="729"/>
      <c r="BB249" s="729"/>
      <c r="BC249" s="729"/>
      <c r="BD249" s="729"/>
      <c r="BE249" s="729"/>
      <c r="BF249" s="729"/>
      <c r="BG249" s="729"/>
      <c r="BH249" s="729"/>
      <c r="BI249" s="729"/>
      <c r="BJ249" s="729"/>
      <c r="BK249" s="729"/>
      <c r="BL249" s="729"/>
      <c r="BM249" s="729"/>
      <c r="BN249" s="729"/>
      <c r="BO249" s="729"/>
    </row>
    <row r="250" spans="1:67" s="730" customFormat="1" ht="19.5" customHeight="1">
      <c r="A250" s="727"/>
      <c r="B250" s="727"/>
      <c r="C250" s="727"/>
      <c r="D250" s="727"/>
      <c r="E250" s="727"/>
      <c r="F250" s="727"/>
      <c r="G250" s="727"/>
      <c r="H250" s="727"/>
      <c r="I250" s="727"/>
      <c r="J250" s="727"/>
      <c r="K250" s="727"/>
      <c r="L250" s="727"/>
      <c r="M250" s="727"/>
      <c r="N250" s="727"/>
      <c r="O250" s="727"/>
      <c r="P250" s="727"/>
      <c r="Q250" s="727"/>
      <c r="R250" s="727"/>
      <c r="S250" s="727"/>
      <c r="T250" s="727"/>
      <c r="U250" s="727"/>
      <c r="V250" s="727"/>
      <c r="W250" s="727"/>
      <c r="X250" s="727"/>
      <c r="Y250" s="727"/>
      <c r="Z250" s="727"/>
      <c r="AA250" s="727"/>
      <c r="AB250" s="727"/>
      <c r="AC250" s="727"/>
      <c r="AD250" s="727"/>
      <c r="AE250" s="727"/>
      <c r="AF250" s="727"/>
      <c r="AG250" s="727"/>
      <c r="AH250" s="727"/>
      <c r="AI250" s="727"/>
      <c r="AJ250" s="727"/>
      <c r="AK250" s="727"/>
      <c r="AL250" s="727"/>
      <c r="AM250" s="727"/>
      <c r="AN250" s="727"/>
      <c r="AO250" s="727"/>
      <c r="AP250" s="727"/>
      <c r="AQ250" s="727"/>
      <c r="AR250" s="727"/>
      <c r="AS250" s="729"/>
      <c r="AT250" s="729"/>
      <c r="AU250" s="729"/>
      <c r="AV250" s="729"/>
      <c r="AW250" s="729"/>
      <c r="AX250" s="729"/>
      <c r="AY250" s="729"/>
      <c r="AZ250" s="729"/>
      <c r="BA250" s="729"/>
      <c r="BB250" s="729"/>
      <c r="BC250" s="729"/>
      <c r="BD250" s="729"/>
      <c r="BE250" s="729"/>
      <c r="BF250" s="729"/>
      <c r="BG250" s="729"/>
      <c r="BH250" s="729"/>
      <c r="BI250" s="729"/>
      <c r="BJ250" s="729"/>
      <c r="BK250" s="729"/>
      <c r="BL250" s="729"/>
      <c r="BM250" s="729"/>
      <c r="BN250" s="729"/>
      <c r="BO250" s="729"/>
    </row>
    <row r="251" spans="1:67" s="730" customFormat="1" ht="19.5" customHeight="1">
      <c r="A251" s="727"/>
      <c r="B251" s="727"/>
      <c r="C251" s="727"/>
      <c r="D251" s="727"/>
      <c r="E251" s="727"/>
      <c r="F251" s="727"/>
      <c r="G251" s="727"/>
      <c r="H251" s="727"/>
      <c r="I251" s="727"/>
      <c r="J251" s="727"/>
      <c r="K251" s="727"/>
      <c r="L251" s="727"/>
      <c r="M251" s="727"/>
      <c r="N251" s="727"/>
      <c r="O251" s="727"/>
      <c r="P251" s="727"/>
      <c r="Q251" s="727"/>
      <c r="R251" s="727"/>
      <c r="S251" s="727"/>
      <c r="T251" s="727"/>
      <c r="U251" s="727"/>
      <c r="V251" s="727"/>
      <c r="W251" s="727"/>
      <c r="X251" s="727"/>
      <c r="Y251" s="727"/>
      <c r="Z251" s="727"/>
      <c r="AA251" s="727"/>
      <c r="AB251" s="727"/>
      <c r="AC251" s="727"/>
      <c r="AD251" s="727"/>
      <c r="AE251" s="727"/>
      <c r="AF251" s="727"/>
      <c r="AG251" s="727"/>
      <c r="AH251" s="727"/>
      <c r="AI251" s="727"/>
      <c r="AJ251" s="727"/>
      <c r="AK251" s="727"/>
      <c r="AL251" s="727"/>
      <c r="AM251" s="727"/>
      <c r="AN251" s="727"/>
      <c r="AO251" s="727"/>
      <c r="AP251" s="727"/>
      <c r="AQ251" s="727"/>
      <c r="AR251" s="727"/>
      <c r="AS251" s="729"/>
      <c r="AT251" s="729"/>
      <c r="AU251" s="729"/>
      <c r="AV251" s="729"/>
      <c r="AW251" s="729"/>
      <c r="AX251" s="729"/>
      <c r="AY251" s="729"/>
      <c r="AZ251" s="729"/>
      <c r="BA251" s="729"/>
      <c r="BB251" s="729"/>
      <c r="BC251" s="729"/>
      <c r="BD251" s="729"/>
      <c r="BE251" s="729"/>
      <c r="BF251" s="729"/>
      <c r="BG251" s="729"/>
      <c r="BH251" s="729"/>
      <c r="BI251" s="729"/>
      <c r="BJ251" s="729"/>
      <c r="BK251" s="729"/>
      <c r="BL251" s="729"/>
      <c r="BM251" s="729"/>
      <c r="BN251" s="729"/>
      <c r="BO251" s="729"/>
    </row>
    <row r="252" spans="1:67" s="730" customFormat="1" ht="19.5" customHeight="1">
      <c r="A252" s="727"/>
      <c r="B252" s="727"/>
      <c r="C252" s="727"/>
      <c r="D252" s="727"/>
      <c r="E252" s="727"/>
      <c r="F252" s="727"/>
      <c r="G252" s="727"/>
      <c r="H252" s="727"/>
      <c r="I252" s="727"/>
      <c r="J252" s="727"/>
      <c r="K252" s="727"/>
      <c r="L252" s="727"/>
      <c r="M252" s="727"/>
      <c r="N252" s="727"/>
      <c r="O252" s="727"/>
      <c r="P252" s="727"/>
      <c r="Q252" s="727"/>
      <c r="R252" s="727"/>
      <c r="S252" s="727"/>
      <c r="T252" s="727"/>
      <c r="U252" s="727"/>
      <c r="V252" s="727"/>
      <c r="W252" s="727"/>
      <c r="X252" s="727"/>
      <c r="Y252" s="727"/>
      <c r="Z252" s="727"/>
      <c r="AA252" s="727"/>
      <c r="AB252" s="727"/>
      <c r="AC252" s="727"/>
      <c r="AD252" s="727"/>
      <c r="AE252" s="727"/>
      <c r="AF252" s="727"/>
      <c r="AG252" s="727"/>
      <c r="AH252" s="727"/>
      <c r="AI252" s="727"/>
      <c r="AJ252" s="727"/>
      <c r="AK252" s="727"/>
      <c r="AL252" s="727"/>
      <c r="AM252" s="727"/>
      <c r="AN252" s="727"/>
      <c r="AO252" s="727"/>
      <c r="AP252" s="727"/>
      <c r="AQ252" s="727"/>
      <c r="AR252" s="727"/>
      <c r="AS252" s="729"/>
      <c r="AT252" s="729"/>
      <c r="AU252" s="729"/>
      <c r="AV252" s="729"/>
      <c r="AW252" s="729"/>
      <c r="AX252" s="729"/>
      <c r="AY252" s="729"/>
      <c r="AZ252" s="729"/>
      <c r="BA252" s="729"/>
      <c r="BB252" s="729"/>
      <c r="BC252" s="729"/>
      <c r="BD252" s="729"/>
      <c r="BE252" s="729"/>
      <c r="BF252" s="729"/>
      <c r="BG252" s="729"/>
      <c r="BH252" s="729"/>
      <c r="BI252" s="729"/>
      <c r="BJ252" s="729"/>
      <c r="BK252" s="729"/>
      <c r="BL252" s="729"/>
      <c r="BM252" s="729"/>
      <c r="BN252" s="729"/>
      <c r="BO252" s="729"/>
    </row>
    <row r="253" spans="1:67" s="730" customFormat="1" ht="19.5" customHeight="1">
      <c r="A253" s="727"/>
      <c r="B253" s="727"/>
      <c r="C253" s="727"/>
      <c r="D253" s="727"/>
      <c r="E253" s="727"/>
      <c r="F253" s="727"/>
      <c r="G253" s="727"/>
      <c r="H253" s="727"/>
      <c r="I253" s="727"/>
      <c r="J253" s="727"/>
      <c r="K253" s="727"/>
      <c r="L253" s="727"/>
      <c r="M253" s="727"/>
      <c r="N253" s="727"/>
      <c r="O253" s="727"/>
      <c r="P253" s="727"/>
      <c r="Q253" s="727"/>
      <c r="R253" s="727"/>
      <c r="S253" s="727"/>
      <c r="T253" s="727"/>
      <c r="U253" s="727"/>
      <c r="V253" s="727"/>
      <c r="W253" s="727"/>
      <c r="X253" s="727"/>
      <c r="Y253" s="727"/>
      <c r="Z253" s="727"/>
      <c r="AA253" s="727"/>
      <c r="AB253" s="727"/>
      <c r="AC253" s="727"/>
      <c r="AD253" s="727"/>
      <c r="AE253" s="727"/>
      <c r="AF253" s="727"/>
      <c r="AG253" s="727"/>
      <c r="AH253" s="727"/>
      <c r="AI253" s="727"/>
      <c r="AJ253" s="727"/>
      <c r="AK253" s="727"/>
      <c r="AL253" s="727"/>
      <c r="AM253" s="727"/>
      <c r="AN253" s="727"/>
      <c r="AO253" s="727"/>
      <c r="AP253" s="727"/>
      <c r="AQ253" s="727"/>
      <c r="AR253" s="727"/>
      <c r="AS253" s="729"/>
      <c r="AT253" s="729"/>
      <c r="AU253" s="729"/>
      <c r="AV253" s="729"/>
      <c r="AW253" s="729"/>
      <c r="AX253" s="729"/>
      <c r="AY253" s="729"/>
      <c r="AZ253" s="729"/>
      <c r="BA253" s="729"/>
      <c r="BB253" s="729"/>
      <c r="BC253" s="729"/>
      <c r="BD253" s="729"/>
      <c r="BE253" s="729"/>
      <c r="BF253" s="729"/>
      <c r="BG253" s="729"/>
      <c r="BH253" s="729"/>
      <c r="BI253" s="729"/>
      <c r="BJ253" s="729"/>
      <c r="BK253" s="729"/>
      <c r="BL253" s="729"/>
      <c r="BM253" s="729"/>
      <c r="BN253" s="729"/>
      <c r="BO253" s="729"/>
    </row>
    <row r="254" spans="1:67" s="730" customFormat="1" ht="19.5" customHeight="1">
      <c r="A254" s="727"/>
      <c r="B254" s="727"/>
      <c r="C254" s="727"/>
      <c r="D254" s="727"/>
      <c r="E254" s="727"/>
      <c r="F254" s="727"/>
      <c r="G254" s="727"/>
      <c r="H254" s="727"/>
      <c r="I254" s="727"/>
      <c r="J254" s="727"/>
      <c r="K254" s="727"/>
      <c r="L254" s="727"/>
      <c r="M254" s="727"/>
      <c r="N254" s="727"/>
      <c r="O254" s="727"/>
      <c r="P254" s="727"/>
      <c r="Q254" s="727"/>
      <c r="R254" s="727"/>
      <c r="S254" s="727"/>
      <c r="T254" s="727"/>
      <c r="U254" s="727"/>
      <c r="V254" s="727"/>
      <c r="W254" s="727"/>
      <c r="X254" s="727"/>
      <c r="Y254" s="727"/>
      <c r="Z254" s="727"/>
      <c r="AA254" s="727"/>
      <c r="AB254" s="727"/>
      <c r="AC254" s="727"/>
      <c r="AD254" s="727"/>
      <c r="AE254" s="727"/>
      <c r="AF254" s="727"/>
      <c r="AG254" s="727"/>
      <c r="AH254" s="727"/>
      <c r="AI254" s="727"/>
      <c r="AJ254" s="727"/>
      <c r="AK254" s="727"/>
      <c r="AL254" s="727"/>
      <c r="AM254" s="727"/>
      <c r="AN254" s="727"/>
      <c r="AO254" s="727"/>
      <c r="AP254" s="727"/>
      <c r="AQ254" s="727"/>
      <c r="AR254" s="727"/>
      <c r="AS254" s="729"/>
      <c r="AT254" s="729"/>
      <c r="AU254" s="729"/>
      <c r="AV254" s="729"/>
      <c r="AW254" s="729"/>
      <c r="AX254" s="729"/>
      <c r="AY254" s="729"/>
      <c r="AZ254" s="729"/>
      <c r="BA254" s="729"/>
      <c r="BB254" s="729"/>
      <c r="BC254" s="729"/>
      <c r="BD254" s="729"/>
      <c r="BE254" s="729"/>
      <c r="BF254" s="729"/>
      <c r="BG254" s="729"/>
      <c r="BH254" s="729"/>
      <c r="BI254" s="729"/>
      <c r="BJ254" s="729"/>
      <c r="BK254" s="729"/>
      <c r="BL254" s="729"/>
      <c r="BM254" s="729"/>
      <c r="BN254" s="729"/>
      <c r="BO254" s="729"/>
    </row>
    <row r="255" spans="1:67" s="730" customFormat="1" ht="19.5" customHeight="1">
      <c r="A255" s="727"/>
      <c r="B255" s="727"/>
      <c r="C255" s="727"/>
      <c r="D255" s="727"/>
      <c r="E255" s="727"/>
      <c r="F255" s="727"/>
      <c r="G255" s="727"/>
      <c r="H255" s="727"/>
      <c r="I255" s="727"/>
      <c r="J255" s="727"/>
      <c r="K255" s="727"/>
      <c r="L255" s="727"/>
      <c r="M255" s="727"/>
      <c r="N255" s="727"/>
      <c r="O255" s="727"/>
      <c r="P255" s="727"/>
      <c r="Q255" s="727"/>
      <c r="R255" s="727"/>
      <c r="S255" s="727"/>
      <c r="T255" s="727"/>
      <c r="U255" s="727"/>
      <c r="V255" s="727"/>
      <c r="W255" s="727"/>
      <c r="X255" s="727"/>
      <c r="Y255" s="727"/>
      <c r="Z255" s="727"/>
      <c r="AA255" s="727"/>
      <c r="AB255" s="727"/>
      <c r="AC255" s="727"/>
      <c r="AD255" s="727"/>
      <c r="AE255" s="727"/>
      <c r="AF255" s="727"/>
      <c r="AG255" s="727"/>
      <c r="AH255" s="727"/>
      <c r="AI255" s="727"/>
      <c r="AJ255" s="727"/>
      <c r="AK255" s="727"/>
      <c r="AL255" s="727"/>
      <c r="AM255" s="727"/>
      <c r="AN255" s="727"/>
      <c r="AO255" s="727"/>
      <c r="AP255" s="727"/>
      <c r="AQ255" s="727"/>
      <c r="AR255" s="727"/>
      <c r="AS255" s="729"/>
      <c r="AT255" s="729"/>
      <c r="AU255" s="729"/>
      <c r="AV255" s="729"/>
      <c r="AW255" s="729"/>
      <c r="AX255" s="729"/>
      <c r="AY255" s="729"/>
      <c r="AZ255" s="729"/>
      <c r="BA255" s="729"/>
      <c r="BB255" s="729"/>
      <c r="BC255" s="729"/>
      <c r="BD255" s="729"/>
      <c r="BE255" s="729"/>
      <c r="BF255" s="729"/>
      <c r="BG255" s="729"/>
      <c r="BH255" s="729"/>
      <c r="BI255" s="729"/>
      <c r="BJ255" s="729"/>
      <c r="BK255" s="729"/>
      <c r="BL255" s="729"/>
      <c r="BM255" s="729"/>
      <c r="BN255" s="729"/>
      <c r="BO255" s="729"/>
    </row>
    <row r="256" spans="1:67" s="730" customFormat="1" ht="19.5" customHeight="1">
      <c r="A256" s="727"/>
      <c r="B256" s="727"/>
      <c r="C256" s="727"/>
      <c r="D256" s="727"/>
      <c r="E256" s="727"/>
      <c r="F256" s="727"/>
      <c r="G256" s="727"/>
      <c r="H256" s="727"/>
      <c r="I256" s="727"/>
      <c r="J256" s="727"/>
      <c r="K256" s="727"/>
      <c r="L256" s="727"/>
      <c r="M256" s="727"/>
      <c r="N256" s="727"/>
      <c r="O256" s="727"/>
      <c r="P256" s="727"/>
      <c r="Q256" s="727"/>
      <c r="R256" s="727"/>
      <c r="S256" s="727"/>
      <c r="T256" s="727"/>
      <c r="U256" s="727"/>
      <c r="V256" s="727"/>
      <c r="W256" s="727"/>
      <c r="X256" s="727"/>
      <c r="Y256" s="727"/>
      <c r="Z256" s="727"/>
      <c r="AA256" s="727"/>
      <c r="AB256" s="727"/>
      <c r="AC256" s="727"/>
      <c r="AD256" s="727"/>
      <c r="AE256" s="727"/>
      <c r="AF256" s="727"/>
      <c r="AG256" s="727"/>
      <c r="AH256" s="727"/>
      <c r="AI256" s="727"/>
      <c r="AJ256" s="727"/>
      <c r="AK256" s="727"/>
      <c r="AL256" s="727"/>
      <c r="AM256" s="727"/>
      <c r="AN256" s="727"/>
      <c r="AO256" s="727"/>
      <c r="AP256" s="727"/>
      <c r="AQ256" s="727"/>
      <c r="AR256" s="727"/>
      <c r="AS256" s="729"/>
      <c r="AT256" s="729"/>
      <c r="AU256" s="729"/>
      <c r="AV256" s="729"/>
      <c r="AW256" s="729"/>
      <c r="AX256" s="729"/>
      <c r="AY256" s="729"/>
      <c r="AZ256" s="729"/>
      <c r="BA256" s="729"/>
      <c r="BB256" s="729"/>
      <c r="BC256" s="729"/>
      <c r="BD256" s="729"/>
      <c r="BE256" s="729"/>
      <c r="BF256" s="729"/>
      <c r="BG256" s="729"/>
      <c r="BH256" s="729"/>
      <c r="BI256" s="729"/>
      <c r="BJ256" s="729"/>
      <c r="BK256" s="729"/>
      <c r="BL256" s="729"/>
      <c r="BM256" s="729"/>
      <c r="BN256" s="729"/>
      <c r="BO256" s="729"/>
    </row>
    <row r="257" spans="1:67" s="730" customFormat="1" ht="19.5" customHeight="1">
      <c r="A257" s="727"/>
      <c r="B257" s="727"/>
      <c r="C257" s="727"/>
      <c r="D257" s="727"/>
      <c r="E257" s="727"/>
      <c r="F257" s="727"/>
      <c r="G257" s="727"/>
      <c r="H257" s="727"/>
      <c r="I257" s="727"/>
      <c r="J257" s="727"/>
      <c r="K257" s="727"/>
      <c r="L257" s="727"/>
      <c r="M257" s="727"/>
      <c r="N257" s="727"/>
      <c r="O257" s="727"/>
      <c r="P257" s="727"/>
      <c r="Q257" s="727"/>
      <c r="R257" s="727"/>
      <c r="S257" s="727"/>
      <c r="T257" s="727"/>
      <c r="U257" s="727"/>
      <c r="V257" s="727"/>
      <c r="W257" s="727"/>
      <c r="X257" s="727"/>
      <c r="Y257" s="727"/>
      <c r="Z257" s="727"/>
      <c r="AA257" s="727"/>
      <c r="AB257" s="727"/>
      <c r="AC257" s="727"/>
      <c r="AD257" s="727"/>
      <c r="AE257" s="727"/>
      <c r="AF257" s="727"/>
      <c r="AG257" s="727"/>
      <c r="AH257" s="727"/>
      <c r="AI257" s="727"/>
      <c r="AJ257" s="727"/>
      <c r="AK257" s="727"/>
      <c r="AL257" s="727"/>
      <c r="AM257" s="727"/>
      <c r="AN257" s="727"/>
      <c r="AO257" s="727"/>
      <c r="AP257" s="727"/>
      <c r="AQ257" s="727"/>
      <c r="AR257" s="727"/>
      <c r="AS257" s="729"/>
      <c r="AT257" s="729"/>
      <c r="AU257" s="729"/>
      <c r="AV257" s="729"/>
      <c r="AW257" s="729"/>
      <c r="AX257" s="729"/>
      <c r="AY257" s="729"/>
      <c r="AZ257" s="729"/>
      <c r="BA257" s="729"/>
      <c r="BB257" s="729"/>
      <c r="BC257" s="729"/>
      <c r="BD257" s="729"/>
      <c r="BE257" s="729"/>
      <c r="BF257" s="729"/>
      <c r="BG257" s="729"/>
      <c r="BH257" s="729"/>
      <c r="BI257" s="729"/>
      <c r="BJ257" s="729"/>
      <c r="BK257" s="729"/>
      <c r="BL257" s="729"/>
      <c r="BM257" s="729"/>
      <c r="BN257" s="729"/>
      <c r="BO257" s="729"/>
    </row>
    <row r="258" spans="1:67" s="730" customFormat="1" ht="19.5" customHeight="1">
      <c r="A258" s="727"/>
      <c r="B258" s="727"/>
      <c r="C258" s="727"/>
      <c r="D258" s="727"/>
      <c r="E258" s="727"/>
      <c r="F258" s="727"/>
      <c r="G258" s="727"/>
      <c r="H258" s="727"/>
      <c r="I258" s="727"/>
      <c r="J258" s="727"/>
      <c r="K258" s="727"/>
      <c r="L258" s="727"/>
      <c r="M258" s="727"/>
      <c r="N258" s="727"/>
      <c r="O258" s="727"/>
      <c r="P258" s="727"/>
      <c r="Q258" s="727"/>
      <c r="R258" s="727"/>
      <c r="S258" s="727"/>
      <c r="T258" s="727"/>
      <c r="U258" s="727"/>
      <c r="V258" s="727"/>
      <c r="W258" s="727"/>
      <c r="X258" s="727"/>
      <c r="Y258" s="727"/>
      <c r="Z258" s="727"/>
      <c r="AA258" s="727"/>
      <c r="AB258" s="727"/>
      <c r="AC258" s="727"/>
      <c r="AD258" s="727"/>
      <c r="AE258" s="727"/>
      <c r="AF258" s="727"/>
      <c r="AG258" s="727"/>
      <c r="AH258" s="727"/>
      <c r="AI258" s="727"/>
      <c r="AJ258" s="727"/>
      <c r="AK258" s="727"/>
      <c r="AL258" s="727"/>
      <c r="AM258" s="727"/>
      <c r="AN258" s="727"/>
      <c r="AO258" s="727"/>
      <c r="AP258" s="727"/>
      <c r="AQ258" s="727"/>
      <c r="AR258" s="727"/>
      <c r="AS258" s="729"/>
      <c r="AT258" s="729"/>
      <c r="AU258" s="729"/>
      <c r="AV258" s="729"/>
      <c r="AW258" s="729"/>
      <c r="AX258" s="729"/>
      <c r="AY258" s="729"/>
      <c r="AZ258" s="729"/>
      <c r="BA258" s="729"/>
      <c r="BB258" s="729"/>
      <c r="BC258" s="729"/>
      <c r="BD258" s="729"/>
      <c r="BE258" s="729"/>
      <c r="BF258" s="729"/>
      <c r="BG258" s="729"/>
      <c r="BH258" s="729"/>
      <c r="BI258" s="729"/>
      <c r="BJ258" s="729"/>
      <c r="BK258" s="729"/>
      <c r="BL258" s="729"/>
      <c r="BM258" s="729"/>
      <c r="BN258" s="729"/>
      <c r="BO258" s="729"/>
    </row>
    <row r="259" spans="1:67" s="730" customFormat="1" ht="19.5" customHeight="1">
      <c r="A259" s="727"/>
      <c r="B259" s="727"/>
      <c r="C259" s="727"/>
      <c r="D259" s="727"/>
      <c r="E259" s="727"/>
      <c r="F259" s="727"/>
      <c r="G259" s="727"/>
      <c r="H259" s="727"/>
      <c r="I259" s="727"/>
      <c r="J259" s="727"/>
      <c r="K259" s="727"/>
      <c r="L259" s="727"/>
      <c r="M259" s="727"/>
      <c r="N259" s="727"/>
      <c r="O259" s="727"/>
      <c r="P259" s="727"/>
      <c r="Q259" s="727"/>
      <c r="R259" s="727"/>
      <c r="S259" s="727"/>
      <c r="T259" s="727"/>
      <c r="U259" s="727"/>
      <c r="V259" s="727"/>
      <c r="W259" s="727"/>
      <c r="X259" s="727"/>
      <c r="Y259" s="727"/>
      <c r="Z259" s="727"/>
      <c r="AA259" s="727"/>
      <c r="AB259" s="727"/>
      <c r="AC259" s="727"/>
      <c r="AD259" s="727"/>
      <c r="AE259" s="727"/>
      <c r="AF259" s="727"/>
      <c r="AG259" s="727"/>
      <c r="AH259" s="727"/>
      <c r="AI259" s="727"/>
      <c r="AJ259" s="727"/>
      <c r="AK259" s="727"/>
      <c r="AL259" s="727"/>
      <c r="AM259" s="727"/>
      <c r="AN259" s="727"/>
      <c r="AO259" s="727"/>
      <c r="AP259" s="727"/>
      <c r="AQ259" s="727"/>
      <c r="AR259" s="727"/>
      <c r="AS259" s="729"/>
      <c r="AT259" s="729"/>
      <c r="AU259" s="729"/>
      <c r="AV259" s="729"/>
      <c r="AW259" s="729"/>
      <c r="AX259" s="729"/>
      <c r="AY259" s="729"/>
      <c r="AZ259" s="729"/>
      <c r="BA259" s="729"/>
      <c r="BB259" s="729"/>
      <c r="BC259" s="729"/>
      <c r="BD259" s="729"/>
      <c r="BE259" s="729"/>
      <c r="BF259" s="729"/>
      <c r="BG259" s="729"/>
      <c r="BH259" s="729"/>
      <c r="BI259" s="729"/>
      <c r="BJ259" s="729"/>
      <c r="BK259" s="729"/>
      <c r="BL259" s="729"/>
      <c r="BM259" s="729"/>
      <c r="BN259" s="729"/>
      <c r="BO259" s="729"/>
    </row>
    <row r="260" spans="1:67" s="730" customFormat="1" ht="19.5" customHeight="1">
      <c r="A260" s="727"/>
      <c r="B260" s="727"/>
      <c r="C260" s="727"/>
      <c r="D260" s="727"/>
      <c r="E260" s="727"/>
      <c r="F260" s="727"/>
      <c r="G260" s="727"/>
      <c r="H260" s="727"/>
      <c r="I260" s="727"/>
      <c r="J260" s="727"/>
      <c r="K260" s="727"/>
      <c r="L260" s="727"/>
      <c r="M260" s="727"/>
      <c r="N260" s="727"/>
      <c r="O260" s="727"/>
      <c r="P260" s="727"/>
      <c r="Q260" s="727"/>
      <c r="R260" s="727"/>
      <c r="S260" s="727"/>
      <c r="T260" s="727"/>
      <c r="U260" s="727"/>
      <c r="V260" s="727"/>
      <c r="W260" s="727"/>
      <c r="X260" s="727"/>
      <c r="Y260" s="727"/>
      <c r="Z260" s="727"/>
      <c r="AA260" s="727"/>
      <c r="AB260" s="727"/>
      <c r="AC260" s="727"/>
      <c r="AD260" s="727"/>
      <c r="AE260" s="727"/>
      <c r="AF260" s="727"/>
      <c r="AG260" s="727"/>
      <c r="AH260" s="727"/>
      <c r="AI260" s="727"/>
      <c r="AJ260" s="727"/>
      <c r="AK260" s="727"/>
      <c r="AL260" s="727"/>
      <c r="AM260" s="727"/>
      <c r="AN260" s="727"/>
      <c r="AO260" s="727"/>
      <c r="AP260" s="727"/>
      <c r="AQ260" s="727"/>
      <c r="AR260" s="727"/>
      <c r="AS260" s="729"/>
      <c r="AT260" s="729"/>
      <c r="AU260" s="729"/>
      <c r="AV260" s="729"/>
      <c r="AW260" s="729"/>
      <c r="AX260" s="729"/>
      <c r="AY260" s="729"/>
      <c r="AZ260" s="729"/>
      <c r="BA260" s="729"/>
      <c r="BB260" s="729"/>
      <c r="BC260" s="729"/>
      <c r="BD260" s="729"/>
      <c r="BE260" s="729"/>
      <c r="BF260" s="729"/>
      <c r="BG260" s="729"/>
      <c r="BH260" s="729"/>
      <c r="BI260" s="729"/>
      <c r="BJ260" s="729"/>
      <c r="BK260" s="729"/>
      <c r="BL260" s="729"/>
      <c r="BM260" s="729"/>
      <c r="BN260" s="729"/>
      <c r="BO260" s="729"/>
    </row>
    <row r="261" spans="1:67" ht="19.5" customHeight="1">
      <c r="A261" s="450"/>
      <c r="B261" s="450"/>
      <c r="C261" s="450"/>
      <c r="D261" s="450"/>
      <c r="E261" s="450"/>
      <c r="F261" s="450"/>
      <c r="G261" s="451"/>
      <c r="H261" s="450"/>
      <c r="I261" s="450"/>
      <c r="J261" s="451"/>
      <c r="K261" s="450"/>
      <c r="L261" s="451"/>
      <c r="M261" s="450"/>
      <c r="N261" s="451"/>
      <c r="O261" s="450"/>
      <c r="P261" s="451"/>
      <c r="Q261" s="452"/>
      <c r="R261" s="452"/>
      <c r="S261" s="452"/>
      <c r="T261" s="452"/>
      <c r="U261" s="450"/>
      <c r="V261" s="450"/>
      <c r="W261" s="451"/>
      <c r="X261" s="452"/>
      <c r="Y261" s="450"/>
      <c r="Z261" s="451"/>
      <c r="AA261" s="451"/>
      <c r="AB261" s="450"/>
      <c r="AC261" s="450"/>
      <c r="AD261" s="450"/>
      <c r="AE261" s="450"/>
      <c r="AF261" s="451"/>
      <c r="AG261" s="451"/>
      <c r="AH261" s="452"/>
      <c r="AI261" s="452"/>
      <c r="AJ261" s="452"/>
      <c r="AK261" s="452"/>
      <c r="AL261" s="452"/>
      <c r="AM261" s="452"/>
      <c r="AN261" s="450"/>
      <c r="AO261" s="450"/>
      <c r="AP261" s="451"/>
      <c r="AQ261" s="451"/>
      <c r="AR261" s="450"/>
      <c r="AS261" s="453"/>
      <c r="AT261" s="453"/>
      <c r="AU261" s="454"/>
      <c r="AV261" s="455"/>
      <c r="AW261" s="456"/>
      <c r="AX261" s="456"/>
      <c r="AY261" s="455"/>
      <c r="AZ261" s="456"/>
      <c r="BA261" s="454"/>
      <c r="BB261" s="454"/>
      <c r="BC261" s="454"/>
      <c r="BD261" s="454"/>
      <c r="BE261" s="454"/>
      <c r="BF261" s="454"/>
      <c r="BG261" s="455"/>
      <c r="BH261" s="455"/>
      <c r="BI261" s="455"/>
      <c r="BJ261" s="455"/>
      <c r="BK261" s="455"/>
      <c r="BL261" s="455"/>
      <c r="BM261" s="455"/>
      <c r="BN261" s="455"/>
      <c r="BO261" s="455"/>
    </row>
    <row r="262" spans="1:67" ht="19.5" customHeight="1">
      <c r="A262" s="450"/>
      <c r="B262" s="450"/>
      <c r="C262" s="450"/>
      <c r="D262" s="450"/>
      <c r="E262" s="450"/>
      <c r="F262" s="450"/>
      <c r="G262" s="451"/>
      <c r="H262" s="450"/>
      <c r="I262" s="450"/>
      <c r="J262" s="451"/>
      <c r="K262" s="450"/>
      <c r="L262" s="451"/>
      <c r="M262" s="450"/>
      <c r="N262" s="451"/>
      <c r="O262" s="450"/>
      <c r="P262" s="451"/>
      <c r="Q262" s="452"/>
      <c r="R262" s="452"/>
      <c r="S262" s="452"/>
      <c r="T262" s="452"/>
      <c r="U262" s="450"/>
      <c r="V262" s="450"/>
      <c r="W262" s="451"/>
      <c r="X262" s="452"/>
      <c r="Y262" s="450"/>
      <c r="Z262" s="451"/>
      <c r="AA262" s="451"/>
      <c r="AB262" s="450"/>
      <c r="AC262" s="450"/>
      <c r="AD262" s="450"/>
      <c r="AE262" s="450"/>
      <c r="AF262" s="451"/>
      <c r="AG262" s="451"/>
      <c r="AH262" s="452"/>
      <c r="AI262" s="452"/>
      <c r="AJ262" s="452"/>
      <c r="AK262" s="452"/>
      <c r="AL262" s="452"/>
      <c r="AM262" s="452"/>
      <c r="AN262" s="450"/>
      <c r="AO262" s="450"/>
      <c r="AP262" s="451"/>
      <c r="AQ262" s="451"/>
      <c r="AR262" s="450"/>
      <c r="AS262" s="453"/>
      <c r="AT262" s="453"/>
      <c r="AU262" s="454"/>
      <c r="AV262" s="455"/>
      <c r="AW262" s="456"/>
      <c r="AX262" s="456"/>
      <c r="AY262" s="455"/>
      <c r="AZ262" s="456"/>
      <c r="BA262" s="454"/>
      <c r="BB262" s="454"/>
      <c r="BC262" s="454"/>
      <c r="BD262" s="454"/>
      <c r="BE262" s="454"/>
      <c r="BF262" s="454"/>
      <c r="BG262" s="455"/>
      <c r="BH262" s="455"/>
      <c r="BI262" s="455"/>
      <c r="BJ262" s="455"/>
      <c r="BK262" s="455"/>
      <c r="BL262" s="455"/>
      <c r="BM262" s="455"/>
      <c r="BN262" s="455"/>
      <c r="BO262" s="455"/>
    </row>
    <row r="263" spans="1:67" ht="19.5" customHeight="1">
      <c r="A263" s="450"/>
      <c r="B263" s="450"/>
      <c r="C263" s="450"/>
      <c r="D263" s="450"/>
      <c r="E263" s="450"/>
      <c r="F263" s="450"/>
      <c r="G263" s="451"/>
      <c r="H263" s="450"/>
      <c r="I263" s="450"/>
      <c r="J263" s="451"/>
      <c r="K263" s="450"/>
      <c r="L263" s="451"/>
      <c r="M263" s="450"/>
      <c r="N263" s="451"/>
      <c r="O263" s="450"/>
      <c r="P263" s="451"/>
      <c r="Q263" s="452"/>
      <c r="R263" s="452"/>
      <c r="S263" s="452"/>
      <c r="T263" s="452"/>
      <c r="U263" s="450"/>
      <c r="V263" s="450"/>
      <c r="W263" s="451"/>
      <c r="X263" s="452"/>
      <c r="Y263" s="450"/>
      <c r="Z263" s="451"/>
      <c r="AA263" s="451"/>
      <c r="AB263" s="450"/>
      <c r="AC263" s="450"/>
      <c r="AD263" s="450"/>
      <c r="AE263" s="450"/>
      <c r="AF263" s="451"/>
      <c r="AG263" s="451"/>
      <c r="AH263" s="452"/>
      <c r="AI263" s="452"/>
      <c r="AJ263" s="452"/>
      <c r="AK263" s="452"/>
      <c r="AL263" s="452"/>
      <c r="AM263" s="452"/>
      <c r="AN263" s="450"/>
      <c r="AO263" s="450"/>
      <c r="AP263" s="451"/>
      <c r="AQ263" s="451"/>
      <c r="AR263" s="450"/>
      <c r="AS263" s="453"/>
      <c r="AT263" s="453"/>
      <c r="AU263" s="454"/>
      <c r="AV263" s="455"/>
      <c r="AW263" s="456"/>
      <c r="AX263" s="456"/>
      <c r="AY263" s="455"/>
      <c r="AZ263" s="456"/>
      <c r="BA263" s="454"/>
      <c r="BB263" s="454"/>
      <c r="BC263" s="454"/>
      <c r="BD263" s="454"/>
      <c r="BE263" s="454"/>
      <c r="BF263" s="454"/>
      <c r="BG263" s="455"/>
      <c r="BH263" s="455"/>
      <c r="BI263" s="455"/>
      <c r="BJ263" s="455"/>
      <c r="BK263" s="455"/>
      <c r="BL263" s="455"/>
      <c r="BM263" s="455"/>
      <c r="BN263" s="455"/>
      <c r="BO263" s="455"/>
    </row>
    <row r="264" spans="1:67" ht="19.5" customHeight="1">
      <c r="A264" s="450"/>
      <c r="B264" s="450"/>
      <c r="C264" s="450"/>
      <c r="D264" s="450"/>
      <c r="E264" s="450"/>
      <c r="F264" s="450"/>
      <c r="G264" s="451"/>
      <c r="H264" s="450"/>
      <c r="I264" s="450"/>
      <c r="J264" s="451"/>
      <c r="K264" s="450"/>
      <c r="L264" s="451"/>
      <c r="M264" s="450"/>
      <c r="N264" s="451"/>
      <c r="O264" s="450"/>
      <c r="P264" s="451"/>
      <c r="Q264" s="452"/>
      <c r="R264" s="452"/>
      <c r="S264" s="452"/>
      <c r="T264" s="452"/>
      <c r="U264" s="450"/>
      <c r="V264" s="450"/>
      <c r="W264" s="451"/>
      <c r="X264" s="452"/>
      <c r="Y264" s="450"/>
      <c r="Z264" s="451"/>
      <c r="AA264" s="451"/>
      <c r="AB264" s="450"/>
      <c r="AC264" s="450"/>
      <c r="AD264" s="450"/>
      <c r="AE264" s="450"/>
      <c r="AF264" s="451"/>
      <c r="AG264" s="451"/>
      <c r="AH264" s="452"/>
      <c r="AI264" s="452"/>
      <c r="AJ264" s="452"/>
      <c r="AK264" s="452"/>
      <c r="AL264" s="452"/>
      <c r="AM264" s="452"/>
      <c r="AN264" s="450"/>
      <c r="AO264" s="450"/>
      <c r="AP264" s="451"/>
      <c r="AQ264" s="451"/>
      <c r="AR264" s="450"/>
      <c r="AS264" s="453"/>
      <c r="AT264" s="453"/>
      <c r="AU264" s="454"/>
      <c r="AV264" s="455"/>
      <c r="AW264" s="456"/>
      <c r="AX264" s="456"/>
      <c r="AY264" s="455"/>
      <c r="AZ264" s="456"/>
      <c r="BA264" s="454"/>
      <c r="BB264" s="454"/>
      <c r="BC264" s="454"/>
      <c r="BD264" s="454"/>
      <c r="BE264" s="454"/>
      <c r="BF264" s="454"/>
      <c r="BG264" s="455"/>
      <c r="BH264" s="455"/>
      <c r="BI264" s="455"/>
      <c r="BJ264" s="455"/>
      <c r="BK264" s="455"/>
      <c r="BL264" s="455"/>
      <c r="BM264" s="455"/>
      <c r="BN264" s="455"/>
      <c r="BO264" s="455"/>
    </row>
    <row r="265" spans="1:67" ht="19.5" customHeight="1">
      <c r="A265" s="450"/>
      <c r="B265" s="450"/>
      <c r="C265" s="450"/>
      <c r="D265" s="450"/>
      <c r="E265" s="450"/>
      <c r="F265" s="450"/>
      <c r="G265" s="451"/>
      <c r="H265" s="450"/>
      <c r="I265" s="450"/>
      <c r="J265" s="451"/>
      <c r="K265" s="450"/>
      <c r="L265" s="451"/>
      <c r="M265" s="450"/>
      <c r="N265" s="451"/>
      <c r="O265" s="450"/>
      <c r="P265" s="451"/>
      <c r="Q265" s="452"/>
      <c r="R265" s="452"/>
      <c r="S265" s="452"/>
      <c r="T265" s="452"/>
      <c r="U265" s="450"/>
      <c r="V265" s="450"/>
      <c r="W265" s="451"/>
      <c r="X265" s="452"/>
      <c r="Y265" s="450"/>
      <c r="Z265" s="451"/>
      <c r="AA265" s="451"/>
      <c r="AB265" s="450"/>
      <c r="AC265" s="450"/>
      <c r="AD265" s="450"/>
      <c r="AE265" s="450"/>
      <c r="AF265" s="451"/>
      <c r="AG265" s="451"/>
      <c r="AH265" s="452"/>
      <c r="AI265" s="452"/>
      <c r="AJ265" s="452"/>
      <c r="AK265" s="452"/>
      <c r="AL265" s="452"/>
      <c r="AM265" s="452"/>
      <c r="AN265" s="450"/>
      <c r="AO265" s="450"/>
      <c r="AP265" s="451"/>
      <c r="AQ265" s="451"/>
      <c r="AR265" s="450"/>
      <c r="AS265" s="453"/>
      <c r="AT265" s="453"/>
      <c r="AU265" s="454"/>
      <c r="AV265" s="455"/>
      <c r="AW265" s="456"/>
      <c r="AX265" s="456"/>
      <c r="AY265" s="455"/>
      <c r="AZ265" s="456"/>
      <c r="BA265" s="454"/>
      <c r="BB265" s="454"/>
      <c r="BC265" s="454"/>
      <c r="BD265" s="454"/>
      <c r="BE265" s="454"/>
      <c r="BF265" s="454"/>
      <c r="BG265" s="455"/>
      <c r="BH265" s="455"/>
      <c r="BI265" s="455"/>
      <c r="BJ265" s="455"/>
      <c r="BK265" s="455"/>
      <c r="BL265" s="455"/>
      <c r="BM265" s="455"/>
      <c r="BN265" s="455"/>
      <c r="BO265" s="455"/>
    </row>
    <row r="266" spans="1:67" ht="19.5" customHeight="1">
      <c r="A266" s="450"/>
      <c r="B266" s="450"/>
      <c r="C266" s="450"/>
      <c r="D266" s="450"/>
      <c r="E266" s="450"/>
      <c r="F266" s="450"/>
      <c r="G266" s="451"/>
      <c r="H266" s="450"/>
      <c r="I266" s="450"/>
      <c r="J266" s="451"/>
      <c r="K266" s="450"/>
      <c r="L266" s="451"/>
      <c r="M266" s="450"/>
      <c r="N266" s="451"/>
      <c r="O266" s="450"/>
      <c r="P266" s="451"/>
      <c r="Q266" s="452"/>
      <c r="R266" s="452"/>
      <c r="S266" s="452"/>
      <c r="T266" s="452"/>
      <c r="U266" s="450"/>
      <c r="V266" s="450"/>
      <c r="W266" s="451"/>
      <c r="X266" s="452"/>
      <c r="Y266" s="450"/>
      <c r="Z266" s="451"/>
      <c r="AA266" s="451"/>
      <c r="AB266" s="450"/>
      <c r="AC266" s="450"/>
      <c r="AD266" s="450"/>
      <c r="AE266" s="450"/>
      <c r="AF266" s="451"/>
      <c r="AG266" s="451"/>
      <c r="AH266" s="452"/>
      <c r="AI266" s="452"/>
      <c r="AJ266" s="452"/>
      <c r="AK266" s="452"/>
      <c r="AL266" s="452"/>
      <c r="AM266" s="452"/>
      <c r="AN266" s="450"/>
      <c r="AO266" s="450"/>
      <c r="AP266" s="451"/>
      <c r="AQ266" s="451"/>
      <c r="AR266" s="450"/>
      <c r="AS266" s="453"/>
      <c r="AT266" s="453"/>
      <c r="AU266" s="454"/>
      <c r="AV266" s="455"/>
      <c r="AW266" s="456"/>
      <c r="AX266" s="456"/>
      <c r="AY266" s="455"/>
      <c r="AZ266" s="456"/>
      <c r="BA266" s="454"/>
      <c r="BB266" s="454"/>
      <c r="BC266" s="454"/>
      <c r="BD266" s="454"/>
      <c r="BE266" s="454"/>
      <c r="BF266" s="454"/>
      <c r="BG266" s="455"/>
      <c r="BH266" s="455"/>
      <c r="BI266" s="455"/>
      <c r="BJ266" s="455"/>
      <c r="BK266" s="455"/>
      <c r="BL266" s="455"/>
      <c r="BM266" s="455"/>
      <c r="BN266" s="455"/>
      <c r="BO266" s="455"/>
    </row>
    <row r="267" spans="1:67" ht="19.5" customHeight="1">
      <c r="A267" s="450"/>
      <c r="B267" s="450"/>
      <c r="C267" s="450"/>
      <c r="D267" s="450"/>
      <c r="E267" s="450"/>
      <c r="F267" s="450"/>
      <c r="G267" s="451"/>
      <c r="H267" s="450"/>
      <c r="I267" s="450"/>
      <c r="J267" s="451"/>
      <c r="K267" s="450"/>
      <c r="L267" s="451"/>
      <c r="M267" s="450"/>
      <c r="N267" s="451"/>
      <c r="O267" s="450"/>
      <c r="P267" s="451"/>
      <c r="Q267" s="452"/>
      <c r="R267" s="452"/>
      <c r="S267" s="452"/>
      <c r="T267" s="452"/>
      <c r="U267" s="450"/>
      <c r="V267" s="450"/>
      <c r="W267" s="451"/>
      <c r="X267" s="452"/>
      <c r="Y267" s="450"/>
      <c r="Z267" s="451"/>
      <c r="AA267" s="451"/>
      <c r="AB267" s="450"/>
      <c r="AC267" s="450"/>
      <c r="AD267" s="450"/>
      <c r="AE267" s="450"/>
      <c r="AF267" s="451"/>
      <c r="AG267" s="451"/>
      <c r="AH267" s="452"/>
      <c r="AI267" s="452"/>
      <c r="AJ267" s="452"/>
      <c r="AK267" s="452"/>
      <c r="AL267" s="452"/>
      <c r="AM267" s="452"/>
      <c r="AN267" s="450"/>
      <c r="AO267" s="450"/>
      <c r="AP267" s="451"/>
      <c r="AQ267" s="451"/>
      <c r="AR267" s="450"/>
      <c r="AS267" s="453"/>
      <c r="AT267" s="453"/>
      <c r="AU267" s="454"/>
      <c r="AV267" s="455"/>
      <c r="AW267" s="456"/>
      <c r="AX267" s="456"/>
      <c r="AY267" s="455"/>
      <c r="AZ267" s="456"/>
      <c r="BA267" s="454"/>
      <c r="BB267" s="454"/>
      <c r="BC267" s="454"/>
      <c r="BD267" s="454"/>
      <c r="BE267" s="454"/>
      <c r="BF267" s="454"/>
      <c r="BG267" s="455"/>
      <c r="BH267" s="455"/>
      <c r="BI267" s="455"/>
      <c r="BJ267" s="455"/>
      <c r="BK267" s="455"/>
      <c r="BL267" s="455"/>
      <c r="BM267" s="455"/>
      <c r="BN267" s="455"/>
      <c r="BO267" s="455"/>
    </row>
    <row r="268" spans="1:67" ht="19.5" customHeight="1">
      <c r="A268" s="450"/>
      <c r="B268" s="450"/>
      <c r="C268" s="450"/>
      <c r="D268" s="450"/>
      <c r="E268" s="450"/>
      <c r="F268" s="450"/>
      <c r="G268" s="451"/>
      <c r="H268" s="450"/>
      <c r="I268" s="450"/>
      <c r="J268" s="451"/>
      <c r="K268" s="450"/>
      <c r="L268" s="451"/>
      <c r="M268" s="450"/>
      <c r="N268" s="451"/>
      <c r="O268" s="450"/>
      <c r="P268" s="451"/>
      <c r="Q268" s="452"/>
      <c r="R268" s="452"/>
      <c r="S268" s="452"/>
      <c r="T268" s="452"/>
      <c r="U268" s="450"/>
      <c r="V268" s="450"/>
      <c r="W268" s="451"/>
      <c r="X268" s="452"/>
      <c r="Y268" s="450"/>
      <c r="Z268" s="451"/>
      <c r="AA268" s="451"/>
      <c r="AB268" s="450"/>
      <c r="AC268" s="450"/>
      <c r="AD268" s="450"/>
      <c r="AE268" s="450"/>
      <c r="AF268" s="451"/>
      <c r="AG268" s="451"/>
      <c r="AH268" s="452"/>
      <c r="AI268" s="452"/>
      <c r="AJ268" s="452"/>
      <c r="AK268" s="452"/>
      <c r="AL268" s="452"/>
      <c r="AM268" s="452"/>
      <c r="AN268" s="450"/>
      <c r="AO268" s="450"/>
      <c r="AP268" s="451"/>
      <c r="AQ268" s="451"/>
      <c r="AR268" s="450"/>
      <c r="AS268" s="453"/>
      <c r="AT268" s="453"/>
      <c r="AU268" s="454"/>
      <c r="AV268" s="455"/>
      <c r="AW268" s="456"/>
      <c r="AX268" s="456"/>
      <c r="AY268" s="455"/>
      <c r="AZ268" s="456"/>
      <c r="BA268" s="454"/>
      <c r="BB268" s="454"/>
      <c r="BC268" s="454"/>
      <c r="BD268" s="454"/>
      <c r="BE268" s="454"/>
      <c r="BF268" s="454"/>
      <c r="BG268" s="455"/>
      <c r="BH268" s="455"/>
      <c r="BI268" s="455"/>
      <c r="BJ268" s="455"/>
      <c r="BK268" s="455"/>
      <c r="BL268" s="455"/>
      <c r="BM268" s="455"/>
      <c r="BN268" s="455"/>
      <c r="BO268" s="455"/>
    </row>
    <row r="269" spans="1:67" ht="19.5" customHeight="1">
      <c r="A269" s="450"/>
      <c r="B269" s="450"/>
      <c r="C269" s="450"/>
      <c r="D269" s="450"/>
      <c r="E269" s="450"/>
      <c r="F269" s="450"/>
      <c r="G269" s="451"/>
      <c r="H269" s="450"/>
      <c r="I269" s="450"/>
      <c r="J269" s="451"/>
      <c r="K269" s="450"/>
      <c r="L269" s="451"/>
      <c r="M269" s="450"/>
      <c r="N269" s="451"/>
      <c r="O269" s="450"/>
      <c r="P269" s="451"/>
      <c r="Q269" s="452"/>
      <c r="R269" s="452"/>
      <c r="S269" s="452"/>
      <c r="T269" s="452"/>
      <c r="U269" s="450"/>
      <c r="V269" s="450"/>
      <c r="W269" s="451"/>
      <c r="X269" s="452"/>
      <c r="Y269" s="450"/>
      <c r="Z269" s="451"/>
      <c r="AA269" s="451"/>
      <c r="AB269" s="450"/>
      <c r="AC269" s="450"/>
      <c r="AD269" s="450"/>
      <c r="AE269" s="450"/>
      <c r="AF269" s="451"/>
      <c r="AG269" s="451"/>
      <c r="AH269" s="452"/>
      <c r="AI269" s="452"/>
      <c r="AJ269" s="452"/>
      <c r="AK269" s="452"/>
      <c r="AL269" s="452"/>
      <c r="AM269" s="452"/>
      <c r="AN269" s="450"/>
      <c r="AO269" s="450"/>
      <c r="AP269" s="451"/>
      <c r="AQ269" s="451"/>
      <c r="AR269" s="450"/>
      <c r="AS269" s="453"/>
      <c r="AT269" s="453"/>
      <c r="AU269" s="454"/>
      <c r="AV269" s="455"/>
      <c r="AW269" s="456"/>
      <c r="AX269" s="456"/>
      <c r="AY269" s="455"/>
      <c r="AZ269" s="456"/>
      <c r="BA269" s="454"/>
      <c r="BB269" s="454"/>
      <c r="BC269" s="454"/>
      <c r="BD269" s="454"/>
      <c r="BE269" s="454"/>
      <c r="BF269" s="454"/>
      <c r="BG269" s="455"/>
      <c r="BH269" s="455"/>
      <c r="BI269" s="455"/>
      <c r="BJ269" s="455"/>
      <c r="BK269" s="455"/>
      <c r="BL269" s="455"/>
      <c r="BM269" s="455"/>
      <c r="BN269" s="455"/>
      <c r="BO269" s="455"/>
    </row>
    <row r="270" spans="1:67" ht="19.5" customHeight="1">
      <c r="A270" s="450"/>
      <c r="B270" s="450"/>
      <c r="C270" s="450"/>
      <c r="D270" s="450"/>
      <c r="E270" s="450"/>
      <c r="F270" s="450"/>
      <c r="G270" s="451"/>
      <c r="H270" s="450"/>
      <c r="I270" s="450"/>
      <c r="J270" s="451"/>
      <c r="K270" s="450"/>
      <c r="L270" s="451"/>
      <c r="M270" s="450"/>
      <c r="N270" s="451"/>
      <c r="O270" s="450"/>
      <c r="P270" s="451"/>
      <c r="Q270" s="452"/>
      <c r="R270" s="452"/>
      <c r="S270" s="452"/>
      <c r="T270" s="452"/>
      <c r="U270" s="450"/>
      <c r="V270" s="450"/>
      <c r="W270" s="451"/>
      <c r="X270" s="452"/>
      <c r="Y270" s="450"/>
      <c r="Z270" s="451"/>
      <c r="AA270" s="451"/>
      <c r="AB270" s="450"/>
      <c r="AC270" s="450"/>
      <c r="AD270" s="450"/>
      <c r="AE270" s="450"/>
      <c r="AF270" s="451"/>
      <c r="AG270" s="451"/>
      <c r="AH270" s="452"/>
      <c r="AI270" s="452"/>
      <c r="AJ270" s="452"/>
      <c r="AK270" s="452"/>
      <c r="AL270" s="452"/>
      <c r="AM270" s="452"/>
      <c r="AN270" s="450"/>
      <c r="AO270" s="450"/>
      <c r="AP270" s="451"/>
      <c r="AQ270" s="451"/>
      <c r="AR270" s="450"/>
      <c r="AS270" s="453"/>
      <c r="AT270" s="453"/>
      <c r="AU270" s="454"/>
      <c r="AV270" s="455"/>
      <c r="AW270" s="456"/>
      <c r="AX270" s="456"/>
      <c r="AY270" s="455"/>
      <c r="AZ270" s="456"/>
      <c r="BA270" s="454"/>
      <c r="BB270" s="454"/>
      <c r="BC270" s="454"/>
      <c r="BD270" s="454"/>
      <c r="BE270" s="454"/>
      <c r="BF270" s="454"/>
      <c r="BG270" s="455"/>
      <c r="BH270" s="455"/>
      <c r="BI270" s="455"/>
      <c r="BJ270" s="455"/>
      <c r="BK270" s="455"/>
      <c r="BL270" s="455"/>
      <c r="BM270" s="455"/>
      <c r="BN270" s="455"/>
      <c r="BO270" s="455"/>
    </row>
    <row r="271" spans="1:67" ht="19.5" customHeight="1">
      <c r="A271" s="450"/>
      <c r="B271" s="450"/>
      <c r="C271" s="450"/>
      <c r="D271" s="450"/>
      <c r="E271" s="450"/>
      <c r="F271" s="450"/>
      <c r="G271" s="451"/>
      <c r="H271" s="450"/>
      <c r="I271" s="450"/>
      <c r="J271" s="451"/>
      <c r="K271" s="450"/>
      <c r="L271" s="451"/>
      <c r="M271" s="450"/>
      <c r="N271" s="451"/>
      <c r="O271" s="450"/>
      <c r="P271" s="451"/>
      <c r="Q271" s="452"/>
      <c r="R271" s="452"/>
      <c r="S271" s="452"/>
      <c r="T271" s="452"/>
      <c r="U271" s="450"/>
      <c r="V271" s="450"/>
      <c r="W271" s="451"/>
      <c r="X271" s="452"/>
      <c r="Y271" s="450"/>
      <c r="Z271" s="451"/>
      <c r="AA271" s="451"/>
      <c r="AB271" s="450"/>
      <c r="AC271" s="450"/>
      <c r="AD271" s="450"/>
      <c r="AE271" s="450"/>
      <c r="AF271" s="451"/>
      <c r="AG271" s="451"/>
      <c r="AH271" s="452"/>
      <c r="AI271" s="452"/>
      <c r="AJ271" s="452"/>
      <c r="AK271" s="452"/>
      <c r="AL271" s="452"/>
      <c r="AM271" s="452"/>
      <c r="AN271" s="450"/>
      <c r="AO271" s="450"/>
      <c r="AP271" s="451"/>
      <c r="AQ271" s="451"/>
      <c r="AR271" s="450"/>
      <c r="AS271" s="453"/>
      <c r="AT271" s="453"/>
      <c r="AU271" s="454"/>
      <c r="AV271" s="455"/>
      <c r="AW271" s="456"/>
      <c r="AX271" s="456"/>
      <c r="AY271" s="455"/>
      <c r="AZ271" s="456"/>
      <c r="BA271" s="454"/>
      <c r="BB271" s="454"/>
      <c r="BC271" s="454"/>
      <c r="BD271" s="454"/>
      <c r="BE271" s="454"/>
      <c r="BF271" s="454"/>
      <c r="BG271" s="455"/>
      <c r="BH271" s="455"/>
      <c r="BI271" s="455"/>
      <c r="BJ271" s="455"/>
      <c r="BK271" s="455"/>
      <c r="BL271" s="455"/>
      <c r="BM271" s="455"/>
      <c r="BN271" s="455"/>
      <c r="BO271" s="455"/>
    </row>
    <row r="272" spans="1:67" ht="19.5" customHeight="1">
      <c r="A272" s="450"/>
      <c r="B272" s="450"/>
      <c r="C272" s="450"/>
      <c r="D272" s="450"/>
      <c r="E272" s="450"/>
      <c r="F272" s="450"/>
      <c r="G272" s="451"/>
      <c r="H272" s="450"/>
      <c r="I272" s="450"/>
      <c r="J272" s="451"/>
      <c r="K272" s="450"/>
      <c r="L272" s="451"/>
      <c r="M272" s="450"/>
      <c r="N272" s="451"/>
      <c r="O272" s="450"/>
      <c r="P272" s="451"/>
      <c r="Q272" s="452"/>
      <c r="R272" s="452"/>
      <c r="S272" s="452"/>
      <c r="T272" s="452"/>
      <c r="U272" s="450"/>
      <c r="V272" s="450"/>
      <c r="W272" s="451"/>
      <c r="X272" s="452"/>
      <c r="Y272" s="450"/>
      <c r="Z272" s="451"/>
      <c r="AA272" s="451"/>
      <c r="AB272" s="450"/>
      <c r="AC272" s="450"/>
      <c r="AD272" s="450"/>
      <c r="AE272" s="450"/>
      <c r="AF272" s="451"/>
      <c r="AG272" s="451"/>
      <c r="AH272" s="452"/>
      <c r="AI272" s="452"/>
      <c r="AJ272" s="452"/>
      <c r="AK272" s="452"/>
      <c r="AL272" s="452"/>
      <c r="AM272" s="452"/>
      <c r="AN272" s="450"/>
      <c r="AO272" s="450"/>
      <c r="AP272" s="451"/>
      <c r="AQ272" s="451"/>
      <c r="AR272" s="450"/>
      <c r="AS272" s="453"/>
      <c r="AT272" s="453"/>
      <c r="AU272" s="454"/>
      <c r="AV272" s="455"/>
      <c r="AW272" s="456"/>
      <c r="AX272" s="456"/>
      <c r="AY272" s="455"/>
      <c r="AZ272" s="456"/>
      <c r="BA272" s="454"/>
      <c r="BB272" s="454"/>
      <c r="BC272" s="454"/>
      <c r="BD272" s="454"/>
      <c r="BE272" s="454"/>
      <c r="BF272" s="454"/>
      <c r="BG272" s="455"/>
      <c r="BH272" s="455"/>
      <c r="BI272" s="455"/>
      <c r="BJ272" s="455"/>
      <c r="BK272" s="455"/>
      <c r="BL272" s="455"/>
      <c r="BM272" s="455"/>
      <c r="BN272" s="455"/>
      <c r="BO272" s="455"/>
    </row>
    <row r="273" spans="1:67" ht="19.5" customHeight="1">
      <c r="A273" s="450"/>
      <c r="B273" s="450"/>
      <c r="C273" s="450"/>
      <c r="D273" s="450"/>
      <c r="E273" s="450"/>
      <c r="F273" s="450"/>
      <c r="G273" s="451"/>
      <c r="H273" s="450"/>
      <c r="I273" s="450"/>
      <c r="J273" s="451"/>
      <c r="K273" s="450"/>
      <c r="L273" s="451"/>
      <c r="M273" s="450"/>
      <c r="N273" s="451"/>
      <c r="O273" s="450"/>
      <c r="P273" s="451"/>
      <c r="Q273" s="452"/>
      <c r="R273" s="452"/>
      <c r="S273" s="452"/>
      <c r="T273" s="452"/>
      <c r="U273" s="450"/>
      <c r="V273" s="450"/>
      <c r="W273" s="451"/>
      <c r="X273" s="452"/>
      <c r="Y273" s="450"/>
      <c r="Z273" s="451"/>
      <c r="AA273" s="451"/>
      <c r="AB273" s="450"/>
      <c r="AC273" s="450"/>
      <c r="AD273" s="450"/>
      <c r="AE273" s="450"/>
      <c r="AF273" s="451"/>
      <c r="AG273" s="451"/>
      <c r="AH273" s="452"/>
      <c r="AI273" s="452"/>
      <c r="AJ273" s="452"/>
      <c r="AK273" s="452"/>
      <c r="AL273" s="452"/>
      <c r="AM273" s="452"/>
      <c r="AN273" s="450"/>
      <c r="AO273" s="450"/>
      <c r="AP273" s="451"/>
      <c r="AQ273" s="451"/>
      <c r="AR273" s="450"/>
      <c r="AS273" s="453"/>
      <c r="AT273" s="453"/>
      <c r="AU273" s="454"/>
      <c r="AV273" s="455"/>
      <c r="AW273" s="456"/>
      <c r="AX273" s="456"/>
      <c r="AY273" s="455"/>
      <c r="AZ273" s="456"/>
      <c r="BA273" s="454"/>
      <c r="BB273" s="454"/>
      <c r="BC273" s="454"/>
      <c r="BD273" s="454"/>
      <c r="BE273" s="454"/>
      <c r="BF273" s="454"/>
      <c r="BG273" s="455"/>
      <c r="BH273" s="455"/>
      <c r="BI273" s="455"/>
      <c r="BJ273" s="455"/>
      <c r="BK273" s="455"/>
      <c r="BL273" s="455"/>
      <c r="BM273" s="455"/>
      <c r="BN273" s="455"/>
      <c r="BO273" s="455"/>
    </row>
    <row r="274" spans="1:67" ht="19.5" customHeight="1">
      <c r="A274" s="450"/>
      <c r="B274" s="450"/>
      <c r="C274" s="450"/>
      <c r="D274" s="450"/>
      <c r="E274" s="450"/>
      <c r="F274" s="450"/>
      <c r="G274" s="451"/>
      <c r="H274" s="450"/>
      <c r="I274" s="450"/>
      <c r="J274" s="451"/>
      <c r="K274" s="450"/>
      <c r="L274" s="451"/>
      <c r="M274" s="450"/>
      <c r="N274" s="451"/>
      <c r="O274" s="450"/>
      <c r="P274" s="451"/>
      <c r="Q274" s="452"/>
      <c r="R274" s="452"/>
      <c r="S274" s="452"/>
      <c r="T274" s="452"/>
      <c r="U274" s="450"/>
      <c r="V274" s="450"/>
      <c r="W274" s="451"/>
      <c r="X274" s="452"/>
      <c r="Y274" s="450"/>
      <c r="Z274" s="451"/>
      <c r="AA274" s="451"/>
      <c r="AB274" s="450"/>
      <c r="AC274" s="450"/>
      <c r="AD274" s="450"/>
      <c r="AE274" s="450"/>
      <c r="AF274" s="451"/>
      <c r="AG274" s="451"/>
      <c r="AH274" s="452"/>
      <c r="AI274" s="452"/>
      <c r="AJ274" s="452"/>
      <c r="AK274" s="452"/>
      <c r="AL274" s="452"/>
      <c r="AM274" s="452"/>
      <c r="AN274" s="450"/>
      <c r="AO274" s="450"/>
      <c r="AP274" s="451"/>
      <c r="AQ274" s="451"/>
      <c r="AR274" s="450"/>
      <c r="AS274" s="453"/>
      <c r="AT274" s="453"/>
      <c r="AU274" s="454"/>
      <c r="AV274" s="455"/>
      <c r="AW274" s="456"/>
      <c r="AX274" s="456"/>
      <c r="AY274" s="455"/>
      <c r="AZ274" s="456"/>
      <c r="BA274" s="454"/>
      <c r="BB274" s="454"/>
      <c r="BC274" s="454"/>
      <c r="BD274" s="454"/>
      <c r="BE274" s="454"/>
      <c r="BF274" s="454"/>
      <c r="BG274" s="455"/>
      <c r="BH274" s="455"/>
      <c r="BI274" s="455"/>
      <c r="BJ274" s="455"/>
      <c r="BK274" s="455"/>
      <c r="BL274" s="455"/>
      <c r="BM274" s="455"/>
      <c r="BN274" s="455"/>
      <c r="BO274" s="455"/>
    </row>
    <row r="275" spans="1:67" ht="19.5" customHeight="1">
      <c r="A275" s="450"/>
      <c r="B275" s="450"/>
      <c r="C275" s="450"/>
      <c r="D275" s="450"/>
      <c r="E275" s="450"/>
      <c r="F275" s="450"/>
      <c r="G275" s="451"/>
      <c r="H275" s="450"/>
      <c r="I275" s="450"/>
      <c r="J275" s="451"/>
      <c r="K275" s="450"/>
      <c r="L275" s="451"/>
      <c r="M275" s="450"/>
      <c r="N275" s="451"/>
      <c r="O275" s="450"/>
      <c r="P275" s="451"/>
      <c r="Q275" s="452"/>
      <c r="R275" s="452"/>
      <c r="S275" s="452"/>
      <c r="T275" s="452"/>
      <c r="U275" s="450"/>
      <c r="V275" s="450"/>
      <c r="W275" s="451"/>
      <c r="X275" s="452"/>
      <c r="Y275" s="450"/>
      <c r="Z275" s="451"/>
      <c r="AA275" s="451"/>
      <c r="AB275" s="450"/>
      <c r="AC275" s="450"/>
      <c r="AD275" s="450"/>
      <c r="AE275" s="450"/>
      <c r="AF275" s="451"/>
      <c r="AG275" s="451"/>
      <c r="AH275" s="452"/>
      <c r="AI275" s="452"/>
      <c r="AJ275" s="452"/>
      <c r="AK275" s="452"/>
      <c r="AL275" s="452"/>
      <c r="AM275" s="452"/>
      <c r="AN275" s="450"/>
      <c r="AO275" s="450"/>
      <c r="AP275" s="451"/>
      <c r="AQ275" s="451"/>
      <c r="AR275" s="450"/>
      <c r="AS275" s="453"/>
      <c r="AT275" s="453"/>
      <c r="AU275" s="454"/>
      <c r="AV275" s="455"/>
      <c r="AW275" s="456"/>
      <c r="AX275" s="456"/>
      <c r="AY275" s="455"/>
      <c r="AZ275" s="456"/>
      <c r="BA275" s="454"/>
      <c r="BB275" s="454"/>
      <c r="BC275" s="454"/>
      <c r="BD275" s="454"/>
      <c r="BE275" s="454"/>
      <c r="BF275" s="454"/>
      <c r="BG275" s="455"/>
      <c r="BH275" s="455"/>
      <c r="BI275" s="455"/>
      <c r="BJ275" s="455"/>
      <c r="BK275" s="455"/>
      <c r="BL275" s="455"/>
      <c r="BM275" s="455"/>
      <c r="BN275" s="455"/>
      <c r="BO275" s="455"/>
    </row>
    <row r="276" spans="1:67" ht="19.5" customHeight="1">
      <c r="A276" s="450"/>
      <c r="B276" s="450"/>
      <c r="C276" s="450"/>
      <c r="D276" s="450"/>
      <c r="E276" s="450"/>
      <c r="F276" s="450"/>
      <c r="G276" s="451"/>
      <c r="H276" s="450"/>
      <c r="I276" s="450"/>
      <c r="J276" s="451"/>
      <c r="K276" s="450"/>
      <c r="L276" s="451"/>
      <c r="M276" s="450"/>
      <c r="N276" s="451"/>
      <c r="O276" s="450"/>
      <c r="P276" s="451"/>
      <c r="Q276" s="452"/>
      <c r="R276" s="452"/>
      <c r="S276" s="452"/>
      <c r="T276" s="452"/>
      <c r="U276" s="450"/>
      <c r="V276" s="450"/>
      <c r="W276" s="451"/>
      <c r="X276" s="452"/>
      <c r="Y276" s="450"/>
      <c r="Z276" s="451"/>
      <c r="AA276" s="451"/>
      <c r="AB276" s="450"/>
      <c r="AC276" s="450"/>
      <c r="AD276" s="450"/>
      <c r="AE276" s="450"/>
      <c r="AF276" s="451"/>
      <c r="AG276" s="451"/>
      <c r="AH276" s="452"/>
      <c r="AI276" s="452"/>
      <c r="AJ276" s="452"/>
      <c r="AK276" s="452"/>
      <c r="AL276" s="452"/>
      <c r="AM276" s="452"/>
      <c r="AN276" s="450"/>
      <c r="AO276" s="450"/>
      <c r="AP276" s="451"/>
      <c r="AQ276" s="451"/>
      <c r="AR276" s="450"/>
      <c r="AS276" s="453"/>
      <c r="AT276" s="453"/>
      <c r="AU276" s="454"/>
      <c r="AV276" s="455"/>
      <c r="AW276" s="456"/>
      <c r="AX276" s="456"/>
      <c r="AY276" s="455"/>
      <c r="AZ276" s="456"/>
      <c r="BA276" s="454"/>
      <c r="BB276" s="454"/>
      <c r="BC276" s="454"/>
      <c r="BD276" s="454"/>
      <c r="BE276" s="454"/>
      <c r="BF276" s="454"/>
      <c r="BG276" s="455"/>
      <c r="BH276" s="455"/>
      <c r="BI276" s="455"/>
      <c r="BJ276" s="455"/>
      <c r="BK276" s="455"/>
      <c r="BL276" s="455"/>
      <c r="BM276" s="455"/>
      <c r="BN276" s="455"/>
      <c r="BO276" s="455"/>
    </row>
    <row r="277" spans="1:67" ht="19.5" customHeight="1">
      <c r="A277" s="450"/>
      <c r="B277" s="450"/>
      <c r="C277" s="450"/>
      <c r="D277" s="450"/>
      <c r="E277" s="450"/>
      <c r="F277" s="450"/>
      <c r="G277" s="451"/>
      <c r="H277" s="450"/>
      <c r="I277" s="450"/>
      <c r="J277" s="451"/>
      <c r="K277" s="450"/>
      <c r="L277" s="451"/>
      <c r="M277" s="450"/>
      <c r="N277" s="451"/>
      <c r="O277" s="450"/>
      <c r="P277" s="451"/>
      <c r="Q277" s="452"/>
      <c r="R277" s="452"/>
      <c r="S277" s="452"/>
      <c r="T277" s="452"/>
      <c r="U277" s="450"/>
      <c r="V277" s="450"/>
      <c r="W277" s="451"/>
      <c r="X277" s="452"/>
      <c r="Y277" s="450"/>
      <c r="Z277" s="451"/>
      <c r="AA277" s="451"/>
      <c r="AB277" s="450"/>
      <c r="AC277" s="450"/>
      <c r="AD277" s="450"/>
      <c r="AE277" s="450"/>
      <c r="AF277" s="451"/>
      <c r="AG277" s="451"/>
      <c r="AH277" s="452"/>
      <c r="AI277" s="452"/>
      <c r="AJ277" s="452"/>
      <c r="AK277" s="452"/>
      <c r="AL277" s="452"/>
      <c r="AM277" s="452"/>
      <c r="AN277" s="450"/>
      <c r="AO277" s="450"/>
      <c r="AP277" s="451"/>
      <c r="AQ277" s="451"/>
      <c r="AR277" s="450"/>
      <c r="AS277" s="453"/>
      <c r="AT277" s="453"/>
      <c r="AU277" s="454"/>
      <c r="AV277" s="455"/>
      <c r="AW277" s="456"/>
      <c r="AX277" s="456"/>
      <c r="AY277" s="455"/>
      <c r="AZ277" s="456"/>
      <c r="BA277" s="454"/>
      <c r="BB277" s="454"/>
      <c r="BC277" s="454"/>
      <c r="BD277" s="454"/>
      <c r="BE277" s="454"/>
      <c r="BF277" s="454"/>
      <c r="BG277" s="455"/>
      <c r="BH277" s="455"/>
      <c r="BI277" s="455"/>
      <c r="BJ277" s="455"/>
      <c r="BK277" s="455"/>
      <c r="BL277" s="455"/>
      <c r="BM277" s="455"/>
      <c r="BN277" s="455"/>
      <c r="BO277" s="455"/>
    </row>
    <row r="278" spans="1:67" ht="19.5" customHeight="1">
      <c r="A278" s="450"/>
      <c r="B278" s="450"/>
      <c r="C278" s="450"/>
      <c r="D278" s="450"/>
      <c r="E278" s="450"/>
      <c r="F278" s="450"/>
      <c r="G278" s="451"/>
      <c r="H278" s="450"/>
      <c r="I278" s="450"/>
      <c r="J278" s="451"/>
      <c r="K278" s="450"/>
      <c r="L278" s="451"/>
      <c r="M278" s="450"/>
      <c r="N278" s="451"/>
      <c r="O278" s="450"/>
      <c r="P278" s="451"/>
      <c r="Q278" s="452"/>
      <c r="R278" s="452"/>
      <c r="S278" s="452"/>
      <c r="T278" s="452"/>
      <c r="U278" s="450"/>
      <c r="V278" s="450"/>
      <c r="W278" s="451"/>
      <c r="X278" s="452"/>
      <c r="Y278" s="450"/>
      <c r="Z278" s="451"/>
      <c r="AA278" s="451"/>
      <c r="AB278" s="450"/>
      <c r="AC278" s="450"/>
      <c r="AD278" s="450"/>
      <c r="AE278" s="450"/>
      <c r="AF278" s="451"/>
      <c r="AG278" s="451"/>
      <c r="AH278" s="452"/>
      <c r="AI278" s="452"/>
      <c r="AJ278" s="452"/>
      <c r="AK278" s="452"/>
      <c r="AL278" s="452"/>
      <c r="AM278" s="452"/>
      <c r="AN278" s="450"/>
      <c r="AO278" s="450"/>
      <c r="AP278" s="451"/>
      <c r="AQ278" s="451"/>
      <c r="AR278" s="450"/>
      <c r="AS278" s="453"/>
      <c r="AT278" s="453"/>
      <c r="AU278" s="454"/>
      <c r="AV278" s="455"/>
      <c r="AW278" s="456"/>
      <c r="AX278" s="456"/>
      <c r="AY278" s="455"/>
      <c r="AZ278" s="456"/>
      <c r="BA278" s="454"/>
      <c r="BB278" s="454"/>
      <c r="BC278" s="454"/>
      <c r="BD278" s="454"/>
      <c r="BE278" s="454"/>
      <c r="BF278" s="454"/>
      <c r="BG278" s="455"/>
      <c r="BH278" s="455"/>
      <c r="BI278" s="455"/>
      <c r="BJ278" s="455"/>
      <c r="BK278" s="455"/>
      <c r="BL278" s="455"/>
      <c r="BM278" s="455"/>
      <c r="BN278" s="455"/>
      <c r="BO278" s="455"/>
    </row>
    <row r="279" spans="1:67" ht="19.5" customHeight="1">
      <c r="A279" s="450"/>
      <c r="B279" s="450"/>
      <c r="C279" s="450"/>
      <c r="D279" s="450"/>
      <c r="E279" s="450"/>
      <c r="F279" s="450"/>
      <c r="G279" s="451"/>
      <c r="H279" s="450"/>
      <c r="I279" s="450"/>
      <c r="J279" s="451"/>
      <c r="K279" s="450"/>
      <c r="L279" s="451"/>
      <c r="M279" s="450"/>
      <c r="N279" s="451"/>
      <c r="O279" s="450"/>
      <c r="P279" s="451"/>
      <c r="Q279" s="452"/>
      <c r="R279" s="452"/>
      <c r="S279" s="452"/>
      <c r="T279" s="452"/>
      <c r="U279" s="450"/>
      <c r="V279" s="450"/>
      <c r="W279" s="451"/>
      <c r="X279" s="452"/>
      <c r="Y279" s="450"/>
      <c r="Z279" s="451"/>
      <c r="AA279" s="451"/>
      <c r="AB279" s="450"/>
      <c r="AC279" s="450"/>
      <c r="AD279" s="450"/>
      <c r="AE279" s="450"/>
      <c r="AF279" s="451"/>
      <c r="AG279" s="451"/>
      <c r="AH279" s="452"/>
      <c r="AI279" s="452"/>
      <c r="AJ279" s="452"/>
      <c r="AK279" s="452"/>
      <c r="AL279" s="452"/>
      <c r="AM279" s="452"/>
      <c r="AN279" s="450"/>
      <c r="AO279" s="450"/>
      <c r="AP279" s="451"/>
      <c r="AQ279" s="451"/>
      <c r="AR279" s="450"/>
      <c r="AS279" s="453"/>
      <c r="AT279" s="453"/>
      <c r="AU279" s="454"/>
      <c r="AV279" s="455"/>
      <c r="AW279" s="456"/>
      <c r="AX279" s="456"/>
      <c r="AY279" s="455"/>
      <c r="AZ279" s="456"/>
      <c r="BA279" s="454"/>
      <c r="BB279" s="454"/>
      <c r="BC279" s="454"/>
      <c r="BD279" s="454"/>
      <c r="BE279" s="454"/>
      <c r="BF279" s="454"/>
      <c r="BG279" s="455"/>
      <c r="BH279" s="455"/>
      <c r="BI279" s="455"/>
      <c r="BJ279" s="455"/>
      <c r="BK279" s="455"/>
      <c r="BL279" s="455"/>
      <c r="BM279" s="455"/>
      <c r="BN279" s="455"/>
      <c r="BO279" s="455"/>
    </row>
    <row r="280" spans="1:67" ht="19.5" customHeight="1">
      <c r="A280" s="450"/>
      <c r="B280" s="450"/>
      <c r="C280" s="450"/>
      <c r="D280" s="450"/>
      <c r="E280" s="450"/>
      <c r="F280" s="450"/>
      <c r="G280" s="451"/>
      <c r="H280" s="450"/>
      <c r="I280" s="450"/>
      <c r="J280" s="451"/>
      <c r="K280" s="450"/>
      <c r="L280" s="451"/>
      <c r="M280" s="450"/>
      <c r="N280" s="451"/>
      <c r="O280" s="450"/>
      <c r="P280" s="451"/>
      <c r="Q280" s="452"/>
      <c r="R280" s="452"/>
      <c r="S280" s="452"/>
      <c r="T280" s="452"/>
      <c r="U280" s="450"/>
      <c r="V280" s="450"/>
      <c r="W280" s="451"/>
      <c r="X280" s="452"/>
      <c r="Y280" s="450"/>
      <c r="Z280" s="451"/>
      <c r="AA280" s="451"/>
      <c r="AB280" s="450"/>
      <c r="AC280" s="450"/>
      <c r="AD280" s="450"/>
      <c r="AE280" s="450"/>
      <c r="AF280" s="451"/>
      <c r="AG280" s="451"/>
      <c r="AH280" s="452"/>
      <c r="AI280" s="452"/>
      <c r="AJ280" s="452"/>
      <c r="AK280" s="452"/>
      <c r="AL280" s="452"/>
      <c r="AM280" s="452"/>
      <c r="AN280" s="450"/>
      <c r="AO280" s="450"/>
      <c r="AP280" s="451"/>
      <c r="AQ280" s="451"/>
      <c r="AR280" s="450"/>
      <c r="AS280" s="453"/>
      <c r="AT280" s="453"/>
      <c r="AU280" s="454"/>
      <c r="AV280" s="455"/>
      <c r="AW280" s="456"/>
      <c r="AX280" s="456"/>
      <c r="AY280" s="455"/>
      <c r="AZ280" s="456"/>
      <c r="BA280" s="454"/>
      <c r="BB280" s="454"/>
      <c r="BC280" s="454"/>
      <c r="BD280" s="454"/>
      <c r="BE280" s="454"/>
      <c r="BF280" s="454"/>
      <c r="BG280" s="455"/>
      <c r="BH280" s="455"/>
      <c r="BI280" s="455"/>
      <c r="BJ280" s="455"/>
      <c r="BK280" s="455"/>
      <c r="BL280" s="455"/>
      <c r="BM280" s="455"/>
      <c r="BN280" s="455"/>
      <c r="BO280" s="455"/>
    </row>
    <row r="281" spans="1:67" ht="19.5" customHeight="1">
      <c r="A281" s="450"/>
      <c r="B281" s="450"/>
      <c r="C281" s="450"/>
      <c r="D281" s="450"/>
      <c r="E281" s="450"/>
      <c r="F281" s="450"/>
      <c r="G281" s="451"/>
      <c r="H281" s="450"/>
      <c r="I281" s="450"/>
      <c r="J281" s="451"/>
      <c r="K281" s="450"/>
      <c r="L281" s="451"/>
      <c r="M281" s="450"/>
      <c r="N281" s="451"/>
      <c r="O281" s="450"/>
      <c r="P281" s="451"/>
      <c r="Q281" s="452"/>
      <c r="R281" s="452"/>
      <c r="S281" s="452"/>
      <c r="T281" s="452"/>
      <c r="U281" s="450"/>
      <c r="V281" s="450"/>
      <c r="W281" s="451"/>
      <c r="X281" s="452"/>
      <c r="Y281" s="450"/>
      <c r="Z281" s="451"/>
      <c r="AA281" s="451"/>
      <c r="AB281" s="450"/>
      <c r="AC281" s="450"/>
      <c r="AD281" s="450"/>
      <c r="AE281" s="450"/>
      <c r="AF281" s="451"/>
      <c r="AG281" s="451"/>
      <c r="AH281" s="452"/>
      <c r="AI281" s="452"/>
      <c r="AJ281" s="452"/>
      <c r="AK281" s="452"/>
      <c r="AL281" s="452"/>
      <c r="AM281" s="452"/>
      <c r="AN281" s="450"/>
      <c r="AO281" s="450"/>
      <c r="AP281" s="451"/>
      <c r="AQ281" s="451"/>
      <c r="AR281" s="450"/>
      <c r="AS281" s="453"/>
      <c r="AT281" s="453"/>
      <c r="AU281" s="454"/>
      <c r="AV281" s="455"/>
      <c r="AW281" s="456"/>
      <c r="AX281" s="456"/>
      <c r="AY281" s="455"/>
      <c r="AZ281" s="456"/>
      <c r="BA281" s="454"/>
      <c r="BB281" s="454"/>
      <c r="BC281" s="454"/>
      <c r="BD281" s="454"/>
      <c r="BE281" s="454"/>
      <c r="BF281" s="454"/>
      <c r="BG281" s="455"/>
      <c r="BH281" s="455"/>
      <c r="BI281" s="455"/>
      <c r="BJ281" s="455"/>
      <c r="BK281" s="455"/>
      <c r="BL281" s="455"/>
      <c r="BM281" s="455"/>
      <c r="BN281" s="455"/>
      <c r="BO281" s="455"/>
    </row>
    <row r="282" spans="1:67" ht="19.5" customHeight="1">
      <c r="A282" s="450"/>
      <c r="B282" s="450"/>
      <c r="C282" s="450"/>
      <c r="D282" s="450"/>
      <c r="E282" s="450"/>
      <c r="F282" s="450"/>
      <c r="G282" s="451"/>
      <c r="H282" s="450"/>
      <c r="I282" s="450"/>
      <c r="J282" s="451"/>
      <c r="K282" s="450"/>
      <c r="L282" s="451"/>
      <c r="M282" s="450"/>
      <c r="N282" s="451"/>
      <c r="O282" s="450"/>
      <c r="P282" s="451"/>
      <c r="Q282" s="452"/>
      <c r="R282" s="452"/>
      <c r="S282" s="452"/>
      <c r="T282" s="452"/>
      <c r="U282" s="450"/>
      <c r="V282" s="450"/>
      <c r="W282" s="451"/>
      <c r="X282" s="452"/>
      <c r="Y282" s="450"/>
      <c r="Z282" s="451"/>
      <c r="AA282" s="451"/>
      <c r="AB282" s="450"/>
      <c r="AC282" s="450"/>
      <c r="AD282" s="450"/>
      <c r="AE282" s="450"/>
      <c r="AF282" s="451"/>
      <c r="AG282" s="451"/>
      <c r="AH282" s="452"/>
      <c r="AI282" s="452"/>
      <c r="AJ282" s="452"/>
      <c r="AK282" s="452"/>
      <c r="AL282" s="452"/>
      <c r="AM282" s="452"/>
      <c r="AN282" s="450"/>
      <c r="AO282" s="450"/>
      <c r="AP282" s="451"/>
      <c r="AQ282" s="451"/>
      <c r="AR282" s="450"/>
      <c r="AS282" s="453"/>
      <c r="AT282" s="453"/>
      <c r="AU282" s="454"/>
      <c r="AV282" s="455"/>
      <c r="AW282" s="456"/>
      <c r="AX282" s="456"/>
      <c r="AY282" s="455"/>
      <c r="AZ282" s="456"/>
      <c r="BA282" s="454"/>
      <c r="BB282" s="454"/>
      <c r="BC282" s="454"/>
      <c r="BD282" s="454"/>
      <c r="BE282" s="454"/>
      <c r="BF282" s="454"/>
      <c r="BG282" s="455"/>
      <c r="BH282" s="455"/>
      <c r="BI282" s="455"/>
      <c r="BJ282" s="455"/>
      <c r="BK282" s="455"/>
      <c r="BL282" s="455"/>
      <c r="BM282" s="455"/>
      <c r="BN282" s="455"/>
      <c r="BO282" s="455"/>
    </row>
    <row r="283" spans="1:67" ht="19.5" customHeight="1">
      <c r="A283" s="450"/>
      <c r="B283" s="450"/>
      <c r="C283" s="450"/>
      <c r="D283" s="450"/>
      <c r="E283" s="450"/>
      <c r="F283" s="450"/>
      <c r="G283" s="451"/>
      <c r="H283" s="450"/>
      <c r="I283" s="450"/>
      <c r="J283" s="451"/>
      <c r="K283" s="450"/>
      <c r="L283" s="451"/>
      <c r="M283" s="450"/>
      <c r="N283" s="451"/>
      <c r="O283" s="450"/>
      <c r="P283" s="451"/>
      <c r="Q283" s="452"/>
      <c r="R283" s="452"/>
      <c r="S283" s="452"/>
      <c r="T283" s="452"/>
      <c r="U283" s="450"/>
      <c r="V283" s="450"/>
      <c r="W283" s="451"/>
      <c r="X283" s="452"/>
      <c r="Y283" s="450"/>
      <c r="Z283" s="451"/>
      <c r="AA283" s="451"/>
      <c r="AB283" s="450"/>
      <c r="AC283" s="450"/>
      <c r="AD283" s="450"/>
      <c r="AE283" s="450"/>
      <c r="AF283" s="451"/>
      <c r="AG283" s="451"/>
      <c r="AH283" s="452"/>
      <c r="AI283" s="452"/>
      <c r="AJ283" s="452"/>
      <c r="AK283" s="452"/>
      <c r="AL283" s="452"/>
      <c r="AM283" s="452"/>
      <c r="AN283" s="450"/>
      <c r="AO283" s="450"/>
      <c r="AP283" s="451"/>
      <c r="AQ283" s="451"/>
      <c r="AR283" s="450"/>
      <c r="AS283" s="453"/>
      <c r="AT283" s="453"/>
      <c r="AU283" s="454"/>
      <c r="AV283" s="455"/>
      <c r="AW283" s="456"/>
      <c r="AX283" s="456"/>
      <c r="AY283" s="455"/>
      <c r="AZ283" s="456"/>
      <c r="BA283" s="454"/>
      <c r="BB283" s="454"/>
      <c r="BC283" s="454"/>
      <c r="BD283" s="454"/>
      <c r="BE283" s="454"/>
      <c r="BF283" s="454"/>
      <c r="BG283" s="455"/>
      <c r="BH283" s="455"/>
      <c r="BI283" s="455"/>
      <c r="BJ283" s="455"/>
      <c r="BK283" s="455"/>
      <c r="BL283" s="455"/>
      <c r="BM283" s="455"/>
      <c r="BN283" s="455"/>
      <c r="BO283" s="455"/>
    </row>
    <row r="284" spans="1:67" ht="19.5" customHeight="1">
      <c r="A284" s="450"/>
      <c r="B284" s="450"/>
      <c r="C284" s="450"/>
      <c r="D284" s="450"/>
      <c r="E284" s="450"/>
      <c r="F284" s="450"/>
      <c r="G284" s="451"/>
      <c r="H284" s="450"/>
      <c r="I284" s="450"/>
      <c r="J284" s="451"/>
      <c r="K284" s="450"/>
      <c r="L284" s="451"/>
      <c r="M284" s="450"/>
      <c r="N284" s="451"/>
      <c r="O284" s="450"/>
      <c r="P284" s="451"/>
      <c r="Q284" s="452"/>
      <c r="R284" s="452"/>
      <c r="S284" s="452"/>
      <c r="T284" s="452"/>
      <c r="U284" s="450"/>
      <c r="V284" s="450"/>
      <c r="W284" s="451"/>
      <c r="X284" s="452"/>
      <c r="Y284" s="450"/>
      <c r="Z284" s="451"/>
      <c r="AA284" s="451"/>
      <c r="AB284" s="450"/>
      <c r="AC284" s="450"/>
      <c r="AD284" s="450"/>
      <c r="AE284" s="450"/>
      <c r="AF284" s="451"/>
      <c r="AG284" s="451"/>
      <c r="AH284" s="452"/>
      <c r="AI284" s="452"/>
      <c r="AJ284" s="452"/>
      <c r="AK284" s="452"/>
      <c r="AL284" s="452"/>
      <c r="AM284" s="452"/>
      <c r="AN284" s="450"/>
      <c r="AO284" s="450"/>
      <c r="AP284" s="451"/>
      <c r="AQ284" s="451"/>
      <c r="AR284" s="450"/>
      <c r="AS284" s="453"/>
      <c r="AT284" s="453"/>
      <c r="AU284" s="454"/>
      <c r="AV284" s="455"/>
      <c r="AW284" s="456"/>
      <c r="AX284" s="456"/>
      <c r="AY284" s="455"/>
      <c r="AZ284" s="456"/>
      <c r="BA284" s="454"/>
      <c r="BB284" s="454"/>
      <c r="BC284" s="454"/>
      <c r="BD284" s="454"/>
      <c r="BE284" s="454"/>
      <c r="BF284" s="454"/>
      <c r="BG284" s="455"/>
      <c r="BH284" s="455"/>
      <c r="BI284" s="455"/>
      <c r="BJ284" s="455"/>
      <c r="BK284" s="455"/>
      <c r="BL284" s="455"/>
      <c r="BM284" s="455"/>
      <c r="BN284" s="455"/>
      <c r="BO284" s="455"/>
    </row>
    <row r="285" spans="1:67" ht="19.5" customHeight="1">
      <c r="A285" s="450"/>
      <c r="B285" s="450"/>
      <c r="C285" s="450"/>
      <c r="D285" s="450"/>
      <c r="E285" s="450"/>
      <c r="F285" s="450"/>
      <c r="G285" s="451"/>
      <c r="H285" s="450"/>
      <c r="I285" s="450"/>
      <c r="J285" s="451"/>
      <c r="K285" s="450"/>
      <c r="L285" s="451"/>
      <c r="M285" s="450"/>
      <c r="N285" s="451"/>
      <c r="O285" s="450"/>
      <c r="P285" s="451"/>
      <c r="Q285" s="452"/>
      <c r="R285" s="452"/>
      <c r="S285" s="452"/>
      <c r="T285" s="452"/>
      <c r="U285" s="450"/>
      <c r="V285" s="450"/>
      <c r="W285" s="451"/>
      <c r="X285" s="452"/>
      <c r="Y285" s="450"/>
      <c r="Z285" s="451"/>
      <c r="AA285" s="451"/>
      <c r="AB285" s="450"/>
      <c r="AC285" s="450"/>
      <c r="AD285" s="450"/>
      <c r="AE285" s="450"/>
      <c r="AF285" s="451"/>
      <c r="AG285" s="451"/>
      <c r="AH285" s="452"/>
      <c r="AI285" s="452"/>
      <c r="AJ285" s="452"/>
      <c r="AK285" s="452"/>
      <c r="AL285" s="452"/>
      <c r="AM285" s="452"/>
      <c r="AN285" s="450"/>
      <c r="AO285" s="450"/>
      <c r="AP285" s="451"/>
      <c r="AQ285" s="451"/>
      <c r="AR285" s="450"/>
      <c r="AS285" s="453"/>
      <c r="AT285" s="453"/>
      <c r="AU285" s="454"/>
      <c r="AV285" s="455"/>
      <c r="AW285" s="456"/>
      <c r="AX285" s="456"/>
      <c r="AY285" s="455"/>
      <c r="AZ285" s="456"/>
      <c r="BA285" s="454"/>
      <c r="BB285" s="454"/>
      <c r="BC285" s="454"/>
      <c r="BD285" s="454"/>
      <c r="BE285" s="454"/>
      <c r="BF285" s="454"/>
      <c r="BG285" s="455"/>
      <c r="BH285" s="455"/>
      <c r="BI285" s="455"/>
      <c r="BJ285" s="455"/>
      <c r="BK285" s="455"/>
      <c r="BL285" s="455"/>
      <c r="BM285" s="455"/>
      <c r="BN285" s="455"/>
      <c r="BO285" s="455"/>
    </row>
    <row r="286" spans="1:67" ht="19.5" customHeight="1">
      <c r="A286" s="450"/>
      <c r="B286" s="450"/>
      <c r="C286" s="450"/>
      <c r="D286" s="450"/>
      <c r="E286" s="450"/>
      <c r="F286" s="450"/>
      <c r="G286" s="451"/>
      <c r="H286" s="450"/>
      <c r="I286" s="450"/>
      <c r="J286" s="451"/>
      <c r="K286" s="450"/>
      <c r="L286" s="451"/>
      <c r="M286" s="450"/>
      <c r="N286" s="451"/>
      <c r="O286" s="450"/>
      <c r="P286" s="451"/>
      <c r="Q286" s="452"/>
      <c r="R286" s="452"/>
      <c r="S286" s="452"/>
      <c r="T286" s="452"/>
      <c r="U286" s="450"/>
      <c r="V286" s="450"/>
      <c r="W286" s="451"/>
      <c r="X286" s="452"/>
      <c r="Y286" s="450"/>
      <c r="Z286" s="451"/>
      <c r="AA286" s="451"/>
      <c r="AB286" s="450"/>
      <c r="AC286" s="450"/>
      <c r="AD286" s="450"/>
      <c r="AE286" s="450"/>
      <c r="AF286" s="451"/>
      <c r="AG286" s="451"/>
      <c r="AH286" s="452"/>
      <c r="AI286" s="452"/>
      <c r="AJ286" s="452"/>
      <c r="AK286" s="452"/>
      <c r="AL286" s="452"/>
      <c r="AM286" s="452"/>
      <c r="AN286" s="450"/>
      <c r="AO286" s="450"/>
      <c r="AP286" s="451"/>
      <c r="AQ286" s="451"/>
      <c r="AR286" s="450"/>
      <c r="AS286" s="453"/>
      <c r="AT286" s="453"/>
      <c r="AU286" s="454"/>
      <c r="AV286" s="455"/>
      <c r="AW286" s="456"/>
      <c r="AX286" s="456"/>
      <c r="AY286" s="455"/>
      <c r="AZ286" s="456"/>
      <c r="BA286" s="454"/>
      <c r="BB286" s="454"/>
      <c r="BC286" s="454"/>
      <c r="BD286" s="454"/>
      <c r="BE286" s="454"/>
      <c r="BF286" s="454"/>
      <c r="BG286" s="455"/>
      <c r="BH286" s="455"/>
      <c r="BI286" s="455"/>
      <c r="BJ286" s="455"/>
      <c r="BK286" s="455"/>
      <c r="BL286" s="455"/>
      <c r="BM286" s="455"/>
      <c r="BN286" s="455"/>
      <c r="BO286" s="455"/>
    </row>
    <row r="287" spans="1:67" ht="19.5" customHeight="1">
      <c r="A287" s="450"/>
      <c r="B287" s="450"/>
      <c r="C287" s="450"/>
      <c r="D287" s="450"/>
      <c r="E287" s="450"/>
      <c r="F287" s="450"/>
      <c r="G287" s="451"/>
      <c r="H287" s="450"/>
      <c r="I287" s="450"/>
      <c r="J287" s="451"/>
      <c r="K287" s="450"/>
      <c r="L287" s="451"/>
      <c r="M287" s="450"/>
      <c r="N287" s="451"/>
      <c r="O287" s="450"/>
      <c r="P287" s="451"/>
      <c r="Q287" s="452"/>
      <c r="R287" s="452"/>
      <c r="S287" s="452"/>
      <c r="T287" s="452"/>
      <c r="U287" s="450"/>
      <c r="V287" s="450"/>
      <c r="W287" s="451"/>
      <c r="X287" s="452"/>
      <c r="Y287" s="450"/>
      <c r="Z287" s="451"/>
      <c r="AA287" s="451"/>
      <c r="AB287" s="450"/>
      <c r="AC287" s="450"/>
      <c r="AD287" s="450"/>
      <c r="AE287" s="450"/>
      <c r="AF287" s="451"/>
      <c r="AG287" s="451"/>
      <c r="AH287" s="452"/>
      <c r="AI287" s="452"/>
      <c r="AJ287" s="452"/>
      <c r="AK287" s="452"/>
      <c r="AL287" s="452"/>
      <c r="AM287" s="452"/>
      <c r="AN287" s="450"/>
      <c r="AO287" s="450"/>
      <c r="AP287" s="451"/>
      <c r="AQ287" s="451"/>
      <c r="AR287" s="450"/>
      <c r="AS287" s="453"/>
      <c r="AT287" s="453"/>
      <c r="AU287" s="454"/>
      <c r="AV287" s="455"/>
      <c r="AW287" s="456"/>
      <c r="AX287" s="456"/>
      <c r="AY287" s="455"/>
      <c r="AZ287" s="456"/>
      <c r="BA287" s="454"/>
      <c r="BB287" s="454"/>
      <c r="BC287" s="454"/>
      <c r="BD287" s="454"/>
      <c r="BE287" s="454"/>
      <c r="BF287" s="454"/>
      <c r="BG287" s="455"/>
      <c r="BH287" s="455"/>
      <c r="BI287" s="455"/>
      <c r="BJ287" s="455"/>
      <c r="BK287" s="455"/>
      <c r="BL287" s="455"/>
      <c r="BM287" s="455"/>
      <c r="BN287" s="455"/>
      <c r="BO287" s="455"/>
    </row>
    <row r="288" spans="1:67" ht="19.5" customHeight="1">
      <c r="A288" s="450"/>
      <c r="B288" s="450"/>
      <c r="C288" s="450"/>
      <c r="D288" s="450"/>
      <c r="E288" s="450"/>
      <c r="F288" s="450"/>
      <c r="G288" s="451"/>
      <c r="H288" s="450"/>
      <c r="I288" s="450"/>
      <c r="J288" s="451"/>
      <c r="K288" s="450"/>
      <c r="L288" s="451"/>
      <c r="M288" s="450"/>
      <c r="N288" s="451"/>
      <c r="O288" s="450"/>
      <c r="P288" s="451"/>
      <c r="Q288" s="452"/>
      <c r="R288" s="452"/>
      <c r="S288" s="452"/>
      <c r="T288" s="452"/>
      <c r="U288" s="450"/>
      <c r="V288" s="450"/>
      <c r="W288" s="451"/>
      <c r="X288" s="452"/>
      <c r="Y288" s="450"/>
      <c r="Z288" s="451"/>
      <c r="AA288" s="451"/>
      <c r="AB288" s="450"/>
      <c r="AC288" s="450"/>
      <c r="AD288" s="450"/>
      <c r="AE288" s="450"/>
      <c r="AF288" s="451"/>
      <c r="AG288" s="451"/>
      <c r="AH288" s="452"/>
      <c r="AI288" s="452"/>
      <c r="AJ288" s="452"/>
      <c r="AK288" s="452"/>
      <c r="AL288" s="452"/>
      <c r="AM288" s="452"/>
      <c r="AN288" s="450"/>
      <c r="AO288" s="450"/>
      <c r="AP288" s="451"/>
      <c r="AQ288" s="451"/>
      <c r="AR288" s="450"/>
      <c r="AS288" s="453"/>
      <c r="AT288" s="453"/>
      <c r="AU288" s="454"/>
      <c r="AV288" s="455"/>
      <c r="AW288" s="456"/>
      <c r="AX288" s="456"/>
      <c r="AY288" s="455"/>
      <c r="AZ288" s="456"/>
      <c r="BA288" s="454"/>
      <c r="BB288" s="454"/>
      <c r="BC288" s="454"/>
      <c r="BD288" s="454"/>
      <c r="BE288" s="454"/>
      <c r="BF288" s="454"/>
      <c r="BG288" s="455"/>
      <c r="BH288" s="455"/>
      <c r="BI288" s="455"/>
      <c r="BJ288" s="455"/>
      <c r="BK288" s="455"/>
      <c r="BL288" s="455"/>
      <c r="BM288" s="455"/>
      <c r="BN288" s="455"/>
      <c r="BO288" s="455"/>
    </row>
    <row r="289" spans="1:67" ht="19.5" customHeight="1">
      <c r="A289" s="450"/>
      <c r="B289" s="450"/>
      <c r="C289" s="450"/>
      <c r="D289" s="450"/>
      <c r="E289" s="450"/>
      <c r="F289" s="450"/>
      <c r="G289" s="451"/>
      <c r="H289" s="450"/>
      <c r="I289" s="450"/>
      <c r="J289" s="451"/>
      <c r="K289" s="450"/>
      <c r="L289" s="451"/>
      <c r="M289" s="450"/>
      <c r="N289" s="451"/>
      <c r="O289" s="450"/>
      <c r="P289" s="451"/>
      <c r="Q289" s="452"/>
      <c r="R289" s="452"/>
      <c r="S289" s="452"/>
      <c r="T289" s="452"/>
      <c r="U289" s="450"/>
      <c r="V289" s="450"/>
      <c r="W289" s="451"/>
      <c r="X289" s="452"/>
      <c r="Y289" s="450"/>
      <c r="Z289" s="451"/>
      <c r="AA289" s="451"/>
      <c r="AB289" s="450"/>
      <c r="AC289" s="450"/>
      <c r="AD289" s="450"/>
      <c r="AE289" s="450"/>
      <c r="AF289" s="451"/>
      <c r="AG289" s="451"/>
      <c r="AH289" s="452"/>
      <c r="AI289" s="452"/>
      <c r="AJ289" s="452"/>
      <c r="AK289" s="452"/>
      <c r="AL289" s="452"/>
      <c r="AM289" s="452"/>
      <c r="AN289" s="450"/>
      <c r="AO289" s="450"/>
      <c r="AP289" s="451"/>
      <c r="AQ289" s="451"/>
      <c r="AR289" s="450"/>
      <c r="AS289" s="453"/>
      <c r="AT289" s="453"/>
      <c r="AU289" s="454"/>
      <c r="AV289" s="455"/>
      <c r="AW289" s="456"/>
      <c r="AX289" s="456"/>
      <c r="AY289" s="455"/>
      <c r="AZ289" s="456"/>
      <c r="BA289" s="454"/>
      <c r="BB289" s="454"/>
      <c r="BC289" s="454"/>
      <c r="BD289" s="454"/>
      <c r="BE289" s="454"/>
      <c r="BF289" s="454"/>
      <c r="BG289" s="455"/>
      <c r="BH289" s="455"/>
      <c r="BI289" s="455"/>
      <c r="BJ289" s="455"/>
      <c r="BK289" s="455"/>
      <c r="BL289" s="455"/>
      <c r="BM289" s="455"/>
      <c r="BN289" s="455"/>
      <c r="BO289" s="455"/>
    </row>
    <row r="290" spans="1:67" ht="19.5" customHeight="1">
      <c r="A290" s="450"/>
      <c r="B290" s="450"/>
      <c r="C290" s="450"/>
      <c r="D290" s="450"/>
      <c r="E290" s="450"/>
      <c r="F290" s="450"/>
      <c r="G290" s="451"/>
      <c r="H290" s="450"/>
      <c r="I290" s="450"/>
      <c r="J290" s="451"/>
      <c r="K290" s="450"/>
      <c r="L290" s="451"/>
      <c r="M290" s="450"/>
      <c r="N290" s="451"/>
      <c r="O290" s="450"/>
      <c r="P290" s="451"/>
      <c r="Q290" s="452"/>
      <c r="R290" s="452"/>
      <c r="S290" s="452"/>
      <c r="T290" s="452"/>
      <c r="U290" s="450"/>
      <c r="V290" s="450"/>
      <c r="W290" s="451"/>
      <c r="X290" s="452"/>
      <c r="Y290" s="450"/>
      <c r="Z290" s="451"/>
      <c r="AA290" s="451"/>
      <c r="AB290" s="450"/>
      <c r="AC290" s="450"/>
      <c r="AD290" s="450"/>
      <c r="AE290" s="450"/>
      <c r="AF290" s="451"/>
      <c r="AG290" s="451"/>
      <c r="AH290" s="452"/>
      <c r="AI290" s="452"/>
      <c r="AJ290" s="452"/>
      <c r="AK290" s="452"/>
      <c r="AL290" s="452"/>
      <c r="AM290" s="452"/>
      <c r="AN290" s="450"/>
      <c r="AO290" s="450"/>
      <c r="AP290" s="451"/>
      <c r="AQ290" s="451"/>
      <c r="AR290" s="450"/>
      <c r="AS290" s="453"/>
      <c r="AT290" s="453"/>
      <c r="AU290" s="454"/>
      <c r="AV290" s="455"/>
      <c r="AW290" s="456"/>
      <c r="AX290" s="456"/>
      <c r="AY290" s="455"/>
      <c r="AZ290" s="456"/>
      <c r="BA290" s="454"/>
      <c r="BB290" s="454"/>
      <c r="BC290" s="454"/>
      <c r="BD290" s="454"/>
      <c r="BE290" s="454"/>
      <c r="BF290" s="454"/>
      <c r="BG290" s="455"/>
      <c r="BH290" s="455"/>
      <c r="BI290" s="455"/>
      <c r="BJ290" s="455"/>
      <c r="BK290" s="455"/>
      <c r="BL290" s="455"/>
      <c r="BM290" s="455"/>
      <c r="BN290" s="455"/>
      <c r="BO290" s="455"/>
    </row>
    <row r="291" spans="1:67" ht="19.5" customHeight="1">
      <c r="A291" s="450"/>
      <c r="B291" s="450"/>
      <c r="C291" s="450"/>
      <c r="D291" s="450"/>
      <c r="E291" s="450"/>
      <c r="F291" s="450"/>
      <c r="G291" s="451"/>
      <c r="H291" s="450"/>
      <c r="I291" s="450"/>
      <c r="J291" s="451"/>
      <c r="K291" s="450"/>
      <c r="L291" s="451"/>
      <c r="M291" s="450"/>
      <c r="N291" s="451"/>
      <c r="O291" s="450"/>
      <c r="P291" s="451"/>
      <c r="Q291" s="452"/>
      <c r="R291" s="452"/>
      <c r="S291" s="452"/>
      <c r="T291" s="452"/>
      <c r="U291" s="450"/>
      <c r="V291" s="450"/>
      <c r="W291" s="451"/>
      <c r="X291" s="452"/>
      <c r="Y291" s="450"/>
      <c r="Z291" s="451"/>
      <c r="AA291" s="451"/>
      <c r="AB291" s="450"/>
      <c r="AC291" s="450"/>
      <c r="AD291" s="450"/>
      <c r="AE291" s="450"/>
      <c r="AF291" s="451"/>
      <c r="AG291" s="451"/>
      <c r="AH291" s="452"/>
      <c r="AI291" s="452"/>
      <c r="AJ291" s="452"/>
      <c r="AK291" s="452"/>
      <c r="AL291" s="452"/>
      <c r="AM291" s="452"/>
      <c r="AN291" s="450"/>
      <c r="AO291" s="450"/>
      <c r="AP291" s="451"/>
      <c r="AQ291" s="451"/>
      <c r="AR291" s="450"/>
      <c r="AS291" s="453"/>
      <c r="AT291" s="453"/>
      <c r="AU291" s="454"/>
      <c r="AV291" s="455"/>
      <c r="AW291" s="456"/>
      <c r="AX291" s="456"/>
      <c r="AY291" s="455"/>
      <c r="AZ291" s="456"/>
      <c r="BA291" s="454"/>
      <c r="BB291" s="454"/>
      <c r="BC291" s="454"/>
      <c r="BD291" s="454"/>
      <c r="BE291" s="454"/>
      <c r="BF291" s="454"/>
      <c r="BG291" s="455"/>
      <c r="BH291" s="455"/>
      <c r="BI291" s="455"/>
      <c r="BJ291" s="455"/>
      <c r="BK291" s="455"/>
      <c r="BL291" s="455"/>
      <c r="BM291" s="455"/>
      <c r="BN291" s="455"/>
      <c r="BO291" s="455"/>
    </row>
    <row r="292" spans="1:67" ht="19.5" customHeight="1">
      <c r="A292" s="450"/>
      <c r="B292" s="450"/>
      <c r="C292" s="450"/>
      <c r="D292" s="450"/>
      <c r="E292" s="450"/>
      <c r="F292" s="450"/>
      <c r="G292" s="451"/>
      <c r="H292" s="450"/>
      <c r="I292" s="450"/>
      <c r="J292" s="451"/>
      <c r="K292" s="450"/>
      <c r="L292" s="451"/>
      <c r="M292" s="450"/>
      <c r="N292" s="451"/>
      <c r="O292" s="450"/>
      <c r="P292" s="451"/>
      <c r="Q292" s="452"/>
      <c r="R292" s="452"/>
      <c r="S292" s="452"/>
      <c r="T292" s="452"/>
      <c r="U292" s="450"/>
      <c r="V292" s="450"/>
      <c r="W292" s="451"/>
      <c r="X292" s="452"/>
      <c r="Y292" s="450"/>
      <c r="Z292" s="451"/>
      <c r="AA292" s="451"/>
      <c r="AB292" s="450"/>
      <c r="AC292" s="450"/>
      <c r="AD292" s="450"/>
      <c r="AE292" s="450"/>
      <c r="AF292" s="451"/>
      <c r="AG292" s="451"/>
      <c r="AH292" s="452"/>
      <c r="AI292" s="452"/>
      <c r="AJ292" s="452"/>
      <c r="AK292" s="452"/>
      <c r="AL292" s="452"/>
      <c r="AM292" s="452"/>
      <c r="AN292" s="450"/>
      <c r="AO292" s="450"/>
      <c r="AP292" s="451"/>
      <c r="AQ292" s="451"/>
      <c r="AR292" s="450"/>
      <c r="AS292" s="453"/>
      <c r="AT292" s="453"/>
      <c r="AU292" s="454"/>
      <c r="AV292" s="455"/>
      <c r="AW292" s="456"/>
      <c r="AX292" s="456"/>
      <c r="AY292" s="455"/>
      <c r="AZ292" s="456"/>
      <c r="BA292" s="454"/>
      <c r="BB292" s="454"/>
      <c r="BC292" s="454"/>
      <c r="BD292" s="454"/>
      <c r="BE292" s="454"/>
      <c r="BF292" s="454"/>
      <c r="BG292" s="455"/>
      <c r="BH292" s="455"/>
      <c r="BI292" s="455"/>
      <c r="BJ292" s="455"/>
      <c r="BK292" s="455"/>
      <c r="BL292" s="455"/>
      <c r="BM292" s="455"/>
      <c r="BN292" s="455"/>
      <c r="BO292" s="455"/>
    </row>
    <row r="293" spans="1:67" ht="19.5" customHeight="1">
      <c r="A293" s="450"/>
      <c r="B293" s="450"/>
      <c r="C293" s="450"/>
      <c r="D293" s="450"/>
      <c r="E293" s="450"/>
      <c r="F293" s="450"/>
      <c r="G293" s="451"/>
      <c r="H293" s="450"/>
      <c r="I293" s="450"/>
      <c r="J293" s="451"/>
      <c r="K293" s="450"/>
      <c r="L293" s="451"/>
      <c r="M293" s="450"/>
      <c r="N293" s="451"/>
      <c r="O293" s="450"/>
      <c r="P293" s="451"/>
      <c r="Q293" s="452"/>
      <c r="R293" s="452"/>
      <c r="S293" s="452"/>
      <c r="T293" s="452"/>
      <c r="U293" s="450"/>
      <c r="V293" s="450"/>
      <c r="W293" s="451"/>
      <c r="X293" s="452"/>
      <c r="Y293" s="450"/>
      <c r="Z293" s="451"/>
      <c r="AA293" s="451"/>
      <c r="AB293" s="450"/>
      <c r="AC293" s="450"/>
      <c r="AD293" s="450"/>
      <c r="AE293" s="450"/>
      <c r="AF293" s="451"/>
      <c r="AG293" s="451"/>
      <c r="AH293" s="452"/>
      <c r="AI293" s="452"/>
      <c r="AJ293" s="452"/>
      <c r="AK293" s="452"/>
      <c r="AL293" s="452"/>
      <c r="AM293" s="452"/>
      <c r="AN293" s="450"/>
      <c r="AO293" s="450"/>
      <c r="AP293" s="451"/>
      <c r="AQ293" s="451"/>
      <c r="AR293" s="450"/>
      <c r="AS293" s="453"/>
      <c r="AT293" s="453"/>
      <c r="AU293" s="454"/>
      <c r="AV293" s="455"/>
      <c r="AW293" s="456"/>
      <c r="AX293" s="456"/>
      <c r="AY293" s="455"/>
      <c r="AZ293" s="456"/>
      <c r="BA293" s="454"/>
      <c r="BB293" s="454"/>
      <c r="BC293" s="454"/>
      <c r="BD293" s="454"/>
      <c r="BE293" s="454"/>
      <c r="BF293" s="454"/>
      <c r="BG293" s="455"/>
      <c r="BH293" s="455"/>
      <c r="BI293" s="455"/>
      <c r="BJ293" s="455"/>
      <c r="BK293" s="455"/>
      <c r="BL293" s="455"/>
      <c r="BM293" s="455"/>
      <c r="BN293" s="455"/>
      <c r="BO293" s="455"/>
    </row>
    <row r="294" spans="1:67" ht="19.5" customHeight="1">
      <c r="A294" s="450"/>
      <c r="B294" s="450"/>
      <c r="C294" s="450"/>
      <c r="D294" s="450"/>
      <c r="E294" s="450"/>
      <c r="F294" s="450"/>
      <c r="G294" s="451"/>
      <c r="H294" s="450"/>
      <c r="I294" s="450"/>
      <c r="J294" s="451"/>
      <c r="K294" s="450"/>
      <c r="L294" s="451"/>
      <c r="M294" s="450"/>
      <c r="N294" s="451"/>
      <c r="O294" s="450"/>
      <c r="P294" s="451"/>
      <c r="Q294" s="452"/>
      <c r="R294" s="452"/>
      <c r="S294" s="452"/>
      <c r="T294" s="452"/>
      <c r="U294" s="450"/>
      <c r="V294" s="450"/>
      <c r="W294" s="451"/>
      <c r="X294" s="452"/>
      <c r="Y294" s="450"/>
      <c r="Z294" s="451"/>
      <c r="AA294" s="451"/>
      <c r="AB294" s="450"/>
      <c r="AC294" s="450"/>
      <c r="AD294" s="450"/>
      <c r="AE294" s="450"/>
      <c r="AF294" s="451"/>
      <c r="AG294" s="451"/>
      <c r="AH294" s="452"/>
      <c r="AI294" s="452"/>
      <c r="AJ294" s="452"/>
      <c r="AK294" s="452"/>
      <c r="AL294" s="452"/>
      <c r="AM294" s="452"/>
      <c r="AN294" s="450"/>
      <c r="AO294" s="450"/>
      <c r="AP294" s="451"/>
      <c r="AQ294" s="451"/>
      <c r="AR294" s="450"/>
      <c r="AS294" s="453"/>
      <c r="AT294" s="453"/>
      <c r="AU294" s="454"/>
      <c r="AV294" s="455"/>
      <c r="AW294" s="456"/>
      <c r="AX294" s="456"/>
      <c r="AY294" s="455"/>
      <c r="AZ294" s="456"/>
      <c r="BA294" s="454"/>
      <c r="BB294" s="454"/>
      <c r="BC294" s="454"/>
      <c r="BD294" s="454"/>
      <c r="BE294" s="454"/>
      <c r="BF294" s="454"/>
      <c r="BG294" s="455"/>
      <c r="BH294" s="455"/>
      <c r="BI294" s="455"/>
      <c r="BJ294" s="455"/>
      <c r="BK294" s="455"/>
      <c r="BL294" s="455"/>
      <c r="BM294" s="455"/>
      <c r="BN294" s="455"/>
      <c r="BO294" s="455"/>
    </row>
    <row r="295" spans="1:67" ht="19.5" customHeight="1">
      <c r="A295" s="450"/>
      <c r="B295" s="450"/>
      <c r="C295" s="450"/>
      <c r="D295" s="450"/>
      <c r="E295" s="450"/>
      <c r="F295" s="450"/>
      <c r="G295" s="451"/>
      <c r="H295" s="450"/>
      <c r="I295" s="450"/>
      <c r="J295" s="451"/>
      <c r="K295" s="450"/>
      <c r="L295" s="451"/>
      <c r="M295" s="450"/>
      <c r="N295" s="451"/>
      <c r="O295" s="450"/>
      <c r="P295" s="451"/>
      <c r="Q295" s="452"/>
      <c r="R295" s="452"/>
      <c r="S295" s="452"/>
      <c r="T295" s="452"/>
      <c r="U295" s="450"/>
      <c r="V295" s="450"/>
      <c r="W295" s="451"/>
      <c r="X295" s="452"/>
      <c r="Y295" s="450"/>
      <c r="Z295" s="451"/>
      <c r="AA295" s="451"/>
      <c r="AB295" s="450"/>
      <c r="AC295" s="450"/>
      <c r="AD295" s="450"/>
      <c r="AE295" s="450"/>
      <c r="AF295" s="451"/>
      <c r="AG295" s="451"/>
      <c r="AH295" s="452"/>
      <c r="AI295" s="452"/>
      <c r="AJ295" s="452"/>
      <c r="AK295" s="452"/>
      <c r="AL295" s="452"/>
      <c r="AM295" s="452"/>
      <c r="AN295" s="450"/>
      <c r="AO295" s="450"/>
      <c r="AP295" s="451"/>
      <c r="AQ295" s="451"/>
      <c r="AR295" s="450"/>
      <c r="AS295" s="453"/>
      <c r="AT295" s="453"/>
      <c r="AU295" s="454"/>
      <c r="AV295" s="455"/>
      <c r="AW295" s="456"/>
      <c r="AX295" s="456"/>
      <c r="AY295" s="455"/>
      <c r="AZ295" s="456"/>
      <c r="BA295" s="454"/>
      <c r="BB295" s="454"/>
      <c r="BC295" s="454"/>
      <c r="BD295" s="454"/>
      <c r="BE295" s="454"/>
      <c r="BF295" s="454"/>
      <c r="BG295" s="455"/>
      <c r="BH295" s="455"/>
      <c r="BI295" s="455"/>
      <c r="BJ295" s="455"/>
      <c r="BK295" s="455"/>
      <c r="BL295" s="455"/>
      <c r="BM295" s="455"/>
      <c r="BN295" s="455"/>
      <c r="BO295" s="455"/>
    </row>
    <row r="296" spans="1:67" ht="19.5" customHeight="1">
      <c r="A296" s="450"/>
      <c r="B296" s="450"/>
      <c r="C296" s="450"/>
      <c r="D296" s="450"/>
      <c r="E296" s="450"/>
      <c r="F296" s="450"/>
      <c r="G296" s="451"/>
      <c r="H296" s="450"/>
      <c r="I296" s="450"/>
      <c r="J296" s="451"/>
      <c r="K296" s="450"/>
      <c r="L296" s="451"/>
      <c r="M296" s="450"/>
      <c r="N296" s="451"/>
      <c r="O296" s="450"/>
      <c r="P296" s="451"/>
      <c r="Q296" s="452"/>
      <c r="R296" s="452"/>
      <c r="S296" s="452"/>
      <c r="T296" s="452"/>
      <c r="U296" s="450"/>
      <c r="V296" s="450"/>
      <c r="W296" s="451"/>
      <c r="X296" s="452"/>
      <c r="Y296" s="450"/>
      <c r="Z296" s="451"/>
      <c r="AA296" s="451"/>
      <c r="AB296" s="450"/>
      <c r="AC296" s="450"/>
      <c r="AD296" s="450"/>
      <c r="AE296" s="450"/>
      <c r="AF296" s="451"/>
      <c r="AG296" s="451"/>
      <c r="AH296" s="452"/>
      <c r="AI296" s="452"/>
      <c r="AJ296" s="452"/>
      <c r="AK296" s="452"/>
      <c r="AL296" s="452"/>
      <c r="AM296" s="452"/>
      <c r="AN296" s="450"/>
      <c r="AO296" s="450"/>
      <c r="AP296" s="451"/>
      <c r="AQ296" s="451"/>
      <c r="AR296" s="450"/>
      <c r="AS296" s="453"/>
      <c r="AT296" s="453"/>
      <c r="AU296" s="454"/>
      <c r="AV296" s="455"/>
      <c r="AW296" s="456"/>
      <c r="AX296" s="456"/>
      <c r="AY296" s="455"/>
      <c r="AZ296" s="456"/>
      <c r="BA296" s="454"/>
      <c r="BB296" s="454"/>
      <c r="BC296" s="454"/>
      <c r="BD296" s="454"/>
      <c r="BE296" s="454"/>
      <c r="BF296" s="454"/>
      <c r="BG296" s="455"/>
      <c r="BH296" s="455"/>
      <c r="BI296" s="455"/>
      <c r="BJ296" s="455"/>
      <c r="BK296" s="455"/>
      <c r="BL296" s="455"/>
      <c r="BM296" s="455"/>
      <c r="BN296" s="455"/>
      <c r="BO296" s="455"/>
    </row>
    <row r="297" spans="1:67" ht="19.5" customHeight="1">
      <c r="A297" s="450"/>
      <c r="B297" s="450"/>
      <c r="C297" s="450"/>
      <c r="D297" s="450"/>
      <c r="E297" s="450"/>
      <c r="F297" s="450"/>
      <c r="G297" s="451"/>
      <c r="H297" s="450"/>
      <c r="I297" s="450"/>
      <c r="J297" s="451"/>
      <c r="K297" s="450"/>
      <c r="L297" s="451"/>
      <c r="M297" s="450"/>
      <c r="N297" s="451"/>
      <c r="O297" s="450"/>
      <c r="P297" s="451"/>
      <c r="Q297" s="452"/>
      <c r="R297" s="452"/>
      <c r="S297" s="452"/>
      <c r="T297" s="452"/>
      <c r="U297" s="450"/>
      <c r="V297" s="450"/>
      <c r="W297" s="451"/>
      <c r="X297" s="452"/>
      <c r="Y297" s="450"/>
      <c r="Z297" s="451"/>
      <c r="AA297" s="451"/>
      <c r="AB297" s="450"/>
      <c r="AC297" s="450"/>
      <c r="AD297" s="450"/>
      <c r="AE297" s="450"/>
      <c r="AF297" s="451"/>
      <c r="AG297" s="451"/>
      <c r="AH297" s="452"/>
      <c r="AI297" s="452"/>
      <c r="AJ297" s="452"/>
      <c r="AK297" s="452"/>
      <c r="AL297" s="452"/>
      <c r="AM297" s="452"/>
      <c r="AN297" s="450"/>
      <c r="AO297" s="450"/>
      <c r="AP297" s="451"/>
      <c r="AQ297" s="451"/>
      <c r="AR297" s="450"/>
      <c r="AS297" s="453"/>
      <c r="AT297" s="453"/>
      <c r="AU297" s="454"/>
      <c r="AV297" s="455"/>
      <c r="AW297" s="456"/>
      <c r="AX297" s="456"/>
      <c r="AY297" s="455"/>
      <c r="AZ297" s="456"/>
      <c r="BA297" s="454"/>
      <c r="BB297" s="454"/>
      <c r="BC297" s="454"/>
      <c r="BD297" s="454"/>
      <c r="BE297" s="454"/>
      <c r="BF297" s="454"/>
      <c r="BG297" s="455"/>
      <c r="BH297" s="455"/>
      <c r="BI297" s="455"/>
      <c r="BJ297" s="455"/>
      <c r="BK297" s="455"/>
      <c r="BL297" s="455"/>
      <c r="BM297" s="455"/>
      <c r="BN297" s="455"/>
      <c r="BO297" s="455"/>
    </row>
    <row r="298" spans="1:67" ht="19.5" customHeight="1">
      <c r="A298" s="450"/>
      <c r="B298" s="450"/>
      <c r="C298" s="450"/>
      <c r="D298" s="450"/>
      <c r="E298" s="450"/>
      <c r="F298" s="450"/>
      <c r="G298" s="451"/>
      <c r="H298" s="450"/>
      <c r="I298" s="450"/>
      <c r="J298" s="451"/>
      <c r="K298" s="450"/>
      <c r="L298" s="451"/>
      <c r="M298" s="450"/>
      <c r="N298" s="451"/>
      <c r="O298" s="450"/>
      <c r="P298" s="451"/>
      <c r="Q298" s="452"/>
      <c r="R298" s="452"/>
      <c r="S298" s="452"/>
      <c r="T298" s="452"/>
      <c r="U298" s="450"/>
      <c r="V298" s="450"/>
      <c r="W298" s="451"/>
      <c r="X298" s="452"/>
      <c r="Y298" s="450"/>
      <c r="Z298" s="451"/>
      <c r="AA298" s="451"/>
      <c r="AB298" s="450"/>
      <c r="AC298" s="450"/>
      <c r="AD298" s="450"/>
      <c r="AE298" s="450"/>
      <c r="AF298" s="451"/>
      <c r="AG298" s="451"/>
      <c r="AH298" s="452"/>
      <c r="AI298" s="452"/>
      <c r="AJ298" s="452"/>
      <c r="AK298" s="452"/>
      <c r="AL298" s="452"/>
      <c r="AM298" s="452"/>
      <c r="AN298" s="450"/>
      <c r="AO298" s="450"/>
      <c r="AP298" s="451"/>
      <c r="AQ298" s="451"/>
      <c r="AR298" s="450"/>
      <c r="AS298" s="453"/>
      <c r="AT298" s="453"/>
      <c r="AU298" s="454"/>
      <c r="AV298" s="455"/>
      <c r="AW298" s="456"/>
      <c r="AX298" s="456"/>
      <c r="AY298" s="455"/>
      <c r="AZ298" s="456"/>
      <c r="BA298" s="454"/>
      <c r="BB298" s="454"/>
      <c r="BC298" s="454"/>
      <c r="BD298" s="454"/>
      <c r="BE298" s="454"/>
      <c r="BF298" s="454"/>
      <c r="BG298" s="455"/>
      <c r="BH298" s="455"/>
      <c r="BI298" s="455"/>
      <c r="BJ298" s="455"/>
      <c r="BK298" s="455"/>
      <c r="BL298" s="455"/>
      <c r="BM298" s="455"/>
      <c r="BN298" s="455"/>
      <c r="BO298" s="455"/>
    </row>
    <row r="299" spans="1:67" ht="19.5" customHeight="1">
      <c r="A299" s="450"/>
      <c r="B299" s="450"/>
      <c r="C299" s="450"/>
      <c r="D299" s="450"/>
      <c r="E299" s="450"/>
      <c r="F299" s="450"/>
      <c r="G299" s="451"/>
      <c r="H299" s="450"/>
      <c r="I299" s="450"/>
      <c r="J299" s="451"/>
      <c r="K299" s="450"/>
      <c r="L299" s="451"/>
      <c r="M299" s="450"/>
      <c r="N299" s="451"/>
      <c r="O299" s="450"/>
      <c r="P299" s="451"/>
      <c r="Q299" s="452"/>
      <c r="R299" s="452"/>
      <c r="S299" s="452"/>
      <c r="T299" s="452"/>
      <c r="U299" s="450"/>
      <c r="V299" s="450"/>
      <c r="W299" s="451"/>
      <c r="X299" s="452"/>
      <c r="Y299" s="450"/>
      <c r="Z299" s="451"/>
      <c r="AA299" s="451"/>
      <c r="AB299" s="450"/>
      <c r="AC299" s="450"/>
      <c r="AD299" s="450"/>
      <c r="AE299" s="450"/>
      <c r="AF299" s="451"/>
      <c r="AG299" s="451"/>
      <c r="AH299" s="452"/>
      <c r="AI299" s="452"/>
      <c r="AJ299" s="452"/>
      <c r="AK299" s="452"/>
      <c r="AL299" s="452"/>
      <c r="AM299" s="452"/>
      <c r="AN299" s="450"/>
      <c r="AO299" s="450"/>
      <c r="AP299" s="451"/>
      <c r="AQ299" s="451"/>
      <c r="AR299" s="450"/>
      <c r="AS299" s="453"/>
      <c r="AT299" s="453"/>
      <c r="AU299" s="454"/>
      <c r="AV299" s="455"/>
      <c r="AW299" s="456"/>
      <c r="AX299" s="456"/>
      <c r="AY299" s="455"/>
      <c r="AZ299" s="456"/>
      <c r="BA299" s="454"/>
      <c r="BB299" s="454"/>
      <c r="BC299" s="454"/>
      <c r="BD299" s="454"/>
      <c r="BE299" s="454"/>
      <c r="BF299" s="454"/>
      <c r="BG299" s="455"/>
      <c r="BH299" s="455"/>
      <c r="BI299" s="455"/>
      <c r="BJ299" s="455"/>
      <c r="BK299" s="455"/>
      <c r="BL299" s="455"/>
      <c r="BM299" s="455"/>
      <c r="BN299" s="455"/>
      <c r="BO299" s="455"/>
    </row>
    <row r="300" spans="1:67" ht="19.5" customHeight="1">
      <c r="A300" s="450"/>
      <c r="B300" s="450"/>
      <c r="C300" s="450"/>
      <c r="D300" s="450"/>
      <c r="E300" s="450"/>
      <c r="F300" s="450"/>
      <c r="G300" s="451"/>
      <c r="H300" s="450"/>
      <c r="I300" s="450"/>
      <c r="J300" s="451"/>
      <c r="K300" s="450"/>
      <c r="L300" s="451"/>
      <c r="M300" s="450"/>
      <c r="N300" s="451"/>
      <c r="O300" s="450"/>
      <c r="P300" s="451"/>
      <c r="Q300" s="452"/>
      <c r="R300" s="452"/>
      <c r="S300" s="452"/>
      <c r="T300" s="452"/>
      <c r="U300" s="450"/>
      <c r="V300" s="450"/>
      <c r="W300" s="451"/>
      <c r="X300" s="452"/>
      <c r="Y300" s="450"/>
      <c r="Z300" s="451"/>
      <c r="AA300" s="451"/>
      <c r="AB300" s="450"/>
      <c r="AC300" s="450"/>
      <c r="AD300" s="450"/>
      <c r="AE300" s="450"/>
      <c r="AF300" s="451"/>
      <c r="AG300" s="451"/>
      <c r="AH300" s="452"/>
      <c r="AI300" s="452"/>
      <c r="AJ300" s="452"/>
      <c r="AK300" s="452"/>
      <c r="AL300" s="452"/>
      <c r="AM300" s="452"/>
      <c r="AN300" s="450"/>
      <c r="AO300" s="450"/>
      <c r="AP300" s="451"/>
      <c r="AQ300" s="451"/>
      <c r="AR300" s="450"/>
      <c r="AS300" s="453"/>
      <c r="AT300" s="453"/>
      <c r="AU300" s="454"/>
      <c r="AV300" s="455"/>
      <c r="AW300" s="456"/>
      <c r="AX300" s="456"/>
      <c r="AY300" s="455"/>
      <c r="AZ300" s="456"/>
      <c r="BA300" s="454"/>
      <c r="BB300" s="454"/>
      <c r="BC300" s="454"/>
      <c r="BD300" s="454"/>
      <c r="BE300" s="454"/>
      <c r="BF300" s="454"/>
      <c r="BG300" s="455"/>
      <c r="BH300" s="455"/>
      <c r="BI300" s="455"/>
      <c r="BJ300" s="455"/>
      <c r="BK300" s="455"/>
      <c r="BL300" s="455"/>
      <c r="BM300" s="455"/>
      <c r="BN300" s="455"/>
      <c r="BO300" s="455"/>
    </row>
    <row r="301" spans="1:67" ht="19.5" customHeight="1">
      <c r="A301" s="450"/>
      <c r="B301" s="450"/>
      <c r="C301" s="450"/>
      <c r="D301" s="450"/>
      <c r="E301" s="450"/>
      <c r="F301" s="450"/>
      <c r="G301" s="451"/>
      <c r="H301" s="450"/>
      <c r="I301" s="450"/>
      <c r="J301" s="451"/>
      <c r="K301" s="450"/>
      <c r="L301" s="451"/>
      <c r="M301" s="450"/>
      <c r="N301" s="451"/>
      <c r="O301" s="450"/>
      <c r="P301" s="451"/>
      <c r="Q301" s="452"/>
      <c r="R301" s="452"/>
      <c r="S301" s="452"/>
      <c r="T301" s="452"/>
      <c r="U301" s="450"/>
      <c r="V301" s="450"/>
      <c r="W301" s="451"/>
      <c r="X301" s="452"/>
      <c r="Y301" s="450"/>
      <c r="Z301" s="451"/>
      <c r="AA301" s="451"/>
      <c r="AB301" s="450"/>
      <c r="AC301" s="450"/>
      <c r="AD301" s="450"/>
      <c r="AE301" s="450"/>
      <c r="AF301" s="451"/>
      <c r="AG301" s="451"/>
      <c r="AH301" s="452"/>
      <c r="AI301" s="452"/>
      <c r="AJ301" s="452"/>
      <c r="AK301" s="452"/>
      <c r="AL301" s="452"/>
      <c r="AM301" s="452"/>
      <c r="AN301" s="450"/>
      <c r="AO301" s="450"/>
      <c r="AP301" s="451"/>
      <c r="AQ301" s="451"/>
      <c r="AR301" s="450"/>
      <c r="AS301" s="453"/>
      <c r="AT301" s="453"/>
      <c r="AU301" s="454"/>
      <c r="AV301" s="455"/>
      <c r="AW301" s="456"/>
      <c r="AX301" s="456"/>
      <c r="AY301" s="455"/>
      <c r="AZ301" s="456"/>
      <c r="BA301" s="454"/>
      <c r="BB301" s="454"/>
      <c r="BC301" s="454"/>
      <c r="BD301" s="454"/>
      <c r="BE301" s="454"/>
      <c r="BF301" s="454"/>
      <c r="BG301" s="455"/>
      <c r="BH301" s="455"/>
      <c r="BI301" s="455"/>
      <c r="BJ301" s="455"/>
      <c r="BK301" s="455"/>
      <c r="BL301" s="455"/>
      <c r="BM301" s="455"/>
      <c r="BN301" s="455"/>
      <c r="BO301" s="455"/>
    </row>
    <row r="302" spans="1:67" ht="19.5" customHeight="1">
      <c r="A302" s="450"/>
      <c r="B302" s="450"/>
      <c r="C302" s="450"/>
      <c r="D302" s="450"/>
      <c r="E302" s="450"/>
      <c r="F302" s="450"/>
      <c r="G302" s="451"/>
      <c r="H302" s="450"/>
      <c r="I302" s="450"/>
      <c r="J302" s="451"/>
      <c r="K302" s="450"/>
      <c r="L302" s="451"/>
      <c r="M302" s="450"/>
      <c r="N302" s="451"/>
      <c r="O302" s="450"/>
      <c r="P302" s="451"/>
      <c r="Q302" s="452"/>
      <c r="R302" s="452"/>
      <c r="S302" s="452"/>
      <c r="T302" s="452"/>
      <c r="U302" s="450"/>
      <c r="V302" s="450"/>
      <c r="W302" s="451"/>
      <c r="X302" s="452"/>
      <c r="Y302" s="450"/>
      <c r="Z302" s="451"/>
      <c r="AA302" s="451"/>
      <c r="AB302" s="450"/>
      <c r="AC302" s="450"/>
      <c r="AD302" s="450"/>
      <c r="AE302" s="450"/>
      <c r="AF302" s="451"/>
      <c r="AG302" s="451"/>
      <c r="AH302" s="452"/>
      <c r="AI302" s="452"/>
      <c r="AJ302" s="452"/>
      <c r="AK302" s="452"/>
      <c r="AL302" s="452"/>
      <c r="AM302" s="452"/>
      <c r="AN302" s="450"/>
      <c r="AO302" s="450"/>
      <c r="AP302" s="451"/>
      <c r="AQ302" s="451"/>
      <c r="AR302" s="450"/>
      <c r="AS302" s="453"/>
      <c r="AT302" s="453"/>
      <c r="AU302" s="454"/>
      <c r="AV302" s="455"/>
      <c r="AW302" s="456"/>
      <c r="AX302" s="456"/>
      <c r="AY302" s="455"/>
      <c r="AZ302" s="456"/>
      <c r="BA302" s="454"/>
      <c r="BB302" s="454"/>
      <c r="BC302" s="454"/>
      <c r="BD302" s="454"/>
      <c r="BE302" s="454"/>
      <c r="BF302" s="454"/>
      <c r="BG302" s="455"/>
      <c r="BH302" s="455"/>
      <c r="BI302" s="455"/>
      <c r="BJ302" s="455"/>
      <c r="BK302" s="455"/>
      <c r="BL302" s="455"/>
      <c r="BM302" s="455"/>
      <c r="BN302" s="455"/>
      <c r="BO302" s="455"/>
    </row>
    <row r="303" spans="1:67" ht="19.5" customHeight="1">
      <c r="A303" s="450"/>
      <c r="B303" s="450"/>
      <c r="C303" s="450"/>
      <c r="D303" s="450"/>
      <c r="E303" s="450"/>
      <c r="F303" s="450"/>
      <c r="G303" s="451"/>
      <c r="H303" s="450"/>
      <c r="I303" s="450"/>
      <c r="J303" s="451"/>
      <c r="K303" s="450"/>
      <c r="L303" s="451"/>
      <c r="M303" s="450"/>
      <c r="N303" s="451"/>
      <c r="O303" s="450"/>
      <c r="P303" s="451"/>
      <c r="Q303" s="452"/>
      <c r="R303" s="452"/>
      <c r="S303" s="452"/>
      <c r="T303" s="452"/>
      <c r="U303" s="450"/>
      <c r="V303" s="450"/>
      <c r="W303" s="451"/>
      <c r="X303" s="452"/>
      <c r="Y303" s="450"/>
      <c r="Z303" s="451"/>
      <c r="AA303" s="451"/>
      <c r="AB303" s="450"/>
      <c r="AC303" s="450"/>
      <c r="AD303" s="450"/>
      <c r="AE303" s="450"/>
      <c r="AF303" s="451"/>
      <c r="AG303" s="451"/>
      <c r="AH303" s="452"/>
      <c r="AI303" s="452"/>
      <c r="AJ303" s="452"/>
      <c r="AK303" s="452"/>
      <c r="AL303" s="452"/>
      <c r="AM303" s="452"/>
      <c r="AN303" s="450"/>
      <c r="AO303" s="450"/>
      <c r="AP303" s="451"/>
      <c r="AQ303" s="451"/>
      <c r="AR303" s="450"/>
      <c r="AS303" s="453"/>
      <c r="AT303" s="453"/>
      <c r="AU303" s="454"/>
      <c r="AV303" s="455"/>
      <c r="AW303" s="456"/>
      <c r="AX303" s="456"/>
      <c r="AY303" s="455"/>
      <c r="AZ303" s="456"/>
      <c r="BA303" s="454"/>
      <c r="BB303" s="454"/>
      <c r="BC303" s="454"/>
      <c r="BD303" s="454"/>
      <c r="BE303" s="454"/>
      <c r="BF303" s="454"/>
      <c r="BG303" s="455"/>
      <c r="BH303" s="455"/>
      <c r="BI303" s="455"/>
      <c r="BJ303" s="455"/>
      <c r="BK303" s="455"/>
      <c r="BL303" s="455"/>
      <c r="BM303" s="455"/>
      <c r="BN303" s="455"/>
      <c r="BO303" s="455"/>
    </row>
    <row r="304" spans="1:67" ht="19.5" customHeight="1">
      <c r="A304" s="450"/>
      <c r="B304" s="450"/>
      <c r="C304" s="450"/>
      <c r="D304" s="450"/>
      <c r="E304" s="450"/>
      <c r="F304" s="450"/>
      <c r="G304" s="451"/>
      <c r="H304" s="450"/>
      <c r="I304" s="450"/>
      <c r="J304" s="451"/>
      <c r="K304" s="450"/>
      <c r="L304" s="451"/>
      <c r="M304" s="450"/>
      <c r="N304" s="451"/>
      <c r="O304" s="450"/>
      <c r="P304" s="451"/>
      <c r="Q304" s="452"/>
      <c r="R304" s="452"/>
      <c r="S304" s="452"/>
      <c r="T304" s="452"/>
      <c r="U304" s="450"/>
      <c r="V304" s="450"/>
      <c r="W304" s="451"/>
      <c r="X304" s="452"/>
      <c r="Y304" s="450"/>
      <c r="Z304" s="451"/>
      <c r="AA304" s="451"/>
      <c r="AB304" s="450"/>
      <c r="AC304" s="450"/>
      <c r="AD304" s="450"/>
      <c r="AE304" s="450"/>
      <c r="AF304" s="451"/>
      <c r="AG304" s="451"/>
      <c r="AH304" s="452"/>
      <c r="AI304" s="452"/>
      <c r="AJ304" s="452"/>
      <c r="AK304" s="452"/>
      <c r="AL304" s="452"/>
      <c r="AM304" s="452"/>
      <c r="AN304" s="450"/>
      <c r="AO304" s="450"/>
      <c r="AP304" s="451"/>
      <c r="AQ304" s="451"/>
      <c r="AR304" s="450"/>
      <c r="AS304" s="453"/>
      <c r="AT304" s="453"/>
      <c r="AU304" s="454"/>
      <c r="AV304" s="455"/>
      <c r="AW304" s="456"/>
      <c r="AX304" s="456"/>
      <c r="AY304" s="455"/>
      <c r="AZ304" s="456"/>
      <c r="BA304" s="454"/>
      <c r="BB304" s="454"/>
      <c r="BC304" s="454"/>
      <c r="BD304" s="454"/>
      <c r="BE304" s="454"/>
      <c r="BF304" s="454"/>
      <c r="BG304" s="455"/>
      <c r="BH304" s="455"/>
      <c r="BI304" s="455"/>
      <c r="BJ304" s="455"/>
      <c r="BK304" s="455"/>
      <c r="BL304" s="455"/>
      <c r="BM304" s="455"/>
      <c r="BN304" s="455"/>
      <c r="BO304" s="455"/>
    </row>
    <row r="305" spans="1:67" ht="19.5" customHeight="1">
      <c r="A305" s="450"/>
      <c r="B305" s="450"/>
      <c r="C305" s="450"/>
      <c r="D305" s="450"/>
      <c r="E305" s="450"/>
      <c r="F305" s="450"/>
      <c r="G305" s="451"/>
      <c r="H305" s="450"/>
      <c r="I305" s="450"/>
      <c r="J305" s="451"/>
      <c r="K305" s="450"/>
      <c r="L305" s="451"/>
      <c r="M305" s="450"/>
      <c r="N305" s="451"/>
      <c r="O305" s="450"/>
      <c r="P305" s="451"/>
      <c r="Q305" s="452"/>
      <c r="R305" s="452"/>
      <c r="S305" s="452"/>
      <c r="T305" s="452"/>
      <c r="U305" s="450"/>
      <c r="V305" s="450"/>
      <c r="W305" s="451"/>
      <c r="X305" s="452"/>
      <c r="Y305" s="450"/>
      <c r="Z305" s="451"/>
      <c r="AA305" s="451"/>
      <c r="AB305" s="450"/>
      <c r="AC305" s="450"/>
      <c r="AD305" s="450"/>
      <c r="AE305" s="450"/>
      <c r="AF305" s="451"/>
      <c r="AG305" s="451"/>
      <c r="AH305" s="452"/>
      <c r="AI305" s="452"/>
      <c r="AJ305" s="452"/>
      <c r="AK305" s="452"/>
      <c r="AL305" s="452"/>
      <c r="AM305" s="452"/>
      <c r="AN305" s="450"/>
      <c r="AO305" s="450"/>
      <c r="AP305" s="451"/>
      <c r="AQ305" s="451"/>
      <c r="AR305" s="450"/>
      <c r="AS305" s="453"/>
      <c r="AT305" s="453"/>
      <c r="AU305" s="454"/>
      <c r="AV305" s="455"/>
      <c r="AW305" s="456"/>
      <c r="AX305" s="456"/>
      <c r="AY305" s="455"/>
      <c r="AZ305" s="456"/>
      <c r="BA305" s="454"/>
      <c r="BB305" s="454"/>
      <c r="BC305" s="454"/>
      <c r="BD305" s="454"/>
      <c r="BE305" s="454"/>
      <c r="BF305" s="454"/>
      <c r="BG305" s="455"/>
      <c r="BH305" s="455"/>
      <c r="BI305" s="455"/>
      <c r="BJ305" s="455"/>
      <c r="BK305" s="455"/>
      <c r="BL305" s="455"/>
      <c r="BM305" s="455"/>
      <c r="BN305" s="455"/>
      <c r="BO305" s="455"/>
    </row>
    <row r="306" spans="1:67" ht="19.5" customHeight="1">
      <c r="A306" s="450"/>
      <c r="B306" s="450"/>
      <c r="C306" s="450"/>
      <c r="D306" s="450"/>
      <c r="E306" s="450"/>
      <c r="F306" s="450"/>
      <c r="G306" s="451"/>
      <c r="H306" s="450"/>
      <c r="I306" s="450"/>
      <c r="J306" s="451"/>
      <c r="K306" s="450"/>
      <c r="L306" s="451"/>
      <c r="M306" s="450"/>
      <c r="N306" s="451"/>
      <c r="O306" s="450"/>
      <c r="P306" s="451"/>
      <c r="Q306" s="452"/>
      <c r="R306" s="452"/>
      <c r="S306" s="452"/>
      <c r="T306" s="452"/>
      <c r="U306" s="450"/>
      <c r="V306" s="450"/>
      <c r="W306" s="451"/>
      <c r="X306" s="452"/>
      <c r="Y306" s="450"/>
      <c r="Z306" s="451"/>
      <c r="AA306" s="451"/>
      <c r="AB306" s="450"/>
      <c r="AC306" s="450"/>
      <c r="AD306" s="450"/>
      <c r="AE306" s="450"/>
      <c r="AF306" s="451"/>
      <c r="AG306" s="451"/>
      <c r="AH306" s="452"/>
      <c r="AI306" s="452"/>
      <c r="AJ306" s="452"/>
      <c r="AK306" s="452"/>
      <c r="AL306" s="452"/>
      <c r="AM306" s="452"/>
      <c r="AN306" s="450"/>
      <c r="AO306" s="450"/>
      <c r="AP306" s="451"/>
      <c r="AQ306" s="451"/>
      <c r="AR306" s="450"/>
      <c r="AS306" s="453"/>
      <c r="AT306" s="453"/>
      <c r="AU306" s="454"/>
      <c r="AV306" s="455"/>
      <c r="AW306" s="456"/>
      <c r="AX306" s="456"/>
      <c r="AY306" s="455"/>
      <c r="AZ306" s="456"/>
      <c r="BA306" s="454"/>
      <c r="BB306" s="454"/>
      <c r="BC306" s="454"/>
      <c r="BD306" s="454"/>
      <c r="BE306" s="454"/>
      <c r="BF306" s="454"/>
      <c r="BG306" s="455"/>
      <c r="BH306" s="455"/>
      <c r="BI306" s="455"/>
      <c r="BJ306" s="455"/>
      <c r="BK306" s="455"/>
      <c r="BL306" s="455"/>
      <c r="BM306" s="455"/>
      <c r="BN306" s="455"/>
      <c r="BO306" s="455"/>
    </row>
    <row r="307" spans="1:67" ht="19.5" customHeight="1">
      <c r="A307" s="450"/>
      <c r="B307" s="450"/>
      <c r="C307" s="450"/>
      <c r="D307" s="450"/>
      <c r="E307" s="450"/>
      <c r="F307" s="450"/>
      <c r="G307" s="451"/>
      <c r="H307" s="450"/>
      <c r="I307" s="450"/>
      <c r="J307" s="451"/>
      <c r="K307" s="450"/>
      <c r="L307" s="451"/>
      <c r="M307" s="450"/>
      <c r="N307" s="451"/>
      <c r="O307" s="450"/>
      <c r="P307" s="451"/>
      <c r="Q307" s="452"/>
      <c r="R307" s="452"/>
      <c r="S307" s="452"/>
      <c r="T307" s="452"/>
      <c r="U307" s="450"/>
      <c r="V307" s="450"/>
      <c r="W307" s="451"/>
      <c r="X307" s="452"/>
      <c r="Y307" s="450"/>
      <c r="Z307" s="451"/>
      <c r="AA307" s="451"/>
      <c r="AB307" s="450"/>
      <c r="AC307" s="450"/>
      <c r="AD307" s="450"/>
      <c r="AE307" s="450"/>
      <c r="AF307" s="451"/>
      <c r="AG307" s="451"/>
      <c r="AH307" s="452"/>
      <c r="AI307" s="452"/>
      <c r="AJ307" s="452"/>
      <c r="AK307" s="452"/>
      <c r="AL307" s="452"/>
      <c r="AM307" s="452"/>
      <c r="AN307" s="450"/>
      <c r="AO307" s="450"/>
      <c r="AP307" s="451"/>
      <c r="AQ307" s="451"/>
      <c r="AR307" s="450"/>
      <c r="AS307" s="453"/>
      <c r="AT307" s="453"/>
      <c r="AU307" s="454"/>
      <c r="AV307" s="455"/>
      <c r="AW307" s="456"/>
      <c r="AX307" s="456"/>
      <c r="AY307" s="455"/>
      <c r="AZ307" s="456"/>
      <c r="BA307" s="454"/>
      <c r="BB307" s="454"/>
      <c r="BC307" s="454"/>
      <c r="BD307" s="454"/>
      <c r="BE307" s="454"/>
      <c r="BF307" s="454"/>
      <c r="BG307" s="455"/>
      <c r="BH307" s="455"/>
      <c r="BI307" s="455"/>
      <c r="BJ307" s="455"/>
      <c r="BK307" s="455"/>
      <c r="BL307" s="455"/>
      <c r="BM307" s="455"/>
      <c r="BN307" s="455"/>
      <c r="BO307" s="455"/>
    </row>
    <row r="308" spans="1:67" ht="19.5" customHeight="1">
      <c r="A308" s="450"/>
      <c r="B308" s="450"/>
      <c r="C308" s="450"/>
      <c r="D308" s="450"/>
      <c r="E308" s="450"/>
      <c r="F308" s="450"/>
      <c r="G308" s="451"/>
      <c r="H308" s="450"/>
      <c r="I308" s="450"/>
      <c r="J308" s="451"/>
      <c r="K308" s="450"/>
      <c r="L308" s="451"/>
      <c r="M308" s="450"/>
      <c r="N308" s="451"/>
      <c r="O308" s="450"/>
      <c r="P308" s="451"/>
      <c r="Q308" s="452"/>
      <c r="R308" s="452"/>
      <c r="S308" s="452"/>
      <c r="T308" s="452"/>
      <c r="U308" s="450"/>
      <c r="V308" s="450"/>
      <c r="W308" s="451"/>
      <c r="X308" s="452"/>
      <c r="Y308" s="450"/>
      <c r="Z308" s="451"/>
      <c r="AA308" s="451"/>
      <c r="AB308" s="450"/>
      <c r="AC308" s="450"/>
      <c r="AD308" s="450"/>
      <c r="AE308" s="450"/>
      <c r="AF308" s="451"/>
      <c r="AG308" s="451"/>
      <c r="AH308" s="452"/>
      <c r="AI308" s="452"/>
      <c r="AJ308" s="452"/>
      <c r="AK308" s="452"/>
      <c r="AL308" s="452"/>
      <c r="AM308" s="452"/>
      <c r="AN308" s="450"/>
      <c r="AO308" s="450"/>
      <c r="AP308" s="451"/>
      <c r="AQ308" s="451"/>
      <c r="AR308" s="450"/>
      <c r="AS308" s="453"/>
      <c r="AT308" s="453"/>
      <c r="AU308" s="454"/>
      <c r="AV308" s="455"/>
      <c r="AW308" s="456"/>
      <c r="AX308" s="456"/>
      <c r="AY308" s="455"/>
      <c r="AZ308" s="456"/>
      <c r="BA308" s="454"/>
      <c r="BB308" s="454"/>
      <c r="BC308" s="454"/>
      <c r="BD308" s="454"/>
      <c r="BE308" s="454"/>
      <c r="BF308" s="454"/>
      <c r="BG308" s="455"/>
      <c r="BH308" s="455"/>
      <c r="BI308" s="455"/>
      <c r="BJ308" s="455"/>
      <c r="BK308" s="455"/>
      <c r="BL308" s="455"/>
      <c r="BM308" s="455"/>
      <c r="BN308" s="455"/>
      <c r="BO308" s="455"/>
    </row>
    <row r="309" spans="1:67" ht="19.5" customHeight="1">
      <c r="A309" s="450"/>
      <c r="B309" s="450"/>
      <c r="C309" s="450"/>
      <c r="D309" s="450"/>
      <c r="E309" s="450"/>
      <c r="F309" s="450"/>
      <c r="G309" s="451"/>
      <c r="H309" s="450"/>
      <c r="I309" s="450"/>
      <c r="J309" s="451"/>
      <c r="K309" s="450"/>
      <c r="L309" s="451"/>
      <c r="M309" s="450"/>
      <c r="N309" s="451"/>
      <c r="O309" s="450"/>
      <c r="P309" s="451"/>
      <c r="Q309" s="452"/>
      <c r="R309" s="452"/>
      <c r="S309" s="452"/>
      <c r="T309" s="452"/>
      <c r="U309" s="450"/>
      <c r="V309" s="450"/>
      <c r="W309" s="451"/>
      <c r="X309" s="452"/>
      <c r="Y309" s="450"/>
      <c r="Z309" s="451"/>
      <c r="AA309" s="451"/>
      <c r="AB309" s="450"/>
      <c r="AC309" s="450"/>
      <c r="AD309" s="450"/>
      <c r="AE309" s="450"/>
      <c r="AF309" s="451"/>
      <c r="AG309" s="451"/>
      <c r="AH309" s="452"/>
      <c r="AI309" s="452"/>
      <c r="AJ309" s="452"/>
      <c r="AK309" s="452"/>
      <c r="AL309" s="452"/>
      <c r="AM309" s="452"/>
      <c r="AN309" s="450"/>
      <c r="AO309" s="450"/>
      <c r="AP309" s="451"/>
      <c r="AQ309" s="451"/>
      <c r="AR309" s="450"/>
      <c r="AS309" s="453"/>
      <c r="AT309" s="453"/>
      <c r="AU309" s="454"/>
      <c r="AV309" s="455"/>
      <c r="AW309" s="456"/>
      <c r="AX309" s="456"/>
      <c r="AY309" s="455"/>
      <c r="AZ309" s="456"/>
      <c r="BA309" s="454"/>
      <c r="BB309" s="454"/>
      <c r="BC309" s="454"/>
      <c r="BD309" s="454"/>
      <c r="BE309" s="454"/>
      <c r="BF309" s="454"/>
      <c r="BG309" s="455"/>
      <c r="BH309" s="455"/>
      <c r="BI309" s="455"/>
      <c r="BJ309" s="455"/>
      <c r="BK309" s="455"/>
      <c r="BL309" s="455"/>
      <c r="BM309" s="455"/>
      <c r="BN309" s="455"/>
      <c r="BO309" s="455"/>
    </row>
    <row r="310" spans="1:67" ht="19.5" customHeight="1">
      <c r="A310" s="450"/>
      <c r="B310" s="450"/>
      <c r="C310" s="450"/>
      <c r="D310" s="450"/>
      <c r="E310" s="450"/>
      <c r="F310" s="450"/>
      <c r="G310" s="451"/>
      <c r="H310" s="450"/>
      <c r="I310" s="450"/>
      <c r="J310" s="451"/>
      <c r="K310" s="450"/>
      <c r="L310" s="451"/>
      <c r="M310" s="450"/>
      <c r="N310" s="451"/>
      <c r="O310" s="450"/>
      <c r="P310" s="451"/>
      <c r="Q310" s="452"/>
      <c r="R310" s="452"/>
      <c r="S310" s="452"/>
      <c r="T310" s="452"/>
      <c r="U310" s="450"/>
      <c r="V310" s="450"/>
      <c r="W310" s="451"/>
      <c r="X310" s="452"/>
      <c r="Y310" s="450"/>
      <c r="Z310" s="451"/>
      <c r="AA310" s="451"/>
      <c r="AB310" s="450"/>
      <c r="AC310" s="450"/>
      <c r="AD310" s="450"/>
      <c r="AE310" s="450"/>
      <c r="AF310" s="451"/>
      <c r="AG310" s="451"/>
      <c r="AH310" s="452"/>
      <c r="AI310" s="452"/>
      <c r="AJ310" s="452"/>
      <c r="AK310" s="452"/>
      <c r="AL310" s="452"/>
      <c r="AM310" s="452"/>
      <c r="AN310" s="450"/>
      <c r="AO310" s="450"/>
      <c r="AP310" s="451"/>
      <c r="AQ310" s="451"/>
      <c r="AR310" s="450"/>
      <c r="AS310" s="453"/>
      <c r="AT310" s="453"/>
      <c r="AU310" s="454"/>
      <c r="AV310" s="455"/>
      <c r="AW310" s="456"/>
      <c r="AX310" s="456"/>
      <c r="AY310" s="455"/>
      <c r="AZ310" s="456"/>
      <c r="BA310" s="454"/>
      <c r="BB310" s="454"/>
      <c r="BC310" s="454"/>
      <c r="BD310" s="454"/>
      <c r="BE310" s="454"/>
      <c r="BF310" s="454"/>
      <c r="BG310" s="455"/>
      <c r="BH310" s="455"/>
      <c r="BI310" s="455"/>
      <c r="BJ310" s="455"/>
      <c r="BK310" s="455"/>
      <c r="BL310" s="455"/>
      <c r="BM310" s="455"/>
      <c r="BN310" s="455"/>
      <c r="BO310" s="455"/>
    </row>
    <row r="311" spans="1:67" ht="19.5" customHeight="1">
      <c r="A311" s="450"/>
      <c r="B311" s="450"/>
      <c r="C311" s="450"/>
      <c r="D311" s="450"/>
      <c r="E311" s="450"/>
      <c r="F311" s="450"/>
      <c r="G311" s="451"/>
      <c r="H311" s="450"/>
      <c r="I311" s="450"/>
      <c r="J311" s="451"/>
      <c r="K311" s="450"/>
      <c r="L311" s="451"/>
      <c r="M311" s="450"/>
      <c r="N311" s="451"/>
      <c r="O311" s="450"/>
      <c r="P311" s="451"/>
      <c r="Q311" s="452"/>
      <c r="R311" s="452"/>
      <c r="S311" s="452"/>
      <c r="T311" s="452"/>
      <c r="U311" s="450"/>
      <c r="V311" s="450"/>
      <c r="W311" s="451"/>
      <c r="X311" s="452"/>
      <c r="Y311" s="450"/>
      <c r="Z311" s="451"/>
      <c r="AA311" s="451"/>
      <c r="AB311" s="450"/>
      <c r="AC311" s="450"/>
      <c r="AD311" s="450"/>
      <c r="AE311" s="450"/>
      <c r="AF311" s="451"/>
      <c r="AG311" s="451"/>
      <c r="AH311" s="452"/>
      <c r="AI311" s="452"/>
      <c r="AJ311" s="452"/>
      <c r="AK311" s="452"/>
      <c r="AL311" s="452"/>
      <c r="AM311" s="452"/>
      <c r="AN311" s="450"/>
      <c r="AO311" s="450"/>
      <c r="AP311" s="451"/>
      <c r="AQ311" s="451"/>
      <c r="AR311" s="450"/>
      <c r="AS311" s="453"/>
      <c r="AT311" s="453"/>
      <c r="AU311" s="454"/>
      <c r="AV311" s="455"/>
      <c r="AW311" s="456"/>
      <c r="AX311" s="456"/>
      <c r="AY311" s="455"/>
      <c r="AZ311" s="456"/>
      <c r="BA311" s="454"/>
      <c r="BB311" s="454"/>
      <c r="BC311" s="454"/>
      <c r="BD311" s="454"/>
      <c r="BE311" s="454"/>
      <c r="BF311" s="454"/>
      <c r="BG311" s="455"/>
      <c r="BH311" s="455"/>
      <c r="BI311" s="455"/>
      <c r="BJ311" s="455"/>
      <c r="BK311" s="455"/>
      <c r="BL311" s="455"/>
      <c r="BM311" s="455"/>
      <c r="BN311" s="455"/>
      <c r="BO311" s="455"/>
    </row>
    <row r="312" spans="1:67" ht="19.5" customHeight="1">
      <c r="A312" s="450"/>
      <c r="B312" s="450"/>
      <c r="C312" s="450"/>
      <c r="D312" s="450"/>
      <c r="E312" s="450"/>
      <c r="F312" s="450"/>
      <c r="G312" s="451"/>
      <c r="H312" s="450"/>
      <c r="I312" s="450"/>
      <c r="J312" s="451"/>
      <c r="K312" s="450"/>
      <c r="L312" s="451"/>
      <c r="M312" s="450"/>
      <c r="N312" s="451"/>
      <c r="O312" s="450"/>
      <c r="P312" s="451"/>
      <c r="Q312" s="452"/>
      <c r="R312" s="452"/>
      <c r="S312" s="452"/>
      <c r="T312" s="452"/>
      <c r="U312" s="450"/>
      <c r="V312" s="450"/>
      <c r="W312" s="451"/>
      <c r="X312" s="452"/>
      <c r="Y312" s="450"/>
      <c r="Z312" s="451"/>
      <c r="AA312" s="451"/>
      <c r="AB312" s="450"/>
      <c r="AC312" s="450"/>
      <c r="AD312" s="450"/>
      <c r="AE312" s="450"/>
      <c r="AF312" s="451"/>
      <c r="AG312" s="451"/>
      <c r="AH312" s="452"/>
      <c r="AI312" s="452"/>
      <c r="AJ312" s="452"/>
      <c r="AK312" s="452"/>
      <c r="AL312" s="452"/>
      <c r="AM312" s="452"/>
      <c r="AN312" s="450"/>
      <c r="AO312" s="450"/>
      <c r="AP312" s="451"/>
      <c r="AQ312" s="451"/>
      <c r="AR312" s="450"/>
      <c r="AS312" s="453"/>
      <c r="AT312" s="453"/>
      <c r="AU312" s="454"/>
      <c r="AV312" s="455"/>
      <c r="AW312" s="456"/>
      <c r="AX312" s="456"/>
      <c r="AY312" s="455"/>
      <c r="AZ312" s="456"/>
      <c r="BA312" s="454"/>
      <c r="BB312" s="454"/>
      <c r="BC312" s="454"/>
      <c r="BD312" s="454"/>
      <c r="BE312" s="454"/>
      <c r="BF312" s="454"/>
      <c r="BG312" s="455"/>
      <c r="BH312" s="455"/>
      <c r="BI312" s="455"/>
      <c r="BJ312" s="455"/>
      <c r="BK312" s="455"/>
      <c r="BL312" s="455"/>
      <c r="BM312" s="455"/>
      <c r="BN312" s="455"/>
      <c r="BO312" s="455"/>
    </row>
    <row r="313" spans="1:67" ht="19.5" customHeight="1">
      <c r="A313" s="450"/>
      <c r="B313" s="450"/>
      <c r="C313" s="450"/>
      <c r="D313" s="450"/>
      <c r="E313" s="450"/>
      <c r="F313" s="450"/>
      <c r="G313" s="451"/>
      <c r="H313" s="450"/>
      <c r="I313" s="450"/>
      <c r="J313" s="451"/>
      <c r="K313" s="450"/>
      <c r="L313" s="451"/>
      <c r="M313" s="450"/>
      <c r="N313" s="451"/>
      <c r="O313" s="450"/>
      <c r="P313" s="451"/>
      <c r="Q313" s="452"/>
      <c r="R313" s="452"/>
      <c r="S313" s="452"/>
      <c r="T313" s="452"/>
      <c r="U313" s="450"/>
      <c r="V313" s="450"/>
      <c r="W313" s="451"/>
      <c r="X313" s="452"/>
      <c r="Y313" s="450"/>
      <c r="Z313" s="451"/>
      <c r="AA313" s="451"/>
      <c r="AB313" s="450"/>
      <c r="AC313" s="450"/>
      <c r="AD313" s="450"/>
      <c r="AE313" s="450"/>
      <c r="AF313" s="451"/>
      <c r="AG313" s="451"/>
      <c r="AH313" s="452"/>
      <c r="AI313" s="452"/>
      <c r="AJ313" s="452"/>
      <c r="AK313" s="452"/>
      <c r="AL313" s="452"/>
      <c r="AM313" s="452"/>
      <c r="AN313" s="450"/>
      <c r="AO313" s="450"/>
      <c r="AP313" s="451"/>
      <c r="AQ313" s="451"/>
      <c r="AR313" s="450"/>
      <c r="AS313" s="453"/>
      <c r="AT313" s="453"/>
      <c r="AU313" s="454"/>
      <c r="AV313" s="455"/>
      <c r="AW313" s="456"/>
      <c r="AX313" s="456"/>
      <c r="AY313" s="455"/>
      <c r="AZ313" s="456"/>
      <c r="BA313" s="454"/>
      <c r="BB313" s="454"/>
      <c r="BC313" s="454"/>
      <c r="BD313" s="454"/>
      <c r="BE313" s="454"/>
      <c r="BF313" s="454"/>
      <c r="BG313" s="455"/>
      <c r="BH313" s="455"/>
      <c r="BI313" s="455"/>
      <c r="BJ313" s="455"/>
      <c r="BK313" s="455"/>
      <c r="BL313" s="455"/>
      <c r="BM313" s="455"/>
      <c r="BN313" s="455"/>
      <c r="BO313" s="455"/>
    </row>
    <row r="314" spans="1:67" ht="19.5" customHeight="1">
      <c r="A314" s="450"/>
      <c r="B314" s="450"/>
      <c r="C314" s="450"/>
      <c r="D314" s="450"/>
      <c r="E314" s="450"/>
      <c r="F314" s="450"/>
      <c r="G314" s="451"/>
      <c r="H314" s="450"/>
      <c r="I314" s="450"/>
      <c r="J314" s="451"/>
      <c r="K314" s="450"/>
      <c r="L314" s="451"/>
      <c r="M314" s="450"/>
      <c r="N314" s="451"/>
      <c r="O314" s="450"/>
      <c r="P314" s="451"/>
      <c r="Q314" s="452"/>
      <c r="R314" s="452"/>
      <c r="S314" s="452"/>
      <c r="T314" s="452"/>
      <c r="U314" s="450"/>
      <c r="V314" s="450"/>
      <c r="W314" s="451"/>
      <c r="X314" s="452"/>
      <c r="Y314" s="450"/>
      <c r="Z314" s="451"/>
      <c r="AA314" s="451"/>
      <c r="AB314" s="450"/>
      <c r="AC314" s="450"/>
      <c r="AD314" s="450"/>
      <c r="AE314" s="450"/>
      <c r="AF314" s="451"/>
      <c r="AG314" s="451"/>
      <c r="AH314" s="452"/>
      <c r="AI314" s="452"/>
      <c r="AJ314" s="452"/>
      <c r="AK314" s="452"/>
      <c r="AL314" s="452"/>
      <c r="AM314" s="452"/>
      <c r="AN314" s="450"/>
      <c r="AO314" s="450"/>
      <c r="AP314" s="451"/>
      <c r="AQ314" s="451"/>
      <c r="AR314" s="450"/>
      <c r="AS314" s="453"/>
      <c r="AT314" s="453"/>
      <c r="AU314" s="454"/>
      <c r="AV314" s="455"/>
      <c r="AW314" s="456"/>
      <c r="AX314" s="456"/>
      <c r="AY314" s="455"/>
      <c r="AZ314" s="456"/>
      <c r="BA314" s="454"/>
      <c r="BB314" s="454"/>
      <c r="BC314" s="454"/>
      <c r="BD314" s="454"/>
      <c r="BE314" s="454"/>
      <c r="BF314" s="454"/>
      <c r="BG314" s="455"/>
      <c r="BH314" s="455"/>
      <c r="BI314" s="455"/>
      <c r="BJ314" s="455"/>
      <c r="BK314" s="455"/>
      <c r="BL314" s="455"/>
      <c r="BM314" s="455"/>
      <c r="BN314" s="455"/>
      <c r="BO314" s="455"/>
    </row>
    <row r="315" spans="1:67" ht="19.5" customHeight="1">
      <c r="A315" s="450"/>
      <c r="B315" s="450"/>
      <c r="C315" s="450"/>
      <c r="D315" s="450"/>
      <c r="E315" s="450"/>
      <c r="F315" s="450"/>
      <c r="G315" s="451"/>
      <c r="H315" s="450"/>
      <c r="I315" s="450"/>
      <c r="J315" s="451"/>
      <c r="K315" s="450"/>
      <c r="L315" s="451"/>
      <c r="M315" s="450"/>
      <c r="N315" s="451"/>
      <c r="O315" s="450"/>
      <c r="P315" s="451"/>
      <c r="Q315" s="452"/>
      <c r="R315" s="452"/>
      <c r="S315" s="452"/>
      <c r="T315" s="452"/>
      <c r="U315" s="450"/>
      <c r="V315" s="450"/>
      <c r="W315" s="451"/>
      <c r="X315" s="452"/>
      <c r="Y315" s="450"/>
      <c r="Z315" s="451"/>
      <c r="AA315" s="451"/>
      <c r="AB315" s="450"/>
      <c r="AC315" s="450"/>
      <c r="AD315" s="450"/>
      <c r="AE315" s="450"/>
      <c r="AF315" s="451"/>
      <c r="AG315" s="451"/>
      <c r="AH315" s="452"/>
      <c r="AI315" s="452"/>
      <c r="AJ315" s="452"/>
      <c r="AK315" s="452"/>
      <c r="AL315" s="452"/>
      <c r="AM315" s="452"/>
      <c r="AN315" s="450"/>
      <c r="AO315" s="450"/>
      <c r="AP315" s="451"/>
      <c r="AQ315" s="451"/>
      <c r="AR315" s="450"/>
      <c r="AS315" s="453"/>
      <c r="AT315" s="453"/>
      <c r="AU315" s="454"/>
      <c r="AV315" s="455"/>
      <c r="AW315" s="456"/>
      <c r="AX315" s="456"/>
      <c r="AY315" s="455"/>
      <c r="AZ315" s="456"/>
      <c r="BA315" s="454"/>
      <c r="BB315" s="454"/>
      <c r="BC315" s="454"/>
      <c r="BD315" s="454"/>
      <c r="BE315" s="454"/>
      <c r="BF315" s="454"/>
      <c r="BG315" s="455"/>
      <c r="BH315" s="455"/>
      <c r="BI315" s="455"/>
      <c r="BJ315" s="455"/>
      <c r="BK315" s="455"/>
      <c r="BL315" s="455"/>
      <c r="BM315" s="455"/>
      <c r="BN315" s="455"/>
      <c r="BO315" s="455"/>
    </row>
    <row r="316" spans="1:67" ht="19.5" customHeight="1">
      <c r="A316" s="450"/>
      <c r="B316" s="450"/>
      <c r="C316" s="450"/>
      <c r="D316" s="450"/>
      <c r="E316" s="450"/>
      <c r="F316" s="450"/>
      <c r="G316" s="451"/>
      <c r="H316" s="450"/>
      <c r="I316" s="450"/>
      <c r="J316" s="451"/>
      <c r="K316" s="450"/>
      <c r="L316" s="451"/>
      <c r="M316" s="450"/>
      <c r="N316" s="451"/>
      <c r="O316" s="450"/>
      <c r="P316" s="451"/>
      <c r="Q316" s="452"/>
      <c r="R316" s="452"/>
      <c r="S316" s="452"/>
      <c r="T316" s="452"/>
      <c r="U316" s="450"/>
      <c r="V316" s="450"/>
      <c r="W316" s="451"/>
      <c r="X316" s="452"/>
      <c r="Y316" s="450"/>
      <c r="Z316" s="451"/>
      <c r="AA316" s="451"/>
      <c r="AB316" s="450"/>
      <c r="AC316" s="450"/>
      <c r="AD316" s="450"/>
      <c r="AE316" s="450"/>
      <c r="AF316" s="451"/>
      <c r="AG316" s="451"/>
      <c r="AH316" s="452"/>
      <c r="AI316" s="452"/>
      <c r="AJ316" s="452"/>
      <c r="AK316" s="452"/>
      <c r="AL316" s="452"/>
      <c r="AM316" s="452"/>
      <c r="AN316" s="450"/>
      <c r="AO316" s="450"/>
      <c r="AP316" s="451"/>
      <c r="AQ316" s="451"/>
      <c r="AR316" s="450"/>
      <c r="AS316" s="453"/>
      <c r="AT316" s="453"/>
      <c r="AU316" s="454"/>
      <c r="AV316" s="455"/>
      <c r="AW316" s="456"/>
      <c r="AX316" s="456"/>
      <c r="AY316" s="455"/>
      <c r="AZ316" s="456"/>
      <c r="BA316" s="454"/>
      <c r="BB316" s="454"/>
      <c r="BC316" s="454"/>
      <c r="BD316" s="454"/>
      <c r="BE316" s="454"/>
      <c r="BF316" s="454"/>
      <c r="BG316" s="455"/>
      <c r="BH316" s="455"/>
      <c r="BI316" s="455"/>
      <c r="BJ316" s="455"/>
      <c r="BK316" s="455"/>
      <c r="BL316" s="455"/>
      <c r="BM316" s="455"/>
      <c r="BN316" s="455"/>
      <c r="BO316" s="455"/>
    </row>
    <row r="317" spans="1:67" ht="19.5" customHeight="1">
      <c r="A317" s="450"/>
      <c r="B317" s="450"/>
      <c r="C317" s="450"/>
      <c r="D317" s="450"/>
      <c r="E317" s="450"/>
      <c r="F317" s="450"/>
      <c r="G317" s="451"/>
      <c r="H317" s="450"/>
      <c r="I317" s="450"/>
      <c r="J317" s="451"/>
      <c r="K317" s="450"/>
      <c r="L317" s="451"/>
      <c r="M317" s="450"/>
      <c r="N317" s="451"/>
      <c r="O317" s="450"/>
      <c r="P317" s="451"/>
      <c r="Q317" s="452"/>
      <c r="R317" s="452"/>
      <c r="S317" s="452"/>
      <c r="T317" s="452"/>
      <c r="U317" s="450"/>
      <c r="V317" s="450"/>
      <c r="W317" s="451"/>
      <c r="X317" s="452"/>
      <c r="Y317" s="450"/>
      <c r="Z317" s="451"/>
      <c r="AA317" s="451"/>
      <c r="AB317" s="450"/>
      <c r="AC317" s="450"/>
      <c r="AD317" s="450"/>
      <c r="AE317" s="450"/>
      <c r="AF317" s="451"/>
      <c r="AG317" s="451"/>
      <c r="AH317" s="452"/>
      <c r="AI317" s="452"/>
      <c r="AJ317" s="452"/>
      <c r="AK317" s="452"/>
      <c r="AL317" s="452"/>
      <c r="AM317" s="452"/>
      <c r="AN317" s="450"/>
      <c r="AO317" s="450"/>
      <c r="AP317" s="451"/>
      <c r="AQ317" s="451"/>
      <c r="AR317" s="450"/>
      <c r="AS317" s="453"/>
      <c r="AT317" s="453"/>
      <c r="AU317" s="454"/>
      <c r="AV317" s="455"/>
      <c r="AW317" s="456"/>
      <c r="AX317" s="456"/>
      <c r="AY317" s="455"/>
      <c r="AZ317" s="456"/>
      <c r="BA317" s="454"/>
      <c r="BB317" s="454"/>
      <c r="BC317" s="454"/>
      <c r="BD317" s="454"/>
      <c r="BE317" s="454"/>
      <c r="BF317" s="454"/>
      <c r="BG317" s="455"/>
      <c r="BH317" s="455"/>
      <c r="BI317" s="455"/>
      <c r="BJ317" s="455"/>
      <c r="BK317" s="455"/>
      <c r="BL317" s="455"/>
      <c r="BM317" s="455"/>
      <c r="BN317" s="455"/>
      <c r="BO317" s="455"/>
    </row>
    <row r="318" spans="1:67" ht="19.5" customHeight="1">
      <c r="A318" s="450"/>
      <c r="B318" s="450"/>
      <c r="C318" s="450"/>
      <c r="D318" s="450"/>
      <c r="E318" s="450"/>
      <c r="F318" s="450"/>
      <c r="G318" s="451"/>
      <c r="H318" s="450"/>
      <c r="I318" s="450"/>
      <c r="J318" s="451"/>
      <c r="K318" s="450"/>
      <c r="L318" s="451"/>
      <c r="M318" s="450"/>
      <c r="N318" s="451"/>
      <c r="O318" s="450"/>
      <c r="P318" s="451"/>
      <c r="Q318" s="452"/>
      <c r="R318" s="452"/>
      <c r="S318" s="452"/>
      <c r="T318" s="452"/>
      <c r="U318" s="450"/>
      <c r="V318" s="450"/>
      <c r="W318" s="451"/>
      <c r="X318" s="452"/>
      <c r="Y318" s="450"/>
      <c r="Z318" s="451"/>
      <c r="AA318" s="451"/>
      <c r="AB318" s="450"/>
      <c r="AC318" s="450"/>
      <c r="AD318" s="450"/>
      <c r="AE318" s="450"/>
      <c r="AF318" s="451"/>
      <c r="AG318" s="451"/>
      <c r="AH318" s="452"/>
      <c r="AI318" s="452"/>
      <c r="AJ318" s="452"/>
      <c r="AK318" s="452"/>
      <c r="AL318" s="452"/>
      <c r="AM318" s="452"/>
      <c r="AN318" s="450"/>
      <c r="AO318" s="450"/>
      <c r="AP318" s="451"/>
      <c r="AQ318" s="451"/>
      <c r="AR318" s="450"/>
      <c r="AS318" s="453"/>
      <c r="AT318" s="453"/>
      <c r="AU318" s="454"/>
      <c r="AV318" s="455"/>
      <c r="AW318" s="456"/>
      <c r="AX318" s="456"/>
      <c r="AY318" s="455"/>
      <c r="AZ318" s="456"/>
      <c r="BA318" s="454"/>
      <c r="BB318" s="454"/>
      <c r="BC318" s="454"/>
      <c r="BD318" s="454"/>
      <c r="BE318" s="454"/>
      <c r="BF318" s="454"/>
      <c r="BG318" s="455"/>
      <c r="BH318" s="455"/>
      <c r="BI318" s="455"/>
      <c r="BJ318" s="455"/>
      <c r="BK318" s="455"/>
      <c r="BL318" s="455"/>
      <c r="BM318" s="455"/>
      <c r="BN318" s="455"/>
      <c r="BO318" s="455"/>
    </row>
    <row r="319" spans="1:67" ht="19.5" customHeight="1">
      <c r="A319" s="450"/>
      <c r="B319" s="450"/>
      <c r="C319" s="450"/>
      <c r="D319" s="450"/>
      <c r="E319" s="450"/>
      <c r="F319" s="450"/>
      <c r="G319" s="451"/>
      <c r="H319" s="450"/>
      <c r="I319" s="450"/>
      <c r="J319" s="451"/>
      <c r="K319" s="450"/>
      <c r="L319" s="451"/>
      <c r="M319" s="450"/>
      <c r="N319" s="451"/>
      <c r="O319" s="450"/>
      <c r="P319" s="451"/>
      <c r="Q319" s="452"/>
      <c r="R319" s="452"/>
      <c r="S319" s="452"/>
      <c r="T319" s="452"/>
      <c r="U319" s="450"/>
      <c r="V319" s="450"/>
      <c r="W319" s="451"/>
      <c r="X319" s="452"/>
      <c r="Y319" s="450"/>
      <c r="Z319" s="451"/>
      <c r="AA319" s="451"/>
      <c r="AB319" s="450"/>
      <c r="AC319" s="450"/>
      <c r="AD319" s="450"/>
      <c r="AE319" s="450"/>
      <c r="AF319" s="451"/>
      <c r="AG319" s="451"/>
      <c r="AH319" s="452"/>
      <c r="AI319" s="452"/>
      <c r="AJ319" s="452"/>
      <c r="AK319" s="452"/>
      <c r="AL319" s="452"/>
      <c r="AM319" s="452"/>
      <c r="AN319" s="450"/>
      <c r="AO319" s="450"/>
      <c r="AP319" s="451"/>
      <c r="AQ319" s="451"/>
      <c r="AR319" s="450"/>
      <c r="AS319" s="453"/>
      <c r="AT319" s="453"/>
      <c r="AU319" s="454"/>
      <c r="AV319" s="455"/>
      <c r="AW319" s="456"/>
      <c r="AX319" s="456"/>
      <c r="AY319" s="455"/>
      <c r="AZ319" s="456"/>
      <c r="BA319" s="454"/>
      <c r="BB319" s="454"/>
      <c r="BC319" s="454"/>
      <c r="BD319" s="454"/>
      <c r="BE319" s="454"/>
      <c r="BF319" s="454"/>
      <c r="BG319" s="455"/>
      <c r="BH319" s="455"/>
      <c r="BI319" s="455"/>
      <c r="BJ319" s="455"/>
      <c r="BK319" s="455"/>
      <c r="BL319" s="455"/>
      <c r="BM319" s="455"/>
      <c r="BN319" s="455"/>
      <c r="BO319" s="455"/>
    </row>
    <row r="320" spans="1:67" ht="19.5" customHeight="1">
      <c r="A320" s="450"/>
      <c r="B320" s="450"/>
      <c r="C320" s="450"/>
      <c r="D320" s="450"/>
      <c r="E320" s="450"/>
      <c r="F320" s="450"/>
      <c r="G320" s="451"/>
      <c r="H320" s="450"/>
      <c r="I320" s="450"/>
      <c r="J320" s="451"/>
      <c r="K320" s="450"/>
      <c r="L320" s="451"/>
      <c r="M320" s="450"/>
      <c r="N320" s="451"/>
      <c r="O320" s="450"/>
      <c r="P320" s="451"/>
      <c r="Q320" s="452"/>
      <c r="R320" s="452"/>
      <c r="S320" s="452"/>
      <c r="T320" s="452"/>
      <c r="U320" s="450"/>
      <c r="V320" s="450"/>
      <c r="W320" s="451"/>
      <c r="X320" s="452"/>
      <c r="Y320" s="450"/>
      <c r="Z320" s="451"/>
      <c r="AA320" s="451"/>
      <c r="AB320" s="450"/>
      <c r="AC320" s="450"/>
      <c r="AD320" s="450"/>
      <c r="AE320" s="450"/>
      <c r="AF320" s="451"/>
      <c r="AG320" s="451"/>
      <c r="AH320" s="452"/>
      <c r="AI320" s="452"/>
      <c r="AJ320" s="452"/>
      <c r="AK320" s="452"/>
      <c r="AL320" s="452"/>
      <c r="AM320" s="452"/>
      <c r="AN320" s="450"/>
      <c r="AO320" s="450"/>
      <c r="AP320" s="451"/>
      <c r="AQ320" s="451"/>
      <c r="AR320" s="450"/>
      <c r="AS320" s="453"/>
      <c r="AT320" s="453"/>
      <c r="AU320" s="454"/>
      <c r="AV320" s="455"/>
      <c r="AW320" s="456"/>
      <c r="AX320" s="456"/>
      <c r="AY320" s="455"/>
      <c r="AZ320" s="456"/>
      <c r="BA320" s="454"/>
      <c r="BB320" s="454"/>
      <c r="BC320" s="454"/>
      <c r="BD320" s="454"/>
      <c r="BE320" s="454"/>
      <c r="BF320" s="454"/>
      <c r="BG320" s="455"/>
      <c r="BH320" s="455"/>
      <c r="BI320" s="455"/>
      <c r="BJ320" s="455"/>
      <c r="BK320" s="455"/>
      <c r="BL320" s="455"/>
      <c r="BM320" s="455"/>
      <c r="BN320" s="455"/>
      <c r="BO320" s="455"/>
    </row>
    <row r="321" spans="1:67" ht="19.5" customHeight="1">
      <c r="A321" s="450"/>
      <c r="B321" s="450"/>
      <c r="C321" s="450"/>
      <c r="D321" s="450"/>
      <c r="E321" s="450"/>
      <c r="F321" s="450"/>
      <c r="G321" s="451"/>
      <c r="H321" s="450"/>
      <c r="I321" s="450"/>
      <c r="J321" s="451"/>
      <c r="K321" s="450"/>
      <c r="L321" s="451"/>
      <c r="M321" s="450"/>
      <c r="N321" s="451"/>
      <c r="O321" s="450"/>
      <c r="P321" s="451"/>
      <c r="Q321" s="452"/>
      <c r="R321" s="452"/>
      <c r="S321" s="452"/>
      <c r="T321" s="452"/>
      <c r="U321" s="450"/>
      <c r="V321" s="450"/>
      <c r="W321" s="451"/>
      <c r="X321" s="452"/>
      <c r="Y321" s="450"/>
      <c r="Z321" s="451"/>
      <c r="AA321" s="451"/>
      <c r="AB321" s="450"/>
      <c r="AC321" s="450"/>
      <c r="AD321" s="450"/>
      <c r="AE321" s="450"/>
      <c r="AF321" s="451"/>
      <c r="AG321" s="451"/>
      <c r="AH321" s="452"/>
      <c r="AI321" s="452"/>
      <c r="AJ321" s="452"/>
      <c r="AK321" s="452"/>
      <c r="AL321" s="452"/>
      <c r="AM321" s="452"/>
      <c r="AN321" s="450"/>
      <c r="AO321" s="450"/>
      <c r="AP321" s="451"/>
      <c r="AQ321" s="451"/>
      <c r="AR321" s="450"/>
      <c r="AS321" s="453"/>
      <c r="AT321" s="453"/>
      <c r="AU321" s="454"/>
      <c r="AV321" s="455"/>
      <c r="AW321" s="456"/>
      <c r="AX321" s="456"/>
      <c r="AY321" s="455"/>
      <c r="AZ321" s="456"/>
      <c r="BA321" s="454"/>
      <c r="BB321" s="454"/>
      <c r="BC321" s="454"/>
      <c r="BD321" s="454"/>
      <c r="BE321" s="454"/>
      <c r="BF321" s="454"/>
      <c r="BG321" s="455"/>
      <c r="BH321" s="455"/>
      <c r="BI321" s="455"/>
      <c r="BJ321" s="455"/>
      <c r="BK321" s="455"/>
      <c r="BL321" s="455"/>
      <c r="BM321" s="455"/>
      <c r="BN321" s="455"/>
      <c r="BO321" s="455"/>
    </row>
    <row r="322" spans="1:67" ht="19.5" customHeight="1">
      <c r="A322" s="450"/>
      <c r="B322" s="450"/>
      <c r="C322" s="450"/>
      <c r="D322" s="450"/>
      <c r="E322" s="450"/>
      <c r="F322" s="450"/>
      <c r="G322" s="451"/>
      <c r="H322" s="450"/>
      <c r="I322" s="450"/>
      <c r="J322" s="451"/>
      <c r="K322" s="450"/>
      <c r="L322" s="451"/>
      <c r="M322" s="450"/>
      <c r="N322" s="451"/>
      <c r="O322" s="450"/>
      <c r="P322" s="451"/>
      <c r="Q322" s="452"/>
      <c r="R322" s="452"/>
      <c r="S322" s="452"/>
      <c r="T322" s="452"/>
      <c r="U322" s="450"/>
      <c r="V322" s="450"/>
      <c r="W322" s="451"/>
      <c r="X322" s="452"/>
      <c r="Y322" s="450"/>
      <c r="Z322" s="451"/>
      <c r="AA322" s="451"/>
      <c r="AB322" s="450"/>
      <c r="AC322" s="450"/>
      <c r="AD322" s="450"/>
      <c r="AE322" s="450"/>
      <c r="AF322" s="451"/>
      <c r="AG322" s="451"/>
      <c r="AH322" s="452"/>
      <c r="AI322" s="452"/>
      <c r="AJ322" s="452"/>
      <c r="AK322" s="452"/>
      <c r="AL322" s="452"/>
      <c r="AM322" s="452"/>
      <c r="AN322" s="450"/>
      <c r="AO322" s="450"/>
      <c r="AP322" s="451"/>
      <c r="AQ322" s="451"/>
      <c r="AR322" s="450"/>
      <c r="AS322" s="453"/>
      <c r="AT322" s="453"/>
      <c r="AU322" s="454"/>
      <c r="AV322" s="455"/>
      <c r="AW322" s="456"/>
      <c r="AX322" s="456"/>
      <c r="AY322" s="455"/>
      <c r="AZ322" s="456"/>
      <c r="BA322" s="454"/>
      <c r="BB322" s="454"/>
      <c r="BC322" s="454"/>
      <c r="BD322" s="454"/>
      <c r="BE322" s="454"/>
      <c r="BF322" s="454"/>
      <c r="BG322" s="455"/>
      <c r="BH322" s="455"/>
      <c r="BI322" s="455"/>
      <c r="BJ322" s="455"/>
      <c r="BK322" s="455"/>
      <c r="BL322" s="455"/>
      <c r="BM322" s="455"/>
      <c r="BN322" s="455"/>
      <c r="BO322" s="455"/>
    </row>
    <row r="323" spans="1:67" ht="19.5" customHeight="1">
      <c r="A323" s="450"/>
      <c r="B323" s="450"/>
      <c r="C323" s="450"/>
      <c r="D323" s="450"/>
      <c r="E323" s="450"/>
      <c r="F323" s="450"/>
      <c r="G323" s="451"/>
      <c r="H323" s="450"/>
      <c r="I323" s="450"/>
      <c r="J323" s="451"/>
      <c r="K323" s="450"/>
      <c r="L323" s="451"/>
      <c r="M323" s="450"/>
      <c r="N323" s="451"/>
      <c r="O323" s="450"/>
      <c r="P323" s="451"/>
      <c r="Q323" s="452"/>
      <c r="R323" s="452"/>
      <c r="S323" s="452"/>
      <c r="T323" s="452"/>
      <c r="U323" s="450"/>
      <c r="V323" s="450"/>
      <c r="W323" s="451"/>
      <c r="X323" s="452"/>
      <c r="Y323" s="450"/>
      <c r="Z323" s="451"/>
      <c r="AA323" s="451"/>
      <c r="AB323" s="450"/>
      <c r="AC323" s="450"/>
      <c r="AD323" s="450"/>
      <c r="AE323" s="450"/>
      <c r="AF323" s="451"/>
      <c r="AG323" s="451"/>
      <c r="AH323" s="452"/>
      <c r="AI323" s="452"/>
      <c r="AJ323" s="452"/>
      <c r="AK323" s="452"/>
      <c r="AL323" s="452"/>
      <c r="AM323" s="452"/>
      <c r="AN323" s="450"/>
      <c r="AO323" s="450"/>
      <c r="AP323" s="451"/>
      <c r="AQ323" s="451"/>
      <c r="AR323" s="450"/>
      <c r="AS323" s="453"/>
      <c r="AT323" s="453"/>
      <c r="AU323" s="454"/>
      <c r="AV323" s="455"/>
      <c r="AW323" s="456"/>
      <c r="AX323" s="456"/>
      <c r="AY323" s="455"/>
      <c r="AZ323" s="456"/>
      <c r="BA323" s="454"/>
      <c r="BB323" s="454"/>
      <c r="BC323" s="454"/>
      <c r="BD323" s="454"/>
      <c r="BE323" s="454"/>
      <c r="BF323" s="454"/>
      <c r="BG323" s="455"/>
      <c r="BH323" s="455"/>
      <c r="BI323" s="455"/>
      <c r="BJ323" s="455"/>
      <c r="BK323" s="455"/>
      <c r="BL323" s="455"/>
      <c r="BM323" s="455"/>
      <c r="BN323" s="455"/>
      <c r="BO323" s="455"/>
    </row>
    <row r="324" spans="1:67" ht="19.5" customHeight="1">
      <c r="A324" s="450"/>
      <c r="B324" s="450"/>
      <c r="C324" s="450"/>
      <c r="D324" s="450"/>
      <c r="E324" s="450"/>
      <c r="F324" s="450"/>
      <c r="G324" s="451"/>
      <c r="H324" s="450"/>
      <c r="I324" s="450"/>
      <c r="J324" s="451"/>
      <c r="K324" s="450"/>
      <c r="L324" s="451"/>
      <c r="M324" s="450"/>
      <c r="N324" s="451"/>
      <c r="O324" s="450"/>
      <c r="P324" s="451"/>
      <c r="Q324" s="452"/>
      <c r="R324" s="452"/>
      <c r="S324" s="452"/>
      <c r="T324" s="452"/>
      <c r="U324" s="450"/>
      <c r="V324" s="450"/>
      <c r="W324" s="451"/>
      <c r="X324" s="452"/>
      <c r="Y324" s="450"/>
      <c r="Z324" s="451"/>
      <c r="AA324" s="451"/>
      <c r="AB324" s="450"/>
      <c r="AC324" s="450"/>
      <c r="AD324" s="450"/>
      <c r="AE324" s="450"/>
      <c r="AF324" s="451"/>
      <c r="AG324" s="451"/>
      <c r="AH324" s="452"/>
      <c r="AI324" s="452"/>
      <c r="AJ324" s="452"/>
      <c r="AK324" s="452"/>
      <c r="AL324" s="452"/>
      <c r="AM324" s="452"/>
      <c r="AN324" s="450"/>
      <c r="AO324" s="450"/>
      <c r="AP324" s="451"/>
      <c r="AQ324" s="451"/>
      <c r="AR324" s="450"/>
      <c r="AS324" s="453"/>
      <c r="AT324" s="453"/>
      <c r="AU324" s="454"/>
      <c r="AV324" s="455"/>
      <c r="AW324" s="456"/>
      <c r="AX324" s="456"/>
      <c r="AY324" s="455"/>
      <c r="AZ324" s="456"/>
      <c r="BA324" s="454"/>
      <c r="BB324" s="454"/>
      <c r="BC324" s="454"/>
      <c r="BD324" s="454"/>
      <c r="BE324" s="454"/>
      <c r="BF324" s="454"/>
      <c r="BG324" s="455"/>
      <c r="BH324" s="455"/>
      <c r="BI324" s="455"/>
      <c r="BJ324" s="455"/>
      <c r="BK324" s="455"/>
      <c r="BL324" s="455"/>
      <c r="BM324" s="455"/>
      <c r="BN324" s="455"/>
      <c r="BO324" s="455"/>
    </row>
    <row r="325" spans="1:67" ht="19.5" customHeight="1">
      <c r="A325" s="450"/>
      <c r="B325" s="450"/>
      <c r="C325" s="450"/>
      <c r="D325" s="450"/>
      <c r="E325" s="450"/>
      <c r="F325" s="450"/>
      <c r="G325" s="451"/>
      <c r="H325" s="450"/>
      <c r="I325" s="450"/>
      <c r="J325" s="451"/>
      <c r="K325" s="450"/>
      <c r="L325" s="451"/>
      <c r="M325" s="450"/>
      <c r="N325" s="451"/>
      <c r="O325" s="450"/>
      <c r="P325" s="451"/>
      <c r="Q325" s="452"/>
      <c r="R325" s="452"/>
      <c r="S325" s="452"/>
      <c r="T325" s="452"/>
      <c r="U325" s="450"/>
      <c r="V325" s="450"/>
      <c r="W325" s="451"/>
      <c r="X325" s="452"/>
      <c r="Y325" s="450"/>
      <c r="Z325" s="451"/>
      <c r="AA325" s="451"/>
      <c r="AB325" s="450"/>
      <c r="AC325" s="450"/>
      <c r="AD325" s="450"/>
      <c r="AE325" s="450"/>
      <c r="AF325" s="451"/>
      <c r="AG325" s="451"/>
      <c r="AH325" s="452"/>
      <c r="AI325" s="452"/>
      <c r="AJ325" s="452"/>
      <c r="AK325" s="452"/>
      <c r="AL325" s="452"/>
      <c r="AM325" s="452"/>
      <c r="AN325" s="450"/>
      <c r="AO325" s="450"/>
      <c r="AP325" s="451"/>
      <c r="AQ325" s="451"/>
      <c r="AR325" s="450"/>
      <c r="AS325" s="453"/>
      <c r="AT325" s="453"/>
      <c r="AU325" s="454"/>
      <c r="AV325" s="455"/>
      <c r="AW325" s="456"/>
      <c r="AX325" s="456"/>
      <c r="AY325" s="455"/>
      <c r="AZ325" s="456"/>
      <c r="BA325" s="454"/>
      <c r="BB325" s="454"/>
      <c r="BC325" s="454"/>
      <c r="BD325" s="454"/>
      <c r="BE325" s="454"/>
      <c r="BF325" s="454"/>
      <c r="BG325" s="455"/>
      <c r="BH325" s="455"/>
      <c r="BI325" s="455"/>
      <c r="BJ325" s="455"/>
      <c r="BK325" s="455"/>
      <c r="BL325" s="455"/>
      <c r="BM325" s="455"/>
      <c r="BN325" s="455"/>
      <c r="BO325" s="455"/>
    </row>
    <row r="326" spans="1:67" ht="19.5" customHeight="1">
      <c r="A326" s="450"/>
      <c r="B326" s="450"/>
      <c r="C326" s="450"/>
      <c r="D326" s="450"/>
      <c r="E326" s="450"/>
      <c r="F326" s="450"/>
      <c r="G326" s="451"/>
      <c r="H326" s="450"/>
      <c r="I326" s="450"/>
      <c r="J326" s="451"/>
      <c r="K326" s="450"/>
      <c r="L326" s="451"/>
      <c r="M326" s="450"/>
      <c r="N326" s="451"/>
      <c r="O326" s="450"/>
      <c r="P326" s="451"/>
      <c r="Q326" s="452"/>
      <c r="R326" s="452"/>
      <c r="S326" s="452"/>
      <c r="T326" s="452"/>
      <c r="U326" s="450"/>
      <c r="V326" s="450"/>
      <c r="W326" s="451"/>
      <c r="X326" s="452"/>
      <c r="Y326" s="450"/>
      <c r="Z326" s="451"/>
      <c r="AA326" s="451"/>
      <c r="AB326" s="450"/>
      <c r="AC326" s="450"/>
      <c r="AD326" s="450"/>
      <c r="AE326" s="450"/>
      <c r="AF326" s="451"/>
      <c r="AG326" s="451"/>
      <c r="AH326" s="452"/>
      <c r="AI326" s="452"/>
      <c r="AJ326" s="452"/>
      <c r="AK326" s="452"/>
      <c r="AL326" s="452"/>
      <c r="AM326" s="452"/>
      <c r="AN326" s="450"/>
      <c r="AO326" s="450"/>
      <c r="AP326" s="451"/>
      <c r="AQ326" s="451"/>
      <c r="AR326" s="450"/>
      <c r="AS326" s="453"/>
      <c r="AT326" s="453"/>
      <c r="AU326" s="454"/>
      <c r="AV326" s="455"/>
      <c r="AW326" s="456"/>
      <c r="AX326" s="456"/>
      <c r="AY326" s="455"/>
      <c r="AZ326" s="456"/>
      <c r="BA326" s="454"/>
      <c r="BB326" s="454"/>
      <c r="BC326" s="454"/>
      <c r="BD326" s="454"/>
      <c r="BE326" s="454"/>
      <c r="BF326" s="454"/>
      <c r="BG326" s="455"/>
      <c r="BH326" s="455"/>
      <c r="BI326" s="455"/>
      <c r="BJ326" s="455"/>
      <c r="BK326" s="455"/>
      <c r="BL326" s="455"/>
      <c r="BM326" s="455"/>
      <c r="BN326" s="455"/>
      <c r="BO326" s="455"/>
    </row>
    <row r="327" spans="1:67" ht="19.5" customHeight="1">
      <c r="A327" s="450"/>
      <c r="B327" s="450"/>
      <c r="C327" s="450"/>
      <c r="D327" s="450"/>
      <c r="E327" s="450"/>
      <c r="F327" s="450"/>
      <c r="G327" s="451"/>
      <c r="H327" s="450"/>
      <c r="I327" s="450"/>
      <c r="J327" s="451"/>
      <c r="K327" s="450"/>
      <c r="L327" s="451"/>
      <c r="M327" s="450"/>
      <c r="N327" s="451"/>
      <c r="O327" s="450"/>
      <c r="P327" s="451"/>
      <c r="Q327" s="452"/>
      <c r="R327" s="452"/>
      <c r="S327" s="452"/>
      <c r="T327" s="452"/>
      <c r="U327" s="450"/>
      <c r="V327" s="450"/>
      <c r="W327" s="451"/>
      <c r="X327" s="452"/>
      <c r="Y327" s="450"/>
      <c r="Z327" s="451"/>
      <c r="AA327" s="451"/>
      <c r="AB327" s="450"/>
      <c r="AC327" s="450"/>
      <c r="AD327" s="450"/>
      <c r="AE327" s="450"/>
      <c r="AF327" s="451"/>
      <c r="AG327" s="451"/>
      <c r="AH327" s="452"/>
      <c r="AI327" s="452"/>
      <c r="AJ327" s="452"/>
      <c r="AK327" s="452"/>
      <c r="AL327" s="452"/>
      <c r="AM327" s="452"/>
      <c r="AN327" s="450"/>
      <c r="AO327" s="450"/>
      <c r="AP327" s="451"/>
      <c r="AQ327" s="451"/>
      <c r="AR327" s="450"/>
      <c r="AS327" s="453"/>
      <c r="AT327" s="453"/>
      <c r="AU327" s="454"/>
      <c r="AV327" s="455"/>
      <c r="AW327" s="456"/>
      <c r="AX327" s="456"/>
      <c r="AY327" s="455"/>
      <c r="AZ327" s="456"/>
      <c r="BA327" s="454"/>
      <c r="BB327" s="454"/>
      <c r="BC327" s="454"/>
      <c r="BD327" s="454"/>
      <c r="BE327" s="454"/>
      <c r="BF327" s="454"/>
      <c r="BG327" s="455"/>
      <c r="BH327" s="455"/>
      <c r="BI327" s="455"/>
      <c r="BJ327" s="455"/>
      <c r="BK327" s="455"/>
      <c r="BL327" s="455"/>
      <c r="BM327" s="455"/>
      <c r="BN327" s="455"/>
      <c r="BO327" s="455"/>
    </row>
    <row r="328" spans="1:67" ht="19.5" customHeight="1">
      <c r="A328" s="450"/>
      <c r="B328" s="450"/>
      <c r="C328" s="450"/>
      <c r="D328" s="450"/>
      <c r="E328" s="450"/>
      <c r="F328" s="450"/>
      <c r="G328" s="451"/>
      <c r="H328" s="450"/>
      <c r="I328" s="450"/>
      <c r="J328" s="451"/>
      <c r="K328" s="450"/>
      <c r="L328" s="451"/>
      <c r="M328" s="450"/>
      <c r="N328" s="451"/>
      <c r="O328" s="450"/>
      <c r="P328" s="451"/>
      <c r="Q328" s="452"/>
      <c r="R328" s="452"/>
      <c r="S328" s="452"/>
      <c r="T328" s="452"/>
      <c r="U328" s="450"/>
      <c r="V328" s="450"/>
      <c r="W328" s="451"/>
      <c r="X328" s="452"/>
      <c r="Y328" s="450"/>
      <c r="Z328" s="451"/>
      <c r="AA328" s="451"/>
      <c r="AB328" s="450"/>
      <c r="AC328" s="450"/>
      <c r="AD328" s="450"/>
      <c r="AE328" s="450"/>
      <c r="AF328" s="451"/>
      <c r="AG328" s="451"/>
      <c r="AH328" s="452"/>
      <c r="AI328" s="452"/>
      <c r="AJ328" s="452"/>
      <c r="AK328" s="452"/>
      <c r="AL328" s="452"/>
      <c r="AM328" s="452"/>
      <c r="AN328" s="450"/>
      <c r="AO328" s="450"/>
      <c r="AP328" s="451"/>
      <c r="AQ328" s="451"/>
      <c r="AR328" s="450"/>
      <c r="AS328" s="453"/>
      <c r="AT328" s="453"/>
      <c r="AU328" s="454"/>
      <c r="AV328" s="455"/>
      <c r="AW328" s="456"/>
      <c r="AX328" s="456"/>
      <c r="AY328" s="455"/>
      <c r="AZ328" s="456"/>
      <c r="BA328" s="454"/>
      <c r="BB328" s="454"/>
      <c r="BC328" s="454"/>
      <c r="BD328" s="454"/>
      <c r="BE328" s="454"/>
      <c r="BF328" s="454"/>
      <c r="BG328" s="455"/>
      <c r="BH328" s="455"/>
      <c r="BI328" s="455"/>
      <c r="BJ328" s="455"/>
      <c r="BK328" s="455"/>
      <c r="BL328" s="455"/>
      <c r="BM328" s="455"/>
      <c r="BN328" s="455"/>
      <c r="BO328" s="455"/>
    </row>
    <row r="329" spans="1:67" ht="19.5" customHeight="1">
      <c r="A329" s="450"/>
      <c r="B329" s="450"/>
      <c r="C329" s="450"/>
      <c r="D329" s="450"/>
      <c r="E329" s="450"/>
      <c r="F329" s="450"/>
      <c r="G329" s="451"/>
      <c r="H329" s="450"/>
      <c r="I329" s="450"/>
      <c r="J329" s="451"/>
      <c r="K329" s="450"/>
      <c r="L329" s="451"/>
      <c r="M329" s="450"/>
      <c r="N329" s="451"/>
      <c r="O329" s="450"/>
      <c r="P329" s="451"/>
      <c r="Q329" s="452"/>
      <c r="R329" s="452"/>
      <c r="S329" s="452"/>
      <c r="T329" s="452"/>
      <c r="U329" s="450"/>
      <c r="V329" s="450"/>
      <c r="W329" s="451"/>
      <c r="X329" s="452"/>
      <c r="Y329" s="450"/>
      <c r="Z329" s="451"/>
      <c r="AA329" s="451"/>
      <c r="AB329" s="450"/>
      <c r="AC329" s="450"/>
      <c r="AD329" s="450"/>
      <c r="AE329" s="450"/>
      <c r="AF329" s="451"/>
      <c r="AG329" s="451"/>
      <c r="AH329" s="452"/>
      <c r="AI329" s="452"/>
      <c r="AJ329" s="452"/>
      <c r="AK329" s="452"/>
      <c r="AL329" s="452"/>
      <c r="AM329" s="452"/>
      <c r="AN329" s="450"/>
      <c r="AO329" s="450"/>
      <c r="AP329" s="451"/>
      <c r="AQ329" s="451"/>
      <c r="AR329" s="450"/>
      <c r="AS329" s="453"/>
      <c r="AT329" s="453"/>
      <c r="AU329" s="454"/>
      <c r="AV329" s="455"/>
      <c r="AW329" s="456"/>
      <c r="AX329" s="456"/>
      <c r="AY329" s="455"/>
      <c r="AZ329" s="456"/>
      <c r="BA329" s="454"/>
      <c r="BB329" s="454"/>
      <c r="BC329" s="454"/>
      <c r="BD329" s="454"/>
      <c r="BE329" s="454"/>
      <c r="BF329" s="454"/>
      <c r="BG329" s="455"/>
      <c r="BH329" s="455"/>
      <c r="BI329" s="455"/>
      <c r="BJ329" s="455"/>
      <c r="BK329" s="455"/>
      <c r="BL329" s="455"/>
      <c r="BM329" s="455"/>
      <c r="BN329" s="455"/>
      <c r="BO329" s="455"/>
    </row>
    <row r="330" spans="1:67" ht="19.5" customHeight="1">
      <c r="A330" s="450"/>
      <c r="B330" s="450"/>
      <c r="C330" s="450"/>
      <c r="D330" s="450"/>
      <c r="E330" s="450"/>
      <c r="F330" s="450"/>
      <c r="G330" s="451"/>
      <c r="H330" s="450"/>
      <c r="I330" s="450"/>
      <c r="J330" s="451"/>
      <c r="K330" s="450"/>
      <c r="L330" s="451"/>
      <c r="M330" s="450"/>
      <c r="N330" s="451"/>
      <c r="O330" s="450"/>
      <c r="P330" s="451"/>
      <c r="Q330" s="452"/>
      <c r="R330" s="452"/>
      <c r="S330" s="452"/>
      <c r="T330" s="452"/>
      <c r="U330" s="450"/>
      <c r="V330" s="450"/>
      <c r="W330" s="451"/>
      <c r="X330" s="452"/>
      <c r="Y330" s="450"/>
      <c r="Z330" s="451"/>
      <c r="AA330" s="451"/>
      <c r="AB330" s="450"/>
      <c r="AC330" s="450"/>
      <c r="AD330" s="450"/>
      <c r="AE330" s="450"/>
      <c r="AF330" s="451"/>
      <c r="AG330" s="451"/>
      <c r="AH330" s="452"/>
      <c r="AI330" s="452"/>
      <c r="AJ330" s="452"/>
      <c r="AK330" s="452"/>
      <c r="AL330" s="452"/>
      <c r="AM330" s="452"/>
      <c r="AN330" s="450"/>
      <c r="AO330" s="450"/>
      <c r="AP330" s="451"/>
      <c r="AQ330" s="451"/>
      <c r="AR330" s="450"/>
      <c r="AS330" s="453"/>
      <c r="AT330" s="453"/>
      <c r="AU330" s="454"/>
      <c r="AV330" s="455"/>
      <c r="AW330" s="456"/>
      <c r="AX330" s="456"/>
      <c r="AY330" s="455"/>
      <c r="AZ330" s="456"/>
      <c r="BA330" s="454"/>
      <c r="BB330" s="454"/>
      <c r="BC330" s="454"/>
      <c r="BD330" s="454"/>
      <c r="BE330" s="454"/>
      <c r="BF330" s="454"/>
      <c r="BG330" s="455"/>
      <c r="BH330" s="455"/>
      <c r="BI330" s="455"/>
      <c r="BJ330" s="455"/>
      <c r="BK330" s="455"/>
      <c r="BL330" s="455"/>
      <c r="BM330" s="455"/>
      <c r="BN330" s="455"/>
      <c r="BO330" s="455"/>
    </row>
    <row r="331" spans="1:67" ht="19.5" customHeight="1">
      <c r="A331" s="450"/>
      <c r="B331" s="450"/>
      <c r="C331" s="450"/>
      <c r="D331" s="450"/>
      <c r="E331" s="450"/>
      <c r="F331" s="450"/>
      <c r="G331" s="451"/>
      <c r="H331" s="450"/>
      <c r="I331" s="450"/>
      <c r="J331" s="451"/>
      <c r="K331" s="450"/>
      <c r="L331" s="451"/>
      <c r="M331" s="450"/>
      <c r="N331" s="451"/>
      <c r="O331" s="450"/>
      <c r="P331" s="451"/>
      <c r="Q331" s="452"/>
      <c r="R331" s="452"/>
      <c r="S331" s="452"/>
      <c r="T331" s="452"/>
      <c r="U331" s="450"/>
      <c r="V331" s="450"/>
      <c r="W331" s="451"/>
      <c r="X331" s="452"/>
      <c r="Y331" s="450"/>
      <c r="Z331" s="451"/>
      <c r="AA331" s="451"/>
      <c r="AB331" s="450"/>
      <c r="AC331" s="450"/>
      <c r="AD331" s="450"/>
      <c r="AE331" s="450"/>
      <c r="AF331" s="451"/>
      <c r="AG331" s="451"/>
      <c r="AH331" s="452"/>
      <c r="AI331" s="452"/>
      <c r="AJ331" s="452"/>
      <c r="AK331" s="452"/>
      <c r="AL331" s="452"/>
      <c r="AM331" s="452"/>
      <c r="AN331" s="450"/>
      <c r="AO331" s="450"/>
      <c r="AP331" s="451"/>
      <c r="AQ331" s="451"/>
      <c r="AR331" s="450"/>
      <c r="AS331" s="453"/>
      <c r="AT331" s="453"/>
      <c r="AU331" s="454"/>
      <c r="AV331" s="455"/>
      <c r="AW331" s="456"/>
      <c r="AX331" s="456"/>
      <c r="AY331" s="455"/>
      <c r="AZ331" s="456"/>
      <c r="BA331" s="454"/>
      <c r="BB331" s="454"/>
      <c r="BC331" s="454"/>
      <c r="BD331" s="454"/>
      <c r="BE331" s="454"/>
      <c r="BF331" s="454"/>
      <c r="BG331" s="455"/>
      <c r="BH331" s="455"/>
      <c r="BI331" s="455"/>
      <c r="BJ331" s="455"/>
      <c r="BK331" s="455"/>
      <c r="BL331" s="455"/>
      <c r="BM331" s="455"/>
      <c r="BN331" s="455"/>
      <c r="BO331" s="455"/>
    </row>
    <row r="332" spans="1:67" ht="19.5" customHeight="1">
      <c r="A332" s="450"/>
      <c r="B332" s="450"/>
      <c r="C332" s="450"/>
      <c r="D332" s="450"/>
      <c r="E332" s="450"/>
      <c r="F332" s="450"/>
      <c r="G332" s="451"/>
      <c r="H332" s="450"/>
      <c r="I332" s="450"/>
      <c r="J332" s="451"/>
      <c r="K332" s="450"/>
      <c r="L332" s="451"/>
      <c r="M332" s="450"/>
      <c r="N332" s="451"/>
      <c r="O332" s="450"/>
      <c r="P332" s="451"/>
      <c r="Q332" s="452"/>
      <c r="R332" s="452"/>
      <c r="S332" s="452"/>
      <c r="T332" s="452"/>
      <c r="U332" s="450"/>
      <c r="V332" s="450"/>
      <c r="W332" s="451"/>
      <c r="X332" s="452"/>
      <c r="Y332" s="450"/>
      <c r="Z332" s="451"/>
      <c r="AA332" s="451"/>
      <c r="AB332" s="450"/>
      <c r="AC332" s="450"/>
      <c r="AD332" s="450"/>
      <c r="AE332" s="450"/>
      <c r="AF332" s="451"/>
      <c r="AG332" s="451"/>
      <c r="AH332" s="452"/>
      <c r="AI332" s="452"/>
      <c r="AJ332" s="452"/>
      <c r="AK332" s="452"/>
      <c r="AL332" s="452"/>
      <c r="AM332" s="452"/>
      <c r="AN332" s="450"/>
      <c r="AO332" s="450"/>
      <c r="AP332" s="451"/>
      <c r="AQ332" s="451"/>
      <c r="AR332" s="450"/>
      <c r="AS332" s="453"/>
      <c r="AT332" s="453"/>
      <c r="AU332" s="454"/>
      <c r="AV332" s="455"/>
      <c r="AW332" s="456"/>
      <c r="AX332" s="456"/>
      <c r="AY332" s="455"/>
      <c r="AZ332" s="456"/>
      <c r="BA332" s="454"/>
      <c r="BB332" s="454"/>
      <c r="BC332" s="454"/>
      <c r="BD332" s="454"/>
      <c r="BE332" s="454"/>
      <c r="BF332" s="454"/>
      <c r="BG332" s="455"/>
      <c r="BH332" s="455"/>
      <c r="BI332" s="455"/>
      <c r="BJ332" s="455"/>
      <c r="BK332" s="455"/>
      <c r="BL332" s="455"/>
      <c r="BM332" s="455"/>
      <c r="BN332" s="455"/>
      <c r="BO332" s="455"/>
    </row>
    <row r="333" spans="1:67" ht="19.5" customHeight="1">
      <c r="A333" s="450"/>
      <c r="B333" s="450"/>
      <c r="C333" s="450"/>
      <c r="D333" s="450"/>
      <c r="E333" s="450"/>
      <c r="F333" s="450"/>
      <c r="G333" s="451"/>
      <c r="H333" s="450"/>
      <c r="I333" s="450"/>
      <c r="J333" s="451"/>
      <c r="K333" s="450"/>
      <c r="L333" s="451"/>
      <c r="M333" s="450"/>
      <c r="N333" s="451"/>
      <c r="O333" s="450"/>
      <c r="P333" s="451"/>
      <c r="Q333" s="452"/>
      <c r="R333" s="452"/>
      <c r="S333" s="452"/>
      <c r="T333" s="452"/>
      <c r="U333" s="450"/>
      <c r="V333" s="450"/>
      <c r="W333" s="451"/>
      <c r="X333" s="452"/>
      <c r="Y333" s="450"/>
      <c r="Z333" s="451"/>
      <c r="AA333" s="451"/>
      <c r="AB333" s="450"/>
      <c r="AC333" s="450"/>
      <c r="AD333" s="450"/>
      <c r="AE333" s="450"/>
      <c r="AF333" s="451"/>
      <c r="AG333" s="451"/>
      <c r="AH333" s="452"/>
      <c r="AI333" s="452"/>
      <c r="AJ333" s="452"/>
      <c r="AK333" s="452"/>
      <c r="AL333" s="452"/>
      <c r="AM333" s="452"/>
      <c r="AN333" s="450"/>
      <c r="AO333" s="450"/>
      <c r="AP333" s="451"/>
      <c r="AQ333" s="451"/>
      <c r="AR333" s="450"/>
      <c r="AS333" s="453"/>
      <c r="AT333" s="453"/>
      <c r="AU333" s="454"/>
      <c r="AV333" s="455"/>
      <c r="AW333" s="456"/>
      <c r="AX333" s="456"/>
      <c r="AY333" s="455"/>
      <c r="AZ333" s="456"/>
      <c r="BA333" s="454"/>
      <c r="BB333" s="454"/>
      <c r="BC333" s="454"/>
      <c r="BD333" s="454"/>
      <c r="BE333" s="454"/>
      <c r="BF333" s="454"/>
      <c r="BG333" s="455"/>
      <c r="BH333" s="455"/>
      <c r="BI333" s="455"/>
      <c r="BJ333" s="455"/>
      <c r="BK333" s="455"/>
      <c r="BL333" s="455"/>
      <c r="BM333" s="455"/>
      <c r="BN333" s="455"/>
      <c r="BO333" s="455"/>
    </row>
    <row r="334" spans="1:67" ht="19.5" customHeight="1">
      <c r="A334" s="450"/>
      <c r="B334" s="450"/>
      <c r="C334" s="450"/>
      <c r="D334" s="450"/>
      <c r="E334" s="450"/>
      <c r="F334" s="450"/>
      <c r="G334" s="451"/>
      <c r="H334" s="450"/>
      <c r="I334" s="450"/>
      <c r="J334" s="451"/>
      <c r="K334" s="450"/>
      <c r="L334" s="451"/>
      <c r="M334" s="450"/>
      <c r="N334" s="451"/>
      <c r="O334" s="450"/>
      <c r="P334" s="451"/>
      <c r="Q334" s="452"/>
      <c r="R334" s="452"/>
      <c r="S334" s="452"/>
      <c r="T334" s="452"/>
      <c r="U334" s="450"/>
      <c r="V334" s="450"/>
      <c r="W334" s="451"/>
      <c r="X334" s="452"/>
      <c r="Y334" s="450"/>
      <c r="Z334" s="451"/>
      <c r="AA334" s="451"/>
      <c r="AB334" s="450"/>
      <c r="AC334" s="450"/>
      <c r="AD334" s="450"/>
      <c r="AE334" s="450"/>
      <c r="AF334" s="451"/>
      <c r="AG334" s="451"/>
      <c r="AH334" s="452"/>
      <c r="AI334" s="452"/>
      <c r="AJ334" s="452"/>
      <c r="AK334" s="452"/>
      <c r="AL334" s="452"/>
      <c r="AM334" s="452"/>
      <c r="AN334" s="450"/>
      <c r="AO334" s="450"/>
      <c r="AP334" s="451"/>
      <c r="AQ334" s="451"/>
      <c r="AR334" s="450"/>
      <c r="AS334" s="453"/>
      <c r="AT334" s="453"/>
      <c r="AU334" s="454"/>
      <c r="AV334" s="455"/>
      <c r="AW334" s="456"/>
      <c r="AX334" s="456"/>
      <c r="AY334" s="455"/>
      <c r="AZ334" s="456"/>
      <c r="BA334" s="454"/>
      <c r="BB334" s="454"/>
      <c r="BC334" s="454"/>
      <c r="BD334" s="454"/>
      <c r="BE334" s="454"/>
      <c r="BF334" s="454"/>
      <c r="BG334" s="455"/>
      <c r="BH334" s="455"/>
      <c r="BI334" s="455"/>
      <c r="BJ334" s="455"/>
      <c r="BK334" s="455"/>
      <c r="BL334" s="455"/>
      <c r="BM334" s="455"/>
      <c r="BN334" s="455"/>
      <c r="BO334" s="455"/>
    </row>
    <row r="335" spans="1:67" ht="19.5" customHeight="1">
      <c r="A335" s="450"/>
      <c r="B335" s="450"/>
      <c r="C335" s="450"/>
      <c r="D335" s="450"/>
      <c r="E335" s="450"/>
      <c r="F335" s="450"/>
      <c r="G335" s="451"/>
      <c r="H335" s="450"/>
      <c r="I335" s="450"/>
      <c r="J335" s="451"/>
      <c r="K335" s="450"/>
      <c r="L335" s="451"/>
      <c r="M335" s="450"/>
      <c r="N335" s="451"/>
      <c r="O335" s="450"/>
      <c r="P335" s="451"/>
      <c r="Q335" s="452"/>
      <c r="R335" s="452"/>
      <c r="S335" s="452"/>
      <c r="T335" s="452"/>
      <c r="U335" s="450"/>
      <c r="V335" s="450"/>
      <c r="W335" s="451"/>
      <c r="X335" s="452"/>
      <c r="Y335" s="450"/>
      <c r="Z335" s="451"/>
      <c r="AA335" s="451"/>
      <c r="AB335" s="450"/>
      <c r="AC335" s="450"/>
      <c r="AD335" s="450"/>
      <c r="AE335" s="450"/>
      <c r="AF335" s="451"/>
      <c r="AG335" s="451"/>
      <c r="AH335" s="452"/>
      <c r="AI335" s="452"/>
      <c r="AJ335" s="452"/>
      <c r="AK335" s="452"/>
      <c r="AL335" s="452"/>
      <c r="AM335" s="452"/>
      <c r="AN335" s="450"/>
      <c r="AO335" s="450"/>
      <c r="AP335" s="451"/>
      <c r="AQ335" s="451"/>
      <c r="AR335" s="450"/>
      <c r="AS335" s="453"/>
      <c r="AT335" s="453"/>
      <c r="AU335" s="454"/>
      <c r="AV335" s="455"/>
      <c r="AW335" s="456"/>
      <c r="AX335" s="456"/>
      <c r="AY335" s="455"/>
      <c r="AZ335" s="456"/>
      <c r="BA335" s="454"/>
      <c r="BB335" s="454"/>
      <c r="BC335" s="454"/>
      <c r="BD335" s="454"/>
      <c r="BE335" s="454"/>
      <c r="BF335" s="454"/>
      <c r="BG335" s="455"/>
      <c r="BH335" s="455"/>
      <c r="BI335" s="455"/>
      <c r="BJ335" s="455"/>
      <c r="BK335" s="455"/>
      <c r="BL335" s="455"/>
      <c r="BM335" s="455"/>
      <c r="BN335" s="455"/>
      <c r="BO335" s="455"/>
    </row>
    <row r="336" spans="1:67" ht="19.5" customHeight="1">
      <c r="A336" s="450"/>
      <c r="B336" s="450"/>
      <c r="C336" s="450"/>
      <c r="D336" s="450"/>
      <c r="E336" s="450"/>
      <c r="F336" s="450"/>
      <c r="G336" s="451"/>
      <c r="H336" s="450"/>
      <c r="I336" s="450"/>
      <c r="J336" s="451"/>
      <c r="K336" s="450"/>
      <c r="L336" s="451"/>
      <c r="M336" s="450"/>
      <c r="N336" s="451"/>
      <c r="O336" s="450"/>
      <c r="P336" s="451"/>
      <c r="Q336" s="452"/>
      <c r="R336" s="452"/>
      <c r="S336" s="452"/>
      <c r="T336" s="452"/>
      <c r="U336" s="450"/>
      <c r="V336" s="450"/>
      <c r="W336" s="451"/>
      <c r="X336" s="452"/>
      <c r="Y336" s="450"/>
      <c r="Z336" s="451"/>
      <c r="AA336" s="451"/>
      <c r="AB336" s="450"/>
      <c r="AC336" s="450"/>
      <c r="AD336" s="450"/>
      <c r="AE336" s="450"/>
      <c r="AF336" s="451"/>
      <c r="AG336" s="451"/>
      <c r="AH336" s="452"/>
      <c r="AI336" s="452"/>
      <c r="AJ336" s="452"/>
      <c r="AK336" s="452"/>
      <c r="AL336" s="452"/>
      <c r="AM336" s="452"/>
      <c r="AN336" s="450"/>
      <c r="AO336" s="450"/>
      <c r="AP336" s="451"/>
      <c r="AQ336" s="451"/>
      <c r="AR336" s="450"/>
      <c r="AS336" s="453"/>
      <c r="AT336" s="453"/>
      <c r="AU336" s="454"/>
      <c r="AV336" s="455"/>
      <c r="AW336" s="456"/>
      <c r="AX336" s="456"/>
      <c r="AY336" s="455"/>
      <c r="AZ336" s="456"/>
      <c r="BA336" s="454"/>
      <c r="BB336" s="454"/>
      <c r="BC336" s="454"/>
      <c r="BD336" s="454"/>
      <c r="BE336" s="454"/>
      <c r="BF336" s="454"/>
      <c r="BG336" s="455"/>
      <c r="BH336" s="455"/>
      <c r="BI336" s="455"/>
      <c r="BJ336" s="455"/>
      <c r="BK336" s="455"/>
      <c r="BL336" s="455"/>
      <c r="BM336" s="455"/>
      <c r="BN336" s="455"/>
      <c r="BO336" s="455"/>
    </row>
    <row r="337" spans="1:67" ht="19.5" customHeight="1">
      <c r="A337" s="450"/>
      <c r="B337" s="450"/>
      <c r="C337" s="450"/>
      <c r="D337" s="450"/>
      <c r="E337" s="450"/>
      <c r="F337" s="450"/>
      <c r="G337" s="451"/>
      <c r="H337" s="450"/>
      <c r="I337" s="450"/>
      <c r="J337" s="451"/>
      <c r="K337" s="450"/>
      <c r="L337" s="451"/>
      <c r="M337" s="450"/>
      <c r="N337" s="451"/>
      <c r="O337" s="450"/>
      <c r="P337" s="451"/>
      <c r="Q337" s="452"/>
      <c r="R337" s="452"/>
      <c r="S337" s="452"/>
      <c r="T337" s="452"/>
      <c r="U337" s="450"/>
      <c r="V337" s="450"/>
      <c r="W337" s="451"/>
      <c r="X337" s="452"/>
      <c r="Y337" s="450"/>
      <c r="Z337" s="451"/>
      <c r="AA337" s="451"/>
      <c r="AB337" s="450"/>
      <c r="AC337" s="450"/>
      <c r="AD337" s="450"/>
      <c r="AE337" s="450"/>
      <c r="AF337" s="451"/>
      <c r="AG337" s="451"/>
      <c r="AH337" s="452"/>
      <c r="AI337" s="452"/>
      <c r="AJ337" s="452"/>
      <c r="AK337" s="452"/>
      <c r="AL337" s="452"/>
      <c r="AM337" s="452"/>
      <c r="AN337" s="450"/>
      <c r="AO337" s="450"/>
      <c r="AP337" s="451"/>
      <c r="AQ337" s="451"/>
      <c r="AR337" s="450"/>
      <c r="AS337" s="453"/>
      <c r="AT337" s="453"/>
      <c r="AU337" s="454"/>
      <c r="AV337" s="455"/>
      <c r="AW337" s="456"/>
      <c r="AX337" s="456"/>
      <c r="AY337" s="455"/>
      <c r="AZ337" s="456"/>
      <c r="BA337" s="454"/>
      <c r="BB337" s="454"/>
      <c r="BC337" s="454"/>
      <c r="BD337" s="454"/>
      <c r="BE337" s="454"/>
      <c r="BF337" s="454"/>
      <c r="BG337" s="455"/>
      <c r="BH337" s="455"/>
      <c r="BI337" s="455"/>
      <c r="BJ337" s="455"/>
      <c r="BK337" s="455"/>
      <c r="BL337" s="455"/>
      <c r="BM337" s="455"/>
      <c r="BN337" s="455"/>
      <c r="BO337" s="455"/>
    </row>
    <row r="338" spans="1:67" ht="19.5" customHeight="1">
      <c r="A338" s="450"/>
      <c r="B338" s="450"/>
      <c r="C338" s="450"/>
      <c r="D338" s="450"/>
      <c r="E338" s="450"/>
      <c r="F338" s="450"/>
      <c r="G338" s="451"/>
      <c r="H338" s="450"/>
      <c r="I338" s="450"/>
      <c r="J338" s="451"/>
      <c r="K338" s="450"/>
      <c r="L338" s="451"/>
      <c r="M338" s="450"/>
      <c r="N338" s="451"/>
      <c r="O338" s="450"/>
      <c r="P338" s="451"/>
      <c r="Q338" s="452"/>
      <c r="R338" s="452"/>
      <c r="S338" s="452"/>
      <c r="T338" s="452"/>
      <c r="U338" s="450"/>
      <c r="V338" s="450"/>
      <c r="W338" s="451"/>
      <c r="X338" s="452"/>
      <c r="Y338" s="450"/>
      <c r="Z338" s="451"/>
      <c r="AA338" s="451"/>
      <c r="AB338" s="450"/>
      <c r="AC338" s="450"/>
      <c r="AD338" s="450"/>
      <c r="AE338" s="450"/>
      <c r="AF338" s="451"/>
      <c r="AG338" s="451"/>
      <c r="AH338" s="452"/>
      <c r="AI338" s="452"/>
      <c r="AJ338" s="452"/>
      <c r="AK338" s="452"/>
      <c r="AL338" s="452"/>
      <c r="AM338" s="452"/>
      <c r="AN338" s="450"/>
      <c r="AO338" s="450"/>
      <c r="AP338" s="451"/>
      <c r="AQ338" s="451"/>
      <c r="AR338" s="450"/>
      <c r="AS338" s="453"/>
      <c r="AT338" s="453"/>
      <c r="AU338" s="454"/>
      <c r="AV338" s="455"/>
      <c r="AW338" s="456"/>
      <c r="AX338" s="456"/>
      <c r="AY338" s="455"/>
      <c r="AZ338" s="456"/>
      <c r="BA338" s="454"/>
      <c r="BB338" s="454"/>
      <c r="BC338" s="454"/>
      <c r="BD338" s="454"/>
      <c r="BE338" s="454"/>
      <c r="BF338" s="454"/>
      <c r="BG338" s="455"/>
      <c r="BH338" s="455"/>
      <c r="BI338" s="455"/>
      <c r="BJ338" s="455"/>
      <c r="BK338" s="455"/>
      <c r="BL338" s="455"/>
      <c r="BM338" s="455"/>
      <c r="BN338" s="455"/>
      <c r="BO338" s="455"/>
    </row>
    <row r="339" spans="1:67" ht="19.5" customHeight="1">
      <c r="A339" s="450"/>
      <c r="B339" s="450"/>
      <c r="C339" s="450"/>
      <c r="D339" s="450"/>
      <c r="E339" s="450"/>
      <c r="F339" s="450"/>
      <c r="G339" s="451"/>
      <c r="H339" s="450"/>
      <c r="I339" s="450"/>
      <c r="J339" s="451"/>
      <c r="K339" s="450"/>
      <c r="L339" s="451"/>
      <c r="M339" s="450"/>
      <c r="N339" s="451"/>
      <c r="O339" s="450"/>
      <c r="P339" s="451"/>
      <c r="Q339" s="452"/>
      <c r="R339" s="452"/>
      <c r="S339" s="452"/>
      <c r="T339" s="452"/>
      <c r="U339" s="450"/>
      <c r="V339" s="450"/>
      <c r="W339" s="451"/>
      <c r="X339" s="452"/>
      <c r="Y339" s="450"/>
      <c r="Z339" s="451"/>
      <c r="AA339" s="451"/>
      <c r="AB339" s="450"/>
      <c r="AC339" s="450"/>
      <c r="AD339" s="450"/>
      <c r="AE339" s="450"/>
      <c r="AF339" s="451"/>
      <c r="AG339" s="451"/>
      <c r="AH339" s="452"/>
      <c r="AI339" s="452"/>
      <c r="AJ339" s="452"/>
      <c r="AK339" s="452"/>
      <c r="AL339" s="452"/>
      <c r="AM339" s="452"/>
      <c r="AN339" s="450"/>
      <c r="AO339" s="450"/>
      <c r="AP339" s="451"/>
      <c r="AQ339" s="451"/>
      <c r="AR339" s="450"/>
      <c r="AS339" s="453"/>
      <c r="AT339" s="453"/>
      <c r="AU339" s="454"/>
      <c r="AV339" s="455"/>
      <c r="AW339" s="456"/>
      <c r="AX339" s="456"/>
      <c r="AY339" s="455"/>
      <c r="AZ339" s="456"/>
      <c r="BA339" s="454"/>
      <c r="BB339" s="454"/>
      <c r="BC339" s="454"/>
      <c r="BD339" s="454"/>
      <c r="BE339" s="454"/>
      <c r="BF339" s="454"/>
      <c r="BG339" s="455"/>
      <c r="BH339" s="455"/>
      <c r="BI339" s="455"/>
      <c r="BJ339" s="455"/>
      <c r="BK339" s="455"/>
      <c r="BL339" s="455"/>
      <c r="BM339" s="455"/>
      <c r="BN339" s="455"/>
      <c r="BO339" s="455"/>
    </row>
    <row r="340" spans="1:67" ht="19.5" customHeight="1">
      <c r="A340" s="450"/>
      <c r="B340" s="450"/>
      <c r="C340" s="450"/>
      <c r="D340" s="450"/>
      <c r="E340" s="450"/>
      <c r="F340" s="450"/>
      <c r="G340" s="451"/>
      <c r="H340" s="450"/>
      <c r="I340" s="450"/>
      <c r="J340" s="451"/>
      <c r="K340" s="450"/>
      <c r="L340" s="451"/>
      <c r="M340" s="450"/>
      <c r="N340" s="451"/>
      <c r="O340" s="450"/>
      <c r="P340" s="451"/>
      <c r="Q340" s="452"/>
      <c r="R340" s="452"/>
      <c r="S340" s="452"/>
      <c r="T340" s="452"/>
      <c r="U340" s="450"/>
      <c r="V340" s="450"/>
      <c r="W340" s="451"/>
      <c r="X340" s="452"/>
      <c r="Y340" s="450"/>
      <c r="Z340" s="451"/>
      <c r="AA340" s="451"/>
      <c r="AB340" s="450"/>
      <c r="AC340" s="450"/>
      <c r="AD340" s="450"/>
      <c r="AE340" s="450"/>
      <c r="AF340" s="451"/>
      <c r="AG340" s="451"/>
      <c r="AH340" s="452"/>
      <c r="AI340" s="452"/>
      <c r="AJ340" s="452"/>
      <c r="AK340" s="452"/>
      <c r="AL340" s="452"/>
      <c r="AM340" s="452"/>
      <c r="AN340" s="450"/>
      <c r="AO340" s="450"/>
      <c r="AP340" s="451"/>
      <c r="AQ340" s="451"/>
      <c r="AR340" s="450"/>
      <c r="AS340" s="453"/>
      <c r="AT340" s="453"/>
      <c r="AU340" s="454"/>
      <c r="AV340" s="455"/>
      <c r="AW340" s="456"/>
      <c r="AX340" s="456"/>
      <c r="AY340" s="455"/>
      <c r="AZ340" s="456"/>
      <c r="BA340" s="454"/>
      <c r="BB340" s="454"/>
      <c r="BC340" s="454"/>
      <c r="BD340" s="454"/>
      <c r="BE340" s="454"/>
      <c r="BF340" s="454"/>
      <c r="BG340" s="455"/>
      <c r="BH340" s="455"/>
      <c r="BI340" s="455"/>
      <c r="BJ340" s="455"/>
      <c r="BK340" s="455"/>
      <c r="BL340" s="455"/>
      <c r="BM340" s="455"/>
      <c r="BN340" s="455"/>
      <c r="BO340" s="455"/>
    </row>
    <row r="341" spans="1:67" ht="19.5" customHeight="1">
      <c r="A341" s="450"/>
      <c r="B341" s="450"/>
      <c r="C341" s="450"/>
      <c r="D341" s="450"/>
      <c r="E341" s="450"/>
      <c r="F341" s="450"/>
      <c r="G341" s="451"/>
      <c r="H341" s="450"/>
      <c r="I341" s="450"/>
      <c r="J341" s="451"/>
      <c r="K341" s="450"/>
      <c r="L341" s="451"/>
      <c r="M341" s="450"/>
      <c r="N341" s="451"/>
      <c r="O341" s="450"/>
      <c r="P341" s="451"/>
      <c r="Q341" s="452"/>
      <c r="R341" s="452"/>
      <c r="S341" s="452"/>
      <c r="T341" s="452"/>
      <c r="U341" s="450"/>
      <c r="V341" s="450"/>
      <c r="W341" s="451"/>
      <c r="X341" s="452"/>
      <c r="Y341" s="450"/>
      <c r="Z341" s="451"/>
      <c r="AA341" s="451"/>
      <c r="AB341" s="450"/>
      <c r="AC341" s="450"/>
      <c r="AD341" s="450"/>
      <c r="AE341" s="450"/>
      <c r="AF341" s="451"/>
      <c r="AG341" s="451"/>
      <c r="AH341" s="452"/>
      <c r="AI341" s="452"/>
      <c r="AJ341" s="452"/>
      <c r="AK341" s="452"/>
      <c r="AL341" s="452"/>
      <c r="AM341" s="452"/>
      <c r="AN341" s="450"/>
      <c r="AO341" s="450"/>
      <c r="AP341" s="451"/>
      <c r="AQ341" s="451"/>
      <c r="AR341" s="450"/>
      <c r="AS341" s="453"/>
      <c r="AT341" s="453"/>
      <c r="AU341" s="454"/>
      <c r="AV341" s="455"/>
      <c r="AW341" s="456"/>
      <c r="AX341" s="456"/>
      <c r="AY341" s="455"/>
      <c r="AZ341" s="456"/>
      <c r="BA341" s="454"/>
      <c r="BB341" s="454"/>
      <c r="BC341" s="454"/>
      <c r="BD341" s="454"/>
      <c r="BE341" s="454"/>
      <c r="BF341" s="454"/>
      <c r="BG341" s="455"/>
      <c r="BH341" s="455"/>
      <c r="BI341" s="455"/>
      <c r="BJ341" s="455"/>
      <c r="BK341" s="455"/>
      <c r="BL341" s="455"/>
      <c r="BM341" s="455"/>
      <c r="BN341" s="455"/>
      <c r="BO341" s="455"/>
    </row>
    <row r="342" spans="1:67" ht="19.5" customHeight="1">
      <c r="A342" s="450"/>
      <c r="B342" s="450"/>
      <c r="C342" s="450"/>
      <c r="D342" s="450"/>
      <c r="E342" s="450"/>
      <c r="F342" s="450"/>
      <c r="G342" s="451"/>
      <c r="H342" s="450"/>
      <c r="I342" s="450"/>
      <c r="J342" s="451"/>
      <c r="K342" s="450"/>
      <c r="L342" s="451"/>
      <c r="M342" s="450"/>
      <c r="N342" s="451"/>
      <c r="O342" s="450"/>
      <c r="P342" s="451"/>
      <c r="Q342" s="452"/>
      <c r="R342" s="452"/>
      <c r="S342" s="452"/>
      <c r="T342" s="452"/>
      <c r="U342" s="450"/>
      <c r="V342" s="450"/>
      <c r="W342" s="451"/>
      <c r="X342" s="452"/>
      <c r="Y342" s="450"/>
      <c r="Z342" s="451"/>
      <c r="AA342" s="451"/>
      <c r="AB342" s="450"/>
      <c r="AC342" s="450"/>
      <c r="AD342" s="450"/>
      <c r="AE342" s="450"/>
      <c r="AF342" s="451"/>
      <c r="AG342" s="451"/>
      <c r="AH342" s="452"/>
      <c r="AI342" s="452"/>
      <c r="AJ342" s="452"/>
      <c r="AK342" s="452"/>
      <c r="AL342" s="452"/>
      <c r="AM342" s="452"/>
      <c r="AN342" s="450"/>
      <c r="AO342" s="450"/>
      <c r="AP342" s="451"/>
      <c r="AQ342" s="451"/>
      <c r="AR342" s="450"/>
      <c r="AS342" s="453"/>
      <c r="AT342" s="453"/>
      <c r="AU342" s="454"/>
      <c r="AV342" s="455"/>
      <c r="AW342" s="456"/>
      <c r="AX342" s="456"/>
      <c r="AY342" s="455"/>
      <c r="AZ342" s="456"/>
      <c r="BA342" s="454"/>
      <c r="BB342" s="454"/>
      <c r="BC342" s="454"/>
      <c r="BD342" s="454"/>
      <c r="BE342" s="454"/>
      <c r="BF342" s="454"/>
      <c r="BG342" s="455"/>
      <c r="BH342" s="455"/>
      <c r="BI342" s="455"/>
      <c r="BJ342" s="455"/>
      <c r="BK342" s="455"/>
      <c r="BL342" s="455"/>
      <c r="BM342" s="455"/>
      <c r="BN342" s="455"/>
      <c r="BO342" s="455"/>
    </row>
    <row r="343" spans="1:67" ht="19.5" customHeight="1">
      <c r="A343" s="450"/>
      <c r="B343" s="450"/>
      <c r="C343" s="450"/>
      <c r="D343" s="450"/>
      <c r="E343" s="450"/>
      <c r="F343" s="450"/>
      <c r="G343" s="451"/>
      <c r="H343" s="450"/>
      <c r="I343" s="450"/>
      <c r="J343" s="451"/>
      <c r="K343" s="450"/>
      <c r="L343" s="451"/>
      <c r="M343" s="450"/>
      <c r="N343" s="451"/>
      <c r="O343" s="450"/>
      <c r="P343" s="451"/>
      <c r="Q343" s="452"/>
      <c r="R343" s="452"/>
      <c r="S343" s="452"/>
      <c r="T343" s="452"/>
      <c r="U343" s="450"/>
      <c r="V343" s="450"/>
      <c r="W343" s="451"/>
      <c r="X343" s="452"/>
      <c r="Y343" s="450"/>
      <c r="Z343" s="451"/>
      <c r="AA343" s="451"/>
      <c r="AB343" s="450"/>
      <c r="AC343" s="450"/>
      <c r="AD343" s="450"/>
      <c r="AE343" s="450"/>
      <c r="AF343" s="451"/>
      <c r="AG343" s="451"/>
      <c r="AH343" s="452"/>
      <c r="AI343" s="452"/>
      <c r="AJ343" s="452"/>
      <c r="AK343" s="452"/>
      <c r="AL343" s="452"/>
      <c r="AM343" s="452"/>
      <c r="AN343" s="450"/>
      <c r="AO343" s="450"/>
      <c r="AP343" s="451"/>
      <c r="AQ343" s="451"/>
      <c r="AR343" s="450"/>
      <c r="AS343" s="453"/>
      <c r="AT343" s="453"/>
      <c r="AU343" s="454"/>
      <c r="AV343" s="455"/>
      <c r="AW343" s="456"/>
      <c r="AX343" s="456"/>
      <c r="AY343" s="455"/>
      <c r="AZ343" s="456"/>
      <c r="BA343" s="454"/>
      <c r="BB343" s="454"/>
      <c r="BC343" s="454"/>
      <c r="BD343" s="454"/>
      <c r="BE343" s="454"/>
      <c r="BF343" s="454"/>
      <c r="BG343" s="455"/>
      <c r="BH343" s="455"/>
      <c r="BI343" s="455"/>
      <c r="BJ343" s="455"/>
      <c r="BK343" s="455"/>
      <c r="BL343" s="455"/>
      <c r="BM343" s="455"/>
      <c r="BN343" s="455"/>
      <c r="BO343" s="455"/>
    </row>
    <row r="344" spans="1:67" ht="19.5" customHeight="1">
      <c r="A344" s="450"/>
      <c r="B344" s="450"/>
      <c r="C344" s="450"/>
      <c r="D344" s="450"/>
      <c r="E344" s="450"/>
      <c r="F344" s="450"/>
      <c r="G344" s="451"/>
      <c r="H344" s="450"/>
      <c r="I344" s="450"/>
      <c r="J344" s="451"/>
      <c r="K344" s="450"/>
      <c r="L344" s="451"/>
      <c r="M344" s="450"/>
      <c r="N344" s="451"/>
      <c r="O344" s="450"/>
      <c r="P344" s="451"/>
      <c r="Q344" s="452"/>
      <c r="R344" s="452"/>
      <c r="S344" s="452"/>
      <c r="T344" s="452"/>
      <c r="U344" s="450"/>
      <c r="V344" s="450"/>
      <c r="W344" s="451"/>
      <c r="X344" s="452"/>
      <c r="Y344" s="450"/>
      <c r="Z344" s="451"/>
      <c r="AA344" s="451"/>
      <c r="AB344" s="450"/>
      <c r="AC344" s="450"/>
      <c r="AD344" s="450"/>
      <c r="AE344" s="450"/>
      <c r="AF344" s="451"/>
      <c r="AG344" s="451"/>
      <c r="AH344" s="452"/>
      <c r="AI344" s="452"/>
      <c r="AJ344" s="452"/>
      <c r="AK344" s="452"/>
      <c r="AL344" s="452"/>
      <c r="AM344" s="452"/>
      <c r="AN344" s="450"/>
      <c r="AO344" s="450"/>
      <c r="AP344" s="451"/>
      <c r="AQ344" s="451"/>
      <c r="AR344" s="450"/>
      <c r="AS344" s="453"/>
      <c r="AT344" s="453"/>
      <c r="AU344" s="454"/>
      <c r="AV344" s="455"/>
      <c r="AW344" s="456"/>
      <c r="AX344" s="456"/>
      <c r="AY344" s="455"/>
      <c r="AZ344" s="456"/>
      <c r="BA344" s="454"/>
      <c r="BB344" s="454"/>
      <c r="BC344" s="454"/>
      <c r="BD344" s="454"/>
      <c r="BE344" s="454"/>
      <c r="BF344" s="454"/>
      <c r="BG344" s="455"/>
      <c r="BH344" s="455"/>
      <c r="BI344" s="455"/>
      <c r="BJ344" s="455"/>
      <c r="BK344" s="455"/>
      <c r="BL344" s="455"/>
      <c r="BM344" s="455"/>
      <c r="BN344" s="455"/>
      <c r="BO344" s="455"/>
    </row>
    <row r="345" spans="1:67" ht="19.5" customHeight="1">
      <c r="A345" s="450"/>
      <c r="B345" s="450"/>
      <c r="C345" s="450"/>
      <c r="D345" s="450"/>
      <c r="E345" s="450"/>
      <c r="F345" s="450"/>
      <c r="G345" s="451"/>
      <c r="H345" s="450"/>
      <c r="I345" s="450"/>
      <c r="J345" s="451"/>
      <c r="K345" s="450"/>
      <c r="L345" s="451"/>
      <c r="M345" s="450"/>
      <c r="N345" s="451"/>
      <c r="O345" s="450"/>
      <c r="P345" s="451"/>
      <c r="Q345" s="452"/>
      <c r="R345" s="452"/>
      <c r="S345" s="452"/>
      <c r="T345" s="452"/>
      <c r="U345" s="450"/>
      <c r="V345" s="450"/>
      <c r="W345" s="451"/>
      <c r="X345" s="452"/>
      <c r="Y345" s="450"/>
      <c r="Z345" s="451"/>
      <c r="AA345" s="451"/>
      <c r="AB345" s="450"/>
      <c r="AC345" s="450"/>
      <c r="AD345" s="450"/>
      <c r="AE345" s="450"/>
      <c r="AF345" s="451"/>
      <c r="AG345" s="451"/>
      <c r="AH345" s="452"/>
      <c r="AI345" s="452"/>
      <c r="AJ345" s="452"/>
      <c r="AK345" s="452"/>
      <c r="AL345" s="452"/>
      <c r="AM345" s="452"/>
      <c r="AN345" s="450"/>
      <c r="AO345" s="450"/>
      <c r="AP345" s="451"/>
      <c r="AQ345" s="451"/>
      <c r="AR345" s="450"/>
      <c r="AS345" s="453"/>
      <c r="AT345" s="453"/>
      <c r="AU345" s="454"/>
      <c r="AV345" s="455"/>
      <c r="AW345" s="456"/>
      <c r="AX345" s="456"/>
      <c r="AY345" s="455"/>
      <c r="AZ345" s="456"/>
      <c r="BA345" s="454"/>
      <c r="BB345" s="454"/>
      <c r="BC345" s="454"/>
      <c r="BD345" s="454"/>
      <c r="BE345" s="454"/>
      <c r="BF345" s="454"/>
      <c r="BG345" s="455"/>
      <c r="BH345" s="455"/>
      <c r="BI345" s="455"/>
      <c r="BJ345" s="455"/>
      <c r="BK345" s="455"/>
      <c r="BL345" s="455"/>
      <c r="BM345" s="455"/>
      <c r="BN345" s="455"/>
      <c r="BO345" s="455"/>
    </row>
    <row r="346" spans="1:67" ht="19.5" customHeight="1">
      <c r="A346" s="450"/>
      <c r="B346" s="450"/>
      <c r="C346" s="450"/>
      <c r="D346" s="450"/>
      <c r="E346" s="450"/>
      <c r="F346" s="450"/>
      <c r="G346" s="451"/>
      <c r="H346" s="450"/>
      <c r="I346" s="450"/>
      <c r="J346" s="451"/>
      <c r="K346" s="450"/>
      <c r="L346" s="451"/>
      <c r="M346" s="450"/>
      <c r="N346" s="451"/>
      <c r="O346" s="450"/>
      <c r="P346" s="451"/>
      <c r="Q346" s="452"/>
      <c r="R346" s="452"/>
      <c r="S346" s="452"/>
      <c r="T346" s="452"/>
      <c r="U346" s="450"/>
      <c r="V346" s="450"/>
      <c r="W346" s="451"/>
      <c r="X346" s="452"/>
      <c r="Y346" s="450"/>
      <c r="Z346" s="451"/>
      <c r="AA346" s="451"/>
      <c r="AB346" s="450"/>
      <c r="AC346" s="450"/>
      <c r="AD346" s="450"/>
      <c r="AE346" s="450"/>
      <c r="AF346" s="451"/>
      <c r="AG346" s="451"/>
      <c r="AH346" s="452"/>
      <c r="AI346" s="452"/>
      <c r="AJ346" s="452"/>
      <c r="AK346" s="452"/>
      <c r="AL346" s="452"/>
      <c r="AM346" s="452"/>
      <c r="AN346" s="450"/>
      <c r="AO346" s="450"/>
      <c r="AP346" s="451"/>
      <c r="AQ346" s="451"/>
      <c r="AR346" s="450"/>
      <c r="AS346" s="453"/>
      <c r="AT346" s="453"/>
      <c r="AU346" s="454"/>
      <c r="AV346" s="455"/>
      <c r="AW346" s="456"/>
      <c r="AX346" s="456"/>
      <c r="AY346" s="455"/>
      <c r="AZ346" s="456"/>
      <c r="BA346" s="454"/>
      <c r="BB346" s="454"/>
      <c r="BC346" s="454"/>
      <c r="BD346" s="454"/>
      <c r="BE346" s="454"/>
      <c r="BF346" s="454"/>
      <c r="BG346" s="455"/>
      <c r="BH346" s="455"/>
      <c r="BI346" s="455"/>
      <c r="BJ346" s="455"/>
      <c r="BK346" s="455"/>
      <c r="BL346" s="455"/>
      <c r="BM346" s="455"/>
      <c r="BN346" s="455"/>
      <c r="BO346" s="455"/>
    </row>
    <row r="347" spans="1:67" ht="19.5" customHeight="1">
      <c r="A347" s="450"/>
      <c r="B347" s="450"/>
      <c r="C347" s="450"/>
      <c r="D347" s="450"/>
      <c r="E347" s="450"/>
      <c r="F347" s="450"/>
      <c r="G347" s="451"/>
      <c r="H347" s="450"/>
      <c r="I347" s="450"/>
      <c r="J347" s="451"/>
      <c r="K347" s="450"/>
      <c r="L347" s="451"/>
      <c r="M347" s="450"/>
      <c r="N347" s="451"/>
      <c r="O347" s="450"/>
      <c r="P347" s="451"/>
      <c r="Q347" s="452"/>
      <c r="R347" s="452"/>
      <c r="S347" s="452"/>
      <c r="T347" s="452"/>
      <c r="U347" s="450"/>
      <c r="V347" s="450"/>
      <c r="W347" s="451"/>
      <c r="X347" s="452"/>
      <c r="Y347" s="450"/>
      <c r="Z347" s="451"/>
      <c r="AA347" s="451"/>
      <c r="AB347" s="450"/>
      <c r="AC347" s="450"/>
      <c r="AD347" s="450"/>
      <c r="AE347" s="450"/>
      <c r="AF347" s="451"/>
      <c r="AG347" s="451"/>
      <c r="AH347" s="452"/>
      <c r="AI347" s="452"/>
      <c r="AJ347" s="452"/>
      <c r="AK347" s="452"/>
      <c r="AL347" s="452"/>
      <c r="AM347" s="452"/>
      <c r="AN347" s="450"/>
      <c r="AO347" s="450"/>
      <c r="AP347" s="451"/>
      <c r="AQ347" s="451"/>
      <c r="AR347" s="450"/>
      <c r="AS347" s="453"/>
      <c r="AT347" s="453"/>
      <c r="AU347" s="454"/>
      <c r="AV347" s="455"/>
      <c r="AW347" s="456"/>
      <c r="AX347" s="456"/>
      <c r="AY347" s="455"/>
      <c r="AZ347" s="456"/>
      <c r="BA347" s="454"/>
      <c r="BB347" s="454"/>
      <c r="BC347" s="454"/>
      <c r="BD347" s="454"/>
      <c r="BE347" s="454"/>
      <c r="BF347" s="454"/>
      <c r="BG347" s="455"/>
      <c r="BH347" s="455"/>
      <c r="BI347" s="455"/>
      <c r="BJ347" s="455"/>
      <c r="BK347" s="455"/>
      <c r="BL347" s="455"/>
      <c r="BM347" s="455"/>
      <c r="BN347" s="455"/>
      <c r="BO347" s="455"/>
    </row>
    <row r="348" spans="1:67" ht="19.5" customHeight="1">
      <c r="A348" s="450"/>
      <c r="B348" s="450"/>
      <c r="C348" s="450"/>
      <c r="D348" s="450"/>
      <c r="E348" s="450"/>
      <c r="F348" s="450"/>
      <c r="G348" s="451"/>
      <c r="H348" s="450"/>
      <c r="I348" s="450"/>
      <c r="J348" s="451"/>
      <c r="K348" s="450"/>
      <c r="L348" s="451"/>
      <c r="M348" s="450"/>
      <c r="N348" s="451"/>
      <c r="O348" s="450"/>
      <c r="P348" s="451"/>
      <c r="Q348" s="452"/>
      <c r="R348" s="452"/>
      <c r="S348" s="452"/>
      <c r="T348" s="452"/>
      <c r="U348" s="450"/>
      <c r="V348" s="450"/>
      <c r="W348" s="451"/>
      <c r="X348" s="452"/>
      <c r="Y348" s="450"/>
      <c r="Z348" s="451"/>
      <c r="AA348" s="451"/>
      <c r="AB348" s="450"/>
      <c r="AC348" s="450"/>
      <c r="AD348" s="450"/>
      <c r="AE348" s="450"/>
      <c r="AF348" s="451"/>
      <c r="AG348" s="451"/>
      <c r="AH348" s="452"/>
      <c r="AI348" s="452"/>
      <c r="AJ348" s="452"/>
      <c r="AK348" s="452"/>
      <c r="AL348" s="452"/>
      <c r="AM348" s="452"/>
      <c r="AN348" s="450"/>
      <c r="AO348" s="450"/>
      <c r="AP348" s="451"/>
      <c r="AQ348" s="451"/>
      <c r="AR348" s="450"/>
      <c r="AS348" s="453"/>
      <c r="AT348" s="453"/>
      <c r="AU348" s="454"/>
      <c r="AV348" s="455"/>
      <c r="AW348" s="456"/>
      <c r="AX348" s="456"/>
      <c r="AY348" s="455"/>
      <c r="AZ348" s="456"/>
      <c r="BA348" s="454"/>
      <c r="BB348" s="454"/>
      <c r="BC348" s="454"/>
      <c r="BD348" s="454"/>
      <c r="BE348" s="454"/>
      <c r="BF348" s="454"/>
      <c r="BG348" s="455"/>
      <c r="BH348" s="455"/>
      <c r="BI348" s="455"/>
      <c r="BJ348" s="455"/>
      <c r="BK348" s="455"/>
      <c r="BL348" s="455"/>
      <c r="BM348" s="455"/>
      <c r="BN348" s="455"/>
      <c r="BO348" s="455"/>
    </row>
    <row r="349" spans="1:67" ht="19.5" customHeight="1">
      <c r="A349" s="450"/>
      <c r="B349" s="450"/>
      <c r="C349" s="450"/>
      <c r="D349" s="450"/>
      <c r="E349" s="450"/>
      <c r="F349" s="450"/>
      <c r="G349" s="451"/>
      <c r="H349" s="450"/>
      <c r="I349" s="450"/>
      <c r="J349" s="451"/>
      <c r="K349" s="450"/>
      <c r="L349" s="451"/>
      <c r="M349" s="450"/>
      <c r="N349" s="451"/>
      <c r="O349" s="450"/>
      <c r="P349" s="451"/>
      <c r="Q349" s="452"/>
      <c r="R349" s="452"/>
      <c r="S349" s="452"/>
      <c r="T349" s="452"/>
      <c r="U349" s="450"/>
      <c r="V349" s="450"/>
      <c r="W349" s="451"/>
      <c r="X349" s="452"/>
      <c r="Y349" s="450"/>
      <c r="Z349" s="451"/>
      <c r="AA349" s="451"/>
      <c r="AB349" s="450"/>
      <c r="AC349" s="450"/>
      <c r="AD349" s="450"/>
      <c r="AE349" s="450"/>
      <c r="AF349" s="451"/>
      <c r="AG349" s="451"/>
      <c r="AH349" s="452"/>
      <c r="AI349" s="452"/>
      <c r="AJ349" s="452"/>
      <c r="AK349" s="452"/>
      <c r="AL349" s="452"/>
      <c r="AM349" s="452"/>
      <c r="AN349" s="450"/>
      <c r="AO349" s="450"/>
      <c r="AP349" s="451"/>
      <c r="AQ349" s="451"/>
      <c r="AR349" s="450"/>
      <c r="AS349" s="453"/>
      <c r="AT349" s="453"/>
      <c r="AU349" s="454"/>
      <c r="AV349" s="455"/>
      <c r="AW349" s="456"/>
      <c r="AX349" s="456"/>
      <c r="AY349" s="455"/>
      <c r="AZ349" s="456"/>
      <c r="BA349" s="454"/>
      <c r="BB349" s="454"/>
      <c r="BC349" s="454"/>
      <c r="BD349" s="454"/>
      <c r="BE349" s="454"/>
      <c r="BF349" s="454"/>
      <c r="BG349" s="455"/>
      <c r="BH349" s="455"/>
      <c r="BI349" s="455"/>
      <c r="BJ349" s="455"/>
      <c r="BK349" s="455"/>
      <c r="BL349" s="455"/>
      <c r="BM349" s="455"/>
      <c r="BN349" s="455"/>
      <c r="BO349" s="455"/>
    </row>
    <row r="350" spans="1:67" ht="19.5" customHeight="1">
      <c r="A350" s="450"/>
      <c r="B350" s="450"/>
      <c r="C350" s="450"/>
      <c r="D350" s="450"/>
      <c r="E350" s="450"/>
      <c r="F350" s="450"/>
      <c r="G350" s="451"/>
      <c r="H350" s="450"/>
      <c r="I350" s="450"/>
      <c r="J350" s="451"/>
      <c r="K350" s="450"/>
      <c r="L350" s="451"/>
      <c r="M350" s="450"/>
      <c r="N350" s="451"/>
      <c r="O350" s="450"/>
      <c r="P350" s="451"/>
      <c r="Q350" s="452"/>
      <c r="R350" s="452"/>
      <c r="S350" s="452"/>
      <c r="T350" s="452"/>
      <c r="U350" s="450"/>
      <c r="V350" s="450"/>
      <c r="W350" s="451"/>
      <c r="X350" s="452"/>
      <c r="Y350" s="450"/>
      <c r="Z350" s="451"/>
      <c r="AA350" s="451"/>
      <c r="AB350" s="450"/>
      <c r="AC350" s="450"/>
      <c r="AD350" s="450"/>
      <c r="AE350" s="450"/>
      <c r="AF350" s="451"/>
      <c r="AG350" s="451"/>
      <c r="AH350" s="452"/>
      <c r="AI350" s="452"/>
      <c r="AJ350" s="452"/>
      <c r="AK350" s="452"/>
      <c r="AL350" s="452"/>
      <c r="AM350" s="452"/>
      <c r="AN350" s="450"/>
      <c r="AO350" s="450"/>
      <c r="AP350" s="451"/>
      <c r="AQ350" s="451"/>
      <c r="AR350" s="450"/>
      <c r="AS350" s="453"/>
      <c r="AT350" s="453"/>
      <c r="AU350" s="454"/>
      <c r="AV350" s="455"/>
      <c r="AW350" s="456"/>
      <c r="AX350" s="456"/>
      <c r="AY350" s="455"/>
      <c r="AZ350" s="456"/>
      <c r="BA350" s="454"/>
      <c r="BB350" s="454"/>
      <c r="BC350" s="454"/>
      <c r="BD350" s="454"/>
      <c r="BE350" s="454"/>
      <c r="BF350" s="454"/>
      <c r="BG350" s="455"/>
      <c r="BH350" s="455"/>
      <c r="BI350" s="455"/>
      <c r="BJ350" s="455"/>
      <c r="BK350" s="455"/>
      <c r="BL350" s="455"/>
      <c r="BM350" s="455"/>
      <c r="BN350" s="455"/>
      <c r="BO350" s="455"/>
    </row>
    <row r="351" spans="1:67" ht="19.5" customHeight="1">
      <c r="A351" s="450"/>
      <c r="B351" s="450"/>
      <c r="C351" s="450"/>
      <c r="D351" s="450"/>
      <c r="E351" s="450"/>
      <c r="F351" s="450"/>
      <c r="G351" s="451"/>
      <c r="H351" s="450"/>
      <c r="I351" s="450"/>
      <c r="J351" s="451"/>
      <c r="K351" s="450"/>
      <c r="L351" s="451"/>
      <c r="M351" s="450"/>
      <c r="N351" s="451"/>
      <c r="O351" s="450"/>
      <c r="P351" s="451"/>
      <c r="Q351" s="452"/>
      <c r="R351" s="452"/>
      <c r="S351" s="452"/>
      <c r="T351" s="452"/>
      <c r="U351" s="450"/>
      <c r="V351" s="450"/>
      <c r="W351" s="451"/>
      <c r="X351" s="452"/>
      <c r="Y351" s="450"/>
      <c r="Z351" s="451"/>
      <c r="AA351" s="451"/>
      <c r="AB351" s="450"/>
      <c r="AC351" s="450"/>
      <c r="AD351" s="450"/>
      <c r="AE351" s="450"/>
      <c r="AF351" s="451"/>
      <c r="AG351" s="451"/>
      <c r="AH351" s="452"/>
      <c r="AI351" s="452"/>
      <c r="AJ351" s="452"/>
      <c r="AK351" s="452"/>
      <c r="AL351" s="452"/>
      <c r="AM351" s="452"/>
      <c r="AN351" s="450"/>
      <c r="AO351" s="450"/>
      <c r="AP351" s="451"/>
      <c r="AQ351" s="451"/>
      <c r="AR351" s="450"/>
      <c r="AS351" s="453"/>
      <c r="AT351" s="453"/>
      <c r="AU351" s="454"/>
      <c r="AV351" s="455"/>
      <c r="AW351" s="456"/>
      <c r="AX351" s="456"/>
      <c r="AY351" s="455"/>
      <c r="AZ351" s="456"/>
      <c r="BA351" s="454"/>
      <c r="BB351" s="454"/>
      <c r="BC351" s="454"/>
      <c r="BD351" s="454"/>
      <c r="BE351" s="454"/>
      <c r="BF351" s="454"/>
      <c r="BG351" s="455"/>
      <c r="BH351" s="455"/>
      <c r="BI351" s="455"/>
      <c r="BJ351" s="455"/>
      <c r="BK351" s="455"/>
      <c r="BL351" s="455"/>
      <c r="BM351" s="455"/>
      <c r="BN351" s="455"/>
      <c r="BO351" s="455"/>
    </row>
    <row r="352" spans="1:67" ht="19.5" customHeight="1">
      <c r="A352" s="450"/>
      <c r="B352" s="450"/>
      <c r="C352" s="450"/>
      <c r="D352" s="450"/>
      <c r="E352" s="450"/>
      <c r="F352" s="450"/>
      <c r="G352" s="451"/>
      <c r="H352" s="450"/>
      <c r="I352" s="450"/>
      <c r="J352" s="451"/>
      <c r="K352" s="450"/>
      <c r="L352" s="451"/>
      <c r="M352" s="450"/>
      <c r="N352" s="451"/>
      <c r="O352" s="450"/>
      <c r="P352" s="451"/>
      <c r="Q352" s="452"/>
      <c r="R352" s="452"/>
      <c r="S352" s="452"/>
      <c r="T352" s="452"/>
      <c r="U352" s="450"/>
      <c r="V352" s="450"/>
      <c r="W352" s="451"/>
      <c r="X352" s="452"/>
      <c r="Y352" s="450"/>
      <c r="Z352" s="451"/>
      <c r="AA352" s="451"/>
      <c r="AB352" s="450"/>
      <c r="AC352" s="450"/>
      <c r="AD352" s="450"/>
      <c r="AE352" s="450"/>
      <c r="AF352" s="451"/>
      <c r="AG352" s="451"/>
      <c r="AH352" s="452"/>
      <c r="AI352" s="452"/>
      <c r="AJ352" s="452"/>
      <c r="AK352" s="452"/>
      <c r="AL352" s="452"/>
      <c r="AM352" s="452"/>
      <c r="AN352" s="450"/>
      <c r="AO352" s="450"/>
      <c r="AP352" s="451"/>
      <c r="AQ352" s="451"/>
      <c r="AR352" s="450"/>
      <c r="AS352" s="453"/>
      <c r="AT352" s="453"/>
      <c r="AU352" s="454"/>
      <c r="AV352" s="455"/>
      <c r="AW352" s="456"/>
      <c r="AX352" s="456"/>
      <c r="AY352" s="455"/>
      <c r="AZ352" s="456"/>
      <c r="BA352" s="454"/>
      <c r="BB352" s="454"/>
      <c r="BC352" s="454"/>
      <c r="BD352" s="454"/>
      <c r="BE352" s="454"/>
      <c r="BF352" s="454"/>
      <c r="BG352" s="455"/>
      <c r="BH352" s="455"/>
      <c r="BI352" s="455"/>
      <c r="BJ352" s="455"/>
      <c r="BK352" s="455"/>
      <c r="BL352" s="455"/>
      <c r="BM352" s="455"/>
      <c r="BN352" s="455"/>
      <c r="BO352" s="455"/>
    </row>
    <row r="353" spans="1:67" ht="19.5" customHeight="1">
      <c r="A353" s="450"/>
      <c r="B353" s="450"/>
      <c r="C353" s="450"/>
      <c r="D353" s="450"/>
      <c r="E353" s="450"/>
      <c r="F353" s="450"/>
      <c r="G353" s="451"/>
      <c r="H353" s="450"/>
      <c r="I353" s="450"/>
      <c r="J353" s="451"/>
      <c r="K353" s="450"/>
      <c r="L353" s="451"/>
      <c r="M353" s="450"/>
      <c r="N353" s="451"/>
      <c r="O353" s="450"/>
      <c r="P353" s="451"/>
      <c r="Q353" s="452"/>
      <c r="R353" s="452"/>
      <c r="S353" s="452"/>
      <c r="T353" s="452"/>
      <c r="U353" s="450"/>
      <c r="V353" s="450"/>
      <c r="W353" s="451"/>
      <c r="X353" s="452"/>
      <c r="Y353" s="450"/>
      <c r="Z353" s="451"/>
      <c r="AA353" s="451"/>
      <c r="AB353" s="450"/>
      <c r="AC353" s="450"/>
      <c r="AD353" s="450"/>
      <c r="AE353" s="450"/>
      <c r="AF353" s="451"/>
      <c r="AG353" s="451"/>
      <c r="AH353" s="452"/>
      <c r="AI353" s="452"/>
      <c r="AJ353" s="452"/>
      <c r="AK353" s="452"/>
      <c r="AL353" s="452"/>
      <c r="AM353" s="452"/>
      <c r="AN353" s="450"/>
      <c r="AO353" s="450"/>
      <c r="AP353" s="451"/>
      <c r="AQ353" s="451"/>
      <c r="AR353" s="450"/>
      <c r="AS353" s="453"/>
      <c r="AT353" s="453"/>
      <c r="AU353" s="454"/>
      <c r="AV353" s="455"/>
      <c r="AW353" s="456"/>
      <c r="AX353" s="456"/>
      <c r="AY353" s="455"/>
      <c r="AZ353" s="456"/>
      <c r="BA353" s="454"/>
      <c r="BB353" s="454"/>
      <c r="BC353" s="454"/>
      <c r="BD353" s="454"/>
      <c r="BE353" s="454"/>
      <c r="BF353" s="454"/>
      <c r="BG353" s="455"/>
      <c r="BH353" s="455"/>
      <c r="BI353" s="455"/>
      <c r="BJ353" s="455"/>
      <c r="BK353" s="455"/>
      <c r="BL353" s="455"/>
      <c r="BM353" s="455"/>
      <c r="BN353" s="455"/>
      <c r="BO353" s="455"/>
    </row>
    <row r="354" spans="1:67" ht="19.5" customHeight="1">
      <c r="A354" s="450"/>
      <c r="B354" s="450"/>
      <c r="C354" s="450"/>
      <c r="D354" s="450"/>
      <c r="E354" s="450"/>
      <c r="F354" s="450"/>
      <c r="G354" s="451"/>
      <c r="H354" s="450"/>
      <c r="I354" s="450"/>
      <c r="J354" s="451"/>
      <c r="K354" s="450"/>
      <c r="L354" s="451"/>
      <c r="M354" s="450"/>
      <c r="N354" s="451"/>
      <c r="O354" s="450"/>
      <c r="P354" s="451"/>
      <c r="Q354" s="452"/>
      <c r="R354" s="452"/>
      <c r="S354" s="452"/>
      <c r="T354" s="452"/>
      <c r="U354" s="450"/>
      <c r="V354" s="450"/>
      <c r="W354" s="451"/>
      <c r="X354" s="452"/>
      <c r="Y354" s="450"/>
      <c r="Z354" s="451"/>
      <c r="AA354" s="451"/>
      <c r="AB354" s="450"/>
      <c r="AC354" s="450"/>
      <c r="AD354" s="450"/>
      <c r="AE354" s="450"/>
      <c r="AF354" s="451"/>
      <c r="AG354" s="451"/>
      <c r="AH354" s="452"/>
      <c r="AI354" s="452"/>
      <c r="AJ354" s="452"/>
      <c r="AK354" s="452"/>
      <c r="AL354" s="452"/>
      <c r="AM354" s="452"/>
      <c r="AN354" s="450"/>
      <c r="AO354" s="450"/>
      <c r="AP354" s="451"/>
      <c r="AQ354" s="451"/>
      <c r="AR354" s="450"/>
      <c r="AS354" s="453"/>
      <c r="AT354" s="453"/>
      <c r="AU354" s="454"/>
      <c r="AV354" s="455"/>
      <c r="AW354" s="456"/>
      <c r="AX354" s="456"/>
      <c r="AY354" s="455"/>
      <c r="AZ354" s="456"/>
      <c r="BA354" s="454"/>
      <c r="BB354" s="454"/>
      <c r="BC354" s="454"/>
      <c r="BD354" s="454"/>
      <c r="BE354" s="454"/>
      <c r="BF354" s="454"/>
      <c r="BG354" s="455"/>
      <c r="BH354" s="455"/>
      <c r="BI354" s="455"/>
      <c r="BJ354" s="455"/>
      <c r="BK354" s="455"/>
      <c r="BL354" s="455"/>
      <c r="BM354" s="455"/>
      <c r="BN354" s="455"/>
      <c r="BO354" s="455"/>
    </row>
    <row r="355" spans="1:67" ht="19.5" customHeight="1">
      <c r="A355" s="450"/>
      <c r="B355" s="450"/>
      <c r="C355" s="450"/>
      <c r="D355" s="450"/>
      <c r="E355" s="450"/>
      <c r="F355" s="450"/>
      <c r="G355" s="451"/>
      <c r="H355" s="450"/>
      <c r="I355" s="450"/>
      <c r="J355" s="451"/>
      <c r="K355" s="450"/>
      <c r="L355" s="451"/>
      <c r="M355" s="450"/>
      <c r="N355" s="451"/>
      <c r="O355" s="450"/>
      <c r="P355" s="451"/>
      <c r="Q355" s="452"/>
      <c r="R355" s="452"/>
      <c r="S355" s="452"/>
      <c r="T355" s="452"/>
      <c r="U355" s="450"/>
      <c r="V355" s="450"/>
      <c r="W355" s="451"/>
      <c r="X355" s="452"/>
      <c r="Y355" s="450"/>
      <c r="Z355" s="451"/>
      <c r="AA355" s="451"/>
      <c r="AB355" s="450"/>
      <c r="AC355" s="450"/>
      <c r="AD355" s="450"/>
      <c r="AE355" s="450"/>
      <c r="AF355" s="451"/>
      <c r="AG355" s="451"/>
      <c r="AH355" s="452"/>
      <c r="AI355" s="452"/>
      <c r="AJ355" s="452"/>
      <c r="AK355" s="452"/>
      <c r="AL355" s="452"/>
      <c r="AM355" s="452"/>
      <c r="AN355" s="450"/>
      <c r="AO355" s="450"/>
      <c r="AP355" s="451"/>
      <c r="AQ355" s="451"/>
      <c r="AR355" s="450"/>
      <c r="AS355" s="453"/>
      <c r="AT355" s="453"/>
      <c r="AU355" s="454"/>
      <c r="AV355" s="455"/>
      <c r="AW355" s="456"/>
      <c r="AX355" s="456"/>
      <c r="AY355" s="455"/>
      <c r="AZ355" s="456"/>
      <c r="BA355" s="454"/>
      <c r="BB355" s="454"/>
      <c r="BC355" s="454"/>
      <c r="BD355" s="454"/>
      <c r="BE355" s="454"/>
      <c r="BF355" s="454"/>
      <c r="BG355" s="455"/>
      <c r="BH355" s="455"/>
      <c r="BI355" s="455"/>
      <c r="BJ355" s="455"/>
      <c r="BK355" s="455"/>
      <c r="BL355" s="455"/>
      <c r="BM355" s="455"/>
      <c r="BN355" s="455"/>
      <c r="BO355" s="455"/>
    </row>
    <row r="356" spans="1:67" ht="19.5" customHeight="1">
      <c r="A356" s="450"/>
      <c r="B356" s="450"/>
      <c r="C356" s="450"/>
      <c r="D356" s="450"/>
      <c r="E356" s="450"/>
      <c r="F356" s="450"/>
      <c r="G356" s="451"/>
      <c r="H356" s="450"/>
      <c r="I356" s="450"/>
      <c r="J356" s="451"/>
      <c r="K356" s="450"/>
      <c r="L356" s="451"/>
      <c r="M356" s="450"/>
      <c r="N356" s="451"/>
      <c r="O356" s="450"/>
      <c r="P356" s="451"/>
      <c r="Q356" s="452"/>
      <c r="R356" s="452"/>
      <c r="S356" s="452"/>
      <c r="T356" s="452"/>
      <c r="U356" s="450"/>
      <c r="V356" s="450"/>
      <c r="W356" s="451"/>
      <c r="X356" s="452"/>
      <c r="Y356" s="450"/>
      <c r="Z356" s="451"/>
      <c r="AA356" s="451"/>
      <c r="AB356" s="450"/>
      <c r="AC356" s="450"/>
      <c r="AD356" s="450"/>
      <c r="AE356" s="450"/>
      <c r="AF356" s="451"/>
      <c r="AG356" s="451"/>
      <c r="AH356" s="452"/>
      <c r="AI356" s="452"/>
      <c r="AJ356" s="452"/>
      <c r="AK356" s="452"/>
      <c r="AL356" s="452"/>
      <c r="AM356" s="452"/>
      <c r="AN356" s="450"/>
      <c r="AO356" s="450"/>
      <c r="AP356" s="451"/>
      <c r="AQ356" s="451"/>
      <c r="AR356" s="450"/>
      <c r="AS356" s="453"/>
      <c r="AT356" s="453"/>
      <c r="AU356" s="454"/>
      <c r="AV356" s="455"/>
      <c r="AW356" s="456"/>
      <c r="AX356" s="456"/>
      <c r="AY356" s="455"/>
      <c r="AZ356" s="456"/>
      <c r="BA356" s="454"/>
      <c r="BB356" s="454"/>
      <c r="BC356" s="454"/>
      <c r="BD356" s="454"/>
      <c r="BE356" s="454"/>
      <c r="BF356" s="454"/>
      <c r="BG356" s="455"/>
      <c r="BH356" s="455"/>
      <c r="BI356" s="455"/>
      <c r="BJ356" s="455"/>
      <c r="BK356" s="455"/>
      <c r="BL356" s="455"/>
      <c r="BM356" s="455"/>
      <c r="BN356" s="455"/>
      <c r="BO356" s="455"/>
    </row>
    <row r="357" spans="1:67" ht="19.5" customHeight="1">
      <c r="A357" s="450"/>
      <c r="B357" s="450"/>
      <c r="C357" s="450"/>
      <c r="D357" s="450"/>
      <c r="E357" s="450"/>
      <c r="F357" s="450"/>
      <c r="G357" s="451"/>
      <c r="H357" s="450"/>
      <c r="I357" s="450"/>
      <c r="J357" s="451"/>
      <c r="K357" s="450"/>
      <c r="L357" s="451"/>
      <c r="M357" s="450"/>
      <c r="N357" s="451"/>
      <c r="O357" s="450"/>
      <c r="P357" s="451"/>
      <c r="Q357" s="452"/>
      <c r="R357" s="452"/>
      <c r="S357" s="452"/>
      <c r="T357" s="452"/>
      <c r="U357" s="450"/>
      <c r="V357" s="450"/>
      <c r="W357" s="451"/>
      <c r="X357" s="452"/>
      <c r="Y357" s="450"/>
      <c r="Z357" s="451"/>
      <c r="AA357" s="451"/>
      <c r="AB357" s="450"/>
      <c r="AC357" s="450"/>
      <c r="AD357" s="450"/>
      <c r="AE357" s="450"/>
      <c r="AF357" s="451"/>
      <c r="AG357" s="451"/>
      <c r="AH357" s="452"/>
      <c r="AI357" s="452"/>
      <c r="AJ357" s="452"/>
      <c r="AK357" s="452"/>
      <c r="AL357" s="452"/>
      <c r="AM357" s="452"/>
      <c r="AN357" s="450"/>
      <c r="AO357" s="450"/>
      <c r="AP357" s="451"/>
      <c r="AQ357" s="451"/>
      <c r="AR357" s="450"/>
      <c r="AS357" s="453"/>
      <c r="AT357" s="453"/>
      <c r="AU357" s="454"/>
      <c r="AV357" s="455"/>
      <c r="AW357" s="456"/>
      <c r="AX357" s="456"/>
      <c r="AY357" s="455"/>
      <c r="AZ357" s="456"/>
      <c r="BA357" s="454"/>
      <c r="BB357" s="454"/>
      <c r="BC357" s="454"/>
      <c r="BD357" s="454"/>
      <c r="BE357" s="454"/>
      <c r="BF357" s="454"/>
      <c r="BG357" s="455"/>
      <c r="BH357" s="455"/>
      <c r="BI357" s="455"/>
      <c r="BJ357" s="455"/>
      <c r="BK357" s="455"/>
      <c r="BL357" s="455"/>
      <c r="BM357" s="455"/>
      <c r="BN357" s="455"/>
      <c r="BO357" s="455"/>
    </row>
    <row r="358" spans="1:67" ht="19.5" customHeight="1">
      <c r="A358" s="450"/>
      <c r="B358" s="450"/>
      <c r="C358" s="450"/>
      <c r="D358" s="450"/>
      <c r="E358" s="450"/>
      <c r="F358" s="450"/>
      <c r="G358" s="451"/>
      <c r="H358" s="450"/>
      <c r="I358" s="450"/>
      <c r="J358" s="451"/>
      <c r="K358" s="450"/>
      <c r="L358" s="451"/>
      <c r="M358" s="450"/>
      <c r="N358" s="451"/>
      <c r="O358" s="450"/>
      <c r="P358" s="451"/>
      <c r="Q358" s="452"/>
      <c r="R358" s="452"/>
      <c r="S358" s="452"/>
      <c r="T358" s="452"/>
      <c r="U358" s="450"/>
      <c r="V358" s="450"/>
      <c r="W358" s="451"/>
      <c r="X358" s="452"/>
      <c r="Y358" s="450"/>
      <c r="Z358" s="451"/>
      <c r="AA358" s="451"/>
      <c r="AB358" s="450"/>
      <c r="AC358" s="450"/>
      <c r="AD358" s="450"/>
      <c r="AE358" s="450"/>
      <c r="AF358" s="451"/>
      <c r="AG358" s="451"/>
      <c r="AH358" s="452"/>
      <c r="AI358" s="452"/>
      <c r="AJ358" s="452"/>
      <c r="AK358" s="452"/>
      <c r="AL358" s="452"/>
      <c r="AM358" s="452"/>
      <c r="AN358" s="450"/>
      <c r="AO358" s="450"/>
      <c r="AP358" s="451"/>
      <c r="AQ358" s="451"/>
      <c r="AR358" s="450"/>
      <c r="AS358" s="453"/>
      <c r="AT358" s="453"/>
      <c r="AU358" s="454"/>
      <c r="AV358" s="455"/>
      <c r="AW358" s="456"/>
      <c r="AX358" s="456"/>
      <c r="AY358" s="455"/>
      <c r="AZ358" s="456"/>
      <c r="BA358" s="454"/>
      <c r="BB358" s="454"/>
      <c r="BC358" s="454"/>
      <c r="BD358" s="454"/>
      <c r="BE358" s="454"/>
      <c r="BF358" s="454"/>
      <c r="BG358" s="455"/>
      <c r="BH358" s="455"/>
      <c r="BI358" s="455"/>
      <c r="BJ358" s="455"/>
      <c r="BK358" s="455"/>
      <c r="BL358" s="455"/>
      <c r="BM358" s="455"/>
      <c r="BN358" s="455"/>
      <c r="BO358" s="455"/>
    </row>
    <row r="359" spans="1:67" ht="19.5" customHeight="1">
      <c r="A359" s="450"/>
      <c r="B359" s="450"/>
      <c r="C359" s="450"/>
      <c r="D359" s="450"/>
      <c r="E359" s="450"/>
      <c r="F359" s="450"/>
      <c r="G359" s="451"/>
      <c r="H359" s="450"/>
      <c r="I359" s="450"/>
      <c r="J359" s="451"/>
      <c r="K359" s="450"/>
      <c r="L359" s="451"/>
      <c r="M359" s="450"/>
      <c r="N359" s="451"/>
      <c r="O359" s="450"/>
      <c r="P359" s="451"/>
      <c r="Q359" s="452"/>
      <c r="R359" s="452"/>
      <c r="S359" s="452"/>
      <c r="T359" s="452"/>
      <c r="U359" s="450"/>
      <c r="V359" s="450"/>
      <c r="W359" s="451"/>
      <c r="X359" s="452"/>
      <c r="Y359" s="450"/>
      <c r="Z359" s="451"/>
      <c r="AA359" s="451"/>
      <c r="AB359" s="450"/>
      <c r="AC359" s="450"/>
      <c r="AD359" s="450"/>
      <c r="AE359" s="450"/>
      <c r="AF359" s="451"/>
      <c r="AG359" s="451"/>
      <c r="AH359" s="452"/>
      <c r="AI359" s="452"/>
      <c r="AJ359" s="452"/>
      <c r="AK359" s="452"/>
      <c r="AL359" s="452"/>
      <c r="AM359" s="452"/>
      <c r="AN359" s="450"/>
      <c r="AO359" s="450"/>
      <c r="AP359" s="451"/>
      <c r="AQ359" s="451"/>
      <c r="AR359" s="450"/>
      <c r="AS359" s="453"/>
      <c r="AT359" s="453"/>
      <c r="AU359" s="454"/>
      <c r="AV359" s="455"/>
      <c r="AW359" s="456"/>
      <c r="AX359" s="456"/>
      <c r="AY359" s="455"/>
      <c r="AZ359" s="456"/>
      <c r="BA359" s="454"/>
      <c r="BB359" s="454"/>
      <c r="BC359" s="454"/>
      <c r="BD359" s="454"/>
      <c r="BE359" s="454"/>
      <c r="BF359" s="454"/>
      <c r="BG359" s="455"/>
      <c r="BH359" s="455"/>
      <c r="BI359" s="455"/>
      <c r="BJ359" s="455"/>
      <c r="BK359" s="455"/>
      <c r="BL359" s="455"/>
      <c r="BM359" s="455"/>
      <c r="BN359" s="455"/>
      <c r="BO359" s="455"/>
    </row>
    <row r="360" spans="1:67" ht="19.5" customHeight="1">
      <c r="A360" s="450"/>
      <c r="B360" s="450"/>
      <c r="C360" s="450"/>
      <c r="D360" s="450"/>
      <c r="E360" s="450"/>
      <c r="F360" s="450"/>
      <c r="G360" s="451"/>
      <c r="H360" s="450"/>
      <c r="I360" s="450"/>
      <c r="J360" s="451"/>
      <c r="K360" s="450"/>
      <c r="L360" s="451"/>
      <c r="M360" s="450"/>
      <c r="N360" s="451"/>
      <c r="O360" s="450"/>
      <c r="P360" s="451"/>
      <c r="Q360" s="452"/>
      <c r="R360" s="452"/>
      <c r="S360" s="452"/>
      <c r="T360" s="452"/>
      <c r="U360" s="450"/>
      <c r="V360" s="450"/>
      <c r="W360" s="451"/>
      <c r="X360" s="452"/>
      <c r="Y360" s="450"/>
      <c r="Z360" s="451"/>
      <c r="AA360" s="451"/>
      <c r="AB360" s="450"/>
      <c r="AC360" s="450"/>
      <c r="AD360" s="450"/>
      <c r="AE360" s="450"/>
      <c r="AF360" s="451"/>
      <c r="AG360" s="451"/>
      <c r="AH360" s="452"/>
      <c r="AI360" s="452"/>
      <c r="AJ360" s="452"/>
      <c r="AK360" s="452"/>
      <c r="AL360" s="452"/>
      <c r="AM360" s="452"/>
      <c r="AN360" s="450"/>
      <c r="AO360" s="450"/>
      <c r="AP360" s="451"/>
      <c r="AQ360" s="451"/>
      <c r="AR360" s="450"/>
      <c r="AS360" s="453"/>
      <c r="AT360" s="453"/>
      <c r="AU360" s="454"/>
      <c r="AV360" s="455"/>
      <c r="AW360" s="456"/>
      <c r="AX360" s="456"/>
      <c r="AY360" s="455"/>
      <c r="AZ360" s="456"/>
      <c r="BA360" s="454"/>
      <c r="BB360" s="454"/>
      <c r="BC360" s="454"/>
      <c r="BD360" s="454"/>
      <c r="BE360" s="454"/>
      <c r="BF360" s="454"/>
      <c r="BG360" s="455"/>
      <c r="BH360" s="455"/>
      <c r="BI360" s="455"/>
      <c r="BJ360" s="455"/>
      <c r="BK360" s="455"/>
      <c r="BL360" s="455"/>
      <c r="BM360" s="455"/>
      <c r="BN360" s="455"/>
      <c r="BO360" s="455"/>
    </row>
    <row r="361" spans="1:67" ht="19.5" customHeight="1">
      <c r="A361" s="450"/>
      <c r="B361" s="450"/>
      <c r="C361" s="450"/>
      <c r="D361" s="450"/>
      <c r="E361" s="450"/>
      <c r="F361" s="450"/>
      <c r="G361" s="451"/>
      <c r="H361" s="450"/>
      <c r="I361" s="450"/>
      <c r="J361" s="451"/>
      <c r="K361" s="450"/>
      <c r="L361" s="451"/>
      <c r="M361" s="450"/>
      <c r="N361" s="451"/>
      <c r="O361" s="450"/>
      <c r="P361" s="451"/>
      <c r="Q361" s="452"/>
      <c r="R361" s="452"/>
      <c r="S361" s="452"/>
      <c r="T361" s="452"/>
      <c r="U361" s="450"/>
      <c r="V361" s="450"/>
      <c r="W361" s="451"/>
      <c r="X361" s="452"/>
      <c r="Y361" s="450"/>
      <c r="Z361" s="451"/>
      <c r="AA361" s="451"/>
      <c r="AB361" s="450"/>
      <c r="AC361" s="450"/>
      <c r="AD361" s="450"/>
      <c r="AE361" s="450"/>
      <c r="AF361" s="451"/>
      <c r="AG361" s="451"/>
      <c r="AH361" s="452"/>
      <c r="AI361" s="452"/>
      <c r="AJ361" s="452"/>
      <c r="AK361" s="452"/>
      <c r="AL361" s="452"/>
      <c r="AM361" s="452"/>
      <c r="AN361" s="450"/>
      <c r="AO361" s="450"/>
      <c r="AP361" s="451"/>
      <c r="AQ361" s="451"/>
      <c r="AR361" s="450"/>
      <c r="AS361" s="453"/>
      <c r="AT361" s="453"/>
      <c r="AU361" s="454"/>
      <c r="AV361" s="455"/>
      <c r="AW361" s="456"/>
      <c r="AX361" s="456"/>
      <c r="AY361" s="455"/>
      <c r="AZ361" s="456"/>
      <c r="BA361" s="454"/>
      <c r="BB361" s="454"/>
      <c r="BC361" s="454"/>
      <c r="BD361" s="454"/>
      <c r="BE361" s="454"/>
      <c r="BF361" s="454"/>
      <c r="BG361" s="455"/>
      <c r="BH361" s="455"/>
      <c r="BI361" s="455"/>
      <c r="BJ361" s="455"/>
      <c r="BK361" s="455"/>
      <c r="BL361" s="455"/>
      <c r="BM361" s="455"/>
      <c r="BN361" s="455"/>
      <c r="BO361" s="455"/>
    </row>
    <row r="362" spans="1:67" ht="19.5" customHeight="1">
      <c r="A362" s="450"/>
      <c r="B362" s="450"/>
      <c r="C362" s="450"/>
      <c r="D362" s="450"/>
      <c r="E362" s="450"/>
      <c r="F362" s="450"/>
      <c r="G362" s="451"/>
      <c r="H362" s="450"/>
      <c r="I362" s="450"/>
      <c r="J362" s="451"/>
      <c r="K362" s="450"/>
      <c r="L362" s="451"/>
      <c r="M362" s="450"/>
      <c r="N362" s="451"/>
      <c r="O362" s="450"/>
      <c r="P362" s="451"/>
      <c r="Q362" s="452"/>
      <c r="R362" s="452"/>
      <c r="S362" s="452"/>
      <c r="T362" s="452"/>
      <c r="U362" s="450"/>
      <c r="V362" s="450"/>
      <c r="W362" s="451"/>
      <c r="X362" s="452"/>
      <c r="Y362" s="450"/>
      <c r="Z362" s="451"/>
      <c r="AA362" s="451"/>
      <c r="AB362" s="450"/>
      <c r="AC362" s="450"/>
      <c r="AD362" s="450"/>
      <c r="AE362" s="450"/>
      <c r="AF362" s="451"/>
      <c r="AG362" s="451"/>
      <c r="AH362" s="452"/>
      <c r="AI362" s="452"/>
      <c r="AJ362" s="452"/>
      <c r="AK362" s="452"/>
      <c r="AL362" s="452"/>
      <c r="AM362" s="452"/>
      <c r="AN362" s="450"/>
      <c r="AO362" s="450"/>
      <c r="AP362" s="451"/>
      <c r="AQ362" s="451"/>
      <c r="AR362" s="450"/>
      <c r="AS362" s="453"/>
      <c r="AT362" s="453"/>
      <c r="AU362" s="454"/>
      <c r="AV362" s="455"/>
      <c r="AW362" s="456"/>
      <c r="AX362" s="456"/>
      <c r="AY362" s="455"/>
      <c r="AZ362" s="456"/>
      <c r="BA362" s="454"/>
      <c r="BB362" s="454"/>
      <c r="BC362" s="454"/>
      <c r="BD362" s="454"/>
      <c r="BE362" s="454"/>
      <c r="BF362" s="454"/>
      <c r="BG362" s="455"/>
      <c r="BH362" s="455"/>
      <c r="BI362" s="455"/>
      <c r="BJ362" s="455"/>
      <c r="BK362" s="455"/>
      <c r="BL362" s="455"/>
      <c r="BM362" s="455"/>
      <c r="BN362" s="455"/>
      <c r="BO362" s="455"/>
    </row>
    <row r="363" spans="1:67" ht="19.5" customHeight="1">
      <c r="A363" s="450"/>
      <c r="B363" s="450"/>
      <c r="C363" s="450"/>
      <c r="D363" s="450"/>
      <c r="E363" s="450"/>
      <c r="F363" s="450"/>
      <c r="G363" s="451"/>
      <c r="H363" s="450"/>
      <c r="I363" s="450"/>
      <c r="J363" s="451"/>
      <c r="K363" s="450"/>
      <c r="L363" s="451"/>
      <c r="M363" s="450"/>
      <c r="N363" s="451"/>
      <c r="O363" s="450"/>
      <c r="P363" s="451"/>
      <c r="Q363" s="452"/>
      <c r="R363" s="452"/>
      <c r="S363" s="452"/>
      <c r="T363" s="452"/>
      <c r="U363" s="450"/>
      <c r="V363" s="450"/>
      <c r="W363" s="451"/>
      <c r="X363" s="452"/>
      <c r="Y363" s="450"/>
      <c r="Z363" s="451"/>
      <c r="AA363" s="451"/>
      <c r="AB363" s="450"/>
      <c r="AC363" s="450"/>
      <c r="AD363" s="450"/>
      <c r="AE363" s="450"/>
      <c r="AF363" s="451"/>
      <c r="AG363" s="451"/>
      <c r="AH363" s="452"/>
      <c r="AI363" s="452"/>
      <c r="AJ363" s="452"/>
      <c r="AK363" s="452"/>
      <c r="AL363" s="452"/>
      <c r="AM363" s="452"/>
      <c r="AN363" s="450"/>
      <c r="AO363" s="450"/>
      <c r="AP363" s="451"/>
      <c r="AQ363" s="451"/>
      <c r="AR363" s="450"/>
      <c r="AS363" s="453"/>
      <c r="AT363" s="453"/>
      <c r="AU363" s="454"/>
      <c r="AV363" s="455"/>
      <c r="AW363" s="456"/>
      <c r="AX363" s="456"/>
      <c r="AY363" s="455"/>
      <c r="AZ363" s="456"/>
      <c r="BA363" s="454"/>
      <c r="BB363" s="454"/>
      <c r="BC363" s="454"/>
      <c r="BD363" s="454"/>
      <c r="BE363" s="454"/>
      <c r="BF363" s="454"/>
      <c r="BG363" s="455"/>
      <c r="BH363" s="455"/>
      <c r="BI363" s="455"/>
      <c r="BJ363" s="455"/>
      <c r="BK363" s="455"/>
      <c r="BL363" s="455"/>
      <c r="BM363" s="455"/>
      <c r="BN363" s="455"/>
      <c r="BO363" s="455"/>
    </row>
    <row r="364" spans="1:67" ht="19.5" customHeight="1">
      <c r="A364" s="450"/>
      <c r="B364" s="450"/>
      <c r="C364" s="450"/>
      <c r="D364" s="450"/>
      <c r="E364" s="450"/>
      <c r="F364" s="450"/>
      <c r="G364" s="451"/>
      <c r="H364" s="450"/>
      <c r="I364" s="450"/>
      <c r="J364" s="451"/>
      <c r="K364" s="450"/>
      <c r="L364" s="451"/>
      <c r="M364" s="450"/>
      <c r="N364" s="451"/>
      <c r="O364" s="450"/>
      <c r="P364" s="451"/>
      <c r="Q364" s="452"/>
      <c r="R364" s="452"/>
      <c r="S364" s="452"/>
      <c r="T364" s="452"/>
      <c r="U364" s="450"/>
      <c r="V364" s="450"/>
      <c r="W364" s="451"/>
      <c r="X364" s="452"/>
      <c r="Y364" s="450"/>
      <c r="Z364" s="451"/>
      <c r="AA364" s="451"/>
      <c r="AB364" s="450"/>
      <c r="AC364" s="450"/>
      <c r="AD364" s="450"/>
      <c r="AE364" s="450"/>
      <c r="AF364" s="451"/>
      <c r="AG364" s="451"/>
      <c r="AH364" s="452"/>
      <c r="AI364" s="452"/>
      <c r="AJ364" s="452"/>
      <c r="AK364" s="452"/>
      <c r="AL364" s="452"/>
      <c r="AM364" s="452"/>
      <c r="AN364" s="450"/>
      <c r="AO364" s="450"/>
      <c r="AP364" s="451"/>
      <c r="AQ364" s="451"/>
      <c r="AR364" s="450"/>
      <c r="AS364" s="453"/>
      <c r="AT364" s="453"/>
      <c r="AU364" s="454"/>
      <c r="AV364" s="455"/>
      <c r="AW364" s="456"/>
      <c r="AX364" s="456"/>
      <c r="AY364" s="455"/>
      <c r="AZ364" s="456"/>
      <c r="BA364" s="454"/>
      <c r="BB364" s="454"/>
      <c r="BC364" s="454"/>
      <c r="BD364" s="454"/>
      <c r="BE364" s="454"/>
      <c r="BF364" s="454"/>
      <c r="BG364" s="455"/>
      <c r="BH364" s="455"/>
      <c r="BI364" s="455"/>
      <c r="BJ364" s="455"/>
      <c r="BK364" s="455"/>
      <c r="BL364" s="455"/>
      <c r="BM364" s="455"/>
      <c r="BN364" s="455"/>
      <c r="BO364" s="455"/>
    </row>
    <row r="365" spans="1:67" ht="19.5" customHeight="1">
      <c r="A365" s="450"/>
      <c r="B365" s="450"/>
      <c r="C365" s="450"/>
      <c r="D365" s="450"/>
      <c r="E365" s="450"/>
      <c r="F365" s="450"/>
      <c r="G365" s="451"/>
      <c r="H365" s="450"/>
      <c r="I365" s="450"/>
      <c r="J365" s="451"/>
      <c r="K365" s="450"/>
      <c r="L365" s="451"/>
      <c r="M365" s="450"/>
      <c r="N365" s="451"/>
      <c r="O365" s="450"/>
      <c r="P365" s="451"/>
      <c r="Q365" s="452"/>
      <c r="R365" s="452"/>
      <c r="S365" s="452"/>
      <c r="T365" s="452"/>
      <c r="U365" s="450"/>
      <c r="V365" s="450"/>
      <c r="W365" s="451"/>
      <c r="X365" s="452"/>
      <c r="Y365" s="450"/>
      <c r="Z365" s="451"/>
      <c r="AA365" s="451"/>
      <c r="AB365" s="450"/>
      <c r="AC365" s="450"/>
      <c r="AD365" s="450"/>
      <c r="AE365" s="450"/>
      <c r="AF365" s="451"/>
      <c r="AG365" s="451"/>
      <c r="AH365" s="452"/>
      <c r="AI365" s="452"/>
      <c r="AJ365" s="452"/>
      <c r="AK365" s="452"/>
      <c r="AL365" s="452"/>
      <c r="AM365" s="452"/>
      <c r="AN365" s="450"/>
      <c r="AO365" s="450"/>
      <c r="AP365" s="451"/>
      <c r="AQ365" s="451"/>
      <c r="AR365" s="450"/>
      <c r="AS365" s="453"/>
      <c r="AT365" s="453"/>
      <c r="AU365" s="454"/>
      <c r="AV365" s="455"/>
      <c r="AW365" s="456"/>
      <c r="AX365" s="456"/>
      <c r="AY365" s="455"/>
      <c r="AZ365" s="456"/>
      <c r="BA365" s="454"/>
      <c r="BB365" s="454"/>
      <c r="BC365" s="454"/>
      <c r="BD365" s="454"/>
      <c r="BE365" s="454"/>
      <c r="BF365" s="454"/>
      <c r="BG365" s="455"/>
      <c r="BH365" s="455"/>
      <c r="BI365" s="455"/>
      <c r="BJ365" s="455"/>
      <c r="BK365" s="455"/>
      <c r="BL365" s="455"/>
      <c r="BM365" s="455"/>
      <c r="BN365" s="455"/>
      <c r="BO365" s="455"/>
    </row>
    <row r="366" spans="1:67" ht="19.5" customHeight="1">
      <c r="A366" s="450"/>
      <c r="B366" s="450"/>
      <c r="C366" s="450"/>
      <c r="D366" s="450"/>
      <c r="E366" s="450"/>
      <c r="F366" s="450"/>
      <c r="G366" s="451"/>
      <c r="H366" s="450"/>
      <c r="I366" s="450"/>
      <c r="J366" s="451"/>
      <c r="K366" s="450"/>
      <c r="L366" s="451"/>
      <c r="M366" s="450"/>
      <c r="N366" s="451"/>
      <c r="O366" s="450"/>
      <c r="P366" s="451"/>
      <c r="Q366" s="452"/>
      <c r="R366" s="452"/>
      <c r="S366" s="452"/>
      <c r="T366" s="452"/>
      <c r="U366" s="450"/>
      <c r="V366" s="450"/>
      <c r="W366" s="451"/>
      <c r="X366" s="452"/>
      <c r="Y366" s="450"/>
      <c r="Z366" s="451"/>
      <c r="AA366" s="451"/>
      <c r="AB366" s="450"/>
      <c r="AC366" s="450"/>
      <c r="AD366" s="450"/>
      <c r="AE366" s="450"/>
      <c r="AF366" s="451"/>
      <c r="AG366" s="451"/>
      <c r="AH366" s="452"/>
      <c r="AI366" s="452"/>
      <c r="AJ366" s="452"/>
      <c r="AK366" s="452"/>
      <c r="AL366" s="452"/>
      <c r="AM366" s="452"/>
      <c r="AN366" s="450"/>
      <c r="AO366" s="450"/>
      <c r="AP366" s="451"/>
      <c r="AQ366" s="451"/>
      <c r="AR366" s="450"/>
      <c r="AS366" s="453"/>
      <c r="AT366" s="453"/>
      <c r="AU366" s="454"/>
      <c r="AV366" s="455"/>
      <c r="AW366" s="456"/>
      <c r="AX366" s="456"/>
      <c r="AY366" s="455"/>
      <c r="AZ366" s="456"/>
      <c r="BA366" s="454"/>
      <c r="BB366" s="454"/>
      <c r="BC366" s="454"/>
      <c r="BD366" s="454"/>
      <c r="BE366" s="454"/>
      <c r="BF366" s="454"/>
      <c r="BG366" s="455"/>
      <c r="BH366" s="455"/>
      <c r="BI366" s="455"/>
      <c r="BJ366" s="455"/>
      <c r="BK366" s="455"/>
      <c r="BL366" s="455"/>
      <c r="BM366" s="455"/>
      <c r="BN366" s="455"/>
      <c r="BO366" s="455"/>
    </row>
    <row r="367" spans="1:67" ht="19.5" customHeight="1">
      <c r="A367" s="450"/>
      <c r="B367" s="450"/>
      <c r="C367" s="450"/>
      <c r="D367" s="450"/>
      <c r="E367" s="450"/>
      <c r="F367" s="450"/>
      <c r="G367" s="451"/>
      <c r="H367" s="450"/>
      <c r="I367" s="450"/>
      <c r="J367" s="451"/>
      <c r="K367" s="450"/>
      <c r="L367" s="451"/>
      <c r="M367" s="450"/>
      <c r="N367" s="451"/>
      <c r="O367" s="450"/>
      <c r="P367" s="451"/>
      <c r="Q367" s="452"/>
      <c r="R367" s="452"/>
      <c r="S367" s="452"/>
      <c r="T367" s="452"/>
      <c r="U367" s="450"/>
      <c r="V367" s="450"/>
      <c r="W367" s="451"/>
      <c r="X367" s="452"/>
      <c r="Y367" s="450"/>
      <c r="Z367" s="451"/>
      <c r="AA367" s="451"/>
      <c r="AB367" s="450"/>
      <c r="AC367" s="450"/>
      <c r="AD367" s="450"/>
      <c r="AE367" s="450"/>
      <c r="AF367" s="451"/>
      <c r="AG367" s="451"/>
      <c r="AH367" s="452"/>
      <c r="AI367" s="452"/>
      <c r="AJ367" s="452"/>
      <c r="AK367" s="452"/>
      <c r="AL367" s="452"/>
      <c r="AM367" s="452"/>
      <c r="AN367" s="450"/>
      <c r="AO367" s="450"/>
      <c r="AP367" s="451"/>
      <c r="AQ367" s="451"/>
      <c r="AR367" s="450"/>
      <c r="AS367" s="453"/>
      <c r="AT367" s="453"/>
      <c r="AU367" s="454"/>
      <c r="AV367" s="455"/>
      <c r="AW367" s="456"/>
      <c r="AX367" s="456"/>
      <c r="AY367" s="455"/>
      <c r="AZ367" s="456"/>
      <c r="BA367" s="454"/>
      <c r="BB367" s="454"/>
      <c r="BC367" s="454"/>
      <c r="BD367" s="454"/>
      <c r="BE367" s="454"/>
      <c r="BF367" s="454"/>
      <c r="BG367" s="455"/>
      <c r="BH367" s="455"/>
      <c r="BI367" s="455"/>
      <c r="BJ367" s="455"/>
      <c r="BK367" s="455"/>
      <c r="BL367" s="455"/>
      <c r="BM367" s="455"/>
      <c r="BN367" s="455"/>
      <c r="BO367" s="455"/>
    </row>
    <row r="368" spans="1:67" ht="19.5" customHeight="1">
      <c r="A368" s="450"/>
      <c r="B368" s="450"/>
      <c r="C368" s="450"/>
      <c r="D368" s="450"/>
      <c r="E368" s="450"/>
      <c r="F368" s="450"/>
      <c r="G368" s="451"/>
      <c r="H368" s="450"/>
      <c r="I368" s="450"/>
      <c r="J368" s="451"/>
      <c r="K368" s="450"/>
      <c r="L368" s="451"/>
      <c r="M368" s="450"/>
      <c r="N368" s="451"/>
      <c r="O368" s="450"/>
      <c r="P368" s="451"/>
      <c r="Q368" s="452"/>
      <c r="R368" s="452"/>
      <c r="S368" s="452"/>
      <c r="T368" s="452"/>
      <c r="U368" s="450"/>
      <c r="V368" s="450"/>
      <c r="W368" s="451"/>
      <c r="X368" s="452"/>
      <c r="Y368" s="450"/>
      <c r="Z368" s="451"/>
      <c r="AA368" s="451"/>
      <c r="AB368" s="450"/>
      <c r="AC368" s="450"/>
      <c r="AD368" s="450"/>
      <c r="AE368" s="450"/>
      <c r="AF368" s="451"/>
      <c r="AG368" s="451"/>
      <c r="AH368" s="452"/>
      <c r="AI368" s="452"/>
      <c r="AJ368" s="452"/>
      <c r="AK368" s="452"/>
      <c r="AL368" s="452"/>
      <c r="AM368" s="452"/>
      <c r="AN368" s="450"/>
      <c r="AO368" s="450"/>
      <c r="AP368" s="451"/>
      <c r="AQ368" s="451"/>
      <c r="AR368" s="450"/>
      <c r="AS368" s="453"/>
      <c r="AT368" s="453"/>
      <c r="AU368" s="454"/>
      <c r="AV368" s="455"/>
      <c r="AW368" s="456"/>
      <c r="AX368" s="456"/>
      <c r="AY368" s="455"/>
      <c r="AZ368" s="456"/>
      <c r="BA368" s="454"/>
      <c r="BB368" s="454"/>
      <c r="BC368" s="454"/>
      <c r="BD368" s="454"/>
      <c r="BE368" s="454"/>
      <c r="BF368" s="454"/>
      <c r="BG368" s="455"/>
      <c r="BH368" s="455"/>
      <c r="BI368" s="455"/>
      <c r="BJ368" s="455"/>
      <c r="BK368" s="455"/>
      <c r="BL368" s="455"/>
      <c r="BM368" s="455"/>
      <c r="BN368" s="455"/>
      <c r="BO368" s="455"/>
    </row>
    <row r="369" spans="1:67" ht="19.5" customHeight="1">
      <c r="A369" s="450"/>
      <c r="B369" s="450"/>
      <c r="C369" s="450"/>
      <c r="D369" s="450"/>
      <c r="E369" s="450"/>
      <c r="F369" s="450"/>
      <c r="G369" s="451"/>
      <c r="H369" s="450"/>
      <c r="I369" s="450"/>
      <c r="J369" s="451"/>
      <c r="K369" s="450"/>
      <c r="L369" s="451"/>
      <c r="M369" s="450"/>
      <c r="N369" s="451"/>
      <c r="O369" s="450"/>
      <c r="P369" s="451"/>
      <c r="Q369" s="452"/>
      <c r="R369" s="452"/>
      <c r="S369" s="452"/>
      <c r="T369" s="452"/>
      <c r="U369" s="450"/>
      <c r="V369" s="450"/>
      <c r="W369" s="451"/>
      <c r="X369" s="452"/>
      <c r="Y369" s="450"/>
      <c r="Z369" s="451"/>
      <c r="AA369" s="451"/>
      <c r="AB369" s="450"/>
      <c r="AC369" s="450"/>
      <c r="AD369" s="450"/>
      <c r="AE369" s="450"/>
      <c r="AF369" s="451"/>
      <c r="AG369" s="451"/>
      <c r="AH369" s="452"/>
      <c r="AI369" s="452"/>
      <c r="AJ369" s="452"/>
      <c r="AK369" s="452"/>
      <c r="AL369" s="452"/>
      <c r="AM369" s="452"/>
      <c r="AN369" s="450"/>
      <c r="AO369" s="450"/>
      <c r="AP369" s="451"/>
      <c r="AQ369" s="451"/>
      <c r="AR369" s="450"/>
      <c r="AS369" s="453"/>
      <c r="AT369" s="453"/>
      <c r="AU369" s="454"/>
      <c r="AV369" s="455"/>
      <c r="AW369" s="456"/>
      <c r="AX369" s="456"/>
      <c r="AY369" s="455"/>
      <c r="AZ369" s="456"/>
      <c r="BA369" s="454"/>
      <c r="BB369" s="454"/>
      <c r="BC369" s="454"/>
      <c r="BD369" s="454"/>
      <c r="BE369" s="454"/>
      <c r="BF369" s="454"/>
      <c r="BG369" s="455"/>
      <c r="BH369" s="455"/>
      <c r="BI369" s="455"/>
      <c r="BJ369" s="455"/>
      <c r="BK369" s="455"/>
      <c r="BL369" s="455"/>
      <c r="BM369" s="455"/>
      <c r="BN369" s="455"/>
      <c r="BO369" s="455"/>
    </row>
    <row r="370" spans="1:67" ht="19.5" customHeight="1">
      <c r="A370" s="450"/>
      <c r="B370" s="450"/>
      <c r="C370" s="450"/>
      <c r="D370" s="450"/>
      <c r="E370" s="450"/>
      <c r="F370" s="450"/>
      <c r="G370" s="451"/>
      <c r="H370" s="450"/>
      <c r="I370" s="450"/>
      <c r="J370" s="451"/>
      <c r="K370" s="450"/>
      <c r="L370" s="451"/>
      <c r="M370" s="450"/>
      <c r="N370" s="451"/>
      <c r="O370" s="450"/>
      <c r="P370" s="451"/>
      <c r="Q370" s="452"/>
      <c r="R370" s="452"/>
      <c r="S370" s="452"/>
      <c r="T370" s="452"/>
      <c r="U370" s="450"/>
      <c r="V370" s="450"/>
      <c r="W370" s="451"/>
      <c r="X370" s="452"/>
      <c r="Y370" s="450"/>
      <c r="Z370" s="451"/>
      <c r="AA370" s="451"/>
      <c r="AB370" s="450"/>
      <c r="AC370" s="450"/>
      <c r="AD370" s="450"/>
      <c r="AE370" s="450"/>
      <c r="AF370" s="451"/>
      <c r="AG370" s="451"/>
      <c r="AH370" s="452"/>
      <c r="AI370" s="452"/>
      <c r="AJ370" s="452"/>
      <c r="AK370" s="452"/>
      <c r="AL370" s="452"/>
      <c r="AM370" s="452"/>
      <c r="AN370" s="450"/>
      <c r="AO370" s="450"/>
      <c r="AP370" s="451"/>
      <c r="AQ370" s="451"/>
      <c r="AR370" s="450"/>
      <c r="AS370" s="453"/>
      <c r="AT370" s="453"/>
      <c r="AU370" s="454"/>
      <c r="AV370" s="455"/>
      <c r="AW370" s="456"/>
      <c r="AX370" s="456"/>
      <c r="AY370" s="455"/>
      <c r="AZ370" s="456"/>
      <c r="BA370" s="454"/>
      <c r="BB370" s="454"/>
      <c r="BC370" s="454"/>
      <c r="BD370" s="454"/>
      <c r="BE370" s="454"/>
      <c r="BF370" s="454"/>
      <c r="BG370" s="455"/>
      <c r="BH370" s="455"/>
      <c r="BI370" s="455"/>
      <c r="BJ370" s="455"/>
      <c r="BK370" s="455"/>
      <c r="BL370" s="455"/>
      <c r="BM370" s="455"/>
      <c r="BN370" s="455"/>
      <c r="BO370" s="455"/>
    </row>
    <row r="371" spans="1:67" ht="19.5" customHeight="1">
      <c r="A371" s="450"/>
      <c r="B371" s="450"/>
      <c r="C371" s="450"/>
      <c r="D371" s="450"/>
      <c r="E371" s="450"/>
      <c r="F371" s="450"/>
      <c r="G371" s="451"/>
      <c r="H371" s="450"/>
      <c r="I371" s="450"/>
      <c r="J371" s="451"/>
      <c r="K371" s="450"/>
      <c r="L371" s="451"/>
      <c r="M371" s="450"/>
      <c r="N371" s="451"/>
      <c r="O371" s="450"/>
      <c r="P371" s="451"/>
      <c r="Q371" s="452"/>
      <c r="R371" s="452"/>
      <c r="S371" s="452"/>
      <c r="T371" s="452"/>
      <c r="U371" s="450"/>
      <c r="V371" s="450"/>
      <c r="W371" s="451"/>
      <c r="X371" s="452"/>
      <c r="Y371" s="450"/>
      <c r="Z371" s="451"/>
      <c r="AA371" s="451"/>
      <c r="AB371" s="450"/>
      <c r="AC371" s="450"/>
      <c r="AD371" s="450"/>
      <c r="AE371" s="450"/>
      <c r="AF371" s="451"/>
      <c r="AG371" s="451"/>
      <c r="AH371" s="452"/>
      <c r="AI371" s="452"/>
      <c r="AJ371" s="452"/>
      <c r="AK371" s="452"/>
      <c r="AL371" s="452"/>
      <c r="AM371" s="452"/>
      <c r="AN371" s="450"/>
      <c r="AO371" s="450"/>
      <c r="AP371" s="451"/>
      <c r="AQ371" s="451"/>
      <c r="AR371" s="450"/>
      <c r="AS371" s="453"/>
      <c r="AT371" s="453"/>
      <c r="AU371" s="454"/>
      <c r="AV371" s="455"/>
      <c r="AW371" s="456"/>
      <c r="AX371" s="456"/>
      <c r="AY371" s="455"/>
      <c r="AZ371" s="456"/>
      <c r="BA371" s="454"/>
      <c r="BB371" s="454"/>
      <c r="BC371" s="454"/>
      <c r="BD371" s="454"/>
      <c r="BE371" s="454"/>
      <c r="BF371" s="454"/>
      <c r="BG371" s="455"/>
      <c r="BH371" s="455"/>
      <c r="BI371" s="455"/>
      <c r="BJ371" s="455"/>
      <c r="BK371" s="455"/>
      <c r="BL371" s="455"/>
      <c r="BM371" s="455"/>
      <c r="BN371" s="455"/>
      <c r="BO371" s="455"/>
    </row>
    <row r="372" spans="1:67" ht="19.5" customHeight="1">
      <c r="A372" s="450"/>
      <c r="B372" s="450"/>
      <c r="C372" s="450"/>
      <c r="D372" s="450"/>
      <c r="E372" s="450"/>
      <c r="F372" s="450"/>
      <c r="G372" s="451"/>
      <c r="H372" s="450"/>
      <c r="I372" s="450"/>
      <c r="J372" s="451"/>
      <c r="K372" s="450"/>
      <c r="L372" s="451"/>
      <c r="M372" s="450"/>
      <c r="N372" s="451"/>
      <c r="O372" s="450"/>
      <c r="P372" s="451"/>
      <c r="Q372" s="452"/>
      <c r="R372" s="452"/>
      <c r="S372" s="452"/>
      <c r="T372" s="452"/>
      <c r="U372" s="450"/>
      <c r="V372" s="450"/>
      <c r="W372" s="451"/>
      <c r="X372" s="452"/>
      <c r="Y372" s="450"/>
      <c r="Z372" s="451"/>
      <c r="AA372" s="451"/>
      <c r="AB372" s="450"/>
      <c r="AC372" s="450"/>
      <c r="AD372" s="450"/>
      <c r="AE372" s="450"/>
      <c r="AF372" s="451"/>
      <c r="AG372" s="451"/>
      <c r="AH372" s="452"/>
      <c r="AI372" s="452"/>
      <c r="AJ372" s="452"/>
      <c r="AK372" s="452"/>
      <c r="AL372" s="452"/>
      <c r="AM372" s="452"/>
      <c r="AN372" s="450"/>
      <c r="AO372" s="450"/>
      <c r="AP372" s="451"/>
      <c r="AQ372" s="451"/>
      <c r="AR372" s="450"/>
      <c r="AS372" s="453"/>
      <c r="AT372" s="453"/>
      <c r="AU372" s="454"/>
      <c r="AV372" s="455"/>
      <c r="AW372" s="456"/>
      <c r="AX372" s="456"/>
      <c r="AY372" s="455"/>
      <c r="AZ372" s="456"/>
      <c r="BA372" s="454"/>
      <c r="BB372" s="454"/>
      <c r="BC372" s="454"/>
      <c r="BD372" s="454"/>
      <c r="BE372" s="454"/>
      <c r="BF372" s="454"/>
      <c r="BG372" s="455"/>
      <c r="BH372" s="455"/>
      <c r="BI372" s="455"/>
      <c r="BJ372" s="455"/>
      <c r="BK372" s="455"/>
      <c r="BL372" s="455"/>
      <c r="BM372" s="455"/>
      <c r="BN372" s="455"/>
      <c r="BO372" s="455"/>
    </row>
    <row r="373" spans="1:67" ht="19.5" customHeight="1">
      <c r="A373" s="450"/>
      <c r="B373" s="450"/>
      <c r="C373" s="450"/>
      <c r="D373" s="450"/>
      <c r="E373" s="450"/>
      <c r="F373" s="450"/>
      <c r="G373" s="451"/>
      <c r="H373" s="450"/>
      <c r="I373" s="450"/>
      <c r="J373" s="451"/>
      <c r="K373" s="450"/>
      <c r="L373" s="451"/>
      <c r="M373" s="450"/>
      <c r="N373" s="451"/>
      <c r="O373" s="450"/>
      <c r="P373" s="451"/>
      <c r="Q373" s="452"/>
      <c r="R373" s="452"/>
      <c r="S373" s="452"/>
      <c r="T373" s="452"/>
      <c r="U373" s="450"/>
      <c r="V373" s="450"/>
      <c r="W373" s="451"/>
      <c r="X373" s="452"/>
      <c r="Y373" s="450"/>
      <c r="Z373" s="451"/>
      <c r="AA373" s="451"/>
      <c r="AB373" s="450"/>
      <c r="AC373" s="450"/>
      <c r="AD373" s="450"/>
      <c r="AE373" s="450"/>
      <c r="AF373" s="451"/>
      <c r="AG373" s="451"/>
      <c r="AH373" s="452"/>
      <c r="AI373" s="452"/>
      <c r="AJ373" s="452"/>
      <c r="AK373" s="452"/>
      <c r="AL373" s="452"/>
      <c r="AM373" s="452"/>
      <c r="AN373" s="450"/>
      <c r="AO373" s="450"/>
      <c r="AP373" s="451"/>
      <c r="AQ373" s="451"/>
      <c r="AR373" s="450"/>
      <c r="AS373" s="453"/>
      <c r="AT373" s="453"/>
      <c r="AU373" s="454"/>
      <c r="AV373" s="455"/>
      <c r="AW373" s="456"/>
      <c r="AX373" s="456"/>
      <c r="AY373" s="455"/>
      <c r="AZ373" s="456"/>
      <c r="BA373" s="454"/>
      <c r="BB373" s="454"/>
      <c r="BC373" s="454"/>
      <c r="BD373" s="454"/>
      <c r="BE373" s="454"/>
      <c r="BF373" s="454"/>
      <c r="BG373" s="455"/>
      <c r="BH373" s="455"/>
      <c r="BI373" s="455"/>
      <c r="BJ373" s="455"/>
      <c r="BK373" s="455"/>
      <c r="BL373" s="455"/>
      <c r="BM373" s="455"/>
      <c r="BN373" s="455"/>
      <c r="BO373" s="455"/>
    </row>
    <row r="374" spans="1:67" ht="19.5" customHeight="1">
      <c r="A374" s="450"/>
      <c r="B374" s="450"/>
      <c r="C374" s="450"/>
      <c r="D374" s="450"/>
      <c r="E374" s="450"/>
      <c r="F374" s="450"/>
      <c r="G374" s="451"/>
      <c r="H374" s="450"/>
      <c r="I374" s="450"/>
      <c r="J374" s="451"/>
      <c r="K374" s="450"/>
      <c r="L374" s="451"/>
      <c r="M374" s="450"/>
      <c r="N374" s="451"/>
      <c r="O374" s="450"/>
      <c r="P374" s="451"/>
      <c r="Q374" s="452"/>
      <c r="R374" s="452"/>
      <c r="S374" s="452"/>
      <c r="T374" s="452"/>
      <c r="U374" s="450"/>
      <c r="V374" s="450"/>
      <c r="W374" s="451"/>
      <c r="X374" s="452"/>
      <c r="Y374" s="450"/>
      <c r="Z374" s="451"/>
      <c r="AA374" s="451"/>
      <c r="AB374" s="450"/>
      <c r="AC374" s="450"/>
      <c r="AD374" s="450"/>
      <c r="AE374" s="450"/>
      <c r="AF374" s="451"/>
      <c r="AG374" s="451"/>
      <c r="AH374" s="452"/>
      <c r="AI374" s="452"/>
      <c r="AJ374" s="452"/>
      <c r="AK374" s="452"/>
      <c r="AL374" s="452"/>
      <c r="AM374" s="452"/>
      <c r="AN374" s="450"/>
      <c r="AO374" s="450"/>
      <c r="AP374" s="451"/>
      <c r="AQ374" s="451"/>
      <c r="AR374" s="450"/>
      <c r="AS374" s="453"/>
      <c r="AT374" s="453"/>
      <c r="AU374" s="454"/>
      <c r="AV374" s="455"/>
      <c r="AW374" s="456"/>
      <c r="AX374" s="456"/>
      <c r="AY374" s="455"/>
      <c r="AZ374" s="456"/>
      <c r="BA374" s="454"/>
      <c r="BB374" s="454"/>
      <c r="BC374" s="454"/>
      <c r="BD374" s="454"/>
      <c r="BE374" s="454"/>
      <c r="BF374" s="454"/>
      <c r="BG374" s="455"/>
      <c r="BH374" s="455"/>
      <c r="BI374" s="455"/>
      <c r="BJ374" s="455"/>
      <c r="BK374" s="455"/>
      <c r="BL374" s="455"/>
      <c r="BM374" s="455"/>
      <c r="BN374" s="455"/>
      <c r="BO374" s="455"/>
    </row>
    <row r="375" spans="1:67" ht="19.5" customHeight="1">
      <c r="A375" s="450"/>
      <c r="B375" s="450"/>
      <c r="C375" s="450"/>
      <c r="D375" s="450"/>
      <c r="E375" s="450"/>
      <c r="F375" s="450"/>
      <c r="G375" s="451"/>
      <c r="H375" s="450"/>
      <c r="I375" s="450"/>
      <c r="J375" s="451"/>
      <c r="K375" s="450"/>
      <c r="L375" s="451"/>
      <c r="M375" s="450"/>
      <c r="N375" s="451"/>
      <c r="O375" s="450"/>
      <c r="P375" s="451"/>
      <c r="Q375" s="452"/>
      <c r="R375" s="452"/>
      <c r="S375" s="452"/>
      <c r="T375" s="452"/>
      <c r="U375" s="450"/>
      <c r="V375" s="450"/>
      <c r="W375" s="451"/>
      <c r="X375" s="452"/>
      <c r="Y375" s="450"/>
      <c r="Z375" s="451"/>
      <c r="AA375" s="451"/>
      <c r="AB375" s="450"/>
      <c r="AC375" s="450"/>
      <c r="AD375" s="450"/>
      <c r="AE375" s="450"/>
      <c r="AF375" s="451"/>
      <c r="AG375" s="451"/>
      <c r="AH375" s="452"/>
      <c r="AI375" s="452"/>
      <c r="AJ375" s="452"/>
      <c r="AK375" s="452"/>
      <c r="AL375" s="452"/>
      <c r="AM375" s="452"/>
      <c r="AN375" s="450"/>
      <c r="AO375" s="450"/>
      <c r="AP375" s="451"/>
      <c r="AQ375" s="451"/>
      <c r="AR375" s="450"/>
      <c r="AS375" s="453"/>
      <c r="AT375" s="453"/>
      <c r="AU375" s="454"/>
      <c r="AV375" s="455"/>
      <c r="AW375" s="456"/>
      <c r="AX375" s="456"/>
      <c r="AY375" s="455"/>
      <c r="AZ375" s="456"/>
      <c r="BA375" s="454"/>
      <c r="BB375" s="454"/>
      <c r="BC375" s="454"/>
      <c r="BD375" s="454"/>
      <c r="BE375" s="454"/>
      <c r="BF375" s="454"/>
      <c r="BG375" s="455"/>
      <c r="BH375" s="455"/>
      <c r="BI375" s="455"/>
      <c r="BJ375" s="455"/>
      <c r="BK375" s="455"/>
      <c r="BL375" s="455"/>
      <c r="BM375" s="455"/>
      <c r="BN375" s="455"/>
      <c r="BO375" s="455"/>
    </row>
    <row r="376" spans="1:67" ht="19.5" customHeight="1">
      <c r="A376" s="450"/>
      <c r="B376" s="450"/>
      <c r="C376" s="450"/>
      <c r="D376" s="450"/>
      <c r="E376" s="450"/>
      <c r="F376" s="450"/>
      <c r="G376" s="451"/>
      <c r="H376" s="450"/>
      <c r="I376" s="450"/>
      <c r="J376" s="451"/>
      <c r="K376" s="450"/>
      <c r="L376" s="451"/>
      <c r="M376" s="450"/>
      <c r="N376" s="451"/>
      <c r="O376" s="450"/>
      <c r="P376" s="451"/>
      <c r="Q376" s="452"/>
      <c r="R376" s="452"/>
      <c r="S376" s="452"/>
      <c r="T376" s="452"/>
      <c r="U376" s="450"/>
      <c r="V376" s="450"/>
      <c r="W376" s="451"/>
      <c r="X376" s="452"/>
      <c r="Y376" s="450"/>
      <c r="Z376" s="451"/>
      <c r="AA376" s="451"/>
      <c r="AB376" s="450"/>
      <c r="AC376" s="450"/>
      <c r="AD376" s="450"/>
      <c r="AE376" s="450"/>
      <c r="AF376" s="451"/>
      <c r="AG376" s="451"/>
      <c r="AH376" s="452"/>
      <c r="AI376" s="452"/>
      <c r="AJ376" s="452"/>
      <c r="AK376" s="452"/>
      <c r="AL376" s="452"/>
      <c r="AM376" s="452"/>
      <c r="AN376" s="450"/>
      <c r="AO376" s="450"/>
      <c r="AP376" s="451"/>
      <c r="AQ376" s="451"/>
      <c r="AR376" s="450"/>
      <c r="AS376" s="453"/>
      <c r="AT376" s="453"/>
      <c r="AU376" s="454"/>
      <c r="AV376" s="455"/>
      <c r="AW376" s="456"/>
      <c r="AX376" s="456"/>
      <c r="AY376" s="455"/>
      <c r="AZ376" s="456"/>
      <c r="BA376" s="454"/>
      <c r="BB376" s="454"/>
      <c r="BC376" s="454"/>
      <c r="BD376" s="454"/>
      <c r="BE376" s="454"/>
      <c r="BF376" s="454"/>
      <c r="BG376" s="455"/>
      <c r="BH376" s="455"/>
      <c r="BI376" s="455"/>
      <c r="BJ376" s="455"/>
      <c r="BK376" s="455"/>
      <c r="BL376" s="455"/>
      <c r="BM376" s="455"/>
      <c r="BN376" s="455"/>
      <c r="BO376" s="455"/>
    </row>
    <row r="377" spans="1:67" ht="19.5" customHeight="1">
      <c r="A377" s="450"/>
      <c r="B377" s="450"/>
      <c r="C377" s="450"/>
      <c r="D377" s="450"/>
      <c r="E377" s="450"/>
      <c r="F377" s="450"/>
      <c r="G377" s="451"/>
      <c r="H377" s="450"/>
      <c r="I377" s="450"/>
      <c r="J377" s="451"/>
      <c r="K377" s="450"/>
      <c r="L377" s="451"/>
      <c r="M377" s="450"/>
      <c r="N377" s="451"/>
      <c r="O377" s="450"/>
      <c r="P377" s="451"/>
      <c r="Q377" s="452"/>
      <c r="R377" s="452"/>
      <c r="S377" s="452"/>
      <c r="T377" s="452"/>
      <c r="U377" s="450"/>
      <c r="V377" s="450"/>
      <c r="W377" s="451"/>
      <c r="X377" s="452"/>
      <c r="Y377" s="450"/>
      <c r="Z377" s="451"/>
      <c r="AA377" s="451"/>
      <c r="AB377" s="450"/>
      <c r="AC377" s="450"/>
      <c r="AD377" s="450"/>
      <c r="AE377" s="450"/>
      <c r="AF377" s="451"/>
      <c r="AG377" s="451"/>
      <c r="AH377" s="452"/>
      <c r="AI377" s="452"/>
      <c r="AJ377" s="452"/>
      <c r="AK377" s="452"/>
      <c r="AL377" s="452"/>
      <c r="AM377" s="452"/>
      <c r="AN377" s="450"/>
      <c r="AO377" s="450"/>
      <c r="AP377" s="451"/>
      <c r="AQ377" s="451"/>
      <c r="AR377" s="450"/>
      <c r="AS377" s="453"/>
      <c r="AT377" s="453"/>
      <c r="AU377" s="454"/>
      <c r="AV377" s="455"/>
      <c r="AW377" s="456"/>
      <c r="AX377" s="456"/>
      <c r="AY377" s="455"/>
      <c r="AZ377" s="456"/>
      <c r="BA377" s="454"/>
      <c r="BB377" s="454"/>
      <c r="BC377" s="454"/>
      <c r="BD377" s="454"/>
      <c r="BE377" s="454"/>
      <c r="BF377" s="454"/>
      <c r="BG377" s="455"/>
      <c r="BH377" s="455"/>
      <c r="BI377" s="455"/>
      <c r="BJ377" s="455"/>
      <c r="BK377" s="455"/>
      <c r="BL377" s="455"/>
      <c r="BM377" s="455"/>
      <c r="BN377" s="455"/>
      <c r="BO377" s="455"/>
    </row>
    <row r="378" spans="1:67" ht="19.5" customHeight="1">
      <c r="A378" s="450"/>
      <c r="B378" s="450"/>
      <c r="C378" s="450"/>
      <c r="D378" s="450"/>
      <c r="E378" s="450"/>
      <c r="F378" s="450"/>
      <c r="G378" s="451"/>
      <c r="H378" s="450"/>
      <c r="I378" s="450"/>
      <c r="J378" s="451"/>
      <c r="K378" s="450"/>
      <c r="L378" s="451"/>
      <c r="M378" s="450"/>
      <c r="N378" s="451"/>
      <c r="O378" s="450"/>
      <c r="P378" s="451"/>
      <c r="Q378" s="452"/>
      <c r="R378" s="452"/>
      <c r="S378" s="452"/>
      <c r="T378" s="452"/>
      <c r="U378" s="450"/>
      <c r="V378" s="450"/>
      <c r="W378" s="451"/>
      <c r="X378" s="452"/>
      <c r="Y378" s="450"/>
      <c r="Z378" s="451"/>
      <c r="AA378" s="451"/>
      <c r="AB378" s="450"/>
      <c r="AC378" s="450"/>
      <c r="AD378" s="450"/>
      <c r="AE378" s="450"/>
      <c r="AF378" s="451"/>
      <c r="AG378" s="451"/>
      <c r="AH378" s="452"/>
      <c r="AI378" s="452"/>
      <c r="AJ378" s="452"/>
      <c r="AK378" s="452"/>
      <c r="AL378" s="452"/>
      <c r="AM378" s="452"/>
      <c r="AN378" s="450"/>
      <c r="AO378" s="450"/>
      <c r="AP378" s="451"/>
      <c r="AQ378" s="451"/>
      <c r="AR378" s="450"/>
      <c r="AS378" s="453"/>
      <c r="AT378" s="453"/>
      <c r="AU378" s="454"/>
      <c r="AV378" s="455"/>
      <c r="AW378" s="456"/>
      <c r="AX378" s="456"/>
      <c r="AY378" s="455"/>
      <c r="AZ378" s="456"/>
      <c r="BA378" s="454"/>
      <c r="BB378" s="454"/>
      <c r="BC378" s="454"/>
      <c r="BD378" s="454"/>
      <c r="BE378" s="454"/>
      <c r="BF378" s="454"/>
      <c r="BG378" s="455"/>
      <c r="BH378" s="455"/>
      <c r="BI378" s="455"/>
      <c r="BJ378" s="455"/>
      <c r="BK378" s="455"/>
      <c r="BL378" s="455"/>
      <c r="BM378" s="455"/>
      <c r="BN378" s="455"/>
      <c r="BO378" s="455"/>
    </row>
    <row r="379" spans="1:67" ht="19.5" customHeight="1">
      <c r="A379" s="450"/>
      <c r="B379" s="450"/>
      <c r="C379" s="450"/>
      <c r="D379" s="450"/>
      <c r="E379" s="450"/>
      <c r="F379" s="450"/>
      <c r="G379" s="451"/>
      <c r="H379" s="450"/>
      <c r="I379" s="450"/>
      <c r="J379" s="451"/>
      <c r="K379" s="450"/>
      <c r="L379" s="451"/>
      <c r="M379" s="450"/>
      <c r="N379" s="451"/>
      <c r="O379" s="450"/>
      <c r="P379" s="451"/>
      <c r="Q379" s="452"/>
      <c r="R379" s="452"/>
      <c r="S379" s="452"/>
      <c r="T379" s="452"/>
      <c r="U379" s="450"/>
      <c r="V379" s="450"/>
      <c r="W379" s="451"/>
      <c r="X379" s="452"/>
      <c r="Y379" s="450"/>
      <c r="Z379" s="451"/>
      <c r="AA379" s="451"/>
      <c r="AB379" s="450"/>
      <c r="AC379" s="450"/>
      <c r="AD379" s="450"/>
      <c r="AE379" s="450"/>
      <c r="AF379" s="451"/>
      <c r="AG379" s="451"/>
      <c r="AH379" s="452"/>
      <c r="AI379" s="452"/>
      <c r="AJ379" s="452"/>
      <c r="AK379" s="452"/>
      <c r="AL379" s="452"/>
      <c r="AM379" s="452"/>
      <c r="AN379" s="450"/>
      <c r="AO379" s="450"/>
      <c r="AP379" s="451"/>
      <c r="AQ379" s="451"/>
      <c r="AR379" s="450"/>
      <c r="AS379" s="453"/>
      <c r="AT379" s="453"/>
      <c r="AU379" s="454"/>
      <c r="AV379" s="455"/>
      <c r="AW379" s="456"/>
      <c r="AX379" s="456"/>
      <c r="AY379" s="455"/>
      <c r="AZ379" s="456"/>
      <c r="BA379" s="454"/>
      <c r="BB379" s="454"/>
      <c r="BC379" s="454"/>
      <c r="BD379" s="454"/>
      <c r="BE379" s="454"/>
      <c r="BF379" s="454"/>
      <c r="BG379" s="455"/>
      <c r="BH379" s="455"/>
      <c r="BI379" s="455"/>
      <c r="BJ379" s="455"/>
      <c r="BK379" s="455"/>
      <c r="BL379" s="455"/>
      <c r="BM379" s="455"/>
      <c r="BN379" s="455"/>
      <c r="BO379" s="455"/>
    </row>
    <row r="380" spans="1:67" ht="19.5" customHeight="1">
      <c r="A380" s="450"/>
      <c r="B380" s="450"/>
      <c r="C380" s="450"/>
      <c r="D380" s="450"/>
      <c r="E380" s="450"/>
      <c r="F380" s="450"/>
      <c r="G380" s="451"/>
      <c r="H380" s="450"/>
      <c r="I380" s="450"/>
      <c r="J380" s="451"/>
      <c r="K380" s="450"/>
      <c r="L380" s="451"/>
      <c r="M380" s="450"/>
      <c r="N380" s="451"/>
      <c r="O380" s="450"/>
      <c r="P380" s="451"/>
      <c r="Q380" s="452"/>
      <c r="R380" s="452"/>
      <c r="S380" s="452"/>
      <c r="T380" s="452"/>
      <c r="U380" s="450"/>
      <c r="V380" s="450"/>
      <c r="W380" s="451"/>
      <c r="X380" s="452"/>
      <c r="Y380" s="450"/>
      <c r="Z380" s="451"/>
      <c r="AA380" s="451"/>
      <c r="AB380" s="450"/>
      <c r="AC380" s="450"/>
      <c r="AD380" s="450"/>
      <c r="AE380" s="450"/>
      <c r="AF380" s="451"/>
      <c r="AG380" s="451"/>
      <c r="AH380" s="452"/>
      <c r="AI380" s="452"/>
      <c r="AJ380" s="452"/>
      <c r="AK380" s="452"/>
      <c r="AL380" s="452"/>
      <c r="AM380" s="452"/>
      <c r="AN380" s="450"/>
      <c r="AO380" s="450"/>
      <c r="AP380" s="451"/>
      <c r="AQ380" s="451"/>
      <c r="AR380" s="450"/>
      <c r="AS380" s="453"/>
      <c r="AT380" s="453"/>
      <c r="AU380" s="454"/>
      <c r="AV380" s="455"/>
      <c r="AW380" s="456"/>
      <c r="AX380" s="456"/>
      <c r="AY380" s="455"/>
      <c r="AZ380" s="456"/>
      <c r="BA380" s="454"/>
      <c r="BB380" s="454"/>
      <c r="BC380" s="454"/>
      <c r="BD380" s="454"/>
      <c r="BE380" s="454"/>
      <c r="BF380" s="454"/>
      <c r="BG380" s="455"/>
      <c r="BH380" s="455"/>
      <c r="BI380" s="455"/>
      <c r="BJ380" s="455"/>
      <c r="BK380" s="455"/>
      <c r="BL380" s="455"/>
      <c r="BM380" s="455"/>
      <c r="BN380" s="455"/>
      <c r="BO380" s="455"/>
    </row>
    <row r="381" spans="1:67" ht="19.5" customHeight="1">
      <c r="A381" s="450"/>
      <c r="B381" s="450"/>
      <c r="C381" s="450"/>
      <c r="D381" s="450"/>
      <c r="E381" s="450"/>
      <c r="F381" s="450"/>
      <c r="G381" s="451"/>
      <c r="H381" s="450"/>
      <c r="I381" s="450"/>
      <c r="J381" s="451"/>
      <c r="K381" s="450"/>
      <c r="L381" s="451"/>
      <c r="M381" s="450"/>
      <c r="N381" s="451"/>
      <c r="O381" s="450"/>
      <c r="P381" s="451"/>
      <c r="Q381" s="452"/>
      <c r="R381" s="452"/>
      <c r="S381" s="452"/>
      <c r="T381" s="452"/>
      <c r="U381" s="450"/>
      <c r="V381" s="450"/>
      <c r="W381" s="451"/>
      <c r="X381" s="452"/>
      <c r="Y381" s="450"/>
      <c r="Z381" s="451"/>
      <c r="AA381" s="451"/>
      <c r="AB381" s="450"/>
      <c r="AC381" s="450"/>
      <c r="AD381" s="450"/>
      <c r="AE381" s="450"/>
      <c r="AF381" s="451"/>
      <c r="AG381" s="451"/>
      <c r="AH381" s="452"/>
      <c r="AI381" s="452"/>
      <c r="AJ381" s="452"/>
      <c r="AK381" s="452"/>
      <c r="AL381" s="452"/>
      <c r="AM381" s="452"/>
      <c r="AN381" s="450"/>
      <c r="AO381" s="450"/>
      <c r="AP381" s="451"/>
      <c r="AQ381" s="451"/>
      <c r="AR381" s="450"/>
      <c r="AS381" s="453"/>
      <c r="AT381" s="453"/>
      <c r="AU381" s="454"/>
      <c r="AV381" s="455"/>
      <c r="AW381" s="456"/>
      <c r="AX381" s="456"/>
      <c r="AY381" s="455"/>
      <c r="AZ381" s="456"/>
      <c r="BA381" s="454"/>
      <c r="BB381" s="454"/>
      <c r="BC381" s="454"/>
      <c r="BD381" s="454"/>
      <c r="BE381" s="454"/>
      <c r="BF381" s="454"/>
      <c r="BG381" s="455"/>
      <c r="BH381" s="455"/>
      <c r="BI381" s="455"/>
      <c r="BJ381" s="455"/>
      <c r="BK381" s="455"/>
      <c r="BL381" s="455"/>
      <c r="BM381" s="455"/>
      <c r="BN381" s="455"/>
      <c r="BO381" s="455"/>
    </row>
    <row r="382" spans="1:67" ht="19.5" customHeight="1">
      <c r="A382" s="450"/>
      <c r="B382" s="450"/>
      <c r="C382" s="450"/>
      <c r="D382" s="450"/>
      <c r="E382" s="450"/>
      <c r="F382" s="450"/>
      <c r="G382" s="451"/>
      <c r="H382" s="450"/>
      <c r="I382" s="450"/>
      <c r="J382" s="451"/>
      <c r="K382" s="450"/>
      <c r="L382" s="451"/>
      <c r="M382" s="450"/>
      <c r="N382" s="451"/>
      <c r="O382" s="450"/>
      <c r="P382" s="451"/>
      <c r="Q382" s="452"/>
      <c r="R382" s="452"/>
      <c r="S382" s="452"/>
      <c r="T382" s="452"/>
      <c r="U382" s="450"/>
      <c r="V382" s="450"/>
      <c r="W382" s="451"/>
      <c r="X382" s="452"/>
      <c r="Y382" s="450"/>
      <c r="Z382" s="451"/>
      <c r="AA382" s="451"/>
      <c r="AB382" s="450"/>
      <c r="AC382" s="450"/>
      <c r="AD382" s="450"/>
      <c r="AE382" s="450"/>
      <c r="AF382" s="451"/>
      <c r="AG382" s="451"/>
      <c r="AH382" s="452"/>
      <c r="AI382" s="452"/>
      <c r="AJ382" s="452"/>
      <c r="AK382" s="452"/>
      <c r="AL382" s="452"/>
      <c r="AM382" s="452"/>
      <c r="AN382" s="450"/>
      <c r="AO382" s="450"/>
      <c r="AP382" s="451"/>
      <c r="AQ382" s="451"/>
      <c r="AR382" s="450"/>
      <c r="AS382" s="453"/>
      <c r="AT382" s="453"/>
      <c r="AU382" s="454"/>
      <c r="AV382" s="455"/>
      <c r="AW382" s="456"/>
      <c r="AX382" s="456"/>
      <c r="AY382" s="455"/>
      <c r="AZ382" s="456"/>
      <c r="BA382" s="454"/>
      <c r="BB382" s="454"/>
      <c r="BC382" s="454"/>
      <c r="BD382" s="454"/>
      <c r="BE382" s="454"/>
      <c r="BF382" s="454"/>
      <c r="BG382" s="455"/>
      <c r="BH382" s="455"/>
      <c r="BI382" s="455"/>
      <c r="BJ382" s="455"/>
      <c r="BK382" s="455"/>
      <c r="BL382" s="455"/>
      <c r="BM382" s="455"/>
      <c r="BN382" s="455"/>
      <c r="BO382" s="455"/>
    </row>
    <row r="383" spans="1:67" ht="19.5" customHeight="1">
      <c r="A383" s="450"/>
      <c r="B383" s="450"/>
      <c r="C383" s="450"/>
      <c r="D383" s="450"/>
      <c r="E383" s="450"/>
      <c r="F383" s="450"/>
      <c r="G383" s="451"/>
      <c r="H383" s="450"/>
      <c r="I383" s="450"/>
      <c r="J383" s="451"/>
      <c r="K383" s="450"/>
      <c r="L383" s="451"/>
      <c r="M383" s="450"/>
      <c r="N383" s="451"/>
      <c r="O383" s="450"/>
      <c r="P383" s="451"/>
      <c r="Q383" s="452"/>
      <c r="R383" s="452"/>
      <c r="S383" s="452"/>
      <c r="T383" s="452"/>
      <c r="U383" s="450"/>
      <c r="V383" s="450"/>
      <c r="W383" s="451"/>
      <c r="X383" s="452"/>
      <c r="Y383" s="450"/>
      <c r="Z383" s="451"/>
      <c r="AA383" s="451"/>
      <c r="AB383" s="450"/>
      <c r="AC383" s="450"/>
      <c r="AD383" s="450"/>
      <c r="AE383" s="450"/>
      <c r="AF383" s="451"/>
      <c r="AG383" s="451"/>
      <c r="AH383" s="452"/>
      <c r="AI383" s="452"/>
      <c r="AJ383" s="452"/>
      <c r="AK383" s="452"/>
      <c r="AL383" s="452"/>
      <c r="AM383" s="452"/>
      <c r="AN383" s="450"/>
      <c r="AO383" s="450"/>
      <c r="AP383" s="451"/>
      <c r="AQ383" s="451"/>
      <c r="AR383" s="450"/>
      <c r="AS383" s="453"/>
      <c r="AT383" s="453"/>
      <c r="AU383" s="454"/>
      <c r="AV383" s="455"/>
      <c r="AW383" s="456"/>
      <c r="AX383" s="456"/>
      <c r="AY383" s="455"/>
      <c r="AZ383" s="456"/>
      <c r="BA383" s="454"/>
      <c r="BB383" s="454"/>
      <c r="BC383" s="454"/>
      <c r="BD383" s="454"/>
      <c r="BE383" s="454"/>
      <c r="BF383" s="454"/>
      <c r="BG383" s="455"/>
      <c r="BH383" s="455"/>
      <c r="BI383" s="455"/>
      <c r="BJ383" s="455"/>
      <c r="BK383" s="455"/>
      <c r="BL383" s="455"/>
      <c r="BM383" s="455"/>
      <c r="BN383" s="455"/>
      <c r="BO383" s="455"/>
    </row>
    <row r="384" spans="1:67" ht="19.5" customHeight="1">
      <c r="A384" s="450"/>
      <c r="B384" s="450"/>
      <c r="C384" s="450"/>
      <c r="D384" s="450"/>
      <c r="E384" s="450"/>
      <c r="F384" s="450"/>
      <c r="G384" s="451"/>
      <c r="H384" s="450"/>
      <c r="I384" s="450"/>
      <c r="J384" s="451"/>
      <c r="K384" s="450"/>
      <c r="L384" s="451"/>
      <c r="M384" s="450"/>
      <c r="N384" s="451"/>
      <c r="O384" s="450"/>
      <c r="P384" s="451"/>
      <c r="Q384" s="452"/>
      <c r="R384" s="452"/>
      <c r="S384" s="452"/>
      <c r="T384" s="452"/>
      <c r="U384" s="450"/>
      <c r="V384" s="450"/>
      <c r="W384" s="451"/>
      <c r="X384" s="452"/>
      <c r="Y384" s="450"/>
      <c r="Z384" s="451"/>
      <c r="AA384" s="451"/>
      <c r="AB384" s="450"/>
      <c r="AC384" s="450"/>
      <c r="AD384" s="450"/>
      <c r="AE384" s="450"/>
      <c r="AF384" s="451"/>
      <c r="AG384" s="451"/>
      <c r="AH384" s="452"/>
      <c r="AI384" s="452"/>
      <c r="AJ384" s="452"/>
      <c r="AK384" s="452"/>
      <c r="AL384" s="452"/>
      <c r="AM384" s="452"/>
      <c r="AN384" s="450"/>
      <c r="AO384" s="450"/>
      <c r="AP384" s="451"/>
      <c r="AQ384" s="451"/>
      <c r="AR384" s="450"/>
      <c r="AS384" s="453"/>
      <c r="AT384" s="453"/>
      <c r="AU384" s="454"/>
      <c r="AV384" s="455"/>
      <c r="AW384" s="456"/>
      <c r="AX384" s="456"/>
      <c r="AY384" s="455"/>
      <c r="AZ384" s="456"/>
      <c r="BA384" s="454"/>
      <c r="BB384" s="454"/>
      <c r="BC384" s="454"/>
      <c r="BD384" s="454"/>
      <c r="BE384" s="454"/>
      <c r="BF384" s="454"/>
      <c r="BG384" s="455"/>
      <c r="BH384" s="455"/>
      <c r="BI384" s="455"/>
      <c r="BJ384" s="455"/>
      <c r="BK384" s="455"/>
      <c r="BL384" s="455"/>
      <c r="BM384" s="455"/>
      <c r="BN384" s="455"/>
      <c r="BO384" s="455"/>
    </row>
    <row r="385" spans="1:67" ht="19.5" customHeight="1">
      <c r="A385" s="450"/>
      <c r="B385" s="450"/>
      <c r="C385" s="450"/>
      <c r="D385" s="450"/>
      <c r="E385" s="450"/>
      <c r="F385" s="450"/>
      <c r="G385" s="451"/>
      <c r="H385" s="450"/>
      <c r="I385" s="450"/>
      <c r="J385" s="451"/>
      <c r="K385" s="450"/>
      <c r="L385" s="451"/>
      <c r="M385" s="450"/>
      <c r="N385" s="451"/>
      <c r="O385" s="450"/>
      <c r="P385" s="451"/>
      <c r="Q385" s="452"/>
      <c r="R385" s="452"/>
      <c r="S385" s="452"/>
      <c r="T385" s="452"/>
      <c r="U385" s="450"/>
      <c r="V385" s="450"/>
      <c r="W385" s="451"/>
      <c r="X385" s="452"/>
      <c r="Y385" s="450"/>
      <c r="Z385" s="451"/>
      <c r="AA385" s="451"/>
      <c r="AB385" s="450"/>
      <c r="AC385" s="450"/>
      <c r="AD385" s="450"/>
      <c r="AE385" s="450"/>
      <c r="AF385" s="451"/>
      <c r="AG385" s="451"/>
      <c r="AH385" s="452"/>
      <c r="AI385" s="452"/>
      <c r="AJ385" s="452"/>
      <c r="AK385" s="452"/>
      <c r="AL385" s="452"/>
      <c r="AM385" s="452"/>
      <c r="AN385" s="450"/>
      <c r="AO385" s="450"/>
      <c r="AP385" s="451"/>
      <c r="AQ385" s="451"/>
      <c r="AR385" s="450"/>
      <c r="AS385" s="453"/>
      <c r="AT385" s="453"/>
      <c r="AU385" s="454"/>
      <c r="AV385" s="455"/>
      <c r="AW385" s="456"/>
      <c r="AX385" s="456"/>
      <c r="AY385" s="455"/>
      <c r="AZ385" s="456"/>
      <c r="BA385" s="454"/>
      <c r="BB385" s="454"/>
      <c r="BC385" s="454"/>
      <c r="BD385" s="454"/>
      <c r="BE385" s="454"/>
      <c r="BF385" s="454"/>
      <c r="BG385" s="455"/>
      <c r="BH385" s="455"/>
      <c r="BI385" s="455"/>
      <c r="BJ385" s="455"/>
      <c r="BK385" s="455"/>
      <c r="BL385" s="455"/>
      <c r="BM385" s="455"/>
      <c r="BN385" s="455"/>
      <c r="BO385" s="455"/>
    </row>
    <row r="386" spans="1:67" ht="19.5" customHeight="1">
      <c r="A386" s="450"/>
      <c r="B386" s="450"/>
      <c r="C386" s="450"/>
      <c r="D386" s="450"/>
      <c r="E386" s="450"/>
      <c r="F386" s="450"/>
      <c r="G386" s="451"/>
      <c r="H386" s="450"/>
      <c r="I386" s="450"/>
      <c r="J386" s="451"/>
      <c r="K386" s="450"/>
      <c r="L386" s="451"/>
      <c r="M386" s="450"/>
      <c r="N386" s="451"/>
      <c r="O386" s="450"/>
      <c r="P386" s="451"/>
      <c r="Q386" s="452"/>
      <c r="R386" s="452"/>
      <c r="S386" s="452"/>
      <c r="T386" s="452"/>
      <c r="U386" s="450"/>
      <c r="V386" s="450"/>
      <c r="W386" s="451"/>
      <c r="X386" s="452"/>
      <c r="Y386" s="450"/>
      <c r="Z386" s="451"/>
      <c r="AA386" s="451"/>
      <c r="AB386" s="450"/>
      <c r="AC386" s="450"/>
      <c r="AD386" s="450"/>
      <c r="AE386" s="450"/>
      <c r="AF386" s="451"/>
      <c r="AG386" s="451"/>
      <c r="AH386" s="452"/>
      <c r="AI386" s="452"/>
      <c r="AJ386" s="452"/>
      <c r="AK386" s="452"/>
      <c r="AL386" s="452"/>
      <c r="AM386" s="452"/>
      <c r="AN386" s="450"/>
      <c r="AO386" s="450"/>
      <c r="AP386" s="451"/>
      <c r="AQ386" s="451"/>
      <c r="AR386" s="450"/>
      <c r="AS386" s="453"/>
      <c r="AT386" s="453"/>
      <c r="AU386" s="454"/>
      <c r="AV386" s="455"/>
      <c r="AW386" s="456"/>
      <c r="AX386" s="456"/>
      <c r="AY386" s="455"/>
      <c r="AZ386" s="456"/>
      <c r="BA386" s="454"/>
      <c r="BB386" s="454"/>
      <c r="BC386" s="454"/>
      <c r="BD386" s="454"/>
      <c r="BE386" s="454"/>
      <c r="BF386" s="454"/>
      <c r="BG386" s="455"/>
      <c r="BH386" s="455"/>
      <c r="BI386" s="455"/>
      <c r="BJ386" s="455"/>
      <c r="BK386" s="455"/>
      <c r="BL386" s="455"/>
      <c r="BM386" s="455"/>
      <c r="BN386" s="455"/>
      <c r="BO386" s="455"/>
    </row>
    <row r="387" spans="1:67" ht="19.5" customHeight="1">
      <c r="A387" s="450"/>
      <c r="B387" s="450"/>
      <c r="C387" s="450"/>
      <c r="D387" s="450"/>
      <c r="E387" s="450"/>
      <c r="F387" s="450"/>
      <c r="G387" s="451"/>
      <c r="H387" s="450"/>
      <c r="I387" s="450"/>
      <c r="J387" s="451"/>
      <c r="K387" s="450"/>
      <c r="L387" s="451"/>
      <c r="M387" s="450"/>
      <c r="N387" s="451"/>
      <c r="O387" s="450"/>
      <c r="P387" s="451"/>
      <c r="Q387" s="452"/>
      <c r="R387" s="452"/>
      <c r="S387" s="452"/>
      <c r="T387" s="452"/>
      <c r="U387" s="450"/>
      <c r="V387" s="450"/>
      <c r="W387" s="451"/>
      <c r="X387" s="452"/>
      <c r="Y387" s="450"/>
      <c r="Z387" s="451"/>
      <c r="AA387" s="451"/>
      <c r="AB387" s="450"/>
      <c r="AC387" s="450"/>
      <c r="AD387" s="450"/>
      <c r="AE387" s="450"/>
      <c r="AF387" s="451"/>
      <c r="AG387" s="451"/>
      <c r="AH387" s="452"/>
      <c r="AI387" s="452"/>
      <c r="AJ387" s="452"/>
      <c r="AK387" s="452"/>
      <c r="AL387" s="452"/>
      <c r="AM387" s="452"/>
      <c r="AN387" s="450"/>
      <c r="AO387" s="450"/>
      <c r="AP387" s="451"/>
      <c r="AQ387" s="451"/>
      <c r="AR387" s="450"/>
      <c r="AS387" s="453"/>
      <c r="AT387" s="453"/>
      <c r="AU387" s="454"/>
      <c r="AV387" s="455"/>
      <c r="AW387" s="456"/>
      <c r="AX387" s="456"/>
      <c r="AY387" s="455"/>
      <c r="AZ387" s="456"/>
      <c r="BA387" s="454"/>
      <c r="BB387" s="454"/>
      <c r="BC387" s="454"/>
      <c r="BD387" s="454"/>
      <c r="BE387" s="454"/>
      <c r="BF387" s="454"/>
      <c r="BG387" s="455"/>
      <c r="BH387" s="455"/>
      <c r="BI387" s="455"/>
      <c r="BJ387" s="455"/>
      <c r="BK387" s="455"/>
      <c r="BL387" s="455"/>
      <c r="BM387" s="455"/>
      <c r="BN387" s="455"/>
      <c r="BO387" s="455"/>
    </row>
    <row r="388" spans="1:67" ht="19.5" customHeight="1">
      <c r="A388" s="450"/>
      <c r="B388" s="450"/>
      <c r="C388" s="450"/>
      <c r="D388" s="450"/>
      <c r="E388" s="450"/>
      <c r="F388" s="450"/>
      <c r="G388" s="451"/>
      <c r="H388" s="450"/>
      <c r="I388" s="450"/>
      <c r="J388" s="451"/>
      <c r="K388" s="450"/>
      <c r="L388" s="451"/>
      <c r="M388" s="450"/>
      <c r="N388" s="451"/>
      <c r="O388" s="450"/>
      <c r="P388" s="451"/>
      <c r="Q388" s="452"/>
      <c r="R388" s="452"/>
      <c r="S388" s="452"/>
      <c r="T388" s="452"/>
      <c r="U388" s="450"/>
      <c r="V388" s="450"/>
      <c r="W388" s="451"/>
      <c r="X388" s="452"/>
      <c r="Y388" s="450"/>
      <c r="Z388" s="451"/>
      <c r="AA388" s="451"/>
      <c r="AB388" s="450"/>
      <c r="AC388" s="450"/>
      <c r="AD388" s="450"/>
      <c r="AE388" s="450"/>
      <c r="AF388" s="451"/>
      <c r="AG388" s="451"/>
      <c r="AH388" s="452"/>
      <c r="AI388" s="452"/>
      <c r="AJ388" s="452"/>
      <c r="AK388" s="452"/>
      <c r="AL388" s="452"/>
      <c r="AM388" s="452"/>
      <c r="AN388" s="450"/>
      <c r="AO388" s="450"/>
      <c r="AP388" s="451"/>
      <c r="AQ388" s="451"/>
      <c r="AR388" s="450"/>
      <c r="AS388" s="453"/>
      <c r="AT388" s="453"/>
      <c r="AU388" s="454"/>
      <c r="AV388" s="455"/>
      <c r="AW388" s="456"/>
      <c r="AX388" s="456"/>
      <c r="AY388" s="455"/>
      <c r="AZ388" s="456"/>
      <c r="BA388" s="454"/>
      <c r="BB388" s="454"/>
      <c r="BC388" s="454"/>
      <c r="BD388" s="454"/>
      <c r="BE388" s="454"/>
      <c r="BF388" s="454"/>
      <c r="BG388" s="455"/>
      <c r="BH388" s="455"/>
      <c r="BI388" s="455"/>
      <c r="BJ388" s="455"/>
      <c r="BK388" s="455"/>
      <c r="BL388" s="455"/>
      <c r="BM388" s="455"/>
      <c r="BN388" s="455"/>
      <c r="BO388" s="455"/>
    </row>
    <row r="389" spans="1:67" ht="19.5" customHeight="1">
      <c r="A389" s="450"/>
      <c r="B389" s="450"/>
      <c r="C389" s="450"/>
      <c r="D389" s="450"/>
      <c r="E389" s="450"/>
      <c r="F389" s="450"/>
      <c r="G389" s="451"/>
      <c r="H389" s="450"/>
      <c r="I389" s="450"/>
      <c r="J389" s="451"/>
      <c r="K389" s="450"/>
      <c r="L389" s="451"/>
      <c r="M389" s="450"/>
      <c r="N389" s="451"/>
      <c r="O389" s="450"/>
      <c r="P389" s="451"/>
      <c r="Q389" s="452"/>
      <c r="R389" s="452"/>
      <c r="S389" s="452"/>
      <c r="T389" s="452"/>
      <c r="U389" s="450"/>
      <c r="V389" s="450"/>
      <c r="W389" s="451"/>
      <c r="X389" s="452"/>
      <c r="Y389" s="450"/>
      <c r="Z389" s="451"/>
      <c r="AA389" s="451"/>
      <c r="AB389" s="450"/>
      <c r="AC389" s="450"/>
      <c r="AD389" s="450"/>
      <c r="AE389" s="450"/>
      <c r="AF389" s="451"/>
      <c r="AG389" s="451"/>
      <c r="AH389" s="452"/>
      <c r="AI389" s="452"/>
      <c r="AJ389" s="452"/>
      <c r="AK389" s="452"/>
      <c r="AL389" s="452"/>
      <c r="AM389" s="452"/>
      <c r="AN389" s="450"/>
      <c r="AO389" s="450"/>
      <c r="AP389" s="451"/>
      <c r="AQ389" s="451"/>
      <c r="AR389" s="450"/>
      <c r="AS389" s="453"/>
      <c r="AT389" s="453"/>
      <c r="AU389" s="454"/>
      <c r="AV389" s="455"/>
      <c r="AW389" s="456"/>
      <c r="AX389" s="456"/>
      <c r="AY389" s="455"/>
      <c r="AZ389" s="456"/>
      <c r="BA389" s="454"/>
      <c r="BB389" s="454"/>
      <c r="BC389" s="454"/>
      <c r="BD389" s="454"/>
      <c r="BE389" s="454"/>
      <c r="BF389" s="454"/>
      <c r="BG389" s="455"/>
      <c r="BH389" s="455"/>
      <c r="BI389" s="455"/>
      <c r="BJ389" s="455"/>
      <c r="BK389" s="455"/>
      <c r="BL389" s="455"/>
      <c r="BM389" s="455"/>
      <c r="BN389" s="455"/>
      <c r="BO389" s="455"/>
    </row>
    <row r="390" spans="1:67" ht="19.5" customHeight="1">
      <c r="A390" s="450"/>
      <c r="B390" s="450"/>
      <c r="C390" s="450"/>
      <c r="D390" s="450"/>
      <c r="E390" s="450"/>
      <c r="F390" s="450"/>
      <c r="G390" s="451"/>
      <c r="H390" s="450"/>
      <c r="I390" s="450"/>
      <c r="J390" s="451"/>
      <c r="K390" s="450"/>
      <c r="L390" s="451"/>
      <c r="M390" s="450"/>
      <c r="N390" s="451"/>
      <c r="O390" s="450"/>
      <c r="P390" s="451"/>
      <c r="Q390" s="452"/>
      <c r="R390" s="452"/>
      <c r="S390" s="452"/>
      <c r="T390" s="452"/>
      <c r="U390" s="450"/>
      <c r="V390" s="450"/>
      <c r="W390" s="451"/>
      <c r="X390" s="452"/>
      <c r="Y390" s="450"/>
      <c r="Z390" s="451"/>
      <c r="AA390" s="451"/>
      <c r="AB390" s="450"/>
      <c r="AC390" s="450"/>
      <c r="AD390" s="450"/>
      <c r="AE390" s="450"/>
      <c r="AF390" s="451"/>
      <c r="AG390" s="451"/>
      <c r="AH390" s="452"/>
      <c r="AI390" s="452"/>
      <c r="AJ390" s="452"/>
      <c r="AK390" s="452"/>
      <c r="AL390" s="452"/>
      <c r="AM390" s="452"/>
      <c r="AN390" s="450"/>
      <c r="AO390" s="450"/>
      <c r="AP390" s="451"/>
      <c r="AQ390" s="451"/>
      <c r="AR390" s="450"/>
      <c r="AS390" s="453"/>
      <c r="AT390" s="453"/>
      <c r="AU390" s="454"/>
      <c r="AV390" s="455"/>
      <c r="AW390" s="456"/>
      <c r="AX390" s="456"/>
      <c r="AY390" s="455"/>
      <c r="AZ390" s="456"/>
      <c r="BA390" s="454"/>
      <c r="BB390" s="454"/>
      <c r="BC390" s="454"/>
      <c r="BD390" s="454"/>
      <c r="BE390" s="454"/>
      <c r="BF390" s="454"/>
      <c r="BG390" s="455"/>
      <c r="BH390" s="455"/>
      <c r="BI390" s="455"/>
      <c r="BJ390" s="455"/>
      <c r="BK390" s="455"/>
      <c r="BL390" s="455"/>
      <c r="BM390" s="455"/>
      <c r="BN390" s="455"/>
      <c r="BO390" s="455"/>
    </row>
    <row r="391" spans="1:67" ht="19.5" customHeight="1">
      <c r="A391" s="450"/>
      <c r="B391" s="450"/>
      <c r="C391" s="450"/>
      <c r="D391" s="450"/>
      <c r="E391" s="450"/>
      <c r="F391" s="450"/>
      <c r="G391" s="451"/>
      <c r="H391" s="450"/>
      <c r="I391" s="450"/>
      <c r="J391" s="451"/>
      <c r="K391" s="450"/>
      <c r="L391" s="451"/>
      <c r="M391" s="450"/>
      <c r="N391" s="451"/>
      <c r="O391" s="450"/>
      <c r="P391" s="451"/>
      <c r="Q391" s="452"/>
      <c r="R391" s="452"/>
      <c r="S391" s="452"/>
      <c r="T391" s="452"/>
      <c r="U391" s="450"/>
      <c r="V391" s="450"/>
      <c r="W391" s="451"/>
      <c r="X391" s="452"/>
      <c r="Y391" s="450"/>
      <c r="Z391" s="451"/>
      <c r="AA391" s="451"/>
      <c r="AB391" s="450"/>
      <c r="AC391" s="450"/>
      <c r="AD391" s="450"/>
      <c r="AE391" s="450"/>
      <c r="AF391" s="451"/>
      <c r="AG391" s="451"/>
      <c r="AH391" s="452"/>
      <c r="AI391" s="452"/>
      <c r="AJ391" s="452"/>
      <c r="AK391" s="452"/>
      <c r="AL391" s="452"/>
      <c r="AM391" s="452"/>
      <c r="AN391" s="450"/>
      <c r="AO391" s="450"/>
      <c r="AP391" s="451"/>
      <c r="AQ391" s="451"/>
      <c r="AR391" s="450"/>
      <c r="AS391" s="453"/>
      <c r="AT391" s="453"/>
      <c r="AU391" s="454"/>
      <c r="AV391" s="455"/>
      <c r="AW391" s="456"/>
      <c r="AX391" s="456"/>
      <c r="AY391" s="455"/>
      <c r="AZ391" s="456"/>
      <c r="BA391" s="454"/>
      <c r="BB391" s="454"/>
      <c r="BC391" s="454"/>
      <c r="BD391" s="454"/>
      <c r="BE391" s="454"/>
      <c r="BF391" s="454"/>
      <c r="BG391" s="455"/>
      <c r="BH391" s="455"/>
      <c r="BI391" s="455"/>
      <c r="BJ391" s="455"/>
      <c r="BK391" s="455"/>
      <c r="BL391" s="455"/>
      <c r="BM391" s="455"/>
      <c r="BN391" s="455"/>
      <c r="BO391" s="455"/>
    </row>
    <row r="392" spans="1:67" ht="19.5" customHeight="1">
      <c r="A392" s="450"/>
      <c r="B392" s="450"/>
      <c r="C392" s="450"/>
      <c r="D392" s="450"/>
      <c r="E392" s="450"/>
      <c r="F392" s="450"/>
      <c r="G392" s="451"/>
      <c r="H392" s="450"/>
      <c r="I392" s="450"/>
      <c r="J392" s="451"/>
      <c r="K392" s="450"/>
      <c r="L392" s="451"/>
      <c r="M392" s="450"/>
      <c r="N392" s="451"/>
      <c r="O392" s="450"/>
      <c r="P392" s="451"/>
      <c r="Q392" s="452"/>
      <c r="R392" s="452"/>
      <c r="S392" s="452"/>
      <c r="T392" s="452"/>
      <c r="U392" s="450"/>
      <c r="V392" s="450"/>
      <c r="W392" s="451"/>
      <c r="X392" s="452"/>
      <c r="Y392" s="450"/>
      <c r="Z392" s="451"/>
      <c r="AA392" s="451"/>
      <c r="AB392" s="450"/>
      <c r="AC392" s="450"/>
      <c r="AD392" s="450"/>
      <c r="AE392" s="450"/>
      <c r="AF392" s="451"/>
      <c r="AG392" s="451"/>
      <c r="AH392" s="452"/>
      <c r="AI392" s="452"/>
      <c r="AJ392" s="452"/>
      <c r="AK392" s="452"/>
      <c r="AL392" s="452"/>
      <c r="AM392" s="452"/>
      <c r="AN392" s="450"/>
      <c r="AO392" s="450"/>
      <c r="AP392" s="451"/>
      <c r="AQ392" s="451"/>
      <c r="AR392" s="450"/>
      <c r="AS392" s="453"/>
      <c r="AT392" s="453"/>
      <c r="AU392" s="454"/>
      <c r="AV392" s="455"/>
      <c r="AW392" s="456"/>
      <c r="AX392" s="456"/>
      <c r="AY392" s="455"/>
      <c r="AZ392" s="456"/>
      <c r="BA392" s="454"/>
      <c r="BB392" s="454"/>
      <c r="BC392" s="454"/>
      <c r="BD392" s="454"/>
      <c r="BE392" s="454"/>
      <c r="BF392" s="454"/>
      <c r="BG392" s="455"/>
      <c r="BH392" s="455"/>
      <c r="BI392" s="455"/>
      <c r="BJ392" s="455"/>
      <c r="BK392" s="455"/>
      <c r="BL392" s="455"/>
      <c r="BM392" s="455"/>
      <c r="BN392" s="455"/>
      <c r="BO392" s="455"/>
    </row>
    <row r="393" spans="1:67" ht="19.5" customHeight="1">
      <c r="A393" s="450"/>
      <c r="B393" s="450"/>
      <c r="C393" s="450"/>
      <c r="D393" s="450"/>
      <c r="E393" s="450"/>
      <c r="F393" s="450"/>
      <c r="G393" s="451"/>
      <c r="H393" s="450"/>
      <c r="I393" s="450"/>
      <c r="J393" s="451"/>
      <c r="K393" s="450"/>
      <c r="L393" s="451"/>
      <c r="M393" s="450"/>
      <c r="N393" s="451"/>
      <c r="O393" s="450"/>
      <c r="P393" s="451"/>
      <c r="Q393" s="452"/>
      <c r="R393" s="452"/>
      <c r="S393" s="452"/>
      <c r="T393" s="452"/>
      <c r="U393" s="450"/>
      <c r="V393" s="450"/>
      <c r="W393" s="451"/>
      <c r="X393" s="452"/>
      <c r="Y393" s="450"/>
      <c r="Z393" s="451"/>
      <c r="AA393" s="451"/>
      <c r="AB393" s="450"/>
      <c r="AC393" s="450"/>
      <c r="AD393" s="450"/>
      <c r="AE393" s="450"/>
      <c r="AF393" s="451"/>
      <c r="AG393" s="451"/>
      <c r="AH393" s="452"/>
      <c r="AI393" s="452"/>
      <c r="AJ393" s="452"/>
      <c r="AK393" s="452"/>
      <c r="AL393" s="452"/>
      <c r="AM393" s="452"/>
      <c r="AN393" s="450"/>
      <c r="AO393" s="450"/>
      <c r="AP393" s="451"/>
      <c r="AQ393" s="451"/>
      <c r="AR393" s="450"/>
      <c r="AS393" s="453"/>
      <c r="AT393" s="453"/>
      <c r="AU393" s="454"/>
      <c r="AV393" s="455"/>
      <c r="AW393" s="456"/>
      <c r="AX393" s="456"/>
      <c r="AY393" s="455"/>
      <c r="AZ393" s="456"/>
      <c r="BA393" s="454"/>
      <c r="BB393" s="454"/>
      <c r="BC393" s="454"/>
      <c r="BD393" s="454"/>
      <c r="BE393" s="454"/>
      <c r="BF393" s="454"/>
      <c r="BG393" s="455"/>
      <c r="BH393" s="455"/>
      <c r="BI393" s="455"/>
      <c r="BJ393" s="455"/>
      <c r="BK393" s="455"/>
      <c r="BL393" s="455"/>
      <c r="BM393" s="455"/>
      <c r="BN393" s="455"/>
      <c r="BO393" s="455"/>
    </row>
    <row r="394" spans="1:67" ht="19.5" customHeight="1">
      <c r="A394" s="450"/>
      <c r="B394" s="450"/>
      <c r="C394" s="450"/>
      <c r="D394" s="450"/>
      <c r="E394" s="450"/>
      <c r="F394" s="450"/>
      <c r="G394" s="451"/>
      <c r="H394" s="450"/>
      <c r="I394" s="450"/>
      <c r="J394" s="451"/>
      <c r="K394" s="450"/>
      <c r="L394" s="451"/>
      <c r="M394" s="450"/>
      <c r="N394" s="451"/>
      <c r="O394" s="450"/>
      <c r="P394" s="451"/>
      <c r="Q394" s="452"/>
      <c r="R394" s="452"/>
      <c r="S394" s="452"/>
      <c r="T394" s="452"/>
      <c r="U394" s="450"/>
      <c r="V394" s="450"/>
      <c r="W394" s="451"/>
      <c r="X394" s="452"/>
      <c r="Y394" s="450"/>
      <c r="Z394" s="451"/>
      <c r="AA394" s="451"/>
      <c r="AB394" s="450"/>
      <c r="AC394" s="450"/>
      <c r="AD394" s="450"/>
      <c r="AE394" s="450"/>
      <c r="AF394" s="451"/>
      <c r="AG394" s="451"/>
      <c r="AH394" s="452"/>
      <c r="AI394" s="452"/>
      <c r="AJ394" s="452"/>
      <c r="AK394" s="452"/>
      <c r="AL394" s="452"/>
      <c r="AM394" s="452"/>
      <c r="AN394" s="450"/>
      <c r="AO394" s="450"/>
      <c r="AP394" s="451"/>
      <c r="AQ394" s="451"/>
      <c r="AR394" s="450"/>
      <c r="AS394" s="453"/>
      <c r="AT394" s="453"/>
      <c r="AU394" s="454"/>
      <c r="AV394" s="455"/>
      <c r="AW394" s="456"/>
      <c r="AX394" s="456"/>
      <c r="AY394" s="455"/>
      <c r="AZ394" s="456"/>
      <c r="BA394" s="454"/>
      <c r="BB394" s="454"/>
      <c r="BC394" s="454"/>
      <c r="BD394" s="454"/>
      <c r="BE394" s="454"/>
      <c r="BF394" s="454"/>
      <c r="BG394" s="455"/>
      <c r="BH394" s="455"/>
      <c r="BI394" s="455"/>
      <c r="BJ394" s="455"/>
      <c r="BK394" s="455"/>
      <c r="BL394" s="455"/>
      <c r="BM394" s="455"/>
      <c r="BN394" s="455"/>
      <c r="BO394" s="455"/>
    </row>
    <row r="395" spans="1:67" ht="19.5" customHeight="1">
      <c r="A395" s="450"/>
      <c r="B395" s="450"/>
      <c r="C395" s="450"/>
      <c r="D395" s="450"/>
      <c r="E395" s="450"/>
      <c r="F395" s="450"/>
      <c r="G395" s="451"/>
      <c r="H395" s="450"/>
      <c r="I395" s="450"/>
      <c r="J395" s="451"/>
      <c r="K395" s="450"/>
      <c r="L395" s="451"/>
      <c r="M395" s="450"/>
      <c r="N395" s="451"/>
      <c r="O395" s="450"/>
      <c r="P395" s="451"/>
      <c r="Q395" s="452"/>
      <c r="R395" s="452"/>
      <c r="S395" s="452"/>
      <c r="T395" s="452"/>
      <c r="U395" s="450"/>
      <c r="V395" s="450"/>
      <c r="W395" s="451"/>
      <c r="X395" s="452"/>
      <c r="Y395" s="450"/>
      <c r="Z395" s="451"/>
      <c r="AA395" s="451"/>
      <c r="AB395" s="450"/>
      <c r="AC395" s="450"/>
      <c r="AD395" s="450"/>
      <c r="AE395" s="450"/>
      <c r="AF395" s="451"/>
      <c r="AG395" s="451"/>
      <c r="AH395" s="452"/>
      <c r="AI395" s="452"/>
      <c r="AJ395" s="452"/>
      <c r="AK395" s="452"/>
      <c r="AL395" s="452"/>
      <c r="AM395" s="452"/>
      <c r="AN395" s="450"/>
      <c r="AO395" s="450"/>
      <c r="AP395" s="451"/>
      <c r="AQ395" s="451"/>
      <c r="AR395" s="450"/>
      <c r="AS395" s="453"/>
      <c r="AT395" s="453"/>
      <c r="AU395" s="454"/>
      <c r="AV395" s="455"/>
      <c r="AW395" s="456"/>
      <c r="AX395" s="456"/>
      <c r="AY395" s="455"/>
      <c r="AZ395" s="456"/>
      <c r="BA395" s="454"/>
      <c r="BB395" s="454"/>
      <c r="BC395" s="454"/>
      <c r="BD395" s="454"/>
      <c r="BE395" s="454"/>
      <c r="BF395" s="454"/>
      <c r="BG395" s="455"/>
      <c r="BH395" s="455"/>
      <c r="BI395" s="455"/>
      <c r="BJ395" s="455"/>
      <c r="BK395" s="455"/>
      <c r="BL395" s="455"/>
      <c r="BM395" s="455"/>
      <c r="BN395" s="455"/>
      <c r="BO395" s="455"/>
    </row>
    <row r="396" spans="1:67" ht="19.5" customHeight="1">
      <c r="A396" s="450"/>
      <c r="B396" s="450"/>
      <c r="C396" s="450"/>
      <c r="D396" s="450"/>
      <c r="E396" s="450"/>
      <c r="F396" s="450"/>
      <c r="G396" s="451"/>
      <c r="H396" s="450"/>
      <c r="I396" s="450"/>
      <c r="J396" s="451"/>
      <c r="K396" s="450"/>
      <c r="L396" s="451"/>
      <c r="M396" s="450"/>
      <c r="N396" s="451"/>
      <c r="O396" s="450"/>
      <c r="P396" s="451"/>
      <c r="Q396" s="452"/>
      <c r="R396" s="452"/>
      <c r="S396" s="452"/>
      <c r="T396" s="452"/>
      <c r="U396" s="450"/>
      <c r="V396" s="450"/>
      <c r="W396" s="451"/>
      <c r="X396" s="452"/>
      <c r="Y396" s="450"/>
      <c r="Z396" s="451"/>
      <c r="AA396" s="451"/>
      <c r="AB396" s="450"/>
      <c r="AC396" s="450"/>
      <c r="AD396" s="450"/>
      <c r="AE396" s="450"/>
      <c r="AF396" s="451"/>
      <c r="AG396" s="451"/>
      <c r="AH396" s="452"/>
      <c r="AI396" s="452"/>
      <c r="AJ396" s="452"/>
      <c r="AK396" s="452"/>
      <c r="AL396" s="452"/>
      <c r="AM396" s="452"/>
      <c r="AN396" s="450"/>
      <c r="AO396" s="450"/>
      <c r="AP396" s="451"/>
      <c r="AQ396" s="451"/>
      <c r="AR396" s="450"/>
      <c r="AS396" s="453"/>
      <c r="AT396" s="453"/>
      <c r="AU396" s="454"/>
      <c r="AV396" s="455"/>
      <c r="AW396" s="456"/>
      <c r="AX396" s="456"/>
      <c r="AY396" s="455"/>
      <c r="AZ396" s="456"/>
      <c r="BA396" s="454"/>
      <c r="BB396" s="454"/>
      <c r="BC396" s="454"/>
      <c r="BD396" s="454"/>
      <c r="BE396" s="454"/>
      <c r="BF396" s="454"/>
      <c r="BG396" s="455"/>
      <c r="BH396" s="455"/>
      <c r="BI396" s="455"/>
      <c r="BJ396" s="455"/>
      <c r="BK396" s="455"/>
      <c r="BL396" s="455"/>
      <c r="BM396" s="455"/>
      <c r="BN396" s="455"/>
      <c r="BO396" s="455"/>
    </row>
    <row r="397" spans="1:67" ht="19.5" customHeight="1">
      <c r="A397" s="450"/>
      <c r="B397" s="450"/>
      <c r="C397" s="450"/>
      <c r="D397" s="450"/>
      <c r="E397" s="450"/>
      <c r="F397" s="450"/>
      <c r="G397" s="451"/>
      <c r="H397" s="450"/>
      <c r="I397" s="450"/>
      <c r="J397" s="451"/>
      <c r="K397" s="450"/>
      <c r="L397" s="451"/>
      <c r="M397" s="450"/>
      <c r="N397" s="451"/>
      <c r="O397" s="450"/>
      <c r="P397" s="451"/>
      <c r="Q397" s="452"/>
      <c r="R397" s="452"/>
      <c r="S397" s="452"/>
      <c r="T397" s="452"/>
      <c r="U397" s="450"/>
      <c r="V397" s="450"/>
      <c r="W397" s="451"/>
      <c r="X397" s="452"/>
      <c r="Y397" s="450"/>
      <c r="Z397" s="451"/>
      <c r="AA397" s="451"/>
      <c r="AB397" s="450"/>
      <c r="AC397" s="450"/>
      <c r="AD397" s="450"/>
      <c r="AE397" s="450"/>
      <c r="AF397" s="451"/>
      <c r="AG397" s="451"/>
      <c r="AH397" s="452"/>
      <c r="AI397" s="452"/>
      <c r="AJ397" s="452"/>
      <c r="AK397" s="452"/>
      <c r="AL397" s="452"/>
      <c r="AM397" s="452"/>
      <c r="AN397" s="450"/>
      <c r="AO397" s="450"/>
      <c r="AP397" s="451"/>
      <c r="AQ397" s="451"/>
      <c r="AR397" s="450"/>
      <c r="AS397" s="453"/>
      <c r="AT397" s="453"/>
      <c r="AU397" s="454"/>
      <c r="AV397" s="455"/>
      <c r="AW397" s="456"/>
      <c r="AX397" s="456"/>
      <c r="AY397" s="455"/>
      <c r="AZ397" s="456"/>
      <c r="BA397" s="454"/>
      <c r="BB397" s="454"/>
      <c r="BC397" s="454"/>
      <c r="BD397" s="454"/>
      <c r="BE397" s="454"/>
      <c r="BF397" s="454"/>
      <c r="BG397" s="455"/>
      <c r="BH397" s="455"/>
      <c r="BI397" s="455"/>
      <c r="BJ397" s="455"/>
      <c r="BK397" s="455"/>
      <c r="BL397" s="455"/>
      <c r="BM397" s="455"/>
      <c r="BN397" s="455"/>
      <c r="BO397" s="455"/>
    </row>
    <row r="398" spans="1:67" ht="19.5" customHeight="1">
      <c r="A398" s="450"/>
      <c r="B398" s="450"/>
      <c r="C398" s="450"/>
      <c r="D398" s="450"/>
      <c r="E398" s="450"/>
      <c r="F398" s="450"/>
      <c r="G398" s="451"/>
      <c r="H398" s="450"/>
      <c r="I398" s="450"/>
      <c r="J398" s="451"/>
      <c r="K398" s="450"/>
      <c r="L398" s="451"/>
      <c r="M398" s="450"/>
      <c r="N398" s="451"/>
      <c r="O398" s="450"/>
      <c r="P398" s="451"/>
      <c r="Q398" s="452"/>
      <c r="R398" s="452"/>
      <c r="S398" s="452"/>
      <c r="T398" s="452"/>
      <c r="U398" s="450"/>
      <c r="V398" s="450"/>
      <c r="W398" s="451"/>
      <c r="X398" s="452"/>
      <c r="Y398" s="450"/>
      <c r="Z398" s="451"/>
      <c r="AA398" s="451"/>
      <c r="AB398" s="450"/>
      <c r="AC398" s="450"/>
      <c r="AD398" s="450"/>
      <c r="AE398" s="450"/>
      <c r="AF398" s="451"/>
      <c r="AG398" s="451"/>
      <c r="AH398" s="452"/>
      <c r="AI398" s="452"/>
      <c r="AJ398" s="452"/>
      <c r="AK398" s="452"/>
      <c r="AL398" s="452"/>
      <c r="AM398" s="452"/>
      <c r="AN398" s="450"/>
      <c r="AO398" s="450"/>
      <c r="AP398" s="451"/>
      <c r="AQ398" s="451"/>
      <c r="AR398" s="450"/>
      <c r="AS398" s="453"/>
      <c r="AT398" s="453"/>
      <c r="AU398" s="454"/>
      <c r="AV398" s="455"/>
      <c r="AW398" s="456"/>
      <c r="AX398" s="456"/>
      <c r="AY398" s="455"/>
      <c r="AZ398" s="456"/>
      <c r="BA398" s="454"/>
      <c r="BB398" s="454"/>
      <c r="BC398" s="454"/>
      <c r="BD398" s="454"/>
      <c r="BE398" s="454"/>
      <c r="BF398" s="454"/>
      <c r="BG398" s="455"/>
      <c r="BH398" s="455"/>
      <c r="BI398" s="455"/>
      <c r="BJ398" s="455"/>
      <c r="BK398" s="455"/>
      <c r="BL398" s="455"/>
      <c r="BM398" s="455"/>
      <c r="BN398" s="455"/>
      <c r="BO398" s="455"/>
    </row>
    <row r="399" spans="1:67" ht="19.5" customHeight="1">
      <c r="A399" s="450"/>
      <c r="B399" s="450"/>
      <c r="C399" s="450"/>
      <c r="D399" s="450"/>
      <c r="E399" s="450"/>
      <c r="F399" s="450"/>
      <c r="G399" s="451"/>
      <c r="H399" s="450"/>
      <c r="I399" s="450"/>
      <c r="J399" s="451"/>
      <c r="K399" s="450"/>
      <c r="L399" s="451"/>
      <c r="M399" s="450"/>
      <c r="N399" s="451"/>
      <c r="O399" s="450"/>
      <c r="P399" s="451"/>
      <c r="Q399" s="452"/>
      <c r="R399" s="452"/>
      <c r="S399" s="452"/>
      <c r="T399" s="452"/>
      <c r="U399" s="450"/>
      <c r="V399" s="450"/>
      <c r="W399" s="451"/>
      <c r="X399" s="452"/>
      <c r="Y399" s="450"/>
      <c r="Z399" s="451"/>
      <c r="AA399" s="451"/>
      <c r="AB399" s="450"/>
      <c r="AC399" s="450"/>
      <c r="AD399" s="450"/>
      <c r="AE399" s="450"/>
      <c r="AF399" s="451"/>
      <c r="AG399" s="451"/>
      <c r="AH399" s="452"/>
      <c r="AI399" s="452"/>
      <c r="AJ399" s="452"/>
      <c r="AK399" s="452"/>
      <c r="AL399" s="452"/>
      <c r="AM399" s="452"/>
      <c r="AN399" s="450"/>
      <c r="AO399" s="450"/>
      <c r="AP399" s="451"/>
      <c r="AQ399" s="451"/>
      <c r="AR399" s="450"/>
      <c r="AS399" s="453"/>
      <c r="AT399" s="453"/>
      <c r="AU399" s="454"/>
      <c r="AV399" s="455"/>
      <c r="AW399" s="456"/>
      <c r="AX399" s="456"/>
      <c r="AY399" s="455"/>
      <c r="AZ399" s="456"/>
      <c r="BA399" s="454"/>
      <c r="BB399" s="454"/>
      <c r="BC399" s="454"/>
      <c r="BD399" s="454"/>
      <c r="BE399" s="454"/>
      <c r="BF399" s="454"/>
      <c r="BG399" s="455"/>
      <c r="BH399" s="455"/>
      <c r="BI399" s="455"/>
      <c r="BJ399" s="455"/>
      <c r="BK399" s="455"/>
      <c r="BL399" s="455"/>
      <c r="BM399" s="455"/>
      <c r="BN399" s="455"/>
      <c r="BO399" s="455"/>
    </row>
    <row r="400" spans="1:67" ht="19.5" customHeight="1">
      <c r="A400" s="450"/>
      <c r="B400" s="450"/>
      <c r="C400" s="450"/>
      <c r="D400" s="450"/>
      <c r="E400" s="450"/>
      <c r="F400" s="450"/>
      <c r="G400" s="451"/>
      <c r="H400" s="450"/>
      <c r="I400" s="450"/>
      <c r="J400" s="451"/>
      <c r="K400" s="450"/>
      <c r="L400" s="451"/>
      <c r="M400" s="450"/>
      <c r="N400" s="451"/>
      <c r="O400" s="450"/>
      <c r="P400" s="451"/>
      <c r="Q400" s="452"/>
      <c r="R400" s="452"/>
      <c r="S400" s="452"/>
      <c r="T400" s="452"/>
      <c r="U400" s="450"/>
      <c r="V400" s="450"/>
      <c r="W400" s="451"/>
      <c r="X400" s="452"/>
      <c r="Y400" s="450"/>
      <c r="Z400" s="451"/>
      <c r="AA400" s="451"/>
      <c r="AB400" s="450"/>
      <c r="AC400" s="450"/>
      <c r="AD400" s="450"/>
      <c r="AE400" s="450"/>
      <c r="AF400" s="451"/>
      <c r="AG400" s="451"/>
      <c r="AH400" s="452"/>
      <c r="AI400" s="452"/>
      <c r="AJ400" s="452"/>
      <c r="AK400" s="452"/>
      <c r="AL400" s="452"/>
      <c r="AM400" s="452"/>
      <c r="AN400" s="450"/>
      <c r="AO400" s="450"/>
      <c r="AP400" s="451"/>
      <c r="AQ400" s="451"/>
      <c r="AR400" s="450"/>
      <c r="AS400" s="453"/>
      <c r="AT400" s="453"/>
      <c r="AU400" s="454"/>
      <c r="AV400" s="455"/>
      <c r="AW400" s="456"/>
      <c r="AX400" s="456"/>
      <c r="AY400" s="455"/>
      <c r="AZ400" s="456"/>
      <c r="BA400" s="454"/>
      <c r="BB400" s="454"/>
      <c r="BC400" s="454"/>
      <c r="BD400" s="454"/>
      <c r="BE400" s="454"/>
      <c r="BF400" s="454"/>
      <c r="BG400" s="455"/>
      <c r="BH400" s="455"/>
      <c r="BI400" s="455"/>
      <c r="BJ400" s="455"/>
      <c r="BK400" s="455"/>
      <c r="BL400" s="455"/>
      <c r="BM400" s="455"/>
      <c r="BN400" s="455"/>
      <c r="BO400" s="455"/>
    </row>
    <row r="401" spans="1:67" ht="19.5" customHeight="1">
      <c r="A401" s="450"/>
      <c r="B401" s="450"/>
      <c r="C401" s="450"/>
      <c r="D401" s="450"/>
      <c r="E401" s="450"/>
      <c r="F401" s="450"/>
      <c r="G401" s="451"/>
      <c r="H401" s="450"/>
      <c r="I401" s="450"/>
      <c r="J401" s="451"/>
      <c r="K401" s="450"/>
      <c r="L401" s="451"/>
      <c r="M401" s="450"/>
      <c r="N401" s="451"/>
      <c r="O401" s="450"/>
      <c r="P401" s="451"/>
      <c r="Q401" s="452"/>
      <c r="R401" s="452"/>
      <c r="S401" s="452"/>
      <c r="T401" s="452"/>
      <c r="U401" s="450"/>
      <c r="V401" s="450"/>
      <c r="W401" s="451"/>
      <c r="X401" s="452"/>
      <c r="Y401" s="450"/>
      <c r="Z401" s="451"/>
      <c r="AA401" s="451"/>
      <c r="AB401" s="450"/>
      <c r="AC401" s="450"/>
      <c r="AD401" s="450"/>
      <c r="AE401" s="450"/>
      <c r="AF401" s="451"/>
      <c r="AG401" s="451"/>
      <c r="AH401" s="452"/>
      <c r="AI401" s="452"/>
      <c r="AJ401" s="452"/>
      <c r="AK401" s="452"/>
      <c r="AL401" s="452"/>
      <c r="AM401" s="452"/>
      <c r="AN401" s="450"/>
      <c r="AO401" s="450"/>
      <c r="AP401" s="451"/>
      <c r="AQ401" s="451"/>
      <c r="AR401" s="450"/>
      <c r="AS401" s="453"/>
      <c r="AT401" s="453"/>
      <c r="AU401" s="454"/>
      <c r="AV401" s="455"/>
      <c r="AW401" s="456"/>
      <c r="AX401" s="456"/>
      <c r="AY401" s="455"/>
      <c r="AZ401" s="456"/>
      <c r="BA401" s="454"/>
      <c r="BB401" s="454"/>
      <c r="BC401" s="454"/>
      <c r="BD401" s="454"/>
      <c r="BE401" s="454"/>
      <c r="BF401" s="454"/>
      <c r="BG401" s="455"/>
      <c r="BH401" s="455"/>
      <c r="BI401" s="455"/>
      <c r="BJ401" s="455"/>
      <c r="BK401" s="455"/>
      <c r="BL401" s="455"/>
      <c r="BM401" s="455"/>
      <c r="BN401" s="455"/>
      <c r="BO401" s="455"/>
    </row>
    <row r="402" spans="1:67" ht="19.5" customHeight="1">
      <c r="A402" s="450"/>
      <c r="B402" s="450"/>
      <c r="C402" s="450"/>
      <c r="D402" s="450"/>
      <c r="E402" s="450"/>
      <c r="F402" s="450"/>
      <c r="G402" s="451"/>
      <c r="H402" s="450"/>
      <c r="I402" s="450"/>
      <c r="J402" s="451"/>
      <c r="K402" s="450"/>
      <c r="L402" s="451"/>
      <c r="M402" s="450"/>
      <c r="N402" s="451"/>
      <c r="O402" s="450"/>
      <c r="P402" s="451"/>
      <c r="Q402" s="452"/>
      <c r="R402" s="452"/>
      <c r="S402" s="452"/>
      <c r="T402" s="452"/>
      <c r="U402" s="450"/>
      <c r="V402" s="450"/>
      <c r="W402" s="451"/>
      <c r="X402" s="452"/>
      <c r="Y402" s="450"/>
      <c r="Z402" s="451"/>
      <c r="AA402" s="451"/>
      <c r="AB402" s="450"/>
      <c r="AC402" s="450"/>
      <c r="AD402" s="450"/>
      <c r="AE402" s="450"/>
      <c r="AF402" s="451"/>
      <c r="AG402" s="451"/>
      <c r="AH402" s="452"/>
      <c r="AI402" s="452"/>
      <c r="AJ402" s="452"/>
      <c r="AK402" s="452"/>
      <c r="AL402" s="452"/>
      <c r="AM402" s="452"/>
      <c r="AN402" s="450"/>
      <c r="AO402" s="450"/>
      <c r="AP402" s="451"/>
      <c r="AQ402" s="451"/>
      <c r="AR402" s="450"/>
      <c r="AS402" s="453"/>
      <c r="AT402" s="453"/>
      <c r="AU402" s="454"/>
      <c r="AV402" s="455"/>
      <c r="AW402" s="456"/>
      <c r="AX402" s="456"/>
      <c r="AY402" s="455"/>
      <c r="AZ402" s="456"/>
      <c r="BA402" s="454"/>
      <c r="BB402" s="454"/>
      <c r="BC402" s="454"/>
      <c r="BD402" s="454"/>
      <c r="BE402" s="454"/>
      <c r="BF402" s="454"/>
      <c r="BG402" s="455"/>
      <c r="BH402" s="455"/>
      <c r="BI402" s="455"/>
      <c r="BJ402" s="455"/>
      <c r="BK402" s="455"/>
      <c r="BL402" s="455"/>
      <c r="BM402" s="455"/>
      <c r="BN402" s="455"/>
      <c r="BO402" s="455"/>
    </row>
    <row r="403" spans="1:67" ht="19.5" customHeight="1">
      <c r="A403" s="450"/>
      <c r="B403" s="450"/>
      <c r="C403" s="450"/>
      <c r="D403" s="450"/>
      <c r="E403" s="450"/>
      <c r="F403" s="450"/>
      <c r="G403" s="451"/>
      <c r="H403" s="450"/>
      <c r="I403" s="450"/>
      <c r="J403" s="451"/>
      <c r="K403" s="450"/>
      <c r="L403" s="451"/>
      <c r="M403" s="450"/>
      <c r="N403" s="451"/>
      <c r="O403" s="450"/>
      <c r="P403" s="451"/>
      <c r="Q403" s="452"/>
      <c r="R403" s="452"/>
      <c r="S403" s="452"/>
      <c r="T403" s="452"/>
      <c r="U403" s="450"/>
      <c r="V403" s="450"/>
      <c r="W403" s="451"/>
      <c r="X403" s="452"/>
      <c r="Y403" s="450"/>
      <c r="Z403" s="451"/>
      <c r="AA403" s="451"/>
      <c r="AB403" s="450"/>
      <c r="AC403" s="450"/>
      <c r="AD403" s="450"/>
      <c r="AE403" s="450"/>
      <c r="AF403" s="451"/>
      <c r="AG403" s="451"/>
      <c r="AH403" s="452"/>
      <c r="AI403" s="452"/>
      <c r="AJ403" s="452"/>
      <c r="AK403" s="452"/>
      <c r="AL403" s="452"/>
      <c r="AM403" s="452"/>
      <c r="AN403" s="450"/>
      <c r="AO403" s="450"/>
      <c r="AP403" s="451"/>
      <c r="AQ403" s="451"/>
      <c r="AR403" s="450"/>
      <c r="AS403" s="453"/>
      <c r="AT403" s="453"/>
      <c r="AU403" s="454"/>
      <c r="AV403" s="455"/>
      <c r="AW403" s="456"/>
      <c r="AX403" s="456"/>
      <c r="AY403" s="455"/>
      <c r="AZ403" s="456"/>
      <c r="BA403" s="454"/>
      <c r="BB403" s="454"/>
      <c r="BC403" s="454"/>
      <c r="BD403" s="454"/>
      <c r="BE403" s="454"/>
      <c r="BF403" s="454"/>
      <c r="BG403" s="455"/>
      <c r="BH403" s="455"/>
      <c r="BI403" s="455"/>
      <c r="BJ403" s="455"/>
      <c r="BK403" s="455"/>
      <c r="BL403" s="455"/>
      <c r="BM403" s="455"/>
      <c r="BN403" s="455"/>
      <c r="BO403" s="455"/>
    </row>
    <row r="404" spans="1:67" ht="19.5" customHeight="1">
      <c r="A404" s="450"/>
      <c r="B404" s="450"/>
      <c r="C404" s="450"/>
      <c r="D404" s="450"/>
      <c r="E404" s="450"/>
      <c r="F404" s="450"/>
      <c r="G404" s="451"/>
      <c r="H404" s="450"/>
      <c r="I404" s="450"/>
      <c r="J404" s="451"/>
      <c r="K404" s="450"/>
      <c r="L404" s="451"/>
      <c r="M404" s="450"/>
      <c r="N404" s="451"/>
      <c r="O404" s="450"/>
      <c r="P404" s="451"/>
      <c r="Q404" s="452"/>
      <c r="R404" s="452"/>
      <c r="S404" s="452"/>
      <c r="T404" s="452"/>
      <c r="U404" s="450"/>
      <c r="V404" s="450"/>
      <c r="W404" s="451"/>
      <c r="X404" s="452"/>
      <c r="Y404" s="450"/>
      <c r="Z404" s="451"/>
      <c r="AA404" s="451"/>
      <c r="AB404" s="450"/>
      <c r="AC404" s="450"/>
      <c r="AD404" s="450"/>
      <c r="AE404" s="450"/>
      <c r="AF404" s="451"/>
      <c r="AG404" s="451"/>
      <c r="AH404" s="452"/>
      <c r="AI404" s="452"/>
      <c r="AJ404" s="452"/>
      <c r="AK404" s="452"/>
      <c r="AL404" s="452"/>
      <c r="AM404" s="452"/>
      <c r="AN404" s="450"/>
      <c r="AO404" s="450"/>
      <c r="AP404" s="451"/>
      <c r="AQ404" s="451"/>
      <c r="AR404" s="450"/>
      <c r="AS404" s="453"/>
      <c r="AT404" s="453"/>
      <c r="AU404" s="454"/>
      <c r="AV404" s="455"/>
      <c r="AW404" s="456"/>
      <c r="AX404" s="456"/>
      <c r="AY404" s="455"/>
      <c r="AZ404" s="456"/>
      <c r="BA404" s="454"/>
      <c r="BB404" s="454"/>
      <c r="BC404" s="454"/>
      <c r="BD404" s="454"/>
      <c r="BE404" s="454"/>
      <c r="BF404" s="454"/>
      <c r="BG404" s="455"/>
      <c r="BH404" s="455"/>
      <c r="BI404" s="455"/>
      <c r="BJ404" s="455"/>
      <c r="BK404" s="455"/>
      <c r="BL404" s="455"/>
      <c r="BM404" s="455"/>
      <c r="BN404" s="455"/>
      <c r="BO404" s="455"/>
    </row>
    <row r="405" spans="1:67" ht="19.5" customHeight="1">
      <c r="A405" s="450"/>
      <c r="B405" s="450"/>
      <c r="C405" s="450"/>
      <c r="D405" s="450"/>
      <c r="E405" s="450"/>
      <c r="F405" s="450"/>
      <c r="G405" s="451"/>
      <c r="H405" s="450"/>
      <c r="I405" s="450"/>
      <c r="J405" s="451"/>
      <c r="K405" s="450"/>
      <c r="L405" s="451"/>
      <c r="M405" s="450"/>
      <c r="N405" s="451"/>
      <c r="O405" s="450"/>
      <c r="P405" s="451"/>
      <c r="Q405" s="452"/>
      <c r="R405" s="452"/>
      <c r="S405" s="452"/>
      <c r="T405" s="452"/>
      <c r="U405" s="450"/>
      <c r="V405" s="450"/>
      <c r="W405" s="451"/>
      <c r="X405" s="452"/>
      <c r="Y405" s="450"/>
      <c r="Z405" s="451"/>
      <c r="AA405" s="451"/>
      <c r="AB405" s="450"/>
      <c r="AC405" s="450"/>
      <c r="AD405" s="450"/>
      <c r="AE405" s="450"/>
      <c r="AF405" s="451"/>
      <c r="AG405" s="451"/>
      <c r="AH405" s="452"/>
      <c r="AI405" s="452"/>
      <c r="AJ405" s="452"/>
      <c r="AK405" s="452"/>
      <c r="AL405" s="452"/>
      <c r="AM405" s="452"/>
      <c r="AN405" s="450"/>
      <c r="AO405" s="450"/>
      <c r="AP405" s="451"/>
      <c r="AQ405" s="451"/>
      <c r="AR405" s="450"/>
      <c r="AS405" s="453"/>
      <c r="AT405" s="453"/>
      <c r="AU405" s="454"/>
      <c r="AV405" s="455"/>
      <c r="AW405" s="456"/>
      <c r="AX405" s="456"/>
      <c r="AY405" s="455"/>
      <c r="AZ405" s="456"/>
      <c r="BA405" s="454"/>
      <c r="BB405" s="454"/>
      <c r="BC405" s="454"/>
      <c r="BD405" s="454"/>
      <c r="BE405" s="454"/>
      <c r="BF405" s="454"/>
      <c r="BG405" s="455"/>
      <c r="BH405" s="455"/>
      <c r="BI405" s="455"/>
      <c r="BJ405" s="455"/>
      <c r="BK405" s="455"/>
      <c r="BL405" s="455"/>
      <c r="BM405" s="455"/>
      <c r="BN405" s="455"/>
      <c r="BO405" s="455"/>
    </row>
    <row r="406" spans="1:67" ht="19.5" customHeight="1">
      <c r="A406" s="450"/>
      <c r="B406" s="450"/>
      <c r="C406" s="450"/>
      <c r="D406" s="450"/>
      <c r="E406" s="450"/>
      <c r="F406" s="450"/>
      <c r="G406" s="451"/>
      <c r="H406" s="450"/>
      <c r="I406" s="450"/>
      <c r="J406" s="451"/>
      <c r="K406" s="450"/>
      <c r="L406" s="451"/>
      <c r="M406" s="450"/>
      <c r="N406" s="451"/>
      <c r="O406" s="450"/>
      <c r="P406" s="451"/>
      <c r="Q406" s="452"/>
      <c r="R406" s="452"/>
      <c r="S406" s="452"/>
      <c r="T406" s="452"/>
      <c r="U406" s="450"/>
      <c r="V406" s="450"/>
      <c r="W406" s="451"/>
      <c r="X406" s="452"/>
      <c r="Y406" s="450"/>
      <c r="Z406" s="451"/>
      <c r="AA406" s="451"/>
      <c r="AB406" s="450"/>
      <c r="AC406" s="450"/>
      <c r="AD406" s="450"/>
      <c r="AE406" s="450"/>
      <c r="AF406" s="451"/>
      <c r="AG406" s="451"/>
      <c r="AH406" s="452"/>
      <c r="AI406" s="452"/>
      <c r="AJ406" s="452"/>
      <c r="AK406" s="452"/>
      <c r="AL406" s="452"/>
      <c r="AM406" s="452"/>
      <c r="AN406" s="450"/>
      <c r="AO406" s="450"/>
      <c r="AP406" s="451"/>
      <c r="AQ406" s="451"/>
      <c r="AR406" s="450"/>
      <c r="AS406" s="453"/>
      <c r="AT406" s="453"/>
      <c r="AU406" s="454"/>
      <c r="AV406" s="455"/>
      <c r="AW406" s="456"/>
      <c r="AX406" s="456"/>
      <c r="AY406" s="455"/>
      <c r="AZ406" s="456"/>
      <c r="BA406" s="454"/>
      <c r="BB406" s="454"/>
      <c r="BC406" s="454"/>
      <c r="BD406" s="454"/>
      <c r="BE406" s="454"/>
      <c r="BF406" s="454"/>
      <c r="BG406" s="455"/>
      <c r="BH406" s="455"/>
      <c r="BI406" s="455"/>
      <c r="BJ406" s="455"/>
      <c r="BK406" s="455"/>
      <c r="BL406" s="455"/>
      <c r="BM406" s="455"/>
      <c r="BN406" s="455"/>
      <c r="BO406" s="455"/>
    </row>
    <row r="407" spans="1:67" ht="19.5" customHeight="1">
      <c r="A407" s="450"/>
      <c r="B407" s="450"/>
      <c r="C407" s="450"/>
      <c r="D407" s="450"/>
      <c r="E407" s="450"/>
      <c r="F407" s="450"/>
      <c r="G407" s="451"/>
      <c r="H407" s="450"/>
      <c r="I407" s="450"/>
      <c r="J407" s="451"/>
      <c r="K407" s="450"/>
      <c r="L407" s="451"/>
      <c r="M407" s="450"/>
      <c r="N407" s="451"/>
      <c r="O407" s="450"/>
      <c r="P407" s="451"/>
      <c r="Q407" s="452"/>
      <c r="R407" s="452"/>
      <c r="S407" s="452"/>
      <c r="T407" s="452"/>
      <c r="U407" s="450"/>
      <c r="V407" s="450"/>
      <c r="W407" s="451"/>
      <c r="X407" s="452"/>
      <c r="Y407" s="450"/>
      <c r="Z407" s="451"/>
      <c r="AA407" s="451"/>
      <c r="AB407" s="450"/>
      <c r="AC407" s="450"/>
      <c r="AD407" s="450"/>
      <c r="AE407" s="450"/>
      <c r="AF407" s="451"/>
      <c r="AG407" s="451"/>
      <c r="AH407" s="452"/>
      <c r="AI407" s="452"/>
      <c r="AJ407" s="452"/>
      <c r="AK407" s="452"/>
      <c r="AL407" s="452"/>
      <c r="AM407" s="452"/>
      <c r="AN407" s="450"/>
      <c r="AO407" s="450"/>
      <c r="AP407" s="451"/>
      <c r="AQ407" s="451"/>
      <c r="AR407" s="450"/>
      <c r="AS407" s="453"/>
      <c r="AT407" s="453"/>
      <c r="AU407" s="454"/>
      <c r="AV407" s="455"/>
      <c r="AW407" s="456"/>
      <c r="AX407" s="456"/>
      <c r="AY407" s="455"/>
      <c r="AZ407" s="456"/>
      <c r="BA407" s="454"/>
      <c r="BB407" s="454"/>
      <c r="BC407" s="454"/>
      <c r="BD407" s="454"/>
      <c r="BE407" s="454"/>
      <c r="BF407" s="454"/>
      <c r="BG407" s="455"/>
      <c r="BH407" s="455"/>
      <c r="BI407" s="455"/>
      <c r="BJ407" s="455"/>
      <c r="BK407" s="455"/>
      <c r="BL407" s="455"/>
      <c r="BM407" s="455"/>
      <c r="BN407" s="455"/>
      <c r="BO407" s="455"/>
    </row>
    <row r="408" spans="1:67" ht="19.5" customHeight="1">
      <c r="A408" s="450"/>
      <c r="B408" s="450"/>
      <c r="C408" s="450"/>
      <c r="D408" s="450"/>
      <c r="E408" s="450"/>
      <c r="F408" s="450"/>
      <c r="G408" s="451"/>
      <c r="H408" s="450"/>
      <c r="I408" s="450"/>
      <c r="J408" s="451"/>
      <c r="K408" s="450"/>
      <c r="L408" s="451"/>
      <c r="M408" s="450"/>
      <c r="N408" s="451"/>
      <c r="O408" s="450"/>
      <c r="P408" s="451"/>
      <c r="Q408" s="452"/>
      <c r="R408" s="452"/>
      <c r="S408" s="452"/>
      <c r="T408" s="452"/>
      <c r="U408" s="450"/>
      <c r="V408" s="450"/>
      <c r="W408" s="451"/>
      <c r="X408" s="452"/>
      <c r="Y408" s="450"/>
      <c r="Z408" s="451"/>
      <c r="AA408" s="451"/>
      <c r="AB408" s="450"/>
      <c r="AC408" s="450"/>
      <c r="AD408" s="450"/>
      <c r="AE408" s="450"/>
      <c r="AF408" s="451"/>
      <c r="AG408" s="451"/>
      <c r="AH408" s="452"/>
      <c r="AI408" s="452"/>
      <c r="AJ408" s="452"/>
      <c r="AK408" s="452"/>
      <c r="AL408" s="452"/>
      <c r="AM408" s="452"/>
      <c r="AN408" s="450"/>
      <c r="AO408" s="450"/>
      <c r="AP408" s="451"/>
      <c r="AQ408" s="451"/>
      <c r="AR408" s="450"/>
      <c r="AS408" s="453"/>
      <c r="AT408" s="453"/>
      <c r="AU408" s="454"/>
      <c r="AV408" s="455"/>
      <c r="AW408" s="456"/>
      <c r="AX408" s="456"/>
      <c r="AY408" s="455"/>
      <c r="AZ408" s="456"/>
      <c r="BA408" s="454"/>
      <c r="BB408" s="454"/>
      <c r="BC408" s="454"/>
      <c r="BD408" s="454"/>
      <c r="BE408" s="454"/>
      <c r="BF408" s="454"/>
      <c r="BG408" s="455"/>
      <c r="BH408" s="455"/>
      <c r="BI408" s="455"/>
      <c r="BJ408" s="455"/>
      <c r="BK408" s="455"/>
      <c r="BL408" s="455"/>
      <c r="BM408" s="455"/>
      <c r="BN408" s="455"/>
      <c r="BO408" s="455"/>
    </row>
    <row r="409" spans="1:67" ht="19.5" customHeight="1">
      <c r="A409" s="450"/>
      <c r="B409" s="450"/>
      <c r="C409" s="450"/>
      <c r="D409" s="450"/>
      <c r="E409" s="450"/>
      <c r="F409" s="450"/>
      <c r="G409" s="451"/>
      <c r="H409" s="450"/>
      <c r="I409" s="450"/>
      <c r="J409" s="451"/>
      <c r="K409" s="450"/>
      <c r="L409" s="451"/>
      <c r="M409" s="450"/>
      <c r="N409" s="451"/>
      <c r="O409" s="450"/>
      <c r="P409" s="451"/>
      <c r="Q409" s="452"/>
      <c r="R409" s="452"/>
      <c r="S409" s="452"/>
      <c r="T409" s="452"/>
      <c r="U409" s="450"/>
      <c r="V409" s="450"/>
      <c r="W409" s="451"/>
      <c r="X409" s="452"/>
      <c r="Y409" s="450"/>
      <c r="Z409" s="451"/>
      <c r="AA409" s="451"/>
      <c r="AB409" s="450"/>
      <c r="AC409" s="450"/>
      <c r="AD409" s="450"/>
      <c r="AE409" s="450"/>
      <c r="AF409" s="451"/>
      <c r="AG409" s="451"/>
      <c r="AH409" s="452"/>
      <c r="AI409" s="452"/>
      <c r="AJ409" s="452"/>
      <c r="AK409" s="452"/>
      <c r="AL409" s="452"/>
      <c r="AM409" s="452"/>
      <c r="AN409" s="450"/>
      <c r="AO409" s="450"/>
      <c r="AP409" s="451"/>
      <c r="AQ409" s="451"/>
      <c r="AR409" s="450"/>
      <c r="AS409" s="453"/>
      <c r="AT409" s="453"/>
      <c r="AU409" s="454"/>
      <c r="AV409" s="455"/>
      <c r="AW409" s="456"/>
      <c r="AX409" s="456"/>
      <c r="AY409" s="455"/>
      <c r="AZ409" s="456"/>
      <c r="BA409" s="454"/>
      <c r="BB409" s="454"/>
      <c r="BC409" s="454"/>
      <c r="BD409" s="454"/>
      <c r="BE409" s="454"/>
      <c r="BF409" s="454"/>
      <c r="BG409" s="455"/>
      <c r="BH409" s="455"/>
      <c r="BI409" s="455"/>
      <c r="BJ409" s="455"/>
      <c r="BK409" s="455"/>
      <c r="BL409" s="455"/>
      <c r="BM409" s="455"/>
      <c r="BN409" s="455"/>
      <c r="BO409" s="455"/>
    </row>
    <row r="410" spans="1:67" ht="19.5" customHeight="1">
      <c r="A410" s="450"/>
      <c r="B410" s="450"/>
      <c r="C410" s="450"/>
      <c r="D410" s="450"/>
      <c r="E410" s="450"/>
      <c r="F410" s="450"/>
      <c r="G410" s="451"/>
      <c r="H410" s="450"/>
      <c r="I410" s="450"/>
      <c r="J410" s="451"/>
      <c r="K410" s="450"/>
      <c r="L410" s="451"/>
      <c r="M410" s="450"/>
      <c r="N410" s="451"/>
      <c r="O410" s="450"/>
      <c r="P410" s="451"/>
      <c r="Q410" s="452"/>
      <c r="R410" s="452"/>
      <c r="S410" s="452"/>
      <c r="T410" s="452"/>
      <c r="U410" s="450"/>
      <c r="V410" s="450"/>
      <c r="W410" s="451"/>
      <c r="X410" s="452"/>
      <c r="Y410" s="450"/>
      <c r="Z410" s="451"/>
      <c r="AA410" s="451"/>
      <c r="AB410" s="450"/>
      <c r="AC410" s="450"/>
      <c r="AD410" s="450"/>
      <c r="AE410" s="450"/>
      <c r="AF410" s="451"/>
      <c r="AG410" s="451"/>
      <c r="AH410" s="452"/>
      <c r="AI410" s="452"/>
      <c r="AJ410" s="452"/>
      <c r="AK410" s="452"/>
      <c r="AL410" s="452"/>
      <c r="AM410" s="452"/>
      <c r="AN410" s="450"/>
      <c r="AO410" s="450"/>
      <c r="AP410" s="451"/>
      <c r="AQ410" s="451"/>
      <c r="AR410" s="450"/>
      <c r="AS410" s="453"/>
      <c r="AT410" s="453"/>
      <c r="AU410" s="454"/>
      <c r="AV410" s="455"/>
      <c r="AW410" s="456"/>
      <c r="AX410" s="456"/>
      <c r="AY410" s="455"/>
      <c r="AZ410" s="456"/>
      <c r="BA410" s="454"/>
      <c r="BB410" s="454"/>
      <c r="BC410" s="454"/>
      <c r="BD410" s="454"/>
      <c r="BE410" s="454"/>
      <c r="BF410" s="454"/>
      <c r="BG410" s="455"/>
      <c r="BH410" s="455"/>
      <c r="BI410" s="455"/>
      <c r="BJ410" s="455"/>
      <c r="BK410" s="455"/>
      <c r="BL410" s="455"/>
      <c r="BM410" s="455"/>
      <c r="BN410" s="455"/>
      <c r="BO410" s="455"/>
    </row>
    <row r="411" spans="1:67" ht="19.5" customHeight="1">
      <c r="A411" s="450"/>
      <c r="B411" s="450"/>
      <c r="C411" s="450"/>
      <c r="D411" s="450"/>
      <c r="E411" s="450"/>
      <c r="F411" s="450"/>
      <c r="G411" s="451"/>
      <c r="H411" s="450"/>
      <c r="I411" s="450"/>
      <c r="J411" s="451"/>
      <c r="K411" s="450"/>
      <c r="L411" s="451"/>
      <c r="M411" s="450"/>
      <c r="N411" s="451"/>
      <c r="O411" s="450"/>
      <c r="P411" s="451"/>
      <c r="Q411" s="452"/>
      <c r="R411" s="452"/>
      <c r="S411" s="452"/>
      <c r="T411" s="452"/>
      <c r="U411" s="450"/>
      <c r="V411" s="450"/>
      <c r="W411" s="451"/>
      <c r="X411" s="452"/>
      <c r="Y411" s="450"/>
      <c r="Z411" s="451"/>
      <c r="AA411" s="451"/>
      <c r="AB411" s="450"/>
      <c r="AC411" s="450"/>
      <c r="AD411" s="450"/>
      <c r="AE411" s="450"/>
      <c r="AF411" s="451"/>
      <c r="AG411" s="451"/>
      <c r="AH411" s="452"/>
      <c r="AI411" s="452"/>
      <c r="AJ411" s="452"/>
      <c r="AK411" s="452"/>
      <c r="AL411" s="452"/>
      <c r="AM411" s="452"/>
      <c r="AN411" s="450"/>
      <c r="AO411" s="450"/>
      <c r="AP411" s="451"/>
      <c r="AQ411" s="451"/>
      <c r="AR411" s="450"/>
      <c r="AS411" s="453"/>
      <c r="AT411" s="453"/>
      <c r="AU411" s="454"/>
      <c r="AV411" s="455"/>
      <c r="AW411" s="456"/>
      <c r="AX411" s="456"/>
      <c r="AY411" s="455"/>
      <c r="AZ411" s="456"/>
      <c r="BA411" s="454"/>
      <c r="BB411" s="454"/>
      <c r="BC411" s="454"/>
      <c r="BD411" s="454"/>
      <c r="BE411" s="454"/>
      <c r="BF411" s="454"/>
      <c r="BG411" s="455"/>
      <c r="BH411" s="455"/>
      <c r="BI411" s="455"/>
      <c r="BJ411" s="455"/>
      <c r="BK411" s="455"/>
      <c r="BL411" s="455"/>
      <c r="BM411" s="455"/>
      <c r="BN411" s="455"/>
      <c r="BO411" s="455"/>
    </row>
    <row r="412" spans="1:67" ht="19.5" customHeight="1">
      <c r="A412" s="450"/>
      <c r="B412" s="450"/>
      <c r="C412" s="450"/>
      <c r="D412" s="450"/>
      <c r="E412" s="450"/>
      <c r="F412" s="450"/>
      <c r="G412" s="451"/>
      <c r="H412" s="450"/>
      <c r="I412" s="450"/>
      <c r="J412" s="451"/>
      <c r="K412" s="450"/>
      <c r="L412" s="451"/>
      <c r="M412" s="450"/>
      <c r="N412" s="451"/>
      <c r="O412" s="450"/>
      <c r="P412" s="451"/>
      <c r="Q412" s="452"/>
      <c r="R412" s="452"/>
      <c r="S412" s="452"/>
      <c r="T412" s="452"/>
      <c r="U412" s="450"/>
      <c r="V412" s="450"/>
      <c r="W412" s="451"/>
      <c r="X412" s="452"/>
      <c r="Y412" s="450"/>
      <c r="Z412" s="451"/>
      <c r="AA412" s="451"/>
      <c r="AB412" s="450"/>
      <c r="AC412" s="450"/>
      <c r="AD412" s="450"/>
      <c r="AE412" s="450"/>
      <c r="AF412" s="451"/>
      <c r="AG412" s="451"/>
      <c r="AH412" s="452"/>
      <c r="AI412" s="452"/>
      <c r="AJ412" s="452"/>
      <c r="AK412" s="452"/>
      <c r="AL412" s="452"/>
      <c r="AM412" s="452"/>
      <c r="AN412" s="450"/>
      <c r="AO412" s="450"/>
      <c r="AP412" s="451"/>
      <c r="AQ412" s="451"/>
      <c r="AR412" s="450"/>
      <c r="AS412" s="453"/>
      <c r="AT412" s="453"/>
      <c r="AU412" s="454"/>
      <c r="AV412" s="455"/>
      <c r="AW412" s="456"/>
      <c r="AX412" s="456"/>
      <c r="AY412" s="455"/>
      <c r="AZ412" s="456"/>
      <c r="BA412" s="454"/>
      <c r="BB412" s="454"/>
      <c r="BC412" s="454"/>
      <c r="BD412" s="454"/>
      <c r="BE412" s="454"/>
      <c r="BF412" s="454"/>
      <c r="BG412" s="455"/>
      <c r="BH412" s="455"/>
      <c r="BI412" s="455"/>
      <c r="BJ412" s="455"/>
      <c r="BK412" s="455"/>
      <c r="BL412" s="455"/>
      <c r="BM412" s="455"/>
      <c r="BN412" s="455"/>
      <c r="BO412" s="455"/>
    </row>
    <row r="413" spans="1:67" ht="19.5" customHeight="1">
      <c r="A413" s="450"/>
      <c r="B413" s="450"/>
      <c r="C413" s="450"/>
      <c r="D413" s="450"/>
      <c r="E413" s="450"/>
      <c r="F413" s="450"/>
      <c r="G413" s="451"/>
      <c r="H413" s="450"/>
      <c r="I413" s="450"/>
      <c r="J413" s="451"/>
      <c r="K413" s="450"/>
      <c r="L413" s="451"/>
      <c r="M413" s="450"/>
      <c r="N413" s="451"/>
      <c r="O413" s="450"/>
      <c r="P413" s="451"/>
      <c r="Q413" s="452"/>
      <c r="R413" s="452"/>
      <c r="S413" s="452"/>
      <c r="T413" s="452"/>
      <c r="U413" s="450"/>
      <c r="V413" s="450"/>
      <c r="W413" s="451"/>
      <c r="X413" s="452"/>
      <c r="Y413" s="450"/>
      <c r="Z413" s="451"/>
      <c r="AA413" s="451"/>
      <c r="AB413" s="450"/>
      <c r="AC413" s="450"/>
      <c r="AD413" s="450"/>
      <c r="AE413" s="450"/>
      <c r="AF413" s="451"/>
      <c r="AG413" s="451"/>
      <c r="AH413" s="452"/>
      <c r="AI413" s="452"/>
      <c r="AJ413" s="452"/>
      <c r="AK413" s="452"/>
      <c r="AL413" s="452"/>
      <c r="AM413" s="452"/>
      <c r="AN413" s="450"/>
      <c r="AO413" s="450"/>
      <c r="AP413" s="451"/>
      <c r="AQ413" s="451"/>
      <c r="AR413" s="450"/>
      <c r="AS413" s="453"/>
      <c r="AT413" s="453"/>
      <c r="AU413" s="454"/>
      <c r="AV413" s="455"/>
      <c r="AW413" s="456"/>
      <c r="AX413" s="456"/>
      <c r="AY413" s="455"/>
      <c r="AZ413" s="456"/>
      <c r="BA413" s="454"/>
      <c r="BB413" s="454"/>
      <c r="BC413" s="454"/>
      <c r="BD413" s="454"/>
      <c r="BE413" s="454"/>
      <c r="BF413" s="454"/>
      <c r="BG413" s="455"/>
      <c r="BH413" s="455"/>
      <c r="BI413" s="455"/>
      <c r="BJ413" s="455"/>
      <c r="BK413" s="455"/>
      <c r="BL413" s="455"/>
      <c r="BM413" s="455"/>
      <c r="BN413" s="455"/>
      <c r="BO413" s="455"/>
    </row>
    <row r="414" spans="1:67" ht="19.5" customHeight="1">
      <c r="A414" s="450"/>
      <c r="B414" s="450"/>
      <c r="C414" s="450"/>
      <c r="D414" s="450"/>
      <c r="E414" s="450"/>
      <c r="F414" s="450"/>
      <c r="G414" s="451"/>
      <c r="H414" s="450"/>
      <c r="I414" s="450"/>
      <c r="J414" s="451"/>
      <c r="K414" s="450"/>
      <c r="L414" s="451"/>
      <c r="M414" s="450"/>
      <c r="N414" s="451"/>
      <c r="O414" s="450"/>
      <c r="P414" s="451"/>
      <c r="Q414" s="452"/>
      <c r="R414" s="452"/>
      <c r="S414" s="452"/>
      <c r="T414" s="452"/>
      <c r="U414" s="450"/>
      <c r="V414" s="450"/>
      <c r="W414" s="451"/>
      <c r="X414" s="452"/>
      <c r="Y414" s="450"/>
      <c r="Z414" s="451"/>
      <c r="AA414" s="451"/>
      <c r="AB414" s="450"/>
      <c r="AC414" s="450"/>
      <c r="AD414" s="450"/>
      <c r="AE414" s="450"/>
      <c r="AF414" s="451"/>
      <c r="AG414" s="451"/>
      <c r="AH414" s="452"/>
      <c r="AI414" s="452"/>
      <c r="AJ414" s="452"/>
      <c r="AK414" s="452"/>
      <c r="AL414" s="452"/>
      <c r="AM414" s="452"/>
      <c r="AN414" s="450"/>
      <c r="AO414" s="450"/>
      <c r="AP414" s="451"/>
      <c r="AQ414" s="451"/>
      <c r="AR414" s="450"/>
      <c r="AS414" s="453"/>
      <c r="AT414" s="453"/>
      <c r="AU414" s="454"/>
      <c r="AV414" s="455"/>
      <c r="AW414" s="456"/>
      <c r="AX414" s="456"/>
      <c r="AY414" s="455"/>
      <c r="AZ414" s="456"/>
      <c r="BA414" s="454"/>
      <c r="BB414" s="454"/>
      <c r="BC414" s="454"/>
      <c r="BD414" s="454"/>
      <c r="BE414" s="454"/>
      <c r="BF414" s="454"/>
      <c r="BG414" s="455"/>
      <c r="BH414" s="455"/>
      <c r="BI414" s="455"/>
      <c r="BJ414" s="455"/>
      <c r="BK414" s="455"/>
      <c r="BL414" s="455"/>
      <c r="BM414" s="455"/>
      <c r="BN414" s="455"/>
      <c r="BO414" s="455"/>
    </row>
    <row r="415" spans="1:67" ht="19.5" customHeight="1">
      <c r="A415" s="450"/>
      <c r="B415" s="450"/>
      <c r="C415" s="450"/>
      <c r="D415" s="450"/>
      <c r="E415" s="450"/>
      <c r="F415" s="450"/>
      <c r="G415" s="451"/>
      <c r="H415" s="450"/>
      <c r="I415" s="450"/>
      <c r="J415" s="451"/>
      <c r="K415" s="450"/>
      <c r="L415" s="451"/>
      <c r="M415" s="450"/>
      <c r="N415" s="451"/>
      <c r="O415" s="450"/>
      <c r="P415" s="451"/>
      <c r="Q415" s="452"/>
      <c r="R415" s="452"/>
      <c r="S415" s="452"/>
      <c r="T415" s="452"/>
      <c r="U415" s="450"/>
      <c r="V415" s="450"/>
      <c r="W415" s="451"/>
      <c r="X415" s="452"/>
      <c r="Y415" s="450"/>
      <c r="Z415" s="451"/>
      <c r="AA415" s="451"/>
      <c r="AB415" s="450"/>
      <c r="AC415" s="450"/>
      <c r="AD415" s="450"/>
      <c r="AE415" s="450"/>
      <c r="AF415" s="451"/>
      <c r="AG415" s="451"/>
      <c r="AH415" s="452"/>
      <c r="AI415" s="452"/>
      <c r="AJ415" s="452"/>
      <c r="AK415" s="452"/>
      <c r="AL415" s="452"/>
      <c r="AM415" s="452"/>
      <c r="AN415" s="450"/>
      <c r="AO415" s="450"/>
      <c r="AP415" s="451"/>
      <c r="AQ415" s="451"/>
      <c r="AR415" s="450"/>
      <c r="AS415" s="453"/>
      <c r="AT415" s="453"/>
      <c r="AU415" s="454"/>
      <c r="AV415" s="455"/>
      <c r="AW415" s="456"/>
      <c r="AX415" s="456"/>
      <c r="AY415" s="455"/>
      <c r="AZ415" s="456"/>
      <c r="BA415" s="454"/>
      <c r="BB415" s="454"/>
      <c r="BC415" s="454"/>
      <c r="BD415" s="454"/>
      <c r="BE415" s="454"/>
      <c r="BF415" s="454"/>
      <c r="BG415" s="455"/>
      <c r="BH415" s="455"/>
      <c r="BI415" s="455"/>
      <c r="BJ415" s="455"/>
      <c r="BK415" s="455"/>
      <c r="BL415" s="455"/>
      <c r="BM415" s="455"/>
      <c r="BN415" s="455"/>
      <c r="BO415" s="455"/>
    </row>
    <row r="416" spans="1:67" ht="19.5" customHeight="1">
      <c r="A416" s="450"/>
      <c r="B416" s="450"/>
      <c r="C416" s="450"/>
      <c r="D416" s="450"/>
      <c r="E416" s="450"/>
      <c r="F416" s="450"/>
      <c r="G416" s="451"/>
      <c r="H416" s="450"/>
      <c r="I416" s="450"/>
      <c r="J416" s="451"/>
      <c r="K416" s="450"/>
      <c r="L416" s="451"/>
      <c r="M416" s="450"/>
      <c r="N416" s="451"/>
      <c r="O416" s="450"/>
      <c r="P416" s="451"/>
      <c r="Q416" s="452"/>
      <c r="R416" s="452"/>
      <c r="S416" s="452"/>
      <c r="T416" s="452"/>
      <c r="U416" s="450"/>
      <c r="V416" s="450"/>
      <c r="W416" s="451"/>
      <c r="X416" s="452"/>
      <c r="Y416" s="450"/>
      <c r="Z416" s="451"/>
      <c r="AA416" s="451"/>
      <c r="AB416" s="450"/>
      <c r="AC416" s="450"/>
      <c r="AD416" s="450"/>
      <c r="AE416" s="450"/>
      <c r="AF416" s="451"/>
      <c r="AG416" s="451"/>
      <c r="AH416" s="452"/>
      <c r="AI416" s="452"/>
      <c r="AJ416" s="452"/>
      <c r="AK416" s="452"/>
      <c r="AL416" s="452"/>
      <c r="AM416" s="452"/>
      <c r="AN416" s="450"/>
      <c r="AO416" s="450"/>
      <c r="AP416" s="451"/>
      <c r="AQ416" s="451"/>
      <c r="AR416" s="450"/>
      <c r="AS416" s="453"/>
      <c r="AT416" s="453"/>
      <c r="AU416" s="454"/>
      <c r="AV416" s="455"/>
      <c r="AW416" s="456"/>
      <c r="AX416" s="456"/>
      <c r="AY416" s="455"/>
      <c r="AZ416" s="456"/>
      <c r="BA416" s="454"/>
      <c r="BB416" s="454"/>
      <c r="BC416" s="454"/>
      <c r="BD416" s="454"/>
      <c r="BE416" s="454"/>
      <c r="BF416" s="454"/>
      <c r="BG416" s="455"/>
      <c r="BH416" s="455"/>
      <c r="BI416" s="455"/>
      <c r="BJ416" s="455"/>
      <c r="BK416" s="455"/>
      <c r="BL416" s="455"/>
      <c r="BM416" s="455"/>
      <c r="BN416" s="455"/>
      <c r="BO416" s="455"/>
    </row>
    <row r="417" spans="1:67" ht="19.5" customHeight="1">
      <c r="A417" s="450"/>
      <c r="B417" s="450"/>
      <c r="C417" s="450"/>
      <c r="D417" s="450"/>
      <c r="E417" s="450"/>
      <c r="F417" s="450"/>
      <c r="G417" s="451"/>
      <c r="H417" s="450"/>
      <c r="I417" s="450"/>
      <c r="J417" s="451"/>
      <c r="K417" s="450"/>
      <c r="L417" s="451"/>
      <c r="M417" s="450"/>
      <c r="N417" s="451"/>
      <c r="O417" s="450"/>
      <c r="P417" s="451"/>
      <c r="Q417" s="452"/>
      <c r="R417" s="452"/>
      <c r="S417" s="452"/>
      <c r="T417" s="452"/>
      <c r="U417" s="450"/>
      <c r="V417" s="450"/>
      <c r="W417" s="451"/>
      <c r="X417" s="452"/>
      <c r="Y417" s="450"/>
      <c r="Z417" s="451"/>
      <c r="AA417" s="451"/>
      <c r="AB417" s="450"/>
      <c r="AC417" s="450"/>
      <c r="AD417" s="450"/>
      <c r="AE417" s="450"/>
      <c r="AF417" s="451"/>
      <c r="AG417" s="451"/>
      <c r="AH417" s="452"/>
      <c r="AI417" s="452"/>
      <c r="AJ417" s="452"/>
      <c r="AK417" s="452"/>
      <c r="AL417" s="452"/>
      <c r="AM417" s="452"/>
      <c r="AN417" s="450"/>
      <c r="AO417" s="450"/>
      <c r="AP417" s="451"/>
      <c r="AQ417" s="451"/>
      <c r="AR417" s="450"/>
      <c r="AS417" s="453"/>
      <c r="AT417" s="453"/>
      <c r="AU417" s="454"/>
      <c r="AV417" s="455"/>
      <c r="AW417" s="456"/>
      <c r="AX417" s="456"/>
      <c r="AY417" s="455"/>
      <c r="AZ417" s="456"/>
      <c r="BA417" s="454"/>
      <c r="BB417" s="454"/>
      <c r="BC417" s="454"/>
      <c r="BD417" s="454"/>
      <c r="BE417" s="454"/>
      <c r="BF417" s="454"/>
      <c r="BG417" s="455"/>
      <c r="BH417" s="455"/>
      <c r="BI417" s="455"/>
      <c r="BJ417" s="455"/>
      <c r="BK417" s="455"/>
      <c r="BL417" s="455"/>
      <c r="BM417" s="455"/>
      <c r="BN417" s="455"/>
      <c r="BO417" s="455"/>
    </row>
    <row r="418" spans="1:67" ht="19.5" customHeight="1">
      <c r="A418" s="450"/>
      <c r="B418" s="450"/>
      <c r="C418" s="450"/>
      <c r="D418" s="450"/>
      <c r="E418" s="450"/>
      <c r="F418" s="450"/>
      <c r="G418" s="451"/>
      <c r="H418" s="450"/>
      <c r="I418" s="450"/>
      <c r="J418" s="451"/>
      <c r="K418" s="450"/>
      <c r="L418" s="451"/>
      <c r="M418" s="450"/>
      <c r="N418" s="451"/>
      <c r="O418" s="450"/>
      <c r="P418" s="451"/>
      <c r="Q418" s="452"/>
      <c r="R418" s="452"/>
      <c r="S418" s="452"/>
      <c r="T418" s="452"/>
      <c r="U418" s="450"/>
      <c r="V418" s="450"/>
      <c r="W418" s="451"/>
      <c r="X418" s="452"/>
      <c r="Y418" s="450"/>
      <c r="Z418" s="451"/>
      <c r="AA418" s="451"/>
      <c r="AB418" s="450"/>
      <c r="AC418" s="450"/>
      <c r="AD418" s="450"/>
      <c r="AE418" s="450"/>
      <c r="AF418" s="451"/>
      <c r="AG418" s="451"/>
      <c r="AH418" s="452"/>
      <c r="AI418" s="452"/>
      <c r="AJ418" s="452"/>
      <c r="AK418" s="452"/>
      <c r="AL418" s="452"/>
      <c r="AM418" s="452"/>
      <c r="AN418" s="450"/>
      <c r="AO418" s="450"/>
      <c r="AP418" s="451"/>
      <c r="AQ418" s="451"/>
      <c r="AR418" s="450"/>
      <c r="AS418" s="453"/>
      <c r="AT418" s="453"/>
      <c r="AU418" s="454"/>
      <c r="AV418" s="455"/>
      <c r="AW418" s="456"/>
      <c r="AX418" s="456"/>
      <c r="AY418" s="455"/>
      <c r="AZ418" s="456"/>
      <c r="BA418" s="454"/>
      <c r="BB418" s="454"/>
      <c r="BC418" s="454"/>
      <c r="BD418" s="454"/>
      <c r="BE418" s="454"/>
      <c r="BF418" s="454"/>
      <c r="BG418" s="455"/>
      <c r="BH418" s="455"/>
      <c r="BI418" s="455"/>
      <c r="BJ418" s="455"/>
      <c r="BK418" s="455"/>
      <c r="BL418" s="455"/>
      <c r="BM418" s="455"/>
      <c r="BN418" s="455"/>
      <c r="BO418" s="455"/>
    </row>
    <row r="419" spans="1:67" ht="19.5" customHeight="1">
      <c r="A419" s="450"/>
      <c r="B419" s="450"/>
      <c r="C419" s="450"/>
      <c r="D419" s="450"/>
      <c r="E419" s="450"/>
      <c r="F419" s="450"/>
      <c r="G419" s="451"/>
      <c r="H419" s="450"/>
      <c r="I419" s="450"/>
      <c r="J419" s="451"/>
      <c r="K419" s="450"/>
      <c r="L419" s="451"/>
      <c r="M419" s="450"/>
      <c r="N419" s="451"/>
      <c r="O419" s="450"/>
      <c r="P419" s="451"/>
      <c r="Q419" s="452"/>
      <c r="R419" s="452"/>
      <c r="S419" s="452"/>
      <c r="T419" s="452"/>
      <c r="U419" s="450"/>
      <c r="V419" s="450"/>
      <c r="W419" s="451"/>
      <c r="X419" s="452"/>
      <c r="Y419" s="450"/>
      <c r="Z419" s="451"/>
      <c r="AA419" s="451"/>
      <c r="AB419" s="450"/>
      <c r="AC419" s="450"/>
      <c r="AD419" s="450"/>
      <c r="AE419" s="450"/>
      <c r="AF419" s="451"/>
      <c r="AG419" s="451"/>
      <c r="AH419" s="452"/>
      <c r="AI419" s="452"/>
      <c r="AJ419" s="452"/>
      <c r="AK419" s="452"/>
      <c r="AL419" s="452"/>
      <c r="AM419" s="452"/>
      <c r="AN419" s="450"/>
      <c r="AO419" s="450"/>
      <c r="AP419" s="451"/>
      <c r="AQ419" s="451"/>
      <c r="AR419" s="450"/>
      <c r="AS419" s="453"/>
      <c r="AT419" s="453"/>
      <c r="AU419" s="454"/>
      <c r="AV419" s="455"/>
      <c r="AW419" s="456"/>
      <c r="AX419" s="456"/>
      <c r="AY419" s="455"/>
      <c r="AZ419" s="456"/>
      <c r="BA419" s="454"/>
      <c r="BB419" s="454"/>
      <c r="BC419" s="454"/>
      <c r="BD419" s="454"/>
      <c r="BE419" s="454"/>
      <c r="BF419" s="454"/>
      <c r="BG419" s="455"/>
      <c r="BH419" s="455"/>
      <c r="BI419" s="455"/>
      <c r="BJ419" s="455"/>
      <c r="BK419" s="455"/>
      <c r="BL419" s="455"/>
      <c r="BM419" s="455"/>
      <c r="BN419" s="455"/>
      <c r="BO419" s="455"/>
    </row>
    <row r="420" spans="1:67" ht="19.5" customHeight="1">
      <c r="A420" s="450"/>
      <c r="B420" s="450"/>
      <c r="C420" s="450"/>
      <c r="D420" s="450"/>
      <c r="E420" s="450"/>
      <c r="F420" s="450"/>
      <c r="G420" s="451"/>
      <c r="H420" s="450"/>
      <c r="I420" s="450"/>
      <c r="J420" s="451"/>
      <c r="K420" s="450"/>
      <c r="L420" s="451"/>
      <c r="M420" s="450"/>
      <c r="N420" s="451"/>
      <c r="O420" s="450"/>
      <c r="P420" s="451"/>
      <c r="Q420" s="452"/>
      <c r="R420" s="452"/>
      <c r="S420" s="452"/>
      <c r="T420" s="452"/>
      <c r="U420" s="450"/>
      <c r="V420" s="450"/>
      <c r="W420" s="451"/>
      <c r="X420" s="452"/>
      <c r="Y420" s="450"/>
      <c r="Z420" s="451"/>
      <c r="AA420" s="451"/>
      <c r="AB420" s="450"/>
      <c r="AC420" s="450"/>
      <c r="AD420" s="450"/>
      <c r="AE420" s="450"/>
      <c r="AF420" s="451"/>
      <c r="AG420" s="451"/>
      <c r="AH420" s="452"/>
      <c r="AI420" s="452"/>
      <c r="AJ420" s="452"/>
      <c r="AK420" s="452"/>
      <c r="AL420" s="452"/>
      <c r="AM420" s="452"/>
      <c r="AN420" s="450"/>
      <c r="AO420" s="450"/>
      <c r="AP420" s="451"/>
      <c r="AQ420" s="451"/>
      <c r="AR420" s="450"/>
      <c r="AS420" s="453"/>
      <c r="AT420" s="453"/>
      <c r="AU420" s="454"/>
      <c r="AV420" s="455"/>
      <c r="AW420" s="456"/>
      <c r="AX420" s="456"/>
      <c r="AY420" s="455"/>
      <c r="AZ420" s="456"/>
      <c r="BA420" s="454"/>
      <c r="BB420" s="454"/>
      <c r="BC420" s="454"/>
      <c r="BD420" s="454"/>
      <c r="BE420" s="454"/>
      <c r="BF420" s="454"/>
      <c r="BG420" s="455"/>
      <c r="BH420" s="455"/>
      <c r="BI420" s="455"/>
      <c r="BJ420" s="455"/>
      <c r="BK420" s="455"/>
      <c r="BL420" s="455"/>
      <c r="BM420" s="455"/>
      <c r="BN420" s="455"/>
      <c r="BO420" s="455"/>
    </row>
    <row r="421" spans="1:67" ht="19.5" customHeight="1">
      <c r="A421" s="450"/>
      <c r="B421" s="450"/>
      <c r="C421" s="450"/>
      <c r="D421" s="450"/>
      <c r="E421" s="450"/>
      <c r="F421" s="450"/>
      <c r="G421" s="451"/>
      <c r="H421" s="450"/>
      <c r="I421" s="450"/>
      <c r="J421" s="451"/>
      <c r="K421" s="450"/>
      <c r="L421" s="451"/>
      <c r="M421" s="450"/>
      <c r="N421" s="451"/>
      <c r="O421" s="450"/>
      <c r="P421" s="451"/>
      <c r="Q421" s="452"/>
      <c r="R421" s="452"/>
      <c r="S421" s="452"/>
      <c r="T421" s="452"/>
      <c r="U421" s="450"/>
      <c r="V421" s="450"/>
      <c r="W421" s="451"/>
      <c r="X421" s="452"/>
      <c r="Y421" s="450"/>
      <c r="Z421" s="451"/>
      <c r="AA421" s="451"/>
      <c r="AB421" s="450"/>
      <c r="AC421" s="450"/>
      <c r="AD421" s="450"/>
      <c r="AE421" s="450"/>
      <c r="AF421" s="451"/>
      <c r="AG421" s="451"/>
      <c r="AH421" s="452"/>
      <c r="AI421" s="452"/>
      <c r="AJ421" s="452"/>
      <c r="AK421" s="452"/>
      <c r="AL421" s="452"/>
      <c r="AM421" s="452"/>
      <c r="AN421" s="450"/>
      <c r="AO421" s="450"/>
      <c r="AP421" s="451"/>
      <c r="AQ421" s="451"/>
      <c r="AR421" s="450"/>
      <c r="AS421" s="453"/>
      <c r="AT421" s="453"/>
      <c r="AU421" s="454"/>
      <c r="AV421" s="455"/>
      <c r="AW421" s="456"/>
      <c r="AX421" s="456"/>
      <c r="AY421" s="455"/>
      <c r="AZ421" s="456"/>
      <c r="BA421" s="454"/>
      <c r="BB421" s="454"/>
      <c r="BC421" s="454"/>
      <c r="BD421" s="454"/>
      <c r="BE421" s="454"/>
      <c r="BF421" s="454"/>
      <c r="BG421" s="455"/>
      <c r="BH421" s="455"/>
      <c r="BI421" s="455"/>
      <c r="BJ421" s="455"/>
      <c r="BK421" s="455"/>
      <c r="BL421" s="455"/>
      <c r="BM421" s="455"/>
      <c r="BN421" s="455"/>
      <c r="BO421" s="455"/>
    </row>
    <row r="422" spans="1:67" ht="19.5" customHeight="1">
      <c r="A422" s="450"/>
      <c r="B422" s="450"/>
      <c r="C422" s="450"/>
      <c r="D422" s="450"/>
      <c r="E422" s="450"/>
      <c r="F422" s="450"/>
      <c r="G422" s="451"/>
      <c r="H422" s="450"/>
      <c r="I422" s="450"/>
      <c r="J422" s="451"/>
      <c r="K422" s="450"/>
      <c r="L422" s="451"/>
      <c r="M422" s="450"/>
      <c r="N422" s="451"/>
      <c r="O422" s="450"/>
      <c r="P422" s="451"/>
      <c r="Q422" s="452"/>
      <c r="R422" s="452"/>
      <c r="S422" s="452"/>
      <c r="T422" s="452"/>
      <c r="U422" s="450"/>
      <c r="V422" s="450"/>
      <c r="W422" s="451"/>
      <c r="X422" s="452"/>
      <c r="Y422" s="450"/>
      <c r="Z422" s="451"/>
      <c r="AA422" s="451"/>
      <c r="AB422" s="450"/>
      <c r="AC422" s="450"/>
      <c r="AD422" s="450"/>
      <c r="AE422" s="450"/>
      <c r="AF422" s="451"/>
      <c r="AG422" s="451"/>
      <c r="AH422" s="452"/>
      <c r="AI422" s="452"/>
      <c r="AJ422" s="452"/>
      <c r="AK422" s="452"/>
      <c r="AL422" s="452"/>
      <c r="AM422" s="452"/>
      <c r="AN422" s="450"/>
      <c r="AO422" s="450"/>
      <c r="AP422" s="451"/>
      <c r="AQ422" s="451"/>
      <c r="AR422" s="450"/>
      <c r="AS422" s="453"/>
      <c r="AT422" s="453"/>
      <c r="AU422" s="454"/>
      <c r="AV422" s="455"/>
      <c r="AW422" s="456"/>
      <c r="AX422" s="456"/>
      <c r="AY422" s="455"/>
      <c r="AZ422" s="456"/>
      <c r="BA422" s="454"/>
      <c r="BB422" s="454"/>
      <c r="BC422" s="454"/>
      <c r="BD422" s="454"/>
      <c r="BE422" s="454"/>
      <c r="BF422" s="454"/>
      <c r="BG422" s="455"/>
      <c r="BH422" s="455"/>
      <c r="BI422" s="455"/>
      <c r="BJ422" s="455"/>
      <c r="BK422" s="455"/>
      <c r="BL422" s="455"/>
      <c r="BM422" s="455"/>
      <c r="BN422" s="455"/>
      <c r="BO422" s="455"/>
    </row>
    <row r="423" spans="1:67" ht="19.5" customHeight="1">
      <c r="A423" s="450"/>
      <c r="B423" s="450"/>
      <c r="C423" s="450"/>
      <c r="D423" s="450"/>
      <c r="E423" s="450"/>
      <c r="F423" s="450"/>
      <c r="G423" s="451"/>
      <c r="H423" s="450"/>
      <c r="I423" s="450"/>
      <c r="J423" s="451"/>
      <c r="K423" s="450"/>
      <c r="L423" s="451"/>
      <c r="M423" s="450"/>
      <c r="N423" s="451"/>
      <c r="O423" s="450"/>
      <c r="P423" s="451"/>
      <c r="Q423" s="452"/>
      <c r="R423" s="452"/>
      <c r="S423" s="452"/>
      <c r="T423" s="452"/>
      <c r="U423" s="450"/>
      <c r="V423" s="450"/>
      <c r="W423" s="451"/>
      <c r="X423" s="452"/>
      <c r="Y423" s="450"/>
      <c r="Z423" s="451"/>
      <c r="AA423" s="451"/>
      <c r="AB423" s="450"/>
      <c r="AC423" s="450"/>
      <c r="AD423" s="450"/>
      <c r="AE423" s="450"/>
      <c r="AF423" s="451"/>
      <c r="AG423" s="451"/>
      <c r="AH423" s="452"/>
      <c r="AI423" s="452"/>
      <c r="AJ423" s="452"/>
      <c r="AK423" s="452"/>
      <c r="AL423" s="452"/>
      <c r="AM423" s="452"/>
      <c r="AN423" s="450"/>
      <c r="AO423" s="450"/>
      <c r="AP423" s="451"/>
      <c r="AQ423" s="451"/>
      <c r="AR423" s="450"/>
      <c r="AS423" s="453"/>
      <c r="AT423" s="453"/>
      <c r="AU423" s="454"/>
      <c r="AV423" s="455"/>
      <c r="AW423" s="456"/>
      <c r="AX423" s="456"/>
      <c r="AY423" s="455"/>
      <c r="AZ423" s="456"/>
      <c r="BA423" s="454"/>
      <c r="BB423" s="454"/>
      <c r="BC423" s="454"/>
      <c r="BD423" s="454"/>
      <c r="BE423" s="454"/>
      <c r="BF423" s="454"/>
      <c r="BG423" s="455"/>
      <c r="BH423" s="455"/>
      <c r="BI423" s="455"/>
      <c r="BJ423" s="455"/>
      <c r="BK423" s="455"/>
      <c r="BL423" s="455"/>
      <c r="BM423" s="455"/>
      <c r="BN423" s="455"/>
      <c r="BO423" s="455"/>
    </row>
    <row r="424" spans="1:67" ht="19.5" customHeight="1">
      <c r="A424" s="450"/>
      <c r="B424" s="450"/>
      <c r="C424" s="450"/>
      <c r="D424" s="450"/>
      <c r="E424" s="450"/>
      <c r="F424" s="450"/>
      <c r="G424" s="451"/>
      <c r="H424" s="450"/>
      <c r="I424" s="450"/>
      <c r="J424" s="451"/>
      <c r="K424" s="450"/>
      <c r="L424" s="451"/>
      <c r="M424" s="450"/>
      <c r="N424" s="451"/>
      <c r="O424" s="450"/>
      <c r="P424" s="451"/>
      <c r="Q424" s="452"/>
      <c r="R424" s="452"/>
      <c r="S424" s="452"/>
      <c r="T424" s="452"/>
      <c r="U424" s="450"/>
      <c r="V424" s="450"/>
      <c r="W424" s="451"/>
      <c r="X424" s="452"/>
      <c r="Y424" s="450"/>
      <c r="Z424" s="451"/>
      <c r="AA424" s="451"/>
      <c r="AB424" s="450"/>
      <c r="AC424" s="450"/>
      <c r="AD424" s="450"/>
      <c r="AE424" s="450"/>
      <c r="AF424" s="451"/>
      <c r="AG424" s="451"/>
      <c r="AH424" s="452"/>
      <c r="AI424" s="452"/>
      <c r="AJ424" s="452"/>
      <c r="AK424" s="452"/>
      <c r="AL424" s="452"/>
      <c r="AM424" s="452"/>
      <c r="AN424" s="450"/>
      <c r="AO424" s="450"/>
      <c r="AP424" s="451"/>
      <c r="AQ424" s="451"/>
      <c r="AR424" s="450"/>
      <c r="AS424" s="453"/>
      <c r="AT424" s="453"/>
      <c r="AU424" s="454"/>
      <c r="AV424" s="455"/>
      <c r="AW424" s="456"/>
      <c r="AX424" s="456"/>
      <c r="AY424" s="455"/>
      <c r="AZ424" s="456"/>
      <c r="BA424" s="454"/>
      <c r="BB424" s="454"/>
      <c r="BC424" s="454"/>
      <c r="BD424" s="454"/>
      <c r="BE424" s="454"/>
      <c r="BF424" s="454"/>
      <c r="BG424" s="455"/>
      <c r="BH424" s="455"/>
      <c r="BI424" s="455"/>
      <c r="BJ424" s="455"/>
      <c r="BK424" s="455"/>
      <c r="BL424" s="455"/>
      <c r="BM424" s="455"/>
      <c r="BN424" s="455"/>
      <c r="BO424" s="455"/>
    </row>
    <row r="425" spans="1:67" ht="19.5" customHeight="1">
      <c r="A425" s="450"/>
      <c r="B425" s="450"/>
      <c r="C425" s="450"/>
      <c r="D425" s="450"/>
      <c r="E425" s="450"/>
      <c r="F425" s="450"/>
      <c r="G425" s="451"/>
      <c r="H425" s="450"/>
      <c r="I425" s="450"/>
      <c r="J425" s="451"/>
      <c r="K425" s="450"/>
      <c r="L425" s="451"/>
      <c r="M425" s="450"/>
      <c r="N425" s="451"/>
      <c r="O425" s="450"/>
      <c r="P425" s="451"/>
      <c r="Q425" s="452"/>
      <c r="R425" s="452"/>
      <c r="S425" s="452"/>
      <c r="T425" s="452"/>
      <c r="U425" s="450"/>
      <c r="V425" s="450"/>
      <c r="W425" s="451"/>
      <c r="X425" s="452"/>
      <c r="Y425" s="450"/>
      <c r="Z425" s="451"/>
      <c r="AA425" s="451"/>
      <c r="AB425" s="450"/>
      <c r="AC425" s="450"/>
      <c r="AD425" s="450"/>
      <c r="AE425" s="450"/>
      <c r="AF425" s="451"/>
      <c r="AG425" s="451"/>
      <c r="AH425" s="452"/>
      <c r="AI425" s="452"/>
      <c r="AJ425" s="452"/>
      <c r="AK425" s="452"/>
      <c r="AL425" s="452"/>
      <c r="AM425" s="452"/>
      <c r="AN425" s="450"/>
      <c r="AO425" s="450"/>
      <c r="AP425" s="451"/>
      <c r="AQ425" s="451"/>
      <c r="AR425" s="450"/>
      <c r="AS425" s="453"/>
      <c r="AT425" s="453"/>
      <c r="AU425" s="454"/>
      <c r="AV425" s="455"/>
      <c r="AW425" s="456"/>
      <c r="AX425" s="456"/>
      <c r="AY425" s="455"/>
      <c r="AZ425" s="456"/>
      <c r="BA425" s="454"/>
      <c r="BB425" s="454"/>
      <c r="BC425" s="454"/>
      <c r="BD425" s="454"/>
      <c r="BE425" s="454"/>
      <c r="BF425" s="454"/>
      <c r="BG425" s="455"/>
      <c r="BH425" s="455"/>
      <c r="BI425" s="455"/>
      <c r="BJ425" s="455"/>
      <c r="BK425" s="455"/>
      <c r="BL425" s="455"/>
      <c r="BM425" s="455"/>
      <c r="BN425" s="455"/>
      <c r="BO425" s="455"/>
    </row>
    <row r="426" spans="1:67" ht="19.5" customHeight="1">
      <c r="A426" s="450"/>
      <c r="B426" s="450"/>
      <c r="C426" s="450"/>
      <c r="D426" s="450"/>
      <c r="E426" s="450"/>
      <c r="F426" s="450"/>
      <c r="G426" s="451"/>
      <c r="H426" s="450"/>
      <c r="I426" s="450"/>
      <c r="J426" s="451"/>
      <c r="K426" s="450"/>
      <c r="L426" s="451"/>
      <c r="M426" s="450"/>
      <c r="N426" s="451"/>
      <c r="O426" s="450"/>
      <c r="P426" s="451"/>
      <c r="Q426" s="452"/>
      <c r="R426" s="452"/>
      <c r="S426" s="452"/>
      <c r="T426" s="452"/>
      <c r="U426" s="450"/>
      <c r="V426" s="450"/>
      <c r="W426" s="451"/>
      <c r="X426" s="452"/>
      <c r="Y426" s="450"/>
      <c r="Z426" s="451"/>
      <c r="AA426" s="451"/>
      <c r="AB426" s="450"/>
      <c r="AC426" s="450"/>
      <c r="AD426" s="450"/>
      <c r="AE426" s="450"/>
      <c r="AF426" s="451"/>
      <c r="AG426" s="451"/>
      <c r="AH426" s="452"/>
      <c r="AI426" s="452"/>
      <c r="AJ426" s="452"/>
      <c r="AK426" s="452"/>
      <c r="AL426" s="452"/>
      <c r="AM426" s="452"/>
      <c r="AN426" s="450"/>
      <c r="AO426" s="450"/>
      <c r="AP426" s="451"/>
      <c r="AQ426" s="451"/>
      <c r="AR426" s="450"/>
      <c r="AS426" s="453"/>
      <c r="AT426" s="453"/>
      <c r="AU426" s="454"/>
      <c r="AV426" s="455"/>
      <c r="AW426" s="456"/>
      <c r="AX426" s="456"/>
      <c r="AY426" s="455"/>
      <c r="AZ426" s="456"/>
      <c r="BA426" s="454"/>
      <c r="BB426" s="454"/>
      <c r="BC426" s="454"/>
      <c r="BD426" s="454"/>
      <c r="BE426" s="454"/>
      <c r="BF426" s="454"/>
      <c r="BG426" s="455"/>
      <c r="BH426" s="455"/>
      <c r="BI426" s="455"/>
      <c r="BJ426" s="455"/>
      <c r="BK426" s="455"/>
      <c r="BL426" s="455"/>
      <c r="BM426" s="455"/>
      <c r="BN426" s="455"/>
      <c r="BO426" s="455"/>
    </row>
    <row r="427" spans="1:67" ht="19.5" customHeight="1">
      <c r="A427" s="450"/>
      <c r="B427" s="450"/>
      <c r="C427" s="450"/>
      <c r="D427" s="450"/>
      <c r="E427" s="450"/>
      <c r="F427" s="450"/>
      <c r="G427" s="451"/>
      <c r="H427" s="450"/>
      <c r="I427" s="450"/>
      <c r="J427" s="451"/>
      <c r="K427" s="450"/>
      <c r="L427" s="451"/>
      <c r="M427" s="450"/>
      <c r="N427" s="451"/>
      <c r="O427" s="450"/>
      <c r="P427" s="451"/>
      <c r="Q427" s="452"/>
      <c r="R427" s="452"/>
      <c r="S427" s="452"/>
      <c r="T427" s="452"/>
      <c r="U427" s="450"/>
      <c r="V427" s="450"/>
      <c r="W427" s="451"/>
      <c r="X427" s="452"/>
      <c r="Y427" s="450"/>
      <c r="Z427" s="451"/>
      <c r="AA427" s="451"/>
      <c r="AB427" s="450"/>
      <c r="AC427" s="450"/>
      <c r="AD427" s="450"/>
      <c r="AE427" s="450"/>
      <c r="AF427" s="451"/>
      <c r="AG427" s="451"/>
      <c r="AH427" s="452"/>
      <c r="AI427" s="452"/>
      <c r="AJ427" s="452"/>
      <c r="AK427" s="452"/>
      <c r="AL427" s="452"/>
      <c r="AM427" s="452"/>
      <c r="AN427" s="450"/>
      <c r="AO427" s="450"/>
      <c r="AP427" s="451"/>
      <c r="AQ427" s="451"/>
      <c r="AR427" s="450"/>
      <c r="AS427" s="453"/>
      <c r="AT427" s="453"/>
      <c r="AU427" s="454"/>
      <c r="AV427" s="455"/>
      <c r="AW427" s="456"/>
      <c r="AX427" s="456"/>
      <c r="AY427" s="455"/>
      <c r="AZ427" s="456"/>
      <c r="BA427" s="454"/>
      <c r="BB427" s="454"/>
      <c r="BC427" s="454"/>
      <c r="BD427" s="454"/>
      <c r="BE427" s="454"/>
      <c r="BF427" s="454"/>
      <c r="BG427" s="455"/>
      <c r="BH427" s="455"/>
      <c r="BI427" s="455"/>
      <c r="BJ427" s="455"/>
      <c r="BK427" s="455"/>
      <c r="BL427" s="455"/>
      <c r="BM427" s="455"/>
      <c r="BN427" s="455"/>
      <c r="BO427" s="455"/>
    </row>
    <row r="428" spans="1:67" ht="19.5" customHeight="1">
      <c r="A428" s="450"/>
      <c r="B428" s="450"/>
      <c r="C428" s="450"/>
      <c r="D428" s="450"/>
      <c r="E428" s="450"/>
      <c r="F428" s="450"/>
      <c r="G428" s="451"/>
      <c r="H428" s="450"/>
      <c r="I428" s="450"/>
      <c r="J428" s="451"/>
      <c r="K428" s="450"/>
      <c r="L428" s="451"/>
      <c r="M428" s="450"/>
      <c r="N428" s="451"/>
      <c r="O428" s="450"/>
      <c r="P428" s="451"/>
      <c r="Q428" s="452"/>
      <c r="R428" s="452"/>
      <c r="S428" s="452"/>
      <c r="T428" s="452"/>
      <c r="U428" s="450"/>
      <c r="V428" s="450"/>
      <c r="W428" s="451"/>
      <c r="X428" s="452"/>
      <c r="Y428" s="450"/>
      <c r="Z428" s="451"/>
      <c r="AA428" s="451"/>
      <c r="AB428" s="450"/>
      <c r="AC428" s="450"/>
      <c r="AD428" s="450"/>
      <c r="AE428" s="450"/>
      <c r="AF428" s="451"/>
      <c r="AG428" s="451"/>
      <c r="AH428" s="452"/>
      <c r="AI428" s="452"/>
      <c r="AJ428" s="452"/>
      <c r="AK428" s="452"/>
      <c r="AL428" s="452"/>
      <c r="AM428" s="452"/>
      <c r="AN428" s="450"/>
      <c r="AO428" s="450"/>
      <c r="AP428" s="451"/>
      <c r="AQ428" s="451"/>
      <c r="AR428" s="450"/>
      <c r="AS428" s="453"/>
      <c r="AT428" s="453"/>
      <c r="AU428" s="454"/>
      <c r="AV428" s="455"/>
      <c r="AW428" s="456"/>
      <c r="AX428" s="456"/>
      <c r="AY428" s="455"/>
      <c r="AZ428" s="456"/>
      <c r="BA428" s="454"/>
      <c r="BB428" s="454"/>
      <c r="BC428" s="454"/>
      <c r="BD428" s="454"/>
      <c r="BE428" s="454"/>
      <c r="BF428" s="454"/>
      <c r="BG428" s="455"/>
      <c r="BH428" s="455"/>
      <c r="BI428" s="455"/>
      <c r="BJ428" s="455"/>
      <c r="BK428" s="455"/>
      <c r="BL428" s="455"/>
      <c r="BM428" s="455"/>
      <c r="BN428" s="455"/>
      <c r="BO428" s="455"/>
    </row>
    <row r="429" spans="1:67" ht="19.5" customHeight="1">
      <c r="A429" s="450"/>
      <c r="B429" s="450"/>
      <c r="C429" s="450"/>
      <c r="D429" s="450"/>
      <c r="E429" s="450"/>
      <c r="F429" s="450"/>
      <c r="G429" s="451"/>
      <c r="H429" s="450"/>
      <c r="I429" s="450"/>
      <c r="J429" s="451"/>
      <c r="K429" s="450"/>
      <c r="L429" s="451"/>
      <c r="M429" s="450"/>
      <c r="N429" s="451"/>
      <c r="O429" s="450"/>
      <c r="P429" s="451"/>
      <c r="Q429" s="452"/>
      <c r="R429" s="452"/>
      <c r="S429" s="452"/>
      <c r="T429" s="452"/>
      <c r="U429" s="450"/>
      <c r="V429" s="450"/>
      <c r="W429" s="451"/>
      <c r="X429" s="452"/>
      <c r="Y429" s="450"/>
      <c r="Z429" s="451"/>
      <c r="AA429" s="451"/>
      <c r="AB429" s="450"/>
      <c r="AC429" s="450"/>
      <c r="AD429" s="450"/>
      <c r="AE429" s="450"/>
      <c r="AF429" s="451"/>
      <c r="AG429" s="451"/>
      <c r="AH429" s="452"/>
      <c r="AI429" s="452"/>
      <c r="AJ429" s="452"/>
      <c r="AK429" s="452"/>
      <c r="AL429" s="452"/>
      <c r="AM429" s="452"/>
      <c r="AN429" s="450"/>
      <c r="AO429" s="450"/>
      <c r="AP429" s="451"/>
      <c r="AQ429" s="451"/>
      <c r="AR429" s="450"/>
      <c r="AS429" s="453"/>
      <c r="AT429" s="453"/>
      <c r="AU429" s="454"/>
      <c r="AV429" s="455"/>
      <c r="AW429" s="456"/>
      <c r="AX429" s="456"/>
      <c r="AY429" s="455"/>
      <c r="AZ429" s="456"/>
      <c r="BA429" s="454"/>
      <c r="BB429" s="454"/>
      <c r="BC429" s="454"/>
      <c r="BD429" s="454"/>
      <c r="BE429" s="454"/>
      <c r="BF429" s="454"/>
      <c r="BG429" s="455"/>
      <c r="BH429" s="455"/>
      <c r="BI429" s="455"/>
      <c r="BJ429" s="455"/>
      <c r="BK429" s="455"/>
      <c r="BL429" s="455"/>
      <c r="BM429" s="455"/>
      <c r="BN429" s="455"/>
      <c r="BO429" s="455"/>
    </row>
    <row r="430" spans="1:67" ht="19.5" customHeight="1">
      <c r="A430" s="450"/>
      <c r="B430" s="450"/>
      <c r="C430" s="450"/>
      <c r="D430" s="450"/>
      <c r="E430" s="450"/>
      <c r="F430" s="450"/>
      <c r="G430" s="451"/>
      <c r="H430" s="450"/>
      <c r="I430" s="450"/>
      <c r="J430" s="451"/>
      <c r="K430" s="450"/>
      <c r="L430" s="451"/>
      <c r="M430" s="450"/>
      <c r="N430" s="451"/>
      <c r="O430" s="450"/>
      <c r="P430" s="451"/>
      <c r="Q430" s="452"/>
      <c r="R430" s="452"/>
      <c r="S430" s="452"/>
      <c r="T430" s="452"/>
      <c r="U430" s="450"/>
      <c r="V430" s="450"/>
      <c r="W430" s="451"/>
      <c r="X430" s="452"/>
      <c r="Y430" s="450"/>
      <c r="Z430" s="451"/>
      <c r="AA430" s="451"/>
      <c r="AB430" s="450"/>
      <c r="AC430" s="450"/>
      <c r="AD430" s="450"/>
      <c r="AE430" s="450"/>
      <c r="AF430" s="451"/>
      <c r="AG430" s="451"/>
      <c r="AH430" s="452"/>
      <c r="AI430" s="452"/>
      <c r="AJ430" s="452"/>
      <c r="AK430" s="452"/>
      <c r="AL430" s="452"/>
      <c r="AM430" s="452"/>
      <c r="AN430" s="450"/>
      <c r="AO430" s="450"/>
      <c r="AP430" s="451"/>
      <c r="AQ430" s="451"/>
      <c r="AR430" s="450"/>
      <c r="AS430" s="453"/>
      <c r="AT430" s="453"/>
      <c r="AU430" s="454"/>
      <c r="AV430" s="455"/>
      <c r="AW430" s="456"/>
      <c r="AX430" s="456"/>
      <c r="AY430" s="455"/>
      <c r="AZ430" s="456"/>
      <c r="BA430" s="454"/>
      <c r="BB430" s="454"/>
      <c r="BC430" s="454"/>
      <c r="BD430" s="454"/>
      <c r="BE430" s="454"/>
      <c r="BF430" s="454"/>
      <c r="BG430" s="455"/>
      <c r="BH430" s="455"/>
      <c r="BI430" s="455"/>
      <c r="BJ430" s="455"/>
      <c r="BK430" s="455"/>
      <c r="BL430" s="455"/>
      <c r="BM430" s="455"/>
      <c r="BN430" s="455"/>
      <c r="BO430" s="455"/>
    </row>
    <row r="431" spans="1:67" ht="19.5" customHeight="1">
      <c r="A431" s="450"/>
      <c r="B431" s="450"/>
      <c r="C431" s="450"/>
      <c r="D431" s="450"/>
      <c r="E431" s="450"/>
      <c r="F431" s="450"/>
      <c r="G431" s="451"/>
      <c r="H431" s="450"/>
      <c r="I431" s="450"/>
      <c r="J431" s="451"/>
      <c r="K431" s="450"/>
      <c r="L431" s="451"/>
      <c r="M431" s="450"/>
      <c r="N431" s="451"/>
      <c r="O431" s="450"/>
      <c r="P431" s="451"/>
      <c r="Q431" s="452"/>
      <c r="R431" s="452"/>
      <c r="S431" s="452"/>
      <c r="T431" s="452"/>
      <c r="U431" s="450"/>
      <c r="V431" s="450"/>
      <c r="W431" s="451"/>
      <c r="X431" s="452"/>
      <c r="Y431" s="450"/>
      <c r="Z431" s="451"/>
      <c r="AA431" s="451"/>
      <c r="AB431" s="450"/>
      <c r="AC431" s="450"/>
      <c r="AD431" s="450"/>
      <c r="AE431" s="450"/>
      <c r="AF431" s="451"/>
      <c r="AG431" s="451"/>
      <c r="AH431" s="452"/>
      <c r="AI431" s="452"/>
      <c r="AJ431" s="452"/>
      <c r="AK431" s="452"/>
      <c r="AL431" s="452"/>
      <c r="AM431" s="452"/>
      <c r="AN431" s="450"/>
      <c r="AO431" s="450"/>
      <c r="AP431" s="451"/>
      <c r="AQ431" s="451"/>
      <c r="AR431" s="450"/>
      <c r="AS431" s="453"/>
      <c r="AT431" s="453"/>
      <c r="AU431" s="454"/>
      <c r="AV431" s="455"/>
      <c r="AW431" s="456"/>
      <c r="AX431" s="456"/>
      <c r="AY431" s="455"/>
      <c r="AZ431" s="456"/>
      <c r="BA431" s="454"/>
      <c r="BB431" s="454"/>
      <c r="BC431" s="454"/>
      <c r="BD431" s="454"/>
      <c r="BE431" s="454"/>
      <c r="BF431" s="454"/>
      <c r="BG431" s="455"/>
      <c r="BH431" s="455"/>
      <c r="BI431" s="455"/>
      <c r="BJ431" s="455"/>
      <c r="BK431" s="455"/>
      <c r="BL431" s="455"/>
      <c r="BM431" s="455"/>
      <c r="BN431" s="455"/>
      <c r="BO431" s="455"/>
    </row>
    <row r="432" spans="1:67" ht="19.5" customHeight="1">
      <c r="A432" s="450"/>
      <c r="B432" s="450"/>
      <c r="C432" s="450"/>
      <c r="D432" s="450"/>
      <c r="E432" s="450"/>
      <c r="F432" s="450"/>
      <c r="G432" s="451"/>
      <c r="H432" s="450"/>
      <c r="I432" s="450"/>
      <c r="J432" s="451"/>
      <c r="K432" s="450"/>
      <c r="L432" s="451"/>
      <c r="M432" s="450"/>
      <c r="N432" s="451"/>
      <c r="O432" s="450"/>
      <c r="P432" s="451"/>
      <c r="Q432" s="452"/>
      <c r="R432" s="452"/>
      <c r="S432" s="452"/>
      <c r="T432" s="452"/>
      <c r="U432" s="450"/>
      <c r="V432" s="450"/>
      <c r="W432" s="451"/>
      <c r="X432" s="452"/>
      <c r="Y432" s="450"/>
      <c r="Z432" s="451"/>
      <c r="AA432" s="451"/>
      <c r="AB432" s="450"/>
      <c r="AC432" s="450"/>
      <c r="AD432" s="450"/>
      <c r="AE432" s="450"/>
      <c r="AF432" s="451"/>
      <c r="AG432" s="451"/>
      <c r="AH432" s="452"/>
      <c r="AI432" s="452"/>
      <c r="AJ432" s="452"/>
      <c r="AK432" s="452"/>
      <c r="AL432" s="452"/>
      <c r="AM432" s="452"/>
      <c r="AN432" s="450"/>
      <c r="AO432" s="450"/>
      <c r="AP432" s="451"/>
      <c r="AQ432" s="451"/>
      <c r="AR432" s="450"/>
      <c r="AS432" s="453"/>
      <c r="AT432" s="453"/>
      <c r="AU432" s="454"/>
      <c r="AV432" s="455"/>
      <c r="AW432" s="456"/>
      <c r="AX432" s="456"/>
      <c r="AY432" s="455"/>
      <c r="AZ432" s="456"/>
      <c r="BA432" s="454"/>
      <c r="BB432" s="454"/>
      <c r="BC432" s="454"/>
      <c r="BD432" s="454"/>
      <c r="BE432" s="454"/>
      <c r="BF432" s="454"/>
      <c r="BG432" s="455"/>
      <c r="BH432" s="455"/>
      <c r="BI432" s="455"/>
      <c r="BJ432" s="455"/>
      <c r="BK432" s="455"/>
      <c r="BL432" s="455"/>
      <c r="BM432" s="455"/>
      <c r="BN432" s="455"/>
      <c r="BO432" s="455"/>
    </row>
    <row r="433" spans="1:67" ht="19.5" customHeight="1">
      <c r="A433" s="450"/>
      <c r="B433" s="450"/>
      <c r="C433" s="450"/>
      <c r="D433" s="450"/>
      <c r="E433" s="450"/>
      <c r="F433" s="450"/>
      <c r="G433" s="451"/>
      <c r="H433" s="450"/>
      <c r="I433" s="450"/>
      <c r="J433" s="451"/>
      <c r="K433" s="450"/>
      <c r="L433" s="451"/>
      <c r="M433" s="450"/>
      <c r="N433" s="451"/>
      <c r="O433" s="450"/>
      <c r="P433" s="451"/>
      <c r="Q433" s="452"/>
      <c r="R433" s="452"/>
      <c r="S433" s="452"/>
      <c r="T433" s="452"/>
      <c r="U433" s="450"/>
      <c r="V433" s="450"/>
      <c r="W433" s="451"/>
      <c r="X433" s="452"/>
      <c r="Y433" s="450"/>
      <c r="Z433" s="451"/>
      <c r="AA433" s="451"/>
      <c r="AB433" s="450"/>
      <c r="AC433" s="450"/>
      <c r="AD433" s="450"/>
      <c r="AE433" s="450"/>
      <c r="AF433" s="451"/>
      <c r="AG433" s="451"/>
      <c r="AH433" s="452"/>
      <c r="AI433" s="452"/>
      <c r="AJ433" s="452"/>
      <c r="AK433" s="452"/>
      <c r="AL433" s="452"/>
      <c r="AM433" s="452"/>
      <c r="AN433" s="450"/>
      <c r="AO433" s="450"/>
      <c r="AP433" s="451"/>
      <c r="AQ433" s="451"/>
      <c r="AR433" s="450"/>
      <c r="AS433" s="453"/>
      <c r="AT433" s="453"/>
      <c r="AU433" s="454"/>
      <c r="AV433" s="455"/>
      <c r="AW433" s="456"/>
      <c r="AX433" s="456"/>
      <c r="AY433" s="455"/>
      <c r="AZ433" s="456"/>
      <c r="BA433" s="454"/>
      <c r="BB433" s="454"/>
      <c r="BC433" s="454"/>
      <c r="BD433" s="454"/>
      <c r="BE433" s="454"/>
      <c r="BF433" s="454"/>
      <c r="BG433" s="455"/>
      <c r="BH433" s="455"/>
      <c r="BI433" s="455"/>
      <c r="BJ433" s="455"/>
      <c r="BK433" s="455"/>
      <c r="BL433" s="455"/>
      <c r="BM433" s="455"/>
      <c r="BN433" s="455"/>
      <c r="BO433" s="455"/>
    </row>
    <row r="434" spans="1:67" ht="19.5" customHeight="1">
      <c r="A434" s="450"/>
      <c r="B434" s="450"/>
      <c r="C434" s="450"/>
      <c r="D434" s="450"/>
      <c r="E434" s="450"/>
      <c r="F434" s="450"/>
      <c r="G434" s="451"/>
      <c r="H434" s="450"/>
      <c r="I434" s="450"/>
      <c r="J434" s="451"/>
      <c r="K434" s="450"/>
      <c r="L434" s="451"/>
      <c r="M434" s="450"/>
      <c r="N434" s="451"/>
      <c r="O434" s="450"/>
      <c r="P434" s="451"/>
      <c r="Q434" s="452"/>
      <c r="R434" s="452"/>
      <c r="S434" s="452"/>
      <c r="T434" s="452"/>
      <c r="U434" s="450"/>
      <c r="V434" s="450"/>
      <c r="W434" s="451"/>
      <c r="X434" s="452"/>
      <c r="Y434" s="450"/>
      <c r="Z434" s="451"/>
      <c r="AA434" s="451"/>
      <c r="AB434" s="450"/>
      <c r="AC434" s="450"/>
      <c r="AD434" s="450"/>
      <c r="AE434" s="450"/>
      <c r="AF434" s="451"/>
      <c r="AG434" s="451"/>
      <c r="AH434" s="452"/>
      <c r="AI434" s="452"/>
      <c r="AJ434" s="452"/>
      <c r="AK434" s="452"/>
      <c r="AL434" s="452"/>
      <c r="AM434" s="452"/>
      <c r="AN434" s="450"/>
      <c r="AO434" s="450"/>
      <c r="AP434" s="451"/>
      <c r="AQ434" s="451"/>
      <c r="AR434" s="450"/>
      <c r="AS434" s="453"/>
      <c r="AT434" s="453"/>
      <c r="AU434" s="454"/>
      <c r="AV434" s="455"/>
      <c r="AW434" s="456"/>
      <c r="AX434" s="456"/>
      <c r="AY434" s="455"/>
      <c r="AZ434" s="456"/>
      <c r="BA434" s="454"/>
      <c r="BB434" s="454"/>
      <c r="BC434" s="454"/>
      <c r="BD434" s="454"/>
      <c r="BE434" s="454"/>
      <c r="BF434" s="454"/>
      <c r="BG434" s="455"/>
      <c r="BH434" s="455"/>
      <c r="BI434" s="455"/>
      <c r="BJ434" s="455"/>
      <c r="BK434" s="455"/>
      <c r="BL434" s="455"/>
      <c r="BM434" s="455"/>
      <c r="BN434" s="455"/>
      <c r="BO434" s="455"/>
    </row>
    <row r="435" spans="1:67" ht="19.5" customHeight="1">
      <c r="A435" s="450"/>
      <c r="B435" s="450"/>
      <c r="C435" s="450"/>
      <c r="D435" s="450"/>
      <c r="E435" s="450"/>
      <c r="F435" s="450"/>
      <c r="G435" s="451"/>
      <c r="H435" s="450"/>
      <c r="I435" s="450"/>
      <c r="J435" s="451"/>
      <c r="K435" s="450"/>
      <c r="L435" s="451"/>
      <c r="M435" s="450"/>
      <c r="N435" s="451"/>
      <c r="O435" s="450"/>
      <c r="P435" s="451"/>
      <c r="Q435" s="452"/>
      <c r="R435" s="452"/>
      <c r="S435" s="452"/>
      <c r="T435" s="452"/>
      <c r="U435" s="450"/>
      <c r="V435" s="450"/>
      <c r="W435" s="451"/>
      <c r="X435" s="452"/>
      <c r="Y435" s="450"/>
      <c r="Z435" s="451"/>
      <c r="AA435" s="451"/>
      <c r="AB435" s="450"/>
      <c r="AC435" s="450"/>
      <c r="AD435" s="450"/>
      <c r="AE435" s="450"/>
      <c r="AF435" s="451"/>
      <c r="AG435" s="451"/>
      <c r="AH435" s="452"/>
      <c r="AI435" s="452"/>
      <c r="AJ435" s="452"/>
      <c r="AK435" s="452"/>
      <c r="AL435" s="452"/>
      <c r="AM435" s="452"/>
      <c r="AN435" s="450"/>
      <c r="AO435" s="450"/>
      <c r="AP435" s="451"/>
      <c r="AQ435" s="451"/>
      <c r="AR435" s="450"/>
      <c r="AS435" s="453"/>
      <c r="AT435" s="453"/>
      <c r="AU435" s="454"/>
      <c r="AV435" s="455"/>
      <c r="AW435" s="456"/>
      <c r="AX435" s="456"/>
      <c r="AY435" s="455"/>
      <c r="AZ435" s="456"/>
      <c r="BA435" s="454"/>
      <c r="BB435" s="454"/>
      <c r="BC435" s="454"/>
      <c r="BD435" s="454"/>
      <c r="BE435" s="454"/>
      <c r="BF435" s="454"/>
      <c r="BG435" s="455"/>
      <c r="BH435" s="455"/>
      <c r="BI435" s="455"/>
      <c r="BJ435" s="455"/>
      <c r="BK435" s="455"/>
      <c r="BL435" s="455"/>
      <c r="BM435" s="455"/>
      <c r="BN435" s="455"/>
      <c r="BO435" s="455"/>
    </row>
    <row r="436" spans="1:67" ht="19.5" customHeight="1">
      <c r="A436" s="450"/>
      <c r="B436" s="450"/>
      <c r="C436" s="450"/>
      <c r="D436" s="450"/>
      <c r="E436" s="450"/>
      <c r="F436" s="450"/>
      <c r="G436" s="451"/>
      <c r="H436" s="450"/>
      <c r="I436" s="450"/>
      <c r="J436" s="451"/>
      <c r="K436" s="450"/>
      <c r="L436" s="451"/>
      <c r="M436" s="450"/>
      <c r="N436" s="451"/>
      <c r="O436" s="450"/>
      <c r="P436" s="451"/>
      <c r="Q436" s="452"/>
      <c r="R436" s="452"/>
      <c r="S436" s="452"/>
      <c r="T436" s="452"/>
      <c r="U436" s="450"/>
      <c r="V436" s="450"/>
      <c r="W436" s="451"/>
      <c r="X436" s="452"/>
      <c r="Y436" s="450"/>
      <c r="Z436" s="451"/>
      <c r="AA436" s="451"/>
      <c r="AB436" s="450"/>
      <c r="AC436" s="450"/>
      <c r="AD436" s="450"/>
      <c r="AE436" s="450"/>
      <c r="AF436" s="451"/>
      <c r="AG436" s="451"/>
      <c r="AH436" s="452"/>
      <c r="AI436" s="452"/>
      <c r="AJ436" s="452"/>
      <c r="AK436" s="452"/>
      <c r="AL436" s="452"/>
      <c r="AM436" s="452"/>
      <c r="AN436" s="450"/>
      <c r="AO436" s="450"/>
      <c r="AP436" s="451"/>
      <c r="AQ436" s="451"/>
      <c r="AR436" s="450"/>
      <c r="AS436" s="453"/>
      <c r="AT436" s="453"/>
      <c r="AU436" s="454"/>
      <c r="AV436" s="455"/>
      <c r="AW436" s="456"/>
      <c r="AX436" s="456"/>
      <c r="AY436" s="455"/>
      <c r="AZ436" s="456"/>
      <c r="BA436" s="454"/>
      <c r="BB436" s="454"/>
      <c r="BC436" s="454"/>
      <c r="BD436" s="454"/>
      <c r="BE436" s="454"/>
      <c r="BF436" s="454"/>
      <c r="BG436" s="455"/>
      <c r="BH436" s="455"/>
      <c r="BI436" s="455"/>
      <c r="BJ436" s="455"/>
      <c r="BK436" s="455"/>
      <c r="BL436" s="455"/>
      <c r="BM436" s="455"/>
      <c r="BN436" s="455"/>
      <c r="BO436" s="455"/>
    </row>
    <row r="437" spans="1:67" ht="19.5" customHeight="1">
      <c r="A437" s="450"/>
      <c r="B437" s="450"/>
      <c r="C437" s="450"/>
      <c r="D437" s="450"/>
      <c r="E437" s="450"/>
      <c r="F437" s="450"/>
      <c r="G437" s="451"/>
      <c r="H437" s="450"/>
      <c r="I437" s="450"/>
      <c r="J437" s="451"/>
      <c r="K437" s="450"/>
      <c r="L437" s="451"/>
      <c r="M437" s="450"/>
      <c r="N437" s="451"/>
      <c r="O437" s="450"/>
      <c r="P437" s="451"/>
      <c r="Q437" s="452"/>
      <c r="R437" s="452"/>
      <c r="S437" s="452"/>
      <c r="T437" s="452"/>
      <c r="U437" s="450"/>
      <c r="V437" s="450"/>
      <c r="W437" s="451"/>
      <c r="X437" s="452"/>
      <c r="Y437" s="450"/>
      <c r="Z437" s="451"/>
      <c r="AA437" s="451"/>
      <c r="AB437" s="450"/>
      <c r="AC437" s="450"/>
      <c r="AD437" s="450"/>
      <c r="AE437" s="450"/>
      <c r="AF437" s="451"/>
      <c r="AG437" s="451"/>
      <c r="AH437" s="452"/>
      <c r="AI437" s="452"/>
      <c r="AJ437" s="452"/>
      <c r="AK437" s="452"/>
      <c r="AL437" s="452"/>
      <c r="AM437" s="452"/>
      <c r="AN437" s="450"/>
      <c r="AO437" s="450"/>
      <c r="AP437" s="451"/>
      <c r="AQ437" s="451"/>
      <c r="AR437" s="450"/>
      <c r="AS437" s="453"/>
      <c r="AT437" s="453"/>
      <c r="AU437" s="454"/>
      <c r="AV437" s="455"/>
      <c r="AW437" s="456"/>
      <c r="AX437" s="456"/>
      <c r="AY437" s="455"/>
      <c r="AZ437" s="456"/>
      <c r="BA437" s="454"/>
      <c r="BB437" s="454"/>
      <c r="BC437" s="454"/>
      <c r="BD437" s="454"/>
      <c r="BE437" s="454"/>
      <c r="BF437" s="454"/>
      <c r="BG437" s="455"/>
      <c r="BH437" s="455"/>
      <c r="BI437" s="455"/>
      <c r="BJ437" s="455"/>
      <c r="BK437" s="455"/>
      <c r="BL437" s="455"/>
      <c r="BM437" s="455"/>
      <c r="BN437" s="455"/>
      <c r="BO437" s="455"/>
    </row>
    <row r="438" spans="1:67" ht="19.5" customHeight="1">
      <c r="A438" s="450"/>
      <c r="B438" s="450"/>
      <c r="C438" s="450"/>
      <c r="D438" s="450"/>
      <c r="E438" s="450"/>
      <c r="F438" s="450"/>
      <c r="G438" s="451"/>
      <c r="H438" s="450"/>
      <c r="I438" s="450"/>
      <c r="J438" s="451"/>
      <c r="K438" s="450"/>
      <c r="L438" s="451"/>
      <c r="M438" s="450"/>
      <c r="N438" s="451"/>
      <c r="O438" s="450"/>
      <c r="P438" s="451"/>
      <c r="Q438" s="452"/>
      <c r="R438" s="452"/>
      <c r="S438" s="452"/>
      <c r="T438" s="452"/>
      <c r="U438" s="450"/>
      <c r="V438" s="450"/>
      <c r="W438" s="451"/>
      <c r="X438" s="452"/>
      <c r="Y438" s="450"/>
      <c r="Z438" s="451"/>
      <c r="AA438" s="451"/>
      <c r="AB438" s="450"/>
      <c r="AC438" s="450"/>
      <c r="AD438" s="450"/>
      <c r="AE438" s="450"/>
      <c r="AF438" s="451"/>
      <c r="AG438" s="451"/>
      <c r="AH438" s="452"/>
      <c r="AI438" s="452"/>
      <c r="AJ438" s="452"/>
      <c r="AK438" s="452"/>
      <c r="AL438" s="452"/>
      <c r="AM438" s="452"/>
      <c r="AN438" s="450"/>
      <c r="AO438" s="450"/>
      <c r="AP438" s="451"/>
      <c r="AQ438" s="451"/>
      <c r="AR438" s="450"/>
      <c r="AS438" s="453"/>
      <c r="AT438" s="453"/>
      <c r="AU438" s="454"/>
      <c r="AV438" s="455"/>
      <c r="AW438" s="456"/>
      <c r="AX438" s="456"/>
      <c r="AY438" s="455"/>
      <c r="AZ438" s="456"/>
      <c r="BA438" s="454"/>
      <c r="BB438" s="454"/>
      <c r="BC438" s="454"/>
      <c r="BD438" s="454"/>
      <c r="BE438" s="454"/>
      <c r="BF438" s="454"/>
      <c r="BG438" s="455"/>
      <c r="BH438" s="455"/>
      <c r="BI438" s="455"/>
      <c r="BJ438" s="455"/>
      <c r="BK438" s="455"/>
      <c r="BL438" s="455"/>
      <c r="BM438" s="455"/>
      <c r="BN438" s="455"/>
      <c r="BO438" s="455"/>
    </row>
    <row r="439" spans="1:67" ht="19.5" customHeight="1">
      <c r="A439" s="450"/>
      <c r="B439" s="450"/>
      <c r="C439" s="450"/>
      <c r="D439" s="450"/>
      <c r="E439" s="450"/>
      <c r="F439" s="450"/>
      <c r="G439" s="451"/>
      <c r="H439" s="450"/>
      <c r="I439" s="450"/>
      <c r="J439" s="451"/>
      <c r="K439" s="450"/>
      <c r="L439" s="451"/>
      <c r="M439" s="450"/>
      <c r="N439" s="451"/>
      <c r="O439" s="450"/>
      <c r="P439" s="451"/>
      <c r="Q439" s="452"/>
      <c r="R439" s="452"/>
      <c r="S439" s="452"/>
      <c r="T439" s="452"/>
      <c r="U439" s="450"/>
      <c r="V439" s="450"/>
      <c r="W439" s="451"/>
      <c r="X439" s="452"/>
      <c r="Y439" s="450"/>
      <c r="Z439" s="451"/>
      <c r="AA439" s="451"/>
      <c r="AB439" s="450"/>
      <c r="AC439" s="450"/>
      <c r="AD439" s="450"/>
      <c r="AE439" s="450"/>
      <c r="AF439" s="451"/>
      <c r="AG439" s="451"/>
      <c r="AH439" s="452"/>
      <c r="AI439" s="452"/>
      <c r="AJ439" s="452"/>
      <c r="AK439" s="452"/>
      <c r="AL439" s="452"/>
      <c r="AM439" s="452"/>
      <c r="AN439" s="450"/>
      <c r="AO439" s="450"/>
      <c r="AP439" s="451"/>
      <c r="AQ439" s="451"/>
      <c r="AR439" s="450"/>
      <c r="AS439" s="453"/>
      <c r="AT439" s="453"/>
      <c r="AU439" s="454"/>
      <c r="AV439" s="455"/>
      <c r="AW439" s="456"/>
      <c r="AX439" s="456"/>
      <c r="AY439" s="455"/>
      <c r="AZ439" s="456"/>
      <c r="BA439" s="454"/>
      <c r="BB439" s="454"/>
      <c r="BC439" s="454"/>
      <c r="BD439" s="454"/>
      <c r="BE439" s="454"/>
      <c r="BF439" s="454"/>
      <c r="BG439" s="455"/>
      <c r="BH439" s="455"/>
      <c r="BI439" s="455"/>
      <c r="BJ439" s="455"/>
      <c r="BK439" s="455"/>
      <c r="BL439" s="455"/>
      <c r="BM439" s="455"/>
      <c r="BN439" s="455"/>
      <c r="BO439" s="455"/>
    </row>
    <row r="440" spans="1:67" ht="19.5" customHeight="1">
      <c r="A440" s="450"/>
      <c r="B440" s="450"/>
      <c r="C440" s="450"/>
      <c r="D440" s="450"/>
      <c r="E440" s="450"/>
      <c r="F440" s="450"/>
      <c r="G440" s="451"/>
      <c r="H440" s="450"/>
      <c r="I440" s="450"/>
      <c r="J440" s="451"/>
      <c r="K440" s="450"/>
      <c r="L440" s="451"/>
      <c r="M440" s="450"/>
      <c r="N440" s="451"/>
      <c r="O440" s="450"/>
      <c r="P440" s="451"/>
      <c r="Q440" s="452"/>
      <c r="R440" s="452"/>
      <c r="S440" s="452"/>
      <c r="T440" s="452"/>
      <c r="U440" s="450"/>
      <c r="V440" s="450"/>
      <c r="W440" s="451"/>
      <c r="X440" s="452"/>
      <c r="Y440" s="450"/>
      <c r="Z440" s="451"/>
      <c r="AA440" s="451"/>
      <c r="AB440" s="450"/>
      <c r="AC440" s="450"/>
      <c r="AD440" s="450"/>
      <c r="AE440" s="450"/>
      <c r="AF440" s="451"/>
      <c r="AG440" s="451"/>
      <c r="AH440" s="452"/>
      <c r="AI440" s="452"/>
      <c r="AJ440" s="452"/>
      <c r="AK440" s="452"/>
      <c r="AL440" s="452"/>
      <c r="AM440" s="452"/>
      <c r="AN440" s="450"/>
      <c r="AO440" s="450"/>
      <c r="AP440" s="451"/>
      <c r="AQ440" s="451"/>
      <c r="AR440" s="450"/>
      <c r="AS440" s="453"/>
      <c r="AT440" s="453"/>
      <c r="AU440" s="454"/>
      <c r="AV440" s="455"/>
      <c r="AW440" s="456"/>
      <c r="AX440" s="456"/>
      <c r="AY440" s="455"/>
      <c r="AZ440" s="456"/>
      <c r="BA440" s="454"/>
      <c r="BB440" s="454"/>
      <c r="BC440" s="454"/>
      <c r="BD440" s="454"/>
      <c r="BE440" s="454"/>
      <c r="BF440" s="454"/>
      <c r="BG440" s="455"/>
      <c r="BH440" s="455"/>
      <c r="BI440" s="455"/>
      <c r="BJ440" s="455"/>
      <c r="BK440" s="455"/>
      <c r="BL440" s="455"/>
      <c r="BM440" s="455"/>
      <c r="BN440" s="455"/>
      <c r="BO440" s="455"/>
    </row>
    <row r="441" spans="1:67" ht="19.5" customHeight="1">
      <c r="A441" s="450"/>
      <c r="B441" s="450"/>
      <c r="C441" s="450"/>
      <c r="D441" s="450"/>
      <c r="E441" s="450"/>
      <c r="F441" s="450"/>
      <c r="G441" s="451"/>
      <c r="H441" s="450"/>
      <c r="I441" s="450"/>
      <c r="J441" s="451"/>
      <c r="K441" s="450"/>
      <c r="L441" s="451"/>
      <c r="M441" s="450"/>
      <c r="N441" s="451"/>
      <c r="O441" s="450"/>
      <c r="P441" s="451"/>
      <c r="Q441" s="452"/>
      <c r="R441" s="452"/>
      <c r="S441" s="452"/>
      <c r="T441" s="452"/>
      <c r="U441" s="450"/>
      <c r="V441" s="450"/>
      <c r="W441" s="451"/>
      <c r="X441" s="452"/>
      <c r="Y441" s="450"/>
      <c r="Z441" s="451"/>
      <c r="AA441" s="451"/>
      <c r="AB441" s="450"/>
      <c r="AC441" s="450"/>
      <c r="AD441" s="450"/>
      <c r="AE441" s="450"/>
      <c r="AF441" s="451"/>
      <c r="AG441" s="451"/>
      <c r="AH441" s="452"/>
      <c r="AI441" s="452"/>
      <c r="AJ441" s="452"/>
      <c r="AK441" s="452"/>
      <c r="AL441" s="452"/>
      <c r="AM441" s="452"/>
      <c r="AN441" s="450"/>
      <c r="AO441" s="450"/>
      <c r="AP441" s="451"/>
      <c r="AQ441" s="451"/>
      <c r="AR441" s="450"/>
      <c r="AS441" s="453"/>
      <c r="AT441" s="453"/>
      <c r="AU441" s="454"/>
      <c r="AV441" s="455"/>
      <c r="AW441" s="456"/>
      <c r="AX441" s="456"/>
      <c r="AY441" s="455"/>
      <c r="AZ441" s="456"/>
      <c r="BA441" s="454"/>
      <c r="BB441" s="454"/>
      <c r="BC441" s="454"/>
      <c r="BD441" s="454"/>
      <c r="BE441" s="454"/>
      <c r="BF441" s="454"/>
      <c r="BG441" s="455"/>
      <c r="BH441" s="455"/>
      <c r="BI441" s="455"/>
      <c r="BJ441" s="455"/>
      <c r="BK441" s="455"/>
      <c r="BL441" s="455"/>
      <c r="BM441" s="455"/>
      <c r="BN441" s="455"/>
      <c r="BO441" s="455"/>
    </row>
    <row r="442" spans="1:67" ht="19.5" customHeight="1">
      <c r="A442" s="450"/>
      <c r="B442" s="450"/>
      <c r="C442" s="450"/>
      <c r="D442" s="450"/>
      <c r="E442" s="450"/>
      <c r="F442" s="450"/>
      <c r="G442" s="451"/>
      <c r="H442" s="450"/>
      <c r="I442" s="450"/>
      <c r="J442" s="451"/>
      <c r="K442" s="450"/>
      <c r="L442" s="451"/>
      <c r="M442" s="450"/>
      <c r="N442" s="451"/>
      <c r="O442" s="450"/>
      <c r="P442" s="451"/>
      <c r="Q442" s="452"/>
      <c r="R442" s="452"/>
      <c r="S442" s="452"/>
      <c r="T442" s="452"/>
      <c r="U442" s="450"/>
      <c r="V442" s="450"/>
      <c r="W442" s="451"/>
      <c r="X442" s="452"/>
      <c r="Y442" s="450"/>
      <c r="Z442" s="451"/>
      <c r="AA442" s="451"/>
      <c r="AB442" s="450"/>
      <c r="AC442" s="450"/>
      <c r="AD442" s="450"/>
      <c r="AE442" s="450"/>
      <c r="AF442" s="451"/>
      <c r="AG442" s="451"/>
      <c r="AH442" s="452"/>
      <c r="AI442" s="452"/>
      <c r="AJ442" s="452"/>
      <c r="AK442" s="452"/>
      <c r="AL442" s="452"/>
      <c r="AM442" s="452"/>
      <c r="AN442" s="450"/>
      <c r="AO442" s="450"/>
      <c r="AP442" s="451"/>
      <c r="AQ442" s="451"/>
      <c r="AR442" s="450"/>
      <c r="AS442" s="453"/>
      <c r="AT442" s="453"/>
      <c r="AU442" s="454"/>
      <c r="AV442" s="455"/>
      <c r="AW442" s="456"/>
      <c r="AX442" s="456"/>
      <c r="AY442" s="455"/>
      <c r="AZ442" s="456"/>
      <c r="BA442" s="454"/>
      <c r="BB442" s="454"/>
      <c r="BC442" s="454"/>
      <c r="BD442" s="454"/>
      <c r="BE442" s="454"/>
      <c r="BF442" s="454"/>
      <c r="BG442" s="455"/>
      <c r="BH442" s="455"/>
      <c r="BI442" s="455"/>
      <c r="BJ442" s="455"/>
      <c r="BK442" s="455"/>
      <c r="BL442" s="455"/>
      <c r="BM442" s="455"/>
      <c r="BN442" s="455"/>
      <c r="BO442" s="455"/>
    </row>
    <row r="443" spans="1:67" ht="19.5" customHeight="1">
      <c r="A443" s="450"/>
      <c r="B443" s="450"/>
      <c r="C443" s="450"/>
      <c r="D443" s="450"/>
      <c r="E443" s="450"/>
      <c r="F443" s="450"/>
      <c r="G443" s="451"/>
      <c r="H443" s="450"/>
      <c r="I443" s="450"/>
      <c r="J443" s="451"/>
      <c r="K443" s="450"/>
      <c r="L443" s="451"/>
      <c r="M443" s="450"/>
      <c r="N443" s="451"/>
      <c r="O443" s="450"/>
      <c r="P443" s="451"/>
      <c r="Q443" s="452"/>
      <c r="R443" s="452"/>
      <c r="S443" s="452"/>
      <c r="T443" s="452"/>
      <c r="U443" s="450"/>
      <c r="V443" s="450"/>
      <c r="W443" s="451"/>
      <c r="X443" s="452"/>
      <c r="Y443" s="450"/>
      <c r="Z443" s="451"/>
      <c r="AA443" s="451"/>
      <c r="AB443" s="450"/>
      <c r="AC443" s="450"/>
      <c r="AD443" s="450"/>
      <c r="AE443" s="450"/>
      <c r="AF443" s="451"/>
      <c r="AG443" s="451"/>
      <c r="AH443" s="452"/>
      <c r="AI443" s="452"/>
      <c r="AJ443" s="452"/>
      <c r="AK443" s="452"/>
      <c r="AL443" s="452"/>
      <c r="AM443" s="452"/>
      <c r="AN443" s="450"/>
      <c r="AO443" s="450"/>
      <c r="AP443" s="451"/>
      <c r="AQ443" s="451"/>
      <c r="AR443" s="450"/>
      <c r="AS443" s="453"/>
      <c r="AT443" s="453"/>
      <c r="AU443" s="454"/>
      <c r="AV443" s="455"/>
      <c r="AW443" s="456"/>
      <c r="AX443" s="456"/>
      <c r="AY443" s="455"/>
      <c r="AZ443" s="456"/>
      <c r="BA443" s="454"/>
      <c r="BB443" s="454"/>
      <c r="BC443" s="454"/>
      <c r="BD443" s="454"/>
      <c r="BE443" s="454"/>
      <c r="BF443" s="454"/>
      <c r="BG443" s="455"/>
      <c r="BH443" s="455"/>
      <c r="BI443" s="455"/>
      <c r="BJ443" s="455"/>
      <c r="BK443" s="455"/>
      <c r="BL443" s="455"/>
      <c r="BM443" s="455"/>
      <c r="BN443" s="455"/>
      <c r="BO443" s="455"/>
    </row>
    <row r="444" spans="1:67" ht="19.5" customHeight="1">
      <c r="A444" s="450"/>
      <c r="B444" s="450"/>
      <c r="C444" s="450"/>
      <c r="D444" s="450"/>
      <c r="E444" s="450"/>
      <c r="F444" s="450"/>
      <c r="G444" s="451"/>
      <c r="H444" s="450"/>
      <c r="I444" s="450"/>
      <c r="J444" s="451"/>
      <c r="K444" s="450"/>
      <c r="L444" s="451"/>
      <c r="M444" s="450"/>
      <c r="N444" s="451"/>
      <c r="O444" s="450"/>
      <c r="P444" s="451"/>
      <c r="Q444" s="452"/>
      <c r="R444" s="452"/>
      <c r="S444" s="452"/>
      <c r="T444" s="452"/>
      <c r="U444" s="450"/>
      <c r="V444" s="450"/>
      <c r="W444" s="451"/>
      <c r="X444" s="452"/>
      <c r="Y444" s="450"/>
      <c r="Z444" s="451"/>
      <c r="AA444" s="451"/>
      <c r="AB444" s="450"/>
      <c r="AC444" s="450"/>
      <c r="AD444" s="450"/>
      <c r="AE444" s="450"/>
      <c r="AF444" s="451"/>
      <c r="AG444" s="451"/>
      <c r="AH444" s="452"/>
      <c r="AI444" s="452"/>
      <c r="AJ444" s="452"/>
      <c r="AK444" s="452"/>
      <c r="AL444" s="452"/>
      <c r="AM444" s="452"/>
      <c r="AN444" s="450"/>
      <c r="AO444" s="450"/>
      <c r="AP444" s="451"/>
      <c r="AQ444" s="451"/>
      <c r="AR444" s="450"/>
      <c r="AS444" s="453"/>
      <c r="AT444" s="453"/>
      <c r="AU444" s="454"/>
      <c r="AV444" s="455"/>
      <c r="AW444" s="456"/>
      <c r="AX444" s="456"/>
      <c r="AY444" s="455"/>
      <c r="AZ444" s="456"/>
      <c r="BA444" s="454"/>
      <c r="BB444" s="454"/>
      <c r="BC444" s="454"/>
      <c r="BD444" s="454"/>
      <c r="BE444" s="454"/>
      <c r="BF444" s="454"/>
      <c r="BG444" s="455"/>
      <c r="BH444" s="455"/>
      <c r="BI444" s="455"/>
      <c r="BJ444" s="455"/>
      <c r="BK444" s="455"/>
      <c r="BL444" s="455"/>
      <c r="BM444" s="455"/>
      <c r="BN444" s="455"/>
      <c r="BO444" s="455"/>
    </row>
    <row r="445" spans="1:67" ht="19.5" customHeight="1">
      <c r="A445" s="450"/>
      <c r="B445" s="450"/>
      <c r="C445" s="450"/>
      <c r="D445" s="450"/>
      <c r="E445" s="450"/>
      <c r="F445" s="450"/>
      <c r="G445" s="451"/>
      <c r="H445" s="450"/>
      <c r="I445" s="450"/>
      <c r="J445" s="451"/>
      <c r="K445" s="450"/>
      <c r="L445" s="451"/>
      <c r="M445" s="450"/>
      <c r="N445" s="451"/>
      <c r="O445" s="450"/>
      <c r="P445" s="451"/>
      <c r="Q445" s="452"/>
      <c r="R445" s="452"/>
      <c r="S445" s="452"/>
      <c r="T445" s="452"/>
      <c r="U445" s="450"/>
      <c r="V445" s="450"/>
      <c r="W445" s="451"/>
      <c r="X445" s="452"/>
      <c r="Y445" s="450"/>
      <c r="Z445" s="451"/>
      <c r="AA445" s="451"/>
      <c r="AB445" s="450"/>
      <c r="AC445" s="450"/>
      <c r="AD445" s="450"/>
      <c r="AE445" s="450"/>
      <c r="AF445" s="451"/>
      <c r="AG445" s="451"/>
      <c r="AH445" s="452"/>
      <c r="AI445" s="452"/>
      <c r="AJ445" s="452"/>
      <c r="AK445" s="452"/>
      <c r="AL445" s="452"/>
      <c r="AM445" s="452"/>
      <c r="AN445" s="450"/>
      <c r="AO445" s="450"/>
      <c r="AP445" s="451"/>
      <c r="AQ445" s="451"/>
      <c r="AR445" s="450"/>
      <c r="AS445" s="453"/>
      <c r="AT445" s="453"/>
      <c r="AU445" s="454"/>
      <c r="AV445" s="455"/>
      <c r="AW445" s="456"/>
      <c r="AX445" s="456"/>
      <c r="AY445" s="455"/>
      <c r="AZ445" s="456"/>
      <c r="BA445" s="454"/>
      <c r="BB445" s="454"/>
      <c r="BC445" s="454"/>
      <c r="BD445" s="454"/>
      <c r="BE445" s="454"/>
      <c r="BF445" s="454"/>
      <c r="BG445" s="455"/>
      <c r="BH445" s="455"/>
      <c r="BI445" s="455"/>
      <c r="BJ445" s="455"/>
      <c r="BK445" s="455"/>
      <c r="BL445" s="455"/>
      <c r="BM445" s="455"/>
      <c r="BN445" s="455"/>
      <c r="BO445" s="455"/>
    </row>
    <row r="446" spans="1:67" ht="19.5" customHeight="1">
      <c r="A446" s="450"/>
      <c r="B446" s="450"/>
      <c r="C446" s="450"/>
      <c r="D446" s="450"/>
      <c r="E446" s="450"/>
      <c r="F446" s="450"/>
      <c r="G446" s="451"/>
      <c r="H446" s="450"/>
      <c r="I446" s="450"/>
      <c r="J446" s="451"/>
      <c r="K446" s="450"/>
      <c r="L446" s="451"/>
      <c r="M446" s="450"/>
      <c r="N446" s="451"/>
      <c r="O446" s="450"/>
      <c r="P446" s="451"/>
      <c r="Q446" s="452"/>
      <c r="R446" s="452"/>
      <c r="S446" s="452"/>
      <c r="T446" s="452"/>
      <c r="U446" s="450"/>
      <c r="V446" s="450"/>
      <c r="W446" s="451"/>
      <c r="X446" s="452"/>
      <c r="Y446" s="450"/>
      <c r="Z446" s="451"/>
      <c r="AA446" s="451"/>
      <c r="AB446" s="450"/>
      <c r="AC446" s="450"/>
      <c r="AD446" s="450"/>
      <c r="AE446" s="450"/>
      <c r="AF446" s="451"/>
      <c r="AG446" s="451"/>
      <c r="AH446" s="452"/>
      <c r="AI446" s="452"/>
      <c r="AJ446" s="452"/>
      <c r="AK446" s="452"/>
      <c r="AL446" s="452"/>
      <c r="AM446" s="452"/>
      <c r="AN446" s="450"/>
      <c r="AO446" s="450"/>
      <c r="AP446" s="451"/>
      <c r="AQ446" s="451"/>
      <c r="AR446" s="450"/>
      <c r="AS446" s="453"/>
      <c r="AT446" s="453"/>
      <c r="AU446" s="454"/>
      <c r="AV446" s="455"/>
      <c r="AW446" s="456"/>
      <c r="AX446" s="456"/>
      <c r="AY446" s="455"/>
      <c r="AZ446" s="456"/>
      <c r="BA446" s="454"/>
      <c r="BB446" s="454"/>
      <c r="BC446" s="454"/>
      <c r="BD446" s="454"/>
      <c r="BE446" s="454"/>
      <c r="BF446" s="454"/>
      <c r="BG446" s="455"/>
      <c r="BH446" s="455"/>
      <c r="BI446" s="455"/>
      <c r="BJ446" s="455"/>
      <c r="BK446" s="455"/>
      <c r="BL446" s="455"/>
      <c r="BM446" s="455"/>
      <c r="BN446" s="455"/>
      <c r="BO446" s="455"/>
    </row>
    <row r="447" spans="1:67" ht="19.5" customHeight="1">
      <c r="A447" s="450"/>
      <c r="B447" s="450"/>
      <c r="C447" s="450"/>
      <c r="D447" s="450"/>
      <c r="E447" s="450"/>
      <c r="F447" s="450"/>
      <c r="G447" s="451"/>
      <c r="H447" s="450"/>
      <c r="I447" s="450"/>
      <c r="J447" s="451"/>
      <c r="K447" s="450"/>
      <c r="L447" s="451"/>
      <c r="M447" s="450"/>
      <c r="N447" s="451"/>
      <c r="O447" s="450"/>
      <c r="P447" s="451"/>
      <c r="Q447" s="452"/>
      <c r="R447" s="452"/>
      <c r="S447" s="452"/>
      <c r="T447" s="452"/>
      <c r="U447" s="450"/>
      <c r="V447" s="450"/>
      <c r="W447" s="451"/>
      <c r="X447" s="452"/>
      <c r="Y447" s="450"/>
      <c r="Z447" s="451"/>
      <c r="AA447" s="451"/>
      <c r="AB447" s="450"/>
      <c r="AC447" s="450"/>
      <c r="AD447" s="450"/>
      <c r="AE447" s="450"/>
      <c r="AF447" s="451"/>
      <c r="AG447" s="451"/>
      <c r="AH447" s="452"/>
      <c r="AI447" s="452"/>
      <c r="AJ447" s="452"/>
      <c r="AK447" s="452"/>
      <c r="AL447" s="452"/>
      <c r="AM447" s="452"/>
      <c r="AN447" s="450"/>
      <c r="AO447" s="450"/>
      <c r="AP447" s="451"/>
      <c r="AQ447" s="451"/>
      <c r="AR447" s="450"/>
      <c r="AS447" s="453"/>
      <c r="AT447" s="453"/>
      <c r="AU447" s="454"/>
      <c r="AV447" s="455"/>
      <c r="AW447" s="456"/>
      <c r="AX447" s="456"/>
      <c r="AY447" s="455"/>
      <c r="AZ447" s="456"/>
      <c r="BA447" s="454"/>
      <c r="BB447" s="454"/>
      <c r="BC447" s="454"/>
      <c r="BD447" s="454"/>
      <c r="BE447" s="454"/>
      <c r="BF447" s="454"/>
      <c r="BG447" s="455"/>
      <c r="BH447" s="455"/>
      <c r="BI447" s="455"/>
      <c r="BJ447" s="455"/>
      <c r="BK447" s="455"/>
      <c r="BL447" s="455"/>
      <c r="BM447" s="455"/>
      <c r="BN447" s="455"/>
      <c r="BO447" s="455"/>
    </row>
    <row r="448" spans="1:67" ht="19.5" customHeight="1">
      <c r="A448" s="450"/>
      <c r="B448" s="450"/>
      <c r="C448" s="450"/>
      <c r="D448" s="450"/>
      <c r="E448" s="450"/>
      <c r="F448" s="450"/>
      <c r="G448" s="451"/>
      <c r="H448" s="450"/>
      <c r="I448" s="450"/>
      <c r="J448" s="451"/>
      <c r="K448" s="450"/>
      <c r="L448" s="451"/>
      <c r="M448" s="450"/>
      <c r="N448" s="451"/>
      <c r="O448" s="450"/>
      <c r="P448" s="451"/>
      <c r="Q448" s="452"/>
      <c r="R448" s="452"/>
      <c r="S448" s="452"/>
      <c r="T448" s="452"/>
      <c r="U448" s="450"/>
      <c r="V448" s="450"/>
      <c r="W448" s="451"/>
      <c r="X448" s="452"/>
      <c r="Y448" s="450"/>
      <c r="Z448" s="451"/>
      <c r="AA448" s="451"/>
      <c r="AB448" s="450"/>
      <c r="AC448" s="450"/>
      <c r="AD448" s="450"/>
      <c r="AE448" s="450"/>
      <c r="AF448" s="451"/>
      <c r="AG448" s="451"/>
      <c r="AH448" s="452"/>
      <c r="AI448" s="452"/>
      <c r="AJ448" s="452"/>
      <c r="AK448" s="452"/>
      <c r="AL448" s="452"/>
      <c r="AM448" s="452"/>
      <c r="AN448" s="450"/>
      <c r="AO448" s="450"/>
      <c r="AP448" s="451"/>
      <c r="AQ448" s="451"/>
      <c r="AR448" s="450"/>
      <c r="AS448" s="453"/>
      <c r="AT448" s="453"/>
      <c r="AU448" s="454"/>
      <c r="AV448" s="455"/>
      <c r="AW448" s="456"/>
      <c r="AX448" s="456"/>
      <c r="AY448" s="455"/>
      <c r="AZ448" s="456"/>
      <c r="BA448" s="454"/>
      <c r="BB448" s="454"/>
      <c r="BC448" s="454"/>
      <c r="BD448" s="454"/>
      <c r="BE448" s="454"/>
      <c r="BF448" s="454"/>
      <c r="BG448" s="455"/>
      <c r="BH448" s="455"/>
      <c r="BI448" s="455"/>
      <c r="BJ448" s="455"/>
      <c r="BK448" s="455"/>
      <c r="BL448" s="455"/>
      <c r="BM448" s="455"/>
      <c r="BN448" s="455"/>
      <c r="BO448" s="455"/>
    </row>
    <row r="449" spans="1:67" ht="19.5" customHeight="1">
      <c r="A449" s="450"/>
      <c r="B449" s="450"/>
      <c r="C449" s="450"/>
      <c r="D449" s="450"/>
      <c r="E449" s="450"/>
      <c r="F449" s="450"/>
      <c r="G449" s="451"/>
      <c r="H449" s="450"/>
      <c r="I449" s="450"/>
      <c r="J449" s="451"/>
      <c r="K449" s="450"/>
      <c r="L449" s="451"/>
      <c r="M449" s="450"/>
      <c r="N449" s="451"/>
      <c r="O449" s="450"/>
      <c r="P449" s="451"/>
      <c r="Q449" s="452"/>
      <c r="R449" s="452"/>
      <c r="S449" s="452"/>
      <c r="T449" s="452"/>
      <c r="U449" s="450"/>
      <c r="V449" s="450"/>
      <c r="W449" s="451"/>
      <c r="X449" s="452"/>
      <c r="Y449" s="450"/>
      <c r="Z449" s="451"/>
      <c r="AA449" s="451"/>
      <c r="AB449" s="450"/>
      <c r="AC449" s="450"/>
      <c r="AD449" s="450"/>
      <c r="AE449" s="450"/>
      <c r="AF449" s="451"/>
      <c r="AG449" s="451"/>
      <c r="AH449" s="452"/>
      <c r="AI449" s="452"/>
      <c r="AJ449" s="452"/>
      <c r="AK449" s="452"/>
      <c r="AL449" s="452"/>
      <c r="AM449" s="452"/>
      <c r="AN449" s="450"/>
      <c r="AO449" s="450"/>
      <c r="AP449" s="451"/>
      <c r="AQ449" s="451"/>
      <c r="AR449" s="450"/>
      <c r="AS449" s="453"/>
      <c r="AT449" s="453"/>
      <c r="AU449" s="454"/>
      <c r="AV449" s="455"/>
      <c r="AW449" s="456"/>
      <c r="AX449" s="456"/>
      <c r="AY449" s="455"/>
      <c r="AZ449" s="456"/>
      <c r="BA449" s="454"/>
      <c r="BB449" s="454"/>
      <c r="BC449" s="454"/>
      <c r="BD449" s="454"/>
      <c r="BE449" s="454"/>
      <c r="BF449" s="454"/>
      <c r="BG449" s="455"/>
      <c r="BH449" s="455"/>
      <c r="BI449" s="455"/>
      <c r="BJ449" s="455"/>
      <c r="BK449" s="455"/>
      <c r="BL449" s="455"/>
      <c r="BM449" s="455"/>
      <c r="BN449" s="455"/>
      <c r="BO449" s="455"/>
    </row>
    <row r="450" spans="1:67" ht="19.5" customHeight="1">
      <c r="A450" s="450"/>
      <c r="B450" s="450"/>
      <c r="C450" s="450"/>
      <c r="D450" s="450"/>
      <c r="E450" s="450"/>
      <c r="F450" s="450"/>
      <c r="G450" s="451"/>
      <c r="H450" s="450"/>
      <c r="I450" s="450"/>
      <c r="J450" s="451"/>
      <c r="K450" s="450"/>
      <c r="L450" s="451"/>
      <c r="M450" s="450"/>
      <c r="N450" s="451"/>
      <c r="O450" s="450"/>
      <c r="P450" s="451"/>
      <c r="Q450" s="452"/>
      <c r="R450" s="452"/>
      <c r="S450" s="452"/>
      <c r="T450" s="452"/>
      <c r="U450" s="450"/>
      <c r="V450" s="450"/>
      <c r="W450" s="451"/>
      <c r="X450" s="452"/>
      <c r="Y450" s="450"/>
      <c r="Z450" s="451"/>
      <c r="AA450" s="451"/>
      <c r="AB450" s="450"/>
      <c r="AC450" s="450"/>
      <c r="AD450" s="450"/>
      <c r="AE450" s="450"/>
      <c r="AF450" s="451"/>
      <c r="AG450" s="451"/>
      <c r="AH450" s="452"/>
      <c r="AI450" s="452"/>
      <c r="AJ450" s="452"/>
      <c r="AK450" s="452"/>
      <c r="AL450" s="452"/>
      <c r="AM450" s="452"/>
      <c r="AN450" s="450"/>
      <c r="AO450" s="450"/>
      <c r="AP450" s="451"/>
      <c r="AQ450" s="451"/>
      <c r="AR450" s="450"/>
      <c r="AS450" s="453"/>
      <c r="AT450" s="453"/>
      <c r="AU450" s="454"/>
      <c r="AV450" s="455"/>
      <c r="AW450" s="456"/>
      <c r="AX450" s="456"/>
      <c r="AY450" s="455"/>
      <c r="AZ450" s="456"/>
      <c r="BA450" s="454"/>
      <c r="BB450" s="454"/>
      <c r="BC450" s="454"/>
      <c r="BD450" s="454"/>
      <c r="BE450" s="454"/>
      <c r="BF450" s="454"/>
      <c r="BG450" s="455"/>
      <c r="BH450" s="455"/>
      <c r="BI450" s="455"/>
      <c r="BJ450" s="455"/>
      <c r="BK450" s="455"/>
      <c r="BL450" s="455"/>
      <c r="BM450" s="455"/>
      <c r="BN450" s="455"/>
      <c r="BO450" s="455"/>
    </row>
    <row r="451" spans="1:67" ht="19.5" customHeight="1">
      <c r="A451" s="450"/>
      <c r="B451" s="450"/>
      <c r="C451" s="450"/>
      <c r="D451" s="450"/>
      <c r="E451" s="450"/>
      <c r="F451" s="450"/>
      <c r="G451" s="451"/>
      <c r="H451" s="450"/>
      <c r="I451" s="450"/>
      <c r="J451" s="451"/>
      <c r="K451" s="450"/>
      <c r="L451" s="451"/>
      <c r="M451" s="450"/>
      <c r="N451" s="451"/>
      <c r="O451" s="450"/>
      <c r="P451" s="451"/>
      <c r="Q451" s="452"/>
      <c r="R451" s="452"/>
      <c r="S451" s="452"/>
      <c r="T451" s="452"/>
      <c r="U451" s="450"/>
      <c r="V451" s="450"/>
      <c r="W451" s="451"/>
      <c r="X451" s="452"/>
      <c r="Y451" s="450"/>
      <c r="Z451" s="451"/>
      <c r="AA451" s="451"/>
      <c r="AB451" s="450"/>
      <c r="AC451" s="450"/>
      <c r="AD451" s="450"/>
      <c r="AE451" s="450"/>
      <c r="AF451" s="451"/>
      <c r="AG451" s="451"/>
      <c r="AH451" s="452"/>
      <c r="AI451" s="452"/>
      <c r="AJ451" s="452"/>
      <c r="AK451" s="452"/>
      <c r="AL451" s="452"/>
      <c r="AM451" s="452"/>
      <c r="AN451" s="450"/>
      <c r="AO451" s="450"/>
      <c r="AP451" s="451"/>
      <c r="AQ451" s="451"/>
      <c r="AR451" s="450"/>
      <c r="AS451" s="453"/>
      <c r="AT451" s="453"/>
      <c r="AU451" s="454"/>
      <c r="AV451" s="455"/>
      <c r="AW451" s="456"/>
      <c r="AX451" s="456"/>
      <c r="AY451" s="455"/>
      <c r="AZ451" s="456"/>
      <c r="BA451" s="454"/>
      <c r="BB451" s="454"/>
      <c r="BC451" s="454"/>
      <c r="BD451" s="454"/>
      <c r="BE451" s="454"/>
      <c r="BF451" s="454"/>
      <c r="BG451" s="455"/>
      <c r="BH451" s="455"/>
      <c r="BI451" s="455"/>
      <c r="BJ451" s="455"/>
      <c r="BK451" s="455"/>
      <c r="BL451" s="455"/>
      <c r="BM451" s="455"/>
      <c r="BN451" s="455"/>
      <c r="BO451" s="455"/>
    </row>
    <row r="452" spans="1:67" ht="19.5" customHeight="1">
      <c r="A452" s="450"/>
      <c r="B452" s="450"/>
      <c r="C452" s="450"/>
      <c r="D452" s="450"/>
      <c r="E452" s="450"/>
      <c r="F452" s="450"/>
      <c r="G452" s="451"/>
      <c r="H452" s="450"/>
      <c r="I452" s="450"/>
      <c r="J452" s="451"/>
      <c r="K452" s="450"/>
      <c r="L452" s="451"/>
      <c r="M452" s="450"/>
      <c r="N452" s="451"/>
      <c r="O452" s="450"/>
      <c r="P452" s="451"/>
      <c r="Q452" s="452"/>
      <c r="R452" s="452"/>
      <c r="S452" s="452"/>
      <c r="T452" s="452"/>
      <c r="U452" s="450"/>
      <c r="V452" s="450"/>
      <c r="W452" s="451"/>
      <c r="X452" s="452"/>
      <c r="Y452" s="450"/>
      <c r="Z452" s="451"/>
      <c r="AA452" s="451"/>
      <c r="AB452" s="450"/>
      <c r="AC452" s="450"/>
      <c r="AD452" s="450"/>
      <c r="AE452" s="450"/>
      <c r="AF452" s="451"/>
      <c r="AG452" s="451"/>
      <c r="AH452" s="452"/>
      <c r="AI452" s="452"/>
      <c r="AJ452" s="452"/>
      <c r="AK452" s="452"/>
      <c r="AL452" s="452"/>
      <c r="AM452" s="452"/>
      <c r="AN452" s="450"/>
      <c r="AO452" s="450"/>
      <c r="AP452" s="451"/>
      <c r="AQ452" s="451"/>
      <c r="AR452" s="450"/>
      <c r="AS452" s="453"/>
      <c r="AT452" s="453"/>
      <c r="AU452" s="454"/>
      <c r="AV452" s="455"/>
      <c r="AW452" s="456"/>
      <c r="AX452" s="456"/>
      <c r="AY452" s="455"/>
      <c r="AZ452" s="456"/>
      <c r="BA452" s="454"/>
      <c r="BB452" s="454"/>
      <c r="BC452" s="454"/>
      <c r="BD452" s="454"/>
      <c r="BE452" s="454"/>
      <c r="BF452" s="454"/>
      <c r="BG452" s="455"/>
      <c r="BH452" s="455"/>
      <c r="BI452" s="455"/>
      <c r="BJ452" s="455"/>
      <c r="BK452" s="455"/>
      <c r="BL452" s="455"/>
      <c r="BM452" s="455"/>
      <c r="BN452" s="455"/>
      <c r="BO452" s="455"/>
    </row>
    <row r="453" spans="1:67" ht="19.5" customHeight="1">
      <c r="A453" s="450"/>
      <c r="B453" s="450"/>
      <c r="C453" s="450"/>
      <c r="D453" s="450"/>
      <c r="E453" s="450"/>
      <c r="F453" s="450"/>
      <c r="G453" s="451"/>
      <c r="H453" s="450"/>
      <c r="I453" s="450"/>
      <c r="J453" s="451"/>
      <c r="K453" s="450"/>
      <c r="L453" s="451"/>
      <c r="M453" s="450"/>
      <c r="N453" s="451"/>
      <c r="O453" s="450"/>
      <c r="P453" s="451"/>
      <c r="Q453" s="452"/>
      <c r="R453" s="452"/>
      <c r="S453" s="452"/>
      <c r="T453" s="452"/>
      <c r="U453" s="450"/>
      <c r="V453" s="450"/>
      <c r="W453" s="451"/>
      <c r="X453" s="452"/>
      <c r="Y453" s="450"/>
      <c r="Z453" s="451"/>
      <c r="AA453" s="451"/>
      <c r="AB453" s="450"/>
      <c r="AC453" s="450"/>
      <c r="AD453" s="450"/>
      <c r="AE453" s="450"/>
      <c r="AF453" s="451"/>
      <c r="AG453" s="451"/>
      <c r="AH453" s="452"/>
      <c r="AI453" s="452"/>
      <c r="AJ453" s="452"/>
      <c r="AK453" s="452"/>
      <c r="AL453" s="452"/>
      <c r="AM453" s="452"/>
      <c r="AN453" s="450"/>
      <c r="AO453" s="450"/>
      <c r="AP453" s="451"/>
      <c r="AQ453" s="451"/>
      <c r="AR453" s="450"/>
      <c r="AS453" s="453"/>
      <c r="AT453" s="453"/>
      <c r="AU453" s="454"/>
      <c r="AV453" s="455"/>
      <c r="AW453" s="456"/>
      <c r="AX453" s="456"/>
      <c r="AY453" s="455"/>
      <c r="AZ453" s="456"/>
      <c r="BA453" s="454"/>
      <c r="BB453" s="454"/>
      <c r="BC453" s="454"/>
      <c r="BD453" s="454"/>
      <c r="BE453" s="454"/>
      <c r="BF453" s="454"/>
      <c r="BG453" s="455"/>
      <c r="BH453" s="455"/>
      <c r="BI453" s="455"/>
      <c r="BJ453" s="455"/>
      <c r="BK453" s="455"/>
      <c r="BL453" s="455"/>
      <c r="BM453" s="455"/>
      <c r="BN453" s="455"/>
      <c r="BO453" s="455"/>
    </row>
    <row r="454" spans="1:67" ht="19.5" customHeight="1">
      <c r="A454" s="450"/>
      <c r="B454" s="450"/>
      <c r="C454" s="450"/>
      <c r="D454" s="450"/>
      <c r="E454" s="450"/>
      <c r="F454" s="450"/>
      <c r="G454" s="451"/>
      <c r="H454" s="450"/>
      <c r="I454" s="450"/>
      <c r="J454" s="451"/>
      <c r="K454" s="450"/>
      <c r="L454" s="451"/>
      <c r="M454" s="450"/>
      <c r="N454" s="451"/>
      <c r="O454" s="450"/>
      <c r="P454" s="451"/>
      <c r="Q454" s="452"/>
      <c r="R454" s="452"/>
      <c r="S454" s="452"/>
      <c r="T454" s="452"/>
      <c r="U454" s="450"/>
      <c r="V454" s="450"/>
      <c r="W454" s="451"/>
      <c r="X454" s="452"/>
      <c r="Y454" s="450"/>
      <c r="Z454" s="451"/>
      <c r="AA454" s="451"/>
      <c r="AB454" s="450"/>
      <c r="AC454" s="450"/>
      <c r="AD454" s="450"/>
      <c r="AE454" s="450"/>
      <c r="AF454" s="451"/>
      <c r="AG454" s="451"/>
      <c r="AH454" s="452"/>
      <c r="AI454" s="452"/>
      <c r="AJ454" s="452"/>
      <c r="AK454" s="452"/>
      <c r="AL454" s="452"/>
      <c r="AM454" s="452"/>
      <c r="AN454" s="450"/>
      <c r="AO454" s="450"/>
      <c r="AP454" s="451"/>
      <c r="AQ454" s="451"/>
      <c r="AR454" s="450"/>
      <c r="AS454" s="453"/>
      <c r="AT454" s="453"/>
      <c r="AU454" s="454"/>
      <c r="AV454" s="455"/>
      <c r="AW454" s="456"/>
      <c r="AX454" s="456"/>
      <c r="AY454" s="455"/>
      <c r="AZ454" s="456"/>
      <c r="BA454" s="454"/>
      <c r="BB454" s="454"/>
      <c r="BC454" s="454"/>
      <c r="BD454" s="454"/>
      <c r="BE454" s="454"/>
      <c r="BF454" s="454"/>
      <c r="BG454" s="455"/>
      <c r="BH454" s="455"/>
      <c r="BI454" s="455"/>
      <c r="BJ454" s="455"/>
      <c r="BK454" s="455"/>
      <c r="BL454" s="455"/>
      <c r="BM454" s="455"/>
      <c r="BN454" s="455"/>
      <c r="BO454" s="455"/>
    </row>
    <row r="455" spans="1:67" ht="19.5" customHeight="1">
      <c r="A455" s="450"/>
      <c r="B455" s="450"/>
      <c r="C455" s="450"/>
      <c r="D455" s="450"/>
      <c r="E455" s="450"/>
      <c r="F455" s="450"/>
      <c r="G455" s="451"/>
      <c r="H455" s="450"/>
      <c r="I455" s="450"/>
      <c r="J455" s="451"/>
      <c r="K455" s="450"/>
      <c r="L455" s="451"/>
      <c r="M455" s="450"/>
      <c r="N455" s="451"/>
      <c r="O455" s="450"/>
      <c r="P455" s="451"/>
      <c r="Q455" s="452"/>
      <c r="R455" s="452"/>
      <c r="S455" s="452"/>
      <c r="T455" s="452"/>
      <c r="U455" s="450"/>
      <c r="V455" s="450"/>
      <c r="W455" s="451"/>
      <c r="X455" s="452"/>
      <c r="Y455" s="450"/>
      <c r="Z455" s="451"/>
      <c r="AA455" s="451"/>
      <c r="AB455" s="450"/>
      <c r="AC455" s="450"/>
      <c r="AD455" s="450"/>
      <c r="AE455" s="450"/>
      <c r="AF455" s="451"/>
      <c r="AG455" s="451"/>
      <c r="AH455" s="452"/>
      <c r="AI455" s="452"/>
      <c r="AJ455" s="452"/>
      <c r="AK455" s="452"/>
      <c r="AL455" s="452"/>
      <c r="AM455" s="452"/>
      <c r="AN455" s="450"/>
      <c r="AO455" s="450"/>
      <c r="AP455" s="451"/>
      <c r="AQ455" s="451"/>
      <c r="AR455" s="450"/>
      <c r="AS455" s="453"/>
      <c r="AT455" s="453"/>
      <c r="AU455" s="454"/>
      <c r="AV455" s="455"/>
      <c r="AW455" s="456"/>
      <c r="AX455" s="456"/>
      <c r="AY455" s="455"/>
      <c r="AZ455" s="456"/>
      <c r="BA455" s="454"/>
      <c r="BB455" s="454"/>
      <c r="BC455" s="454"/>
      <c r="BD455" s="454"/>
      <c r="BE455" s="454"/>
      <c r="BF455" s="454"/>
      <c r="BG455" s="455"/>
      <c r="BH455" s="455"/>
      <c r="BI455" s="455"/>
      <c r="BJ455" s="455"/>
      <c r="BK455" s="455"/>
      <c r="BL455" s="455"/>
      <c r="BM455" s="455"/>
      <c r="BN455" s="455"/>
      <c r="BO455" s="455"/>
    </row>
    <row r="456" spans="1:67" ht="19.5" customHeight="1">
      <c r="A456" s="450"/>
      <c r="B456" s="450"/>
      <c r="C456" s="450"/>
      <c r="D456" s="450"/>
      <c r="E456" s="450"/>
      <c r="F456" s="450"/>
      <c r="G456" s="451"/>
      <c r="H456" s="450"/>
      <c r="I456" s="450"/>
      <c r="J456" s="451"/>
      <c r="K456" s="450"/>
      <c r="L456" s="451"/>
      <c r="M456" s="450"/>
      <c r="N456" s="451"/>
      <c r="O456" s="450"/>
      <c r="P456" s="451"/>
      <c r="Q456" s="452"/>
      <c r="R456" s="452"/>
      <c r="S456" s="452"/>
      <c r="T456" s="452"/>
      <c r="U456" s="450"/>
      <c r="V456" s="450"/>
      <c r="W456" s="451"/>
      <c r="X456" s="452"/>
      <c r="Y456" s="450"/>
      <c r="Z456" s="451"/>
      <c r="AA456" s="451"/>
      <c r="AB456" s="450"/>
      <c r="AC456" s="450"/>
      <c r="AD456" s="450"/>
      <c r="AE456" s="450"/>
      <c r="AF456" s="451"/>
      <c r="AG456" s="451"/>
      <c r="AH456" s="452"/>
      <c r="AI456" s="452"/>
      <c r="AJ456" s="452"/>
      <c r="AK456" s="452"/>
      <c r="AL456" s="452"/>
      <c r="AM456" s="452"/>
      <c r="AN456" s="450"/>
      <c r="AO456" s="450"/>
      <c r="AP456" s="451"/>
      <c r="AQ456" s="451"/>
      <c r="AR456" s="450"/>
      <c r="AS456" s="453"/>
      <c r="AT456" s="453"/>
      <c r="AU456" s="454"/>
      <c r="AV456" s="455"/>
      <c r="AW456" s="456"/>
      <c r="AX456" s="456"/>
      <c r="AY456" s="455"/>
      <c r="AZ456" s="456"/>
      <c r="BA456" s="454"/>
      <c r="BB456" s="454"/>
      <c r="BC456" s="454"/>
      <c r="BD456" s="454"/>
      <c r="BE456" s="454"/>
      <c r="BF456" s="454"/>
      <c r="BG456" s="455"/>
      <c r="BH456" s="455"/>
      <c r="BI456" s="455"/>
      <c r="BJ456" s="455"/>
      <c r="BK456" s="455"/>
      <c r="BL456" s="455"/>
      <c r="BM456" s="455"/>
      <c r="BN456" s="455"/>
      <c r="BO456" s="455"/>
    </row>
    <row r="457" spans="1:67" ht="19.5" customHeight="1">
      <c r="A457" s="450"/>
      <c r="B457" s="450"/>
      <c r="C457" s="450"/>
      <c r="D457" s="450"/>
      <c r="E457" s="450"/>
      <c r="F457" s="450"/>
      <c r="G457" s="451"/>
      <c r="H457" s="450"/>
      <c r="I457" s="450"/>
      <c r="J457" s="451"/>
      <c r="K457" s="450"/>
      <c r="L457" s="451"/>
      <c r="M457" s="450"/>
      <c r="N457" s="451"/>
      <c r="O457" s="450"/>
      <c r="P457" s="451"/>
      <c r="Q457" s="452"/>
      <c r="R457" s="452"/>
      <c r="S457" s="452"/>
      <c r="T457" s="452"/>
      <c r="U457" s="450"/>
      <c r="V457" s="450"/>
      <c r="W457" s="451"/>
      <c r="X457" s="452"/>
      <c r="Y457" s="450"/>
      <c r="Z457" s="451"/>
      <c r="AA457" s="451"/>
      <c r="AB457" s="450"/>
      <c r="AC457" s="450"/>
      <c r="AD457" s="450"/>
      <c r="AE457" s="450"/>
      <c r="AF457" s="451"/>
      <c r="AG457" s="451"/>
      <c r="AH457" s="452"/>
      <c r="AI457" s="452"/>
      <c r="AJ457" s="452"/>
      <c r="AK457" s="452"/>
      <c r="AL457" s="452"/>
      <c r="AM457" s="452"/>
      <c r="AN457" s="450"/>
      <c r="AO457" s="450"/>
      <c r="AP457" s="451"/>
      <c r="AQ457" s="451"/>
      <c r="AR457" s="450"/>
      <c r="AS457" s="453"/>
      <c r="AT457" s="453"/>
      <c r="AU457" s="454"/>
      <c r="AV457" s="455"/>
      <c r="AW457" s="456"/>
      <c r="AX457" s="456"/>
      <c r="AY457" s="455"/>
      <c r="AZ457" s="456"/>
      <c r="BA457" s="454"/>
      <c r="BB457" s="454"/>
      <c r="BC457" s="454"/>
      <c r="BD457" s="454"/>
      <c r="BE457" s="454"/>
      <c r="BF457" s="454"/>
      <c r="BG457" s="455"/>
      <c r="BH457" s="455"/>
      <c r="BI457" s="455"/>
      <c r="BJ457" s="455"/>
      <c r="BK457" s="455"/>
      <c r="BL457" s="455"/>
      <c r="BM457" s="455"/>
      <c r="BN457" s="455"/>
      <c r="BO457" s="455"/>
    </row>
    <row r="458" spans="1:67" ht="19.5" customHeight="1">
      <c r="A458" s="450"/>
      <c r="B458" s="450"/>
      <c r="C458" s="450"/>
      <c r="D458" s="450"/>
      <c r="E458" s="450"/>
      <c r="F458" s="450"/>
      <c r="G458" s="451"/>
      <c r="H458" s="450"/>
      <c r="I458" s="450"/>
      <c r="J458" s="451"/>
      <c r="K458" s="450"/>
      <c r="L458" s="451"/>
      <c r="M458" s="450"/>
      <c r="N458" s="451"/>
      <c r="O458" s="450"/>
      <c r="P458" s="451"/>
      <c r="Q458" s="452"/>
      <c r="R458" s="452"/>
      <c r="S458" s="452"/>
      <c r="T458" s="452"/>
      <c r="U458" s="450"/>
      <c r="V458" s="450"/>
      <c r="W458" s="451"/>
      <c r="X458" s="452"/>
      <c r="Y458" s="450"/>
      <c r="Z458" s="451"/>
      <c r="AA458" s="451"/>
      <c r="AB458" s="450"/>
      <c r="AC458" s="450"/>
      <c r="AD458" s="450"/>
      <c r="AE458" s="450"/>
      <c r="AF458" s="451"/>
      <c r="AG458" s="451"/>
      <c r="AH458" s="452"/>
      <c r="AI458" s="452"/>
      <c r="AJ458" s="452"/>
      <c r="AK458" s="452"/>
      <c r="AL458" s="452"/>
      <c r="AM458" s="452"/>
      <c r="AN458" s="450"/>
      <c r="AO458" s="450"/>
      <c r="AP458" s="451"/>
      <c r="AQ458" s="451"/>
      <c r="AR458" s="450"/>
      <c r="AS458" s="453"/>
      <c r="AT458" s="453"/>
      <c r="AU458" s="454"/>
      <c r="AV458" s="455"/>
      <c r="AW458" s="456"/>
      <c r="AX458" s="456"/>
      <c r="AY458" s="455"/>
      <c r="AZ458" s="456"/>
      <c r="BA458" s="454"/>
      <c r="BB458" s="454"/>
      <c r="BC458" s="454"/>
      <c r="BD458" s="454"/>
      <c r="BE458" s="454"/>
      <c r="BF458" s="454"/>
      <c r="BG458" s="455"/>
      <c r="BH458" s="455"/>
      <c r="BI458" s="455"/>
      <c r="BJ458" s="455"/>
      <c r="BK458" s="455"/>
      <c r="BL458" s="455"/>
      <c r="BM458" s="455"/>
      <c r="BN458" s="455"/>
      <c r="BO458" s="455"/>
    </row>
    <row r="459" spans="1:67" ht="19.5" customHeight="1">
      <c r="A459" s="450"/>
      <c r="B459" s="450"/>
      <c r="C459" s="450"/>
      <c r="D459" s="450"/>
      <c r="E459" s="450"/>
      <c r="F459" s="450"/>
      <c r="G459" s="451"/>
      <c r="H459" s="450"/>
      <c r="I459" s="450"/>
      <c r="J459" s="451"/>
      <c r="K459" s="450"/>
      <c r="L459" s="451"/>
      <c r="M459" s="450"/>
      <c r="N459" s="451"/>
      <c r="O459" s="450"/>
      <c r="P459" s="451"/>
      <c r="Q459" s="452"/>
      <c r="R459" s="452"/>
      <c r="S459" s="452"/>
      <c r="T459" s="452"/>
      <c r="U459" s="450"/>
      <c r="V459" s="450"/>
      <c r="W459" s="451"/>
      <c r="X459" s="452"/>
      <c r="Y459" s="450"/>
      <c r="Z459" s="451"/>
      <c r="AA459" s="451"/>
      <c r="AB459" s="450"/>
      <c r="AC459" s="450"/>
      <c r="AD459" s="450"/>
      <c r="AE459" s="450"/>
      <c r="AF459" s="451"/>
      <c r="AG459" s="451"/>
      <c r="AH459" s="452"/>
      <c r="AI459" s="452"/>
      <c r="AJ459" s="452"/>
      <c r="AK459" s="452"/>
      <c r="AL459" s="452"/>
      <c r="AM459" s="452"/>
      <c r="AN459" s="450"/>
      <c r="AO459" s="450"/>
      <c r="AP459" s="451"/>
      <c r="AQ459" s="451"/>
      <c r="AR459" s="450"/>
      <c r="AS459" s="453"/>
      <c r="AT459" s="453"/>
      <c r="AU459" s="454"/>
      <c r="AV459" s="455"/>
      <c r="AW459" s="456"/>
      <c r="AX459" s="456"/>
      <c r="AY459" s="455"/>
      <c r="AZ459" s="456"/>
      <c r="BA459" s="454"/>
      <c r="BB459" s="454"/>
      <c r="BC459" s="454"/>
      <c r="BD459" s="454"/>
      <c r="BE459" s="454"/>
      <c r="BF459" s="454"/>
      <c r="BG459" s="455"/>
      <c r="BH459" s="455"/>
      <c r="BI459" s="455"/>
      <c r="BJ459" s="455"/>
      <c r="BK459" s="455"/>
      <c r="BL459" s="455"/>
      <c r="BM459" s="455"/>
      <c r="BN459" s="455"/>
      <c r="BO459" s="455"/>
    </row>
    <row r="460" spans="1:67" ht="19.5" customHeight="1">
      <c r="A460" s="450"/>
      <c r="B460" s="450"/>
      <c r="C460" s="450"/>
      <c r="D460" s="450"/>
      <c r="E460" s="450"/>
      <c r="F460" s="450"/>
      <c r="G460" s="451"/>
      <c r="H460" s="450"/>
      <c r="I460" s="450"/>
      <c r="J460" s="451"/>
      <c r="K460" s="450"/>
      <c r="L460" s="451"/>
      <c r="M460" s="450"/>
      <c r="N460" s="451"/>
      <c r="O460" s="450"/>
      <c r="P460" s="451"/>
      <c r="Q460" s="452"/>
      <c r="R460" s="452"/>
      <c r="S460" s="452"/>
      <c r="T460" s="452"/>
      <c r="U460" s="450"/>
      <c r="V460" s="450"/>
      <c r="W460" s="451"/>
      <c r="X460" s="452"/>
      <c r="Y460" s="450"/>
      <c r="Z460" s="451"/>
      <c r="AA460" s="451"/>
      <c r="AB460" s="450"/>
      <c r="AC460" s="450"/>
      <c r="AD460" s="450"/>
      <c r="AE460" s="450"/>
      <c r="AF460" s="451"/>
      <c r="AG460" s="451"/>
      <c r="AH460" s="452"/>
      <c r="AI460" s="452"/>
      <c r="AJ460" s="452"/>
      <c r="AK460" s="452"/>
      <c r="AL460" s="452"/>
      <c r="AM460" s="452"/>
      <c r="AN460" s="450"/>
      <c r="AO460" s="450"/>
      <c r="AP460" s="451"/>
      <c r="AQ460" s="451"/>
      <c r="AR460" s="450"/>
      <c r="AS460" s="453"/>
      <c r="AT460" s="453"/>
      <c r="AU460" s="454"/>
      <c r="AV460" s="455"/>
      <c r="AW460" s="456"/>
      <c r="AX460" s="456"/>
      <c r="AY460" s="455"/>
      <c r="AZ460" s="456"/>
      <c r="BA460" s="454"/>
      <c r="BB460" s="454"/>
      <c r="BC460" s="454"/>
      <c r="BD460" s="454"/>
      <c r="BE460" s="454"/>
      <c r="BF460" s="454"/>
      <c r="BG460" s="455"/>
      <c r="BH460" s="455"/>
      <c r="BI460" s="455"/>
      <c r="BJ460" s="455"/>
      <c r="BK460" s="455"/>
      <c r="BL460" s="455"/>
      <c r="BM460" s="455"/>
      <c r="BN460" s="455"/>
      <c r="BO460" s="455"/>
    </row>
    <row r="461" spans="1:67" ht="19.5" customHeight="1">
      <c r="A461" s="450"/>
      <c r="B461" s="450"/>
      <c r="C461" s="450"/>
      <c r="D461" s="450"/>
      <c r="E461" s="450"/>
      <c r="F461" s="450"/>
      <c r="G461" s="451"/>
      <c r="H461" s="450"/>
      <c r="I461" s="450"/>
      <c r="J461" s="451"/>
      <c r="K461" s="450"/>
      <c r="L461" s="451"/>
      <c r="M461" s="450"/>
      <c r="N461" s="451"/>
      <c r="O461" s="450"/>
      <c r="P461" s="451"/>
      <c r="Q461" s="452"/>
      <c r="R461" s="452"/>
      <c r="S461" s="452"/>
      <c r="T461" s="452"/>
      <c r="U461" s="450"/>
      <c r="V461" s="450"/>
      <c r="W461" s="451"/>
      <c r="X461" s="452"/>
      <c r="Y461" s="450"/>
      <c r="Z461" s="451"/>
      <c r="AA461" s="451"/>
      <c r="AB461" s="450"/>
      <c r="AC461" s="450"/>
      <c r="AD461" s="450"/>
      <c r="AE461" s="450"/>
      <c r="AF461" s="451"/>
      <c r="AG461" s="451"/>
      <c r="AH461" s="452"/>
      <c r="AI461" s="452"/>
      <c r="AJ461" s="452"/>
      <c r="AK461" s="452"/>
      <c r="AL461" s="452"/>
      <c r="AM461" s="452"/>
      <c r="AN461" s="450"/>
      <c r="AO461" s="450"/>
      <c r="AP461" s="451"/>
      <c r="AQ461" s="451"/>
      <c r="AR461" s="450"/>
      <c r="AS461" s="453"/>
      <c r="AT461" s="453"/>
      <c r="AU461" s="454"/>
      <c r="AV461" s="455"/>
      <c r="AW461" s="456"/>
      <c r="AX461" s="456"/>
      <c r="AY461" s="455"/>
      <c r="AZ461" s="456"/>
      <c r="BA461" s="454"/>
      <c r="BB461" s="454"/>
      <c r="BC461" s="454"/>
      <c r="BD461" s="454"/>
      <c r="BE461" s="454"/>
      <c r="BF461" s="454"/>
      <c r="BG461" s="455"/>
      <c r="BH461" s="455"/>
      <c r="BI461" s="455"/>
      <c r="BJ461" s="455"/>
      <c r="BK461" s="455"/>
      <c r="BL461" s="455"/>
      <c r="BM461" s="455"/>
      <c r="BN461" s="455"/>
      <c r="BO461" s="455"/>
    </row>
    <row r="462" spans="1:67" ht="19.5" customHeight="1">
      <c r="A462" s="450"/>
      <c r="B462" s="450"/>
      <c r="C462" s="450"/>
      <c r="D462" s="450"/>
      <c r="E462" s="450"/>
      <c r="F462" s="450"/>
      <c r="G462" s="451"/>
      <c r="H462" s="450"/>
      <c r="I462" s="450"/>
      <c r="J462" s="451"/>
      <c r="K462" s="450"/>
      <c r="L462" s="451"/>
      <c r="M462" s="450"/>
      <c r="N462" s="451"/>
      <c r="O462" s="450"/>
      <c r="P462" s="451"/>
      <c r="Q462" s="452"/>
      <c r="R462" s="452"/>
      <c r="S462" s="452"/>
      <c r="T462" s="452"/>
      <c r="U462" s="450"/>
      <c r="V462" s="450"/>
      <c r="W462" s="451"/>
      <c r="X462" s="452"/>
      <c r="Y462" s="450"/>
      <c r="Z462" s="451"/>
      <c r="AA462" s="451"/>
      <c r="AB462" s="450"/>
      <c r="AC462" s="450"/>
      <c r="AD462" s="450"/>
      <c r="AE462" s="450"/>
      <c r="AF462" s="451"/>
      <c r="AG462" s="451"/>
      <c r="AH462" s="452"/>
      <c r="AI462" s="452"/>
      <c r="AJ462" s="452"/>
      <c r="AK462" s="452"/>
      <c r="AL462" s="452"/>
      <c r="AM462" s="452"/>
      <c r="AN462" s="450"/>
      <c r="AO462" s="450"/>
      <c r="AP462" s="451"/>
      <c r="AQ462" s="451"/>
      <c r="AR462" s="450"/>
      <c r="AS462" s="453"/>
      <c r="AT462" s="453"/>
      <c r="AU462" s="454"/>
      <c r="AV462" s="455"/>
      <c r="AW462" s="456"/>
      <c r="AX462" s="456"/>
      <c r="AY462" s="455"/>
      <c r="AZ462" s="456"/>
      <c r="BA462" s="454"/>
      <c r="BB462" s="454"/>
      <c r="BC462" s="454"/>
      <c r="BD462" s="454"/>
      <c r="BE462" s="454"/>
      <c r="BF462" s="454"/>
      <c r="BG462" s="455"/>
      <c r="BH462" s="455"/>
      <c r="BI462" s="455"/>
      <c r="BJ462" s="455"/>
      <c r="BK462" s="455"/>
      <c r="BL462" s="455"/>
      <c r="BM462" s="455"/>
      <c r="BN462" s="455"/>
      <c r="BO462" s="455"/>
    </row>
    <row r="463" spans="1:67" ht="19.5" customHeight="1">
      <c r="A463" s="450"/>
      <c r="B463" s="450"/>
      <c r="C463" s="450"/>
      <c r="D463" s="450"/>
      <c r="E463" s="450"/>
      <c r="F463" s="450"/>
      <c r="G463" s="451"/>
      <c r="H463" s="450"/>
      <c r="I463" s="450"/>
      <c r="J463" s="451"/>
      <c r="K463" s="450"/>
      <c r="L463" s="451"/>
      <c r="M463" s="450"/>
      <c r="N463" s="451"/>
      <c r="O463" s="450"/>
      <c r="P463" s="451"/>
      <c r="Q463" s="452"/>
      <c r="R463" s="452"/>
      <c r="S463" s="452"/>
      <c r="T463" s="452"/>
      <c r="U463" s="450"/>
      <c r="V463" s="450"/>
      <c r="W463" s="451"/>
      <c r="X463" s="452"/>
      <c r="Y463" s="450"/>
      <c r="Z463" s="451"/>
      <c r="AA463" s="451"/>
      <c r="AB463" s="450"/>
      <c r="AC463" s="450"/>
      <c r="AD463" s="450"/>
      <c r="AE463" s="450"/>
      <c r="AF463" s="451"/>
      <c r="AG463" s="451"/>
      <c r="AH463" s="452"/>
      <c r="AI463" s="452"/>
      <c r="AJ463" s="452"/>
      <c r="AK463" s="452"/>
      <c r="AL463" s="452"/>
      <c r="AM463" s="452"/>
      <c r="AN463" s="450"/>
      <c r="AO463" s="450"/>
      <c r="AP463" s="451"/>
      <c r="AQ463" s="451"/>
      <c r="AR463" s="450"/>
      <c r="AS463" s="453"/>
      <c r="AT463" s="453"/>
      <c r="AU463" s="454"/>
      <c r="AV463" s="455"/>
      <c r="AW463" s="456"/>
      <c r="AX463" s="456"/>
      <c r="AY463" s="455"/>
      <c r="AZ463" s="456"/>
      <c r="BA463" s="454"/>
      <c r="BB463" s="454"/>
      <c r="BC463" s="454"/>
      <c r="BD463" s="454"/>
      <c r="BE463" s="454"/>
      <c r="BF463" s="454"/>
      <c r="BG463" s="455"/>
      <c r="BH463" s="455"/>
      <c r="BI463" s="455"/>
      <c r="BJ463" s="455"/>
      <c r="BK463" s="455"/>
      <c r="BL463" s="455"/>
      <c r="BM463" s="455"/>
      <c r="BN463" s="455"/>
      <c r="BO463" s="455"/>
    </row>
    <row r="464" spans="1:67" ht="19.5" customHeight="1">
      <c r="A464" s="450"/>
      <c r="B464" s="450"/>
      <c r="C464" s="450"/>
      <c r="D464" s="450"/>
      <c r="E464" s="450"/>
      <c r="F464" s="450"/>
      <c r="G464" s="451"/>
      <c r="H464" s="450"/>
      <c r="I464" s="450"/>
      <c r="J464" s="451"/>
      <c r="K464" s="450"/>
      <c r="L464" s="451"/>
      <c r="M464" s="450"/>
      <c r="N464" s="451"/>
      <c r="O464" s="450"/>
      <c r="P464" s="451"/>
      <c r="Q464" s="452"/>
      <c r="R464" s="452"/>
      <c r="S464" s="452"/>
      <c r="T464" s="452"/>
      <c r="U464" s="450"/>
      <c r="V464" s="450"/>
      <c r="W464" s="451"/>
      <c r="X464" s="452"/>
      <c r="Y464" s="450"/>
      <c r="Z464" s="451"/>
      <c r="AA464" s="451"/>
      <c r="AB464" s="450"/>
      <c r="AC464" s="450"/>
      <c r="AD464" s="450"/>
      <c r="AE464" s="450"/>
      <c r="AF464" s="451"/>
      <c r="AG464" s="451"/>
      <c r="AH464" s="452"/>
      <c r="AI464" s="452"/>
      <c r="AJ464" s="452"/>
      <c r="AK464" s="452"/>
      <c r="AL464" s="452"/>
      <c r="AM464" s="452"/>
      <c r="AN464" s="450"/>
      <c r="AO464" s="450"/>
      <c r="AP464" s="451"/>
      <c r="AQ464" s="451"/>
      <c r="AR464" s="450"/>
      <c r="AS464" s="453"/>
      <c r="AT464" s="453"/>
      <c r="AU464" s="454"/>
      <c r="AV464" s="455"/>
      <c r="AW464" s="456"/>
      <c r="AX464" s="456"/>
      <c r="AY464" s="455"/>
      <c r="AZ464" s="456"/>
      <c r="BA464" s="454"/>
      <c r="BB464" s="454"/>
      <c r="BC464" s="454"/>
      <c r="BD464" s="454"/>
      <c r="BE464" s="454"/>
      <c r="BF464" s="454"/>
      <c r="BG464" s="455"/>
      <c r="BH464" s="455"/>
      <c r="BI464" s="455"/>
      <c r="BJ464" s="455"/>
      <c r="BK464" s="455"/>
      <c r="BL464" s="455"/>
      <c r="BM464" s="455"/>
      <c r="BN464" s="455"/>
      <c r="BO464" s="455"/>
    </row>
    <row r="465" spans="1:67" ht="19.5" customHeight="1">
      <c r="A465" s="450"/>
      <c r="B465" s="450"/>
      <c r="C465" s="450"/>
      <c r="D465" s="450"/>
      <c r="E465" s="450"/>
      <c r="F465" s="450"/>
      <c r="G465" s="451"/>
      <c r="H465" s="450"/>
      <c r="I465" s="450"/>
      <c r="J465" s="451"/>
      <c r="K465" s="450"/>
      <c r="L465" s="451"/>
      <c r="M465" s="450"/>
      <c r="N465" s="451"/>
      <c r="O465" s="450"/>
      <c r="P465" s="451"/>
      <c r="Q465" s="452"/>
      <c r="R465" s="452"/>
      <c r="S465" s="452"/>
      <c r="T465" s="452"/>
      <c r="U465" s="450"/>
      <c r="V465" s="450"/>
      <c r="W465" s="451"/>
      <c r="X465" s="452"/>
      <c r="Y465" s="450"/>
      <c r="Z465" s="451"/>
      <c r="AA465" s="451"/>
      <c r="AB465" s="450"/>
      <c r="AC465" s="450"/>
      <c r="AD465" s="450"/>
      <c r="AE465" s="450"/>
      <c r="AF465" s="451"/>
      <c r="AG465" s="451"/>
      <c r="AH465" s="452"/>
      <c r="AI465" s="452"/>
      <c r="AJ465" s="452"/>
      <c r="AK465" s="452"/>
      <c r="AL465" s="452"/>
      <c r="AM465" s="452"/>
      <c r="AN465" s="450"/>
      <c r="AO465" s="450"/>
      <c r="AP465" s="451"/>
      <c r="AQ465" s="451"/>
      <c r="AR465" s="450"/>
      <c r="AS465" s="453"/>
      <c r="AT465" s="453"/>
      <c r="AU465" s="454"/>
      <c r="AV465" s="455"/>
      <c r="AW465" s="456"/>
      <c r="AX465" s="456"/>
      <c r="AY465" s="455"/>
      <c r="AZ465" s="456"/>
      <c r="BA465" s="454"/>
      <c r="BB465" s="454"/>
      <c r="BC465" s="454"/>
      <c r="BD465" s="454"/>
      <c r="BE465" s="454"/>
      <c r="BF465" s="454"/>
      <c r="BG465" s="455"/>
      <c r="BH465" s="455"/>
      <c r="BI465" s="455"/>
      <c r="BJ465" s="455"/>
      <c r="BK465" s="455"/>
      <c r="BL465" s="455"/>
      <c r="BM465" s="455"/>
      <c r="BN465" s="455"/>
      <c r="BO465" s="455"/>
    </row>
    <row r="466" spans="1:67" ht="19.5" customHeight="1">
      <c r="A466" s="450"/>
      <c r="B466" s="450"/>
      <c r="C466" s="450"/>
      <c r="D466" s="450"/>
      <c r="E466" s="450"/>
      <c r="F466" s="450"/>
      <c r="G466" s="451"/>
      <c r="H466" s="450"/>
      <c r="I466" s="450"/>
      <c r="J466" s="451"/>
      <c r="K466" s="450"/>
      <c r="L466" s="451"/>
      <c r="M466" s="450"/>
      <c r="N466" s="451"/>
      <c r="O466" s="450"/>
      <c r="P466" s="451"/>
      <c r="Q466" s="452"/>
      <c r="R466" s="452"/>
      <c r="S466" s="452"/>
      <c r="T466" s="452"/>
      <c r="U466" s="450"/>
      <c r="V466" s="450"/>
      <c r="W466" s="451"/>
      <c r="X466" s="452"/>
      <c r="Y466" s="450"/>
      <c r="Z466" s="451"/>
      <c r="AA466" s="451"/>
      <c r="AB466" s="450"/>
      <c r="AC466" s="450"/>
      <c r="AD466" s="450"/>
      <c r="AE466" s="450"/>
      <c r="AF466" s="451"/>
      <c r="AG466" s="451"/>
      <c r="AH466" s="452"/>
      <c r="AI466" s="452"/>
      <c r="AJ466" s="452"/>
      <c r="AK466" s="452"/>
      <c r="AL466" s="452"/>
      <c r="AM466" s="452"/>
      <c r="AN466" s="450"/>
      <c r="AO466" s="450"/>
      <c r="AP466" s="451"/>
      <c r="AQ466" s="451"/>
      <c r="AR466" s="450"/>
      <c r="AS466" s="453"/>
      <c r="AT466" s="453"/>
      <c r="AU466" s="454"/>
      <c r="AV466" s="455"/>
      <c r="AW466" s="456"/>
      <c r="AX466" s="456"/>
      <c r="AY466" s="455"/>
      <c r="AZ466" s="456"/>
      <c r="BA466" s="454"/>
      <c r="BB466" s="454"/>
      <c r="BC466" s="454"/>
      <c r="BD466" s="454"/>
      <c r="BE466" s="454"/>
      <c r="BF466" s="454"/>
      <c r="BG466" s="455"/>
      <c r="BH466" s="455"/>
      <c r="BI466" s="455"/>
      <c r="BJ466" s="455"/>
      <c r="BK466" s="455"/>
      <c r="BL466" s="455"/>
      <c r="BM466" s="455"/>
      <c r="BN466" s="455"/>
      <c r="BO466" s="455"/>
    </row>
    <row r="467" spans="1:67" ht="19.5" customHeight="1">
      <c r="A467" s="450"/>
      <c r="B467" s="450"/>
      <c r="C467" s="450"/>
      <c r="D467" s="450"/>
      <c r="E467" s="450"/>
      <c r="F467" s="450"/>
      <c r="G467" s="451"/>
      <c r="H467" s="450"/>
      <c r="I467" s="450"/>
      <c r="J467" s="451"/>
      <c r="K467" s="450"/>
      <c r="L467" s="451"/>
      <c r="M467" s="450"/>
      <c r="N467" s="451"/>
      <c r="O467" s="450"/>
      <c r="P467" s="451"/>
      <c r="Q467" s="452"/>
      <c r="R467" s="452"/>
      <c r="S467" s="452"/>
      <c r="T467" s="452"/>
      <c r="U467" s="450"/>
      <c r="V467" s="450"/>
      <c r="W467" s="451"/>
      <c r="X467" s="452"/>
      <c r="Y467" s="450"/>
      <c r="Z467" s="451"/>
      <c r="AA467" s="451"/>
      <c r="AB467" s="450"/>
      <c r="AC467" s="450"/>
      <c r="AD467" s="450"/>
      <c r="AE467" s="450"/>
      <c r="AF467" s="451"/>
      <c r="AG467" s="451"/>
      <c r="AH467" s="452"/>
      <c r="AI467" s="452"/>
      <c r="AJ467" s="452"/>
      <c r="AK467" s="452"/>
      <c r="AL467" s="452"/>
      <c r="AM467" s="452"/>
      <c r="AN467" s="450"/>
      <c r="AO467" s="450"/>
      <c r="AP467" s="451"/>
      <c r="AQ467" s="451"/>
      <c r="AR467" s="450"/>
      <c r="AS467" s="453"/>
      <c r="AT467" s="453"/>
      <c r="AU467" s="454"/>
      <c r="AV467" s="455"/>
      <c r="AW467" s="456"/>
      <c r="AX467" s="456"/>
      <c r="AY467" s="455"/>
      <c r="AZ467" s="456"/>
      <c r="BA467" s="454"/>
      <c r="BB467" s="454"/>
      <c r="BC467" s="454"/>
      <c r="BD467" s="454"/>
      <c r="BE467" s="454"/>
      <c r="BF467" s="454"/>
      <c r="BG467" s="455"/>
      <c r="BH467" s="455"/>
      <c r="BI467" s="455"/>
      <c r="BJ467" s="455"/>
      <c r="BK467" s="455"/>
      <c r="BL467" s="455"/>
      <c r="BM467" s="455"/>
      <c r="BN467" s="455"/>
      <c r="BO467" s="455"/>
    </row>
    <row r="468" spans="1:67" ht="19.5" customHeight="1">
      <c r="A468" s="450"/>
      <c r="B468" s="450"/>
      <c r="C468" s="450"/>
      <c r="D468" s="450"/>
      <c r="E468" s="450"/>
      <c r="F468" s="450"/>
      <c r="G468" s="451"/>
      <c r="H468" s="450"/>
      <c r="I468" s="450"/>
      <c r="J468" s="451"/>
      <c r="K468" s="450"/>
      <c r="L468" s="451"/>
      <c r="M468" s="450"/>
      <c r="N468" s="451"/>
      <c r="O468" s="450"/>
      <c r="P468" s="451"/>
      <c r="Q468" s="452"/>
      <c r="R468" s="452"/>
      <c r="S468" s="452"/>
      <c r="T468" s="452"/>
      <c r="U468" s="450"/>
      <c r="V468" s="450"/>
      <c r="W468" s="451"/>
      <c r="X468" s="452"/>
      <c r="Y468" s="450"/>
      <c r="Z468" s="451"/>
      <c r="AA468" s="451"/>
      <c r="AB468" s="450"/>
      <c r="AC468" s="450"/>
      <c r="AD468" s="450"/>
      <c r="AE468" s="450"/>
      <c r="AF468" s="451"/>
      <c r="AG468" s="451"/>
      <c r="AH468" s="452"/>
      <c r="AI468" s="452"/>
      <c r="AJ468" s="452"/>
      <c r="AK468" s="452"/>
      <c r="AL468" s="452"/>
      <c r="AM468" s="452"/>
      <c r="AN468" s="450"/>
      <c r="AO468" s="450"/>
      <c r="AP468" s="451"/>
      <c r="AQ468" s="451"/>
      <c r="AR468" s="450"/>
      <c r="AS468" s="453"/>
      <c r="AT468" s="453"/>
      <c r="AU468" s="454"/>
      <c r="AV468" s="455"/>
      <c r="AW468" s="456"/>
      <c r="AX468" s="456"/>
      <c r="AY468" s="455"/>
      <c r="AZ468" s="456"/>
      <c r="BA468" s="454"/>
      <c r="BB468" s="454"/>
      <c r="BC468" s="454"/>
      <c r="BD468" s="454"/>
      <c r="BE468" s="454"/>
      <c r="BF468" s="454"/>
      <c r="BG468" s="455"/>
      <c r="BH468" s="455"/>
      <c r="BI468" s="455"/>
      <c r="BJ468" s="455"/>
      <c r="BK468" s="455"/>
      <c r="BL468" s="455"/>
      <c r="BM468" s="455"/>
      <c r="BN468" s="455"/>
      <c r="BO468" s="455"/>
    </row>
    <row r="469" spans="1:67" ht="19.5" customHeight="1">
      <c r="A469" s="450"/>
      <c r="B469" s="450"/>
      <c r="C469" s="450"/>
      <c r="D469" s="450"/>
      <c r="E469" s="450"/>
      <c r="F469" s="450"/>
      <c r="G469" s="451"/>
      <c r="H469" s="450"/>
      <c r="I469" s="450"/>
      <c r="J469" s="451"/>
      <c r="K469" s="450"/>
      <c r="L469" s="451"/>
      <c r="M469" s="450"/>
      <c r="N469" s="451"/>
      <c r="O469" s="450"/>
      <c r="P469" s="451"/>
      <c r="Q469" s="452"/>
      <c r="R469" s="452"/>
      <c r="S469" s="452"/>
      <c r="T469" s="452"/>
      <c r="U469" s="450"/>
      <c r="V469" s="450"/>
      <c r="W469" s="451"/>
      <c r="X469" s="452"/>
      <c r="Y469" s="450"/>
      <c r="Z469" s="451"/>
      <c r="AA469" s="451"/>
      <c r="AB469" s="450"/>
      <c r="AC469" s="450"/>
      <c r="AD469" s="450"/>
      <c r="AE469" s="450"/>
      <c r="AF469" s="451"/>
      <c r="AG469" s="451"/>
      <c r="AH469" s="452"/>
      <c r="AI469" s="452"/>
      <c r="AJ469" s="452"/>
      <c r="AK469" s="452"/>
      <c r="AL469" s="452"/>
      <c r="AM469" s="452"/>
      <c r="AN469" s="450"/>
      <c r="AO469" s="450"/>
      <c r="AP469" s="451"/>
      <c r="AQ469" s="451"/>
      <c r="AR469" s="450"/>
      <c r="AS469" s="453"/>
      <c r="AT469" s="453"/>
      <c r="AU469" s="454"/>
      <c r="AV469" s="455"/>
      <c r="AW469" s="456"/>
      <c r="AX469" s="456"/>
      <c r="AY469" s="455"/>
      <c r="AZ469" s="456"/>
      <c r="BA469" s="454"/>
      <c r="BB469" s="454"/>
      <c r="BC469" s="454"/>
      <c r="BD469" s="454"/>
      <c r="BE469" s="454"/>
      <c r="BF469" s="454"/>
      <c r="BG469" s="455"/>
      <c r="BH469" s="455"/>
      <c r="BI469" s="455"/>
      <c r="BJ469" s="455"/>
      <c r="BK469" s="455"/>
      <c r="BL469" s="455"/>
      <c r="BM469" s="455"/>
      <c r="BN469" s="455"/>
      <c r="BO469" s="455"/>
    </row>
    <row r="470" spans="1:67" ht="19.5" customHeight="1">
      <c r="A470" s="450"/>
      <c r="B470" s="450"/>
      <c r="C470" s="450"/>
      <c r="D470" s="450"/>
      <c r="E470" s="450"/>
      <c r="F470" s="450"/>
      <c r="G470" s="451"/>
      <c r="H470" s="450"/>
      <c r="I470" s="450"/>
      <c r="J470" s="451"/>
      <c r="K470" s="450"/>
      <c r="L470" s="451"/>
      <c r="M470" s="450"/>
      <c r="N470" s="451"/>
      <c r="O470" s="450"/>
      <c r="P470" s="451"/>
      <c r="Q470" s="452"/>
      <c r="R470" s="452"/>
      <c r="S470" s="452"/>
      <c r="T470" s="452"/>
      <c r="U470" s="450"/>
      <c r="V470" s="450"/>
      <c r="W470" s="451"/>
      <c r="X470" s="452"/>
      <c r="Y470" s="450"/>
      <c r="Z470" s="451"/>
      <c r="AA470" s="451"/>
      <c r="AB470" s="450"/>
      <c r="AC470" s="450"/>
      <c r="AD470" s="450"/>
      <c r="AE470" s="450"/>
      <c r="AF470" s="451"/>
      <c r="AG470" s="451"/>
      <c r="AH470" s="452"/>
      <c r="AI470" s="452"/>
      <c r="AJ470" s="452"/>
      <c r="AK470" s="452"/>
      <c r="AL470" s="452"/>
      <c r="AM470" s="452"/>
      <c r="AN470" s="450"/>
      <c r="AO470" s="450"/>
      <c r="AP470" s="451"/>
      <c r="AQ470" s="451"/>
      <c r="AR470" s="450"/>
      <c r="AS470" s="453"/>
      <c r="AT470" s="453"/>
      <c r="AU470" s="454"/>
      <c r="AV470" s="455"/>
      <c r="AW470" s="456"/>
      <c r="AX470" s="456"/>
      <c r="AY470" s="455"/>
      <c r="AZ470" s="456"/>
      <c r="BA470" s="454"/>
      <c r="BB470" s="454"/>
      <c r="BC470" s="454"/>
      <c r="BD470" s="454"/>
      <c r="BE470" s="454"/>
      <c r="BF470" s="454"/>
      <c r="BG470" s="455"/>
      <c r="BH470" s="455"/>
      <c r="BI470" s="455"/>
      <c r="BJ470" s="455"/>
      <c r="BK470" s="455"/>
      <c r="BL470" s="455"/>
      <c r="BM470" s="455"/>
      <c r="BN470" s="455"/>
      <c r="BO470" s="455"/>
    </row>
    <row r="471" spans="1:67" ht="19.5" customHeight="1">
      <c r="A471" s="450"/>
      <c r="B471" s="450"/>
      <c r="C471" s="450"/>
      <c r="D471" s="450"/>
      <c r="E471" s="450"/>
      <c r="F471" s="450"/>
      <c r="G471" s="451"/>
      <c r="H471" s="450"/>
      <c r="I471" s="450"/>
      <c r="J471" s="451"/>
      <c r="K471" s="450"/>
      <c r="L471" s="451"/>
      <c r="M471" s="450"/>
      <c r="N471" s="451"/>
      <c r="O471" s="450"/>
      <c r="P471" s="451"/>
      <c r="Q471" s="452"/>
      <c r="R471" s="452"/>
      <c r="S471" s="452"/>
      <c r="T471" s="452"/>
      <c r="U471" s="450"/>
      <c r="V471" s="450"/>
      <c r="W471" s="451"/>
      <c r="X471" s="452"/>
      <c r="Y471" s="450"/>
      <c r="Z471" s="451"/>
      <c r="AA471" s="451"/>
      <c r="AB471" s="450"/>
      <c r="AC471" s="450"/>
      <c r="AD471" s="450"/>
      <c r="AE471" s="450"/>
      <c r="AF471" s="451"/>
      <c r="AG471" s="451"/>
      <c r="AH471" s="452"/>
      <c r="AI471" s="452"/>
      <c r="AJ471" s="452"/>
      <c r="AK471" s="452"/>
      <c r="AL471" s="452"/>
      <c r="AM471" s="452"/>
      <c r="AN471" s="450"/>
      <c r="AO471" s="450"/>
      <c r="AP471" s="451"/>
      <c r="AQ471" s="451"/>
      <c r="AR471" s="450"/>
      <c r="AS471" s="453"/>
      <c r="AT471" s="453"/>
      <c r="AU471" s="454"/>
      <c r="AV471" s="455"/>
      <c r="AW471" s="456"/>
      <c r="AX471" s="456"/>
      <c r="AY471" s="455"/>
      <c r="AZ471" s="456"/>
      <c r="BA471" s="454"/>
      <c r="BB471" s="454"/>
      <c r="BC471" s="454"/>
      <c r="BD471" s="454"/>
      <c r="BE471" s="454"/>
      <c r="BF471" s="454"/>
      <c r="BG471" s="455"/>
      <c r="BH471" s="455"/>
      <c r="BI471" s="455"/>
      <c r="BJ471" s="455"/>
      <c r="BK471" s="455"/>
      <c r="BL471" s="455"/>
      <c r="BM471" s="455"/>
      <c r="BN471" s="455"/>
      <c r="BO471" s="455"/>
    </row>
    <row r="472" spans="1:67" ht="19.5" customHeight="1">
      <c r="A472" s="450"/>
      <c r="B472" s="450"/>
      <c r="C472" s="450"/>
      <c r="D472" s="450"/>
      <c r="E472" s="450"/>
      <c r="F472" s="450"/>
      <c r="G472" s="451"/>
      <c r="H472" s="450"/>
      <c r="I472" s="450"/>
      <c r="J472" s="451"/>
      <c r="K472" s="450"/>
      <c r="L472" s="451"/>
      <c r="M472" s="450"/>
      <c r="N472" s="451"/>
      <c r="O472" s="450"/>
      <c r="P472" s="451"/>
      <c r="Q472" s="452"/>
      <c r="R472" s="452"/>
      <c r="S472" s="452"/>
      <c r="T472" s="452"/>
      <c r="U472" s="450"/>
      <c r="V472" s="450"/>
      <c r="W472" s="451"/>
      <c r="X472" s="452"/>
      <c r="Y472" s="450"/>
      <c r="Z472" s="451"/>
      <c r="AA472" s="451"/>
      <c r="AB472" s="450"/>
      <c r="AC472" s="450"/>
      <c r="AD472" s="450"/>
      <c r="AE472" s="450"/>
      <c r="AF472" s="451"/>
      <c r="AG472" s="451"/>
      <c r="AH472" s="452"/>
      <c r="AI472" s="452"/>
      <c r="AJ472" s="452"/>
      <c r="AK472" s="452"/>
      <c r="AL472" s="452"/>
      <c r="AM472" s="452"/>
      <c r="AN472" s="450"/>
      <c r="AO472" s="450"/>
      <c r="AP472" s="451"/>
      <c r="AQ472" s="451"/>
      <c r="AR472" s="450"/>
      <c r="AS472" s="453"/>
      <c r="AT472" s="453"/>
      <c r="AU472" s="454"/>
      <c r="AV472" s="455"/>
      <c r="AW472" s="456"/>
      <c r="AX472" s="456"/>
      <c r="AY472" s="455"/>
      <c r="AZ472" s="456"/>
      <c r="BA472" s="454"/>
      <c r="BB472" s="454"/>
      <c r="BC472" s="454"/>
      <c r="BD472" s="454"/>
      <c r="BE472" s="454"/>
      <c r="BF472" s="454"/>
      <c r="BG472" s="455"/>
      <c r="BH472" s="455"/>
      <c r="BI472" s="455"/>
      <c r="BJ472" s="455"/>
      <c r="BK472" s="455"/>
      <c r="BL472" s="455"/>
      <c r="BM472" s="455"/>
      <c r="BN472" s="455"/>
      <c r="BO472" s="455"/>
    </row>
    <row r="473" spans="1:67" ht="19.5" customHeight="1">
      <c r="A473" s="450"/>
      <c r="B473" s="450"/>
      <c r="C473" s="450"/>
      <c r="D473" s="450"/>
      <c r="E473" s="450"/>
      <c r="F473" s="450"/>
      <c r="G473" s="451"/>
      <c r="H473" s="450"/>
      <c r="I473" s="450"/>
      <c r="J473" s="451"/>
      <c r="K473" s="450"/>
      <c r="L473" s="451"/>
      <c r="M473" s="450"/>
      <c r="N473" s="451"/>
      <c r="O473" s="450"/>
      <c r="P473" s="451"/>
      <c r="Q473" s="452"/>
      <c r="R473" s="452"/>
      <c r="S473" s="452"/>
      <c r="T473" s="452"/>
      <c r="U473" s="450"/>
      <c r="V473" s="450"/>
      <c r="W473" s="451"/>
      <c r="X473" s="452"/>
      <c r="Y473" s="450"/>
      <c r="Z473" s="451"/>
      <c r="AA473" s="451"/>
      <c r="AB473" s="450"/>
      <c r="AC473" s="450"/>
      <c r="AD473" s="450"/>
      <c r="AE473" s="450"/>
      <c r="AF473" s="451"/>
      <c r="AG473" s="451"/>
      <c r="AH473" s="452"/>
      <c r="AI473" s="452"/>
      <c r="AJ473" s="452"/>
      <c r="AK473" s="452"/>
      <c r="AL473" s="452"/>
      <c r="AM473" s="452"/>
      <c r="AN473" s="450"/>
      <c r="AO473" s="450"/>
      <c r="AP473" s="451"/>
      <c r="AQ473" s="451"/>
      <c r="AR473" s="450"/>
      <c r="AS473" s="453"/>
      <c r="AT473" s="453"/>
      <c r="AU473" s="454"/>
      <c r="AV473" s="455"/>
      <c r="AW473" s="456"/>
      <c r="AX473" s="456"/>
      <c r="AY473" s="455"/>
      <c r="AZ473" s="456"/>
      <c r="BA473" s="454"/>
      <c r="BB473" s="454"/>
      <c r="BC473" s="454"/>
      <c r="BD473" s="454"/>
      <c r="BE473" s="454"/>
      <c r="BF473" s="454"/>
      <c r="BG473" s="455"/>
      <c r="BH473" s="455"/>
      <c r="BI473" s="455"/>
      <c r="BJ473" s="455"/>
      <c r="BK473" s="455"/>
      <c r="BL473" s="455"/>
      <c r="BM473" s="455"/>
      <c r="BN473" s="455"/>
      <c r="BO473" s="455"/>
    </row>
    <row r="474" spans="1:67" ht="19.5" customHeight="1">
      <c r="A474" s="450"/>
      <c r="B474" s="450"/>
      <c r="C474" s="450"/>
      <c r="D474" s="450"/>
      <c r="E474" s="450"/>
      <c r="F474" s="450"/>
      <c r="G474" s="451"/>
      <c r="H474" s="450"/>
      <c r="I474" s="450"/>
      <c r="J474" s="451"/>
      <c r="K474" s="450"/>
      <c r="L474" s="451"/>
      <c r="M474" s="450"/>
      <c r="N474" s="451"/>
      <c r="O474" s="450"/>
      <c r="P474" s="451"/>
      <c r="Q474" s="452"/>
      <c r="R474" s="452"/>
      <c r="S474" s="452"/>
      <c r="T474" s="452"/>
      <c r="U474" s="450"/>
      <c r="V474" s="450"/>
      <c r="W474" s="451"/>
      <c r="X474" s="452"/>
      <c r="Y474" s="450"/>
      <c r="Z474" s="451"/>
      <c r="AA474" s="451"/>
      <c r="AB474" s="450"/>
      <c r="AC474" s="450"/>
      <c r="AD474" s="450"/>
      <c r="AE474" s="450"/>
      <c r="AF474" s="451"/>
      <c r="AG474" s="451"/>
      <c r="AH474" s="452"/>
      <c r="AI474" s="452"/>
      <c r="AJ474" s="452"/>
      <c r="AK474" s="452"/>
      <c r="AL474" s="452"/>
      <c r="AM474" s="452"/>
      <c r="AN474" s="450"/>
      <c r="AO474" s="450"/>
      <c r="AP474" s="451"/>
      <c r="AQ474" s="451"/>
      <c r="AR474" s="450"/>
      <c r="AS474" s="453"/>
      <c r="AT474" s="453"/>
      <c r="AU474" s="454"/>
      <c r="AV474" s="455"/>
      <c r="AW474" s="456"/>
      <c r="AX474" s="456"/>
      <c r="AY474" s="455"/>
      <c r="AZ474" s="456"/>
      <c r="BA474" s="454"/>
      <c r="BB474" s="454"/>
      <c r="BC474" s="454"/>
      <c r="BD474" s="454"/>
      <c r="BE474" s="454"/>
      <c r="BF474" s="454"/>
      <c r="BG474" s="455"/>
      <c r="BH474" s="455"/>
      <c r="BI474" s="455"/>
      <c r="BJ474" s="455"/>
      <c r="BK474" s="455"/>
      <c r="BL474" s="455"/>
      <c r="BM474" s="455"/>
      <c r="BN474" s="455"/>
      <c r="BO474" s="455"/>
    </row>
    <row r="475" spans="1:67" ht="19.5" customHeight="1">
      <c r="A475" s="450"/>
      <c r="B475" s="450"/>
      <c r="C475" s="450"/>
      <c r="D475" s="450"/>
      <c r="E475" s="450"/>
      <c r="F475" s="450"/>
      <c r="G475" s="451"/>
      <c r="H475" s="450"/>
      <c r="I475" s="450"/>
      <c r="J475" s="451"/>
      <c r="K475" s="450"/>
      <c r="L475" s="451"/>
      <c r="M475" s="450"/>
      <c r="N475" s="451"/>
      <c r="O475" s="450"/>
      <c r="P475" s="451"/>
      <c r="Q475" s="452"/>
      <c r="R475" s="452"/>
      <c r="S475" s="452"/>
      <c r="T475" s="452"/>
      <c r="U475" s="450"/>
      <c r="V475" s="450"/>
      <c r="W475" s="451"/>
      <c r="X475" s="452"/>
      <c r="Y475" s="450"/>
      <c r="Z475" s="451"/>
      <c r="AA475" s="451"/>
      <c r="AB475" s="450"/>
      <c r="AC475" s="450"/>
      <c r="AD475" s="450"/>
      <c r="AE475" s="450"/>
      <c r="AF475" s="451"/>
      <c r="AG475" s="451"/>
      <c r="AH475" s="452"/>
      <c r="AI475" s="452"/>
      <c r="AJ475" s="452"/>
      <c r="AK475" s="452"/>
      <c r="AL475" s="452"/>
      <c r="AM475" s="452"/>
      <c r="AN475" s="450"/>
      <c r="AO475" s="450"/>
      <c r="AP475" s="451"/>
      <c r="AQ475" s="451"/>
      <c r="AR475" s="450"/>
      <c r="AS475" s="453"/>
      <c r="AT475" s="453"/>
      <c r="AU475" s="454"/>
      <c r="AV475" s="455"/>
      <c r="AW475" s="456"/>
      <c r="AX475" s="456"/>
      <c r="AY475" s="455"/>
      <c r="AZ475" s="456"/>
      <c r="BA475" s="454"/>
      <c r="BB475" s="454"/>
      <c r="BC475" s="454"/>
      <c r="BD475" s="454"/>
      <c r="BE475" s="454"/>
      <c r="BF475" s="454"/>
      <c r="BG475" s="455"/>
      <c r="BH475" s="455"/>
      <c r="BI475" s="455"/>
      <c r="BJ475" s="455"/>
      <c r="BK475" s="455"/>
      <c r="BL475" s="455"/>
      <c r="BM475" s="455"/>
      <c r="BN475" s="455"/>
      <c r="BO475" s="455"/>
    </row>
    <row r="476" spans="1:67" ht="19.5" customHeight="1">
      <c r="A476" s="450"/>
      <c r="B476" s="450"/>
      <c r="C476" s="450"/>
      <c r="D476" s="450"/>
      <c r="E476" s="450"/>
      <c r="F476" s="450"/>
      <c r="G476" s="451"/>
      <c r="H476" s="450"/>
      <c r="I476" s="450"/>
      <c r="J476" s="451"/>
      <c r="K476" s="450"/>
      <c r="L476" s="451"/>
      <c r="M476" s="450"/>
      <c r="N476" s="451"/>
      <c r="O476" s="450"/>
      <c r="P476" s="451"/>
      <c r="Q476" s="452"/>
      <c r="R476" s="452"/>
      <c r="S476" s="452"/>
      <c r="T476" s="452"/>
      <c r="U476" s="450"/>
      <c r="V476" s="450"/>
      <c r="W476" s="451"/>
      <c r="X476" s="452"/>
      <c r="Y476" s="450"/>
      <c r="Z476" s="451"/>
      <c r="AA476" s="451"/>
      <c r="AB476" s="450"/>
      <c r="AC476" s="450"/>
      <c r="AD476" s="450"/>
      <c r="AE476" s="450"/>
      <c r="AF476" s="451"/>
      <c r="AG476" s="451"/>
      <c r="AH476" s="452"/>
      <c r="AI476" s="452"/>
      <c r="AJ476" s="452"/>
      <c r="AK476" s="452"/>
      <c r="AL476" s="452"/>
      <c r="AM476" s="452"/>
      <c r="AN476" s="450"/>
      <c r="AO476" s="450"/>
      <c r="AP476" s="451"/>
      <c r="AQ476" s="451"/>
      <c r="AR476" s="450"/>
      <c r="AS476" s="453"/>
      <c r="AT476" s="453"/>
      <c r="AU476" s="454"/>
      <c r="AV476" s="455"/>
      <c r="AW476" s="456"/>
      <c r="AX476" s="456"/>
      <c r="AY476" s="455"/>
      <c r="AZ476" s="456"/>
      <c r="BA476" s="454"/>
      <c r="BB476" s="454"/>
      <c r="BC476" s="454"/>
      <c r="BD476" s="454"/>
      <c r="BE476" s="454"/>
      <c r="BF476" s="454"/>
      <c r="BG476" s="455"/>
      <c r="BH476" s="455"/>
      <c r="BI476" s="455"/>
      <c r="BJ476" s="455"/>
      <c r="BK476" s="455"/>
      <c r="BL476" s="455"/>
      <c r="BM476" s="455"/>
      <c r="BN476" s="455"/>
      <c r="BO476" s="455"/>
    </row>
    <row r="477" spans="1:67" ht="19.5" customHeight="1">
      <c r="A477" s="450"/>
      <c r="B477" s="450"/>
      <c r="C477" s="450"/>
      <c r="D477" s="450"/>
      <c r="E477" s="450"/>
      <c r="F477" s="450"/>
      <c r="G477" s="451"/>
      <c r="H477" s="450"/>
      <c r="I477" s="450"/>
      <c r="J477" s="451"/>
      <c r="K477" s="450"/>
      <c r="L477" s="451"/>
      <c r="M477" s="450"/>
      <c r="N477" s="451"/>
      <c r="O477" s="450"/>
      <c r="P477" s="451"/>
      <c r="Q477" s="452"/>
      <c r="R477" s="452"/>
      <c r="S477" s="452"/>
      <c r="T477" s="452"/>
      <c r="U477" s="450"/>
      <c r="V477" s="450"/>
      <c r="W477" s="451"/>
      <c r="X477" s="452"/>
      <c r="Y477" s="450"/>
      <c r="Z477" s="451"/>
      <c r="AA477" s="451"/>
      <c r="AB477" s="450"/>
      <c r="AC477" s="450"/>
      <c r="AD477" s="450"/>
      <c r="AE477" s="450"/>
      <c r="AF477" s="451"/>
      <c r="AG477" s="451"/>
      <c r="AH477" s="452"/>
      <c r="AI477" s="452"/>
      <c r="AJ477" s="452"/>
      <c r="AK477" s="452"/>
      <c r="AL477" s="452"/>
      <c r="AM477" s="452"/>
      <c r="AN477" s="450"/>
      <c r="AO477" s="450"/>
      <c r="AP477" s="451"/>
      <c r="AQ477" s="451"/>
      <c r="AR477" s="450"/>
      <c r="AS477" s="453"/>
      <c r="AT477" s="453"/>
      <c r="AU477" s="454"/>
      <c r="AV477" s="455"/>
      <c r="AW477" s="456"/>
      <c r="AX477" s="456"/>
      <c r="AY477" s="455"/>
      <c r="AZ477" s="456"/>
      <c r="BA477" s="454"/>
      <c r="BB477" s="454"/>
      <c r="BC477" s="454"/>
      <c r="BD477" s="454"/>
      <c r="BE477" s="454"/>
      <c r="BF477" s="454"/>
      <c r="BG477" s="455"/>
      <c r="BH477" s="455"/>
      <c r="BI477" s="455"/>
      <c r="BJ477" s="455"/>
      <c r="BK477" s="455"/>
      <c r="BL477" s="455"/>
      <c r="BM477" s="455"/>
      <c r="BN477" s="455"/>
      <c r="BO477" s="455"/>
    </row>
    <row r="478" spans="1:67" ht="19.5" customHeight="1">
      <c r="A478" s="450"/>
      <c r="B478" s="450"/>
      <c r="C478" s="450"/>
      <c r="D478" s="450"/>
      <c r="E478" s="450"/>
      <c r="F478" s="450"/>
      <c r="G478" s="451"/>
      <c r="H478" s="450"/>
      <c r="I478" s="450"/>
      <c r="J478" s="451"/>
      <c r="K478" s="450"/>
      <c r="L478" s="451"/>
      <c r="M478" s="450"/>
      <c r="N478" s="451"/>
      <c r="O478" s="450"/>
      <c r="P478" s="451"/>
      <c r="Q478" s="452"/>
      <c r="R478" s="452"/>
      <c r="S478" s="452"/>
      <c r="T478" s="452"/>
      <c r="U478" s="450"/>
      <c r="V478" s="450"/>
      <c r="W478" s="451"/>
      <c r="X478" s="452"/>
      <c r="Y478" s="450"/>
      <c r="Z478" s="451"/>
      <c r="AA478" s="451"/>
      <c r="AB478" s="450"/>
      <c r="AC478" s="450"/>
      <c r="AD478" s="450"/>
      <c r="AE478" s="450"/>
      <c r="AF478" s="451"/>
      <c r="AG478" s="451"/>
      <c r="AH478" s="452"/>
      <c r="AI478" s="452"/>
      <c r="AJ478" s="452"/>
      <c r="AK478" s="452"/>
      <c r="AL478" s="452"/>
      <c r="AM478" s="452"/>
      <c r="AN478" s="450"/>
      <c r="AO478" s="450"/>
      <c r="AP478" s="451"/>
      <c r="AQ478" s="451"/>
      <c r="AR478" s="450"/>
      <c r="AS478" s="453"/>
      <c r="AT478" s="453"/>
      <c r="AU478" s="454"/>
      <c r="AV478" s="455"/>
      <c r="AW478" s="456"/>
      <c r="AX478" s="456"/>
      <c r="AY478" s="455"/>
      <c r="AZ478" s="456"/>
      <c r="BA478" s="454"/>
      <c r="BB478" s="454"/>
      <c r="BC478" s="454"/>
      <c r="BD478" s="454"/>
      <c r="BE478" s="454"/>
      <c r="BF478" s="454"/>
      <c r="BG478" s="455"/>
      <c r="BH478" s="455"/>
      <c r="BI478" s="455"/>
      <c r="BJ478" s="455"/>
      <c r="BK478" s="455"/>
      <c r="BL478" s="455"/>
      <c r="BM478" s="455"/>
      <c r="BN478" s="455"/>
      <c r="BO478" s="455"/>
    </row>
    <row r="479" spans="1:67" ht="19.5" customHeight="1">
      <c r="A479" s="450"/>
      <c r="B479" s="450"/>
      <c r="C479" s="450"/>
      <c r="D479" s="450"/>
      <c r="E479" s="450"/>
      <c r="F479" s="450"/>
      <c r="G479" s="451"/>
      <c r="H479" s="450"/>
      <c r="I479" s="450"/>
      <c r="J479" s="451"/>
      <c r="K479" s="450"/>
      <c r="L479" s="451"/>
      <c r="M479" s="450"/>
      <c r="N479" s="451"/>
      <c r="O479" s="450"/>
      <c r="P479" s="451"/>
      <c r="Q479" s="452"/>
      <c r="R479" s="452"/>
      <c r="S479" s="452"/>
      <c r="T479" s="452"/>
      <c r="U479" s="450"/>
      <c r="V479" s="450"/>
      <c r="W479" s="451"/>
      <c r="X479" s="452"/>
      <c r="Y479" s="450"/>
      <c r="Z479" s="451"/>
      <c r="AA479" s="451"/>
      <c r="AB479" s="450"/>
      <c r="AC479" s="450"/>
      <c r="AD479" s="450"/>
      <c r="AE479" s="450"/>
      <c r="AF479" s="451"/>
      <c r="AG479" s="451"/>
      <c r="AH479" s="452"/>
      <c r="AI479" s="452"/>
      <c r="AJ479" s="452"/>
      <c r="AK479" s="452"/>
      <c r="AL479" s="452"/>
      <c r="AM479" s="452"/>
      <c r="AN479" s="450"/>
      <c r="AO479" s="450"/>
      <c r="AP479" s="451"/>
      <c r="AQ479" s="451"/>
      <c r="AR479" s="450"/>
      <c r="AS479" s="453"/>
      <c r="AT479" s="453"/>
      <c r="AU479" s="454"/>
      <c r="AV479" s="455"/>
      <c r="AW479" s="456"/>
      <c r="AX479" s="456"/>
      <c r="AY479" s="455"/>
      <c r="AZ479" s="456"/>
      <c r="BA479" s="454"/>
      <c r="BB479" s="454"/>
      <c r="BC479" s="454"/>
      <c r="BD479" s="454"/>
      <c r="BE479" s="454"/>
      <c r="BF479" s="454"/>
      <c r="BG479" s="455"/>
      <c r="BH479" s="455"/>
      <c r="BI479" s="455"/>
      <c r="BJ479" s="455"/>
      <c r="BK479" s="455"/>
      <c r="BL479" s="455"/>
      <c r="BM479" s="455"/>
      <c r="BN479" s="455"/>
      <c r="BO479" s="455"/>
    </row>
    <row r="480" spans="1:67" ht="19.5" customHeight="1">
      <c r="A480" s="450"/>
      <c r="B480" s="450"/>
      <c r="C480" s="450"/>
      <c r="D480" s="450"/>
      <c r="E480" s="450"/>
      <c r="F480" s="450"/>
      <c r="G480" s="451"/>
      <c r="H480" s="450"/>
      <c r="I480" s="450"/>
      <c r="J480" s="451"/>
      <c r="K480" s="450"/>
      <c r="L480" s="451"/>
      <c r="M480" s="450"/>
      <c r="N480" s="451"/>
      <c r="O480" s="450"/>
      <c r="P480" s="451"/>
      <c r="Q480" s="452"/>
      <c r="R480" s="452"/>
      <c r="S480" s="452"/>
      <c r="T480" s="452"/>
      <c r="U480" s="450"/>
      <c r="V480" s="450"/>
      <c r="W480" s="451"/>
      <c r="X480" s="452"/>
      <c r="Y480" s="450"/>
      <c r="Z480" s="451"/>
      <c r="AA480" s="451"/>
      <c r="AB480" s="450"/>
      <c r="AC480" s="450"/>
      <c r="AD480" s="450"/>
      <c r="AE480" s="450"/>
      <c r="AF480" s="451"/>
      <c r="AG480" s="451"/>
      <c r="AH480" s="452"/>
      <c r="AI480" s="452"/>
      <c r="AJ480" s="452"/>
      <c r="AK480" s="452"/>
      <c r="AL480" s="452"/>
      <c r="AM480" s="452"/>
      <c r="AN480" s="450"/>
      <c r="AO480" s="450"/>
      <c r="AP480" s="451"/>
      <c r="AQ480" s="451"/>
      <c r="AR480" s="450"/>
      <c r="AS480" s="453"/>
      <c r="AT480" s="453"/>
      <c r="AU480" s="454"/>
      <c r="AV480" s="455"/>
      <c r="AW480" s="456"/>
      <c r="AX480" s="456"/>
      <c r="AY480" s="455"/>
      <c r="AZ480" s="456"/>
      <c r="BA480" s="454"/>
      <c r="BB480" s="454"/>
      <c r="BC480" s="454"/>
      <c r="BD480" s="454"/>
      <c r="BE480" s="454"/>
      <c r="BF480" s="454"/>
      <c r="BG480" s="455"/>
      <c r="BH480" s="455"/>
      <c r="BI480" s="455"/>
      <c r="BJ480" s="455"/>
      <c r="BK480" s="455"/>
      <c r="BL480" s="455"/>
      <c r="BM480" s="455"/>
      <c r="BN480" s="455"/>
      <c r="BO480" s="455"/>
    </row>
    <row r="481" spans="1:67" ht="19.5" customHeight="1">
      <c r="A481" s="450"/>
      <c r="B481" s="450"/>
      <c r="C481" s="450"/>
      <c r="D481" s="450"/>
      <c r="E481" s="450"/>
      <c r="F481" s="450"/>
      <c r="G481" s="451"/>
      <c r="H481" s="450"/>
      <c r="I481" s="450"/>
      <c r="J481" s="451"/>
      <c r="K481" s="450"/>
      <c r="L481" s="451"/>
      <c r="M481" s="450"/>
      <c r="N481" s="451"/>
      <c r="O481" s="450"/>
      <c r="P481" s="451"/>
      <c r="Q481" s="452"/>
      <c r="R481" s="452"/>
      <c r="S481" s="452"/>
      <c r="T481" s="452"/>
      <c r="U481" s="450"/>
      <c r="V481" s="450"/>
      <c r="W481" s="451"/>
      <c r="X481" s="452"/>
      <c r="Y481" s="450"/>
      <c r="Z481" s="451"/>
      <c r="AA481" s="451"/>
      <c r="AB481" s="450"/>
      <c r="AC481" s="450"/>
      <c r="AD481" s="450"/>
      <c r="AE481" s="450"/>
      <c r="AF481" s="451"/>
      <c r="AG481" s="451"/>
      <c r="AH481" s="452"/>
      <c r="AI481" s="452"/>
      <c r="AJ481" s="452"/>
      <c r="AK481" s="452"/>
      <c r="AL481" s="452"/>
      <c r="AM481" s="452"/>
      <c r="AN481" s="450"/>
      <c r="AO481" s="450"/>
      <c r="AP481" s="451"/>
      <c r="AQ481" s="451"/>
      <c r="AR481" s="450"/>
      <c r="AS481" s="453"/>
      <c r="AT481" s="453"/>
      <c r="AU481" s="454"/>
      <c r="AV481" s="455"/>
      <c r="AW481" s="456"/>
      <c r="AX481" s="456"/>
      <c r="AY481" s="455"/>
      <c r="AZ481" s="456"/>
      <c r="BA481" s="454"/>
      <c r="BB481" s="454"/>
      <c r="BC481" s="454"/>
      <c r="BD481" s="454"/>
      <c r="BE481" s="454"/>
      <c r="BF481" s="454"/>
      <c r="BG481" s="455"/>
      <c r="BH481" s="455"/>
      <c r="BI481" s="455"/>
      <c r="BJ481" s="455"/>
      <c r="BK481" s="455"/>
      <c r="BL481" s="455"/>
      <c r="BM481" s="455"/>
      <c r="BN481" s="455"/>
      <c r="BO481" s="455"/>
    </row>
    <row r="482" spans="1:67" ht="19.5" customHeight="1">
      <c r="A482" s="450"/>
      <c r="B482" s="450"/>
      <c r="C482" s="450"/>
      <c r="D482" s="450"/>
      <c r="E482" s="450"/>
      <c r="F482" s="450"/>
      <c r="G482" s="451"/>
      <c r="H482" s="450"/>
      <c r="I482" s="450"/>
      <c r="J482" s="451"/>
      <c r="K482" s="450"/>
      <c r="L482" s="451"/>
      <c r="M482" s="450"/>
      <c r="N482" s="451"/>
      <c r="O482" s="450"/>
      <c r="P482" s="451"/>
      <c r="Q482" s="452"/>
      <c r="R482" s="452"/>
      <c r="S482" s="452"/>
      <c r="T482" s="452"/>
      <c r="U482" s="450"/>
      <c r="V482" s="450"/>
      <c r="W482" s="451"/>
      <c r="X482" s="452"/>
      <c r="Y482" s="450"/>
      <c r="Z482" s="451"/>
      <c r="AA482" s="451"/>
      <c r="AB482" s="450"/>
      <c r="AC482" s="450"/>
      <c r="AD482" s="450"/>
      <c r="AE482" s="450"/>
      <c r="AF482" s="451"/>
      <c r="AG482" s="451"/>
      <c r="AH482" s="452"/>
      <c r="AI482" s="452"/>
      <c r="AJ482" s="452"/>
      <c r="AK482" s="452"/>
      <c r="AL482" s="452"/>
      <c r="AM482" s="452"/>
      <c r="AN482" s="450"/>
      <c r="AO482" s="450"/>
      <c r="AP482" s="451"/>
      <c r="AQ482" s="451"/>
      <c r="AR482" s="450"/>
      <c r="AS482" s="453"/>
      <c r="AT482" s="453"/>
      <c r="AU482" s="454"/>
      <c r="AV482" s="455"/>
      <c r="AW482" s="456"/>
      <c r="AX482" s="456"/>
      <c r="AY482" s="455"/>
      <c r="AZ482" s="456"/>
      <c r="BA482" s="454"/>
      <c r="BB482" s="454"/>
      <c r="BC482" s="454"/>
      <c r="BD482" s="454"/>
      <c r="BE482" s="454"/>
      <c r="BF482" s="454"/>
      <c r="BG482" s="455"/>
      <c r="BH482" s="455"/>
      <c r="BI482" s="455"/>
      <c r="BJ482" s="455"/>
      <c r="BK482" s="455"/>
      <c r="BL482" s="455"/>
      <c r="BM482" s="455"/>
      <c r="BN482" s="455"/>
      <c r="BO482" s="455"/>
    </row>
    <row r="483" spans="1:67" ht="19.5" customHeight="1">
      <c r="A483" s="450"/>
      <c r="B483" s="450"/>
      <c r="C483" s="450"/>
      <c r="D483" s="450"/>
      <c r="E483" s="450"/>
      <c r="F483" s="450"/>
      <c r="G483" s="451"/>
      <c r="H483" s="450"/>
      <c r="I483" s="450"/>
      <c r="J483" s="451"/>
      <c r="K483" s="450"/>
      <c r="L483" s="451"/>
      <c r="M483" s="450"/>
      <c r="N483" s="451"/>
      <c r="O483" s="450"/>
      <c r="P483" s="451"/>
      <c r="Q483" s="452"/>
      <c r="R483" s="452"/>
      <c r="S483" s="452"/>
      <c r="T483" s="452"/>
      <c r="U483" s="450"/>
      <c r="V483" s="450"/>
      <c r="W483" s="451"/>
      <c r="X483" s="452"/>
      <c r="Y483" s="450"/>
      <c r="Z483" s="451"/>
      <c r="AA483" s="451"/>
      <c r="AB483" s="450"/>
      <c r="AC483" s="450"/>
      <c r="AD483" s="450"/>
      <c r="AE483" s="450"/>
      <c r="AF483" s="451"/>
      <c r="AG483" s="451"/>
      <c r="AH483" s="452"/>
      <c r="AI483" s="452"/>
      <c r="AJ483" s="452"/>
      <c r="AK483" s="452"/>
      <c r="AL483" s="452"/>
      <c r="AM483" s="452"/>
      <c r="AN483" s="450"/>
      <c r="AO483" s="450"/>
      <c r="AP483" s="451"/>
      <c r="AQ483" s="451"/>
      <c r="AR483" s="450"/>
      <c r="AS483" s="453"/>
      <c r="AT483" s="453"/>
      <c r="AU483" s="454"/>
      <c r="AV483" s="455"/>
      <c r="AW483" s="456"/>
      <c r="AX483" s="456"/>
      <c r="AY483" s="455"/>
      <c r="AZ483" s="456"/>
      <c r="BA483" s="454"/>
      <c r="BB483" s="454"/>
      <c r="BC483" s="454"/>
      <c r="BD483" s="454"/>
      <c r="BE483" s="454"/>
      <c r="BF483" s="454"/>
      <c r="BG483" s="455"/>
      <c r="BH483" s="455"/>
      <c r="BI483" s="455"/>
      <c r="BJ483" s="455"/>
      <c r="BK483" s="455"/>
      <c r="BL483" s="455"/>
      <c r="BM483" s="455"/>
      <c r="BN483" s="455"/>
      <c r="BO483" s="455"/>
    </row>
    <row r="484" spans="1:67" ht="19.5" customHeight="1">
      <c r="A484" s="450"/>
      <c r="B484" s="450"/>
      <c r="C484" s="450"/>
      <c r="D484" s="450"/>
      <c r="E484" s="450"/>
      <c r="F484" s="450"/>
      <c r="G484" s="451"/>
      <c r="H484" s="450"/>
      <c r="I484" s="450"/>
      <c r="J484" s="451"/>
      <c r="K484" s="450"/>
      <c r="L484" s="451"/>
      <c r="M484" s="450"/>
      <c r="N484" s="451"/>
      <c r="O484" s="450"/>
      <c r="P484" s="451"/>
      <c r="Q484" s="452"/>
      <c r="R484" s="452"/>
      <c r="S484" s="452"/>
      <c r="T484" s="452"/>
      <c r="U484" s="450"/>
      <c r="V484" s="450"/>
      <c r="W484" s="451"/>
      <c r="X484" s="452"/>
      <c r="Y484" s="450"/>
      <c r="Z484" s="451"/>
      <c r="AA484" s="451"/>
      <c r="AB484" s="450"/>
      <c r="AC484" s="450"/>
      <c r="AD484" s="450"/>
      <c r="AE484" s="450"/>
      <c r="AF484" s="451"/>
      <c r="AG484" s="451"/>
      <c r="AH484" s="452"/>
      <c r="AI484" s="452"/>
      <c r="AJ484" s="452"/>
      <c r="AK484" s="452"/>
      <c r="AL484" s="452"/>
      <c r="AM484" s="452"/>
      <c r="AN484" s="450"/>
      <c r="AO484" s="450"/>
      <c r="AP484" s="451"/>
      <c r="AQ484" s="451"/>
      <c r="AR484" s="450"/>
      <c r="AS484" s="453"/>
      <c r="AT484" s="453"/>
      <c r="AU484" s="454"/>
      <c r="AV484" s="455"/>
      <c r="AW484" s="456"/>
      <c r="AX484" s="456"/>
      <c r="AY484" s="455"/>
      <c r="AZ484" s="456"/>
      <c r="BA484" s="454"/>
      <c r="BB484" s="454"/>
      <c r="BC484" s="454"/>
      <c r="BD484" s="454"/>
      <c r="BE484" s="454"/>
      <c r="BF484" s="454"/>
      <c r="BG484" s="455"/>
      <c r="BH484" s="455"/>
      <c r="BI484" s="455"/>
      <c r="BJ484" s="455"/>
      <c r="BK484" s="455"/>
      <c r="BL484" s="455"/>
      <c r="BM484" s="455"/>
      <c r="BN484" s="455"/>
      <c r="BO484" s="455"/>
    </row>
    <row r="485" spans="1:67" ht="19.5" customHeight="1">
      <c r="A485" s="450"/>
      <c r="B485" s="450"/>
      <c r="C485" s="450"/>
      <c r="D485" s="450"/>
      <c r="E485" s="450"/>
      <c r="F485" s="450"/>
      <c r="G485" s="451"/>
      <c r="H485" s="450"/>
      <c r="I485" s="450"/>
      <c r="J485" s="451"/>
      <c r="K485" s="450"/>
      <c r="L485" s="451"/>
      <c r="M485" s="450"/>
      <c r="N485" s="451"/>
      <c r="O485" s="450"/>
      <c r="P485" s="451"/>
      <c r="Q485" s="452"/>
      <c r="R485" s="452"/>
      <c r="S485" s="452"/>
      <c r="T485" s="452"/>
      <c r="U485" s="450"/>
      <c r="V485" s="450"/>
      <c r="W485" s="451"/>
      <c r="X485" s="452"/>
      <c r="Y485" s="450"/>
      <c r="Z485" s="451"/>
      <c r="AA485" s="451"/>
      <c r="AB485" s="450"/>
      <c r="AC485" s="450"/>
      <c r="AD485" s="450"/>
      <c r="AE485" s="450"/>
      <c r="AF485" s="451"/>
      <c r="AG485" s="451"/>
      <c r="AH485" s="452"/>
      <c r="AI485" s="452"/>
      <c r="AJ485" s="452"/>
      <c r="AK485" s="452"/>
      <c r="AL485" s="452"/>
      <c r="AM485" s="452"/>
      <c r="AN485" s="450"/>
      <c r="AO485" s="450"/>
      <c r="AP485" s="451"/>
      <c r="AQ485" s="451"/>
      <c r="AR485" s="450"/>
      <c r="AS485" s="453"/>
      <c r="AT485" s="453"/>
      <c r="AU485" s="454"/>
      <c r="AV485" s="455"/>
      <c r="AW485" s="456"/>
      <c r="AX485" s="456"/>
      <c r="AY485" s="455"/>
      <c r="AZ485" s="456"/>
      <c r="BA485" s="454"/>
      <c r="BB485" s="454"/>
      <c r="BC485" s="454"/>
      <c r="BD485" s="454"/>
      <c r="BE485" s="454"/>
      <c r="BF485" s="454"/>
      <c r="BG485" s="455"/>
      <c r="BH485" s="455"/>
      <c r="BI485" s="455"/>
      <c r="BJ485" s="455"/>
      <c r="BK485" s="455"/>
      <c r="BL485" s="455"/>
      <c r="BM485" s="455"/>
      <c r="BN485" s="455"/>
      <c r="BO485" s="455"/>
    </row>
    <row r="486" spans="1:67" ht="19.5" customHeight="1">
      <c r="A486" s="450"/>
      <c r="B486" s="450"/>
      <c r="C486" s="450"/>
      <c r="D486" s="450"/>
      <c r="E486" s="450"/>
      <c r="F486" s="450"/>
      <c r="G486" s="451"/>
      <c r="H486" s="450"/>
      <c r="I486" s="450"/>
      <c r="J486" s="451"/>
      <c r="K486" s="450"/>
      <c r="L486" s="451"/>
      <c r="M486" s="450"/>
      <c r="N486" s="451"/>
      <c r="O486" s="450"/>
      <c r="P486" s="451"/>
      <c r="Q486" s="452"/>
      <c r="R486" s="452"/>
      <c r="S486" s="452"/>
      <c r="T486" s="452"/>
      <c r="U486" s="450"/>
      <c r="V486" s="450"/>
      <c r="W486" s="451"/>
      <c r="X486" s="452"/>
      <c r="Y486" s="450"/>
      <c r="Z486" s="451"/>
      <c r="AA486" s="451"/>
      <c r="AB486" s="450"/>
      <c r="AC486" s="450"/>
      <c r="AD486" s="450"/>
      <c r="AE486" s="450"/>
      <c r="AF486" s="451"/>
      <c r="AG486" s="451"/>
      <c r="AH486" s="452"/>
      <c r="AI486" s="452"/>
      <c r="AJ486" s="452"/>
      <c r="AK486" s="452"/>
      <c r="AL486" s="452"/>
      <c r="AM486" s="452"/>
      <c r="AN486" s="450"/>
      <c r="AO486" s="450"/>
      <c r="AP486" s="451"/>
      <c r="AQ486" s="451"/>
      <c r="AR486" s="450"/>
      <c r="AS486" s="453"/>
      <c r="AT486" s="453"/>
      <c r="AU486" s="454"/>
      <c r="AV486" s="455"/>
      <c r="AW486" s="456"/>
      <c r="AX486" s="456"/>
      <c r="AY486" s="455"/>
      <c r="AZ486" s="456"/>
      <c r="BA486" s="454"/>
      <c r="BB486" s="454"/>
      <c r="BC486" s="454"/>
      <c r="BD486" s="454"/>
      <c r="BE486" s="454"/>
      <c r="BF486" s="454"/>
      <c r="BG486" s="455"/>
      <c r="BH486" s="455"/>
      <c r="BI486" s="455"/>
      <c r="BJ486" s="455"/>
      <c r="BK486" s="455"/>
      <c r="BL486" s="455"/>
      <c r="BM486" s="455"/>
      <c r="BN486" s="455"/>
      <c r="BO486" s="455"/>
    </row>
    <row r="487" spans="1:67" ht="19.5" customHeight="1">
      <c r="A487" s="450"/>
      <c r="B487" s="450"/>
      <c r="C487" s="450"/>
      <c r="D487" s="450"/>
      <c r="E487" s="450"/>
      <c r="F487" s="450"/>
      <c r="G487" s="451"/>
      <c r="H487" s="450"/>
      <c r="I487" s="450"/>
      <c r="J487" s="451"/>
      <c r="K487" s="450"/>
      <c r="L487" s="451"/>
      <c r="M487" s="450"/>
      <c r="N487" s="451"/>
      <c r="O487" s="450"/>
      <c r="P487" s="451"/>
      <c r="Q487" s="452"/>
      <c r="R487" s="452"/>
      <c r="S487" s="452"/>
      <c r="T487" s="452"/>
      <c r="U487" s="450"/>
      <c r="V487" s="450"/>
      <c r="W487" s="451"/>
      <c r="X487" s="452"/>
      <c r="Y487" s="450"/>
      <c r="Z487" s="451"/>
      <c r="AA487" s="451"/>
      <c r="AB487" s="450"/>
      <c r="AC487" s="450"/>
      <c r="AD487" s="450"/>
      <c r="AE487" s="450"/>
      <c r="AF487" s="451"/>
      <c r="AG487" s="451"/>
      <c r="AH487" s="452"/>
      <c r="AI487" s="452"/>
      <c r="AJ487" s="452"/>
      <c r="AK487" s="452"/>
      <c r="AL487" s="452"/>
      <c r="AM487" s="452"/>
      <c r="AN487" s="450"/>
      <c r="AO487" s="450"/>
      <c r="AP487" s="451"/>
      <c r="AQ487" s="451"/>
      <c r="AR487" s="450"/>
      <c r="AS487" s="453"/>
      <c r="AT487" s="453"/>
      <c r="AU487" s="454"/>
      <c r="AV487" s="455"/>
      <c r="AW487" s="456"/>
      <c r="AX487" s="456"/>
      <c r="AY487" s="455"/>
      <c r="AZ487" s="456"/>
      <c r="BA487" s="454"/>
      <c r="BB487" s="454"/>
      <c r="BC487" s="454"/>
      <c r="BD487" s="454"/>
      <c r="BE487" s="454"/>
      <c r="BF487" s="454"/>
      <c r="BG487" s="455"/>
      <c r="BH487" s="455"/>
      <c r="BI487" s="455"/>
      <c r="BJ487" s="455"/>
      <c r="BK487" s="455"/>
      <c r="BL487" s="455"/>
      <c r="BM487" s="455"/>
      <c r="BN487" s="455"/>
      <c r="BO487" s="455"/>
    </row>
    <row r="488" spans="1:67" ht="19.5" customHeight="1">
      <c r="A488" s="450"/>
      <c r="B488" s="450"/>
      <c r="C488" s="450"/>
      <c r="D488" s="450"/>
      <c r="E488" s="450"/>
      <c r="F488" s="450"/>
      <c r="G488" s="451"/>
      <c r="H488" s="450"/>
      <c r="I488" s="450"/>
      <c r="J488" s="451"/>
      <c r="K488" s="450"/>
      <c r="L488" s="451"/>
      <c r="M488" s="450"/>
      <c r="N488" s="451"/>
      <c r="O488" s="450"/>
      <c r="P488" s="451"/>
      <c r="Q488" s="452"/>
      <c r="R488" s="452"/>
      <c r="S488" s="452"/>
      <c r="T488" s="452"/>
      <c r="U488" s="450"/>
      <c r="V488" s="450"/>
      <c r="W488" s="451"/>
      <c r="X488" s="452"/>
      <c r="Y488" s="450"/>
      <c r="Z488" s="451"/>
      <c r="AA488" s="451"/>
      <c r="AB488" s="450"/>
      <c r="AC488" s="450"/>
      <c r="AD488" s="450"/>
      <c r="AE488" s="450"/>
      <c r="AF488" s="451"/>
      <c r="AG488" s="451"/>
      <c r="AH488" s="452"/>
      <c r="AI488" s="452"/>
      <c r="AJ488" s="452"/>
      <c r="AK488" s="452"/>
      <c r="AL488" s="452"/>
      <c r="AM488" s="452"/>
      <c r="AN488" s="450"/>
      <c r="AO488" s="450"/>
      <c r="AP488" s="451"/>
      <c r="AQ488" s="451"/>
      <c r="AR488" s="450"/>
      <c r="AS488" s="453"/>
      <c r="AT488" s="453"/>
      <c r="AU488" s="454"/>
      <c r="AV488" s="455"/>
      <c r="AW488" s="456"/>
      <c r="AX488" s="456"/>
      <c r="AY488" s="455"/>
      <c r="AZ488" s="456"/>
      <c r="BA488" s="454"/>
      <c r="BB488" s="454"/>
      <c r="BC488" s="454"/>
      <c r="BD488" s="454"/>
      <c r="BE488" s="454"/>
      <c r="BF488" s="454"/>
      <c r="BG488" s="455"/>
      <c r="BH488" s="455"/>
      <c r="BI488" s="455"/>
      <c r="BJ488" s="455"/>
      <c r="BK488" s="455"/>
      <c r="BL488" s="455"/>
      <c r="BM488" s="455"/>
      <c r="BN488" s="455"/>
      <c r="BO488" s="455"/>
    </row>
    <row r="489" spans="1:67" ht="19.5" customHeight="1">
      <c r="A489" s="450"/>
      <c r="B489" s="450"/>
      <c r="C489" s="450"/>
      <c r="D489" s="450"/>
      <c r="E489" s="450"/>
      <c r="F489" s="450"/>
      <c r="G489" s="451"/>
      <c r="H489" s="450"/>
      <c r="I489" s="450"/>
      <c r="J489" s="451"/>
      <c r="K489" s="450"/>
      <c r="L489" s="451"/>
      <c r="M489" s="450"/>
      <c r="N489" s="451"/>
      <c r="O489" s="450"/>
      <c r="P489" s="451"/>
      <c r="Q489" s="452"/>
      <c r="R489" s="452"/>
      <c r="S489" s="452"/>
      <c r="T489" s="452"/>
      <c r="U489" s="450"/>
      <c r="V489" s="450"/>
      <c r="W489" s="451"/>
      <c r="X489" s="452"/>
      <c r="Y489" s="450"/>
      <c r="Z489" s="451"/>
      <c r="AA489" s="451"/>
      <c r="AB489" s="450"/>
      <c r="AC489" s="450"/>
      <c r="AD489" s="450"/>
      <c r="AE489" s="450"/>
      <c r="AF489" s="451"/>
      <c r="AG489" s="451"/>
      <c r="AH489" s="452"/>
      <c r="AI489" s="452"/>
      <c r="AJ489" s="452"/>
      <c r="AK489" s="452"/>
      <c r="AL489" s="452"/>
      <c r="AM489" s="452"/>
      <c r="AN489" s="450"/>
      <c r="AO489" s="450"/>
      <c r="AP489" s="451"/>
      <c r="AQ489" s="451"/>
      <c r="AR489" s="450"/>
      <c r="AS489" s="453"/>
      <c r="AT489" s="453"/>
      <c r="AU489" s="454"/>
      <c r="AV489" s="455"/>
      <c r="AW489" s="456"/>
      <c r="AX489" s="456"/>
      <c r="AY489" s="455"/>
      <c r="AZ489" s="456"/>
      <c r="BA489" s="454"/>
      <c r="BB489" s="454"/>
      <c r="BC489" s="454"/>
      <c r="BD489" s="454"/>
      <c r="BE489" s="454"/>
      <c r="BF489" s="454"/>
      <c r="BG489" s="455"/>
      <c r="BH489" s="455"/>
      <c r="BI489" s="455"/>
      <c r="BJ489" s="455"/>
      <c r="BK489" s="455"/>
      <c r="BL489" s="455"/>
      <c r="BM489" s="455"/>
      <c r="BN489" s="455"/>
      <c r="BO489" s="455"/>
    </row>
    <row r="490" spans="1:67" ht="19.5" customHeight="1">
      <c r="A490" s="450"/>
      <c r="B490" s="450"/>
      <c r="C490" s="450"/>
      <c r="D490" s="450"/>
      <c r="E490" s="450"/>
      <c r="F490" s="450"/>
      <c r="G490" s="451"/>
      <c r="H490" s="450"/>
      <c r="I490" s="450"/>
      <c r="J490" s="451"/>
      <c r="K490" s="450"/>
      <c r="L490" s="451"/>
      <c r="M490" s="450"/>
      <c r="N490" s="451"/>
      <c r="O490" s="450"/>
      <c r="P490" s="451"/>
      <c r="Q490" s="452"/>
      <c r="R490" s="452"/>
      <c r="S490" s="452"/>
      <c r="T490" s="452"/>
      <c r="U490" s="450"/>
      <c r="V490" s="450"/>
      <c r="W490" s="451"/>
      <c r="X490" s="452"/>
      <c r="Y490" s="450"/>
      <c r="Z490" s="451"/>
      <c r="AA490" s="451"/>
      <c r="AB490" s="450"/>
      <c r="AC490" s="450"/>
      <c r="AD490" s="450"/>
      <c r="AE490" s="450"/>
      <c r="AF490" s="451"/>
      <c r="AG490" s="451"/>
      <c r="AH490" s="452"/>
      <c r="AI490" s="452"/>
      <c r="AJ490" s="452"/>
      <c r="AK490" s="452"/>
      <c r="AL490" s="452"/>
      <c r="AM490" s="452"/>
      <c r="AN490" s="450"/>
      <c r="AO490" s="450"/>
      <c r="AP490" s="451"/>
      <c r="AQ490" s="451"/>
      <c r="AR490" s="450"/>
      <c r="AS490" s="453"/>
      <c r="AT490" s="453"/>
      <c r="AU490" s="454"/>
      <c r="AV490" s="455"/>
      <c r="AW490" s="456"/>
      <c r="AX490" s="456"/>
      <c r="AY490" s="455"/>
      <c r="AZ490" s="456"/>
      <c r="BA490" s="454"/>
      <c r="BB490" s="454"/>
      <c r="BC490" s="454"/>
      <c r="BD490" s="454"/>
      <c r="BE490" s="454"/>
      <c r="BF490" s="454"/>
      <c r="BG490" s="455"/>
      <c r="BH490" s="455"/>
      <c r="BI490" s="455"/>
      <c r="BJ490" s="455"/>
      <c r="BK490" s="455"/>
      <c r="BL490" s="455"/>
      <c r="BM490" s="455"/>
      <c r="BN490" s="455"/>
      <c r="BO490" s="455"/>
    </row>
    <row r="491" spans="1:67" ht="19.5" customHeight="1">
      <c r="A491" s="450"/>
      <c r="B491" s="450"/>
      <c r="C491" s="450"/>
      <c r="D491" s="450"/>
      <c r="E491" s="450"/>
      <c r="F491" s="450"/>
      <c r="G491" s="451"/>
      <c r="H491" s="450"/>
      <c r="I491" s="450"/>
      <c r="J491" s="451"/>
      <c r="K491" s="450"/>
      <c r="L491" s="451"/>
      <c r="M491" s="450"/>
      <c r="N491" s="451"/>
      <c r="O491" s="450"/>
      <c r="P491" s="451"/>
      <c r="Q491" s="452"/>
      <c r="R491" s="452"/>
      <c r="S491" s="452"/>
      <c r="T491" s="452"/>
      <c r="U491" s="450"/>
      <c r="V491" s="450"/>
      <c r="W491" s="451"/>
      <c r="X491" s="452"/>
      <c r="Y491" s="450"/>
      <c r="Z491" s="451"/>
      <c r="AA491" s="451"/>
      <c r="AB491" s="450"/>
      <c r="AC491" s="450"/>
      <c r="AD491" s="450"/>
      <c r="AE491" s="450"/>
      <c r="AF491" s="451"/>
      <c r="AG491" s="451"/>
      <c r="AH491" s="452"/>
      <c r="AI491" s="452"/>
      <c r="AJ491" s="452"/>
      <c r="AK491" s="452"/>
      <c r="AL491" s="452"/>
      <c r="AM491" s="452"/>
      <c r="AN491" s="450"/>
      <c r="AO491" s="450"/>
      <c r="AP491" s="451"/>
      <c r="AQ491" s="451"/>
      <c r="AR491" s="450"/>
      <c r="AS491" s="453"/>
      <c r="AT491" s="453"/>
      <c r="AU491" s="454"/>
      <c r="AV491" s="455"/>
      <c r="AW491" s="456"/>
      <c r="AX491" s="456"/>
      <c r="AY491" s="455"/>
      <c r="AZ491" s="456"/>
      <c r="BA491" s="454"/>
      <c r="BB491" s="454"/>
      <c r="BC491" s="454"/>
      <c r="BD491" s="454"/>
      <c r="BE491" s="454"/>
      <c r="BF491" s="454"/>
      <c r="BG491" s="455"/>
      <c r="BH491" s="455"/>
      <c r="BI491" s="455"/>
      <c r="BJ491" s="455"/>
      <c r="BK491" s="455"/>
      <c r="BL491" s="455"/>
      <c r="BM491" s="455"/>
      <c r="BN491" s="455"/>
      <c r="BO491" s="455"/>
    </row>
    <row r="492" spans="1:67" ht="19.5" customHeight="1">
      <c r="A492" s="450"/>
      <c r="B492" s="450"/>
      <c r="C492" s="450"/>
      <c r="D492" s="450"/>
      <c r="E492" s="450"/>
      <c r="F492" s="450"/>
      <c r="G492" s="451"/>
      <c r="H492" s="450"/>
      <c r="I492" s="450"/>
      <c r="J492" s="451"/>
      <c r="K492" s="450"/>
      <c r="L492" s="451"/>
      <c r="M492" s="450"/>
      <c r="N492" s="451"/>
      <c r="O492" s="450"/>
      <c r="P492" s="451"/>
      <c r="Q492" s="452"/>
      <c r="R492" s="452"/>
      <c r="S492" s="452"/>
      <c r="T492" s="452"/>
      <c r="U492" s="450"/>
      <c r="V492" s="450"/>
      <c r="W492" s="451"/>
      <c r="X492" s="452"/>
      <c r="Y492" s="450"/>
      <c r="Z492" s="451"/>
      <c r="AA492" s="451"/>
      <c r="AB492" s="450"/>
      <c r="AC492" s="450"/>
      <c r="AD492" s="450"/>
      <c r="AE492" s="450"/>
      <c r="AF492" s="451"/>
      <c r="AG492" s="451"/>
      <c r="AH492" s="452"/>
      <c r="AI492" s="452"/>
      <c r="AJ492" s="452"/>
      <c r="AK492" s="452"/>
      <c r="AL492" s="452"/>
      <c r="AM492" s="452"/>
      <c r="AN492" s="450"/>
      <c r="AO492" s="450"/>
      <c r="AP492" s="451"/>
      <c r="AQ492" s="451"/>
      <c r="AR492" s="450"/>
      <c r="AS492" s="453"/>
      <c r="AT492" s="453"/>
      <c r="AU492" s="454"/>
      <c r="AV492" s="455"/>
      <c r="AW492" s="456"/>
      <c r="AX492" s="456"/>
      <c r="AY492" s="455"/>
      <c r="AZ492" s="456"/>
      <c r="BA492" s="454"/>
      <c r="BB492" s="454"/>
      <c r="BC492" s="454"/>
      <c r="BD492" s="454"/>
      <c r="BE492" s="454"/>
      <c r="BF492" s="454"/>
      <c r="BG492" s="455"/>
      <c r="BH492" s="455"/>
      <c r="BI492" s="455"/>
      <c r="BJ492" s="455"/>
      <c r="BK492" s="455"/>
      <c r="BL492" s="455"/>
      <c r="BM492" s="455"/>
      <c r="BN492" s="455"/>
      <c r="BO492" s="455"/>
    </row>
    <row r="493" spans="1:67" ht="19.5" customHeight="1">
      <c r="A493" s="450"/>
      <c r="B493" s="450"/>
      <c r="C493" s="450"/>
      <c r="D493" s="450"/>
      <c r="E493" s="450"/>
      <c r="F493" s="450"/>
      <c r="G493" s="451"/>
      <c r="H493" s="450"/>
      <c r="I493" s="450"/>
      <c r="J493" s="451"/>
      <c r="K493" s="450"/>
      <c r="L493" s="451"/>
      <c r="M493" s="450"/>
      <c r="N493" s="451"/>
      <c r="O493" s="450"/>
      <c r="P493" s="451"/>
      <c r="Q493" s="452"/>
      <c r="R493" s="452"/>
      <c r="S493" s="452"/>
      <c r="T493" s="452"/>
      <c r="U493" s="450"/>
      <c r="V493" s="450"/>
      <c r="W493" s="451"/>
      <c r="X493" s="452"/>
      <c r="Y493" s="450"/>
      <c r="Z493" s="451"/>
      <c r="AA493" s="451"/>
      <c r="AB493" s="450"/>
      <c r="AC493" s="450"/>
      <c r="AD493" s="450"/>
      <c r="AE493" s="450"/>
      <c r="AF493" s="451"/>
      <c r="AG493" s="451"/>
      <c r="AH493" s="452"/>
      <c r="AI493" s="452"/>
      <c r="AJ493" s="452"/>
      <c r="AK493" s="452"/>
      <c r="AL493" s="452"/>
      <c r="AM493" s="452"/>
      <c r="AN493" s="450"/>
      <c r="AO493" s="450"/>
      <c r="AP493" s="451"/>
      <c r="AQ493" s="451"/>
      <c r="AR493" s="450"/>
      <c r="AS493" s="453"/>
      <c r="AT493" s="453"/>
      <c r="AU493" s="454"/>
      <c r="AV493" s="455"/>
      <c r="AW493" s="456"/>
      <c r="AX493" s="456"/>
      <c r="AY493" s="455"/>
      <c r="AZ493" s="456"/>
      <c r="BA493" s="454"/>
      <c r="BB493" s="454"/>
      <c r="BC493" s="454"/>
      <c r="BD493" s="454"/>
      <c r="BE493" s="454"/>
      <c r="BF493" s="454"/>
      <c r="BG493" s="455"/>
      <c r="BH493" s="455"/>
      <c r="BI493" s="455"/>
      <c r="BJ493" s="455"/>
      <c r="BK493" s="455"/>
      <c r="BL493" s="455"/>
      <c r="BM493" s="455"/>
      <c r="BN493" s="455"/>
      <c r="BO493" s="455"/>
    </row>
    <row r="494" spans="1:67" ht="19.5" customHeight="1">
      <c r="A494" s="450"/>
      <c r="B494" s="450"/>
      <c r="C494" s="450"/>
      <c r="D494" s="450"/>
      <c r="E494" s="450"/>
      <c r="F494" s="450"/>
      <c r="G494" s="451"/>
      <c r="H494" s="450"/>
      <c r="I494" s="450"/>
      <c r="J494" s="451"/>
      <c r="K494" s="450"/>
      <c r="L494" s="451"/>
      <c r="M494" s="450"/>
      <c r="N494" s="451"/>
      <c r="O494" s="450"/>
      <c r="P494" s="451"/>
      <c r="Q494" s="452"/>
      <c r="R494" s="452"/>
      <c r="S494" s="452"/>
      <c r="T494" s="452"/>
      <c r="U494" s="450"/>
      <c r="V494" s="450"/>
      <c r="W494" s="451"/>
      <c r="X494" s="452"/>
      <c r="Y494" s="450"/>
      <c r="Z494" s="451"/>
      <c r="AA494" s="451"/>
      <c r="AB494" s="450"/>
      <c r="AC494" s="450"/>
      <c r="AD494" s="450"/>
      <c r="AE494" s="450"/>
      <c r="AF494" s="451"/>
      <c r="AG494" s="451"/>
      <c r="AH494" s="452"/>
      <c r="AI494" s="452"/>
      <c r="AJ494" s="452"/>
      <c r="AK494" s="452"/>
      <c r="AL494" s="452"/>
      <c r="AM494" s="452"/>
      <c r="AN494" s="450"/>
      <c r="AO494" s="450"/>
      <c r="AP494" s="451"/>
      <c r="AQ494" s="451"/>
      <c r="AR494" s="450"/>
      <c r="AS494" s="453"/>
      <c r="AT494" s="453"/>
      <c r="AU494" s="454"/>
      <c r="AV494" s="455"/>
      <c r="AW494" s="456"/>
      <c r="AX494" s="456"/>
      <c r="AY494" s="455"/>
      <c r="AZ494" s="456"/>
      <c r="BA494" s="454"/>
      <c r="BB494" s="454"/>
      <c r="BC494" s="454"/>
      <c r="BD494" s="454"/>
      <c r="BE494" s="454"/>
      <c r="BF494" s="454"/>
      <c r="BG494" s="455"/>
      <c r="BH494" s="455"/>
      <c r="BI494" s="455"/>
      <c r="BJ494" s="455"/>
      <c r="BK494" s="455"/>
      <c r="BL494" s="455"/>
      <c r="BM494" s="455"/>
      <c r="BN494" s="455"/>
      <c r="BO494" s="455"/>
    </row>
    <row r="495" spans="1:67" ht="19.5" customHeight="1">
      <c r="A495" s="450"/>
      <c r="B495" s="450"/>
      <c r="C495" s="450"/>
      <c r="D495" s="450"/>
      <c r="E495" s="450"/>
      <c r="F495" s="450"/>
      <c r="G495" s="451"/>
      <c r="H495" s="450"/>
      <c r="I495" s="450"/>
      <c r="J495" s="451"/>
      <c r="K495" s="450"/>
      <c r="L495" s="451"/>
      <c r="M495" s="450"/>
      <c r="N495" s="451"/>
      <c r="O495" s="450"/>
      <c r="P495" s="451"/>
      <c r="Q495" s="452"/>
      <c r="R495" s="452"/>
      <c r="S495" s="452"/>
      <c r="T495" s="452"/>
      <c r="U495" s="450"/>
      <c r="V495" s="450"/>
      <c r="W495" s="451"/>
      <c r="X495" s="452"/>
      <c r="Y495" s="450"/>
      <c r="Z495" s="451"/>
      <c r="AA495" s="451"/>
      <c r="AB495" s="450"/>
      <c r="AC495" s="450"/>
      <c r="AD495" s="450"/>
      <c r="AE495" s="450"/>
      <c r="AF495" s="451"/>
      <c r="AG495" s="451"/>
      <c r="AH495" s="452"/>
      <c r="AI495" s="452"/>
      <c r="AJ495" s="452"/>
      <c r="AK495" s="452"/>
      <c r="AL495" s="452"/>
      <c r="AM495" s="452"/>
      <c r="AN495" s="450"/>
      <c r="AO495" s="450"/>
      <c r="AP495" s="451"/>
      <c r="AQ495" s="451"/>
      <c r="AR495" s="450"/>
      <c r="AS495" s="453"/>
      <c r="AT495" s="453"/>
      <c r="AU495" s="454"/>
      <c r="AV495" s="455"/>
      <c r="AW495" s="456"/>
      <c r="AX495" s="456"/>
      <c r="AY495" s="455"/>
      <c r="AZ495" s="456"/>
      <c r="BA495" s="454"/>
      <c r="BB495" s="454"/>
      <c r="BC495" s="454"/>
      <c r="BD495" s="454"/>
      <c r="BE495" s="454"/>
      <c r="BF495" s="454"/>
      <c r="BG495" s="455"/>
      <c r="BH495" s="455"/>
      <c r="BI495" s="455"/>
      <c r="BJ495" s="455"/>
      <c r="BK495" s="455"/>
      <c r="BL495" s="455"/>
      <c r="BM495" s="455"/>
      <c r="BN495" s="455"/>
      <c r="BO495" s="455"/>
    </row>
    <row r="496" spans="1:67" ht="19.5" customHeight="1">
      <c r="A496" s="450"/>
      <c r="B496" s="450"/>
      <c r="C496" s="450"/>
      <c r="D496" s="450"/>
      <c r="E496" s="450"/>
      <c r="F496" s="450"/>
      <c r="G496" s="451"/>
      <c r="H496" s="450"/>
      <c r="I496" s="450"/>
      <c r="J496" s="451"/>
      <c r="K496" s="450"/>
      <c r="L496" s="451"/>
      <c r="M496" s="450"/>
      <c r="N496" s="451"/>
      <c r="O496" s="450"/>
      <c r="P496" s="451"/>
      <c r="Q496" s="452"/>
      <c r="R496" s="452"/>
      <c r="S496" s="452"/>
      <c r="T496" s="452"/>
      <c r="U496" s="450"/>
      <c r="V496" s="450"/>
      <c r="W496" s="451"/>
      <c r="X496" s="452"/>
      <c r="Y496" s="450"/>
      <c r="Z496" s="451"/>
      <c r="AA496" s="451"/>
      <c r="AB496" s="450"/>
      <c r="AC496" s="450"/>
      <c r="AD496" s="450"/>
      <c r="AE496" s="450"/>
      <c r="AF496" s="451"/>
      <c r="AG496" s="451"/>
      <c r="AH496" s="452"/>
      <c r="AI496" s="452"/>
      <c r="AJ496" s="452"/>
      <c r="AK496" s="452"/>
      <c r="AL496" s="452"/>
      <c r="AM496" s="452"/>
      <c r="AN496" s="450"/>
      <c r="AO496" s="450"/>
      <c r="AP496" s="451"/>
      <c r="AQ496" s="451"/>
      <c r="AR496" s="450"/>
      <c r="AS496" s="453"/>
      <c r="AT496" s="453"/>
      <c r="AU496" s="454"/>
      <c r="AV496" s="455"/>
      <c r="AW496" s="456"/>
      <c r="AX496" s="456"/>
      <c r="AY496" s="455"/>
      <c r="AZ496" s="456"/>
      <c r="BA496" s="454"/>
      <c r="BB496" s="454"/>
      <c r="BC496" s="454"/>
      <c r="BD496" s="454"/>
      <c r="BE496" s="454"/>
      <c r="BF496" s="454"/>
      <c r="BG496" s="455"/>
      <c r="BH496" s="455"/>
      <c r="BI496" s="455"/>
      <c r="BJ496" s="455"/>
      <c r="BK496" s="455"/>
      <c r="BL496" s="455"/>
      <c r="BM496" s="455"/>
      <c r="BN496" s="455"/>
      <c r="BO496" s="455"/>
    </row>
    <row r="497" spans="1:67" ht="19.5" customHeight="1">
      <c r="A497" s="450"/>
      <c r="B497" s="450"/>
      <c r="C497" s="450"/>
      <c r="D497" s="450"/>
      <c r="E497" s="450"/>
      <c r="F497" s="450"/>
      <c r="G497" s="451"/>
      <c r="H497" s="450"/>
      <c r="I497" s="450"/>
      <c r="J497" s="451"/>
      <c r="K497" s="450"/>
      <c r="L497" s="451"/>
      <c r="M497" s="450"/>
      <c r="N497" s="451"/>
      <c r="O497" s="450"/>
      <c r="P497" s="451"/>
      <c r="Q497" s="452"/>
      <c r="R497" s="452"/>
      <c r="S497" s="452"/>
      <c r="T497" s="452"/>
      <c r="U497" s="450"/>
      <c r="V497" s="450"/>
      <c r="W497" s="451"/>
      <c r="X497" s="452"/>
      <c r="Y497" s="450"/>
      <c r="Z497" s="451"/>
      <c r="AA497" s="451"/>
      <c r="AB497" s="450"/>
      <c r="AC497" s="450"/>
      <c r="AD497" s="450"/>
      <c r="AE497" s="450"/>
      <c r="AF497" s="451"/>
      <c r="AG497" s="451"/>
      <c r="AH497" s="452"/>
      <c r="AI497" s="452"/>
      <c r="AJ497" s="452"/>
      <c r="AK497" s="452"/>
      <c r="AL497" s="452"/>
      <c r="AM497" s="452"/>
      <c r="AN497" s="450"/>
      <c r="AO497" s="450"/>
      <c r="AP497" s="451"/>
      <c r="AQ497" s="451"/>
      <c r="AR497" s="450"/>
      <c r="AS497" s="453"/>
      <c r="AT497" s="453"/>
      <c r="AU497" s="454"/>
      <c r="AV497" s="455"/>
      <c r="AW497" s="456"/>
      <c r="AX497" s="456"/>
      <c r="AY497" s="455"/>
      <c r="AZ497" s="456"/>
      <c r="BA497" s="454"/>
      <c r="BB497" s="454"/>
      <c r="BC497" s="454"/>
      <c r="BD497" s="454"/>
      <c r="BE497" s="454"/>
      <c r="BF497" s="454"/>
      <c r="BG497" s="455"/>
      <c r="BH497" s="455"/>
      <c r="BI497" s="455"/>
      <c r="BJ497" s="455"/>
      <c r="BK497" s="455"/>
      <c r="BL497" s="455"/>
      <c r="BM497" s="455"/>
      <c r="BN497" s="455"/>
      <c r="BO497" s="455"/>
    </row>
    <row r="498" spans="1:67" ht="19.5" customHeight="1">
      <c r="A498" s="450"/>
      <c r="B498" s="450"/>
      <c r="C498" s="450"/>
      <c r="D498" s="450"/>
      <c r="E498" s="450"/>
      <c r="F498" s="450"/>
      <c r="G498" s="451"/>
      <c r="H498" s="450"/>
      <c r="I498" s="450"/>
      <c r="J498" s="451"/>
      <c r="K498" s="450"/>
      <c r="L498" s="451"/>
      <c r="M498" s="450"/>
      <c r="N498" s="451"/>
      <c r="O498" s="450"/>
      <c r="P498" s="451"/>
      <c r="Q498" s="452"/>
      <c r="R498" s="452"/>
      <c r="S498" s="452"/>
      <c r="T498" s="452"/>
      <c r="U498" s="450"/>
      <c r="V498" s="450"/>
      <c r="W498" s="451"/>
      <c r="X498" s="452"/>
      <c r="Y498" s="450"/>
      <c r="Z498" s="451"/>
      <c r="AA498" s="451"/>
      <c r="AB498" s="450"/>
      <c r="AC498" s="450"/>
      <c r="AD498" s="450"/>
      <c r="AE498" s="450"/>
      <c r="AF498" s="451"/>
      <c r="AG498" s="451"/>
      <c r="AH498" s="452"/>
      <c r="AI498" s="452"/>
      <c r="AJ498" s="452"/>
      <c r="AK498" s="452"/>
      <c r="AL498" s="452"/>
      <c r="AM498" s="452"/>
      <c r="AN498" s="450"/>
      <c r="AO498" s="450"/>
      <c r="AP498" s="451"/>
      <c r="AQ498" s="451"/>
      <c r="AR498" s="450"/>
      <c r="AS498" s="453"/>
      <c r="AT498" s="453"/>
      <c r="AU498" s="454"/>
      <c r="AV498" s="455"/>
      <c r="AW498" s="456"/>
      <c r="AX498" s="456"/>
      <c r="AY498" s="455"/>
      <c r="AZ498" s="456"/>
      <c r="BA498" s="454"/>
      <c r="BB498" s="454"/>
      <c r="BC498" s="454"/>
      <c r="BD498" s="454"/>
      <c r="BE498" s="454"/>
      <c r="BF498" s="454"/>
      <c r="BG498" s="455"/>
      <c r="BH498" s="455"/>
      <c r="BI498" s="455"/>
      <c r="BJ498" s="455"/>
      <c r="BK498" s="455"/>
      <c r="BL498" s="455"/>
      <c r="BM498" s="455"/>
      <c r="BN498" s="455"/>
      <c r="BO498" s="455"/>
    </row>
    <row r="499" spans="1:67" ht="19.5" customHeight="1">
      <c r="A499" s="450"/>
      <c r="B499" s="450"/>
      <c r="C499" s="450"/>
      <c r="D499" s="450"/>
      <c r="E499" s="450"/>
      <c r="F499" s="450"/>
      <c r="G499" s="451"/>
      <c r="H499" s="450"/>
      <c r="I499" s="450"/>
      <c r="J499" s="451"/>
      <c r="K499" s="450"/>
      <c r="L499" s="451"/>
      <c r="M499" s="450"/>
      <c r="N499" s="451"/>
      <c r="O499" s="450"/>
      <c r="P499" s="451"/>
      <c r="Q499" s="452"/>
      <c r="R499" s="452"/>
      <c r="S499" s="452"/>
      <c r="T499" s="452"/>
      <c r="U499" s="450"/>
      <c r="V499" s="450"/>
      <c r="W499" s="451"/>
      <c r="X499" s="452"/>
      <c r="Y499" s="450"/>
      <c r="Z499" s="451"/>
      <c r="AA499" s="451"/>
      <c r="AB499" s="450"/>
      <c r="AC499" s="450"/>
      <c r="AD499" s="450"/>
      <c r="AE499" s="450"/>
      <c r="AF499" s="451"/>
      <c r="AG499" s="451"/>
      <c r="AH499" s="452"/>
      <c r="AI499" s="452"/>
      <c r="AJ499" s="452"/>
      <c r="AK499" s="452"/>
      <c r="AL499" s="452"/>
      <c r="AM499" s="452"/>
      <c r="AN499" s="450"/>
      <c r="AO499" s="450"/>
      <c r="AP499" s="451"/>
      <c r="AQ499" s="451"/>
      <c r="AR499" s="450"/>
      <c r="AS499" s="453"/>
      <c r="AT499" s="453"/>
      <c r="AU499" s="454"/>
      <c r="AV499" s="455"/>
      <c r="AW499" s="456"/>
      <c r="AX499" s="456"/>
      <c r="AY499" s="455"/>
      <c r="AZ499" s="456"/>
      <c r="BA499" s="454"/>
      <c r="BB499" s="454"/>
      <c r="BC499" s="454"/>
      <c r="BD499" s="454"/>
      <c r="BE499" s="454"/>
      <c r="BF499" s="454"/>
      <c r="BG499" s="455"/>
      <c r="BH499" s="455"/>
      <c r="BI499" s="455"/>
      <c r="BJ499" s="455"/>
      <c r="BK499" s="455"/>
      <c r="BL499" s="455"/>
      <c r="BM499" s="455"/>
      <c r="BN499" s="455"/>
      <c r="BO499" s="455"/>
    </row>
    <row r="500" spans="1:67" ht="19.5" customHeight="1">
      <c r="A500" s="450"/>
      <c r="B500" s="450"/>
      <c r="C500" s="450"/>
      <c r="D500" s="450"/>
      <c r="E500" s="450"/>
      <c r="F500" s="450"/>
      <c r="G500" s="451"/>
      <c r="H500" s="450"/>
      <c r="I500" s="450"/>
      <c r="J500" s="451"/>
      <c r="K500" s="450"/>
      <c r="L500" s="451"/>
      <c r="M500" s="450"/>
      <c r="N500" s="451"/>
      <c r="O500" s="450"/>
      <c r="P500" s="451"/>
      <c r="Q500" s="452"/>
      <c r="R500" s="452"/>
      <c r="S500" s="452"/>
      <c r="T500" s="452"/>
      <c r="U500" s="450"/>
      <c r="V500" s="450"/>
      <c r="W500" s="451"/>
      <c r="X500" s="452"/>
      <c r="Y500" s="450"/>
      <c r="Z500" s="451"/>
      <c r="AA500" s="451"/>
      <c r="AB500" s="450"/>
      <c r="AC500" s="450"/>
      <c r="AD500" s="450"/>
      <c r="AE500" s="450"/>
      <c r="AF500" s="451"/>
      <c r="AG500" s="451"/>
      <c r="AH500" s="452"/>
      <c r="AI500" s="452"/>
      <c r="AJ500" s="452"/>
      <c r="AK500" s="452"/>
      <c r="AL500" s="452"/>
      <c r="AM500" s="452"/>
      <c r="AN500" s="450"/>
      <c r="AO500" s="450"/>
      <c r="AP500" s="451"/>
      <c r="AQ500" s="451"/>
      <c r="AR500" s="450"/>
      <c r="AS500" s="453"/>
      <c r="AT500" s="453"/>
      <c r="AU500" s="454"/>
      <c r="AV500" s="455"/>
      <c r="AW500" s="456"/>
      <c r="AX500" s="456"/>
      <c r="AY500" s="455"/>
      <c r="AZ500" s="456"/>
      <c r="BA500" s="454"/>
      <c r="BB500" s="454"/>
      <c r="BC500" s="454"/>
      <c r="BD500" s="454"/>
      <c r="BE500" s="454"/>
      <c r="BF500" s="454"/>
      <c r="BG500" s="455"/>
      <c r="BH500" s="455"/>
      <c r="BI500" s="455"/>
      <c r="BJ500" s="455"/>
      <c r="BK500" s="455"/>
      <c r="BL500" s="455"/>
      <c r="BM500" s="455"/>
      <c r="BN500" s="455"/>
      <c r="BO500" s="455"/>
    </row>
    <row r="501" spans="1:67" ht="19.5" customHeight="1">
      <c r="A501" s="450"/>
      <c r="B501" s="450"/>
      <c r="C501" s="450"/>
      <c r="D501" s="450"/>
      <c r="E501" s="450"/>
      <c r="F501" s="450"/>
      <c r="G501" s="451"/>
      <c r="H501" s="450"/>
      <c r="I501" s="450"/>
      <c r="J501" s="451"/>
      <c r="K501" s="450"/>
      <c r="L501" s="451"/>
      <c r="M501" s="450"/>
      <c r="N501" s="451"/>
      <c r="O501" s="450"/>
      <c r="P501" s="451"/>
      <c r="Q501" s="452"/>
      <c r="R501" s="452"/>
      <c r="S501" s="452"/>
      <c r="T501" s="452"/>
      <c r="U501" s="450"/>
      <c r="V501" s="450"/>
      <c r="W501" s="451"/>
      <c r="X501" s="452"/>
      <c r="Y501" s="450"/>
      <c r="Z501" s="451"/>
      <c r="AA501" s="451"/>
      <c r="AB501" s="450"/>
      <c r="AC501" s="450"/>
      <c r="AD501" s="450"/>
      <c r="AE501" s="450"/>
      <c r="AF501" s="451"/>
      <c r="AG501" s="451"/>
      <c r="AH501" s="452"/>
      <c r="AI501" s="452"/>
      <c r="AJ501" s="452"/>
      <c r="AK501" s="452"/>
      <c r="AL501" s="452"/>
      <c r="AM501" s="452"/>
      <c r="AN501" s="450"/>
      <c r="AO501" s="450"/>
      <c r="AP501" s="451"/>
      <c r="AQ501" s="451"/>
      <c r="AR501" s="450"/>
      <c r="AS501" s="453"/>
      <c r="AT501" s="453"/>
      <c r="AU501" s="454"/>
      <c r="AV501" s="455"/>
      <c r="AW501" s="456"/>
      <c r="AX501" s="456"/>
      <c r="AY501" s="455"/>
      <c r="AZ501" s="456"/>
      <c r="BA501" s="454"/>
      <c r="BB501" s="454"/>
      <c r="BC501" s="454"/>
      <c r="BD501" s="454"/>
      <c r="BE501" s="454"/>
      <c r="BF501" s="454"/>
      <c r="BG501" s="455"/>
      <c r="BH501" s="455"/>
      <c r="BI501" s="455"/>
      <c r="BJ501" s="455"/>
      <c r="BK501" s="455"/>
      <c r="BL501" s="455"/>
      <c r="BM501" s="455"/>
      <c r="BN501" s="455"/>
      <c r="BO501" s="455"/>
    </row>
    <row r="502" spans="1:67" ht="19.5" customHeight="1">
      <c r="A502" s="450"/>
      <c r="B502" s="450"/>
      <c r="C502" s="450"/>
      <c r="D502" s="450"/>
      <c r="E502" s="450"/>
      <c r="F502" s="450"/>
      <c r="G502" s="451"/>
      <c r="H502" s="450"/>
      <c r="I502" s="450"/>
      <c r="J502" s="451"/>
      <c r="K502" s="450"/>
      <c r="L502" s="451"/>
      <c r="M502" s="450"/>
      <c r="N502" s="451"/>
      <c r="O502" s="450"/>
      <c r="P502" s="451"/>
      <c r="Q502" s="452"/>
      <c r="R502" s="452"/>
      <c r="S502" s="452"/>
      <c r="T502" s="452"/>
      <c r="U502" s="450"/>
      <c r="V502" s="450"/>
      <c r="W502" s="451"/>
      <c r="X502" s="452"/>
      <c r="Y502" s="450"/>
      <c r="Z502" s="451"/>
      <c r="AA502" s="451"/>
      <c r="AB502" s="450"/>
      <c r="AC502" s="450"/>
      <c r="AD502" s="450"/>
      <c r="AE502" s="450"/>
      <c r="AF502" s="451"/>
      <c r="AG502" s="451"/>
      <c r="AH502" s="452"/>
      <c r="AI502" s="452"/>
      <c r="AJ502" s="452"/>
      <c r="AK502" s="452"/>
      <c r="AL502" s="452"/>
      <c r="AM502" s="452"/>
      <c r="AN502" s="450"/>
      <c r="AO502" s="450"/>
      <c r="AP502" s="451"/>
      <c r="AQ502" s="451"/>
      <c r="AR502" s="450"/>
      <c r="AS502" s="453"/>
      <c r="AT502" s="453"/>
      <c r="AU502" s="454"/>
      <c r="AV502" s="455"/>
      <c r="AW502" s="456"/>
      <c r="AX502" s="456"/>
      <c r="AY502" s="455"/>
      <c r="AZ502" s="456"/>
      <c r="BA502" s="454"/>
      <c r="BB502" s="454"/>
      <c r="BC502" s="454"/>
      <c r="BD502" s="454"/>
      <c r="BE502" s="454"/>
      <c r="BF502" s="454"/>
      <c r="BG502" s="455"/>
      <c r="BH502" s="455"/>
      <c r="BI502" s="455"/>
      <c r="BJ502" s="455"/>
      <c r="BK502" s="455"/>
      <c r="BL502" s="455"/>
      <c r="BM502" s="455"/>
      <c r="BN502" s="455"/>
      <c r="BO502" s="455"/>
    </row>
    <row r="503" spans="1:67" ht="19.5" customHeight="1">
      <c r="A503" s="450"/>
      <c r="B503" s="450"/>
      <c r="C503" s="450"/>
      <c r="D503" s="450"/>
      <c r="E503" s="450"/>
      <c r="F503" s="450"/>
      <c r="G503" s="451"/>
      <c r="H503" s="450"/>
      <c r="I503" s="450"/>
      <c r="J503" s="451"/>
      <c r="K503" s="450"/>
      <c r="L503" s="451"/>
      <c r="M503" s="450"/>
      <c r="N503" s="451"/>
      <c r="O503" s="450"/>
      <c r="P503" s="451"/>
      <c r="Q503" s="452"/>
      <c r="R503" s="452"/>
      <c r="S503" s="452"/>
      <c r="T503" s="452"/>
      <c r="U503" s="450"/>
      <c r="V503" s="450"/>
      <c r="W503" s="451"/>
      <c r="X503" s="452"/>
      <c r="Y503" s="450"/>
      <c r="Z503" s="451"/>
      <c r="AA503" s="451"/>
      <c r="AB503" s="450"/>
      <c r="AC503" s="450"/>
      <c r="AD503" s="450"/>
      <c r="AE503" s="450"/>
      <c r="AF503" s="451"/>
      <c r="AG503" s="451"/>
      <c r="AH503" s="452"/>
      <c r="AI503" s="452"/>
      <c r="AJ503" s="452"/>
      <c r="AK503" s="452"/>
      <c r="AL503" s="452"/>
      <c r="AM503" s="452"/>
      <c r="AN503" s="450"/>
      <c r="AO503" s="450"/>
      <c r="AP503" s="451"/>
      <c r="AQ503" s="451"/>
      <c r="AR503" s="450"/>
      <c r="AS503" s="453"/>
      <c r="AT503" s="453"/>
      <c r="AU503" s="454"/>
      <c r="AV503" s="455"/>
      <c r="AW503" s="456"/>
      <c r="AX503" s="456"/>
      <c r="AY503" s="455"/>
      <c r="AZ503" s="456"/>
      <c r="BA503" s="454"/>
      <c r="BB503" s="454"/>
      <c r="BC503" s="454"/>
      <c r="BD503" s="454"/>
      <c r="BE503" s="454"/>
      <c r="BF503" s="454"/>
      <c r="BG503" s="455"/>
      <c r="BH503" s="455"/>
      <c r="BI503" s="455"/>
      <c r="BJ503" s="455"/>
      <c r="BK503" s="455"/>
      <c r="BL503" s="455"/>
      <c r="BM503" s="455"/>
      <c r="BN503" s="455"/>
      <c r="BO503" s="455"/>
    </row>
    <row r="504" spans="1:67" ht="19.5" customHeight="1">
      <c r="A504" s="450"/>
      <c r="B504" s="450"/>
      <c r="C504" s="450"/>
      <c r="D504" s="450"/>
      <c r="E504" s="450"/>
      <c r="F504" s="450"/>
      <c r="G504" s="451"/>
      <c r="H504" s="450"/>
      <c r="I504" s="450"/>
      <c r="J504" s="451"/>
      <c r="K504" s="450"/>
      <c r="L504" s="451"/>
      <c r="M504" s="450"/>
      <c r="N504" s="451"/>
      <c r="O504" s="450"/>
      <c r="P504" s="451"/>
      <c r="Q504" s="452"/>
      <c r="R504" s="452"/>
      <c r="S504" s="452"/>
      <c r="T504" s="452"/>
      <c r="U504" s="450"/>
      <c r="V504" s="450"/>
      <c r="W504" s="451"/>
      <c r="X504" s="452"/>
      <c r="Y504" s="450"/>
      <c r="Z504" s="451"/>
      <c r="AA504" s="451"/>
      <c r="AB504" s="450"/>
      <c r="AC504" s="450"/>
      <c r="AD504" s="450"/>
      <c r="AE504" s="450"/>
      <c r="AF504" s="451"/>
      <c r="AG504" s="451"/>
      <c r="AH504" s="452"/>
      <c r="AI504" s="452"/>
      <c r="AJ504" s="452"/>
      <c r="AK504" s="452"/>
      <c r="AL504" s="452"/>
      <c r="AM504" s="452"/>
      <c r="AN504" s="450"/>
      <c r="AO504" s="450"/>
      <c r="AP504" s="451"/>
      <c r="AQ504" s="451"/>
      <c r="AR504" s="450"/>
      <c r="AS504" s="453"/>
      <c r="AT504" s="453"/>
      <c r="AU504" s="454"/>
      <c r="AV504" s="455"/>
      <c r="AW504" s="456"/>
      <c r="AX504" s="456"/>
      <c r="AY504" s="455"/>
      <c r="AZ504" s="456"/>
      <c r="BA504" s="454"/>
      <c r="BB504" s="454"/>
      <c r="BC504" s="454"/>
      <c r="BD504" s="454"/>
      <c r="BE504" s="454"/>
      <c r="BF504" s="454"/>
      <c r="BG504" s="455"/>
      <c r="BH504" s="455"/>
      <c r="BI504" s="455"/>
      <c r="BJ504" s="455"/>
      <c r="BK504" s="455"/>
      <c r="BL504" s="455"/>
      <c r="BM504" s="455"/>
      <c r="BN504" s="455"/>
      <c r="BO504" s="455"/>
    </row>
    <row r="505" spans="1:67" ht="19.5" customHeight="1">
      <c r="A505" s="450"/>
      <c r="B505" s="450"/>
      <c r="C505" s="450"/>
      <c r="D505" s="450"/>
      <c r="E505" s="450"/>
      <c r="F505" s="450"/>
      <c r="G505" s="451"/>
      <c r="H505" s="450"/>
      <c r="I505" s="450"/>
      <c r="J505" s="451"/>
      <c r="K505" s="450"/>
      <c r="L505" s="451"/>
      <c r="M505" s="450"/>
      <c r="N505" s="451"/>
      <c r="O505" s="450"/>
      <c r="P505" s="451"/>
      <c r="Q505" s="452"/>
      <c r="R505" s="452"/>
      <c r="S505" s="452"/>
      <c r="T505" s="452"/>
      <c r="U505" s="450"/>
      <c r="V505" s="450"/>
      <c r="W505" s="451"/>
      <c r="X505" s="452"/>
      <c r="Y505" s="450"/>
      <c r="Z505" s="451"/>
      <c r="AA505" s="451"/>
      <c r="AB505" s="450"/>
      <c r="AC505" s="450"/>
      <c r="AD505" s="450"/>
      <c r="AE505" s="450"/>
      <c r="AF505" s="451"/>
      <c r="AG505" s="451"/>
      <c r="AH505" s="452"/>
      <c r="AI505" s="452"/>
      <c r="AJ505" s="452"/>
      <c r="AK505" s="452"/>
      <c r="AL505" s="452"/>
      <c r="AM505" s="452"/>
      <c r="AN505" s="450"/>
      <c r="AO505" s="450"/>
      <c r="AP505" s="451"/>
      <c r="AQ505" s="451"/>
      <c r="AR505" s="450"/>
      <c r="AS505" s="453"/>
      <c r="AT505" s="453"/>
      <c r="AU505" s="454"/>
      <c r="AV505" s="455"/>
      <c r="AW505" s="456"/>
      <c r="AX505" s="456"/>
      <c r="AY505" s="455"/>
      <c r="AZ505" s="456"/>
      <c r="BA505" s="454"/>
      <c r="BB505" s="454"/>
      <c r="BC505" s="454"/>
      <c r="BD505" s="454"/>
      <c r="BE505" s="454"/>
      <c r="BF505" s="454"/>
      <c r="BG505" s="455"/>
      <c r="BH505" s="455"/>
      <c r="BI505" s="455"/>
      <c r="BJ505" s="455"/>
      <c r="BK505" s="455"/>
      <c r="BL505" s="455"/>
      <c r="BM505" s="455"/>
      <c r="BN505" s="455"/>
      <c r="BO505" s="455"/>
    </row>
    <row r="506" spans="1:67" ht="19.5" customHeight="1">
      <c r="A506" s="450"/>
      <c r="B506" s="450"/>
      <c r="C506" s="450"/>
      <c r="D506" s="450"/>
      <c r="E506" s="450"/>
      <c r="F506" s="450"/>
      <c r="G506" s="451"/>
      <c r="H506" s="450"/>
      <c r="I506" s="450"/>
      <c r="J506" s="451"/>
      <c r="K506" s="450"/>
      <c r="L506" s="451"/>
      <c r="M506" s="450"/>
      <c r="N506" s="451"/>
      <c r="O506" s="450"/>
      <c r="P506" s="451"/>
      <c r="Q506" s="452"/>
      <c r="R506" s="452"/>
      <c r="S506" s="452"/>
      <c r="T506" s="452"/>
      <c r="U506" s="450"/>
      <c r="V506" s="450"/>
      <c r="W506" s="451"/>
      <c r="X506" s="452"/>
      <c r="Y506" s="450"/>
      <c r="Z506" s="451"/>
      <c r="AA506" s="451"/>
      <c r="AB506" s="450"/>
      <c r="AC506" s="450"/>
      <c r="AD506" s="450"/>
      <c r="AE506" s="450"/>
      <c r="AF506" s="451"/>
      <c r="AG506" s="451"/>
      <c r="AH506" s="452"/>
      <c r="AI506" s="452"/>
      <c r="AJ506" s="452"/>
      <c r="AK506" s="452"/>
      <c r="AL506" s="452"/>
      <c r="AM506" s="452"/>
      <c r="AN506" s="450"/>
      <c r="AO506" s="450"/>
      <c r="AP506" s="451"/>
      <c r="AQ506" s="451"/>
      <c r="AR506" s="450"/>
      <c r="AS506" s="453"/>
      <c r="AT506" s="453"/>
      <c r="AU506" s="454"/>
      <c r="AV506" s="455"/>
      <c r="AW506" s="456"/>
      <c r="AX506" s="456"/>
      <c r="AY506" s="455"/>
      <c r="AZ506" s="456"/>
      <c r="BA506" s="454"/>
      <c r="BB506" s="454"/>
      <c r="BC506" s="454"/>
      <c r="BD506" s="454"/>
      <c r="BE506" s="454"/>
      <c r="BF506" s="454"/>
      <c r="BG506" s="455"/>
      <c r="BH506" s="455"/>
      <c r="BI506" s="455"/>
      <c r="BJ506" s="455"/>
      <c r="BK506" s="455"/>
      <c r="BL506" s="455"/>
      <c r="BM506" s="455"/>
      <c r="BN506" s="455"/>
      <c r="BO506" s="455"/>
    </row>
    <row r="507" spans="1:67" ht="19.5" customHeight="1">
      <c r="A507" s="450"/>
      <c r="B507" s="450"/>
      <c r="C507" s="450"/>
      <c r="D507" s="450"/>
      <c r="E507" s="450"/>
      <c r="F507" s="450"/>
      <c r="G507" s="451"/>
      <c r="H507" s="450"/>
      <c r="I507" s="450"/>
      <c r="J507" s="451"/>
      <c r="K507" s="450"/>
      <c r="L507" s="451"/>
      <c r="M507" s="450"/>
      <c r="N507" s="451"/>
      <c r="O507" s="450"/>
      <c r="P507" s="451"/>
      <c r="Q507" s="452"/>
      <c r="R507" s="452"/>
      <c r="S507" s="452"/>
      <c r="T507" s="452"/>
      <c r="U507" s="450"/>
      <c r="V507" s="450"/>
      <c r="W507" s="451"/>
      <c r="X507" s="452"/>
      <c r="Y507" s="450"/>
      <c r="Z507" s="451"/>
      <c r="AA507" s="451"/>
      <c r="AB507" s="450"/>
      <c r="AC507" s="450"/>
      <c r="AD507" s="450"/>
      <c r="AE507" s="450"/>
      <c r="AF507" s="451"/>
      <c r="AG507" s="451"/>
      <c r="AH507" s="452"/>
      <c r="AI507" s="452"/>
      <c r="AJ507" s="452"/>
      <c r="AK507" s="452"/>
      <c r="AL507" s="452"/>
      <c r="AM507" s="452"/>
      <c r="AN507" s="450"/>
      <c r="AO507" s="450"/>
      <c r="AP507" s="451"/>
      <c r="AQ507" s="451"/>
      <c r="AR507" s="450"/>
      <c r="AS507" s="453"/>
      <c r="AT507" s="453"/>
      <c r="AU507" s="454"/>
      <c r="AV507" s="455"/>
      <c r="AW507" s="456"/>
      <c r="AX507" s="456"/>
      <c r="AY507" s="455"/>
      <c r="AZ507" s="456"/>
      <c r="BA507" s="454"/>
      <c r="BB507" s="454"/>
      <c r="BC507" s="454"/>
      <c r="BD507" s="454"/>
      <c r="BE507" s="454"/>
      <c r="BF507" s="454"/>
      <c r="BG507" s="455"/>
      <c r="BH507" s="455"/>
      <c r="BI507" s="455"/>
      <c r="BJ507" s="455"/>
      <c r="BK507" s="455"/>
      <c r="BL507" s="455"/>
      <c r="BM507" s="455"/>
      <c r="BN507" s="455"/>
      <c r="BO507" s="455"/>
    </row>
    <row r="508" spans="1:67" ht="19.5" customHeight="1">
      <c r="A508" s="450"/>
      <c r="B508" s="450"/>
      <c r="C508" s="450"/>
      <c r="D508" s="450"/>
      <c r="E508" s="450"/>
      <c r="F508" s="450"/>
      <c r="G508" s="451"/>
      <c r="H508" s="450"/>
      <c r="I508" s="450"/>
      <c r="J508" s="451"/>
      <c r="K508" s="450"/>
      <c r="L508" s="451"/>
      <c r="M508" s="450"/>
      <c r="N508" s="451"/>
      <c r="O508" s="450"/>
      <c r="P508" s="451"/>
      <c r="Q508" s="452"/>
      <c r="R508" s="452"/>
      <c r="S508" s="452"/>
      <c r="T508" s="452"/>
      <c r="U508" s="450"/>
      <c r="V508" s="450"/>
      <c r="W508" s="451"/>
      <c r="X508" s="452"/>
      <c r="Y508" s="450"/>
      <c r="Z508" s="451"/>
      <c r="AA508" s="451"/>
      <c r="AB508" s="450"/>
      <c r="AC508" s="450"/>
      <c r="AD508" s="450"/>
      <c r="AE508" s="450"/>
      <c r="AF508" s="451"/>
      <c r="AG508" s="451"/>
      <c r="AH508" s="452"/>
      <c r="AI508" s="452"/>
      <c r="AJ508" s="452"/>
      <c r="AK508" s="452"/>
      <c r="AL508" s="452"/>
      <c r="AM508" s="452"/>
      <c r="AN508" s="450"/>
      <c r="AO508" s="450"/>
      <c r="AP508" s="451"/>
      <c r="AQ508" s="451"/>
      <c r="AR508" s="450"/>
      <c r="AS508" s="453"/>
      <c r="AT508" s="453"/>
      <c r="AU508" s="454"/>
      <c r="AV508" s="455"/>
      <c r="AW508" s="456"/>
      <c r="AX508" s="456"/>
      <c r="AY508" s="455"/>
      <c r="AZ508" s="456"/>
      <c r="BA508" s="454"/>
      <c r="BB508" s="454"/>
      <c r="BC508" s="454"/>
      <c r="BD508" s="454"/>
      <c r="BE508" s="454"/>
      <c r="BF508" s="454"/>
      <c r="BG508" s="455"/>
      <c r="BH508" s="455"/>
      <c r="BI508" s="455"/>
      <c r="BJ508" s="455"/>
      <c r="BK508" s="455"/>
      <c r="BL508" s="455"/>
      <c r="BM508" s="455"/>
      <c r="BN508" s="455"/>
      <c r="BO508" s="455"/>
    </row>
    <row r="509" spans="1:67" ht="19.5" customHeight="1">
      <c r="A509" s="450"/>
      <c r="B509" s="450"/>
      <c r="C509" s="450"/>
      <c r="D509" s="450"/>
      <c r="E509" s="450"/>
      <c r="F509" s="450"/>
      <c r="G509" s="451"/>
      <c r="H509" s="450"/>
      <c r="I509" s="450"/>
      <c r="J509" s="451"/>
      <c r="K509" s="450"/>
      <c r="L509" s="451"/>
      <c r="M509" s="450"/>
      <c r="N509" s="451"/>
      <c r="O509" s="450"/>
      <c r="P509" s="451"/>
      <c r="Q509" s="452"/>
      <c r="R509" s="452"/>
      <c r="S509" s="452"/>
      <c r="T509" s="452"/>
      <c r="U509" s="450"/>
      <c r="V509" s="450"/>
      <c r="W509" s="451"/>
      <c r="X509" s="452"/>
      <c r="Y509" s="450"/>
      <c r="Z509" s="451"/>
      <c r="AA509" s="451"/>
      <c r="AB509" s="450"/>
      <c r="AC509" s="450"/>
      <c r="AD509" s="450"/>
      <c r="AE509" s="450"/>
      <c r="AF509" s="451"/>
      <c r="AG509" s="451"/>
      <c r="AH509" s="452"/>
      <c r="AI509" s="452"/>
      <c r="AJ509" s="452"/>
      <c r="AK509" s="452"/>
      <c r="AL509" s="452"/>
      <c r="AM509" s="452"/>
      <c r="AN509" s="450"/>
      <c r="AO509" s="450"/>
      <c r="AP509" s="451"/>
      <c r="AQ509" s="451"/>
      <c r="AR509" s="450"/>
      <c r="AS509" s="453"/>
      <c r="AT509" s="453"/>
      <c r="AU509" s="454"/>
      <c r="AV509" s="455"/>
      <c r="AW509" s="456"/>
      <c r="AX509" s="456"/>
      <c r="AY509" s="455"/>
      <c r="AZ509" s="456"/>
      <c r="BA509" s="454"/>
      <c r="BB509" s="454"/>
      <c r="BC509" s="454"/>
      <c r="BD509" s="454"/>
      <c r="BE509" s="454"/>
      <c r="BF509" s="454"/>
      <c r="BG509" s="455"/>
      <c r="BH509" s="455"/>
      <c r="BI509" s="455"/>
      <c r="BJ509" s="455"/>
      <c r="BK509" s="455"/>
      <c r="BL509" s="455"/>
      <c r="BM509" s="455"/>
      <c r="BN509" s="455"/>
      <c r="BO509" s="455"/>
    </row>
    <row r="510" spans="1:67" ht="19.5" customHeight="1">
      <c r="A510" s="450"/>
      <c r="B510" s="450"/>
      <c r="C510" s="450"/>
      <c r="D510" s="450"/>
      <c r="E510" s="450"/>
      <c r="F510" s="450"/>
      <c r="G510" s="451"/>
      <c r="H510" s="450"/>
      <c r="I510" s="450"/>
      <c r="J510" s="451"/>
      <c r="K510" s="450"/>
      <c r="L510" s="451"/>
      <c r="M510" s="450"/>
      <c r="N510" s="451"/>
      <c r="O510" s="450"/>
      <c r="P510" s="451"/>
      <c r="Q510" s="452"/>
      <c r="R510" s="452"/>
      <c r="S510" s="452"/>
      <c r="T510" s="452"/>
      <c r="U510" s="450"/>
      <c r="V510" s="450"/>
      <c r="W510" s="451"/>
      <c r="X510" s="452"/>
      <c r="Y510" s="450"/>
      <c r="Z510" s="451"/>
      <c r="AA510" s="451"/>
      <c r="AB510" s="450"/>
      <c r="AC510" s="450"/>
      <c r="AD510" s="450"/>
      <c r="AE510" s="450"/>
      <c r="AF510" s="451"/>
      <c r="AG510" s="451"/>
      <c r="AH510" s="452"/>
      <c r="AI510" s="452"/>
      <c r="AJ510" s="452"/>
      <c r="AK510" s="452"/>
      <c r="AL510" s="452"/>
      <c r="AM510" s="452"/>
      <c r="AN510" s="450"/>
      <c r="AO510" s="450"/>
      <c r="AP510" s="451"/>
      <c r="AQ510" s="451"/>
      <c r="AR510" s="450"/>
      <c r="AS510" s="453"/>
      <c r="AT510" s="453"/>
      <c r="AU510" s="454"/>
      <c r="AV510" s="455"/>
      <c r="AW510" s="456"/>
      <c r="AX510" s="456"/>
      <c r="AY510" s="455"/>
      <c r="AZ510" s="456"/>
      <c r="BA510" s="454"/>
      <c r="BB510" s="454"/>
      <c r="BC510" s="454"/>
      <c r="BD510" s="454"/>
      <c r="BE510" s="454"/>
      <c r="BF510" s="454"/>
      <c r="BG510" s="455"/>
      <c r="BH510" s="455"/>
      <c r="BI510" s="455"/>
      <c r="BJ510" s="455"/>
      <c r="BK510" s="455"/>
      <c r="BL510" s="455"/>
      <c r="BM510" s="455"/>
      <c r="BN510" s="455"/>
      <c r="BO510" s="455"/>
    </row>
    <row r="511" spans="1:67" ht="19.5" customHeight="1">
      <c r="A511" s="450"/>
      <c r="B511" s="450"/>
      <c r="C511" s="450"/>
      <c r="D511" s="450"/>
      <c r="E511" s="450"/>
      <c r="F511" s="450"/>
      <c r="G511" s="451"/>
      <c r="H511" s="450"/>
      <c r="I511" s="450"/>
      <c r="J511" s="451"/>
      <c r="K511" s="450"/>
      <c r="L511" s="451"/>
      <c r="M511" s="450"/>
      <c r="N511" s="451"/>
      <c r="O511" s="450"/>
      <c r="P511" s="451"/>
      <c r="Q511" s="452"/>
      <c r="R511" s="452"/>
      <c r="S511" s="452"/>
      <c r="T511" s="452"/>
      <c r="U511" s="450"/>
      <c r="V511" s="450"/>
      <c r="W511" s="451"/>
      <c r="X511" s="452"/>
      <c r="Y511" s="450"/>
      <c r="Z511" s="451"/>
      <c r="AA511" s="451"/>
      <c r="AB511" s="450"/>
      <c r="AC511" s="450"/>
      <c r="AD511" s="450"/>
      <c r="AE511" s="450"/>
      <c r="AF511" s="451"/>
      <c r="AG511" s="451"/>
      <c r="AH511" s="452"/>
      <c r="AI511" s="452"/>
      <c r="AJ511" s="452"/>
      <c r="AK511" s="452"/>
      <c r="AL511" s="452"/>
      <c r="AM511" s="452"/>
      <c r="AN511" s="450"/>
      <c r="AO511" s="450"/>
      <c r="AP511" s="451"/>
      <c r="AQ511" s="451"/>
      <c r="AR511" s="450"/>
      <c r="AS511" s="453"/>
      <c r="AT511" s="453"/>
      <c r="AU511" s="454"/>
      <c r="AV511" s="455"/>
      <c r="AW511" s="456"/>
      <c r="AX511" s="456"/>
      <c r="AY511" s="455"/>
      <c r="AZ511" s="456"/>
      <c r="BA511" s="454"/>
      <c r="BB511" s="454"/>
      <c r="BC511" s="454"/>
      <c r="BD511" s="454"/>
      <c r="BE511" s="454"/>
      <c r="BF511" s="454"/>
      <c r="BG511" s="455"/>
      <c r="BH511" s="455"/>
      <c r="BI511" s="455"/>
      <c r="BJ511" s="455"/>
      <c r="BK511" s="455"/>
      <c r="BL511" s="455"/>
      <c r="BM511" s="455"/>
      <c r="BN511" s="455"/>
      <c r="BO511" s="455"/>
    </row>
    <row r="512" spans="1:67" ht="19.5" customHeight="1">
      <c r="A512" s="450"/>
      <c r="B512" s="450"/>
      <c r="C512" s="450"/>
      <c r="D512" s="450"/>
      <c r="E512" s="450"/>
      <c r="F512" s="450"/>
      <c r="G512" s="451"/>
      <c r="H512" s="450"/>
      <c r="I512" s="450"/>
      <c r="J512" s="451"/>
      <c r="K512" s="450"/>
      <c r="L512" s="451"/>
      <c r="M512" s="450"/>
      <c r="N512" s="451"/>
      <c r="O512" s="450"/>
      <c r="P512" s="451"/>
      <c r="Q512" s="452"/>
      <c r="R512" s="452"/>
      <c r="S512" s="452"/>
      <c r="T512" s="452"/>
      <c r="U512" s="450"/>
      <c r="V512" s="450"/>
      <c r="W512" s="451"/>
      <c r="X512" s="452"/>
      <c r="Y512" s="450"/>
      <c r="Z512" s="451"/>
      <c r="AA512" s="451"/>
      <c r="AB512" s="450"/>
      <c r="AC512" s="450"/>
      <c r="AD512" s="450"/>
      <c r="AE512" s="450"/>
      <c r="AF512" s="451"/>
      <c r="AG512" s="451"/>
      <c r="AH512" s="452"/>
      <c r="AI512" s="452"/>
      <c r="AJ512" s="452"/>
      <c r="AK512" s="452"/>
      <c r="AL512" s="452"/>
      <c r="AM512" s="452"/>
      <c r="AN512" s="450"/>
      <c r="AO512" s="450"/>
      <c r="AP512" s="451"/>
      <c r="AQ512" s="451"/>
      <c r="AR512" s="450"/>
      <c r="AS512" s="453"/>
      <c r="AT512" s="453"/>
      <c r="AU512" s="454"/>
      <c r="AV512" s="455"/>
      <c r="AW512" s="456"/>
      <c r="AX512" s="456"/>
      <c r="AY512" s="455"/>
      <c r="AZ512" s="456"/>
      <c r="BA512" s="454"/>
      <c r="BB512" s="454"/>
      <c r="BC512" s="454"/>
      <c r="BD512" s="454"/>
      <c r="BE512" s="454"/>
      <c r="BF512" s="454"/>
      <c r="BG512" s="455"/>
      <c r="BH512" s="455"/>
      <c r="BI512" s="455"/>
      <c r="BJ512" s="455"/>
      <c r="BK512" s="455"/>
      <c r="BL512" s="455"/>
      <c r="BM512" s="455"/>
      <c r="BN512" s="455"/>
      <c r="BO512" s="455"/>
    </row>
    <row r="513" spans="1:67" ht="19.5" customHeight="1">
      <c r="A513" s="450"/>
      <c r="B513" s="450"/>
      <c r="C513" s="450"/>
      <c r="D513" s="450"/>
      <c r="E513" s="450"/>
      <c r="F513" s="450"/>
      <c r="G513" s="451"/>
      <c r="H513" s="450"/>
      <c r="I513" s="450"/>
      <c r="J513" s="451"/>
      <c r="K513" s="450"/>
      <c r="L513" s="451"/>
      <c r="M513" s="450"/>
      <c r="N513" s="451"/>
      <c r="O513" s="450"/>
      <c r="P513" s="451"/>
      <c r="Q513" s="452"/>
      <c r="R513" s="452"/>
      <c r="S513" s="452"/>
      <c r="T513" s="452"/>
      <c r="U513" s="450"/>
      <c r="V513" s="450"/>
      <c r="W513" s="451"/>
      <c r="X513" s="452"/>
      <c r="Y513" s="450"/>
      <c r="Z513" s="451"/>
      <c r="AA513" s="451"/>
      <c r="AB513" s="450"/>
      <c r="AC513" s="450"/>
      <c r="AD513" s="450"/>
      <c r="AE513" s="450"/>
      <c r="AF513" s="451"/>
      <c r="AG513" s="451"/>
      <c r="AH513" s="452"/>
      <c r="AI513" s="452"/>
      <c r="AJ513" s="452"/>
      <c r="AK513" s="452"/>
      <c r="AL513" s="452"/>
      <c r="AM513" s="452"/>
      <c r="AN513" s="450"/>
      <c r="AO513" s="450"/>
      <c r="AP513" s="451"/>
      <c r="AQ513" s="451"/>
      <c r="AR513" s="450"/>
      <c r="AS513" s="453"/>
      <c r="AT513" s="453"/>
      <c r="AU513" s="454"/>
      <c r="AV513" s="455"/>
      <c r="AW513" s="456"/>
      <c r="AX513" s="456"/>
      <c r="AY513" s="455"/>
      <c r="AZ513" s="456"/>
      <c r="BA513" s="454"/>
      <c r="BB513" s="454"/>
      <c r="BC513" s="454"/>
      <c r="BD513" s="454"/>
      <c r="BE513" s="454"/>
      <c r="BF513" s="454"/>
      <c r="BG513" s="455"/>
      <c r="BH513" s="455"/>
      <c r="BI513" s="455"/>
      <c r="BJ513" s="455"/>
      <c r="BK513" s="455"/>
      <c r="BL513" s="455"/>
      <c r="BM513" s="455"/>
      <c r="BN513" s="455"/>
      <c r="BO513" s="455"/>
    </row>
    <row r="514" spans="1:67" ht="19.5" customHeight="1">
      <c r="A514" s="450"/>
      <c r="B514" s="450"/>
      <c r="C514" s="450"/>
      <c r="D514" s="450"/>
      <c r="E514" s="450"/>
      <c r="F514" s="450"/>
      <c r="G514" s="451"/>
      <c r="H514" s="450"/>
      <c r="I514" s="450"/>
      <c r="J514" s="451"/>
      <c r="K514" s="450"/>
      <c r="L514" s="451"/>
      <c r="M514" s="450"/>
      <c r="N514" s="451"/>
      <c r="O514" s="450"/>
      <c r="P514" s="451"/>
      <c r="Q514" s="452"/>
      <c r="R514" s="452"/>
      <c r="S514" s="452"/>
      <c r="T514" s="452"/>
      <c r="U514" s="450"/>
      <c r="V514" s="450"/>
      <c r="W514" s="451"/>
      <c r="X514" s="452"/>
      <c r="Y514" s="450"/>
      <c r="Z514" s="451"/>
      <c r="AA514" s="451"/>
      <c r="AB514" s="450"/>
      <c r="AC514" s="450"/>
      <c r="AD514" s="450"/>
      <c r="AE514" s="450"/>
      <c r="AF514" s="451"/>
      <c r="AG514" s="451"/>
      <c r="AH514" s="452"/>
      <c r="AI514" s="452"/>
      <c r="AJ514" s="452"/>
      <c r="AK514" s="452"/>
      <c r="AL514" s="452"/>
      <c r="AM514" s="452"/>
      <c r="AN514" s="450"/>
      <c r="AO514" s="450"/>
      <c r="AP514" s="451"/>
      <c r="AQ514" s="451"/>
      <c r="AR514" s="450"/>
      <c r="AS514" s="453"/>
      <c r="AT514" s="453"/>
      <c r="AU514" s="454"/>
      <c r="AV514" s="455"/>
      <c r="AW514" s="456"/>
      <c r="AX514" s="456"/>
      <c r="AY514" s="455"/>
      <c r="AZ514" s="456"/>
      <c r="BA514" s="454"/>
      <c r="BB514" s="454"/>
      <c r="BC514" s="454"/>
      <c r="BD514" s="454"/>
      <c r="BE514" s="454"/>
      <c r="BF514" s="454"/>
      <c r="BG514" s="455"/>
      <c r="BH514" s="455"/>
      <c r="BI514" s="455"/>
      <c r="BJ514" s="455"/>
      <c r="BK514" s="455"/>
      <c r="BL514" s="455"/>
      <c r="BM514" s="455"/>
      <c r="BN514" s="455"/>
      <c r="BO514" s="455"/>
    </row>
    <row r="515" spans="1:67" ht="19.5" customHeight="1">
      <c r="A515" s="450"/>
      <c r="B515" s="450"/>
      <c r="C515" s="450"/>
      <c r="D515" s="450"/>
      <c r="E515" s="450"/>
      <c r="F515" s="450"/>
      <c r="G515" s="451"/>
      <c r="H515" s="450"/>
      <c r="I515" s="450"/>
      <c r="J515" s="451"/>
      <c r="K515" s="450"/>
      <c r="L515" s="451"/>
      <c r="M515" s="450"/>
      <c r="N515" s="451"/>
      <c r="O515" s="450"/>
      <c r="P515" s="451"/>
      <c r="Q515" s="452"/>
      <c r="R515" s="452"/>
      <c r="S515" s="452"/>
      <c r="T515" s="452"/>
      <c r="U515" s="450"/>
      <c r="V515" s="450"/>
      <c r="W515" s="451"/>
      <c r="X515" s="452"/>
      <c r="Y515" s="450"/>
      <c r="Z515" s="451"/>
      <c r="AA515" s="451"/>
      <c r="AB515" s="450"/>
      <c r="AC515" s="450"/>
      <c r="AD515" s="450"/>
      <c r="AE515" s="450"/>
      <c r="AF515" s="451"/>
      <c r="AG515" s="451"/>
      <c r="AH515" s="452"/>
      <c r="AI515" s="452"/>
      <c r="AJ515" s="452"/>
      <c r="AK515" s="452"/>
      <c r="AL515" s="452"/>
      <c r="AM515" s="452"/>
      <c r="AN515" s="450"/>
      <c r="AO515" s="450"/>
      <c r="AP515" s="451"/>
      <c r="AQ515" s="451"/>
      <c r="AR515" s="450"/>
      <c r="AS515" s="453"/>
      <c r="AT515" s="453"/>
      <c r="AU515" s="454"/>
      <c r="AV515" s="455"/>
      <c r="AW515" s="456"/>
      <c r="AX515" s="456"/>
      <c r="AY515" s="455"/>
      <c r="AZ515" s="456"/>
      <c r="BA515" s="454"/>
      <c r="BB515" s="454"/>
      <c r="BC515" s="454"/>
      <c r="BD515" s="454"/>
      <c r="BE515" s="454"/>
      <c r="BF515" s="454"/>
      <c r="BG515" s="455"/>
      <c r="BH515" s="455"/>
      <c r="BI515" s="455"/>
      <c r="BJ515" s="455"/>
      <c r="BK515" s="455"/>
      <c r="BL515" s="455"/>
      <c r="BM515" s="455"/>
      <c r="BN515" s="455"/>
      <c r="BO515" s="455"/>
    </row>
    <row r="516" spans="1:67" ht="19.5" customHeight="1">
      <c r="A516" s="450"/>
      <c r="B516" s="450"/>
      <c r="C516" s="450"/>
      <c r="D516" s="450"/>
      <c r="E516" s="450"/>
      <c r="F516" s="450"/>
      <c r="G516" s="451"/>
      <c r="H516" s="450"/>
      <c r="I516" s="450"/>
      <c r="J516" s="451"/>
      <c r="K516" s="450"/>
      <c r="L516" s="451"/>
      <c r="M516" s="450"/>
      <c r="N516" s="451"/>
      <c r="O516" s="450"/>
      <c r="P516" s="451"/>
      <c r="Q516" s="452"/>
      <c r="R516" s="452"/>
      <c r="S516" s="452"/>
      <c r="T516" s="452"/>
      <c r="U516" s="450"/>
      <c r="V516" s="450"/>
      <c r="W516" s="451"/>
      <c r="X516" s="452"/>
      <c r="Y516" s="450"/>
      <c r="Z516" s="451"/>
      <c r="AA516" s="451"/>
      <c r="AB516" s="450"/>
      <c r="AC516" s="450"/>
      <c r="AD516" s="450"/>
      <c r="AE516" s="450"/>
      <c r="AF516" s="451"/>
      <c r="AG516" s="451"/>
      <c r="AH516" s="452"/>
      <c r="AI516" s="452"/>
      <c r="AJ516" s="452"/>
      <c r="AK516" s="452"/>
      <c r="AL516" s="452"/>
      <c r="AM516" s="452"/>
      <c r="AN516" s="450"/>
      <c r="AO516" s="450"/>
      <c r="AP516" s="451"/>
      <c r="AQ516" s="451"/>
      <c r="AR516" s="450"/>
      <c r="AS516" s="453"/>
      <c r="AT516" s="453"/>
      <c r="AU516" s="454"/>
      <c r="AV516" s="455"/>
      <c r="AW516" s="456"/>
      <c r="AX516" s="456"/>
      <c r="AY516" s="455"/>
      <c r="AZ516" s="456"/>
      <c r="BA516" s="454"/>
      <c r="BB516" s="454"/>
      <c r="BC516" s="454"/>
      <c r="BD516" s="454"/>
      <c r="BE516" s="454"/>
      <c r="BF516" s="454"/>
      <c r="BG516" s="455"/>
      <c r="BH516" s="455"/>
      <c r="BI516" s="455"/>
      <c r="BJ516" s="455"/>
      <c r="BK516" s="455"/>
      <c r="BL516" s="455"/>
      <c r="BM516" s="455"/>
      <c r="BN516" s="455"/>
      <c r="BO516" s="455"/>
    </row>
    <row r="517" spans="1:67" ht="19.5" customHeight="1">
      <c r="A517" s="450"/>
      <c r="B517" s="450"/>
      <c r="C517" s="450"/>
      <c r="D517" s="450"/>
      <c r="E517" s="450"/>
      <c r="F517" s="450"/>
      <c r="G517" s="451"/>
      <c r="H517" s="450"/>
      <c r="I517" s="450"/>
      <c r="J517" s="451"/>
      <c r="K517" s="450"/>
      <c r="L517" s="451"/>
      <c r="M517" s="450"/>
      <c r="N517" s="451"/>
      <c r="O517" s="450"/>
      <c r="P517" s="451"/>
      <c r="Q517" s="452"/>
      <c r="R517" s="452"/>
      <c r="S517" s="452"/>
      <c r="T517" s="452"/>
      <c r="U517" s="450"/>
      <c r="V517" s="450"/>
      <c r="W517" s="451"/>
      <c r="X517" s="452"/>
      <c r="Y517" s="450"/>
      <c r="Z517" s="451"/>
      <c r="AA517" s="451"/>
      <c r="AB517" s="450"/>
      <c r="AC517" s="450"/>
      <c r="AD517" s="450"/>
      <c r="AE517" s="450"/>
      <c r="AF517" s="451"/>
      <c r="AG517" s="451"/>
      <c r="AH517" s="452"/>
      <c r="AI517" s="452"/>
      <c r="AJ517" s="452"/>
      <c r="AK517" s="452"/>
      <c r="AL517" s="452"/>
      <c r="AM517" s="452"/>
      <c r="AN517" s="450"/>
      <c r="AO517" s="450"/>
      <c r="AP517" s="451"/>
      <c r="AQ517" s="451"/>
      <c r="AR517" s="450"/>
      <c r="AS517" s="453"/>
      <c r="AT517" s="453"/>
      <c r="AU517" s="454"/>
      <c r="AV517" s="455"/>
      <c r="AW517" s="456"/>
      <c r="AX517" s="456"/>
      <c r="AY517" s="455"/>
      <c r="AZ517" s="456"/>
      <c r="BA517" s="454"/>
      <c r="BB517" s="454"/>
      <c r="BC517" s="454"/>
      <c r="BD517" s="454"/>
      <c r="BE517" s="454"/>
      <c r="BF517" s="454"/>
      <c r="BG517" s="455"/>
      <c r="BH517" s="455"/>
      <c r="BI517" s="455"/>
      <c r="BJ517" s="455"/>
      <c r="BK517" s="455"/>
      <c r="BL517" s="455"/>
      <c r="BM517" s="455"/>
      <c r="BN517" s="455"/>
      <c r="BO517" s="455"/>
    </row>
    <row r="518" spans="1:67" ht="19.5" customHeight="1">
      <c r="A518" s="450"/>
      <c r="B518" s="450"/>
      <c r="C518" s="450"/>
      <c r="D518" s="450"/>
      <c r="E518" s="450"/>
      <c r="F518" s="450"/>
      <c r="G518" s="451"/>
      <c r="H518" s="450"/>
      <c r="I518" s="450"/>
      <c r="J518" s="451"/>
      <c r="K518" s="450"/>
      <c r="L518" s="451"/>
      <c r="M518" s="450"/>
      <c r="N518" s="451"/>
      <c r="O518" s="450"/>
      <c r="P518" s="451"/>
      <c r="Q518" s="452"/>
      <c r="R518" s="452"/>
      <c r="S518" s="452"/>
      <c r="T518" s="452"/>
      <c r="U518" s="450"/>
      <c r="V518" s="450"/>
      <c r="W518" s="451"/>
      <c r="X518" s="452"/>
      <c r="Y518" s="450"/>
      <c r="Z518" s="451"/>
      <c r="AA518" s="451"/>
      <c r="AB518" s="450"/>
      <c r="AC518" s="450"/>
      <c r="AD518" s="450"/>
      <c r="AE518" s="450"/>
      <c r="AF518" s="451"/>
      <c r="AG518" s="451"/>
      <c r="AH518" s="452"/>
      <c r="AI518" s="452"/>
      <c r="AJ518" s="452"/>
      <c r="AK518" s="452"/>
      <c r="AL518" s="452"/>
      <c r="AM518" s="452"/>
      <c r="AN518" s="450"/>
      <c r="AO518" s="450"/>
      <c r="AP518" s="451"/>
      <c r="AQ518" s="451"/>
      <c r="AR518" s="450"/>
      <c r="AS518" s="453"/>
      <c r="AT518" s="453"/>
      <c r="AU518" s="454"/>
      <c r="AV518" s="455"/>
      <c r="AW518" s="456"/>
      <c r="AX518" s="456"/>
      <c r="AY518" s="455"/>
      <c r="AZ518" s="456"/>
      <c r="BA518" s="454"/>
      <c r="BB518" s="454"/>
      <c r="BC518" s="454"/>
      <c r="BD518" s="454"/>
      <c r="BE518" s="454"/>
      <c r="BF518" s="454"/>
      <c r="BG518" s="455"/>
      <c r="BH518" s="455"/>
      <c r="BI518" s="455"/>
      <c r="BJ518" s="455"/>
      <c r="BK518" s="455"/>
      <c r="BL518" s="455"/>
      <c r="BM518" s="455"/>
      <c r="BN518" s="455"/>
      <c r="BO518" s="455"/>
    </row>
    <row r="519" spans="1:67" ht="19.5" customHeight="1">
      <c r="A519" s="450"/>
      <c r="B519" s="450"/>
      <c r="C519" s="450"/>
      <c r="D519" s="450"/>
      <c r="E519" s="450"/>
      <c r="F519" s="450"/>
      <c r="G519" s="451"/>
      <c r="H519" s="450"/>
      <c r="I519" s="450"/>
      <c r="J519" s="451"/>
      <c r="K519" s="450"/>
      <c r="L519" s="451"/>
      <c r="M519" s="450"/>
      <c r="N519" s="451"/>
      <c r="O519" s="450"/>
      <c r="P519" s="451"/>
      <c r="Q519" s="452"/>
      <c r="R519" s="452"/>
      <c r="S519" s="452"/>
      <c r="T519" s="452"/>
      <c r="U519" s="450"/>
      <c r="V519" s="450"/>
      <c r="W519" s="451"/>
      <c r="X519" s="452"/>
      <c r="Y519" s="450"/>
      <c r="Z519" s="451"/>
      <c r="AA519" s="451"/>
      <c r="AB519" s="450"/>
      <c r="AC519" s="450"/>
      <c r="AD519" s="450"/>
      <c r="AE519" s="450"/>
      <c r="AF519" s="451"/>
      <c r="AG519" s="451"/>
      <c r="AH519" s="452"/>
      <c r="AI519" s="452"/>
      <c r="AJ519" s="452"/>
      <c r="AK519" s="452"/>
      <c r="AL519" s="452"/>
      <c r="AM519" s="452"/>
      <c r="AN519" s="450"/>
      <c r="AO519" s="450"/>
      <c r="AP519" s="451"/>
      <c r="AQ519" s="451"/>
      <c r="AR519" s="450"/>
      <c r="AS519" s="453"/>
      <c r="AT519" s="453"/>
      <c r="AU519" s="454"/>
      <c r="AV519" s="455"/>
      <c r="AW519" s="456"/>
      <c r="AX519" s="456"/>
      <c r="AY519" s="455"/>
      <c r="AZ519" s="456"/>
      <c r="BA519" s="454"/>
      <c r="BB519" s="454"/>
      <c r="BC519" s="454"/>
      <c r="BD519" s="454"/>
      <c r="BE519" s="454"/>
      <c r="BF519" s="454"/>
      <c r="BG519" s="455"/>
      <c r="BH519" s="455"/>
      <c r="BI519" s="455"/>
      <c r="BJ519" s="455"/>
      <c r="BK519" s="455"/>
      <c r="BL519" s="455"/>
      <c r="BM519" s="455"/>
      <c r="BN519" s="455"/>
      <c r="BO519" s="455"/>
    </row>
    <row r="520" spans="1:67" ht="19.5" customHeight="1">
      <c r="A520" s="450"/>
      <c r="B520" s="450"/>
      <c r="C520" s="450"/>
      <c r="D520" s="450"/>
      <c r="E520" s="450"/>
      <c r="F520" s="450"/>
      <c r="G520" s="451"/>
      <c r="H520" s="450"/>
      <c r="I520" s="450"/>
      <c r="J520" s="451"/>
      <c r="K520" s="450"/>
      <c r="L520" s="451"/>
      <c r="M520" s="450"/>
      <c r="N520" s="451"/>
      <c r="O520" s="450"/>
      <c r="P520" s="451"/>
      <c r="Q520" s="452"/>
      <c r="R520" s="452"/>
      <c r="S520" s="452"/>
      <c r="T520" s="452"/>
      <c r="U520" s="450"/>
      <c r="V520" s="450"/>
      <c r="W520" s="451"/>
      <c r="X520" s="452"/>
      <c r="Y520" s="450"/>
      <c r="Z520" s="451"/>
      <c r="AA520" s="451"/>
      <c r="AB520" s="450"/>
      <c r="AC520" s="450"/>
      <c r="AD520" s="450"/>
      <c r="AE520" s="450"/>
      <c r="AF520" s="451"/>
      <c r="AG520" s="451"/>
      <c r="AH520" s="452"/>
      <c r="AI520" s="452"/>
      <c r="AJ520" s="452"/>
      <c r="AK520" s="452"/>
      <c r="AL520" s="452"/>
      <c r="AM520" s="452"/>
      <c r="AN520" s="450"/>
      <c r="AO520" s="450"/>
      <c r="AP520" s="451"/>
      <c r="AQ520" s="451"/>
      <c r="AR520" s="450"/>
      <c r="AS520" s="453"/>
      <c r="AT520" s="453"/>
      <c r="AU520" s="454"/>
      <c r="AV520" s="455"/>
      <c r="AW520" s="456"/>
      <c r="AX520" s="456"/>
      <c r="AY520" s="455"/>
      <c r="AZ520" s="456"/>
      <c r="BA520" s="454"/>
      <c r="BB520" s="454"/>
      <c r="BC520" s="454"/>
      <c r="BD520" s="454"/>
      <c r="BE520" s="454"/>
      <c r="BF520" s="454"/>
      <c r="BG520" s="455"/>
      <c r="BH520" s="455"/>
      <c r="BI520" s="455"/>
      <c r="BJ520" s="455"/>
      <c r="BK520" s="455"/>
      <c r="BL520" s="455"/>
      <c r="BM520" s="455"/>
      <c r="BN520" s="455"/>
      <c r="BO520" s="455"/>
    </row>
    <row r="521" spans="1:67" ht="19.5" customHeight="1">
      <c r="A521" s="450"/>
      <c r="B521" s="450"/>
      <c r="C521" s="450"/>
      <c r="D521" s="450"/>
      <c r="E521" s="450"/>
      <c r="F521" s="450"/>
      <c r="G521" s="451"/>
      <c r="H521" s="450"/>
      <c r="I521" s="450"/>
      <c r="J521" s="451"/>
      <c r="K521" s="450"/>
      <c r="L521" s="451"/>
      <c r="M521" s="450"/>
      <c r="N521" s="451"/>
      <c r="O521" s="450"/>
      <c r="P521" s="451"/>
      <c r="Q521" s="452"/>
      <c r="R521" s="452"/>
      <c r="S521" s="452"/>
      <c r="T521" s="452"/>
      <c r="U521" s="450"/>
      <c r="V521" s="450"/>
      <c r="W521" s="451"/>
      <c r="X521" s="452"/>
      <c r="Y521" s="450"/>
      <c r="Z521" s="451"/>
      <c r="AA521" s="451"/>
      <c r="AB521" s="450"/>
      <c r="AC521" s="450"/>
      <c r="AD521" s="450"/>
      <c r="AE521" s="450"/>
      <c r="AF521" s="451"/>
      <c r="AG521" s="451"/>
      <c r="AH521" s="452"/>
      <c r="AI521" s="452"/>
      <c r="AJ521" s="452"/>
      <c r="AK521" s="452"/>
      <c r="AL521" s="452"/>
      <c r="AM521" s="452"/>
      <c r="AN521" s="450"/>
      <c r="AO521" s="450"/>
      <c r="AP521" s="451"/>
      <c r="AQ521" s="451"/>
      <c r="AR521" s="450"/>
      <c r="AS521" s="453"/>
      <c r="AT521" s="453"/>
      <c r="AU521" s="454"/>
      <c r="AV521" s="455"/>
      <c r="AW521" s="456"/>
      <c r="AX521" s="456"/>
      <c r="AY521" s="455"/>
      <c r="AZ521" s="456"/>
      <c r="BA521" s="454"/>
      <c r="BB521" s="454"/>
      <c r="BC521" s="454"/>
      <c r="BD521" s="454"/>
      <c r="BE521" s="454"/>
      <c r="BF521" s="454"/>
      <c r="BG521" s="455"/>
      <c r="BH521" s="455"/>
      <c r="BI521" s="455"/>
      <c r="BJ521" s="455"/>
      <c r="BK521" s="455"/>
      <c r="BL521" s="455"/>
      <c r="BM521" s="455"/>
      <c r="BN521" s="455"/>
      <c r="BO521" s="455"/>
    </row>
    <row r="522" spans="1:67" ht="19.5" customHeight="1">
      <c r="A522" s="450"/>
      <c r="B522" s="450"/>
      <c r="C522" s="450"/>
      <c r="D522" s="450"/>
      <c r="E522" s="450"/>
      <c r="F522" s="450"/>
      <c r="G522" s="451"/>
      <c r="H522" s="450"/>
      <c r="I522" s="450"/>
      <c r="J522" s="451"/>
      <c r="K522" s="450"/>
      <c r="L522" s="451"/>
      <c r="M522" s="450"/>
      <c r="N522" s="451"/>
      <c r="O522" s="450"/>
      <c r="P522" s="451"/>
      <c r="Q522" s="452"/>
      <c r="R522" s="452"/>
      <c r="S522" s="452"/>
      <c r="T522" s="452"/>
      <c r="U522" s="450"/>
      <c r="V522" s="450"/>
      <c r="W522" s="451"/>
      <c r="X522" s="452"/>
      <c r="Y522" s="450"/>
      <c r="Z522" s="451"/>
      <c r="AA522" s="451"/>
      <c r="AB522" s="450"/>
      <c r="AC522" s="450"/>
      <c r="AD522" s="450"/>
      <c r="AE522" s="450"/>
      <c r="AF522" s="451"/>
      <c r="AG522" s="451"/>
      <c r="AH522" s="452"/>
      <c r="AI522" s="452"/>
      <c r="AJ522" s="452"/>
      <c r="AK522" s="452"/>
      <c r="AL522" s="452"/>
      <c r="AM522" s="452"/>
      <c r="AN522" s="450"/>
      <c r="AO522" s="450"/>
      <c r="AP522" s="451"/>
      <c r="AQ522" s="451"/>
      <c r="AR522" s="450"/>
      <c r="AS522" s="453"/>
      <c r="AT522" s="453"/>
      <c r="AU522" s="454"/>
      <c r="AV522" s="455"/>
      <c r="AW522" s="456"/>
      <c r="AX522" s="456"/>
      <c r="AY522" s="455"/>
      <c r="AZ522" s="456"/>
      <c r="BA522" s="454"/>
      <c r="BB522" s="454"/>
      <c r="BC522" s="454"/>
      <c r="BD522" s="454"/>
      <c r="BE522" s="454"/>
      <c r="BF522" s="454"/>
      <c r="BG522" s="455"/>
      <c r="BH522" s="455"/>
      <c r="BI522" s="455"/>
      <c r="BJ522" s="455"/>
      <c r="BK522" s="455"/>
      <c r="BL522" s="455"/>
      <c r="BM522" s="455"/>
      <c r="BN522" s="455"/>
      <c r="BO522" s="455"/>
    </row>
    <row r="523" spans="1:67" ht="19.5" customHeight="1">
      <c r="A523" s="450"/>
      <c r="B523" s="450"/>
      <c r="C523" s="450"/>
      <c r="D523" s="450"/>
      <c r="E523" s="450"/>
      <c r="F523" s="450"/>
      <c r="G523" s="451"/>
      <c r="H523" s="450"/>
      <c r="I523" s="450"/>
      <c r="J523" s="451"/>
      <c r="K523" s="450"/>
      <c r="L523" s="451"/>
      <c r="M523" s="450"/>
      <c r="N523" s="451"/>
      <c r="O523" s="450"/>
      <c r="P523" s="451"/>
      <c r="Q523" s="452"/>
      <c r="R523" s="452"/>
      <c r="S523" s="452"/>
      <c r="T523" s="452"/>
      <c r="U523" s="450"/>
      <c r="V523" s="450"/>
      <c r="W523" s="451"/>
      <c r="X523" s="452"/>
      <c r="Y523" s="450"/>
      <c r="Z523" s="451"/>
      <c r="AA523" s="451"/>
      <c r="AB523" s="450"/>
      <c r="AC523" s="450"/>
      <c r="AD523" s="450"/>
      <c r="AE523" s="450"/>
      <c r="AF523" s="451"/>
      <c r="AG523" s="451"/>
      <c r="AH523" s="452"/>
      <c r="AI523" s="452"/>
      <c r="AJ523" s="452"/>
      <c r="AK523" s="452"/>
      <c r="AL523" s="452"/>
      <c r="AM523" s="452"/>
      <c r="AN523" s="450"/>
      <c r="AO523" s="450"/>
      <c r="AP523" s="451"/>
      <c r="AQ523" s="451"/>
      <c r="AR523" s="450"/>
      <c r="AS523" s="453"/>
      <c r="AT523" s="453"/>
      <c r="AU523" s="454"/>
      <c r="AV523" s="455"/>
      <c r="AW523" s="456"/>
      <c r="AX523" s="456"/>
      <c r="AY523" s="455"/>
      <c r="AZ523" s="456"/>
      <c r="BA523" s="454"/>
      <c r="BB523" s="454"/>
      <c r="BC523" s="454"/>
      <c r="BD523" s="454"/>
      <c r="BE523" s="454"/>
      <c r="BF523" s="454"/>
      <c r="BG523" s="455"/>
      <c r="BH523" s="455"/>
      <c r="BI523" s="455"/>
      <c r="BJ523" s="455"/>
      <c r="BK523" s="455"/>
      <c r="BL523" s="455"/>
      <c r="BM523" s="455"/>
      <c r="BN523" s="455"/>
      <c r="BO523" s="455"/>
    </row>
    <row r="524" spans="1:67" ht="19.5" customHeight="1">
      <c r="A524" s="450"/>
      <c r="B524" s="450"/>
      <c r="C524" s="450"/>
      <c r="D524" s="450"/>
      <c r="E524" s="450"/>
      <c r="F524" s="450"/>
      <c r="G524" s="451"/>
      <c r="H524" s="450"/>
      <c r="I524" s="450"/>
      <c r="J524" s="451"/>
      <c r="K524" s="450"/>
      <c r="L524" s="451"/>
      <c r="M524" s="450"/>
      <c r="N524" s="451"/>
      <c r="O524" s="450"/>
      <c r="P524" s="451"/>
      <c r="Q524" s="452"/>
      <c r="R524" s="452"/>
      <c r="S524" s="452"/>
      <c r="T524" s="452"/>
      <c r="U524" s="450"/>
      <c r="V524" s="450"/>
      <c r="W524" s="451"/>
      <c r="X524" s="452"/>
      <c r="Y524" s="450"/>
      <c r="Z524" s="451"/>
      <c r="AA524" s="451"/>
      <c r="AB524" s="450"/>
      <c r="AC524" s="450"/>
      <c r="AD524" s="450"/>
      <c r="AE524" s="450"/>
      <c r="AF524" s="451"/>
      <c r="AG524" s="451"/>
      <c r="AH524" s="452"/>
      <c r="AI524" s="452"/>
      <c r="AJ524" s="452"/>
      <c r="AK524" s="452"/>
      <c r="AL524" s="452"/>
      <c r="AM524" s="452"/>
      <c r="AN524" s="450"/>
      <c r="AO524" s="450"/>
      <c r="AP524" s="451"/>
      <c r="AQ524" s="451"/>
      <c r="AR524" s="450"/>
      <c r="AS524" s="453"/>
      <c r="AT524" s="453"/>
      <c r="AU524" s="454"/>
      <c r="AV524" s="455"/>
      <c r="AW524" s="456"/>
      <c r="AX524" s="456"/>
      <c r="AY524" s="455"/>
      <c r="AZ524" s="456"/>
      <c r="BA524" s="454"/>
      <c r="BB524" s="454"/>
      <c r="BC524" s="454"/>
      <c r="BD524" s="454"/>
      <c r="BE524" s="454"/>
      <c r="BF524" s="454"/>
      <c r="BG524" s="455"/>
      <c r="BH524" s="455"/>
      <c r="BI524" s="455"/>
      <c r="BJ524" s="455"/>
      <c r="BK524" s="455"/>
      <c r="BL524" s="455"/>
      <c r="BM524" s="455"/>
      <c r="BN524" s="455"/>
      <c r="BO524" s="455"/>
    </row>
    <row r="525" spans="1:67" ht="19.5" customHeight="1">
      <c r="A525" s="450"/>
      <c r="B525" s="450"/>
      <c r="C525" s="450"/>
      <c r="D525" s="450"/>
      <c r="E525" s="450"/>
      <c r="F525" s="450"/>
      <c r="G525" s="451"/>
      <c r="H525" s="450"/>
      <c r="I525" s="450"/>
      <c r="J525" s="451"/>
      <c r="K525" s="450"/>
      <c r="L525" s="451"/>
      <c r="M525" s="450"/>
      <c r="N525" s="451"/>
      <c r="O525" s="450"/>
      <c r="P525" s="451"/>
      <c r="Q525" s="452"/>
      <c r="R525" s="452"/>
      <c r="S525" s="452"/>
      <c r="T525" s="452"/>
      <c r="U525" s="450"/>
      <c r="V525" s="450"/>
      <c r="W525" s="451"/>
      <c r="X525" s="452"/>
      <c r="Y525" s="450"/>
      <c r="Z525" s="451"/>
      <c r="AA525" s="451"/>
      <c r="AB525" s="450"/>
      <c r="AC525" s="450"/>
      <c r="AD525" s="450"/>
      <c r="AE525" s="450"/>
      <c r="AF525" s="451"/>
      <c r="AG525" s="451"/>
      <c r="AH525" s="452"/>
      <c r="AI525" s="452"/>
      <c r="AJ525" s="452"/>
      <c r="AK525" s="452"/>
      <c r="AL525" s="452"/>
      <c r="AM525" s="452"/>
      <c r="AN525" s="450"/>
      <c r="AO525" s="450"/>
      <c r="AP525" s="451"/>
      <c r="AQ525" s="451"/>
      <c r="AR525" s="450"/>
      <c r="AS525" s="453"/>
      <c r="AT525" s="453"/>
      <c r="AU525" s="454"/>
      <c r="AV525" s="455"/>
      <c r="AW525" s="456"/>
      <c r="AX525" s="456"/>
      <c r="AY525" s="455"/>
      <c r="AZ525" s="456"/>
      <c r="BA525" s="454"/>
      <c r="BB525" s="454"/>
      <c r="BC525" s="454"/>
      <c r="BD525" s="454"/>
      <c r="BE525" s="454"/>
      <c r="BF525" s="454"/>
      <c r="BG525" s="455"/>
      <c r="BH525" s="455"/>
      <c r="BI525" s="455"/>
      <c r="BJ525" s="455"/>
      <c r="BK525" s="455"/>
      <c r="BL525" s="455"/>
      <c r="BM525" s="455"/>
      <c r="BN525" s="455"/>
      <c r="BO525" s="455"/>
    </row>
    <row r="526" spans="1:67" ht="19.5" customHeight="1">
      <c r="A526" s="450"/>
      <c r="B526" s="450"/>
      <c r="C526" s="450"/>
      <c r="D526" s="450"/>
      <c r="E526" s="450"/>
      <c r="F526" s="450"/>
      <c r="G526" s="451"/>
      <c r="H526" s="450"/>
      <c r="I526" s="450"/>
      <c r="J526" s="451"/>
      <c r="K526" s="450"/>
      <c r="L526" s="451"/>
      <c r="M526" s="450"/>
      <c r="N526" s="451"/>
      <c r="O526" s="450"/>
      <c r="P526" s="451"/>
      <c r="Q526" s="452"/>
      <c r="R526" s="452"/>
      <c r="S526" s="452"/>
      <c r="T526" s="452"/>
      <c r="U526" s="450"/>
      <c r="V526" s="450"/>
      <c r="W526" s="451"/>
      <c r="X526" s="452"/>
      <c r="Y526" s="450"/>
      <c r="Z526" s="451"/>
      <c r="AA526" s="451"/>
      <c r="AB526" s="450"/>
      <c r="AC526" s="450"/>
      <c r="AD526" s="450"/>
      <c r="AE526" s="450"/>
      <c r="AF526" s="451"/>
      <c r="AG526" s="451"/>
      <c r="AH526" s="452"/>
      <c r="AI526" s="452"/>
      <c r="AJ526" s="452"/>
      <c r="AK526" s="452"/>
      <c r="AL526" s="452"/>
      <c r="AM526" s="452"/>
      <c r="AN526" s="450"/>
      <c r="AO526" s="450"/>
      <c r="AP526" s="451"/>
      <c r="AQ526" s="451"/>
      <c r="AR526" s="450"/>
      <c r="AS526" s="453"/>
      <c r="AT526" s="453"/>
      <c r="AU526" s="454"/>
      <c r="AV526" s="455"/>
      <c r="AW526" s="456"/>
      <c r="AX526" s="456"/>
      <c r="AY526" s="455"/>
      <c r="AZ526" s="456"/>
      <c r="BA526" s="454"/>
      <c r="BB526" s="454"/>
      <c r="BC526" s="454"/>
      <c r="BD526" s="454"/>
      <c r="BE526" s="454"/>
      <c r="BF526" s="454"/>
      <c r="BG526" s="455"/>
      <c r="BH526" s="455"/>
      <c r="BI526" s="455"/>
      <c r="BJ526" s="455"/>
      <c r="BK526" s="455"/>
      <c r="BL526" s="455"/>
      <c r="BM526" s="455"/>
      <c r="BN526" s="455"/>
      <c r="BO526" s="455"/>
    </row>
    <row r="527" spans="1:67" ht="19.5" customHeight="1">
      <c r="A527" s="450"/>
      <c r="B527" s="450"/>
      <c r="C527" s="450"/>
      <c r="D527" s="450"/>
      <c r="E527" s="450"/>
      <c r="F527" s="450"/>
      <c r="G527" s="451"/>
      <c r="H527" s="450"/>
      <c r="I527" s="450"/>
      <c r="J527" s="451"/>
      <c r="K527" s="450"/>
      <c r="L527" s="451"/>
      <c r="M527" s="450"/>
      <c r="N527" s="451"/>
      <c r="O527" s="450"/>
      <c r="P527" s="451"/>
      <c r="Q527" s="452"/>
      <c r="R527" s="452"/>
      <c r="S527" s="452"/>
      <c r="T527" s="452"/>
      <c r="U527" s="450"/>
      <c r="V527" s="450"/>
      <c r="W527" s="451"/>
      <c r="X527" s="452"/>
      <c r="Y527" s="450"/>
      <c r="Z527" s="451"/>
      <c r="AA527" s="451"/>
      <c r="AB527" s="450"/>
      <c r="AC527" s="450"/>
      <c r="AD527" s="450"/>
      <c r="AE527" s="450"/>
      <c r="AF527" s="451"/>
      <c r="AG527" s="451"/>
      <c r="AH527" s="452"/>
      <c r="AI527" s="452"/>
      <c r="AJ527" s="452"/>
      <c r="AK527" s="452"/>
      <c r="AL527" s="452"/>
      <c r="AM527" s="452"/>
      <c r="AN527" s="450"/>
      <c r="AO527" s="450"/>
      <c r="AP527" s="451"/>
      <c r="AQ527" s="451"/>
      <c r="AR527" s="450"/>
      <c r="AS527" s="453"/>
      <c r="AT527" s="453"/>
      <c r="AU527" s="454"/>
      <c r="AV527" s="455"/>
      <c r="AW527" s="456"/>
      <c r="AX527" s="456"/>
      <c r="AY527" s="455"/>
      <c r="AZ527" s="456"/>
      <c r="BA527" s="454"/>
      <c r="BB527" s="454"/>
      <c r="BC527" s="454"/>
      <c r="BD527" s="454"/>
      <c r="BE527" s="454"/>
      <c r="BF527" s="454"/>
      <c r="BG527" s="455"/>
      <c r="BH527" s="455"/>
      <c r="BI527" s="455"/>
      <c r="BJ527" s="455"/>
      <c r="BK527" s="455"/>
      <c r="BL527" s="455"/>
      <c r="BM527" s="455"/>
      <c r="BN527" s="455"/>
      <c r="BO527" s="455"/>
    </row>
    <row r="528" spans="1:67" ht="19.5" customHeight="1">
      <c r="A528" s="450"/>
      <c r="B528" s="450"/>
      <c r="C528" s="450"/>
      <c r="D528" s="450"/>
      <c r="E528" s="450"/>
      <c r="F528" s="450"/>
      <c r="G528" s="451"/>
      <c r="H528" s="450"/>
      <c r="I528" s="450"/>
      <c r="J528" s="451"/>
      <c r="K528" s="450"/>
      <c r="L528" s="451"/>
      <c r="M528" s="450"/>
      <c r="N528" s="451"/>
      <c r="O528" s="450"/>
      <c r="P528" s="451"/>
      <c r="Q528" s="452"/>
      <c r="R528" s="452"/>
      <c r="S528" s="452"/>
      <c r="T528" s="452"/>
      <c r="U528" s="450"/>
      <c r="V528" s="450"/>
      <c r="W528" s="451"/>
      <c r="X528" s="452"/>
      <c r="Y528" s="450"/>
      <c r="Z528" s="451"/>
      <c r="AA528" s="451"/>
      <c r="AB528" s="450"/>
      <c r="AC528" s="450"/>
      <c r="AD528" s="450"/>
      <c r="AE528" s="450"/>
      <c r="AF528" s="451"/>
      <c r="AG528" s="451"/>
      <c r="AH528" s="452"/>
      <c r="AI528" s="452"/>
      <c r="AJ528" s="452"/>
      <c r="AK528" s="452"/>
      <c r="AL528" s="452"/>
      <c r="AM528" s="452"/>
      <c r="AN528" s="450"/>
      <c r="AO528" s="450"/>
      <c r="AP528" s="451"/>
      <c r="AQ528" s="451"/>
      <c r="AR528" s="450"/>
      <c r="AS528" s="453"/>
      <c r="AT528" s="453"/>
      <c r="AU528" s="454"/>
      <c r="AV528" s="455"/>
      <c r="AW528" s="456"/>
      <c r="AX528" s="456"/>
      <c r="AY528" s="455"/>
      <c r="AZ528" s="456"/>
      <c r="BA528" s="454"/>
      <c r="BB528" s="454"/>
      <c r="BC528" s="454"/>
      <c r="BD528" s="454"/>
      <c r="BE528" s="454"/>
      <c r="BF528" s="454"/>
      <c r="BG528" s="455"/>
      <c r="BH528" s="455"/>
      <c r="BI528" s="455"/>
      <c r="BJ528" s="455"/>
      <c r="BK528" s="455"/>
      <c r="BL528" s="455"/>
      <c r="BM528" s="455"/>
      <c r="BN528" s="455"/>
      <c r="BO528" s="455"/>
    </row>
    <row r="529" spans="1:67" ht="19.5" customHeight="1">
      <c r="A529" s="450"/>
      <c r="B529" s="450"/>
      <c r="C529" s="450"/>
      <c r="D529" s="450"/>
      <c r="E529" s="450"/>
      <c r="F529" s="450"/>
      <c r="G529" s="451"/>
      <c r="H529" s="450"/>
      <c r="I529" s="450"/>
      <c r="J529" s="451"/>
      <c r="K529" s="450"/>
      <c r="L529" s="451"/>
      <c r="M529" s="450"/>
      <c r="N529" s="451"/>
      <c r="O529" s="450"/>
      <c r="P529" s="451"/>
      <c r="Q529" s="452"/>
      <c r="R529" s="452"/>
      <c r="S529" s="452"/>
      <c r="T529" s="452"/>
      <c r="U529" s="450"/>
      <c r="V529" s="450"/>
      <c r="W529" s="451"/>
      <c r="X529" s="452"/>
      <c r="Y529" s="450"/>
      <c r="Z529" s="451"/>
      <c r="AA529" s="451"/>
      <c r="AB529" s="450"/>
      <c r="AC529" s="450"/>
      <c r="AD529" s="450"/>
      <c r="AE529" s="450"/>
      <c r="AF529" s="451"/>
      <c r="AG529" s="451"/>
      <c r="AH529" s="452"/>
      <c r="AI529" s="452"/>
      <c r="AJ529" s="452"/>
      <c r="AK529" s="452"/>
      <c r="AL529" s="452"/>
      <c r="AM529" s="452"/>
      <c r="AN529" s="450"/>
      <c r="AO529" s="450"/>
      <c r="AP529" s="451"/>
      <c r="AQ529" s="451"/>
      <c r="AR529" s="450"/>
      <c r="AS529" s="453"/>
      <c r="AT529" s="453"/>
      <c r="AU529" s="454"/>
      <c r="AV529" s="455"/>
      <c r="AW529" s="456"/>
      <c r="AX529" s="456"/>
      <c r="AY529" s="455"/>
      <c r="AZ529" s="456"/>
      <c r="BA529" s="454"/>
      <c r="BB529" s="454"/>
      <c r="BC529" s="454"/>
      <c r="BD529" s="454"/>
      <c r="BE529" s="454"/>
      <c r="BF529" s="454"/>
      <c r="BG529" s="455"/>
      <c r="BH529" s="455"/>
      <c r="BI529" s="455"/>
      <c r="BJ529" s="455"/>
      <c r="BK529" s="455"/>
      <c r="BL529" s="455"/>
      <c r="BM529" s="455"/>
      <c r="BN529" s="455"/>
      <c r="BO529" s="455"/>
    </row>
    <row r="530" spans="1:67" ht="19.5" customHeight="1">
      <c r="A530" s="450"/>
      <c r="B530" s="450"/>
      <c r="C530" s="450"/>
      <c r="D530" s="450"/>
      <c r="E530" s="450"/>
      <c r="F530" s="450"/>
      <c r="G530" s="451"/>
      <c r="H530" s="450"/>
      <c r="I530" s="450"/>
      <c r="J530" s="451"/>
      <c r="K530" s="450"/>
      <c r="L530" s="451"/>
      <c r="M530" s="450"/>
      <c r="N530" s="451"/>
      <c r="O530" s="450"/>
      <c r="P530" s="451"/>
      <c r="Q530" s="452"/>
      <c r="R530" s="452"/>
      <c r="S530" s="452"/>
      <c r="T530" s="452"/>
      <c r="U530" s="450"/>
      <c r="V530" s="450"/>
      <c r="W530" s="451"/>
      <c r="X530" s="452"/>
      <c r="Y530" s="450"/>
      <c r="Z530" s="451"/>
      <c r="AA530" s="451"/>
      <c r="AB530" s="450"/>
      <c r="AC530" s="450"/>
      <c r="AD530" s="450"/>
      <c r="AE530" s="450"/>
      <c r="AF530" s="451"/>
      <c r="AG530" s="451"/>
      <c r="AH530" s="452"/>
      <c r="AI530" s="452"/>
      <c r="AJ530" s="452"/>
      <c r="AK530" s="452"/>
      <c r="AL530" s="452"/>
      <c r="AM530" s="452"/>
      <c r="AN530" s="450"/>
      <c r="AO530" s="450"/>
      <c r="AP530" s="451"/>
      <c r="AQ530" s="451"/>
      <c r="AR530" s="450"/>
      <c r="AS530" s="453"/>
      <c r="AT530" s="453"/>
      <c r="AU530" s="454"/>
      <c r="AV530" s="455"/>
      <c r="AW530" s="456"/>
      <c r="AX530" s="456"/>
      <c r="AY530" s="455"/>
      <c r="AZ530" s="456"/>
      <c r="BA530" s="454"/>
      <c r="BB530" s="454"/>
      <c r="BC530" s="454"/>
      <c r="BD530" s="454"/>
      <c r="BE530" s="454"/>
      <c r="BF530" s="454"/>
      <c r="BG530" s="455"/>
      <c r="BH530" s="455"/>
      <c r="BI530" s="455"/>
      <c r="BJ530" s="455"/>
      <c r="BK530" s="455"/>
      <c r="BL530" s="455"/>
      <c r="BM530" s="455"/>
      <c r="BN530" s="455"/>
      <c r="BO530" s="455"/>
    </row>
    <row r="531" spans="1:67" ht="19.5" customHeight="1">
      <c r="A531" s="450"/>
      <c r="B531" s="450"/>
      <c r="C531" s="450"/>
      <c r="D531" s="450"/>
      <c r="E531" s="450"/>
      <c r="F531" s="450"/>
      <c r="G531" s="451"/>
      <c r="H531" s="450"/>
      <c r="I531" s="450"/>
      <c r="J531" s="451"/>
      <c r="K531" s="450"/>
      <c r="L531" s="451"/>
      <c r="M531" s="450"/>
      <c r="N531" s="451"/>
      <c r="O531" s="450"/>
      <c r="P531" s="451"/>
      <c r="Q531" s="452"/>
      <c r="R531" s="452"/>
      <c r="S531" s="452"/>
      <c r="T531" s="452"/>
      <c r="U531" s="450"/>
      <c r="V531" s="450"/>
      <c r="W531" s="451"/>
      <c r="X531" s="452"/>
      <c r="Y531" s="450"/>
      <c r="Z531" s="451"/>
      <c r="AA531" s="451"/>
      <c r="AB531" s="450"/>
      <c r="AC531" s="450"/>
      <c r="AD531" s="450"/>
      <c r="AE531" s="450"/>
      <c r="AF531" s="451"/>
      <c r="AG531" s="451"/>
      <c r="AH531" s="452"/>
      <c r="AI531" s="452"/>
      <c r="AJ531" s="452"/>
      <c r="AK531" s="452"/>
      <c r="AL531" s="452"/>
      <c r="AM531" s="452"/>
      <c r="AN531" s="450"/>
      <c r="AO531" s="450"/>
      <c r="AP531" s="451"/>
      <c r="AQ531" s="451"/>
      <c r="AR531" s="450"/>
      <c r="AS531" s="453"/>
      <c r="AT531" s="453"/>
      <c r="AU531" s="454"/>
      <c r="AV531" s="455"/>
      <c r="AW531" s="456"/>
      <c r="AX531" s="456"/>
      <c r="AY531" s="455"/>
      <c r="AZ531" s="456"/>
      <c r="BA531" s="454"/>
      <c r="BB531" s="454"/>
      <c r="BC531" s="454"/>
      <c r="BD531" s="454"/>
      <c r="BE531" s="454"/>
      <c r="BF531" s="454"/>
      <c r="BG531" s="455"/>
      <c r="BH531" s="455"/>
      <c r="BI531" s="455"/>
      <c r="BJ531" s="455"/>
      <c r="BK531" s="455"/>
      <c r="BL531" s="455"/>
      <c r="BM531" s="455"/>
      <c r="BN531" s="455"/>
      <c r="BO531" s="455"/>
    </row>
    <row r="532" spans="1:67" ht="19.5" customHeight="1">
      <c r="A532" s="450"/>
      <c r="B532" s="450"/>
      <c r="C532" s="450"/>
      <c r="D532" s="450"/>
      <c r="E532" s="450"/>
      <c r="F532" s="450"/>
      <c r="G532" s="451"/>
      <c r="H532" s="450"/>
      <c r="I532" s="450"/>
      <c r="J532" s="451"/>
      <c r="K532" s="450"/>
      <c r="L532" s="451"/>
      <c r="M532" s="450"/>
      <c r="N532" s="451"/>
      <c r="O532" s="450"/>
      <c r="P532" s="451"/>
      <c r="Q532" s="452"/>
      <c r="R532" s="452"/>
      <c r="S532" s="452"/>
      <c r="T532" s="452"/>
      <c r="U532" s="450"/>
      <c r="V532" s="450"/>
      <c r="W532" s="451"/>
      <c r="X532" s="452"/>
      <c r="Y532" s="450"/>
      <c r="Z532" s="451"/>
      <c r="AA532" s="451"/>
      <c r="AB532" s="450"/>
      <c r="AC532" s="450"/>
      <c r="AD532" s="450"/>
      <c r="AE532" s="450"/>
      <c r="AF532" s="451"/>
      <c r="AG532" s="451"/>
      <c r="AH532" s="452"/>
      <c r="AI532" s="452"/>
      <c r="AJ532" s="452"/>
      <c r="AK532" s="452"/>
      <c r="AL532" s="452"/>
      <c r="AM532" s="452"/>
      <c r="AN532" s="450"/>
      <c r="AO532" s="450"/>
      <c r="AP532" s="451"/>
      <c r="AQ532" s="451"/>
      <c r="AR532" s="450"/>
      <c r="AS532" s="453"/>
      <c r="AT532" s="453"/>
      <c r="AU532" s="454"/>
      <c r="AV532" s="455"/>
      <c r="AW532" s="456"/>
      <c r="AX532" s="456"/>
      <c r="AY532" s="455"/>
      <c r="AZ532" s="456"/>
      <c r="BA532" s="454"/>
      <c r="BB532" s="454"/>
      <c r="BC532" s="454"/>
      <c r="BD532" s="454"/>
      <c r="BE532" s="454"/>
      <c r="BF532" s="454"/>
      <c r="BG532" s="455"/>
      <c r="BH532" s="455"/>
      <c r="BI532" s="455"/>
      <c r="BJ532" s="455"/>
      <c r="BK532" s="455"/>
      <c r="BL532" s="455"/>
      <c r="BM532" s="455"/>
      <c r="BN532" s="455"/>
      <c r="BO532" s="455"/>
    </row>
    <row r="533" spans="1:67" ht="19.5" customHeight="1">
      <c r="A533" s="450"/>
      <c r="B533" s="450"/>
      <c r="C533" s="450"/>
      <c r="D533" s="450"/>
      <c r="E533" s="450"/>
      <c r="F533" s="450"/>
      <c r="G533" s="451"/>
      <c r="H533" s="450"/>
      <c r="I533" s="450"/>
      <c r="J533" s="451"/>
      <c r="K533" s="450"/>
      <c r="L533" s="451"/>
      <c r="M533" s="450"/>
      <c r="N533" s="451"/>
      <c r="O533" s="450"/>
      <c r="P533" s="451"/>
      <c r="Q533" s="452"/>
      <c r="R533" s="452"/>
      <c r="S533" s="452"/>
      <c r="T533" s="452"/>
      <c r="U533" s="450"/>
      <c r="V533" s="450"/>
      <c r="W533" s="451"/>
      <c r="X533" s="452"/>
      <c r="Y533" s="450"/>
      <c r="Z533" s="451"/>
      <c r="AA533" s="451"/>
      <c r="AB533" s="450"/>
      <c r="AC533" s="450"/>
      <c r="AD533" s="450"/>
      <c r="AE533" s="450"/>
      <c r="AF533" s="451"/>
      <c r="AG533" s="451"/>
      <c r="AH533" s="452"/>
      <c r="AI533" s="452"/>
      <c r="AJ533" s="452"/>
      <c r="AK533" s="452"/>
      <c r="AL533" s="452"/>
      <c r="AM533" s="452"/>
      <c r="AN533" s="450"/>
      <c r="AO533" s="450"/>
      <c r="AP533" s="451"/>
      <c r="AQ533" s="451"/>
      <c r="AR533" s="450"/>
      <c r="AS533" s="453"/>
      <c r="AT533" s="453"/>
      <c r="AU533" s="454"/>
      <c r="AV533" s="455"/>
      <c r="AW533" s="456"/>
      <c r="AX533" s="456"/>
      <c r="AY533" s="455"/>
      <c r="AZ533" s="456"/>
      <c r="BA533" s="454"/>
      <c r="BB533" s="454"/>
      <c r="BC533" s="454"/>
      <c r="BD533" s="454"/>
      <c r="BE533" s="454"/>
      <c r="BF533" s="454"/>
      <c r="BG533" s="455"/>
      <c r="BH533" s="455"/>
      <c r="BI533" s="455"/>
      <c r="BJ533" s="455"/>
      <c r="BK533" s="455"/>
      <c r="BL533" s="455"/>
      <c r="BM533" s="455"/>
      <c r="BN533" s="455"/>
      <c r="BO533" s="455"/>
    </row>
    <row r="534" spans="1:67" ht="19.5" customHeight="1">
      <c r="A534" s="450"/>
      <c r="B534" s="450"/>
      <c r="C534" s="450"/>
      <c r="D534" s="450"/>
      <c r="E534" s="450"/>
      <c r="F534" s="450"/>
      <c r="G534" s="451"/>
      <c r="H534" s="450"/>
      <c r="I534" s="450"/>
      <c r="J534" s="451"/>
      <c r="K534" s="450"/>
      <c r="L534" s="451"/>
      <c r="M534" s="450"/>
      <c r="N534" s="451"/>
      <c r="O534" s="450"/>
      <c r="P534" s="451"/>
      <c r="Q534" s="452"/>
      <c r="R534" s="452"/>
      <c r="S534" s="452"/>
      <c r="T534" s="452"/>
      <c r="U534" s="450"/>
      <c r="V534" s="450"/>
      <c r="W534" s="451"/>
      <c r="X534" s="452"/>
      <c r="Y534" s="450"/>
      <c r="Z534" s="451"/>
      <c r="AA534" s="451"/>
      <c r="AB534" s="450"/>
      <c r="AC534" s="450"/>
      <c r="AD534" s="450"/>
      <c r="AE534" s="450"/>
      <c r="AF534" s="451"/>
      <c r="AG534" s="451"/>
      <c r="AH534" s="452"/>
      <c r="AI534" s="452"/>
      <c r="AJ534" s="452"/>
      <c r="AK534" s="452"/>
      <c r="AL534" s="452"/>
      <c r="AM534" s="452"/>
      <c r="AN534" s="450"/>
      <c r="AO534" s="450"/>
      <c r="AP534" s="451"/>
      <c r="AQ534" s="451"/>
      <c r="AR534" s="450"/>
      <c r="AS534" s="453"/>
      <c r="AT534" s="453"/>
      <c r="AU534" s="454"/>
      <c r="AV534" s="455"/>
      <c r="AW534" s="456"/>
      <c r="AX534" s="456"/>
      <c r="AY534" s="455"/>
      <c r="AZ534" s="456"/>
      <c r="BA534" s="454"/>
      <c r="BB534" s="454"/>
      <c r="BC534" s="454"/>
      <c r="BD534" s="454"/>
      <c r="BE534" s="454"/>
      <c r="BF534" s="454"/>
      <c r="BG534" s="455"/>
      <c r="BH534" s="455"/>
      <c r="BI534" s="455"/>
      <c r="BJ534" s="455"/>
      <c r="BK534" s="455"/>
      <c r="BL534" s="455"/>
      <c r="BM534" s="455"/>
      <c r="BN534" s="455"/>
      <c r="BO534" s="455"/>
    </row>
    <row r="535" spans="1:67" ht="19.5" customHeight="1">
      <c r="A535" s="450"/>
      <c r="B535" s="450"/>
      <c r="C535" s="450"/>
      <c r="D535" s="450"/>
      <c r="E535" s="450"/>
      <c r="F535" s="450"/>
      <c r="G535" s="451"/>
      <c r="H535" s="450"/>
      <c r="I535" s="450"/>
      <c r="J535" s="451"/>
      <c r="K535" s="450"/>
      <c r="L535" s="451"/>
      <c r="M535" s="450"/>
      <c r="N535" s="451"/>
      <c r="O535" s="450"/>
      <c r="P535" s="451"/>
      <c r="Q535" s="452"/>
      <c r="R535" s="452"/>
      <c r="S535" s="452"/>
      <c r="T535" s="452"/>
      <c r="U535" s="450"/>
      <c r="V535" s="450"/>
      <c r="W535" s="451"/>
      <c r="X535" s="452"/>
      <c r="Y535" s="450"/>
      <c r="Z535" s="451"/>
      <c r="AA535" s="451"/>
      <c r="AB535" s="450"/>
      <c r="AC535" s="450"/>
      <c r="AD535" s="450"/>
      <c r="AE535" s="450"/>
      <c r="AF535" s="451"/>
      <c r="AG535" s="451"/>
      <c r="AH535" s="452"/>
      <c r="AI535" s="452"/>
      <c r="AJ535" s="452"/>
      <c r="AK535" s="452"/>
      <c r="AL535" s="452"/>
      <c r="AM535" s="452"/>
      <c r="AN535" s="450"/>
      <c r="AO535" s="450"/>
      <c r="AP535" s="451"/>
      <c r="AQ535" s="451"/>
      <c r="AR535" s="450"/>
      <c r="AS535" s="453"/>
      <c r="AT535" s="453"/>
      <c r="AU535" s="454"/>
      <c r="AV535" s="455"/>
      <c r="AW535" s="456"/>
      <c r="AX535" s="456"/>
      <c r="AY535" s="455"/>
      <c r="AZ535" s="456"/>
      <c r="BA535" s="454"/>
      <c r="BB535" s="454"/>
      <c r="BC535" s="454"/>
      <c r="BD535" s="454"/>
      <c r="BE535" s="454"/>
      <c r="BF535" s="454"/>
      <c r="BG535" s="455"/>
      <c r="BH535" s="455"/>
      <c r="BI535" s="455"/>
      <c r="BJ535" s="455"/>
      <c r="BK535" s="455"/>
      <c r="BL535" s="455"/>
      <c r="BM535" s="455"/>
      <c r="BN535" s="455"/>
      <c r="BO535" s="455"/>
    </row>
    <row r="536" spans="1:67" ht="19.5" customHeight="1">
      <c r="A536" s="450"/>
      <c r="B536" s="450"/>
      <c r="C536" s="450"/>
      <c r="D536" s="450"/>
      <c r="E536" s="450"/>
      <c r="F536" s="450"/>
      <c r="G536" s="451"/>
      <c r="H536" s="450"/>
      <c r="I536" s="450"/>
      <c r="J536" s="451"/>
      <c r="K536" s="450"/>
      <c r="L536" s="451"/>
      <c r="M536" s="450"/>
      <c r="N536" s="451"/>
      <c r="O536" s="450"/>
      <c r="P536" s="451"/>
      <c r="Q536" s="452"/>
      <c r="R536" s="452"/>
      <c r="S536" s="452"/>
      <c r="T536" s="452"/>
      <c r="U536" s="450"/>
      <c r="V536" s="450"/>
      <c r="W536" s="451"/>
      <c r="X536" s="452"/>
      <c r="Y536" s="450"/>
      <c r="Z536" s="451"/>
      <c r="AA536" s="451"/>
      <c r="AB536" s="450"/>
      <c r="AC536" s="450"/>
      <c r="AD536" s="450"/>
      <c r="AE536" s="450"/>
      <c r="AF536" s="451"/>
      <c r="AG536" s="451"/>
      <c r="AH536" s="452"/>
      <c r="AI536" s="452"/>
      <c r="AJ536" s="452"/>
      <c r="AK536" s="452"/>
      <c r="AL536" s="452"/>
      <c r="AM536" s="452"/>
      <c r="AN536" s="450"/>
      <c r="AO536" s="450"/>
      <c r="AP536" s="451"/>
      <c r="AQ536" s="451"/>
      <c r="AR536" s="450"/>
      <c r="AS536" s="453"/>
      <c r="AT536" s="453"/>
      <c r="AU536" s="454"/>
      <c r="AV536" s="455"/>
      <c r="AW536" s="456"/>
      <c r="AX536" s="456"/>
      <c r="AY536" s="455"/>
      <c r="AZ536" s="456"/>
      <c r="BA536" s="454"/>
      <c r="BB536" s="454"/>
      <c r="BC536" s="454"/>
      <c r="BD536" s="454"/>
      <c r="BE536" s="454"/>
      <c r="BF536" s="454"/>
      <c r="BG536" s="455"/>
      <c r="BH536" s="455"/>
      <c r="BI536" s="455"/>
      <c r="BJ536" s="455"/>
      <c r="BK536" s="455"/>
      <c r="BL536" s="455"/>
      <c r="BM536" s="455"/>
      <c r="BN536" s="455"/>
      <c r="BO536" s="455"/>
    </row>
    <row r="537" spans="1:67" ht="19.5" customHeight="1">
      <c r="A537" s="450"/>
      <c r="B537" s="450"/>
      <c r="C537" s="450"/>
      <c r="D537" s="450"/>
      <c r="E537" s="450"/>
      <c r="F537" s="450"/>
      <c r="G537" s="451"/>
      <c r="H537" s="450"/>
      <c r="I537" s="450"/>
      <c r="J537" s="451"/>
      <c r="K537" s="450"/>
      <c r="L537" s="451"/>
      <c r="M537" s="450"/>
      <c r="N537" s="451"/>
      <c r="O537" s="450"/>
      <c r="P537" s="451"/>
      <c r="Q537" s="452"/>
      <c r="R537" s="452"/>
      <c r="S537" s="452"/>
      <c r="T537" s="452"/>
      <c r="U537" s="450"/>
      <c r="V537" s="450"/>
      <c r="W537" s="451"/>
      <c r="X537" s="452"/>
      <c r="Y537" s="450"/>
      <c r="Z537" s="451"/>
      <c r="AA537" s="451"/>
      <c r="AB537" s="450"/>
      <c r="AC537" s="450"/>
      <c r="AD537" s="450"/>
      <c r="AE537" s="450"/>
      <c r="AF537" s="451"/>
      <c r="AG537" s="451"/>
      <c r="AH537" s="452"/>
      <c r="AI537" s="452"/>
      <c r="AJ537" s="452"/>
      <c r="AK537" s="452"/>
      <c r="AL537" s="452"/>
      <c r="AM537" s="452"/>
      <c r="AN537" s="450"/>
      <c r="AO537" s="450"/>
      <c r="AP537" s="451"/>
      <c r="AQ537" s="451"/>
      <c r="AR537" s="450"/>
      <c r="AS537" s="453"/>
      <c r="AT537" s="453"/>
      <c r="AU537" s="454"/>
      <c r="AV537" s="455"/>
      <c r="AW537" s="456"/>
      <c r="AX537" s="456"/>
      <c r="AY537" s="455"/>
      <c r="AZ537" s="456"/>
      <c r="BA537" s="454"/>
      <c r="BB537" s="454"/>
      <c r="BC537" s="454"/>
      <c r="BD537" s="454"/>
      <c r="BE537" s="454"/>
      <c r="BF537" s="454"/>
      <c r="BG537" s="455"/>
      <c r="BH537" s="455"/>
      <c r="BI537" s="455"/>
      <c r="BJ537" s="455"/>
      <c r="BK537" s="455"/>
      <c r="BL537" s="455"/>
      <c r="BM537" s="455"/>
      <c r="BN537" s="455"/>
      <c r="BO537" s="455"/>
    </row>
    <row r="538" spans="1:67" ht="19.5" customHeight="1">
      <c r="A538" s="450"/>
      <c r="B538" s="450"/>
      <c r="C538" s="450"/>
      <c r="D538" s="450"/>
      <c r="E538" s="450"/>
      <c r="F538" s="450"/>
      <c r="G538" s="451"/>
      <c r="H538" s="450"/>
      <c r="I538" s="450"/>
      <c r="J538" s="451"/>
      <c r="K538" s="450"/>
      <c r="L538" s="451"/>
      <c r="M538" s="450"/>
      <c r="N538" s="451"/>
      <c r="O538" s="450"/>
      <c r="P538" s="451"/>
      <c r="Q538" s="452"/>
      <c r="R538" s="452"/>
      <c r="S538" s="452"/>
      <c r="T538" s="452"/>
      <c r="U538" s="450"/>
      <c r="V538" s="450"/>
      <c r="W538" s="451"/>
      <c r="X538" s="452"/>
      <c r="Y538" s="450"/>
      <c r="Z538" s="451"/>
      <c r="AA538" s="451"/>
      <c r="AB538" s="450"/>
      <c r="AC538" s="450"/>
      <c r="AD538" s="450"/>
      <c r="AE538" s="450"/>
      <c r="AF538" s="451"/>
      <c r="AG538" s="451"/>
      <c r="AH538" s="452"/>
      <c r="AI538" s="452"/>
      <c r="AJ538" s="452"/>
      <c r="AK538" s="452"/>
      <c r="AL538" s="452"/>
      <c r="AM538" s="452"/>
      <c r="AN538" s="450"/>
      <c r="AO538" s="450"/>
      <c r="AP538" s="451"/>
      <c r="AQ538" s="451"/>
      <c r="AR538" s="450"/>
      <c r="AS538" s="453"/>
      <c r="AT538" s="453"/>
      <c r="AU538" s="454"/>
      <c r="AV538" s="455"/>
      <c r="AW538" s="456"/>
      <c r="AX538" s="456"/>
      <c r="AY538" s="455"/>
      <c r="AZ538" s="456"/>
      <c r="BA538" s="454"/>
      <c r="BB538" s="454"/>
      <c r="BC538" s="454"/>
      <c r="BD538" s="454"/>
      <c r="BE538" s="454"/>
      <c r="BF538" s="454"/>
      <c r="BG538" s="455"/>
      <c r="BH538" s="455"/>
      <c r="BI538" s="455"/>
      <c r="BJ538" s="455"/>
      <c r="BK538" s="455"/>
      <c r="BL538" s="455"/>
      <c r="BM538" s="455"/>
      <c r="BN538" s="455"/>
      <c r="BO538" s="455"/>
    </row>
    <row r="539" spans="1:67" ht="19.5" customHeight="1">
      <c r="A539" s="450"/>
      <c r="B539" s="450"/>
      <c r="C539" s="450"/>
      <c r="D539" s="450"/>
      <c r="E539" s="450"/>
      <c r="F539" s="450"/>
      <c r="G539" s="451"/>
      <c r="H539" s="450"/>
      <c r="I539" s="450"/>
      <c r="J539" s="451"/>
      <c r="K539" s="450"/>
      <c r="L539" s="451"/>
      <c r="M539" s="450"/>
      <c r="N539" s="451"/>
      <c r="O539" s="450"/>
      <c r="P539" s="451"/>
      <c r="Q539" s="452"/>
      <c r="R539" s="452"/>
      <c r="S539" s="452"/>
      <c r="T539" s="452"/>
      <c r="U539" s="450"/>
      <c r="V539" s="450"/>
      <c r="W539" s="451"/>
      <c r="X539" s="452"/>
      <c r="Y539" s="450"/>
      <c r="Z539" s="451"/>
      <c r="AA539" s="451"/>
      <c r="AB539" s="450"/>
      <c r="AC539" s="450"/>
      <c r="AD539" s="450"/>
      <c r="AE539" s="450"/>
      <c r="AF539" s="451"/>
      <c r="AG539" s="451"/>
      <c r="AH539" s="452"/>
      <c r="AI539" s="452"/>
      <c r="AJ539" s="452"/>
      <c r="AK539" s="452"/>
      <c r="AL539" s="452"/>
      <c r="AM539" s="452"/>
      <c r="AN539" s="450"/>
      <c r="AO539" s="450"/>
      <c r="AP539" s="451"/>
      <c r="AQ539" s="451"/>
      <c r="AR539" s="450"/>
      <c r="AS539" s="453"/>
      <c r="AT539" s="453"/>
      <c r="AU539" s="454"/>
      <c r="AV539" s="455"/>
      <c r="AW539" s="456"/>
      <c r="AX539" s="456"/>
      <c r="AY539" s="455"/>
      <c r="AZ539" s="456"/>
      <c r="BA539" s="454"/>
      <c r="BB539" s="454"/>
      <c r="BC539" s="454"/>
      <c r="BD539" s="454"/>
      <c r="BE539" s="454"/>
      <c r="BF539" s="454"/>
      <c r="BG539" s="455"/>
      <c r="BH539" s="455"/>
      <c r="BI539" s="455"/>
      <c r="BJ539" s="455"/>
      <c r="BK539" s="455"/>
      <c r="BL539" s="455"/>
      <c r="BM539" s="455"/>
      <c r="BN539" s="455"/>
      <c r="BO539" s="455"/>
    </row>
    <row r="540" spans="1:67" ht="19.5" customHeight="1">
      <c r="A540" s="450"/>
      <c r="B540" s="450"/>
      <c r="C540" s="450"/>
      <c r="D540" s="450"/>
      <c r="E540" s="450"/>
      <c r="F540" s="450"/>
      <c r="G540" s="451"/>
      <c r="H540" s="450"/>
      <c r="I540" s="450"/>
      <c r="J540" s="451"/>
      <c r="K540" s="450"/>
      <c r="L540" s="451"/>
      <c r="M540" s="450"/>
      <c r="N540" s="451"/>
      <c r="O540" s="450"/>
      <c r="P540" s="451"/>
      <c r="Q540" s="452"/>
      <c r="R540" s="452"/>
      <c r="S540" s="452"/>
      <c r="T540" s="452"/>
      <c r="U540" s="450"/>
      <c r="V540" s="450"/>
      <c r="W540" s="451"/>
      <c r="X540" s="452"/>
      <c r="Y540" s="450"/>
      <c r="Z540" s="451"/>
      <c r="AA540" s="451"/>
      <c r="AB540" s="450"/>
      <c r="AC540" s="450"/>
      <c r="AD540" s="450"/>
      <c r="AE540" s="450"/>
      <c r="AF540" s="451"/>
      <c r="AG540" s="451"/>
      <c r="AH540" s="452"/>
      <c r="AI540" s="452"/>
      <c r="AJ540" s="452"/>
      <c r="AK540" s="452"/>
      <c r="AL540" s="452"/>
      <c r="AM540" s="452"/>
      <c r="AN540" s="450"/>
      <c r="AO540" s="450"/>
      <c r="AP540" s="451"/>
      <c r="AQ540" s="451"/>
      <c r="AR540" s="450"/>
      <c r="AS540" s="453"/>
      <c r="AT540" s="453"/>
      <c r="AU540" s="454"/>
      <c r="AV540" s="455"/>
      <c r="AW540" s="456"/>
      <c r="AX540" s="456"/>
      <c r="AY540" s="455"/>
      <c r="AZ540" s="456"/>
      <c r="BA540" s="454"/>
      <c r="BB540" s="454"/>
      <c r="BC540" s="454"/>
      <c r="BD540" s="454"/>
      <c r="BE540" s="454"/>
      <c r="BF540" s="454"/>
      <c r="BG540" s="455"/>
      <c r="BH540" s="455"/>
      <c r="BI540" s="455"/>
      <c r="BJ540" s="455"/>
      <c r="BK540" s="455"/>
      <c r="BL540" s="455"/>
      <c r="BM540" s="455"/>
      <c r="BN540" s="455"/>
      <c r="BO540" s="455"/>
    </row>
    <row r="541" spans="1:67" ht="19.5" customHeight="1">
      <c r="A541" s="450"/>
      <c r="B541" s="450"/>
      <c r="C541" s="450"/>
      <c r="D541" s="450"/>
      <c r="E541" s="450"/>
      <c r="F541" s="450"/>
      <c r="G541" s="451"/>
      <c r="H541" s="450"/>
      <c r="I541" s="450"/>
      <c r="J541" s="451"/>
      <c r="K541" s="450"/>
      <c r="L541" s="451"/>
      <c r="M541" s="450"/>
      <c r="N541" s="451"/>
      <c r="O541" s="450"/>
      <c r="P541" s="451"/>
      <c r="Q541" s="452"/>
      <c r="R541" s="452"/>
      <c r="S541" s="452"/>
      <c r="T541" s="452"/>
      <c r="U541" s="450"/>
      <c r="V541" s="450"/>
      <c r="W541" s="451"/>
      <c r="X541" s="452"/>
      <c r="Y541" s="450"/>
      <c r="Z541" s="451"/>
      <c r="AA541" s="451"/>
      <c r="AB541" s="450"/>
      <c r="AC541" s="450"/>
      <c r="AD541" s="450"/>
      <c r="AE541" s="450"/>
      <c r="AF541" s="451"/>
      <c r="AG541" s="451"/>
      <c r="AH541" s="452"/>
      <c r="AI541" s="452"/>
      <c r="AJ541" s="452"/>
      <c r="AK541" s="452"/>
      <c r="AL541" s="452"/>
      <c r="AM541" s="452"/>
      <c r="AN541" s="450"/>
      <c r="AO541" s="450"/>
      <c r="AP541" s="451"/>
      <c r="AQ541" s="451"/>
      <c r="AR541" s="450"/>
      <c r="AS541" s="453"/>
      <c r="AT541" s="453"/>
      <c r="AU541" s="454"/>
      <c r="AV541" s="455"/>
      <c r="AW541" s="456"/>
      <c r="AX541" s="456"/>
      <c r="AY541" s="455"/>
      <c r="AZ541" s="456"/>
      <c r="BA541" s="454"/>
      <c r="BB541" s="454"/>
      <c r="BC541" s="454"/>
      <c r="BD541" s="454"/>
      <c r="BE541" s="454"/>
      <c r="BF541" s="454"/>
      <c r="BG541" s="455"/>
      <c r="BH541" s="455"/>
      <c r="BI541" s="455"/>
      <c r="BJ541" s="455"/>
      <c r="BK541" s="455"/>
      <c r="BL541" s="455"/>
      <c r="BM541" s="455"/>
      <c r="BN541" s="455"/>
      <c r="BO541" s="455"/>
    </row>
    <row r="542" spans="1:67" ht="19.5" customHeight="1">
      <c r="A542" s="450"/>
      <c r="B542" s="450"/>
      <c r="C542" s="450"/>
      <c r="D542" s="450"/>
      <c r="E542" s="450"/>
      <c r="F542" s="450"/>
      <c r="G542" s="451"/>
      <c r="H542" s="450"/>
      <c r="I542" s="450"/>
      <c r="J542" s="451"/>
      <c r="K542" s="450"/>
      <c r="L542" s="451"/>
      <c r="M542" s="450"/>
      <c r="N542" s="451"/>
      <c r="O542" s="450"/>
      <c r="P542" s="451"/>
      <c r="Q542" s="452"/>
      <c r="R542" s="452"/>
      <c r="S542" s="452"/>
      <c r="T542" s="452"/>
      <c r="U542" s="450"/>
      <c r="V542" s="450"/>
      <c r="W542" s="451"/>
      <c r="X542" s="452"/>
      <c r="Y542" s="450"/>
      <c r="Z542" s="451"/>
      <c r="AA542" s="451"/>
      <c r="AB542" s="450"/>
      <c r="AC542" s="450"/>
      <c r="AD542" s="450"/>
      <c r="AE542" s="450"/>
      <c r="AF542" s="451"/>
      <c r="AG542" s="451"/>
      <c r="AH542" s="452"/>
      <c r="AI542" s="452"/>
      <c r="AJ542" s="452"/>
      <c r="AK542" s="452"/>
      <c r="AL542" s="452"/>
      <c r="AM542" s="452"/>
      <c r="AN542" s="450"/>
      <c r="AO542" s="450"/>
      <c r="AP542" s="451"/>
      <c r="AQ542" s="451"/>
      <c r="AR542" s="450"/>
      <c r="AS542" s="453"/>
      <c r="AT542" s="453"/>
      <c r="AU542" s="454"/>
      <c r="AV542" s="455"/>
      <c r="AW542" s="456"/>
      <c r="AX542" s="456"/>
      <c r="AY542" s="455"/>
      <c r="AZ542" s="456"/>
      <c r="BA542" s="454"/>
      <c r="BB542" s="454"/>
      <c r="BC542" s="454"/>
      <c r="BD542" s="454"/>
      <c r="BE542" s="454"/>
      <c r="BF542" s="454"/>
      <c r="BG542" s="455"/>
      <c r="BH542" s="455"/>
      <c r="BI542" s="455"/>
      <c r="BJ542" s="455"/>
      <c r="BK542" s="455"/>
      <c r="BL542" s="455"/>
      <c r="BM542" s="455"/>
      <c r="BN542" s="455"/>
      <c r="BO542" s="455"/>
    </row>
    <row r="543" spans="1:67" ht="19.5" customHeight="1">
      <c r="A543" s="450"/>
      <c r="B543" s="450"/>
      <c r="C543" s="450"/>
      <c r="D543" s="450"/>
      <c r="E543" s="450"/>
      <c r="F543" s="450"/>
      <c r="G543" s="451"/>
      <c r="H543" s="450"/>
      <c r="I543" s="450"/>
      <c r="J543" s="451"/>
      <c r="K543" s="450"/>
      <c r="L543" s="451"/>
      <c r="M543" s="450"/>
      <c r="N543" s="451"/>
      <c r="O543" s="450"/>
      <c r="P543" s="451"/>
      <c r="Q543" s="452"/>
      <c r="R543" s="452"/>
      <c r="S543" s="452"/>
      <c r="T543" s="452"/>
      <c r="U543" s="450"/>
      <c r="V543" s="450"/>
      <c r="W543" s="451"/>
      <c r="X543" s="452"/>
      <c r="Y543" s="450"/>
      <c r="Z543" s="451"/>
      <c r="AA543" s="451"/>
      <c r="AB543" s="450"/>
      <c r="AC543" s="450"/>
      <c r="AD543" s="450"/>
      <c r="AE543" s="450"/>
      <c r="AF543" s="451"/>
      <c r="AG543" s="451"/>
      <c r="AH543" s="452"/>
      <c r="AI543" s="452"/>
      <c r="AJ543" s="452"/>
      <c r="AK543" s="452"/>
      <c r="AL543" s="452"/>
      <c r="AM543" s="452"/>
      <c r="AN543" s="450"/>
      <c r="AO543" s="450"/>
      <c r="AP543" s="451"/>
      <c r="AQ543" s="451"/>
      <c r="AR543" s="450"/>
      <c r="AS543" s="453"/>
      <c r="AT543" s="453"/>
      <c r="AU543" s="454"/>
      <c r="AV543" s="455"/>
      <c r="AW543" s="456"/>
      <c r="AX543" s="456"/>
      <c r="AY543" s="455"/>
      <c r="AZ543" s="456"/>
      <c r="BA543" s="454"/>
      <c r="BB543" s="454"/>
      <c r="BC543" s="454"/>
      <c r="BD543" s="454"/>
      <c r="BE543" s="454"/>
      <c r="BF543" s="454"/>
      <c r="BG543" s="455"/>
      <c r="BH543" s="455"/>
      <c r="BI543" s="455"/>
      <c r="BJ543" s="455"/>
      <c r="BK543" s="455"/>
      <c r="BL543" s="455"/>
      <c r="BM543" s="455"/>
      <c r="BN543" s="455"/>
      <c r="BO543" s="455"/>
    </row>
    <row r="544" spans="1:67" ht="19.5" customHeight="1">
      <c r="A544" s="450"/>
      <c r="B544" s="450"/>
      <c r="C544" s="450"/>
      <c r="D544" s="450"/>
      <c r="E544" s="450"/>
      <c r="F544" s="450"/>
      <c r="G544" s="451"/>
      <c r="H544" s="450"/>
      <c r="I544" s="450"/>
      <c r="J544" s="451"/>
      <c r="K544" s="450"/>
      <c r="L544" s="451"/>
      <c r="M544" s="450"/>
      <c r="N544" s="451"/>
      <c r="O544" s="450"/>
      <c r="P544" s="451"/>
      <c r="Q544" s="452"/>
      <c r="R544" s="452"/>
      <c r="S544" s="452"/>
      <c r="T544" s="452"/>
      <c r="U544" s="450"/>
      <c r="V544" s="450"/>
      <c r="W544" s="451"/>
      <c r="X544" s="452"/>
      <c r="Y544" s="450"/>
      <c r="Z544" s="451"/>
      <c r="AA544" s="451"/>
      <c r="AB544" s="450"/>
      <c r="AC544" s="450"/>
      <c r="AD544" s="450"/>
      <c r="AE544" s="450"/>
      <c r="AF544" s="451"/>
      <c r="AG544" s="451"/>
      <c r="AH544" s="452"/>
      <c r="AI544" s="452"/>
      <c r="AJ544" s="452"/>
      <c r="AK544" s="452"/>
      <c r="AL544" s="452"/>
      <c r="AM544" s="452"/>
      <c r="AN544" s="450"/>
      <c r="AO544" s="450"/>
      <c r="AP544" s="451"/>
      <c r="AQ544" s="451"/>
      <c r="AR544" s="450"/>
      <c r="AS544" s="453"/>
      <c r="AT544" s="453"/>
      <c r="AU544" s="454"/>
      <c r="AV544" s="455"/>
      <c r="AW544" s="456"/>
      <c r="AX544" s="456"/>
      <c r="AY544" s="455"/>
      <c r="AZ544" s="456"/>
      <c r="BA544" s="454"/>
      <c r="BB544" s="454"/>
      <c r="BC544" s="454"/>
      <c r="BD544" s="454"/>
      <c r="BE544" s="454"/>
      <c r="BF544" s="454"/>
      <c r="BG544" s="455"/>
      <c r="BH544" s="455"/>
      <c r="BI544" s="455"/>
      <c r="BJ544" s="455"/>
      <c r="BK544" s="455"/>
      <c r="BL544" s="455"/>
      <c r="BM544" s="455"/>
      <c r="BN544" s="455"/>
      <c r="BO544" s="455"/>
    </row>
    <row r="545" spans="1:67" ht="19.5" customHeight="1">
      <c r="A545" s="450"/>
      <c r="B545" s="450"/>
      <c r="C545" s="450"/>
      <c r="D545" s="450"/>
      <c r="E545" s="450"/>
      <c r="F545" s="450"/>
      <c r="G545" s="451"/>
      <c r="H545" s="450"/>
      <c r="I545" s="450"/>
      <c r="J545" s="451"/>
      <c r="K545" s="450"/>
      <c r="L545" s="451"/>
      <c r="M545" s="450"/>
      <c r="N545" s="451"/>
      <c r="O545" s="450"/>
      <c r="P545" s="451"/>
      <c r="Q545" s="452"/>
      <c r="R545" s="452"/>
      <c r="S545" s="452"/>
      <c r="T545" s="452"/>
      <c r="U545" s="450"/>
      <c r="V545" s="450"/>
      <c r="W545" s="451"/>
      <c r="X545" s="452"/>
      <c r="Y545" s="450"/>
      <c r="Z545" s="451"/>
      <c r="AA545" s="451"/>
      <c r="AB545" s="450"/>
      <c r="AC545" s="450"/>
      <c r="AD545" s="450"/>
      <c r="AE545" s="450"/>
      <c r="AF545" s="451"/>
      <c r="AG545" s="451"/>
      <c r="AH545" s="452"/>
      <c r="AI545" s="452"/>
      <c r="AJ545" s="452"/>
      <c r="AK545" s="452"/>
      <c r="AL545" s="452"/>
      <c r="AM545" s="452"/>
      <c r="AN545" s="450"/>
      <c r="AO545" s="450"/>
      <c r="AP545" s="451"/>
      <c r="AQ545" s="451"/>
      <c r="AR545" s="450"/>
      <c r="AS545" s="453"/>
      <c r="AT545" s="453"/>
      <c r="AU545" s="454"/>
      <c r="AV545" s="455"/>
      <c r="AW545" s="456"/>
      <c r="AX545" s="456"/>
      <c r="AY545" s="455"/>
      <c r="AZ545" s="456"/>
      <c r="BA545" s="454"/>
      <c r="BB545" s="454"/>
      <c r="BC545" s="454"/>
      <c r="BD545" s="454"/>
      <c r="BE545" s="454"/>
      <c r="BF545" s="454"/>
      <c r="BG545" s="455"/>
      <c r="BH545" s="455"/>
      <c r="BI545" s="455"/>
      <c r="BJ545" s="455"/>
      <c r="BK545" s="455"/>
      <c r="BL545" s="455"/>
      <c r="BM545" s="455"/>
      <c r="BN545" s="455"/>
      <c r="BO545" s="455"/>
    </row>
    <row r="546" spans="1:67" ht="19.5" customHeight="1">
      <c r="A546" s="450"/>
      <c r="B546" s="450"/>
      <c r="C546" s="450"/>
      <c r="D546" s="450"/>
      <c r="E546" s="450"/>
      <c r="F546" s="450"/>
      <c r="G546" s="451"/>
      <c r="H546" s="450"/>
      <c r="I546" s="450"/>
      <c r="J546" s="451"/>
      <c r="K546" s="450"/>
      <c r="L546" s="451"/>
      <c r="M546" s="450"/>
      <c r="N546" s="451"/>
      <c r="O546" s="450"/>
      <c r="P546" s="451"/>
      <c r="Q546" s="452"/>
      <c r="R546" s="452"/>
      <c r="S546" s="452"/>
      <c r="T546" s="452"/>
      <c r="U546" s="450"/>
      <c r="V546" s="450"/>
      <c r="W546" s="451"/>
      <c r="X546" s="452"/>
      <c r="Y546" s="450"/>
      <c r="Z546" s="451"/>
      <c r="AA546" s="451"/>
      <c r="AB546" s="450"/>
      <c r="AC546" s="450"/>
      <c r="AD546" s="450"/>
      <c r="AE546" s="450"/>
      <c r="AF546" s="451"/>
      <c r="AG546" s="451"/>
      <c r="AH546" s="452"/>
      <c r="AI546" s="452"/>
      <c r="AJ546" s="452"/>
      <c r="AK546" s="452"/>
      <c r="AL546" s="452"/>
      <c r="AM546" s="452"/>
      <c r="AN546" s="450"/>
      <c r="AO546" s="450"/>
      <c r="AP546" s="451"/>
      <c r="AQ546" s="451"/>
      <c r="AR546" s="450"/>
      <c r="AS546" s="453"/>
      <c r="AT546" s="453"/>
      <c r="AU546" s="454"/>
      <c r="AV546" s="455"/>
      <c r="AW546" s="456"/>
      <c r="AX546" s="456"/>
      <c r="AY546" s="455"/>
      <c r="AZ546" s="456"/>
      <c r="BA546" s="454"/>
      <c r="BB546" s="454"/>
      <c r="BC546" s="454"/>
      <c r="BD546" s="454"/>
      <c r="BE546" s="454"/>
      <c r="BF546" s="454"/>
      <c r="BG546" s="455"/>
      <c r="BH546" s="455"/>
      <c r="BI546" s="455"/>
      <c r="BJ546" s="455"/>
      <c r="BK546" s="455"/>
      <c r="BL546" s="455"/>
      <c r="BM546" s="455"/>
      <c r="BN546" s="455"/>
      <c r="BO546" s="455"/>
    </row>
    <row r="547" spans="1:67" ht="19.5" customHeight="1">
      <c r="A547" s="450"/>
      <c r="B547" s="450"/>
      <c r="C547" s="450"/>
      <c r="D547" s="450"/>
      <c r="E547" s="450"/>
      <c r="F547" s="450"/>
      <c r="G547" s="451"/>
      <c r="H547" s="450"/>
      <c r="I547" s="450"/>
      <c r="J547" s="451"/>
      <c r="K547" s="450"/>
      <c r="L547" s="451"/>
      <c r="M547" s="450"/>
      <c r="N547" s="451"/>
      <c r="O547" s="450"/>
      <c r="P547" s="451"/>
      <c r="Q547" s="452"/>
      <c r="R547" s="452"/>
      <c r="S547" s="452"/>
      <c r="T547" s="452"/>
      <c r="U547" s="450"/>
      <c r="V547" s="450"/>
      <c r="W547" s="451"/>
      <c r="X547" s="452"/>
      <c r="Y547" s="450"/>
      <c r="Z547" s="451"/>
      <c r="AA547" s="451"/>
      <c r="AB547" s="450"/>
      <c r="AC547" s="450"/>
      <c r="AD547" s="450"/>
      <c r="AE547" s="450"/>
      <c r="AF547" s="451"/>
      <c r="AG547" s="451"/>
      <c r="AH547" s="452"/>
      <c r="AI547" s="452"/>
      <c r="AJ547" s="452"/>
      <c r="AK547" s="452"/>
      <c r="AL547" s="452"/>
      <c r="AM547" s="452"/>
      <c r="AN547" s="450"/>
      <c r="AO547" s="450"/>
      <c r="AP547" s="451"/>
      <c r="AQ547" s="451"/>
      <c r="AR547" s="450"/>
      <c r="AS547" s="453"/>
      <c r="AT547" s="453"/>
      <c r="AU547" s="454"/>
      <c r="AV547" s="455"/>
      <c r="AW547" s="456"/>
      <c r="AX547" s="456"/>
      <c r="AY547" s="455"/>
      <c r="AZ547" s="456"/>
      <c r="BA547" s="454"/>
      <c r="BB547" s="454"/>
      <c r="BC547" s="454"/>
      <c r="BD547" s="454"/>
      <c r="BE547" s="454"/>
      <c r="BF547" s="454"/>
      <c r="BG547" s="455"/>
      <c r="BH547" s="455"/>
      <c r="BI547" s="455"/>
      <c r="BJ547" s="455"/>
      <c r="BK547" s="455"/>
      <c r="BL547" s="455"/>
      <c r="BM547" s="455"/>
      <c r="BN547" s="455"/>
      <c r="BO547" s="455"/>
    </row>
    <row r="548" spans="1:67" ht="19.5" customHeight="1">
      <c r="A548" s="450"/>
      <c r="B548" s="450"/>
      <c r="C548" s="450"/>
      <c r="D548" s="450"/>
      <c r="E548" s="450"/>
      <c r="F548" s="450"/>
      <c r="G548" s="451"/>
      <c r="H548" s="450"/>
      <c r="I548" s="450"/>
      <c r="J548" s="451"/>
      <c r="K548" s="450"/>
      <c r="L548" s="451"/>
      <c r="M548" s="450"/>
      <c r="N548" s="451"/>
      <c r="O548" s="450"/>
      <c r="P548" s="451"/>
      <c r="Q548" s="452"/>
      <c r="R548" s="452"/>
      <c r="S548" s="452"/>
      <c r="T548" s="452"/>
      <c r="U548" s="450"/>
      <c r="V548" s="450"/>
      <c r="W548" s="451"/>
      <c r="X548" s="452"/>
      <c r="Y548" s="450"/>
      <c r="Z548" s="451"/>
      <c r="AA548" s="451"/>
      <c r="AB548" s="450"/>
      <c r="AC548" s="450"/>
      <c r="AD548" s="450"/>
      <c r="AE548" s="450"/>
      <c r="AF548" s="451"/>
      <c r="AG548" s="451"/>
      <c r="AH548" s="452"/>
      <c r="AI548" s="452"/>
      <c r="AJ548" s="452"/>
      <c r="AK548" s="452"/>
      <c r="AL548" s="452"/>
      <c r="AM548" s="452"/>
      <c r="AN548" s="450"/>
      <c r="AO548" s="450"/>
      <c r="AP548" s="451"/>
      <c r="AQ548" s="451"/>
      <c r="AR548" s="450"/>
      <c r="AS548" s="453"/>
      <c r="AT548" s="453"/>
      <c r="AU548" s="454"/>
      <c r="AV548" s="455"/>
      <c r="AW548" s="456"/>
      <c r="AX548" s="456"/>
      <c r="AY548" s="455"/>
      <c r="AZ548" s="456"/>
      <c r="BA548" s="454"/>
      <c r="BB548" s="454"/>
      <c r="BC548" s="454"/>
      <c r="BD548" s="454"/>
      <c r="BE548" s="454"/>
      <c r="BF548" s="454"/>
      <c r="BG548" s="455"/>
      <c r="BH548" s="455"/>
      <c r="BI548" s="455"/>
      <c r="BJ548" s="455"/>
      <c r="BK548" s="455"/>
      <c r="BL548" s="455"/>
      <c r="BM548" s="455"/>
      <c r="BN548" s="455"/>
      <c r="BO548" s="455"/>
    </row>
    <row r="549" spans="1:67" ht="19.5" customHeight="1">
      <c r="A549" s="450"/>
      <c r="B549" s="450"/>
      <c r="C549" s="450"/>
      <c r="D549" s="450"/>
      <c r="E549" s="450"/>
      <c r="F549" s="450"/>
      <c r="G549" s="451"/>
      <c r="H549" s="450"/>
      <c r="I549" s="450"/>
      <c r="J549" s="451"/>
      <c r="K549" s="450"/>
      <c r="L549" s="451"/>
      <c r="M549" s="450"/>
      <c r="N549" s="451"/>
      <c r="O549" s="450"/>
      <c r="P549" s="451"/>
      <c r="Q549" s="452"/>
      <c r="R549" s="452"/>
      <c r="S549" s="452"/>
      <c r="T549" s="452"/>
      <c r="U549" s="450"/>
      <c r="V549" s="450"/>
      <c r="W549" s="451"/>
      <c r="X549" s="452"/>
      <c r="Y549" s="450"/>
      <c r="Z549" s="451"/>
      <c r="AA549" s="451"/>
      <c r="AB549" s="450"/>
      <c r="AC549" s="450"/>
      <c r="AD549" s="450"/>
      <c r="AE549" s="450"/>
      <c r="AF549" s="451"/>
      <c r="AG549" s="451"/>
      <c r="AH549" s="452"/>
      <c r="AI549" s="452"/>
      <c r="AJ549" s="452"/>
      <c r="AK549" s="452"/>
      <c r="AL549" s="452"/>
      <c r="AM549" s="452"/>
      <c r="AN549" s="450"/>
      <c r="AO549" s="450"/>
      <c r="AP549" s="451"/>
      <c r="AQ549" s="451"/>
      <c r="AR549" s="450"/>
      <c r="AS549" s="453"/>
      <c r="AT549" s="453"/>
      <c r="AU549" s="454"/>
      <c r="AV549" s="455"/>
      <c r="AW549" s="456"/>
      <c r="AX549" s="456"/>
      <c r="AY549" s="455"/>
      <c r="AZ549" s="456"/>
      <c r="BA549" s="454"/>
      <c r="BB549" s="454"/>
      <c r="BC549" s="454"/>
      <c r="BD549" s="454"/>
      <c r="BE549" s="454"/>
      <c r="BF549" s="454"/>
      <c r="BG549" s="455"/>
      <c r="BH549" s="455"/>
      <c r="BI549" s="455"/>
      <c r="BJ549" s="455"/>
      <c r="BK549" s="455"/>
      <c r="BL549" s="455"/>
      <c r="BM549" s="455"/>
      <c r="BN549" s="455"/>
      <c r="BO549" s="455"/>
    </row>
    <row r="550" spans="1:67" ht="19.5" customHeight="1">
      <c r="A550" s="450"/>
      <c r="B550" s="450"/>
      <c r="C550" s="450"/>
      <c r="D550" s="450"/>
      <c r="E550" s="450"/>
      <c r="F550" s="450"/>
      <c r="G550" s="451"/>
      <c r="H550" s="450"/>
      <c r="I550" s="450"/>
      <c r="J550" s="451"/>
      <c r="K550" s="450"/>
      <c r="L550" s="451"/>
      <c r="M550" s="450"/>
      <c r="N550" s="451"/>
      <c r="O550" s="450"/>
      <c r="P550" s="451"/>
      <c r="Q550" s="452"/>
      <c r="R550" s="452"/>
      <c r="S550" s="452"/>
      <c r="T550" s="452"/>
      <c r="U550" s="450"/>
      <c r="V550" s="450"/>
      <c r="W550" s="451"/>
      <c r="X550" s="452"/>
      <c r="Y550" s="450"/>
      <c r="Z550" s="451"/>
      <c r="AA550" s="451"/>
      <c r="AB550" s="450"/>
      <c r="AC550" s="450"/>
      <c r="AD550" s="450"/>
      <c r="AE550" s="450"/>
      <c r="AF550" s="451"/>
      <c r="AG550" s="451"/>
      <c r="AH550" s="452"/>
      <c r="AI550" s="452"/>
      <c r="AJ550" s="452"/>
      <c r="AK550" s="452"/>
      <c r="AL550" s="452"/>
      <c r="AM550" s="452"/>
      <c r="AN550" s="450"/>
      <c r="AO550" s="450"/>
      <c r="AP550" s="451"/>
      <c r="AQ550" s="451"/>
      <c r="AR550" s="450"/>
      <c r="AS550" s="453"/>
      <c r="AT550" s="453"/>
      <c r="AU550" s="454"/>
      <c r="AV550" s="455"/>
      <c r="AW550" s="456"/>
      <c r="AX550" s="456"/>
      <c r="AY550" s="455"/>
      <c r="AZ550" s="456"/>
      <c r="BA550" s="454"/>
      <c r="BB550" s="454"/>
      <c r="BC550" s="454"/>
      <c r="BD550" s="454"/>
      <c r="BE550" s="454"/>
      <c r="BF550" s="454"/>
      <c r="BG550" s="455"/>
      <c r="BH550" s="455"/>
      <c r="BI550" s="455"/>
      <c r="BJ550" s="455"/>
      <c r="BK550" s="455"/>
      <c r="BL550" s="455"/>
      <c r="BM550" s="455"/>
      <c r="BN550" s="455"/>
      <c r="BO550" s="455"/>
    </row>
    <row r="551" spans="1:67" ht="19.5" customHeight="1">
      <c r="A551" s="450"/>
      <c r="B551" s="450"/>
      <c r="C551" s="450"/>
      <c r="D551" s="450"/>
      <c r="E551" s="450"/>
      <c r="F551" s="450"/>
      <c r="G551" s="451"/>
      <c r="H551" s="450"/>
      <c r="I551" s="450"/>
      <c r="J551" s="451"/>
      <c r="K551" s="450"/>
      <c r="L551" s="451"/>
      <c r="M551" s="450"/>
      <c r="N551" s="451"/>
      <c r="O551" s="450"/>
      <c r="P551" s="451"/>
      <c r="Q551" s="452"/>
      <c r="R551" s="452"/>
      <c r="S551" s="452"/>
      <c r="T551" s="452"/>
      <c r="U551" s="450"/>
      <c r="V551" s="450"/>
      <c r="W551" s="451"/>
      <c r="X551" s="452"/>
      <c r="Y551" s="450"/>
      <c r="Z551" s="451"/>
      <c r="AA551" s="451"/>
      <c r="AB551" s="450"/>
      <c r="AC551" s="450"/>
      <c r="AD551" s="450"/>
      <c r="AE551" s="450"/>
      <c r="AF551" s="451"/>
      <c r="AG551" s="451"/>
      <c r="AH551" s="452"/>
      <c r="AI551" s="452"/>
      <c r="AJ551" s="452"/>
      <c r="AK551" s="452"/>
      <c r="AL551" s="452"/>
      <c r="AM551" s="452"/>
      <c r="AN551" s="450"/>
      <c r="AO551" s="450"/>
      <c r="AP551" s="451"/>
      <c r="AQ551" s="451"/>
      <c r="AR551" s="450"/>
      <c r="AS551" s="453"/>
      <c r="AT551" s="453"/>
      <c r="AU551" s="454"/>
      <c r="AV551" s="455"/>
      <c r="AW551" s="456"/>
      <c r="AX551" s="456"/>
      <c r="AY551" s="455"/>
      <c r="AZ551" s="456"/>
      <c r="BA551" s="454"/>
      <c r="BB551" s="454"/>
      <c r="BC551" s="454"/>
      <c r="BD551" s="454"/>
      <c r="BE551" s="454"/>
      <c r="BF551" s="454"/>
      <c r="BG551" s="455"/>
      <c r="BH551" s="455"/>
      <c r="BI551" s="455"/>
      <c r="BJ551" s="455"/>
      <c r="BK551" s="455"/>
      <c r="BL551" s="455"/>
      <c r="BM551" s="455"/>
      <c r="BN551" s="455"/>
      <c r="BO551" s="455"/>
    </row>
    <row r="552" spans="1:67" ht="19.5" customHeight="1">
      <c r="A552" s="450"/>
      <c r="B552" s="450"/>
      <c r="C552" s="450"/>
      <c r="D552" s="450"/>
      <c r="E552" s="450"/>
      <c r="F552" s="450"/>
      <c r="G552" s="451"/>
      <c r="H552" s="450"/>
      <c r="I552" s="450"/>
      <c r="J552" s="451"/>
      <c r="K552" s="450"/>
      <c r="L552" s="451"/>
      <c r="M552" s="450"/>
      <c r="N552" s="451"/>
      <c r="O552" s="450"/>
      <c r="P552" s="451"/>
      <c r="Q552" s="452"/>
      <c r="R552" s="452"/>
      <c r="S552" s="452"/>
      <c r="T552" s="452"/>
      <c r="U552" s="450"/>
      <c r="V552" s="450"/>
      <c r="W552" s="451"/>
      <c r="X552" s="452"/>
      <c r="Y552" s="450"/>
      <c r="Z552" s="451"/>
      <c r="AA552" s="451"/>
      <c r="AB552" s="450"/>
      <c r="AC552" s="450"/>
      <c r="AD552" s="450"/>
      <c r="AE552" s="450"/>
      <c r="AF552" s="451"/>
      <c r="AG552" s="451"/>
      <c r="AH552" s="452"/>
      <c r="AI552" s="452"/>
      <c r="AJ552" s="452"/>
      <c r="AK552" s="452"/>
      <c r="AL552" s="452"/>
      <c r="AM552" s="452"/>
      <c r="AN552" s="450"/>
      <c r="AO552" s="450"/>
      <c r="AP552" s="451"/>
      <c r="AQ552" s="451"/>
      <c r="AR552" s="450"/>
      <c r="AS552" s="453"/>
      <c r="AT552" s="453"/>
      <c r="AU552" s="454"/>
      <c r="AV552" s="455"/>
      <c r="AW552" s="456"/>
      <c r="AX552" s="456"/>
      <c r="AY552" s="455"/>
      <c r="AZ552" s="456"/>
      <c r="BA552" s="454"/>
      <c r="BB552" s="454"/>
      <c r="BC552" s="454"/>
      <c r="BD552" s="454"/>
      <c r="BE552" s="454"/>
      <c r="BF552" s="454"/>
      <c r="BG552" s="455"/>
      <c r="BH552" s="455"/>
      <c r="BI552" s="455"/>
      <c r="BJ552" s="455"/>
      <c r="BK552" s="455"/>
      <c r="BL552" s="455"/>
      <c r="BM552" s="455"/>
      <c r="BN552" s="455"/>
      <c r="BO552" s="455"/>
    </row>
    <row r="553" spans="1:67" ht="19.5" customHeight="1">
      <c r="A553" s="450"/>
      <c r="B553" s="450"/>
      <c r="C553" s="450"/>
      <c r="D553" s="450"/>
      <c r="E553" s="450"/>
      <c r="F553" s="450"/>
      <c r="G553" s="451"/>
      <c r="H553" s="450"/>
      <c r="I553" s="450"/>
      <c r="J553" s="451"/>
      <c r="K553" s="450"/>
      <c r="L553" s="451"/>
      <c r="M553" s="450"/>
      <c r="N553" s="451"/>
      <c r="O553" s="450"/>
      <c r="P553" s="451"/>
      <c r="Q553" s="452"/>
      <c r="R553" s="452"/>
      <c r="S553" s="452"/>
      <c r="T553" s="452"/>
      <c r="U553" s="450"/>
      <c r="V553" s="450"/>
      <c r="W553" s="451"/>
      <c r="X553" s="452"/>
      <c r="Y553" s="450"/>
      <c r="Z553" s="451"/>
      <c r="AA553" s="451"/>
      <c r="AB553" s="450"/>
      <c r="AC553" s="450"/>
      <c r="AD553" s="450"/>
      <c r="AE553" s="450"/>
      <c r="AF553" s="451"/>
      <c r="AG553" s="451"/>
      <c r="AH553" s="452"/>
      <c r="AI553" s="452"/>
      <c r="AJ553" s="452"/>
      <c r="AK553" s="452"/>
      <c r="AL553" s="452"/>
      <c r="AM553" s="452"/>
      <c r="AN553" s="450"/>
      <c r="AO553" s="450"/>
      <c r="AP553" s="451"/>
      <c r="AQ553" s="451"/>
      <c r="AR553" s="450"/>
      <c r="AS553" s="453"/>
      <c r="AT553" s="453"/>
      <c r="AU553" s="454"/>
      <c r="AV553" s="455"/>
      <c r="AW553" s="456"/>
      <c r="AX553" s="456"/>
      <c r="AY553" s="455"/>
      <c r="AZ553" s="456"/>
      <c r="BA553" s="454"/>
      <c r="BB553" s="454"/>
      <c r="BC553" s="454"/>
      <c r="BD553" s="454"/>
      <c r="BE553" s="454"/>
      <c r="BF553" s="454"/>
      <c r="BG553" s="455"/>
      <c r="BH553" s="455"/>
      <c r="BI553" s="455"/>
      <c r="BJ553" s="455"/>
      <c r="BK553" s="455"/>
      <c r="BL553" s="455"/>
      <c r="BM553" s="455"/>
      <c r="BN553" s="455"/>
      <c r="BO553" s="455"/>
    </row>
    <row r="554" spans="1:67" ht="19.5" customHeight="1">
      <c r="A554" s="450"/>
      <c r="B554" s="450"/>
      <c r="C554" s="450"/>
      <c r="D554" s="450"/>
      <c r="E554" s="450"/>
      <c r="F554" s="450"/>
      <c r="G554" s="451"/>
      <c r="H554" s="450"/>
      <c r="I554" s="450"/>
      <c r="J554" s="451"/>
      <c r="K554" s="450"/>
      <c r="L554" s="451"/>
      <c r="M554" s="450"/>
      <c r="N554" s="451"/>
      <c r="O554" s="450"/>
      <c r="P554" s="451"/>
      <c r="Q554" s="452"/>
      <c r="R554" s="452"/>
      <c r="S554" s="452"/>
      <c r="T554" s="452"/>
      <c r="U554" s="450"/>
      <c r="V554" s="450"/>
      <c r="W554" s="451"/>
      <c r="X554" s="452"/>
      <c r="Y554" s="450"/>
      <c r="Z554" s="451"/>
      <c r="AA554" s="451"/>
      <c r="AB554" s="450"/>
      <c r="AC554" s="450"/>
      <c r="AD554" s="450"/>
      <c r="AE554" s="450"/>
      <c r="AF554" s="451"/>
      <c r="AG554" s="451"/>
      <c r="AH554" s="452"/>
      <c r="AI554" s="452"/>
      <c r="AJ554" s="452"/>
      <c r="AK554" s="452"/>
      <c r="AL554" s="452"/>
      <c r="AM554" s="452"/>
      <c r="AN554" s="450"/>
      <c r="AO554" s="450"/>
      <c r="AP554" s="451"/>
      <c r="AQ554" s="451"/>
      <c r="AR554" s="450"/>
      <c r="AS554" s="453"/>
      <c r="AT554" s="453"/>
      <c r="AU554" s="454"/>
      <c r="AV554" s="455"/>
      <c r="AW554" s="456"/>
      <c r="AX554" s="456"/>
      <c r="AY554" s="455"/>
      <c r="AZ554" s="456"/>
      <c r="BA554" s="454"/>
      <c r="BB554" s="454"/>
      <c r="BC554" s="454"/>
      <c r="BD554" s="454"/>
      <c r="BE554" s="454"/>
      <c r="BF554" s="454"/>
      <c r="BG554" s="455"/>
      <c r="BH554" s="455"/>
      <c r="BI554" s="455"/>
      <c r="BJ554" s="455"/>
      <c r="BK554" s="455"/>
      <c r="BL554" s="455"/>
      <c r="BM554" s="455"/>
      <c r="BN554" s="455"/>
      <c r="BO554" s="455"/>
    </row>
    <row r="555" spans="1:67" ht="19.5" customHeight="1">
      <c r="A555" s="450"/>
      <c r="B555" s="450"/>
      <c r="C555" s="450"/>
      <c r="D555" s="450"/>
      <c r="E555" s="450"/>
      <c r="F555" s="450"/>
      <c r="G555" s="451"/>
      <c r="H555" s="450"/>
      <c r="I555" s="450"/>
      <c r="J555" s="451"/>
      <c r="K555" s="450"/>
      <c r="L555" s="451"/>
      <c r="M555" s="450"/>
      <c r="N555" s="451"/>
      <c r="O555" s="450"/>
      <c r="P555" s="451"/>
      <c r="Q555" s="452"/>
      <c r="R555" s="452"/>
      <c r="S555" s="452"/>
      <c r="T555" s="452"/>
      <c r="U555" s="450"/>
      <c r="V555" s="450"/>
      <c r="W555" s="451"/>
      <c r="X555" s="452"/>
      <c r="Y555" s="450"/>
      <c r="Z555" s="451"/>
      <c r="AA555" s="451"/>
      <c r="AB555" s="450"/>
      <c r="AC555" s="450"/>
      <c r="AD555" s="450"/>
      <c r="AE555" s="450"/>
      <c r="AF555" s="451"/>
      <c r="AG555" s="451"/>
      <c r="AH555" s="452"/>
      <c r="AI555" s="452"/>
      <c r="AJ555" s="452"/>
      <c r="AK555" s="452"/>
      <c r="AL555" s="452"/>
      <c r="AM555" s="452"/>
      <c r="AN555" s="450"/>
      <c r="AO555" s="450"/>
      <c r="AP555" s="451"/>
      <c r="AQ555" s="451"/>
      <c r="AR555" s="450"/>
      <c r="AS555" s="453"/>
      <c r="AT555" s="453"/>
      <c r="AU555" s="454"/>
      <c r="AV555" s="455"/>
      <c r="AW555" s="456"/>
      <c r="AX555" s="456"/>
      <c r="AY555" s="455"/>
      <c r="AZ555" s="456"/>
      <c r="BA555" s="454"/>
      <c r="BB555" s="454"/>
      <c r="BC555" s="454"/>
      <c r="BD555" s="454"/>
      <c r="BE555" s="454"/>
      <c r="BF555" s="454"/>
      <c r="BG555" s="455"/>
      <c r="BH555" s="455"/>
      <c r="BI555" s="455"/>
      <c r="BJ555" s="455"/>
      <c r="BK555" s="455"/>
      <c r="BL555" s="455"/>
      <c r="BM555" s="455"/>
      <c r="BN555" s="455"/>
      <c r="BO555" s="455"/>
    </row>
    <row r="556" spans="1:67" ht="19.5" customHeight="1">
      <c r="A556" s="450"/>
      <c r="B556" s="450"/>
      <c r="C556" s="450"/>
      <c r="D556" s="450"/>
      <c r="E556" s="450"/>
      <c r="F556" s="450"/>
      <c r="G556" s="451"/>
      <c r="H556" s="450"/>
      <c r="I556" s="450"/>
      <c r="J556" s="451"/>
      <c r="K556" s="450"/>
      <c r="L556" s="451"/>
      <c r="M556" s="450"/>
      <c r="N556" s="451"/>
      <c r="O556" s="450"/>
      <c r="P556" s="451"/>
      <c r="Q556" s="452"/>
      <c r="R556" s="452"/>
      <c r="S556" s="452"/>
      <c r="T556" s="452"/>
      <c r="U556" s="450"/>
      <c r="V556" s="450"/>
      <c r="W556" s="451"/>
      <c r="X556" s="452"/>
      <c r="Y556" s="450"/>
      <c r="Z556" s="451"/>
      <c r="AA556" s="451"/>
      <c r="AB556" s="450"/>
      <c r="AC556" s="450"/>
      <c r="AD556" s="450"/>
      <c r="AE556" s="450"/>
      <c r="AF556" s="451"/>
      <c r="AG556" s="451"/>
      <c r="AH556" s="452"/>
      <c r="AI556" s="452"/>
      <c r="AJ556" s="452"/>
      <c r="AK556" s="452"/>
      <c r="AL556" s="452"/>
      <c r="AM556" s="452"/>
      <c r="AN556" s="450"/>
      <c r="AO556" s="450"/>
      <c r="AP556" s="451"/>
      <c r="AQ556" s="451"/>
      <c r="AR556" s="450"/>
      <c r="AS556" s="453"/>
      <c r="AT556" s="453"/>
      <c r="AU556" s="454"/>
      <c r="AV556" s="455"/>
      <c r="AW556" s="456"/>
      <c r="AX556" s="456"/>
      <c r="AY556" s="455"/>
      <c r="AZ556" s="456"/>
      <c r="BA556" s="454"/>
      <c r="BB556" s="454"/>
      <c r="BC556" s="454"/>
      <c r="BD556" s="454"/>
      <c r="BE556" s="454"/>
      <c r="BF556" s="454"/>
      <c r="BG556" s="455"/>
      <c r="BH556" s="455"/>
      <c r="BI556" s="455"/>
      <c r="BJ556" s="455"/>
      <c r="BK556" s="455"/>
      <c r="BL556" s="455"/>
      <c r="BM556" s="455"/>
      <c r="BN556" s="455"/>
      <c r="BO556" s="455"/>
    </row>
    <row r="557" spans="1:67" ht="19.5" customHeight="1">
      <c r="A557" s="450"/>
      <c r="B557" s="450"/>
      <c r="C557" s="450"/>
      <c r="D557" s="450"/>
      <c r="E557" s="450"/>
      <c r="F557" s="450"/>
      <c r="G557" s="451"/>
      <c r="H557" s="450"/>
      <c r="I557" s="450"/>
      <c r="J557" s="451"/>
      <c r="K557" s="450"/>
      <c r="L557" s="451"/>
      <c r="M557" s="450"/>
      <c r="N557" s="451"/>
      <c r="O557" s="450"/>
      <c r="P557" s="451"/>
      <c r="Q557" s="452"/>
      <c r="R557" s="452"/>
      <c r="S557" s="452"/>
      <c r="T557" s="452"/>
      <c r="U557" s="450"/>
      <c r="V557" s="450"/>
      <c r="W557" s="451"/>
      <c r="X557" s="452"/>
      <c r="Y557" s="450"/>
      <c r="Z557" s="451"/>
      <c r="AA557" s="451"/>
      <c r="AB557" s="450"/>
      <c r="AC557" s="450"/>
      <c r="AD557" s="450"/>
      <c r="AE557" s="450"/>
      <c r="AF557" s="451"/>
      <c r="AG557" s="451"/>
      <c r="AH557" s="452"/>
      <c r="AI557" s="452"/>
      <c r="AJ557" s="452"/>
      <c r="AK557" s="452"/>
      <c r="AL557" s="452"/>
      <c r="AM557" s="452"/>
      <c r="AN557" s="450"/>
      <c r="AO557" s="450"/>
      <c r="AP557" s="451"/>
      <c r="AQ557" s="451"/>
      <c r="AR557" s="450"/>
      <c r="AS557" s="453"/>
      <c r="AT557" s="453"/>
      <c r="AU557" s="454"/>
      <c r="AV557" s="455"/>
      <c r="AW557" s="456"/>
      <c r="AX557" s="456"/>
      <c r="AY557" s="455"/>
      <c r="AZ557" s="456"/>
      <c r="BA557" s="454"/>
      <c r="BB557" s="454"/>
      <c r="BC557" s="454"/>
      <c r="BD557" s="454"/>
      <c r="BE557" s="454"/>
      <c r="BF557" s="454"/>
      <c r="BG557" s="455"/>
      <c r="BH557" s="455"/>
      <c r="BI557" s="455"/>
      <c r="BJ557" s="455"/>
      <c r="BK557" s="455"/>
      <c r="BL557" s="455"/>
      <c r="BM557" s="455"/>
      <c r="BN557" s="455"/>
      <c r="BO557" s="455"/>
    </row>
    <row r="558" spans="1:67" ht="19.5" customHeight="1">
      <c r="A558" s="450"/>
      <c r="B558" s="450"/>
      <c r="C558" s="450"/>
      <c r="D558" s="450"/>
      <c r="E558" s="450"/>
      <c r="F558" s="450"/>
      <c r="G558" s="451"/>
      <c r="H558" s="450"/>
      <c r="I558" s="450"/>
      <c r="J558" s="451"/>
      <c r="K558" s="450"/>
      <c r="L558" s="451"/>
      <c r="M558" s="450"/>
      <c r="N558" s="451"/>
      <c r="O558" s="450"/>
      <c r="P558" s="451"/>
      <c r="Q558" s="452"/>
      <c r="R558" s="452"/>
      <c r="S558" s="452"/>
      <c r="T558" s="452"/>
      <c r="U558" s="450"/>
      <c r="V558" s="450"/>
      <c r="W558" s="451"/>
      <c r="X558" s="452"/>
      <c r="Y558" s="450"/>
      <c r="Z558" s="451"/>
      <c r="AA558" s="451"/>
      <c r="AB558" s="450"/>
      <c r="AC558" s="450"/>
      <c r="AD558" s="450"/>
      <c r="AE558" s="450"/>
      <c r="AF558" s="451"/>
      <c r="AG558" s="451"/>
      <c r="AH558" s="452"/>
      <c r="AI558" s="452"/>
      <c r="AJ558" s="452"/>
      <c r="AK558" s="452"/>
      <c r="AL558" s="452"/>
      <c r="AM558" s="452"/>
      <c r="AN558" s="450"/>
      <c r="AO558" s="450"/>
      <c r="AP558" s="451"/>
      <c r="AQ558" s="451"/>
      <c r="AR558" s="450"/>
      <c r="AS558" s="453"/>
      <c r="AT558" s="453"/>
      <c r="AU558" s="454"/>
      <c r="AV558" s="455"/>
      <c r="AW558" s="456"/>
      <c r="AX558" s="456"/>
      <c r="AY558" s="455"/>
      <c r="AZ558" s="456"/>
      <c r="BA558" s="454"/>
      <c r="BB558" s="454"/>
      <c r="BC558" s="454"/>
      <c r="BD558" s="454"/>
      <c r="BE558" s="454"/>
      <c r="BF558" s="454"/>
      <c r="BG558" s="455"/>
      <c r="BH558" s="455"/>
      <c r="BI558" s="455"/>
      <c r="BJ558" s="455"/>
      <c r="BK558" s="455"/>
      <c r="BL558" s="455"/>
      <c r="BM558" s="455"/>
      <c r="BN558" s="455"/>
      <c r="BO558" s="455"/>
    </row>
    <row r="559" spans="1:67" ht="19.5" customHeight="1">
      <c r="A559" s="450"/>
      <c r="B559" s="450"/>
      <c r="C559" s="450"/>
      <c r="D559" s="450"/>
      <c r="E559" s="450"/>
      <c r="F559" s="450"/>
      <c r="G559" s="451"/>
      <c r="H559" s="450"/>
      <c r="I559" s="450"/>
      <c r="J559" s="451"/>
      <c r="K559" s="450"/>
      <c r="L559" s="451"/>
      <c r="M559" s="450"/>
      <c r="N559" s="451"/>
      <c r="O559" s="450"/>
      <c r="P559" s="451"/>
      <c r="Q559" s="452"/>
      <c r="R559" s="452"/>
      <c r="S559" s="452"/>
      <c r="T559" s="452"/>
      <c r="U559" s="450"/>
      <c r="V559" s="450"/>
      <c r="W559" s="451"/>
      <c r="X559" s="452"/>
      <c r="Y559" s="450"/>
      <c r="Z559" s="451"/>
      <c r="AA559" s="451"/>
      <c r="AB559" s="450"/>
      <c r="AC559" s="450"/>
      <c r="AD559" s="450"/>
      <c r="AE559" s="450"/>
      <c r="AF559" s="451"/>
      <c r="AG559" s="451"/>
      <c r="AH559" s="452"/>
      <c r="AI559" s="452"/>
      <c r="AJ559" s="452"/>
      <c r="AK559" s="452"/>
      <c r="AL559" s="452"/>
      <c r="AM559" s="452"/>
      <c r="AN559" s="450"/>
      <c r="AO559" s="450"/>
      <c r="AP559" s="451"/>
      <c r="AQ559" s="451"/>
      <c r="AR559" s="450"/>
      <c r="AS559" s="453"/>
      <c r="AT559" s="453"/>
      <c r="AU559" s="454"/>
      <c r="AV559" s="455"/>
      <c r="AW559" s="456"/>
      <c r="AX559" s="456"/>
      <c r="AY559" s="455"/>
      <c r="AZ559" s="456"/>
      <c r="BA559" s="454"/>
      <c r="BB559" s="454"/>
      <c r="BC559" s="454"/>
      <c r="BD559" s="454"/>
      <c r="BE559" s="454"/>
      <c r="BF559" s="454"/>
      <c r="BG559" s="455"/>
      <c r="BH559" s="455"/>
      <c r="BI559" s="455"/>
      <c r="BJ559" s="455"/>
      <c r="BK559" s="455"/>
      <c r="BL559" s="455"/>
      <c r="BM559" s="455"/>
      <c r="BN559" s="455"/>
      <c r="BO559" s="455"/>
    </row>
    <row r="560" spans="1:67" ht="19.5" customHeight="1">
      <c r="A560" s="450"/>
      <c r="B560" s="450"/>
      <c r="C560" s="450"/>
      <c r="D560" s="450"/>
      <c r="E560" s="450"/>
      <c r="F560" s="450"/>
      <c r="G560" s="451"/>
      <c r="H560" s="450"/>
      <c r="I560" s="450"/>
      <c r="J560" s="451"/>
      <c r="K560" s="450"/>
      <c r="L560" s="451"/>
      <c r="M560" s="450"/>
      <c r="N560" s="451"/>
      <c r="O560" s="450"/>
      <c r="P560" s="451"/>
      <c r="Q560" s="452"/>
      <c r="R560" s="452"/>
      <c r="S560" s="452"/>
      <c r="T560" s="452"/>
      <c r="U560" s="450"/>
      <c r="V560" s="450"/>
      <c r="W560" s="451"/>
      <c r="X560" s="452"/>
      <c r="Y560" s="450"/>
      <c r="Z560" s="451"/>
      <c r="AA560" s="451"/>
      <c r="AB560" s="450"/>
      <c r="AC560" s="450"/>
      <c r="AD560" s="450"/>
      <c r="AE560" s="450"/>
      <c r="AF560" s="451"/>
      <c r="AG560" s="451"/>
      <c r="AH560" s="452"/>
      <c r="AI560" s="452"/>
      <c r="AJ560" s="452"/>
      <c r="AK560" s="452"/>
      <c r="AL560" s="452"/>
      <c r="AM560" s="452"/>
      <c r="AN560" s="450"/>
      <c r="AO560" s="450"/>
      <c r="AP560" s="451"/>
      <c r="AQ560" s="451"/>
      <c r="AR560" s="450"/>
      <c r="AS560" s="453"/>
      <c r="AT560" s="453"/>
      <c r="AU560" s="454"/>
      <c r="AV560" s="455"/>
      <c r="AW560" s="456"/>
      <c r="AX560" s="456"/>
      <c r="AY560" s="455"/>
      <c r="AZ560" s="456"/>
      <c r="BA560" s="454"/>
      <c r="BB560" s="454"/>
      <c r="BC560" s="454"/>
      <c r="BD560" s="454"/>
      <c r="BE560" s="454"/>
      <c r="BF560" s="454"/>
      <c r="BG560" s="455"/>
      <c r="BH560" s="455"/>
      <c r="BI560" s="455"/>
      <c r="BJ560" s="455"/>
      <c r="BK560" s="455"/>
      <c r="BL560" s="455"/>
      <c r="BM560" s="455"/>
      <c r="BN560" s="455"/>
      <c r="BO560" s="455"/>
    </row>
    <row r="561" spans="1:67" ht="19.5" customHeight="1">
      <c r="A561" s="450"/>
      <c r="B561" s="450"/>
      <c r="C561" s="450"/>
      <c r="D561" s="450"/>
      <c r="E561" s="450"/>
      <c r="F561" s="450"/>
      <c r="G561" s="451"/>
      <c r="H561" s="450"/>
      <c r="I561" s="450"/>
      <c r="J561" s="451"/>
      <c r="K561" s="450"/>
      <c r="L561" s="451"/>
      <c r="M561" s="450"/>
      <c r="N561" s="451"/>
      <c r="O561" s="450"/>
      <c r="P561" s="451"/>
      <c r="Q561" s="452"/>
      <c r="R561" s="452"/>
      <c r="S561" s="452"/>
      <c r="T561" s="452"/>
      <c r="U561" s="450"/>
      <c r="V561" s="450"/>
      <c r="W561" s="451"/>
      <c r="X561" s="452"/>
      <c r="Y561" s="450"/>
      <c r="Z561" s="451"/>
      <c r="AA561" s="451"/>
      <c r="AB561" s="450"/>
      <c r="AC561" s="450"/>
      <c r="AD561" s="450"/>
      <c r="AE561" s="450"/>
      <c r="AF561" s="451"/>
      <c r="AG561" s="451"/>
      <c r="AH561" s="452"/>
      <c r="AI561" s="452"/>
      <c r="AJ561" s="452"/>
      <c r="AK561" s="452"/>
      <c r="AL561" s="452"/>
      <c r="AM561" s="452"/>
      <c r="AN561" s="450"/>
      <c r="AO561" s="450"/>
      <c r="AP561" s="451"/>
      <c r="AQ561" s="451"/>
      <c r="AR561" s="450"/>
      <c r="AS561" s="453"/>
      <c r="AT561" s="453"/>
      <c r="AU561" s="454"/>
      <c r="AV561" s="455"/>
      <c r="AW561" s="456"/>
      <c r="AX561" s="456"/>
      <c r="AY561" s="455"/>
      <c r="AZ561" s="456"/>
      <c r="BA561" s="454"/>
      <c r="BB561" s="454"/>
      <c r="BC561" s="454"/>
      <c r="BD561" s="454"/>
      <c r="BE561" s="454"/>
      <c r="BF561" s="454"/>
      <c r="BG561" s="455"/>
      <c r="BH561" s="455"/>
      <c r="BI561" s="455"/>
      <c r="BJ561" s="455"/>
      <c r="BK561" s="455"/>
      <c r="BL561" s="455"/>
      <c r="BM561" s="455"/>
      <c r="BN561" s="455"/>
      <c r="BO561" s="455"/>
    </row>
    <row r="562" spans="1:67" ht="19.5" customHeight="1">
      <c r="A562" s="450"/>
      <c r="B562" s="450"/>
      <c r="C562" s="450"/>
      <c r="D562" s="450"/>
      <c r="E562" s="450"/>
      <c r="F562" s="450"/>
      <c r="G562" s="451"/>
      <c r="H562" s="450"/>
      <c r="I562" s="450"/>
      <c r="J562" s="451"/>
      <c r="K562" s="450"/>
      <c r="L562" s="451"/>
      <c r="M562" s="450"/>
      <c r="N562" s="451"/>
      <c r="O562" s="450"/>
      <c r="P562" s="451"/>
      <c r="Q562" s="452"/>
      <c r="R562" s="452"/>
      <c r="S562" s="452"/>
      <c r="T562" s="452"/>
      <c r="U562" s="450"/>
      <c r="V562" s="450"/>
      <c r="W562" s="451"/>
      <c r="X562" s="452"/>
      <c r="Y562" s="450"/>
      <c r="Z562" s="451"/>
      <c r="AA562" s="451"/>
      <c r="AB562" s="450"/>
      <c r="AC562" s="450"/>
      <c r="AD562" s="450"/>
      <c r="AE562" s="450"/>
      <c r="AF562" s="451"/>
      <c r="AG562" s="451"/>
      <c r="AH562" s="452"/>
      <c r="AI562" s="452"/>
      <c r="AJ562" s="452"/>
      <c r="AK562" s="452"/>
      <c r="AL562" s="452"/>
      <c r="AM562" s="452"/>
      <c r="AN562" s="450"/>
      <c r="AO562" s="450"/>
      <c r="AP562" s="451"/>
      <c r="AQ562" s="451"/>
      <c r="AR562" s="450"/>
      <c r="AS562" s="453"/>
      <c r="AT562" s="453"/>
      <c r="AU562" s="454"/>
      <c r="AV562" s="455"/>
      <c r="AW562" s="456"/>
      <c r="AX562" s="456"/>
      <c r="AY562" s="455"/>
      <c r="AZ562" s="456"/>
      <c r="BA562" s="454"/>
      <c r="BB562" s="454"/>
      <c r="BC562" s="454"/>
      <c r="BD562" s="454"/>
      <c r="BE562" s="454"/>
      <c r="BF562" s="454"/>
      <c r="BG562" s="455"/>
      <c r="BH562" s="455"/>
      <c r="BI562" s="455"/>
      <c r="BJ562" s="455"/>
      <c r="BK562" s="455"/>
      <c r="BL562" s="455"/>
      <c r="BM562" s="455"/>
      <c r="BN562" s="455"/>
      <c r="BO562" s="455"/>
    </row>
    <row r="563" spans="1:67" ht="19.5" customHeight="1">
      <c r="A563" s="450"/>
      <c r="B563" s="450"/>
      <c r="C563" s="450"/>
      <c r="D563" s="450"/>
      <c r="E563" s="450"/>
      <c r="F563" s="450"/>
      <c r="G563" s="451"/>
      <c r="H563" s="450"/>
      <c r="I563" s="450"/>
      <c r="J563" s="451"/>
      <c r="K563" s="450"/>
      <c r="L563" s="451"/>
      <c r="M563" s="450"/>
      <c r="N563" s="451"/>
      <c r="O563" s="450"/>
      <c r="P563" s="451"/>
      <c r="Q563" s="452"/>
      <c r="R563" s="452"/>
      <c r="S563" s="452"/>
      <c r="T563" s="452"/>
      <c r="U563" s="450"/>
      <c r="V563" s="450"/>
      <c r="W563" s="451"/>
      <c r="X563" s="452"/>
      <c r="Y563" s="450"/>
      <c r="Z563" s="451"/>
      <c r="AA563" s="451"/>
      <c r="AB563" s="450"/>
      <c r="AC563" s="450"/>
      <c r="AD563" s="450"/>
      <c r="AE563" s="450"/>
      <c r="AF563" s="451"/>
      <c r="AG563" s="451"/>
      <c r="AH563" s="452"/>
      <c r="AI563" s="452"/>
      <c r="AJ563" s="452"/>
      <c r="AK563" s="452"/>
      <c r="AL563" s="452"/>
      <c r="AM563" s="452"/>
      <c r="AN563" s="450"/>
      <c r="AO563" s="450"/>
      <c r="AP563" s="451"/>
      <c r="AQ563" s="451"/>
      <c r="AR563" s="450"/>
      <c r="AS563" s="453"/>
      <c r="AT563" s="453"/>
      <c r="AU563" s="454"/>
      <c r="AV563" s="455"/>
      <c r="AW563" s="456"/>
      <c r="AX563" s="456"/>
      <c r="AY563" s="455"/>
      <c r="AZ563" s="456"/>
      <c r="BA563" s="454"/>
      <c r="BB563" s="454"/>
      <c r="BC563" s="454"/>
      <c r="BD563" s="454"/>
      <c r="BE563" s="454"/>
      <c r="BF563" s="454"/>
      <c r="BG563" s="455"/>
      <c r="BH563" s="455"/>
      <c r="BI563" s="455"/>
      <c r="BJ563" s="455"/>
      <c r="BK563" s="455"/>
      <c r="BL563" s="455"/>
      <c r="BM563" s="455"/>
      <c r="BN563" s="455"/>
      <c r="BO563" s="455"/>
    </row>
    <row r="564" spans="1:67" ht="19.5" customHeight="1">
      <c r="A564" s="450"/>
      <c r="B564" s="450"/>
      <c r="C564" s="450"/>
      <c r="D564" s="450"/>
      <c r="E564" s="450"/>
      <c r="F564" s="450"/>
      <c r="G564" s="451"/>
      <c r="H564" s="450"/>
      <c r="I564" s="450"/>
      <c r="J564" s="451"/>
      <c r="K564" s="450"/>
      <c r="L564" s="451"/>
      <c r="M564" s="450"/>
      <c r="N564" s="451"/>
      <c r="O564" s="450"/>
      <c r="P564" s="451"/>
      <c r="Q564" s="452"/>
      <c r="R564" s="452"/>
      <c r="S564" s="452"/>
      <c r="T564" s="452"/>
      <c r="U564" s="450"/>
      <c r="V564" s="450"/>
      <c r="W564" s="451"/>
      <c r="X564" s="452"/>
      <c r="Y564" s="450"/>
      <c r="Z564" s="451"/>
      <c r="AA564" s="451"/>
      <c r="AB564" s="450"/>
      <c r="AC564" s="450"/>
      <c r="AD564" s="450"/>
      <c r="AE564" s="450"/>
      <c r="AF564" s="451"/>
      <c r="AG564" s="451"/>
      <c r="AH564" s="452"/>
      <c r="AI564" s="452"/>
      <c r="AJ564" s="452"/>
      <c r="AK564" s="452"/>
      <c r="AL564" s="452"/>
      <c r="AM564" s="452"/>
      <c r="AN564" s="450"/>
      <c r="AO564" s="450"/>
      <c r="AP564" s="451"/>
      <c r="AQ564" s="451"/>
      <c r="AR564" s="450"/>
      <c r="AS564" s="453"/>
      <c r="AT564" s="453"/>
      <c r="AU564" s="454"/>
      <c r="AV564" s="455"/>
      <c r="AW564" s="456"/>
      <c r="AX564" s="456"/>
      <c r="AY564" s="455"/>
      <c r="AZ564" s="456"/>
      <c r="BA564" s="454"/>
      <c r="BB564" s="454"/>
      <c r="BC564" s="454"/>
      <c r="BD564" s="454"/>
      <c r="BE564" s="454"/>
      <c r="BF564" s="454"/>
      <c r="BG564" s="455"/>
      <c r="BH564" s="455"/>
      <c r="BI564" s="455"/>
      <c r="BJ564" s="455"/>
      <c r="BK564" s="455"/>
      <c r="BL564" s="455"/>
      <c r="BM564" s="455"/>
      <c r="BN564" s="455"/>
      <c r="BO564" s="455"/>
    </row>
    <row r="565" spans="1:67" ht="19.5" customHeight="1">
      <c r="A565" s="450"/>
      <c r="B565" s="450"/>
      <c r="C565" s="450"/>
      <c r="D565" s="450"/>
      <c r="E565" s="450"/>
      <c r="F565" s="450"/>
      <c r="G565" s="451"/>
      <c r="H565" s="450"/>
      <c r="I565" s="450"/>
      <c r="J565" s="451"/>
      <c r="K565" s="450"/>
      <c r="L565" s="451"/>
      <c r="M565" s="450"/>
      <c r="N565" s="451"/>
      <c r="O565" s="450"/>
      <c r="P565" s="451"/>
      <c r="Q565" s="452"/>
      <c r="R565" s="452"/>
      <c r="S565" s="452"/>
      <c r="T565" s="452"/>
      <c r="U565" s="450"/>
      <c r="V565" s="450"/>
      <c r="W565" s="451"/>
      <c r="X565" s="452"/>
      <c r="Y565" s="450"/>
      <c r="Z565" s="451"/>
      <c r="AA565" s="451"/>
      <c r="AB565" s="450"/>
      <c r="AC565" s="450"/>
      <c r="AD565" s="450"/>
      <c r="AE565" s="450"/>
      <c r="AF565" s="451"/>
      <c r="AG565" s="451"/>
      <c r="AH565" s="452"/>
      <c r="AI565" s="452"/>
      <c r="AJ565" s="452"/>
      <c r="AK565" s="452"/>
      <c r="AL565" s="452"/>
      <c r="AM565" s="452"/>
      <c r="AN565" s="450"/>
      <c r="AO565" s="450"/>
      <c r="AP565" s="451"/>
      <c r="AQ565" s="451"/>
      <c r="AR565" s="450"/>
      <c r="AS565" s="453"/>
      <c r="AT565" s="453"/>
      <c r="AU565" s="454"/>
      <c r="AV565" s="455"/>
      <c r="AW565" s="456"/>
      <c r="AX565" s="456"/>
      <c r="AY565" s="455"/>
      <c r="AZ565" s="456"/>
      <c r="BA565" s="454"/>
      <c r="BB565" s="454"/>
      <c r="BC565" s="454"/>
      <c r="BD565" s="454"/>
      <c r="BE565" s="454"/>
      <c r="BF565" s="454"/>
      <c r="BG565" s="455"/>
      <c r="BH565" s="455"/>
      <c r="BI565" s="455"/>
      <c r="BJ565" s="455"/>
      <c r="BK565" s="455"/>
      <c r="BL565" s="455"/>
      <c r="BM565" s="455"/>
      <c r="BN565" s="455"/>
      <c r="BO565" s="455"/>
    </row>
    <row r="566" spans="1:67" ht="19.5" customHeight="1">
      <c r="A566" s="450"/>
      <c r="B566" s="450"/>
      <c r="C566" s="450"/>
      <c r="D566" s="450"/>
      <c r="E566" s="450"/>
      <c r="F566" s="450"/>
      <c r="G566" s="451"/>
      <c r="H566" s="450"/>
      <c r="I566" s="450"/>
      <c r="J566" s="451"/>
      <c r="K566" s="450"/>
      <c r="L566" s="451"/>
      <c r="M566" s="450"/>
      <c r="N566" s="451"/>
      <c r="O566" s="450"/>
      <c r="P566" s="451"/>
      <c r="Q566" s="452"/>
      <c r="R566" s="452"/>
      <c r="S566" s="452"/>
      <c r="T566" s="452"/>
      <c r="U566" s="450"/>
      <c r="V566" s="450"/>
      <c r="W566" s="451"/>
      <c r="X566" s="452"/>
      <c r="Y566" s="450"/>
      <c r="Z566" s="451"/>
      <c r="AA566" s="451"/>
      <c r="AB566" s="450"/>
      <c r="AC566" s="450"/>
      <c r="AD566" s="450"/>
      <c r="AE566" s="450"/>
      <c r="AF566" s="451"/>
      <c r="AG566" s="451"/>
      <c r="AH566" s="452"/>
      <c r="AI566" s="452"/>
      <c r="AJ566" s="452"/>
      <c r="AK566" s="452"/>
      <c r="AL566" s="452"/>
      <c r="AM566" s="452"/>
      <c r="AN566" s="450"/>
      <c r="AO566" s="450"/>
      <c r="AP566" s="451"/>
      <c r="AQ566" s="451"/>
      <c r="AR566" s="450"/>
      <c r="AS566" s="453"/>
      <c r="AT566" s="453"/>
      <c r="AU566" s="454"/>
      <c r="AV566" s="455"/>
      <c r="AW566" s="456"/>
      <c r="AX566" s="456"/>
      <c r="AY566" s="455"/>
      <c r="AZ566" s="456"/>
      <c r="BA566" s="454"/>
      <c r="BB566" s="454"/>
      <c r="BC566" s="454"/>
      <c r="BD566" s="454"/>
      <c r="BE566" s="454"/>
      <c r="BF566" s="454"/>
      <c r="BG566" s="455"/>
      <c r="BH566" s="455"/>
      <c r="BI566" s="455"/>
      <c r="BJ566" s="455"/>
      <c r="BK566" s="455"/>
      <c r="BL566" s="455"/>
      <c r="BM566" s="455"/>
      <c r="BN566" s="455"/>
      <c r="BO566" s="455"/>
    </row>
    <row r="567" spans="1:67" ht="19.5" customHeight="1">
      <c r="A567" s="450"/>
      <c r="B567" s="450"/>
      <c r="C567" s="450"/>
      <c r="D567" s="450"/>
      <c r="E567" s="450"/>
      <c r="F567" s="450"/>
      <c r="G567" s="451"/>
      <c r="H567" s="450"/>
      <c r="I567" s="450"/>
      <c r="J567" s="451"/>
      <c r="K567" s="450"/>
      <c r="L567" s="451"/>
      <c r="M567" s="450"/>
      <c r="N567" s="451"/>
      <c r="O567" s="450"/>
      <c r="P567" s="451"/>
      <c r="Q567" s="452"/>
      <c r="R567" s="452"/>
      <c r="S567" s="452"/>
      <c r="T567" s="452"/>
      <c r="U567" s="450"/>
      <c r="V567" s="450"/>
      <c r="W567" s="451"/>
      <c r="X567" s="452"/>
      <c r="Y567" s="450"/>
      <c r="Z567" s="451"/>
      <c r="AA567" s="451"/>
      <c r="AB567" s="450"/>
      <c r="AC567" s="450"/>
      <c r="AD567" s="450"/>
      <c r="AE567" s="450"/>
      <c r="AF567" s="451"/>
      <c r="AG567" s="451"/>
      <c r="AH567" s="452"/>
      <c r="AI567" s="452"/>
      <c r="AJ567" s="452"/>
      <c r="AK567" s="452"/>
      <c r="AL567" s="452"/>
      <c r="AM567" s="452"/>
      <c r="AN567" s="450"/>
      <c r="AO567" s="450"/>
      <c r="AP567" s="451"/>
      <c r="AQ567" s="451"/>
      <c r="AR567" s="450"/>
      <c r="AS567" s="453"/>
      <c r="AT567" s="453"/>
      <c r="AU567" s="454"/>
      <c r="AV567" s="455"/>
      <c r="AW567" s="456"/>
      <c r="AX567" s="456"/>
      <c r="AY567" s="455"/>
      <c r="AZ567" s="456"/>
      <c r="BA567" s="454"/>
      <c r="BB567" s="454"/>
      <c r="BC567" s="454"/>
      <c r="BD567" s="454"/>
      <c r="BE567" s="454"/>
      <c r="BF567" s="454"/>
      <c r="BG567" s="455"/>
      <c r="BH567" s="455"/>
      <c r="BI567" s="455"/>
      <c r="BJ567" s="455"/>
      <c r="BK567" s="455"/>
      <c r="BL567" s="455"/>
      <c r="BM567" s="455"/>
      <c r="BN567" s="455"/>
      <c r="BO567" s="455"/>
    </row>
    <row r="568" spans="1:67" ht="19.5" customHeight="1">
      <c r="A568" s="450"/>
      <c r="B568" s="450"/>
      <c r="C568" s="450"/>
      <c r="D568" s="450"/>
      <c r="E568" s="450"/>
      <c r="F568" s="450"/>
      <c r="G568" s="451"/>
      <c r="H568" s="450"/>
      <c r="I568" s="450"/>
      <c r="J568" s="451"/>
      <c r="K568" s="450"/>
      <c r="L568" s="451"/>
      <c r="M568" s="450"/>
      <c r="N568" s="451"/>
      <c r="O568" s="450"/>
      <c r="P568" s="451"/>
      <c r="Q568" s="452"/>
      <c r="R568" s="452"/>
      <c r="S568" s="452"/>
      <c r="T568" s="452"/>
      <c r="U568" s="450"/>
      <c r="V568" s="450"/>
      <c r="W568" s="451"/>
      <c r="X568" s="452"/>
      <c r="Y568" s="450"/>
      <c r="Z568" s="451"/>
      <c r="AA568" s="451"/>
      <c r="AB568" s="450"/>
      <c r="AC568" s="450"/>
      <c r="AD568" s="450"/>
      <c r="AE568" s="450"/>
      <c r="AF568" s="451"/>
      <c r="AG568" s="451"/>
      <c r="AH568" s="452"/>
      <c r="AI568" s="452"/>
      <c r="AJ568" s="452"/>
      <c r="AK568" s="452"/>
      <c r="AL568" s="452"/>
      <c r="AM568" s="452"/>
      <c r="AN568" s="450"/>
      <c r="AO568" s="450"/>
      <c r="AP568" s="451"/>
      <c r="AQ568" s="451"/>
      <c r="AR568" s="450"/>
      <c r="AS568" s="453"/>
      <c r="AT568" s="453"/>
      <c r="AU568" s="454"/>
      <c r="AV568" s="455"/>
      <c r="AW568" s="456"/>
      <c r="AX568" s="456"/>
      <c r="AY568" s="455"/>
      <c r="AZ568" s="456"/>
      <c r="BA568" s="454"/>
      <c r="BB568" s="454"/>
      <c r="BC568" s="454"/>
      <c r="BD568" s="454"/>
      <c r="BE568" s="454"/>
      <c r="BF568" s="454"/>
      <c r="BG568" s="455"/>
      <c r="BH568" s="455"/>
      <c r="BI568" s="455"/>
      <c r="BJ568" s="455"/>
      <c r="BK568" s="455"/>
      <c r="BL568" s="455"/>
      <c r="BM568" s="455"/>
      <c r="BN568" s="455"/>
      <c r="BO568" s="455"/>
    </row>
    <row r="569" spans="1:67" ht="19.5" customHeight="1">
      <c r="A569" s="450"/>
      <c r="B569" s="450"/>
      <c r="C569" s="450"/>
      <c r="D569" s="450"/>
      <c r="E569" s="450"/>
      <c r="F569" s="450"/>
      <c r="G569" s="451"/>
      <c r="H569" s="450"/>
      <c r="I569" s="450"/>
      <c r="J569" s="451"/>
      <c r="K569" s="450"/>
      <c r="L569" s="451"/>
      <c r="M569" s="450"/>
      <c r="N569" s="451"/>
      <c r="O569" s="450"/>
      <c r="P569" s="451"/>
      <c r="Q569" s="452"/>
      <c r="R569" s="452"/>
      <c r="S569" s="452"/>
      <c r="T569" s="452"/>
      <c r="U569" s="450"/>
      <c r="V569" s="450"/>
      <c r="W569" s="451"/>
      <c r="X569" s="452"/>
      <c r="Y569" s="450"/>
      <c r="Z569" s="451"/>
      <c r="AA569" s="451"/>
      <c r="AB569" s="450"/>
      <c r="AC569" s="450"/>
      <c r="AD569" s="450"/>
      <c r="AE569" s="450"/>
      <c r="AF569" s="451"/>
      <c r="AG569" s="451"/>
      <c r="AH569" s="452"/>
      <c r="AI569" s="452"/>
      <c r="AJ569" s="452"/>
      <c r="AK569" s="452"/>
      <c r="AL569" s="452"/>
      <c r="AM569" s="452"/>
      <c r="AN569" s="450"/>
      <c r="AO569" s="450"/>
      <c r="AP569" s="451"/>
      <c r="AQ569" s="451"/>
      <c r="AR569" s="450"/>
      <c r="AS569" s="453"/>
      <c r="AT569" s="453"/>
      <c r="AU569" s="454"/>
      <c r="AV569" s="455"/>
      <c r="AW569" s="456"/>
      <c r="AX569" s="456"/>
      <c r="AY569" s="455"/>
      <c r="AZ569" s="456"/>
      <c r="BA569" s="454"/>
      <c r="BB569" s="454"/>
      <c r="BC569" s="454"/>
      <c r="BD569" s="454"/>
      <c r="BE569" s="454"/>
      <c r="BF569" s="454"/>
      <c r="BG569" s="455"/>
      <c r="BH569" s="455"/>
      <c r="BI569" s="455"/>
      <c r="BJ569" s="455"/>
      <c r="BK569" s="455"/>
      <c r="BL569" s="455"/>
      <c r="BM569" s="455"/>
      <c r="BN569" s="455"/>
      <c r="BO569" s="455"/>
    </row>
    <row r="570" spans="1:67" ht="19.5" customHeight="1">
      <c r="A570" s="450"/>
      <c r="B570" s="450"/>
      <c r="C570" s="450"/>
      <c r="D570" s="450"/>
      <c r="E570" s="450"/>
      <c r="F570" s="450"/>
      <c r="G570" s="451"/>
      <c r="H570" s="450"/>
      <c r="I570" s="450"/>
      <c r="J570" s="451"/>
      <c r="K570" s="450"/>
      <c r="L570" s="451"/>
      <c r="M570" s="450"/>
      <c r="N570" s="451"/>
      <c r="O570" s="450"/>
      <c r="P570" s="451"/>
      <c r="Q570" s="452"/>
      <c r="R570" s="452"/>
      <c r="S570" s="452"/>
      <c r="T570" s="452"/>
      <c r="U570" s="450"/>
      <c r="V570" s="450"/>
      <c r="W570" s="451"/>
      <c r="X570" s="452"/>
      <c r="Y570" s="450"/>
      <c r="Z570" s="451"/>
      <c r="AA570" s="451"/>
      <c r="AB570" s="450"/>
      <c r="AC570" s="450"/>
      <c r="AD570" s="450"/>
      <c r="AE570" s="450"/>
      <c r="AF570" s="451"/>
      <c r="AG570" s="451"/>
      <c r="AH570" s="452"/>
      <c r="AI570" s="452"/>
      <c r="AJ570" s="452"/>
      <c r="AK570" s="452"/>
      <c r="AL570" s="452"/>
      <c r="AM570" s="452"/>
      <c r="AN570" s="450"/>
      <c r="AO570" s="450"/>
      <c r="AP570" s="451"/>
      <c r="AQ570" s="451"/>
      <c r="AR570" s="450"/>
      <c r="AS570" s="453"/>
      <c r="AT570" s="453"/>
      <c r="AU570" s="454"/>
      <c r="AV570" s="455"/>
      <c r="AW570" s="456"/>
      <c r="AX570" s="456"/>
      <c r="AY570" s="455"/>
      <c r="AZ570" s="456"/>
      <c r="BA570" s="454"/>
      <c r="BB570" s="454"/>
      <c r="BC570" s="454"/>
      <c r="BD570" s="454"/>
      <c r="BE570" s="454"/>
      <c r="BF570" s="454"/>
      <c r="BG570" s="455"/>
      <c r="BH570" s="455"/>
      <c r="BI570" s="455"/>
      <c r="BJ570" s="455"/>
      <c r="BK570" s="455"/>
      <c r="BL570" s="455"/>
      <c r="BM570" s="455"/>
      <c r="BN570" s="455"/>
      <c r="BO570" s="455"/>
    </row>
    <row r="571" spans="1:67" ht="19.5" customHeight="1">
      <c r="A571" s="450"/>
      <c r="B571" s="450"/>
      <c r="C571" s="450"/>
      <c r="D571" s="450"/>
      <c r="E571" s="450"/>
      <c r="F571" s="450"/>
      <c r="G571" s="451"/>
      <c r="H571" s="450"/>
      <c r="I571" s="450"/>
      <c r="J571" s="451"/>
      <c r="K571" s="450"/>
      <c r="L571" s="451"/>
      <c r="M571" s="450"/>
      <c r="N571" s="451"/>
      <c r="O571" s="450"/>
      <c r="P571" s="451"/>
      <c r="Q571" s="452"/>
      <c r="R571" s="452"/>
      <c r="S571" s="452"/>
      <c r="T571" s="452"/>
      <c r="U571" s="450"/>
      <c r="V571" s="450"/>
      <c r="W571" s="451"/>
      <c r="X571" s="452"/>
      <c r="Y571" s="450"/>
      <c r="Z571" s="451"/>
      <c r="AA571" s="451"/>
      <c r="AB571" s="450"/>
      <c r="AC571" s="450"/>
      <c r="AD571" s="450"/>
      <c r="AE571" s="450"/>
      <c r="AF571" s="451"/>
      <c r="AG571" s="451"/>
      <c r="AH571" s="452"/>
      <c r="AI571" s="452"/>
      <c r="AJ571" s="452"/>
      <c r="AK571" s="452"/>
      <c r="AL571" s="452"/>
      <c r="AM571" s="452"/>
      <c r="AN571" s="450"/>
      <c r="AO571" s="450"/>
      <c r="AP571" s="451"/>
      <c r="AQ571" s="451"/>
      <c r="AR571" s="450"/>
      <c r="AS571" s="453"/>
      <c r="AT571" s="453"/>
      <c r="AU571" s="454"/>
      <c r="AV571" s="455"/>
      <c r="AW571" s="456"/>
      <c r="AX571" s="456"/>
      <c r="AY571" s="455"/>
      <c r="AZ571" s="456"/>
      <c r="BA571" s="454"/>
      <c r="BB571" s="454"/>
      <c r="BC571" s="454"/>
      <c r="BD571" s="454"/>
      <c r="BE571" s="454"/>
      <c r="BF571" s="454"/>
      <c r="BG571" s="455"/>
      <c r="BH571" s="455"/>
      <c r="BI571" s="455"/>
      <c r="BJ571" s="455"/>
      <c r="BK571" s="455"/>
      <c r="BL571" s="455"/>
      <c r="BM571" s="455"/>
      <c r="BN571" s="455"/>
      <c r="BO571" s="455"/>
    </row>
    <row r="572" spans="1:67" ht="19.5" customHeight="1">
      <c r="A572" s="450"/>
      <c r="B572" s="450"/>
      <c r="C572" s="450"/>
      <c r="D572" s="450"/>
      <c r="E572" s="450"/>
      <c r="F572" s="450"/>
      <c r="G572" s="451"/>
      <c r="H572" s="450"/>
      <c r="I572" s="450"/>
      <c r="J572" s="451"/>
      <c r="K572" s="450"/>
      <c r="L572" s="451"/>
      <c r="M572" s="450"/>
      <c r="N572" s="451"/>
      <c r="O572" s="450"/>
      <c r="P572" s="451"/>
      <c r="Q572" s="452"/>
      <c r="R572" s="452"/>
      <c r="S572" s="452"/>
      <c r="T572" s="452"/>
      <c r="U572" s="450"/>
      <c r="V572" s="450"/>
      <c r="W572" s="451"/>
      <c r="X572" s="452"/>
      <c r="Y572" s="450"/>
      <c r="Z572" s="451"/>
      <c r="AA572" s="451"/>
      <c r="AB572" s="450"/>
      <c r="AC572" s="450"/>
      <c r="AD572" s="450"/>
      <c r="AE572" s="450"/>
      <c r="AF572" s="451"/>
      <c r="AG572" s="451"/>
      <c r="AH572" s="452"/>
      <c r="AI572" s="452"/>
      <c r="AJ572" s="452"/>
      <c r="AK572" s="452"/>
      <c r="AL572" s="452"/>
      <c r="AM572" s="452"/>
      <c r="AN572" s="450"/>
      <c r="AO572" s="450"/>
      <c r="AP572" s="451"/>
      <c r="AQ572" s="451"/>
      <c r="AR572" s="450"/>
      <c r="AS572" s="453"/>
      <c r="AT572" s="453"/>
      <c r="AU572" s="454"/>
      <c r="AV572" s="455"/>
      <c r="AW572" s="456"/>
      <c r="AX572" s="456"/>
      <c r="AY572" s="455"/>
      <c r="AZ572" s="456"/>
      <c r="BA572" s="454"/>
      <c r="BB572" s="454"/>
      <c r="BC572" s="454"/>
      <c r="BD572" s="454"/>
      <c r="BE572" s="454"/>
      <c r="BF572" s="454"/>
      <c r="BG572" s="455"/>
      <c r="BH572" s="455"/>
      <c r="BI572" s="455"/>
      <c r="BJ572" s="455"/>
      <c r="BK572" s="455"/>
      <c r="BL572" s="455"/>
      <c r="BM572" s="455"/>
      <c r="BN572" s="455"/>
      <c r="BO572" s="455"/>
    </row>
    <row r="573" spans="1:67" ht="19.5" customHeight="1">
      <c r="A573" s="450"/>
      <c r="B573" s="450"/>
      <c r="C573" s="450"/>
      <c r="D573" s="450"/>
      <c r="E573" s="450"/>
      <c r="F573" s="450"/>
      <c r="G573" s="451"/>
      <c r="H573" s="450"/>
      <c r="I573" s="450"/>
      <c r="J573" s="451"/>
      <c r="K573" s="450"/>
      <c r="L573" s="451"/>
      <c r="M573" s="450"/>
      <c r="N573" s="451"/>
      <c r="O573" s="450"/>
      <c r="P573" s="451"/>
      <c r="Q573" s="452"/>
      <c r="R573" s="452"/>
      <c r="S573" s="452"/>
      <c r="T573" s="452"/>
      <c r="U573" s="450"/>
      <c r="V573" s="450"/>
      <c r="W573" s="451"/>
      <c r="X573" s="452"/>
      <c r="Y573" s="450"/>
      <c r="Z573" s="451"/>
      <c r="AA573" s="451"/>
      <c r="AB573" s="450"/>
      <c r="AC573" s="450"/>
      <c r="AD573" s="450"/>
      <c r="AE573" s="450"/>
      <c r="AF573" s="451"/>
      <c r="AG573" s="451"/>
      <c r="AH573" s="452"/>
      <c r="AI573" s="452"/>
      <c r="AJ573" s="452"/>
      <c r="AK573" s="452"/>
      <c r="AL573" s="452"/>
      <c r="AM573" s="452"/>
      <c r="AN573" s="450"/>
      <c r="AO573" s="450"/>
      <c r="AP573" s="451"/>
      <c r="AQ573" s="451"/>
      <c r="AR573" s="450"/>
      <c r="AS573" s="453"/>
      <c r="AT573" s="453"/>
      <c r="AU573" s="454"/>
      <c r="AV573" s="455"/>
      <c r="AW573" s="456"/>
      <c r="AX573" s="456"/>
      <c r="AY573" s="455"/>
      <c r="AZ573" s="456"/>
      <c r="BA573" s="454"/>
      <c r="BB573" s="454"/>
      <c r="BC573" s="454"/>
      <c r="BD573" s="454"/>
      <c r="BE573" s="454"/>
      <c r="BF573" s="454"/>
      <c r="BG573" s="455"/>
      <c r="BH573" s="455"/>
      <c r="BI573" s="455"/>
      <c r="BJ573" s="455"/>
      <c r="BK573" s="455"/>
      <c r="BL573" s="455"/>
      <c r="BM573" s="455"/>
      <c r="BN573" s="455"/>
      <c r="BO573" s="455"/>
    </row>
    <row r="574" spans="1:67" ht="19.5" customHeight="1">
      <c r="A574" s="450"/>
      <c r="B574" s="450"/>
      <c r="C574" s="450"/>
      <c r="D574" s="450"/>
      <c r="E574" s="450"/>
      <c r="F574" s="450"/>
      <c r="G574" s="451"/>
      <c r="H574" s="450"/>
      <c r="I574" s="450"/>
      <c r="J574" s="451"/>
      <c r="K574" s="450"/>
      <c r="L574" s="451"/>
      <c r="M574" s="450"/>
      <c r="N574" s="451"/>
      <c r="O574" s="450"/>
      <c r="P574" s="451"/>
      <c r="Q574" s="452"/>
      <c r="R574" s="452"/>
      <c r="S574" s="452"/>
      <c r="T574" s="452"/>
      <c r="U574" s="450"/>
      <c r="V574" s="450"/>
      <c r="W574" s="451"/>
      <c r="X574" s="452"/>
      <c r="Y574" s="450"/>
      <c r="Z574" s="451"/>
      <c r="AA574" s="451"/>
      <c r="AB574" s="450"/>
      <c r="AC574" s="450"/>
      <c r="AD574" s="450"/>
      <c r="AE574" s="450"/>
      <c r="AF574" s="451"/>
      <c r="AG574" s="451"/>
      <c r="AH574" s="452"/>
      <c r="AI574" s="452"/>
      <c r="AJ574" s="452"/>
      <c r="AK574" s="452"/>
      <c r="AL574" s="452"/>
      <c r="AM574" s="452"/>
      <c r="AN574" s="450"/>
      <c r="AO574" s="450"/>
      <c r="AP574" s="451"/>
      <c r="AQ574" s="451"/>
      <c r="AR574" s="450"/>
      <c r="AS574" s="453"/>
      <c r="AT574" s="453"/>
      <c r="AU574" s="454"/>
      <c r="AV574" s="455"/>
      <c r="AW574" s="456"/>
      <c r="AX574" s="456"/>
      <c r="AY574" s="455"/>
      <c r="AZ574" s="456"/>
      <c r="BA574" s="454"/>
      <c r="BB574" s="454"/>
      <c r="BC574" s="454"/>
      <c r="BD574" s="454"/>
      <c r="BE574" s="454"/>
      <c r="BF574" s="454"/>
      <c r="BG574" s="455"/>
      <c r="BH574" s="455"/>
      <c r="BI574" s="455"/>
      <c r="BJ574" s="455"/>
      <c r="BK574" s="455"/>
      <c r="BL574" s="455"/>
      <c r="BM574" s="455"/>
      <c r="BN574" s="455"/>
      <c r="BO574" s="455"/>
    </row>
    <row r="575" spans="1:67" ht="19.5" customHeight="1">
      <c r="A575" s="450"/>
      <c r="B575" s="450"/>
      <c r="C575" s="450"/>
      <c r="D575" s="450"/>
      <c r="E575" s="450"/>
      <c r="F575" s="450"/>
      <c r="G575" s="451"/>
      <c r="H575" s="450"/>
      <c r="I575" s="450"/>
      <c r="J575" s="451"/>
      <c r="K575" s="450"/>
      <c r="L575" s="451"/>
      <c r="M575" s="450"/>
      <c r="N575" s="451"/>
      <c r="O575" s="450"/>
      <c r="P575" s="451"/>
      <c r="Q575" s="452"/>
      <c r="R575" s="452"/>
      <c r="S575" s="452"/>
      <c r="T575" s="452"/>
      <c r="U575" s="450"/>
      <c r="V575" s="450"/>
      <c r="W575" s="451"/>
      <c r="X575" s="452"/>
      <c r="Y575" s="450"/>
      <c r="Z575" s="451"/>
      <c r="AA575" s="451"/>
      <c r="AB575" s="450"/>
      <c r="AC575" s="450"/>
      <c r="AD575" s="450"/>
      <c r="AE575" s="450"/>
      <c r="AF575" s="451"/>
      <c r="AG575" s="451"/>
      <c r="AH575" s="452"/>
      <c r="AI575" s="452"/>
      <c r="AJ575" s="452"/>
      <c r="AK575" s="452"/>
      <c r="AL575" s="452"/>
      <c r="AM575" s="452"/>
      <c r="AN575" s="450"/>
      <c r="AO575" s="450"/>
      <c r="AP575" s="451"/>
      <c r="AQ575" s="451"/>
      <c r="AR575" s="450"/>
      <c r="AS575" s="453"/>
      <c r="AT575" s="453"/>
      <c r="AU575" s="454"/>
      <c r="AV575" s="455"/>
      <c r="AW575" s="456"/>
      <c r="AX575" s="456"/>
      <c r="AY575" s="455"/>
      <c r="AZ575" s="456"/>
      <c r="BA575" s="454"/>
      <c r="BB575" s="454"/>
      <c r="BC575" s="454"/>
      <c r="BD575" s="454"/>
      <c r="BE575" s="454"/>
      <c r="BF575" s="454"/>
      <c r="BG575" s="455"/>
      <c r="BH575" s="455"/>
      <c r="BI575" s="455"/>
      <c r="BJ575" s="455"/>
      <c r="BK575" s="455"/>
      <c r="BL575" s="455"/>
      <c r="BM575" s="455"/>
      <c r="BN575" s="455"/>
      <c r="BO575" s="455"/>
    </row>
    <row r="576" spans="1:67" ht="19.5" customHeight="1">
      <c r="A576" s="450"/>
      <c r="B576" s="450"/>
      <c r="C576" s="450"/>
      <c r="D576" s="450"/>
      <c r="E576" s="450"/>
      <c r="F576" s="450"/>
      <c r="G576" s="451"/>
      <c r="H576" s="450"/>
      <c r="I576" s="450"/>
      <c r="J576" s="451"/>
      <c r="K576" s="450"/>
      <c r="L576" s="451"/>
      <c r="M576" s="450"/>
      <c r="N576" s="451"/>
      <c r="O576" s="450"/>
      <c r="P576" s="451"/>
      <c r="Q576" s="452"/>
      <c r="R576" s="452"/>
      <c r="S576" s="452"/>
      <c r="T576" s="452"/>
      <c r="U576" s="450"/>
      <c r="V576" s="450"/>
      <c r="W576" s="451"/>
      <c r="X576" s="452"/>
      <c r="Y576" s="450"/>
      <c r="Z576" s="451"/>
      <c r="AA576" s="451"/>
      <c r="AB576" s="450"/>
      <c r="AC576" s="450"/>
      <c r="AD576" s="450"/>
      <c r="AE576" s="450"/>
      <c r="AF576" s="451"/>
      <c r="AG576" s="451"/>
      <c r="AH576" s="452"/>
      <c r="AI576" s="452"/>
      <c r="AJ576" s="452"/>
      <c r="AK576" s="452"/>
      <c r="AL576" s="452"/>
      <c r="AM576" s="452"/>
      <c r="AN576" s="450"/>
      <c r="AO576" s="450"/>
      <c r="AP576" s="451"/>
      <c r="AQ576" s="451"/>
      <c r="AR576" s="450"/>
      <c r="AS576" s="453"/>
      <c r="AT576" s="453"/>
      <c r="AU576" s="454"/>
      <c r="AV576" s="455"/>
      <c r="AW576" s="456"/>
      <c r="AX576" s="456"/>
      <c r="AY576" s="455"/>
      <c r="AZ576" s="456"/>
      <c r="BA576" s="454"/>
      <c r="BB576" s="454"/>
      <c r="BC576" s="454"/>
      <c r="BD576" s="454"/>
      <c r="BE576" s="454"/>
      <c r="BF576" s="454"/>
      <c r="BG576" s="455"/>
      <c r="BH576" s="455"/>
      <c r="BI576" s="455"/>
      <c r="BJ576" s="455"/>
      <c r="BK576" s="455"/>
      <c r="BL576" s="455"/>
      <c r="BM576" s="455"/>
      <c r="BN576" s="455"/>
      <c r="BO576" s="455"/>
    </row>
    <row r="577" spans="1:67" ht="19.5" customHeight="1">
      <c r="A577" s="450"/>
      <c r="B577" s="450"/>
      <c r="C577" s="450"/>
      <c r="D577" s="450"/>
      <c r="E577" s="450"/>
      <c r="F577" s="450"/>
      <c r="G577" s="451"/>
      <c r="H577" s="450"/>
      <c r="I577" s="450"/>
      <c r="J577" s="451"/>
      <c r="K577" s="450"/>
      <c r="L577" s="451"/>
      <c r="M577" s="450"/>
      <c r="N577" s="451"/>
      <c r="O577" s="450"/>
      <c r="P577" s="451"/>
      <c r="Q577" s="452"/>
      <c r="R577" s="452"/>
      <c r="S577" s="452"/>
      <c r="T577" s="452"/>
      <c r="U577" s="450"/>
      <c r="V577" s="450"/>
      <c r="W577" s="451"/>
      <c r="X577" s="452"/>
      <c r="Y577" s="450"/>
      <c r="Z577" s="451"/>
      <c r="AA577" s="451"/>
      <c r="AB577" s="450"/>
      <c r="AC577" s="450"/>
      <c r="AD577" s="450"/>
      <c r="AE577" s="450"/>
      <c r="AF577" s="451"/>
      <c r="AG577" s="451"/>
      <c r="AH577" s="452"/>
      <c r="AI577" s="452"/>
      <c r="AJ577" s="452"/>
      <c r="AK577" s="452"/>
      <c r="AL577" s="452"/>
      <c r="AM577" s="452"/>
      <c r="AN577" s="450"/>
      <c r="AO577" s="450"/>
      <c r="AP577" s="451"/>
      <c r="AQ577" s="451"/>
      <c r="AR577" s="450"/>
      <c r="AS577" s="453"/>
      <c r="AT577" s="453"/>
      <c r="AU577" s="454"/>
      <c r="AV577" s="455"/>
      <c r="AW577" s="456"/>
      <c r="AX577" s="456"/>
      <c r="AY577" s="455"/>
      <c r="AZ577" s="456"/>
      <c r="BA577" s="454"/>
      <c r="BB577" s="454"/>
      <c r="BC577" s="454"/>
      <c r="BD577" s="454"/>
      <c r="BE577" s="454"/>
      <c r="BF577" s="454"/>
      <c r="BG577" s="455"/>
      <c r="BH577" s="455"/>
      <c r="BI577" s="455"/>
      <c r="BJ577" s="455"/>
      <c r="BK577" s="455"/>
      <c r="BL577" s="455"/>
      <c r="BM577" s="455"/>
      <c r="BN577" s="455"/>
      <c r="BO577" s="455"/>
    </row>
    <row r="578" spans="1:67" ht="19.5" customHeight="1">
      <c r="A578" s="450"/>
      <c r="B578" s="450"/>
      <c r="C578" s="450"/>
      <c r="D578" s="450"/>
      <c r="E578" s="450"/>
      <c r="F578" s="450"/>
      <c r="G578" s="451"/>
      <c r="H578" s="450"/>
      <c r="I578" s="450"/>
      <c r="J578" s="451"/>
      <c r="K578" s="450"/>
      <c r="L578" s="451"/>
      <c r="M578" s="450"/>
      <c r="N578" s="451"/>
      <c r="O578" s="450"/>
      <c r="P578" s="451"/>
      <c r="Q578" s="452"/>
      <c r="R578" s="452"/>
      <c r="S578" s="452"/>
      <c r="T578" s="452"/>
      <c r="U578" s="450"/>
      <c r="V578" s="450"/>
      <c r="W578" s="451"/>
      <c r="X578" s="452"/>
      <c r="Y578" s="450"/>
      <c r="Z578" s="451"/>
      <c r="AA578" s="451"/>
      <c r="AB578" s="450"/>
      <c r="AC578" s="450"/>
      <c r="AD578" s="450"/>
      <c r="AE578" s="450"/>
      <c r="AF578" s="451"/>
      <c r="AG578" s="451"/>
      <c r="AH578" s="452"/>
      <c r="AI578" s="452"/>
      <c r="AJ578" s="452"/>
      <c r="AK578" s="452"/>
      <c r="AL578" s="452"/>
      <c r="AM578" s="452"/>
      <c r="AN578" s="450"/>
      <c r="AO578" s="450"/>
      <c r="AP578" s="451"/>
      <c r="AQ578" s="451"/>
      <c r="AR578" s="450"/>
      <c r="AS578" s="453"/>
      <c r="AT578" s="453"/>
      <c r="AU578" s="454"/>
      <c r="AV578" s="455"/>
      <c r="AW578" s="456"/>
      <c r="AX578" s="456"/>
      <c r="AY578" s="455"/>
      <c r="AZ578" s="456"/>
      <c r="BA578" s="454"/>
      <c r="BB578" s="454"/>
      <c r="BC578" s="454"/>
      <c r="BD578" s="454"/>
      <c r="BE578" s="454"/>
      <c r="BF578" s="454"/>
      <c r="BG578" s="455"/>
      <c r="BH578" s="455"/>
      <c r="BI578" s="455"/>
      <c r="BJ578" s="455"/>
      <c r="BK578" s="455"/>
      <c r="BL578" s="455"/>
      <c r="BM578" s="455"/>
      <c r="BN578" s="455"/>
      <c r="BO578" s="455"/>
    </row>
    <row r="579" spans="1:67" ht="19.5" customHeight="1">
      <c r="A579" s="450"/>
      <c r="B579" s="450"/>
      <c r="C579" s="450"/>
      <c r="D579" s="450"/>
      <c r="E579" s="450"/>
      <c r="F579" s="450"/>
      <c r="G579" s="451"/>
      <c r="H579" s="450"/>
      <c r="I579" s="450"/>
      <c r="J579" s="451"/>
      <c r="K579" s="450"/>
      <c r="L579" s="451"/>
      <c r="M579" s="450"/>
      <c r="N579" s="451"/>
      <c r="O579" s="450"/>
      <c r="P579" s="451"/>
      <c r="Q579" s="452"/>
      <c r="R579" s="452"/>
      <c r="S579" s="452"/>
      <c r="T579" s="452"/>
      <c r="U579" s="450"/>
      <c r="V579" s="450"/>
      <c r="W579" s="451"/>
      <c r="X579" s="452"/>
      <c r="Y579" s="450"/>
      <c r="Z579" s="451"/>
      <c r="AA579" s="451"/>
      <c r="AB579" s="450"/>
      <c r="AC579" s="450"/>
      <c r="AD579" s="450"/>
      <c r="AE579" s="450"/>
      <c r="AF579" s="451"/>
      <c r="AG579" s="451"/>
      <c r="AH579" s="452"/>
      <c r="AI579" s="452"/>
      <c r="AJ579" s="452"/>
      <c r="AK579" s="452"/>
      <c r="AL579" s="452"/>
      <c r="AM579" s="452"/>
      <c r="AN579" s="450"/>
      <c r="AO579" s="450"/>
      <c r="AP579" s="451"/>
      <c r="AQ579" s="451"/>
      <c r="AR579" s="450"/>
      <c r="AS579" s="453"/>
      <c r="AT579" s="453"/>
      <c r="AU579" s="454"/>
      <c r="AV579" s="455"/>
      <c r="AW579" s="456"/>
      <c r="AX579" s="456"/>
      <c r="AY579" s="455"/>
      <c r="AZ579" s="456"/>
      <c r="BA579" s="454"/>
      <c r="BB579" s="454"/>
      <c r="BC579" s="454"/>
      <c r="BD579" s="454"/>
      <c r="BE579" s="454"/>
      <c r="BF579" s="454"/>
      <c r="BG579" s="455"/>
      <c r="BH579" s="455"/>
      <c r="BI579" s="455"/>
      <c r="BJ579" s="455"/>
      <c r="BK579" s="455"/>
      <c r="BL579" s="455"/>
      <c r="BM579" s="455"/>
      <c r="BN579" s="455"/>
      <c r="BO579" s="455"/>
    </row>
    <row r="580" spans="1:67" ht="19.5" customHeight="1">
      <c r="A580" s="450"/>
      <c r="B580" s="450"/>
      <c r="C580" s="450"/>
      <c r="D580" s="450"/>
      <c r="E580" s="450"/>
      <c r="F580" s="450"/>
      <c r="G580" s="451"/>
      <c r="H580" s="450"/>
      <c r="I580" s="450"/>
      <c r="J580" s="451"/>
      <c r="K580" s="450"/>
      <c r="L580" s="451"/>
      <c r="M580" s="450"/>
      <c r="N580" s="451"/>
      <c r="O580" s="450"/>
      <c r="P580" s="451"/>
      <c r="Q580" s="452"/>
      <c r="R580" s="452"/>
      <c r="S580" s="452"/>
      <c r="T580" s="452"/>
      <c r="U580" s="450"/>
      <c r="V580" s="450"/>
      <c r="W580" s="451"/>
      <c r="X580" s="452"/>
      <c r="Y580" s="450"/>
      <c r="Z580" s="451"/>
      <c r="AA580" s="451"/>
      <c r="AB580" s="450"/>
      <c r="AC580" s="450"/>
      <c r="AD580" s="450"/>
      <c r="AE580" s="450"/>
      <c r="AF580" s="451"/>
      <c r="AG580" s="451"/>
      <c r="AH580" s="452"/>
      <c r="AI580" s="452"/>
      <c r="AJ580" s="452"/>
      <c r="AK580" s="452"/>
      <c r="AL580" s="452"/>
      <c r="AM580" s="452"/>
      <c r="AN580" s="450"/>
      <c r="AO580" s="450"/>
      <c r="AP580" s="451"/>
      <c r="AQ580" s="451"/>
      <c r="AR580" s="450"/>
      <c r="AS580" s="453"/>
      <c r="AT580" s="453"/>
      <c r="AU580" s="454"/>
      <c r="AV580" s="455"/>
      <c r="AW580" s="456"/>
      <c r="AX580" s="456"/>
      <c r="AY580" s="455"/>
      <c r="AZ580" s="456"/>
      <c r="BA580" s="454"/>
      <c r="BB580" s="454"/>
      <c r="BC580" s="454"/>
      <c r="BD580" s="454"/>
      <c r="BE580" s="454"/>
      <c r="BF580" s="454"/>
      <c r="BG580" s="455"/>
      <c r="BH580" s="455"/>
      <c r="BI580" s="455"/>
      <c r="BJ580" s="455"/>
      <c r="BK580" s="455"/>
      <c r="BL580" s="455"/>
      <c r="BM580" s="455"/>
      <c r="BN580" s="455"/>
      <c r="BO580" s="455"/>
    </row>
    <row r="581" spans="1:67" ht="19.5" customHeight="1">
      <c r="A581" s="450"/>
      <c r="B581" s="450"/>
      <c r="C581" s="450"/>
      <c r="D581" s="450"/>
      <c r="E581" s="450"/>
      <c r="F581" s="450"/>
      <c r="G581" s="451"/>
      <c r="H581" s="450"/>
      <c r="I581" s="450"/>
      <c r="J581" s="451"/>
      <c r="K581" s="450"/>
      <c r="L581" s="451"/>
      <c r="M581" s="450"/>
      <c r="N581" s="451"/>
      <c r="O581" s="450"/>
      <c r="P581" s="451"/>
      <c r="Q581" s="452"/>
      <c r="R581" s="452"/>
      <c r="S581" s="452"/>
      <c r="T581" s="452"/>
      <c r="U581" s="450"/>
      <c r="V581" s="450"/>
      <c r="W581" s="451"/>
      <c r="X581" s="452"/>
      <c r="Y581" s="450"/>
      <c r="Z581" s="451"/>
      <c r="AA581" s="451"/>
      <c r="AB581" s="450"/>
      <c r="AC581" s="450"/>
      <c r="AD581" s="450"/>
      <c r="AE581" s="450"/>
      <c r="AF581" s="451"/>
      <c r="AG581" s="451"/>
      <c r="AH581" s="452"/>
      <c r="AI581" s="452"/>
      <c r="AJ581" s="452"/>
      <c r="AK581" s="452"/>
      <c r="AL581" s="452"/>
      <c r="AM581" s="452"/>
      <c r="AN581" s="450"/>
      <c r="AO581" s="450"/>
      <c r="AP581" s="451"/>
      <c r="AQ581" s="451"/>
      <c r="AR581" s="450"/>
      <c r="AS581" s="453"/>
      <c r="AT581" s="453"/>
      <c r="AU581" s="454"/>
      <c r="AV581" s="455"/>
      <c r="AW581" s="456"/>
      <c r="AX581" s="456"/>
      <c r="AY581" s="455"/>
      <c r="AZ581" s="456"/>
      <c r="BA581" s="454"/>
      <c r="BB581" s="454"/>
      <c r="BC581" s="454"/>
      <c r="BD581" s="454"/>
      <c r="BE581" s="454"/>
      <c r="BF581" s="454"/>
      <c r="BG581" s="455"/>
      <c r="BH581" s="455"/>
      <c r="BI581" s="455"/>
      <c r="BJ581" s="455"/>
      <c r="BK581" s="455"/>
      <c r="BL581" s="455"/>
      <c r="BM581" s="455"/>
      <c r="BN581" s="455"/>
      <c r="BO581" s="455"/>
    </row>
    <row r="582" spans="1:67" ht="19.5" customHeight="1">
      <c r="A582" s="450"/>
      <c r="B582" s="450"/>
      <c r="C582" s="450"/>
      <c r="D582" s="450"/>
      <c r="E582" s="450"/>
      <c r="F582" s="450"/>
      <c r="G582" s="451"/>
      <c r="H582" s="450"/>
      <c r="I582" s="450"/>
      <c r="J582" s="451"/>
      <c r="K582" s="450"/>
      <c r="L582" s="451"/>
      <c r="M582" s="450"/>
      <c r="N582" s="451"/>
      <c r="O582" s="450"/>
      <c r="P582" s="451"/>
      <c r="Q582" s="452"/>
      <c r="R582" s="452"/>
      <c r="S582" s="452"/>
      <c r="T582" s="452"/>
      <c r="U582" s="450"/>
      <c r="V582" s="450"/>
      <c r="W582" s="451"/>
      <c r="X582" s="452"/>
      <c r="Y582" s="450"/>
      <c r="Z582" s="451"/>
      <c r="AA582" s="451"/>
      <c r="AB582" s="450"/>
      <c r="AC582" s="450"/>
      <c r="AD582" s="450"/>
      <c r="AE582" s="450"/>
      <c r="AF582" s="451"/>
      <c r="AG582" s="451"/>
      <c r="AH582" s="452"/>
      <c r="AI582" s="452"/>
      <c r="AJ582" s="452"/>
      <c r="AK582" s="452"/>
      <c r="AL582" s="452"/>
      <c r="AM582" s="452"/>
      <c r="AN582" s="450"/>
      <c r="AO582" s="450"/>
      <c r="AP582" s="451"/>
      <c r="AQ582" s="451"/>
      <c r="AR582" s="450"/>
      <c r="AS582" s="453"/>
      <c r="AT582" s="453"/>
      <c r="AU582" s="454"/>
      <c r="AV582" s="455"/>
      <c r="AW582" s="456"/>
      <c r="AX582" s="456"/>
      <c r="AY582" s="455"/>
      <c r="AZ582" s="456"/>
      <c r="BA582" s="454"/>
      <c r="BB582" s="454"/>
      <c r="BC582" s="454"/>
      <c r="BD582" s="454"/>
      <c r="BE582" s="454"/>
      <c r="BF582" s="454"/>
      <c r="BG582" s="455"/>
      <c r="BH582" s="455"/>
      <c r="BI582" s="455"/>
      <c r="BJ582" s="455"/>
      <c r="BK582" s="455"/>
      <c r="BL582" s="455"/>
      <c r="BM582" s="455"/>
      <c r="BN582" s="455"/>
      <c r="BO582" s="455"/>
    </row>
    <row r="583" spans="1:67" ht="19.5" customHeight="1">
      <c r="A583" s="450"/>
      <c r="B583" s="450"/>
      <c r="C583" s="450"/>
      <c r="D583" s="450"/>
      <c r="E583" s="450"/>
      <c r="F583" s="450"/>
      <c r="G583" s="451"/>
      <c r="H583" s="450"/>
      <c r="I583" s="450"/>
      <c r="J583" s="451"/>
      <c r="K583" s="450"/>
      <c r="L583" s="451"/>
      <c r="M583" s="450"/>
      <c r="N583" s="451"/>
      <c r="O583" s="450"/>
      <c r="P583" s="451"/>
      <c r="Q583" s="452"/>
      <c r="R583" s="452"/>
      <c r="S583" s="452"/>
      <c r="T583" s="452"/>
      <c r="U583" s="450"/>
      <c r="V583" s="450"/>
      <c r="W583" s="451"/>
      <c r="X583" s="452"/>
      <c r="Y583" s="450"/>
      <c r="Z583" s="451"/>
      <c r="AA583" s="451"/>
      <c r="AB583" s="450"/>
      <c r="AC583" s="450"/>
      <c r="AD583" s="450"/>
      <c r="AE583" s="450"/>
      <c r="AF583" s="451"/>
      <c r="AG583" s="451"/>
      <c r="AH583" s="452"/>
      <c r="AI583" s="452"/>
      <c r="AJ583" s="452"/>
      <c r="AK583" s="452"/>
      <c r="AL583" s="452"/>
      <c r="AM583" s="452"/>
      <c r="AN583" s="450"/>
      <c r="AO583" s="450"/>
      <c r="AP583" s="451"/>
      <c r="AQ583" s="451"/>
      <c r="AR583" s="450"/>
      <c r="AS583" s="453"/>
      <c r="AT583" s="453"/>
      <c r="AU583" s="454"/>
      <c r="AV583" s="455"/>
      <c r="AW583" s="456"/>
      <c r="AX583" s="456"/>
      <c r="AY583" s="455"/>
      <c r="AZ583" s="456"/>
      <c r="BA583" s="454"/>
      <c r="BB583" s="454"/>
      <c r="BC583" s="454"/>
      <c r="BD583" s="454"/>
      <c r="BE583" s="454"/>
      <c r="BF583" s="454"/>
      <c r="BG583" s="455"/>
      <c r="BH583" s="455"/>
      <c r="BI583" s="455"/>
      <c r="BJ583" s="455"/>
      <c r="BK583" s="455"/>
      <c r="BL583" s="455"/>
      <c r="BM583" s="455"/>
      <c r="BN583" s="455"/>
      <c r="BO583" s="455"/>
    </row>
    <row r="584" spans="1:67" ht="19.5" customHeight="1">
      <c r="A584" s="450"/>
      <c r="B584" s="450"/>
      <c r="C584" s="450"/>
      <c r="D584" s="450"/>
      <c r="E584" s="450"/>
      <c r="F584" s="450"/>
      <c r="G584" s="451"/>
      <c r="H584" s="450"/>
      <c r="I584" s="450"/>
      <c r="J584" s="451"/>
      <c r="K584" s="450"/>
      <c r="L584" s="451"/>
      <c r="M584" s="450"/>
      <c r="N584" s="451"/>
      <c r="O584" s="450"/>
      <c r="P584" s="451"/>
      <c r="Q584" s="452"/>
      <c r="R584" s="452"/>
      <c r="S584" s="452"/>
      <c r="T584" s="452"/>
      <c r="U584" s="450"/>
      <c r="V584" s="450"/>
      <c r="W584" s="451"/>
      <c r="X584" s="452"/>
      <c r="Y584" s="450"/>
      <c r="Z584" s="451"/>
      <c r="AA584" s="451"/>
      <c r="AB584" s="450"/>
      <c r="AC584" s="450"/>
      <c r="AD584" s="450"/>
      <c r="AE584" s="450"/>
      <c r="AF584" s="451"/>
      <c r="AG584" s="451"/>
      <c r="AH584" s="452"/>
      <c r="AI584" s="452"/>
      <c r="AJ584" s="452"/>
      <c r="AK584" s="452"/>
      <c r="AL584" s="452"/>
      <c r="AM584" s="452"/>
      <c r="AN584" s="450"/>
      <c r="AO584" s="450"/>
      <c r="AP584" s="451"/>
      <c r="AQ584" s="451"/>
      <c r="AR584" s="450"/>
      <c r="AS584" s="453"/>
      <c r="AT584" s="453"/>
      <c r="AU584" s="454"/>
      <c r="AV584" s="455"/>
      <c r="AW584" s="456"/>
      <c r="AX584" s="456"/>
      <c r="AY584" s="455"/>
      <c r="AZ584" s="456"/>
      <c r="BA584" s="454"/>
      <c r="BB584" s="454"/>
      <c r="BC584" s="454"/>
      <c r="BD584" s="454"/>
      <c r="BE584" s="454"/>
      <c r="BF584" s="454"/>
      <c r="BG584" s="455"/>
      <c r="BH584" s="455"/>
      <c r="BI584" s="455"/>
      <c r="BJ584" s="455"/>
      <c r="BK584" s="455"/>
      <c r="BL584" s="455"/>
      <c r="BM584" s="455"/>
      <c r="BN584" s="455"/>
      <c r="BO584" s="455"/>
    </row>
    <row r="585" spans="1:67" ht="19.5" customHeight="1">
      <c r="A585" s="450"/>
      <c r="B585" s="450"/>
      <c r="C585" s="450"/>
      <c r="D585" s="450"/>
      <c r="E585" s="450"/>
      <c r="F585" s="450"/>
      <c r="G585" s="451"/>
      <c r="H585" s="450"/>
      <c r="I585" s="450"/>
      <c r="J585" s="451"/>
      <c r="K585" s="450"/>
      <c r="L585" s="451"/>
      <c r="M585" s="450"/>
      <c r="N585" s="451"/>
      <c r="O585" s="450"/>
      <c r="P585" s="451"/>
      <c r="Q585" s="452"/>
      <c r="R585" s="452"/>
      <c r="S585" s="452"/>
      <c r="T585" s="452"/>
      <c r="U585" s="450"/>
      <c r="V585" s="450"/>
      <c r="W585" s="451"/>
      <c r="X585" s="452"/>
      <c r="Y585" s="450"/>
      <c r="Z585" s="451"/>
      <c r="AA585" s="451"/>
      <c r="AB585" s="450"/>
      <c r="AC585" s="450"/>
      <c r="AD585" s="450"/>
      <c r="AE585" s="450"/>
      <c r="AF585" s="451"/>
      <c r="AG585" s="451"/>
      <c r="AH585" s="452"/>
      <c r="AI585" s="452"/>
      <c r="AJ585" s="452"/>
      <c r="AK585" s="452"/>
      <c r="AL585" s="452"/>
      <c r="AM585" s="452"/>
      <c r="AN585" s="450"/>
      <c r="AO585" s="450"/>
      <c r="AP585" s="451"/>
      <c r="AQ585" s="451"/>
      <c r="AR585" s="450"/>
      <c r="AS585" s="453"/>
      <c r="AT585" s="453"/>
      <c r="AU585" s="454"/>
      <c r="AV585" s="455"/>
      <c r="AW585" s="456"/>
      <c r="AX585" s="456"/>
      <c r="AY585" s="455"/>
      <c r="AZ585" s="456"/>
      <c r="BA585" s="454"/>
      <c r="BB585" s="454"/>
      <c r="BC585" s="454"/>
      <c r="BD585" s="454"/>
      <c r="BE585" s="454"/>
      <c r="BF585" s="454"/>
      <c r="BG585" s="455"/>
      <c r="BH585" s="455"/>
      <c r="BI585" s="455"/>
      <c r="BJ585" s="455"/>
      <c r="BK585" s="455"/>
      <c r="BL585" s="455"/>
      <c r="BM585" s="455"/>
      <c r="BN585" s="455"/>
      <c r="BO585" s="455"/>
    </row>
    <row r="586" spans="1:67" ht="19.5" customHeight="1">
      <c r="A586" s="450"/>
      <c r="B586" s="450"/>
      <c r="C586" s="450"/>
      <c r="D586" s="450"/>
      <c r="E586" s="450"/>
      <c r="F586" s="450"/>
      <c r="G586" s="451"/>
      <c r="H586" s="450"/>
      <c r="I586" s="450"/>
      <c r="J586" s="451"/>
      <c r="K586" s="450"/>
      <c r="L586" s="451"/>
      <c r="M586" s="450"/>
      <c r="N586" s="451"/>
      <c r="O586" s="450"/>
      <c r="P586" s="451"/>
      <c r="Q586" s="452"/>
      <c r="R586" s="452"/>
      <c r="S586" s="452"/>
      <c r="T586" s="452"/>
      <c r="U586" s="450"/>
      <c r="V586" s="450"/>
      <c r="W586" s="451"/>
      <c r="X586" s="452"/>
      <c r="Y586" s="450"/>
      <c r="Z586" s="451"/>
      <c r="AA586" s="451"/>
      <c r="AB586" s="450"/>
      <c r="AC586" s="450"/>
      <c r="AD586" s="450"/>
      <c r="AE586" s="450"/>
      <c r="AF586" s="451"/>
      <c r="AG586" s="451"/>
      <c r="AH586" s="452"/>
      <c r="AI586" s="452"/>
      <c r="AJ586" s="452"/>
      <c r="AK586" s="452"/>
      <c r="AL586" s="452"/>
      <c r="AM586" s="452"/>
      <c r="AN586" s="450"/>
      <c r="AO586" s="450"/>
      <c r="AP586" s="451"/>
      <c r="AQ586" s="451"/>
      <c r="AR586" s="450"/>
      <c r="AS586" s="453"/>
      <c r="AT586" s="453"/>
      <c r="AU586" s="454"/>
      <c r="AV586" s="455"/>
      <c r="AW586" s="456"/>
      <c r="AX586" s="456"/>
      <c r="AY586" s="455"/>
      <c r="AZ586" s="456"/>
      <c r="BA586" s="454"/>
      <c r="BB586" s="454"/>
      <c r="BC586" s="454"/>
      <c r="BD586" s="454"/>
      <c r="BE586" s="454"/>
      <c r="BF586" s="454"/>
      <c r="BG586" s="455"/>
      <c r="BH586" s="455"/>
      <c r="BI586" s="455"/>
      <c r="BJ586" s="455"/>
      <c r="BK586" s="455"/>
      <c r="BL586" s="455"/>
      <c r="BM586" s="455"/>
      <c r="BN586" s="455"/>
      <c r="BO586" s="455"/>
    </row>
    <row r="587" spans="1:67" ht="19.5" customHeight="1">
      <c r="A587" s="450"/>
      <c r="B587" s="450"/>
      <c r="C587" s="450"/>
      <c r="D587" s="450"/>
      <c r="E587" s="450"/>
      <c r="F587" s="450"/>
      <c r="G587" s="451"/>
      <c r="H587" s="450"/>
      <c r="I587" s="450"/>
      <c r="J587" s="451"/>
      <c r="K587" s="450"/>
      <c r="L587" s="451"/>
      <c r="M587" s="450"/>
      <c r="N587" s="451"/>
      <c r="O587" s="450"/>
      <c r="P587" s="451"/>
      <c r="Q587" s="452"/>
      <c r="R587" s="452"/>
      <c r="S587" s="452"/>
      <c r="T587" s="452"/>
      <c r="U587" s="450"/>
      <c r="V587" s="450"/>
      <c r="W587" s="451"/>
      <c r="X587" s="452"/>
      <c r="Y587" s="450"/>
      <c r="Z587" s="451"/>
      <c r="AA587" s="451"/>
      <c r="AB587" s="450"/>
      <c r="AC587" s="450"/>
      <c r="AD587" s="450"/>
      <c r="AE587" s="450"/>
      <c r="AF587" s="451"/>
      <c r="AG587" s="451"/>
      <c r="AH587" s="452"/>
      <c r="AI587" s="452"/>
      <c r="AJ587" s="452"/>
      <c r="AK587" s="452"/>
      <c r="AL587" s="452"/>
      <c r="AM587" s="452"/>
      <c r="AN587" s="450"/>
      <c r="AO587" s="450"/>
      <c r="AP587" s="451"/>
      <c r="AQ587" s="451"/>
      <c r="AR587" s="450"/>
      <c r="AS587" s="453"/>
      <c r="AT587" s="453"/>
      <c r="AU587" s="454"/>
      <c r="AV587" s="455"/>
      <c r="AW587" s="456"/>
      <c r="AX587" s="456"/>
      <c r="AY587" s="455"/>
      <c r="AZ587" s="456"/>
      <c r="BA587" s="454"/>
      <c r="BB587" s="454"/>
      <c r="BC587" s="454"/>
      <c r="BD587" s="454"/>
      <c r="BE587" s="454"/>
      <c r="BF587" s="454"/>
      <c r="BG587" s="455"/>
      <c r="BH587" s="455"/>
      <c r="BI587" s="455"/>
      <c r="BJ587" s="455"/>
      <c r="BK587" s="455"/>
      <c r="BL587" s="455"/>
      <c r="BM587" s="455"/>
      <c r="BN587" s="455"/>
      <c r="BO587" s="455"/>
    </row>
    <row r="588" spans="1:67" ht="19.5" customHeight="1">
      <c r="A588" s="450"/>
      <c r="B588" s="450"/>
      <c r="C588" s="450"/>
      <c r="D588" s="450"/>
      <c r="E588" s="450"/>
      <c r="F588" s="450"/>
      <c r="G588" s="451"/>
      <c r="H588" s="450"/>
      <c r="I588" s="450"/>
      <c r="J588" s="451"/>
      <c r="K588" s="450"/>
      <c r="L588" s="451"/>
      <c r="M588" s="450"/>
      <c r="N588" s="451"/>
      <c r="O588" s="450"/>
      <c r="P588" s="451"/>
      <c r="Q588" s="452"/>
      <c r="R588" s="452"/>
      <c r="S588" s="452"/>
      <c r="T588" s="452"/>
      <c r="U588" s="450"/>
      <c r="V588" s="450"/>
      <c r="W588" s="451"/>
      <c r="X588" s="452"/>
      <c r="Y588" s="450"/>
      <c r="Z588" s="451"/>
      <c r="AA588" s="451"/>
      <c r="AB588" s="450"/>
      <c r="AC588" s="450"/>
      <c r="AD588" s="450"/>
      <c r="AE588" s="450"/>
      <c r="AF588" s="451"/>
      <c r="AG588" s="451"/>
      <c r="AH588" s="452"/>
      <c r="AI588" s="452"/>
      <c r="AJ588" s="452"/>
      <c r="AK588" s="452"/>
      <c r="AL588" s="452"/>
      <c r="AM588" s="452"/>
      <c r="AN588" s="450"/>
      <c r="AO588" s="450"/>
      <c r="AP588" s="451"/>
      <c r="AQ588" s="451"/>
      <c r="AR588" s="450"/>
      <c r="AS588" s="453"/>
      <c r="AT588" s="453"/>
      <c r="AU588" s="454"/>
      <c r="AV588" s="455"/>
      <c r="AW588" s="456"/>
      <c r="AX588" s="456"/>
      <c r="AY588" s="455"/>
      <c r="AZ588" s="456"/>
      <c r="BA588" s="454"/>
      <c r="BB588" s="454"/>
      <c r="BC588" s="454"/>
      <c r="BD588" s="454"/>
      <c r="BE588" s="454"/>
      <c r="BF588" s="454"/>
      <c r="BG588" s="455"/>
      <c r="BH588" s="455"/>
      <c r="BI588" s="455"/>
      <c r="BJ588" s="455"/>
      <c r="BK588" s="455"/>
      <c r="BL588" s="455"/>
      <c r="BM588" s="455"/>
      <c r="BN588" s="455"/>
      <c r="BO588" s="455"/>
    </row>
    <row r="589" spans="1:67" ht="19.5" customHeight="1">
      <c r="A589" s="450"/>
      <c r="B589" s="450"/>
      <c r="C589" s="450"/>
      <c r="D589" s="450"/>
      <c r="E589" s="450"/>
      <c r="F589" s="450"/>
      <c r="G589" s="451"/>
      <c r="H589" s="450"/>
      <c r="I589" s="450"/>
      <c r="J589" s="451"/>
      <c r="K589" s="450"/>
      <c r="L589" s="451"/>
      <c r="M589" s="450"/>
      <c r="N589" s="451"/>
      <c r="O589" s="450"/>
      <c r="P589" s="451"/>
      <c r="Q589" s="452"/>
      <c r="R589" s="452"/>
      <c r="S589" s="452"/>
      <c r="T589" s="452"/>
      <c r="U589" s="450"/>
      <c r="V589" s="450"/>
      <c r="W589" s="451"/>
      <c r="X589" s="452"/>
      <c r="Y589" s="450"/>
      <c r="Z589" s="451"/>
      <c r="AA589" s="451"/>
      <c r="AB589" s="450"/>
      <c r="AC589" s="450"/>
      <c r="AD589" s="450"/>
      <c r="AE589" s="450"/>
      <c r="AF589" s="451"/>
      <c r="AG589" s="451"/>
      <c r="AH589" s="452"/>
      <c r="AI589" s="452"/>
      <c r="AJ589" s="452"/>
      <c r="AK589" s="452"/>
      <c r="AL589" s="452"/>
      <c r="AM589" s="452"/>
      <c r="AN589" s="450"/>
      <c r="AO589" s="450"/>
      <c r="AP589" s="451"/>
      <c r="AQ589" s="451"/>
      <c r="AR589" s="450"/>
      <c r="AS589" s="453"/>
      <c r="AT589" s="453"/>
      <c r="AU589" s="454"/>
      <c r="AV589" s="455"/>
      <c r="AW589" s="456"/>
      <c r="AX589" s="456"/>
      <c r="AY589" s="455"/>
      <c r="AZ589" s="456"/>
      <c r="BA589" s="454"/>
      <c r="BB589" s="454"/>
      <c r="BC589" s="454"/>
      <c r="BD589" s="454"/>
      <c r="BE589" s="454"/>
      <c r="BF589" s="454"/>
      <c r="BG589" s="455"/>
      <c r="BH589" s="455"/>
      <c r="BI589" s="455"/>
      <c r="BJ589" s="455"/>
      <c r="BK589" s="455"/>
      <c r="BL589" s="455"/>
      <c r="BM589" s="455"/>
      <c r="BN589" s="455"/>
      <c r="BO589" s="455"/>
    </row>
    <row r="590" spans="1:67" ht="19.5" customHeight="1">
      <c r="A590" s="450"/>
      <c r="B590" s="450"/>
      <c r="C590" s="450"/>
      <c r="D590" s="450"/>
      <c r="E590" s="450"/>
      <c r="F590" s="450"/>
      <c r="G590" s="451"/>
      <c r="H590" s="450"/>
      <c r="I590" s="450"/>
      <c r="J590" s="451"/>
      <c r="K590" s="450"/>
      <c r="L590" s="451"/>
      <c r="M590" s="450"/>
      <c r="N590" s="451"/>
      <c r="O590" s="450"/>
      <c r="P590" s="451"/>
      <c r="Q590" s="452"/>
      <c r="R590" s="452"/>
      <c r="S590" s="452"/>
      <c r="T590" s="452"/>
      <c r="U590" s="450"/>
      <c r="V590" s="450"/>
      <c r="W590" s="451"/>
      <c r="X590" s="452"/>
      <c r="Y590" s="450"/>
      <c r="Z590" s="451"/>
      <c r="AA590" s="451"/>
      <c r="AB590" s="450"/>
      <c r="AC590" s="450"/>
      <c r="AD590" s="450"/>
      <c r="AE590" s="450"/>
      <c r="AF590" s="451"/>
      <c r="AG590" s="451"/>
      <c r="AH590" s="452"/>
      <c r="AI590" s="452"/>
      <c r="AJ590" s="452"/>
      <c r="AK590" s="452"/>
      <c r="AL590" s="452"/>
      <c r="AM590" s="452"/>
      <c r="AN590" s="450"/>
      <c r="AO590" s="450"/>
      <c r="AP590" s="451"/>
      <c r="AQ590" s="451"/>
      <c r="AR590" s="450"/>
      <c r="AS590" s="453"/>
      <c r="AT590" s="453"/>
      <c r="AU590" s="454"/>
      <c r="AV590" s="455"/>
      <c r="AW590" s="456"/>
      <c r="AX590" s="456"/>
      <c r="AY590" s="455"/>
      <c r="AZ590" s="456"/>
      <c r="BA590" s="454"/>
      <c r="BB590" s="454"/>
      <c r="BC590" s="454"/>
      <c r="BD590" s="454"/>
      <c r="BE590" s="454"/>
      <c r="BF590" s="454"/>
      <c r="BG590" s="455"/>
      <c r="BH590" s="455"/>
      <c r="BI590" s="455"/>
      <c r="BJ590" s="455"/>
      <c r="BK590" s="455"/>
      <c r="BL590" s="455"/>
      <c r="BM590" s="455"/>
      <c r="BN590" s="455"/>
      <c r="BO590" s="455"/>
    </row>
    <row r="591" spans="1:67" ht="19.5" customHeight="1">
      <c r="A591" s="450"/>
      <c r="B591" s="450"/>
      <c r="C591" s="450"/>
      <c r="D591" s="450"/>
      <c r="E591" s="450"/>
      <c r="F591" s="450"/>
      <c r="G591" s="451"/>
      <c r="H591" s="450"/>
      <c r="I591" s="450"/>
      <c r="J591" s="451"/>
      <c r="K591" s="450"/>
      <c r="L591" s="451"/>
      <c r="M591" s="450"/>
      <c r="N591" s="451"/>
      <c r="O591" s="450"/>
      <c r="P591" s="451"/>
      <c r="Q591" s="452"/>
      <c r="R591" s="452"/>
      <c r="S591" s="452"/>
      <c r="T591" s="452"/>
      <c r="U591" s="450"/>
      <c r="V591" s="450"/>
      <c r="W591" s="451"/>
      <c r="X591" s="452"/>
      <c r="Y591" s="450"/>
      <c r="Z591" s="451"/>
      <c r="AA591" s="451"/>
      <c r="AB591" s="450"/>
      <c r="AC591" s="450"/>
      <c r="AD591" s="450"/>
      <c r="AE591" s="450"/>
      <c r="AF591" s="451"/>
      <c r="AG591" s="451"/>
      <c r="AH591" s="452"/>
      <c r="AI591" s="452"/>
      <c r="AJ591" s="452"/>
      <c r="AK591" s="452"/>
      <c r="AL591" s="452"/>
      <c r="AM591" s="452"/>
      <c r="AN591" s="450"/>
      <c r="AO591" s="450"/>
      <c r="AP591" s="451"/>
      <c r="AQ591" s="451"/>
      <c r="AR591" s="450"/>
      <c r="AS591" s="453"/>
      <c r="AT591" s="453"/>
      <c r="AU591" s="454"/>
      <c r="AV591" s="455"/>
      <c r="AW591" s="456"/>
      <c r="AX591" s="456"/>
      <c r="AY591" s="455"/>
      <c r="AZ591" s="456"/>
      <c r="BA591" s="454"/>
      <c r="BB591" s="454"/>
      <c r="BC591" s="454"/>
      <c r="BD591" s="454"/>
      <c r="BE591" s="454"/>
      <c r="BF591" s="454"/>
      <c r="BG591" s="455"/>
      <c r="BH591" s="455"/>
      <c r="BI591" s="455"/>
      <c r="BJ591" s="455"/>
      <c r="BK591" s="455"/>
      <c r="BL591" s="455"/>
      <c r="BM591" s="455"/>
      <c r="BN591" s="455"/>
      <c r="BO591" s="455"/>
    </row>
    <row r="592" spans="1:67" ht="19.5" customHeight="1">
      <c r="A592" s="450"/>
      <c r="B592" s="450"/>
      <c r="C592" s="450"/>
      <c r="D592" s="450"/>
      <c r="E592" s="450"/>
      <c r="F592" s="450"/>
      <c r="G592" s="451"/>
      <c r="H592" s="450"/>
      <c r="I592" s="450"/>
      <c r="J592" s="451"/>
      <c r="K592" s="450"/>
      <c r="L592" s="451"/>
      <c r="M592" s="450"/>
      <c r="N592" s="451"/>
      <c r="O592" s="450"/>
      <c r="P592" s="451"/>
      <c r="Q592" s="452"/>
      <c r="R592" s="452"/>
      <c r="S592" s="452"/>
      <c r="T592" s="452"/>
      <c r="U592" s="450"/>
      <c r="V592" s="450"/>
      <c r="W592" s="451"/>
      <c r="X592" s="452"/>
      <c r="Y592" s="450"/>
      <c r="Z592" s="451"/>
      <c r="AA592" s="451"/>
      <c r="AB592" s="450"/>
      <c r="AC592" s="450"/>
      <c r="AD592" s="450"/>
      <c r="AE592" s="450"/>
      <c r="AF592" s="451"/>
      <c r="AG592" s="451"/>
      <c r="AH592" s="452"/>
      <c r="AI592" s="452"/>
      <c r="AJ592" s="452"/>
      <c r="AK592" s="452"/>
      <c r="AL592" s="452"/>
      <c r="AM592" s="452"/>
      <c r="AN592" s="450"/>
      <c r="AO592" s="450"/>
      <c r="AP592" s="451"/>
      <c r="AQ592" s="451"/>
      <c r="AR592" s="450"/>
      <c r="AS592" s="453"/>
      <c r="AT592" s="453"/>
      <c r="AU592" s="454"/>
      <c r="AV592" s="455"/>
      <c r="AW592" s="456"/>
      <c r="AX592" s="456"/>
      <c r="AY592" s="455"/>
      <c r="AZ592" s="456"/>
      <c r="BA592" s="454"/>
      <c r="BB592" s="454"/>
      <c r="BC592" s="454"/>
      <c r="BD592" s="454"/>
      <c r="BE592" s="454"/>
      <c r="BF592" s="454"/>
      <c r="BG592" s="455"/>
      <c r="BH592" s="455"/>
      <c r="BI592" s="455"/>
      <c r="BJ592" s="455"/>
      <c r="BK592" s="455"/>
      <c r="BL592" s="455"/>
      <c r="BM592" s="455"/>
      <c r="BN592" s="455"/>
      <c r="BO592" s="455"/>
    </row>
    <row r="593" spans="1:67" ht="19.5" customHeight="1">
      <c r="A593" s="450"/>
      <c r="B593" s="450"/>
      <c r="C593" s="450"/>
      <c r="D593" s="450"/>
      <c r="E593" s="450"/>
      <c r="F593" s="450"/>
      <c r="G593" s="451"/>
      <c r="H593" s="450"/>
      <c r="I593" s="450"/>
      <c r="J593" s="451"/>
      <c r="K593" s="450"/>
      <c r="L593" s="451"/>
      <c r="M593" s="450"/>
      <c r="N593" s="451"/>
      <c r="O593" s="450"/>
      <c r="P593" s="451"/>
      <c r="Q593" s="452"/>
      <c r="R593" s="452"/>
      <c r="S593" s="452"/>
      <c r="T593" s="452"/>
      <c r="U593" s="450"/>
      <c r="V593" s="450"/>
      <c r="W593" s="451"/>
      <c r="X593" s="452"/>
      <c r="Y593" s="450"/>
      <c r="Z593" s="451"/>
      <c r="AA593" s="451"/>
      <c r="AB593" s="450"/>
      <c r="AC593" s="450"/>
      <c r="AD593" s="450"/>
      <c r="AE593" s="450"/>
      <c r="AF593" s="451"/>
      <c r="AG593" s="451"/>
      <c r="AH593" s="452"/>
      <c r="AI593" s="452"/>
      <c r="AJ593" s="452"/>
      <c r="AK593" s="452"/>
      <c r="AL593" s="452"/>
      <c r="AM593" s="452"/>
      <c r="AN593" s="450"/>
      <c r="AO593" s="450"/>
      <c r="AP593" s="451"/>
      <c r="AQ593" s="451"/>
      <c r="AR593" s="450"/>
      <c r="AS593" s="453"/>
      <c r="AT593" s="453"/>
      <c r="AU593" s="454"/>
      <c r="AV593" s="455"/>
      <c r="AW593" s="456"/>
      <c r="AX593" s="456"/>
      <c r="AY593" s="455"/>
      <c r="AZ593" s="456"/>
      <c r="BA593" s="454"/>
      <c r="BB593" s="454"/>
      <c r="BC593" s="454"/>
      <c r="BD593" s="454"/>
      <c r="BE593" s="454"/>
      <c r="BF593" s="454"/>
      <c r="BG593" s="455"/>
      <c r="BH593" s="455"/>
      <c r="BI593" s="455"/>
      <c r="BJ593" s="455"/>
      <c r="BK593" s="455"/>
      <c r="BL593" s="455"/>
      <c r="BM593" s="455"/>
      <c r="BN593" s="455"/>
      <c r="BO593" s="455"/>
    </row>
    <row r="594" spans="1:67" ht="19.5" customHeight="1">
      <c r="A594" s="450"/>
      <c r="B594" s="450"/>
      <c r="C594" s="450"/>
      <c r="D594" s="450"/>
      <c r="E594" s="450"/>
      <c r="F594" s="450"/>
      <c r="G594" s="451"/>
      <c r="H594" s="450"/>
      <c r="I594" s="450"/>
      <c r="J594" s="451"/>
      <c r="K594" s="450"/>
      <c r="L594" s="451"/>
      <c r="M594" s="450"/>
      <c r="N594" s="451"/>
      <c r="O594" s="450"/>
      <c r="P594" s="451"/>
      <c r="Q594" s="452"/>
      <c r="R594" s="452"/>
      <c r="S594" s="452"/>
      <c r="T594" s="452"/>
      <c r="U594" s="450"/>
      <c r="V594" s="450"/>
      <c r="W594" s="451"/>
      <c r="X594" s="452"/>
      <c r="Y594" s="450"/>
      <c r="Z594" s="451"/>
      <c r="AA594" s="451"/>
      <c r="AB594" s="450"/>
      <c r="AC594" s="450"/>
      <c r="AD594" s="450"/>
      <c r="AE594" s="450"/>
      <c r="AF594" s="451"/>
      <c r="AG594" s="451"/>
      <c r="AH594" s="452"/>
      <c r="AI594" s="452"/>
      <c r="AJ594" s="452"/>
      <c r="AK594" s="452"/>
      <c r="AL594" s="452"/>
      <c r="AM594" s="452"/>
      <c r="AN594" s="450"/>
      <c r="AO594" s="450"/>
      <c r="AP594" s="451"/>
      <c r="AQ594" s="451"/>
      <c r="AR594" s="450"/>
      <c r="AS594" s="453"/>
      <c r="AT594" s="453"/>
      <c r="AU594" s="454"/>
      <c r="AV594" s="455"/>
      <c r="AW594" s="456"/>
      <c r="AX594" s="456"/>
      <c r="AY594" s="455"/>
      <c r="AZ594" s="456"/>
      <c r="BA594" s="454"/>
      <c r="BB594" s="454"/>
      <c r="BC594" s="454"/>
      <c r="BD594" s="454"/>
      <c r="BE594" s="454"/>
      <c r="BF594" s="454"/>
      <c r="BG594" s="455"/>
      <c r="BH594" s="455"/>
      <c r="BI594" s="455"/>
      <c r="BJ594" s="455"/>
      <c r="BK594" s="455"/>
      <c r="BL594" s="455"/>
      <c r="BM594" s="455"/>
      <c r="BN594" s="455"/>
      <c r="BO594" s="455"/>
    </row>
    <row r="595" spans="1:67" ht="19.5" customHeight="1">
      <c r="A595" s="450"/>
      <c r="B595" s="450"/>
      <c r="C595" s="450"/>
      <c r="D595" s="450"/>
      <c r="E595" s="450"/>
      <c r="F595" s="450"/>
      <c r="G595" s="451"/>
      <c r="H595" s="450"/>
      <c r="I595" s="450"/>
      <c r="J595" s="451"/>
      <c r="K595" s="450"/>
      <c r="L595" s="451"/>
      <c r="M595" s="450"/>
      <c r="N595" s="451"/>
      <c r="O595" s="450"/>
      <c r="P595" s="451"/>
      <c r="Q595" s="452"/>
      <c r="R595" s="452"/>
      <c r="S595" s="452"/>
      <c r="T595" s="452"/>
      <c r="U595" s="450"/>
      <c r="V595" s="450"/>
      <c r="W595" s="451"/>
      <c r="X595" s="452"/>
      <c r="Y595" s="450"/>
      <c r="Z595" s="451"/>
      <c r="AA595" s="451"/>
      <c r="AB595" s="450"/>
      <c r="AC595" s="450"/>
      <c r="AD595" s="450"/>
      <c r="AE595" s="450"/>
      <c r="AF595" s="451"/>
      <c r="AG595" s="451"/>
      <c r="AH595" s="452"/>
      <c r="AI595" s="452"/>
      <c r="AJ595" s="452"/>
      <c r="AK595" s="452"/>
      <c r="AL595" s="452"/>
      <c r="AM595" s="452"/>
      <c r="AN595" s="450"/>
      <c r="AO595" s="450"/>
      <c r="AP595" s="451"/>
      <c r="AQ595" s="451"/>
      <c r="AR595" s="450"/>
      <c r="AS595" s="453"/>
      <c r="AT595" s="453"/>
      <c r="AU595" s="454"/>
      <c r="AV595" s="455"/>
      <c r="AW595" s="456"/>
      <c r="AX595" s="456"/>
      <c r="AY595" s="455"/>
      <c r="AZ595" s="456"/>
      <c r="BA595" s="454"/>
      <c r="BB595" s="454"/>
      <c r="BC595" s="454"/>
      <c r="BD595" s="454"/>
      <c r="BE595" s="454"/>
      <c r="BF595" s="454"/>
      <c r="BG595" s="455"/>
      <c r="BH595" s="455"/>
      <c r="BI595" s="455"/>
      <c r="BJ595" s="455"/>
      <c r="BK595" s="455"/>
      <c r="BL595" s="455"/>
      <c r="BM595" s="455"/>
      <c r="BN595" s="455"/>
      <c r="BO595" s="455"/>
    </row>
    <row r="596" spans="1:67" ht="19.5" customHeight="1">
      <c r="A596" s="450"/>
      <c r="B596" s="450"/>
      <c r="C596" s="450"/>
      <c r="D596" s="450"/>
      <c r="E596" s="450"/>
      <c r="F596" s="450"/>
      <c r="G596" s="451"/>
      <c r="H596" s="450"/>
      <c r="I596" s="450"/>
      <c r="J596" s="451"/>
      <c r="K596" s="450"/>
      <c r="L596" s="451"/>
      <c r="M596" s="450"/>
      <c r="N596" s="451"/>
      <c r="O596" s="450"/>
      <c r="P596" s="451"/>
      <c r="Q596" s="452"/>
      <c r="R596" s="452"/>
      <c r="S596" s="452"/>
      <c r="T596" s="452"/>
      <c r="U596" s="450"/>
      <c r="V596" s="450"/>
      <c r="W596" s="451"/>
      <c r="X596" s="452"/>
      <c r="Y596" s="450"/>
      <c r="Z596" s="451"/>
      <c r="AA596" s="451"/>
      <c r="AB596" s="450"/>
      <c r="AC596" s="450"/>
      <c r="AD596" s="450"/>
      <c r="AE596" s="450"/>
      <c r="AF596" s="451"/>
      <c r="AG596" s="451"/>
      <c r="AH596" s="452"/>
      <c r="AI596" s="452"/>
      <c r="AJ596" s="452"/>
      <c r="AK596" s="452"/>
      <c r="AL596" s="452"/>
      <c r="AM596" s="452"/>
      <c r="AN596" s="450"/>
      <c r="AO596" s="450"/>
      <c r="AP596" s="451"/>
      <c r="AQ596" s="451"/>
      <c r="AR596" s="450"/>
      <c r="AS596" s="453"/>
      <c r="AT596" s="453"/>
      <c r="AU596" s="454"/>
      <c r="AV596" s="455"/>
      <c r="AW596" s="456"/>
      <c r="AX596" s="456"/>
      <c r="AY596" s="455"/>
      <c r="AZ596" s="456"/>
      <c r="BA596" s="454"/>
      <c r="BB596" s="454"/>
      <c r="BC596" s="454"/>
      <c r="BD596" s="454"/>
      <c r="BE596" s="454"/>
      <c r="BF596" s="454"/>
      <c r="BG596" s="455"/>
      <c r="BH596" s="455"/>
      <c r="BI596" s="455"/>
      <c r="BJ596" s="455"/>
      <c r="BK596" s="455"/>
      <c r="BL596" s="455"/>
      <c r="BM596" s="455"/>
      <c r="BN596" s="455"/>
      <c r="BO596" s="455"/>
    </row>
    <row r="597" spans="1:67" ht="19.5" customHeight="1">
      <c r="A597" s="450"/>
      <c r="B597" s="450"/>
      <c r="C597" s="450"/>
      <c r="D597" s="450"/>
      <c r="E597" s="450"/>
      <c r="F597" s="450"/>
      <c r="G597" s="451"/>
      <c r="H597" s="450"/>
      <c r="I597" s="450"/>
      <c r="J597" s="451"/>
      <c r="K597" s="450"/>
      <c r="L597" s="451"/>
      <c r="M597" s="450"/>
      <c r="N597" s="451"/>
      <c r="O597" s="450"/>
      <c r="P597" s="451"/>
      <c r="Q597" s="452"/>
      <c r="R597" s="452"/>
      <c r="S597" s="452"/>
      <c r="T597" s="452"/>
      <c r="U597" s="450"/>
      <c r="V597" s="450"/>
      <c r="W597" s="451"/>
      <c r="X597" s="452"/>
      <c r="Y597" s="450"/>
      <c r="Z597" s="451"/>
      <c r="AA597" s="451"/>
      <c r="AB597" s="450"/>
      <c r="AC597" s="450"/>
      <c r="AD597" s="450"/>
      <c r="AE597" s="450"/>
      <c r="AF597" s="451"/>
      <c r="AG597" s="451"/>
      <c r="AH597" s="452"/>
      <c r="AI597" s="452"/>
      <c r="AJ597" s="452"/>
      <c r="AK597" s="452"/>
      <c r="AL597" s="452"/>
      <c r="AM597" s="452"/>
      <c r="AN597" s="450"/>
      <c r="AO597" s="450"/>
      <c r="AP597" s="451"/>
      <c r="AQ597" s="451"/>
      <c r="AR597" s="450"/>
      <c r="AS597" s="453"/>
      <c r="AT597" s="453"/>
      <c r="AU597" s="454"/>
      <c r="AV597" s="455"/>
      <c r="AW597" s="456"/>
      <c r="AX597" s="456"/>
      <c r="AY597" s="455"/>
      <c r="AZ597" s="456"/>
      <c r="BA597" s="454"/>
      <c r="BB597" s="454"/>
      <c r="BC597" s="454"/>
      <c r="BD597" s="454"/>
      <c r="BE597" s="454"/>
      <c r="BF597" s="454"/>
      <c r="BG597" s="455"/>
      <c r="BH597" s="455"/>
      <c r="BI597" s="455"/>
      <c r="BJ597" s="455"/>
      <c r="BK597" s="455"/>
      <c r="BL597" s="455"/>
      <c r="BM597" s="455"/>
      <c r="BN597" s="455"/>
      <c r="BO597" s="455"/>
    </row>
    <row r="598" spans="1:67" ht="19.5" customHeight="1">
      <c r="A598" s="450"/>
      <c r="B598" s="450"/>
      <c r="C598" s="450"/>
      <c r="D598" s="450"/>
      <c r="E598" s="450"/>
      <c r="F598" s="450"/>
      <c r="G598" s="451"/>
      <c r="H598" s="450"/>
      <c r="I598" s="450"/>
      <c r="J598" s="451"/>
      <c r="K598" s="450"/>
      <c r="L598" s="451"/>
      <c r="M598" s="450"/>
      <c r="N598" s="451"/>
      <c r="O598" s="450"/>
      <c r="P598" s="451"/>
      <c r="Q598" s="452"/>
      <c r="R598" s="452"/>
      <c r="S598" s="452"/>
      <c r="T598" s="452"/>
      <c r="U598" s="450"/>
      <c r="V598" s="450"/>
      <c r="W598" s="451"/>
      <c r="X598" s="452"/>
      <c r="Y598" s="450"/>
      <c r="Z598" s="451"/>
      <c r="AA598" s="451"/>
      <c r="AB598" s="450"/>
      <c r="AC598" s="450"/>
      <c r="AD598" s="450"/>
      <c r="AE598" s="450"/>
      <c r="AF598" s="451"/>
      <c r="AG598" s="451"/>
      <c r="AH598" s="452"/>
      <c r="AI598" s="452"/>
      <c r="AJ598" s="452"/>
      <c r="AK598" s="452"/>
      <c r="AL598" s="452"/>
      <c r="AM598" s="452"/>
      <c r="AN598" s="450"/>
      <c r="AO598" s="450"/>
      <c r="AP598" s="451"/>
      <c r="AQ598" s="451"/>
      <c r="AR598" s="450"/>
      <c r="AS598" s="453"/>
      <c r="AT598" s="453"/>
      <c r="AU598" s="454"/>
      <c r="AV598" s="455"/>
      <c r="AW598" s="456"/>
      <c r="AX598" s="456"/>
      <c r="AY598" s="455"/>
      <c r="AZ598" s="456"/>
      <c r="BA598" s="454"/>
      <c r="BB598" s="454"/>
      <c r="BC598" s="454"/>
      <c r="BD598" s="454"/>
      <c r="BE598" s="454"/>
      <c r="BF598" s="454"/>
      <c r="BG598" s="455"/>
      <c r="BH598" s="455"/>
      <c r="BI598" s="455"/>
      <c r="BJ598" s="455"/>
      <c r="BK598" s="455"/>
      <c r="BL598" s="455"/>
      <c r="BM598" s="455"/>
      <c r="BN598" s="455"/>
      <c r="BO598" s="455"/>
    </row>
    <row r="599" spans="1:67" ht="19.5" customHeight="1">
      <c r="A599" s="450"/>
      <c r="B599" s="450"/>
      <c r="C599" s="450"/>
      <c r="D599" s="450"/>
      <c r="E599" s="450"/>
      <c r="F599" s="450"/>
      <c r="G599" s="451"/>
      <c r="H599" s="450"/>
      <c r="I599" s="450"/>
      <c r="J599" s="451"/>
      <c r="K599" s="450"/>
      <c r="L599" s="451"/>
      <c r="M599" s="450"/>
      <c r="N599" s="451"/>
      <c r="O599" s="450"/>
      <c r="P599" s="451"/>
      <c r="Q599" s="452"/>
      <c r="R599" s="452"/>
      <c r="S599" s="452"/>
      <c r="T599" s="452"/>
      <c r="U599" s="450"/>
      <c r="V599" s="450"/>
      <c r="W599" s="451"/>
      <c r="X599" s="452"/>
      <c r="Y599" s="450"/>
      <c r="Z599" s="451"/>
      <c r="AA599" s="451"/>
      <c r="AB599" s="450"/>
      <c r="AC599" s="450"/>
      <c r="AD599" s="450"/>
      <c r="AE599" s="450"/>
      <c r="AF599" s="451"/>
      <c r="AG599" s="451"/>
      <c r="AH599" s="452"/>
      <c r="AI599" s="452"/>
      <c r="AJ599" s="452"/>
      <c r="AK599" s="452"/>
      <c r="AL599" s="452"/>
      <c r="AM599" s="452"/>
      <c r="AN599" s="450"/>
      <c r="AO599" s="450"/>
      <c r="AP599" s="451"/>
      <c r="AQ599" s="451"/>
      <c r="AR599" s="450"/>
      <c r="AS599" s="453"/>
      <c r="AT599" s="453"/>
      <c r="AU599" s="454"/>
      <c r="AV599" s="455"/>
      <c r="AW599" s="456"/>
      <c r="AX599" s="456"/>
      <c r="AY599" s="455"/>
      <c r="AZ599" s="456"/>
      <c r="BA599" s="454"/>
      <c r="BB599" s="454"/>
      <c r="BC599" s="454"/>
      <c r="BD599" s="454"/>
      <c r="BE599" s="454"/>
      <c r="BF599" s="454"/>
      <c r="BG599" s="455"/>
      <c r="BH599" s="455"/>
      <c r="BI599" s="455"/>
      <c r="BJ599" s="455"/>
      <c r="BK599" s="455"/>
      <c r="BL599" s="455"/>
      <c r="BM599" s="455"/>
      <c r="BN599" s="455"/>
      <c r="BO599" s="455"/>
    </row>
    <row r="600" spans="1:67" ht="19.5" customHeight="1">
      <c r="A600" s="450"/>
      <c r="B600" s="450"/>
      <c r="C600" s="450"/>
      <c r="D600" s="450"/>
      <c r="E600" s="450"/>
      <c r="F600" s="450"/>
      <c r="G600" s="451"/>
      <c r="H600" s="450"/>
      <c r="I600" s="450"/>
      <c r="J600" s="451"/>
      <c r="K600" s="450"/>
      <c r="L600" s="451"/>
      <c r="M600" s="450"/>
      <c r="N600" s="451"/>
      <c r="O600" s="450"/>
      <c r="P600" s="451"/>
      <c r="Q600" s="452"/>
      <c r="R600" s="452"/>
      <c r="S600" s="452"/>
      <c r="T600" s="452"/>
      <c r="U600" s="450"/>
      <c r="V600" s="450"/>
      <c r="W600" s="451"/>
      <c r="X600" s="452"/>
      <c r="Y600" s="450"/>
      <c r="Z600" s="451"/>
      <c r="AA600" s="451"/>
      <c r="AB600" s="450"/>
      <c r="AC600" s="450"/>
      <c r="AD600" s="450"/>
      <c r="AE600" s="450"/>
      <c r="AF600" s="451"/>
      <c r="AG600" s="451"/>
      <c r="AH600" s="452"/>
      <c r="AI600" s="452"/>
      <c r="AJ600" s="452"/>
      <c r="AK600" s="452"/>
      <c r="AL600" s="452"/>
      <c r="AM600" s="452"/>
      <c r="AN600" s="450"/>
      <c r="AO600" s="450"/>
      <c r="AP600" s="451"/>
      <c r="AQ600" s="451"/>
      <c r="AR600" s="450"/>
      <c r="AS600" s="453"/>
      <c r="AT600" s="453"/>
      <c r="AU600" s="454"/>
      <c r="AV600" s="455"/>
      <c r="AW600" s="456"/>
      <c r="AX600" s="456"/>
      <c r="AY600" s="455"/>
      <c r="AZ600" s="456"/>
      <c r="BA600" s="454"/>
      <c r="BB600" s="454"/>
      <c r="BC600" s="454"/>
      <c r="BD600" s="454"/>
      <c r="BE600" s="454"/>
      <c r="BF600" s="454"/>
      <c r="BG600" s="455"/>
      <c r="BH600" s="455"/>
      <c r="BI600" s="455"/>
      <c r="BJ600" s="455"/>
      <c r="BK600" s="455"/>
      <c r="BL600" s="455"/>
      <c r="BM600" s="455"/>
      <c r="BN600" s="455"/>
      <c r="BO600" s="455"/>
    </row>
    <row r="601" spans="1:67" ht="19.5" customHeight="1">
      <c r="A601" s="450"/>
      <c r="B601" s="450"/>
      <c r="C601" s="450"/>
      <c r="D601" s="450"/>
      <c r="E601" s="450"/>
      <c r="F601" s="450"/>
      <c r="G601" s="451"/>
      <c r="H601" s="450"/>
      <c r="I601" s="450"/>
      <c r="J601" s="451"/>
      <c r="K601" s="450"/>
      <c r="L601" s="451"/>
      <c r="M601" s="450"/>
      <c r="N601" s="451"/>
      <c r="O601" s="450"/>
      <c r="P601" s="451"/>
      <c r="Q601" s="452"/>
      <c r="R601" s="452"/>
      <c r="S601" s="452"/>
      <c r="T601" s="452"/>
      <c r="U601" s="450"/>
      <c r="V601" s="450"/>
      <c r="W601" s="451"/>
      <c r="X601" s="452"/>
      <c r="Y601" s="450"/>
      <c r="Z601" s="451"/>
      <c r="AA601" s="451"/>
      <c r="AB601" s="450"/>
      <c r="AC601" s="450"/>
      <c r="AD601" s="450"/>
      <c r="AE601" s="450"/>
      <c r="AF601" s="451"/>
      <c r="AG601" s="451"/>
      <c r="AH601" s="452"/>
      <c r="AI601" s="452"/>
      <c r="AJ601" s="452"/>
      <c r="AK601" s="452"/>
      <c r="AL601" s="452"/>
      <c r="AM601" s="452"/>
      <c r="AN601" s="450"/>
      <c r="AO601" s="450"/>
      <c r="AP601" s="451"/>
      <c r="AQ601" s="451"/>
      <c r="AR601" s="450"/>
      <c r="AS601" s="453"/>
      <c r="AT601" s="453"/>
      <c r="AU601" s="454"/>
      <c r="AV601" s="455"/>
      <c r="AW601" s="456"/>
      <c r="AX601" s="456"/>
      <c r="AY601" s="455"/>
      <c r="AZ601" s="456"/>
      <c r="BA601" s="454"/>
      <c r="BB601" s="454"/>
      <c r="BC601" s="454"/>
      <c r="BD601" s="454"/>
      <c r="BE601" s="454"/>
      <c r="BF601" s="454"/>
      <c r="BG601" s="455"/>
      <c r="BH601" s="455"/>
      <c r="BI601" s="455"/>
      <c r="BJ601" s="455"/>
      <c r="BK601" s="455"/>
      <c r="BL601" s="455"/>
      <c r="BM601" s="455"/>
      <c r="BN601" s="455"/>
      <c r="BO601" s="455"/>
    </row>
    <row r="602" spans="1:67" ht="19.5" customHeight="1">
      <c r="A602" s="450"/>
      <c r="B602" s="450"/>
      <c r="C602" s="450"/>
      <c r="D602" s="450"/>
      <c r="E602" s="450"/>
      <c r="F602" s="450"/>
      <c r="G602" s="451"/>
      <c r="H602" s="450"/>
      <c r="I602" s="450"/>
      <c r="J602" s="451"/>
      <c r="K602" s="450"/>
      <c r="L602" s="451"/>
      <c r="M602" s="450"/>
      <c r="N602" s="451"/>
      <c r="O602" s="450"/>
      <c r="P602" s="451"/>
      <c r="Q602" s="452"/>
      <c r="R602" s="452"/>
      <c r="S602" s="452"/>
      <c r="T602" s="452"/>
      <c r="U602" s="450"/>
      <c r="V602" s="450"/>
      <c r="W602" s="451"/>
      <c r="X602" s="452"/>
      <c r="Y602" s="450"/>
      <c r="Z602" s="451"/>
      <c r="AA602" s="451"/>
      <c r="AB602" s="450"/>
      <c r="AC602" s="450"/>
      <c r="AD602" s="450"/>
      <c r="AE602" s="450"/>
      <c r="AF602" s="451"/>
      <c r="AG602" s="451"/>
      <c r="AH602" s="452"/>
      <c r="AI602" s="452"/>
      <c r="AJ602" s="452"/>
      <c r="AK602" s="452"/>
      <c r="AL602" s="452"/>
      <c r="AM602" s="452"/>
      <c r="AN602" s="450"/>
      <c r="AO602" s="450"/>
      <c r="AP602" s="451"/>
      <c r="AQ602" s="451"/>
      <c r="AR602" s="450"/>
      <c r="AS602" s="453"/>
      <c r="AT602" s="453"/>
      <c r="AU602" s="454"/>
      <c r="AV602" s="455"/>
      <c r="AW602" s="456"/>
      <c r="AX602" s="456"/>
      <c r="AY602" s="455"/>
      <c r="AZ602" s="456"/>
      <c r="BA602" s="454"/>
      <c r="BB602" s="454"/>
      <c r="BC602" s="454"/>
      <c r="BD602" s="454"/>
      <c r="BE602" s="454"/>
      <c r="BF602" s="454"/>
      <c r="BG602" s="455"/>
      <c r="BH602" s="455"/>
      <c r="BI602" s="455"/>
      <c r="BJ602" s="455"/>
      <c r="BK602" s="455"/>
      <c r="BL602" s="455"/>
      <c r="BM602" s="455"/>
      <c r="BN602" s="455"/>
      <c r="BO602" s="455"/>
    </row>
    <row r="603" spans="1:67" ht="19.5" customHeight="1">
      <c r="A603" s="450"/>
      <c r="B603" s="450"/>
      <c r="C603" s="450"/>
      <c r="D603" s="450"/>
      <c r="E603" s="450"/>
      <c r="F603" s="450"/>
      <c r="G603" s="451"/>
      <c r="H603" s="450"/>
      <c r="I603" s="450"/>
      <c r="J603" s="451"/>
      <c r="K603" s="450"/>
      <c r="L603" s="451"/>
      <c r="M603" s="450"/>
      <c r="N603" s="451"/>
      <c r="O603" s="450"/>
      <c r="P603" s="451"/>
      <c r="Q603" s="452"/>
      <c r="R603" s="452"/>
      <c r="S603" s="452"/>
      <c r="T603" s="452"/>
      <c r="U603" s="450"/>
      <c r="V603" s="450"/>
      <c r="W603" s="451"/>
      <c r="X603" s="452"/>
      <c r="Y603" s="450"/>
      <c r="Z603" s="451"/>
      <c r="AA603" s="451"/>
      <c r="AB603" s="450"/>
      <c r="AC603" s="450"/>
      <c r="AD603" s="450"/>
      <c r="AE603" s="450"/>
      <c r="AF603" s="451"/>
      <c r="AG603" s="451"/>
      <c r="AH603" s="452"/>
      <c r="AI603" s="452"/>
      <c r="AJ603" s="452"/>
      <c r="AK603" s="452"/>
      <c r="AL603" s="452"/>
      <c r="AM603" s="452"/>
      <c r="AN603" s="450"/>
      <c r="AO603" s="450"/>
      <c r="AP603" s="451"/>
      <c r="AQ603" s="451"/>
      <c r="AR603" s="450"/>
      <c r="AS603" s="453"/>
      <c r="AT603" s="453"/>
      <c r="AU603" s="454"/>
      <c r="AV603" s="455"/>
      <c r="AW603" s="456"/>
      <c r="AX603" s="456"/>
      <c r="AY603" s="455"/>
      <c r="AZ603" s="456"/>
      <c r="BA603" s="454"/>
      <c r="BB603" s="454"/>
      <c r="BC603" s="454"/>
      <c r="BD603" s="454"/>
      <c r="BE603" s="454"/>
      <c r="BF603" s="454"/>
      <c r="BG603" s="455"/>
      <c r="BH603" s="455"/>
      <c r="BI603" s="455"/>
      <c r="BJ603" s="455"/>
      <c r="BK603" s="455"/>
      <c r="BL603" s="455"/>
      <c r="BM603" s="455"/>
      <c r="BN603" s="455"/>
      <c r="BO603" s="455"/>
    </row>
    <row r="604" spans="1:67" ht="19.5" customHeight="1">
      <c r="A604" s="450"/>
      <c r="B604" s="450"/>
      <c r="C604" s="450"/>
      <c r="D604" s="450"/>
      <c r="E604" s="450"/>
      <c r="F604" s="450"/>
      <c r="G604" s="451"/>
      <c r="H604" s="450"/>
      <c r="I604" s="450"/>
      <c r="J604" s="451"/>
      <c r="K604" s="450"/>
      <c r="L604" s="451"/>
      <c r="M604" s="450"/>
      <c r="N604" s="451"/>
      <c r="O604" s="450"/>
      <c r="P604" s="451"/>
      <c r="Q604" s="452"/>
      <c r="R604" s="452"/>
      <c r="S604" s="452"/>
      <c r="T604" s="452"/>
      <c r="U604" s="450"/>
      <c r="V604" s="450"/>
      <c r="W604" s="451"/>
      <c r="X604" s="452"/>
      <c r="Y604" s="450"/>
      <c r="Z604" s="451"/>
      <c r="AA604" s="451"/>
      <c r="AB604" s="450"/>
      <c r="AC604" s="450"/>
      <c r="AD604" s="450"/>
      <c r="AE604" s="450"/>
      <c r="AF604" s="451"/>
      <c r="AG604" s="451"/>
      <c r="AH604" s="452"/>
      <c r="AI604" s="452"/>
      <c r="AJ604" s="452"/>
      <c r="AK604" s="452"/>
      <c r="AL604" s="452"/>
      <c r="AM604" s="452"/>
      <c r="AN604" s="450"/>
      <c r="AO604" s="450"/>
      <c r="AP604" s="451"/>
      <c r="AQ604" s="451"/>
      <c r="AR604" s="450"/>
      <c r="AS604" s="453"/>
      <c r="AT604" s="453"/>
      <c r="AU604" s="454"/>
      <c r="AV604" s="455"/>
      <c r="AW604" s="456"/>
      <c r="AX604" s="456"/>
      <c r="AY604" s="455"/>
      <c r="AZ604" s="456"/>
      <c r="BA604" s="454"/>
      <c r="BB604" s="454"/>
      <c r="BC604" s="454"/>
      <c r="BD604" s="454"/>
      <c r="BE604" s="454"/>
      <c r="BF604" s="454"/>
      <c r="BG604" s="455"/>
      <c r="BH604" s="455"/>
      <c r="BI604" s="455"/>
      <c r="BJ604" s="455"/>
      <c r="BK604" s="455"/>
      <c r="BL604" s="455"/>
      <c r="BM604" s="455"/>
      <c r="BN604" s="455"/>
      <c r="BO604" s="455"/>
    </row>
    <row r="605" spans="1:67" ht="19.5" customHeight="1">
      <c r="A605" s="450"/>
      <c r="B605" s="450"/>
      <c r="C605" s="450"/>
      <c r="D605" s="450"/>
      <c r="E605" s="450"/>
      <c r="F605" s="450"/>
      <c r="G605" s="451"/>
      <c r="H605" s="450"/>
      <c r="I605" s="450"/>
      <c r="J605" s="451"/>
      <c r="K605" s="450"/>
      <c r="L605" s="451"/>
      <c r="M605" s="450"/>
      <c r="N605" s="451"/>
      <c r="O605" s="450"/>
      <c r="P605" s="451"/>
      <c r="Q605" s="452"/>
      <c r="R605" s="452"/>
      <c r="S605" s="452"/>
      <c r="T605" s="452"/>
      <c r="U605" s="450"/>
      <c r="V605" s="450"/>
      <c r="W605" s="451"/>
      <c r="X605" s="452"/>
      <c r="Y605" s="450"/>
      <c r="Z605" s="451"/>
      <c r="AA605" s="451"/>
      <c r="AB605" s="450"/>
      <c r="AC605" s="450"/>
      <c r="AD605" s="450"/>
      <c r="AE605" s="450"/>
      <c r="AF605" s="451"/>
      <c r="AG605" s="451"/>
      <c r="AH605" s="452"/>
      <c r="AI605" s="452"/>
      <c r="AJ605" s="452"/>
      <c r="AK605" s="452"/>
      <c r="AL605" s="452"/>
      <c r="AM605" s="452"/>
      <c r="AN605" s="450"/>
      <c r="AO605" s="450"/>
      <c r="AP605" s="451"/>
      <c r="AQ605" s="451"/>
      <c r="AR605" s="450"/>
      <c r="AS605" s="453"/>
      <c r="AT605" s="453"/>
      <c r="AU605" s="454"/>
      <c r="AV605" s="455"/>
      <c r="AW605" s="456"/>
      <c r="AX605" s="456"/>
      <c r="AY605" s="455"/>
      <c r="AZ605" s="456"/>
      <c r="BA605" s="454"/>
      <c r="BB605" s="454"/>
      <c r="BC605" s="454"/>
      <c r="BD605" s="454"/>
      <c r="BE605" s="454"/>
      <c r="BF605" s="454"/>
      <c r="BG605" s="455"/>
      <c r="BH605" s="455"/>
      <c r="BI605" s="455"/>
      <c r="BJ605" s="455"/>
      <c r="BK605" s="455"/>
      <c r="BL605" s="455"/>
      <c r="BM605" s="455"/>
      <c r="BN605" s="455"/>
      <c r="BO605" s="455"/>
    </row>
    <row r="606" spans="1:67" ht="19.5" customHeight="1">
      <c r="A606" s="450"/>
      <c r="B606" s="450"/>
      <c r="C606" s="450"/>
      <c r="D606" s="450"/>
      <c r="E606" s="450"/>
      <c r="F606" s="450"/>
      <c r="G606" s="451"/>
      <c r="H606" s="450"/>
      <c r="I606" s="450"/>
      <c r="J606" s="451"/>
      <c r="K606" s="450"/>
      <c r="L606" s="451"/>
      <c r="M606" s="450"/>
      <c r="N606" s="451"/>
      <c r="O606" s="450"/>
      <c r="P606" s="451"/>
      <c r="Q606" s="452"/>
      <c r="R606" s="452"/>
      <c r="S606" s="452"/>
      <c r="T606" s="452"/>
      <c r="U606" s="450"/>
      <c r="V606" s="450"/>
      <c r="W606" s="451"/>
      <c r="X606" s="452"/>
      <c r="Y606" s="450"/>
      <c r="Z606" s="451"/>
      <c r="AA606" s="451"/>
      <c r="AB606" s="450"/>
      <c r="AC606" s="450"/>
      <c r="AD606" s="450"/>
      <c r="AE606" s="450"/>
      <c r="AF606" s="451"/>
      <c r="AG606" s="451"/>
      <c r="AH606" s="452"/>
      <c r="AI606" s="452"/>
      <c r="AJ606" s="452"/>
      <c r="AK606" s="452"/>
      <c r="AL606" s="452"/>
      <c r="AM606" s="452"/>
      <c r="AN606" s="450"/>
      <c r="AO606" s="450"/>
      <c r="AP606" s="451"/>
      <c r="AQ606" s="451"/>
      <c r="AR606" s="450"/>
      <c r="AS606" s="453"/>
      <c r="AT606" s="453"/>
      <c r="AU606" s="454"/>
      <c r="AV606" s="455"/>
      <c r="AW606" s="456"/>
      <c r="AX606" s="456"/>
      <c r="AY606" s="455"/>
      <c r="AZ606" s="456"/>
      <c r="BA606" s="454"/>
      <c r="BB606" s="454"/>
      <c r="BC606" s="454"/>
      <c r="BD606" s="454"/>
      <c r="BE606" s="454"/>
      <c r="BF606" s="454"/>
      <c r="BG606" s="455"/>
      <c r="BH606" s="455"/>
      <c r="BI606" s="455"/>
      <c r="BJ606" s="455"/>
      <c r="BK606" s="455"/>
      <c r="BL606" s="455"/>
      <c r="BM606" s="455"/>
      <c r="BN606" s="455"/>
      <c r="BO606" s="455"/>
    </row>
    <row r="607" spans="1:67" ht="19.5" customHeight="1">
      <c r="A607" s="450"/>
      <c r="B607" s="450"/>
      <c r="C607" s="450"/>
      <c r="D607" s="450"/>
      <c r="E607" s="450"/>
      <c r="F607" s="450"/>
      <c r="G607" s="451"/>
      <c r="H607" s="450"/>
      <c r="I607" s="450"/>
      <c r="J607" s="451"/>
      <c r="K607" s="450"/>
      <c r="L607" s="451"/>
      <c r="M607" s="450"/>
      <c r="N607" s="451"/>
      <c r="O607" s="450"/>
      <c r="P607" s="451"/>
      <c r="Q607" s="452"/>
      <c r="R607" s="452"/>
      <c r="S607" s="452"/>
      <c r="T607" s="452"/>
      <c r="U607" s="450"/>
      <c r="V607" s="450"/>
      <c r="W607" s="451"/>
      <c r="X607" s="452"/>
      <c r="Y607" s="450"/>
      <c r="Z607" s="451"/>
      <c r="AA607" s="451"/>
      <c r="AB607" s="450"/>
      <c r="AC607" s="450"/>
      <c r="AD607" s="450"/>
      <c r="AE607" s="450"/>
      <c r="AF607" s="451"/>
      <c r="AG607" s="451"/>
      <c r="AH607" s="452"/>
      <c r="AI607" s="452"/>
      <c r="AJ607" s="452"/>
      <c r="AK607" s="452"/>
      <c r="AL607" s="452"/>
      <c r="AM607" s="452"/>
      <c r="AN607" s="450"/>
      <c r="AO607" s="450"/>
      <c r="AP607" s="451"/>
      <c r="AQ607" s="451"/>
      <c r="AR607" s="450"/>
      <c r="AS607" s="453"/>
      <c r="AT607" s="453"/>
      <c r="AU607" s="454"/>
      <c r="AV607" s="455"/>
      <c r="AW607" s="456"/>
      <c r="AX607" s="456"/>
      <c r="AY607" s="455"/>
      <c r="AZ607" s="456"/>
      <c r="BA607" s="454"/>
      <c r="BB607" s="454"/>
      <c r="BC607" s="454"/>
      <c r="BD607" s="454"/>
      <c r="BE607" s="454"/>
      <c r="BF607" s="454"/>
      <c r="BG607" s="455"/>
      <c r="BH607" s="455"/>
      <c r="BI607" s="455"/>
      <c r="BJ607" s="455"/>
      <c r="BK607" s="455"/>
      <c r="BL607" s="455"/>
      <c r="BM607" s="455"/>
      <c r="BN607" s="455"/>
      <c r="BO607" s="455"/>
    </row>
    <row r="608" spans="1:67" ht="19.5" customHeight="1">
      <c r="A608" s="450"/>
      <c r="B608" s="450"/>
      <c r="C608" s="450"/>
      <c r="D608" s="450"/>
      <c r="E608" s="450"/>
      <c r="F608" s="450"/>
      <c r="G608" s="451"/>
      <c r="H608" s="450"/>
      <c r="I608" s="450"/>
      <c r="J608" s="451"/>
      <c r="K608" s="450"/>
      <c r="L608" s="451"/>
      <c r="M608" s="450"/>
      <c r="N608" s="451"/>
      <c r="O608" s="450"/>
      <c r="P608" s="451"/>
      <c r="Q608" s="452"/>
      <c r="R608" s="452"/>
      <c r="S608" s="452"/>
      <c r="T608" s="452"/>
      <c r="U608" s="450"/>
      <c r="V608" s="450"/>
      <c r="W608" s="451"/>
      <c r="X608" s="452"/>
      <c r="Y608" s="450"/>
      <c r="Z608" s="451"/>
      <c r="AA608" s="451"/>
      <c r="AB608" s="450"/>
      <c r="AC608" s="450"/>
      <c r="AD608" s="450"/>
      <c r="AE608" s="450"/>
      <c r="AF608" s="451"/>
      <c r="AG608" s="451"/>
      <c r="AH608" s="452"/>
      <c r="AI608" s="452"/>
      <c r="AJ608" s="452"/>
      <c r="AK608" s="452"/>
      <c r="AL608" s="452"/>
      <c r="AM608" s="452"/>
      <c r="AN608" s="450"/>
      <c r="AO608" s="450"/>
      <c r="AP608" s="451"/>
      <c r="AQ608" s="451"/>
      <c r="AR608" s="450"/>
      <c r="AS608" s="453"/>
      <c r="AT608" s="453"/>
      <c r="AU608" s="454"/>
      <c r="AV608" s="455"/>
      <c r="AW608" s="456"/>
      <c r="AX608" s="456"/>
      <c r="AY608" s="455"/>
      <c r="AZ608" s="456"/>
      <c r="BA608" s="454"/>
      <c r="BB608" s="454"/>
      <c r="BC608" s="454"/>
      <c r="BD608" s="454"/>
      <c r="BE608" s="454"/>
      <c r="BF608" s="454"/>
      <c r="BG608" s="455"/>
      <c r="BH608" s="455"/>
      <c r="BI608" s="455"/>
      <c r="BJ608" s="455"/>
      <c r="BK608" s="455"/>
      <c r="BL608" s="455"/>
      <c r="BM608" s="455"/>
      <c r="BN608" s="455"/>
      <c r="BO608" s="455"/>
    </row>
    <row r="609" spans="1:67" ht="19.5" customHeight="1">
      <c r="A609" s="450"/>
      <c r="B609" s="450"/>
      <c r="C609" s="450"/>
      <c r="D609" s="450"/>
      <c r="E609" s="450"/>
      <c r="F609" s="450"/>
      <c r="G609" s="451"/>
      <c r="H609" s="450"/>
      <c r="I609" s="450"/>
      <c r="J609" s="451"/>
      <c r="K609" s="450"/>
      <c r="L609" s="451"/>
      <c r="M609" s="450"/>
      <c r="N609" s="451"/>
      <c r="O609" s="450"/>
      <c r="P609" s="451"/>
      <c r="Q609" s="452"/>
      <c r="R609" s="452"/>
      <c r="S609" s="452"/>
      <c r="T609" s="452"/>
      <c r="U609" s="450"/>
      <c r="V609" s="450"/>
      <c r="W609" s="451"/>
      <c r="X609" s="452"/>
      <c r="Y609" s="450"/>
      <c r="Z609" s="451"/>
      <c r="AA609" s="451"/>
      <c r="AB609" s="450"/>
      <c r="AC609" s="450"/>
      <c r="AD609" s="450"/>
      <c r="AE609" s="450"/>
      <c r="AF609" s="451"/>
      <c r="AG609" s="451"/>
      <c r="AH609" s="452"/>
      <c r="AI609" s="452"/>
      <c r="AJ609" s="452"/>
      <c r="AK609" s="452"/>
      <c r="AL609" s="452"/>
      <c r="AM609" s="452"/>
      <c r="AN609" s="450"/>
      <c r="AO609" s="450"/>
      <c r="AP609" s="451"/>
      <c r="AQ609" s="451"/>
      <c r="AR609" s="450"/>
      <c r="AS609" s="453"/>
      <c r="AT609" s="453"/>
      <c r="AU609" s="454"/>
      <c r="AV609" s="455"/>
      <c r="AW609" s="456"/>
      <c r="AX609" s="456"/>
      <c r="AY609" s="455"/>
      <c r="AZ609" s="456"/>
      <c r="BA609" s="454"/>
      <c r="BB609" s="454"/>
      <c r="BC609" s="454"/>
      <c r="BD609" s="454"/>
      <c r="BE609" s="454"/>
      <c r="BF609" s="454"/>
      <c r="BG609" s="455"/>
      <c r="BH609" s="455"/>
      <c r="BI609" s="455"/>
      <c r="BJ609" s="455"/>
      <c r="BK609" s="455"/>
      <c r="BL609" s="455"/>
      <c r="BM609" s="455"/>
      <c r="BN609" s="455"/>
      <c r="BO609" s="455"/>
    </row>
    <row r="610" spans="1:67" ht="19.5" customHeight="1">
      <c r="A610" s="450"/>
      <c r="B610" s="450"/>
      <c r="C610" s="450"/>
      <c r="D610" s="450"/>
      <c r="E610" s="450"/>
      <c r="F610" s="450"/>
      <c r="G610" s="451"/>
      <c r="H610" s="450"/>
      <c r="I610" s="450"/>
      <c r="J610" s="451"/>
      <c r="K610" s="450"/>
      <c r="L610" s="451"/>
      <c r="M610" s="450"/>
      <c r="N610" s="451"/>
      <c r="O610" s="450"/>
      <c r="P610" s="451"/>
      <c r="Q610" s="452"/>
      <c r="R610" s="452"/>
      <c r="S610" s="452"/>
      <c r="T610" s="452"/>
      <c r="U610" s="450"/>
      <c r="V610" s="450"/>
      <c r="W610" s="451"/>
      <c r="X610" s="452"/>
      <c r="Y610" s="450"/>
      <c r="Z610" s="451"/>
      <c r="AA610" s="451"/>
      <c r="AB610" s="450"/>
      <c r="AC610" s="450"/>
      <c r="AD610" s="450"/>
      <c r="AE610" s="450"/>
      <c r="AF610" s="451"/>
      <c r="AG610" s="451"/>
      <c r="AH610" s="452"/>
      <c r="AI610" s="452"/>
      <c r="AJ610" s="452"/>
      <c r="AK610" s="452"/>
      <c r="AL610" s="452"/>
      <c r="AM610" s="452"/>
      <c r="AN610" s="450"/>
      <c r="AO610" s="450"/>
      <c r="AP610" s="451"/>
      <c r="AQ610" s="451"/>
      <c r="AR610" s="450"/>
      <c r="AS610" s="453"/>
      <c r="AT610" s="453"/>
      <c r="AU610" s="454"/>
      <c r="AV610" s="455"/>
      <c r="AW610" s="456"/>
      <c r="AX610" s="456"/>
      <c r="AY610" s="455"/>
      <c r="AZ610" s="456"/>
      <c r="BA610" s="454"/>
      <c r="BB610" s="454"/>
      <c r="BC610" s="454"/>
      <c r="BD610" s="454"/>
      <c r="BE610" s="454"/>
      <c r="BF610" s="454"/>
      <c r="BG610" s="455"/>
      <c r="BH610" s="455"/>
      <c r="BI610" s="455"/>
      <c r="BJ610" s="455"/>
      <c r="BK610" s="455"/>
      <c r="BL610" s="455"/>
      <c r="BM610" s="455"/>
      <c r="BN610" s="455"/>
      <c r="BO610" s="455"/>
    </row>
    <row r="611" spans="1:67" ht="19.5" customHeight="1">
      <c r="A611" s="450"/>
      <c r="B611" s="450"/>
      <c r="C611" s="450"/>
      <c r="D611" s="450"/>
      <c r="E611" s="450"/>
      <c r="F611" s="450"/>
      <c r="G611" s="451"/>
      <c r="H611" s="450"/>
      <c r="I611" s="450"/>
      <c r="J611" s="451"/>
      <c r="K611" s="450"/>
      <c r="L611" s="451"/>
      <c r="M611" s="450"/>
      <c r="N611" s="451"/>
      <c r="O611" s="450"/>
      <c r="P611" s="451"/>
      <c r="Q611" s="452"/>
      <c r="R611" s="452"/>
      <c r="S611" s="452"/>
      <c r="T611" s="452"/>
      <c r="U611" s="450"/>
      <c r="V611" s="450"/>
      <c r="W611" s="451"/>
      <c r="X611" s="452"/>
      <c r="Y611" s="450"/>
      <c r="Z611" s="451"/>
      <c r="AA611" s="451"/>
      <c r="AB611" s="450"/>
      <c r="AC611" s="450"/>
      <c r="AD611" s="450"/>
      <c r="AE611" s="450"/>
      <c r="AF611" s="451"/>
      <c r="AG611" s="451"/>
      <c r="AH611" s="452"/>
      <c r="AI611" s="452"/>
      <c r="AJ611" s="452"/>
      <c r="AK611" s="452"/>
      <c r="AL611" s="452"/>
      <c r="AM611" s="452"/>
      <c r="AN611" s="450"/>
      <c r="AO611" s="450"/>
      <c r="AP611" s="451"/>
      <c r="AQ611" s="451"/>
      <c r="AR611" s="450"/>
      <c r="AS611" s="453"/>
      <c r="AT611" s="453"/>
      <c r="AU611" s="454"/>
      <c r="AV611" s="455"/>
      <c r="AW611" s="456"/>
      <c r="AX611" s="456"/>
      <c r="AY611" s="455"/>
      <c r="AZ611" s="456"/>
      <c r="BA611" s="454"/>
      <c r="BB611" s="454"/>
      <c r="BC611" s="454"/>
      <c r="BD611" s="454"/>
      <c r="BE611" s="454"/>
      <c r="BF611" s="454"/>
      <c r="BG611" s="455"/>
      <c r="BH611" s="455"/>
      <c r="BI611" s="455"/>
      <c r="BJ611" s="455"/>
      <c r="BK611" s="455"/>
      <c r="BL611" s="455"/>
      <c r="BM611" s="455"/>
      <c r="BN611" s="455"/>
      <c r="BO611" s="455"/>
    </row>
    <row r="612" spans="1:67" ht="19.5" customHeight="1">
      <c r="A612" s="450"/>
      <c r="B612" s="450"/>
      <c r="C612" s="450"/>
      <c r="D612" s="450"/>
      <c r="E612" s="450"/>
      <c r="F612" s="450"/>
      <c r="G612" s="451"/>
      <c r="H612" s="450"/>
      <c r="I612" s="450"/>
      <c r="J612" s="451"/>
      <c r="K612" s="450"/>
      <c r="L612" s="451"/>
      <c r="M612" s="450"/>
      <c r="N612" s="451"/>
      <c r="O612" s="450"/>
      <c r="P612" s="451"/>
      <c r="Q612" s="452"/>
      <c r="R612" s="452"/>
      <c r="S612" s="452"/>
      <c r="T612" s="452"/>
      <c r="U612" s="450"/>
      <c r="V612" s="450"/>
      <c r="W612" s="451"/>
      <c r="X612" s="452"/>
      <c r="Y612" s="450"/>
      <c r="Z612" s="451"/>
      <c r="AA612" s="451"/>
      <c r="AB612" s="450"/>
      <c r="AC612" s="450"/>
      <c r="AD612" s="450"/>
      <c r="AE612" s="450"/>
      <c r="AF612" s="451"/>
      <c r="AG612" s="451"/>
      <c r="AH612" s="452"/>
      <c r="AI612" s="452"/>
      <c r="AJ612" s="452"/>
      <c r="AK612" s="452"/>
      <c r="AL612" s="452"/>
      <c r="AM612" s="452"/>
      <c r="AN612" s="450"/>
      <c r="AO612" s="450"/>
      <c r="AP612" s="451"/>
      <c r="AQ612" s="451"/>
      <c r="AR612" s="450"/>
      <c r="AS612" s="453"/>
      <c r="AT612" s="453"/>
      <c r="AU612" s="454"/>
      <c r="AV612" s="455"/>
      <c r="AW612" s="456"/>
      <c r="AX612" s="456"/>
      <c r="AY612" s="455"/>
      <c r="AZ612" s="456"/>
      <c r="BA612" s="454"/>
      <c r="BB612" s="454"/>
      <c r="BC612" s="454"/>
      <c r="BD612" s="454"/>
      <c r="BE612" s="454"/>
      <c r="BF612" s="454"/>
      <c r="BG612" s="455"/>
      <c r="BH612" s="455"/>
      <c r="BI612" s="455"/>
      <c r="BJ612" s="455"/>
      <c r="BK612" s="455"/>
      <c r="BL612" s="455"/>
      <c r="BM612" s="455"/>
      <c r="BN612" s="455"/>
      <c r="BO612" s="455"/>
    </row>
    <row r="613" spans="1:67" ht="19.5" customHeight="1">
      <c r="A613" s="450"/>
      <c r="B613" s="450"/>
      <c r="C613" s="450"/>
      <c r="D613" s="450"/>
      <c r="E613" s="450"/>
      <c r="F613" s="450"/>
      <c r="G613" s="451"/>
      <c r="H613" s="450"/>
      <c r="I613" s="450"/>
      <c r="J613" s="451"/>
      <c r="K613" s="450"/>
      <c r="L613" s="451"/>
      <c r="M613" s="450"/>
      <c r="N613" s="451"/>
      <c r="O613" s="450"/>
      <c r="P613" s="451"/>
      <c r="Q613" s="452"/>
      <c r="R613" s="452"/>
      <c r="S613" s="452"/>
      <c r="T613" s="452"/>
      <c r="U613" s="450"/>
      <c r="V613" s="450"/>
      <c r="W613" s="451"/>
      <c r="X613" s="452"/>
      <c r="Y613" s="450"/>
      <c r="Z613" s="451"/>
      <c r="AA613" s="451"/>
      <c r="AB613" s="450"/>
      <c r="AC613" s="450"/>
      <c r="AD613" s="450"/>
      <c r="AE613" s="450"/>
      <c r="AF613" s="451"/>
      <c r="AG613" s="451"/>
      <c r="AH613" s="452"/>
      <c r="AI613" s="452"/>
      <c r="AJ613" s="452"/>
      <c r="AK613" s="452"/>
      <c r="AL613" s="452"/>
      <c r="AM613" s="452"/>
      <c r="AN613" s="450"/>
      <c r="AO613" s="450"/>
      <c r="AP613" s="451"/>
      <c r="AQ613" s="451"/>
      <c r="AR613" s="450"/>
      <c r="AS613" s="453"/>
      <c r="AT613" s="453"/>
      <c r="AU613" s="454"/>
      <c r="AV613" s="455"/>
      <c r="AW613" s="456"/>
      <c r="AX613" s="456"/>
      <c r="AY613" s="455"/>
      <c r="AZ613" s="456"/>
      <c r="BA613" s="454"/>
      <c r="BB613" s="454"/>
      <c r="BC613" s="454"/>
      <c r="BD613" s="454"/>
      <c r="BE613" s="454"/>
      <c r="BF613" s="454"/>
      <c r="BG613" s="455"/>
      <c r="BH613" s="455"/>
      <c r="BI613" s="455"/>
      <c r="BJ613" s="455"/>
      <c r="BK613" s="455"/>
      <c r="BL613" s="455"/>
      <c r="BM613" s="455"/>
      <c r="BN613" s="455"/>
      <c r="BO613" s="455"/>
    </row>
    <row r="614" spans="1:67" ht="19.5" customHeight="1">
      <c r="A614" s="450"/>
      <c r="B614" s="450"/>
      <c r="C614" s="450"/>
      <c r="D614" s="450"/>
      <c r="E614" s="450"/>
      <c r="F614" s="450"/>
      <c r="G614" s="451"/>
      <c r="H614" s="450"/>
      <c r="I614" s="450"/>
      <c r="J614" s="451"/>
      <c r="K614" s="450"/>
      <c r="L614" s="451"/>
      <c r="M614" s="450"/>
      <c r="N614" s="451"/>
      <c r="O614" s="450"/>
      <c r="P614" s="451"/>
      <c r="Q614" s="452"/>
      <c r="R614" s="452"/>
      <c r="S614" s="452"/>
      <c r="T614" s="452"/>
      <c r="U614" s="450"/>
      <c r="V614" s="450"/>
      <c r="W614" s="451"/>
      <c r="X614" s="452"/>
      <c r="Y614" s="450"/>
      <c r="Z614" s="451"/>
      <c r="AA614" s="451"/>
      <c r="AB614" s="450"/>
      <c r="AC614" s="450"/>
      <c r="AD614" s="450"/>
      <c r="AE614" s="450"/>
      <c r="AF614" s="451"/>
      <c r="AG614" s="451"/>
      <c r="AH614" s="452"/>
      <c r="AI614" s="452"/>
      <c r="AJ614" s="452"/>
      <c r="AK614" s="452"/>
      <c r="AL614" s="452"/>
      <c r="AM614" s="452"/>
      <c r="AN614" s="450"/>
      <c r="AO614" s="450"/>
      <c r="AP614" s="451"/>
      <c r="AQ614" s="451"/>
      <c r="AR614" s="450"/>
      <c r="AS614" s="453"/>
      <c r="AT614" s="453"/>
      <c r="AU614" s="454"/>
      <c r="AV614" s="455"/>
      <c r="AW614" s="456"/>
      <c r="AX614" s="456"/>
      <c r="AY614" s="455"/>
      <c r="AZ614" s="456"/>
      <c r="BA614" s="454"/>
      <c r="BB614" s="454"/>
      <c r="BC614" s="454"/>
      <c r="BD614" s="454"/>
      <c r="BE614" s="454"/>
      <c r="BF614" s="454"/>
      <c r="BG614" s="455"/>
      <c r="BH614" s="455"/>
      <c r="BI614" s="455"/>
      <c r="BJ614" s="455"/>
      <c r="BK614" s="455"/>
      <c r="BL614" s="455"/>
      <c r="BM614" s="455"/>
      <c r="BN614" s="455"/>
      <c r="BO614" s="455"/>
    </row>
    <row r="615" spans="1:67" ht="19.5" customHeight="1">
      <c r="A615" s="450"/>
      <c r="B615" s="450"/>
      <c r="C615" s="450"/>
      <c r="D615" s="450"/>
      <c r="E615" s="450"/>
      <c r="F615" s="450"/>
      <c r="G615" s="451"/>
      <c r="H615" s="450"/>
      <c r="I615" s="450"/>
      <c r="J615" s="451"/>
      <c r="K615" s="450"/>
      <c r="L615" s="451"/>
      <c r="M615" s="450"/>
      <c r="N615" s="451"/>
      <c r="O615" s="450"/>
      <c r="P615" s="451"/>
      <c r="Q615" s="452"/>
      <c r="R615" s="452"/>
      <c r="S615" s="452"/>
      <c r="T615" s="452"/>
      <c r="U615" s="450"/>
      <c r="V615" s="450"/>
      <c r="W615" s="451"/>
      <c r="X615" s="452"/>
      <c r="Y615" s="450"/>
      <c r="Z615" s="451"/>
      <c r="AA615" s="451"/>
      <c r="AB615" s="450"/>
      <c r="AC615" s="450"/>
      <c r="AD615" s="450"/>
      <c r="AE615" s="450"/>
      <c r="AF615" s="451"/>
      <c r="AG615" s="451"/>
      <c r="AH615" s="452"/>
      <c r="AI615" s="452"/>
      <c r="AJ615" s="452"/>
      <c r="AK615" s="452"/>
      <c r="AL615" s="452"/>
      <c r="AM615" s="452"/>
      <c r="AN615" s="450"/>
      <c r="AO615" s="450"/>
      <c r="AP615" s="451"/>
      <c r="AQ615" s="451"/>
      <c r="AR615" s="450"/>
      <c r="AS615" s="453"/>
      <c r="AT615" s="453"/>
      <c r="AU615" s="454"/>
      <c r="AV615" s="455"/>
      <c r="AW615" s="456"/>
      <c r="AX615" s="456"/>
      <c r="AY615" s="455"/>
      <c r="AZ615" s="456"/>
      <c r="BA615" s="454"/>
      <c r="BB615" s="454"/>
      <c r="BC615" s="454"/>
      <c r="BD615" s="454"/>
      <c r="BE615" s="454"/>
      <c r="BF615" s="454"/>
      <c r="BG615" s="455"/>
      <c r="BH615" s="455"/>
      <c r="BI615" s="455"/>
      <c r="BJ615" s="455"/>
      <c r="BK615" s="455"/>
      <c r="BL615" s="455"/>
      <c r="BM615" s="455"/>
      <c r="BN615" s="455"/>
      <c r="BO615" s="455"/>
    </row>
    <row r="616" spans="1:67" ht="19.5" customHeight="1">
      <c r="A616" s="450"/>
      <c r="B616" s="450"/>
      <c r="C616" s="450"/>
      <c r="D616" s="450"/>
      <c r="E616" s="450"/>
      <c r="F616" s="450"/>
      <c r="G616" s="451"/>
      <c r="H616" s="450"/>
      <c r="I616" s="450"/>
      <c r="J616" s="451"/>
      <c r="K616" s="450"/>
      <c r="L616" s="451"/>
      <c r="M616" s="450"/>
      <c r="N616" s="451"/>
      <c r="O616" s="450"/>
      <c r="P616" s="451"/>
      <c r="Q616" s="452"/>
      <c r="R616" s="452"/>
      <c r="S616" s="452"/>
      <c r="T616" s="452"/>
      <c r="U616" s="450"/>
      <c r="V616" s="450"/>
      <c r="W616" s="451"/>
      <c r="X616" s="452"/>
      <c r="Y616" s="450"/>
      <c r="Z616" s="451"/>
      <c r="AA616" s="451"/>
      <c r="AB616" s="450"/>
      <c r="AC616" s="450"/>
      <c r="AD616" s="450"/>
      <c r="AE616" s="450"/>
      <c r="AF616" s="451"/>
      <c r="AG616" s="451"/>
      <c r="AH616" s="452"/>
      <c r="AI616" s="452"/>
      <c r="AJ616" s="452"/>
      <c r="AK616" s="452"/>
      <c r="AL616" s="452"/>
      <c r="AM616" s="452"/>
      <c r="AN616" s="450"/>
      <c r="AO616" s="450"/>
      <c r="AP616" s="451"/>
      <c r="AQ616" s="451"/>
      <c r="AR616" s="450"/>
      <c r="AS616" s="453"/>
      <c r="AT616" s="453"/>
      <c r="AU616" s="454"/>
      <c r="AV616" s="455"/>
      <c r="AW616" s="456"/>
      <c r="AX616" s="456"/>
      <c r="AY616" s="455"/>
      <c r="AZ616" s="456"/>
      <c r="BA616" s="454"/>
      <c r="BB616" s="454"/>
      <c r="BC616" s="454"/>
      <c r="BD616" s="454"/>
      <c r="BE616" s="454"/>
      <c r="BF616" s="454"/>
      <c r="BG616" s="455"/>
      <c r="BH616" s="455"/>
      <c r="BI616" s="455"/>
      <c r="BJ616" s="455"/>
      <c r="BK616" s="455"/>
      <c r="BL616" s="455"/>
      <c r="BM616" s="455"/>
      <c r="BN616" s="455"/>
      <c r="BO616" s="455"/>
    </row>
    <row r="617" spans="1:67" ht="19.5" customHeight="1">
      <c r="A617" s="450"/>
      <c r="B617" s="450"/>
      <c r="C617" s="450"/>
      <c r="D617" s="450"/>
      <c r="E617" s="450"/>
      <c r="F617" s="450"/>
      <c r="G617" s="451"/>
      <c r="H617" s="450"/>
      <c r="I617" s="450"/>
      <c r="J617" s="451"/>
      <c r="K617" s="450"/>
      <c r="L617" s="451"/>
      <c r="M617" s="450"/>
      <c r="N617" s="451"/>
      <c r="O617" s="450"/>
      <c r="P617" s="451"/>
      <c r="Q617" s="452"/>
      <c r="R617" s="452"/>
      <c r="S617" s="452"/>
      <c r="T617" s="452"/>
      <c r="U617" s="450"/>
      <c r="V617" s="450"/>
      <c r="W617" s="451"/>
      <c r="X617" s="452"/>
      <c r="Y617" s="450"/>
      <c r="Z617" s="451"/>
      <c r="AA617" s="451"/>
      <c r="AB617" s="450"/>
      <c r="AC617" s="450"/>
      <c r="AD617" s="450"/>
      <c r="AE617" s="450"/>
      <c r="AF617" s="451"/>
      <c r="AG617" s="451"/>
      <c r="AH617" s="452"/>
      <c r="AI617" s="452"/>
      <c r="AJ617" s="452"/>
      <c r="AK617" s="452"/>
      <c r="AL617" s="452"/>
      <c r="AM617" s="452"/>
      <c r="AN617" s="450"/>
      <c r="AO617" s="450"/>
      <c r="AP617" s="451"/>
      <c r="AQ617" s="451"/>
      <c r="AR617" s="450"/>
      <c r="AS617" s="453"/>
      <c r="AT617" s="453"/>
      <c r="AU617" s="454"/>
      <c r="AV617" s="455"/>
      <c r="AW617" s="456"/>
      <c r="AX617" s="456"/>
      <c r="AY617" s="455"/>
      <c r="AZ617" s="456"/>
      <c r="BA617" s="454"/>
      <c r="BB617" s="454"/>
      <c r="BC617" s="454"/>
      <c r="BD617" s="454"/>
      <c r="BE617" s="454"/>
      <c r="BF617" s="454"/>
      <c r="BG617" s="455"/>
      <c r="BH617" s="455"/>
      <c r="BI617" s="455"/>
      <c r="BJ617" s="455"/>
      <c r="BK617" s="455"/>
      <c r="BL617" s="455"/>
      <c r="BM617" s="455"/>
      <c r="BN617" s="455"/>
      <c r="BO617" s="455"/>
    </row>
    <row r="618" spans="1:67" ht="19.5" customHeight="1">
      <c r="A618" s="450"/>
      <c r="B618" s="450"/>
      <c r="C618" s="450"/>
      <c r="D618" s="450"/>
      <c r="E618" s="450"/>
      <c r="F618" s="450"/>
      <c r="G618" s="451"/>
      <c r="H618" s="450"/>
      <c r="I618" s="450"/>
      <c r="J618" s="451"/>
      <c r="K618" s="450"/>
      <c r="L618" s="451"/>
      <c r="M618" s="450"/>
      <c r="N618" s="451"/>
      <c r="O618" s="450"/>
      <c r="P618" s="451"/>
      <c r="Q618" s="452"/>
      <c r="R618" s="452"/>
      <c r="S618" s="452"/>
      <c r="T618" s="452"/>
      <c r="U618" s="450"/>
      <c r="V618" s="450"/>
      <c r="W618" s="451"/>
      <c r="X618" s="452"/>
      <c r="Y618" s="450"/>
      <c r="Z618" s="451"/>
      <c r="AA618" s="451"/>
      <c r="AB618" s="450"/>
      <c r="AC618" s="450"/>
      <c r="AD618" s="450"/>
      <c r="AE618" s="450"/>
      <c r="AF618" s="451"/>
      <c r="AG618" s="451"/>
      <c r="AH618" s="452"/>
      <c r="AI618" s="452"/>
      <c r="AJ618" s="452"/>
      <c r="AK618" s="452"/>
      <c r="AL618" s="452"/>
      <c r="AM618" s="452"/>
      <c r="AN618" s="450"/>
      <c r="AO618" s="450"/>
      <c r="AP618" s="451"/>
      <c r="AQ618" s="451"/>
      <c r="AR618" s="450"/>
      <c r="AS618" s="453"/>
      <c r="AT618" s="453"/>
      <c r="AU618" s="454"/>
      <c r="AV618" s="455"/>
      <c r="AW618" s="456"/>
      <c r="AX618" s="456"/>
      <c r="AY618" s="455"/>
      <c r="AZ618" s="456"/>
      <c r="BA618" s="454"/>
      <c r="BB618" s="454"/>
      <c r="BC618" s="454"/>
      <c r="BD618" s="454"/>
      <c r="BE618" s="454"/>
      <c r="BF618" s="454"/>
      <c r="BG618" s="455"/>
      <c r="BH618" s="455"/>
      <c r="BI618" s="455"/>
      <c r="BJ618" s="455"/>
      <c r="BK618" s="455"/>
      <c r="BL618" s="455"/>
      <c r="BM618" s="455"/>
      <c r="BN618" s="455"/>
      <c r="BO618" s="455"/>
    </row>
    <row r="619" spans="1:67" ht="19.5" customHeight="1">
      <c r="A619" s="450"/>
      <c r="B619" s="450"/>
      <c r="C619" s="450"/>
      <c r="D619" s="450"/>
      <c r="E619" s="450"/>
      <c r="F619" s="450"/>
      <c r="G619" s="451"/>
      <c r="H619" s="450"/>
      <c r="I619" s="450"/>
      <c r="J619" s="451"/>
      <c r="K619" s="450"/>
      <c r="L619" s="451"/>
      <c r="M619" s="450"/>
      <c r="N619" s="451"/>
      <c r="O619" s="450"/>
      <c r="P619" s="451"/>
      <c r="Q619" s="452"/>
      <c r="R619" s="452"/>
      <c r="S619" s="452"/>
      <c r="T619" s="452"/>
      <c r="U619" s="450"/>
      <c r="V619" s="450"/>
      <c r="W619" s="451"/>
      <c r="X619" s="452"/>
      <c r="Y619" s="450"/>
      <c r="Z619" s="451"/>
      <c r="AA619" s="451"/>
      <c r="AB619" s="450"/>
      <c r="AC619" s="450"/>
      <c r="AD619" s="450"/>
      <c r="AE619" s="450"/>
      <c r="AF619" s="451"/>
      <c r="AG619" s="451"/>
      <c r="AH619" s="452"/>
      <c r="AI619" s="452"/>
      <c r="AJ619" s="452"/>
      <c r="AK619" s="452"/>
      <c r="AL619" s="452"/>
      <c r="AM619" s="452"/>
      <c r="AN619" s="450"/>
      <c r="AO619" s="450"/>
      <c r="AP619" s="451"/>
      <c r="AQ619" s="451"/>
      <c r="AR619" s="450"/>
      <c r="AS619" s="453"/>
      <c r="AT619" s="453"/>
      <c r="AU619" s="454"/>
      <c r="AV619" s="455"/>
      <c r="AW619" s="456"/>
      <c r="AX619" s="456"/>
      <c r="AY619" s="455"/>
      <c r="AZ619" s="456"/>
      <c r="BA619" s="454"/>
      <c r="BB619" s="454"/>
      <c r="BC619" s="454"/>
      <c r="BD619" s="454"/>
      <c r="BE619" s="454"/>
      <c r="BF619" s="454"/>
      <c r="BG619" s="455"/>
      <c r="BH619" s="455"/>
      <c r="BI619" s="455"/>
      <c r="BJ619" s="455"/>
      <c r="BK619" s="455"/>
      <c r="BL619" s="455"/>
      <c r="BM619" s="455"/>
      <c r="BN619" s="455"/>
      <c r="BO619" s="455"/>
    </row>
    <row r="620" spans="1:67" ht="19.5" customHeight="1">
      <c r="A620" s="450"/>
      <c r="B620" s="450"/>
      <c r="C620" s="450"/>
      <c r="D620" s="450"/>
      <c r="E620" s="450"/>
      <c r="F620" s="450"/>
      <c r="G620" s="451"/>
      <c r="H620" s="450"/>
      <c r="I620" s="450"/>
      <c r="J620" s="451"/>
      <c r="K620" s="450"/>
      <c r="L620" s="451"/>
      <c r="M620" s="450"/>
      <c r="N620" s="451"/>
      <c r="O620" s="450"/>
      <c r="P620" s="451"/>
      <c r="Q620" s="452"/>
      <c r="R620" s="452"/>
      <c r="S620" s="452"/>
      <c r="T620" s="452"/>
      <c r="U620" s="450"/>
      <c r="V620" s="450"/>
      <c r="W620" s="451"/>
      <c r="X620" s="452"/>
      <c r="Y620" s="450"/>
      <c r="Z620" s="451"/>
      <c r="AA620" s="451"/>
      <c r="AB620" s="450"/>
      <c r="AC620" s="450"/>
      <c r="AD620" s="450"/>
      <c r="AE620" s="450"/>
      <c r="AF620" s="451"/>
      <c r="AG620" s="451"/>
      <c r="AH620" s="452"/>
      <c r="AI620" s="452"/>
      <c r="AJ620" s="452"/>
      <c r="AK620" s="452"/>
      <c r="AL620" s="452"/>
      <c r="AM620" s="452"/>
      <c r="AN620" s="450"/>
      <c r="AO620" s="450"/>
      <c r="AP620" s="451"/>
      <c r="AQ620" s="451"/>
      <c r="AR620" s="450"/>
      <c r="AS620" s="453"/>
      <c r="AT620" s="453"/>
      <c r="AU620" s="454"/>
      <c r="AV620" s="455"/>
      <c r="AW620" s="456"/>
      <c r="AX620" s="456"/>
      <c r="AY620" s="455"/>
      <c r="AZ620" s="456"/>
      <c r="BA620" s="454"/>
      <c r="BB620" s="454"/>
      <c r="BC620" s="454"/>
      <c r="BD620" s="454"/>
      <c r="BE620" s="454"/>
      <c r="BF620" s="454"/>
      <c r="BG620" s="455"/>
      <c r="BH620" s="455"/>
      <c r="BI620" s="455"/>
      <c r="BJ620" s="455"/>
      <c r="BK620" s="455"/>
      <c r="BL620" s="455"/>
      <c r="BM620" s="455"/>
      <c r="BN620" s="455"/>
      <c r="BO620" s="455"/>
    </row>
    <row r="621" spans="1:67" ht="19.5" customHeight="1">
      <c r="A621" s="450"/>
      <c r="B621" s="450"/>
      <c r="C621" s="450"/>
      <c r="D621" s="450"/>
      <c r="E621" s="450"/>
      <c r="F621" s="450"/>
      <c r="G621" s="451"/>
      <c r="H621" s="450"/>
      <c r="I621" s="450"/>
      <c r="J621" s="451"/>
      <c r="K621" s="450"/>
      <c r="L621" s="451"/>
      <c r="M621" s="450"/>
      <c r="N621" s="451"/>
      <c r="O621" s="450"/>
      <c r="P621" s="451"/>
      <c r="Q621" s="452"/>
      <c r="R621" s="452"/>
      <c r="S621" s="452"/>
      <c r="T621" s="452"/>
      <c r="U621" s="450"/>
      <c r="V621" s="450"/>
      <c r="W621" s="451"/>
      <c r="X621" s="452"/>
      <c r="Y621" s="450"/>
      <c r="Z621" s="451"/>
      <c r="AA621" s="451"/>
      <c r="AB621" s="450"/>
      <c r="AC621" s="450"/>
      <c r="AD621" s="450"/>
      <c r="AE621" s="450"/>
      <c r="AF621" s="451"/>
      <c r="AG621" s="451"/>
      <c r="AH621" s="452"/>
      <c r="AI621" s="452"/>
      <c r="AJ621" s="452"/>
      <c r="AK621" s="452"/>
      <c r="AL621" s="452"/>
      <c r="AM621" s="452"/>
      <c r="AN621" s="450"/>
      <c r="AO621" s="450"/>
      <c r="AP621" s="451"/>
      <c r="AQ621" s="451"/>
      <c r="AR621" s="450"/>
      <c r="AS621" s="453"/>
      <c r="AT621" s="453"/>
      <c r="AU621" s="454"/>
      <c r="AV621" s="455"/>
      <c r="AW621" s="456"/>
      <c r="AX621" s="456"/>
      <c r="AY621" s="455"/>
      <c r="AZ621" s="456"/>
      <c r="BA621" s="454"/>
      <c r="BB621" s="454"/>
      <c r="BC621" s="454"/>
      <c r="BD621" s="454"/>
      <c r="BE621" s="454"/>
      <c r="BF621" s="454"/>
      <c r="BG621" s="455"/>
      <c r="BH621" s="455"/>
      <c r="BI621" s="455"/>
      <c r="BJ621" s="455"/>
      <c r="BK621" s="455"/>
      <c r="BL621" s="455"/>
      <c r="BM621" s="455"/>
      <c r="BN621" s="455"/>
      <c r="BO621" s="455"/>
    </row>
    <row r="622" spans="1:67" ht="19.5" customHeight="1">
      <c r="A622" s="450"/>
      <c r="B622" s="450"/>
      <c r="C622" s="450"/>
      <c r="D622" s="450"/>
      <c r="E622" s="450"/>
      <c r="F622" s="450"/>
      <c r="G622" s="451"/>
      <c r="H622" s="450"/>
      <c r="I622" s="450"/>
      <c r="J622" s="451"/>
      <c r="K622" s="450"/>
      <c r="L622" s="451"/>
      <c r="M622" s="450"/>
      <c r="N622" s="451"/>
      <c r="O622" s="450"/>
      <c r="P622" s="451"/>
      <c r="Q622" s="452"/>
      <c r="R622" s="452"/>
      <c r="S622" s="452"/>
      <c r="T622" s="452"/>
      <c r="U622" s="450"/>
      <c r="V622" s="450"/>
      <c r="W622" s="451"/>
      <c r="X622" s="452"/>
      <c r="Y622" s="450"/>
      <c r="Z622" s="451"/>
      <c r="AA622" s="451"/>
      <c r="AB622" s="450"/>
      <c r="AC622" s="450"/>
      <c r="AD622" s="450"/>
      <c r="AE622" s="450"/>
      <c r="AF622" s="451"/>
      <c r="AG622" s="451"/>
      <c r="AH622" s="452"/>
      <c r="AI622" s="452"/>
      <c r="AJ622" s="452"/>
      <c r="AK622" s="452"/>
      <c r="AL622" s="452"/>
      <c r="AM622" s="452"/>
      <c r="AN622" s="450"/>
      <c r="AO622" s="450"/>
      <c r="AP622" s="451"/>
      <c r="AQ622" s="451"/>
      <c r="AR622" s="450"/>
      <c r="AS622" s="453"/>
      <c r="AT622" s="453"/>
      <c r="AU622" s="454"/>
      <c r="AV622" s="455"/>
      <c r="AW622" s="456"/>
      <c r="AX622" s="456"/>
      <c r="AY622" s="455"/>
      <c r="AZ622" s="456"/>
      <c r="BA622" s="454"/>
      <c r="BB622" s="454"/>
      <c r="BC622" s="454"/>
      <c r="BD622" s="454"/>
      <c r="BE622" s="454"/>
      <c r="BF622" s="454"/>
      <c r="BG622" s="455"/>
      <c r="BH622" s="455"/>
      <c r="BI622" s="455"/>
      <c r="BJ622" s="455"/>
      <c r="BK622" s="455"/>
      <c r="BL622" s="455"/>
      <c r="BM622" s="455"/>
      <c r="BN622" s="455"/>
      <c r="BO622" s="455"/>
    </row>
    <row r="623" spans="1:67" ht="19.5" customHeight="1">
      <c r="A623" s="450"/>
      <c r="B623" s="450"/>
      <c r="C623" s="450"/>
      <c r="D623" s="450"/>
      <c r="E623" s="450"/>
      <c r="F623" s="450"/>
      <c r="G623" s="451"/>
      <c r="H623" s="450"/>
      <c r="I623" s="450"/>
      <c r="J623" s="451"/>
      <c r="K623" s="450"/>
      <c r="L623" s="451"/>
      <c r="M623" s="450"/>
      <c r="N623" s="451"/>
      <c r="O623" s="450"/>
      <c r="P623" s="451"/>
      <c r="Q623" s="452"/>
      <c r="R623" s="452"/>
      <c r="S623" s="452"/>
      <c r="T623" s="452"/>
      <c r="U623" s="450"/>
      <c r="V623" s="450"/>
      <c r="W623" s="451"/>
      <c r="X623" s="452"/>
      <c r="Y623" s="450"/>
      <c r="Z623" s="451"/>
      <c r="AA623" s="451"/>
      <c r="AB623" s="450"/>
      <c r="AC623" s="450"/>
      <c r="AD623" s="450"/>
      <c r="AE623" s="450"/>
      <c r="AF623" s="451"/>
      <c r="AG623" s="451"/>
      <c r="AH623" s="452"/>
      <c r="AI623" s="452"/>
      <c r="AJ623" s="452"/>
      <c r="AK623" s="452"/>
      <c r="AL623" s="452"/>
      <c r="AM623" s="452"/>
      <c r="AN623" s="450"/>
      <c r="AO623" s="450"/>
      <c r="AP623" s="451"/>
      <c r="AQ623" s="451"/>
      <c r="AR623" s="450"/>
      <c r="AS623" s="453"/>
      <c r="AT623" s="453"/>
      <c r="AU623" s="454"/>
      <c r="AV623" s="455"/>
      <c r="AW623" s="456"/>
      <c r="AX623" s="456"/>
      <c r="AY623" s="455"/>
      <c r="AZ623" s="456"/>
      <c r="BA623" s="454"/>
      <c r="BB623" s="454"/>
      <c r="BC623" s="454"/>
      <c r="BD623" s="454"/>
      <c r="BE623" s="454"/>
      <c r="BF623" s="454"/>
      <c r="BG623" s="455"/>
      <c r="BH623" s="455"/>
      <c r="BI623" s="455"/>
      <c r="BJ623" s="455"/>
      <c r="BK623" s="455"/>
      <c r="BL623" s="455"/>
      <c r="BM623" s="455"/>
      <c r="BN623" s="455"/>
      <c r="BO623" s="455"/>
    </row>
    <row r="624" spans="1:67" ht="19.5" customHeight="1">
      <c r="A624" s="450"/>
      <c r="B624" s="450"/>
      <c r="C624" s="450"/>
      <c r="D624" s="450"/>
      <c r="E624" s="450"/>
      <c r="F624" s="450"/>
      <c r="G624" s="451"/>
      <c r="H624" s="450"/>
      <c r="I624" s="450"/>
      <c r="J624" s="451"/>
      <c r="K624" s="450"/>
      <c r="L624" s="451"/>
      <c r="M624" s="450"/>
      <c r="N624" s="451"/>
      <c r="O624" s="450"/>
      <c r="P624" s="451"/>
      <c r="Q624" s="452"/>
      <c r="R624" s="452"/>
      <c r="S624" s="452"/>
      <c r="T624" s="452"/>
      <c r="U624" s="450"/>
      <c r="V624" s="450"/>
      <c r="W624" s="451"/>
      <c r="X624" s="452"/>
      <c r="Y624" s="450"/>
      <c r="Z624" s="451"/>
      <c r="AA624" s="451"/>
      <c r="AB624" s="450"/>
      <c r="AC624" s="450"/>
      <c r="AD624" s="450"/>
      <c r="AE624" s="450"/>
      <c r="AF624" s="451"/>
      <c r="AG624" s="451"/>
      <c r="AH624" s="452"/>
      <c r="AI624" s="452"/>
      <c r="AJ624" s="452"/>
      <c r="AK624" s="452"/>
      <c r="AL624" s="452"/>
      <c r="AM624" s="452"/>
      <c r="AN624" s="450"/>
      <c r="AO624" s="450"/>
      <c r="AP624" s="451"/>
      <c r="AQ624" s="451"/>
      <c r="AR624" s="450"/>
      <c r="AS624" s="453"/>
      <c r="AT624" s="453"/>
      <c r="AU624" s="454"/>
      <c r="AV624" s="455"/>
      <c r="AW624" s="456"/>
      <c r="AX624" s="456"/>
      <c r="AY624" s="455"/>
      <c r="AZ624" s="456"/>
      <c r="BA624" s="454"/>
      <c r="BB624" s="454"/>
      <c r="BC624" s="454"/>
      <c r="BD624" s="454"/>
      <c r="BE624" s="454"/>
      <c r="BF624" s="454"/>
      <c r="BG624" s="455"/>
      <c r="BH624" s="455"/>
      <c r="BI624" s="455"/>
      <c r="BJ624" s="455"/>
      <c r="BK624" s="455"/>
      <c r="BL624" s="455"/>
      <c r="BM624" s="455"/>
      <c r="BN624" s="455"/>
      <c r="BO624" s="455"/>
    </row>
    <row r="625" spans="1:67" ht="19.5" customHeight="1">
      <c r="A625" s="450"/>
      <c r="B625" s="450"/>
      <c r="C625" s="450"/>
      <c r="D625" s="450"/>
      <c r="E625" s="450"/>
      <c r="F625" s="450"/>
      <c r="G625" s="451"/>
      <c r="H625" s="450"/>
      <c r="I625" s="450"/>
      <c r="J625" s="451"/>
      <c r="K625" s="450"/>
      <c r="L625" s="451"/>
      <c r="M625" s="450"/>
      <c r="N625" s="451"/>
      <c r="O625" s="450"/>
      <c r="P625" s="451"/>
      <c r="Q625" s="452"/>
      <c r="R625" s="452"/>
      <c r="S625" s="452"/>
      <c r="T625" s="452"/>
      <c r="U625" s="450"/>
      <c r="V625" s="450"/>
      <c r="W625" s="451"/>
      <c r="X625" s="452"/>
      <c r="Y625" s="450"/>
      <c r="Z625" s="451"/>
      <c r="AA625" s="451"/>
      <c r="AB625" s="450"/>
      <c r="AC625" s="450"/>
      <c r="AD625" s="450"/>
      <c r="AE625" s="450"/>
      <c r="AF625" s="451"/>
      <c r="AG625" s="451"/>
      <c r="AH625" s="452"/>
      <c r="AI625" s="452"/>
      <c r="AJ625" s="452"/>
      <c r="AK625" s="452"/>
      <c r="AL625" s="452"/>
      <c r="AM625" s="452"/>
      <c r="AN625" s="450"/>
      <c r="AO625" s="450"/>
      <c r="AP625" s="451"/>
      <c r="AQ625" s="451"/>
      <c r="AR625" s="450"/>
      <c r="AS625" s="453"/>
      <c r="AT625" s="453"/>
      <c r="AU625" s="454"/>
      <c r="AV625" s="455"/>
      <c r="AW625" s="456"/>
      <c r="AX625" s="456"/>
      <c r="AY625" s="455"/>
      <c r="AZ625" s="456"/>
      <c r="BA625" s="454"/>
      <c r="BB625" s="454"/>
      <c r="BC625" s="454"/>
      <c r="BD625" s="454"/>
      <c r="BE625" s="454"/>
      <c r="BF625" s="454"/>
      <c r="BG625" s="455"/>
      <c r="BH625" s="455"/>
      <c r="BI625" s="455"/>
      <c r="BJ625" s="455"/>
      <c r="BK625" s="455"/>
      <c r="BL625" s="455"/>
      <c r="BM625" s="455"/>
      <c r="BN625" s="455"/>
      <c r="BO625" s="455"/>
    </row>
    <row r="626" spans="1:67" ht="19.5" customHeight="1">
      <c r="A626" s="450"/>
      <c r="B626" s="450"/>
      <c r="C626" s="450"/>
      <c r="D626" s="450"/>
      <c r="E626" s="450"/>
      <c r="F626" s="450"/>
      <c r="G626" s="451"/>
      <c r="H626" s="450"/>
      <c r="I626" s="450"/>
      <c r="J626" s="451"/>
      <c r="K626" s="450"/>
      <c r="L626" s="451"/>
      <c r="M626" s="450"/>
      <c r="N626" s="451"/>
      <c r="O626" s="450"/>
      <c r="P626" s="451"/>
      <c r="Q626" s="452"/>
      <c r="R626" s="452"/>
      <c r="S626" s="452"/>
      <c r="T626" s="452"/>
      <c r="U626" s="450"/>
      <c r="V626" s="450"/>
      <c r="W626" s="451"/>
      <c r="X626" s="452"/>
      <c r="Y626" s="450"/>
      <c r="Z626" s="451"/>
      <c r="AA626" s="451"/>
      <c r="AB626" s="450"/>
      <c r="AC626" s="450"/>
      <c r="AD626" s="450"/>
      <c r="AE626" s="450"/>
      <c r="AF626" s="451"/>
      <c r="AG626" s="451"/>
      <c r="AH626" s="452"/>
      <c r="AI626" s="452"/>
      <c r="AJ626" s="452"/>
      <c r="AK626" s="452"/>
      <c r="AL626" s="452"/>
      <c r="AM626" s="452"/>
      <c r="AN626" s="450"/>
      <c r="AO626" s="450"/>
      <c r="AP626" s="451"/>
      <c r="AQ626" s="451"/>
      <c r="AR626" s="450"/>
      <c r="AS626" s="453"/>
      <c r="AT626" s="453"/>
      <c r="AU626" s="454"/>
      <c r="AV626" s="455"/>
      <c r="AW626" s="456"/>
      <c r="AX626" s="456"/>
      <c r="AY626" s="455"/>
      <c r="AZ626" s="456"/>
      <c r="BA626" s="454"/>
      <c r="BB626" s="454"/>
      <c r="BC626" s="454"/>
      <c r="BD626" s="454"/>
      <c r="BE626" s="454"/>
      <c r="BF626" s="454"/>
      <c r="BG626" s="455"/>
      <c r="BH626" s="455"/>
      <c r="BI626" s="455"/>
      <c r="BJ626" s="455"/>
      <c r="BK626" s="455"/>
      <c r="BL626" s="455"/>
      <c r="BM626" s="455"/>
      <c r="BN626" s="455"/>
      <c r="BO626" s="455"/>
    </row>
    <row r="627" spans="1:67" ht="19.5" customHeight="1">
      <c r="A627" s="450"/>
      <c r="B627" s="450"/>
      <c r="C627" s="450"/>
      <c r="D627" s="450"/>
      <c r="E627" s="450"/>
      <c r="F627" s="450"/>
      <c r="G627" s="451"/>
      <c r="H627" s="450"/>
      <c r="I627" s="450"/>
      <c r="J627" s="451"/>
      <c r="K627" s="450"/>
      <c r="L627" s="451"/>
      <c r="M627" s="450"/>
      <c r="N627" s="451"/>
      <c r="O627" s="450"/>
      <c r="P627" s="451"/>
      <c r="Q627" s="452"/>
      <c r="R627" s="452"/>
      <c r="S627" s="452"/>
      <c r="T627" s="452"/>
      <c r="U627" s="450"/>
      <c r="V627" s="450"/>
      <c r="W627" s="451"/>
      <c r="X627" s="452"/>
      <c r="Y627" s="450"/>
      <c r="Z627" s="451"/>
      <c r="AA627" s="451"/>
      <c r="AB627" s="450"/>
      <c r="AC627" s="450"/>
      <c r="AD627" s="450"/>
      <c r="AE627" s="450"/>
      <c r="AF627" s="451"/>
      <c r="AG627" s="451"/>
      <c r="AH627" s="452"/>
      <c r="AI627" s="452"/>
      <c r="AJ627" s="452"/>
      <c r="AK627" s="452"/>
      <c r="AL627" s="452"/>
      <c r="AM627" s="452"/>
      <c r="AN627" s="450"/>
      <c r="AO627" s="450"/>
      <c r="AP627" s="451"/>
      <c r="AQ627" s="451"/>
      <c r="AR627" s="450"/>
      <c r="AS627" s="453"/>
      <c r="AT627" s="453"/>
      <c r="AU627" s="454"/>
      <c r="AV627" s="455"/>
      <c r="AW627" s="456"/>
      <c r="AX627" s="456"/>
      <c r="AY627" s="455"/>
      <c r="AZ627" s="456"/>
      <c r="BA627" s="454"/>
      <c r="BB627" s="454"/>
      <c r="BC627" s="454"/>
      <c r="BD627" s="454"/>
      <c r="BE627" s="454"/>
      <c r="BF627" s="454"/>
      <c r="BG627" s="455"/>
      <c r="BH627" s="455"/>
      <c r="BI627" s="455"/>
      <c r="BJ627" s="455"/>
      <c r="BK627" s="455"/>
      <c r="BL627" s="455"/>
      <c r="BM627" s="455"/>
      <c r="BN627" s="455"/>
      <c r="BO627" s="455"/>
    </row>
    <row r="628" spans="1:67" ht="19.5" customHeight="1">
      <c r="A628" s="450"/>
      <c r="B628" s="450"/>
      <c r="C628" s="450"/>
      <c r="D628" s="450"/>
      <c r="E628" s="450"/>
      <c r="F628" s="450"/>
      <c r="G628" s="451"/>
      <c r="H628" s="450"/>
      <c r="I628" s="450"/>
      <c r="J628" s="451"/>
      <c r="K628" s="450"/>
      <c r="L628" s="451"/>
      <c r="M628" s="450"/>
      <c r="N628" s="451"/>
      <c r="O628" s="450"/>
      <c r="P628" s="451"/>
      <c r="Q628" s="452"/>
      <c r="R628" s="452"/>
      <c r="S628" s="452"/>
      <c r="T628" s="452"/>
      <c r="U628" s="450"/>
      <c r="V628" s="450"/>
      <c r="W628" s="451"/>
      <c r="X628" s="452"/>
      <c r="Y628" s="450"/>
      <c r="Z628" s="451"/>
      <c r="AA628" s="451"/>
      <c r="AB628" s="450"/>
      <c r="AC628" s="450"/>
      <c r="AD628" s="450"/>
      <c r="AE628" s="450"/>
      <c r="AF628" s="451"/>
      <c r="AG628" s="451"/>
      <c r="AH628" s="452"/>
      <c r="AI628" s="452"/>
      <c r="AJ628" s="452"/>
      <c r="AK628" s="452"/>
      <c r="AL628" s="452"/>
      <c r="AM628" s="452"/>
      <c r="AN628" s="450"/>
      <c r="AO628" s="450"/>
      <c r="AP628" s="451"/>
      <c r="AQ628" s="451"/>
      <c r="AR628" s="450"/>
      <c r="AS628" s="453"/>
      <c r="AT628" s="453"/>
      <c r="AU628" s="454"/>
      <c r="AV628" s="455"/>
      <c r="AW628" s="456"/>
      <c r="AX628" s="456"/>
      <c r="AY628" s="455"/>
      <c r="AZ628" s="456"/>
      <c r="BA628" s="454"/>
      <c r="BB628" s="454"/>
      <c r="BC628" s="454"/>
      <c r="BD628" s="454"/>
      <c r="BE628" s="454"/>
      <c r="BF628" s="454"/>
      <c r="BG628" s="455"/>
      <c r="BH628" s="455"/>
      <c r="BI628" s="455"/>
      <c r="BJ628" s="455"/>
      <c r="BK628" s="455"/>
      <c r="BL628" s="455"/>
      <c r="BM628" s="455"/>
      <c r="BN628" s="455"/>
      <c r="BO628" s="455"/>
    </row>
    <row r="629" spans="1:67" ht="19.5" customHeight="1">
      <c r="A629" s="450"/>
      <c r="B629" s="450"/>
      <c r="C629" s="450"/>
      <c r="D629" s="450"/>
      <c r="E629" s="450"/>
      <c r="F629" s="450"/>
      <c r="G629" s="451"/>
      <c r="H629" s="450"/>
      <c r="I629" s="450"/>
      <c r="J629" s="451"/>
      <c r="K629" s="450"/>
      <c r="L629" s="451"/>
      <c r="M629" s="450"/>
      <c r="N629" s="451"/>
      <c r="O629" s="450"/>
      <c r="P629" s="451"/>
      <c r="Q629" s="452"/>
      <c r="R629" s="452"/>
      <c r="S629" s="452"/>
      <c r="T629" s="452"/>
      <c r="U629" s="450"/>
      <c r="V629" s="450"/>
      <c r="W629" s="451"/>
      <c r="X629" s="452"/>
      <c r="Y629" s="450"/>
      <c r="Z629" s="451"/>
      <c r="AA629" s="451"/>
      <c r="AB629" s="450"/>
      <c r="AC629" s="450"/>
      <c r="AD629" s="450"/>
      <c r="AE629" s="450"/>
      <c r="AF629" s="451"/>
      <c r="AG629" s="451"/>
      <c r="AH629" s="452"/>
      <c r="AI629" s="452"/>
      <c r="AJ629" s="452"/>
      <c r="AK629" s="452"/>
      <c r="AL629" s="452"/>
      <c r="AM629" s="452"/>
      <c r="AN629" s="450"/>
      <c r="AO629" s="450"/>
      <c r="AP629" s="451"/>
      <c r="AQ629" s="451"/>
      <c r="AR629" s="450"/>
      <c r="AS629" s="453"/>
      <c r="AT629" s="453"/>
      <c r="AU629" s="454"/>
      <c r="AV629" s="455"/>
      <c r="AW629" s="456"/>
      <c r="AX629" s="456"/>
      <c r="AY629" s="455"/>
      <c r="AZ629" s="456"/>
      <c r="BA629" s="454"/>
      <c r="BB629" s="454"/>
      <c r="BC629" s="454"/>
      <c r="BD629" s="454"/>
      <c r="BE629" s="454"/>
      <c r="BF629" s="454"/>
      <c r="BG629" s="455"/>
      <c r="BH629" s="455"/>
      <c r="BI629" s="455"/>
      <c r="BJ629" s="455"/>
      <c r="BK629" s="455"/>
      <c r="BL629" s="455"/>
      <c r="BM629" s="455"/>
      <c r="BN629" s="455"/>
      <c r="BO629" s="455"/>
    </row>
    <row r="630" spans="1:67" ht="19.5" customHeight="1">
      <c r="A630" s="450"/>
      <c r="B630" s="450"/>
      <c r="C630" s="450"/>
      <c r="D630" s="450"/>
      <c r="E630" s="450"/>
      <c r="F630" s="450"/>
      <c r="G630" s="451"/>
      <c r="H630" s="450"/>
      <c r="I630" s="450"/>
      <c r="J630" s="451"/>
      <c r="K630" s="450"/>
      <c r="L630" s="451"/>
      <c r="M630" s="450"/>
      <c r="N630" s="451"/>
      <c r="O630" s="450"/>
      <c r="P630" s="451"/>
      <c r="Q630" s="452"/>
      <c r="R630" s="452"/>
      <c r="S630" s="452"/>
      <c r="T630" s="452"/>
      <c r="U630" s="450"/>
      <c r="V630" s="450"/>
      <c r="W630" s="451"/>
      <c r="X630" s="452"/>
      <c r="Y630" s="450"/>
      <c r="Z630" s="451"/>
      <c r="AA630" s="451"/>
      <c r="AB630" s="450"/>
      <c r="AC630" s="450"/>
      <c r="AD630" s="450"/>
      <c r="AE630" s="450"/>
      <c r="AF630" s="451"/>
      <c r="AG630" s="451"/>
      <c r="AH630" s="452"/>
      <c r="AI630" s="452"/>
      <c r="AJ630" s="452"/>
      <c r="AK630" s="452"/>
      <c r="AL630" s="452"/>
      <c r="AM630" s="452"/>
      <c r="AN630" s="450"/>
      <c r="AO630" s="450"/>
      <c r="AP630" s="451"/>
      <c r="AQ630" s="451"/>
      <c r="AR630" s="450"/>
      <c r="AS630" s="453"/>
      <c r="AT630" s="453"/>
      <c r="AU630" s="454"/>
      <c r="AV630" s="455"/>
      <c r="AW630" s="456"/>
      <c r="AX630" s="456"/>
      <c r="AY630" s="455"/>
      <c r="AZ630" s="456"/>
      <c r="BA630" s="454"/>
      <c r="BB630" s="454"/>
      <c r="BC630" s="454"/>
      <c r="BD630" s="454"/>
      <c r="BE630" s="454"/>
      <c r="BF630" s="454"/>
      <c r="BG630" s="455"/>
      <c r="BH630" s="455"/>
      <c r="BI630" s="455"/>
      <c r="BJ630" s="455"/>
      <c r="BK630" s="455"/>
      <c r="BL630" s="455"/>
      <c r="BM630" s="455"/>
      <c r="BN630" s="455"/>
      <c r="BO630" s="455"/>
    </row>
    <row r="631" spans="1:67" ht="19.5" customHeight="1">
      <c r="A631" s="450"/>
      <c r="B631" s="450"/>
      <c r="C631" s="450"/>
      <c r="D631" s="450"/>
      <c r="E631" s="450"/>
      <c r="F631" s="450"/>
      <c r="G631" s="451"/>
      <c r="H631" s="450"/>
      <c r="I631" s="450"/>
      <c r="J631" s="451"/>
      <c r="K631" s="450"/>
      <c r="L631" s="451"/>
      <c r="M631" s="450"/>
      <c r="N631" s="451"/>
      <c r="O631" s="450"/>
      <c r="P631" s="451"/>
      <c r="Q631" s="452"/>
      <c r="R631" s="452"/>
      <c r="S631" s="452"/>
      <c r="T631" s="452"/>
      <c r="U631" s="450"/>
      <c r="V631" s="450"/>
      <c r="W631" s="451"/>
      <c r="X631" s="452"/>
      <c r="Y631" s="450"/>
      <c r="Z631" s="451"/>
      <c r="AA631" s="451"/>
      <c r="AB631" s="450"/>
      <c r="AC631" s="450"/>
      <c r="AD631" s="450"/>
      <c r="AE631" s="450"/>
      <c r="AF631" s="451"/>
      <c r="AG631" s="451"/>
      <c r="AH631" s="452"/>
      <c r="AI631" s="452"/>
      <c r="AJ631" s="452"/>
      <c r="AK631" s="452"/>
      <c r="AL631" s="452"/>
      <c r="AM631" s="452"/>
      <c r="AN631" s="450"/>
      <c r="AO631" s="450"/>
      <c r="AP631" s="451"/>
      <c r="AQ631" s="451"/>
      <c r="AR631" s="450"/>
      <c r="AS631" s="453"/>
      <c r="AT631" s="453"/>
      <c r="AU631" s="454"/>
      <c r="AV631" s="455"/>
      <c r="AW631" s="456"/>
      <c r="AX631" s="456"/>
      <c r="AY631" s="455"/>
      <c r="AZ631" s="456"/>
      <c r="BA631" s="454"/>
      <c r="BB631" s="454"/>
      <c r="BC631" s="454"/>
      <c r="BD631" s="454"/>
      <c r="BE631" s="454"/>
      <c r="BF631" s="454"/>
      <c r="BG631" s="455"/>
      <c r="BH631" s="455"/>
      <c r="BI631" s="455"/>
      <c r="BJ631" s="455"/>
      <c r="BK631" s="455"/>
      <c r="BL631" s="455"/>
      <c r="BM631" s="455"/>
      <c r="BN631" s="455"/>
      <c r="BO631" s="455"/>
    </row>
    <row r="632" spans="1:67" ht="19.5" customHeight="1">
      <c r="A632" s="450"/>
      <c r="B632" s="450"/>
      <c r="C632" s="450"/>
      <c r="D632" s="450"/>
      <c r="E632" s="450"/>
      <c r="F632" s="450"/>
      <c r="G632" s="451"/>
      <c r="H632" s="450"/>
      <c r="I632" s="450"/>
      <c r="J632" s="451"/>
      <c r="K632" s="450"/>
      <c r="L632" s="451"/>
      <c r="M632" s="450"/>
      <c r="N632" s="451"/>
      <c r="O632" s="450"/>
      <c r="P632" s="451"/>
      <c r="Q632" s="452"/>
      <c r="R632" s="452"/>
      <c r="S632" s="452"/>
      <c r="T632" s="452"/>
      <c r="U632" s="450"/>
      <c r="V632" s="450"/>
      <c r="W632" s="451"/>
      <c r="X632" s="452"/>
      <c r="Y632" s="450"/>
      <c r="Z632" s="451"/>
      <c r="AA632" s="451"/>
      <c r="AB632" s="450"/>
      <c r="AC632" s="450"/>
      <c r="AD632" s="450"/>
      <c r="AE632" s="450"/>
      <c r="AF632" s="451"/>
      <c r="AG632" s="451"/>
      <c r="AH632" s="452"/>
      <c r="AI632" s="452"/>
      <c r="AJ632" s="452"/>
      <c r="AK632" s="452"/>
      <c r="AL632" s="452"/>
      <c r="AM632" s="452"/>
      <c r="AN632" s="450"/>
      <c r="AO632" s="450"/>
      <c r="AP632" s="451"/>
      <c r="AQ632" s="451"/>
      <c r="AR632" s="450"/>
      <c r="AS632" s="453"/>
      <c r="AT632" s="453"/>
      <c r="AU632" s="454"/>
      <c r="AV632" s="455"/>
      <c r="AW632" s="456"/>
      <c r="AX632" s="456"/>
      <c r="AY632" s="455"/>
      <c r="AZ632" s="456"/>
      <c r="BA632" s="454"/>
      <c r="BB632" s="454"/>
      <c r="BC632" s="454"/>
      <c r="BD632" s="454"/>
      <c r="BE632" s="454"/>
      <c r="BF632" s="454"/>
      <c r="BG632" s="455"/>
      <c r="BH632" s="455"/>
      <c r="BI632" s="455"/>
      <c r="BJ632" s="455"/>
      <c r="BK632" s="455"/>
      <c r="BL632" s="455"/>
      <c r="BM632" s="455"/>
      <c r="BN632" s="455"/>
      <c r="BO632" s="455"/>
    </row>
    <row r="633" spans="1:67" ht="19.5" customHeight="1">
      <c r="A633" s="450"/>
      <c r="B633" s="450"/>
      <c r="C633" s="450"/>
      <c r="D633" s="450"/>
      <c r="E633" s="450"/>
      <c r="F633" s="450"/>
      <c r="G633" s="451"/>
      <c r="H633" s="450"/>
      <c r="I633" s="450"/>
      <c r="J633" s="451"/>
      <c r="K633" s="450"/>
      <c r="L633" s="451"/>
      <c r="M633" s="450"/>
      <c r="N633" s="451"/>
      <c r="O633" s="450"/>
      <c r="P633" s="451"/>
      <c r="Q633" s="452"/>
      <c r="R633" s="452"/>
      <c r="S633" s="452"/>
      <c r="T633" s="452"/>
      <c r="U633" s="450"/>
      <c r="V633" s="450"/>
      <c r="W633" s="451"/>
      <c r="X633" s="452"/>
      <c r="Y633" s="450"/>
      <c r="Z633" s="451"/>
      <c r="AA633" s="451"/>
      <c r="AB633" s="450"/>
      <c r="AC633" s="450"/>
      <c r="AD633" s="450"/>
      <c r="AE633" s="450"/>
      <c r="AF633" s="451"/>
      <c r="AG633" s="451"/>
      <c r="AH633" s="452"/>
      <c r="AI633" s="452"/>
      <c r="AJ633" s="452"/>
      <c r="AK633" s="452"/>
      <c r="AL633" s="452"/>
      <c r="AM633" s="452"/>
      <c r="AN633" s="450"/>
      <c r="AO633" s="450"/>
      <c r="AP633" s="451"/>
      <c r="AQ633" s="451"/>
      <c r="AR633" s="450"/>
      <c r="AS633" s="453"/>
      <c r="AT633" s="453"/>
      <c r="AU633" s="454"/>
      <c r="AV633" s="455"/>
      <c r="AW633" s="456"/>
      <c r="AX633" s="456"/>
      <c r="AY633" s="455"/>
      <c r="AZ633" s="456"/>
      <c r="BA633" s="454"/>
      <c r="BB633" s="454"/>
      <c r="BC633" s="454"/>
      <c r="BD633" s="454"/>
      <c r="BE633" s="454"/>
      <c r="BF633" s="454"/>
      <c r="BG633" s="455"/>
      <c r="BH633" s="455"/>
      <c r="BI633" s="455"/>
      <c r="BJ633" s="455"/>
      <c r="BK633" s="455"/>
      <c r="BL633" s="455"/>
      <c r="BM633" s="455"/>
      <c r="BN633" s="455"/>
      <c r="BO633" s="455"/>
    </row>
    <row r="634" spans="1:67" ht="19.5" customHeight="1">
      <c r="A634" s="450"/>
      <c r="B634" s="450"/>
      <c r="C634" s="450"/>
      <c r="D634" s="450"/>
      <c r="E634" s="450"/>
      <c r="F634" s="450"/>
      <c r="G634" s="451"/>
      <c r="H634" s="450"/>
      <c r="I634" s="450"/>
      <c r="J634" s="451"/>
      <c r="K634" s="450"/>
      <c r="L634" s="451"/>
      <c r="M634" s="450"/>
      <c r="N634" s="451"/>
      <c r="O634" s="450"/>
      <c r="P634" s="451"/>
      <c r="Q634" s="452"/>
      <c r="R634" s="452"/>
      <c r="S634" s="452"/>
      <c r="T634" s="452"/>
      <c r="U634" s="450"/>
      <c r="V634" s="450"/>
      <c r="W634" s="451"/>
      <c r="X634" s="452"/>
      <c r="Y634" s="450"/>
      <c r="Z634" s="451"/>
      <c r="AA634" s="451"/>
      <c r="AB634" s="450"/>
      <c r="AC634" s="450"/>
      <c r="AD634" s="450"/>
      <c r="AE634" s="450"/>
      <c r="AF634" s="451"/>
      <c r="AG634" s="451"/>
      <c r="AH634" s="452"/>
      <c r="AI634" s="452"/>
      <c r="AJ634" s="452"/>
      <c r="AK634" s="452"/>
      <c r="AL634" s="452"/>
      <c r="AM634" s="452"/>
      <c r="AN634" s="450"/>
      <c r="AO634" s="450"/>
      <c r="AP634" s="451"/>
      <c r="AQ634" s="451"/>
      <c r="AR634" s="450"/>
      <c r="AS634" s="453"/>
      <c r="AT634" s="453"/>
      <c r="AU634" s="454"/>
      <c r="AV634" s="455"/>
      <c r="AW634" s="456"/>
      <c r="AX634" s="456"/>
      <c r="AY634" s="455"/>
      <c r="AZ634" s="456"/>
      <c r="BA634" s="454"/>
      <c r="BB634" s="454"/>
      <c r="BC634" s="454"/>
      <c r="BD634" s="454"/>
      <c r="BE634" s="454"/>
      <c r="BF634" s="454"/>
      <c r="BG634" s="455"/>
      <c r="BH634" s="455"/>
      <c r="BI634" s="455"/>
      <c r="BJ634" s="455"/>
      <c r="BK634" s="455"/>
      <c r="BL634" s="455"/>
      <c r="BM634" s="455"/>
      <c r="BN634" s="455"/>
      <c r="BO634" s="455"/>
    </row>
    <row r="635" spans="1:67" ht="19.5" customHeight="1">
      <c r="A635" s="450"/>
      <c r="B635" s="450"/>
      <c r="C635" s="450"/>
      <c r="D635" s="450"/>
      <c r="E635" s="450"/>
      <c r="F635" s="450"/>
      <c r="G635" s="451"/>
      <c r="H635" s="450"/>
      <c r="I635" s="450"/>
      <c r="J635" s="451"/>
      <c r="K635" s="450"/>
      <c r="L635" s="451"/>
      <c r="M635" s="450"/>
      <c r="N635" s="451"/>
      <c r="O635" s="450"/>
      <c r="P635" s="451"/>
      <c r="Q635" s="452"/>
      <c r="R635" s="452"/>
      <c r="S635" s="452"/>
      <c r="T635" s="452"/>
      <c r="U635" s="450"/>
      <c r="V635" s="450"/>
      <c r="W635" s="451"/>
      <c r="X635" s="452"/>
      <c r="Y635" s="450"/>
      <c r="Z635" s="451"/>
      <c r="AA635" s="451"/>
      <c r="AB635" s="450"/>
      <c r="AC635" s="450"/>
      <c r="AD635" s="450"/>
      <c r="AE635" s="450"/>
      <c r="AF635" s="451"/>
      <c r="AG635" s="451"/>
      <c r="AH635" s="452"/>
      <c r="AI635" s="452"/>
      <c r="AJ635" s="452"/>
      <c r="AK635" s="452"/>
      <c r="AL635" s="452"/>
      <c r="AM635" s="452"/>
      <c r="AN635" s="450"/>
      <c r="AO635" s="450"/>
      <c r="AP635" s="451"/>
      <c r="AQ635" s="451"/>
      <c r="AR635" s="450"/>
      <c r="AS635" s="453"/>
      <c r="AT635" s="453"/>
      <c r="AU635" s="454"/>
      <c r="AV635" s="455"/>
      <c r="AW635" s="456"/>
      <c r="AX635" s="456"/>
      <c r="AY635" s="455"/>
      <c r="AZ635" s="456"/>
      <c r="BA635" s="454"/>
      <c r="BB635" s="454"/>
      <c r="BC635" s="454"/>
      <c r="BD635" s="454"/>
      <c r="BE635" s="454"/>
      <c r="BF635" s="454"/>
      <c r="BG635" s="455"/>
      <c r="BH635" s="455"/>
      <c r="BI635" s="455"/>
      <c r="BJ635" s="455"/>
      <c r="BK635" s="455"/>
      <c r="BL635" s="455"/>
      <c r="BM635" s="455"/>
      <c r="BN635" s="455"/>
      <c r="BO635" s="455"/>
    </row>
    <row r="636" spans="1:67" ht="19.5" customHeight="1">
      <c r="A636" s="450"/>
      <c r="B636" s="450"/>
      <c r="C636" s="450"/>
      <c r="D636" s="450"/>
      <c r="E636" s="450"/>
      <c r="F636" s="450"/>
      <c r="G636" s="451"/>
      <c r="H636" s="450"/>
      <c r="I636" s="450"/>
      <c r="J636" s="451"/>
      <c r="K636" s="450"/>
      <c r="L636" s="451"/>
      <c r="M636" s="450"/>
      <c r="N636" s="451"/>
      <c r="O636" s="450"/>
      <c r="P636" s="451"/>
      <c r="Q636" s="452"/>
      <c r="R636" s="452"/>
      <c r="S636" s="452"/>
      <c r="T636" s="452"/>
      <c r="U636" s="450"/>
      <c r="V636" s="450"/>
      <c r="W636" s="451"/>
      <c r="X636" s="452"/>
      <c r="Y636" s="450"/>
      <c r="Z636" s="451"/>
      <c r="AA636" s="451"/>
      <c r="AB636" s="450"/>
      <c r="AC636" s="450"/>
      <c r="AD636" s="450"/>
      <c r="AE636" s="450"/>
      <c r="AF636" s="451"/>
      <c r="AG636" s="451"/>
      <c r="AH636" s="452"/>
      <c r="AI636" s="452"/>
      <c r="AJ636" s="452"/>
      <c r="AK636" s="452"/>
      <c r="AL636" s="452"/>
      <c r="AM636" s="452"/>
      <c r="AN636" s="450"/>
      <c r="AO636" s="450"/>
      <c r="AP636" s="451"/>
      <c r="AQ636" s="451"/>
      <c r="AR636" s="450"/>
      <c r="AS636" s="453"/>
      <c r="AT636" s="453"/>
      <c r="AU636" s="454"/>
      <c r="AV636" s="455"/>
      <c r="AW636" s="456"/>
      <c r="AX636" s="456"/>
      <c r="AY636" s="455"/>
      <c r="AZ636" s="456"/>
      <c r="BA636" s="454"/>
      <c r="BB636" s="454"/>
      <c r="BC636" s="454"/>
      <c r="BD636" s="454"/>
      <c r="BE636" s="454"/>
      <c r="BF636" s="454"/>
      <c r="BG636" s="455"/>
      <c r="BH636" s="455"/>
      <c r="BI636" s="455"/>
      <c r="BJ636" s="455"/>
      <c r="BK636" s="455"/>
      <c r="BL636" s="455"/>
      <c r="BM636" s="455"/>
      <c r="BN636" s="455"/>
      <c r="BO636" s="455"/>
    </row>
    <row r="637" spans="1:67" ht="19.5" customHeight="1">
      <c r="A637" s="450"/>
      <c r="B637" s="450"/>
      <c r="C637" s="450"/>
      <c r="D637" s="450"/>
      <c r="E637" s="450"/>
      <c r="F637" s="450"/>
      <c r="G637" s="451"/>
      <c r="H637" s="450"/>
      <c r="I637" s="450"/>
      <c r="J637" s="451"/>
      <c r="K637" s="450"/>
      <c r="L637" s="451"/>
      <c r="M637" s="450"/>
      <c r="N637" s="451"/>
      <c r="O637" s="450"/>
      <c r="P637" s="451"/>
      <c r="Q637" s="452"/>
      <c r="R637" s="452"/>
      <c r="S637" s="452"/>
      <c r="T637" s="452"/>
      <c r="U637" s="450"/>
      <c r="V637" s="450"/>
      <c r="W637" s="451"/>
      <c r="X637" s="452"/>
      <c r="Y637" s="450"/>
      <c r="Z637" s="451"/>
      <c r="AA637" s="451"/>
      <c r="AB637" s="450"/>
      <c r="AC637" s="450"/>
      <c r="AD637" s="450"/>
      <c r="AE637" s="450"/>
      <c r="AF637" s="451"/>
      <c r="AG637" s="451"/>
      <c r="AH637" s="452"/>
      <c r="AI637" s="452"/>
      <c r="AJ637" s="452"/>
      <c r="AK637" s="452"/>
      <c r="AL637" s="452"/>
      <c r="AM637" s="452"/>
      <c r="AN637" s="450"/>
      <c r="AO637" s="450"/>
      <c r="AP637" s="451"/>
      <c r="AQ637" s="451"/>
      <c r="AR637" s="450"/>
      <c r="AS637" s="453"/>
      <c r="AT637" s="453"/>
      <c r="AU637" s="454"/>
      <c r="AV637" s="455"/>
      <c r="AW637" s="456"/>
      <c r="AX637" s="456"/>
      <c r="AY637" s="455"/>
      <c r="AZ637" s="456"/>
      <c r="BA637" s="454"/>
      <c r="BB637" s="454"/>
      <c r="BC637" s="454"/>
      <c r="BD637" s="454"/>
      <c r="BE637" s="454"/>
      <c r="BF637" s="454"/>
      <c r="BG637" s="455"/>
      <c r="BH637" s="455"/>
      <c r="BI637" s="455"/>
      <c r="BJ637" s="455"/>
      <c r="BK637" s="455"/>
      <c r="BL637" s="455"/>
      <c r="BM637" s="455"/>
      <c r="BN637" s="455"/>
      <c r="BO637" s="455"/>
    </row>
    <row r="638" spans="1:67" ht="19.5" customHeight="1">
      <c r="A638" s="450"/>
      <c r="B638" s="450"/>
      <c r="C638" s="450"/>
      <c r="D638" s="450"/>
      <c r="E638" s="450"/>
      <c r="F638" s="450"/>
      <c r="G638" s="451"/>
      <c r="H638" s="450"/>
      <c r="I638" s="450"/>
      <c r="J638" s="451"/>
      <c r="K638" s="450"/>
      <c r="L638" s="451"/>
      <c r="M638" s="450"/>
      <c r="N638" s="451"/>
      <c r="O638" s="450"/>
      <c r="P638" s="451"/>
      <c r="Q638" s="452"/>
      <c r="R638" s="452"/>
      <c r="S638" s="452"/>
      <c r="T638" s="452"/>
      <c r="U638" s="450"/>
      <c r="V638" s="450"/>
      <c r="W638" s="451"/>
      <c r="X638" s="452"/>
      <c r="Y638" s="450"/>
      <c r="Z638" s="451"/>
      <c r="AA638" s="451"/>
      <c r="AB638" s="450"/>
      <c r="AC638" s="450"/>
      <c r="AD638" s="450"/>
      <c r="AE638" s="450"/>
      <c r="AF638" s="451"/>
      <c r="AG638" s="451"/>
      <c r="AH638" s="452"/>
      <c r="AI638" s="452"/>
      <c r="AJ638" s="452"/>
      <c r="AK638" s="452"/>
      <c r="AL638" s="452"/>
      <c r="AM638" s="452"/>
      <c r="AN638" s="450"/>
      <c r="AO638" s="450"/>
      <c r="AP638" s="451"/>
      <c r="AQ638" s="451"/>
      <c r="AR638" s="450"/>
      <c r="AS638" s="453"/>
      <c r="AT638" s="453"/>
      <c r="AU638" s="454"/>
      <c r="AV638" s="455"/>
      <c r="AW638" s="456"/>
      <c r="AX638" s="456"/>
      <c r="AY638" s="455"/>
      <c r="AZ638" s="456"/>
      <c r="BA638" s="454"/>
      <c r="BB638" s="454"/>
      <c r="BC638" s="454"/>
      <c r="BD638" s="454"/>
      <c r="BE638" s="454"/>
      <c r="BF638" s="454"/>
      <c r="BG638" s="455"/>
      <c r="BH638" s="455"/>
      <c r="BI638" s="455"/>
      <c r="BJ638" s="455"/>
      <c r="BK638" s="455"/>
      <c r="BL638" s="455"/>
      <c r="BM638" s="455"/>
      <c r="BN638" s="455"/>
      <c r="BO638" s="455"/>
    </row>
    <row r="639" spans="1:67" ht="19.5" customHeight="1">
      <c r="A639" s="450"/>
      <c r="B639" s="450"/>
      <c r="C639" s="450"/>
      <c r="D639" s="450"/>
      <c r="E639" s="450"/>
      <c r="F639" s="450"/>
      <c r="G639" s="451"/>
      <c r="H639" s="450"/>
      <c r="I639" s="450"/>
      <c r="J639" s="451"/>
      <c r="K639" s="450"/>
      <c r="L639" s="451"/>
      <c r="M639" s="450"/>
      <c r="N639" s="451"/>
      <c r="O639" s="450"/>
      <c r="P639" s="451"/>
      <c r="Q639" s="452"/>
      <c r="R639" s="452"/>
      <c r="S639" s="452"/>
      <c r="T639" s="452"/>
      <c r="U639" s="450"/>
      <c r="V639" s="450"/>
      <c r="W639" s="451"/>
      <c r="X639" s="452"/>
      <c r="Y639" s="450"/>
      <c r="Z639" s="451"/>
      <c r="AA639" s="451"/>
      <c r="AB639" s="450"/>
      <c r="AC639" s="450"/>
      <c r="AD639" s="450"/>
      <c r="AE639" s="450"/>
      <c r="AF639" s="451"/>
      <c r="AG639" s="451"/>
      <c r="AH639" s="452"/>
      <c r="AI639" s="452"/>
      <c r="AJ639" s="452"/>
      <c r="AK639" s="452"/>
      <c r="AL639" s="452"/>
      <c r="AM639" s="452"/>
      <c r="AN639" s="450"/>
      <c r="AO639" s="450"/>
      <c r="AP639" s="451"/>
      <c r="AQ639" s="451"/>
      <c r="AR639" s="450"/>
      <c r="AS639" s="453"/>
      <c r="AT639" s="453"/>
      <c r="AU639" s="454"/>
      <c r="AV639" s="455"/>
      <c r="AW639" s="456"/>
      <c r="AX639" s="456"/>
      <c r="AY639" s="455"/>
      <c r="AZ639" s="456"/>
      <c r="BA639" s="454"/>
      <c r="BB639" s="454"/>
      <c r="BC639" s="454"/>
      <c r="BD639" s="454"/>
      <c r="BE639" s="454"/>
      <c r="BF639" s="454"/>
      <c r="BG639" s="455"/>
      <c r="BH639" s="455"/>
      <c r="BI639" s="455"/>
      <c r="BJ639" s="455"/>
      <c r="BK639" s="455"/>
      <c r="BL639" s="455"/>
      <c r="BM639" s="455"/>
      <c r="BN639" s="455"/>
      <c r="BO639" s="455"/>
    </row>
    <row r="640" spans="1:67" ht="19.5" customHeight="1">
      <c r="A640" s="450"/>
      <c r="B640" s="450"/>
      <c r="C640" s="450"/>
      <c r="D640" s="450"/>
      <c r="E640" s="450"/>
      <c r="F640" s="450"/>
      <c r="G640" s="451"/>
      <c r="H640" s="450"/>
      <c r="I640" s="450"/>
      <c r="J640" s="451"/>
      <c r="K640" s="450"/>
      <c r="L640" s="451"/>
      <c r="M640" s="450"/>
      <c r="N640" s="451"/>
      <c r="O640" s="450"/>
      <c r="P640" s="451"/>
      <c r="Q640" s="452"/>
      <c r="R640" s="452"/>
      <c r="S640" s="452"/>
      <c r="T640" s="452"/>
      <c r="U640" s="450"/>
      <c r="V640" s="450"/>
      <c r="W640" s="451"/>
      <c r="X640" s="452"/>
      <c r="Y640" s="450"/>
      <c r="Z640" s="451"/>
      <c r="AA640" s="451"/>
      <c r="AB640" s="450"/>
      <c r="AC640" s="450"/>
      <c r="AD640" s="450"/>
      <c r="AE640" s="450"/>
      <c r="AF640" s="451"/>
      <c r="AG640" s="451"/>
      <c r="AH640" s="452"/>
      <c r="AI640" s="452"/>
      <c r="AJ640" s="452"/>
      <c r="AK640" s="452"/>
      <c r="AL640" s="452"/>
      <c r="AM640" s="452"/>
      <c r="AN640" s="450"/>
      <c r="AO640" s="450"/>
      <c r="AP640" s="451"/>
      <c r="AQ640" s="451"/>
      <c r="AR640" s="450"/>
      <c r="AS640" s="453"/>
      <c r="AT640" s="453"/>
      <c r="AU640" s="454"/>
      <c r="AV640" s="455"/>
      <c r="AW640" s="456"/>
      <c r="AX640" s="456"/>
      <c r="AY640" s="455"/>
      <c r="AZ640" s="456"/>
      <c r="BA640" s="454"/>
      <c r="BB640" s="454"/>
      <c r="BC640" s="454"/>
      <c r="BD640" s="454"/>
      <c r="BE640" s="454"/>
      <c r="BF640" s="454"/>
      <c r="BG640" s="455"/>
      <c r="BH640" s="455"/>
      <c r="BI640" s="455"/>
      <c r="BJ640" s="455"/>
      <c r="BK640" s="455"/>
      <c r="BL640" s="455"/>
      <c r="BM640" s="455"/>
      <c r="BN640" s="455"/>
      <c r="BO640" s="455"/>
    </row>
    <row r="641" spans="1:67" ht="19.5" customHeight="1">
      <c r="A641" s="450"/>
      <c r="B641" s="450"/>
      <c r="C641" s="450"/>
      <c r="D641" s="450"/>
      <c r="E641" s="450"/>
      <c r="F641" s="450"/>
      <c r="G641" s="451"/>
      <c r="H641" s="450"/>
      <c r="I641" s="450"/>
      <c r="J641" s="451"/>
      <c r="K641" s="450"/>
      <c r="L641" s="451"/>
      <c r="M641" s="450"/>
      <c r="N641" s="451"/>
      <c r="O641" s="450"/>
      <c r="P641" s="451"/>
      <c r="Q641" s="452"/>
      <c r="R641" s="452"/>
      <c r="S641" s="452"/>
      <c r="T641" s="452"/>
      <c r="U641" s="450"/>
      <c r="V641" s="450"/>
      <c r="W641" s="451"/>
      <c r="X641" s="452"/>
      <c r="Y641" s="450"/>
      <c r="Z641" s="451"/>
      <c r="AA641" s="451"/>
      <c r="AB641" s="450"/>
      <c r="AC641" s="450"/>
      <c r="AD641" s="450"/>
      <c r="AE641" s="450"/>
      <c r="AF641" s="451"/>
      <c r="AG641" s="451"/>
      <c r="AH641" s="452"/>
      <c r="AI641" s="452"/>
      <c r="AJ641" s="452"/>
      <c r="AK641" s="452"/>
      <c r="AL641" s="452"/>
      <c r="AM641" s="452"/>
      <c r="AN641" s="450"/>
      <c r="AO641" s="450"/>
      <c r="AP641" s="451"/>
      <c r="AQ641" s="451"/>
      <c r="AR641" s="450"/>
      <c r="AS641" s="453"/>
      <c r="AT641" s="453"/>
      <c r="AU641" s="454"/>
      <c r="AV641" s="455"/>
      <c r="AW641" s="456"/>
      <c r="AX641" s="456"/>
      <c r="AY641" s="455"/>
      <c r="AZ641" s="456"/>
      <c r="BA641" s="454"/>
      <c r="BB641" s="454"/>
      <c r="BC641" s="454"/>
      <c r="BD641" s="454"/>
      <c r="BE641" s="454"/>
      <c r="BF641" s="454"/>
      <c r="BG641" s="455"/>
      <c r="BH641" s="455"/>
      <c r="BI641" s="455"/>
      <c r="BJ641" s="455"/>
      <c r="BK641" s="455"/>
      <c r="BL641" s="455"/>
      <c r="BM641" s="455"/>
      <c r="BN641" s="455"/>
      <c r="BO641" s="455"/>
    </row>
    <row r="642" spans="1:67" ht="19.5" customHeight="1">
      <c r="A642" s="450"/>
      <c r="B642" s="450"/>
      <c r="C642" s="450"/>
      <c r="D642" s="450"/>
      <c r="E642" s="450"/>
      <c r="F642" s="450"/>
      <c r="G642" s="451"/>
      <c r="H642" s="450"/>
      <c r="I642" s="450"/>
      <c r="J642" s="451"/>
      <c r="K642" s="450"/>
      <c r="L642" s="451"/>
      <c r="M642" s="450"/>
      <c r="N642" s="451"/>
      <c r="O642" s="450"/>
      <c r="P642" s="451"/>
      <c r="Q642" s="452"/>
      <c r="R642" s="452"/>
      <c r="S642" s="452"/>
      <c r="T642" s="452"/>
      <c r="U642" s="450"/>
      <c r="V642" s="450"/>
      <c r="W642" s="451"/>
      <c r="X642" s="452"/>
      <c r="Y642" s="450"/>
      <c r="Z642" s="451"/>
      <c r="AA642" s="451"/>
      <c r="AB642" s="450"/>
      <c r="AC642" s="450"/>
      <c r="AD642" s="450"/>
      <c r="AE642" s="450"/>
      <c r="AF642" s="451"/>
      <c r="AG642" s="451"/>
      <c r="AH642" s="452"/>
      <c r="AI642" s="452"/>
      <c r="AJ642" s="452"/>
      <c r="AK642" s="452"/>
      <c r="AL642" s="452"/>
      <c r="AM642" s="452"/>
      <c r="AN642" s="450"/>
      <c r="AO642" s="450"/>
      <c r="AP642" s="451"/>
      <c r="AQ642" s="451"/>
      <c r="AR642" s="450"/>
      <c r="AS642" s="453"/>
      <c r="AT642" s="453"/>
      <c r="AU642" s="454"/>
      <c r="AV642" s="455"/>
      <c r="AW642" s="456"/>
      <c r="AX642" s="456"/>
      <c r="AY642" s="455"/>
      <c r="AZ642" s="456"/>
      <c r="BA642" s="454"/>
      <c r="BB642" s="454"/>
      <c r="BC642" s="454"/>
      <c r="BD642" s="454"/>
      <c r="BE642" s="454"/>
      <c r="BF642" s="454"/>
      <c r="BG642" s="455"/>
      <c r="BH642" s="455"/>
      <c r="BI642" s="455"/>
      <c r="BJ642" s="455"/>
      <c r="BK642" s="455"/>
      <c r="BL642" s="455"/>
      <c r="BM642" s="455"/>
      <c r="BN642" s="455"/>
      <c r="BO642" s="455"/>
    </row>
    <row r="643" spans="1:67" ht="19.5" customHeight="1">
      <c r="A643" s="450"/>
      <c r="B643" s="450"/>
      <c r="C643" s="450"/>
      <c r="D643" s="450"/>
      <c r="E643" s="450"/>
      <c r="F643" s="450"/>
      <c r="G643" s="451"/>
      <c r="H643" s="450"/>
      <c r="I643" s="450"/>
      <c r="J643" s="451"/>
      <c r="K643" s="450"/>
      <c r="L643" s="451"/>
      <c r="M643" s="450"/>
      <c r="N643" s="451"/>
      <c r="O643" s="450"/>
      <c r="P643" s="451"/>
      <c r="Q643" s="452"/>
      <c r="R643" s="452"/>
      <c r="S643" s="452"/>
      <c r="T643" s="452"/>
      <c r="U643" s="450"/>
      <c r="V643" s="450"/>
      <c r="W643" s="451"/>
      <c r="X643" s="452"/>
      <c r="Y643" s="450"/>
      <c r="Z643" s="451"/>
      <c r="AA643" s="451"/>
      <c r="AB643" s="450"/>
      <c r="AC643" s="450"/>
      <c r="AD643" s="450"/>
      <c r="AE643" s="450"/>
      <c r="AF643" s="451"/>
      <c r="AG643" s="451"/>
      <c r="AH643" s="452"/>
      <c r="AI643" s="452"/>
      <c r="AJ643" s="452"/>
      <c r="AK643" s="452"/>
      <c r="AL643" s="452"/>
      <c r="AM643" s="452"/>
      <c r="AN643" s="450"/>
      <c r="AO643" s="450"/>
      <c r="AP643" s="451"/>
      <c r="AQ643" s="451"/>
      <c r="AR643" s="450"/>
      <c r="AS643" s="453"/>
      <c r="AT643" s="453"/>
      <c r="AU643" s="454"/>
      <c r="AV643" s="455"/>
      <c r="AW643" s="456"/>
      <c r="AX643" s="456"/>
      <c r="AY643" s="455"/>
      <c r="AZ643" s="456"/>
      <c r="BA643" s="454"/>
      <c r="BB643" s="454"/>
      <c r="BC643" s="454"/>
      <c r="BD643" s="454"/>
      <c r="BE643" s="454"/>
      <c r="BF643" s="454"/>
      <c r="BG643" s="455"/>
      <c r="BH643" s="455"/>
      <c r="BI643" s="455"/>
      <c r="BJ643" s="455"/>
      <c r="BK643" s="455"/>
      <c r="BL643" s="455"/>
      <c r="BM643" s="455"/>
      <c r="BN643" s="455"/>
      <c r="BO643" s="455"/>
    </row>
    <row r="644" spans="1:67" ht="19.5" customHeight="1">
      <c r="A644" s="450"/>
      <c r="B644" s="450"/>
      <c r="C644" s="450"/>
      <c r="D644" s="450"/>
      <c r="E644" s="450"/>
      <c r="F644" s="450"/>
      <c r="G644" s="451"/>
      <c r="H644" s="450"/>
      <c r="I644" s="450"/>
      <c r="J644" s="451"/>
      <c r="K644" s="450"/>
      <c r="L644" s="451"/>
      <c r="M644" s="450"/>
      <c r="N644" s="451"/>
      <c r="O644" s="450"/>
      <c r="P644" s="451"/>
      <c r="Q644" s="452"/>
      <c r="R644" s="452"/>
      <c r="S644" s="452"/>
      <c r="T644" s="452"/>
      <c r="U644" s="450"/>
      <c r="V644" s="450"/>
      <c r="W644" s="451"/>
      <c r="X644" s="452"/>
      <c r="Y644" s="450"/>
      <c r="Z644" s="451"/>
      <c r="AA644" s="451"/>
      <c r="AB644" s="450"/>
      <c r="AC644" s="450"/>
      <c r="AD644" s="450"/>
      <c r="AE644" s="450"/>
      <c r="AF644" s="451"/>
      <c r="AG644" s="451"/>
      <c r="AH644" s="452"/>
      <c r="AI644" s="452"/>
      <c r="AJ644" s="452"/>
      <c r="AK644" s="452"/>
      <c r="AL644" s="452"/>
      <c r="AM644" s="452"/>
      <c r="AN644" s="450"/>
      <c r="AO644" s="450"/>
      <c r="AP644" s="451"/>
      <c r="AQ644" s="451"/>
      <c r="AR644" s="450"/>
      <c r="AS644" s="453"/>
      <c r="AT644" s="453"/>
      <c r="AU644" s="454"/>
      <c r="AV644" s="455"/>
      <c r="AW644" s="456"/>
      <c r="AX644" s="456"/>
      <c r="AY644" s="455"/>
      <c r="AZ644" s="456"/>
      <c r="BA644" s="454"/>
      <c r="BB644" s="454"/>
      <c r="BC644" s="454"/>
      <c r="BD644" s="454"/>
      <c r="BE644" s="454"/>
      <c r="BF644" s="454"/>
      <c r="BG644" s="455"/>
      <c r="BH644" s="455"/>
      <c r="BI644" s="455"/>
      <c r="BJ644" s="455"/>
      <c r="BK644" s="455"/>
      <c r="BL644" s="455"/>
      <c r="BM644" s="455"/>
      <c r="BN644" s="455"/>
      <c r="BO644" s="455"/>
    </row>
    <row r="645" spans="1:67" ht="19.5" customHeight="1">
      <c r="A645" s="450"/>
      <c r="B645" s="450"/>
      <c r="C645" s="450"/>
      <c r="D645" s="450"/>
      <c r="E645" s="450"/>
      <c r="F645" s="450"/>
      <c r="G645" s="451"/>
      <c r="H645" s="450"/>
      <c r="I645" s="450"/>
      <c r="J645" s="451"/>
      <c r="K645" s="450"/>
      <c r="L645" s="451"/>
      <c r="M645" s="450"/>
      <c r="N645" s="451"/>
      <c r="O645" s="450"/>
      <c r="P645" s="451"/>
      <c r="Q645" s="452"/>
      <c r="R645" s="452"/>
      <c r="S645" s="452"/>
      <c r="T645" s="452"/>
      <c r="U645" s="450"/>
      <c r="V645" s="450"/>
      <c r="W645" s="451"/>
      <c r="X645" s="452"/>
      <c r="Y645" s="450"/>
      <c r="Z645" s="451"/>
      <c r="AA645" s="451"/>
      <c r="AB645" s="450"/>
      <c r="AC645" s="450"/>
      <c r="AD645" s="450"/>
      <c r="AE645" s="450"/>
      <c r="AF645" s="451"/>
      <c r="AG645" s="451"/>
      <c r="AH645" s="452"/>
      <c r="AI645" s="452"/>
      <c r="AJ645" s="452"/>
      <c r="AK645" s="452"/>
      <c r="AL645" s="452"/>
      <c r="AM645" s="452"/>
      <c r="AN645" s="450"/>
      <c r="AO645" s="450"/>
      <c r="AP645" s="451"/>
      <c r="AQ645" s="451"/>
      <c r="AR645" s="450"/>
      <c r="AS645" s="453"/>
      <c r="AT645" s="453"/>
      <c r="AU645" s="454"/>
      <c r="AV645" s="455"/>
      <c r="AW645" s="456"/>
      <c r="AX645" s="456"/>
      <c r="AY645" s="455"/>
      <c r="AZ645" s="456"/>
      <c r="BA645" s="454"/>
      <c r="BB645" s="454"/>
      <c r="BC645" s="454"/>
      <c r="BD645" s="454"/>
      <c r="BE645" s="454"/>
      <c r="BF645" s="454"/>
      <c r="BG645" s="455"/>
      <c r="BH645" s="455"/>
      <c r="BI645" s="455"/>
      <c r="BJ645" s="455"/>
      <c r="BK645" s="455"/>
      <c r="BL645" s="455"/>
      <c r="BM645" s="455"/>
      <c r="BN645" s="455"/>
      <c r="BO645" s="455"/>
    </row>
    <row r="646" spans="1:67" ht="19.5" customHeight="1">
      <c r="A646" s="450"/>
      <c r="B646" s="450"/>
      <c r="C646" s="450"/>
      <c r="D646" s="450"/>
      <c r="E646" s="450"/>
      <c r="F646" s="450"/>
      <c r="G646" s="451"/>
      <c r="H646" s="450"/>
      <c r="I646" s="450"/>
      <c r="J646" s="451"/>
      <c r="K646" s="450"/>
      <c r="L646" s="451"/>
      <c r="M646" s="450"/>
      <c r="N646" s="451"/>
      <c r="O646" s="450"/>
      <c r="P646" s="451"/>
      <c r="Q646" s="452"/>
      <c r="R646" s="452"/>
      <c r="S646" s="452"/>
      <c r="T646" s="452"/>
      <c r="U646" s="450"/>
      <c r="V646" s="450"/>
      <c r="W646" s="451"/>
      <c r="X646" s="452"/>
      <c r="Y646" s="450"/>
      <c r="Z646" s="451"/>
      <c r="AA646" s="451"/>
      <c r="AB646" s="450"/>
      <c r="AC646" s="450"/>
      <c r="AD646" s="450"/>
      <c r="AE646" s="450"/>
      <c r="AF646" s="451"/>
      <c r="AG646" s="451"/>
      <c r="AH646" s="452"/>
      <c r="AI646" s="452"/>
      <c r="AJ646" s="452"/>
      <c r="AK646" s="452"/>
      <c r="AL646" s="452"/>
      <c r="AM646" s="452"/>
      <c r="AN646" s="450"/>
      <c r="AO646" s="450"/>
      <c r="AP646" s="451"/>
      <c r="AQ646" s="451"/>
      <c r="AR646" s="450"/>
      <c r="AS646" s="453"/>
      <c r="AT646" s="453"/>
      <c r="AU646" s="454"/>
      <c r="AV646" s="455"/>
      <c r="AW646" s="456"/>
      <c r="AX646" s="456"/>
      <c r="AY646" s="455"/>
      <c r="AZ646" s="456"/>
      <c r="BA646" s="454"/>
      <c r="BB646" s="454"/>
      <c r="BC646" s="454"/>
      <c r="BD646" s="454"/>
      <c r="BE646" s="454"/>
      <c r="BF646" s="454"/>
      <c r="BG646" s="455"/>
      <c r="BH646" s="455"/>
      <c r="BI646" s="455"/>
      <c r="BJ646" s="455"/>
      <c r="BK646" s="455"/>
      <c r="BL646" s="455"/>
      <c r="BM646" s="455"/>
      <c r="BN646" s="455"/>
      <c r="BO646" s="455"/>
    </row>
    <row r="647" spans="1:67" ht="19.5" customHeight="1">
      <c r="A647" s="450"/>
      <c r="B647" s="450"/>
      <c r="C647" s="450"/>
      <c r="D647" s="450"/>
      <c r="E647" s="450"/>
      <c r="F647" s="450"/>
      <c r="G647" s="451"/>
      <c r="H647" s="450"/>
      <c r="I647" s="450"/>
      <c r="J647" s="451"/>
      <c r="K647" s="450"/>
      <c r="L647" s="451"/>
      <c r="M647" s="450"/>
      <c r="N647" s="451"/>
      <c r="O647" s="450"/>
      <c r="P647" s="451"/>
      <c r="Q647" s="452"/>
      <c r="R647" s="452"/>
      <c r="S647" s="452"/>
      <c r="T647" s="452"/>
      <c r="U647" s="450"/>
      <c r="V647" s="450"/>
      <c r="W647" s="451"/>
      <c r="X647" s="452"/>
      <c r="Y647" s="450"/>
      <c r="Z647" s="451"/>
      <c r="AA647" s="451"/>
      <c r="AB647" s="450"/>
      <c r="AC647" s="450"/>
      <c r="AD647" s="450"/>
      <c r="AE647" s="450"/>
      <c r="AF647" s="451"/>
      <c r="AG647" s="451"/>
      <c r="AH647" s="452"/>
      <c r="AI647" s="452"/>
      <c r="AJ647" s="452"/>
      <c r="AK647" s="452"/>
      <c r="AL647" s="452"/>
      <c r="AM647" s="452"/>
      <c r="AN647" s="450"/>
      <c r="AO647" s="450"/>
      <c r="AP647" s="451"/>
      <c r="AQ647" s="451"/>
      <c r="AR647" s="450"/>
      <c r="AS647" s="453"/>
      <c r="AT647" s="453"/>
      <c r="AU647" s="454"/>
      <c r="AV647" s="455"/>
      <c r="AW647" s="456"/>
      <c r="AX647" s="456"/>
      <c r="AY647" s="455"/>
      <c r="AZ647" s="456"/>
      <c r="BA647" s="454"/>
      <c r="BB647" s="454"/>
      <c r="BC647" s="454"/>
      <c r="BD647" s="454"/>
      <c r="BE647" s="454"/>
      <c r="BF647" s="454"/>
      <c r="BG647" s="455"/>
      <c r="BH647" s="455"/>
      <c r="BI647" s="455"/>
      <c r="BJ647" s="455"/>
      <c r="BK647" s="455"/>
      <c r="BL647" s="455"/>
      <c r="BM647" s="455"/>
      <c r="BN647" s="455"/>
      <c r="BO647" s="455"/>
    </row>
    <row r="648" spans="1:67" ht="19.5" customHeight="1">
      <c r="A648" s="450"/>
      <c r="B648" s="450"/>
      <c r="C648" s="450"/>
      <c r="D648" s="450"/>
      <c r="E648" s="450"/>
      <c r="F648" s="450"/>
      <c r="G648" s="451"/>
      <c r="H648" s="450"/>
      <c r="I648" s="450"/>
      <c r="J648" s="451"/>
      <c r="K648" s="450"/>
      <c r="L648" s="451"/>
      <c r="M648" s="450"/>
      <c r="N648" s="451"/>
      <c r="O648" s="450"/>
      <c r="P648" s="451"/>
      <c r="Q648" s="452"/>
      <c r="R648" s="452"/>
      <c r="S648" s="452"/>
      <c r="T648" s="452"/>
      <c r="U648" s="450"/>
      <c r="V648" s="450"/>
      <c r="W648" s="451"/>
      <c r="X648" s="452"/>
      <c r="Y648" s="450"/>
      <c r="Z648" s="451"/>
      <c r="AA648" s="451"/>
      <c r="AB648" s="450"/>
      <c r="AC648" s="450"/>
      <c r="AD648" s="450"/>
      <c r="AE648" s="450"/>
      <c r="AF648" s="451"/>
      <c r="AG648" s="451"/>
      <c r="AH648" s="452"/>
      <c r="AI648" s="452"/>
      <c r="AJ648" s="452"/>
      <c r="AK648" s="452"/>
      <c r="AL648" s="452"/>
      <c r="AM648" s="452"/>
      <c r="AN648" s="450"/>
      <c r="AO648" s="450"/>
      <c r="AP648" s="451"/>
      <c r="AQ648" s="451"/>
      <c r="AR648" s="450"/>
      <c r="AS648" s="453"/>
      <c r="AT648" s="453"/>
      <c r="AU648" s="454"/>
      <c r="AV648" s="455"/>
      <c r="AW648" s="456"/>
      <c r="AX648" s="456"/>
      <c r="AY648" s="455"/>
      <c r="AZ648" s="456"/>
      <c r="BA648" s="454"/>
      <c r="BB648" s="454"/>
      <c r="BC648" s="454"/>
      <c r="BD648" s="454"/>
      <c r="BE648" s="454"/>
      <c r="BF648" s="454"/>
      <c r="BG648" s="455"/>
      <c r="BH648" s="455"/>
      <c r="BI648" s="455"/>
      <c r="BJ648" s="455"/>
      <c r="BK648" s="455"/>
      <c r="BL648" s="455"/>
      <c r="BM648" s="455"/>
      <c r="BN648" s="455"/>
      <c r="BO648" s="455"/>
    </row>
    <row r="649" spans="1:67" ht="19.5" customHeight="1">
      <c r="A649" s="450"/>
      <c r="B649" s="450"/>
      <c r="C649" s="450"/>
      <c r="D649" s="450"/>
      <c r="E649" s="450"/>
      <c r="F649" s="450"/>
      <c r="G649" s="451"/>
      <c r="H649" s="450"/>
      <c r="I649" s="450"/>
      <c r="J649" s="451"/>
      <c r="K649" s="450"/>
      <c r="L649" s="451"/>
      <c r="M649" s="450"/>
      <c r="N649" s="451"/>
      <c r="O649" s="450"/>
      <c r="P649" s="451"/>
      <c r="Q649" s="452"/>
      <c r="R649" s="452"/>
      <c r="S649" s="452"/>
      <c r="T649" s="452"/>
      <c r="U649" s="450"/>
      <c r="V649" s="450"/>
      <c r="W649" s="451"/>
      <c r="X649" s="452"/>
      <c r="Y649" s="450"/>
      <c r="Z649" s="451"/>
      <c r="AA649" s="451"/>
      <c r="AB649" s="450"/>
      <c r="AC649" s="450"/>
      <c r="AD649" s="450"/>
      <c r="AE649" s="450"/>
      <c r="AF649" s="451"/>
      <c r="AG649" s="451"/>
      <c r="AH649" s="452"/>
      <c r="AI649" s="452"/>
      <c r="AJ649" s="452"/>
      <c r="AK649" s="452"/>
      <c r="AL649" s="452"/>
      <c r="AM649" s="452"/>
      <c r="AN649" s="450"/>
      <c r="AO649" s="450"/>
      <c r="AP649" s="451"/>
      <c r="AQ649" s="451"/>
      <c r="AR649" s="450"/>
      <c r="AS649" s="453"/>
      <c r="AT649" s="453"/>
      <c r="AU649" s="454"/>
      <c r="AV649" s="455"/>
      <c r="AW649" s="456"/>
      <c r="AX649" s="456"/>
      <c r="AY649" s="455"/>
      <c r="AZ649" s="456"/>
      <c r="BA649" s="454"/>
      <c r="BB649" s="454"/>
      <c r="BC649" s="454"/>
      <c r="BD649" s="454"/>
      <c r="BE649" s="454"/>
      <c r="BF649" s="454"/>
      <c r="BG649" s="455"/>
      <c r="BH649" s="455"/>
      <c r="BI649" s="455"/>
      <c r="BJ649" s="455"/>
      <c r="BK649" s="455"/>
      <c r="BL649" s="455"/>
      <c r="BM649" s="455"/>
      <c r="BN649" s="455"/>
      <c r="BO649" s="455"/>
    </row>
    <row r="650" spans="1:67" ht="19.5" customHeight="1">
      <c r="A650" s="450"/>
      <c r="B650" s="450"/>
      <c r="C650" s="450"/>
      <c r="D650" s="450"/>
      <c r="E650" s="450"/>
      <c r="F650" s="450"/>
      <c r="G650" s="451"/>
      <c r="H650" s="450"/>
      <c r="I650" s="450"/>
      <c r="J650" s="451"/>
      <c r="K650" s="450"/>
      <c r="L650" s="451"/>
      <c r="M650" s="450"/>
      <c r="N650" s="451"/>
      <c r="O650" s="450"/>
      <c r="P650" s="451"/>
      <c r="Q650" s="452"/>
      <c r="R650" s="452"/>
      <c r="S650" s="452"/>
      <c r="T650" s="452"/>
      <c r="U650" s="450"/>
      <c r="V650" s="450"/>
      <c r="W650" s="451"/>
      <c r="X650" s="452"/>
      <c r="Y650" s="450"/>
      <c r="Z650" s="451"/>
      <c r="AA650" s="451"/>
      <c r="AB650" s="450"/>
      <c r="AC650" s="450"/>
      <c r="AD650" s="450"/>
      <c r="AE650" s="450"/>
      <c r="AF650" s="451"/>
      <c r="AG650" s="451"/>
      <c r="AH650" s="452"/>
      <c r="AI650" s="452"/>
      <c r="AJ650" s="452"/>
      <c r="AK650" s="452"/>
      <c r="AL650" s="452"/>
      <c r="AM650" s="452"/>
      <c r="AN650" s="450"/>
      <c r="AO650" s="450"/>
      <c r="AP650" s="451"/>
      <c r="AQ650" s="451"/>
      <c r="AR650" s="450"/>
      <c r="AS650" s="453"/>
      <c r="AT650" s="453"/>
      <c r="AU650" s="454"/>
      <c r="AV650" s="455"/>
      <c r="AW650" s="456"/>
      <c r="AX650" s="456"/>
      <c r="AY650" s="455"/>
      <c r="AZ650" s="456"/>
      <c r="BA650" s="454"/>
      <c r="BB650" s="454"/>
      <c r="BC650" s="454"/>
      <c r="BD650" s="454"/>
      <c r="BE650" s="454"/>
      <c r="BF650" s="454"/>
      <c r="BG650" s="455"/>
      <c r="BH650" s="455"/>
      <c r="BI650" s="455"/>
      <c r="BJ650" s="455"/>
      <c r="BK650" s="455"/>
      <c r="BL650" s="455"/>
      <c r="BM650" s="455"/>
      <c r="BN650" s="455"/>
      <c r="BO650" s="455"/>
    </row>
    <row r="651" spans="1:67" ht="19.5" customHeight="1">
      <c r="A651" s="450"/>
      <c r="B651" s="450"/>
      <c r="C651" s="450"/>
      <c r="D651" s="450"/>
      <c r="E651" s="450"/>
      <c r="F651" s="450"/>
      <c r="G651" s="451"/>
      <c r="H651" s="450"/>
      <c r="I651" s="450"/>
      <c r="J651" s="451"/>
      <c r="K651" s="450"/>
      <c r="L651" s="451"/>
      <c r="M651" s="450"/>
      <c r="N651" s="451"/>
      <c r="O651" s="450"/>
      <c r="P651" s="451"/>
      <c r="Q651" s="452"/>
      <c r="R651" s="452"/>
      <c r="S651" s="452"/>
      <c r="T651" s="452"/>
      <c r="U651" s="450"/>
      <c r="V651" s="450"/>
      <c r="W651" s="451"/>
      <c r="X651" s="452"/>
      <c r="Y651" s="450"/>
      <c r="Z651" s="451"/>
      <c r="AA651" s="451"/>
      <c r="AB651" s="450"/>
      <c r="AC651" s="450"/>
      <c r="AD651" s="450"/>
      <c r="AE651" s="450"/>
      <c r="AF651" s="451"/>
      <c r="AG651" s="451"/>
      <c r="AH651" s="452"/>
      <c r="AI651" s="452"/>
      <c r="AJ651" s="452"/>
      <c r="AK651" s="452"/>
      <c r="AL651" s="452"/>
      <c r="AM651" s="452"/>
      <c r="AN651" s="450"/>
      <c r="AO651" s="450"/>
      <c r="AP651" s="451"/>
      <c r="AQ651" s="451"/>
      <c r="AR651" s="450"/>
      <c r="AS651" s="453"/>
      <c r="AT651" s="453"/>
      <c r="AU651" s="454"/>
      <c r="AV651" s="455"/>
      <c r="AW651" s="456"/>
      <c r="AX651" s="456"/>
      <c r="AY651" s="455"/>
      <c r="AZ651" s="456"/>
      <c r="BA651" s="454"/>
      <c r="BB651" s="454"/>
      <c r="BC651" s="454"/>
      <c r="BD651" s="454"/>
      <c r="BE651" s="454"/>
      <c r="BF651" s="454"/>
      <c r="BG651" s="455"/>
      <c r="BH651" s="455"/>
      <c r="BI651" s="455"/>
      <c r="BJ651" s="455"/>
      <c r="BK651" s="455"/>
      <c r="BL651" s="455"/>
      <c r="BM651" s="455"/>
      <c r="BN651" s="455"/>
      <c r="BO651" s="455"/>
    </row>
    <row r="652" spans="1:67" ht="19.5" customHeight="1">
      <c r="A652" s="450"/>
      <c r="B652" s="450"/>
      <c r="C652" s="450"/>
      <c r="D652" s="450"/>
      <c r="E652" s="450"/>
      <c r="F652" s="450"/>
      <c r="G652" s="451"/>
      <c r="H652" s="450"/>
      <c r="I652" s="450"/>
      <c r="J652" s="451"/>
      <c r="K652" s="450"/>
      <c r="L652" s="451"/>
      <c r="M652" s="450"/>
      <c r="N652" s="451"/>
      <c r="O652" s="450"/>
      <c r="P652" s="451"/>
      <c r="Q652" s="452"/>
      <c r="R652" s="452"/>
      <c r="S652" s="452"/>
      <c r="T652" s="452"/>
      <c r="U652" s="450"/>
      <c r="V652" s="450"/>
      <c r="W652" s="451"/>
      <c r="X652" s="452"/>
      <c r="Y652" s="450"/>
      <c r="Z652" s="451"/>
      <c r="AA652" s="451"/>
      <c r="AB652" s="450"/>
      <c r="AC652" s="450"/>
      <c r="AD652" s="450"/>
      <c r="AE652" s="450"/>
      <c r="AF652" s="451"/>
      <c r="AG652" s="451"/>
      <c r="AH652" s="452"/>
      <c r="AI652" s="452"/>
      <c r="AJ652" s="452"/>
      <c r="AK652" s="452"/>
      <c r="AL652" s="452"/>
      <c r="AM652" s="452"/>
      <c r="AN652" s="450"/>
      <c r="AO652" s="450"/>
      <c r="AP652" s="451"/>
      <c r="AQ652" s="451"/>
      <c r="AR652" s="450"/>
      <c r="AS652" s="453"/>
      <c r="AT652" s="453"/>
      <c r="AU652" s="454"/>
      <c r="AV652" s="455"/>
      <c r="AW652" s="456"/>
      <c r="AX652" s="456"/>
      <c r="AY652" s="455"/>
      <c r="AZ652" s="456"/>
      <c r="BA652" s="454"/>
      <c r="BB652" s="454"/>
      <c r="BC652" s="454"/>
      <c r="BD652" s="454"/>
      <c r="BE652" s="454"/>
      <c r="BF652" s="454"/>
      <c r="BG652" s="455"/>
      <c r="BH652" s="455"/>
      <c r="BI652" s="455"/>
      <c r="BJ652" s="455"/>
      <c r="BK652" s="455"/>
      <c r="BL652" s="455"/>
      <c r="BM652" s="455"/>
      <c r="BN652" s="455"/>
      <c r="BO652" s="455"/>
    </row>
    <row r="653" spans="1:67" ht="19.5" customHeight="1">
      <c r="A653" s="450"/>
      <c r="B653" s="450"/>
      <c r="C653" s="450"/>
      <c r="D653" s="450"/>
      <c r="E653" s="450"/>
      <c r="F653" s="450"/>
      <c r="G653" s="451"/>
      <c r="H653" s="450"/>
      <c r="I653" s="450"/>
      <c r="J653" s="451"/>
      <c r="K653" s="450"/>
      <c r="L653" s="451"/>
      <c r="M653" s="450"/>
      <c r="N653" s="451"/>
      <c r="O653" s="450"/>
      <c r="P653" s="451"/>
      <c r="Q653" s="452"/>
      <c r="R653" s="452"/>
      <c r="S653" s="452"/>
      <c r="T653" s="452"/>
      <c r="U653" s="450"/>
      <c r="V653" s="450"/>
      <c r="W653" s="451"/>
      <c r="X653" s="452"/>
      <c r="Y653" s="450"/>
      <c r="Z653" s="451"/>
      <c r="AA653" s="451"/>
      <c r="AB653" s="450"/>
      <c r="AC653" s="450"/>
      <c r="AD653" s="450"/>
      <c r="AE653" s="450"/>
      <c r="AF653" s="451"/>
      <c r="AG653" s="451"/>
      <c r="AH653" s="452"/>
      <c r="AI653" s="452"/>
      <c r="AJ653" s="452"/>
      <c r="AK653" s="452"/>
      <c r="AL653" s="452"/>
      <c r="AM653" s="452"/>
      <c r="AN653" s="450"/>
      <c r="AO653" s="450"/>
      <c r="AP653" s="451"/>
      <c r="AQ653" s="451"/>
      <c r="AR653" s="450"/>
      <c r="AS653" s="453"/>
      <c r="AT653" s="453"/>
      <c r="AU653" s="454"/>
      <c r="AV653" s="455"/>
      <c r="AW653" s="456"/>
      <c r="AX653" s="456"/>
      <c r="AY653" s="455"/>
      <c r="AZ653" s="456"/>
      <c r="BA653" s="454"/>
      <c r="BB653" s="454"/>
      <c r="BC653" s="454"/>
      <c r="BD653" s="454"/>
      <c r="BE653" s="454"/>
      <c r="BF653" s="454"/>
      <c r="BG653" s="455"/>
      <c r="BH653" s="455"/>
      <c r="BI653" s="455"/>
      <c r="BJ653" s="455"/>
      <c r="BK653" s="455"/>
      <c r="BL653" s="455"/>
      <c r="BM653" s="455"/>
      <c r="BN653" s="455"/>
      <c r="BO653" s="455"/>
    </row>
    <row r="654" spans="1:67" ht="19.5" customHeight="1">
      <c r="A654" s="450"/>
      <c r="B654" s="450"/>
      <c r="C654" s="450"/>
      <c r="D654" s="450"/>
      <c r="E654" s="450"/>
      <c r="F654" s="450"/>
      <c r="G654" s="451"/>
      <c r="H654" s="450"/>
      <c r="I654" s="450"/>
      <c r="J654" s="451"/>
      <c r="K654" s="450"/>
      <c r="L654" s="451"/>
      <c r="M654" s="450"/>
      <c r="N654" s="451"/>
      <c r="O654" s="450"/>
      <c r="P654" s="451"/>
      <c r="Q654" s="452"/>
      <c r="R654" s="452"/>
      <c r="S654" s="452"/>
      <c r="T654" s="452"/>
      <c r="U654" s="450"/>
      <c r="V654" s="450"/>
      <c r="W654" s="451"/>
      <c r="X654" s="452"/>
      <c r="Y654" s="450"/>
      <c r="Z654" s="451"/>
      <c r="AA654" s="451"/>
      <c r="AB654" s="450"/>
      <c r="AC654" s="450"/>
      <c r="AD654" s="450"/>
      <c r="AE654" s="450"/>
      <c r="AF654" s="451"/>
      <c r="AG654" s="451"/>
      <c r="AH654" s="452"/>
      <c r="AI654" s="452"/>
      <c r="AJ654" s="452"/>
      <c r="AK654" s="452"/>
      <c r="AL654" s="452"/>
      <c r="AM654" s="452"/>
      <c r="AN654" s="450"/>
      <c r="AO654" s="450"/>
      <c r="AP654" s="451"/>
      <c r="AQ654" s="451"/>
      <c r="AR654" s="450"/>
      <c r="AS654" s="453"/>
      <c r="AT654" s="453"/>
      <c r="AU654" s="454"/>
      <c r="AV654" s="455"/>
      <c r="AW654" s="456"/>
      <c r="AX654" s="456"/>
      <c r="AY654" s="455"/>
      <c r="AZ654" s="456"/>
      <c r="BA654" s="454"/>
      <c r="BB654" s="454"/>
      <c r="BC654" s="454"/>
      <c r="BD654" s="454"/>
      <c r="BE654" s="454"/>
      <c r="BF654" s="454"/>
      <c r="BG654" s="455"/>
      <c r="BH654" s="455"/>
      <c r="BI654" s="455"/>
      <c r="BJ654" s="455"/>
      <c r="BK654" s="455"/>
      <c r="BL654" s="455"/>
      <c r="BM654" s="455"/>
      <c r="BN654" s="455"/>
      <c r="BO654" s="455"/>
    </row>
    <row r="655" spans="1:67" ht="19.5" customHeight="1">
      <c r="A655" s="450"/>
      <c r="B655" s="450"/>
      <c r="C655" s="450"/>
      <c r="D655" s="450"/>
      <c r="E655" s="450"/>
      <c r="F655" s="450"/>
      <c r="G655" s="451"/>
      <c r="H655" s="450"/>
      <c r="I655" s="450"/>
      <c r="J655" s="451"/>
      <c r="K655" s="450"/>
      <c r="L655" s="451"/>
      <c r="M655" s="450"/>
      <c r="N655" s="451"/>
      <c r="O655" s="450"/>
      <c r="P655" s="451"/>
      <c r="Q655" s="452"/>
      <c r="R655" s="452"/>
      <c r="S655" s="452"/>
      <c r="T655" s="452"/>
      <c r="U655" s="450"/>
      <c r="V655" s="450"/>
      <c r="W655" s="451"/>
      <c r="X655" s="452"/>
      <c r="Y655" s="450"/>
      <c r="Z655" s="451"/>
      <c r="AA655" s="451"/>
      <c r="AB655" s="450"/>
      <c r="AC655" s="450"/>
      <c r="AD655" s="450"/>
      <c r="AE655" s="450"/>
      <c r="AF655" s="451"/>
      <c r="AG655" s="451"/>
      <c r="AH655" s="452"/>
      <c r="AI655" s="452"/>
      <c r="AJ655" s="452"/>
      <c r="AK655" s="452"/>
      <c r="AL655" s="452"/>
      <c r="AM655" s="452"/>
      <c r="AN655" s="450"/>
      <c r="AO655" s="450"/>
      <c r="AP655" s="451"/>
      <c r="AQ655" s="451"/>
      <c r="AR655" s="450"/>
      <c r="AS655" s="453"/>
      <c r="AT655" s="453"/>
      <c r="AU655" s="454"/>
      <c r="AV655" s="455"/>
      <c r="AW655" s="456"/>
      <c r="AX655" s="456"/>
      <c r="AY655" s="455"/>
      <c r="AZ655" s="456"/>
      <c r="BA655" s="454"/>
      <c r="BB655" s="454"/>
      <c r="BC655" s="454"/>
      <c r="BD655" s="454"/>
      <c r="BE655" s="454"/>
      <c r="BF655" s="454"/>
      <c r="BG655" s="455"/>
      <c r="BH655" s="455"/>
      <c r="BI655" s="455"/>
      <c r="BJ655" s="455"/>
      <c r="BK655" s="455"/>
      <c r="BL655" s="455"/>
      <c r="BM655" s="455"/>
      <c r="BN655" s="455"/>
      <c r="BO655" s="455"/>
    </row>
    <row r="656" spans="1:67" ht="19.5" customHeight="1">
      <c r="A656" s="450"/>
      <c r="B656" s="450"/>
      <c r="C656" s="450"/>
      <c r="D656" s="450"/>
      <c r="E656" s="450"/>
      <c r="F656" s="450"/>
      <c r="G656" s="451"/>
      <c r="H656" s="450"/>
      <c r="I656" s="450"/>
      <c r="J656" s="451"/>
      <c r="K656" s="450"/>
      <c r="L656" s="451"/>
      <c r="M656" s="450"/>
      <c r="N656" s="451"/>
      <c r="O656" s="450"/>
      <c r="P656" s="451"/>
      <c r="Q656" s="452"/>
      <c r="R656" s="452"/>
      <c r="S656" s="452"/>
      <c r="T656" s="452"/>
      <c r="U656" s="450"/>
      <c r="V656" s="450"/>
      <c r="W656" s="451"/>
      <c r="X656" s="452"/>
      <c r="Y656" s="450"/>
      <c r="Z656" s="451"/>
      <c r="AA656" s="451"/>
      <c r="AB656" s="450"/>
      <c r="AC656" s="450"/>
      <c r="AD656" s="450"/>
      <c r="AE656" s="450"/>
      <c r="AF656" s="451"/>
      <c r="AG656" s="451"/>
      <c r="AH656" s="452"/>
      <c r="AI656" s="452"/>
      <c r="AJ656" s="452"/>
      <c r="AK656" s="452"/>
      <c r="AL656" s="452"/>
      <c r="AM656" s="452"/>
      <c r="AN656" s="450"/>
      <c r="AO656" s="450"/>
      <c r="AP656" s="451"/>
      <c r="AQ656" s="451"/>
      <c r="AR656" s="450"/>
      <c r="AS656" s="453"/>
      <c r="AT656" s="453"/>
      <c r="AU656" s="454"/>
      <c r="AV656" s="455"/>
      <c r="AW656" s="456"/>
      <c r="AX656" s="456"/>
      <c r="AY656" s="455"/>
      <c r="AZ656" s="456"/>
      <c r="BA656" s="454"/>
      <c r="BB656" s="454"/>
      <c r="BC656" s="454"/>
      <c r="BD656" s="454"/>
      <c r="BE656" s="454"/>
      <c r="BF656" s="454"/>
      <c r="BG656" s="455"/>
      <c r="BH656" s="455"/>
      <c r="BI656" s="455"/>
      <c r="BJ656" s="455"/>
      <c r="BK656" s="455"/>
      <c r="BL656" s="455"/>
      <c r="BM656" s="455"/>
      <c r="BN656" s="455"/>
      <c r="BO656" s="455"/>
    </row>
    <row r="657" spans="1:67" ht="19.5" customHeight="1">
      <c r="A657" s="450"/>
      <c r="B657" s="450"/>
      <c r="C657" s="450"/>
      <c r="D657" s="450"/>
      <c r="E657" s="450"/>
      <c r="F657" s="450"/>
      <c r="G657" s="451"/>
      <c r="H657" s="450"/>
      <c r="I657" s="450"/>
      <c r="J657" s="451"/>
      <c r="K657" s="450"/>
      <c r="L657" s="451"/>
      <c r="M657" s="450"/>
      <c r="N657" s="451"/>
      <c r="O657" s="450"/>
      <c r="P657" s="451"/>
      <c r="Q657" s="452"/>
      <c r="R657" s="452"/>
      <c r="S657" s="452"/>
      <c r="T657" s="452"/>
      <c r="U657" s="450"/>
      <c r="V657" s="450"/>
      <c r="W657" s="451"/>
      <c r="X657" s="452"/>
      <c r="Y657" s="450"/>
      <c r="Z657" s="451"/>
      <c r="AA657" s="451"/>
      <c r="AB657" s="450"/>
      <c r="AC657" s="450"/>
      <c r="AD657" s="450"/>
      <c r="AE657" s="450"/>
      <c r="AF657" s="451"/>
      <c r="AG657" s="451"/>
      <c r="AH657" s="452"/>
      <c r="AI657" s="452"/>
      <c r="AJ657" s="452"/>
      <c r="AK657" s="452"/>
      <c r="AL657" s="452"/>
      <c r="AM657" s="452"/>
      <c r="AN657" s="450"/>
      <c r="AO657" s="450"/>
      <c r="AP657" s="451"/>
      <c r="AQ657" s="451"/>
      <c r="AR657" s="450"/>
      <c r="AS657" s="453"/>
      <c r="AT657" s="453"/>
      <c r="AU657" s="454"/>
      <c r="AV657" s="455"/>
      <c r="AW657" s="456"/>
      <c r="AX657" s="456"/>
      <c r="AY657" s="455"/>
      <c r="AZ657" s="456"/>
      <c r="BA657" s="454"/>
      <c r="BB657" s="454"/>
      <c r="BC657" s="454"/>
      <c r="BD657" s="454"/>
      <c r="BE657" s="454"/>
      <c r="BF657" s="454"/>
      <c r="BG657" s="455"/>
      <c r="BH657" s="455"/>
      <c r="BI657" s="455"/>
      <c r="BJ657" s="455"/>
      <c r="BK657" s="455"/>
      <c r="BL657" s="455"/>
      <c r="BM657" s="455"/>
      <c r="BN657" s="455"/>
      <c r="BO657" s="455"/>
    </row>
    <row r="658" spans="1:67" ht="19.5" customHeight="1">
      <c r="A658" s="450"/>
      <c r="B658" s="450"/>
      <c r="C658" s="450"/>
      <c r="D658" s="450"/>
      <c r="E658" s="450"/>
      <c r="F658" s="450"/>
      <c r="G658" s="451"/>
      <c r="H658" s="450"/>
      <c r="I658" s="450"/>
      <c r="J658" s="451"/>
      <c r="K658" s="450"/>
      <c r="L658" s="451"/>
      <c r="M658" s="450"/>
      <c r="N658" s="451"/>
      <c r="O658" s="450"/>
      <c r="P658" s="451"/>
      <c r="Q658" s="452"/>
      <c r="R658" s="452"/>
      <c r="S658" s="452"/>
      <c r="T658" s="452"/>
      <c r="U658" s="450"/>
      <c r="V658" s="450"/>
      <c r="W658" s="451"/>
      <c r="X658" s="452"/>
      <c r="Y658" s="450"/>
      <c r="Z658" s="451"/>
      <c r="AA658" s="451"/>
      <c r="AB658" s="450"/>
      <c r="AC658" s="450"/>
      <c r="AD658" s="450"/>
      <c r="AE658" s="450"/>
      <c r="AF658" s="451"/>
      <c r="AG658" s="451"/>
      <c r="AH658" s="452"/>
      <c r="AI658" s="452"/>
      <c r="AJ658" s="452"/>
      <c r="AK658" s="452"/>
      <c r="AL658" s="452"/>
      <c r="AM658" s="452"/>
      <c r="AN658" s="450"/>
      <c r="AO658" s="450"/>
      <c r="AP658" s="451"/>
      <c r="AQ658" s="451"/>
      <c r="AR658" s="450"/>
      <c r="AS658" s="453"/>
      <c r="AT658" s="453"/>
      <c r="AU658" s="454"/>
      <c r="AV658" s="455"/>
      <c r="AW658" s="456"/>
      <c r="AX658" s="456"/>
      <c r="AY658" s="455"/>
      <c r="AZ658" s="456"/>
      <c r="BA658" s="454"/>
      <c r="BB658" s="454"/>
      <c r="BC658" s="454"/>
      <c r="BD658" s="454"/>
      <c r="BE658" s="454"/>
      <c r="BF658" s="454"/>
      <c r="BG658" s="455"/>
      <c r="BH658" s="455"/>
      <c r="BI658" s="455"/>
      <c r="BJ658" s="455"/>
      <c r="BK658" s="455"/>
      <c r="BL658" s="455"/>
      <c r="BM658" s="455"/>
      <c r="BN658" s="455"/>
      <c r="BO658" s="455"/>
    </row>
    <row r="659" spans="1:67" ht="19.5" customHeight="1">
      <c r="A659" s="450"/>
      <c r="B659" s="450"/>
      <c r="C659" s="450"/>
      <c r="D659" s="450"/>
      <c r="E659" s="450"/>
      <c r="F659" s="450"/>
      <c r="G659" s="451"/>
      <c r="H659" s="450"/>
      <c r="I659" s="450"/>
      <c r="J659" s="451"/>
      <c r="K659" s="450"/>
      <c r="L659" s="451"/>
      <c r="M659" s="450"/>
      <c r="N659" s="451"/>
      <c r="O659" s="450"/>
      <c r="P659" s="451"/>
      <c r="Q659" s="452"/>
      <c r="R659" s="452"/>
      <c r="S659" s="452"/>
      <c r="T659" s="452"/>
      <c r="U659" s="450"/>
      <c r="V659" s="450"/>
      <c r="W659" s="451"/>
      <c r="X659" s="452"/>
      <c r="Y659" s="450"/>
      <c r="Z659" s="451"/>
      <c r="AA659" s="451"/>
      <c r="AB659" s="450"/>
      <c r="AC659" s="450"/>
      <c r="AD659" s="450"/>
      <c r="AE659" s="450"/>
      <c r="AF659" s="451"/>
      <c r="AG659" s="451"/>
      <c r="AH659" s="452"/>
      <c r="AI659" s="452"/>
      <c r="AJ659" s="452"/>
      <c r="AK659" s="452"/>
      <c r="AL659" s="452"/>
      <c r="AM659" s="452"/>
      <c r="AN659" s="450"/>
      <c r="AO659" s="450"/>
      <c r="AP659" s="451"/>
      <c r="AQ659" s="451"/>
      <c r="AR659" s="450"/>
      <c r="AS659" s="453"/>
      <c r="AT659" s="453"/>
      <c r="AU659" s="454"/>
      <c r="AV659" s="455"/>
      <c r="AW659" s="456"/>
      <c r="AX659" s="456"/>
      <c r="AY659" s="455"/>
      <c r="AZ659" s="456"/>
      <c r="BA659" s="454"/>
      <c r="BB659" s="454"/>
      <c r="BC659" s="454"/>
      <c r="BD659" s="454"/>
      <c r="BE659" s="454"/>
      <c r="BF659" s="454"/>
      <c r="BG659" s="455"/>
      <c r="BH659" s="455"/>
      <c r="BI659" s="455"/>
      <c r="BJ659" s="455"/>
      <c r="BK659" s="455"/>
      <c r="BL659" s="455"/>
      <c r="BM659" s="455"/>
      <c r="BN659" s="455"/>
      <c r="BO659" s="455"/>
    </row>
    <row r="660" spans="1:67" ht="19.5" customHeight="1">
      <c r="A660" s="450"/>
      <c r="B660" s="450"/>
      <c r="C660" s="450"/>
      <c r="D660" s="450"/>
      <c r="E660" s="450"/>
      <c r="F660" s="450"/>
      <c r="G660" s="451"/>
      <c r="H660" s="450"/>
      <c r="I660" s="450"/>
      <c r="J660" s="451"/>
      <c r="K660" s="450"/>
      <c r="L660" s="451"/>
      <c r="M660" s="450"/>
      <c r="N660" s="451"/>
      <c r="O660" s="450"/>
      <c r="P660" s="451"/>
      <c r="Q660" s="452"/>
      <c r="R660" s="452"/>
      <c r="S660" s="452"/>
      <c r="T660" s="452"/>
      <c r="U660" s="450"/>
      <c r="V660" s="450"/>
      <c r="W660" s="451"/>
      <c r="X660" s="452"/>
      <c r="Y660" s="450"/>
      <c r="Z660" s="451"/>
      <c r="AA660" s="451"/>
      <c r="AB660" s="450"/>
      <c r="AC660" s="450"/>
      <c r="AD660" s="450"/>
      <c r="AE660" s="450"/>
      <c r="AF660" s="451"/>
      <c r="AG660" s="451"/>
      <c r="AH660" s="452"/>
      <c r="AI660" s="452"/>
      <c r="AJ660" s="452"/>
      <c r="AK660" s="452"/>
      <c r="AL660" s="452"/>
      <c r="AM660" s="452"/>
      <c r="AN660" s="450"/>
      <c r="AO660" s="450"/>
      <c r="AP660" s="451"/>
      <c r="AQ660" s="451"/>
      <c r="AR660" s="450"/>
      <c r="AS660" s="453"/>
      <c r="AT660" s="453"/>
      <c r="AU660" s="454"/>
      <c r="AV660" s="455"/>
      <c r="AW660" s="456"/>
      <c r="AX660" s="456"/>
      <c r="AY660" s="455"/>
      <c r="AZ660" s="456"/>
      <c r="BA660" s="454"/>
      <c r="BB660" s="454"/>
      <c r="BC660" s="454"/>
      <c r="BD660" s="454"/>
      <c r="BE660" s="454"/>
      <c r="BF660" s="454"/>
      <c r="BG660" s="455"/>
      <c r="BH660" s="455"/>
      <c r="BI660" s="455"/>
      <c r="BJ660" s="455"/>
      <c r="BK660" s="455"/>
      <c r="BL660" s="455"/>
      <c r="BM660" s="455"/>
      <c r="BN660" s="455"/>
      <c r="BO660" s="455"/>
    </row>
    <row r="661" spans="1:67" ht="19.5" customHeight="1">
      <c r="A661" s="450"/>
      <c r="B661" s="450"/>
      <c r="C661" s="450"/>
      <c r="D661" s="450"/>
      <c r="E661" s="450"/>
      <c r="F661" s="450"/>
      <c r="G661" s="451"/>
      <c r="H661" s="450"/>
      <c r="I661" s="450"/>
      <c r="J661" s="451"/>
      <c r="K661" s="450"/>
      <c r="L661" s="451"/>
      <c r="M661" s="450"/>
      <c r="N661" s="451"/>
      <c r="O661" s="450"/>
      <c r="P661" s="451"/>
      <c r="Q661" s="452"/>
      <c r="R661" s="452"/>
      <c r="S661" s="452"/>
      <c r="T661" s="452"/>
      <c r="U661" s="450"/>
      <c r="V661" s="450"/>
      <c r="W661" s="451"/>
      <c r="X661" s="452"/>
      <c r="Y661" s="450"/>
      <c r="Z661" s="451"/>
      <c r="AA661" s="451"/>
      <c r="AB661" s="450"/>
      <c r="AC661" s="450"/>
      <c r="AD661" s="450"/>
      <c r="AE661" s="450"/>
      <c r="AF661" s="451"/>
      <c r="AG661" s="451"/>
      <c r="AH661" s="452"/>
      <c r="AI661" s="452"/>
      <c r="AJ661" s="452"/>
      <c r="AK661" s="452"/>
      <c r="AL661" s="452"/>
      <c r="AM661" s="452"/>
      <c r="AN661" s="450"/>
      <c r="AO661" s="450"/>
      <c r="AP661" s="451"/>
      <c r="AQ661" s="451"/>
      <c r="AR661" s="450"/>
      <c r="AS661" s="453"/>
      <c r="AT661" s="453"/>
      <c r="AU661" s="454"/>
      <c r="AV661" s="455"/>
      <c r="AW661" s="456"/>
      <c r="AX661" s="456"/>
      <c r="AY661" s="455"/>
      <c r="AZ661" s="456"/>
      <c r="BA661" s="454"/>
      <c r="BB661" s="454"/>
      <c r="BC661" s="454"/>
      <c r="BD661" s="454"/>
      <c r="BE661" s="454"/>
      <c r="BF661" s="454"/>
      <c r="BG661" s="455"/>
      <c r="BH661" s="455"/>
      <c r="BI661" s="455"/>
      <c r="BJ661" s="455"/>
      <c r="BK661" s="455"/>
      <c r="BL661" s="455"/>
      <c r="BM661" s="455"/>
      <c r="BN661" s="455"/>
      <c r="BO661" s="455"/>
    </row>
    <row r="662" spans="1:67" ht="19.5" customHeight="1">
      <c r="A662" s="450"/>
      <c r="B662" s="450"/>
      <c r="C662" s="450"/>
      <c r="D662" s="450"/>
      <c r="E662" s="450"/>
      <c r="F662" s="450"/>
      <c r="G662" s="451"/>
      <c r="H662" s="450"/>
      <c r="I662" s="450"/>
      <c r="J662" s="451"/>
      <c r="K662" s="450"/>
      <c r="L662" s="451"/>
      <c r="M662" s="450"/>
      <c r="N662" s="451"/>
      <c r="O662" s="450"/>
      <c r="P662" s="451"/>
      <c r="Q662" s="452"/>
      <c r="R662" s="452"/>
      <c r="S662" s="452"/>
      <c r="T662" s="452"/>
      <c r="U662" s="450"/>
      <c r="V662" s="450"/>
      <c r="W662" s="451"/>
      <c r="X662" s="452"/>
      <c r="Y662" s="450"/>
      <c r="Z662" s="451"/>
      <c r="AA662" s="451"/>
      <c r="AB662" s="450"/>
      <c r="AC662" s="450"/>
      <c r="AD662" s="450"/>
      <c r="AE662" s="450"/>
      <c r="AF662" s="451"/>
      <c r="AG662" s="451"/>
      <c r="AH662" s="452"/>
      <c r="AI662" s="452"/>
      <c r="AJ662" s="452"/>
      <c r="AK662" s="452"/>
      <c r="AL662" s="452"/>
      <c r="AM662" s="452"/>
      <c r="AN662" s="450"/>
      <c r="AO662" s="450"/>
      <c r="AP662" s="451"/>
      <c r="AQ662" s="451"/>
      <c r="AR662" s="450"/>
      <c r="AS662" s="453"/>
      <c r="AT662" s="453"/>
      <c r="AU662" s="454"/>
      <c r="AV662" s="455"/>
      <c r="AW662" s="456"/>
      <c r="AX662" s="456"/>
      <c r="AY662" s="455"/>
      <c r="AZ662" s="456"/>
      <c r="BA662" s="454"/>
      <c r="BB662" s="454"/>
      <c r="BC662" s="454"/>
      <c r="BD662" s="454"/>
      <c r="BE662" s="454"/>
      <c r="BF662" s="454"/>
      <c r="BG662" s="455"/>
      <c r="BH662" s="455"/>
      <c r="BI662" s="455"/>
      <c r="BJ662" s="455"/>
      <c r="BK662" s="455"/>
      <c r="BL662" s="455"/>
      <c r="BM662" s="455"/>
      <c r="BN662" s="455"/>
      <c r="BO662" s="455"/>
    </row>
    <row r="663" spans="1:67" ht="19.5" customHeight="1">
      <c r="A663" s="450"/>
      <c r="B663" s="450"/>
      <c r="C663" s="450"/>
      <c r="D663" s="450"/>
      <c r="E663" s="450"/>
      <c r="F663" s="450"/>
      <c r="G663" s="451"/>
      <c r="H663" s="450"/>
      <c r="I663" s="450"/>
      <c r="J663" s="451"/>
      <c r="K663" s="450"/>
      <c r="L663" s="451"/>
      <c r="M663" s="450"/>
      <c r="N663" s="451"/>
      <c r="O663" s="450"/>
      <c r="P663" s="451"/>
      <c r="Q663" s="452"/>
      <c r="R663" s="452"/>
      <c r="S663" s="452"/>
      <c r="T663" s="452"/>
      <c r="U663" s="450"/>
      <c r="V663" s="450"/>
      <c r="W663" s="451"/>
      <c r="X663" s="452"/>
      <c r="Y663" s="450"/>
      <c r="Z663" s="451"/>
      <c r="AA663" s="451"/>
      <c r="AB663" s="450"/>
      <c r="AC663" s="450"/>
      <c r="AD663" s="450"/>
      <c r="AE663" s="450"/>
      <c r="AF663" s="451"/>
      <c r="AG663" s="451"/>
      <c r="AH663" s="452"/>
      <c r="AI663" s="452"/>
      <c r="AJ663" s="452"/>
      <c r="AK663" s="452"/>
      <c r="AL663" s="452"/>
      <c r="AM663" s="452"/>
      <c r="AN663" s="450"/>
      <c r="AO663" s="450"/>
      <c r="AP663" s="451"/>
      <c r="AQ663" s="451"/>
      <c r="AR663" s="450"/>
      <c r="AS663" s="453"/>
      <c r="AT663" s="453"/>
      <c r="AU663" s="454"/>
      <c r="AV663" s="455"/>
      <c r="AW663" s="456"/>
      <c r="AX663" s="456"/>
      <c r="AY663" s="455"/>
      <c r="AZ663" s="456"/>
      <c r="BA663" s="454"/>
      <c r="BB663" s="454"/>
      <c r="BC663" s="454"/>
      <c r="BD663" s="454"/>
      <c r="BE663" s="454"/>
      <c r="BF663" s="454"/>
      <c r="BG663" s="455"/>
      <c r="BH663" s="455"/>
      <c r="BI663" s="455"/>
      <c r="BJ663" s="455"/>
      <c r="BK663" s="455"/>
      <c r="BL663" s="455"/>
      <c r="BM663" s="455"/>
      <c r="BN663" s="455"/>
      <c r="BO663" s="455"/>
    </row>
    <row r="664" spans="1:67" ht="19.5" customHeight="1">
      <c r="A664" s="450"/>
      <c r="B664" s="450"/>
      <c r="C664" s="450"/>
      <c r="D664" s="450"/>
      <c r="E664" s="450"/>
      <c r="F664" s="450"/>
      <c r="G664" s="451"/>
      <c r="H664" s="450"/>
      <c r="I664" s="450"/>
      <c r="J664" s="451"/>
      <c r="K664" s="450"/>
      <c r="L664" s="451"/>
      <c r="M664" s="450"/>
      <c r="N664" s="451"/>
      <c r="O664" s="450"/>
      <c r="P664" s="451"/>
      <c r="Q664" s="452"/>
      <c r="R664" s="452"/>
      <c r="S664" s="452"/>
      <c r="T664" s="452"/>
      <c r="U664" s="450"/>
      <c r="V664" s="450"/>
      <c r="W664" s="451"/>
      <c r="X664" s="452"/>
      <c r="Y664" s="450"/>
      <c r="Z664" s="451"/>
      <c r="AA664" s="451"/>
      <c r="AB664" s="450"/>
      <c r="AC664" s="450"/>
      <c r="AD664" s="450"/>
      <c r="AE664" s="450"/>
      <c r="AF664" s="451"/>
      <c r="AG664" s="451"/>
      <c r="AH664" s="452"/>
      <c r="AI664" s="452"/>
      <c r="AJ664" s="452"/>
      <c r="AK664" s="452"/>
      <c r="AL664" s="452"/>
      <c r="AM664" s="452"/>
      <c r="AN664" s="450"/>
      <c r="AO664" s="450"/>
      <c r="AP664" s="451"/>
      <c r="AQ664" s="451"/>
      <c r="AR664" s="450"/>
      <c r="AS664" s="453"/>
      <c r="AT664" s="453"/>
      <c r="AU664" s="454"/>
      <c r="AV664" s="455"/>
      <c r="AW664" s="456"/>
      <c r="AX664" s="456"/>
      <c r="AY664" s="455"/>
      <c r="AZ664" s="456"/>
      <c r="BA664" s="454"/>
      <c r="BB664" s="454"/>
      <c r="BC664" s="454"/>
      <c r="BD664" s="454"/>
      <c r="BE664" s="454"/>
      <c r="BF664" s="454"/>
      <c r="BG664" s="455"/>
      <c r="BH664" s="455"/>
      <c r="BI664" s="455"/>
      <c r="BJ664" s="455"/>
      <c r="BK664" s="455"/>
      <c r="BL664" s="455"/>
      <c r="BM664" s="455"/>
      <c r="BN664" s="455"/>
      <c r="BO664" s="455"/>
    </row>
    <row r="665" spans="1:67" ht="19.5" customHeight="1">
      <c r="A665" s="450"/>
      <c r="B665" s="450"/>
      <c r="C665" s="450"/>
      <c r="D665" s="450"/>
      <c r="E665" s="450"/>
      <c r="F665" s="450"/>
      <c r="G665" s="451"/>
      <c r="H665" s="450"/>
      <c r="I665" s="450"/>
      <c r="J665" s="451"/>
      <c r="K665" s="450"/>
      <c r="L665" s="451"/>
      <c r="M665" s="450"/>
      <c r="N665" s="451"/>
      <c r="O665" s="450"/>
      <c r="P665" s="451"/>
      <c r="Q665" s="452"/>
      <c r="R665" s="452"/>
      <c r="S665" s="452"/>
      <c r="T665" s="452"/>
      <c r="U665" s="450"/>
      <c r="V665" s="450"/>
      <c r="W665" s="451"/>
      <c r="X665" s="452"/>
      <c r="Y665" s="450"/>
      <c r="Z665" s="451"/>
      <c r="AA665" s="451"/>
      <c r="AB665" s="450"/>
      <c r="AC665" s="450"/>
      <c r="AD665" s="450"/>
      <c r="AE665" s="450"/>
      <c r="AF665" s="451"/>
      <c r="AG665" s="451"/>
      <c r="AH665" s="452"/>
      <c r="AI665" s="452"/>
      <c r="AJ665" s="452"/>
      <c r="AK665" s="452"/>
      <c r="AL665" s="452"/>
      <c r="AM665" s="452"/>
      <c r="AN665" s="450"/>
      <c r="AO665" s="450"/>
      <c r="AP665" s="451"/>
      <c r="AQ665" s="451"/>
      <c r="AR665" s="450"/>
      <c r="AS665" s="453"/>
      <c r="AT665" s="453"/>
      <c r="AU665" s="454"/>
      <c r="AV665" s="455"/>
      <c r="AW665" s="456"/>
      <c r="AX665" s="456"/>
      <c r="AY665" s="455"/>
      <c r="AZ665" s="456"/>
      <c r="BA665" s="454"/>
      <c r="BB665" s="454"/>
      <c r="BC665" s="454"/>
      <c r="BD665" s="454"/>
      <c r="BE665" s="454"/>
      <c r="BF665" s="454"/>
      <c r="BG665" s="455"/>
      <c r="BH665" s="455"/>
      <c r="BI665" s="455"/>
      <c r="BJ665" s="455"/>
      <c r="BK665" s="455"/>
      <c r="BL665" s="455"/>
      <c r="BM665" s="455"/>
      <c r="BN665" s="455"/>
      <c r="BO665" s="455"/>
    </row>
    <row r="666" spans="1:67" ht="19.5" customHeight="1">
      <c r="A666" s="450"/>
      <c r="B666" s="450"/>
      <c r="C666" s="450"/>
      <c r="D666" s="450"/>
      <c r="E666" s="450"/>
      <c r="F666" s="450"/>
      <c r="G666" s="451"/>
      <c r="H666" s="450"/>
      <c r="I666" s="450"/>
      <c r="J666" s="451"/>
      <c r="K666" s="450"/>
      <c r="L666" s="451"/>
      <c r="M666" s="450"/>
      <c r="N666" s="451"/>
      <c r="O666" s="450"/>
      <c r="P666" s="451"/>
      <c r="Q666" s="452"/>
      <c r="R666" s="452"/>
      <c r="S666" s="452"/>
      <c r="T666" s="452"/>
      <c r="U666" s="450"/>
      <c r="V666" s="450"/>
      <c r="W666" s="451"/>
      <c r="X666" s="452"/>
      <c r="Y666" s="450"/>
      <c r="Z666" s="451"/>
      <c r="AA666" s="451"/>
      <c r="AB666" s="450"/>
      <c r="AC666" s="450"/>
      <c r="AD666" s="450"/>
      <c r="AE666" s="450"/>
      <c r="AF666" s="451"/>
      <c r="AG666" s="451"/>
      <c r="AH666" s="452"/>
      <c r="AI666" s="452"/>
      <c r="AJ666" s="452"/>
      <c r="AK666" s="452"/>
      <c r="AL666" s="452"/>
      <c r="AM666" s="452"/>
      <c r="AN666" s="450"/>
      <c r="AO666" s="450"/>
      <c r="AP666" s="451"/>
      <c r="AQ666" s="451"/>
      <c r="AR666" s="450"/>
      <c r="AS666" s="453"/>
      <c r="AT666" s="453"/>
      <c r="AU666" s="454"/>
      <c r="AV666" s="455"/>
      <c r="AW666" s="456"/>
      <c r="AX666" s="456"/>
      <c r="AY666" s="455"/>
      <c r="AZ666" s="456"/>
      <c r="BA666" s="454"/>
      <c r="BB666" s="454"/>
      <c r="BC666" s="454"/>
      <c r="BD666" s="454"/>
      <c r="BE666" s="454"/>
      <c r="BF666" s="454"/>
      <c r="BG666" s="455"/>
      <c r="BH666" s="455"/>
      <c r="BI666" s="455"/>
      <c r="BJ666" s="455"/>
      <c r="BK666" s="455"/>
      <c r="BL666" s="455"/>
      <c r="BM666" s="455"/>
      <c r="BN666" s="455"/>
      <c r="BO666" s="455"/>
    </row>
    <row r="667" spans="1:67" ht="19.5" customHeight="1">
      <c r="A667" s="450"/>
      <c r="B667" s="450"/>
      <c r="C667" s="450"/>
      <c r="D667" s="450"/>
      <c r="E667" s="450"/>
      <c r="F667" s="450"/>
      <c r="G667" s="451"/>
      <c r="H667" s="450"/>
      <c r="I667" s="450"/>
      <c r="J667" s="451"/>
      <c r="K667" s="450"/>
      <c r="L667" s="451"/>
      <c r="M667" s="450"/>
      <c r="N667" s="451"/>
      <c r="O667" s="450"/>
      <c r="P667" s="451"/>
      <c r="Q667" s="452"/>
      <c r="R667" s="452"/>
      <c r="S667" s="452"/>
      <c r="T667" s="452"/>
      <c r="U667" s="450"/>
      <c r="V667" s="450"/>
      <c r="W667" s="451"/>
      <c r="X667" s="452"/>
      <c r="Y667" s="450"/>
      <c r="Z667" s="451"/>
      <c r="AA667" s="451"/>
      <c r="AB667" s="450"/>
      <c r="AC667" s="450"/>
      <c r="AD667" s="450"/>
      <c r="AE667" s="450"/>
      <c r="AF667" s="451"/>
      <c r="AG667" s="451"/>
      <c r="AH667" s="452"/>
      <c r="AI667" s="452"/>
      <c r="AJ667" s="452"/>
      <c r="AK667" s="452"/>
      <c r="AL667" s="452"/>
      <c r="AM667" s="452"/>
      <c r="AN667" s="450"/>
      <c r="AO667" s="450"/>
      <c r="AP667" s="451"/>
      <c r="AQ667" s="451"/>
      <c r="AR667" s="450"/>
      <c r="AS667" s="453"/>
      <c r="AT667" s="453"/>
      <c r="AU667" s="454"/>
      <c r="AV667" s="455"/>
      <c r="AW667" s="456"/>
      <c r="AX667" s="456"/>
      <c r="AY667" s="455"/>
      <c r="AZ667" s="456"/>
      <c r="BA667" s="454"/>
      <c r="BB667" s="454"/>
      <c r="BC667" s="454"/>
      <c r="BD667" s="454"/>
      <c r="BE667" s="454"/>
      <c r="BF667" s="454"/>
      <c r="BG667" s="455"/>
      <c r="BH667" s="455"/>
      <c r="BI667" s="455"/>
      <c r="BJ667" s="455"/>
      <c r="BK667" s="455"/>
      <c r="BL667" s="455"/>
      <c r="BM667" s="455"/>
      <c r="BN667" s="455"/>
      <c r="BO667" s="455"/>
    </row>
    <row r="668" spans="1:67" ht="19.5" customHeight="1">
      <c r="A668" s="450"/>
      <c r="B668" s="450"/>
      <c r="C668" s="450"/>
      <c r="D668" s="450"/>
      <c r="E668" s="450"/>
      <c r="F668" s="450"/>
      <c r="G668" s="451"/>
      <c r="H668" s="450"/>
      <c r="I668" s="450"/>
      <c r="J668" s="451"/>
      <c r="K668" s="450"/>
      <c r="L668" s="451"/>
      <c r="M668" s="450"/>
      <c r="N668" s="451"/>
      <c r="O668" s="450"/>
      <c r="P668" s="451"/>
      <c r="Q668" s="452"/>
      <c r="R668" s="452"/>
      <c r="S668" s="452"/>
      <c r="T668" s="452"/>
      <c r="U668" s="450"/>
      <c r="V668" s="450"/>
      <c r="W668" s="451"/>
      <c r="X668" s="452"/>
      <c r="Y668" s="450"/>
      <c r="Z668" s="451"/>
      <c r="AA668" s="451"/>
      <c r="AB668" s="450"/>
      <c r="AC668" s="450"/>
      <c r="AD668" s="450"/>
      <c r="AE668" s="450"/>
      <c r="AF668" s="451"/>
      <c r="AG668" s="451"/>
      <c r="AH668" s="452"/>
      <c r="AI668" s="452"/>
      <c r="AJ668" s="452"/>
      <c r="AK668" s="452"/>
      <c r="AL668" s="452"/>
      <c r="AM668" s="452"/>
      <c r="AN668" s="450"/>
      <c r="AO668" s="450"/>
      <c r="AP668" s="451"/>
      <c r="AQ668" s="451"/>
      <c r="AR668" s="450"/>
      <c r="AS668" s="453"/>
      <c r="AT668" s="453"/>
      <c r="AU668" s="454"/>
      <c r="AV668" s="455"/>
      <c r="AW668" s="456"/>
      <c r="AX668" s="456"/>
      <c r="AY668" s="455"/>
      <c r="AZ668" s="456"/>
      <c r="BA668" s="454"/>
      <c r="BB668" s="454"/>
      <c r="BC668" s="454"/>
      <c r="BD668" s="454"/>
      <c r="BE668" s="454"/>
      <c r="BF668" s="454"/>
      <c r="BG668" s="455"/>
      <c r="BH668" s="455"/>
      <c r="BI668" s="455"/>
      <c r="BJ668" s="455"/>
      <c r="BK668" s="455"/>
      <c r="BL668" s="455"/>
      <c r="BM668" s="455"/>
      <c r="BN668" s="455"/>
      <c r="BO668" s="455"/>
    </row>
    <row r="669" spans="1:67" ht="19.5" customHeight="1">
      <c r="A669" s="450"/>
      <c r="B669" s="450"/>
      <c r="C669" s="450"/>
      <c r="D669" s="450"/>
      <c r="E669" s="450"/>
      <c r="F669" s="450"/>
      <c r="G669" s="451"/>
      <c r="H669" s="450"/>
      <c r="I669" s="450"/>
      <c r="J669" s="451"/>
      <c r="K669" s="450"/>
      <c r="L669" s="451"/>
      <c r="M669" s="450"/>
      <c r="N669" s="451"/>
      <c r="O669" s="450"/>
      <c r="P669" s="451"/>
      <c r="Q669" s="452"/>
      <c r="R669" s="452"/>
      <c r="S669" s="452"/>
      <c r="T669" s="452"/>
      <c r="U669" s="450"/>
      <c r="V669" s="450"/>
      <c r="W669" s="451"/>
      <c r="X669" s="452"/>
      <c r="Y669" s="450"/>
      <c r="Z669" s="451"/>
      <c r="AA669" s="451"/>
      <c r="AB669" s="450"/>
      <c r="AC669" s="450"/>
      <c r="AD669" s="450"/>
      <c r="AE669" s="450"/>
      <c r="AF669" s="451"/>
      <c r="AG669" s="451"/>
      <c r="AH669" s="452"/>
      <c r="AI669" s="452"/>
      <c r="AJ669" s="452"/>
      <c r="AK669" s="452"/>
      <c r="AL669" s="452"/>
      <c r="AM669" s="452"/>
      <c r="AN669" s="450"/>
      <c r="AO669" s="450"/>
      <c r="AP669" s="451"/>
      <c r="AQ669" s="451"/>
      <c r="AR669" s="450"/>
      <c r="AS669" s="453"/>
      <c r="AT669" s="453"/>
      <c r="AU669" s="454"/>
      <c r="AV669" s="455"/>
      <c r="AW669" s="456"/>
      <c r="AX669" s="456"/>
      <c r="AY669" s="455"/>
      <c r="AZ669" s="456"/>
      <c r="BA669" s="454"/>
      <c r="BB669" s="454"/>
      <c r="BC669" s="454"/>
      <c r="BD669" s="454"/>
      <c r="BE669" s="454"/>
      <c r="BF669" s="454"/>
      <c r="BG669" s="455"/>
      <c r="BH669" s="455"/>
      <c r="BI669" s="455"/>
      <c r="BJ669" s="455"/>
      <c r="BK669" s="455"/>
      <c r="BL669" s="455"/>
      <c r="BM669" s="455"/>
      <c r="BN669" s="455"/>
      <c r="BO669" s="455"/>
    </row>
    <row r="670" spans="1:67" ht="19.5" customHeight="1">
      <c r="A670" s="450"/>
      <c r="B670" s="450"/>
      <c r="C670" s="450"/>
      <c r="D670" s="450"/>
      <c r="E670" s="450"/>
      <c r="F670" s="450"/>
      <c r="G670" s="451"/>
      <c r="H670" s="450"/>
      <c r="I670" s="450"/>
      <c r="J670" s="451"/>
      <c r="K670" s="450"/>
      <c r="L670" s="451"/>
      <c r="M670" s="450"/>
      <c r="N670" s="451"/>
      <c r="O670" s="450"/>
      <c r="P670" s="451"/>
      <c r="Q670" s="452"/>
      <c r="R670" s="452"/>
      <c r="S670" s="452"/>
      <c r="T670" s="452"/>
      <c r="U670" s="450"/>
      <c r="V670" s="450"/>
      <c r="W670" s="451"/>
      <c r="X670" s="452"/>
      <c r="Y670" s="450"/>
      <c r="Z670" s="451"/>
      <c r="AA670" s="451"/>
      <c r="AB670" s="450"/>
      <c r="AC670" s="450"/>
      <c r="AD670" s="450"/>
      <c r="AE670" s="450"/>
      <c r="AF670" s="451"/>
      <c r="AG670" s="451"/>
      <c r="AH670" s="452"/>
      <c r="AI670" s="452"/>
      <c r="AJ670" s="452"/>
      <c r="AK670" s="452"/>
      <c r="AL670" s="452"/>
      <c r="AM670" s="452"/>
      <c r="AN670" s="450"/>
      <c r="AO670" s="450"/>
      <c r="AP670" s="451"/>
      <c r="AQ670" s="451"/>
      <c r="AR670" s="450"/>
      <c r="AS670" s="453"/>
      <c r="AT670" s="453"/>
      <c r="AU670" s="454"/>
      <c r="AV670" s="455"/>
      <c r="AW670" s="456"/>
      <c r="AX670" s="456"/>
      <c r="AY670" s="455"/>
      <c r="AZ670" s="456"/>
      <c r="BA670" s="454"/>
      <c r="BB670" s="454"/>
      <c r="BC670" s="454"/>
      <c r="BD670" s="454"/>
      <c r="BE670" s="454"/>
      <c r="BF670" s="454"/>
      <c r="BG670" s="455"/>
      <c r="BH670" s="455"/>
      <c r="BI670" s="455"/>
      <c r="BJ670" s="455"/>
      <c r="BK670" s="455"/>
      <c r="BL670" s="455"/>
      <c r="BM670" s="455"/>
      <c r="BN670" s="455"/>
      <c r="BO670" s="455"/>
    </row>
    <row r="671" spans="1:67" ht="19.5" customHeight="1">
      <c r="A671" s="450"/>
      <c r="B671" s="450"/>
      <c r="C671" s="450"/>
      <c r="D671" s="450"/>
      <c r="E671" s="450"/>
      <c r="F671" s="450"/>
      <c r="G671" s="451"/>
      <c r="H671" s="450"/>
      <c r="I671" s="450"/>
      <c r="J671" s="451"/>
      <c r="K671" s="450"/>
      <c r="L671" s="451"/>
      <c r="M671" s="450"/>
      <c r="N671" s="451"/>
      <c r="O671" s="450"/>
      <c r="P671" s="451"/>
      <c r="Q671" s="452"/>
      <c r="R671" s="452"/>
      <c r="S671" s="452"/>
      <c r="T671" s="452"/>
      <c r="U671" s="450"/>
      <c r="V671" s="450"/>
      <c r="W671" s="451"/>
      <c r="X671" s="452"/>
      <c r="Y671" s="450"/>
      <c r="Z671" s="451"/>
      <c r="AA671" s="451"/>
      <c r="AB671" s="450"/>
      <c r="AC671" s="450"/>
      <c r="AD671" s="450"/>
      <c r="AE671" s="450"/>
      <c r="AF671" s="451"/>
      <c r="AG671" s="451"/>
      <c r="AH671" s="452"/>
      <c r="AI671" s="452"/>
      <c r="AJ671" s="452"/>
      <c r="AK671" s="452"/>
      <c r="AL671" s="452"/>
      <c r="AM671" s="452"/>
      <c r="AN671" s="450"/>
      <c r="AO671" s="450"/>
      <c r="AP671" s="451"/>
      <c r="AQ671" s="451"/>
      <c r="AR671" s="450"/>
      <c r="AS671" s="453"/>
      <c r="AT671" s="453"/>
      <c r="AU671" s="454"/>
      <c r="AV671" s="455"/>
      <c r="AW671" s="456"/>
      <c r="AX671" s="456"/>
      <c r="AY671" s="455"/>
      <c r="AZ671" s="456"/>
      <c r="BA671" s="454"/>
      <c r="BB671" s="454"/>
      <c r="BC671" s="454"/>
      <c r="BD671" s="454"/>
      <c r="BE671" s="454"/>
      <c r="BF671" s="454"/>
      <c r="BG671" s="455"/>
      <c r="BH671" s="455"/>
      <c r="BI671" s="455"/>
      <c r="BJ671" s="455"/>
      <c r="BK671" s="455"/>
      <c r="BL671" s="455"/>
      <c r="BM671" s="455"/>
      <c r="BN671" s="455"/>
      <c r="BO671" s="455"/>
    </row>
    <row r="672" spans="1:67" ht="19.5" customHeight="1">
      <c r="A672" s="450"/>
      <c r="B672" s="450"/>
      <c r="C672" s="450"/>
      <c r="D672" s="450"/>
      <c r="E672" s="450"/>
      <c r="F672" s="450"/>
      <c r="G672" s="451"/>
      <c r="H672" s="450"/>
      <c r="I672" s="450"/>
      <c r="J672" s="451"/>
      <c r="K672" s="450"/>
      <c r="L672" s="451"/>
      <c r="M672" s="450"/>
      <c r="N672" s="451"/>
      <c r="O672" s="450"/>
      <c r="P672" s="451"/>
      <c r="Q672" s="452"/>
      <c r="R672" s="452"/>
      <c r="S672" s="452"/>
      <c r="T672" s="452"/>
      <c r="U672" s="450"/>
      <c r="V672" s="450"/>
      <c r="W672" s="451"/>
      <c r="X672" s="452"/>
      <c r="Y672" s="450"/>
      <c r="Z672" s="451"/>
      <c r="AA672" s="451"/>
      <c r="AB672" s="450"/>
      <c r="AC672" s="450"/>
      <c r="AD672" s="450"/>
      <c r="AE672" s="450"/>
      <c r="AF672" s="451"/>
      <c r="AG672" s="451"/>
      <c r="AH672" s="452"/>
      <c r="AI672" s="452"/>
      <c r="AJ672" s="452"/>
      <c r="AK672" s="452"/>
      <c r="AL672" s="452"/>
      <c r="AM672" s="452"/>
      <c r="AN672" s="450"/>
      <c r="AO672" s="450"/>
      <c r="AP672" s="451"/>
      <c r="AQ672" s="451"/>
      <c r="AR672" s="450"/>
      <c r="AS672" s="453"/>
      <c r="AT672" s="453"/>
      <c r="AU672" s="454"/>
      <c r="AV672" s="455"/>
      <c r="AW672" s="456"/>
      <c r="AX672" s="456"/>
      <c r="AY672" s="455"/>
      <c r="AZ672" s="456"/>
      <c r="BA672" s="454"/>
      <c r="BB672" s="454"/>
      <c r="BC672" s="454"/>
      <c r="BD672" s="454"/>
      <c r="BE672" s="454"/>
      <c r="BF672" s="454"/>
      <c r="BG672" s="455"/>
      <c r="BH672" s="455"/>
      <c r="BI672" s="455"/>
      <c r="BJ672" s="455"/>
      <c r="BK672" s="455"/>
      <c r="BL672" s="455"/>
      <c r="BM672" s="455"/>
      <c r="BN672" s="455"/>
      <c r="BO672" s="455"/>
    </row>
    <row r="673" spans="1:67" ht="19.5" customHeight="1">
      <c r="A673" s="450"/>
      <c r="B673" s="450"/>
      <c r="C673" s="450"/>
      <c r="D673" s="450"/>
      <c r="E673" s="450"/>
      <c r="F673" s="450"/>
      <c r="G673" s="451"/>
      <c r="H673" s="450"/>
      <c r="I673" s="450"/>
      <c r="J673" s="451"/>
      <c r="K673" s="450"/>
      <c r="L673" s="451"/>
      <c r="M673" s="450"/>
      <c r="N673" s="451"/>
      <c r="O673" s="450"/>
      <c r="P673" s="451"/>
      <c r="Q673" s="452"/>
      <c r="R673" s="452"/>
      <c r="S673" s="452"/>
      <c r="T673" s="452"/>
      <c r="U673" s="450"/>
      <c r="V673" s="450"/>
      <c r="W673" s="451"/>
      <c r="X673" s="452"/>
      <c r="Y673" s="450"/>
      <c r="Z673" s="451"/>
      <c r="AA673" s="451"/>
      <c r="AB673" s="450"/>
      <c r="AC673" s="450"/>
      <c r="AD673" s="450"/>
      <c r="AE673" s="450"/>
      <c r="AF673" s="451"/>
      <c r="AG673" s="451"/>
      <c r="AH673" s="452"/>
      <c r="AI673" s="452"/>
      <c r="AJ673" s="452"/>
      <c r="AK673" s="452"/>
      <c r="AL673" s="452"/>
      <c r="AM673" s="452"/>
      <c r="AN673" s="450"/>
      <c r="AO673" s="450"/>
      <c r="AP673" s="451"/>
      <c r="AQ673" s="451"/>
      <c r="AR673" s="450"/>
      <c r="AS673" s="453"/>
      <c r="AT673" s="453"/>
      <c r="AU673" s="454"/>
      <c r="AV673" s="455"/>
      <c r="AW673" s="456"/>
      <c r="AX673" s="456"/>
      <c r="AY673" s="455"/>
      <c r="AZ673" s="456"/>
      <c r="BA673" s="454"/>
      <c r="BB673" s="454"/>
      <c r="BC673" s="454"/>
      <c r="BD673" s="454"/>
      <c r="BE673" s="454"/>
      <c r="BF673" s="454"/>
      <c r="BG673" s="455"/>
      <c r="BH673" s="455"/>
      <c r="BI673" s="455"/>
      <c r="BJ673" s="455"/>
      <c r="BK673" s="455"/>
      <c r="BL673" s="455"/>
      <c r="BM673" s="455"/>
      <c r="BN673" s="455"/>
      <c r="BO673" s="455"/>
    </row>
    <row r="674" spans="1:67" ht="19.5" customHeight="1">
      <c r="A674" s="450"/>
      <c r="B674" s="450"/>
      <c r="C674" s="450"/>
      <c r="D674" s="450"/>
      <c r="E674" s="450"/>
      <c r="F674" s="450"/>
      <c r="G674" s="451"/>
      <c r="H674" s="450"/>
      <c r="I674" s="450"/>
      <c r="J674" s="451"/>
      <c r="K674" s="450"/>
      <c r="L674" s="451"/>
      <c r="M674" s="450"/>
      <c r="N674" s="451"/>
      <c r="O674" s="450"/>
      <c r="P674" s="451"/>
      <c r="Q674" s="452"/>
      <c r="R674" s="452"/>
      <c r="S674" s="452"/>
      <c r="T674" s="452"/>
      <c r="U674" s="450"/>
      <c r="V674" s="450"/>
      <c r="W674" s="451"/>
      <c r="X674" s="452"/>
      <c r="Y674" s="450"/>
      <c r="Z674" s="451"/>
      <c r="AA674" s="451"/>
      <c r="AB674" s="450"/>
      <c r="AC674" s="450"/>
      <c r="AD674" s="450"/>
      <c r="AE674" s="450"/>
      <c r="AF674" s="451"/>
      <c r="AG674" s="451"/>
      <c r="AH674" s="452"/>
      <c r="AI674" s="452"/>
      <c r="AJ674" s="452"/>
      <c r="AK674" s="452"/>
      <c r="AL674" s="452"/>
      <c r="AM674" s="452"/>
      <c r="AN674" s="450"/>
      <c r="AO674" s="450"/>
      <c r="AP674" s="451"/>
      <c r="AQ674" s="451"/>
      <c r="AR674" s="450"/>
      <c r="AS674" s="453"/>
      <c r="AT674" s="453"/>
      <c r="AU674" s="454"/>
      <c r="AV674" s="455"/>
      <c r="AW674" s="456"/>
      <c r="AX674" s="456"/>
      <c r="AY674" s="455"/>
      <c r="AZ674" s="456"/>
      <c r="BA674" s="454"/>
      <c r="BB674" s="454"/>
      <c r="BC674" s="454"/>
      <c r="BD674" s="454"/>
      <c r="BE674" s="454"/>
      <c r="BF674" s="454"/>
      <c r="BG674" s="455"/>
      <c r="BH674" s="455"/>
      <c r="BI674" s="455"/>
      <c r="BJ674" s="455"/>
      <c r="BK674" s="455"/>
      <c r="BL674" s="455"/>
      <c r="BM674" s="455"/>
      <c r="BN674" s="455"/>
      <c r="BO674" s="455"/>
    </row>
    <row r="675" spans="1:67" ht="19.5" customHeight="1">
      <c r="A675" s="450"/>
      <c r="B675" s="450"/>
      <c r="C675" s="450"/>
      <c r="D675" s="450"/>
      <c r="E675" s="450"/>
      <c r="F675" s="450"/>
      <c r="G675" s="451"/>
      <c r="H675" s="450"/>
      <c r="I675" s="450"/>
      <c r="J675" s="451"/>
      <c r="K675" s="450"/>
      <c r="L675" s="451"/>
      <c r="M675" s="450"/>
      <c r="N675" s="451"/>
      <c r="O675" s="450"/>
      <c r="P675" s="451"/>
      <c r="Q675" s="452"/>
      <c r="R675" s="452"/>
      <c r="S675" s="452"/>
      <c r="T675" s="452"/>
      <c r="U675" s="450"/>
      <c r="V675" s="450"/>
      <c r="W675" s="451"/>
      <c r="X675" s="452"/>
      <c r="Y675" s="450"/>
      <c r="Z675" s="451"/>
      <c r="AA675" s="451"/>
      <c r="AB675" s="450"/>
      <c r="AC675" s="450"/>
      <c r="AD675" s="450"/>
      <c r="AE675" s="450"/>
      <c r="AF675" s="451"/>
      <c r="AG675" s="451"/>
      <c r="AH675" s="452"/>
      <c r="AI675" s="452"/>
      <c r="AJ675" s="452"/>
      <c r="AK675" s="452"/>
      <c r="AL675" s="452"/>
      <c r="AM675" s="452"/>
      <c r="AN675" s="450"/>
      <c r="AO675" s="450"/>
      <c r="AP675" s="451"/>
      <c r="AQ675" s="451"/>
      <c r="AR675" s="450"/>
      <c r="AS675" s="453"/>
      <c r="AT675" s="453"/>
      <c r="AU675" s="454"/>
      <c r="AV675" s="455"/>
      <c r="AW675" s="456"/>
      <c r="AX675" s="456"/>
      <c r="AY675" s="455"/>
      <c r="AZ675" s="456"/>
      <c r="BA675" s="454"/>
      <c r="BB675" s="454"/>
      <c r="BC675" s="454"/>
      <c r="BD675" s="454"/>
      <c r="BE675" s="454"/>
      <c r="BF675" s="454"/>
      <c r="BG675" s="455"/>
      <c r="BH675" s="455"/>
      <c r="BI675" s="455"/>
      <c r="BJ675" s="455"/>
      <c r="BK675" s="455"/>
      <c r="BL675" s="455"/>
      <c r="BM675" s="455"/>
      <c r="BN675" s="455"/>
      <c r="BO675" s="455"/>
    </row>
    <row r="676" spans="1:67" ht="19.5" customHeight="1">
      <c r="A676" s="450"/>
      <c r="B676" s="450"/>
      <c r="C676" s="450"/>
      <c r="D676" s="450"/>
      <c r="E676" s="450"/>
      <c r="F676" s="450"/>
      <c r="G676" s="451"/>
      <c r="H676" s="450"/>
      <c r="I676" s="450"/>
      <c r="J676" s="451"/>
      <c r="K676" s="450"/>
      <c r="L676" s="451"/>
      <c r="M676" s="450"/>
      <c r="N676" s="451"/>
      <c r="O676" s="450"/>
      <c r="P676" s="451"/>
      <c r="Q676" s="452"/>
      <c r="R676" s="452"/>
      <c r="S676" s="452"/>
      <c r="T676" s="452"/>
      <c r="U676" s="450"/>
      <c r="V676" s="450"/>
      <c r="W676" s="451"/>
      <c r="X676" s="452"/>
      <c r="Y676" s="450"/>
      <c r="Z676" s="451"/>
      <c r="AA676" s="451"/>
      <c r="AB676" s="450"/>
      <c r="AC676" s="450"/>
      <c r="AD676" s="450"/>
      <c r="AE676" s="450"/>
      <c r="AF676" s="451"/>
      <c r="AG676" s="451"/>
      <c r="AH676" s="452"/>
      <c r="AI676" s="452"/>
      <c r="AJ676" s="452"/>
      <c r="AK676" s="452"/>
      <c r="AL676" s="452"/>
      <c r="AM676" s="452"/>
      <c r="AN676" s="450"/>
      <c r="AO676" s="450"/>
      <c r="AP676" s="451"/>
      <c r="AQ676" s="451"/>
      <c r="AR676" s="450"/>
      <c r="AS676" s="453"/>
      <c r="AT676" s="453"/>
      <c r="AU676" s="454"/>
      <c r="AV676" s="455"/>
      <c r="AW676" s="456"/>
      <c r="AX676" s="456"/>
      <c r="AY676" s="455"/>
      <c r="AZ676" s="456"/>
      <c r="BA676" s="454"/>
      <c r="BB676" s="454"/>
      <c r="BC676" s="454"/>
      <c r="BD676" s="454"/>
      <c r="BE676" s="454"/>
      <c r="BF676" s="454"/>
      <c r="BG676" s="455"/>
      <c r="BH676" s="455"/>
      <c r="BI676" s="455"/>
      <c r="BJ676" s="455"/>
      <c r="BK676" s="455"/>
      <c r="BL676" s="455"/>
      <c r="BM676" s="455"/>
      <c r="BN676" s="455"/>
      <c r="BO676" s="455"/>
    </row>
    <row r="677" spans="1:67" ht="19.5" customHeight="1">
      <c r="A677" s="450"/>
      <c r="B677" s="450"/>
      <c r="C677" s="450"/>
      <c r="D677" s="450"/>
      <c r="E677" s="450"/>
      <c r="F677" s="450"/>
      <c r="G677" s="451"/>
      <c r="H677" s="450"/>
      <c r="I677" s="450"/>
      <c r="J677" s="451"/>
      <c r="K677" s="450"/>
      <c r="L677" s="451"/>
      <c r="M677" s="450"/>
      <c r="N677" s="451"/>
      <c r="O677" s="450"/>
      <c r="P677" s="451"/>
      <c r="Q677" s="452"/>
      <c r="R677" s="452"/>
      <c r="S677" s="452"/>
      <c r="T677" s="452"/>
      <c r="U677" s="450"/>
      <c r="V677" s="450"/>
      <c r="W677" s="451"/>
      <c r="X677" s="452"/>
      <c r="Y677" s="450"/>
      <c r="Z677" s="451"/>
      <c r="AA677" s="451"/>
      <c r="AB677" s="450"/>
      <c r="AC677" s="450"/>
      <c r="AD677" s="450"/>
      <c r="AE677" s="450"/>
      <c r="AF677" s="451"/>
      <c r="AG677" s="451"/>
      <c r="AH677" s="452"/>
      <c r="AI677" s="452"/>
      <c r="AJ677" s="452"/>
      <c r="AK677" s="452"/>
      <c r="AL677" s="452"/>
      <c r="AM677" s="452"/>
      <c r="AN677" s="450"/>
      <c r="AO677" s="450"/>
      <c r="AP677" s="451"/>
      <c r="AQ677" s="451"/>
      <c r="AR677" s="450"/>
      <c r="AS677" s="453"/>
      <c r="AT677" s="453"/>
      <c r="AU677" s="454"/>
      <c r="AV677" s="455"/>
      <c r="AW677" s="456"/>
      <c r="AX677" s="456"/>
      <c r="AY677" s="455"/>
      <c r="AZ677" s="456"/>
      <c r="BA677" s="454"/>
      <c r="BB677" s="454"/>
      <c r="BC677" s="454"/>
      <c r="BD677" s="454"/>
      <c r="BE677" s="454"/>
      <c r="BF677" s="454"/>
      <c r="BG677" s="455"/>
      <c r="BH677" s="455"/>
      <c r="BI677" s="455"/>
      <c r="BJ677" s="455"/>
      <c r="BK677" s="455"/>
      <c r="BL677" s="455"/>
      <c r="BM677" s="455"/>
      <c r="BN677" s="455"/>
      <c r="BO677" s="455"/>
    </row>
    <row r="678" spans="1:67" ht="19.5" customHeight="1">
      <c r="A678" s="450"/>
      <c r="B678" s="450"/>
      <c r="C678" s="450"/>
      <c r="D678" s="450"/>
      <c r="E678" s="450"/>
      <c r="F678" s="450"/>
      <c r="G678" s="451"/>
      <c r="H678" s="450"/>
      <c r="I678" s="450"/>
      <c r="J678" s="451"/>
      <c r="K678" s="450"/>
      <c r="L678" s="451"/>
      <c r="M678" s="450"/>
      <c r="N678" s="451"/>
      <c r="O678" s="450"/>
      <c r="P678" s="451"/>
      <c r="Q678" s="452"/>
      <c r="R678" s="452"/>
      <c r="S678" s="452"/>
      <c r="T678" s="452"/>
      <c r="U678" s="450"/>
      <c r="V678" s="450"/>
      <c r="W678" s="451"/>
      <c r="X678" s="452"/>
      <c r="Y678" s="450"/>
      <c r="Z678" s="451"/>
      <c r="AA678" s="451"/>
      <c r="AB678" s="450"/>
      <c r="AC678" s="450"/>
      <c r="AD678" s="450"/>
      <c r="AE678" s="450"/>
      <c r="AF678" s="451"/>
      <c r="AG678" s="451"/>
      <c r="AH678" s="452"/>
      <c r="AI678" s="452"/>
      <c r="AJ678" s="452"/>
      <c r="AK678" s="452"/>
      <c r="AL678" s="452"/>
      <c r="AM678" s="452"/>
      <c r="AN678" s="450"/>
      <c r="AO678" s="450"/>
      <c r="AP678" s="451"/>
      <c r="AQ678" s="451"/>
      <c r="AR678" s="450"/>
      <c r="AS678" s="453"/>
      <c r="AT678" s="453"/>
      <c r="AU678" s="454"/>
      <c r="AV678" s="455"/>
      <c r="AW678" s="456"/>
      <c r="AX678" s="456"/>
      <c r="AY678" s="455"/>
      <c r="AZ678" s="456"/>
      <c r="BA678" s="454"/>
      <c r="BB678" s="454"/>
      <c r="BC678" s="454"/>
      <c r="BD678" s="454"/>
      <c r="BE678" s="454"/>
      <c r="BF678" s="454"/>
      <c r="BG678" s="455"/>
      <c r="BH678" s="455"/>
      <c r="BI678" s="455"/>
      <c r="BJ678" s="455"/>
      <c r="BK678" s="455"/>
      <c r="BL678" s="455"/>
      <c r="BM678" s="455"/>
      <c r="BN678" s="455"/>
      <c r="BO678" s="455"/>
    </row>
    <row r="679" spans="1:67" ht="19.5" customHeight="1">
      <c r="A679" s="450"/>
      <c r="B679" s="450"/>
      <c r="C679" s="450"/>
      <c r="D679" s="450"/>
      <c r="E679" s="450"/>
      <c r="F679" s="450"/>
      <c r="G679" s="451"/>
      <c r="H679" s="450"/>
      <c r="I679" s="450"/>
      <c r="J679" s="451"/>
      <c r="K679" s="450"/>
      <c r="L679" s="451"/>
      <c r="M679" s="450"/>
      <c r="N679" s="451"/>
      <c r="O679" s="450"/>
      <c r="P679" s="451"/>
      <c r="Q679" s="452"/>
      <c r="R679" s="452"/>
      <c r="S679" s="452"/>
      <c r="T679" s="452"/>
      <c r="U679" s="450"/>
      <c r="V679" s="450"/>
      <c r="W679" s="451"/>
      <c r="X679" s="452"/>
      <c r="Y679" s="450"/>
      <c r="Z679" s="451"/>
      <c r="AA679" s="451"/>
      <c r="AB679" s="450"/>
      <c r="AC679" s="450"/>
      <c r="AD679" s="450"/>
      <c r="AE679" s="450"/>
      <c r="AF679" s="451"/>
      <c r="AG679" s="451"/>
      <c r="AH679" s="452"/>
      <c r="AI679" s="452"/>
      <c r="AJ679" s="452"/>
      <c r="AK679" s="452"/>
      <c r="AL679" s="452"/>
      <c r="AM679" s="452"/>
      <c r="AN679" s="450"/>
      <c r="AO679" s="450"/>
      <c r="AP679" s="451"/>
      <c r="AQ679" s="451"/>
      <c r="AR679" s="450"/>
      <c r="AS679" s="453"/>
      <c r="AT679" s="453"/>
      <c r="AU679" s="454"/>
      <c r="AV679" s="455"/>
      <c r="AW679" s="456"/>
      <c r="AX679" s="456"/>
      <c r="AY679" s="455"/>
      <c r="AZ679" s="456"/>
      <c r="BA679" s="454"/>
      <c r="BB679" s="454"/>
      <c r="BC679" s="454"/>
      <c r="BD679" s="454"/>
      <c r="BE679" s="454"/>
      <c r="BF679" s="454"/>
      <c r="BG679" s="455"/>
      <c r="BH679" s="455"/>
      <c r="BI679" s="455"/>
      <c r="BJ679" s="455"/>
      <c r="BK679" s="455"/>
      <c r="BL679" s="455"/>
      <c r="BM679" s="455"/>
      <c r="BN679" s="455"/>
      <c r="BO679" s="455"/>
    </row>
    <row r="680" spans="1:67" ht="19.5" customHeight="1">
      <c r="A680" s="450"/>
      <c r="B680" s="450"/>
      <c r="C680" s="450"/>
      <c r="D680" s="450"/>
      <c r="E680" s="450"/>
      <c r="F680" s="450"/>
      <c r="G680" s="451"/>
      <c r="H680" s="450"/>
      <c r="I680" s="450"/>
      <c r="J680" s="451"/>
      <c r="K680" s="450"/>
      <c r="L680" s="451"/>
      <c r="M680" s="450"/>
      <c r="N680" s="451"/>
      <c r="O680" s="450"/>
      <c r="P680" s="451"/>
      <c r="Q680" s="452"/>
      <c r="R680" s="452"/>
      <c r="S680" s="452"/>
      <c r="T680" s="452"/>
      <c r="U680" s="450"/>
      <c r="V680" s="450"/>
      <c r="W680" s="451"/>
      <c r="X680" s="452"/>
      <c r="Y680" s="450"/>
      <c r="Z680" s="451"/>
      <c r="AA680" s="451"/>
      <c r="AB680" s="450"/>
      <c r="AC680" s="450"/>
      <c r="AD680" s="450"/>
      <c r="AE680" s="450"/>
      <c r="AF680" s="451"/>
      <c r="AG680" s="451"/>
      <c r="AH680" s="452"/>
      <c r="AI680" s="452"/>
      <c r="AJ680" s="452"/>
      <c r="AK680" s="452"/>
      <c r="AL680" s="452"/>
      <c r="AM680" s="452"/>
      <c r="AN680" s="450"/>
      <c r="AO680" s="450"/>
      <c r="AP680" s="451"/>
      <c r="AQ680" s="451"/>
      <c r="AR680" s="450"/>
      <c r="AS680" s="453"/>
      <c r="AT680" s="453"/>
      <c r="AU680" s="454"/>
      <c r="AV680" s="455"/>
      <c r="AW680" s="456"/>
      <c r="AX680" s="456"/>
      <c r="AY680" s="455"/>
      <c r="AZ680" s="456"/>
      <c r="BA680" s="454"/>
      <c r="BB680" s="454"/>
      <c r="BC680" s="454"/>
      <c r="BD680" s="454"/>
      <c r="BE680" s="454"/>
      <c r="BF680" s="454"/>
      <c r="BG680" s="455"/>
      <c r="BH680" s="455"/>
      <c r="BI680" s="455"/>
      <c r="BJ680" s="455"/>
      <c r="BK680" s="455"/>
      <c r="BL680" s="455"/>
      <c r="BM680" s="455"/>
      <c r="BN680" s="455"/>
      <c r="BO680" s="455"/>
    </row>
    <row r="681" spans="1:67" ht="19.5" customHeight="1">
      <c r="A681" s="450"/>
      <c r="B681" s="450"/>
      <c r="C681" s="450"/>
      <c r="D681" s="450"/>
      <c r="E681" s="450"/>
      <c r="F681" s="450"/>
      <c r="G681" s="451"/>
      <c r="H681" s="450"/>
      <c r="I681" s="450"/>
      <c r="J681" s="451"/>
      <c r="K681" s="450"/>
      <c r="L681" s="451"/>
      <c r="M681" s="450"/>
      <c r="N681" s="451"/>
      <c r="O681" s="450"/>
      <c r="P681" s="451"/>
      <c r="Q681" s="452"/>
      <c r="R681" s="452"/>
      <c r="S681" s="452"/>
      <c r="T681" s="452"/>
      <c r="U681" s="450"/>
      <c r="V681" s="450"/>
      <c r="W681" s="451"/>
      <c r="X681" s="452"/>
      <c r="Y681" s="450"/>
      <c r="Z681" s="451"/>
      <c r="AA681" s="451"/>
      <c r="AB681" s="450"/>
      <c r="AC681" s="450"/>
      <c r="AD681" s="450"/>
      <c r="AE681" s="450"/>
      <c r="AF681" s="451"/>
      <c r="AG681" s="451"/>
      <c r="AH681" s="452"/>
      <c r="AI681" s="452"/>
      <c r="AJ681" s="452"/>
      <c r="AK681" s="452"/>
      <c r="AL681" s="452"/>
      <c r="AM681" s="452"/>
      <c r="AN681" s="450"/>
      <c r="AO681" s="450"/>
      <c r="AP681" s="451"/>
      <c r="AQ681" s="451"/>
      <c r="AR681" s="450"/>
      <c r="AS681" s="453"/>
      <c r="AT681" s="453"/>
      <c r="AU681" s="454"/>
      <c r="AV681" s="455"/>
      <c r="AW681" s="456"/>
      <c r="AX681" s="456"/>
      <c r="AY681" s="455"/>
      <c r="AZ681" s="456"/>
      <c r="BA681" s="454"/>
      <c r="BB681" s="454"/>
      <c r="BC681" s="454"/>
      <c r="BD681" s="454"/>
      <c r="BE681" s="454"/>
      <c r="BF681" s="454"/>
      <c r="BG681" s="455"/>
      <c r="BH681" s="455"/>
      <c r="BI681" s="455"/>
      <c r="BJ681" s="455"/>
      <c r="BK681" s="455"/>
      <c r="BL681" s="455"/>
      <c r="BM681" s="455"/>
      <c r="BN681" s="455"/>
      <c r="BO681" s="455"/>
    </row>
    <row r="682" spans="1:67" ht="19.5" customHeight="1">
      <c r="A682" s="450"/>
      <c r="B682" s="450"/>
      <c r="C682" s="450"/>
      <c r="D682" s="450"/>
      <c r="E682" s="450"/>
      <c r="F682" s="450"/>
      <c r="G682" s="451"/>
      <c r="H682" s="450"/>
      <c r="I682" s="450"/>
      <c r="J682" s="451"/>
      <c r="K682" s="450"/>
      <c r="L682" s="451"/>
      <c r="M682" s="450"/>
      <c r="N682" s="451"/>
      <c r="O682" s="450"/>
      <c r="P682" s="451"/>
      <c r="Q682" s="452"/>
      <c r="R682" s="452"/>
      <c r="S682" s="452"/>
      <c r="T682" s="452"/>
      <c r="U682" s="450"/>
      <c r="V682" s="450"/>
      <c r="W682" s="451"/>
      <c r="X682" s="452"/>
      <c r="Y682" s="450"/>
      <c r="Z682" s="451"/>
      <c r="AA682" s="451"/>
      <c r="AB682" s="450"/>
      <c r="AC682" s="450"/>
      <c r="AD682" s="450"/>
      <c r="AE682" s="450"/>
      <c r="AF682" s="451"/>
      <c r="AG682" s="451"/>
      <c r="AH682" s="452"/>
      <c r="AI682" s="452"/>
      <c r="AJ682" s="452"/>
      <c r="AK682" s="452"/>
      <c r="AL682" s="452"/>
      <c r="AM682" s="452"/>
      <c r="AN682" s="450"/>
      <c r="AO682" s="450"/>
      <c r="AP682" s="451"/>
      <c r="AQ682" s="451"/>
      <c r="AR682" s="450"/>
      <c r="AS682" s="453"/>
      <c r="AT682" s="453"/>
      <c r="AU682" s="454"/>
      <c r="AV682" s="455"/>
      <c r="AW682" s="456"/>
      <c r="AX682" s="456"/>
      <c r="AY682" s="455"/>
      <c r="AZ682" s="456"/>
      <c r="BA682" s="454"/>
      <c r="BB682" s="454"/>
      <c r="BC682" s="454"/>
      <c r="BD682" s="454"/>
      <c r="BE682" s="454"/>
      <c r="BF682" s="454"/>
      <c r="BG682" s="455"/>
      <c r="BH682" s="455"/>
      <c r="BI682" s="455"/>
      <c r="BJ682" s="455"/>
      <c r="BK682" s="455"/>
      <c r="BL682" s="455"/>
      <c r="BM682" s="455"/>
      <c r="BN682" s="455"/>
      <c r="BO682" s="455"/>
    </row>
    <row r="683" spans="1:67" ht="19.5" customHeight="1">
      <c r="A683" s="450"/>
      <c r="B683" s="450"/>
      <c r="C683" s="450"/>
      <c r="D683" s="450"/>
      <c r="E683" s="450"/>
      <c r="F683" s="450"/>
      <c r="G683" s="451"/>
      <c r="H683" s="450"/>
      <c r="I683" s="450"/>
      <c r="J683" s="451"/>
      <c r="K683" s="450"/>
      <c r="L683" s="451"/>
      <c r="M683" s="450"/>
      <c r="N683" s="451"/>
      <c r="O683" s="450"/>
      <c r="P683" s="451"/>
      <c r="Q683" s="452"/>
      <c r="R683" s="452"/>
      <c r="S683" s="452"/>
      <c r="T683" s="452"/>
      <c r="U683" s="450"/>
      <c r="V683" s="450"/>
      <c r="W683" s="451"/>
      <c r="X683" s="452"/>
      <c r="Y683" s="450"/>
      <c r="Z683" s="451"/>
      <c r="AA683" s="451"/>
      <c r="AB683" s="450"/>
      <c r="AC683" s="450"/>
      <c r="AD683" s="450"/>
      <c r="AE683" s="450"/>
      <c r="AF683" s="451"/>
      <c r="AG683" s="451"/>
      <c r="AH683" s="452"/>
      <c r="AI683" s="452"/>
      <c r="AJ683" s="452"/>
      <c r="AK683" s="452"/>
      <c r="AL683" s="452"/>
      <c r="AM683" s="452"/>
      <c r="AN683" s="450"/>
      <c r="AO683" s="450"/>
      <c r="AP683" s="451"/>
      <c r="AQ683" s="451"/>
      <c r="AR683" s="450"/>
      <c r="AS683" s="453"/>
      <c r="AT683" s="453"/>
      <c r="AU683" s="454"/>
      <c r="AV683" s="455"/>
      <c r="AW683" s="456"/>
      <c r="AX683" s="456"/>
      <c r="AY683" s="455"/>
      <c r="AZ683" s="456"/>
      <c r="BA683" s="454"/>
      <c r="BB683" s="454"/>
      <c r="BC683" s="454"/>
      <c r="BD683" s="454"/>
      <c r="BE683" s="454"/>
      <c r="BF683" s="454"/>
      <c r="BG683" s="455"/>
      <c r="BH683" s="455"/>
      <c r="BI683" s="455"/>
      <c r="BJ683" s="455"/>
      <c r="BK683" s="455"/>
      <c r="BL683" s="455"/>
      <c r="BM683" s="455"/>
      <c r="BN683" s="455"/>
      <c r="BO683" s="455"/>
    </row>
    <row r="684" spans="1:67" ht="19.5" customHeight="1">
      <c r="A684" s="450"/>
      <c r="B684" s="450"/>
      <c r="C684" s="450"/>
      <c r="D684" s="450"/>
      <c r="E684" s="450"/>
      <c r="F684" s="450"/>
      <c r="G684" s="451"/>
      <c r="H684" s="450"/>
      <c r="I684" s="450"/>
      <c r="J684" s="451"/>
      <c r="K684" s="450"/>
      <c r="L684" s="451"/>
      <c r="M684" s="450"/>
      <c r="N684" s="451"/>
      <c r="O684" s="450"/>
      <c r="P684" s="451"/>
      <c r="Q684" s="452"/>
      <c r="R684" s="452"/>
      <c r="S684" s="452"/>
      <c r="T684" s="452"/>
      <c r="U684" s="450"/>
      <c r="V684" s="450"/>
      <c r="W684" s="451"/>
      <c r="X684" s="452"/>
      <c r="Y684" s="450"/>
      <c r="Z684" s="451"/>
      <c r="AA684" s="451"/>
      <c r="AB684" s="450"/>
      <c r="AC684" s="450"/>
      <c r="AD684" s="450"/>
      <c r="AE684" s="450"/>
      <c r="AF684" s="451"/>
      <c r="AG684" s="451"/>
      <c r="AH684" s="452"/>
      <c r="AI684" s="452"/>
      <c r="AJ684" s="452"/>
      <c r="AK684" s="452"/>
      <c r="AL684" s="452"/>
      <c r="AM684" s="452"/>
      <c r="AN684" s="450"/>
      <c r="AO684" s="450"/>
      <c r="AP684" s="451"/>
      <c r="AQ684" s="451"/>
      <c r="AR684" s="450"/>
      <c r="AS684" s="453"/>
      <c r="AT684" s="453"/>
      <c r="AU684" s="454"/>
      <c r="AV684" s="455"/>
      <c r="AW684" s="456"/>
      <c r="AX684" s="456"/>
      <c r="AY684" s="455"/>
      <c r="AZ684" s="456"/>
      <c r="BA684" s="454"/>
      <c r="BB684" s="454"/>
      <c r="BC684" s="454"/>
      <c r="BD684" s="454"/>
      <c r="BE684" s="454"/>
      <c r="BF684" s="454"/>
      <c r="BG684" s="455"/>
      <c r="BH684" s="455"/>
      <c r="BI684" s="455"/>
      <c r="BJ684" s="455"/>
      <c r="BK684" s="455"/>
      <c r="BL684" s="455"/>
      <c r="BM684" s="455"/>
      <c r="BN684" s="455"/>
      <c r="BO684" s="455"/>
    </row>
    <row r="685" spans="1:67" ht="19.5" customHeight="1">
      <c r="A685" s="450"/>
      <c r="B685" s="450"/>
      <c r="C685" s="450"/>
      <c r="D685" s="450"/>
      <c r="E685" s="450"/>
      <c r="F685" s="450"/>
      <c r="G685" s="451"/>
      <c r="H685" s="450"/>
      <c r="I685" s="450"/>
      <c r="J685" s="451"/>
      <c r="K685" s="450"/>
      <c r="L685" s="451"/>
      <c r="M685" s="450"/>
      <c r="N685" s="451"/>
      <c r="O685" s="450"/>
      <c r="P685" s="451"/>
      <c r="Q685" s="452"/>
      <c r="R685" s="452"/>
      <c r="S685" s="452"/>
      <c r="T685" s="452"/>
      <c r="U685" s="450"/>
      <c r="V685" s="450"/>
      <c r="W685" s="451"/>
      <c r="X685" s="452"/>
      <c r="Y685" s="450"/>
      <c r="Z685" s="451"/>
      <c r="AA685" s="451"/>
      <c r="AB685" s="450"/>
      <c r="AC685" s="450"/>
      <c r="AD685" s="450"/>
      <c r="AE685" s="450"/>
      <c r="AF685" s="451"/>
      <c r="AG685" s="451"/>
      <c r="AH685" s="452"/>
      <c r="AI685" s="452"/>
      <c r="AJ685" s="452"/>
      <c r="AK685" s="452"/>
      <c r="AL685" s="452"/>
      <c r="AM685" s="452"/>
      <c r="AN685" s="450"/>
      <c r="AO685" s="450"/>
      <c r="AP685" s="451"/>
      <c r="AQ685" s="451"/>
      <c r="AR685" s="450"/>
      <c r="AS685" s="453"/>
      <c r="AT685" s="453"/>
      <c r="AU685" s="454"/>
      <c r="AV685" s="455"/>
      <c r="AW685" s="456"/>
      <c r="AX685" s="456"/>
      <c r="AY685" s="455"/>
      <c r="AZ685" s="456"/>
      <c r="BA685" s="454"/>
      <c r="BB685" s="454"/>
      <c r="BC685" s="454"/>
      <c r="BD685" s="454"/>
      <c r="BE685" s="454"/>
      <c r="BF685" s="454"/>
      <c r="BG685" s="455"/>
      <c r="BH685" s="455"/>
      <c r="BI685" s="455"/>
      <c r="BJ685" s="455"/>
      <c r="BK685" s="455"/>
      <c r="BL685" s="455"/>
      <c r="BM685" s="455"/>
      <c r="BN685" s="455"/>
      <c r="BO685" s="455"/>
    </row>
    <row r="686" spans="1:67" ht="19.5" customHeight="1">
      <c r="A686" s="450"/>
      <c r="B686" s="450"/>
      <c r="C686" s="450"/>
      <c r="D686" s="450"/>
      <c r="E686" s="450"/>
      <c r="F686" s="450"/>
      <c r="G686" s="451"/>
      <c r="H686" s="450"/>
      <c r="I686" s="450"/>
      <c r="J686" s="451"/>
      <c r="K686" s="450"/>
      <c r="L686" s="451"/>
      <c r="M686" s="450"/>
      <c r="N686" s="451"/>
      <c r="O686" s="450"/>
      <c r="P686" s="451"/>
      <c r="Q686" s="452"/>
      <c r="R686" s="452"/>
      <c r="S686" s="452"/>
      <c r="T686" s="452"/>
      <c r="U686" s="450"/>
      <c r="V686" s="450"/>
      <c r="W686" s="451"/>
      <c r="X686" s="452"/>
      <c r="Y686" s="450"/>
      <c r="Z686" s="451"/>
      <c r="AA686" s="451"/>
      <c r="AB686" s="450"/>
      <c r="AC686" s="450"/>
      <c r="AD686" s="450"/>
      <c r="AE686" s="450"/>
      <c r="AF686" s="451"/>
      <c r="AG686" s="451"/>
      <c r="AH686" s="452"/>
      <c r="AI686" s="452"/>
      <c r="AJ686" s="452"/>
      <c r="AK686" s="452"/>
      <c r="AL686" s="452"/>
      <c r="AM686" s="452"/>
      <c r="AN686" s="450"/>
      <c r="AO686" s="450"/>
      <c r="AP686" s="451"/>
      <c r="AQ686" s="451"/>
      <c r="AR686" s="450"/>
      <c r="AS686" s="453"/>
      <c r="AT686" s="453"/>
      <c r="AU686" s="454"/>
      <c r="AV686" s="455"/>
      <c r="AW686" s="456"/>
      <c r="AX686" s="456"/>
      <c r="AY686" s="455"/>
      <c r="AZ686" s="456"/>
      <c r="BA686" s="454"/>
      <c r="BB686" s="454"/>
      <c r="BC686" s="454"/>
      <c r="BD686" s="454"/>
      <c r="BE686" s="454"/>
      <c r="BF686" s="454"/>
      <c r="BG686" s="455"/>
      <c r="BH686" s="455"/>
      <c r="BI686" s="455"/>
      <c r="BJ686" s="455"/>
      <c r="BK686" s="455"/>
      <c r="BL686" s="455"/>
      <c r="BM686" s="455"/>
      <c r="BN686" s="455"/>
      <c r="BO686" s="455"/>
    </row>
    <row r="687" spans="1:67" ht="19.5" customHeight="1">
      <c r="A687" s="450"/>
      <c r="B687" s="450"/>
      <c r="C687" s="450"/>
      <c r="D687" s="450"/>
      <c r="E687" s="450"/>
      <c r="F687" s="450"/>
      <c r="G687" s="451"/>
      <c r="H687" s="450"/>
      <c r="I687" s="450"/>
      <c r="J687" s="451"/>
      <c r="K687" s="450"/>
      <c r="L687" s="451"/>
      <c r="M687" s="450"/>
      <c r="N687" s="451"/>
      <c r="O687" s="450"/>
      <c r="P687" s="451"/>
      <c r="Q687" s="452"/>
      <c r="R687" s="452"/>
      <c r="S687" s="452"/>
      <c r="T687" s="452"/>
      <c r="U687" s="450"/>
      <c r="V687" s="450"/>
      <c r="W687" s="451"/>
      <c r="X687" s="452"/>
      <c r="Y687" s="450"/>
      <c r="Z687" s="451"/>
      <c r="AA687" s="451"/>
      <c r="AB687" s="450"/>
      <c r="AC687" s="450"/>
      <c r="AD687" s="450"/>
      <c r="AE687" s="450"/>
      <c r="AF687" s="451"/>
      <c r="AG687" s="451"/>
      <c r="AH687" s="452"/>
      <c r="AI687" s="452"/>
      <c r="AJ687" s="452"/>
      <c r="AK687" s="452"/>
      <c r="AL687" s="452"/>
      <c r="AM687" s="452"/>
      <c r="AN687" s="450"/>
      <c r="AO687" s="450"/>
      <c r="AP687" s="451"/>
      <c r="AQ687" s="451"/>
      <c r="AR687" s="450"/>
      <c r="AS687" s="453"/>
      <c r="AT687" s="453"/>
      <c r="AU687" s="454"/>
      <c r="AV687" s="455"/>
      <c r="AW687" s="456"/>
      <c r="AX687" s="456"/>
      <c r="AY687" s="455"/>
      <c r="AZ687" s="456"/>
      <c r="BA687" s="454"/>
      <c r="BB687" s="454"/>
      <c r="BC687" s="454"/>
      <c r="BD687" s="454"/>
      <c r="BE687" s="454"/>
      <c r="BF687" s="454"/>
      <c r="BG687" s="455"/>
      <c r="BH687" s="455"/>
      <c r="BI687" s="455"/>
      <c r="BJ687" s="455"/>
      <c r="BK687" s="455"/>
      <c r="BL687" s="455"/>
      <c r="BM687" s="455"/>
      <c r="BN687" s="455"/>
      <c r="BO687" s="455"/>
    </row>
    <row r="688" spans="1:67" ht="19.5" customHeight="1">
      <c r="A688" s="450"/>
      <c r="B688" s="450"/>
      <c r="C688" s="450"/>
      <c r="D688" s="450"/>
      <c r="E688" s="450"/>
      <c r="F688" s="450"/>
      <c r="G688" s="451"/>
      <c r="H688" s="450"/>
      <c r="I688" s="450"/>
      <c r="J688" s="451"/>
      <c r="K688" s="450"/>
      <c r="L688" s="451"/>
      <c r="M688" s="450"/>
      <c r="N688" s="451"/>
      <c r="O688" s="450"/>
      <c r="P688" s="451"/>
      <c r="Q688" s="452"/>
      <c r="R688" s="452"/>
      <c r="S688" s="452"/>
      <c r="T688" s="452"/>
      <c r="U688" s="450"/>
      <c r="V688" s="450"/>
      <c r="W688" s="451"/>
      <c r="X688" s="452"/>
      <c r="Y688" s="450"/>
      <c r="Z688" s="451"/>
      <c r="AA688" s="451"/>
      <c r="AB688" s="450"/>
      <c r="AC688" s="450"/>
      <c r="AD688" s="450"/>
      <c r="AE688" s="450"/>
      <c r="AF688" s="451"/>
      <c r="AG688" s="451"/>
      <c r="AH688" s="452"/>
      <c r="AI688" s="452"/>
      <c r="AJ688" s="452"/>
      <c r="AK688" s="452"/>
      <c r="AL688" s="452"/>
      <c r="AM688" s="452"/>
      <c r="AN688" s="450"/>
      <c r="AO688" s="450"/>
      <c r="AP688" s="451"/>
      <c r="AQ688" s="451"/>
      <c r="AR688" s="450"/>
      <c r="AS688" s="453"/>
      <c r="AT688" s="453"/>
      <c r="AU688" s="454"/>
      <c r="AV688" s="455"/>
      <c r="AW688" s="456"/>
      <c r="AX688" s="456"/>
      <c r="AY688" s="455"/>
      <c r="AZ688" s="456"/>
      <c r="BA688" s="454"/>
      <c r="BB688" s="454"/>
      <c r="BC688" s="454"/>
      <c r="BD688" s="454"/>
      <c r="BE688" s="454"/>
      <c r="BF688" s="454"/>
      <c r="BG688" s="455"/>
      <c r="BH688" s="455"/>
      <c r="BI688" s="455"/>
      <c r="BJ688" s="455"/>
      <c r="BK688" s="455"/>
      <c r="BL688" s="455"/>
      <c r="BM688" s="455"/>
      <c r="BN688" s="455"/>
      <c r="BO688" s="455"/>
    </row>
    <row r="689" spans="1:67" ht="19.5" customHeight="1">
      <c r="A689" s="450"/>
      <c r="B689" s="450"/>
      <c r="C689" s="450"/>
      <c r="D689" s="450"/>
      <c r="E689" s="450"/>
      <c r="F689" s="450"/>
      <c r="G689" s="451"/>
      <c r="H689" s="450"/>
      <c r="I689" s="450"/>
      <c r="J689" s="451"/>
      <c r="K689" s="450"/>
      <c r="L689" s="451"/>
      <c r="M689" s="450"/>
      <c r="N689" s="451"/>
      <c r="O689" s="450"/>
      <c r="P689" s="451"/>
      <c r="Q689" s="452"/>
      <c r="R689" s="452"/>
      <c r="S689" s="452"/>
      <c r="T689" s="452"/>
      <c r="U689" s="450"/>
      <c r="V689" s="450"/>
      <c r="W689" s="451"/>
      <c r="X689" s="452"/>
      <c r="Y689" s="450"/>
      <c r="Z689" s="451"/>
      <c r="AA689" s="451"/>
      <c r="AB689" s="450"/>
      <c r="AC689" s="450"/>
      <c r="AD689" s="450"/>
      <c r="AE689" s="450"/>
      <c r="AF689" s="451"/>
      <c r="AG689" s="451"/>
      <c r="AH689" s="452"/>
      <c r="AI689" s="452"/>
      <c r="AJ689" s="452"/>
      <c r="AK689" s="452"/>
      <c r="AL689" s="452"/>
      <c r="AM689" s="452"/>
      <c r="AN689" s="450"/>
      <c r="AO689" s="450"/>
      <c r="AP689" s="451"/>
      <c r="AQ689" s="451"/>
      <c r="AR689" s="450"/>
      <c r="AS689" s="453"/>
      <c r="AT689" s="453"/>
      <c r="AU689" s="454"/>
      <c r="AV689" s="455"/>
      <c r="AW689" s="456"/>
      <c r="AX689" s="456"/>
      <c r="AY689" s="455"/>
      <c r="AZ689" s="456"/>
      <c r="BA689" s="454"/>
      <c r="BB689" s="454"/>
      <c r="BC689" s="454"/>
      <c r="BD689" s="454"/>
      <c r="BE689" s="454"/>
      <c r="BF689" s="454"/>
      <c r="BG689" s="455"/>
      <c r="BH689" s="455"/>
      <c r="BI689" s="455"/>
      <c r="BJ689" s="455"/>
      <c r="BK689" s="455"/>
      <c r="BL689" s="455"/>
      <c r="BM689" s="455"/>
      <c r="BN689" s="455"/>
      <c r="BO689" s="455"/>
    </row>
    <row r="690" spans="1:67" ht="19.5" customHeight="1">
      <c r="A690" s="450"/>
      <c r="B690" s="450"/>
      <c r="C690" s="450"/>
      <c r="D690" s="450"/>
      <c r="E690" s="450"/>
      <c r="F690" s="450"/>
      <c r="G690" s="451"/>
      <c r="H690" s="450"/>
      <c r="I690" s="450"/>
      <c r="J690" s="451"/>
      <c r="K690" s="450"/>
      <c r="L690" s="451"/>
      <c r="M690" s="450"/>
      <c r="N690" s="451"/>
      <c r="O690" s="450"/>
      <c r="P690" s="451"/>
      <c r="Q690" s="452"/>
      <c r="R690" s="452"/>
      <c r="S690" s="452"/>
      <c r="T690" s="452"/>
      <c r="U690" s="450"/>
      <c r="V690" s="450"/>
      <c r="W690" s="451"/>
      <c r="X690" s="452"/>
      <c r="Y690" s="450"/>
      <c r="Z690" s="451"/>
      <c r="AA690" s="451"/>
      <c r="AB690" s="450"/>
      <c r="AC690" s="450"/>
      <c r="AD690" s="450"/>
      <c r="AE690" s="450"/>
      <c r="AF690" s="451"/>
      <c r="AG690" s="451"/>
      <c r="AH690" s="452"/>
      <c r="AI690" s="452"/>
      <c r="AJ690" s="452"/>
      <c r="AK690" s="452"/>
      <c r="AL690" s="452"/>
      <c r="AM690" s="452"/>
      <c r="AN690" s="450"/>
      <c r="AO690" s="450"/>
      <c r="AP690" s="451"/>
      <c r="AQ690" s="451"/>
      <c r="AR690" s="450"/>
      <c r="AS690" s="453"/>
      <c r="AT690" s="453"/>
      <c r="AU690" s="454"/>
      <c r="AV690" s="455"/>
      <c r="AW690" s="456"/>
      <c r="AX690" s="456"/>
      <c r="AY690" s="455"/>
      <c r="AZ690" s="456"/>
      <c r="BA690" s="454"/>
      <c r="BB690" s="454"/>
      <c r="BC690" s="454"/>
      <c r="BD690" s="454"/>
      <c r="BE690" s="454"/>
      <c r="BF690" s="454"/>
      <c r="BG690" s="455"/>
      <c r="BH690" s="455"/>
      <c r="BI690" s="455"/>
      <c r="BJ690" s="455"/>
      <c r="BK690" s="455"/>
      <c r="BL690" s="455"/>
      <c r="BM690" s="455"/>
      <c r="BN690" s="455"/>
      <c r="BO690" s="455"/>
    </row>
    <row r="691" spans="1:67" ht="19.5" customHeight="1">
      <c r="A691" s="450"/>
      <c r="B691" s="450"/>
      <c r="C691" s="450"/>
      <c r="D691" s="450"/>
      <c r="E691" s="450"/>
      <c r="F691" s="450"/>
      <c r="G691" s="451"/>
      <c r="H691" s="450"/>
      <c r="I691" s="450"/>
      <c r="J691" s="451"/>
      <c r="K691" s="450"/>
      <c r="L691" s="451"/>
      <c r="M691" s="450"/>
      <c r="N691" s="451"/>
      <c r="O691" s="450"/>
      <c r="P691" s="451"/>
      <c r="Q691" s="452"/>
      <c r="R691" s="452"/>
      <c r="S691" s="452"/>
      <c r="T691" s="452"/>
      <c r="U691" s="450"/>
      <c r="V691" s="450"/>
      <c r="W691" s="451"/>
      <c r="X691" s="452"/>
      <c r="Y691" s="450"/>
      <c r="Z691" s="451"/>
      <c r="AA691" s="451"/>
      <c r="AB691" s="450"/>
      <c r="AC691" s="450"/>
      <c r="AD691" s="450"/>
      <c r="AE691" s="450"/>
      <c r="AF691" s="451"/>
      <c r="AG691" s="451"/>
      <c r="AH691" s="452"/>
      <c r="AI691" s="452"/>
      <c r="AJ691" s="452"/>
      <c r="AK691" s="452"/>
      <c r="AL691" s="452"/>
      <c r="AM691" s="452"/>
      <c r="AN691" s="450"/>
      <c r="AO691" s="450"/>
      <c r="AP691" s="451"/>
      <c r="AQ691" s="451"/>
      <c r="AR691" s="450"/>
      <c r="AS691" s="453"/>
      <c r="AT691" s="453"/>
      <c r="AU691" s="454"/>
      <c r="AV691" s="455"/>
      <c r="AW691" s="456"/>
      <c r="AX691" s="456"/>
      <c r="AY691" s="455"/>
      <c r="AZ691" s="456"/>
      <c r="BA691" s="454"/>
      <c r="BB691" s="454"/>
      <c r="BC691" s="454"/>
      <c r="BD691" s="454"/>
      <c r="BE691" s="454"/>
      <c r="BF691" s="454"/>
      <c r="BG691" s="455"/>
      <c r="BH691" s="455"/>
      <c r="BI691" s="455"/>
      <c r="BJ691" s="455"/>
      <c r="BK691" s="455"/>
      <c r="BL691" s="455"/>
      <c r="BM691" s="455"/>
      <c r="BN691" s="455"/>
      <c r="BO691" s="455"/>
    </row>
    <row r="692" spans="1:67" ht="19.5" customHeight="1">
      <c r="A692" s="450"/>
      <c r="B692" s="450"/>
      <c r="C692" s="450"/>
      <c r="D692" s="450"/>
      <c r="E692" s="450"/>
      <c r="F692" s="450"/>
      <c r="G692" s="451"/>
      <c r="H692" s="450"/>
      <c r="I692" s="450"/>
      <c r="J692" s="451"/>
      <c r="K692" s="450"/>
      <c r="L692" s="451"/>
      <c r="M692" s="450"/>
      <c r="N692" s="451"/>
      <c r="O692" s="450"/>
      <c r="P692" s="451"/>
      <c r="Q692" s="452"/>
      <c r="R692" s="452"/>
      <c r="S692" s="452"/>
      <c r="T692" s="452"/>
      <c r="U692" s="450"/>
      <c r="V692" s="450"/>
      <c r="W692" s="451"/>
      <c r="X692" s="452"/>
      <c r="Y692" s="450"/>
      <c r="Z692" s="451"/>
      <c r="AA692" s="451"/>
      <c r="AB692" s="450"/>
      <c r="AC692" s="450"/>
      <c r="AD692" s="450"/>
      <c r="AE692" s="450"/>
      <c r="AF692" s="451"/>
      <c r="AG692" s="451"/>
      <c r="AH692" s="452"/>
      <c r="AI692" s="452"/>
      <c r="AJ692" s="452"/>
      <c r="AK692" s="452"/>
      <c r="AL692" s="452"/>
      <c r="AM692" s="452"/>
      <c r="AN692" s="450"/>
      <c r="AO692" s="450"/>
      <c r="AP692" s="451"/>
      <c r="AQ692" s="451"/>
      <c r="AR692" s="450"/>
      <c r="AS692" s="453"/>
      <c r="AT692" s="453"/>
      <c r="AU692" s="454"/>
      <c r="AV692" s="455"/>
      <c r="AW692" s="456"/>
      <c r="AX692" s="456"/>
      <c r="AY692" s="455"/>
      <c r="AZ692" s="456"/>
      <c r="BA692" s="454"/>
      <c r="BB692" s="454"/>
      <c r="BC692" s="454"/>
      <c r="BD692" s="454"/>
      <c r="BE692" s="454"/>
      <c r="BF692" s="454"/>
      <c r="BG692" s="455"/>
      <c r="BH692" s="455"/>
      <c r="BI692" s="455"/>
      <c r="BJ692" s="455"/>
      <c r="BK692" s="455"/>
      <c r="BL692" s="455"/>
      <c r="BM692" s="455"/>
      <c r="BN692" s="455"/>
      <c r="BO692" s="455"/>
    </row>
    <row r="693" spans="1:67" ht="19.5" customHeight="1">
      <c r="A693" s="450"/>
      <c r="B693" s="450"/>
      <c r="C693" s="450"/>
      <c r="D693" s="450"/>
      <c r="E693" s="450"/>
      <c r="F693" s="450"/>
      <c r="G693" s="451"/>
      <c r="H693" s="450"/>
      <c r="I693" s="450"/>
      <c r="J693" s="451"/>
      <c r="K693" s="450"/>
      <c r="L693" s="451"/>
      <c r="M693" s="450"/>
      <c r="N693" s="451"/>
      <c r="O693" s="450"/>
      <c r="P693" s="451"/>
      <c r="Q693" s="452"/>
      <c r="R693" s="452"/>
      <c r="S693" s="452"/>
      <c r="T693" s="452"/>
      <c r="U693" s="450"/>
      <c r="V693" s="450"/>
      <c r="W693" s="451"/>
      <c r="X693" s="452"/>
      <c r="Y693" s="450"/>
      <c r="Z693" s="451"/>
      <c r="AA693" s="451"/>
      <c r="AB693" s="450"/>
      <c r="AC693" s="450"/>
      <c r="AD693" s="450"/>
      <c r="AE693" s="450"/>
      <c r="AF693" s="451"/>
      <c r="AG693" s="451"/>
      <c r="AH693" s="452"/>
      <c r="AI693" s="452"/>
      <c r="AJ693" s="452"/>
      <c r="AK693" s="452"/>
      <c r="AL693" s="452"/>
      <c r="AM693" s="452"/>
      <c r="AN693" s="450"/>
      <c r="AO693" s="450"/>
      <c r="AP693" s="451"/>
      <c r="AQ693" s="451"/>
      <c r="AR693" s="450"/>
      <c r="AS693" s="453"/>
      <c r="AT693" s="453"/>
      <c r="AU693" s="454"/>
      <c r="AV693" s="455"/>
      <c r="AW693" s="456"/>
      <c r="AX693" s="456"/>
      <c r="AY693" s="455"/>
      <c r="AZ693" s="456"/>
      <c r="BA693" s="454"/>
      <c r="BB693" s="454"/>
      <c r="BC693" s="454"/>
      <c r="BD693" s="454"/>
      <c r="BE693" s="454"/>
      <c r="BF693" s="454"/>
      <c r="BG693" s="455"/>
      <c r="BH693" s="455"/>
      <c r="BI693" s="455"/>
      <c r="BJ693" s="455"/>
      <c r="BK693" s="455"/>
      <c r="BL693" s="455"/>
      <c r="BM693" s="455"/>
      <c r="BN693" s="455"/>
      <c r="BO693" s="455"/>
    </row>
    <row r="694" spans="1:67" ht="19.5" customHeight="1">
      <c r="A694" s="450"/>
      <c r="B694" s="450"/>
      <c r="C694" s="450"/>
      <c r="D694" s="450"/>
      <c r="E694" s="450"/>
      <c r="F694" s="450"/>
      <c r="G694" s="451"/>
      <c r="H694" s="450"/>
      <c r="I694" s="450"/>
      <c r="J694" s="451"/>
      <c r="K694" s="450"/>
      <c r="L694" s="451"/>
      <c r="M694" s="450"/>
      <c r="N694" s="451"/>
      <c r="O694" s="450"/>
      <c r="P694" s="451"/>
      <c r="Q694" s="452"/>
      <c r="R694" s="452"/>
      <c r="S694" s="452"/>
      <c r="T694" s="452"/>
      <c r="U694" s="450"/>
      <c r="V694" s="450"/>
      <c r="W694" s="451"/>
      <c r="X694" s="452"/>
      <c r="Y694" s="450"/>
      <c r="Z694" s="451"/>
      <c r="AA694" s="451"/>
      <c r="AB694" s="450"/>
      <c r="AC694" s="450"/>
      <c r="AD694" s="450"/>
      <c r="AE694" s="450"/>
      <c r="AF694" s="451"/>
      <c r="AG694" s="451"/>
      <c r="AH694" s="452"/>
      <c r="AI694" s="452"/>
      <c r="AJ694" s="452"/>
      <c r="AK694" s="452"/>
      <c r="AL694" s="452"/>
      <c r="AM694" s="452"/>
      <c r="AN694" s="450"/>
      <c r="AO694" s="450"/>
      <c r="AP694" s="451"/>
      <c r="AQ694" s="451"/>
      <c r="AR694" s="450"/>
      <c r="AS694" s="453"/>
      <c r="AT694" s="453"/>
      <c r="AU694" s="454"/>
      <c r="AV694" s="455"/>
      <c r="AW694" s="456"/>
      <c r="AX694" s="456"/>
      <c r="AY694" s="455"/>
      <c r="AZ694" s="456"/>
      <c r="BA694" s="454"/>
      <c r="BB694" s="454"/>
      <c r="BC694" s="454"/>
      <c r="BD694" s="454"/>
      <c r="BE694" s="454"/>
      <c r="BF694" s="454"/>
      <c r="BG694" s="455"/>
      <c r="BH694" s="455"/>
      <c r="BI694" s="455"/>
      <c r="BJ694" s="455"/>
      <c r="BK694" s="455"/>
      <c r="BL694" s="455"/>
      <c r="BM694" s="455"/>
      <c r="BN694" s="455"/>
      <c r="BO694" s="455"/>
    </row>
    <row r="695" spans="1:67" ht="19.5" customHeight="1">
      <c r="A695" s="450"/>
      <c r="B695" s="450"/>
      <c r="C695" s="450"/>
      <c r="D695" s="450"/>
      <c r="E695" s="450"/>
      <c r="F695" s="450"/>
      <c r="G695" s="451"/>
      <c r="H695" s="450"/>
      <c r="I695" s="450"/>
      <c r="J695" s="451"/>
      <c r="K695" s="450"/>
      <c r="L695" s="451"/>
      <c r="M695" s="450"/>
      <c r="N695" s="451"/>
      <c r="O695" s="450"/>
      <c r="P695" s="451"/>
      <c r="Q695" s="452"/>
      <c r="R695" s="452"/>
      <c r="S695" s="452"/>
      <c r="T695" s="452"/>
      <c r="U695" s="450"/>
      <c r="V695" s="450"/>
      <c r="W695" s="451"/>
      <c r="X695" s="452"/>
      <c r="Y695" s="450"/>
      <c r="Z695" s="451"/>
      <c r="AA695" s="451"/>
      <c r="AB695" s="450"/>
      <c r="AC695" s="450"/>
      <c r="AD695" s="450"/>
      <c r="AE695" s="450"/>
      <c r="AF695" s="451"/>
      <c r="AG695" s="451"/>
      <c r="AH695" s="452"/>
      <c r="AI695" s="452"/>
      <c r="AJ695" s="452"/>
      <c r="AK695" s="452"/>
      <c r="AL695" s="452"/>
      <c r="AM695" s="452"/>
      <c r="AN695" s="450"/>
      <c r="AO695" s="450"/>
      <c r="AP695" s="451"/>
      <c r="AQ695" s="451"/>
      <c r="AR695" s="450"/>
      <c r="AS695" s="453"/>
      <c r="AT695" s="453"/>
      <c r="AU695" s="454"/>
      <c r="AV695" s="455"/>
      <c r="AW695" s="456"/>
      <c r="AX695" s="456"/>
      <c r="AY695" s="455"/>
      <c r="AZ695" s="456"/>
      <c r="BA695" s="454"/>
      <c r="BB695" s="454"/>
      <c r="BC695" s="454"/>
      <c r="BD695" s="454"/>
      <c r="BE695" s="454"/>
      <c r="BF695" s="454"/>
      <c r="BG695" s="455"/>
      <c r="BH695" s="455"/>
      <c r="BI695" s="455"/>
      <c r="BJ695" s="455"/>
      <c r="BK695" s="455"/>
      <c r="BL695" s="455"/>
      <c r="BM695" s="455"/>
      <c r="BN695" s="455"/>
      <c r="BO695" s="455"/>
    </row>
    <row r="696" spans="1:67" ht="19.5" customHeight="1">
      <c r="A696" s="450"/>
      <c r="B696" s="450"/>
      <c r="C696" s="450"/>
      <c r="D696" s="450"/>
      <c r="E696" s="450"/>
      <c r="F696" s="450"/>
      <c r="G696" s="451"/>
      <c r="H696" s="450"/>
      <c r="I696" s="450"/>
      <c r="J696" s="451"/>
      <c r="K696" s="450"/>
      <c r="L696" s="451"/>
      <c r="M696" s="450"/>
      <c r="N696" s="451"/>
      <c r="O696" s="450"/>
      <c r="P696" s="451"/>
      <c r="Q696" s="452"/>
      <c r="R696" s="452"/>
      <c r="S696" s="452"/>
      <c r="T696" s="452"/>
      <c r="U696" s="450"/>
      <c r="V696" s="450"/>
      <c r="W696" s="451"/>
      <c r="X696" s="452"/>
      <c r="Y696" s="450"/>
      <c r="Z696" s="451"/>
      <c r="AA696" s="451"/>
      <c r="AB696" s="450"/>
      <c r="AC696" s="450"/>
      <c r="AD696" s="450"/>
      <c r="AE696" s="450"/>
      <c r="AF696" s="451"/>
      <c r="AG696" s="451"/>
      <c r="AH696" s="452"/>
      <c r="AI696" s="452"/>
      <c r="AJ696" s="452"/>
      <c r="AK696" s="452"/>
      <c r="AL696" s="452"/>
      <c r="AM696" s="452"/>
      <c r="AN696" s="450"/>
      <c r="AO696" s="450"/>
      <c r="AP696" s="451"/>
      <c r="AQ696" s="451"/>
      <c r="AR696" s="450"/>
      <c r="AS696" s="453"/>
      <c r="AT696" s="453"/>
      <c r="AU696" s="454"/>
      <c r="AV696" s="455"/>
      <c r="AW696" s="456"/>
      <c r="AX696" s="456"/>
      <c r="AY696" s="455"/>
      <c r="AZ696" s="456"/>
      <c r="BA696" s="454"/>
      <c r="BB696" s="454"/>
      <c r="BC696" s="454"/>
      <c r="BD696" s="454"/>
      <c r="BE696" s="454"/>
      <c r="BF696" s="454"/>
      <c r="BG696" s="455"/>
      <c r="BH696" s="455"/>
      <c r="BI696" s="455"/>
      <c r="BJ696" s="455"/>
      <c r="BK696" s="455"/>
      <c r="BL696" s="455"/>
      <c r="BM696" s="455"/>
      <c r="BN696" s="455"/>
      <c r="BO696" s="455"/>
    </row>
    <row r="697" spans="1:67" ht="19.5" customHeight="1">
      <c r="A697" s="450"/>
      <c r="B697" s="450"/>
      <c r="C697" s="450"/>
      <c r="D697" s="450"/>
      <c r="E697" s="450"/>
      <c r="F697" s="450"/>
      <c r="G697" s="451"/>
      <c r="H697" s="450"/>
      <c r="I697" s="450"/>
      <c r="J697" s="451"/>
      <c r="K697" s="450"/>
      <c r="L697" s="451"/>
      <c r="M697" s="450"/>
      <c r="N697" s="451"/>
      <c r="O697" s="450"/>
      <c r="P697" s="451"/>
      <c r="Q697" s="452"/>
      <c r="R697" s="452"/>
      <c r="S697" s="452"/>
      <c r="T697" s="452"/>
      <c r="U697" s="450"/>
      <c r="V697" s="450"/>
      <c r="W697" s="451"/>
      <c r="X697" s="452"/>
      <c r="Y697" s="450"/>
      <c r="Z697" s="451"/>
      <c r="AA697" s="451"/>
      <c r="AB697" s="450"/>
      <c r="AC697" s="450"/>
      <c r="AD697" s="450"/>
      <c r="AE697" s="450"/>
      <c r="AF697" s="451"/>
      <c r="AG697" s="451"/>
      <c r="AH697" s="452"/>
      <c r="AI697" s="452"/>
      <c r="AJ697" s="452"/>
      <c r="AK697" s="452"/>
      <c r="AL697" s="452"/>
      <c r="AM697" s="452"/>
      <c r="AN697" s="450"/>
      <c r="AO697" s="450"/>
      <c r="AP697" s="451"/>
      <c r="AQ697" s="451"/>
      <c r="AR697" s="450"/>
      <c r="AS697" s="453"/>
      <c r="AT697" s="453"/>
      <c r="AU697" s="454"/>
      <c r="AV697" s="455"/>
      <c r="AW697" s="456"/>
      <c r="AX697" s="456"/>
      <c r="AY697" s="455"/>
      <c r="AZ697" s="456"/>
      <c r="BA697" s="454"/>
      <c r="BB697" s="454"/>
      <c r="BC697" s="454"/>
      <c r="BD697" s="454"/>
      <c r="BE697" s="454"/>
      <c r="BF697" s="454"/>
      <c r="BG697" s="455"/>
      <c r="BH697" s="455"/>
      <c r="BI697" s="455"/>
      <c r="BJ697" s="455"/>
      <c r="BK697" s="455"/>
      <c r="BL697" s="455"/>
      <c r="BM697" s="455"/>
      <c r="BN697" s="455"/>
      <c r="BO697" s="455"/>
    </row>
    <row r="698" spans="1:67" ht="19.5" customHeight="1">
      <c r="A698" s="450"/>
      <c r="B698" s="450"/>
      <c r="C698" s="450"/>
      <c r="D698" s="450"/>
      <c r="E698" s="450"/>
      <c r="F698" s="450"/>
      <c r="G698" s="451"/>
      <c r="H698" s="450"/>
      <c r="I698" s="450"/>
      <c r="J698" s="451"/>
      <c r="K698" s="450"/>
      <c r="L698" s="451"/>
      <c r="M698" s="450"/>
      <c r="N698" s="451"/>
      <c r="O698" s="450"/>
      <c r="P698" s="451"/>
      <c r="Q698" s="452"/>
      <c r="R698" s="452"/>
      <c r="S698" s="452"/>
      <c r="T698" s="452"/>
      <c r="U698" s="450"/>
      <c r="V698" s="450"/>
      <c r="W698" s="451"/>
      <c r="X698" s="452"/>
      <c r="Y698" s="450"/>
      <c r="Z698" s="451"/>
      <c r="AA698" s="451"/>
      <c r="AB698" s="450"/>
      <c r="AC698" s="450"/>
      <c r="AD698" s="450"/>
      <c r="AE698" s="450"/>
      <c r="AF698" s="451"/>
      <c r="AG698" s="451"/>
      <c r="AH698" s="452"/>
      <c r="AI698" s="452"/>
      <c r="AJ698" s="452"/>
      <c r="AK698" s="452"/>
      <c r="AL698" s="452"/>
      <c r="AM698" s="452"/>
      <c r="AN698" s="450"/>
      <c r="AO698" s="450"/>
      <c r="AP698" s="451"/>
      <c r="AQ698" s="451"/>
      <c r="AR698" s="450"/>
      <c r="AS698" s="453"/>
      <c r="AT698" s="453"/>
      <c r="AU698" s="454"/>
      <c r="AV698" s="455"/>
      <c r="AW698" s="456"/>
      <c r="AX698" s="456"/>
      <c r="AY698" s="455"/>
      <c r="AZ698" s="456"/>
      <c r="BA698" s="454"/>
      <c r="BB698" s="454"/>
      <c r="BC698" s="454"/>
      <c r="BD698" s="454"/>
      <c r="BE698" s="454"/>
      <c r="BF698" s="454"/>
      <c r="BG698" s="455"/>
      <c r="BH698" s="455"/>
      <c r="BI698" s="455"/>
      <c r="BJ698" s="455"/>
      <c r="BK698" s="455"/>
      <c r="BL698" s="455"/>
      <c r="BM698" s="455"/>
      <c r="BN698" s="455"/>
      <c r="BO698" s="455"/>
    </row>
    <row r="699" spans="1:67" ht="19.5" customHeight="1">
      <c r="A699" s="450"/>
      <c r="B699" s="450"/>
      <c r="C699" s="450"/>
      <c r="D699" s="450"/>
      <c r="E699" s="450"/>
      <c r="F699" s="450"/>
      <c r="G699" s="451"/>
      <c r="H699" s="450"/>
      <c r="I699" s="450"/>
      <c r="J699" s="451"/>
      <c r="K699" s="450"/>
      <c r="L699" s="451"/>
      <c r="M699" s="450"/>
      <c r="N699" s="451"/>
      <c r="O699" s="450"/>
      <c r="P699" s="451"/>
      <c r="Q699" s="452"/>
      <c r="R699" s="452"/>
      <c r="S699" s="452"/>
      <c r="T699" s="452"/>
      <c r="U699" s="450"/>
      <c r="V699" s="450"/>
      <c r="W699" s="451"/>
      <c r="X699" s="452"/>
      <c r="Y699" s="450"/>
      <c r="Z699" s="451"/>
      <c r="AA699" s="451"/>
      <c r="AB699" s="450"/>
      <c r="AC699" s="450"/>
      <c r="AD699" s="450"/>
      <c r="AE699" s="450"/>
      <c r="AF699" s="451"/>
      <c r="AG699" s="451"/>
      <c r="AH699" s="452"/>
      <c r="AI699" s="452"/>
      <c r="AJ699" s="452"/>
      <c r="AK699" s="452"/>
      <c r="AL699" s="452"/>
      <c r="AM699" s="452"/>
      <c r="AN699" s="450"/>
      <c r="AO699" s="450"/>
      <c r="AP699" s="451"/>
      <c r="AQ699" s="451"/>
      <c r="AR699" s="450"/>
      <c r="AS699" s="453"/>
      <c r="AT699" s="453"/>
      <c r="AU699" s="454"/>
      <c r="AV699" s="455"/>
      <c r="AW699" s="456"/>
      <c r="AX699" s="456"/>
      <c r="AY699" s="455"/>
      <c r="AZ699" s="456"/>
      <c r="BA699" s="454"/>
      <c r="BB699" s="454"/>
      <c r="BC699" s="454"/>
      <c r="BD699" s="454"/>
      <c r="BE699" s="454"/>
      <c r="BF699" s="454"/>
      <c r="BG699" s="455"/>
      <c r="BH699" s="455"/>
      <c r="BI699" s="455"/>
      <c r="BJ699" s="455"/>
      <c r="BK699" s="455"/>
      <c r="BL699" s="455"/>
      <c r="BM699" s="455"/>
      <c r="BN699" s="455"/>
      <c r="BO699" s="455"/>
    </row>
    <row r="700" spans="1:67" ht="19.5" customHeight="1">
      <c r="A700" s="450"/>
      <c r="B700" s="450"/>
      <c r="C700" s="450"/>
      <c r="D700" s="450"/>
      <c r="E700" s="450"/>
      <c r="F700" s="450"/>
      <c r="G700" s="451"/>
      <c r="H700" s="450"/>
      <c r="I700" s="450"/>
      <c r="J700" s="451"/>
      <c r="K700" s="450"/>
      <c r="L700" s="451"/>
      <c r="M700" s="450"/>
      <c r="N700" s="451"/>
      <c r="O700" s="450"/>
      <c r="P700" s="451"/>
      <c r="Q700" s="452"/>
      <c r="R700" s="452"/>
      <c r="S700" s="452"/>
      <c r="T700" s="452"/>
      <c r="U700" s="450"/>
      <c r="V700" s="450"/>
      <c r="W700" s="451"/>
      <c r="X700" s="452"/>
      <c r="Y700" s="450"/>
      <c r="Z700" s="451"/>
      <c r="AA700" s="451"/>
      <c r="AB700" s="450"/>
      <c r="AC700" s="450"/>
      <c r="AD700" s="450"/>
      <c r="AE700" s="450"/>
      <c r="AF700" s="451"/>
      <c r="AG700" s="451"/>
      <c r="AH700" s="452"/>
      <c r="AI700" s="452"/>
      <c r="AJ700" s="452"/>
      <c r="AK700" s="452"/>
      <c r="AL700" s="452"/>
      <c r="AM700" s="452"/>
      <c r="AN700" s="450"/>
      <c r="AO700" s="450"/>
      <c r="AP700" s="451"/>
      <c r="AQ700" s="451"/>
      <c r="AR700" s="450"/>
      <c r="AS700" s="453"/>
      <c r="AT700" s="453"/>
      <c r="AU700" s="454"/>
      <c r="AV700" s="455"/>
      <c r="AW700" s="456"/>
      <c r="AX700" s="456"/>
      <c r="AY700" s="455"/>
      <c r="AZ700" s="456"/>
      <c r="BA700" s="454"/>
      <c r="BB700" s="454"/>
      <c r="BC700" s="454"/>
      <c r="BD700" s="454"/>
      <c r="BE700" s="454"/>
      <c r="BF700" s="454"/>
      <c r="BG700" s="455"/>
      <c r="BH700" s="455"/>
      <c r="BI700" s="455"/>
      <c r="BJ700" s="455"/>
      <c r="BK700" s="455"/>
      <c r="BL700" s="455"/>
      <c r="BM700" s="455"/>
      <c r="BN700" s="455"/>
      <c r="BO700" s="455"/>
    </row>
    <row r="701" spans="1:67" ht="19.5" customHeight="1">
      <c r="A701" s="450"/>
      <c r="B701" s="450"/>
      <c r="C701" s="450"/>
      <c r="D701" s="450"/>
      <c r="E701" s="450"/>
      <c r="F701" s="450"/>
      <c r="G701" s="451"/>
      <c r="H701" s="450"/>
      <c r="I701" s="450"/>
      <c r="J701" s="451"/>
      <c r="K701" s="450"/>
      <c r="L701" s="451"/>
      <c r="M701" s="450"/>
      <c r="N701" s="451"/>
      <c r="O701" s="450"/>
      <c r="P701" s="451"/>
      <c r="Q701" s="452"/>
      <c r="R701" s="452"/>
      <c r="S701" s="452"/>
      <c r="T701" s="452"/>
      <c r="U701" s="450"/>
      <c r="V701" s="450"/>
      <c r="W701" s="451"/>
      <c r="X701" s="452"/>
      <c r="Y701" s="450"/>
      <c r="Z701" s="451"/>
      <c r="AA701" s="451"/>
      <c r="AB701" s="450"/>
      <c r="AC701" s="450"/>
      <c r="AD701" s="450"/>
      <c r="AE701" s="450"/>
      <c r="AF701" s="451"/>
      <c r="AG701" s="451"/>
      <c r="AH701" s="452"/>
      <c r="AI701" s="452"/>
      <c r="AJ701" s="452"/>
      <c r="AK701" s="452"/>
      <c r="AL701" s="452"/>
      <c r="AM701" s="452"/>
      <c r="AN701" s="450"/>
      <c r="AO701" s="450"/>
      <c r="AP701" s="451"/>
      <c r="AQ701" s="451"/>
      <c r="AR701" s="450"/>
      <c r="AS701" s="453"/>
      <c r="AT701" s="453"/>
      <c r="AU701" s="454"/>
      <c r="AV701" s="455"/>
      <c r="AW701" s="456"/>
      <c r="AX701" s="456"/>
      <c r="AY701" s="455"/>
      <c r="AZ701" s="456"/>
      <c r="BA701" s="454"/>
      <c r="BB701" s="454"/>
      <c r="BC701" s="454"/>
      <c r="BD701" s="454"/>
      <c r="BE701" s="454"/>
      <c r="BF701" s="454"/>
      <c r="BG701" s="455"/>
      <c r="BH701" s="455"/>
      <c r="BI701" s="455"/>
      <c r="BJ701" s="455"/>
      <c r="BK701" s="455"/>
      <c r="BL701" s="455"/>
      <c r="BM701" s="455"/>
      <c r="BN701" s="455"/>
      <c r="BO701" s="455"/>
    </row>
    <row r="702" spans="1:67" ht="19.5" customHeight="1">
      <c r="A702" s="450"/>
      <c r="B702" s="450"/>
      <c r="C702" s="450"/>
      <c r="D702" s="450"/>
      <c r="E702" s="450"/>
      <c r="F702" s="450"/>
      <c r="G702" s="451"/>
      <c r="H702" s="450"/>
      <c r="I702" s="450"/>
      <c r="J702" s="451"/>
      <c r="K702" s="450"/>
      <c r="L702" s="451"/>
      <c r="M702" s="450"/>
      <c r="N702" s="451"/>
      <c r="O702" s="450"/>
      <c r="P702" s="451"/>
      <c r="Q702" s="452"/>
      <c r="R702" s="452"/>
      <c r="S702" s="452"/>
      <c r="T702" s="452"/>
      <c r="U702" s="450"/>
      <c r="V702" s="450"/>
      <c r="W702" s="451"/>
      <c r="X702" s="452"/>
      <c r="Y702" s="450"/>
      <c r="Z702" s="451"/>
      <c r="AA702" s="451"/>
      <c r="AB702" s="450"/>
      <c r="AC702" s="450"/>
      <c r="AD702" s="450"/>
      <c r="AE702" s="450"/>
      <c r="AF702" s="451"/>
      <c r="AG702" s="451"/>
      <c r="AH702" s="452"/>
      <c r="AI702" s="452"/>
      <c r="AJ702" s="452"/>
      <c r="AK702" s="452"/>
      <c r="AL702" s="452"/>
      <c r="AM702" s="452"/>
      <c r="AN702" s="450"/>
      <c r="AO702" s="450"/>
      <c r="AP702" s="451"/>
      <c r="AQ702" s="451"/>
      <c r="AR702" s="450"/>
      <c r="AS702" s="453"/>
      <c r="AT702" s="453"/>
      <c r="AU702" s="454"/>
      <c r="AV702" s="455"/>
      <c r="AW702" s="456"/>
      <c r="AX702" s="456"/>
      <c r="AY702" s="455"/>
      <c r="AZ702" s="456"/>
      <c r="BA702" s="454"/>
      <c r="BB702" s="454"/>
      <c r="BC702" s="454"/>
      <c r="BD702" s="454"/>
      <c r="BE702" s="454"/>
      <c r="BF702" s="454"/>
      <c r="BG702" s="455"/>
      <c r="BH702" s="455"/>
      <c r="BI702" s="455"/>
      <c r="BJ702" s="455"/>
      <c r="BK702" s="455"/>
      <c r="BL702" s="455"/>
      <c r="BM702" s="455"/>
      <c r="BN702" s="455"/>
      <c r="BO702" s="455"/>
    </row>
    <row r="703" spans="1:67" ht="19.5" customHeight="1">
      <c r="A703" s="450"/>
      <c r="B703" s="450"/>
      <c r="C703" s="450"/>
      <c r="D703" s="450"/>
      <c r="E703" s="450"/>
      <c r="F703" s="450"/>
      <c r="G703" s="451"/>
      <c r="H703" s="450"/>
      <c r="I703" s="450"/>
      <c r="J703" s="451"/>
      <c r="K703" s="450"/>
      <c r="L703" s="451"/>
      <c r="M703" s="450"/>
      <c r="N703" s="451"/>
      <c r="O703" s="450"/>
      <c r="P703" s="451"/>
      <c r="Q703" s="452"/>
      <c r="R703" s="452"/>
      <c r="S703" s="452"/>
      <c r="T703" s="452"/>
      <c r="U703" s="450"/>
      <c r="V703" s="450"/>
      <c r="W703" s="451"/>
      <c r="X703" s="452"/>
      <c r="Y703" s="450"/>
      <c r="Z703" s="451"/>
      <c r="AA703" s="451"/>
      <c r="AB703" s="450"/>
      <c r="AC703" s="450"/>
      <c r="AD703" s="450"/>
      <c r="AE703" s="450"/>
      <c r="AF703" s="451"/>
      <c r="AG703" s="451"/>
      <c r="AH703" s="452"/>
      <c r="AI703" s="452"/>
      <c r="AJ703" s="452"/>
      <c r="AK703" s="452"/>
      <c r="AL703" s="452"/>
      <c r="AM703" s="452"/>
      <c r="AN703" s="450"/>
      <c r="AO703" s="450"/>
      <c r="AP703" s="451"/>
      <c r="AQ703" s="451"/>
      <c r="AR703" s="450"/>
      <c r="AS703" s="453"/>
      <c r="AT703" s="453"/>
      <c r="AU703" s="454"/>
      <c r="AV703" s="455"/>
      <c r="AW703" s="456"/>
      <c r="AX703" s="456"/>
      <c r="AY703" s="455"/>
      <c r="AZ703" s="456"/>
      <c r="BA703" s="454"/>
      <c r="BB703" s="454"/>
      <c r="BC703" s="454"/>
      <c r="BD703" s="454"/>
      <c r="BE703" s="454"/>
      <c r="BF703" s="454"/>
      <c r="BG703" s="455"/>
      <c r="BH703" s="455"/>
      <c r="BI703" s="455"/>
      <c r="BJ703" s="455"/>
      <c r="BK703" s="455"/>
      <c r="BL703" s="455"/>
      <c r="BM703" s="455"/>
      <c r="BN703" s="455"/>
      <c r="BO703" s="455"/>
    </row>
    <row r="704" spans="1:67" ht="19.5" customHeight="1">
      <c r="A704" s="450"/>
      <c r="B704" s="450"/>
      <c r="C704" s="450"/>
      <c r="D704" s="450"/>
      <c r="E704" s="450"/>
      <c r="F704" s="450"/>
      <c r="G704" s="451"/>
      <c r="H704" s="450"/>
      <c r="I704" s="450"/>
      <c r="J704" s="451"/>
      <c r="K704" s="450"/>
      <c r="L704" s="451"/>
      <c r="M704" s="450"/>
      <c r="N704" s="451"/>
      <c r="O704" s="450"/>
      <c r="P704" s="451"/>
      <c r="Q704" s="452"/>
      <c r="R704" s="452"/>
      <c r="S704" s="452"/>
      <c r="T704" s="452"/>
      <c r="U704" s="450"/>
      <c r="V704" s="450"/>
      <c r="W704" s="451"/>
      <c r="X704" s="452"/>
      <c r="Y704" s="450"/>
      <c r="Z704" s="451"/>
      <c r="AA704" s="451"/>
      <c r="AB704" s="450"/>
      <c r="AC704" s="450"/>
      <c r="AD704" s="450"/>
      <c r="AE704" s="450"/>
      <c r="AF704" s="451"/>
      <c r="AG704" s="451"/>
      <c r="AH704" s="452"/>
      <c r="AI704" s="452"/>
      <c r="AJ704" s="452"/>
      <c r="AK704" s="452"/>
      <c r="AL704" s="452"/>
      <c r="AM704" s="452"/>
      <c r="AN704" s="450"/>
      <c r="AO704" s="450"/>
      <c r="AP704" s="451"/>
      <c r="AQ704" s="451"/>
      <c r="AR704" s="450"/>
      <c r="AS704" s="453"/>
      <c r="AT704" s="453"/>
      <c r="AU704" s="454"/>
      <c r="AV704" s="455"/>
      <c r="AW704" s="456"/>
      <c r="AX704" s="456"/>
      <c r="AY704" s="455"/>
      <c r="AZ704" s="456"/>
      <c r="BA704" s="454"/>
      <c r="BB704" s="454"/>
      <c r="BC704" s="454"/>
      <c r="BD704" s="454"/>
      <c r="BE704" s="454"/>
      <c r="BF704" s="454"/>
      <c r="BG704" s="455"/>
      <c r="BH704" s="455"/>
      <c r="BI704" s="455"/>
      <c r="BJ704" s="455"/>
      <c r="BK704" s="455"/>
      <c r="BL704" s="455"/>
      <c r="BM704" s="455"/>
      <c r="BN704" s="455"/>
      <c r="BO704" s="455"/>
    </row>
    <row r="705" spans="1:67" ht="19.5" customHeight="1">
      <c r="A705" s="450"/>
      <c r="B705" s="450"/>
      <c r="C705" s="450"/>
      <c r="D705" s="450"/>
      <c r="E705" s="450"/>
      <c r="F705" s="450"/>
      <c r="G705" s="451"/>
      <c r="H705" s="450"/>
      <c r="I705" s="450"/>
      <c r="J705" s="451"/>
      <c r="K705" s="450"/>
      <c r="L705" s="451"/>
      <c r="M705" s="450"/>
      <c r="N705" s="451"/>
      <c r="O705" s="450"/>
      <c r="P705" s="451"/>
      <c r="Q705" s="452"/>
      <c r="R705" s="452"/>
      <c r="S705" s="452"/>
      <c r="T705" s="452"/>
      <c r="U705" s="450"/>
      <c r="V705" s="450"/>
      <c r="W705" s="451"/>
      <c r="X705" s="452"/>
      <c r="Y705" s="450"/>
      <c r="Z705" s="451"/>
      <c r="AA705" s="451"/>
      <c r="AB705" s="450"/>
      <c r="AC705" s="450"/>
      <c r="AD705" s="450"/>
      <c r="AE705" s="450"/>
      <c r="AF705" s="451"/>
      <c r="AG705" s="451"/>
      <c r="AH705" s="452"/>
      <c r="AI705" s="452"/>
      <c r="AJ705" s="452"/>
      <c r="AK705" s="452"/>
      <c r="AL705" s="452"/>
      <c r="AM705" s="452"/>
      <c r="AN705" s="450"/>
      <c r="AO705" s="450"/>
      <c r="AP705" s="451"/>
      <c r="AQ705" s="451"/>
      <c r="AR705" s="450"/>
      <c r="AS705" s="453"/>
      <c r="AT705" s="453"/>
      <c r="AU705" s="454"/>
      <c r="AV705" s="455"/>
      <c r="AW705" s="456"/>
      <c r="AX705" s="456"/>
      <c r="AY705" s="455"/>
      <c r="AZ705" s="456"/>
      <c r="BA705" s="454"/>
      <c r="BB705" s="454"/>
      <c r="BC705" s="454"/>
      <c r="BD705" s="454"/>
      <c r="BE705" s="454"/>
      <c r="BF705" s="454"/>
      <c r="BG705" s="455"/>
      <c r="BH705" s="455"/>
      <c r="BI705" s="455"/>
      <c r="BJ705" s="455"/>
      <c r="BK705" s="455"/>
      <c r="BL705" s="455"/>
      <c r="BM705" s="455"/>
      <c r="BN705" s="455"/>
      <c r="BO705" s="455"/>
    </row>
    <row r="706" spans="1:67" ht="19.5" customHeight="1">
      <c r="A706" s="450"/>
      <c r="B706" s="450"/>
      <c r="C706" s="450"/>
      <c r="D706" s="450"/>
      <c r="E706" s="450"/>
      <c r="F706" s="450"/>
      <c r="G706" s="451"/>
      <c r="H706" s="450"/>
      <c r="I706" s="450"/>
      <c r="J706" s="451"/>
      <c r="K706" s="450"/>
      <c r="L706" s="451"/>
      <c r="M706" s="450"/>
      <c r="N706" s="451"/>
      <c r="O706" s="450"/>
      <c r="P706" s="451"/>
      <c r="Q706" s="452"/>
      <c r="R706" s="452"/>
      <c r="S706" s="452"/>
      <c r="T706" s="452"/>
      <c r="U706" s="450"/>
      <c r="V706" s="450"/>
      <c r="W706" s="451"/>
      <c r="X706" s="452"/>
      <c r="Y706" s="450"/>
      <c r="Z706" s="451"/>
      <c r="AA706" s="451"/>
      <c r="AB706" s="450"/>
      <c r="AC706" s="450"/>
      <c r="AD706" s="450"/>
      <c r="AE706" s="450"/>
      <c r="AF706" s="451"/>
      <c r="AG706" s="451"/>
      <c r="AH706" s="452"/>
      <c r="AI706" s="452"/>
      <c r="AJ706" s="452"/>
      <c r="AK706" s="452"/>
      <c r="AL706" s="452"/>
      <c r="AM706" s="452"/>
      <c r="AN706" s="450"/>
      <c r="AO706" s="450"/>
      <c r="AP706" s="451"/>
      <c r="AQ706" s="451"/>
      <c r="AR706" s="450"/>
      <c r="AS706" s="453"/>
      <c r="AT706" s="453"/>
      <c r="AU706" s="454"/>
      <c r="AV706" s="455"/>
      <c r="AW706" s="456"/>
      <c r="AX706" s="456"/>
      <c r="AY706" s="455"/>
      <c r="AZ706" s="456"/>
      <c r="BA706" s="454"/>
      <c r="BB706" s="454"/>
      <c r="BC706" s="454"/>
      <c r="BD706" s="454"/>
      <c r="BE706" s="454"/>
      <c r="BF706" s="454"/>
      <c r="BG706" s="455"/>
      <c r="BH706" s="455"/>
      <c r="BI706" s="455"/>
      <c r="BJ706" s="455"/>
      <c r="BK706" s="455"/>
      <c r="BL706" s="455"/>
      <c r="BM706" s="455"/>
      <c r="BN706" s="455"/>
      <c r="BO706" s="455"/>
    </row>
    <row r="707" spans="1:67" ht="19.5" customHeight="1">
      <c r="A707" s="450"/>
      <c r="B707" s="450"/>
      <c r="C707" s="450"/>
      <c r="D707" s="450"/>
      <c r="E707" s="450"/>
      <c r="F707" s="450"/>
      <c r="G707" s="451"/>
      <c r="H707" s="450"/>
      <c r="I707" s="450"/>
      <c r="J707" s="451"/>
      <c r="K707" s="450"/>
      <c r="L707" s="451"/>
      <c r="M707" s="450"/>
      <c r="N707" s="451"/>
      <c r="O707" s="450"/>
      <c r="P707" s="451"/>
      <c r="Q707" s="452"/>
      <c r="R707" s="452"/>
      <c r="S707" s="452"/>
      <c r="T707" s="452"/>
      <c r="U707" s="450"/>
      <c r="V707" s="450"/>
      <c r="W707" s="451"/>
      <c r="X707" s="452"/>
      <c r="Y707" s="450"/>
      <c r="Z707" s="451"/>
      <c r="AA707" s="451"/>
      <c r="AB707" s="450"/>
      <c r="AC707" s="450"/>
      <c r="AD707" s="450"/>
      <c r="AE707" s="450"/>
      <c r="AF707" s="451"/>
      <c r="AG707" s="451"/>
      <c r="AH707" s="452"/>
      <c r="AI707" s="452"/>
      <c r="AJ707" s="452"/>
      <c r="AK707" s="452"/>
      <c r="AL707" s="452"/>
      <c r="AM707" s="452"/>
      <c r="AN707" s="450"/>
      <c r="AO707" s="450"/>
      <c r="AP707" s="451"/>
      <c r="AQ707" s="451"/>
      <c r="AR707" s="450"/>
      <c r="AS707" s="453"/>
      <c r="AT707" s="453"/>
      <c r="AU707" s="454"/>
      <c r="AV707" s="455"/>
      <c r="AW707" s="456"/>
      <c r="AX707" s="456"/>
      <c r="AY707" s="455"/>
      <c r="AZ707" s="456"/>
      <c r="BA707" s="454"/>
      <c r="BB707" s="454"/>
      <c r="BC707" s="454"/>
      <c r="BD707" s="454"/>
      <c r="BE707" s="454"/>
      <c r="BF707" s="454"/>
      <c r="BG707" s="455"/>
      <c r="BH707" s="455"/>
      <c r="BI707" s="455"/>
      <c r="BJ707" s="455"/>
      <c r="BK707" s="455"/>
      <c r="BL707" s="455"/>
      <c r="BM707" s="455"/>
      <c r="BN707" s="455"/>
      <c r="BO707" s="455"/>
    </row>
    <row r="708" spans="1:67" ht="19.5" customHeight="1">
      <c r="A708" s="450"/>
      <c r="B708" s="450"/>
      <c r="C708" s="450"/>
      <c r="D708" s="450"/>
      <c r="E708" s="450"/>
      <c r="F708" s="450"/>
      <c r="G708" s="451"/>
      <c r="H708" s="450"/>
      <c r="I708" s="450"/>
      <c r="J708" s="451"/>
      <c r="K708" s="450"/>
      <c r="L708" s="451"/>
      <c r="M708" s="450"/>
      <c r="N708" s="451"/>
      <c r="O708" s="450"/>
      <c r="P708" s="451"/>
      <c r="Q708" s="452"/>
      <c r="R708" s="452"/>
      <c r="S708" s="452"/>
      <c r="T708" s="452"/>
      <c r="U708" s="450"/>
      <c r="V708" s="450"/>
      <c r="W708" s="451"/>
      <c r="X708" s="452"/>
      <c r="Y708" s="450"/>
      <c r="Z708" s="451"/>
      <c r="AA708" s="451"/>
      <c r="AB708" s="450"/>
      <c r="AC708" s="450"/>
      <c r="AD708" s="450"/>
      <c r="AE708" s="450"/>
      <c r="AF708" s="451"/>
      <c r="AG708" s="451"/>
      <c r="AH708" s="452"/>
      <c r="AI708" s="452"/>
      <c r="AJ708" s="452"/>
      <c r="AK708" s="452"/>
      <c r="AL708" s="452"/>
      <c r="AM708" s="452"/>
      <c r="AN708" s="450"/>
      <c r="AO708" s="450"/>
      <c r="AP708" s="451"/>
      <c r="AQ708" s="451"/>
      <c r="AR708" s="450"/>
      <c r="AS708" s="453"/>
      <c r="AT708" s="453"/>
      <c r="AU708" s="454"/>
      <c r="AV708" s="455"/>
      <c r="AW708" s="456"/>
      <c r="AX708" s="456"/>
      <c r="AY708" s="455"/>
      <c r="AZ708" s="456"/>
      <c r="BA708" s="454"/>
      <c r="BB708" s="454"/>
      <c r="BC708" s="454"/>
      <c r="BD708" s="454"/>
      <c r="BE708" s="454"/>
      <c r="BF708" s="454"/>
      <c r="BG708" s="455"/>
      <c r="BH708" s="455"/>
      <c r="BI708" s="455"/>
      <c r="BJ708" s="455"/>
      <c r="BK708" s="455"/>
      <c r="BL708" s="455"/>
      <c r="BM708" s="455"/>
      <c r="BN708" s="455"/>
      <c r="BO708" s="455"/>
    </row>
    <row r="709" spans="1:67" ht="19.5" customHeight="1">
      <c r="A709" s="450"/>
      <c r="B709" s="450"/>
      <c r="C709" s="450"/>
      <c r="D709" s="450"/>
      <c r="E709" s="450"/>
      <c r="F709" s="450"/>
      <c r="G709" s="451"/>
      <c r="H709" s="450"/>
      <c r="I709" s="450"/>
      <c r="J709" s="451"/>
      <c r="K709" s="450"/>
      <c r="L709" s="451"/>
      <c r="M709" s="450"/>
      <c r="N709" s="451"/>
      <c r="O709" s="450"/>
      <c r="P709" s="451"/>
      <c r="Q709" s="452"/>
      <c r="R709" s="452"/>
      <c r="S709" s="452"/>
      <c r="T709" s="452"/>
      <c r="U709" s="450"/>
      <c r="V709" s="450"/>
      <c r="W709" s="451"/>
      <c r="X709" s="452"/>
      <c r="Y709" s="450"/>
      <c r="Z709" s="451"/>
      <c r="AA709" s="451"/>
      <c r="AB709" s="450"/>
      <c r="AC709" s="450"/>
      <c r="AD709" s="450"/>
      <c r="AE709" s="450"/>
      <c r="AF709" s="451"/>
      <c r="AG709" s="451"/>
      <c r="AH709" s="452"/>
      <c r="AI709" s="452"/>
      <c r="AJ709" s="452"/>
      <c r="AK709" s="452"/>
      <c r="AL709" s="452"/>
      <c r="AM709" s="452"/>
      <c r="AN709" s="450"/>
      <c r="AO709" s="450"/>
      <c r="AP709" s="451"/>
      <c r="AQ709" s="451"/>
      <c r="AR709" s="450"/>
      <c r="AS709" s="453"/>
      <c r="AT709" s="453"/>
      <c r="AU709" s="454"/>
      <c r="AV709" s="455"/>
      <c r="AW709" s="456"/>
      <c r="AX709" s="456"/>
      <c r="AY709" s="455"/>
      <c r="AZ709" s="456"/>
      <c r="BA709" s="454"/>
      <c r="BB709" s="454"/>
      <c r="BC709" s="454"/>
      <c r="BD709" s="454"/>
      <c r="BE709" s="454"/>
      <c r="BF709" s="454"/>
      <c r="BG709" s="455"/>
      <c r="BH709" s="455"/>
      <c r="BI709" s="455"/>
      <c r="BJ709" s="455"/>
      <c r="BK709" s="455"/>
      <c r="BL709" s="455"/>
      <c r="BM709" s="455"/>
      <c r="BN709" s="455"/>
      <c r="BO709" s="455"/>
    </row>
    <row r="710" spans="1:67" ht="19.5" customHeight="1">
      <c r="A710" s="450"/>
      <c r="B710" s="450"/>
      <c r="C710" s="450"/>
      <c r="D710" s="450"/>
      <c r="E710" s="450"/>
      <c r="F710" s="450"/>
      <c r="G710" s="451"/>
      <c r="H710" s="450"/>
      <c r="I710" s="450"/>
      <c r="J710" s="451"/>
      <c r="K710" s="450"/>
      <c r="L710" s="451"/>
      <c r="M710" s="450"/>
      <c r="N710" s="451"/>
      <c r="O710" s="450"/>
      <c r="P710" s="451"/>
      <c r="Q710" s="452"/>
      <c r="R710" s="452"/>
      <c r="S710" s="452"/>
      <c r="T710" s="452"/>
      <c r="U710" s="450"/>
      <c r="V710" s="450"/>
      <c r="W710" s="451"/>
      <c r="X710" s="452"/>
      <c r="Y710" s="450"/>
      <c r="Z710" s="451"/>
      <c r="AA710" s="451"/>
      <c r="AB710" s="450"/>
      <c r="AC710" s="450"/>
      <c r="AD710" s="450"/>
      <c r="AE710" s="450"/>
      <c r="AF710" s="451"/>
      <c r="AG710" s="451"/>
      <c r="AH710" s="452"/>
      <c r="AI710" s="452"/>
      <c r="AJ710" s="452"/>
      <c r="AK710" s="452"/>
      <c r="AL710" s="452"/>
      <c r="AM710" s="452"/>
      <c r="AN710" s="450"/>
      <c r="AO710" s="450"/>
      <c r="AP710" s="451"/>
      <c r="AQ710" s="451"/>
      <c r="AR710" s="450"/>
      <c r="AS710" s="453"/>
      <c r="AT710" s="453"/>
      <c r="AU710" s="454"/>
      <c r="AV710" s="455"/>
      <c r="AW710" s="456"/>
      <c r="AX710" s="456"/>
      <c r="AY710" s="455"/>
      <c r="AZ710" s="456"/>
      <c r="BA710" s="454"/>
      <c r="BB710" s="454"/>
      <c r="BC710" s="454"/>
      <c r="BD710" s="454"/>
      <c r="BE710" s="454"/>
      <c r="BF710" s="454"/>
      <c r="BG710" s="455"/>
      <c r="BH710" s="455"/>
      <c r="BI710" s="455"/>
      <c r="BJ710" s="455"/>
      <c r="BK710" s="455"/>
      <c r="BL710" s="455"/>
      <c r="BM710" s="455"/>
      <c r="BN710" s="455"/>
      <c r="BO710" s="455"/>
    </row>
    <row r="711" spans="1:67" ht="19.5" customHeight="1">
      <c r="A711" s="450"/>
      <c r="B711" s="450"/>
      <c r="C711" s="450"/>
      <c r="D711" s="450"/>
      <c r="E711" s="450"/>
      <c r="F711" s="450"/>
      <c r="G711" s="451"/>
      <c r="H711" s="450"/>
      <c r="I711" s="450"/>
      <c r="J711" s="451"/>
      <c r="K711" s="450"/>
      <c r="L711" s="451"/>
      <c r="M711" s="450"/>
      <c r="N711" s="451"/>
      <c r="O711" s="450"/>
      <c r="P711" s="451"/>
      <c r="Q711" s="452"/>
      <c r="R711" s="452"/>
      <c r="S711" s="452"/>
      <c r="T711" s="452"/>
      <c r="U711" s="450"/>
      <c r="V711" s="450"/>
      <c r="W711" s="451"/>
      <c r="X711" s="452"/>
      <c r="Y711" s="450"/>
      <c r="Z711" s="451"/>
      <c r="AA711" s="451"/>
      <c r="AB711" s="450"/>
      <c r="AC711" s="450"/>
      <c r="AD711" s="450"/>
      <c r="AE711" s="450"/>
      <c r="AF711" s="451"/>
      <c r="AG711" s="451"/>
      <c r="AH711" s="452"/>
      <c r="AI711" s="452"/>
      <c r="AJ711" s="452"/>
      <c r="AK711" s="452"/>
      <c r="AL711" s="452"/>
      <c r="AM711" s="452"/>
      <c r="AN711" s="450"/>
      <c r="AO711" s="450"/>
      <c r="AP711" s="451"/>
      <c r="AQ711" s="451"/>
      <c r="AR711" s="450"/>
      <c r="AS711" s="453"/>
      <c r="AT711" s="453"/>
      <c r="AU711" s="454"/>
      <c r="AV711" s="455"/>
      <c r="AW711" s="456"/>
      <c r="AX711" s="456"/>
      <c r="AY711" s="455"/>
      <c r="AZ711" s="456"/>
      <c r="BA711" s="454"/>
      <c r="BB711" s="454"/>
      <c r="BC711" s="454"/>
      <c r="BD711" s="454"/>
      <c r="BE711" s="454"/>
      <c r="BF711" s="454"/>
      <c r="BG711" s="455"/>
      <c r="BH711" s="455"/>
      <c r="BI711" s="455"/>
      <c r="BJ711" s="455"/>
      <c r="BK711" s="455"/>
      <c r="BL711" s="455"/>
      <c r="BM711" s="455"/>
      <c r="BN711" s="455"/>
      <c r="BO711" s="455"/>
    </row>
    <row r="712" spans="1:67" ht="19.5" customHeight="1">
      <c r="A712" s="450"/>
      <c r="B712" s="450"/>
      <c r="C712" s="450"/>
      <c r="D712" s="450"/>
      <c r="E712" s="450"/>
      <c r="F712" s="450"/>
      <c r="G712" s="451"/>
      <c r="H712" s="450"/>
      <c r="I712" s="450"/>
      <c r="J712" s="451"/>
      <c r="K712" s="450"/>
      <c r="L712" s="451"/>
      <c r="M712" s="450"/>
      <c r="N712" s="451"/>
      <c r="O712" s="450"/>
      <c r="P712" s="451"/>
      <c r="Q712" s="452"/>
      <c r="R712" s="452"/>
      <c r="S712" s="452"/>
      <c r="T712" s="452"/>
      <c r="U712" s="450"/>
      <c r="V712" s="450"/>
      <c r="W712" s="451"/>
      <c r="X712" s="452"/>
      <c r="Y712" s="450"/>
      <c r="Z712" s="451"/>
      <c r="AA712" s="451"/>
      <c r="AB712" s="450"/>
      <c r="AC712" s="450"/>
      <c r="AD712" s="450"/>
      <c r="AE712" s="450"/>
      <c r="AF712" s="451"/>
      <c r="AG712" s="451"/>
      <c r="AH712" s="452"/>
      <c r="AI712" s="452"/>
      <c r="AJ712" s="452"/>
      <c r="AK712" s="452"/>
      <c r="AL712" s="452"/>
      <c r="AM712" s="452"/>
      <c r="AN712" s="450"/>
      <c r="AO712" s="450"/>
      <c r="AP712" s="451"/>
      <c r="AQ712" s="451"/>
      <c r="AR712" s="450"/>
      <c r="AS712" s="453"/>
      <c r="AT712" s="453"/>
      <c r="AU712" s="454"/>
      <c r="AV712" s="455"/>
      <c r="AW712" s="456"/>
      <c r="AX712" s="456"/>
      <c r="AY712" s="455"/>
      <c r="AZ712" s="456"/>
      <c r="BA712" s="454"/>
      <c r="BB712" s="454"/>
      <c r="BC712" s="454"/>
      <c r="BD712" s="454"/>
      <c r="BE712" s="454"/>
      <c r="BF712" s="454"/>
      <c r="BG712" s="455"/>
      <c r="BH712" s="455"/>
      <c r="BI712" s="455"/>
      <c r="BJ712" s="455"/>
      <c r="BK712" s="455"/>
      <c r="BL712" s="455"/>
      <c r="BM712" s="455"/>
      <c r="BN712" s="455"/>
      <c r="BO712" s="455"/>
    </row>
    <row r="713" spans="1:67" ht="19.5" customHeight="1">
      <c r="A713" s="450"/>
      <c r="B713" s="450"/>
      <c r="C713" s="450"/>
      <c r="D713" s="450"/>
      <c r="E713" s="450"/>
      <c r="F713" s="450"/>
      <c r="G713" s="451"/>
      <c r="H713" s="450"/>
      <c r="I713" s="450"/>
      <c r="J713" s="451"/>
      <c r="K713" s="450"/>
      <c r="L713" s="451"/>
      <c r="M713" s="450"/>
      <c r="N713" s="451"/>
      <c r="O713" s="450"/>
      <c r="P713" s="451"/>
      <c r="Q713" s="452"/>
      <c r="R713" s="452"/>
      <c r="S713" s="452"/>
      <c r="T713" s="452"/>
      <c r="U713" s="450"/>
      <c r="V713" s="450"/>
      <c r="W713" s="451"/>
      <c r="X713" s="452"/>
      <c r="Y713" s="450"/>
      <c r="Z713" s="451"/>
      <c r="AA713" s="451"/>
      <c r="AB713" s="450"/>
      <c r="AC713" s="450"/>
      <c r="AD713" s="450"/>
      <c r="AE713" s="450"/>
      <c r="AF713" s="451"/>
      <c r="AG713" s="451"/>
      <c r="AH713" s="452"/>
      <c r="AI713" s="452"/>
      <c r="AJ713" s="452"/>
      <c r="AK713" s="452"/>
      <c r="AL713" s="452"/>
      <c r="AM713" s="452"/>
      <c r="AN713" s="450"/>
      <c r="AO713" s="450"/>
      <c r="AP713" s="451"/>
      <c r="AQ713" s="451"/>
      <c r="AR713" s="450"/>
      <c r="AS713" s="453"/>
      <c r="AT713" s="453"/>
      <c r="AU713" s="454"/>
      <c r="AV713" s="455"/>
      <c r="AW713" s="456"/>
      <c r="AX713" s="456"/>
      <c r="AY713" s="455"/>
      <c r="AZ713" s="456"/>
      <c r="BA713" s="454"/>
      <c r="BB713" s="454"/>
      <c r="BC713" s="454"/>
      <c r="BD713" s="454"/>
      <c r="BE713" s="454"/>
      <c r="BF713" s="454"/>
      <c r="BG713" s="455"/>
      <c r="BH713" s="455"/>
      <c r="BI713" s="455"/>
      <c r="BJ713" s="455"/>
      <c r="BK713" s="455"/>
      <c r="BL713" s="455"/>
      <c r="BM713" s="455"/>
      <c r="BN713" s="455"/>
      <c r="BO713" s="455"/>
    </row>
    <row r="714" spans="1:67" ht="19.5" customHeight="1">
      <c r="A714" s="450"/>
      <c r="B714" s="450"/>
      <c r="C714" s="450"/>
      <c r="D714" s="450"/>
      <c r="E714" s="450"/>
      <c r="F714" s="450"/>
      <c r="G714" s="451"/>
      <c r="H714" s="450"/>
      <c r="I714" s="450"/>
      <c r="J714" s="451"/>
      <c r="K714" s="450"/>
      <c r="L714" s="451"/>
      <c r="M714" s="450"/>
      <c r="N714" s="451"/>
      <c r="O714" s="450"/>
      <c r="P714" s="451"/>
      <c r="Q714" s="452"/>
      <c r="R714" s="452"/>
      <c r="S714" s="452"/>
      <c r="T714" s="452"/>
      <c r="U714" s="450"/>
      <c r="V714" s="450"/>
      <c r="W714" s="451"/>
      <c r="X714" s="452"/>
      <c r="Y714" s="450"/>
      <c r="Z714" s="451"/>
      <c r="AA714" s="451"/>
      <c r="AB714" s="450"/>
      <c r="AC714" s="450"/>
      <c r="AD714" s="450"/>
      <c r="AE714" s="450"/>
      <c r="AF714" s="451"/>
      <c r="AG714" s="451"/>
      <c r="AH714" s="452"/>
      <c r="AI714" s="452"/>
      <c r="AJ714" s="452"/>
      <c r="AK714" s="452"/>
      <c r="AL714" s="452"/>
      <c r="AM714" s="452"/>
      <c r="AN714" s="450"/>
      <c r="AO714" s="450"/>
      <c r="AP714" s="451"/>
      <c r="AQ714" s="451"/>
      <c r="AR714" s="450"/>
      <c r="AS714" s="453"/>
      <c r="AT714" s="453"/>
      <c r="AU714" s="454"/>
      <c r="AV714" s="455"/>
      <c r="AW714" s="456"/>
      <c r="AX714" s="456"/>
      <c r="AY714" s="455"/>
      <c r="AZ714" s="456"/>
      <c r="BA714" s="454"/>
      <c r="BB714" s="454"/>
      <c r="BC714" s="454"/>
      <c r="BD714" s="454"/>
      <c r="BE714" s="454"/>
      <c r="BF714" s="454"/>
      <c r="BG714" s="455"/>
      <c r="BH714" s="455"/>
      <c r="BI714" s="455"/>
      <c r="BJ714" s="455"/>
      <c r="BK714" s="455"/>
      <c r="BL714" s="455"/>
      <c r="BM714" s="455"/>
      <c r="BN714" s="455"/>
      <c r="BO714" s="455"/>
    </row>
    <row r="715" spans="1:67" ht="19.5" customHeight="1">
      <c r="A715" s="450"/>
      <c r="B715" s="450"/>
      <c r="C715" s="450"/>
      <c r="D715" s="450"/>
      <c r="E715" s="450"/>
      <c r="F715" s="450"/>
      <c r="G715" s="451"/>
      <c r="H715" s="450"/>
      <c r="I715" s="450"/>
      <c r="J715" s="451"/>
      <c r="K715" s="450"/>
      <c r="L715" s="451"/>
      <c r="M715" s="450"/>
      <c r="N715" s="451"/>
      <c r="O715" s="450"/>
      <c r="P715" s="451"/>
      <c r="Q715" s="452"/>
      <c r="R715" s="452"/>
      <c r="S715" s="452"/>
      <c r="T715" s="452"/>
      <c r="U715" s="450"/>
      <c r="V715" s="450"/>
      <c r="W715" s="451"/>
      <c r="X715" s="452"/>
      <c r="Y715" s="450"/>
      <c r="Z715" s="451"/>
      <c r="AA715" s="451"/>
      <c r="AB715" s="450"/>
      <c r="AC715" s="450"/>
      <c r="AD715" s="450"/>
      <c r="AE715" s="450"/>
      <c r="AF715" s="451"/>
      <c r="AG715" s="451"/>
      <c r="AH715" s="452"/>
      <c r="AI715" s="452"/>
      <c r="AJ715" s="452"/>
      <c r="AK715" s="452"/>
      <c r="AL715" s="452"/>
      <c r="AM715" s="452"/>
      <c r="AN715" s="450"/>
      <c r="AO715" s="450"/>
      <c r="AP715" s="451"/>
      <c r="AQ715" s="451"/>
      <c r="AR715" s="450"/>
      <c r="AS715" s="453"/>
      <c r="AT715" s="453"/>
      <c r="AU715" s="454"/>
      <c r="AV715" s="455"/>
      <c r="AW715" s="456"/>
      <c r="AX715" s="456"/>
      <c r="AY715" s="455"/>
      <c r="AZ715" s="456"/>
      <c r="BA715" s="454"/>
      <c r="BB715" s="454"/>
      <c r="BC715" s="454"/>
      <c r="BD715" s="454"/>
      <c r="BE715" s="454"/>
      <c r="BF715" s="454"/>
      <c r="BG715" s="455"/>
      <c r="BH715" s="455"/>
      <c r="BI715" s="455"/>
      <c r="BJ715" s="455"/>
      <c r="BK715" s="455"/>
      <c r="BL715" s="455"/>
      <c r="BM715" s="455"/>
      <c r="BN715" s="455"/>
      <c r="BO715" s="455"/>
    </row>
    <row r="716" spans="1:67" ht="19.5" customHeight="1">
      <c r="A716" s="450"/>
      <c r="B716" s="450"/>
      <c r="C716" s="450"/>
      <c r="D716" s="450"/>
      <c r="E716" s="450"/>
      <c r="F716" s="450"/>
      <c r="G716" s="451"/>
      <c r="H716" s="450"/>
      <c r="I716" s="450"/>
      <c r="J716" s="451"/>
      <c r="K716" s="450"/>
      <c r="L716" s="451"/>
      <c r="M716" s="450"/>
      <c r="N716" s="451"/>
      <c r="O716" s="450"/>
      <c r="P716" s="451"/>
      <c r="Q716" s="452"/>
      <c r="R716" s="452"/>
      <c r="S716" s="452"/>
      <c r="T716" s="452"/>
      <c r="U716" s="450"/>
      <c r="V716" s="450"/>
      <c r="W716" s="451"/>
      <c r="X716" s="452"/>
      <c r="Y716" s="450"/>
      <c r="Z716" s="451"/>
      <c r="AA716" s="451"/>
      <c r="AB716" s="450"/>
      <c r="AC716" s="450"/>
      <c r="AD716" s="450"/>
      <c r="AE716" s="450"/>
      <c r="AF716" s="451"/>
      <c r="AG716" s="451"/>
      <c r="AH716" s="452"/>
      <c r="AI716" s="452"/>
      <c r="AJ716" s="452"/>
      <c r="AK716" s="452"/>
      <c r="AL716" s="452"/>
      <c r="AM716" s="452"/>
      <c r="AN716" s="450"/>
      <c r="AO716" s="450"/>
      <c r="AP716" s="451"/>
      <c r="AQ716" s="451"/>
      <c r="AR716" s="450"/>
      <c r="AS716" s="453"/>
      <c r="AT716" s="453"/>
      <c r="AU716" s="454"/>
      <c r="AV716" s="455"/>
      <c r="AW716" s="456"/>
      <c r="AX716" s="456"/>
      <c r="AY716" s="455"/>
      <c r="AZ716" s="456"/>
      <c r="BA716" s="454"/>
      <c r="BB716" s="454"/>
      <c r="BC716" s="454"/>
      <c r="BD716" s="454"/>
      <c r="BE716" s="454"/>
      <c r="BF716" s="454"/>
      <c r="BG716" s="455"/>
      <c r="BH716" s="455"/>
      <c r="BI716" s="455"/>
      <c r="BJ716" s="455"/>
      <c r="BK716" s="455"/>
      <c r="BL716" s="455"/>
      <c r="BM716" s="455"/>
      <c r="BN716" s="455"/>
      <c r="BO716" s="455"/>
    </row>
    <row r="717" spans="1:67" ht="19.5" customHeight="1">
      <c r="A717" s="450"/>
      <c r="B717" s="450"/>
      <c r="C717" s="450"/>
      <c r="D717" s="450"/>
      <c r="E717" s="450"/>
      <c r="F717" s="450"/>
      <c r="G717" s="451"/>
      <c r="H717" s="450"/>
      <c r="I717" s="450"/>
      <c r="J717" s="451"/>
      <c r="K717" s="450"/>
      <c r="L717" s="451"/>
      <c r="M717" s="450"/>
      <c r="N717" s="451"/>
      <c r="O717" s="450"/>
      <c r="P717" s="451"/>
      <c r="Q717" s="452"/>
      <c r="R717" s="452"/>
      <c r="S717" s="452"/>
      <c r="T717" s="452"/>
      <c r="U717" s="450"/>
      <c r="V717" s="450"/>
      <c r="W717" s="451"/>
      <c r="X717" s="452"/>
      <c r="Y717" s="450"/>
      <c r="Z717" s="451"/>
      <c r="AA717" s="451"/>
      <c r="AB717" s="450"/>
      <c r="AC717" s="450"/>
      <c r="AD717" s="450"/>
      <c r="AE717" s="450"/>
      <c r="AF717" s="451"/>
      <c r="AG717" s="451"/>
      <c r="AH717" s="452"/>
      <c r="AI717" s="452"/>
      <c r="AJ717" s="452"/>
      <c r="AK717" s="452"/>
      <c r="AL717" s="452"/>
      <c r="AM717" s="452"/>
      <c r="AN717" s="450"/>
      <c r="AO717" s="450"/>
      <c r="AP717" s="451"/>
      <c r="AQ717" s="451"/>
      <c r="AR717" s="450"/>
      <c r="AS717" s="453"/>
      <c r="AT717" s="453"/>
      <c r="AU717" s="454"/>
      <c r="AV717" s="455"/>
      <c r="AW717" s="456"/>
      <c r="AX717" s="456"/>
      <c r="AY717" s="455"/>
      <c r="AZ717" s="456"/>
      <c r="BA717" s="454"/>
      <c r="BB717" s="454"/>
      <c r="BC717" s="454"/>
      <c r="BD717" s="454"/>
      <c r="BE717" s="454"/>
      <c r="BF717" s="454"/>
      <c r="BG717" s="455"/>
      <c r="BH717" s="455"/>
      <c r="BI717" s="455"/>
      <c r="BJ717" s="455"/>
      <c r="BK717" s="455"/>
      <c r="BL717" s="455"/>
      <c r="BM717" s="455"/>
      <c r="BN717" s="455"/>
      <c r="BO717" s="455"/>
    </row>
    <row r="718" spans="1:67" ht="19.5" customHeight="1">
      <c r="A718" s="450"/>
      <c r="B718" s="450"/>
      <c r="C718" s="450"/>
      <c r="D718" s="450"/>
      <c r="E718" s="450"/>
      <c r="F718" s="450"/>
      <c r="G718" s="451"/>
      <c r="H718" s="450"/>
      <c r="I718" s="450"/>
      <c r="J718" s="451"/>
      <c r="K718" s="450"/>
      <c r="L718" s="451"/>
      <c r="M718" s="450"/>
      <c r="N718" s="451"/>
      <c r="O718" s="450"/>
      <c r="P718" s="451"/>
      <c r="Q718" s="452"/>
      <c r="R718" s="452"/>
      <c r="S718" s="452"/>
      <c r="T718" s="452"/>
      <c r="U718" s="450"/>
      <c r="V718" s="450"/>
      <c r="W718" s="451"/>
      <c r="X718" s="452"/>
      <c r="Y718" s="450"/>
      <c r="Z718" s="451"/>
      <c r="AA718" s="451"/>
      <c r="AB718" s="450"/>
      <c r="AC718" s="450"/>
      <c r="AD718" s="450"/>
      <c r="AE718" s="450"/>
      <c r="AF718" s="451"/>
      <c r="AG718" s="451"/>
      <c r="AH718" s="452"/>
      <c r="AI718" s="452"/>
      <c r="AJ718" s="452"/>
      <c r="AK718" s="452"/>
      <c r="AL718" s="452"/>
      <c r="AM718" s="452"/>
      <c r="AN718" s="450"/>
      <c r="AO718" s="450"/>
      <c r="AP718" s="451"/>
      <c r="AQ718" s="451"/>
      <c r="AR718" s="450"/>
      <c r="AS718" s="453"/>
      <c r="AT718" s="453"/>
      <c r="AU718" s="454"/>
      <c r="AV718" s="455"/>
      <c r="AW718" s="456"/>
      <c r="AX718" s="456"/>
      <c r="AY718" s="455"/>
      <c r="AZ718" s="456"/>
      <c r="BA718" s="454"/>
      <c r="BB718" s="454"/>
      <c r="BC718" s="454"/>
      <c r="BD718" s="454"/>
      <c r="BE718" s="454"/>
      <c r="BF718" s="454"/>
      <c r="BG718" s="455"/>
      <c r="BH718" s="455"/>
      <c r="BI718" s="455"/>
      <c r="BJ718" s="455"/>
      <c r="BK718" s="455"/>
      <c r="BL718" s="455"/>
      <c r="BM718" s="455"/>
      <c r="BN718" s="455"/>
      <c r="BO718" s="455"/>
    </row>
    <row r="719" spans="1:67" ht="19.5" customHeight="1">
      <c r="A719" s="450"/>
      <c r="B719" s="450"/>
      <c r="C719" s="450"/>
      <c r="D719" s="450"/>
      <c r="E719" s="450"/>
      <c r="F719" s="450"/>
      <c r="G719" s="451"/>
      <c r="H719" s="450"/>
      <c r="I719" s="450"/>
      <c r="J719" s="451"/>
      <c r="K719" s="450"/>
      <c r="L719" s="451"/>
      <c r="M719" s="450"/>
      <c r="N719" s="451"/>
      <c r="O719" s="450"/>
      <c r="P719" s="451"/>
      <c r="Q719" s="452"/>
      <c r="R719" s="452"/>
      <c r="S719" s="452"/>
      <c r="T719" s="452"/>
      <c r="U719" s="450"/>
      <c r="V719" s="450"/>
      <c r="W719" s="451"/>
      <c r="X719" s="452"/>
      <c r="Y719" s="450"/>
      <c r="Z719" s="451"/>
      <c r="AA719" s="451"/>
      <c r="AB719" s="450"/>
      <c r="AC719" s="450"/>
      <c r="AD719" s="450"/>
      <c r="AE719" s="450"/>
      <c r="AF719" s="451"/>
      <c r="AG719" s="451"/>
      <c r="AH719" s="452"/>
      <c r="AI719" s="452"/>
      <c r="AJ719" s="452"/>
      <c r="AK719" s="452"/>
      <c r="AL719" s="452"/>
      <c r="AM719" s="452"/>
      <c r="AN719" s="450"/>
      <c r="AO719" s="450"/>
      <c r="AP719" s="451"/>
      <c r="AQ719" s="451"/>
      <c r="AR719" s="450"/>
      <c r="AS719" s="453"/>
      <c r="AT719" s="453"/>
      <c r="AU719" s="454"/>
      <c r="AV719" s="455"/>
      <c r="AW719" s="456"/>
      <c r="AX719" s="456"/>
      <c r="AY719" s="455"/>
      <c r="AZ719" s="456"/>
      <c r="BA719" s="454"/>
      <c r="BB719" s="454"/>
      <c r="BC719" s="454"/>
      <c r="BD719" s="454"/>
      <c r="BE719" s="454"/>
      <c r="BF719" s="454"/>
      <c r="BG719" s="455"/>
      <c r="BH719" s="455"/>
      <c r="BI719" s="455"/>
      <c r="BJ719" s="455"/>
      <c r="BK719" s="455"/>
      <c r="BL719" s="455"/>
      <c r="BM719" s="455"/>
      <c r="BN719" s="455"/>
      <c r="BO719" s="455"/>
    </row>
    <row r="720" spans="1:67" ht="19.5" customHeight="1">
      <c r="A720" s="450"/>
      <c r="B720" s="450"/>
      <c r="C720" s="450"/>
      <c r="D720" s="450"/>
      <c r="E720" s="450"/>
      <c r="F720" s="450"/>
      <c r="G720" s="451"/>
      <c r="H720" s="450"/>
      <c r="I720" s="450"/>
      <c r="J720" s="451"/>
      <c r="K720" s="450"/>
      <c r="L720" s="451"/>
      <c r="M720" s="450"/>
      <c r="N720" s="451"/>
      <c r="O720" s="450"/>
      <c r="P720" s="451"/>
      <c r="Q720" s="452"/>
      <c r="R720" s="452"/>
      <c r="S720" s="452"/>
      <c r="T720" s="452"/>
      <c r="U720" s="450"/>
      <c r="V720" s="450"/>
      <c r="W720" s="451"/>
      <c r="X720" s="452"/>
      <c r="Y720" s="450"/>
      <c r="Z720" s="451"/>
      <c r="AA720" s="451"/>
      <c r="AB720" s="450"/>
      <c r="AC720" s="450"/>
      <c r="AD720" s="450"/>
      <c r="AE720" s="450"/>
      <c r="AF720" s="451"/>
      <c r="AG720" s="451"/>
      <c r="AH720" s="452"/>
      <c r="AI720" s="452"/>
      <c r="AJ720" s="452"/>
      <c r="AK720" s="452"/>
      <c r="AL720" s="452"/>
      <c r="AM720" s="452"/>
      <c r="AN720" s="450"/>
      <c r="AO720" s="450"/>
      <c r="AP720" s="451"/>
      <c r="AQ720" s="451"/>
      <c r="AR720" s="450"/>
      <c r="AS720" s="453"/>
      <c r="AT720" s="453"/>
      <c r="AU720" s="454"/>
      <c r="AV720" s="455"/>
      <c r="AW720" s="456"/>
      <c r="AX720" s="456"/>
      <c r="AY720" s="455"/>
      <c r="AZ720" s="456"/>
      <c r="BA720" s="454"/>
      <c r="BB720" s="454"/>
      <c r="BC720" s="454"/>
      <c r="BD720" s="454"/>
      <c r="BE720" s="454"/>
      <c r="BF720" s="454"/>
      <c r="BG720" s="455"/>
      <c r="BH720" s="455"/>
      <c r="BI720" s="455"/>
      <c r="BJ720" s="455"/>
      <c r="BK720" s="455"/>
      <c r="BL720" s="455"/>
      <c r="BM720" s="455"/>
      <c r="BN720" s="455"/>
      <c r="BO720" s="455"/>
    </row>
    <row r="721" spans="1:67" ht="19.5" customHeight="1">
      <c r="A721" s="450"/>
      <c r="B721" s="450"/>
      <c r="C721" s="450"/>
      <c r="D721" s="450"/>
      <c r="E721" s="450"/>
      <c r="F721" s="450"/>
      <c r="G721" s="451"/>
      <c r="H721" s="450"/>
      <c r="I721" s="450"/>
      <c r="J721" s="451"/>
      <c r="K721" s="450"/>
      <c r="L721" s="451"/>
      <c r="M721" s="450"/>
      <c r="N721" s="451"/>
      <c r="O721" s="450"/>
      <c r="P721" s="451"/>
      <c r="Q721" s="452"/>
      <c r="R721" s="452"/>
      <c r="S721" s="452"/>
      <c r="T721" s="452"/>
      <c r="U721" s="450"/>
      <c r="V721" s="450"/>
      <c r="W721" s="451"/>
      <c r="X721" s="452"/>
      <c r="Y721" s="450"/>
      <c r="Z721" s="451"/>
      <c r="AA721" s="451"/>
      <c r="AB721" s="450"/>
      <c r="AC721" s="450"/>
      <c r="AD721" s="450"/>
      <c r="AE721" s="450"/>
      <c r="AF721" s="451"/>
      <c r="AG721" s="451"/>
      <c r="AH721" s="452"/>
      <c r="AI721" s="452"/>
      <c r="AJ721" s="452"/>
      <c r="AK721" s="452"/>
      <c r="AL721" s="452"/>
      <c r="AM721" s="452"/>
      <c r="AN721" s="450"/>
      <c r="AO721" s="450"/>
      <c r="AP721" s="451"/>
      <c r="AQ721" s="451"/>
      <c r="AR721" s="450"/>
      <c r="AS721" s="453"/>
      <c r="AT721" s="453"/>
      <c r="AU721" s="454"/>
      <c r="AV721" s="455"/>
      <c r="AW721" s="456"/>
      <c r="AX721" s="456"/>
      <c r="AY721" s="455"/>
      <c r="AZ721" s="456"/>
      <c r="BA721" s="454"/>
      <c r="BB721" s="454"/>
      <c r="BC721" s="454"/>
      <c r="BD721" s="454"/>
      <c r="BE721" s="454"/>
      <c r="BF721" s="454"/>
      <c r="BG721" s="455"/>
      <c r="BH721" s="455"/>
      <c r="BI721" s="455"/>
      <c r="BJ721" s="455"/>
      <c r="BK721" s="455"/>
      <c r="BL721" s="455"/>
      <c r="BM721" s="455"/>
      <c r="BN721" s="455"/>
      <c r="BO721" s="455"/>
    </row>
    <row r="722" spans="1:67" ht="19.5" customHeight="1">
      <c r="A722" s="450"/>
      <c r="B722" s="450"/>
      <c r="C722" s="450"/>
      <c r="D722" s="450"/>
      <c r="E722" s="450"/>
      <c r="F722" s="450"/>
      <c r="G722" s="451"/>
      <c r="H722" s="450"/>
      <c r="I722" s="450"/>
      <c r="J722" s="451"/>
      <c r="K722" s="450"/>
      <c r="L722" s="451"/>
      <c r="M722" s="450"/>
      <c r="N722" s="451"/>
      <c r="O722" s="450"/>
      <c r="P722" s="451"/>
      <c r="Q722" s="452"/>
      <c r="R722" s="452"/>
      <c r="S722" s="452"/>
      <c r="T722" s="452"/>
      <c r="U722" s="450"/>
      <c r="V722" s="450"/>
      <c r="W722" s="451"/>
      <c r="X722" s="452"/>
      <c r="Y722" s="450"/>
      <c r="Z722" s="451"/>
      <c r="AA722" s="451"/>
      <c r="AB722" s="450"/>
      <c r="AC722" s="450"/>
      <c r="AD722" s="450"/>
      <c r="AE722" s="450"/>
      <c r="AF722" s="451"/>
      <c r="AG722" s="451"/>
      <c r="AH722" s="452"/>
      <c r="AI722" s="452"/>
      <c r="AJ722" s="452"/>
      <c r="AK722" s="452"/>
      <c r="AL722" s="452"/>
      <c r="AM722" s="452"/>
      <c r="AN722" s="450"/>
      <c r="AO722" s="450"/>
      <c r="AP722" s="451"/>
      <c r="AQ722" s="451"/>
      <c r="AR722" s="450"/>
      <c r="AS722" s="453"/>
      <c r="AT722" s="453"/>
      <c r="AU722" s="454"/>
      <c r="AV722" s="455"/>
      <c r="AW722" s="456"/>
      <c r="AX722" s="456"/>
      <c r="AY722" s="455"/>
      <c r="AZ722" s="456"/>
      <c r="BA722" s="454"/>
      <c r="BB722" s="454"/>
      <c r="BC722" s="454"/>
      <c r="BD722" s="454"/>
      <c r="BE722" s="454"/>
      <c r="BF722" s="454"/>
      <c r="BG722" s="455"/>
      <c r="BH722" s="455"/>
      <c r="BI722" s="455"/>
      <c r="BJ722" s="455"/>
      <c r="BK722" s="455"/>
      <c r="BL722" s="455"/>
      <c r="BM722" s="455"/>
      <c r="BN722" s="455"/>
      <c r="BO722" s="455"/>
    </row>
    <row r="723" spans="1:67" ht="19.5" customHeight="1">
      <c r="A723" s="450"/>
      <c r="B723" s="450"/>
      <c r="C723" s="450"/>
      <c r="D723" s="450"/>
      <c r="E723" s="450"/>
      <c r="F723" s="450"/>
      <c r="G723" s="451"/>
      <c r="H723" s="450"/>
      <c r="I723" s="450"/>
      <c r="J723" s="451"/>
      <c r="K723" s="450"/>
      <c r="L723" s="451"/>
      <c r="M723" s="450"/>
      <c r="N723" s="451"/>
      <c r="O723" s="450"/>
      <c r="P723" s="451"/>
      <c r="Q723" s="452"/>
      <c r="R723" s="452"/>
      <c r="S723" s="452"/>
      <c r="T723" s="452"/>
      <c r="U723" s="450"/>
      <c r="V723" s="450"/>
      <c r="W723" s="451"/>
      <c r="X723" s="452"/>
      <c r="Y723" s="450"/>
      <c r="Z723" s="451"/>
      <c r="AA723" s="451"/>
      <c r="AB723" s="450"/>
      <c r="AC723" s="450"/>
      <c r="AD723" s="450"/>
      <c r="AE723" s="450"/>
      <c r="AF723" s="451"/>
      <c r="AG723" s="451"/>
      <c r="AH723" s="452"/>
      <c r="AI723" s="452"/>
      <c r="AJ723" s="452"/>
      <c r="AK723" s="452"/>
      <c r="AL723" s="452"/>
      <c r="AM723" s="452"/>
      <c r="AN723" s="450"/>
      <c r="AO723" s="450"/>
      <c r="AP723" s="451"/>
      <c r="AQ723" s="451"/>
      <c r="AR723" s="450"/>
      <c r="AS723" s="453"/>
      <c r="AT723" s="453"/>
      <c r="AU723" s="454"/>
      <c r="AV723" s="455"/>
      <c r="AW723" s="456"/>
      <c r="AX723" s="456"/>
      <c r="AY723" s="455"/>
      <c r="AZ723" s="456"/>
      <c r="BA723" s="454"/>
      <c r="BB723" s="454"/>
      <c r="BC723" s="454"/>
      <c r="BD723" s="454"/>
      <c r="BE723" s="454"/>
      <c r="BF723" s="454"/>
      <c r="BG723" s="455"/>
      <c r="BH723" s="455"/>
      <c r="BI723" s="455"/>
      <c r="BJ723" s="455"/>
      <c r="BK723" s="455"/>
      <c r="BL723" s="455"/>
      <c r="BM723" s="455"/>
      <c r="BN723" s="455"/>
      <c r="BO723" s="455"/>
    </row>
    <row r="724" spans="1:67" ht="19.5" customHeight="1">
      <c r="A724" s="450"/>
      <c r="B724" s="450"/>
      <c r="C724" s="450"/>
      <c r="D724" s="450"/>
      <c r="E724" s="450"/>
      <c r="F724" s="450"/>
      <c r="G724" s="451"/>
      <c r="H724" s="450"/>
      <c r="I724" s="450"/>
      <c r="J724" s="451"/>
      <c r="K724" s="450"/>
      <c r="L724" s="451"/>
      <c r="M724" s="450"/>
      <c r="N724" s="451"/>
      <c r="O724" s="450"/>
      <c r="P724" s="451"/>
      <c r="Q724" s="452"/>
      <c r="R724" s="452"/>
      <c r="S724" s="452"/>
      <c r="T724" s="452"/>
      <c r="U724" s="450"/>
      <c r="V724" s="450"/>
      <c r="W724" s="451"/>
      <c r="X724" s="452"/>
      <c r="Y724" s="450"/>
      <c r="Z724" s="451"/>
      <c r="AA724" s="451"/>
      <c r="AB724" s="450"/>
      <c r="AC724" s="450"/>
      <c r="AD724" s="450"/>
      <c r="AE724" s="450"/>
      <c r="AF724" s="451"/>
      <c r="AG724" s="451"/>
      <c r="AH724" s="452"/>
      <c r="AI724" s="452"/>
      <c r="AJ724" s="452"/>
      <c r="AK724" s="452"/>
      <c r="AL724" s="452"/>
      <c r="AM724" s="452"/>
      <c r="AN724" s="450"/>
      <c r="AO724" s="450"/>
      <c r="AP724" s="451"/>
      <c r="AQ724" s="451"/>
      <c r="AR724" s="450"/>
      <c r="AS724" s="453"/>
      <c r="AT724" s="453"/>
      <c r="AU724" s="454"/>
      <c r="AV724" s="455"/>
      <c r="AW724" s="456"/>
      <c r="AX724" s="456"/>
      <c r="AY724" s="455"/>
      <c r="AZ724" s="456"/>
      <c r="BA724" s="454"/>
      <c r="BB724" s="454"/>
      <c r="BC724" s="454"/>
      <c r="BD724" s="454"/>
      <c r="BE724" s="454"/>
      <c r="BF724" s="454"/>
      <c r="BG724" s="455"/>
      <c r="BH724" s="455"/>
      <c r="BI724" s="455"/>
      <c r="BJ724" s="455"/>
      <c r="BK724" s="455"/>
      <c r="BL724" s="455"/>
      <c r="BM724" s="455"/>
      <c r="BN724" s="455"/>
      <c r="BO724" s="455"/>
    </row>
    <row r="725" spans="1:67" ht="19.5" customHeight="1">
      <c r="A725" s="450"/>
      <c r="B725" s="450"/>
      <c r="C725" s="450"/>
      <c r="D725" s="450"/>
      <c r="E725" s="450"/>
      <c r="F725" s="450"/>
      <c r="G725" s="451"/>
      <c r="H725" s="450"/>
      <c r="I725" s="450"/>
      <c r="J725" s="451"/>
      <c r="K725" s="450"/>
      <c r="L725" s="451"/>
      <c r="M725" s="450"/>
      <c r="N725" s="451"/>
      <c r="O725" s="450"/>
      <c r="P725" s="451"/>
      <c r="Q725" s="452"/>
      <c r="R725" s="452"/>
      <c r="S725" s="452"/>
      <c r="T725" s="452"/>
      <c r="U725" s="450"/>
      <c r="V725" s="450"/>
      <c r="W725" s="451"/>
      <c r="X725" s="452"/>
      <c r="Y725" s="450"/>
      <c r="Z725" s="451"/>
      <c r="AA725" s="451"/>
      <c r="AB725" s="450"/>
      <c r="AC725" s="450"/>
      <c r="AD725" s="450"/>
      <c r="AE725" s="450"/>
      <c r="AF725" s="451"/>
      <c r="AG725" s="451"/>
      <c r="AH725" s="452"/>
      <c r="AI725" s="452"/>
      <c r="AJ725" s="452"/>
      <c r="AK725" s="452"/>
      <c r="AL725" s="452"/>
      <c r="AM725" s="452"/>
      <c r="AN725" s="450"/>
      <c r="AO725" s="450"/>
      <c r="AP725" s="451"/>
      <c r="AQ725" s="451"/>
      <c r="AR725" s="450"/>
      <c r="AS725" s="453"/>
      <c r="AT725" s="453"/>
      <c r="AU725" s="454"/>
      <c r="AV725" s="455"/>
      <c r="AW725" s="456"/>
      <c r="AX725" s="456"/>
      <c r="AY725" s="455"/>
      <c r="AZ725" s="456"/>
      <c r="BA725" s="454"/>
      <c r="BB725" s="454"/>
      <c r="BC725" s="454"/>
      <c r="BD725" s="454"/>
      <c r="BE725" s="454"/>
      <c r="BF725" s="454"/>
      <c r="BG725" s="455"/>
      <c r="BH725" s="455"/>
      <c r="BI725" s="455"/>
      <c r="BJ725" s="455"/>
      <c r="BK725" s="455"/>
      <c r="BL725" s="455"/>
      <c r="BM725" s="455"/>
      <c r="BN725" s="455"/>
      <c r="BO725" s="455"/>
    </row>
    <row r="726" spans="1:67" ht="19.5" customHeight="1">
      <c r="A726" s="450"/>
      <c r="B726" s="450"/>
      <c r="C726" s="450"/>
      <c r="D726" s="450"/>
      <c r="E726" s="450"/>
      <c r="F726" s="450"/>
      <c r="G726" s="451"/>
      <c r="H726" s="450"/>
      <c r="I726" s="450"/>
      <c r="J726" s="451"/>
      <c r="K726" s="450"/>
      <c r="L726" s="451"/>
      <c r="M726" s="450"/>
      <c r="N726" s="451"/>
      <c r="O726" s="450"/>
      <c r="P726" s="451"/>
      <c r="Q726" s="452"/>
      <c r="R726" s="452"/>
      <c r="S726" s="452"/>
      <c r="T726" s="452"/>
      <c r="U726" s="450"/>
      <c r="V726" s="450"/>
      <c r="W726" s="451"/>
      <c r="X726" s="452"/>
      <c r="Y726" s="450"/>
      <c r="Z726" s="451"/>
      <c r="AA726" s="451"/>
      <c r="AB726" s="450"/>
      <c r="AC726" s="450"/>
      <c r="AD726" s="450"/>
      <c r="AE726" s="450"/>
      <c r="AF726" s="451"/>
      <c r="AG726" s="451"/>
      <c r="AH726" s="452"/>
      <c r="AI726" s="452"/>
      <c r="AJ726" s="452"/>
      <c r="AK726" s="452"/>
      <c r="AL726" s="452"/>
      <c r="AM726" s="452"/>
      <c r="AN726" s="450"/>
      <c r="AO726" s="450"/>
      <c r="AP726" s="451"/>
      <c r="AQ726" s="451"/>
      <c r="AR726" s="450"/>
      <c r="AS726" s="453"/>
      <c r="AT726" s="453"/>
      <c r="AU726" s="454"/>
      <c r="AV726" s="455"/>
      <c r="AW726" s="456"/>
      <c r="AX726" s="456"/>
      <c r="AY726" s="455"/>
      <c r="AZ726" s="456"/>
      <c r="BA726" s="454"/>
      <c r="BB726" s="454"/>
      <c r="BC726" s="454"/>
      <c r="BD726" s="454"/>
      <c r="BE726" s="454"/>
      <c r="BF726" s="454"/>
      <c r="BG726" s="455"/>
      <c r="BH726" s="455"/>
      <c r="BI726" s="455"/>
      <c r="BJ726" s="455"/>
      <c r="BK726" s="455"/>
      <c r="BL726" s="455"/>
      <c r="BM726" s="455"/>
      <c r="BN726" s="455"/>
      <c r="BO726" s="455"/>
    </row>
    <row r="727" spans="1:67" ht="19.5" customHeight="1">
      <c r="A727" s="450"/>
      <c r="B727" s="450"/>
      <c r="C727" s="450"/>
      <c r="D727" s="450"/>
      <c r="E727" s="450"/>
      <c r="F727" s="450"/>
      <c r="G727" s="451"/>
      <c r="H727" s="450"/>
      <c r="I727" s="450"/>
      <c r="J727" s="451"/>
      <c r="K727" s="450"/>
      <c r="L727" s="451"/>
      <c r="M727" s="450"/>
      <c r="N727" s="451"/>
      <c r="O727" s="450"/>
      <c r="P727" s="451"/>
      <c r="Q727" s="452"/>
      <c r="R727" s="452"/>
      <c r="S727" s="452"/>
      <c r="T727" s="452"/>
      <c r="U727" s="450"/>
      <c r="V727" s="450"/>
      <c r="W727" s="451"/>
      <c r="X727" s="452"/>
      <c r="Y727" s="450"/>
      <c r="Z727" s="451"/>
      <c r="AA727" s="451"/>
      <c r="AB727" s="450"/>
      <c r="AC727" s="450"/>
      <c r="AD727" s="450"/>
      <c r="AE727" s="450"/>
      <c r="AF727" s="451"/>
      <c r="AG727" s="451"/>
      <c r="AH727" s="452"/>
      <c r="AI727" s="452"/>
      <c r="AJ727" s="452"/>
      <c r="AK727" s="452"/>
      <c r="AL727" s="452"/>
      <c r="AM727" s="452"/>
      <c r="AN727" s="450"/>
      <c r="AO727" s="450"/>
      <c r="AP727" s="451"/>
      <c r="AQ727" s="451"/>
      <c r="AR727" s="450"/>
      <c r="AS727" s="453"/>
      <c r="AT727" s="453"/>
      <c r="AU727" s="454"/>
      <c r="AV727" s="455"/>
      <c r="AW727" s="456"/>
      <c r="AX727" s="456"/>
      <c r="AY727" s="455"/>
      <c r="AZ727" s="456"/>
      <c r="BA727" s="454"/>
      <c r="BB727" s="454"/>
      <c r="BC727" s="454"/>
      <c r="BD727" s="454"/>
      <c r="BE727" s="454"/>
      <c r="BF727" s="454"/>
      <c r="BG727" s="455"/>
      <c r="BH727" s="455"/>
      <c r="BI727" s="455"/>
      <c r="BJ727" s="455"/>
      <c r="BK727" s="455"/>
      <c r="BL727" s="455"/>
      <c r="BM727" s="455"/>
      <c r="BN727" s="455"/>
      <c r="BO727" s="455"/>
    </row>
    <row r="728" spans="1:67" ht="19.5" customHeight="1">
      <c r="A728" s="450"/>
      <c r="B728" s="450"/>
      <c r="C728" s="450"/>
      <c r="D728" s="450"/>
      <c r="E728" s="450"/>
      <c r="F728" s="450"/>
      <c r="G728" s="451"/>
      <c r="H728" s="450"/>
      <c r="I728" s="450"/>
      <c r="J728" s="451"/>
      <c r="K728" s="450"/>
      <c r="L728" s="451"/>
      <c r="M728" s="450"/>
      <c r="N728" s="451"/>
      <c r="O728" s="450"/>
      <c r="P728" s="451"/>
      <c r="Q728" s="452"/>
      <c r="R728" s="452"/>
      <c r="S728" s="452"/>
      <c r="T728" s="452"/>
      <c r="U728" s="450"/>
      <c r="V728" s="450"/>
      <c r="W728" s="451"/>
      <c r="X728" s="452"/>
      <c r="Y728" s="450"/>
      <c r="Z728" s="451"/>
      <c r="AA728" s="451"/>
      <c r="AB728" s="450"/>
      <c r="AC728" s="450"/>
      <c r="AD728" s="450"/>
      <c r="AE728" s="450"/>
      <c r="AF728" s="451"/>
      <c r="AG728" s="451"/>
      <c r="AH728" s="452"/>
      <c r="AI728" s="452"/>
      <c r="AJ728" s="452"/>
      <c r="AK728" s="452"/>
      <c r="AL728" s="452"/>
      <c r="AM728" s="452"/>
      <c r="AN728" s="450"/>
      <c r="AO728" s="450"/>
      <c r="AP728" s="451"/>
      <c r="AQ728" s="451"/>
      <c r="AR728" s="450"/>
      <c r="AS728" s="453"/>
      <c r="AT728" s="453"/>
      <c r="AU728" s="454"/>
      <c r="AV728" s="455"/>
      <c r="AW728" s="456"/>
      <c r="AX728" s="456"/>
      <c r="AY728" s="455"/>
      <c r="AZ728" s="456"/>
      <c r="BA728" s="454"/>
      <c r="BB728" s="454"/>
      <c r="BC728" s="454"/>
      <c r="BD728" s="454"/>
      <c r="BE728" s="454"/>
      <c r="BF728" s="454"/>
      <c r="BG728" s="455"/>
      <c r="BH728" s="455"/>
      <c r="BI728" s="455"/>
      <c r="BJ728" s="455"/>
      <c r="BK728" s="455"/>
      <c r="BL728" s="455"/>
      <c r="BM728" s="455"/>
      <c r="BN728" s="455"/>
      <c r="BO728" s="455"/>
    </row>
    <row r="729" spans="1:67" ht="19.5" customHeight="1">
      <c r="A729" s="450"/>
      <c r="B729" s="450"/>
      <c r="C729" s="450"/>
      <c r="D729" s="450"/>
      <c r="E729" s="450"/>
      <c r="F729" s="450"/>
      <c r="G729" s="451"/>
      <c r="H729" s="450"/>
      <c r="I729" s="450"/>
      <c r="J729" s="451"/>
      <c r="K729" s="450"/>
      <c r="L729" s="451"/>
      <c r="M729" s="450"/>
      <c r="N729" s="451"/>
      <c r="O729" s="450"/>
      <c r="P729" s="451"/>
      <c r="Q729" s="452"/>
      <c r="R729" s="452"/>
      <c r="S729" s="452"/>
      <c r="T729" s="452"/>
      <c r="U729" s="450"/>
      <c r="V729" s="450"/>
      <c r="W729" s="451"/>
      <c r="X729" s="452"/>
      <c r="Y729" s="450"/>
      <c r="Z729" s="451"/>
      <c r="AA729" s="451"/>
      <c r="AB729" s="450"/>
      <c r="AC729" s="450"/>
      <c r="AD729" s="450"/>
      <c r="AE729" s="450"/>
      <c r="AF729" s="451"/>
      <c r="AG729" s="451"/>
      <c r="AH729" s="452"/>
      <c r="AI729" s="452"/>
      <c r="AJ729" s="452"/>
      <c r="AK729" s="452"/>
      <c r="AL729" s="452"/>
      <c r="AM729" s="452"/>
      <c r="AN729" s="450"/>
      <c r="AO729" s="450"/>
      <c r="AP729" s="451"/>
      <c r="AQ729" s="451"/>
      <c r="AR729" s="450"/>
      <c r="AS729" s="453"/>
      <c r="AT729" s="453"/>
      <c r="AU729" s="454"/>
      <c r="AV729" s="455"/>
      <c r="AW729" s="456"/>
      <c r="AX729" s="456"/>
      <c r="AY729" s="455"/>
      <c r="AZ729" s="456"/>
      <c r="BA729" s="454"/>
      <c r="BB729" s="454"/>
      <c r="BC729" s="454"/>
      <c r="BD729" s="454"/>
      <c r="BE729" s="454"/>
      <c r="BF729" s="454"/>
      <c r="BG729" s="455"/>
      <c r="BH729" s="455"/>
      <c r="BI729" s="455"/>
      <c r="BJ729" s="455"/>
      <c r="BK729" s="455"/>
      <c r="BL729" s="455"/>
      <c r="BM729" s="455"/>
      <c r="BN729" s="455"/>
      <c r="BO729" s="455"/>
    </row>
    <row r="730" spans="1:67" ht="19.5" customHeight="1">
      <c r="A730" s="450"/>
      <c r="B730" s="450"/>
      <c r="C730" s="450"/>
      <c r="D730" s="450"/>
      <c r="E730" s="450"/>
      <c r="F730" s="450"/>
      <c r="G730" s="451"/>
      <c r="H730" s="450"/>
      <c r="I730" s="450"/>
      <c r="J730" s="451"/>
      <c r="K730" s="450"/>
      <c r="L730" s="451"/>
      <c r="M730" s="450"/>
      <c r="N730" s="451"/>
      <c r="O730" s="450"/>
      <c r="P730" s="451"/>
      <c r="Q730" s="452"/>
      <c r="R730" s="452"/>
      <c r="S730" s="452"/>
      <c r="T730" s="452"/>
      <c r="U730" s="450"/>
      <c r="V730" s="450"/>
      <c r="W730" s="451"/>
      <c r="X730" s="452"/>
      <c r="Y730" s="450"/>
      <c r="Z730" s="451"/>
      <c r="AA730" s="451"/>
      <c r="AB730" s="450"/>
      <c r="AC730" s="450"/>
      <c r="AD730" s="450"/>
      <c r="AE730" s="450"/>
      <c r="AF730" s="451"/>
      <c r="AG730" s="451"/>
      <c r="AH730" s="452"/>
      <c r="AI730" s="452"/>
      <c r="AJ730" s="452"/>
      <c r="AK730" s="452"/>
      <c r="AL730" s="452"/>
      <c r="AM730" s="452"/>
      <c r="AN730" s="450"/>
      <c r="AO730" s="450"/>
      <c r="AP730" s="451"/>
      <c r="AQ730" s="451"/>
      <c r="AR730" s="450"/>
      <c r="AS730" s="453"/>
      <c r="AT730" s="453"/>
      <c r="AU730" s="454"/>
      <c r="AV730" s="455"/>
      <c r="AW730" s="456"/>
      <c r="AX730" s="456"/>
      <c r="AY730" s="455"/>
      <c r="AZ730" s="456"/>
      <c r="BA730" s="454"/>
      <c r="BB730" s="454"/>
      <c r="BC730" s="454"/>
      <c r="BD730" s="454"/>
      <c r="BE730" s="454"/>
      <c r="BF730" s="454"/>
      <c r="BG730" s="455"/>
      <c r="BH730" s="455"/>
      <c r="BI730" s="455"/>
      <c r="BJ730" s="455"/>
      <c r="BK730" s="455"/>
      <c r="BL730" s="455"/>
      <c r="BM730" s="455"/>
      <c r="BN730" s="455"/>
      <c r="BO730" s="455"/>
    </row>
    <row r="731" spans="1:67" ht="19.5" customHeight="1">
      <c r="A731" s="450"/>
      <c r="B731" s="450"/>
      <c r="C731" s="450"/>
      <c r="D731" s="450"/>
      <c r="E731" s="450"/>
      <c r="F731" s="450"/>
      <c r="G731" s="451"/>
      <c r="H731" s="450"/>
      <c r="I731" s="450"/>
      <c r="J731" s="451"/>
      <c r="K731" s="450"/>
      <c r="L731" s="451"/>
      <c r="M731" s="450"/>
      <c r="N731" s="451"/>
      <c r="O731" s="450"/>
      <c r="P731" s="451"/>
      <c r="Q731" s="452"/>
      <c r="R731" s="452"/>
      <c r="S731" s="452"/>
      <c r="T731" s="452"/>
      <c r="U731" s="450"/>
      <c r="V731" s="450"/>
      <c r="W731" s="451"/>
      <c r="X731" s="452"/>
      <c r="Y731" s="450"/>
      <c r="Z731" s="451"/>
      <c r="AA731" s="451"/>
      <c r="AB731" s="450"/>
      <c r="AC731" s="450"/>
      <c r="AD731" s="450"/>
      <c r="AE731" s="450"/>
      <c r="AF731" s="451"/>
      <c r="AG731" s="451"/>
      <c r="AH731" s="452"/>
      <c r="AI731" s="452"/>
      <c r="AJ731" s="452"/>
      <c r="AK731" s="452"/>
      <c r="AL731" s="452"/>
      <c r="AM731" s="452"/>
      <c r="AN731" s="450"/>
      <c r="AO731" s="450"/>
      <c r="AP731" s="451"/>
      <c r="AQ731" s="451"/>
      <c r="AR731" s="450"/>
      <c r="AS731" s="453"/>
      <c r="AT731" s="453"/>
      <c r="AU731" s="454"/>
      <c r="AV731" s="455"/>
      <c r="AW731" s="456"/>
      <c r="AX731" s="456"/>
      <c r="AY731" s="455"/>
      <c r="AZ731" s="456"/>
      <c r="BA731" s="454"/>
      <c r="BB731" s="454"/>
      <c r="BC731" s="454"/>
      <c r="BD731" s="454"/>
      <c r="BE731" s="454"/>
      <c r="BF731" s="454"/>
      <c r="BG731" s="455"/>
      <c r="BH731" s="455"/>
      <c r="BI731" s="455"/>
      <c r="BJ731" s="455"/>
      <c r="BK731" s="455"/>
      <c r="BL731" s="455"/>
      <c r="BM731" s="455"/>
      <c r="BN731" s="455"/>
      <c r="BO731" s="455"/>
    </row>
    <row r="732" spans="1:67" ht="19.5" customHeight="1">
      <c r="A732" s="450"/>
      <c r="B732" s="450"/>
      <c r="C732" s="450"/>
      <c r="D732" s="450"/>
      <c r="E732" s="450"/>
      <c r="F732" s="450"/>
      <c r="G732" s="451"/>
      <c r="H732" s="450"/>
      <c r="I732" s="450"/>
      <c r="J732" s="451"/>
      <c r="K732" s="450"/>
      <c r="L732" s="451"/>
      <c r="M732" s="450"/>
      <c r="N732" s="451"/>
      <c r="O732" s="450"/>
      <c r="P732" s="451"/>
      <c r="Q732" s="452"/>
      <c r="R732" s="452"/>
      <c r="S732" s="452"/>
      <c r="T732" s="452"/>
      <c r="U732" s="450"/>
      <c r="V732" s="450"/>
      <c r="W732" s="451"/>
      <c r="X732" s="452"/>
      <c r="Y732" s="450"/>
      <c r="Z732" s="451"/>
      <c r="AA732" s="451"/>
      <c r="AB732" s="450"/>
      <c r="AC732" s="450"/>
      <c r="AD732" s="450"/>
      <c r="AE732" s="450"/>
      <c r="AF732" s="451"/>
      <c r="AG732" s="451"/>
      <c r="AH732" s="452"/>
      <c r="AI732" s="452"/>
      <c r="AJ732" s="452"/>
      <c r="AK732" s="452"/>
      <c r="AL732" s="452"/>
      <c r="AM732" s="452"/>
      <c r="AN732" s="450"/>
      <c r="AO732" s="450"/>
      <c r="AP732" s="451"/>
      <c r="AQ732" s="451"/>
      <c r="AR732" s="450"/>
      <c r="AS732" s="453"/>
      <c r="AT732" s="453"/>
      <c r="AU732" s="454"/>
      <c r="AV732" s="455"/>
      <c r="AW732" s="456"/>
      <c r="AX732" s="456"/>
      <c r="AY732" s="455"/>
      <c r="AZ732" s="456"/>
      <c r="BA732" s="454"/>
      <c r="BB732" s="454"/>
      <c r="BC732" s="454"/>
      <c r="BD732" s="454"/>
      <c r="BE732" s="454"/>
      <c r="BF732" s="454"/>
      <c r="BG732" s="455"/>
      <c r="BH732" s="455"/>
      <c r="BI732" s="455"/>
      <c r="BJ732" s="455"/>
      <c r="BK732" s="455"/>
      <c r="BL732" s="455"/>
      <c r="BM732" s="455"/>
      <c r="BN732" s="455"/>
      <c r="BO732" s="455"/>
    </row>
    <row r="733" spans="1:67" ht="19.5" customHeight="1">
      <c r="A733" s="450"/>
      <c r="B733" s="450"/>
      <c r="C733" s="450"/>
      <c r="D733" s="450"/>
      <c r="E733" s="450"/>
      <c r="F733" s="450"/>
      <c r="G733" s="451"/>
      <c r="H733" s="450"/>
      <c r="I733" s="450"/>
      <c r="J733" s="451"/>
      <c r="K733" s="450"/>
      <c r="L733" s="451"/>
      <c r="M733" s="450"/>
      <c r="N733" s="451"/>
      <c r="O733" s="450"/>
      <c r="P733" s="451"/>
      <c r="Q733" s="452"/>
      <c r="R733" s="452"/>
      <c r="S733" s="452"/>
      <c r="T733" s="452"/>
      <c r="U733" s="450"/>
      <c r="V733" s="450"/>
      <c r="W733" s="451"/>
      <c r="X733" s="452"/>
      <c r="Y733" s="450"/>
      <c r="Z733" s="451"/>
      <c r="AA733" s="451"/>
      <c r="AB733" s="450"/>
      <c r="AC733" s="450"/>
      <c r="AD733" s="450"/>
      <c r="AE733" s="450"/>
      <c r="AF733" s="451"/>
      <c r="AG733" s="451"/>
      <c r="AH733" s="452"/>
      <c r="AI733" s="452"/>
      <c r="AJ733" s="452"/>
      <c r="AK733" s="452"/>
      <c r="AL733" s="452"/>
      <c r="AM733" s="452"/>
      <c r="AN733" s="450"/>
      <c r="AO733" s="450"/>
      <c r="AP733" s="451"/>
      <c r="AQ733" s="451"/>
      <c r="AR733" s="450"/>
      <c r="AS733" s="453"/>
      <c r="AT733" s="453"/>
      <c r="AU733" s="454"/>
      <c r="AV733" s="455"/>
      <c r="AW733" s="456"/>
      <c r="AX733" s="456"/>
      <c r="AY733" s="455"/>
      <c r="AZ733" s="456"/>
      <c r="BA733" s="454"/>
      <c r="BB733" s="454"/>
      <c r="BC733" s="454"/>
      <c r="BD733" s="454"/>
      <c r="BE733" s="454"/>
      <c r="BF733" s="454"/>
      <c r="BG733" s="455"/>
      <c r="BH733" s="455"/>
      <c r="BI733" s="455"/>
      <c r="BJ733" s="455"/>
      <c r="BK733" s="455"/>
      <c r="BL733" s="455"/>
      <c r="BM733" s="455"/>
      <c r="BN733" s="455"/>
      <c r="BO733" s="455"/>
    </row>
    <row r="734" spans="1:67" ht="19.5" customHeight="1">
      <c r="A734" s="450"/>
      <c r="B734" s="450"/>
      <c r="C734" s="450"/>
      <c r="D734" s="450"/>
      <c r="E734" s="450"/>
      <c r="F734" s="450"/>
      <c r="G734" s="451"/>
      <c r="H734" s="450"/>
      <c r="I734" s="450"/>
      <c r="J734" s="451"/>
      <c r="K734" s="450"/>
      <c r="L734" s="451"/>
      <c r="M734" s="450"/>
      <c r="N734" s="451"/>
      <c r="O734" s="450"/>
      <c r="P734" s="451"/>
      <c r="Q734" s="452"/>
      <c r="R734" s="452"/>
      <c r="S734" s="452"/>
      <c r="T734" s="452"/>
      <c r="U734" s="450"/>
      <c r="V734" s="450"/>
      <c r="W734" s="451"/>
      <c r="X734" s="452"/>
      <c r="Y734" s="450"/>
      <c r="Z734" s="451"/>
      <c r="AA734" s="451"/>
      <c r="AB734" s="450"/>
      <c r="AC734" s="450"/>
      <c r="AD734" s="450"/>
      <c r="AE734" s="450"/>
      <c r="AF734" s="451"/>
      <c r="AG734" s="451"/>
      <c r="AH734" s="452"/>
      <c r="AI734" s="452"/>
      <c r="AJ734" s="452"/>
      <c r="AK734" s="452"/>
      <c r="AL734" s="452"/>
      <c r="AM734" s="452"/>
      <c r="AN734" s="450"/>
      <c r="AO734" s="450"/>
      <c r="AP734" s="451"/>
      <c r="AQ734" s="451"/>
      <c r="AR734" s="450"/>
      <c r="AS734" s="453"/>
      <c r="AT734" s="453"/>
      <c r="AU734" s="454"/>
      <c r="AV734" s="455"/>
      <c r="AW734" s="456"/>
      <c r="AX734" s="456"/>
      <c r="AY734" s="455"/>
      <c r="AZ734" s="456"/>
      <c r="BA734" s="454"/>
      <c r="BB734" s="454"/>
      <c r="BC734" s="454"/>
      <c r="BD734" s="454"/>
      <c r="BE734" s="454"/>
      <c r="BF734" s="454"/>
      <c r="BG734" s="455"/>
      <c r="BH734" s="455"/>
      <c r="BI734" s="455"/>
      <c r="BJ734" s="455"/>
      <c r="BK734" s="455"/>
      <c r="BL734" s="455"/>
      <c r="BM734" s="455"/>
      <c r="BN734" s="455"/>
      <c r="BO734" s="455"/>
    </row>
    <row r="735" spans="1:67" ht="19.5" customHeight="1">
      <c r="A735" s="450"/>
      <c r="B735" s="450"/>
      <c r="C735" s="450"/>
      <c r="D735" s="450"/>
      <c r="E735" s="450"/>
      <c r="F735" s="450"/>
      <c r="G735" s="451"/>
      <c r="H735" s="450"/>
      <c r="I735" s="450"/>
      <c r="J735" s="451"/>
      <c r="K735" s="450"/>
      <c r="L735" s="451"/>
      <c r="M735" s="450"/>
      <c r="N735" s="451"/>
      <c r="O735" s="450"/>
      <c r="P735" s="451"/>
      <c r="Q735" s="452"/>
      <c r="R735" s="452"/>
      <c r="S735" s="452"/>
      <c r="T735" s="452"/>
      <c r="U735" s="450"/>
      <c r="V735" s="450"/>
      <c r="W735" s="451"/>
      <c r="X735" s="452"/>
      <c r="Y735" s="450"/>
      <c r="Z735" s="451"/>
      <c r="AA735" s="451"/>
      <c r="AB735" s="450"/>
      <c r="AC735" s="450"/>
      <c r="AD735" s="450"/>
      <c r="AE735" s="450"/>
      <c r="AF735" s="451"/>
      <c r="AG735" s="451"/>
      <c r="AH735" s="452"/>
      <c r="AI735" s="452"/>
      <c r="AJ735" s="452"/>
      <c r="AK735" s="452"/>
      <c r="AL735" s="452"/>
      <c r="AM735" s="452"/>
      <c r="AN735" s="450"/>
      <c r="AO735" s="450"/>
      <c r="AP735" s="451"/>
      <c r="AQ735" s="451"/>
      <c r="AR735" s="450"/>
      <c r="AS735" s="453"/>
      <c r="AT735" s="453"/>
      <c r="AU735" s="454"/>
      <c r="AV735" s="455"/>
      <c r="AW735" s="456"/>
      <c r="AX735" s="456"/>
      <c r="AY735" s="455"/>
      <c r="AZ735" s="456"/>
      <c r="BA735" s="454"/>
      <c r="BB735" s="454"/>
      <c r="BC735" s="454"/>
      <c r="BD735" s="454"/>
      <c r="BE735" s="454"/>
      <c r="BF735" s="454"/>
      <c r="BG735" s="455"/>
      <c r="BH735" s="455"/>
      <c r="BI735" s="455"/>
      <c r="BJ735" s="455"/>
      <c r="BK735" s="455"/>
      <c r="BL735" s="455"/>
      <c r="BM735" s="455"/>
      <c r="BN735" s="455"/>
      <c r="BO735" s="455"/>
    </row>
    <row r="736" spans="1:67" ht="19.5" customHeight="1">
      <c r="A736" s="450"/>
      <c r="B736" s="450"/>
      <c r="C736" s="450"/>
      <c r="D736" s="450"/>
      <c r="E736" s="450"/>
      <c r="F736" s="450"/>
      <c r="G736" s="451"/>
      <c r="H736" s="450"/>
      <c r="I736" s="450"/>
      <c r="J736" s="451"/>
      <c r="K736" s="450"/>
      <c r="L736" s="451"/>
      <c r="M736" s="450"/>
      <c r="N736" s="451"/>
      <c r="O736" s="450"/>
      <c r="P736" s="451"/>
      <c r="Q736" s="452"/>
      <c r="R736" s="452"/>
      <c r="S736" s="452"/>
      <c r="T736" s="452"/>
      <c r="U736" s="450"/>
      <c r="V736" s="450"/>
      <c r="W736" s="451"/>
      <c r="X736" s="452"/>
      <c r="Y736" s="450"/>
      <c r="Z736" s="451"/>
      <c r="AA736" s="451"/>
      <c r="AB736" s="450"/>
      <c r="AC736" s="450"/>
      <c r="AD736" s="450"/>
      <c r="AE736" s="450"/>
      <c r="AF736" s="451"/>
      <c r="AG736" s="451"/>
      <c r="AH736" s="452"/>
      <c r="AI736" s="452"/>
      <c r="AJ736" s="452"/>
      <c r="AK736" s="452"/>
      <c r="AL736" s="452"/>
      <c r="AM736" s="452"/>
      <c r="AN736" s="450"/>
      <c r="AO736" s="450"/>
      <c r="AP736" s="451"/>
      <c r="AQ736" s="451"/>
      <c r="AR736" s="450"/>
      <c r="AS736" s="453"/>
      <c r="AT736" s="453"/>
      <c r="AU736" s="454"/>
      <c r="AV736" s="455"/>
      <c r="AW736" s="456"/>
      <c r="AX736" s="456"/>
      <c r="AY736" s="455"/>
      <c r="AZ736" s="456"/>
      <c r="BA736" s="454"/>
      <c r="BB736" s="454"/>
      <c r="BC736" s="454"/>
      <c r="BD736" s="454"/>
      <c r="BE736" s="454"/>
      <c r="BF736" s="454"/>
      <c r="BG736" s="455"/>
      <c r="BH736" s="455"/>
      <c r="BI736" s="455"/>
      <c r="BJ736" s="455"/>
      <c r="BK736" s="455"/>
      <c r="BL736" s="455"/>
      <c r="BM736" s="455"/>
      <c r="BN736" s="455"/>
      <c r="BO736" s="455"/>
    </row>
    <row r="737" spans="1:67" ht="19.5" customHeight="1">
      <c r="A737" s="450"/>
      <c r="B737" s="450"/>
      <c r="C737" s="450"/>
      <c r="D737" s="450"/>
      <c r="E737" s="450"/>
      <c r="F737" s="450"/>
      <c r="G737" s="451"/>
      <c r="H737" s="450"/>
      <c r="I737" s="450"/>
      <c r="J737" s="451"/>
      <c r="K737" s="450"/>
      <c r="L737" s="451"/>
      <c r="M737" s="450"/>
      <c r="N737" s="451"/>
      <c r="O737" s="450"/>
      <c r="P737" s="451"/>
      <c r="Q737" s="452"/>
      <c r="R737" s="452"/>
      <c r="S737" s="452"/>
      <c r="T737" s="452"/>
      <c r="U737" s="450"/>
      <c r="V737" s="450"/>
      <c r="W737" s="451"/>
      <c r="X737" s="452"/>
      <c r="Y737" s="450"/>
      <c r="Z737" s="451"/>
      <c r="AA737" s="451"/>
      <c r="AB737" s="450"/>
      <c r="AC737" s="450"/>
      <c r="AD737" s="450"/>
      <c r="AE737" s="450"/>
      <c r="AF737" s="451"/>
      <c r="AG737" s="451"/>
      <c r="AH737" s="452"/>
      <c r="AI737" s="452"/>
      <c r="AJ737" s="452"/>
      <c r="AK737" s="452"/>
      <c r="AL737" s="452"/>
      <c r="AM737" s="452"/>
      <c r="AN737" s="450"/>
      <c r="AO737" s="450"/>
      <c r="AP737" s="451"/>
      <c r="AQ737" s="451"/>
      <c r="AR737" s="450"/>
      <c r="AS737" s="453"/>
      <c r="AT737" s="453"/>
      <c r="AU737" s="454"/>
      <c r="AV737" s="455"/>
      <c r="AW737" s="456"/>
      <c r="AX737" s="456"/>
      <c r="AY737" s="455"/>
      <c r="AZ737" s="456"/>
      <c r="BA737" s="454"/>
      <c r="BB737" s="454"/>
      <c r="BC737" s="454"/>
      <c r="BD737" s="454"/>
      <c r="BE737" s="454"/>
      <c r="BF737" s="454"/>
      <c r="BG737" s="455"/>
      <c r="BH737" s="455"/>
      <c r="BI737" s="455"/>
      <c r="BJ737" s="455"/>
      <c r="BK737" s="455"/>
      <c r="BL737" s="455"/>
      <c r="BM737" s="455"/>
      <c r="BN737" s="455"/>
      <c r="BO737" s="455"/>
    </row>
    <row r="738" spans="1:67" ht="19.5" customHeight="1">
      <c r="A738" s="450"/>
      <c r="B738" s="450"/>
      <c r="C738" s="450"/>
      <c r="D738" s="450"/>
      <c r="E738" s="450"/>
      <c r="F738" s="450"/>
      <c r="G738" s="451"/>
      <c r="H738" s="450"/>
      <c r="I738" s="450"/>
      <c r="J738" s="451"/>
      <c r="K738" s="450"/>
      <c r="L738" s="451"/>
      <c r="M738" s="450"/>
      <c r="N738" s="451"/>
      <c r="O738" s="450"/>
      <c r="P738" s="451"/>
      <c r="Q738" s="452"/>
      <c r="R738" s="452"/>
      <c r="S738" s="452"/>
      <c r="T738" s="452"/>
      <c r="U738" s="450"/>
      <c r="V738" s="450"/>
      <c r="W738" s="451"/>
      <c r="X738" s="452"/>
      <c r="Y738" s="450"/>
      <c r="Z738" s="451"/>
      <c r="AA738" s="451"/>
      <c r="AB738" s="450"/>
      <c r="AC738" s="450"/>
      <c r="AD738" s="450"/>
      <c r="AE738" s="450"/>
      <c r="AF738" s="451"/>
      <c r="AG738" s="451"/>
      <c r="AH738" s="452"/>
      <c r="AI738" s="452"/>
      <c r="AJ738" s="452"/>
      <c r="AK738" s="452"/>
      <c r="AL738" s="452"/>
      <c r="AM738" s="452"/>
      <c r="AN738" s="450"/>
      <c r="AO738" s="450"/>
      <c r="AP738" s="451"/>
      <c r="AQ738" s="451"/>
      <c r="AR738" s="450"/>
      <c r="AS738" s="453"/>
      <c r="AT738" s="453"/>
      <c r="AU738" s="454"/>
      <c r="AV738" s="455"/>
      <c r="AW738" s="456"/>
      <c r="AX738" s="456"/>
      <c r="AY738" s="455"/>
      <c r="AZ738" s="456"/>
      <c r="BA738" s="454"/>
      <c r="BB738" s="454"/>
      <c r="BC738" s="454"/>
      <c r="BD738" s="454"/>
      <c r="BE738" s="454"/>
      <c r="BF738" s="454"/>
      <c r="BG738" s="455"/>
      <c r="BH738" s="455"/>
      <c r="BI738" s="455"/>
      <c r="BJ738" s="455"/>
      <c r="BK738" s="455"/>
      <c r="BL738" s="455"/>
      <c r="BM738" s="455"/>
      <c r="BN738" s="455"/>
      <c r="BO738" s="455"/>
    </row>
    <row r="739" spans="1:67" ht="19.5" customHeight="1">
      <c r="A739" s="450"/>
      <c r="B739" s="450"/>
      <c r="C739" s="450"/>
      <c r="D739" s="450"/>
      <c r="E739" s="450"/>
      <c r="F739" s="450"/>
      <c r="G739" s="451"/>
      <c r="H739" s="450"/>
      <c r="I739" s="450"/>
      <c r="J739" s="451"/>
      <c r="K739" s="450"/>
      <c r="L739" s="451"/>
      <c r="M739" s="450"/>
      <c r="N739" s="451"/>
      <c r="O739" s="450"/>
      <c r="P739" s="451"/>
      <c r="Q739" s="452"/>
      <c r="R739" s="452"/>
      <c r="S739" s="452"/>
      <c r="T739" s="452"/>
      <c r="U739" s="450"/>
      <c r="V739" s="450"/>
      <c r="W739" s="451"/>
      <c r="X739" s="452"/>
      <c r="Y739" s="450"/>
      <c r="Z739" s="451"/>
      <c r="AA739" s="451"/>
      <c r="AB739" s="450"/>
      <c r="AC739" s="450"/>
      <c r="AD739" s="450"/>
      <c r="AE739" s="450"/>
      <c r="AF739" s="451"/>
      <c r="AG739" s="451"/>
      <c r="AH739" s="452"/>
      <c r="AI739" s="452"/>
      <c r="AJ739" s="452"/>
      <c r="AK739" s="452"/>
      <c r="AL739" s="452"/>
      <c r="AM739" s="452"/>
      <c r="AN739" s="450"/>
      <c r="AO739" s="450"/>
      <c r="AP739" s="451"/>
      <c r="AQ739" s="451"/>
      <c r="AR739" s="450"/>
      <c r="AS739" s="453"/>
      <c r="AT739" s="453"/>
      <c r="AU739" s="454"/>
      <c r="AV739" s="455"/>
      <c r="AW739" s="456"/>
      <c r="AX739" s="456"/>
      <c r="AY739" s="455"/>
      <c r="AZ739" s="456"/>
      <c r="BA739" s="454"/>
      <c r="BB739" s="454"/>
      <c r="BC739" s="454"/>
      <c r="BD739" s="454"/>
      <c r="BE739" s="454"/>
      <c r="BF739" s="454"/>
      <c r="BG739" s="455"/>
      <c r="BH739" s="455"/>
      <c r="BI739" s="455"/>
      <c r="BJ739" s="455"/>
      <c r="BK739" s="455"/>
      <c r="BL739" s="455"/>
      <c r="BM739" s="455"/>
      <c r="BN739" s="455"/>
      <c r="BO739" s="455"/>
    </row>
    <row r="740" spans="1:67" ht="19.5" customHeight="1">
      <c r="A740" s="450"/>
      <c r="B740" s="450"/>
      <c r="C740" s="450"/>
      <c r="D740" s="450"/>
      <c r="E740" s="450"/>
      <c r="F740" s="450"/>
      <c r="G740" s="451"/>
      <c r="H740" s="450"/>
      <c r="I740" s="450"/>
      <c r="J740" s="451"/>
      <c r="K740" s="450"/>
      <c r="L740" s="451"/>
      <c r="M740" s="450"/>
      <c r="N740" s="451"/>
      <c r="O740" s="450"/>
      <c r="P740" s="451"/>
      <c r="Q740" s="452"/>
      <c r="R740" s="452"/>
      <c r="S740" s="452"/>
      <c r="T740" s="452"/>
      <c r="U740" s="450"/>
      <c r="V740" s="450"/>
      <c r="W740" s="451"/>
      <c r="X740" s="452"/>
      <c r="Y740" s="450"/>
      <c r="Z740" s="451"/>
      <c r="AA740" s="451"/>
      <c r="AB740" s="450"/>
      <c r="AC740" s="450"/>
      <c r="AD740" s="450"/>
      <c r="AE740" s="450"/>
      <c r="AF740" s="451"/>
      <c r="AG740" s="451"/>
      <c r="AH740" s="452"/>
      <c r="AI740" s="452"/>
      <c r="AJ740" s="452"/>
      <c r="AK740" s="452"/>
      <c r="AL740" s="452"/>
      <c r="AM740" s="452"/>
      <c r="AN740" s="450"/>
      <c r="AO740" s="450"/>
      <c r="AP740" s="451"/>
      <c r="AQ740" s="451"/>
      <c r="AR740" s="450"/>
      <c r="AS740" s="453"/>
      <c r="AT740" s="453"/>
      <c r="AU740" s="454"/>
      <c r="AV740" s="455"/>
      <c r="AW740" s="456"/>
      <c r="AX740" s="456"/>
      <c r="AY740" s="455"/>
      <c r="AZ740" s="456"/>
      <c r="BA740" s="454"/>
      <c r="BB740" s="454"/>
      <c r="BC740" s="454"/>
      <c r="BD740" s="454"/>
      <c r="BE740" s="454"/>
      <c r="BF740" s="454"/>
      <c r="BG740" s="455"/>
      <c r="BH740" s="455"/>
      <c r="BI740" s="455"/>
      <c r="BJ740" s="455"/>
      <c r="BK740" s="455"/>
      <c r="BL740" s="455"/>
      <c r="BM740" s="455"/>
      <c r="BN740" s="455"/>
      <c r="BO740" s="455"/>
    </row>
    <row r="741" spans="1:67" ht="19.5" customHeight="1">
      <c r="A741" s="450"/>
      <c r="B741" s="450"/>
      <c r="C741" s="450"/>
      <c r="D741" s="450"/>
      <c r="E741" s="450"/>
      <c r="F741" s="450"/>
      <c r="G741" s="451"/>
      <c r="H741" s="450"/>
      <c r="I741" s="450"/>
      <c r="J741" s="451"/>
      <c r="K741" s="450"/>
      <c r="L741" s="451"/>
      <c r="M741" s="450"/>
      <c r="N741" s="451"/>
      <c r="O741" s="450"/>
      <c r="P741" s="451"/>
      <c r="Q741" s="452"/>
      <c r="R741" s="452"/>
      <c r="S741" s="452"/>
      <c r="T741" s="452"/>
      <c r="U741" s="450"/>
      <c r="V741" s="450"/>
      <c r="W741" s="451"/>
      <c r="X741" s="452"/>
      <c r="Y741" s="450"/>
      <c r="Z741" s="451"/>
      <c r="AA741" s="451"/>
      <c r="AB741" s="450"/>
      <c r="AC741" s="450"/>
      <c r="AD741" s="450"/>
      <c r="AE741" s="450"/>
      <c r="AF741" s="451"/>
      <c r="AG741" s="451"/>
      <c r="AH741" s="452"/>
      <c r="AI741" s="452"/>
      <c r="AJ741" s="452"/>
      <c r="AK741" s="452"/>
      <c r="AL741" s="452"/>
      <c r="AM741" s="452"/>
      <c r="AN741" s="450"/>
      <c r="AO741" s="450"/>
      <c r="AP741" s="451"/>
      <c r="AQ741" s="451"/>
      <c r="AR741" s="450"/>
      <c r="AS741" s="453"/>
      <c r="AT741" s="453"/>
      <c r="AU741" s="454"/>
      <c r="AV741" s="455"/>
      <c r="AW741" s="456"/>
      <c r="AX741" s="456"/>
      <c r="AY741" s="455"/>
      <c r="AZ741" s="456"/>
      <c r="BA741" s="454"/>
      <c r="BB741" s="454"/>
      <c r="BC741" s="454"/>
      <c r="BD741" s="454"/>
      <c r="BE741" s="454"/>
      <c r="BF741" s="454"/>
      <c r="BG741" s="455"/>
      <c r="BH741" s="455"/>
      <c r="BI741" s="455"/>
      <c r="BJ741" s="455"/>
      <c r="BK741" s="455"/>
      <c r="BL741" s="455"/>
      <c r="BM741" s="455"/>
      <c r="BN741" s="455"/>
      <c r="BO741" s="455"/>
    </row>
    <row r="742" spans="1:67" ht="19.5" customHeight="1">
      <c r="A742" s="450"/>
      <c r="B742" s="450"/>
      <c r="C742" s="450"/>
      <c r="D742" s="450"/>
      <c r="E742" s="450"/>
      <c r="F742" s="450"/>
      <c r="G742" s="451"/>
      <c r="H742" s="450"/>
      <c r="I742" s="450"/>
      <c r="J742" s="451"/>
      <c r="K742" s="450"/>
      <c r="L742" s="451"/>
      <c r="M742" s="450"/>
      <c r="N742" s="451"/>
      <c r="O742" s="450"/>
      <c r="P742" s="451"/>
      <c r="Q742" s="452"/>
      <c r="R742" s="452"/>
      <c r="S742" s="452"/>
      <c r="T742" s="452"/>
      <c r="U742" s="450"/>
      <c r="V742" s="450"/>
      <c r="W742" s="451"/>
      <c r="X742" s="452"/>
      <c r="Y742" s="450"/>
      <c r="Z742" s="451"/>
      <c r="AA742" s="451"/>
      <c r="AB742" s="450"/>
      <c r="AC742" s="450"/>
      <c r="AD742" s="450"/>
      <c r="AE742" s="450"/>
      <c r="AF742" s="451"/>
      <c r="AG742" s="451"/>
      <c r="AH742" s="452"/>
      <c r="AI742" s="452"/>
      <c r="AJ742" s="452"/>
      <c r="AK742" s="452"/>
      <c r="AL742" s="452"/>
      <c r="AM742" s="452"/>
      <c r="AN742" s="450"/>
      <c r="AO742" s="450"/>
      <c r="AP742" s="451"/>
      <c r="AQ742" s="451"/>
      <c r="AR742" s="450"/>
      <c r="AS742" s="453"/>
      <c r="AT742" s="453"/>
      <c r="AU742" s="454"/>
      <c r="AV742" s="455"/>
      <c r="AW742" s="456"/>
      <c r="AX742" s="456"/>
      <c r="AY742" s="455"/>
      <c r="AZ742" s="456"/>
      <c r="BA742" s="454"/>
      <c r="BB742" s="454"/>
      <c r="BC742" s="454"/>
      <c r="BD742" s="454"/>
      <c r="BE742" s="454"/>
      <c r="BF742" s="454"/>
      <c r="BG742" s="455"/>
      <c r="BH742" s="455"/>
      <c r="BI742" s="455"/>
      <c r="BJ742" s="455"/>
      <c r="BK742" s="455"/>
      <c r="BL742" s="455"/>
      <c r="BM742" s="455"/>
      <c r="BN742" s="455"/>
      <c r="BO742" s="455"/>
    </row>
    <row r="743" spans="1:67" ht="19.5" customHeight="1">
      <c r="A743" s="450"/>
      <c r="B743" s="450"/>
      <c r="C743" s="450"/>
      <c r="D743" s="450"/>
      <c r="E743" s="450"/>
      <c r="F743" s="450"/>
      <c r="G743" s="451"/>
      <c r="H743" s="450"/>
      <c r="I743" s="450"/>
      <c r="J743" s="451"/>
      <c r="K743" s="450"/>
      <c r="L743" s="451"/>
      <c r="M743" s="450"/>
      <c r="N743" s="451"/>
      <c r="O743" s="450"/>
      <c r="P743" s="451"/>
      <c r="Q743" s="452"/>
      <c r="R743" s="452"/>
      <c r="S743" s="452"/>
      <c r="T743" s="452"/>
      <c r="U743" s="450"/>
      <c r="V743" s="450"/>
      <c r="W743" s="451"/>
      <c r="X743" s="452"/>
      <c r="Y743" s="450"/>
      <c r="Z743" s="451"/>
      <c r="AA743" s="451"/>
      <c r="AB743" s="450"/>
      <c r="AC743" s="450"/>
      <c r="AD743" s="450"/>
      <c r="AE743" s="450"/>
      <c r="AF743" s="451"/>
      <c r="AG743" s="451"/>
      <c r="AH743" s="452"/>
      <c r="AI743" s="452"/>
      <c r="AJ743" s="452"/>
      <c r="AK743" s="452"/>
      <c r="AL743" s="452"/>
      <c r="AM743" s="452"/>
      <c r="AN743" s="450"/>
      <c r="AO743" s="450"/>
      <c r="AP743" s="451"/>
      <c r="AQ743" s="451"/>
      <c r="AR743" s="450"/>
      <c r="AS743" s="453"/>
      <c r="AT743" s="453"/>
      <c r="AU743" s="454"/>
      <c r="AV743" s="455"/>
      <c r="AW743" s="456"/>
      <c r="AX743" s="456"/>
      <c r="AY743" s="455"/>
      <c r="AZ743" s="456"/>
      <c r="BA743" s="454"/>
      <c r="BB743" s="454"/>
      <c r="BC743" s="454"/>
      <c r="BD743" s="454"/>
      <c r="BE743" s="454"/>
      <c r="BF743" s="454"/>
      <c r="BG743" s="455"/>
      <c r="BH743" s="455"/>
      <c r="BI743" s="455"/>
      <c r="BJ743" s="455"/>
      <c r="BK743" s="455"/>
      <c r="BL743" s="455"/>
      <c r="BM743" s="455"/>
      <c r="BN743" s="455"/>
      <c r="BO743" s="455"/>
    </row>
    <row r="744" spans="1:67" ht="19.5" customHeight="1">
      <c r="A744" s="450"/>
      <c r="B744" s="450"/>
      <c r="C744" s="450"/>
      <c r="D744" s="450"/>
      <c r="E744" s="450"/>
      <c r="F744" s="450"/>
      <c r="G744" s="451"/>
      <c r="H744" s="450"/>
      <c r="I744" s="450"/>
      <c r="J744" s="451"/>
      <c r="K744" s="450"/>
      <c r="L744" s="451"/>
      <c r="M744" s="450"/>
      <c r="N744" s="451"/>
      <c r="O744" s="450"/>
      <c r="P744" s="451"/>
      <c r="Q744" s="452"/>
      <c r="R744" s="452"/>
      <c r="S744" s="452"/>
      <c r="T744" s="452"/>
      <c r="U744" s="450"/>
      <c r="V744" s="450"/>
      <c r="W744" s="451"/>
      <c r="X744" s="452"/>
      <c r="Y744" s="450"/>
      <c r="Z744" s="451"/>
      <c r="AA744" s="451"/>
      <c r="AB744" s="450"/>
      <c r="AC744" s="450"/>
      <c r="AD744" s="450"/>
      <c r="AE744" s="450"/>
      <c r="AF744" s="451"/>
      <c r="AG744" s="451"/>
      <c r="AH744" s="452"/>
      <c r="AI744" s="452"/>
      <c r="AJ744" s="452"/>
      <c r="AK744" s="452"/>
      <c r="AL744" s="452"/>
      <c r="AM744" s="452"/>
      <c r="AN744" s="450"/>
      <c r="AO744" s="450"/>
      <c r="AP744" s="451"/>
      <c r="AQ744" s="451"/>
      <c r="AR744" s="450"/>
      <c r="AS744" s="453"/>
      <c r="AT744" s="453"/>
      <c r="AU744" s="454"/>
      <c r="AV744" s="455"/>
      <c r="AW744" s="456"/>
      <c r="AX744" s="456"/>
      <c r="AY744" s="455"/>
      <c r="AZ744" s="456"/>
      <c r="BA744" s="454"/>
      <c r="BB744" s="454"/>
      <c r="BC744" s="454"/>
      <c r="BD744" s="454"/>
      <c r="BE744" s="454"/>
      <c r="BF744" s="454"/>
      <c r="BG744" s="455"/>
      <c r="BH744" s="455"/>
      <c r="BI744" s="455"/>
      <c r="BJ744" s="455"/>
      <c r="BK744" s="455"/>
      <c r="BL744" s="455"/>
      <c r="BM744" s="455"/>
      <c r="BN744" s="455"/>
      <c r="BO744" s="455"/>
    </row>
    <row r="745" spans="1:67" ht="19.5" customHeight="1">
      <c r="A745" s="450"/>
      <c r="B745" s="450"/>
      <c r="C745" s="450"/>
      <c r="D745" s="450"/>
      <c r="E745" s="450"/>
      <c r="F745" s="450"/>
      <c r="G745" s="451"/>
      <c r="H745" s="450"/>
      <c r="I745" s="450"/>
      <c r="J745" s="451"/>
      <c r="K745" s="450"/>
      <c r="L745" s="451"/>
      <c r="M745" s="450"/>
      <c r="N745" s="451"/>
      <c r="O745" s="450"/>
      <c r="P745" s="451"/>
      <c r="Q745" s="452"/>
      <c r="R745" s="452"/>
      <c r="S745" s="452"/>
      <c r="T745" s="452"/>
      <c r="U745" s="450"/>
      <c r="V745" s="450"/>
      <c r="W745" s="451"/>
      <c r="X745" s="452"/>
      <c r="Y745" s="450"/>
      <c r="Z745" s="451"/>
      <c r="AA745" s="451"/>
      <c r="AB745" s="450"/>
      <c r="AC745" s="450"/>
      <c r="AD745" s="450"/>
      <c r="AE745" s="450"/>
      <c r="AF745" s="451"/>
      <c r="AG745" s="451"/>
      <c r="AH745" s="452"/>
      <c r="AI745" s="452"/>
      <c r="AJ745" s="452"/>
      <c r="AK745" s="452"/>
      <c r="AL745" s="452"/>
      <c r="AM745" s="452"/>
      <c r="AN745" s="450"/>
      <c r="AO745" s="450"/>
      <c r="AP745" s="451"/>
      <c r="AQ745" s="451"/>
      <c r="AR745" s="450"/>
      <c r="AS745" s="453"/>
      <c r="AT745" s="453"/>
      <c r="AU745" s="454"/>
      <c r="AV745" s="455"/>
      <c r="AW745" s="456"/>
      <c r="AX745" s="456"/>
      <c r="AY745" s="455"/>
      <c r="AZ745" s="456"/>
      <c r="BA745" s="454"/>
      <c r="BB745" s="454"/>
      <c r="BC745" s="454"/>
      <c r="BD745" s="454"/>
      <c r="BE745" s="454"/>
      <c r="BF745" s="454"/>
      <c r="BG745" s="455"/>
      <c r="BH745" s="455"/>
      <c r="BI745" s="455"/>
      <c r="BJ745" s="455"/>
      <c r="BK745" s="455"/>
      <c r="BL745" s="455"/>
      <c r="BM745" s="455"/>
      <c r="BN745" s="455"/>
      <c r="BO745" s="455"/>
    </row>
    <row r="746" spans="1:67" ht="19.5" customHeight="1">
      <c r="A746" s="450"/>
      <c r="B746" s="450"/>
      <c r="C746" s="450"/>
      <c r="D746" s="450"/>
      <c r="E746" s="450"/>
      <c r="F746" s="450"/>
      <c r="G746" s="451"/>
      <c r="H746" s="450"/>
      <c r="I746" s="450"/>
      <c r="J746" s="451"/>
      <c r="K746" s="450"/>
      <c r="L746" s="451"/>
      <c r="M746" s="450"/>
      <c r="N746" s="451"/>
      <c r="O746" s="450"/>
      <c r="P746" s="451"/>
      <c r="Q746" s="452"/>
      <c r="R746" s="452"/>
      <c r="S746" s="452"/>
      <c r="T746" s="452"/>
      <c r="U746" s="450"/>
      <c r="V746" s="450"/>
      <c r="W746" s="451"/>
      <c r="X746" s="452"/>
      <c r="Y746" s="450"/>
      <c r="Z746" s="451"/>
      <c r="AA746" s="451"/>
      <c r="AB746" s="450"/>
      <c r="AC746" s="450"/>
      <c r="AD746" s="450"/>
      <c r="AE746" s="450"/>
      <c r="AF746" s="451"/>
      <c r="AG746" s="451"/>
      <c r="AH746" s="452"/>
      <c r="AI746" s="452"/>
      <c r="AJ746" s="452"/>
      <c r="AK746" s="452"/>
      <c r="AL746" s="452"/>
      <c r="AM746" s="452"/>
      <c r="AN746" s="450"/>
      <c r="AO746" s="450"/>
      <c r="AP746" s="451"/>
      <c r="AQ746" s="451"/>
      <c r="AR746" s="450"/>
      <c r="AS746" s="453"/>
      <c r="AT746" s="453"/>
      <c r="AU746" s="454"/>
      <c r="AV746" s="455"/>
      <c r="AW746" s="456"/>
      <c r="AX746" s="456"/>
      <c r="AY746" s="455"/>
      <c r="AZ746" s="456"/>
      <c r="BA746" s="454"/>
      <c r="BB746" s="454"/>
      <c r="BC746" s="454"/>
      <c r="BD746" s="454"/>
      <c r="BE746" s="454"/>
      <c r="BF746" s="454"/>
      <c r="BG746" s="455"/>
      <c r="BH746" s="455"/>
      <c r="BI746" s="455"/>
      <c r="BJ746" s="455"/>
      <c r="BK746" s="455"/>
      <c r="BL746" s="455"/>
      <c r="BM746" s="455"/>
      <c r="BN746" s="455"/>
      <c r="BO746" s="455"/>
    </row>
    <row r="747" spans="1:67" ht="19.5" customHeight="1">
      <c r="A747" s="450"/>
      <c r="B747" s="450"/>
      <c r="C747" s="450"/>
      <c r="D747" s="450"/>
      <c r="E747" s="450"/>
      <c r="F747" s="450"/>
      <c r="G747" s="451"/>
      <c r="H747" s="450"/>
      <c r="I747" s="450"/>
      <c r="J747" s="451"/>
      <c r="K747" s="450"/>
      <c r="L747" s="451"/>
      <c r="M747" s="450"/>
      <c r="N747" s="451"/>
      <c r="O747" s="450"/>
      <c r="P747" s="451"/>
      <c r="Q747" s="452"/>
      <c r="R747" s="452"/>
      <c r="S747" s="452"/>
      <c r="T747" s="452"/>
      <c r="U747" s="450"/>
      <c r="V747" s="450"/>
      <c r="W747" s="451"/>
      <c r="X747" s="452"/>
      <c r="Y747" s="450"/>
      <c r="Z747" s="451"/>
      <c r="AA747" s="451"/>
      <c r="AB747" s="450"/>
      <c r="AC747" s="450"/>
      <c r="AD747" s="450"/>
      <c r="AE747" s="450"/>
      <c r="AF747" s="451"/>
      <c r="AG747" s="451"/>
      <c r="AH747" s="452"/>
      <c r="AI747" s="452"/>
      <c r="AJ747" s="452"/>
      <c r="AK747" s="452"/>
      <c r="AL747" s="452"/>
      <c r="AM747" s="452"/>
      <c r="AN747" s="450"/>
      <c r="AO747" s="450"/>
      <c r="AP747" s="451"/>
      <c r="AQ747" s="451"/>
      <c r="AR747" s="450"/>
      <c r="AS747" s="453"/>
      <c r="AT747" s="453"/>
      <c r="AU747" s="454"/>
      <c r="AV747" s="455"/>
      <c r="AW747" s="456"/>
      <c r="AX747" s="456"/>
      <c r="AY747" s="455"/>
      <c r="AZ747" s="456"/>
      <c r="BA747" s="454"/>
      <c r="BB747" s="454"/>
      <c r="BC747" s="454"/>
      <c r="BD747" s="454"/>
      <c r="BE747" s="454"/>
      <c r="BF747" s="454"/>
      <c r="BG747" s="455"/>
      <c r="BH747" s="455"/>
      <c r="BI747" s="455"/>
      <c r="BJ747" s="455"/>
      <c r="BK747" s="455"/>
      <c r="BL747" s="455"/>
      <c r="BM747" s="455"/>
      <c r="BN747" s="455"/>
      <c r="BO747" s="455"/>
    </row>
    <row r="748" spans="1:67" ht="19.5" customHeight="1">
      <c r="A748" s="450"/>
      <c r="B748" s="450"/>
      <c r="C748" s="450"/>
      <c r="D748" s="450"/>
      <c r="E748" s="450"/>
      <c r="F748" s="450"/>
      <c r="G748" s="451"/>
      <c r="H748" s="450"/>
      <c r="I748" s="450"/>
      <c r="J748" s="451"/>
      <c r="K748" s="450"/>
      <c r="L748" s="451"/>
      <c r="M748" s="450"/>
      <c r="N748" s="451"/>
      <c r="O748" s="450"/>
      <c r="P748" s="451"/>
      <c r="Q748" s="452"/>
      <c r="R748" s="452"/>
      <c r="S748" s="452"/>
      <c r="T748" s="452"/>
      <c r="U748" s="450"/>
      <c r="V748" s="450"/>
      <c r="W748" s="451"/>
      <c r="X748" s="452"/>
      <c r="Y748" s="450"/>
      <c r="Z748" s="451"/>
      <c r="AA748" s="451"/>
      <c r="AB748" s="450"/>
      <c r="AC748" s="450"/>
      <c r="AD748" s="450"/>
      <c r="AE748" s="450"/>
      <c r="AF748" s="451"/>
      <c r="AG748" s="451"/>
      <c r="AH748" s="452"/>
      <c r="AI748" s="452"/>
      <c r="AJ748" s="452"/>
      <c r="AK748" s="452"/>
      <c r="AL748" s="452"/>
      <c r="AM748" s="452"/>
      <c r="AN748" s="450"/>
      <c r="AO748" s="450"/>
      <c r="AP748" s="451"/>
      <c r="AQ748" s="451"/>
      <c r="AR748" s="450"/>
      <c r="AS748" s="453"/>
      <c r="AT748" s="453"/>
      <c r="AU748" s="454"/>
      <c r="AV748" s="455"/>
      <c r="AW748" s="456"/>
      <c r="AX748" s="456"/>
      <c r="AY748" s="455"/>
      <c r="AZ748" s="456"/>
      <c r="BA748" s="454"/>
      <c r="BB748" s="454"/>
      <c r="BC748" s="454"/>
      <c r="BD748" s="454"/>
      <c r="BE748" s="454"/>
      <c r="BF748" s="454"/>
      <c r="BG748" s="455"/>
      <c r="BH748" s="455"/>
      <c r="BI748" s="455"/>
      <c r="BJ748" s="455"/>
      <c r="BK748" s="455"/>
      <c r="BL748" s="455"/>
      <c r="BM748" s="455"/>
      <c r="BN748" s="455"/>
      <c r="BO748" s="455"/>
    </row>
    <row r="749" spans="1:67" ht="19.5" customHeight="1">
      <c r="A749" s="450"/>
      <c r="B749" s="450"/>
      <c r="C749" s="450"/>
      <c r="D749" s="450"/>
      <c r="E749" s="450"/>
      <c r="F749" s="450"/>
      <c r="G749" s="451"/>
      <c r="H749" s="450"/>
      <c r="I749" s="450"/>
      <c r="J749" s="451"/>
      <c r="K749" s="450"/>
      <c r="L749" s="451"/>
      <c r="M749" s="450"/>
      <c r="N749" s="451"/>
      <c r="O749" s="450"/>
      <c r="P749" s="451"/>
      <c r="Q749" s="452"/>
      <c r="R749" s="452"/>
      <c r="S749" s="452"/>
      <c r="T749" s="452"/>
      <c r="U749" s="450"/>
      <c r="V749" s="450"/>
      <c r="W749" s="451"/>
      <c r="X749" s="452"/>
      <c r="Y749" s="450"/>
      <c r="Z749" s="451"/>
      <c r="AA749" s="451"/>
      <c r="AB749" s="450"/>
      <c r="AC749" s="450"/>
      <c r="AD749" s="450"/>
      <c r="AE749" s="450"/>
      <c r="AF749" s="451"/>
      <c r="AG749" s="451"/>
      <c r="AH749" s="452"/>
      <c r="AI749" s="452"/>
      <c r="AJ749" s="452"/>
      <c r="AK749" s="452"/>
      <c r="AL749" s="452"/>
      <c r="AM749" s="452"/>
      <c r="AN749" s="450"/>
      <c r="AO749" s="450"/>
      <c r="AP749" s="451"/>
      <c r="AQ749" s="451"/>
      <c r="AR749" s="450"/>
      <c r="AS749" s="453"/>
      <c r="AT749" s="453"/>
      <c r="AU749" s="454"/>
      <c r="AV749" s="455"/>
      <c r="AW749" s="456"/>
      <c r="AX749" s="456"/>
      <c r="AY749" s="455"/>
      <c r="AZ749" s="456"/>
      <c r="BA749" s="454"/>
      <c r="BB749" s="454"/>
      <c r="BC749" s="454"/>
      <c r="BD749" s="454"/>
      <c r="BE749" s="454"/>
      <c r="BF749" s="454"/>
      <c r="BG749" s="455"/>
      <c r="BH749" s="455"/>
      <c r="BI749" s="455"/>
      <c r="BJ749" s="455"/>
      <c r="BK749" s="455"/>
      <c r="BL749" s="455"/>
      <c r="BM749" s="455"/>
      <c r="BN749" s="455"/>
      <c r="BO749" s="455"/>
    </row>
    <row r="750" spans="1:67" ht="19.5" customHeight="1">
      <c r="A750" s="450"/>
      <c r="B750" s="450"/>
      <c r="C750" s="450"/>
      <c r="D750" s="450"/>
      <c r="E750" s="450"/>
      <c r="F750" s="450"/>
      <c r="G750" s="451"/>
      <c r="H750" s="450"/>
      <c r="I750" s="450"/>
      <c r="J750" s="451"/>
      <c r="K750" s="450"/>
      <c r="L750" s="451"/>
      <c r="M750" s="450"/>
      <c r="N750" s="451"/>
      <c r="O750" s="450"/>
      <c r="P750" s="451"/>
      <c r="Q750" s="452"/>
      <c r="R750" s="452"/>
      <c r="S750" s="452"/>
      <c r="T750" s="452"/>
      <c r="U750" s="450"/>
      <c r="V750" s="450"/>
      <c r="W750" s="451"/>
      <c r="X750" s="452"/>
      <c r="Y750" s="450"/>
      <c r="Z750" s="451"/>
      <c r="AA750" s="451"/>
      <c r="AB750" s="450"/>
      <c r="AC750" s="450"/>
      <c r="AD750" s="450"/>
      <c r="AE750" s="450"/>
      <c r="AF750" s="451"/>
      <c r="AG750" s="451"/>
      <c r="AH750" s="452"/>
      <c r="AI750" s="452"/>
      <c r="AJ750" s="452"/>
      <c r="AK750" s="452"/>
      <c r="AL750" s="452"/>
      <c r="AM750" s="452"/>
      <c r="AN750" s="450"/>
      <c r="AO750" s="450"/>
      <c r="AP750" s="451"/>
      <c r="AQ750" s="451"/>
      <c r="AR750" s="450"/>
      <c r="AS750" s="453"/>
      <c r="AT750" s="453"/>
      <c r="AU750" s="454"/>
      <c r="AV750" s="455"/>
      <c r="AW750" s="456"/>
      <c r="AX750" s="456"/>
      <c r="AY750" s="455"/>
      <c r="AZ750" s="456"/>
      <c r="BA750" s="454"/>
      <c r="BB750" s="454"/>
      <c r="BC750" s="454"/>
      <c r="BD750" s="454"/>
      <c r="BE750" s="454"/>
      <c r="BF750" s="454"/>
      <c r="BG750" s="455"/>
      <c r="BH750" s="455"/>
      <c r="BI750" s="455"/>
      <c r="BJ750" s="455"/>
      <c r="BK750" s="455"/>
      <c r="BL750" s="455"/>
      <c r="BM750" s="455"/>
      <c r="BN750" s="455"/>
      <c r="BO750" s="455"/>
    </row>
    <row r="751" spans="1:67" ht="19.5" customHeight="1">
      <c r="A751" s="450"/>
      <c r="B751" s="450"/>
      <c r="C751" s="450"/>
      <c r="D751" s="450"/>
      <c r="E751" s="450"/>
      <c r="F751" s="450"/>
      <c r="G751" s="451"/>
      <c r="H751" s="450"/>
      <c r="I751" s="450"/>
      <c r="J751" s="451"/>
      <c r="K751" s="450"/>
      <c r="L751" s="451"/>
      <c r="M751" s="450"/>
      <c r="N751" s="451"/>
      <c r="O751" s="450"/>
      <c r="P751" s="451"/>
      <c r="Q751" s="452"/>
      <c r="R751" s="452"/>
      <c r="S751" s="452"/>
      <c r="T751" s="452"/>
      <c r="U751" s="450"/>
      <c r="V751" s="450"/>
      <c r="W751" s="451"/>
      <c r="X751" s="452"/>
      <c r="Y751" s="450"/>
      <c r="Z751" s="451"/>
      <c r="AA751" s="451"/>
      <c r="AB751" s="450"/>
      <c r="AC751" s="450"/>
      <c r="AD751" s="450"/>
      <c r="AE751" s="450"/>
      <c r="AF751" s="451"/>
      <c r="AG751" s="451"/>
      <c r="AH751" s="452"/>
      <c r="AI751" s="452"/>
      <c r="AJ751" s="452"/>
      <c r="AK751" s="452"/>
      <c r="AL751" s="452"/>
      <c r="AM751" s="452"/>
      <c r="AN751" s="450"/>
      <c r="AO751" s="450"/>
      <c r="AP751" s="451"/>
      <c r="AQ751" s="451"/>
      <c r="AR751" s="450"/>
      <c r="AS751" s="453"/>
      <c r="AT751" s="453"/>
      <c r="AU751" s="454"/>
      <c r="AV751" s="455"/>
      <c r="AW751" s="456"/>
      <c r="AX751" s="456"/>
      <c r="AY751" s="455"/>
      <c r="AZ751" s="456"/>
      <c r="BA751" s="454"/>
      <c r="BB751" s="454"/>
      <c r="BC751" s="454"/>
      <c r="BD751" s="454"/>
      <c r="BE751" s="454"/>
      <c r="BF751" s="454"/>
      <c r="BG751" s="455"/>
      <c r="BH751" s="455"/>
      <c r="BI751" s="455"/>
      <c r="BJ751" s="455"/>
      <c r="BK751" s="455"/>
      <c r="BL751" s="455"/>
      <c r="BM751" s="455"/>
      <c r="BN751" s="455"/>
      <c r="BO751" s="455"/>
    </row>
    <row r="752" spans="1:67" ht="19.5" customHeight="1">
      <c r="A752" s="450"/>
      <c r="B752" s="450"/>
      <c r="C752" s="450"/>
      <c r="D752" s="450"/>
      <c r="E752" s="450"/>
      <c r="F752" s="450"/>
      <c r="G752" s="451"/>
      <c r="H752" s="450"/>
      <c r="I752" s="450"/>
      <c r="J752" s="451"/>
      <c r="K752" s="450"/>
      <c r="L752" s="451"/>
      <c r="M752" s="450"/>
      <c r="N752" s="451"/>
      <c r="O752" s="450"/>
      <c r="P752" s="451"/>
      <c r="Q752" s="452"/>
      <c r="R752" s="452"/>
      <c r="S752" s="452"/>
      <c r="T752" s="452"/>
      <c r="U752" s="450"/>
      <c r="V752" s="450"/>
      <c r="W752" s="451"/>
      <c r="X752" s="452"/>
      <c r="Y752" s="450"/>
      <c r="Z752" s="451"/>
      <c r="AA752" s="451"/>
      <c r="AB752" s="450"/>
      <c r="AC752" s="450"/>
      <c r="AD752" s="450"/>
      <c r="AE752" s="450"/>
      <c r="AF752" s="451"/>
      <c r="AG752" s="451"/>
      <c r="AH752" s="452"/>
      <c r="AI752" s="452"/>
      <c r="AJ752" s="452"/>
      <c r="AK752" s="452"/>
      <c r="AL752" s="452"/>
      <c r="AM752" s="452"/>
      <c r="AN752" s="450"/>
      <c r="AO752" s="450"/>
      <c r="AP752" s="451"/>
      <c r="AQ752" s="451"/>
      <c r="AR752" s="450"/>
      <c r="AS752" s="453"/>
      <c r="AT752" s="453"/>
      <c r="AU752" s="454"/>
      <c r="AV752" s="455"/>
      <c r="AW752" s="456"/>
      <c r="AX752" s="456"/>
      <c r="AY752" s="455"/>
      <c r="AZ752" s="456"/>
      <c r="BA752" s="454"/>
      <c r="BB752" s="454"/>
      <c r="BC752" s="454"/>
      <c r="BD752" s="454"/>
      <c r="BE752" s="454"/>
      <c r="BF752" s="454"/>
      <c r="BG752" s="455"/>
      <c r="BH752" s="455"/>
      <c r="BI752" s="455"/>
      <c r="BJ752" s="455"/>
      <c r="BK752" s="455"/>
      <c r="BL752" s="455"/>
      <c r="BM752" s="455"/>
      <c r="BN752" s="455"/>
      <c r="BO752" s="455"/>
    </row>
    <row r="753" spans="1:67" ht="19.5" customHeight="1">
      <c r="A753" s="450"/>
      <c r="B753" s="450"/>
      <c r="C753" s="450"/>
      <c r="D753" s="450"/>
      <c r="E753" s="450"/>
      <c r="F753" s="450"/>
      <c r="G753" s="451"/>
      <c r="H753" s="450"/>
      <c r="I753" s="450"/>
      <c r="J753" s="451"/>
      <c r="K753" s="450"/>
      <c r="L753" s="451"/>
      <c r="M753" s="450"/>
      <c r="N753" s="451"/>
      <c r="O753" s="450"/>
      <c r="P753" s="451"/>
      <c r="Q753" s="452"/>
      <c r="R753" s="452"/>
      <c r="S753" s="452"/>
      <c r="T753" s="452"/>
      <c r="U753" s="450"/>
      <c r="V753" s="450"/>
      <c r="W753" s="451"/>
      <c r="X753" s="452"/>
      <c r="Y753" s="450"/>
      <c r="Z753" s="451"/>
      <c r="AA753" s="451"/>
      <c r="AB753" s="450"/>
      <c r="AC753" s="450"/>
      <c r="AD753" s="450"/>
      <c r="AE753" s="450"/>
      <c r="AF753" s="451"/>
      <c r="AG753" s="451"/>
      <c r="AH753" s="452"/>
      <c r="AI753" s="452"/>
      <c r="AJ753" s="452"/>
      <c r="AK753" s="452"/>
      <c r="AL753" s="452"/>
      <c r="AM753" s="452"/>
      <c r="AN753" s="450"/>
      <c r="AO753" s="450"/>
      <c r="AP753" s="451"/>
      <c r="AQ753" s="451"/>
      <c r="AR753" s="450"/>
      <c r="AS753" s="453"/>
      <c r="AT753" s="453"/>
      <c r="AU753" s="454"/>
      <c r="AV753" s="455"/>
      <c r="AW753" s="456"/>
      <c r="AX753" s="456"/>
      <c r="AY753" s="455"/>
      <c r="AZ753" s="456"/>
      <c r="BA753" s="454"/>
      <c r="BB753" s="454"/>
      <c r="BC753" s="454"/>
      <c r="BD753" s="454"/>
      <c r="BE753" s="454"/>
      <c r="BF753" s="454"/>
      <c r="BG753" s="455"/>
      <c r="BH753" s="455"/>
      <c r="BI753" s="455"/>
      <c r="BJ753" s="455"/>
      <c r="BK753" s="455"/>
      <c r="BL753" s="455"/>
      <c r="BM753" s="455"/>
      <c r="BN753" s="455"/>
      <c r="BO753" s="455"/>
    </row>
    <row r="754" spans="1:67" ht="19.5" customHeight="1">
      <c r="A754" s="450"/>
      <c r="B754" s="450"/>
      <c r="C754" s="450"/>
      <c r="D754" s="450"/>
      <c r="E754" s="450"/>
      <c r="F754" s="450"/>
      <c r="G754" s="451"/>
      <c r="H754" s="450"/>
      <c r="I754" s="450"/>
      <c r="J754" s="451"/>
      <c r="K754" s="450"/>
      <c r="L754" s="451"/>
      <c r="M754" s="450"/>
      <c r="N754" s="451"/>
      <c r="O754" s="450"/>
      <c r="P754" s="451"/>
      <c r="Q754" s="452"/>
      <c r="R754" s="452"/>
      <c r="S754" s="452"/>
      <c r="T754" s="452"/>
      <c r="U754" s="450"/>
      <c r="V754" s="450"/>
      <c r="W754" s="451"/>
      <c r="X754" s="452"/>
      <c r="Y754" s="450"/>
      <c r="Z754" s="451"/>
      <c r="AA754" s="451"/>
      <c r="AB754" s="450"/>
      <c r="AC754" s="450"/>
      <c r="AD754" s="450"/>
      <c r="AE754" s="450"/>
      <c r="AF754" s="451"/>
      <c r="AG754" s="451"/>
      <c r="AH754" s="452"/>
      <c r="AI754" s="452"/>
      <c r="AJ754" s="452"/>
      <c r="AK754" s="452"/>
      <c r="AL754" s="452"/>
      <c r="AM754" s="452"/>
      <c r="AN754" s="450"/>
      <c r="AO754" s="450"/>
      <c r="AP754" s="451"/>
      <c r="AQ754" s="451"/>
      <c r="AR754" s="450"/>
      <c r="AS754" s="453"/>
      <c r="AT754" s="453"/>
      <c r="AU754" s="454"/>
      <c r="AV754" s="455"/>
      <c r="AW754" s="456"/>
      <c r="AX754" s="456"/>
      <c r="AY754" s="455"/>
      <c r="AZ754" s="456"/>
      <c r="BA754" s="454"/>
      <c r="BB754" s="454"/>
      <c r="BC754" s="454"/>
      <c r="BD754" s="454"/>
      <c r="BE754" s="454"/>
      <c r="BF754" s="454"/>
      <c r="BG754" s="455"/>
      <c r="BH754" s="455"/>
      <c r="BI754" s="455"/>
      <c r="BJ754" s="455"/>
      <c r="BK754" s="455"/>
      <c r="BL754" s="455"/>
      <c r="BM754" s="455"/>
      <c r="BN754" s="455"/>
      <c r="BO754" s="455"/>
    </row>
    <row r="755" spans="1:67" ht="19.5" customHeight="1">
      <c r="A755" s="450"/>
      <c r="B755" s="450"/>
      <c r="C755" s="450"/>
      <c r="D755" s="450"/>
      <c r="E755" s="450"/>
      <c r="F755" s="450"/>
      <c r="G755" s="451"/>
      <c r="H755" s="450"/>
      <c r="I755" s="450"/>
      <c r="J755" s="451"/>
      <c r="K755" s="450"/>
      <c r="L755" s="451"/>
      <c r="M755" s="450"/>
      <c r="N755" s="451"/>
      <c r="O755" s="450"/>
      <c r="P755" s="451"/>
      <c r="Q755" s="452"/>
      <c r="R755" s="452"/>
      <c r="S755" s="452"/>
      <c r="T755" s="452"/>
      <c r="U755" s="450"/>
      <c r="V755" s="450"/>
      <c r="W755" s="451"/>
      <c r="X755" s="452"/>
      <c r="Y755" s="450"/>
      <c r="Z755" s="451"/>
      <c r="AA755" s="451"/>
      <c r="AB755" s="450"/>
      <c r="AC755" s="450"/>
      <c r="AD755" s="450"/>
      <c r="AE755" s="450"/>
      <c r="AF755" s="451"/>
      <c r="AG755" s="451"/>
      <c r="AH755" s="452"/>
      <c r="AI755" s="452"/>
      <c r="AJ755" s="452"/>
      <c r="AK755" s="452"/>
      <c r="AL755" s="452"/>
      <c r="AM755" s="452"/>
      <c r="AN755" s="450"/>
      <c r="AO755" s="450"/>
      <c r="AP755" s="451"/>
      <c r="AQ755" s="451"/>
      <c r="AR755" s="450"/>
      <c r="AS755" s="453"/>
      <c r="AT755" s="453"/>
      <c r="AU755" s="454"/>
      <c r="AV755" s="455"/>
      <c r="AW755" s="456"/>
      <c r="AX755" s="456"/>
      <c r="AY755" s="455"/>
      <c r="AZ755" s="456"/>
      <c r="BA755" s="454"/>
      <c r="BB755" s="454"/>
      <c r="BC755" s="454"/>
      <c r="BD755" s="454"/>
      <c r="BE755" s="454"/>
      <c r="BF755" s="454"/>
      <c r="BG755" s="455"/>
      <c r="BH755" s="455"/>
      <c r="BI755" s="455"/>
      <c r="BJ755" s="455"/>
      <c r="BK755" s="455"/>
      <c r="BL755" s="455"/>
      <c r="BM755" s="455"/>
      <c r="BN755" s="455"/>
      <c r="BO755" s="455"/>
    </row>
    <row r="756" spans="1:67" ht="19.5" customHeight="1">
      <c r="A756" s="450"/>
      <c r="B756" s="450"/>
      <c r="C756" s="450"/>
      <c r="D756" s="450"/>
      <c r="E756" s="450"/>
      <c r="F756" s="450"/>
      <c r="G756" s="451"/>
      <c r="H756" s="450"/>
      <c r="I756" s="450"/>
      <c r="J756" s="451"/>
      <c r="K756" s="450"/>
      <c r="L756" s="451"/>
      <c r="M756" s="450"/>
      <c r="N756" s="451"/>
      <c r="O756" s="450"/>
      <c r="P756" s="451"/>
      <c r="Q756" s="452"/>
      <c r="R756" s="452"/>
      <c r="S756" s="452"/>
      <c r="T756" s="452"/>
      <c r="U756" s="450"/>
      <c r="V756" s="450"/>
      <c r="W756" s="451"/>
      <c r="X756" s="452"/>
      <c r="Y756" s="450"/>
      <c r="Z756" s="451"/>
      <c r="AA756" s="451"/>
      <c r="AB756" s="450"/>
      <c r="AC756" s="450"/>
      <c r="AD756" s="450"/>
      <c r="AE756" s="450"/>
      <c r="AF756" s="451"/>
      <c r="AG756" s="451"/>
      <c r="AH756" s="452"/>
      <c r="AI756" s="452"/>
      <c r="AJ756" s="452"/>
      <c r="AK756" s="452"/>
      <c r="AL756" s="452"/>
      <c r="AM756" s="452"/>
      <c r="AN756" s="450"/>
      <c r="AO756" s="450"/>
      <c r="AP756" s="451"/>
      <c r="AQ756" s="451"/>
      <c r="AR756" s="450"/>
      <c r="AS756" s="453"/>
      <c r="AT756" s="453"/>
      <c r="AU756" s="454"/>
      <c r="AV756" s="455"/>
      <c r="AW756" s="456"/>
      <c r="AX756" s="456"/>
      <c r="AY756" s="455"/>
      <c r="AZ756" s="456"/>
      <c r="BA756" s="454"/>
      <c r="BB756" s="454"/>
      <c r="BC756" s="454"/>
      <c r="BD756" s="454"/>
      <c r="BE756" s="454"/>
      <c r="BF756" s="454"/>
      <c r="BG756" s="455"/>
      <c r="BH756" s="455"/>
      <c r="BI756" s="455"/>
      <c r="BJ756" s="455"/>
      <c r="BK756" s="455"/>
      <c r="BL756" s="455"/>
      <c r="BM756" s="455"/>
      <c r="BN756" s="455"/>
      <c r="BO756" s="455"/>
    </row>
    <row r="757" spans="1:67" ht="19.5" customHeight="1">
      <c r="A757" s="450"/>
      <c r="B757" s="450"/>
      <c r="C757" s="450"/>
      <c r="D757" s="450"/>
      <c r="E757" s="450"/>
      <c r="F757" s="450"/>
      <c r="G757" s="451"/>
      <c r="H757" s="450"/>
      <c r="I757" s="450"/>
      <c r="J757" s="451"/>
      <c r="K757" s="450"/>
      <c r="L757" s="451"/>
      <c r="M757" s="450"/>
      <c r="N757" s="451"/>
      <c r="O757" s="450"/>
      <c r="P757" s="451"/>
      <c r="Q757" s="452"/>
      <c r="R757" s="452"/>
      <c r="S757" s="452"/>
      <c r="T757" s="452"/>
      <c r="U757" s="450"/>
      <c r="V757" s="450"/>
      <c r="W757" s="451"/>
      <c r="X757" s="452"/>
      <c r="Y757" s="450"/>
      <c r="Z757" s="451"/>
      <c r="AA757" s="451"/>
      <c r="AB757" s="450"/>
      <c r="AC757" s="450"/>
      <c r="AD757" s="450"/>
      <c r="AE757" s="450"/>
      <c r="AF757" s="451"/>
      <c r="AG757" s="451"/>
      <c r="AH757" s="452"/>
      <c r="AI757" s="452"/>
      <c r="AJ757" s="452"/>
      <c r="AK757" s="452"/>
      <c r="AL757" s="452"/>
      <c r="AM757" s="452"/>
      <c r="AN757" s="450"/>
      <c r="AO757" s="450"/>
      <c r="AP757" s="451"/>
      <c r="AQ757" s="451"/>
      <c r="AR757" s="450"/>
      <c r="AS757" s="453"/>
      <c r="AT757" s="453"/>
      <c r="AU757" s="454"/>
      <c r="AV757" s="455"/>
      <c r="AW757" s="456"/>
      <c r="AX757" s="456"/>
      <c r="AY757" s="455"/>
      <c r="AZ757" s="456"/>
      <c r="BA757" s="454"/>
      <c r="BB757" s="454"/>
      <c r="BC757" s="454"/>
      <c r="BD757" s="454"/>
      <c r="BE757" s="454"/>
      <c r="BF757" s="454"/>
      <c r="BG757" s="455"/>
      <c r="BH757" s="455"/>
      <c r="BI757" s="455"/>
      <c r="BJ757" s="455"/>
      <c r="BK757" s="455"/>
      <c r="BL757" s="455"/>
      <c r="BM757" s="455"/>
      <c r="BN757" s="455"/>
      <c r="BO757" s="455"/>
    </row>
    <row r="758" spans="1:67" ht="19.5" customHeight="1">
      <c r="A758" s="450"/>
      <c r="B758" s="450"/>
      <c r="C758" s="450"/>
      <c r="D758" s="450"/>
      <c r="E758" s="450"/>
      <c r="F758" s="450"/>
      <c r="G758" s="451"/>
      <c r="H758" s="450"/>
      <c r="I758" s="450"/>
      <c r="J758" s="451"/>
      <c r="K758" s="450"/>
      <c r="L758" s="451"/>
      <c r="M758" s="450"/>
      <c r="N758" s="451"/>
      <c r="O758" s="450"/>
      <c r="P758" s="451"/>
      <c r="Q758" s="452"/>
      <c r="R758" s="452"/>
      <c r="S758" s="452"/>
      <c r="T758" s="452"/>
      <c r="U758" s="450"/>
      <c r="V758" s="450"/>
      <c r="W758" s="451"/>
      <c r="X758" s="452"/>
      <c r="Y758" s="450"/>
      <c r="Z758" s="451"/>
      <c r="AA758" s="451"/>
      <c r="AB758" s="450"/>
      <c r="AC758" s="450"/>
      <c r="AD758" s="450"/>
      <c r="AE758" s="450"/>
      <c r="AF758" s="451"/>
      <c r="AG758" s="451"/>
      <c r="AH758" s="452"/>
      <c r="AI758" s="452"/>
      <c r="AJ758" s="452"/>
      <c r="AK758" s="452"/>
      <c r="AL758" s="452"/>
      <c r="AM758" s="452"/>
      <c r="AN758" s="450"/>
      <c r="AO758" s="450"/>
      <c r="AP758" s="451"/>
      <c r="AQ758" s="451"/>
      <c r="AR758" s="450"/>
      <c r="AS758" s="453"/>
      <c r="AT758" s="453"/>
      <c r="AU758" s="454"/>
      <c r="AV758" s="455"/>
      <c r="AW758" s="456"/>
      <c r="AX758" s="456"/>
      <c r="AY758" s="455"/>
      <c r="AZ758" s="456"/>
      <c r="BA758" s="454"/>
      <c r="BB758" s="454"/>
      <c r="BC758" s="454"/>
      <c r="BD758" s="454"/>
      <c r="BE758" s="454"/>
      <c r="BF758" s="454"/>
      <c r="BG758" s="455"/>
      <c r="BH758" s="455"/>
      <c r="BI758" s="455"/>
      <c r="BJ758" s="455"/>
      <c r="BK758" s="455"/>
      <c r="BL758" s="455"/>
      <c r="BM758" s="455"/>
      <c r="BN758" s="455"/>
      <c r="BO758" s="455"/>
    </row>
    <row r="759" spans="1:67" ht="19.5" customHeight="1">
      <c r="A759" s="450"/>
      <c r="B759" s="450"/>
      <c r="C759" s="450"/>
      <c r="D759" s="450"/>
      <c r="E759" s="450"/>
      <c r="F759" s="450"/>
      <c r="G759" s="451"/>
      <c r="H759" s="450"/>
      <c r="I759" s="450"/>
      <c r="J759" s="451"/>
      <c r="K759" s="450"/>
      <c r="L759" s="451"/>
      <c r="M759" s="450"/>
      <c r="N759" s="451"/>
      <c r="O759" s="450"/>
      <c r="P759" s="451"/>
      <c r="Q759" s="452"/>
      <c r="R759" s="452"/>
      <c r="S759" s="452"/>
      <c r="T759" s="452"/>
      <c r="U759" s="450"/>
      <c r="V759" s="450"/>
      <c r="W759" s="451"/>
      <c r="X759" s="452"/>
      <c r="Y759" s="450"/>
      <c r="Z759" s="451"/>
      <c r="AA759" s="451"/>
      <c r="AB759" s="450"/>
      <c r="AC759" s="450"/>
      <c r="AD759" s="450"/>
      <c r="AE759" s="450"/>
      <c r="AF759" s="451"/>
      <c r="AG759" s="451"/>
      <c r="AH759" s="452"/>
      <c r="AI759" s="452"/>
      <c r="AJ759" s="452"/>
      <c r="AK759" s="452"/>
      <c r="AL759" s="452"/>
      <c r="AM759" s="452"/>
      <c r="AN759" s="450"/>
      <c r="AO759" s="450"/>
      <c r="AP759" s="451"/>
      <c r="AQ759" s="451"/>
      <c r="AR759" s="450"/>
      <c r="AS759" s="453"/>
      <c r="AT759" s="453"/>
      <c r="AU759" s="454"/>
      <c r="AV759" s="455"/>
      <c r="AW759" s="456"/>
      <c r="AX759" s="456"/>
      <c r="AY759" s="455"/>
      <c r="AZ759" s="456"/>
      <c r="BA759" s="454"/>
      <c r="BB759" s="454"/>
      <c r="BC759" s="454"/>
      <c r="BD759" s="454"/>
      <c r="BE759" s="454"/>
      <c r="BF759" s="454"/>
      <c r="BG759" s="455"/>
      <c r="BH759" s="455"/>
      <c r="BI759" s="455"/>
      <c r="BJ759" s="455"/>
      <c r="BK759" s="455"/>
      <c r="BL759" s="455"/>
      <c r="BM759" s="455"/>
      <c r="BN759" s="455"/>
      <c r="BO759" s="455"/>
    </row>
    <row r="760" spans="1:67" ht="19.5" customHeight="1">
      <c r="A760" s="450"/>
      <c r="B760" s="450"/>
      <c r="C760" s="450"/>
      <c r="D760" s="450"/>
      <c r="E760" s="450"/>
      <c r="F760" s="450"/>
      <c r="G760" s="451"/>
      <c r="H760" s="450"/>
      <c r="I760" s="450"/>
      <c r="J760" s="451"/>
      <c r="K760" s="450"/>
      <c r="L760" s="451"/>
      <c r="M760" s="450"/>
      <c r="N760" s="451"/>
      <c r="O760" s="450"/>
      <c r="P760" s="451"/>
      <c r="Q760" s="452"/>
      <c r="R760" s="452"/>
      <c r="S760" s="452"/>
      <c r="T760" s="452"/>
      <c r="U760" s="450"/>
      <c r="V760" s="450"/>
      <c r="W760" s="451"/>
      <c r="X760" s="452"/>
      <c r="Y760" s="450"/>
      <c r="Z760" s="451"/>
      <c r="AA760" s="451"/>
      <c r="AB760" s="450"/>
      <c r="AC760" s="450"/>
      <c r="AD760" s="450"/>
      <c r="AE760" s="450"/>
      <c r="AF760" s="451"/>
      <c r="AG760" s="451"/>
      <c r="AH760" s="452"/>
      <c r="AI760" s="452"/>
      <c r="AJ760" s="452"/>
      <c r="AK760" s="452"/>
      <c r="AL760" s="452"/>
      <c r="AM760" s="452"/>
      <c r="AN760" s="450"/>
      <c r="AO760" s="450"/>
      <c r="AP760" s="451"/>
      <c r="AQ760" s="451"/>
      <c r="AR760" s="450"/>
      <c r="AS760" s="453"/>
      <c r="AT760" s="453"/>
      <c r="AU760" s="454"/>
      <c r="AV760" s="455"/>
      <c r="AW760" s="456"/>
      <c r="AX760" s="456"/>
      <c r="AY760" s="455"/>
      <c r="AZ760" s="456"/>
      <c r="BA760" s="454"/>
      <c r="BB760" s="454"/>
      <c r="BC760" s="454"/>
      <c r="BD760" s="454"/>
      <c r="BE760" s="454"/>
      <c r="BF760" s="454"/>
      <c r="BG760" s="455"/>
      <c r="BH760" s="455"/>
      <c r="BI760" s="455"/>
      <c r="BJ760" s="455"/>
      <c r="BK760" s="455"/>
      <c r="BL760" s="455"/>
      <c r="BM760" s="455"/>
      <c r="BN760" s="455"/>
      <c r="BO760" s="455"/>
    </row>
    <row r="761" spans="1:67" ht="19.5" customHeight="1">
      <c r="A761" s="450"/>
      <c r="B761" s="450"/>
      <c r="C761" s="450"/>
      <c r="D761" s="450"/>
      <c r="E761" s="450"/>
      <c r="F761" s="450"/>
      <c r="G761" s="451"/>
      <c r="H761" s="450"/>
      <c r="I761" s="450"/>
      <c r="J761" s="451"/>
      <c r="K761" s="450"/>
      <c r="L761" s="451"/>
      <c r="M761" s="450"/>
      <c r="N761" s="451"/>
      <c r="O761" s="450"/>
      <c r="P761" s="451"/>
      <c r="Q761" s="452"/>
      <c r="R761" s="452"/>
      <c r="S761" s="452"/>
      <c r="T761" s="452"/>
      <c r="U761" s="450"/>
      <c r="V761" s="450"/>
      <c r="W761" s="451"/>
      <c r="X761" s="452"/>
      <c r="Y761" s="450"/>
      <c r="Z761" s="451"/>
      <c r="AA761" s="451"/>
      <c r="AB761" s="450"/>
      <c r="AC761" s="450"/>
      <c r="AD761" s="450"/>
      <c r="AE761" s="450"/>
      <c r="AF761" s="451"/>
      <c r="AG761" s="451"/>
      <c r="AH761" s="452"/>
      <c r="AI761" s="452"/>
      <c r="AJ761" s="452"/>
      <c r="AK761" s="452"/>
      <c r="AL761" s="452"/>
      <c r="AM761" s="452"/>
      <c r="AN761" s="450"/>
      <c r="AO761" s="450"/>
      <c r="AP761" s="451"/>
      <c r="AQ761" s="451"/>
      <c r="AR761" s="450"/>
      <c r="AS761" s="453"/>
      <c r="AT761" s="453"/>
      <c r="AU761" s="454"/>
      <c r="AV761" s="455"/>
      <c r="AW761" s="456"/>
      <c r="AX761" s="456"/>
      <c r="AY761" s="455"/>
      <c r="AZ761" s="456"/>
      <c r="BA761" s="454"/>
      <c r="BB761" s="454"/>
      <c r="BC761" s="454"/>
      <c r="BD761" s="454"/>
      <c r="BE761" s="454"/>
      <c r="BF761" s="454"/>
      <c r="BG761" s="455"/>
      <c r="BH761" s="455"/>
      <c r="BI761" s="455"/>
      <c r="BJ761" s="455"/>
      <c r="BK761" s="455"/>
      <c r="BL761" s="455"/>
      <c r="BM761" s="455"/>
      <c r="BN761" s="455"/>
      <c r="BO761" s="455"/>
    </row>
    <row r="762" spans="1:67" ht="19.5" customHeight="1">
      <c r="A762" s="450"/>
      <c r="B762" s="450"/>
      <c r="C762" s="450"/>
      <c r="D762" s="450"/>
      <c r="E762" s="450"/>
      <c r="F762" s="450"/>
      <c r="G762" s="451"/>
      <c r="H762" s="450"/>
      <c r="I762" s="450"/>
      <c r="J762" s="451"/>
      <c r="K762" s="450"/>
      <c r="L762" s="451"/>
      <c r="M762" s="450"/>
      <c r="N762" s="451"/>
      <c r="O762" s="450"/>
      <c r="P762" s="451"/>
      <c r="Q762" s="452"/>
      <c r="R762" s="452"/>
      <c r="S762" s="452"/>
      <c r="T762" s="452"/>
      <c r="U762" s="450"/>
      <c r="V762" s="450"/>
      <c r="W762" s="451"/>
      <c r="X762" s="452"/>
      <c r="Y762" s="450"/>
      <c r="Z762" s="451"/>
      <c r="AA762" s="451"/>
      <c r="AB762" s="450"/>
      <c r="AC762" s="450"/>
      <c r="AD762" s="450"/>
      <c r="AE762" s="450"/>
      <c r="AF762" s="451"/>
      <c r="AG762" s="451"/>
      <c r="AH762" s="452"/>
      <c r="AI762" s="452"/>
      <c r="AJ762" s="452"/>
      <c r="AK762" s="452"/>
      <c r="AL762" s="452"/>
      <c r="AM762" s="452"/>
      <c r="AN762" s="450"/>
      <c r="AO762" s="450"/>
      <c r="AP762" s="451"/>
      <c r="AQ762" s="451"/>
      <c r="AR762" s="450"/>
      <c r="AS762" s="453"/>
      <c r="AT762" s="453"/>
      <c r="AU762" s="454"/>
      <c r="AV762" s="455"/>
      <c r="AW762" s="456"/>
      <c r="AX762" s="456"/>
      <c r="AY762" s="455"/>
      <c r="AZ762" s="456"/>
      <c r="BA762" s="454"/>
      <c r="BB762" s="454"/>
      <c r="BC762" s="454"/>
      <c r="BD762" s="454"/>
      <c r="BE762" s="454"/>
      <c r="BF762" s="454"/>
      <c r="BG762" s="455"/>
      <c r="BH762" s="455"/>
      <c r="BI762" s="455"/>
      <c r="BJ762" s="455"/>
      <c r="BK762" s="455"/>
      <c r="BL762" s="455"/>
      <c r="BM762" s="455"/>
      <c r="BN762" s="455"/>
      <c r="BO762" s="455"/>
    </row>
    <row r="763" spans="1:67" ht="19.5" customHeight="1">
      <c r="A763" s="450"/>
      <c r="B763" s="450"/>
      <c r="C763" s="450"/>
      <c r="D763" s="450"/>
      <c r="E763" s="450"/>
      <c r="F763" s="450"/>
      <c r="G763" s="451"/>
      <c r="H763" s="450"/>
      <c r="I763" s="450"/>
      <c r="J763" s="451"/>
      <c r="K763" s="450"/>
      <c r="L763" s="451"/>
      <c r="M763" s="450"/>
      <c r="N763" s="451"/>
      <c r="O763" s="450"/>
      <c r="P763" s="451"/>
      <c r="Q763" s="452"/>
      <c r="R763" s="452"/>
      <c r="S763" s="452"/>
      <c r="T763" s="452"/>
      <c r="U763" s="450"/>
      <c r="V763" s="450"/>
      <c r="W763" s="451"/>
      <c r="X763" s="452"/>
      <c r="Y763" s="450"/>
      <c r="Z763" s="451"/>
      <c r="AA763" s="451"/>
      <c r="AB763" s="450"/>
      <c r="AC763" s="450"/>
      <c r="AD763" s="450"/>
      <c r="AE763" s="450"/>
      <c r="AF763" s="451"/>
      <c r="AG763" s="451"/>
      <c r="AH763" s="452"/>
      <c r="AI763" s="452"/>
      <c r="AJ763" s="452"/>
      <c r="AK763" s="452"/>
      <c r="AL763" s="452"/>
      <c r="AM763" s="452"/>
      <c r="AN763" s="450"/>
      <c r="AO763" s="450"/>
      <c r="AP763" s="451"/>
      <c r="AQ763" s="451"/>
      <c r="AR763" s="450"/>
      <c r="AS763" s="453"/>
      <c r="AT763" s="453"/>
      <c r="AU763" s="454"/>
      <c r="AV763" s="455"/>
      <c r="AW763" s="456"/>
      <c r="AX763" s="456"/>
      <c r="AY763" s="455"/>
      <c r="AZ763" s="456"/>
      <c r="BA763" s="454"/>
      <c r="BB763" s="454"/>
      <c r="BC763" s="454"/>
      <c r="BD763" s="454"/>
      <c r="BE763" s="454"/>
      <c r="BF763" s="454"/>
      <c r="BG763" s="455"/>
      <c r="BH763" s="455"/>
      <c r="BI763" s="455"/>
      <c r="BJ763" s="455"/>
      <c r="BK763" s="455"/>
      <c r="BL763" s="455"/>
      <c r="BM763" s="455"/>
      <c r="BN763" s="455"/>
      <c r="BO763" s="455"/>
    </row>
    <row r="764" spans="1:67" ht="19.5" customHeight="1">
      <c r="A764" s="450"/>
      <c r="B764" s="450"/>
      <c r="C764" s="450"/>
      <c r="D764" s="450"/>
      <c r="E764" s="450"/>
      <c r="F764" s="450"/>
      <c r="G764" s="451"/>
      <c r="H764" s="450"/>
      <c r="I764" s="450"/>
      <c r="J764" s="451"/>
      <c r="K764" s="450"/>
      <c r="L764" s="451"/>
      <c r="M764" s="450"/>
      <c r="N764" s="451"/>
      <c r="O764" s="450"/>
      <c r="P764" s="451"/>
      <c r="Q764" s="452"/>
      <c r="R764" s="452"/>
      <c r="S764" s="452"/>
      <c r="T764" s="452"/>
      <c r="U764" s="450"/>
      <c r="V764" s="450"/>
      <c r="W764" s="451"/>
      <c r="X764" s="452"/>
      <c r="Y764" s="450"/>
      <c r="Z764" s="451"/>
      <c r="AA764" s="451"/>
      <c r="AB764" s="450"/>
      <c r="AC764" s="450"/>
      <c r="AD764" s="450"/>
      <c r="AE764" s="450"/>
      <c r="AF764" s="451"/>
      <c r="AG764" s="451"/>
      <c r="AH764" s="452"/>
      <c r="AI764" s="452"/>
      <c r="AJ764" s="452"/>
      <c r="AK764" s="452"/>
      <c r="AL764" s="452"/>
      <c r="AM764" s="452"/>
      <c r="AN764" s="450"/>
      <c r="AO764" s="450"/>
      <c r="AP764" s="451"/>
      <c r="AQ764" s="451"/>
      <c r="AR764" s="450"/>
      <c r="AS764" s="453"/>
      <c r="AT764" s="453"/>
      <c r="AU764" s="454"/>
      <c r="AV764" s="455"/>
      <c r="AW764" s="456"/>
      <c r="AX764" s="456"/>
      <c r="AY764" s="455"/>
      <c r="AZ764" s="456"/>
      <c r="BA764" s="454"/>
      <c r="BB764" s="454"/>
      <c r="BC764" s="454"/>
      <c r="BD764" s="454"/>
      <c r="BE764" s="454"/>
      <c r="BF764" s="454"/>
      <c r="BG764" s="455"/>
      <c r="BH764" s="455"/>
      <c r="BI764" s="455"/>
      <c r="BJ764" s="455"/>
      <c r="BK764" s="455"/>
      <c r="BL764" s="455"/>
      <c r="BM764" s="455"/>
      <c r="BN764" s="455"/>
      <c r="BO764" s="455"/>
    </row>
    <row r="765" spans="1:67" ht="19.5" customHeight="1">
      <c r="A765" s="450"/>
      <c r="B765" s="450"/>
      <c r="C765" s="450"/>
      <c r="D765" s="450"/>
      <c r="E765" s="450"/>
      <c r="F765" s="450"/>
      <c r="G765" s="451"/>
      <c r="H765" s="450"/>
      <c r="I765" s="450"/>
      <c r="J765" s="451"/>
      <c r="K765" s="450"/>
      <c r="L765" s="451"/>
      <c r="M765" s="450"/>
      <c r="N765" s="451"/>
      <c r="O765" s="450"/>
      <c r="P765" s="451"/>
      <c r="Q765" s="452"/>
      <c r="R765" s="452"/>
      <c r="S765" s="452"/>
      <c r="T765" s="452"/>
      <c r="U765" s="450"/>
      <c r="V765" s="450"/>
      <c r="W765" s="451"/>
      <c r="X765" s="452"/>
      <c r="Y765" s="450"/>
      <c r="Z765" s="451"/>
      <c r="AA765" s="451"/>
      <c r="AB765" s="450"/>
      <c r="AC765" s="450"/>
      <c r="AD765" s="450"/>
      <c r="AE765" s="450"/>
      <c r="AF765" s="451"/>
      <c r="AG765" s="451"/>
      <c r="AH765" s="452"/>
      <c r="AI765" s="452"/>
      <c r="AJ765" s="452"/>
      <c r="AK765" s="452"/>
      <c r="AL765" s="452"/>
      <c r="AM765" s="452"/>
      <c r="AN765" s="450"/>
      <c r="AO765" s="450"/>
      <c r="AP765" s="451"/>
      <c r="AQ765" s="451"/>
      <c r="AR765" s="450"/>
      <c r="AS765" s="453"/>
      <c r="AT765" s="453"/>
      <c r="AU765" s="454"/>
      <c r="AV765" s="455"/>
      <c r="AW765" s="456"/>
      <c r="AX765" s="456"/>
      <c r="AY765" s="455"/>
      <c r="AZ765" s="456"/>
      <c r="BA765" s="454"/>
      <c r="BB765" s="454"/>
      <c r="BC765" s="454"/>
      <c r="BD765" s="454"/>
      <c r="BE765" s="454"/>
      <c r="BF765" s="454"/>
      <c r="BG765" s="455"/>
      <c r="BH765" s="455"/>
      <c r="BI765" s="455"/>
      <c r="BJ765" s="455"/>
      <c r="BK765" s="455"/>
      <c r="BL765" s="455"/>
      <c r="BM765" s="455"/>
      <c r="BN765" s="455"/>
      <c r="BO765" s="455"/>
    </row>
    <row r="766" spans="1:67" ht="19.5" customHeight="1">
      <c r="A766" s="450"/>
      <c r="B766" s="450"/>
      <c r="C766" s="450"/>
      <c r="D766" s="450"/>
      <c r="E766" s="450"/>
      <c r="F766" s="450"/>
      <c r="G766" s="451"/>
      <c r="H766" s="450"/>
      <c r="I766" s="450"/>
      <c r="J766" s="451"/>
      <c r="K766" s="450"/>
      <c r="L766" s="451"/>
      <c r="M766" s="450"/>
      <c r="N766" s="451"/>
      <c r="O766" s="450"/>
      <c r="P766" s="451"/>
      <c r="Q766" s="452"/>
      <c r="R766" s="452"/>
      <c r="S766" s="452"/>
      <c r="T766" s="452"/>
      <c r="U766" s="450"/>
      <c r="V766" s="450"/>
      <c r="W766" s="451"/>
      <c r="X766" s="452"/>
      <c r="Y766" s="450"/>
      <c r="Z766" s="451"/>
      <c r="AA766" s="451"/>
      <c r="AB766" s="450"/>
      <c r="AC766" s="450"/>
      <c r="AD766" s="450"/>
      <c r="AE766" s="450"/>
      <c r="AF766" s="451"/>
      <c r="AG766" s="451"/>
      <c r="AH766" s="452"/>
      <c r="AI766" s="452"/>
      <c r="AJ766" s="452"/>
      <c r="AK766" s="452"/>
      <c r="AL766" s="452"/>
      <c r="AM766" s="452"/>
      <c r="AN766" s="450"/>
      <c r="AO766" s="450"/>
      <c r="AP766" s="451"/>
      <c r="AQ766" s="451"/>
      <c r="AR766" s="450"/>
      <c r="AS766" s="453"/>
      <c r="AT766" s="453"/>
      <c r="AU766" s="454"/>
      <c r="AV766" s="455"/>
      <c r="AW766" s="456"/>
      <c r="AX766" s="456"/>
      <c r="AY766" s="455"/>
      <c r="AZ766" s="456"/>
      <c r="BA766" s="454"/>
      <c r="BB766" s="454"/>
      <c r="BC766" s="454"/>
      <c r="BD766" s="454"/>
      <c r="BE766" s="454"/>
      <c r="BF766" s="454"/>
      <c r="BG766" s="455"/>
      <c r="BH766" s="455"/>
      <c r="BI766" s="455"/>
      <c r="BJ766" s="455"/>
      <c r="BK766" s="455"/>
      <c r="BL766" s="455"/>
      <c r="BM766" s="455"/>
      <c r="BN766" s="455"/>
      <c r="BO766" s="455"/>
    </row>
    <row r="767" spans="1:67" ht="19.5" customHeight="1">
      <c r="A767" s="450"/>
      <c r="B767" s="450"/>
      <c r="C767" s="450"/>
      <c r="D767" s="450"/>
      <c r="E767" s="450"/>
      <c r="F767" s="450"/>
      <c r="G767" s="451"/>
      <c r="H767" s="450"/>
      <c r="I767" s="450"/>
      <c r="J767" s="451"/>
      <c r="K767" s="450"/>
      <c r="L767" s="451"/>
      <c r="M767" s="450"/>
      <c r="N767" s="451"/>
      <c r="O767" s="450"/>
      <c r="P767" s="451"/>
      <c r="Q767" s="452"/>
      <c r="R767" s="452"/>
      <c r="S767" s="452"/>
      <c r="T767" s="452"/>
      <c r="U767" s="450"/>
      <c r="V767" s="450"/>
      <c r="W767" s="451"/>
      <c r="X767" s="452"/>
      <c r="Y767" s="450"/>
      <c r="Z767" s="451"/>
      <c r="AA767" s="451"/>
      <c r="AB767" s="450"/>
      <c r="AC767" s="450"/>
      <c r="AD767" s="450"/>
      <c r="AE767" s="450"/>
      <c r="AF767" s="451"/>
      <c r="AG767" s="451"/>
      <c r="AH767" s="452"/>
      <c r="AI767" s="452"/>
      <c r="AJ767" s="452"/>
      <c r="AK767" s="452"/>
      <c r="AL767" s="452"/>
      <c r="AM767" s="452"/>
      <c r="AN767" s="450"/>
      <c r="AO767" s="450"/>
      <c r="AP767" s="451"/>
      <c r="AQ767" s="451"/>
      <c r="AR767" s="450"/>
      <c r="AS767" s="453"/>
      <c r="AT767" s="453"/>
      <c r="AU767" s="454"/>
      <c r="AV767" s="455"/>
      <c r="AW767" s="456"/>
      <c r="AX767" s="456"/>
      <c r="AY767" s="455"/>
      <c r="AZ767" s="456"/>
      <c r="BA767" s="454"/>
      <c r="BB767" s="454"/>
      <c r="BC767" s="454"/>
      <c r="BD767" s="454"/>
      <c r="BE767" s="454"/>
      <c r="BF767" s="454"/>
      <c r="BG767" s="455"/>
      <c r="BH767" s="455"/>
      <c r="BI767" s="455"/>
      <c r="BJ767" s="455"/>
      <c r="BK767" s="455"/>
      <c r="BL767" s="455"/>
      <c r="BM767" s="455"/>
      <c r="BN767" s="455"/>
      <c r="BO767" s="455"/>
    </row>
    <row r="768" spans="1:67" ht="19.5" customHeight="1">
      <c r="A768" s="450"/>
      <c r="B768" s="450"/>
      <c r="C768" s="450"/>
      <c r="D768" s="450"/>
      <c r="E768" s="450"/>
      <c r="F768" s="450"/>
      <c r="G768" s="451"/>
      <c r="H768" s="450"/>
      <c r="I768" s="450"/>
      <c r="J768" s="451"/>
      <c r="K768" s="450"/>
      <c r="L768" s="451"/>
      <c r="M768" s="450"/>
      <c r="N768" s="451"/>
      <c r="O768" s="450"/>
      <c r="P768" s="451"/>
      <c r="Q768" s="452"/>
      <c r="R768" s="452"/>
      <c r="S768" s="452"/>
      <c r="T768" s="452"/>
      <c r="U768" s="450"/>
      <c r="V768" s="450"/>
      <c r="W768" s="451"/>
      <c r="X768" s="452"/>
      <c r="Y768" s="450"/>
      <c r="Z768" s="451"/>
      <c r="AA768" s="451"/>
      <c r="AB768" s="450"/>
      <c r="AC768" s="450"/>
      <c r="AD768" s="450"/>
      <c r="AE768" s="450"/>
      <c r="AF768" s="451"/>
      <c r="AG768" s="451"/>
      <c r="AH768" s="452"/>
      <c r="AI768" s="452"/>
      <c r="AJ768" s="452"/>
      <c r="AK768" s="452"/>
      <c r="AL768" s="452"/>
      <c r="AM768" s="452"/>
      <c r="AN768" s="450"/>
      <c r="AO768" s="450"/>
      <c r="AP768" s="451"/>
      <c r="AQ768" s="451"/>
      <c r="AR768" s="450"/>
      <c r="AS768" s="453"/>
      <c r="AT768" s="453"/>
      <c r="AU768" s="454"/>
      <c r="AV768" s="455"/>
      <c r="AW768" s="456"/>
      <c r="AX768" s="456"/>
      <c r="AY768" s="455"/>
      <c r="AZ768" s="456"/>
      <c r="BA768" s="454"/>
      <c r="BB768" s="454"/>
      <c r="BC768" s="454"/>
      <c r="BD768" s="454"/>
      <c r="BE768" s="454"/>
      <c r="BF768" s="454"/>
      <c r="BG768" s="455"/>
      <c r="BH768" s="455"/>
      <c r="BI768" s="455"/>
      <c r="BJ768" s="455"/>
      <c r="BK768" s="455"/>
      <c r="BL768" s="455"/>
      <c r="BM768" s="455"/>
      <c r="BN768" s="455"/>
      <c r="BO768" s="455"/>
    </row>
    <row r="769" spans="1:67" ht="19.5" customHeight="1">
      <c r="A769" s="450"/>
      <c r="B769" s="450"/>
      <c r="C769" s="450"/>
      <c r="D769" s="450"/>
      <c r="E769" s="450"/>
      <c r="F769" s="450"/>
      <c r="G769" s="451"/>
      <c r="H769" s="450"/>
      <c r="I769" s="450"/>
      <c r="J769" s="451"/>
      <c r="K769" s="450"/>
      <c r="L769" s="451"/>
      <c r="M769" s="450"/>
      <c r="N769" s="451"/>
      <c r="O769" s="450"/>
      <c r="P769" s="451"/>
      <c r="Q769" s="452"/>
      <c r="R769" s="452"/>
      <c r="S769" s="452"/>
      <c r="T769" s="452"/>
      <c r="U769" s="450"/>
      <c r="V769" s="450"/>
      <c r="W769" s="451"/>
      <c r="X769" s="452"/>
      <c r="Y769" s="450"/>
      <c r="Z769" s="451"/>
      <c r="AA769" s="451"/>
      <c r="AB769" s="450"/>
      <c r="AC769" s="450"/>
      <c r="AD769" s="450"/>
      <c r="AE769" s="450"/>
      <c r="AF769" s="451"/>
      <c r="AG769" s="451"/>
      <c r="AH769" s="452"/>
      <c r="AI769" s="452"/>
      <c r="AJ769" s="452"/>
      <c r="AK769" s="452"/>
      <c r="AL769" s="452"/>
      <c r="AM769" s="452"/>
      <c r="AN769" s="450"/>
      <c r="AO769" s="450"/>
      <c r="AP769" s="451"/>
      <c r="AQ769" s="451"/>
      <c r="AR769" s="450"/>
      <c r="AS769" s="453"/>
      <c r="AT769" s="453"/>
      <c r="AU769" s="454"/>
      <c r="AV769" s="455"/>
      <c r="AW769" s="456"/>
      <c r="AX769" s="456"/>
      <c r="AY769" s="455"/>
      <c r="AZ769" s="456"/>
      <c r="BA769" s="454"/>
      <c r="BB769" s="454"/>
      <c r="BC769" s="454"/>
      <c r="BD769" s="454"/>
      <c r="BE769" s="454"/>
      <c r="BF769" s="454"/>
      <c r="BG769" s="455"/>
      <c r="BH769" s="455"/>
      <c r="BI769" s="455"/>
      <c r="BJ769" s="455"/>
      <c r="BK769" s="455"/>
      <c r="BL769" s="455"/>
      <c r="BM769" s="455"/>
      <c r="BN769" s="455"/>
      <c r="BO769" s="455"/>
    </row>
    <row r="770" spans="1:67" ht="19.5" customHeight="1">
      <c r="A770" s="450"/>
      <c r="B770" s="450"/>
      <c r="C770" s="450"/>
      <c r="D770" s="450"/>
      <c r="E770" s="450"/>
      <c r="F770" s="450"/>
      <c r="G770" s="451"/>
      <c r="H770" s="450"/>
      <c r="I770" s="450"/>
      <c r="J770" s="451"/>
      <c r="K770" s="450"/>
      <c r="L770" s="451"/>
      <c r="M770" s="450"/>
      <c r="N770" s="451"/>
      <c r="O770" s="450"/>
      <c r="P770" s="451"/>
      <c r="Q770" s="452"/>
      <c r="R770" s="452"/>
      <c r="S770" s="452"/>
      <c r="T770" s="452"/>
      <c r="U770" s="450"/>
      <c r="V770" s="450"/>
      <c r="W770" s="451"/>
      <c r="X770" s="452"/>
      <c r="Y770" s="450"/>
      <c r="Z770" s="451"/>
      <c r="AA770" s="451"/>
      <c r="AB770" s="450"/>
      <c r="AC770" s="450"/>
      <c r="AD770" s="450"/>
      <c r="AE770" s="450"/>
      <c r="AF770" s="451"/>
      <c r="AG770" s="451"/>
      <c r="AH770" s="452"/>
      <c r="AI770" s="452"/>
      <c r="AJ770" s="452"/>
      <c r="AK770" s="452"/>
      <c r="AL770" s="452"/>
      <c r="AM770" s="452"/>
      <c r="AN770" s="450"/>
      <c r="AO770" s="450"/>
      <c r="AP770" s="451"/>
      <c r="AQ770" s="451"/>
      <c r="AR770" s="450"/>
      <c r="AS770" s="453"/>
      <c r="AT770" s="453"/>
      <c r="AU770" s="454"/>
      <c r="AV770" s="455"/>
      <c r="AW770" s="456"/>
      <c r="AX770" s="456"/>
      <c r="AY770" s="455"/>
      <c r="AZ770" s="456"/>
      <c r="BA770" s="454"/>
      <c r="BB770" s="454"/>
      <c r="BC770" s="454"/>
      <c r="BD770" s="454"/>
      <c r="BE770" s="454"/>
      <c r="BF770" s="454"/>
      <c r="BG770" s="455"/>
      <c r="BH770" s="455"/>
      <c r="BI770" s="455"/>
      <c r="BJ770" s="455"/>
      <c r="BK770" s="455"/>
      <c r="BL770" s="455"/>
      <c r="BM770" s="455"/>
      <c r="BN770" s="455"/>
      <c r="BO770" s="455"/>
    </row>
    <row r="771" spans="1:67" ht="19.5" customHeight="1">
      <c r="A771" s="450"/>
      <c r="B771" s="450"/>
      <c r="C771" s="450"/>
      <c r="D771" s="450"/>
      <c r="E771" s="450"/>
      <c r="F771" s="450"/>
      <c r="G771" s="451"/>
      <c r="H771" s="450"/>
      <c r="I771" s="450"/>
      <c r="J771" s="451"/>
      <c r="K771" s="450"/>
      <c r="L771" s="451"/>
      <c r="M771" s="450"/>
      <c r="N771" s="451"/>
      <c r="O771" s="450"/>
      <c r="P771" s="451"/>
      <c r="Q771" s="452"/>
      <c r="R771" s="452"/>
      <c r="S771" s="452"/>
      <c r="T771" s="452"/>
      <c r="U771" s="450"/>
      <c r="V771" s="450"/>
      <c r="W771" s="451"/>
      <c r="X771" s="452"/>
      <c r="Y771" s="450"/>
      <c r="Z771" s="451"/>
      <c r="AA771" s="451"/>
      <c r="AB771" s="450"/>
      <c r="AC771" s="450"/>
      <c r="AD771" s="450"/>
      <c r="AE771" s="450"/>
      <c r="AF771" s="451"/>
      <c r="AG771" s="451"/>
      <c r="AH771" s="452"/>
      <c r="AI771" s="452"/>
      <c r="AJ771" s="452"/>
      <c r="AK771" s="452"/>
      <c r="AL771" s="452"/>
      <c r="AM771" s="452"/>
      <c r="AN771" s="450"/>
      <c r="AO771" s="450"/>
      <c r="AP771" s="451"/>
      <c r="AQ771" s="451"/>
      <c r="AR771" s="450"/>
      <c r="AS771" s="453"/>
      <c r="AT771" s="453"/>
      <c r="AU771" s="454"/>
      <c r="AV771" s="455"/>
      <c r="AW771" s="456"/>
      <c r="AX771" s="456"/>
      <c r="AY771" s="455"/>
      <c r="AZ771" s="456"/>
      <c r="BA771" s="454"/>
      <c r="BB771" s="454"/>
      <c r="BC771" s="454"/>
      <c r="BD771" s="454"/>
      <c r="BE771" s="454"/>
      <c r="BF771" s="454"/>
      <c r="BG771" s="455"/>
      <c r="BH771" s="455"/>
      <c r="BI771" s="455"/>
      <c r="BJ771" s="455"/>
      <c r="BK771" s="455"/>
      <c r="BL771" s="455"/>
      <c r="BM771" s="455"/>
      <c r="BN771" s="455"/>
      <c r="BO771" s="455"/>
    </row>
    <row r="772" spans="1:67" ht="19.5" customHeight="1">
      <c r="A772" s="450"/>
      <c r="B772" s="450"/>
      <c r="C772" s="450"/>
      <c r="D772" s="450"/>
      <c r="E772" s="450"/>
      <c r="F772" s="450"/>
      <c r="G772" s="451"/>
      <c r="H772" s="450"/>
      <c r="I772" s="450"/>
      <c r="J772" s="451"/>
      <c r="K772" s="450"/>
      <c r="L772" s="451"/>
      <c r="M772" s="450"/>
      <c r="N772" s="451"/>
      <c r="O772" s="450"/>
      <c r="P772" s="451"/>
      <c r="Q772" s="452"/>
      <c r="R772" s="452"/>
      <c r="S772" s="452"/>
      <c r="T772" s="452"/>
      <c r="U772" s="450"/>
      <c r="V772" s="450"/>
      <c r="W772" s="451"/>
      <c r="X772" s="452"/>
      <c r="Y772" s="450"/>
      <c r="Z772" s="451"/>
      <c r="AA772" s="451"/>
      <c r="AB772" s="450"/>
      <c r="AC772" s="450"/>
      <c r="AD772" s="450"/>
      <c r="AE772" s="450"/>
      <c r="AF772" s="451"/>
      <c r="AG772" s="451"/>
      <c r="AH772" s="452"/>
      <c r="AI772" s="452"/>
      <c r="AJ772" s="452"/>
      <c r="AK772" s="452"/>
      <c r="AL772" s="452"/>
      <c r="AM772" s="452"/>
      <c r="AN772" s="450"/>
      <c r="AO772" s="450"/>
      <c r="AP772" s="451"/>
      <c r="AQ772" s="451"/>
      <c r="AR772" s="450"/>
      <c r="AS772" s="453"/>
      <c r="AT772" s="453"/>
      <c r="AU772" s="454"/>
      <c r="AV772" s="455"/>
      <c r="AW772" s="456"/>
      <c r="AX772" s="456"/>
      <c r="AY772" s="455"/>
      <c r="AZ772" s="456"/>
      <c r="BA772" s="454"/>
      <c r="BB772" s="454"/>
      <c r="BC772" s="454"/>
      <c r="BD772" s="454"/>
      <c r="BE772" s="454"/>
      <c r="BF772" s="454"/>
      <c r="BG772" s="455"/>
      <c r="BH772" s="455"/>
      <c r="BI772" s="455"/>
      <c r="BJ772" s="455"/>
      <c r="BK772" s="455"/>
      <c r="BL772" s="455"/>
      <c r="BM772" s="455"/>
      <c r="BN772" s="455"/>
      <c r="BO772" s="455"/>
    </row>
    <row r="773" spans="1:67" ht="19.5" customHeight="1">
      <c r="A773" s="450"/>
      <c r="B773" s="450"/>
      <c r="C773" s="450"/>
      <c r="D773" s="450"/>
      <c r="E773" s="450"/>
      <c r="F773" s="450"/>
      <c r="G773" s="451"/>
      <c r="H773" s="450"/>
      <c r="I773" s="450"/>
      <c r="J773" s="451"/>
      <c r="K773" s="450"/>
      <c r="L773" s="451"/>
      <c r="M773" s="450"/>
      <c r="N773" s="451"/>
      <c r="O773" s="450"/>
      <c r="P773" s="451"/>
      <c r="Q773" s="452"/>
      <c r="R773" s="452"/>
      <c r="S773" s="452"/>
      <c r="T773" s="452"/>
      <c r="U773" s="450"/>
      <c r="V773" s="450"/>
      <c r="W773" s="451"/>
      <c r="X773" s="452"/>
      <c r="Y773" s="450"/>
      <c r="Z773" s="451"/>
      <c r="AA773" s="451"/>
      <c r="AB773" s="450"/>
      <c r="AC773" s="450"/>
      <c r="AD773" s="450"/>
      <c r="AE773" s="450"/>
      <c r="AF773" s="451"/>
      <c r="AG773" s="451"/>
      <c r="AH773" s="452"/>
      <c r="AI773" s="452"/>
      <c r="AJ773" s="452"/>
      <c r="AK773" s="452"/>
      <c r="AL773" s="452"/>
      <c r="AM773" s="452"/>
      <c r="AN773" s="450"/>
      <c r="AO773" s="450"/>
      <c r="AP773" s="451"/>
      <c r="AQ773" s="451"/>
      <c r="AR773" s="450"/>
      <c r="AS773" s="453"/>
      <c r="AT773" s="453"/>
      <c r="AU773" s="454"/>
      <c r="AV773" s="455"/>
      <c r="AW773" s="456"/>
      <c r="AX773" s="456"/>
      <c r="AY773" s="455"/>
      <c r="AZ773" s="456"/>
      <c r="BA773" s="454"/>
      <c r="BB773" s="454"/>
      <c r="BC773" s="454"/>
      <c r="BD773" s="454"/>
      <c r="BE773" s="454"/>
      <c r="BF773" s="454"/>
      <c r="BG773" s="455"/>
      <c r="BH773" s="455"/>
      <c r="BI773" s="455"/>
      <c r="BJ773" s="455"/>
      <c r="BK773" s="455"/>
      <c r="BL773" s="455"/>
      <c r="BM773" s="455"/>
      <c r="BN773" s="455"/>
      <c r="BO773" s="455"/>
    </row>
    <row r="774" spans="1:67" ht="19.5" customHeight="1">
      <c r="A774" s="450"/>
      <c r="B774" s="450"/>
      <c r="C774" s="450"/>
      <c r="D774" s="450"/>
      <c r="E774" s="450"/>
      <c r="F774" s="450"/>
      <c r="G774" s="451"/>
      <c r="H774" s="450"/>
      <c r="I774" s="450"/>
      <c r="J774" s="451"/>
      <c r="K774" s="450"/>
      <c r="L774" s="451"/>
      <c r="M774" s="450"/>
      <c r="N774" s="451"/>
      <c r="O774" s="450"/>
      <c r="P774" s="451"/>
      <c r="Q774" s="452"/>
      <c r="R774" s="452"/>
      <c r="S774" s="452"/>
      <c r="T774" s="452"/>
      <c r="U774" s="450"/>
      <c r="V774" s="450"/>
      <c r="W774" s="451"/>
      <c r="X774" s="452"/>
      <c r="Y774" s="450"/>
      <c r="Z774" s="451"/>
      <c r="AA774" s="451"/>
      <c r="AB774" s="450"/>
      <c r="AC774" s="450"/>
      <c r="AD774" s="450"/>
      <c r="AE774" s="450"/>
      <c r="AF774" s="451"/>
      <c r="AG774" s="451"/>
      <c r="AH774" s="452"/>
      <c r="AI774" s="452"/>
      <c r="AJ774" s="452"/>
      <c r="AK774" s="452"/>
      <c r="AL774" s="452"/>
      <c r="AM774" s="452"/>
      <c r="AN774" s="450"/>
      <c r="AO774" s="450"/>
      <c r="AP774" s="451"/>
      <c r="AQ774" s="451"/>
      <c r="AR774" s="450"/>
      <c r="AS774" s="453"/>
      <c r="AT774" s="453"/>
      <c r="AU774" s="454"/>
      <c r="AV774" s="455"/>
      <c r="AW774" s="456"/>
      <c r="AX774" s="456"/>
      <c r="AY774" s="455"/>
      <c r="AZ774" s="456"/>
      <c r="BA774" s="454"/>
      <c r="BB774" s="454"/>
      <c r="BC774" s="454"/>
      <c r="BD774" s="454"/>
      <c r="BE774" s="454"/>
      <c r="BF774" s="454"/>
      <c r="BG774" s="455"/>
      <c r="BH774" s="455"/>
      <c r="BI774" s="455"/>
      <c r="BJ774" s="455"/>
      <c r="BK774" s="455"/>
      <c r="BL774" s="455"/>
      <c r="BM774" s="455"/>
      <c r="BN774" s="455"/>
      <c r="BO774" s="455"/>
    </row>
    <row r="775" spans="1:67" ht="19.5" customHeight="1">
      <c r="A775" s="450"/>
      <c r="B775" s="450"/>
      <c r="C775" s="450"/>
      <c r="D775" s="450"/>
      <c r="E775" s="450"/>
      <c r="F775" s="450"/>
      <c r="G775" s="451"/>
      <c r="H775" s="450"/>
      <c r="I775" s="450"/>
      <c r="J775" s="451"/>
      <c r="K775" s="450"/>
      <c r="L775" s="451"/>
      <c r="M775" s="450"/>
      <c r="N775" s="451"/>
      <c r="O775" s="450"/>
      <c r="P775" s="451"/>
      <c r="Q775" s="452"/>
      <c r="R775" s="452"/>
      <c r="S775" s="452"/>
      <c r="T775" s="452"/>
      <c r="U775" s="450"/>
      <c r="V775" s="450"/>
      <c r="W775" s="451"/>
      <c r="X775" s="452"/>
      <c r="Y775" s="450"/>
      <c r="Z775" s="451"/>
      <c r="AA775" s="451"/>
      <c r="AB775" s="450"/>
      <c r="AC775" s="450"/>
      <c r="AD775" s="450"/>
      <c r="AE775" s="450"/>
      <c r="AF775" s="451"/>
      <c r="AG775" s="451"/>
      <c r="AH775" s="452"/>
      <c r="AI775" s="452"/>
      <c r="AJ775" s="452"/>
      <c r="AK775" s="452"/>
      <c r="AL775" s="452"/>
      <c r="AM775" s="452"/>
      <c r="AN775" s="450"/>
      <c r="AO775" s="450"/>
      <c r="AP775" s="451"/>
      <c r="AQ775" s="451"/>
      <c r="AR775" s="450"/>
      <c r="AS775" s="453"/>
      <c r="AT775" s="453"/>
      <c r="AU775" s="454"/>
      <c r="AV775" s="455"/>
      <c r="AW775" s="456"/>
      <c r="AX775" s="456"/>
      <c r="AY775" s="455"/>
      <c r="AZ775" s="456"/>
      <c r="BA775" s="454"/>
      <c r="BB775" s="454"/>
      <c r="BC775" s="454"/>
      <c r="BD775" s="454"/>
      <c r="BE775" s="454"/>
      <c r="BF775" s="454"/>
      <c r="BG775" s="455"/>
      <c r="BH775" s="455"/>
      <c r="BI775" s="455"/>
      <c r="BJ775" s="455"/>
      <c r="BK775" s="455"/>
      <c r="BL775" s="455"/>
      <c r="BM775" s="455"/>
      <c r="BN775" s="455"/>
      <c r="BO775" s="455"/>
    </row>
    <row r="776" spans="1:67" ht="19.5" customHeight="1">
      <c r="A776" s="450"/>
      <c r="B776" s="450"/>
      <c r="C776" s="450"/>
      <c r="D776" s="450"/>
      <c r="E776" s="450"/>
      <c r="F776" s="450"/>
      <c r="G776" s="451"/>
      <c r="H776" s="450"/>
      <c r="I776" s="450"/>
      <c r="J776" s="451"/>
      <c r="K776" s="450"/>
      <c r="L776" s="451"/>
      <c r="M776" s="450"/>
      <c r="N776" s="451"/>
      <c r="O776" s="450"/>
      <c r="P776" s="451"/>
      <c r="Q776" s="452"/>
      <c r="R776" s="452"/>
      <c r="S776" s="452"/>
      <c r="T776" s="452"/>
      <c r="U776" s="450"/>
      <c r="V776" s="450"/>
      <c r="W776" s="451"/>
      <c r="X776" s="452"/>
      <c r="Y776" s="450"/>
      <c r="Z776" s="451"/>
      <c r="AA776" s="451"/>
      <c r="AB776" s="450"/>
      <c r="AC776" s="450"/>
      <c r="AD776" s="450"/>
      <c r="AE776" s="450"/>
      <c r="AF776" s="451"/>
      <c r="AG776" s="451"/>
      <c r="AH776" s="452"/>
      <c r="AI776" s="452"/>
      <c r="AJ776" s="452"/>
      <c r="AK776" s="452"/>
      <c r="AL776" s="452"/>
      <c r="AM776" s="452"/>
      <c r="AN776" s="450"/>
      <c r="AO776" s="450"/>
      <c r="AP776" s="451"/>
      <c r="AQ776" s="451"/>
      <c r="AR776" s="450"/>
      <c r="AS776" s="453"/>
      <c r="AT776" s="453"/>
      <c r="AU776" s="454"/>
      <c r="AV776" s="455"/>
      <c r="AW776" s="456"/>
      <c r="AX776" s="456"/>
      <c r="AY776" s="455"/>
      <c r="AZ776" s="456"/>
      <c r="BA776" s="454"/>
      <c r="BB776" s="454"/>
      <c r="BC776" s="454"/>
      <c r="BD776" s="454"/>
      <c r="BE776" s="454"/>
      <c r="BF776" s="454"/>
      <c r="BG776" s="455"/>
      <c r="BH776" s="455"/>
      <c r="BI776" s="455"/>
      <c r="BJ776" s="455"/>
      <c r="BK776" s="455"/>
      <c r="BL776" s="455"/>
      <c r="BM776" s="455"/>
      <c r="BN776" s="455"/>
      <c r="BO776" s="455"/>
    </row>
    <row r="777" spans="1:67" ht="19.5" customHeight="1">
      <c r="A777" s="450"/>
      <c r="B777" s="450"/>
      <c r="C777" s="450"/>
      <c r="D777" s="450"/>
      <c r="E777" s="450"/>
      <c r="F777" s="450"/>
      <c r="G777" s="451"/>
      <c r="H777" s="450"/>
      <c r="I777" s="450"/>
      <c r="J777" s="451"/>
      <c r="K777" s="450"/>
      <c r="L777" s="451"/>
      <c r="M777" s="450"/>
      <c r="N777" s="451"/>
      <c r="O777" s="450"/>
      <c r="P777" s="451"/>
      <c r="Q777" s="452"/>
      <c r="R777" s="452"/>
      <c r="S777" s="452"/>
      <c r="T777" s="452"/>
      <c r="U777" s="450"/>
      <c r="V777" s="450"/>
      <c r="W777" s="451"/>
      <c r="X777" s="452"/>
      <c r="Y777" s="450"/>
      <c r="Z777" s="451"/>
      <c r="AA777" s="451"/>
      <c r="AB777" s="450"/>
      <c r="AC777" s="450"/>
      <c r="AD777" s="450"/>
      <c r="AE777" s="450"/>
      <c r="AF777" s="451"/>
      <c r="AG777" s="451"/>
      <c r="AH777" s="452"/>
      <c r="AI777" s="452"/>
      <c r="AJ777" s="452"/>
      <c r="AK777" s="452"/>
      <c r="AL777" s="452"/>
      <c r="AM777" s="452"/>
      <c r="AN777" s="450"/>
      <c r="AO777" s="450"/>
      <c r="AP777" s="451"/>
      <c r="AQ777" s="451"/>
      <c r="AR777" s="450"/>
      <c r="AS777" s="453"/>
      <c r="AT777" s="453"/>
      <c r="AU777" s="454"/>
      <c r="AV777" s="455"/>
      <c r="AW777" s="456"/>
      <c r="AX777" s="456"/>
      <c r="AY777" s="455"/>
      <c r="AZ777" s="456"/>
      <c r="BA777" s="454"/>
      <c r="BB777" s="454"/>
      <c r="BC777" s="454"/>
      <c r="BD777" s="454"/>
      <c r="BE777" s="454"/>
      <c r="BF777" s="454"/>
      <c r="BG777" s="455"/>
      <c r="BH777" s="455"/>
      <c r="BI777" s="455"/>
      <c r="BJ777" s="455"/>
      <c r="BK777" s="455"/>
      <c r="BL777" s="455"/>
      <c r="BM777" s="455"/>
      <c r="BN777" s="455"/>
      <c r="BO777" s="455"/>
    </row>
    <row r="778" spans="1:67" ht="19.5" customHeight="1">
      <c r="A778" s="450"/>
      <c r="B778" s="450"/>
      <c r="C778" s="450"/>
      <c r="D778" s="450"/>
      <c r="E778" s="450"/>
      <c r="F778" s="450"/>
      <c r="G778" s="451"/>
      <c r="H778" s="450"/>
      <c r="I778" s="450"/>
      <c r="J778" s="451"/>
      <c r="K778" s="450"/>
      <c r="L778" s="451"/>
      <c r="M778" s="450"/>
      <c r="N778" s="451"/>
      <c r="O778" s="450"/>
      <c r="P778" s="451"/>
      <c r="Q778" s="452"/>
      <c r="R778" s="452"/>
      <c r="S778" s="452"/>
      <c r="T778" s="452"/>
      <c r="U778" s="450"/>
      <c r="V778" s="450"/>
      <c r="W778" s="451"/>
      <c r="X778" s="452"/>
      <c r="Y778" s="450"/>
      <c r="Z778" s="451"/>
      <c r="AA778" s="451"/>
      <c r="AB778" s="450"/>
      <c r="AC778" s="450"/>
      <c r="AD778" s="450"/>
      <c r="AE778" s="450"/>
      <c r="AF778" s="451"/>
      <c r="AG778" s="451"/>
      <c r="AH778" s="452"/>
      <c r="AI778" s="452"/>
      <c r="AJ778" s="452"/>
      <c r="AK778" s="452"/>
      <c r="AL778" s="452"/>
      <c r="AM778" s="452"/>
      <c r="AN778" s="450"/>
      <c r="AO778" s="450"/>
      <c r="AP778" s="451"/>
      <c r="AQ778" s="451"/>
      <c r="AR778" s="450"/>
      <c r="AS778" s="453"/>
      <c r="AT778" s="453"/>
      <c r="AU778" s="454"/>
      <c r="AV778" s="455"/>
      <c r="AW778" s="456"/>
      <c r="AX778" s="456"/>
      <c r="AY778" s="455"/>
      <c r="AZ778" s="456"/>
      <c r="BA778" s="454"/>
      <c r="BB778" s="454"/>
      <c r="BC778" s="454"/>
      <c r="BD778" s="454"/>
      <c r="BE778" s="454"/>
      <c r="BF778" s="454"/>
      <c r="BG778" s="455"/>
      <c r="BH778" s="455"/>
      <c r="BI778" s="455"/>
      <c r="BJ778" s="455"/>
      <c r="BK778" s="455"/>
      <c r="BL778" s="455"/>
      <c r="BM778" s="455"/>
      <c r="BN778" s="455"/>
      <c r="BO778" s="455"/>
    </row>
    <row r="779" spans="1:67" ht="19.5" customHeight="1">
      <c r="A779" s="450"/>
      <c r="B779" s="450"/>
      <c r="C779" s="450"/>
      <c r="D779" s="450"/>
      <c r="E779" s="450"/>
      <c r="F779" s="450"/>
      <c r="G779" s="451"/>
      <c r="H779" s="450"/>
      <c r="I779" s="450"/>
      <c r="J779" s="451"/>
      <c r="K779" s="450"/>
      <c r="L779" s="451"/>
      <c r="M779" s="450"/>
      <c r="N779" s="451"/>
      <c r="O779" s="450"/>
      <c r="P779" s="451"/>
      <c r="Q779" s="452"/>
      <c r="R779" s="452"/>
      <c r="S779" s="452"/>
      <c r="T779" s="452"/>
      <c r="U779" s="450"/>
      <c r="V779" s="450"/>
      <c r="W779" s="451"/>
      <c r="X779" s="452"/>
      <c r="Y779" s="450"/>
      <c r="Z779" s="451"/>
      <c r="AA779" s="451"/>
      <c r="AB779" s="450"/>
      <c r="AC779" s="450"/>
      <c r="AD779" s="450"/>
      <c r="AE779" s="450"/>
      <c r="AF779" s="451"/>
      <c r="AG779" s="451"/>
      <c r="AH779" s="452"/>
      <c r="AI779" s="452"/>
      <c r="AJ779" s="452"/>
      <c r="AK779" s="452"/>
      <c r="AL779" s="452"/>
      <c r="AM779" s="452"/>
      <c r="AN779" s="450"/>
      <c r="AO779" s="450"/>
      <c r="AP779" s="451"/>
      <c r="AQ779" s="451"/>
      <c r="AR779" s="450"/>
      <c r="AS779" s="453"/>
      <c r="AT779" s="453"/>
      <c r="AU779" s="454"/>
      <c r="AV779" s="455"/>
      <c r="AW779" s="456"/>
      <c r="AX779" s="456"/>
      <c r="AY779" s="455"/>
      <c r="AZ779" s="456"/>
      <c r="BA779" s="454"/>
      <c r="BB779" s="454"/>
      <c r="BC779" s="454"/>
      <c r="BD779" s="454"/>
      <c r="BE779" s="454"/>
      <c r="BF779" s="454"/>
      <c r="BG779" s="455"/>
      <c r="BH779" s="455"/>
      <c r="BI779" s="455"/>
      <c r="BJ779" s="455"/>
      <c r="BK779" s="455"/>
      <c r="BL779" s="455"/>
      <c r="BM779" s="455"/>
      <c r="BN779" s="455"/>
      <c r="BO779" s="455"/>
    </row>
    <row r="780" spans="1:67" ht="19.5" customHeight="1">
      <c r="A780" s="450"/>
      <c r="B780" s="450"/>
      <c r="C780" s="450"/>
      <c r="D780" s="450"/>
      <c r="E780" s="450"/>
      <c r="F780" s="450"/>
      <c r="G780" s="451"/>
      <c r="H780" s="450"/>
      <c r="I780" s="450"/>
      <c r="J780" s="451"/>
      <c r="K780" s="450"/>
      <c r="L780" s="451"/>
      <c r="M780" s="450"/>
      <c r="N780" s="451"/>
      <c r="O780" s="450"/>
      <c r="P780" s="451"/>
      <c r="Q780" s="452"/>
      <c r="R780" s="452"/>
      <c r="S780" s="452"/>
      <c r="T780" s="452"/>
      <c r="U780" s="450"/>
      <c r="V780" s="450"/>
      <c r="W780" s="451"/>
      <c r="X780" s="452"/>
      <c r="Y780" s="450"/>
      <c r="Z780" s="451"/>
      <c r="AA780" s="451"/>
      <c r="AB780" s="450"/>
      <c r="AC780" s="450"/>
      <c r="AD780" s="450"/>
      <c r="AE780" s="450"/>
      <c r="AF780" s="451"/>
      <c r="AG780" s="451"/>
      <c r="AH780" s="452"/>
      <c r="AI780" s="452"/>
      <c r="AJ780" s="452"/>
      <c r="AK780" s="452"/>
      <c r="AL780" s="452"/>
      <c r="AM780" s="452"/>
      <c r="AN780" s="450"/>
      <c r="AO780" s="450"/>
      <c r="AP780" s="451"/>
      <c r="AQ780" s="451"/>
      <c r="AR780" s="450"/>
      <c r="AS780" s="453"/>
      <c r="AT780" s="453"/>
      <c r="AU780" s="454"/>
      <c r="AV780" s="455"/>
      <c r="AW780" s="456"/>
      <c r="AX780" s="456"/>
      <c r="AY780" s="455"/>
      <c r="AZ780" s="456"/>
      <c r="BA780" s="454"/>
      <c r="BB780" s="454"/>
      <c r="BC780" s="454"/>
      <c r="BD780" s="454"/>
      <c r="BE780" s="454"/>
      <c r="BF780" s="454"/>
      <c r="BG780" s="455"/>
      <c r="BH780" s="455"/>
      <c r="BI780" s="455"/>
      <c r="BJ780" s="455"/>
      <c r="BK780" s="455"/>
      <c r="BL780" s="455"/>
      <c r="BM780" s="455"/>
      <c r="BN780" s="455"/>
      <c r="BO780" s="455"/>
    </row>
    <row r="781" spans="1:67" ht="19.5" customHeight="1">
      <c r="A781" s="450"/>
      <c r="B781" s="450"/>
      <c r="C781" s="450"/>
      <c r="D781" s="450"/>
      <c r="E781" s="450"/>
      <c r="F781" s="450"/>
      <c r="G781" s="451"/>
      <c r="H781" s="450"/>
      <c r="I781" s="450"/>
      <c r="J781" s="451"/>
      <c r="K781" s="450"/>
      <c r="L781" s="451"/>
      <c r="M781" s="450"/>
      <c r="N781" s="451"/>
      <c r="O781" s="450"/>
      <c r="P781" s="451"/>
      <c r="Q781" s="452"/>
      <c r="R781" s="452"/>
      <c r="S781" s="452"/>
      <c r="T781" s="452"/>
      <c r="U781" s="450"/>
      <c r="V781" s="450"/>
      <c r="W781" s="451"/>
      <c r="X781" s="452"/>
      <c r="Y781" s="450"/>
      <c r="Z781" s="451"/>
      <c r="AA781" s="451"/>
      <c r="AB781" s="450"/>
      <c r="AC781" s="450"/>
      <c r="AD781" s="450"/>
      <c r="AE781" s="450"/>
      <c r="AF781" s="451"/>
      <c r="AG781" s="451"/>
      <c r="AH781" s="452"/>
      <c r="AI781" s="452"/>
      <c r="AJ781" s="452"/>
      <c r="AK781" s="452"/>
      <c r="AL781" s="452"/>
      <c r="AM781" s="452"/>
      <c r="AN781" s="450"/>
      <c r="AO781" s="450"/>
      <c r="AP781" s="451"/>
      <c r="AQ781" s="451"/>
      <c r="AR781" s="450"/>
      <c r="AS781" s="453"/>
      <c r="AT781" s="453"/>
      <c r="AU781" s="454"/>
      <c r="AV781" s="455"/>
      <c r="AW781" s="456"/>
      <c r="AX781" s="456"/>
      <c r="AY781" s="455"/>
      <c r="AZ781" s="456"/>
      <c r="BA781" s="454"/>
      <c r="BB781" s="454"/>
      <c r="BC781" s="454"/>
      <c r="BD781" s="454"/>
      <c r="BE781" s="454"/>
      <c r="BF781" s="454"/>
      <c r="BG781" s="455"/>
      <c r="BH781" s="455"/>
      <c r="BI781" s="455"/>
      <c r="BJ781" s="455"/>
      <c r="BK781" s="455"/>
      <c r="BL781" s="455"/>
      <c r="BM781" s="455"/>
      <c r="BN781" s="455"/>
      <c r="BO781" s="455"/>
    </row>
    <row r="782" spans="1:67" ht="19.5" customHeight="1">
      <c r="A782" s="450"/>
      <c r="B782" s="450"/>
      <c r="C782" s="450"/>
      <c r="D782" s="450"/>
      <c r="E782" s="450"/>
      <c r="F782" s="450"/>
      <c r="G782" s="451"/>
      <c r="H782" s="450"/>
      <c r="I782" s="450"/>
      <c r="J782" s="451"/>
      <c r="K782" s="450"/>
      <c r="L782" s="451"/>
      <c r="M782" s="450"/>
      <c r="N782" s="451"/>
      <c r="O782" s="450"/>
      <c r="P782" s="451"/>
      <c r="Q782" s="452"/>
      <c r="R782" s="452"/>
      <c r="S782" s="452"/>
      <c r="T782" s="452"/>
      <c r="U782" s="450"/>
      <c r="V782" s="450"/>
      <c r="W782" s="451"/>
      <c r="X782" s="452"/>
      <c r="Y782" s="450"/>
      <c r="Z782" s="451"/>
      <c r="AA782" s="451"/>
      <c r="AB782" s="450"/>
      <c r="AC782" s="450"/>
      <c r="AD782" s="450"/>
      <c r="AE782" s="450"/>
      <c r="AF782" s="451"/>
      <c r="AG782" s="451"/>
      <c r="AH782" s="452"/>
      <c r="AI782" s="452"/>
      <c r="AJ782" s="452"/>
      <c r="AK782" s="452"/>
      <c r="AL782" s="452"/>
      <c r="AM782" s="452"/>
      <c r="AN782" s="450"/>
      <c r="AO782" s="450"/>
      <c r="AP782" s="451"/>
      <c r="AQ782" s="451"/>
      <c r="AR782" s="450"/>
      <c r="AS782" s="453"/>
      <c r="AT782" s="453"/>
      <c r="AU782" s="454"/>
      <c r="AV782" s="455"/>
      <c r="AW782" s="456"/>
      <c r="AX782" s="456"/>
      <c r="AY782" s="455"/>
      <c r="AZ782" s="456"/>
      <c r="BA782" s="454"/>
      <c r="BB782" s="454"/>
      <c r="BC782" s="454"/>
      <c r="BD782" s="454"/>
      <c r="BE782" s="454"/>
      <c r="BF782" s="454"/>
      <c r="BG782" s="455"/>
      <c r="BH782" s="455"/>
      <c r="BI782" s="455"/>
      <c r="BJ782" s="455"/>
      <c r="BK782" s="455"/>
      <c r="BL782" s="455"/>
      <c r="BM782" s="455"/>
      <c r="BN782" s="455"/>
      <c r="BO782" s="455"/>
    </row>
    <row r="783" spans="1:67" ht="19.5" customHeight="1">
      <c r="A783" s="450"/>
      <c r="B783" s="450"/>
      <c r="C783" s="450"/>
      <c r="D783" s="450"/>
      <c r="E783" s="450"/>
      <c r="F783" s="450"/>
      <c r="G783" s="451"/>
      <c r="H783" s="450"/>
      <c r="I783" s="450"/>
      <c r="J783" s="451"/>
      <c r="K783" s="450"/>
      <c r="L783" s="451"/>
      <c r="M783" s="450"/>
      <c r="N783" s="451"/>
      <c r="O783" s="450"/>
      <c r="P783" s="451"/>
      <c r="Q783" s="452"/>
      <c r="R783" s="452"/>
      <c r="S783" s="452"/>
      <c r="T783" s="452"/>
      <c r="U783" s="450"/>
      <c r="V783" s="450"/>
      <c r="W783" s="451"/>
      <c r="X783" s="452"/>
      <c r="Y783" s="450"/>
      <c r="Z783" s="451"/>
      <c r="AA783" s="451"/>
      <c r="AB783" s="450"/>
      <c r="AC783" s="450"/>
      <c r="AD783" s="450"/>
      <c r="AE783" s="450"/>
      <c r="AF783" s="451"/>
      <c r="AG783" s="451"/>
      <c r="AH783" s="452"/>
      <c r="AI783" s="452"/>
      <c r="AJ783" s="452"/>
      <c r="AK783" s="452"/>
      <c r="AL783" s="452"/>
      <c r="AM783" s="452"/>
      <c r="AN783" s="450"/>
      <c r="AO783" s="450"/>
      <c r="AP783" s="451"/>
      <c r="AQ783" s="451"/>
      <c r="AR783" s="450"/>
      <c r="AS783" s="453"/>
      <c r="AT783" s="453"/>
      <c r="AU783" s="454"/>
      <c r="AV783" s="455"/>
      <c r="AW783" s="456"/>
      <c r="AX783" s="456"/>
      <c r="AY783" s="455"/>
      <c r="AZ783" s="456"/>
      <c r="BA783" s="454"/>
      <c r="BB783" s="454"/>
      <c r="BC783" s="454"/>
      <c r="BD783" s="454"/>
      <c r="BE783" s="454"/>
      <c r="BF783" s="454"/>
      <c r="BG783" s="455"/>
      <c r="BH783" s="455"/>
      <c r="BI783" s="455"/>
      <c r="BJ783" s="455"/>
      <c r="BK783" s="455"/>
      <c r="BL783" s="455"/>
      <c r="BM783" s="455"/>
      <c r="BN783" s="455"/>
      <c r="BO783" s="455"/>
    </row>
    <row r="784" spans="1:67" ht="19.5" customHeight="1">
      <c r="A784" s="450"/>
      <c r="B784" s="450"/>
      <c r="C784" s="450"/>
      <c r="D784" s="450"/>
      <c r="E784" s="450"/>
      <c r="F784" s="450"/>
      <c r="G784" s="451"/>
      <c r="H784" s="450"/>
      <c r="I784" s="450"/>
      <c r="J784" s="451"/>
      <c r="K784" s="450"/>
      <c r="L784" s="451"/>
      <c r="M784" s="450"/>
      <c r="N784" s="451"/>
      <c r="O784" s="450"/>
      <c r="P784" s="451"/>
      <c r="Q784" s="452"/>
      <c r="R784" s="452"/>
      <c r="S784" s="452"/>
      <c r="T784" s="452"/>
      <c r="U784" s="450"/>
      <c r="V784" s="450"/>
      <c r="W784" s="451"/>
      <c r="X784" s="452"/>
      <c r="Y784" s="450"/>
      <c r="Z784" s="451"/>
      <c r="AA784" s="451"/>
      <c r="AB784" s="450"/>
      <c r="AC784" s="450"/>
      <c r="AD784" s="450"/>
      <c r="AE784" s="450"/>
      <c r="AF784" s="451"/>
      <c r="AG784" s="451"/>
      <c r="AH784" s="452"/>
      <c r="AI784" s="452"/>
      <c r="AJ784" s="452"/>
      <c r="AK784" s="452"/>
      <c r="AL784" s="452"/>
      <c r="AM784" s="452"/>
      <c r="AN784" s="450"/>
      <c r="AO784" s="450"/>
      <c r="AP784" s="451"/>
      <c r="AQ784" s="451"/>
      <c r="AR784" s="450"/>
      <c r="AS784" s="453"/>
      <c r="AT784" s="453"/>
      <c r="AU784" s="454"/>
      <c r="AV784" s="455"/>
      <c r="AW784" s="456"/>
      <c r="AX784" s="456"/>
      <c r="AY784" s="455"/>
      <c r="AZ784" s="456"/>
      <c r="BA784" s="454"/>
      <c r="BB784" s="454"/>
      <c r="BC784" s="454"/>
      <c r="BD784" s="454"/>
      <c r="BE784" s="454"/>
      <c r="BF784" s="454"/>
      <c r="BG784" s="455"/>
      <c r="BH784" s="455"/>
      <c r="BI784" s="455"/>
      <c r="BJ784" s="455"/>
      <c r="BK784" s="455"/>
      <c r="BL784" s="455"/>
      <c r="BM784" s="455"/>
      <c r="BN784" s="455"/>
      <c r="BO784" s="455"/>
    </row>
    <row r="785" spans="1:67" ht="19.5" customHeight="1">
      <c r="A785" s="450"/>
      <c r="B785" s="450"/>
      <c r="C785" s="450"/>
      <c r="D785" s="450"/>
      <c r="E785" s="450"/>
      <c r="F785" s="450"/>
      <c r="G785" s="451"/>
      <c r="H785" s="450"/>
      <c r="I785" s="450"/>
      <c r="J785" s="451"/>
      <c r="K785" s="450"/>
      <c r="L785" s="451"/>
      <c r="M785" s="450"/>
      <c r="N785" s="451"/>
      <c r="O785" s="450"/>
      <c r="P785" s="451"/>
      <c r="Q785" s="452"/>
      <c r="R785" s="452"/>
      <c r="S785" s="452"/>
      <c r="T785" s="452"/>
      <c r="U785" s="450"/>
      <c r="V785" s="450"/>
      <c r="W785" s="451"/>
      <c r="X785" s="452"/>
      <c r="Y785" s="450"/>
      <c r="Z785" s="451"/>
      <c r="AA785" s="451"/>
      <c r="AB785" s="450"/>
      <c r="AC785" s="450"/>
      <c r="AD785" s="450"/>
      <c r="AE785" s="450"/>
      <c r="AF785" s="451"/>
      <c r="AG785" s="451"/>
      <c r="AH785" s="452"/>
      <c r="AI785" s="452"/>
      <c r="AJ785" s="452"/>
      <c r="AK785" s="452"/>
      <c r="AL785" s="452"/>
      <c r="AM785" s="452"/>
      <c r="AN785" s="450"/>
      <c r="AO785" s="450"/>
      <c r="AP785" s="451"/>
      <c r="AQ785" s="451"/>
      <c r="AR785" s="450"/>
      <c r="AS785" s="453"/>
      <c r="AT785" s="453"/>
      <c r="AU785" s="454"/>
      <c r="AV785" s="455"/>
      <c r="AW785" s="456"/>
      <c r="AX785" s="456"/>
      <c r="AY785" s="455"/>
      <c r="AZ785" s="456"/>
      <c r="BA785" s="454"/>
      <c r="BB785" s="454"/>
      <c r="BC785" s="454"/>
      <c r="BD785" s="454"/>
      <c r="BE785" s="454"/>
      <c r="BF785" s="454"/>
      <c r="BG785" s="455"/>
      <c r="BH785" s="455"/>
      <c r="BI785" s="455"/>
      <c r="BJ785" s="455"/>
      <c r="BK785" s="455"/>
      <c r="BL785" s="455"/>
      <c r="BM785" s="455"/>
      <c r="BN785" s="455"/>
      <c r="BO785" s="455"/>
    </row>
    <row r="786" spans="1:67" ht="19.5" customHeight="1">
      <c r="A786" s="450"/>
      <c r="B786" s="450"/>
      <c r="C786" s="450"/>
      <c r="D786" s="450"/>
      <c r="E786" s="450"/>
      <c r="F786" s="450"/>
      <c r="G786" s="451"/>
      <c r="H786" s="450"/>
      <c r="I786" s="450"/>
      <c r="J786" s="451"/>
      <c r="K786" s="450"/>
      <c r="L786" s="451"/>
      <c r="M786" s="450"/>
      <c r="N786" s="451"/>
      <c r="O786" s="450"/>
      <c r="P786" s="451"/>
      <c r="Q786" s="452"/>
      <c r="R786" s="452"/>
      <c r="S786" s="452"/>
      <c r="T786" s="452"/>
      <c r="U786" s="450"/>
      <c r="V786" s="450"/>
      <c r="W786" s="451"/>
      <c r="X786" s="452"/>
      <c r="Y786" s="450"/>
      <c r="Z786" s="451"/>
      <c r="AA786" s="451"/>
      <c r="AB786" s="450"/>
      <c r="AC786" s="450"/>
      <c r="AD786" s="450"/>
      <c r="AE786" s="450"/>
      <c r="AF786" s="451"/>
      <c r="AG786" s="451"/>
      <c r="AH786" s="452"/>
      <c r="AI786" s="452"/>
      <c r="AJ786" s="452"/>
      <c r="AK786" s="452"/>
      <c r="AL786" s="452"/>
      <c r="AM786" s="452"/>
      <c r="AN786" s="450"/>
      <c r="AO786" s="450"/>
      <c r="AP786" s="451"/>
      <c r="AQ786" s="451"/>
      <c r="AR786" s="450"/>
      <c r="AS786" s="453"/>
      <c r="AT786" s="453"/>
      <c r="AU786" s="454"/>
      <c r="AV786" s="455"/>
      <c r="AW786" s="456"/>
      <c r="AX786" s="456"/>
      <c r="AY786" s="455"/>
      <c r="AZ786" s="456"/>
      <c r="BA786" s="454"/>
      <c r="BB786" s="454"/>
      <c r="BC786" s="454"/>
      <c r="BD786" s="454"/>
      <c r="BE786" s="454"/>
      <c r="BF786" s="454"/>
      <c r="BG786" s="455"/>
      <c r="BH786" s="455"/>
      <c r="BI786" s="455"/>
      <c r="BJ786" s="455"/>
      <c r="BK786" s="455"/>
      <c r="BL786" s="455"/>
      <c r="BM786" s="455"/>
      <c r="BN786" s="455"/>
      <c r="BO786" s="455"/>
    </row>
    <row r="787" spans="1:67" ht="19.5" customHeight="1">
      <c r="A787" s="450"/>
      <c r="B787" s="450"/>
      <c r="C787" s="450"/>
      <c r="D787" s="450"/>
      <c r="E787" s="450"/>
      <c r="F787" s="450"/>
      <c r="G787" s="451"/>
      <c r="H787" s="450"/>
      <c r="I787" s="450"/>
      <c r="J787" s="451"/>
      <c r="K787" s="450"/>
      <c r="L787" s="451"/>
      <c r="M787" s="450"/>
      <c r="N787" s="451"/>
      <c r="O787" s="450"/>
      <c r="P787" s="451"/>
      <c r="Q787" s="452"/>
      <c r="R787" s="452"/>
      <c r="S787" s="452"/>
      <c r="T787" s="452"/>
      <c r="U787" s="450"/>
      <c r="V787" s="450"/>
      <c r="W787" s="451"/>
      <c r="X787" s="452"/>
      <c r="Y787" s="450"/>
      <c r="Z787" s="451"/>
      <c r="AA787" s="451"/>
      <c r="AB787" s="450"/>
      <c r="AC787" s="450"/>
      <c r="AD787" s="450"/>
      <c r="AE787" s="450"/>
      <c r="AF787" s="451"/>
      <c r="AG787" s="451"/>
      <c r="AH787" s="452"/>
      <c r="AI787" s="452"/>
      <c r="AJ787" s="452"/>
      <c r="AK787" s="452"/>
      <c r="AL787" s="452"/>
      <c r="AM787" s="452"/>
      <c r="AN787" s="450"/>
      <c r="AO787" s="450"/>
      <c r="AP787" s="451"/>
      <c r="AQ787" s="451"/>
      <c r="AR787" s="450"/>
      <c r="AS787" s="453"/>
      <c r="AT787" s="453"/>
      <c r="AU787" s="454"/>
      <c r="AV787" s="455"/>
      <c r="AW787" s="456"/>
      <c r="AX787" s="456"/>
      <c r="AY787" s="455"/>
      <c r="AZ787" s="456"/>
      <c r="BA787" s="454"/>
      <c r="BB787" s="454"/>
      <c r="BC787" s="454"/>
      <c r="BD787" s="454"/>
      <c r="BE787" s="454"/>
      <c r="BF787" s="454"/>
      <c r="BG787" s="455"/>
      <c r="BH787" s="455"/>
      <c r="BI787" s="455"/>
      <c r="BJ787" s="455"/>
      <c r="BK787" s="455"/>
      <c r="BL787" s="455"/>
      <c r="BM787" s="455"/>
      <c r="BN787" s="455"/>
      <c r="BO787" s="455"/>
    </row>
    <row r="788" spans="1:67" ht="19.5" customHeight="1">
      <c r="A788" s="450"/>
      <c r="B788" s="450"/>
      <c r="C788" s="450"/>
      <c r="D788" s="450"/>
      <c r="E788" s="450"/>
      <c r="F788" s="450"/>
      <c r="G788" s="451"/>
      <c r="H788" s="450"/>
      <c r="I788" s="450"/>
      <c r="J788" s="451"/>
      <c r="K788" s="450"/>
      <c r="L788" s="451"/>
      <c r="M788" s="450"/>
      <c r="N788" s="451"/>
      <c r="O788" s="450"/>
      <c r="P788" s="451"/>
      <c r="Q788" s="452"/>
      <c r="R788" s="452"/>
      <c r="S788" s="452"/>
      <c r="T788" s="452"/>
      <c r="U788" s="450"/>
      <c r="V788" s="450"/>
      <c r="W788" s="451"/>
      <c r="X788" s="452"/>
      <c r="Y788" s="450"/>
      <c r="Z788" s="451"/>
      <c r="AA788" s="451"/>
      <c r="AB788" s="450"/>
      <c r="AC788" s="450"/>
      <c r="AD788" s="450"/>
      <c r="AE788" s="450"/>
      <c r="AF788" s="451"/>
      <c r="AG788" s="451"/>
      <c r="AH788" s="452"/>
      <c r="AI788" s="452"/>
      <c r="AJ788" s="452"/>
      <c r="AK788" s="452"/>
      <c r="AL788" s="452"/>
      <c r="AM788" s="452"/>
      <c r="AN788" s="450"/>
      <c r="AO788" s="450"/>
      <c r="AP788" s="451"/>
      <c r="AQ788" s="451"/>
      <c r="AR788" s="450"/>
      <c r="AS788" s="453"/>
      <c r="AT788" s="453"/>
      <c r="AU788" s="454"/>
      <c r="AV788" s="455"/>
      <c r="AW788" s="456"/>
      <c r="AX788" s="456"/>
      <c r="AY788" s="455"/>
      <c r="AZ788" s="456"/>
      <c r="BA788" s="454"/>
      <c r="BB788" s="454"/>
      <c r="BC788" s="454"/>
      <c r="BD788" s="454"/>
      <c r="BE788" s="454"/>
      <c r="BF788" s="454"/>
      <c r="BG788" s="455"/>
      <c r="BH788" s="455"/>
      <c r="BI788" s="455"/>
      <c r="BJ788" s="455"/>
      <c r="BK788" s="455"/>
      <c r="BL788" s="455"/>
      <c r="BM788" s="455"/>
      <c r="BN788" s="455"/>
      <c r="BO788" s="455"/>
    </row>
    <row r="789" spans="1:67" ht="19.5" customHeight="1">
      <c r="A789" s="450"/>
      <c r="B789" s="450"/>
      <c r="C789" s="450"/>
      <c r="D789" s="450"/>
      <c r="E789" s="450"/>
      <c r="F789" s="450"/>
      <c r="G789" s="451"/>
      <c r="H789" s="450"/>
      <c r="I789" s="450"/>
      <c r="J789" s="451"/>
      <c r="K789" s="450"/>
      <c r="L789" s="451"/>
      <c r="M789" s="450"/>
      <c r="N789" s="451"/>
      <c r="O789" s="450"/>
      <c r="P789" s="451"/>
      <c r="Q789" s="452"/>
      <c r="R789" s="452"/>
      <c r="S789" s="452"/>
      <c r="T789" s="452"/>
      <c r="U789" s="450"/>
      <c r="V789" s="450"/>
      <c r="W789" s="451"/>
      <c r="X789" s="452"/>
      <c r="Y789" s="450"/>
      <c r="Z789" s="451"/>
      <c r="AA789" s="451"/>
      <c r="AB789" s="450"/>
      <c r="AC789" s="450"/>
      <c r="AD789" s="450"/>
      <c r="AE789" s="450"/>
      <c r="AF789" s="451"/>
      <c r="AG789" s="451"/>
      <c r="AH789" s="452"/>
      <c r="AI789" s="452"/>
      <c r="AJ789" s="452"/>
      <c r="AK789" s="452"/>
      <c r="AL789" s="452"/>
      <c r="AM789" s="452"/>
      <c r="AN789" s="450"/>
      <c r="AO789" s="450"/>
      <c r="AP789" s="451"/>
      <c r="AQ789" s="451"/>
      <c r="AR789" s="450"/>
      <c r="AS789" s="453"/>
      <c r="AT789" s="453"/>
      <c r="AU789" s="454"/>
      <c r="AV789" s="455"/>
      <c r="AW789" s="456"/>
      <c r="AX789" s="456"/>
      <c r="AY789" s="455"/>
      <c r="AZ789" s="456"/>
      <c r="BA789" s="454"/>
      <c r="BB789" s="454"/>
      <c r="BC789" s="454"/>
      <c r="BD789" s="454"/>
      <c r="BE789" s="454"/>
      <c r="BF789" s="454"/>
      <c r="BG789" s="455"/>
      <c r="BH789" s="455"/>
      <c r="BI789" s="455"/>
      <c r="BJ789" s="455"/>
      <c r="BK789" s="455"/>
      <c r="BL789" s="455"/>
      <c r="BM789" s="455"/>
      <c r="BN789" s="455"/>
      <c r="BO789" s="455"/>
    </row>
    <row r="790" spans="1:67" ht="19.5" customHeight="1">
      <c r="A790" s="450"/>
      <c r="B790" s="450"/>
      <c r="C790" s="450"/>
      <c r="D790" s="450"/>
      <c r="E790" s="450"/>
      <c r="F790" s="450"/>
      <c r="G790" s="451"/>
      <c r="H790" s="450"/>
      <c r="I790" s="450"/>
      <c r="J790" s="451"/>
      <c r="K790" s="450"/>
      <c r="L790" s="451"/>
      <c r="M790" s="450"/>
      <c r="N790" s="451"/>
      <c r="O790" s="450"/>
      <c r="P790" s="451"/>
      <c r="Q790" s="452"/>
      <c r="R790" s="452"/>
      <c r="S790" s="452"/>
      <c r="T790" s="452"/>
      <c r="U790" s="450"/>
      <c r="V790" s="450"/>
      <c r="W790" s="451"/>
      <c r="X790" s="452"/>
      <c r="Y790" s="450"/>
      <c r="Z790" s="451"/>
      <c r="AA790" s="451"/>
      <c r="AB790" s="450"/>
      <c r="AC790" s="450"/>
      <c r="AD790" s="450"/>
      <c r="AE790" s="450"/>
      <c r="AF790" s="451"/>
      <c r="AG790" s="451"/>
      <c r="AH790" s="452"/>
      <c r="AI790" s="452"/>
      <c r="AJ790" s="452"/>
      <c r="AK790" s="452"/>
      <c r="AL790" s="452"/>
      <c r="AM790" s="452"/>
      <c r="AN790" s="450"/>
      <c r="AO790" s="450"/>
      <c r="AP790" s="451"/>
      <c r="AQ790" s="451"/>
      <c r="AR790" s="450"/>
      <c r="AS790" s="453"/>
      <c r="AT790" s="453"/>
      <c r="AU790" s="454"/>
      <c r="AV790" s="455"/>
      <c r="AW790" s="456"/>
      <c r="AX790" s="456"/>
      <c r="AY790" s="455"/>
      <c r="AZ790" s="456"/>
      <c r="BA790" s="454"/>
      <c r="BB790" s="454"/>
      <c r="BC790" s="454"/>
      <c r="BD790" s="454"/>
      <c r="BE790" s="454"/>
      <c r="BF790" s="454"/>
      <c r="BG790" s="455"/>
      <c r="BH790" s="455"/>
      <c r="BI790" s="455"/>
      <c r="BJ790" s="455"/>
      <c r="BK790" s="455"/>
      <c r="BL790" s="455"/>
      <c r="BM790" s="455"/>
      <c r="BN790" s="455"/>
      <c r="BO790" s="455"/>
    </row>
    <row r="791" spans="1:67" ht="19.5" customHeight="1">
      <c r="A791" s="450"/>
      <c r="B791" s="450"/>
      <c r="C791" s="450"/>
      <c r="D791" s="450"/>
      <c r="E791" s="450"/>
      <c r="F791" s="450"/>
      <c r="G791" s="451"/>
      <c r="H791" s="450"/>
      <c r="I791" s="450"/>
      <c r="J791" s="451"/>
      <c r="K791" s="450"/>
      <c r="L791" s="451"/>
      <c r="M791" s="450"/>
      <c r="N791" s="451"/>
      <c r="O791" s="450"/>
      <c r="P791" s="451"/>
      <c r="Q791" s="452"/>
      <c r="R791" s="452"/>
      <c r="S791" s="452"/>
      <c r="T791" s="452"/>
      <c r="U791" s="450"/>
      <c r="V791" s="450"/>
      <c r="W791" s="451"/>
      <c r="X791" s="452"/>
      <c r="Y791" s="450"/>
      <c r="Z791" s="451"/>
      <c r="AA791" s="451"/>
      <c r="AB791" s="450"/>
      <c r="AC791" s="450"/>
      <c r="AD791" s="450"/>
      <c r="AE791" s="450"/>
      <c r="AF791" s="451"/>
      <c r="AG791" s="451"/>
      <c r="AH791" s="452"/>
      <c r="AI791" s="452"/>
      <c r="AJ791" s="452"/>
      <c r="AK791" s="452"/>
      <c r="AL791" s="452"/>
      <c r="AM791" s="452"/>
      <c r="AN791" s="450"/>
      <c r="AO791" s="450"/>
      <c r="AP791" s="451"/>
      <c r="AQ791" s="451"/>
      <c r="AR791" s="450"/>
      <c r="AS791" s="453"/>
      <c r="AT791" s="453"/>
      <c r="AU791" s="454"/>
      <c r="AV791" s="455"/>
      <c r="AW791" s="456"/>
      <c r="AX791" s="456"/>
      <c r="AY791" s="455"/>
      <c r="AZ791" s="456"/>
      <c r="BA791" s="454"/>
      <c r="BB791" s="454"/>
      <c r="BC791" s="454"/>
      <c r="BD791" s="454"/>
      <c r="BE791" s="454"/>
      <c r="BF791" s="454"/>
      <c r="BG791" s="455"/>
      <c r="BH791" s="455"/>
      <c r="BI791" s="455"/>
      <c r="BJ791" s="455"/>
      <c r="BK791" s="455"/>
      <c r="BL791" s="455"/>
      <c r="BM791" s="455"/>
      <c r="BN791" s="455"/>
      <c r="BO791" s="455"/>
    </row>
    <row r="792" spans="1:67" ht="19.5" customHeight="1">
      <c r="A792" s="450"/>
      <c r="B792" s="450"/>
      <c r="C792" s="450"/>
      <c r="D792" s="450"/>
      <c r="E792" s="450"/>
      <c r="F792" s="450"/>
      <c r="G792" s="451"/>
      <c r="H792" s="450"/>
      <c r="I792" s="450"/>
      <c r="J792" s="451"/>
      <c r="K792" s="450"/>
      <c r="L792" s="451"/>
      <c r="M792" s="450"/>
      <c r="N792" s="451"/>
      <c r="O792" s="450"/>
      <c r="P792" s="451"/>
      <c r="Q792" s="452"/>
      <c r="R792" s="452"/>
      <c r="S792" s="452"/>
      <c r="T792" s="452"/>
      <c r="U792" s="450"/>
      <c r="V792" s="450"/>
      <c r="W792" s="451"/>
      <c r="X792" s="452"/>
      <c r="Y792" s="450"/>
      <c r="Z792" s="451"/>
      <c r="AA792" s="451"/>
      <c r="AB792" s="450"/>
      <c r="AC792" s="450"/>
      <c r="AD792" s="450"/>
      <c r="AE792" s="450"/>
      <c r="AF792" s="451"/>
      <c r="AG792" s="451"/>
      <c r="AH792" s="452"/>
      <c r="AI792" s="452"/>
      <c r="AJ792" s="452"/>
      <c r="AK792" s="452"/>
      <c r="AL792" s="452"/>
      <c r="AM792" s="452"/>
      <c r="AN792" s="450"/>
      <c r="AO792" s="450"/>
      <c r="AP792" s="451"/>
      <c r="AQ792" s="451"/>
      <c r="AR792" s="450"/>
      <c r="AS792" s="453"/>
      <c r="AT792" s="453"/>
      <c r="AU792" s="454"/>
      <c r="AV792" s="455"/>
      <c r="AW792" s="456"/>
      <c r="AX792" s="456"/>
      <c r="AY792" s="455"/>
      <c r="AZ792" s="456"/>
      <c r="BA792" s="454"/>
      <c r="BB792" s="454"/>
      <c r="BC792" s="454"/>
      <c r="BD792" s="454"/>
      <c r="BE792" s="454"/>
      <c r="BF792" s="454"/>
      <c r="BG792" s="455"/>
      <c r="BH792" s="455"/>
      <c r="BI792" s="455"/>
      <c r="BJ792" s="455"/>
      <c r="BK792" s="455"/>
      <c r="BL792" s="455"/>
      <c r="BM792" s="455"/>
      <c r="BN792" s="455"/>
      <c r="BO792" s="455"/>
    </row>
    <row r="793" spans="1:67" ht="19.5" customHeight="1">
      <c r="A793" s="450"/>
      <c r="B793" s="450"/>
      <c r="C793" s="450"/>
      <c r="D793" s="450"/>
      <c r="E793" s="450"/>
      <c r="F793" s="450"/>
      <c r="G793" s="451"/>
      <c r="H793" s="450"/>
      <c r="I793" s="450"/>
      <c r="J793" s="451"/>
      <c r="K793" s="450"/>
      <c r="L793" s="451"/>
      <c r="M793" s="450"/>
      <c r="N793" s="451"/>
      <c r="O793" s="450"/>
      <c r="P793" s="451"/>
      <c r="Q793" s="452"/>
      <c r="R793" s="452"/>
      <c r="S793" s="452"/>
      <c r="T793" s="452"/>
      <c r="U793" s="450"/>
      <c r="V793" s="450"/>
      <c r="W793" s="451"/>
      <c r="X793" s="452"/>
      <c r="Y793" s="450"/>
      <c r="Z793" s="451"/>
      <c r="AA793" s="451"/>
      <c r="AB793" s="450"/>
      <c r="AC793" s="450"/>
      <c r="AD793" s="450"/>
      <c r="AE793" s="450"/>
      <c r="AF793" s="451"/>
      <c r="AG793" s="451"/>
      <c r="AH793" s="452"/>
      <c r="AI793" s="452"/>
      <c r="AJ793" s="452"/>
      <c r="AK793" s="452"/>
      <c r="AL793" s="452"/>
      <c r="AM793" s="452"/>
      <c r="AN793" s="450"/>
      <c r="AO793" s="450"/>
      <c r="AP793" s="451"/>
      <c r="AQ793" s="451"/>
      <c r="AR793" s="450"/>
      <c r="AS793" s="453"/>
      <c r="AT793" s="453"/>
      <c r="AU793" s="454"/>
      <c r="AV793" s="455"/>
      <c r="AW793" s="456"/>
      <c r="AX793" s="456"/>
      <c r="AY793" s="455"/>
      <c r="AZ793" s="456"/>
      <c r="BA793" s="454"/>
      <c r="BB793" s="454"/>
      <c r="BC793" s="454"/>
      <c r="BD793" s="454"/>
      <c r="BE793" s="454"/>
      <c r="BF793" s="454"/>
      <c r="BG793" s="455"/>
      <c r="BH793" s="455"/>
      <c r="BI793" s="455"/>
      <c r="BJ793" s="455"/>
      <c r="BK793" s="455"/>
      <c r="BL793" s="455"/>
      <c r="BM793" s="455"/>
      <c r="BN793" s="455"/>
      <c r="BO793" s="455"/>
    </row>
    <row r="794" spans="1:67" ht="19.5" customHeight="1">
      <c r="A794" s="450"/>
      <c r="B794" s="450"/>
      <c r="C794" s="450"/>
      <c r="D794" s="450"/>
      <c r="E794" s="450"/>
      <c r="F794" s="450"/>
      <c r="G794" s="451"/>
      <c r="H794" s="450"/>
      <c r="I794" s="450"/>
      <c r="J794" s="451"/>
      <c r="K794" s="450"/>
      <c r="L794" s="451"/>
      <c r="M794" s="450"/>
      <c r="N794" s="451"/>
      <c r="O794" s="450"/>
      <c r="P794" s="451"/>
      <c r="Q794" s="452"/>
      <c r="R794" s="452"/>
      <c r="S794" s="452"/>
      <c r="T794" s="452"/>
      <c r="U794" s="450"/>
      <c r="V794" s="450"/>
      <c r="W794" s="451"/>
      <c r="X794" s="452"/>
      <c r="Y794" s="450"/>
      <c r="Z794" s="451"/>
      <c r="AA794" s="451"/>
      <c r="AB794" s="450"/>
      <c r="AC794" s="450"/>
      <c r="AD794" s="450"/>
      <c r="AE794" s="450"/>
      <c r="AF794" s="451"/>
      <c r="AG794" s="451"/>
      <c r="AH794" s="452"/>
      <c r="AI794" s="452"/>
      <c r="AJ794" s="452"/>
      <c r="AK794" s="452"/>
      <c r="AL794" s="452"/>
      <c r="AM794" s="452"/>
      <c r="AN794" s="450"/>
      <c r="AO794" s="450"/>
      <c r="AP794" s="451"/>
      <c r="AQ794" s="451"/>
      <c r="AR794" s="450"/>
      <c r="AS794" s="453"/>
      <c r="AT794" s="453"/>
      <c r="AU794" s="454"/>
      <c r="AV794" s="455"/>
      <c r="AW794" s="456"/>
      <c r="AX794" s="456"/>
      <c r="AY794" s="455"/>
      <c r="AZ794" s="456"/>
      <c r="BA794" s="454"/>
      <c r="BB794" s="454"/>
      <c r="BC794" s="454"/>
      <c r="BD794" s="454"/>
      <c r="BE794" s="454"/>
      <c r="BF794" s="454"/>
      <c r="BG794" s="455"/>
      <c r="BH794" s="455"/>
      <c r="BI794" s="455"/>
      <c r="BJ794" s="455"/>
      <c r="BK794" s="455"/>
      <c r="BL794" s="455"/>
      <c r="BM794" s="455"/>
      <c r="BN794" s="455"/>
      <c r="BO794" s="455"/>
    </row>
    <row r="795" spans="1:67" ht="19.5" customHeight="1">
      <c r="A795" s="450"/>
      <c r="B795" s="450"/>
      <c r="C795" s="450"/>
      <c r="D795" s="450"/>
      <c r="E795" s="450"/>
      <c r="F795" s="450"/>
      <c r="G795" s="451"/>
      <c r="H795" s="450"/>
      <c r="I795" s="450"/>
      <c r="J795" s="451"/>
      <c r="K795" s="450"/>
      <c r="L795" s="451"/>
      <c r="M795" s="450"/>
      <c r="N795" s="451"/>
      <c r="O795" s="450"/>
      <c r="P795" s="451"/>
      <c r="Q795" s="452"/>
      <c r="R795" s="452"/>
      <c r="S795" s="452"/>
      <c r="T795" s="452"/>
      <c r="U795" s="450"/>
      <c r="V795" s="450"/>
      <c r="W795" s="451"/>
      <c r="X795" s="452"/>
      <c r="Y795" s="450"/>
      <c r="Z795" s="451"/>
      <c r="AA795" s="451"/>
      <c r="AB795" s="450"/>
      <c r="AC795" s="450"/>
      <c r="AD795" s="450"/>
      <c r="AE795" s="450"/>
      <c r="AF795" s="451"/>
      <c r="AG795" s="451"/>
      <c r="AH795" s="452"/>
      <c r="AI795" s="452"/>
      <c r="AJ795" s="452"/>
      <c r="AK795" s="452"/>
      <c r="AL795" s="452"/>
      <c r="AM795" s="452"/>
      <c r="AN795" s="450"/>
      <c r="AO795" s="450"/>
      <c r="AP795" s="451"/>
      <c r="AQ795" s="451"/>
      <c r="AR795" s="450"/>
      <c r="AS795" s="453"/>
      <c r="AT795" s="453"/>
      <c r="AU795" s="454"/>
      <c r="AV795" s="455"/>
      <c r="AW795" s="456"/>
      <c r="AX795" s="456"/>
      <c r="AY795" s="455"/>
      <c r="AZ795" s="456"/>
      <c r="BA795" s="454"/>
      <c r="BB795" s="454"/>
      <c r="BC795" s="454"/>
      <c r="BD795" s="454"/>
      <c r="BE795" s="454"/>
      <c r="BF795" s="454"/>
      <c r="BG795" s="455"/>
      <c r="BH795" s="455"/>
      <c r="BI795" s="455"/>
      <c r="BJ795" s="455"/>
      <c r="BK795" s="455"/>
      <c r="BL795" s="455"/>
      <c r="BM795" s="455"/>
      <c r="BN795" s="455"/>
      <c r="BO795" s="455"/>
    </row>
    <row r="796" spans="1:67" ht="19.5" customHeight="1">
      <c r="A796" s="450"/>
      <c r="B796" s="450"/>
      <c r="C796" s="450"/>
      <c r="D796" s="450"/>
      <c r="E796" s="450"/>
      <c r="F796" s="450"/>
      <c r="G796" s="451"/>
      <c r="H796" s="450"/>
      <c r="I796" s="450"/>
      <c r="J796" s="451"/>
      <c r="K796" s="450"/>
      <c r="L796" s="451"/>
      <c r="M796" s="450"/>
      <c r="N796" s="451"/>
      <c r="O796" s="450"/>
      <c r="P796" s="451"/>
      <c r="Q796" s="452"/>
      <c r="R796" s="452"/>
      <c r="S796" s="452"/>
      <c r="T796" s="452"/>
      <c r="U796" s="450"/>
      <c r="V796" s="450"/>
      <c r="W796" s="451"/>
      <c r="X796" s="452"/>
      <c r="Y796" s="450"/>
      <c r="Z796" s="451"/>
      <c r="AA796" s="451"/>
      <c r="AB796" s="450"/>
      <c r="AC796" s="450"/>
      <c r="AD796" s="450"/>
      <c r="AE796" s="450"/>
      <c r="AF796" s="451"/>
      <c r="AG796" s="451"/>
      <c r="AH796" s="452"/>
      <c r="AI796" s="452"/>
      <c r="AJ796" s="452"/>
      <c r="AK796" s="452"/>
      <c r="AL796" s="452"/>
      <c r="AM796" s="452"/>
      <c r="AN796" s="450"/>
      <c r="AO796" s="450"/>
      <c r="AP796" s="451"/>
      <c r="AQ796" s="451"/>
      <c r="AR796" s="450"/>
      <c r="AS796" s="453"/>
      <c r="AT796" s="453"/>
      <c r="AU796" s="454"/>
      <c r="AV796" s="455"/>
      <c r="AW796" s="456"/>
      <c r="AX796" s="456"/>
      <c r="AY796" s="455"/>
      <c r="AZ796" s="456"/>
      <c r="BA796" s="454"/>
      <c r="BB796" s="454"/>
      <c r="BC796" s="454"/>
      <c r="BD796" s="454"/>
      <c r="BE796" s="454"/>
      <c r="BF796" s="454"/>
      <c r="BG796" s="455"/>
      <c r="BH796" s="455"/>
      <c r="BI796" s="455"/>
      <c r="BJ796" s="455"/>
      <c r="BK796" s="455"/>
      <c r="BL796" s="455"/>
      <c r="BM796" s="455"/>
      <c r="BN796" s="455"/>
      <c r="BO796" s="455"/>
    </row>
    <row r="797" spans="1:67" ht="19.5" customHeight="1">
      <c r="A797" s="450"/>
      <c r="B797" s="450"/>
      <c r="C797" s="450"/>
      <c r="D797" s="450"/>
      <c r="E797" s="450"/>
      <c r="F797" s="450"/>
      <c r="G797" s="451"/>
      <c r="H797" s="450"/>
      <c r="I797" s="450"/>
      <c r="J797" s="451"/>
      <c r="K797" s="450"/>
      <c r="L797" s="451"/>
      <c r="M797" s="450"/>
      <c r="N797" s="451"/>
      <c r="O797" s="450"/>
      <c r="P797" s="451"/>
      <c r="Q797" s="452"/>
      <c r="R797" s="452"/>
      <c r="S797" s="452"/>
      <c r="T797" s="452"/>
      <c r="U797" s="450"/>
      <c r="V797" s="450"/>
      <c r="W797" s="451"/>
      <c r="X797" s="452"/>
      <c r="Y797" s="450"/>
      <c r="Z797" s="451"/>
      <c r="AA797" s="451"/>
      <c r="AB797" s="450"/>
      <c r="AC797" s="450"/>
      <c r="AD797" s="450"/>
      <c r="AE797" s="450"/>
      <c r="AF797" s="451"/>
      <c r="AG797" s="451"/>
      <c r="AH797" s="452"/>
      <c r="AI797" s="452"/>
      <c r="AJ797" s="452"/>
      <c r="AK797" s="452"/>
      <c r="AL797" s="452"/>
      <c r="AM797" s="452"/>
      <c r="AN797" s="450"/>
      <c r="AO797" s="450"/>
      <c r="AP797" s="451"/>
      <c r="AQ797" s="451"/>
      <c r="AR797" s="450"/>
      <c r="AS797" s="453"/>
      <c r="AT797" s="453"/>
      <c r="AU797" s="454"/>
      <c r="AV797" s="455"/>
      <c r="AW797" s="456"/>
      <c r="AX797" s="456"/>
      <c r="AY797" s="455"/>
      <c r="AZ797" s="456"/>
      <c r="BA797" s="454"/>
      <c r="BB797" s="454"/>
      <c r="BC797" s="454"/>
      <c r="BD797" s="454"/>
      <c r="BE797" s="454"/>
      <c r="BF797" s="454"/>
      <c r="BG797" s="455"/>
      <c r="BH797" s="455"/>
      <c r="BI797" s="455"/>
      <c r="BJ797" s="455"/>
      <c r="BK797" s="455"/>
      <c r="BL797" s="455"/>
      <c r="BM797" s="455"/>
      <c r="BN797" s="455"/>
      <c r="BO797" s="455"/>
    </row>
    <row r="798" spans="1:67" ht="19.5" customHeight="1">
      <c r="A798" s="450"/>
      <c r="B798" s="450"/>
      <c r="C798" s="450"/>
      <c r="D798" s="450"/>
      <c r="E798" s="450"/>
      <c r="F798" s="450"/>
      <c r="G798" s="451"/>
      <c r="H798" s="450"/>
      <c r="I798" s="450"/>
      <c r="J798" s="451"/>
      <c r="K798" s="450"/>
      <c r="L798" s="451"/>
      <c r="M798" s="450"/>
      <c r="N798" s="451"/>
      <c r="O798" s="450"/>
      <c r="P798" s="451"/>
      <c r="Q798" s="452"/>
      <c r="R798" s="452"/>
      <c r="S798" s="452"/>
      <c r="T798" s="452"/>
      <c r="U798" s="450"/>
      <c r="V798" s="450"/>
      <c r="W798" s="451"/>
      <c r="X798" s="452"/>
      <c r="Y798" s="450"/>
      <c r="Z798" s="451"/>
      <c r="AA798" s="451"/>
      <c r="AB798" s="450"/>
      <c r="AC798" s="450"/>
      <c r="AD798" s="450"/>
      <c r="AE798" s="450"/>
      <c r="AF798" s="451"/>
      <c r="AG798" s="451"/>
      <c r="AH798" s="452"/>
      <c r="AI798" s="452"/>
      <c r="AJ798" s="452"/>
      <c r="AK798" s="452"/>
      <c r="AL798" s="452"/>
      <c r="AM798" s="452"/>
      <c r="AN798" s="450"/>
      <c r="AO798" s="450"/>
      <c r="AP798" s="451"/>
      <c r="AQ798" s="451"/>
      <c r="AR798" s="450"/>
      <c r="AS798" s="453"/>
      <c r="AT798" s="453"/>
      <c r="AU798" s="454"/>
      <c r="AV798" s="455"/>
      <c r="AW798" s="456"/>
      <c r="AX798" s="456"/>
      <c r="AY798" s="455"/>
      <c r="AZ798" s="456"/>
      <c r="BA798" s="454"/>
      <c r="BB798" s="454"/>
      <c r="BC798" s="454"/>
      <c r="BD798" s="454"/>
      <c r="BE798" s="454"/>
      <c r="BF798" s="454"/>
      <c r="BG798" s="455"/>
      <c r="BH798" s="455"/>
      <c r="BI798" s="455"/>
      <c r="BJ798" s="455"/>
      <c r="BK798" s="455"/>
      <c r="BL798" s="455"/>
      <c r="BM798" s="455"/>
      <c r="BN798" s="455"/>
      <c r="BO798" s="455"/>
    </row>
    <row r="799" spans="1:67" ht="19.5" customHeight="1">
      <c r="A799" s="450"/>
      <c r="B799" s="450"/>
      <c r="C799" s="450"/>
      <c r="D799" s="450"/>
      <c r="E799" s="450"/>
      <c r="F799" s="450"/>
      <c r="G799" s="451"/>
      <c r="H799" s="450"/>
      <c r="I799" s="450"/>
      <c r="J799" s="451"/>
      <c r="K799" s="450"/>
      <c r="L799" s="451"/>
      <c r="M799" s="450"/>
      <c r="N799" s="451"/>
      <c r="O799" s="450"/>
      <c r="P799" s="451"/>
      <c r="Q799" s="452"/>
      <c r="R799" s="452"/>
      <c r="S799" s="452"/>
      <c r="T799" s="452"/>
      <c r="U799" s="450"/>
      <c r="V799" s="450"/>
      <c r="W799" s="451"/>
      <c r="X799" s="452"/>
      <c r="Y799" s="450"/>
      <c r="Z799" s="451"/>
      <c r="AA799" s="451"/>
      <c r="AB799" s="450"/>
      <c r="AC799" s="450"/>
      <c r="AD799" s="450"/>
      <c r="AE799" s="450"/>
      <c r="AF799" s="451"/>
      <c r="AG799" s="451"/>
      <c r="AH799" s="452"/>
      <c r="AI799" s="452"/>
      <c r="AJ799" s="452"/>
      <c r="AK799" s="452"/>
      <c r="AL799" s="452"/>
      <c r="AM799" s="452"/>
      <c r="AN799" s="450"/>
      <c r="AO799" s="450"/>
      <c r="AP799" s="451"/>
      <c r="AQ799" s="451"/>
      <c r="AR799" s="450"/>
      <c r="AS799" s="453"/>
      <c r="AT799" s="453"/>
      <c r="AU799" s="454"/>
      <c r="AV799" s="455"/>
      <c r="AW799" s="456"/>
      <c r="AX799" s="456"/>
      <c r="AY799" s="455"/>
      <c r="AZ799" s="456"/>
      <c r="BA799" s="454"/>
      <c r="BB799" s="454"/>
      <c r="BC799" s="454"/>
      <c r="BD799" s="454"/>
      <c r="BE799" s="454"/>
      <c r="BF799" s="454"/>
      <c r="BG799" s="455"/>
      <c r="BH799" s="455"/>
      <c r="BI799" s="455"/>
      <c r="BJ799" s="455"/>
      <c r="BK799" s="455"/>
      <c r="BL799" s="455"/>
      <c r="BM799" s="455"/>
      <c r="BN799" s="455"/>
      <c r="BO799" s="455"/>
    </row>
    <row r="800" spans="1:67" ht="19.5" customHeight="1">
      <c r="A800" s="450"/>
      <c r="B800" s="450"/>
      <c r="C800" s="450"/>
      <c r="D800" s="450"/>
      <c r="E800" s="450"/>
      <c r="F800" s="450"/>
      <c r="G800" s="451"/>
      <c r="H800" s="450"/>
      <c r="I800" s="450"/>
      <c r="J800" s="451"/>
      <c r="K800" s="450"/>
      <c r="L800" s="451"/>
      <c r="M800" s="450"/>
      <c r="N800" s="451"/>
      <c r="O800" s="450"/>
      <c r="P800" s="451"/>
      <c r="Q800" s="452"/>
      <c r="R800" s="452"/>
      <c r="S800" s="452"/>
      <c r="T800" s="452"/>
      <c r="U800" s="450"/>
      <c r="V800" s="450"/>
      <c r="W800" s="451"/>
      <c r="X800" s="452"/>
      <c r="Y800" s="450"/>
      <c r="Z800" s="451"/>
      <c r="AA800" s="451"/>
      <c r="AB800" s="450"/>
      <c r="AC800" s="450"/>
      <c r="AD800" s="450"/>
      <c r="AE800" s="450"/>
      <c r="AF800" s="451"/>
      <c r="AG800" s="451"/>
      <c r="AH800" s="452"/>
      <c r="AI800" s="452"/>
      <c r="AJ800" s="452"/>
      <c r="AK800" s="452"/>
      <c r="AL800" s="452"/>
      <c r="AM800" s="452"/>
      <c r="AN800" s="450"/>
      <c r="AO800" s="450"/>
      <c r="AP800" s="451"/>
      <c r="AQ800" s="451"/>
      <c r="AR800" s="450"/>
      <c r="AS800" s="453"/>
      <c r="AT800" s="453"/>
      <c r="AU800" s="454"/>
      <c r="AV800" s="455"/>
      <c r="AW800" s="456"/>
      <c r="AX800" s="456"/>
      <c r="AY800" s="455"/>
      <c r="AZ800" s="456"/>
      <c r="BA800" s="454"/>
      <c r="BB800" s="454"/>
      <c r="BC800" s="454"/>
      <c r="BD800" s="454"/>
      <c r="BE800" s="454"/>
      <c r="BF800" s="454"/>
      <c r="BG800" s="455"/>
      <c r="BH800" s="455"/>
      <c r="BI800" s="455"/>
      <c r="BJ800" s="455"/>
      <c r="BK800" s="455"/>
      <c r="BL800" s="455"/>
      <c r="BM800" s="455"/>
      <c r="BN800" s="455"/>
      <c r="BO800" s="455"/>
    </row>
    <row r="801" spans="1:67" ht="19.5" customHeight="1">
      <c r="A801" s="450"/>
      <c r="B801" s="450"/>
      <c r="C801" s="450"/>
      <c r="D801" s="450"/>
      <c r="E801" s="450"/>
      <c r="F801" s="450"/>
      <c r="G801" s="451"/>
      <c r="H801" s="450"/>
      <c r="I801" s="450"/>
      <c r="J801" s="451"/>
      <c r="K801" s="450"/>
      <c r="L801" s="451"/>
      <c r="M801" s="450"/>
      <c r="N801" s="451"/>
      <c r="O801" s="450"/>
      <c r="P801" s="451"/>
      <c r="Q801" s="452"/>
      <c r="R801" s="452"/>
      <c r="S801" s="452"/>
      <c r="T801" s="452"/>
      <c r="U801" s="450"/>
      <c r="V801" s="450"/>
      <c r="W801" s="451"/>
      <c r="X801" s="452"/>
      <c r="Y801" s="450"/>
      <c r="Z801" s="451"/>
      <c r="AA801" s="451"/>
      <c r="AB801" s="450"/>
      <c r="AC801" s="450"/>
      <c r="AD801" s="450"/>
      <c r="AE801" s="450"/>
      <c r="AF801" s="451"/>
      <c r="AG801" s="451"/>
      <c r="AH801" s="452"/>
      <c r="AI801" s="452"/>
      <c r="AJ801" s="452"/>
      <c r="AK801" s="452"/>
      <c r="AL801" s="452"/>
      <c r="AM801" s="452"/>
      <c r="AN801" s="450"/>
      <c r="AO801" s="450"/>
      <c r="AP801" s="451"/>
      <c r="AQ801" s="451"/>
      <c r="AR801" s="450"/>
      <c r="AS801" s="453"/>
      <c r="AT801" s="453"/>
      <c r="AU801" s="454"/>
      <c r="AV801" s="455"/>
      <c r="AW801" s="456"/>
      <c r="AX801" s="456"/>
      <c r="AY801" s="455"/>
      <c r="AZ801" s="456"/>
      <c r="BA801" s="454"/>
      <c r="BB801" s="454"/>
      <c r="BC801" s="454"/>
      <c r="BD801" s="454"/>
      <c r="BE801" s="454"/>
      <c r="BF801" s="454"/>
      <c r="BG801" s="455"/>
      <c r="BH801" s="455"/>
      <c r="BI801" s="455"/>
      <c r="BJ801" s="455"/>
      <c r="BK801" s="455"/>
      <c r="BL801" s="455"/>
      <c r="BM801" s="455"/>
      <c r="BN801" s="455"/>
      <c r="BO801" s="455"/>
    </row>
    <row r="802" spans="1:67" ht="19.5" customHeight="1">
      <c r="A802" s="450"/>
      <c r="B802" s="450"/>
      <c r="C802" s="450"/>
      <c r="D802" s="450"/>
      <c r="E802" s="450"/>
      <c r="F802" s="450"/>
      <c r="G802" s="451"/>
      <c r="H802" s="450"/>
      <c r="I802" s="450"/>
      <c r="J802" s="451"/>
      <c r="K802" s="450"/>
      <c r="L802" s="451"/>
      <c r="M802" s="450"/>
      <c r="N802" s="451"/>
      <c r="O802" s="450"/>
      <c r="P802" s="451"/>
      <c r="Q802" s="452"/>
      <c r="R802" s="452"/>
      <c r="S802" s="452"/>
      <c r="T802" s="452"/>
      <c r="U802" s="450"/>
      <c r="V802" s="450"/>
      <c r="W802" s="451"/>
      <c r="X802" s="452"/>
      <c r="Y802" s="450"/>
      <c r="Z802" s="451"/>
      <c r="AA802" s="451"/>
      <c r="AB802" s="450"/>
      <c r="AC802" s="450"/>
      <c r="AD802" s="450"/>
      <c r="AE802" s="450"/>
      <c r="AF802" s="451"/>
      <c r="AG802" s="451"/>
      <c r="AH802" s="452"/>
      <c r="AI802" s="452"/>
      <c r="AJ802" s="452"/>
      <c r="AK802" s="452"/>
      <c r="AL802" s="452"/>
      <c r="AM802" s="452"/>
      <c r="AN802" s="450"/>
      <c r="AO802" s="450"/>
      <c r="AP802" s="451"/>
      <c r="AQ802" s="451"/>
      <c r="AR802" s="450"/>
      <c r="AS802" s="453"/>
      <c r="AT802" s="453"/>
      <c r="AU802" s="454"/>
      <c r="AV802" s="455"/>
      <c r="AW802" s="456"/>
      <c r="AX802" s="456"/>
      <c r="AY802" s="455"/>
      <c r="AZ802" s="456"/>
      <c r="BA802" s="454"/>
      <c r="BB802" s="454"/>
      <c r="BC802" s="454"/>
      <c r="BD802" s="454"/>
      <c r="BE802" s="454"/>
      <c r="BF802" s="454"/>
      <c r="BG802" s="455"/>
      <c r="BH802" s="455"/>
      <c r="BI802" s="455"/>
      <c r="BJ802" s="455"/>
      <c r="BK802" s="455"/>
      <c r="BL802" s="455"/>
      <c r="BM802" s="455"/>
      <c r="BN802" s="455"/>
      <c r="BO802" s="455"/>
    </row>
    <row r="803" spans="1:67" ht="19.5" customHeight="1">
      <c r="A803" s="450"/>
      <c r="B803" s="450"/>
      <c r="C803" s="450"/>
      <c r="D803" s="450"/>
      <c r="E803" s="450"/>
      <c r="F803" s="450"/>
      <c r="G803" s="451"/>
      <c r="H803" s="450"/>
      <c r="I803" s="450"/>
      <c r="J803" s="451"/>
      <c r="K803" s="450"/>
      <c r="L803" s="451"/>
      <c r="M803" s="450"/>
      <c r="N803" s="451"/>
      <c r="O803" s="450"/>
      <c r="P803" s="451"/>
      <c r="Q803" s="452"/>
      <c r="R803" s="452"/>
      <c r="S803" s="452"/>
      <c r="T803" s="452"/>
      <c r="U803" s="450"/>
      <c r="V803" s="450"/>
      <c r="W803" s="451"/>
      <c r="X803" s="452"/>
      <c r="Y803" s="450"/>
      <c r="Z803" s="451"/>
      <c r="AA803" s="451"/>
      <c r="AB803" s="450"/>
      <c r="AC803" s="450"/>
      <c r="AD803" s="450"/>
      <c r="AE803" s="450"/>
      <c r="AF803" s="451"/>
      <c r="AG803" s="451"/>
      <c r="AH803" s="452"/>
      <c r="AI803" s="452"/>
      <c r="AJ803" s="452"/>
      <c r="AK803" s="452"/>
      <c r="AL803" s="452"/>
      <c r="AM803" s="452"/>
      <c r="AN803" s="450"/>
      <c r="AO803" s="450"/>
      <c r="AP803" s="451"/>
      <c r="AQ803" s="451"/>
      <c r="AR803" s="450"/>
      <c r="AS803" s="453"/>
      <c r="AT803" s="453"/>
      <c r="AU803" s="454"/>
      <c r="AV803" s="455"/>
      <c r="AW803" s="456"/>
      <c r="AX803" s="456"/>
      <c r="AY803" s="455"/>
      <c r="AZ803" s="456"/>
      <c r="BA803" s="454"/>
      <c r="BB803" s="454"/>
      <c r="BC803" s="454"/>
      <c r="BD803" s="454"/>
      <c r="BE803" s="454"/>
      <c r="BF803" s="454"/>
      <c r="BG803" s="455"/>
      <c r="BH803" s="455"/>
      <c r="BI803" s="455"/>
      <c r="BJ803" s="455"/>
      <c r="BK803" s="455"/>
      <c r="BL803" s="455"/>
      <c r="BM803" s="455"/>
      <c r="BN803" s="455"/>
      <c r="BO803" s="455"/>
    </row>
    <row r="804" spans="1:67" ht="19.5" customHeight="1">
      <c r="A804" s="450"/>
      <c r="B804" s="450"/>
      <c r="C804" s="450"/>
      <c r="D804" s="450"/>
      <c r="E804" s="450"/>
      <c r="F804" s="450"/>
      <c r="G804" s="451"/>
      <c r="H804" s="450"/>
      <c r="I804" s="450"/>
      <c r="J804" s="451"/>
      <c r="K804" s="450"/>
      <c r="L804" s="451"/>
      <c r="M804" s="450"/>
      <c r="N804" s="451"/>
      <c r="O804" s="450"/>
      <c r="P804" s="451"/>
      <c r="Q804" s="452"/>
      <c r="R804" s="452"/>
      <c r="S804" s="452"/>
      <c r="T804" s="452"/>
      <c r="U804" s="450"/>
      <c r="V804" s="450"/>
      <c r="W804" s="451"/>
      <c r="X804" s="452"/>
      <c r="Y804" s="450"/>
      <c r="Z804" s="451"/>
      <c r="AA804" s="451"/>
      <c r="AB804" s="450"/>
      <c r="AC804" s="450"/>
      <c r="AD804" s="450"/>
      <c r="AE804" s="450"/>
      <c r="AF804" s="451"/>
      <c r="AG804" s="451"/>
      <c r="AH804" s="452"/>
      <c r="AI804" s="452"/>
      <c r="AJ804" s="452"/>
      <c r="AK804" s="452"/>
      <c r="AL804" s="452"/>
      <c r="AM804" s="452"/>
      <c r="AN804" s="450"/>
      <c r="AO804" s="450"/>
      <c r="AP804" s="451"/>
      <c r="AQ804" s="451"/>
      <c r="AR804" s="450"/>
      <c r="AS804" s="453"/>
      <c r="AT804" s="453"/>
      <c r="AU804" s="454"/>
      <c r="AV804" s="455"/>
      <c r="AW804" s="456"/>
      <c r="AX804" s="456"/>
      <c r="AY804" s="455"/>
      <c r="AZ804" s="456"/>
      <c r="BA804" s="454"/>
      <c r="BB804" s="454"/>
      <c r="BC804" s="454"/>
      <c r="BD804" s="454"/>
      <c r="BE804" s="454"/>
      <c r="BF804" s="454"/>
      <c r="BG804" s="455"/>
      <c r="BH804" s="455"/>
      <c r="BI804" s="455"/>
      <c r="BJ804" s="455"/>
      <c r="BK804" s="455"/>
      <c r="BL804" s="455"/>
      <c r="BM804" s="455"/>
      <c r="BN804" s="455"/>
      <c r="BO804" s="455"/>
    </row>
    <row r="805" spans="1:67" ht="19.5" customHeight="1">
      <c r="A805" s="450"/>
      <c r="B805" s="450"/>
      <c r="C805" s="450"/>
      <c r="D805" s="450"/>
      <c r="E805" s="450"/>
      <c r="F805" s="450"/>
      <c r="G805" s="451"/>
      <c r="H805" s="450"/>
      <c r="I805" s="450"/>
      <c r="J805" s="451"/>
      <c r="K805" s="450"/>
      <c r="L805" s="451"/>
      <c r="M805" s="450"/>
      <c r="N805" s="451"/>
      <c r="O805" s="450"/>
      <c r="P805" s="451"/>
      <c r="Q805" s="452"/>
      <c r="R805" s="452"/>
      <c r="S805" s="452"/>
      <c r="T805" s="452"/>
      <c r="U805" s="450"/>
      <c r="V805" s="450"/>
      <c r="W805" s="451"/>
      <c r="X805" s="452"/>
      <c r="Y805" s="450"/>
      <c r="Z805" s="451"/>
      <c r="AA805" s="451"/>
      <c r="AB805" s="450"/>
      <c r="AC805" s="450"/>
      <c r="AD805" s="450"/>
      <c r="AE805" s="450"/>
      <c r="AF805" s="451"/>
      <c r="AG805" s="451"/>
      <c r="AH805" s="452"/>
      <c r="AI805" s="452"/>
      <c r="AJ805" s="452"/>
      <c r="AK805" s="452"/>
      <c r="AL805" s="452"/>
      <c r="AM805" s="452"/>
      <c r="AN805" s="450"/>
      <c r="AO805" s="450"/>
      <c r="AP805" s="451"/>
      <c r="AQ805" s="451"/>
      <c r="AR805" s="450"/>
      <c r="AS805" s="453"/>
      <c r="AT805" s="453"/>
      <c r="AU805" s="454"/>
      <c r="AV805" s="455"/>
      <c r="AW805" s="456"/>
      <c r="AX805" s="456"/>
      <c r="AY805" s="455"/>
      <c r="AZ805" s="456"/>
      <c r="BA805" s="454"/>
      <c r="BB805" s="454"/>
      <c r="BC805" s="454"/>
      <c r="BD805" s="454"/>
      <c r="BE805" s="454"/>
      <c r="BF805" s="454"/>
      <c r="BG805" s="455"/>
      <c r="BH805" s="455"/>
      <c r="BI805" s="455"/>
      <c r="BJ805" s="455"/>
      <c r="BK805" s="455"/>
      <c r="BL805" s="455"/>
      <c r="BM805" s="455"/>
      <c r="BN805" s="455"/>
      <c r="BO805" s="455"/>
    </row>
    <row r="806" spans="1:67" ht="19.5" customHeight="1">
      <c r="A806" s="450"/>
      <c r="B806" s="450"/>
      <c r="C806" s="450"/>
      <c r="D806" s="450"/>
      <c r="E806" s="450"/>
      <c r="F806" s="450"/>
      <c r="G806" s="451"/>
      <c r="H806" s="450"/>
      <c r="I806" s="450"/>
      <c r="J806" s="451"/>
      <c r="K806" s="450"/>
      <c r="L806" s="451"/>
      <c r="M806" s="450"/>
      <c r="N806" s="451"/>
      <c r="O806" s="450"/>
      <c r="P806" s="451"/>
      <c r="Q806" s="452"/>
      <c r="R806" s="452"/>
      <c r="S806" s="452"/>
      <c r="T806" s="452"/>
      <c r="U806" s="450"/>
      <c r="V806" s="450"/>
      <c r="W806" s="451"/>
      <c r="X806" s="452"/>
      <c r="Y806" s="450"/>
      <c r="Z806" s="451"/>
      <c r="AA806" s="451"/>
      <c r="AB806" s="450"/>
      <c r="AC806" s="450"/>
      <c r="AD806" s="450"/>
      <c r="AE806" s="450"/>
      <c r="AF806" s="451"/>
      <c r="AG806" s="451"/>
      <c r="AH806" s="452"/>
      <c r="AI806" s="452"/>
      <c r="AJ806" s="452"/>
      <c r="AK806" s="452"/>
      <c r="AL806" s="452"/>
      <c r="AM806" s="452"/>
      <c r="AN806" s="450"/>
      <c r="AO806" s="450"/>
      <c r="AP806" s="451"/>
      <c r="AQ806" s="451"/>
      <c r="AR806" s="450"/>
      <c r="AS806" s="453"/>
      <c r="AT806" s="453"/>
      <c r="AU806" s="454"/>
      <c r="AV806" s="455"/>
      <c r="AW806" s="456"/>
      <c r="AX806" s="456"/>
      <c r="AY806" s="455"/>
      <c r="AZ806" s="456"/>
      <c r="BA806" s="454"/>
      <c r="BB806" s="454"/>
      <c r="BC806" s="454"/>
      <c r="BD806" s="454"/>
      <c r="BE806" s="454"/>
      <c r="BF806" s="454"/>
      <c r="BG806" s="455"/>
      <c r="BH806" s="455"/>
      <c r="BI806" s="455"/>
      <c r="BJ806" s="455"/>
      <c r="BK806" s="455"/>
      <c r="BL806" s="455"/>
      <c r="BM806" s="455"/>
      <c r="BN806" s="455"/>
      <c r="BO806" s="455"/>
    </row>
    <row r="807" spans="1:67" ht="19.5" customHeight="1">
      <c r="A807" s="450"/>
      <c r="B807" s="450"/>
      <c r="C807" s="450"/>
      <c r="D807" s="450"/>
      <c r="E807" s="450"/>
      <c r="F807" s="450"/>
      <c r="G807" s="451"/>
      <c r="H807" s="450"/>
      <c r="I807" s="450"/>
      <c r="J807" s="451"/>
      <c r="K807" s="450"/>
      <c r="L807" s="451"/>
      <c r="M807" s="450"/>
      <c r="N807" s="451"/>
      <c r="O807" s="450"/>
      <c r="P807" s="451"/>
      <c r="Q807" s="452"/>
      <c r="R807" s="452"/>
      <c r="S807" s="452"/>
      <c r="T807" s="452"/>
      <c r="U807" s="450"/>
      <c r="V807" s="450"/>
      <c r="W807" s="451"/>
      <c r="X807" s="452"/>
      <c r="Y807" s="450"/>
      <c r="Z807" s="451"/>
      <c r="AA807" s="451"/>
      <c r="AB807" s="450"/>
      <c r="AC807" s="450"/>
      <c r="AD807" s="450"/>
      <c r="AE807" s="450"/>
      <c r="AF807" s="451"/>
      <c r="AG807" s="451"/>
      <c r="AH807" s="452"/>
      <c r="AI807" s="452"/>
      <c r="AJ807" s="452"/>
      <c r="AK807" s="452"/>
      <c r="AL807" s="452"/>
      <c r="AM807" s="452"/>
      <c r="AN807" s="450"/>
      <c r="AO807" s="450"/>
      <c r="AP807" s="451"/>
      <c r="AQ807" s="451"/>
      <c r="AR807" s="450"/>
      <c r="AS807" s="453"/>
      <c r="AT807" s="453"/>
      <c r="AU807" s="454"/>
      <c r="AV807" s="455"/>
      <c r="AW807" s="456"/>
      <c r="AX807" s="456"/>
      <c r="AY807" s="455"/>
      <c r="AZ807" s="456"/>
      <c r="BA807" s="454"/>
      <c r="BB807" s="454"/>
      <c r="BC807" s="454"/>
      <c r="BD807" s="454"/>
      <c r="BE807" s="454"/>
      <c r="BF807" s="454"/>
      <c r="BG807" s="455"/>
      <c r="BH807" s="455"/>
      <c r="BI807" s="455"/>
      <c r="BJ807" s="455"/>
      <c r="BK807" s="455"/>
      <c r="BL807" s="455"/>
      <c r="BM807" s="455"/>
      <c r="BN807" s="455"/>
      <c r="BO807" s="455"/>
    </row>
    <row r="808" spans="1:67" ht="19.5" customHeight="1">
      <c r="A808" s="450"/>
      <c r="B808" s="450"/>
      <c r="C808" s="450"/>
      <c r="D808" s="450"/>
      <c r="E808" s="450"/>
      <c r="F808" s="450"/>
      <c r="G808" s="451"/>
      <c r="H808" s="450"/>
      <c r="I808" s="450"/>
      <c r="J808" s="451"/>
      <c r="K808" s="450"/>
      <c r="L808" s="451"/>
      <c r="M808" s="450"/>
      <c r="N808" s="451"/>
      <c r="O808" s="450"/>
      <c r="P808" s="451"/>
      <c r="Q808" s="452"/>
      <c r="R808" s="452"/>
      <c r="S808" s="452"/>
      <c r="T808" s="452"/>
      <c r="U808" s="450"/>
      <c r="V808" s="450"/>
      <c r="W808" s="451"/>
      <c r="X808" s="452"/>
      <c r="Y808" s="450"/>
      <c r="Z808" s="451"/>
      <c r="AA808" s="451"/>
      <c r="AB808" s="450"/>
      <c r="AC808" s="450"/>
      <c r="AD808" s="450"/>
      <c r="AE808" s="450"/>
      <c r="AF808" s="451"/>
      <c r="AG808" s="451"/>
      <c r="AH808" s="452"/>
      <c r="AI808" s="452"/>
      <c r="AJ808" s="452"/>
      <c r="AK808" s="452"/>
      <c r="AL808" s="452"/>
      <c r="AM808" s="452"/>
      <c r="AN808" s="450"/>
      <c r="AO808" s="450"/>
      <c r="AP808" s="451"/>
      <c r="AQ808" s="451"/>
      <c r="AR808" s="450"/>
      <c r="AS808" s="453"/>
      <c r="AT808" s="453"/>
      <c r="AU808" s="454"/>
      <c r="AV808" s="455"/>
      <c r="AW808" s="456"/>
      <c r="AX808" s="456"/>
      <c r="AY808" s="455"/>
      <c r="AZ808" s="456"/>
      <c r="BA808" s="454"/>
      <c r="BB808" s="454"/>
      <c r="BC808" s="454"/>
      <c r="BD808" s="454"/>
      <c r="BE808" s="454"/>
      <c r="BF808" s="454"/>
      <c r="BG808" s="455"/>
      <c r="BH808" s="455"/>
      <c r="BI808" s="455"/>
      <c r="BJ808" s="455"/>
      <c r="BK808" s="455"/>
      <c r="BL808" s="455"/>
      <c r="BM808" s="455"/>
      <c r="BN808" s="455"/>
      <c r="BO808" s="455"/>
    </row>
    <row r="809" spans="1:67" ht="19.5" customHeight="1">
      <c r="A809" s="450"/>
      <c r="B809" s="450"/>
      <c r="C809" s="450"/>
      <c r="D809" s="450"/>
      <c r="E809" s="450"/>
      <c r="F809" s="450"/>
      <c r="G809" s="451"/>
      <c r="H809" s="450"/>
      <c r="I809" s="450"/>
      <c r="J809" s="451"/>
      <c r="K809" s="450"/>
      <c r="L809" s="451"/>
      <c r="M809" s="450"/>
      <c r="N809" s="451"/>
      <c r="O809" s="450"/>
      <c r="P809" s="451"/>
      <c r="Q809" s="452"/>
      <c r="R809" s="452"/>
      <c r="S809" s="452"/>
      <c r="T809" s="452"/>
      <c r="U809" s="450"/>
      <c r="V809" s="450"/>
      <c r="W809" s="451"/>
      <c r="X809" s="452"/>
      <c r="Y809" s="450"/>
      <c r="Z809" s="451"/>
      <c r="AA809" s="451"/>
      <c r="AB809" s="450"/>
      <c r="AC809" s="450"/>
      <c r="AD809" s="450"/>
      <c r="AE809" s="450"/>
      <c r="AF809" s="451"/>
      <c r="AG809" s="451"/>
      <c r="AH809" s="452"/>
      <c r="AI809" s="452"/>
      <c r="AJ809" s="452"/>
      <c r="AK809" s="452"/>
      <c r="AL809" s="452"/>
      <c r="AM809" s="452"/>
      <c r="AN809" s="450"/>
      <c r="AO809" s="450"/>
      <c r="AP809" s="451"/>
      <c r="AQ809" s="451"/>
      <c r="AR809" s="450"/>
      <c r="AS809" s="453"/>
      <c r="AT809" s="453"/>
      <c r="AU809" s="454"/>
      <c r="AV809" s="455"/>
      <c r="AW809" s="456"/>
      <c r="AX809" s="456"/>
      <c r="AY809" s="455"/>
      <c r="AZ809" s="456"/>
      <c r="BA809" s="454"/>
      <c r="BB809" s="454"/>
      <c r="BC809" s="454"/>
      <c r="BD809" s="454"/>
      <c r="BE809" s="454"/>
      <c r="BF809" s="454"/>
      <c r="BG809" s="455"/>
      <c r="BH809" s="455"/>
      <c r="BI809" s="455"/>
      <c r="BJ809" s="455"/>
      <c r="BK809" s="455"/>
      <c r="BL809" s="455"/>
      <c r="BM809" s="455"/>
      <c r="BN809" s="455"/>
      <c r="BO809" s="455"/>
    </row>
    <row r="810" spans="1:67" ht="19.5" customHeight="1">
      <c r="A810" s="450"/>
      <c r="B810" s="450"/>
      <c r="C810" s="450"/>
      <c r="D810" s="450"/>
      <c r="E810" s="450"/>
      <c r="F810" s="450"/>
      <c r="G810" s="451"/>
      <c r="H810" s="450"/>
      <c r="I810" s="450"/>
      <c r="J810" s="451"/>
      <c r="K810" s="450"/>
      <c r="L810" s="451"/>
      <c r="M810" s="450"/>
      <c r="N810" s="451"/>
      <c r="O810" s="450"/>
      <c r="P810" s="451"/>
      <c r="Q810" s="452"/>
      <c r="R810" s="452"/>
      <c r="S810" s="452"/>
      <c r="T810" s="452"/>
      <c r="U810" s="450"/>
      <c r="V810" s="450"/>
      <c r="W810" s="451"/>
      <c r="X810" s="452"/>
      <c r="Y810" s="450"/>
      <c r="Z810" s="451"/>
      <c r="AA810" s="451"/>
      <c r="AB810" s="450"/>
      <c r="AC810" s="450"/>
      <c r="AD810" s="450"/>
      <c r="AE810" s="450"/>
      <c r="AF810" s="451"/>
      <c r="AG810" s="451"/>
      <c r="AH810" s="452"/>
      <c r="AI810" s="452"/>
      <c r="AJ810" s="452"/>
      <c r="AK810" s="452"/>
      <c r="AL810" s="452"/>
      <c r="AM810" s="452"/>
      <c r="AN810" s="450"/>
      <c r="AO810" s="450"/>
      <c r="AP810" s="451"/>
      <c r="AQ810" s="451"/>
      <c r="AR810" s="450"/>
      <c r="AS810" s="453"/>
      <c r="AT810" s="453"/>
      <c r="AU810" s="454"/>
      <c r="AV810" s="455"/>
      <c r="AW810" s="456"/>
      <c r="AX810" s="456"/>
      <c r="AY810" s="455"/>
      <c r="AZ810" s="456"/>
      <c r="BA810" s="454"/>
      <c r="BB810" s="454"/>
      <c r="BC810" s="454"/>
      <c r="BD810" s="454"/>
      <c r="BE810" s="454"/>
      <c r="BF810" s="454"/>
      <c r="BG810" s="455"/>
      <c r="BH810" s="455"/>
      <c r="BI810" s="455"/>
      <c r="BJ810" s="455"/>
      <c r="BK810" s="455"/>
      <c r="BL810" s="455"/>
      <c r="BM810" s="455"/>
      <c r="BN810" s="455"/>
      <c r="BO810" s="455"/>
    </row>
    <row r="811" spans="1:67" ht="19.5" customHeight="1">
      <c r="A811" s="450"/>
      <c r="B811" s="450"/>
      <c r="C811" s="450"/>
      <c r="D811" s="450"/>
      <c r="E811" s="450"/>
      <c r="F811" s="450"/>
      <c r="G811" s="451"/>
      <c r="H811" s="450"/>
      <c r="I811" s="450"/>
      <c r="J811" s="451"/>
      <c r="K811" s="450"/>
      <c r="L811" s="451"/>
      <c r="M811" s="450"/>
      <c r="N811" s="451"/>
      <c r="O811" s="450"/>
      <c r="P811" s="451"/>
      <c r="Q811" s="452"/>
      <c r="R811" s="452"/>
      <c r="S811" s="452"/>
      <c r="T811" s="452"/>
      <c r="U811" s="450"/>
      <c r="V811" s="450"/>
      <c r="W811" s="451"/>
      <c r="X811" s="452"/>
      <c r="Y811" s="450"/>
      <c r="Z811" s="451"/>
      <c r="AA811" s="451"/>
      <c r="AB811" s="450"/>
      <c r="AC811" s="450"/>
      <c r="AD811" s="450"/>
      <c r="AE811" s="450"/>
      <c r="AF811" s="451"/>
      <c r="AG811" s="451"/>
      <c r="AH811" s="452"/>
      <c r="AI811" s="452"/>
      <c r="AJ811" s="452"/>
      <c r="AK811" s="452"/>
      <c r="AL811" s="452"/>
      <c r="AM811" s="452"/>
      <c r="AN811" s="450"/>
      <c r="AO811" s="450"/>
      <c r="AP811" s="451"/>
      <c r="AQ811" s="451"/>
      <c r="AR811" s="450"/>
      <c r="AS811" s="453"/>
      <c r="AT811" s="453"/>
      <c r="AU811" s="454"/>
      <c r="AV811" s="455"/>
      <c r="AW811" s="456"/>
      <c r="AX811" s="456"/>
      <c r="AY811" s="455"/>
      <c r="AZ811" s="456"/>
      <c r="BA811" s="454"/>
      <c r="BB811" s="454"/>
      <c r="BC811" s="454"/>
      <c r="BD811" s="454"/>
      <c r="BE811" s="454"/>
      <c r="BF811" s="454"/>
      <c r="BG811" s="455"/>
      <c r="BH811" s="455"/>
      <c r="BI811" s="455"/>
      <c r="BJ811" s="455"/>
      <c r="BK811" s="455"/>
      <c r="BL811" s="455"/>
      <c r="BM811" s="455"/>
      <c r="BN811" s="455"/>
      <c r="BO811" s="455"/>
    </row>
    <row r="812" spans="1:67" ht="19.5" customHeight="1">
      <c r="A812" s="450"/>
      <c r="B812" s="450"/>
      <c r="C812" s="450"/>
      <c r="D812" s="450"/>
      <c r="E812" s="450"/>
      <c r="F812" s="450"/>
      <c r="G812" s="451"/>
      <c r="H812" s="450"/>
      <c r="I812" s="450"/>
      <c r="J812" s="451"/>
      <c r="K812" s="450"/>
      <c r="L812" s="451"/>
      <c r="M812" s="450"/>
      <c r="N812" s="451"/>
      <c r="O812" s="450"/>
      <c r="P812" s="451"/>
      <c r="Q812" s="452"/>
      <c r="R812" s="452"/>
      <c r="S812" s="452"/>
      <c r="T812" s="452"/>
      <c r="U812" s="450"/>
      <c r="V812" s="450"/>
      <c r="W812" s="451"/>
      <c r="X812" s="452"/>
      <c r="Y812" s="450"/>
      <c r="Z812" s="451"/>
      <c r="AA812" s="451"/>
      <c r="AB812" s="450"/>
      <c r="AC812" s="450"/>
      <c r="AD812" s="450"/>
      <c r="AE812" s="450"/>
      <c r="AF812" s="451"/>
      <c r="AG812" s="451"/>
      <c r="AH812" s="452"/>
      <c r="AI812" s="452"/>
      <c r="AJ812" s="452"/>
      <c r="AK812" s="452"/>
      <c r="AL812" s="452"/>
      <c r="AM812" s="452"/>
      <c r="AN812" s="450"/>
      <c r="AO812" s="450"/>
      <c r="AP812" s="451"/>
      <c r="AQ812" s="451"/>
      <c r="AR812" s="450"/>
      <c r="AS812" s="453"/>
      <c r="AT812" s="453"/>
      <c r="AU812" s="454"/>
      <c r="AV812" s="455"/>
      <c r="AW812" s="456"/>
      <c r="AX812" s="456"/>
      <c r="AY812" s="455"/>
      <c r="AZ812" s="456"/>
      <c r="BA812" s="454"/>
      <c r="BB812" s="454"/>
      <c r="BC812" s="454"/>
      <c r="BD812" s="454"/>
      <c r="BE812" s="454"/>
      <c r="BF812" s="454"/>
      <c r="BG812" s="455"/>
      <c r="BH812" s="455"/>
      <c r="BI812" s="455"/>
      <c r="BJ812" s="455"/>
      <c r="BK812" s="455"/>
      <c r="BL812" s="455"/>
      <c r="BM812" s="455"/>
      <c r="BN812" s="455"/>
      <c r="BO812" s="455"/>
    </row>
    <row r="813" spans="1:67" ht="19.5" customHeight="1">
      <c r="A813" s="450"/>
      <c r="B813" s="450"/>
      <c r="C813" s="450"/>
      <c r="D813" s="450"/>
      <c r="E813" s="450"/>
      <c r="F813" s="450"/>
      <c r="G813" s="451"/>
      <c r="H813" s="450"/>
      <c r="I813" s="450"/>
      <c r="J813" s="451"/>
      <c r="K813" s="450"/>
      <c r="L813" s="451"/>
      <c r="M813" s="450"/>
      <c r="N813" s="451"/>
      <c r="O813" s="450"/>
      <c r="P813" s="451"/>
      <c r="Q813" s="452"/>
      <c r="R813" s="452"/>
      <c r="S813" s="452"/>
      <c r="T813" s="452"/>
      <c r="U813" s="450"/>
      <c r="V813" s="450"/>
      <c r="W813" s="451"/>
      <c r="X813" s="452"/>
      <c r="Y813" s="450"/>
      <c r="Z813" s="451"/>
      <c r="AA813" s="451"/>
      <c r="AB813" s="450"/>
      <c r="AC813" s="450"/>
      <c r="AD813" s="450"/>
      <c r="AE813" s="450"/>
      <c r="AF813" s="451"/>
      <c r="AG813" s="451"/>
      <c r="AH813" s="452"/>
      <c r="AI813" s="452"/>
      <c r="AJ813" s="452"/>
      <c r="AK813" s="452"/>
      <c r="AL813" s="452"/>
      <c r="AM813" s="452"/>
      <c r="AN813" s="450"/>
      <c r="AO813" s="450"/>
      <c r="AP813" s="451"/>
      <c r="AQ813" s="451"/>
      <c r="AR813" s="450"/>
      <c r="AS813" s="453"/>
      <c r="AT813" s="453"/>
      <c r="AU813" s="454"/>
      <c r="AV813" s="455"/>
      <c r="AW813" s="456"/>
      <c r="AX813" s="456"/>
      <c r="AY813" s="455"/>
      <c r="AZ813" s="456"/>
      <c r="BA813" s="454"/>
      <c r="BB813" s="454"/>
      <c r="BC813" s="454"/>
      <c r="BD813" s="454"/>
      <c r="BE813" s="454"/>
      <c r="BF813" s="454"/>
      <c r="BG813" s="455"/>
      <c r="BH813" s="455"/>
      <c r="BI813" s="455"/>
      <c r="BJ813" s="455"/>
      <c r="BK813" s="455"/>
      <c r="BL813" s="455"/>
      <c r="BM813" s="455"/>
      <c r="BN813" s="455"/>
      <c r="BO813" s="455"/>
    </row>
    <row r="814" spans="1:67" ht="19.5" customHeight="1">
      <c r="A814" s="450"/>
      <c r="B814" s="450"/>
      <c r="C814" s="450"/>
      <c r="D814" s="450"/>
      <c r="E814" s="450"/>
      <c r="F814" s="450"/>
      <c r="G814" s="451"/>
      <c r="H814" s="450"/>
      <c r="I814" s="450"/>
      <c r="J814" s="451"/>
      <c r="K814" s="450"/>
      <c r="L814" s="451"/>
      <c r="M814" s="450"/>
      <c r="N814" s="451"/>
      <c r="O814" s="450"/>
      <c r="P814" s="451"/>
      <c r="Q814" s="452"/>
      <c r="R814" s="452"/>
      <c r="S814" s="452"/>
      <c r="T814" s="452"/>
      <c r="U814" s="450"/>
      <c r="V814" s="450"/>
      <c r="W814" s="451"/>
      <c r="X814" s="452"/>
      <c r="Y814" s="450"/>
      <c r="Z814" s="451"/>
      <c r="AA814" s="451"/>
      <c r="AB814" s="450"/>
      <c r="AC814" s="450"/>
      <c r="AD814" s="450"/>
      <c r="AE814" s="450"/>
      <c r="AF814" s="451"/>
      <c r="AG814" s="451"/>
      <c r="AH814" s="452"/>
      <c r="AI814" s="452"/>
      <c r="AJ814" s="452"/>
      <c r="AK814" s="452"/>
      <c r="AL814" s="452"/>
      <c r="AM814" s="452"/>
      <c r="AN814" s="450"/>
      <c r="AO814" s="450"/>
      <c r="AP814" s="451"/>
      <c r="AQ814" s="451"/>
      <c r="AR814" s="450"/>
      <c r="AS814" s="453"/>
      <c r="AT814" s="453"/>
      <c r="AU814" s="454"/>
      <c r="AV814" s="455"/>
      <c r="AW814" s="456"/>
      <c r="AX814" s="456"/>
      <c r="AY814" s="455"/>
      <c r="AZ814" s="456"/>
      <c r="BA814" s="454"/>
      <c r="BB814" s="454"/>
      <c r="BC814" s="454"/>
      <c r="BD814" s="454"/>
      <c r="BE814" s="454"/>
      <c r="BF814" s="454"/>
      <c r="BG814" s="455"/>
      <c r="BH814" s="455"/>
      <c r="BI814" s="455"/>
      <c r="BJ814" s="455"/>
      <c r="BK814" s="455"/>
      <c r="BL814" s="455"/>
      <c r="BM814" s="455"/>
      <c r="BN814" s="455"/>
      <c r="BO814" s="455"/>
    </row>
    <row r="815" spans="1:67" ht="19.5" customHeight="1">
      <c r="A815" s="450"/>
      <c r="B815" s="450"/>
      <c r="C815" s="450"/>
      <c r="D815" s="450"/>
      <c r="E815" s="450"/>
      <c r="F815" s="450"/>
      <c r="G815" s="451"/>
      <c r="H815" s="450"/>
      <c r="I815" s="450"/>
      <c r="J815" s="451"/>
      <c r="K815" s="450"/>
      <c r="L815" s="451"/>
      <c r="M815" s="450"/>
      <c r="N815" s="451"/>
      <c r="O815" s="450"/>
      <c r="P815" s="451"/>
      <c r="Q815" s="452"/>
      <c r="R815" s="452"/>
      <c r="S815" s="452"/>
      <c r="T815" s="452"/>
      <c r="U815" s="450"/>
      <c r="V815" s="450"/>
      <c r="W815" s="451"/>
      <c r="X815" s="452"/>
      <c r="Y815" s="450"/>
      <c r="Z815" s="451"/>
      <c r="AA815" s="451"/>
      <c r="AB815" s="450"/>
      <c r="AC815" s="450"/>
      <c r="AD815" s="450"/>
      <c r="AE815" s="450"/>
      <c r="AF815" s="451"/>
      <c r="AG815" s="451"/>
      <c r="AH815" s="452"/>
      <c r="AI815" s="452"/>
      <c r="AJ815" s="452"/>
      <c r="AK815" s="452"/>
      <c r="AL815" s="452"/>
      <c r="AM815" s="452"/>
      <c r="AN815" s="450"/>
      <c r="AO815" s="450"/>
      <c r="AP815" s="451"/>
      <c r="AQ815" s="451"/>
      <c r="AR815" s="450"/>
      <c r="AS815" s="453"/>
      <c r="AT815" s="453"/>
      <c r="AU815" s="454"/>
      <c r="AV815" s="455"/>
      <c r="AW815" s="456"/>
      <c r="AX815" s="456"/>
      <c r="AY815" s="455"/>
      <c r="AZ815" s="456"/>
      <c r="BA815" s="454"/>
      <c r="BB815" s="454"/>
      <c r="BC815" s="454"/>
      <c r="BD815" s="454"/>
      <c r="BE815" s="454"/>
      <c r="BF815" s="454"/>
      <c r="BG815" s="455"/>
      <c r="BH815" s="455"/>
      <c r="BI815" s="455"/>
      <c r="BJ815" s="455"/>
      <c r="BK815" s="455"/>
      <c r="BL815" s="455"/>
      <c r="BM815" s="455"/>
      <c r="BN815" s="455"/>
      <c r="BO815" s="455"/>
    </row>
    <row r="816" spans="1:67" ht="19.5" customHeight="1">
      <c r="A816" s="450"/>
      <c r="B816" s="450"/>
      <c r="C816" s="450"/>
      <c r="D816" s="450"/>
      <c r="E816" s="450"/>
      <c r="F816" s="450"/>
      <c r="G816" s="451"/>
      <c r="H816" s="450"/>
      <c r="I816" s="450"/>
      <c r="J816" s="451"/>
      <c r="K816" s="450"/>
      <c r="L816" s="451"/>
      <c r="M816" s="450"/>
      <c r="N816" s="451"/>
      <c r="O816" s="450"/>
      <c r="P816" s="451"/>
      <c r="Q816" s="452"/>
      <c r="R816" s="452"/>
      <c r="S816" s="452"/>
      <c r="T816" s="452"/>
      <c r="U816" s="450"/>
      <c r="V816" s="450"/>
      <c r="W816" s="451"/>
      <c r="X816" s="452"/>
      <c r="Y816" s="450"/>
      <c r="Z816" s="451"/>
      <c r="AA816" s="451"/>
      <c r="AB816" s="450"/>
      <c r="AC816" s="450"/>
      <c r="AD816" s="450"/>
      <c r="AE816" s="450"/>
      <c r="AF816" s="451"/>
      <c r="AG816" s="451"/>
      <c r="AH816" s="452"/>
      <c r="AI816" s="452"/>
      <c r="AJ816" s="452"/>
      <c r="AK816" s="452"/>
      <c r="AL816" s="452"/>
      <c r="AM816" s="452"/>
      <c r="AN816" s="450"/>
      <c r="AO816" s="450"/>
      <c r="AP816" s="451"/>
      <c r="AQ816" s="451"/>
      <c r="AR816" s="450"/>
      <c r="AS816" s="453"/>
      <c r="AT816" s="453"/>
      <c r="AU816" s="454"/>
      <c r="AV816" s="455"/>
      <c r="AW816" s="456"/>
      <c r="AX816" s="456"/>
      <c r="AY816" s="455"/>
      <c r="AZ816" s="456"/>
      <c r="BA816" s="454"/>
      <c r="BB816" s="454"/>
      <c r="BC816" s="454"/>
      <c r="BD816" s="454"/>
      <c r="BE816" s="454"/>
      <c r="BF816" s="454"/>
      <c r="BG816" s="455"/>
      <c r="BH816" s="455"/>
      <c r="BI816" s="455"/>
      <c r="BJ816" s="455"/>
      <c r="BK816" s="455"/>
      <c r="BL816" s="455"/>
      <c r="BM816" s="455"/>
      <c r="BN816" s="455"/>
      <c r="BO816" s="455"/>
    </row>
    <row r="817" spans="1:67" ht="19.5" customHeight="1">
      <c r="A817" s="450"/>
      <c r="B817" s="450"/>
      <c r="C817" s="450"/>
      <c r="D817" s="450"/>
      <c r="E817" s="450"/>
      <c r="F817" s="450"/>
      <c r="G817" s="451"/>
      <c r="H817" s="450"/>
      <c r="I817" s="450"/>
      <c r="J817" s="451"/>
      <c r="K817" s="450"/>
      <c r="L817" s="451"/>
      <c r="M817" s="450"/>
      <c r="N817" s="451"/>
      <c r="O817" s="450"/>
      <c r="P817" s="451"/>
      <c r="Q817" s="452"/>
      <c r="R817" s="452"/>
      <c r="S817" s="452"/>
      <c r="T817" s="452"/>
      <c r="U817" s="450"/>
      <c r="V817" s="450"/>
      <c r="W817" s="451"/>
      <c r="X817" s="452"/>
      <c r="Y817" s="450"/>
      <c r="Z817" s="451"/>
      <c r="AA817" s="451"/>
      <c r="AB817" s="450"/>
      <c r="AC817" s="450"/>
      <c r="AD817" s="450"/>
      <c r="AE817" s="450"/>
      <c r="AF817" s="451"/>
      <c r="AG817" s="451"/>
      <c r="AH817" s="452"/>
      <c r="AI817" s="452"/>
      <c r="AJ817" s="452"/>
      <c r="AK817" s="452"/>
      <c r="AL817" s="452"/>
      <c r="AM817" s="452"/>
      <c r="AN817" s="450"/>
      <c r="AO817" s="450"/>
      <c r="AP817" s="451"/>
      <c r="AQ817" s="451"/>
      <c r="AR817" s="450"/>
      <c r="AS817" s="453"/>
      <c r="AT817" s="453"/>
      <c r="AU817" s="454"/>
      <c r="AV817" s="455"/>
      <c r="AW817" s="456"/>
      <c r="AX817" s="456"/>
      <c r="AY817" s="455"/>
      <c r="AZ817" s="456"/>
      <c r="BA817" s="454"/>
      <c r="BB817" s="454"/>
      <c r="BC817" s="454"/>
      <c r="BD817" s="454"/>
      <c r="BE817" s="454"/>
      <c r="BF817" s="454"/>
      <c r="BG817" s="455"/>
      <c r="BH817" s="455"/>
      <c r="BI817" s="455"/>
      <c r="BJ817" s="455"/>
      <c r="BK817" s="455"/>
      <c r="BL817" s="455"/>
      <c r="BM817" s="455"/>
      <c r="BN817" s="455"/>
      <c r="BO817" s="455"/>
    </row>
    <row r="818" spans="1:67" ht="19.5" customHeight="1">
      <c r="A818" s="450"/>
      <c r="B818" s="450"/>
      <c r="C818" s="450"/>
      <c r="D818" s="450"/>
      <c r="E818" s="450"/>
      <c r="F818" s="450"/>
      <c r="G818" s="451"/>
      <c r="H818" s="450"/>
      <c r="I818" s="450"/>
      <c r="J818" s="451"/>
      <c r="K818" s="450"/>
      <c r="L818" s="451"/>
      <c r="M818" s="450"/>
      <c r="N818" s="451"/>
      <c r="O818" s="450"/>
      <c r="P818" s="451"/>
      <c r="Q818" s="452"/>
      <c r="R818" s="452"/>
      <c r="S818" s="452"/>
      <c r="T818" s="452"/>
      <c r="U818" s="450"/>
      <c r="V818" s="450"/>
      <c r="W818" s="451"/>
      <c r="X818" s="452"/>
      <c r="Y818" s="450"/>
      <c r="Z818" s="451"/>
      <c r="AA818" s="451"/>
      <c r="AB818" s="450"/>
      <c r="AC818" s="450"/>
      <c r="AD818" s="450"/>
      <c r="AE818" s="450"/>
      <c r="AF818" s="451"/>
      <c r="AG818" s="451"/>
      <c r="AH818" s="452"/>
      <c r="AI818" s="452"/>
      <c r="AJ818" s="452"/>
      <c r="AK818" s="452"/>
      <c r="AL818" s="452"/>
      <c r="AM818" s="452"/>
      <c r="AN818" s="450"/>
      <c r="AO818" s="450"/>
      <c r="AP818" s="451"/>
      <c r="AQ818" s="451"/>
      <c r="AR818" s="450"/>
      <c r="AS818" s="453"/>
      <c r="AT818" s="453"/>
      <c r="AU818" s="454"/>
      <c r="AV818" s="455"/>
      <c r="AW818" s="456"/>
      <c r="AX818" s="456"/>
      <c r="AY818" s="455"/>
      <c r="AZ818" s="456"/>
      <c r="BA818" s="454"/>
      <c r="BB818" s="454"/>
      <c r="BC818" s="454"/>
      <c r="BD818" s="454"/>
      <c r="BE818" s="454"/>
      <c r="BF818" s="454"/>
      <c r="BG818" s="455"/>
      <c r="BH818" s="455"/>
      <c r="BI818" s="455"/>
      <c r="BJ818" s="455"/>
      <c r="BK818" s="455"/>
      <c r="BL818" s="455"/>
      <c r="BM818" s="455"/>
      <c r="BN818" s="455"/>
      <c r="BO818" s="455"/>
    </row>
    <row r="819" spans="1:67" ht="19.5" customHeight="1">
      <c r="A819" s="450"/>
      <c r="B819" s="450"/>
      <c r="C819" s="450"/>
      <c r="D819" s="450"/>
      <c r="E819" s="450"/>
      <c r="F819" s="450"/>
      <c r="G819" s="451"/>
      <c r="H819" s="450"/>
      <c r="I819" s="450"/>
      <c r="J819" s="451"/>
      <c r="K819" s="450"/>
      <c r="L819" s="451"/>
      <c r="M819" s="450"/>
      <c r="N819" s="451"/>
      <c r="O819" s="450"/>
      <c r="P819" s="451"/>
      <c r="Q819" s="452"/>
      <c r="R819" s="452"/>
      <c r="S819" s="452"/>
      <c r="T819" s="452"/>
      <c r="U819" s="450"/>
      <c r="V819" s="450"/>
      <c r="W819" s="451"/>
      <c r="X819" s="452"/>
      <c r="Y819" s="450"/>
      <c r="Z819" s="451"/>
      <c r="AA819" s="451"/>
      <c r="AB819" s="450"/>
      <c r="AC819" s="450"/>
      <c r="AD819" s="450"/>
      <c r="AE819" s="450"/>
      <c r="AF819" s="451"/>
      <c r="AG819" s="451"/>
      <c r="AH819" s="452"/>
      <c r="AI819" s="452"/>
      <c r="AJ819" s="452"/>
      <c r="AK819" s="452"/>
      <c r="AL819" s="452"/>
      <c r="AM819" s="452"/>
      <c r="AN819" s="450"/>
      <c r="AO819" s="450"/>
      <c r="AP819" s="451"/>
      <c r="AQ819" s="451"/>
      <c r="AR819" s="450"/>
      <c r="AS819" s="453"/>
      <c r="AT819" s="453"/>
      <c r="AU819" s="454"/>
      <c r="AV819" s="455"/>
      <c r="AW819" s="456"/>
      <c r="AX819" s="456"/>
      <c r="AY819" s="455"/>
      <c r="AZ819" s="456"/>
      <c r="BA819" s="454"/>
      <c r="BB819" s="454"/>
      <c r="BC819" s="454"/>
      <c r="BD819" s="454"/>
      <c r="BE819" s="454"/>
      <c r="BF819" s="454"/>
      <c r="BG819" s="455"/>
      <c r="BH819" s="455"/>
      <c r="BI819" s="455"/>
      <c r="BJ819" s="455"/>
      <c r="BK819" s="455"/>
      <c r="BL819" s="455"/>
      <c r="BM819" s="455"/>
      <c r="BN819" s="455"/>
      <c r="BO819" s="455"/>
    </row>
    <row r="820" spans="1:67" ht="19.5" customHeight="1">
      <c r="A820" s="450"/>
      <c r="B820" s="450"/>
      <c r="C820" s="450"/>
      <c r="D820" s="450"/>
      <c r="E820" s="450"/>
      <c r="F820" s="450"/>
      <c r="G820" s="451"/>
      <c r="H820" s="450"/>
      <c r="I820" s="450"/>
      <c r="J820" s="451"/>
      <c r="K820" s="450"/>
      <c r="L820" s="451"/>
      <c r="M820" s="450"/>
      <c r="N820" s="451"/>
      <c r="O820" s="450"/>
      <c r="P820" s="451"/>
      <c r="Q820" s="452"/>
      <c r="R820" s="452"/>
      <c r="S820" s="452"/>
      <c r="T820" s="452"/>
      <c r="U820" s="450"/>
      <c r="V820" s="450"/>
      <c r="W820" s="451"/>
      <c r="X820" s="452"/>
      <c r="Y820" s="450"/>
      <c r="Z820" s="451"/>
      <c r="AA820" s="451"/>
      <c r="AB820" s="450"/>
      <c r="AC820" s="450"/>
      <c r="AD820" s="450"/>
      <c r="AE820" s="450"/>
      <c r="AF820" s="451"/>
      <c r="AG820" s="451"/>
      <c r="AH820" s="452"/>
      <c r="AI820" s="452"/>
      <c r="AJ820" s="452"/>
      <c r="AK820" s="452"/>
      <c r="AL820" s="452"/>
      <c r="AM820" s="452"/>
      <c r="AN820" s="450"/>
      <c r="AO820" s="450"/>
      <c r="AP820" s="451"/>
      <c r="AQ820" s="451"/>
      <c r="AR820" s="450"/>
      <c r="AS820" s="453"/>
      <c r="AT820" s="453"/>
      <c r="AU820" s="454"/>
      <c r="AV820" s="455"/>
      <c r="AW820" s="456"/>
      <c r="AX820" s="456"/>
      <c r="AY820" s="455"/>
      <c r="AZ820" s="456"/>
      <c r="BA820" s="454"/>
      <c r="BB820" s="454"/>
      <c r="BC820" s="454"/>
      <c r="BD820" s="454"/>
      <c r="BE820" s="454"/>
      <c r="BF820" s="454"/>
      <c r="BG820" s="455"/>
      <c r="BH820" s="455"/>
      <c r="BI820" s="455"/>
      <c r="BJ820" s="455"/>
      <c r="BK820" s="455"/>
      <c r="BL820" s="455"/>
      <c r="BM820" s="455"/>
      <c r="BN820" s="455"/>
      <c r="BO820" s="455"/>
    </row>
    <row r="821" spans="1:67" ht="19.5" customHeight="1">
      <c r="A821" s="450"/>
      <c r="B821" s="450"/>
      <c r="C821" s="450"/>
      <c r="D821" s="450"/>
      <c r="E821" s="450"/>
      <c r="F821" s="450"/>
      <c r="G821" s="451"/>
      <c r="H821" s="450"/>
      <c r="I821" s="450"/>
      <c r="J821" s="451"/>
      <c r="K821" s="450"/>
      <c r="L821" s="451"/>
      <c r="M821" s="450"/>
      <c r="N821" s="451"/>
      <c r="O821" s="450"/>
      <c r="P821" s="451"/>
      <c r="Q821" s="452"/>
      <c r="R821" s="452"/>
      <c r="S821" s="452"/>
      <c r="T821" s="452"/>
      <c r="U821" s="450"/>
      <c r="V821" s="450"/>
      <c r="W821" s="451"/>
      <c r="X821" s="452"/>
      <c r="Y821" s="450"/>
      <c r="Z821" s="451"/>
      <c r="AA821" s="451"/>
      <c r="AB821" s="450"/>
      <c r="AC821" s="450"/>
      <c r="AD821" s="450"/>
      <c r="AE821" s="450"/>
      <c r="AF821" s="451"/>
      <c r="AG821" s="451"/>
      <c r="AH821" s="452"/>
      <c r="AI821" s="452"/>
      <c r="AJ821" s="452"/>
      <c r="AK821" s="452"/>
      <c r="AL821" s="452"/>
      <c r="AM821" s="452"/>
      <c r="AN821" s="450"/>
      <c r="AO821" s="450"/>
      <c r="AP821" s="451"/>
      <c r="AQ821" s="451"/>
      <c r="AR821" s="450"/>
      <c r="AS821" s="453"/>
      <c r="AT821" s="453"/>
      <c r="AU821" s="454"/>
      <c r="AV821" s="455"/>
      <c r="AW821" s="456"/>
      <c r="AX821" s="456"/>
      <c r="AY821" s="455"/>
      <c r="AZ821" s="456"/>
      <c r="BA821" s="454"/>
      <c r="BB821" s="454"/>
      <c r="BC821" s="454"/>
      <c r="BD821" s="454"/>
      <c r="BE821" s="454"/>
      <c r="BF821" s="454"/>
      <c r="BG821" s="455"/>
      <c r="BH821" s="455"/>
      <c r="BI821" s="455"/>
      <c r="BJ821" s="455"/>
      <c r="BK821" s="455"/>
      <c r="BL821" s="455"/>
      <c r="BM821" s="455"/>
      <c r="BN821" s="455"/>
      <c r="BO821" s="455"/>
    </row>
    <row r="822" spans="1:67" ht="19.5" customHeight="1">
      <c r="A822" s="450"/>
      <c r="B822" s="450"/>
      <c r="C822" s="450"/>
      <c r="D822" s="450"/>
      <c r="E822" s="450"/>
      <c r="F822" s="450"/>
      <c r="G822" s="451"/>
      <c r="H822" s="450"/>
      <c r="I822" s="450"/>
      <c r="J822" s="451"/>
      <c r="K822" s="450"/>
      <c r="L822" s="451"/>
      <c r="M822" s="450"/>
      <c r="N822" s="451"/>
      <c r="O822" s="450"/>
      <c r="P822" s="451"/>
      <c r="Q822" s="452"/>
      <c r="R822" s="452"/>
      <c r="S822" s="452"/>
      <c r="T822" s="452"/>
      <c r="U822" s="450"/>
      <c r="V822" s="450"/>
      <c r="W822" s="451"/>
      <c r="X822" s="452"/>
      <c r="Y822" s="450"/>
      <c r="Z822" s="451"/>
      <c r="AA822" s="451"/>
      <c r="AB822" s="450"/>
      <c r="AC822" s="450"/>
      <c r="AD822" s="450"/>
      <c r="AE822" s="450"/>
      <c r="AF822" s="451"/>
      <c r="AG822" s="451"/>
      <c r="AH822" s="452"/>
      <c r="AI822" s="452"/>
      <c r="AJ822" s="452"/>
      <c r="AK822" s="452"/>
      <c r="AL822" s="452"/>
      <c r="AM822" s="452"/>
      <c r="AN822" s="450"/>
      <c r="AO822" s="450"/>
      <c r="AP822" s="451"/>
      <c r="AQ822" s="451"/>
      <c r="AR822" s="450"/>
      <c r="AS822" s="453"/>
      <c r="AT822" s="453"/>
      <c r="AU822" s="454"/>
      <c r="AV822" s="455"/>
      <c r="AW822" s="456"/>
      <c r="AX822" s="456"/>
      <c r="AY822" s="455"/>
      <c r="AZ822" s="456"/>
      <c r="BA822" s="454"/>
      <c r="BB822" s="454"/>
      <c r="BC822" s="454"/>
      <c r="BD822" s="454"/>
      <c r="BE822" s="454"/>
      <c r="BF822" s="454"/>
      <c r="BG822" s="455"/>
      <c r="BH822" s="455"/>
      <c r="BI822" s="455"/>
      <c r="BJ822" s="455"/>
      <c r="BK822" s="455"/>
      <c r="BL822" s="455"/>
      <c r="BM822" s="455"/>
      <c r="BN822" s="455"/>
      <c r="BO822" s="455"/>
    </row>
    <row r="823" spans="1:67" ht="19.5" customHeight="1">
      <c r="A823" s="450"/>
      <c r="B823" s="450"/>
      <c r="C823" s="450"/>
      <c r="D823" s="450"/>
      <c r="E823" s="450"/>
      <c r="F823" s="450"/>
      <c r="G823" s="451"/>
      <c r="H823" s="450"/>
      <c r="I823" s="450"/>
      <c r="J823" s="451"/>
      <c r="K823" s="450"/>
      <c r="L823" s="451"/>
      <c r="M823" s="450"/>
      <c r="N823" s="451"/>
      <c r="O823" s="450"/>
      <c r="P823" s="451"/>
      <c r="Q823" s="452"/>
      <c r="R823" s="452"/>
      <c r="S823" s="452"/>
      <c r="T823" s="452"/>
      <c r="U823" s="450"/>
      <c r="V823" s="450"/>
      <c r="W823" s="451"/>
      <c r="X823" s="452"/>
      <c r="Y823" s="450"/>
      <c r="Z823" s="451"/>
      <c r="AA823" s="451"/>
      <c r="AB823" s="450"/>
      <c r="AC823" s="450"/>
      <c r="AD823" s="450"/>
      <c r="AE823" s="450"/>
      <c r="AF823" s="451"/>
      <c r="AG823" s="451"/>
      <c r="AH823" s="452"/>
      <c r="AI823" s="452"/>
      <c r="AJ823" s="452"/>
      <c r="AK823" s="452"/>
      <c r="AL823" s="452"/>
      <c r="AM823" s="452"/>
      <c r="AN823" s="450"/>
      <c r="AO823" s="450"/>
      <c r="AP823" s="451"/>
      <c r="AQ823" s="451"/>
      <c r="AR823" s="450"/>
      <c r="AS823" s="453"/>
      <c r="AT823" s="453"/>
      <c r="AU823" s="454"/>
      <c r="AV823" s="455"/>
      <c r="AW823" s="456"/>
      <c r="AX823" s="456"/>
      <c r="AY823" s="455"/>
      <c r="AZ823" s="456"/>
      <c r="BA823" s="454"/>
      <c r="BB823" s="454"/>
      <c r="BC823" s="454"/>
      <c r="BD823" s="454"/>
      <c r="BE823" s="454"/>
      <c r="BF823" s="454"/>
      <c r="BG823" s="455"/>
      <c r="BH823" s="455"/>
      <c r="BI823" s="455"/>
      <c r="BJ823" s="455"/>
      <c r="BK823" s="455"/>
      <c r="BL823" s="455"/>
      <c r="BM823" s="455"/>
      <c r="BN823" s="455"/>
      <c r="BO823" s="455"/>
    </row>
    <row r="824" spans="1:67" ht="19.5" customHeight="1">
      <c r="A824" s="450"/>
      <c r="B824" s="450"/>
      <c r="C824" s="450"/>
      <c r="D824" s="450"/>
      <c r="E824" s="450"/>
      <c r="F824" s="450"/>
      <c r="G824" s="451"/>
      <c r="H824" s="450"/>
      <c r="I824" s="450"/>
      <c r="J824" s="451"/>
      <c r="K824" s="450"/>
      <c r="L824" s="451"/>
      <c r="M824" s="450"/>
      <c r="N824" s="451"/>
      <c r="O824" s="450"/>
      <c r="P824" s="451"/>
      <c r="Q824" s="452"/>
      <c r="R824" s="452"/>
      <c r="S824" s="452"/>
      <c r="T824" s="452"/>
      <c r="U824" s="450"/>
      <c r="V824" s="450"/>
      <c r="W824" s="451"/>
      <c r="X824" s="452"/>
      <c r="Y824" s="450"/>
      <c r="Z824" s="451"/>
      <c r="AA824" s="451"/>
      <c r="AB824" s="450"/>
      <c r="AC824" s="450"/>
      <c r="AD824" s="450"/>
      <c r="AE824" s="450"/>
      <c r="AF824" s="451"/>
      <c r="AG824" s="451"/>
      <c r="AH824" s="452"/>
      <c r="AI824" s="452"/>
      <c r="AJ824" s="452"/>
      <c r="AK824" s="452"/>
      <c r="AL824" s="452"/>
      <c r="AM824" s="452"/>
      <c r="AN824" s="450"/>
      <c r="AO824" s="450"/>
      <c r="AP824" s="451"/>
      <c r="AQ824" s="451"/>
      <c r="AR824" s="450"/>
      <c r="AS824" s="453"/>
      <c r="AT824" s="453"/>
      <c r="AU824" s="454"/>
      <c r="AV824" s="455"/>
      <c r="AW824" s="456"/>
      <c r="AX824" s="456"/>
      <c r="AY824" s="455"/>
      <c r="AZ824" s="456"/>
      <c r="BA824" s="454"/>
      <c r="BB824" s="454"/>
      <c r="BC824" s="454"/>
      <c r="BD824" s="454"/>
      <c r="BE824" s="454"/>
      <c r="BF824" s="454"/>
      <c r="BG824" s="455"/>
      <c r="BH824" s="455"/>
      <c r="BI824" s="455"/>
      <c r="BJ824" s="455"/>
      <c r="BK824" s="455"/>
      <c r="BL824" s="455"/>
      <c r="BM824" s="455"/>
      <c r="BN824" s="455"/>
      <c r="BO824" s="455"/>
    </row>
    <row r="825" spans="1:67" ht="19.5" customHeight="1">
      <c r="A825" s="450"/>
      <c r="B825" s="450"/>
      <c r="C825" s="450"/>
      <c r="D825" s="450"/>
      <c r="E825" s="450"/>
      <c r="F825" s="450"/>
      <c r="G825" s="451"/>
      <c r="H825" s="450"/>
      <c r="I825" s="450"/>
      <c r="J825" s="451"/>
      <c r="K825" s="450"/>
      <c r="L825" s="451"/>
      <c r="M825" s="450"/>
      <c r="N825" s="451"/>
      <c r="O825" s="450"/>
      <c r="P825" s="451"/>
      <c r="Q825" s="452"/>
      <c r="R825" s="452"/>
      <c r="S825" s="452"/>
      <c r="T825" s="452"/>
      <c r="U825" s="450"/>
      <c r="V825" s="450"/>
      <c r="W825" s="451"/>
      <c r="X825" s="452"/>
      <c r="Y825" s="450"/>
      <c r="Z825" s="451"/>
      <c r="AA825" s="451"/>
      <c r="AB825" s="450"/>
      <c r="AC825" s="450"/>
      <c r="AD825" s="450"/>
      <c r="AE825" s="450"/>
      <c r="AF825" s="451"/>
      <c r="AG825" s="451"/>
      <c r="AH825" s="452"/>
      <c r="AI825" s="452"/>
      <c r="AJ825" s="452"/>
      <c r="AK825" s="452"/>
      <c r="AL825" s="452"/>
      <c r="AM825" s="452"/>
      <c r="AN825" s="450"/>
      <c r="AO825" s="450"/>
      <c r="AP825" s="451"/>
      <c r="AQ825" s="451"/>
      <c r="AR825" s="450"/>
      <c r="AS825" s="453"/>
      <c r="AT825" s="453"/>
      <c r="AU825" s="454"/>
      <c r="AV825" s="455"/>
      <c r="AW825" s="456"/>
      <c r="AX825" s="456"/>
      <c r="AY825" s="455"/>
      <c r="AZ825" s="456"/>
      <c r="BA825" s="454"/>
      <c r="BB825" s="454"/>
      <c r="BC825" s="454"/>
      <c r="BD825" s="454"/>
      <c r="BE825" s="454"/>
      <c r="BF825" s="454"/>
      <c r="BG825" s="455"/>
      <c r="BH825" s="455"/>
      <c r="BI825" s="455"/>
      <c r="BJ825" s="455"/>
      <c r="BK825" s="455"/>
      <c r="BL825" s="455"/>
      <c r="BM825" s="455"/>
      <c r="BN825" s="455"/>
      <c r="BO825" s="455"/>
    </row>
    <row r="826" spans="1:67" ht="19.5" customHeight="1">
      <c r="A826" s="450"/>
      <c r="B826" s="450"/>
      <c r="C826" s="450"/>
      <c r="D826" s="450"/>
      <c r="E826" s="450"/>
      <c r="F826" s="450"/>
      <c r="G826" s="451"/>
      <c r="H826" s="450"/>
      <c r="I826" s="450"/>
      <c r="J826" s="451"/>
      <c r="K826" s="450"/>
      <c r="L826" s="451"/>
      <c r="M826" s="450"/>
      <c r="N826" s="451"/>
      <c r="O826" s="450"/>
      <c r="P826" s="451"/>
      <c r="Q826" s="452"/>
      <c r="R826" s="452"/>
      <c r="S826" s="452"/>
      <c r="T826" s="452"/>
      <c r="U826" s="450"/>
      <c r="V826" s="450"/>
      <c r="W826" s="451"/>
      <c r="X826" s="452"/>
      <c r="Y826" s="450"/>
      <c r="Z826" s="451"/>
      <c r="AA826" s="451"/>
      <c r="AB826" s="450"/>
      <c r="AC826" s="450"/>
      <c r="AD826" s="450"/>
      <c r="AE826" s="450"/>
      <c r="AF826" s="451"/>
      <c r="AG826" s="451"/>
      <c r="AH826" s="452"/>
      <c r="AI826" s="452"/>
      <c r="AJ826" s="452"/>
      <c r="AK826" s="452"/>
      <c r="AL826" s="452"/>
      <c r="AM826" s="452"/>
      <c r="AN826" s="450"/>
      <c r="AO826" s="450"/>
      <c r="AP826" s="451"/>
      <c r="AQ826" s="451"/>
      <c r="AR826" s="450"/>
      <c r="AS826" s="453"/>
      <c r="AT826" s="453"/>
      <c r="AU826" s="454"/>
      <c r="AV826" s="455"/>
      <c r="AW826" s="456"/>
      <c r="AX826" s="456"/>
      <c r="AY826" s="455"/>
      <c r="AZ826" s="456"/>
      <c r="BA826" s="454"/>
      <c r="BB826" s="454"/>
      <c r="BC826" s="454"/>
      <c r="BD826" s="454"/>
      <c r="BE826" s="454"/>
      <c r="BF826" s="454"/>
      <c r="BG826" s="455"/>
      <c r="BH826" s="455"/>
      <c r="BI826" s="455"/>
      <c r="BJ826" s="455"/>
      <c r="BK826" s="455"/>
      <c r="BL826" s="455"/>
      <c r="BM826" s="455"/>
      <c r="BN826" s="455"/>
      <c r="BO826" s="455"/>
    </row>
    <row r="827" spans="1:67" ht="19.5" customHeight="1">
      <c r="A827" s="450"/>
      <c r="B827" s="450"/>
      <c r="C827" s="450"/>
      <c r="D827" s="450"/>
      <c r="E827" s="450"/>
      <c r="F827" s="450"/>
      <c r="G827" s="451"/>
      <c r="H827" s="450"/>
      <c r="I827" s="450"/>
      <c r="J827" s="451"/>
      <c r="K827" s="450"/>
      <c r="L827" s="451"/>
      <c r="M827" s="450"/>
      <c r="N827" s="451"/>
      <c r="O827" s="450"/>
      <c r="P827" s="451"/>
      <c r="Q827" s="452"/>
      <c r="R827" s="452"/>
      <c r="S827" s="452"/>
      <c r="T827" s="452"/>
      <c r="U827" s="450"/>
      <c r="V827" s="450"/>
      <c r="W827" s="451"/>
      <c r="X827" s="452"/>
      <c r="Y827" s="450"/>
      <c r="Z827" s="451"/>
      <c r="AA827" s="451"/>
      <c r="AB827" s="450"/>
      <c r="AC827" s="450"/>
      <c r="AD827" s="450"/>
      <c r="AE827" s="450"/>
      <c r="AF827" s="451"/>
      <c r="AG827" s="451"/>
      <c r="AH827" s="452"/>
      <c r="AI827" s="452"/>
      <c r="AJ827" s="452"/>
      <c r="AK827" s="452"/>
      <c r="AL827" s="452"/>
      <c r="AM827" s="452"/>
      <c r="AN827" s="450"/>
      <c r="AO827" s="450"/>
      <c r="AP827" s="451"/>
      <c r="AQ827" s="451"/>
      <c r="AR827" s="450"/>
      <c r="AS827" s="453"/>
      <c r="AT827" s="453"/>
      <c r="AU827" s="454"/>
      <c r="AV827" s="455"/>
      <c r="AW827" s="456"/>
      <c r="AX827" s="456"/>
      <c r="AY827" s="455"/>
      <c r="AZ827" s="456"/>
      <c r="BA827" s="454"/>
      <c r="BB827" s="454"/>
      <c r="BC827" s="454"/>
      <c r="BD827" s="454"/>
      <c r="BE827" s="454"/>
      <c r="BF827" s="454"/>
      <c r="BG827" s="455"/>
      <c r="BH827" s="455"/>
      <c r="BI827" s="455"/>
      <c r="BJ827" s="455"/>
      <c r="BK827" s="455"/>
      <c r="BL827" s="455"/>
      <c r="BM827" s="455"/>
      <c r="BN827" s="455"/>
      <c r="BO827" s="455"/>
    </row>
    <row r="828" spans="1:67" ht="19.5" customHeight="1">
      <c r="A828" s="450"/>
      <c r="B828" s="450"/>
      <c r="C828" s="450"/>
      <c r="D828" s="450"/>
      <c r="E828" s="450"/>
      <c r="F828" s="450"/>
      <c r="G828" s="451"/>
      <c r="H828" s="450"/>
      <c r="I828" s="450"/>
      <c r="J828" s="451"/>
      <c r="K828" s="450"/>
      <c r="L828" s="451"/>
      <c r="M828" s="450"/>
      <c r="N828" s="451"/>
      <c r="O828" s="450"/>
      <c r="P828" s="451"/>
      <c r="Q828" s="452"/>
      <c r="R828" s="452"/>
      <c r="S828" s="452"/>
      <c r="T828" s="452"/>
      <c r="U828" s="450"/>
      <c r="V828" s="450"/>
      <c r="W828" s="451"/>
      <c r="X828" s="452"/>
      <c r="Y828" s="450"/>
      <c r="Z828" s="451"/>
      <c r="AA828" s="451"/>
      <c r="AB828" s="450"/>
      <c r="AC828" s="450"/>
      <c r="AD828" s="450"/>
      <c r="AE828" s="450"/>
      <c r="AF828" s="451"/>
      <c r="AG828" s="451"/>
      <c r="AH828" s="452"/>
      <c r="AI828" s="452"/>
      <c r="AJ828" s="452"/>
      <c r="AK828" s="452"/>
      <c r="AL828" s="452"/>
      <c r="AM828" s="452"/>
      <c r="AN828" s="450"/>
      <c r="AO828" s="450"/>
      <c r="AP828" s="451"/>
      <c r="AQ828" s="451"/>
      <c r="AR828" s="450"/>
      <c r="AS828" s="453"/>
      <c r="AT828" s="453"/>
      <c r="AU828" s="454"/>
      <c r="AV828" s="455"/>
      <c r="AW828" s="456"/>
      <c r="AX828" s="456"/>
      <c r="AY828" s="455"/>
      <c r="AZ828" s="456"/>
      <c r="BA828" s="454"/>
      <c r="BB828" s="454"/>
      <c r="BC828" s="454"/>
      <c r="BD828" s="454"/>
      <c r="BE828" s="454"/>
      <c r="BF828" s="454"/>
      <c r="BG828" s="455"/>
      <c r="BH828" s="455"/>
      <c r="BI828" s="455"/>
      <c r="BJ828" s="455"/>
      <c r="BK828" s="455"/>
      <c r="BL828" s="455"/>
      <c r="BM828" s="455"/>
      <c r="BN828" s="455"/>
      <c r="BO828" s="455"/>
    </row>
    <row r="829" spans="1:67" ht="19.5" customHeight="1">
      <c r="A829" s="450"/>
      <c r="B829" s="450"/>
      <c r="C829" s="450"/>
      <c r="D829" s="450"/>
      <c r="E829" s="450"/>
      <c r="F829" s="450"/>
      <c r="G829" s="451"/>
      <c r="H829" s="450"/>
      <c r="I829" s="450"/>
      <c r="J829" s="451"/>
      <c r="K829" s="450"/>
      <c r="L829" s="451"/>
      <c r="M829" s="450"/>
      <c r="N829" s="451"/>
      <c r="O829" s="450"/>
      <c r="P829" s="451"/>
      <c r="Q829" s="452"/>
      <c r="R829" s="452"/>
      <c r="S829" s="452"/>
      <c r="T829" s="452"/>
      <c r="U829" s="450"/>
      <c r="V829" s="450"/>
      <c r="W829" s="451"/>
      <c r="X829" s="452"/>
      <c r="Y829" s="450"/>
      <c r="Z829" s="451"/>
      <c r="AA829" s="451"/>
      <c r="AB829" s="450"/>
      <c r="AC829" s="450"/>
      <c r="AD829" s="450"/>
      <c r="AE829" s="450"/>
      <c r="AF829" s="451"/>
      <c r="AG829" s="451"/>
      <c r="AH829" s="452"/>
      <c r="AI829" s="452"/>
      <c r="AJ829" s="452"/>
      <c r="AK829" s="452"/>
      <c r="AL829" s="452"/>
      <c r="AM829" s="452"/>
      <c r="AN829" s="450"/>
      <c r="AO829" s="450"/>
      <c r="AP829" s="451"/>
      <c r="AQ829" s="451"/>
      <c r="AR829" s="450"/>
      <c r="AS829" s="453"/>
      <c r="AT829" s="453"/>
      <c r="AU829" s="454"/>
      <c r="AV829" s="455"/>
      <c r="AW829" s="456"/>
      <c r="AX829" s="456"/>
      <c r="AY829" s="455"/>
      <c r="AZ829" s="456"/>
      <c r="BA829" s="454"/>
      <c r="BB829" s="454"/>
      <c r="BC829" s="454"/>
      <c r="BD829" s="454"/>
      <c r="BE829" s="454"/>
      <c r="BF829" s="454"/>
      <c r="BG829" s="455"/>
      <c r="BH829" s="455"/>
      <c r="BI829" s="455"/>
      <c r="BJ829" s="455"/>
      <c r="BK829" s="455"/>
      <c r="BL829" s="455"/>
      <c r="BM829" s="455"/>
      <c r="BN829" s="455"/>
      <c r="BO829" s="455"/>
    </row>
    <row r="830" spans="1:67" ht="19.5" customHeight="1">
      <c r="A830" s="450"/>
      <c r="B830" s="450"/>
      <c r="C830" s="450"/>
      <c r="D830" s="450"/>
      <c r="E830" s="450"/>
      <c r="F830" s="450"/>
      <c r="G830" s="451"/>
      <c r="H830" s="450"/>
      <c r="I830" s="450"/>
      <c r="J830" s="451"/>
      <c r="K830" s="450"/>
      <c r="L830" s="451"/>
      <c r="M830" s="450"/>
      <c r="N830" s="451"/>
      <c r="O830" s="450"/>
      <c r="P830" s="451"/>
      <c r="Q830" s="452"/>
      <c r="R830" s="452"/>
      <c r="S830" s="452"/>
      <c r="T830" s="452"/>
      <c r="U830" s="450"/>
      <c r="V830" s="450"/>
      <c r="W830" s="451"/>
      <c r="X830" s="452"/>
      <c r="Y830" s="450"/>
      <c r="Z830" s="451"/>
      <c r="AA830" s="451"/>
      <c r="AB830" s="450"/>
      <c r="AC830" s="450"/>
      <c r="AD830" s="450"/>
      <c r="AE830" s="450"/>
      <c r="AF830" s="451"/>
      <c r="AG830" s="451"/>
      <c r="AH830" s="452"/>
      <c r="AI830" s="452"/>
      <c r="AJ830" s="452"/>
      <c r="AK830" s="452"/>
      <c r="AL830" s="452"/>
      <c r="AM830" s="452"/>
      <c r="AN830" s="450"/>
      <c r="AO830" s="450"/>
      <c r="AP830" s="451"/>
      <c r="AQ830" s="451"/>
      <c r="AR830" s="450"/>
      <c r="AS830" s="453"/>
      <c r="AT830" s="453"/>
      <c r="AU830" s="454"/>
      <c r="AV830" s="455"/>
      <c r="AW830" s="456"/>
      <c r="AX830" s="456"/>
      <c r="AY830" s="455"/>
      <c r="AZ830" s="456"/>
      <c r="BA830" s="454"/>
      <c r="BB830" s="454"/>
      <c r="BC830" s="454"/>
      <c r="BD830" s="454"/>
      <c r="BE830" s="454"/>
      <c r="BF830" s="454"/>
      <c r="BG830" s="455"/>
      <c r="BH830" s="455"/>
      <c r="BI830" s="455"/>
      <c r="BJ830" s="455"/>
      <c r="BK830" s="455"/>
      <c r="BL830" s="455"/>
      <c r="BM830" s="455"/>
      <c r="BN830" s="455"/>
      <c r="BO830" s="455"/>
    </row>
    <row r="831" spans="1:67" ht="19.5" customHeight="1">
      <c r="A831" s="450"/>
      <c r="B831" s="450"/>
      <c r="C831" s="450"/>
      <c r="D831" s="450"/>
      <c r="E831" s="450"/>
      <c r="F831" s="450"/>
      <c r="G831" s="451"/>
      <c r="H831" s="450"/>
      <c r="I831" s="450"/>
      <c r="J831" s="451"/>
      <c r="K831" s="450"/>
      <c r="L831" s="451"/>
      <c r="M831" s="450"/>
      <c r="N831" s="451"/>
      <c r="O831" s="450"/>
      <c r="P831" s="451"/>
      <c r="Q831" s="452"/>
      <c r="R831" s="452"/>
      <c r="S831" s="452"/>
      <c r="T831" s="452"/>
      <c r="U831" s="450"/>
      <c r="V831" s="450"/>
      <c r="W831" s="451"/>
      <c r="X831" s="452"/>
      <c r="Y831" s="450"/>
      <c r="Z831" s="451"/>
      <c r="AA831" s="451"/>
      <c r="AB831" s="450"/>
      <c r="AC831" s="450"/>
      <c r="AD831" s="450"/>
      <c r="AE831" s="450"/>
      <c r="AF831" s="451"/>
      <c r="AG831" s="451"/>
      <c r="AH831" s="452"/>
      <c r="AI831" s="452"/>
      <c r="AJ831" s="452"/>
      <c r="AK831" s="452"/>
      <c r="AL831" s="452"/>
      <c r="AM831" s="452"/>
      <c r="AN831" s="450"/>
      <c r="AO831" s="450"/>
      <c r="AP831" s="451"/>
      <c r="AQ831" s="451"/>
      <c r="AR831" s="450"/>
      <c r="AS831" s="453"/>
      <c r="AT831" s="453"/>
      <c r="AU831" s="454"/>
      <c r="AV831" s="455"/>
      <c r="AW831" s="456"/>
      <c r="AX831" s="456"/>
      <c r="AY831" s="455"/>
      <c r="AZ831" s="456"/>
      <c r="BA831" s="454"/>
      <c r="BB831" s="454"/>
      <c r="BC831" s="454"/>
      <c r="BD831" s="454"/>
      <c r="BE831" s="454"/>
      <c r="BF831" s="454"/>
      <c r="BG831" s="455"/>
      <c r="BH831" s="455"/>
      <c r="BI831" s="455"/>
      <c r="BJ831" s="455"/>
      <c r="BK831" s="455"/>
      <c r="BL831" s="455"/>
      <c r="BM831" s="455"/>
      <c r="BN831" s="455"/>
      <c r="BO831" s="455"/>
    </row>
    <row r="832" spans="1:67" ht="19.5" customHeight="1">
      <c r="A832" s="450"/>
      <c r="B832" s="450"/>
      <c r="C832" s="450"/>
      <c r="D832" s="450"/>
      <c r="E832" s="450"/>
      <c r="F832" s="450"/>
      <c r="G832" s="451"/>
      <c r="H832" s="450"/>
      <c r="I832" s="450"/>
      <c r="J832" s="451"/>
      <c r="K832" s="450"/>
      <c r="L832" s="451"/>
      <c r="M832" s="450"/>
      <c r="N832" s="451"/>
      <c r="O832" s="450"/>
      <c r="P832" s="451"/>
      <c r="Q832" s="452"/>
      <c r="R832" s="452"/>
      <c r="S832" s="452"/>
      <c r="T832" s="452"/>
      <c r="U832" s="450"/>
      <c r="V832" s="450"/>
      <c r="W832" s="451"/>
      <c r="X832" s="452"/>
      <c r="Y832" s="450"/>
      <c r="Z832" s="451"/>
      <c r="AA832" s="451"/>
      <c r="AB832" s="450"/>
      <c r="AC832" s="450"/>
      <c r="AD832" s="450"/>
      <c r="AE832" s="450"/>
      <c r="AF832" s="451"/>
      <c r="AG832" s="451"/>
      <c r="AH832" s="452"/>
      <c r="AI832" s="452"/>
      <c r="AJ832" s="452"/>
      <c r="AK832" s="452"/>
      <c r="AL832" s="452"/>
      <c r="AM832" s="452"/>
      <c r="AN832" s="450"/>
      <c r="AO832" s="450"/>
      <c r="AP832" s="451"/>
      <c r="AQ832" s="451"/>
      <c r="AR832" s="450"/>
      <c r="AS832" s="453"/>
      <c r="AT832" s="453"/>
      <c r="AU832" s="454"/>
      <c r="AV832" s="455"/>
      <c r="AW832" s="456"/>
      <c r="AX832" s="456"/>
      <c r="AY832" s="455"/>
      <c r="AZ832" s="456"/>
      <c r="BA832" s="454"/>
      <c r="BB832" s="454"/>
      <c r="BC832" s="454"/>
      <c r="BD832" s="454"/>
      <c r="BE832" s="454"/>
      <c r="BF832" s="454"/>
      <c r="BG832" s="455"/>
      <c r="BH832" s="455"/>
      <c r="BI832" s="455"/>
      <c r="BJ832" s="455"/>
      <c r="BK832" s="455"/>
      <c r="BL832" s="455"/>
      <c r="BM832" s="455"/>
      <c r="BN832" s="455"/>
      <c r="BO832" s="455"/>
    </row>
    <row r="833" spans="1:67" ht="19.5" customHeight="1">
      <c r="A833" s="450"/>
      <c r="B833" s="450"/>
      <c r="C833" s="450"/>
      <c r="D833" s="450"/>
      <c r="E833" s="450"/>
      <c r="F833" s="450"/>
      <c r="G833" s="451"/>
      <c r="H833" s="450"/>
      <c r="I833" s="450"/>
      <c r="J833" s="451"/>
      <c r="K833" s="450"/>
      <c r="L833" s="451"/>
      <c r="M833" s="450"/>
      <c r="N833" s="451"/>
      <c r="O833" s="450"/>
      <c r="P833" s="451"/>
      <c r="Q833" s="452"/>
      <c r="R833" s="452"/>
      <c r="S833" s="452"/>
      <c r="T833" s="452"/>
      <c r="U833" s="450"/>
      <c r="V833" s="450"/>
      <c r="W833" s="451"/>
      <c r="X833" s="452"/>
      <c r="Y833" s="450"/>
      <c r="Z833" s="451"/>
      <c r="AA833" s="451"/>
      <c r="AB833" s="450"/>
      <c r="AC833" s="450"/>
      <c r="AD833" s="450"/>
      <c r="AE833" s="450"/>
      <c r="AF833" s="451"/>
      <c r="AG833" s="451"/>
      <c r="AH833" s="452"/>
      <c r="AI833" s="452"/>
      <c r="AJ833" s="452"/>
      <c r="AK833" s="452"/>
      <c r="AL833" s="452"/>
      <c r="AM833" s="452"/>
      <c r="AN833" s="450"/>
      <c r="AO833" s="450"/>
      <c r="AP833" s="451"/>
      <c r="AQ833" s="451"/>
      <c r="AR833" s="450"/>
      <c r="AS833" s="453"/>
      <c r="AT833" s="453"/>
      <c r="AU833" s="454"/>
      <c r="AV833" s="455"/>
      <c r="AW833" s="456"/>
      <c r="AX833" s="456"/>
      <c r="AY833" s="455"/>
      <c r="AZ833" s="456"/>
      <c r="BA833" s="454"/>
      <c r="BB833" s="454"/>
      <c r="BC833" s="454"/>
      <c r="BD833" s="454"/>
      <c r="BE833" s="454"/>
      <c r="BF833" s="454"/>
      <c r="BG833" s="455"/>
      <c r="BH833" s="455"/>
      <c r="BI833" s="455"/>
      <c r="BJ833" s="455"/>
      <c r="BK833" s="455"/>
      <c r="BL833" s="455"/>
      <c r="BM833" s="455"/>
      <c r="BN833" s="455"/>
      <c r="BO833" s="455"/>
    </row>
    <row r="834" spans="1:67" ht="19.5" customHeight="1">
      <c r="A834" s="450"/>
      <c r="B834" s="450"/>
      <c r="C834" s="450"/>
      <c r="D834" s="450"/>
      <c r="E834" s="450"/>
      <c r="F834" s="450"/>
      <c r="G834" s="451"/>
      <c r="H834" s="450"/>
      <c r="I834" s="450"/>
      <c r="J834" s="451"/>
      <c r="K834" s="450"/>
      <c r="L834" s="451"/>
      <c r="M834" s="450"/>
      <c r="N834" s="451"/>
      <c r="O834" s="450"/>
      <c r="P834" s="451"/>
      <c r="Q834" s="452"/>
      <c r="R834" s="452"/>
      <c r="S834" s="452"/>
      <c r="T834" s="452"/>
      <c r="U834" s="450"/>
      <c r="V834" s="450"/>
      <c r="W834" s="451"/>
      <c r="X834" s="452"/>
      <c r="Y834" s="450"/>
      <c r="Z834" s="451"/>
      <c r="AA834" s="451"/>
      <c r="AB834" s="450"/>
      <c r="AC834" s="450"/>
      <c r="AD834" s="450"/>
      <c r="AE834" s="450"/>
      <c r="AF834" s="451"/>
      <c r="AG834" s="451"/>
      <c r="AH834" s="452"/>
      <c r="AI834" s="452"/>
      <c r="AJ834" s="452"/>
      <c r="AK834" s="452"/>
      <c r="AL834" s="452"/>
      <c r="AM834" s="452"/>
      <c r="AN834" s="450"/>
      <c r="AO834" s="450"/>
      <c r="AP834" s="451"/>
      <c r="AQ834" s="451"/>
      <c r="AR834" s="450"/>
      <c r="AS834" s="453"/>
      <c r="AT834" s="453"/>
      <c r="AU834" s="454"/>
      <c r="AV834" s="455"/>
      <c r="AW834" s="456"/>
      <c r="AX834" s="456"/>
      <c r="AY834" s="455"/>
      <c r="AZ834" s="456"/>
      <c r="BA834" s="454"/>
      <c r="BB834" s="454"/>
      <c r="BC834" s="454"/>
      <c r="BD834" s="454"/>
      <c r="BE834" s="454"/>
      <c r="BF834" s="454"/>
      <c r="BG834" s="455"/>
      <c r="BH834" s="455"/>
      <c r="BI834" s="455"/>
      <c r="BJ834" s="455"/>
      <c r="BK834" s="455"/>
      <c r="BL834" s="455"/>
      <c r="BM834" s="455"/>
      <c r="BN834" s="455"/>
      <c r="BO834" s="455"/>
    </row>
    <row r="835" spans="1:67" ht="19.5" customHeight="1">
      <c r="A835" s="450"/>
      <c r="B835" s="450"/>
      <c r="C835" s="450"/>
      <c r="D835" s="450"/>
      <c r="E835" s="450"/>
      <c r="F835" s="450"/>
      <c r="G835" s="451"/>
      <c r="H835" s="450"/>
      <c r="I835" s="450"/>
      <c r="J835" s="451"/>
      <c r="K835" s="450"/>
      <c r="L835" s="451"/>
      <c r="M835" s="450"/>
      <c r="N835" s="451"/>
      <c r="O835" s="450"/>
      <c r="P835" s="451"/>
      <c r="Q835" s="452"/>
      <c r="R835" s="452"/>
      <c r="S835" s="452"/>
      <c r="T835" s="452"/>
      <c r="U835" s="450"/>
      <c r="V835" s="450"/>
      <c r="W835" s="451"/>
      <c r="X835" s="452"/>
      <c r="Y835" s="450"/>
      <c r="Z835" s="451"/>
      <c r="AA835" s="451"/>
      <c r="AB835" s="450"/>
      <c r="AC835" s="450"/>
      <c r="AD835" s="450"/>
      <c r="AE835" s="450"/>
      <c r="AF835" s="451"/>
      <c r="AG835" s="451"/>
      <c r="AH835" s="452"/>
      <c r="AI835" s="452"/>
      <c r="AJ835" s="452"/>
      <c r="AK835" s="452"/>
      <c r="AL835" s="452"/>
      <c r="AM835" s="452"/>
      <c r="AN835" s="450"/>
      <c r="AO835" s="450"/>
      <c r="AP835" s="451"/>
      <c r="AQ835" s="451"/>
      <c r="AR835" s="450"/>
      <c r="AS835" s="453"/>
      <c r="AT835" s="453"/>
      <c r="AU835" s="454"/>
      <c r="AV835" s="455"/>
      <c r="AW835" s="456"/>
      <c r="AX835" s="456"/>
      <c r="AY835" s="455"/>
      <c r="AZ835" s="456"/>
      <c r="BA835" s="454"/>
      <c r="BB835" s="454"/>
      <c r="BC835" s="454"/>
      <c r="BD835" s="454"/>
      <c r="BE835" s="454"/>
      <c r="BF835" s="454"/>
      <c r="BG835" s="455"/>
      <c r="BH835" s="455"/>
      <c r="BI835" s="455"/>
      <c r="BJ835" s="455"/>
      <c r="BK835" s="455"/>
      <c r="BL835" s="455"/>
      <c r="BM835" s="455"/>
      <c r="BN835" s="455"/>
      <c r="BO835" s="455"/>
    </row>
    <row r="836" spans="1:67" ht="19.5" customHeight="1">
      <c r="A836" s="450"/>
      <c r="B836" s="450"/>
      <c r="C836" s="450"/>
      <c r="D836" s="450"/>
      <c r="E836" s="450"/>
      <c r="F836" s="450"/>
      <c r="G836" s="451"/>
      <c r="H836" s="450"/>
      <c r="I836" s="450"/>
      <c r="J836" s="451"/>
      <c r="K836" s="450"/>
      <c r="L836" s="451"/>
      <c r="M836" s="450"/>
      <c r="N836" s="451"/>
      <c r="O836" s="450"/>
      <c r="P836" s="451"/>
      <c r="Q836" s="452"/>
      <c r="R836" s="452"/>
      <c r="S836" s="452"/>
      <c r="T836" s="452"/>
      <c r="U836" s="450"/>
      <c r="V836" s="450"/>
      <c r="W836" s="451"/>
      <c r="X836" s="452"/>
      <c r="Y836" s="450"/>
      <c r="Z836" s="451"/>
      <c r="AA836" s="451"/>
      <c r="AB836" s="450"/>
      <c r="AC836" s="450"/>
      <c r="AD836" s="450"/>
      <c r="AE836" s="450"/>
      <c r="AF836" s="451"/>
      <c r="AG836" s="451"/>
      <c r="AH836" s="452"/>
      <c r="AI836" s="452"/>
      <c r="AJ836" s="452"/>
      <c r="AK836" s="452"/>
      <c r="AL836" s="452"/>
      <c r="AM836" s="452"/>
      <c r="AN836" s="450"/>
      <c r="AO836" s="450"/>
      <c r="AP836" s="451"/>
      <c r="AQ836" s="451"/>
      <c r="AR836" s="450"/>
      <c r="AS836" s="453"/>
      <c r="AT836" s="453"/>
      <c r="AU836" s="454"/>
      <c r="AV836" s="455"/>
      <c r="AW836" s="456"/>
      <c r="AX836" s="456"/>
      <c r="AY836" s="455"/>
      <c r="AZ836" s="456"/>
      <c r="BA836" s="454"/>
      <c r="BB836" s="454"/>
      <c r="BC836" s="454"/>
      <c r="BD836" s="454"/>
      <c r="BE836" s="454"/>
      <c r="BF836" s="454"/>
      <c r="BG836" s="455"/>
      <c r="BH836" s="455"/>
      <c r="BI836" s="455"/>
      <c r="BJ836" s="455"/>
      <c r="BK836" s="455"/>
      <c r="BL836" s="455"/>
      <c r="BM836" s="455"/>
      <c r="BN836" s="455"/>
      <c r="BO836" s="455"/>
    </row>
    <row r="837" spans="1:67" ht="19.5" customHeight="1">
      <c r="A837" s="450"/>
      <c r="B837" s="450"/>
      <c r="C837" s="450"/>
      <c r="D837" s="450"/>
      <c r="E837" s="450"/>
      <c r="F837" s="450"/>
      <c r="G837" s="451"/>
      <c r="H837" s="450"/>
      <c r="I837" s="450"/>
      <c r="J837" s="451"/>
      <c r="K837" s="450"/>
      <c r="L837" s="451"/>
      <c r="M837" s="450"/>
      <c r="N837" s="451"/>
      <c r="O837" s="450"/>
      <c r="P837" s="451"/>
      <c r="Q837" s="452"/>
      <c r="R837" s="452"/>
      <c r="S837" s="452"/>
      <c r="T837" s="452"/>
      <c r="U837" s="450"/>
      <c r="V837" s="450"/>
      <c r="W837" s="451"/>
      <c r="X837" s="452"/>
      <c r="Y837" s="450"/>
      <c r="Z837" s="451"/>
      <c r="AA837" s="451"/>
      <c r="AB837" s="450"/>
      <c r="AC837" s="450"/>
      <c r="AD837" s="450"/>
      <c r="AE837" s="450"/>
      <c r="AF837" s="451"/>
      <c r="AG837" s="451"/>
      <c r="AH837" s="452"/>
      <c r="AI837" s="452"/>
      <c r="AJ837" s="452"/>
      <c r="AK837" s="452"/>
      <c r="AL837" s="452"/>
      <c r="AM837" s="452"/>
      <c r="AN837" s="450"/>
      <c r="AO837" s="450"/>
      <c r="AP837" s="451"/>
      <c r="AQ837" s="451"/>
      <c r="AR837" s="450"/>
      <c r="AS837" s="453"/>
      <c r="AT837" s="453"/>
      <c r="AU837" s="454"/>
      <c r="AV837" s="455"/>
      <c r="AW837" s="456"/>
      <c r="AX837" s="456"/>
      <c r="AY837" s="455"/>
      <c r="AZ837" s="456"/>
      <c r="BA837" s="454"/>
      <c r="BB837" s="454"/>
      <c r="BC837" s="454"/>
      <c r="BD837" s="454"/>
      <c r="BE837" s="454"/>
      <c r="BF837" s="454"/>
      <c r="BG837" s="455"/>
      <c r="BH837" s="455"/>
      <c r="BI837" s="455"/>
      <c r="BJ837" s="455"/>
      <c r="BK837" s="455"/>
      <c r="BL837" s="455"/>
      <c r="BM837" s="455"/>
      <c r="BN837" s="455"/>
      <c r="BO837" s="455"/>
    </row>
    <row r="838" spans="1:67" ht="19.5" customHeight="1">
      <c r="A838" s="450"/>
      <c r="B838" s="450"/>
      <c r="C838" s="450"/>
      <c r="D838" s="450"/>
      <c r="E838" s="450"/>
      <c r="F838" s="450"/>
      <c r="G838" s="451"/>
      <c r="H838" s="450"/>
      <c r="I838" s="450"/>
      <c r="J838" s="451"/>
      <c r="K838" s="450"/>
      <c r="L838" s="451"/>
      <c r="M838" s="450"/>
      <c r="N838" s="451"/>
      <c r="O838" s="450"/>
      <c r="P838" s="451"/>
      <c r="Q838" s="452"/>
      <c r="R838" s="452"/>
      <c r="S838" s="452"/>
      <c r="T838" s="452"/>
      <c r="U838" s="450"/>
      <c r="V838" s="450"/>
      <c r="W838" s="451"/>
      <c r="X838" s="452"/>
      <c r="Y838" s="450"/>
      <c r="Z838" s="451"/>
      <c r="AA838" s="451"/>
      <c r="AB838" s="450"/>
      <c r="AC838" s="450"/>
      <c r="AD838" s="450"/>
      <c r="AE838" s="450"/>
      <c r="AF838" s="451"/>
      <c r="AG838" s="451"/>
      <c r="AH838" s="452"/>
      <c r="AI838" s="452"/>
      <c r="AJ838" s="452"/>
      <c r="AK838" s="452"/>
      <c r="AL838" s="452"/>
      <c r="AM838" s="452"/>
      <c r="AN838" s="450"/>
      <c r="AO838" s="450"/>
      <c r="AP838" s="451"/>
      <c r="AQ838" s="451"/>
      <c r="AR838" s="450"/>
      <c r="AS838" s="453"/>
      <c r="AT838" s="453"/>
      <c r="AU838" s="454"/>
      <c r="AV838" s="455"/>
      <c r="AW838" s="456"/>
      <c r="AX838" s="456"/>
      <c r="AY838" s="455"/>
      <c r="AZ838" s="456"/>
      <c r="BA838" s="454"/>
      <c r="BB838" s="454"/>
      <c r="BC838" s="454"/>
      <c r="BD838" s="454"/>
      <c r="BE838" s="454"/>
      <c r="BF838" s="454"/>
      <c r="BG838" s="455"/>
      <c r="BH838" s="455"/>
      <c r="BI838" s="455"/>
      <c r="BJ838" s="455"/>
      <c r="BK838" s="455"/>
      <c r="BL838" s="455"/>
      <c r="BM838" s="455"/>
      <c r="BN838" s="455"/>
      <c r="BO838" s="455"/>
    </row>
    <row r="839" spans="1:67" ht="19.5" customHeight="1">
      <c r="A839" s="450"/>
      <c r="B839" s="450"/>
      <c r="C839" s="450"/>
      <c r="D839" s="450"/>
      <c r="E839" s="450"/>
      <c r="F839" s="450"/>
      <c r="G839" s="451"/>
      <c r="H839" s="450"/>
      <c r="I839" s="450"/>
      <c r="J839" s="451"/>
      <c r="K839" s="450"/>
      <c r="L839" s="451"/>
      <c r="M839" s="450"/>
      <c r="N839" s="451"/>
      <c r="O839" s="450"/>
      <c r="P839" s="451"/>
      <c r="Q839" s="452"/>
      <c r="R839" s="452"/>
      <c r="S839" s="452"/>
      <c r="T839" s="452"/>
      <c r="U839" s="450"/>
      <c r="V839" s="450"/>
      <c r="W839" s="451"/>
      <c r="X839" s="452"/>
      <c r="Y839" s="450"/>
      <c r="Z839" s="451"/>
      <c r="AA839" s="451"/>
      <c r="AB839" s="450"/>
      <c r="AC839" s="450"/>
      <c r="AD839" s="450"/>
      <c r="AE839" s="450"/>
      <c r="AF839" s="451"/>
      <c r="AG839" s="451"/>
      <c r="AH839" s="452"/>
      <c r="AI839" s="452"/>
      <c r="AJ839" s="452"/>
      <c r="AK839" s="452"/>
      <c r="AL839" s="452"/>
      <c r="AM839" s="452"/>
      <c r="AN839" s="450"/>
      <c r="AO839" s="450"/>
      <c r="AP839" s="451"/>
      <c r="AQ839" s="451"/>
      <c r="AR839" s="450"/>
      <c r="AS839" s="453"/>
      <c r="AT839" s="453"/>
      <c r="AU839" s="454"/>
      <c r="AV839" s="455"/>
      <c r="AW839" s="456"/>
      <c r="AX839" s="456"/>
      <c r="AY839" s="455"/>
      <c r="AZ839" s="456"/>
      <c r="BA839" s="454"/>
      <c r="BB839" s="454"/>
      <c r="BC839" s="454"/>
      <c r="BD839" s="454"/>
      <c r="BE839" s="454"/>
      <c r="BF839" s="454"/>
      <c r="BG839" s="455"/>
      <c r="BH839" s="455"/>
      <c r="BI839" s="455"/>
      <c r="BJ839" s="455"/>
      <c r="BK839" s="455"/>
      <c r="BL839" s="455"/>
      <c r="BM839" s="455"/>
      <c r="BN839" s="455"/>
      <c r="BO839" s="455"/>
    </row>
    <row r="840" spans="1:67" ht="19.5" customHeight="1">
      <c r="A840" s="450"/>
      <c r="B840" s="450"/>
      <c r="C840" s="450"/>
      <c r="D840" s="450"/>
      <c r="E840" s="450"/>
      <c r="F840" s="450"/>
      <c r="G840" s="451"/>
      <c r="H840" s="450"/>
      <c r="I840" s="450"/>
      <c r="J840" s="451"/>
      <c r="K840" s="450"/>
      <c r="L840" s="451"/>
      <c r="M840" s="450"/>
      <c r="N840" s="451"/>
      <c r="O840" s="450"/>
      <c r="P840" s="451"/>
      <c r="Q840" s="452"/>
      <c r="R840" s="452"/>
      <c r="S840" s="452"/>
      <c r="T840" s="452"/>
      <c r="U840" s="450"/>
      <c r="V840" s="450"/>
      <c r="W840" s="451"/>
      <c r="X840" s="452"/>
      <c r="Y840" s="450"/>
      <c r="Z840" s="451"/>
      <c r="AA840" s="451"/>
      <c r="AB840" s="450"/>
      <c r="AC840" s="450"/>
      <c r="AD840" s="450"/>
      <c r="AE840" s="450"/>
      <c r="AF840" s="451"/>
      <c r="AG840" s="451"/>
      <c r="AH840" s="452"/>
      <c r="AI840" s="452"/>
      <c r="AJ840" s="452"/>
      <c r="AK840" s="452"/>
      <c r="AL840" s="452"/>
      <c r="AM840" s="452"/>
      <c r="AN840" s="450"/>
      <c r="AO840" s="450"/>
      <c r="AP840" s="451"/>
      <c r="AQ840" s="451"/>
      <c r="AR840" s="450"/>
      <c r="AS840" s="453"/>
      <c r="AT840" s="453"/>
      <c r="AU840" s="454"/>
      <c r="AV840" s="455"/>
      <c r="AW840" s="456"/>
      <c r="AX840" s="456"/>
      <c r="AY840" s="455"/>
      <c r="AZ840" s="456"/>
      <c r="BA840" s="454"/>
      <c r="BB840" s="454"/>
      <c r="BC840" s="454"/>
      <c r="BD840" s="454"/>
      <c r="BE840" s="454"/>
      <c r="BF840" s="454"/>
      <c r="BG840" s="455"/>
      <c r="BH840" s="455"/>
      <c r="BI840" s="455"/>
      <c r="BJ840" s="455"/>
      <c r="BK840" s="455"/>
      <c r="BL840" s="455"/>
      <c r="BM840" s="455"/>
      <c r="BN840" s="455"/>
      <c r="BO840" s="455"/>
    </row>
    <row r="841" spans="1:67" ht="19.5" customHeight="1">
      <c r="A841" s="450"/>
      <c r="B841" s="450"/>
      <c r="C841" s="450"/>
      <c r="D841" s="450"/>
      <c r="E841" s="450"/>
      <c r="F841" s="450"/>
      <c r="G841" s="451"/>
      <c r="H841" s="450"/>
      <c r="I841" s="450"/>
      <c r="J841" s="451"/>
      <c r="K841" s="450"/>
      <c r="L841" s="451"/>
      <c r="M841" s="450"/>
      <c r="N841" s="451"/>
      <c r="O841" s="450"/>
      <c r="P841" s="451"/>
      <c r="Q841" s="452"/>
      <c r="R841" s="452"/>
      <c r="S841" s="452"/>
      <c r="T841" s="452"/>
      <c r="U841" s="450"/>
      <c r="V841" s="450"/>
      <c r="W841" s="451"/>
      <c r="X841" s="452"/>
      <c r="Y841" s="450"/>
      <c r="Z841" s="451"/>
      <c r="AA841" s="451"/>
      <c r="AB841" s="450"/>
      <c r="AC841" s="450"/>
      <c r="AD841" s="450"/>
      <c r="AE841" s="450"/>
      <c r="AF841" s="451"/>
      <c r="AG841" s="451"/>
      <c r="AH841" s="452"/>
      <c r="AI841" s="452"/>
      <c r="AJ841" s="452"/>
      <c r="AK841" s="452"/>
      <c r="AL841" s="452"/>
      <c r="AM841" s="452"/>
      <c r="AN841" s="450"/>
      <c r="AO841" s="450"/>
      <c r="AP841" s="451"/>
      <c r="AQ841" s="451"/>
      <c r="AR841" s="450"/>
      <c r="AS841" s="453"/>
      <c r="AT841" s="453"/>
      <c r="AU841" s="454"/>
      <c r="AV841" s="455"/>
      <c r="AW841" s="456"/>
      <c r="AX841" s="456"/>
      <c r="AY841" s="455"/>
      <c r="AZ841" s="456"/>
      <c r="BA841" s="454"/>
      <c r="BB841" s="454"/>
      <c r="BC841" s="454"/>
      <c r="BD841" s="454"/>
      <c r="BE841" s="454"/>
      <c r="BF841" s="454"/>
      <c r="BG841" s="455"/>
      <c r="BH841" s="455"/>
      <c r="BI841" s="455"/>
      <c r="BJ841" s="455"/>
      <c r="BK841" s="455"/>
      <c r="BL841" s="455"/>
      <c r="BM841" s="455"/>
      <c r="BN841" s="455"/>
      <c r="BO841" s="455"/>
    </row>
    <row r="842" spans="1:67" ht="19.5" customHeight="1">
      <c r="A842" s="450"/>
      <c r="B842" s="450"/>
      <c r="C842" s="450"/>
      <c r="D842" s="450"/>
      <c r="E842" s="450"/>
      <c r="F842" s="450"/>
      <c r="G842" s="451"/>
      <c r="H842" s="450"/>
      <c r="I842" s="450"/>
      <c r="J842" s="451"/>
      <c r="K842" s="450"/>
      <c r="L842" s="451"/>
      <c r="M842" s="450"/>
      <c r="N842" s="451"/>
      <c r="O842" s="450"/>
      <c r="P842" s="451"/>
      <c r="Q842" s="452"/>
      <c r="R842" s="452"/>
      <c r="S842" s="452"/>
      <c r="T842" s="452"/>
      <c r="U842" s="450"/>
      <c r="V842" s="450"/>
      <c r="W842" s="451"/>
      <c r="X842" s="452"/>
      <c r="Y842" s="450"/>
      <c r="Z842" s="451"/>
      <c r="AA842" s="451"/>
      <c r="AB842" s="450"/>
      <c r="AC842" s="450"/>
      <c r="AD842" s="450"/>
      <c r="AE842" s="450"/>
      <c r="AF842" s="451"/>
      <c r="AG842" s="451"/>
      <c r="AH842" s="452"/>
      <c r="AI842" s="452"/>
      <c r="AJ842" s="452"/>
      <c r="AK842" s="452"/>
      <c r="AL842" s="452"/>
      <c r="AM842" s="452"/>
      <c r="AN842" s="450"/>
      <c r="AO842" s="450"/>
      <c r="AP842" s="451"/>
      <c r="AQ842" s="451"/>
      <c r="AR842" s="450"/>
      <c r="AS842" s="453"/>
      <c r="AT842" s="453"/>
      <c r="AU842" s="454"/>
      <c r="AV842" s="455"/>
      <c r="AW842" s="456"/>
      <c r="AX842" s="456"/>
      <c r="AY842" s="455"/>
      <c r="AZ842" s="456"/>
      <c r="BA842" s="454"/>
      <c r="BB842" s="454"/>
      <c r="BC842" s="454"/>
      <c r="BD842" s="454"/>
      <c r="BE842" s="454"/>
      <c r="BF842" s="454"/>
      <c r="BG842" s="455"/>
      <c r="BH842" s="455"/>
      <c r="BI842" s="455"/>
      <c r="BJ842" s="455"/>
      <c r="BK842" s="455"/>
      <c r="BL842" s="455"/>
      <c r="BM842" s="455"/>
      <c r="BN842" s="455"/>
      <c r="BO842" s="455"/>
    </row>
    <row r="843" spans="1:67" ht="19.5" customHeight="1">
      <c r="A843" s="450"/>
      <c r="B843" s="450"/>
      <c r="C843" s="450"/>
      <c r="D843" s="450"/>
      <c r="E843" s="450"/>
      <c r="F843" s="450"/>
      <c r="G843" s="451"/>
      <c r="H843" s="450"/>
      <c r="I843" s="450"/>
      <c r="J843" s="451"/>
      <c r="K843" s="450"/>
      <c r="L843" s="451"/>
      <c r="M843" s="450"/>
      <c r="N843" s="451"/>
      <c r="O843" s="450"/>
      <c r="P843" s="451"/>
      <c r="Q843" s="452"/>
      <c r="R843" s="452"/>
      <c r="S843" s="452"/>
      <c r="T843" s="452"/>
      <c r="U843" s="450"/>
      <c r="V843" s="450"/>
      <c r="W843" s="451"/>
      <c r="X843" s="452"/>
      <c r="Y843" s="450"/>
      <c r="Z843" s="451"/>
      <c r="AA843" s="451"/>
      <c r="AB843" s="450"/>
      <c r="AC843" s="450"/>
      <c r="AD843" s="450"/>
      <c r="AE843" s="450"/>
      <c r="AF843" s="451"/>
      <c r="AG843" s="451"/>
      <c r="AH843" s="452"/>
      <c r="AI843" s="452"/>
      <c r="AJ843" s="452"/>
      <c r="AK843" s="452"/>
      <c r="AL843" s="452"/>
      <c r="AM843" s="452"/>
      <c r="AN843" s="450"/>
      <c r="AO843" s="450"/>
      <c r="AP843" s="451"/>
      <c r="AQ843" s="451"/>
      <c r="AR843" s="450"/>
      <c r="AS843" s="453"/>
      <c r="AT843" s="453"/>
      <c r="AU843" s="454"/>
      <c r="AV843" s="455"/>
      <c r="AW843" s="456"/>
      <c r="AX843" s="456"/>
      <c r="AY843" s="455"/>
      <c r="AZ843" s="456"/>
      <c r="BA843" s="454"/>
      <c r="BB843" s="454"/>
      <c r="BC843" s="454"/>
      <c r="BD843" s="454"/>
      <c r="BE843" s="454"/>
      <c r="BF843" s="454"/>
      <c r="BG843" s="455"/>
      <c r="BH843" s="455"/>
      <c r="BI843" s="455"/>
      <c r="BJ843" s="455"/>
      <c r="BK843" s="455"/>
      <c r="BL843" s="455"/>
      <c r="BM843" s="455"/>
      <c r="BN843" s="455"/>
      <c r="BO843" s="455"/>
    </row>
    <row r="844" spans="1:67" ht="19.5" customHeight="1">
      <c r="A844" s="450"/>
      <c r="B844" s="450"/>
      <c r="C844" s="450"/>
      <c r="D844" s="450"/>
      <c r="E844" s="450"/>
      <c r="F844" s="450"/>
      <c r="G844" s="451"/>
      <c r="H844" s="450"/>
      <c r="I844" s="450"/>
      <c r="J844" s="451"/>
      <c r="K844" s="450"/>
      <c r="L844" s="451"/>
      <c r="M844" s="450"/>
      <c r="N844" s="451"/>
      <c r="O844" s="450"/>
      <c r="P844" s="451"/>
      <c r="Q844" s="452"/>
      <c r="R844" s="452"/>
      <c r="S844" s="452"/>
      <c r="T844" s="452"/>
      <c r="U844" s="450"/>
      <c r="V844" s="450"/>
      <c r="W844" s="451"/>
      <c r="X844" s="452"/>
      <c r="Y844" s="450"/>
      <c r="Z844" s="451"/>
      <c r="AA844" s="451"/>
      <c r="AB844" s="450"/>
      <c r="AC844" s="450"/>
      <c r="AD844" s="450"/>
      <c r="AE844" s="450"/>
      <c r="AF844" s="451"/>
      <c r="AG844" s="451"/>
      <c r="AH844" s="452"/>
      <c r="AI844" s="452"/>
      <c r="AJ844" s="452"/>
      <c r="AK844" s="452"/>
      <c r="AL844" s="452"/>
      <c r="AM844" s="452"/>
      <c r="AN844" s="450"/>
      <c r="AO844" s="450"/>
      <c r="AP844" s="451"/>
      <c r="AQ844" s="451"/>
      <c r="AR844" s="450"/>
      <c r="AS844" s="453"/>
      <c r="AT844" s="453"/>
      <c r="AU844" s="454"/>
      <c r="AV844" s="455"/>
      <c r="AW844" s="456"/>
      <c r="AX844" s="456"/>
      <c r="AY844" s="455"/>
      <c r="AZ844" s="456"/>
      <c r="BA844" s="454"/>
      <c r="BB844" s="454"/>
      <c r="BC844" s="454"/>
      <c r="BD844" s="454"/>
      <c r="BE844" s="454"/>
      <c r="BF844" s="454"/>
      <c r="BG844" s="455"/>
      <c r="BH844" s="455"/>
      <c r="BI844" s="455"/>
      <c r="BJ844" s="455"/>
      <c r="BK844" s="455"/>
      <c r="BL844" s="455"/>
      <c r="BM844" s="455"/>
      <c r="BN844" s="455"/>
      <c r="BO844" s="455"/>
    </row>
    <row r="845" spans="1:67" ht="19.5" customHeight="1">
      <c r="A845" s="450"/>
      <c r="B845" s="450"/>
      <c r="C845" s="450"/>
      <c r="D845" s="450"/>
      <c r="E845" s="450"/>
      <c r="F845" s="450"/>
      <c r="G845" s="451"/>
      <c r="H845" s="450"/>
      <c r="I845" s="450"/>
      <c r="J845" s="451"/>
      <c r="K845" s="450"/>
      <c r="L845" s="451"/>
      <c r="M845" s="450"/>
      <c r="N845" s="451"/>
      <c r="O845" s="450"/>
      <c r="P845" s="451"/>
      <c r="Q845" s="452"/>
      <c r="R845" s="452"/>
      <c r="S845" s="452"/>
      <c r="T845" s="452"/>
      <c r="U845" s="450"/>
      <c r="V845" s="450"/>
      <c r="W845" s="451"/>
      <c r="X845" s="452"/>
      <c r="Y845" s="450"/>
      <c r="Z845" s="451"/>
      <c r="AA845" s="451"/>
      <c r="AB845" s="450"/>
      <c r="AC845" s="450"/>
      <c r="AD845" s="450"/>
      <c r="AE845" s="450"/>
      <c r="AF845" s="451"/>
      <c r="AG845" s="451"/>
      <c r="AH845" s="452"/>
      <c r="AI845" s="452"/>
      <c r="AJ845" s="452"/>
      <c r="AK845" s="452"/>
      <c r="AL845" s="452"/>
      <c r="AM845" s="452"/>
      <c r="AN845" s="450"/>
      <c r="AO845" s="450"/>
      <c r="AP845" s="451"/>
      <c r="AQ845" s="451"/>
      <c r="AR845" s="450"/>
      <c r="AS845" s="453"/>
      <c r="AT845" s="453"/>
      <c r="AU845" s="454"/>
      <c r="AV845" s="455"/>
      <c r="AW845" s="456"/>
      <c r="AX845" s="456"/>
      <c r="AY845" s="455"/>
      <c r="AZ845" s="456"/>
      <c r="BA845" s="454"/>
      <c r="BB845" s="454"/>
      <c r="BC845" s="454"/>
      <c r="BD845" s="454"/>
      <c r="BE845" s="454"/>
      <c r="BF845" s="454"/>
      <c r="BG845" s="455"/>
      <c r="BH845" s="455"/>
      <c r="BI845" s="455"/>
      <c r="BJ845" s="455"/>
      <c r="BK845" s="455"/>
      <c r="BL845" s="455"/>
      <c r="BM845" s="455"/>
      <c r="BN845" s="455"/>
      <c r="BO845" s="455"/>
    </row>
    <row r="846" spans="1:67" ht="19.5" customHeight="1">
      <c r="A846" s="450"/>
      <c r="B846" s="450"/>
      <c r="C846" s="450"/>
      <c r="D846" s="450"/>
      <c r="E846" s="450"/>
      <c r="F846" s="450"/>
      <c r="G846" s="451"/>
      <c r="H846" s="450"/>
      <c r="I846" s="450"/>
      <c r="J846" s="451"/>
      <c r="K846" s="450"/>
      <c r="L846" s="451"/>
      <c r="M846" s="450"/>
      <c r="N846" s="451"/>
      <c r="O846" s="450"/>
      <c r="P846" s="451"/>
      <c r="Q846" s="452"/>
      <c r="R846" s="452"/>
      <c r="S846" s="452"/>
      <c r="T846" s="452"/>
      <c r="U846" s="450"/>
      <c r="V846" s="450"/>
      <c r="W846" s="451"/>
      <c r="X846" s="452"/>
      <c r="Y846" s="450"/>
      <c r="Z846" s="451"/>
      <c r="AA846" s="451"/>
      <c r="AB846" s="450"/>
      <c r="AC846" s="450"/>
      <c r="AD846" s="450"/>
      <c r="AE846" s="450"/>
      <c r="AF846" s="451"/>
      <c r="AG846" s="451"/>
      <c r="AH846" s="452"/>
      <c r="AI846" s="452"/>
      <c r="AJ846" s="452"/>
      <c r="AK846" s="452"/>
      <c r="AL846" s="452"/>
      <c r="AM846" s="452"/>
      <c r="AN846" s="450"/>
      <c r="AO846" s="450"/>
      <c r="AP846" s="451"/>
      <c r="AQ846" s="451"/>
      <c r="AR846" s="450"/>
      <c r="AS846" s="453"/>
      <c r="AT846" s="453"/>
      <c r="AU846" s="454"/>
      <c r="AV846" s="455"/>
      <c r="AW846" s="456"/>
      <c r="AX846" s="456"/>
      <c r="AY846" s="455"/>
      <c r="AZ846" s="456"/>
      <c r="BA846" s="454"/>
      <c r="BB846" s="454"/>
      <c r="BC846" s="454"/>
      <c r="BD846" s="454"/>
      <c r="BE846" s="454"/>
      <c r="BF846" s="454"/>
      <c r="BG846" s="455"/>
      <c r="BH846" s="455"/>
      <c r="BI846" s="455"/>
      <c r="BJ846" s="455"/>
      <c r="BK846" s="455"/>
      <c r="BL846" s="455"/>
      <c r="BM846" s="455"/>
      <c r="BN846" s="455"/>
      <c r="BO846" s="455"/>
    </row>
    <row r="847" spans="1:67" ht="19.5" customHeight="1">
      <c r="A847" s="450"/>
      <c r="B847" s="450"/>
      <c r="C847" s="450"/>
      <c r="D847" s="450"/>
      <c r="E847" s="450"/>
      <c r="F847" s="450"/>
      <c r="G847" s="451"/>
      <c r="H847" s="450"/>
      <c r="I847" s="450"/>
      <c r="J847" s="451"/>
      <c r="K847" s="450"/>
      <c r="L847" s="451"/>
      <c r="M847" s="450"/>
      <c r="N847" s="451"/>
      <c r="O847" s="450"/>
      <c r="P847" s="451"/>
      <c r="Q847" s="452"/>
      <c r="R847" s="452"/>
      <c r="S847" s="452"/>
      <c r="T847" s="452"/>
      <c r="U847" s="450"/>
      <c r="V847" s="450"/>
      <c r="W847" s="451"/>
      <c r="X847" s="452"/>
      <c r="Y847" s="450"/>
      <c r="Z847" s="451"/>
      <c r="AA847" s="451"/>
      <c r="AB847" s="450"/>
      <c r="AC847" s="450"/>
      <c r="AD847" s="450"/>
      <c r="AE847" s="450"/>
      <c r="AF847" s="451"/>
      <c r="AG847" s="451"/>
      <c r="AH847" s="452"/>
      <c r="AI847" s="452"/>
      <c r="AJ847" s="452"/>
      <c r="AK847" s="452"/>
      <c r="AL847" s="452"/>
      <c r="AM847" s="452"/>
      <c r="AN847" s="450"/>
      <c r="AO847" s="450"/>
      <c r="AP847" s="451"/>
      <c r="AQ847" s="451"/>
      <c r="AR847" s="450"/>
      <c r="AS847" s="453"/>
      <c r="AT847" s="453"/>
      <c r="AU847" s="454"/>
      <c r="AV847" s="455"/>
      <c r="AW847" s="456"/>
      <c r="AX847" s="456"/>
      <c r="AY847" s="455"/>
      <c r="AZ847" s="456"/>
      <c r="BA847" s="454"/>
      <c r="BB847" s="454"/>
      <c r="BC847" s="454"/>
      <c r="BD847" s="454"/>
      <c r="BE847" s="454"/>
      <c r="BF847" s="454"/>
      <c r="BG847" s="455"/>
      <c r="BH847" s="455"/>
      <c r="BI847" s="455"/>
      <c r="BJ847" s="455"/>
      <c r="BK847" s="455"/>
      <c r="BL847" s="455"/>
      <c r="BM847" s="455"/>
      <c r="BN847" s="455"/>
      <c r="BO847" s="455"/>
    </row>
    <row r="848" spans="1:67" ht="19.5" customHeight="1">
      <c r="A848" s="450"/>
      <c r="B848" s="450"/>
      <c r="C848" s="450"/>
      <c r="D848" s="450"/>
      <c r="E848" s="450"/>
      <c r="F848" s="450"/>
      <c r="G848" s="451"/>
      <c r="H848" s="450"/>
      <c r="I848" s="450"/>
      <c r="J848" s="451"/>
      <c r="K848" s="450"/>
      <c r="L848" s="451"/>
      <c r="M848" s="450"/>
      <c r="N848" s="451"/>
      <c r="O848" s="450"/>
      <c r="P848" s="451"/>
      <c r="Q848" s="452"/>
      <c r="R848" s="452"/>
      <c r="S848" s="452"/>
      <c r="T848" s="452"/>
      <c r="U848" s="450"/>
      <c r="V848" s="450"/>
      <c r="W848" s="451"/>
      <c r="X848" s="452"/>
      <c r="Y848" s="450"/>
      <c r="Z848" s="451"/>
      <c r="AA848" s="451"/>
      <c r="AB848" s="450"/>
      <c r="AC848" s="450"/>
      <c r="AD848" s="450"/>
      <c r="AE848" s="450"/>
      <c r="AF848" s="451"/>
      <c r="AG848" s="451"/>
      <c r="AH848" s="452"/>
      <c r="AI848" s="452"/>
      <c r="AJ848" s="452"/>
      <c r="AK848" s="452"/>
      <c r="AL848" s="452"/>
      <c r="AM848" s="452"/>
      <c r="AN848" s="450"/>
      <c r="AO848" s="450"/>
      <c r="AP848" s="451"/>
      <c r="AQ848" s="451"/>
      <c r="AR848" s="450"/>
      <c r="AS848" s="453"/>
      <c r="AT848" s="453"/>
      <c r="AU848" s="454"/>
      <c r="AV848" s="455"/>
      <c r="AW848" s="456"/>
      <c r="AX848" s="456"/>
      <c r="AY848" s="455"/>
      <c r="AZ848" s="456"/>
      <c r="BA848" s="454"/>
      <c r="BB848" s="454"/>
      <c r="BC848" s="454"/>
      <c r="BD848" s="454"/>
      <c r="BE848" s="454"/>
      <c r="BF848" s="454"/>
      <c r="BG848" s="455"/>
      <c r="BH848" s="455"/>
      <c r="BI848" s="455"/>
      <c r="BJ848" s="455"/>
      <c r="BK848" s="455"/>
      <c r="BL848" s="455"/>
      <c r="BM848" s="455"/>
      <c r="BN848" s="455"/>
      <c r="BO848" s="455"/>
    </row>
    <row r="849" spans="1:67" ht="19.5" customHeight="1">
      <c r="A849" s="450"/>
      <c r="B849" s="450"/>
      <c r="C849" s="450"/>
      <c r="D849" s="450"/>
      <c r="E849" s="450"/>
      <c r="F849" s="450"/>
      <c r="G849" s="451"/>
      <c r="H849" s="450"/>
      <c r="I849" s="450"/>
      <c r="J849" s="451"/>
      <c r="K849" s="450"/>
      <c r="L849" s="451"/>
      <c r="M849" s="450"/>
      <c r="N849" s="451"/>
      <c r="O849" s="450"/>
      <c r="P849" s="451"/>
      <c r="Q849" s="452"/>
      <c r="R849" s="452"/>
      <c r="S849" s="452"/>
      <c r="T849" s="452"/>
      <c r="U849" s="450"/>
      <c r="V849" s="450"/>
      <c r="W849" s="451"/>
      <c r="X849" s="452"/>
      <c r="Y849" s="450"/>
      <c r="Z849" s="451"/>
      <c r="AA849" s="451"/>
      <c r="AB849" s="450"/>
      <c r="AC849" s="450"/>
      <c r="AD849" s="450"/>
      <c r="AE849" s="450"/>
      <c r="AF849" s="451"/>
      <c r="AG849" s="451"/>
      <c r="AH849" s="452"/>
      <c r="AI849" s="452"/>
      <c r="AJ849" s="452"/>
      <c r="AK849" s="452"/>
      <c r="AL849" s="452"/>
      <c r="AM849" s="452"/>
      <c r="AN849" s="450"/>
      <c r="AO849" s="450"/>
      <c r="AP849" s="451"/>
      <c r="AQ849" s="451"/>
      <c r="AR849" s="450"/>
      <c r="AS849" s="453"/>
      <c r="AT849" s="453"/>
      <c r="AU849" s="454"/>
      <c r="AV849" s="455"/>
      <c r="AW849" s="456"/>
      <c r="AX849" s="456"/>
      <c r="AY849" s="455"/>
      <c r="AZ849" s="456"/>
      <c r="BA849" s="454"/>
      <c r="BB849" s="454"/>
      <c r="BC849" s="454"/>
      <c r="BD849" s="454"/>
      <c r="BE849" s="454"/>
      <c r="BF849" s="454"/>
      <c r="BG849" s="455"/>
      <c r="BH849" s="455"/>
      <c r="BI849" s="455"/>
      <c r="BJ849" s="455"/>
      <c r="BK849" s="455"/>
      <c r="BL849" s="455"/>
      <c r="BM849" s="455"/>
      <c r="BN849" s="455"/>
      <c r="BO849" s="455"/>
    </row>
    <row r="850" spans="1:67" ht="19.5" customHeight="1">
      <c r="A850" s="450"/>
      <c r="B850" s="450"/>
      <c r="C850" s="450"/>
      <c r="D850" s="450"/>
      <c r="E850" s="450"/>
      <c r="F850" s="450"/>
      <c r="G850" s="451"/>
      <c r="H850" s="450"/>
      <c r="I850" s="450"/>
      <c r="J850" s="451"/>
      <c r="K850" s="450"/>
      <c r="L850" s="451"/>
      <c r="M850" s="450"/>
      <c r="N850" s="451"/>
      <c r="O850" s="450"/>
      <c r="P850" s="451"/>
      <c r="Q850" s="452"/>
      <c r="R850" s="452"/>
      <c r="S850" s="452"/>
      <c r="T850" s="452"/>
      <c r="U850" s="450"/>
      <c r="V850" s="450"/>
      <c r="W850" s="451"/>
      <c r="X850" s="452"/>
      <c r="Y850" s="450"/>
      <c r="Z850" s="451"/>
      <c r="AA850" s="451"/>
      <c r="AB850" s="450"/>
      <c r="AC850" s="450"/>
      <c r="AD850" s="450"/>
      <c r="AE850" s="450"/>
      <c r="AF850" s="451"/>
      <c r="AG850" s="451"/>
      <c r="AH850" s="452"/>
      <c r="AI850" s="452"/>
      <c r="AJ850" s="452"/>
      <c r="AK850" s="452"/>
      <c r="AL850" s="452"/>
      <c r="AM850" s="452"/>
      <c r="AN850" s="450"/>
      <c r="AO850" s="450"/>
      <c r="AP850" s="451"/>
      <c r="AQ850" s="451"/>
      <c r="AR850" s="450"/>
      <c r="AS850" s="453"/>
      <c r="AT850" s="453"/>
      <c r="AU850" s="454"/>
      <c r="AV850" s="455"/>
      <c r="AW850" s="456"/>
      <c r="AX850" s="456"/>
      <c r="AY850" s="455"/>
      <c r="AZ850" s="456"/>
      <c r="BA850" s="454"/>
      <c r="BB850" s="454"/>
      <c r="BC850" s="454"/>
      <c r="BD850" s="454"/>
      <c r="BE850" s="454"/>
      <c r="BF850" s="454"/>
      <c r="BG850" s="455"/>
      <c r="BH850" s="455"/>
      <c r="BI850" s="455"/>
      <c r="BJ850" s="455"/>
      <c r="BK850" s="455"/>
      <c r="BL850" s="455"/>
      <c r="BM850" s="455"/>
      <c r="BN850" s="455"/>
      <c r="BO850" s="455"/>
    </row>
    <row r="851" spans="1:67" ht="19.5" customHeight="1">
      <c r="A851" s="450"/>
      <c r="B851" s="450"/>
      <c r="C851" s="450"/>
      <c r="D851" s="450"/>
      <c r="E851" s="450"/>
      <c r="F851" s="450"/>
      <c r="G851" s="451"/>
      <c r="H851" s="450"/>
      <c r="I851" s="450"/>
      <c r="J851" s="451"/>
      <c r="K851" s="450"/>
      <c r="L851" s="451"/>
      <c r="M851" s="450"/>
      <c r="N851" s="451"/>
      <c r="O851" s="450"/>
      <c r="P851" s="451"/>
      <c r="Q851" s="452"/>
      <c r="R851" s="452"/>
      <c r="S851" s="452"/>
      <c r="T851" s="452"/>
      <c r="U851" s="450"/>
      <c r="V851" s="450"/>
      <c r="W851" s="451"/>
      <c r="X851" s="452"/>
      <c r="Y851" s="450"/>
      <c r="Z851" s="451"/>
      <c r="AA851" s="451"/>
      <c r="AB851" s="450"/>
      <c r="AC851" s="450"/>
      <c r="AD851" s="450"/>
      <c r="AE851" s="450"/>
      <c r="AF851" s="451"/>
      <c r="AG851" s="451"/>
      <c r="AH851" s="452"/>
      <c r="AI851" s="452"/>
      <c r="AJ851" s="452"/>
      <c r="AK851" s="452"/>
      <c r="AL851" s="452"/>
      <c r="AM851" s="452"/>
      <c r="AN851" s="450"/>
      <c r="AO851" s="450"/>
      <c r="AP851" s="451"/>
      <c r="AQ851" s="451"/>
      <c r="AR851" s="450"/>
      <c r="AS851" s="453"/>
      <c r="AT851" s="453"/>
      <c r="AU851" s="454"/>
      <c r="AV851" s="455"/>
      <c r="AW851" s="456"/>
      <c r="AX851" s="456"/>
      <c r="AY851" s="455"/>
      <c r="AZ851" s="456"/>
      <c r="BA851" s="454"/>
      <c r="BB851" s="454"/>
      <c r="BC851" s="454"/>
      <c r="BD851" s="454"/>
      <c r="BE851" s="454"/>
      <c r="BF851" s="454"/>
      <c r="BG851" s="455"/>
      <c r="BH851" s="455"/>
      <c r="BI851" s="455"/>
      <c r="BJ851" s="455"/>
      <c r="BK851" s="455"/>
      <c r="BL851" s="455"/>
      <c r="BM851" s="455"/>
      <c r="BN851" s="455"/>
      <c r="BO851" s="455"/>
    </row>
    <row r="852" spans="1:67" ht="19.5" customHeight="1">
      <c r="A852" s="450"/>
      <c r="B852" s="450"/>
      <c r="C852" s="450"/>
      <c r="D852" s="450"/>
      <c r="E852" s="450"/>
      <c r="F852" s="450"/>
      <c r="G852" s="451"/>
      <c r="H852" s="450"/>
      <c r="I852" s="450"/>
      <c r="J852" s="451"/>
      <c r="K852" s="450"/>
      <c r="L852" s="451"/>
      <c r="M852" s="450"/>
      <c r="N852" s="451"/>
      <c r="O852" s="450"/>
      <c r="P852" s="451"/>
      <c r="Q852" s="452"/>
      <c r="R852" s="452"/>
      <c r="S852" s="452"/>
      <c r="T852" s="452"/>
      <c r="U852" s="450"/>
      <c r="V852" s="450"/>
      <c r="W852" s="451"/>
      <c r="X852" s="452"/>
      <c r="Y852" s="450"/>
      <c r="Z852" s="451"/>
      <c r="AA852" s="451"/>
      <c r="AB852" s="450"/>
      <c r="AC852" s="450"/>
      <c r="AD852" s="450"/>
      <c r="AE852" s="450"/>
      <c r="AF852" s="451"/>
      <c r="AG852" s="451"/>
      <c r="AH852" s="452"/>
      <c r="AI852" s="452"/>
      <c r="AJ852" s="452"/>
      <c r="AK852" s="452"/>
      <c r="AL852" s="452"/>
      <c r="AM852" s="452"/>
      <c r="AN852" s="450"/>
      <c r="AO852" s="450"/>
      <c r="AP852" s="451"/>
      <c r="AQ852" s="451"/>
      <c r="AR852" s="450"/>
      <c r="AS852" s="453"/>
      <c r="AT852" s="453"/>
      <c r="AU852" s="454"/>
      <c r="AV852" s="455"/>
      <c r="AW852" s="456"/>
      <c r="AX852" s="456"/>
      <c r="AY852" s="455"/>
      <c r="AZ852" s="456"/>
      <c r="BA852" s="454"/>
      <c r="BB852" s="454"/>
      <c r="BC852" s="454"/>
      <c r="BD852" s="454"/>
      <c r="BE852" s="454"/>
      <c r="BF852" s="454"/>
      <c r="BG852" s="455"/>
      <c r="BH852" s="455"/>
      <c r="BI852" s="455"/>
      <c r="BJ852" s="455"/>
      <c r="BK852" s="455"/>
      <c r="BL852" s="455"/>
      <c r="BM852" s="455"/>
      <c r="BN852" s="455"/>
      <c r="BO852" s="455"/>
    </row>
    <row r="853" spans="1:67" ht="19.5" customHeight="1">
      <c r="A853" s="450"/>
      <c r="B853" s="450"/>
      <c r="C853" s="450"/>
      <c r="D853" s="450"/>
      <c r="E853" s="450"/>
      <c r="F853" s="450"/>
      <c r="G853" s="451"/>
      <c r="H853" s="450"/>
      <c r="I853" s="450"/>
      <c r="J853" s="451"/>
      <c r="K853" s="450"/>
      <c r="L853" s="451"/>
      <c r="M853" s="450"/>
      <c r="N853" s="451"/>
      <c r="O853" s="450"/>
      <c r="P853" s="451"/>
      <c r="Q853" s="452"/>
      <c r="R853" s="452"/>
      <c r="S853" s="452"/>
      <c r="T853" s="452"/>
      <c r="U853" s="450"/>
      <c r="V853" s="450"/>
      <c r="W853" s="451"/>
      <c r="X853" s="452"/>
      <c r="Y853" s="450"/>
      <c r="Z853" s="451"/>
      <c r="AA853" s="451"/>
      <c r="AB853" s="450"/>
      <c r="AC853" s="450"/>
      <c r="AD853" s="450"/>
      <c r="AE853" s="450"/>
      <c r="AF853" s="451"/>
      <c r="AG853" s="451"/>
      <c r="AH853" s="452"/>
      <c r="AI853" s="452"/>
      <c r="AJ853" s="452"/>
      <c r="AK853" s="452"/>
      <c r="AL853" s="452"/>
      <c r="AM853" s="452"/>
      <c r="AN853" s="450"/>
      <c r="AO853" s="450"/>
      <c r="AP853" s="451"/>
      <c r="AQ853" s="451"/>
      <c r="AR853" s="450"/>
      <c r="AS853" s="453"/>
      <c r="AT853" s="453"/>
      <c r="AU853" s="454"/>
      <c r="AV853" s="455"/>
      <c r="AW853" s="456"/>
      <c r="AX853" s="456"/>
      <c r="AY853" s="455"/>
      <c r="AZ853" s="456"/>
      <c r="BA853" s="454"/>
      <c r="BB853" s="454"/>
      <c r="BC853" s="454"/>
      <c r="BD853" s="454"/>
      <c r="BE853" s="454"/>
      <c r="BF853" s="454"/>
      <c r="BG853" s="455"/>
      <c r="BH853" s="455"/>
      <c r="BI853" s="455"/>
      <c r="BJ853" s="455"/>
      <c r="BK853" s="455"/>
      <c r="BL853" s="455"/>
      <c r="BM853" s="455"/>
      <c r="BN853" s="455"/>
      <c r="BO853" s="455"/>
    </row>
    <row r="854" spans="1:67" ht="19.5" customHeight="1">
      <c r="A854" s="450"/>
      <c r="B854" s="450"/>
      <c r="C854" s="450"/>
      <c r="D854" s="450"/>
      <c r="E854" s="450"/>
      <c r="F854" s="450"/>
      <c r="G854" s="451"/>
      <c r="H854" s="450"/>
      <c r="I854" s="450"/>
      <c r="J854" s="451"/>
      <c r="K854" s="450"/>
      <c r="L854" s="451"/>
      <c r="M854" s="450"/>
      <c r="N854" s="451"/>
      <c r="O854" s="450"/>
      <c r="P854" s="451"/>
      <c r="Q854" s="452"/>
      <c r="R854" s="452"/>
      <c r="S854" s="452"/>
      <c r="T854" s="452"/>
      <c r="U854" s="450"/>
      <c r="V854" s="450"/>
      <c r="W854" s="451"/>
      <c r="X854" s="452"/>
      <c r="Y854" s="450"/>
      <c r="Z854" s="451"/>
      <c r="AA854" s="451"/>
      <c r="AB854" s="450"/>
      <c r="AC854" s="450"/>
      <c r="AD854" s="450"/>
      <c r="AE854" s="450"/>
      <c r="AF854" s="451"/>
      <c r="AG854" s="451"/>
      <c r="AH854" s="452"/>
      <c r="AI854" s="452"/>
      <c r="AJ854" s="452"/>
      <c r="AK854" s="452"/>
      <c r="AL854" s="452"/>
      <c r="AM854" s="452"/>
      <c r="AN854" s="450"/>
      <c r="AO854" s="450"/>
      <c r="AP854" s="451"/>
      <c r="AQ854" s="451"/>
      <c r="AR854" s="450"/>
      <c r="AS854" s="453"/>
      <c r="AT854" s="453"/>
      <c r="AU854" s="454"/>
      <c r="AV854" s="455"/>
      <c r="AW854" s="456"/>
      <c r="AX854" s="456"/>
      <c r="AY854" s="455"/>
      <c r="AZ854" s="456"/>
      <c r="BA854" s="454"/>
      <c r="BB854" s="454"/>
      <c r="BC854" s="454"/>
      <c r="BD854" s="454"/>
      <c r="BE854" s="454"/>
      <c r="BF854" s="454"/>
      <c r="BG854" s="455"/>
      <c r="BH854" s="455"/>
      <c r="BI854" s="455"/>
      <c r="BJ854" s="455"/>
      <c r="BK854" s="455"/>
      <c r="BL854" s="455"/>
      <c r="BM854" s="455"/>
      <c r="BN854" s="455"/>
      <c r="BO854" s="455"/>
    </row>
    <row r="855" spans="1:67" ht="19.5" customHeight="1">
      <c r="A855" s="450"/>
      <c r="B855" s="450"/>
      <c r="C855" s="450"/>
      <c r="D855" s="450"/>
      <c r="E855" s="450"/>
      <c r="F855" s="450"/>
      <c r="G855" s="451"/>
      <c r="H855" s="450"/>
      <c r="I855" s="450"/>
      <c r="J855" s="451"/>
      <c r="K855" s="450"/>
      <c r="L855" s="451"/>
      <c r="M855" s="450"/>
      <c r="N855" s="451"/>
      <c r="O855" s="450"/>
      <c r="P855" s="451"/>
      <c r="Q855" s="452"/>
      <c r="R855" s="452"/>
      <c r="S855" s="452"/>
      <c r="T855" s="452"/>
      <c r="U855" s="450"/>
      <c r="V855" s="450"/>
      <c r="W855" s="451"/>
      <c r="X855" s="452"/>
      <c r="Y855" s="450"/>
      <c r="Z855" s="451"/>
      <c r="AA855" s="451"/>
      <c r="AB855" s="450"/>
      <c r="AC855" s="450"/>
      <c r="AD855" s="450"/>
      <c r="AE855" s="450"/>
      <c r="AF855" s="451"/>
      <c r="AG855" s="451"/>
      <c r="AH855" s="452"/>
      <c r="AI855" s="452"/>
      <c r="AJ855" s="452"/>
      <c r="AK855" s="452"/>
      <c r="AL855" s="452"/>
      <c r="AM855" s="452"/>
      <c r="AN855" s="450"/>
      <c r="AO855" s="450"/>
      <c r="AP855" s="451"/>
      <c r="AQ855" s="451"/>
      <c r="AR855" s="450"/>
      <c r="AS855" s="453"/>
      <c r="AT855" s="453"/>
      <c r="AU855" s="454"/>
      <c r="AV855" s="455"/>
      <c r="AW855" s="456"/>
      <c r="AX855" s="456"/>
      <c r="AY855" s="455"/>
      <c r="AZ855" s="456"/>
      <c r="BA855" s="454"/>
      <c r="BB855" s="454"/>
      <c r="BC855" s="454"/>
      <c r="BD855" s="454"/>
      <c r="BE855" s="454"/>
      <c r="BF855" s="454"/>
      <c r="BG855" s="455"/>
      <c r="BH855" s="455"/>
      <c r="BI855" s="455"/>
      <c r="BJ855" s="455"/>
      <c r="BK855" s="455"/>
      <c r="BL855" s="455"/>
      <c r="BM855" s="455"/>
      <c r="BN855" s="455"/>
      <c r="BO855" s="455"/>
    </row>
    <row r="856" spans="1:67" ht="19.5" customHeight="1">
      <c r="A856" s="450"/>
      <c r="B856" s="450"/>
      <c r="C856" s="450"/>
      <c r="D856" s="450"/>
      <c r="E856" s="450"/>
      <c r="F856" s="450"/>
      <c r="G856" s="451"/>
      <c r="H856" s="450"/>
      <c r="I856" s="450"/>
      <c r="J856" s="451"/>
      <c r="K856" s="450"/>
      <c r="L856" s="451"/>
      <c r="M856" s="450"/>
      <c r="N856" s="451"/>
      <c r="O856" s="450"/>
      <c r="P856" s="451"/>
      <c r="Q856" s="452"/>
      <c r="R856" s="452"/>
      <c r="S856" s="452"/>
      <c r="T856" s="452"/>
      <c r="U856" s="450"/>
      <c r="V856" s="450"/>
      <c r="W856" s="451"/>
      <c r="X856" s="452"/>
      <c r="Y856" s="450"/>
      <c r="Z856" s="451"/>
      <c r="AA856" s="451"/>
      <c r="AB856" s="450"/>
      <c r="AC856" s="450"/>
      <c r="AD856" s="450"/>
      <c r="AE856" s="450"/>
      <c r="AF856" s="451"/>
      <c r="AG856" s="451"/>
      <c r="AH856" s="452"/>
      <c r="AI856" s="452"/>
      <c r="AJ856" s="452"/>
      <c r="AK856" s="452"/>
      <c r="AL856" s="452"/>
      <c r="AM856" s="452"/>
      <c r="AN856" s="450"/>
      <c r="AO856" s="450"/>
      <c r="AP856" s="451"/>
      <c r="AQ856" s="451"/>
      <c r="AR856" s="450"/>
      <c r="AS856" s="453"/>
      <c r="AT856" s="453"/>
      <c r="AU856" s="454"/>
      <c r="AV856" s="455"/>
      <c r="AW856" s="456"/>
      <c r="AX856" s="456"/>
      <c r="AY856" s="455"/>
      <c r="AZ856" s="456"/>
      <c r="BA856" s="454"/>
      <c r="BB856" s="454"/>
      <c r="BC856" s="454"/>
      <c r="BD856" s="454"/>
      <c r="BE856" s="454"/>
      <c r="BF856" s="454"/>
      <c r="BG856" s="455"/>
      <c r="BH856" s="455"/>
      <c r="BI856" s="455"/>
      <c r="BJ856" s="455"/>
      <c r="BK856" s="455"/>
      <c r="BL856" s="455"/>
      <c r="BM856" s="455"/>
      <c r="BN856" s="455"/>
      <c r="BO856" s="455"/>
    </row>
    <row r="857" spans="1:67" ht="19.5" customHeight="1">
      <c r="A857" s="450"/>
      <c r="B857" s="450"/>
      <c r="C857" s="450"/>
      <c r="D857" s="450"/>
      <c r="E857" s="450"/>
      <c r="F857" s="450"/>
      <c r="G857" s="451"/>
      <c r="H857" s="450"/>
      <c r="I857" s="450"/>
      <c r="J857" s="451"/>
      <c r="K857" s="450"/>
      <c r="L857" s="451"/>
      <c r="M857" s="450"/>
      <c r="N857" s="451"/>
      <c r="O857" s="450"/>
      <c r="P857" s="451"/>
      <c r="Q857" s="452"/>
      <c r="R857" s="452"/>
      <c r="S857" s="452"/>
      <c r="T857" s="452"/>
      <c r="U857" s="450"/>
      <c r="V857" s="450"/>
      <c r="W857" s="451"/>
      <c r="X857" s="452"/>
      <c r="Y857" s="450"/>
      <c r="Z857" s="451"/>
      <c r="AA857" s="451"/>
      <c r="AB857" s="450"/>
      <c r="AC857" s="450"/>
      <c r="AD857" s="450"/>
      <c r="AE857" s="450"/>
      <c r="AF857" s="451"/>
      <c r="AG857" s="451"/>
      <c r="AH857" s="452"/>
      <c r="AI857" s="452"/>
      <c r="AJ857" s="452"/>
      <c r="AK857" s="452"/>
      <c r="AL857" s="452"/>
      <c r="AM857" s="452"/>
      <c r="AN857" s="450"/>
      <c r="AO857" s="450"/>
      <c r="AP857" s="451"/>
      <c r="AQ857" s="451"/>
      <c r="AR857" s="450"/>
      <c r="AS857" s="453"/>
      <c r="AT857" s="453"/>
      <c r="AU857" s="454"/>
      <c r="AV857" s="455"/>
      <c r="AW857" s="456"/>
      <c r="AX857" s="456"/>
      <c r="AY857" s="455"/>
      <c r="AZ857" s="456"/>
      <c r="BA857" s="454"/>
      <c r="BB857" s="454"/>
      <c r="BC857" s="454"/>
      <c r="BD857" s="454"/>
      <c r="BE857" s="454"/>
      <c r="BF857" s="454"/>
      <c r="BG857" s="455"/>
      <c r="BH857" s="455"/>
      <c r="BI857" s="455"/>
      <c r="BJ857" s="455"/>
      <c r="BK857" s="455"/>
      <c r="BL857" s="455"/>
      <c r="BM857" s="455"/>
      <c r="BN857" s="455"/>
      <c r="BO857" s="455"/>
    </row>
    <row r="858" spans="1:67" ht="19.5" customHeight="1">
      <c r="A858" s="450"/>
      <c r="B858" s="450"/>
      <c r="C858" s="450"/>
      <c r="D858" s="450"/>
      <c r="E858" s="450"/>
      <c r="F858" s="450"/>
      <c r="G858" s="451"/>
      <c r="H858" s="450"/>
      <c r="I858" s="450"/>
      <c r="J858" s="451"/>
      <c r="K858" s="450"/>
      <c r="L858" s="451"/>
      <c r="M858" s="450"/>
      <c r="N858" s="451"/>
      <c r="O858" s="450"/>
      <c r="P858" s="451"/>
      <c r="Q858" s="452"/>
      <c r="R858" s="452"/>
      <c r="S858" s="452"/>
      <c r="T858" s="452"/>
      <c r="U858" s="450"/>
      <c r="V858" s="450"/>
      <c r="W858" s="451"/>
      <c r="X858" s="452"/>
      <c r="Y858" s="450"/>
      <c r="Z858" s="451"/>
      <c r="AA858" s="451"/>
      <c r="AB858" s="450"/>
      <c r="AC858" s="450"/>
      <c r="AD858" s="450"/>
      <c r="AE858" s="450"/>
      <c r="AF858" s="451"/>
      <c r="AG858" s="451"/>
      <c r="AH858" s="452"/>
      <c r="AI858" s="452"/>
      <c r="AJ858" s="452"/>
      <c r="AK858" s="452"/>
      <c r="AL858" s="452"/>
      <c r="AM858" s="452"/>
      <c r="AN858" s="450"/>
      <c r="AO858" s="450"/>
      <c r="AP858" s="451"/>
      <c r="AQ858" s="451"/>
      <c r="AR858" s="450"/>
      <c r="AS858" s="453"/>
      <c r="AT858" s="453"/>
      <c r="AU858" s="454"/>
      <c r="AV858" s="455"/>
      <c r="AW858" s="456"/>
      <c r="AX858" s="456"/>
      <c r="AY858" s="455"/>
      <c r="AZ858" s="456"/>
      <c r="BA858" s="454"/>
      <c r="BB858" s="454"/>
      <c r="BC858" s="454"/>
      <c r="BD858" s="454"/>
      <c r="BE858" s="454"/>
      <c r="BF858" s="454"/>
      <c r="BG858" s="455"/>
      <c r="BH858" s="455"/>
      <c r="BI858" s="455"/>
      <c r="BJ858" s="455"/>
      <c r="BK858" s="455"/>
      <c r="BL858" s="455"/>
      <c r="BM858" s="455"/>
      <c r="BN858" s="455"/>
      <c r="BO858" s="455"/>
    </row>
    <row r="859" spans="1:67" ht="19.5" customHeight="1">
      <c r="A859" s="450"/>
      <c r="B859" s="450"/>
      <c r="C859" s="450"/>
      <c r="D859" s="450"/>
      <c r="E859" s="450"/>
      <c r="F859" s="450"/>
      <c r="G859" s="451"/>
      <c r="H859" s="450"/>
      <c r="I859" s="450"/>
      <c r="J859" s="451"/>
      <c r="K859" s="450"/>
      <c r="L859" s="451"/>
      <c r="M859" s="450"/>
      <c r="N859" s="451"/>
      <c r="O859" s="450"/>
      <c r="P859" s="451"/>
      <c r="Q859" s="452"/>
      <c r="R859" s="452"/>
      <c r="S859" s="452"/>
      <c r="T859" s="452"/>
      <c r="U859" s="450"/>
      <c r="V859" s="450"/>
      <c r="W859" s="451"/>
      <c r="X859" s="452"/>
      <c r="Y859" s="450"/>
      <c r="Z859" s="451"/>
      <c r="AA859" s="451"/>
      <c r="AB859" s="450"/>
      <c r="AC859" s="450"/>
      <c r="AD859" s="450"/>
      <c r="AE859" s="450"/>
      <c r="AF859" s="451"/>
      <c r="AG859" s="451"/>
      <c r="AH859" s="452"/>
      <c r="AI859" s="452"/>
      <c r="AJ859" s="452"/>
      <c r="AK859" s="452"/>
      <c r="AL859" s="452"/>
      <c r="AM859" s="452"/>
      <c r="AN859" s="450"/>
      <c r="AO859" s="450"/>
      <c r="AP859" s="451"/>
      <c r="AQ859" s="451"/>
      <c r="AR859" s="450"/>
      <c r="AS859" s="453"/>
      <c r="AT859" s="453"/>
      <c r="AU859" s="454"/>
      <c r="AV859" s="455"/>
      <c r="AW859" s="456"/>
      <c r="AX859" s="456"/>
      <c r="AY859" s="455"/>
      <c r="AZ859" s="456"/>
      <c r="BA859" s="454"/>
      <c r="BB859" s="454"/>
      <c r="BC859" s="454"/>
      <c r="BD859" s="454"/>
      <c r="BE859" s="454"/>
      <c r="BF859" s="454"/>
      <c r="BG859" s="455"/>
      <c r="BH859" s="455"/>
      <c r="BI859" s="455"/>
      <c r="BJ859" s="455"/>
      <c r="BK859" s="455"/>
      <c r="BL859" s="455"/>
      <c r="BM859" s="455"/>
      <c r="BN859" s="455"/>
      <c r="BO859" s="455"/>
    </row>
    <row r="860" spans="1:67" ht="19.5" customHeight="1">
      <c r="A860" s="450"/>
      <c r="B860" s="450"/>
      <c r="C860" s="450"/>
      <c r="D860" s="450"/>
      <c r="E860" s="450"/>
      <c r="F860" s="450"/>
      <c r="G860" s="451"/>
      <c r="H860" s="450"/>
      <c r="I860" s="450"/>
      <c r="J860" s="451"/>
      <c r="K860" s="450"/>
      <c r="L860" s="451"/>
      <c r="M860" s="450"/>
      <c r="N860" s="451"/>
      <c r="O860" s="450"/>
      <c r="P860" s="451"/>
      <c r="Q860" s="452"/>
      <c r="R860" s="452"/>
      <c r="S860" s="452"/>
      <c r="T860" s="452"/>
      <c r="U860" s="450"/>
      <c r="V860" s="450"/>
      <c r="W860" s="451"/>
      <c r="X860" s="452"/>
      <c r="Y860" s="450"/>
      <c r="Z860" s="451"/>
      <c r="AA860" s="451"/>
      <c r="AB860" s="450"/>
      <c r="AC860" s="450"/>
      <c r="AD860" s="450"/>
      <c r="AE860" s="450"/>
      <c r="AF860" s="451"/>
      <c r="AG860" s="451"/>
      <c r="AH860" s="452"/>
      <c r="AI860" s="452"/>
      <c r="AJ860" s="452"/>
      <c r="AK860" s="452"/>
      <c r="AL860" s="452"/>
      <c r="AM860" s="452"/>
      <c r="AN860" s="450"/>
      <c r="AO860" s="450"/>
      <c r="AP860" s="451"/>
      <c r="AQ860" s="451"/>
      <c r="AR860" s="450"/>
      <c r="AS860" s="453"/>
      <c r="AT860" s="453"/>
      <c r="AU860" s="454"/>
      <c r="AV860" s="455"/>
      <c r="AW860" s="456"/>
      <c r="AX860" s="456"/>
      <c r="AY860" s="455"/>
      <c r="AZ860" s="456"/>
      <c r="BA860" s="454"/>
      <c r="BB860" s="454"/>
      <c r="BC860" s="454"/>
      <c r="BD860" s="454"/>
      <c r="BE860" s="454"/>
      <c r="BF860" s="454"/>
      <c r="BG860" s="455"/>
      <c r="BH860" s="455"/>
      <c r="BI860" s="455"/>
      <c r="BJ860" s="455"/>
      <c r="BK860" s="455"/>
      <c r="BL860" s="455"/>
      <c r="BM860" s="455"/>
      <c r="BN860" s="455"/>
      <c r="BO860" s="455"/>
    </row>
    <row r="861" spans="1:67" ht="19.5" customHeight="1">
      <c r="A861" s="450"/>
      <c r="B861" s="450"/>
      <c r="C861" s="450"/>
      <c r="D861" s="450"/>
      <c r="E861" s="450"/>
      <c r="F861" s="450"/>
      <c r="G861" s="451"/>
      <c r="H861" s="450"/>
      <c r="I861" s="450"/>
      <c r="J861" s="451"/>
      <c r="K861" s="450"/>
      <c r="L861" s="451"/>
      <c r="M861" s="450"/>
      <c r="N861" s="451"/>
      <c r="O861" s="450"/>
      <c r="P861" s="451"/>
      <c r="Q861" s="452"/>
      <c r="R861" s="452"/>
      <c r="S861" s="452"/>
      <c r="T861" s="452"/>
      <c r="U861" s="450"/>
      <c r="V861" s="450"/>
      <c r="W861" s="451"/>
      <c r="X861" s="452"/>
      <c r="Y861" s="450"/>
      <c r="Z861" s="451"/>
      <c r="AA861" s="451"/>
      <c r="AB861" s="450"/>
      <c r="AC861" s="450"/>
      <c r="AD861" s="450"/>
      <c r="AE861" s="450"/>
      <c r="AF861" s="451"/>
      <c r="AG861" s="451"/>
      <c r="AH861" s="452"/>
      <c r="AI861" s="452"/>
      <c r="AJ861" s="452"/>
      <c r="AK861" s="452"/>
      <c r="AL861" s="452"/>
      <c r="AM861" s="452"/>
      <c r="AN861" s="450"/>
      <c r="AO861" s="450"/>
      <c r="AP861" s="451"/>
      <c r="AQ861" s="451"/>
      <c r="AR861" s="450"/>
      <c r="AS861" s="453"/>
      <c r="AT861" s="453"/>
      <c r="AU861" s="454"/>
      <c r="AV861" s="455"/>
      <c r="AW861" s="456"/>
      <c r="AX861" s="456"/>
      <c r="AY861" s="455"/>
      <c r="AZ861" s="456"/>
      <c r="BA861" s="454"/>
      <c r="BB861" s="454"/>
      <c r="BC861" s="454"/>
      <c r="BD861" s="454"/>
      <c r="BE861" s="454"/>
      <c r="BF861" s="454"/>
      <c r="BG861" s="455"/>
      <c r="BH861" s="455"/>
      <c r="BI861" s="455"/>
      <c r="BJ861" s="455"/>
      <c r="BK861" s="455"/>
      <c r="BL861" s="455"/>
      <c r="BM861" s="455"/>
      <c r="BN861" s="455"/>
      <c r="BO861" s="455"/>
    </row>
    <row r="862" spans="1:67" ht="19.5" customHeight="1">
      <c r="A862" s="450"/>
      <c r="B862" s="450"/>
      <c r="C862" s="450"/>
      <c r="D862" s="450"/>
      <c r="E862" s="450"/>
      <c r="F862" s="450"/>
      <c r="G862" s="451"/>
      <c r="H862" s="450"/>
      <c r="I862" s="450"/>
      <c r="J862" s="451"/>
      <c r="K862" s="450"/>
      <c r="L862" s="451"/>
      <c r="M862" s="450"/>
      <c r="N862" s="451"/>
      <c r="O862" s="450"/>
      <c r="P862" s="451"/>
      <c r="Q862" s="452"/>
      <c r="R862" s="452"/>
      <c r="S862" s="452"/>
      <c r="T862" s="452"/>
      <c r="U862" s="450"/>
      <c r="V862" s="450"/>
      <c r="W862" s="451"/>
      <c r="X862" s="452"/>
      <c r="Y862" s="450"/>
      <c r="Z862" s="451"/>
      <c r="AA862" s="451"/>
      <c r="AB862" s="450"/>
      <c r="AC862" s="450"/>
      <c r="AD862" s="450"/>
      <c r="AE862" s="450"/>
      <c r="AF862" s="451"/>
      <c r="AG862" s="451"/>
      <c r="AH862" s="452"/>
      <c r="AI862" s="452"/>
      <c r="AJ862" s="452"/>
      <c r="AK862" s="452"/>
      <c r="AL862" s="452"/>
      <c r="AM862" s="452"/>
      <c r="AN862" s="450"/>
      <c r="AO862" s="450"/>
      <c r="AP862" s="451"/>
      <c r="AQ862" s="451"/>
      <c r="AR862" s="450"/>
      <c r="AS862" s="453"/>
      <c r="AT862" s="453"/>
      <c r="AU862" s="454"/>
      <c r="AV862" s="455"/>
      <c r="AW862" s="456"/>
      <c r="AX862" s="456"/>
      <c r="AY862" s="455"/>
      <c r="AZ862" s="456"/>
      <c r="BA862" s="454"/>
      <c r="BB862" s="454"/>
      <c r="BC862" s="454"/>
      <c r="BD862" s="454"/>
      <c r="BE862" s="454"/>
      <c r="BF862" s="454"/>
      <c r="BG862" s="455"/>
      <c r="BH862" s="455"/>
      <c r="BI862" s="455"/>
      <c r="BJ862" s="455"/>
      <c r="BK862" s="455"/>
      <c r="BL862" s="455"/>
      <c r="BM862" s="455"/>
      <c r="BN862" s="455"/>
      <c r="BO862" s="455"/>
    </row>
    <row r="863" spans="1:67" ht="19.5" customHeight="1">
      <c r="A863" s="450"/>
      <c r="B863" s="450"/>
      <c r="C863" s="450"/>
      <c r="D863" s="450"/>
      <c r="E863" s="450"/>
      <c r="F863" s="450"/>
      <c r="G863" s="451"/>
      <c r="H863" s="450"/>
      <c r="I863" s="450"/>
      <c r="J863" s="451"/>
      <c r="K863" s="450"/>
      <c r="L863" s="451"/>
      <c r="M863" s="450"/>
      <c r="N863" s="451"/>
      <c r="O863" s="450"/>
      <c r="P863" s="451"/>
      <c r="Q863" s="452"/>
      <c r="R863" s="452"/>
      <c r="S863" s="452"/>
      <c r="T863" s="452"/>
      <c r="U863" s="450"/>
      <c r="V863" s="450"/>
      <c r="W863" s="451"/>
      <c r="X863" s="452"/>
      <c r="Y863" s="450"/>
      <c r="Z863" s="451"/>
      <c r="AA863" s="451"/>
      <c r="AB863" s="450"/>
      <c r="AC863" s="450"/>
      <c r="AD863" s="450"/>
      <c r="AE863" s="450"/>
      <c r="AF863" s="451"/>
      <c r="AG863" s="451"/>
      <c r="AH863" s="452"/>
      <c r="AI863" s="452"/>
      <c r="AJ863" s="452"/>
      <c r="AK863" s="452"/>
      <c r="AL863" s="452"/>
      <c r="AM863" s="452"/>
      <c r="AN863" s="450"/>
      <c r="AO863" s="450"/>
      <c r="AP863" s="451"/>
      <c r="AQ863" s="451"/>
      <c r="AR863" s="450"/>
      <c r="AS863" s="453"/>
      <c r="AT863" s="453"/>
      <c r="AU863" s="454"/>
      <c r="AV863" s="455"/>
      <c r="AW863" s="456"/>
      <c r="AX863" s="456"/>
      <c r="AY863" s="455"/>
      <c r="AZ863" s="456"/>
      <c r="BA863" s="454"/>
      <c r="BB863" s="454"/>
      <c r="BC863" s="454"/>
      <c r="BD863" s="454"/>
      <c r="BE863" s="454"/>
      <c r="BF863" s="454"/>
      <c r="BG863" s="455"/>
      <c r="BH863" s="455"/>
      <c r="BI863" s="455"/>
      <c r="BJ863" s="455"/>
      <c r="BK863" s="455"/>
      <c r="BL863" s="455"/>
      <c r="BM863" s="455"/>
      <c r="BN863" s="455"/>
      <c r="BO863" s="455"/>
    </row>
    <row r="864" spans="1:67" ht="19.5" customHeight="1">
      <c r="A864" s="450"/>
      <c r="B864" s="450"/>
      <c r="C864" s="450"/>
      <c r="D864" s="450"/>
      <c r="E864" s="450"/>
      <c r="F864" s="450"/>
      <c r="G864" s="451"/>
      <c r="H864" s="450"/>
      <c r="I864" s="450"/>
      <c r="J864" s="451"/>
      <c r="K864" s="450"/>
      <c r="L864" s="451"/>
      <c r="M864" s="450"/>
      <c r="N864" s="451"/>
      <c r="O864" s="450"/>
      <c r="P864" s="451"/>
      <c r="Q864" s="452"/>
      <c r="R864" s="452"/>
      <c r="S864" s="452"/>
      <c r="T864" s="452"/>
      <c r="U864" s="450"/>
      <c r="V864" s="450"/>
      <c r="W864" s="451"/>
      <c r="X864" s="452"/>
      <c r="Y864" s="450"/>
      <c r="Z864" s="451"/>
      <c r="AA864" s="451"/>
      <c r="AB864" s="450"/>
      <c r="AC864" s="450"/>
      <c r="AD864" s="450"/>
      <c r="AE864" s="450"/>
      <c r="AF864" s="451"/>
      <c r="AG864" s="451"/>
      <c r="AH864" s="452"/>
      <c r="AI864" s="452"/>
      <c r="AJ864" s="452"/>
      <c r="AK864" s="452"/>
      <c r="AL864" s="452"/>
      <c r="AM864" s="452"/>
      <c r="AN864" s="450"/>
      <c r="AO864" s="450"/>
      <c r="AP864" s="451"/>
      <c r="AQ864" s="451"/>
      <c r="AR864" s="450"/>
      <c r="AS864" s="453"/>
      <c r="AT864" s="453"/>
      <c r="AU864" s="454"/>
      <c r="AV864" s="455"/>
      <c r="AW864" s="456"/>
      <c r="AX864" s="456"/>
      <c r="AY864" s="455"/>
      <c r="AZ864" s="456"/>
      <c r="BA864" s="454"/>
      <c r="BB864" s="454"/>
      <c r="BC864" s="454"/>
      <c r="BD864" s="454"/>
      <c r="BE864" s="454"/>
      <c r="BF864" s="454"/>
      <c r="BG864" s="455"/>
      <c r="BH864" s="455"/>
      <c r="BI864" s="455"/>
      <c r="BJ864" s="455"/>
      <c r="BK864" s="455"/>
      <c r="BL864" s="455"/>
      <c r="BM864" s="455"/>
      <c r="BN864" s="455"/>
      <c r="BO864" s="455"/>
    </row>
    <row r="865" spans="1:67" ht="19.5" customHeight="1">
      <c r="A865" s="450"/>
      <c r="B865" s="450"/>
      <c r="C865" s="450"/>
      <c r="D865" s="450"/>
      <c r="E865" s="450"/>
      <c r="F865" s="450"/>
      <c r="G865" s="451"/>
      <c r="H865" s="450"/>
      <c r="I865" s="450"/>
      <c r="J865" s="451"/>
      <c r="K865" s="450"/>
      <c r="L865" s="451"/>
      <c r="M865" s="450"/>
      <c r="N865" s="451"/>
      <c r="O865" s="450"/>
      <c r="P865" s="451"/>
      <c r="Q865" s="452"/>
      <c r="R865" s="452"/>
      <c r="S865" s="452"/>
      <c r="T865" s="452"/>
      <c r="U865" s="450"/>
      <c r="V865" s="450"/>
      <c r="W865" s="451"/>
      <c r="X865" s="452"/>
      <c r="Y865" s="450"/>
      <c r="Z865" s="451"/>
      <c r="AA865" s="451"/>
      <c r="AB865" s="450"/>
      <c r="AC865" s="450"/>
      <c r="AD865" s="450"/>
      <c r="AE865" s="450"/>
      <c r="AF865" s="451"/>
      <c r="AG865" s="451"/>
      <c r="AH865" s="452"/>
      <c r="AI865" s="452"/>
      <c r="AJ865" s="452"/>
      <c r="AK865" s="452"/>
      <c r="AL865" s="452"/>
      <c r="AM865" s="452"/>
      <c r="AN865" s="450"/>
      <c r="AO865" s="450"/>
      <c r="AP865" s="451"/>
      <c r="AQ865" s="451"/>
      <c r="AR865" s="450"/>
      <c r="AS865" s="453"/>
      <c r="AT865" s="453"/>
      <c r="AU865" s="454"/>
      <c r="AV865" s="455"/>
      <c r="AW865" s="456"/>
      <c r="AX865" s="456"/>
      <c r="AY865" s="455"/>
      <c r="AZ865" s="456"/>
      <c r="BA865" s="454"/>
      <c r="BB865" s="454"/>
      <c r="BC865" s="454"/>
      <c r="BD865" s="454"/>
      <c r="BE865" s="454"/>
      <c r="BF865" s="454"/>
      <c r="BG865" s="455"/>
      <c r="BH865" s="455"/>
      <c r="BI865" s="455"/>
      <c r="BJ865" s="455"/>
      <c r="BK865" s="455"/>
      <c r="BL865" s="455"/>
      <c r="BM865" s="455"/>
      <c r="BN865" s="455"/>
      <c r="BO865" s="455"/>
    </row>
    <row r="866" spans="1:67" ht="19.5" customHeight="1">
      <c r="A866" s="450"/>
      <c r="B866" s="450"/>
      <c r="C866" s="450"/>
      <c r="D866" s="450"/>
      <c r="E866" s="450"/>
      <c r="F866" s="450"/>
      <c r="G866" s="451"/>
      <c r="H866" s="450"/>
      <c r="I866" s="450"/>
      <c r="J866" s="451"/>
      <c r="K866" s="450"/>
      <c r="L866" s="451"/>
      <c r="M866" s="450"/>
      <c r="N866" s="451"/>
      <c r="O866" s="450"/>
      <c r="P866" s="451"/>
      <c r="Q866" s="452"/>
      <c r="R866" s="452"/>
      <c r="S866" s="452"/>
      <c r="T866" s="452"/>
      <c r="U866" s="450"/>
      <c r="V866" s="450"/>
      <c r="W866" s="451"/>
      <c r="X866" s="452"/>
      <c r="Y866" s="450"/>
      <c r="Z866" s="451"/>
      <c r="AA866" s="451"/>
      <c r="AB866" s="450"/>
      <c r="AC866" s="450"/>
      <c r="AD866" s="450"/>
      <c r="AE866" s="450"/>
      <c r="AF866" s="451"/>
      <c r="AG866" s="451"/>
      <c r="AH866" s="452"/>
      <c r="AI866" s="452"/>
      <c r="AJ866" s="452"/>
      <c r="AK866" s="452"/>
      <c r="AL866" s="452"/>
      <c r="AM866" s="452"/>
      <c r="AN866" s="450"/>
      <c r="AO866" s="450"/>
      <c r="AP866" s="451"/>
      <c r="AQ866" s="451"/>
      <c r="AR866" s="450"/>
      <c r="AS866" s="453"/>
      <c r="AT866" s="453"/>
      <c r="AU866" s="454"/>
      <c r="AV866" s="455"/>
      <c r="AW866" s="456"/>
      <c r="AX866" s="456"/>
      <c r="AY866" s="455"/>
      <c r="AZ866" s="456"/>
      <c r="BA866" s="454"/>
      <c r="BB866" s="454"/>
      <c r="BC866" s="454"/>
      <c r="BD866" s="454"/>
      <c r="BE866" s="454"/>
      <c r="BF866" s="454"/>
      <c r="BG866" s="455"/>
      <c r="BH866" s="455"/>
      <c r="BI866" s="455"/>
      <c r="BJ866" s="455"/>
      <c r="BK866" s="455"/>
      <c r="BL866" s="455"/>
      <c r="BM866" s="455"/>
      <c r="BN866" s="455"/>
      <c r="BO866" s="455"/>
    </row>
    <row r="867" spans="1:67" ht="19.5" customHeight="1">
      <c r="A867" s="450"/>
      <c r="B867" s="450"/>
      <c r="C867" s="450"/>
      <c r="D867" s="450"/>
      <c r="E867" s="450"/>
      <c r="F867" s="450"/>
      <c r="G867" s="451"/>
      <c r="H867" s="450"/>
      <c r="I867" s="450"/>
      <c r="J867" s="451"/>
      <c r="K867" s="450"/>
      <c r="L867" s="451"/>
      <c r="M867" s="450"/>
      <c r="N867" s="451"/>
      <c r="O867" s="450"/>
      <c r="P867" s="451"/>
      <c r="Q867" s="452"/>
      <c r="R867" s="452"/>
      <c r="S867" s="452"/>
      <c r="T867" s="452"/>
      <c r="U867" s="450"/>
      <c r="V867" s="450"/>
      <c r="W867" s="451"/>
      <c r="X867" s="452"/>
      <c r="Y867" s="450"/>
      <c r="Z867" s="451"/>
      <c r="AA867" s="451"/>
      <c r="AB867" s="450"/>
      <c r="AC867" s="450"/>
      <c r="AD867" s="450"/>
      <c r="AE867" s="450"/>
      <c r="AF867" s="451"/>
      <c r="AG867" s="451"/>
      <c r="AH867" s="452"/>
      <c r="AI867" s="452"/>
      <c r="AJ867" s="452"/>
      <c r="AK867" s="452"/>
      <c r="AL867" s="452"/>
      <c r="AM867" s="452"/>
      <c r="AN867" s="450"/>
      <c r="AO867" s="450"/>
      <c r="AP867" s="451"/>
      <c r="AQ867" s="451"/>
      <c r="AR867" s="450"/>
      <c r="AS867" s="453"/>
      <c r="AT867" s="453"/>
      <c r="AU867" s="454"/>
      <c r="AV867" s="455"/>
      <c r="AW867" s="456"/>
      <c r="AX867" s="456"/>
      <c r="AY867" s="455"/>
      <c r="AZ867" s="456"/>
      <c r="BA867" s="454"/>
      <c r="BB867" s="454"/>
      <c r="BC867" s="454"/>
      <c r="BD867" s="454"/>
      <c r="BE867" s="454"/>
      <c r="BF867" s="454"/>
      <c r="BG867" s="455"/>
      <c r="BH867" s="455"/>
      <c r="BI867" s="455"/>
      <c r="BJ867" s="455"/>
      <c r="BK867" s="455"/>
      <c r="BL867" s="455"/>
      <c r="BM867" s="455"/>
      <c r="BN867" s="455"/>
      <c r="BO867" s="455"/>
    </row>
    <row r="868" spans="1:67" ht="19.5" customHeight="1">
      <c r="A868" s="450"/>
      <c r="B868" s="450"/>
      <c r="C868" s="450"/>
      <c r="D868" s="450"/>
      <c r="E868" s="450"/>
      <c r="F868" s="450"/>
      <c r="G868" s="451"/>
      <c r="H868" s="450"/>
      <c r="I868" s="450"/>
      <c r="J868" s="451"/>
      <c r="K868" s="450"/>
      <c r="L868" s="451"/>
      <c r="M868" s="450"/>
      <c r="N868" s="451"/>
      <c r="O868" s="450"/>
      <c r="P868" s="451"/>
      <c r="Q868" s="452"/>
      <c r="R868" s="452"/>
      <c r="S868" s="452"/>
      <c r="T868" s="452"/>
      <c r="U868" s="450"/>
      <c r="V868" s="450"/>
      <c r="W868" s="451"/>
      <c r="X868" s="452"/>
      <c r="Y868" s="450"/>
      <c r="Z868" s="451"/>
      <c r="AA868" s="451"/>
      <c r="AB868" s="450"/>
      <c r="AC868" s="450"/>
      <c r="AD868" s="450"/>
      <c r="AE868" s="450"/>
      <c r="AF868" s="451"/>
      <c r="AG868" s="451"/>
      <c r="AH868" s="452"/>
      <c r="AI868" s="452"/>
      <c r="AJ868" s="452"/>
      <c r="AK868" s="452"/>
      <c r="AL868" s="452"/>
      <c r="AM868" s="452"/>
      <c r="AN868" s="450"/>
      <c r="AO868" s="450"/>
      <c r="AP868" s="451"/>
      <c r="AQ868" s="451"/>
      <c r="AR868" s="450"/>
      <c r="AS868" s="453"/>
      <c r="AT868" s="453"/>
      <c r="AU868" s="454"/>
      <c r="AV868" s="455"/>
      <c r="AW868" s="456"/>
      <c r="AX868" s="456"/>
      <c r="AY868" s="455"/>
      <c r="AZ868" s="456"/>
      <c r="BA868" s="454"/>
      <c r="BB868" s="454"/>
      <c r="BC868" s="454"/>
      <c r="BD868" s="454"/>
      <c r="BE868" s="454"/>
      <c r="BF868" s="454"/>
      <c r="BG868" s="455"/>
      <c r="BH868" s="455"/>
      <c r="BI868" s="455"/>
      <c r="BJ868" s="455"/>
      <c r="BK868" s="455"/>
      <c r="BL868" s="455"/>
      <c r="BM868" s="455"/>
      <c r="BN868" s="455"/>
      <c r="BO868" s="455"/>
    </row>
    <row r="869" spans="1:67" ht="19.5" customHeight="1">
      <c r="A869" s="450"/>
      <c r="B869" s="450"/>
      <c r="C869" s="450"/>
      <c r="D869" s="450"/>
      <c r="E869" s="450"/>
      <c r="F869" s="450"/>
      <c r="G869" s="451"/>
      <c r="H869" s="450"/>
      <c r="I869" s="450"/>
      <c r="J869" s="451"/>
      <c r="K869" s="450"/>
      <c r="L869" s="451"/>
      <c r="M869" s="450"/>
      <c r="N869" s="451"/>
      <c r="O869" s="450"/>
      <c r="P869" s="451"/>
      <c r="Q869" s="452"/>
      <c r="R869" s="452"/>
      <c r="S869" s="452"/>
      <c r="T869" s="452"/>
      <c r="U869" s="450"/>
      <c r="V869" s="450"/>
      <c r="W869" s="451"/>
      <c r="X869" s="452"/>
      <c r="Y869" s="450"/>
      <c r="Z869" s="451"/>
      <c r="AA869" s="451"/>
      <c r="AB869" s="450"/>
      <c r="AC869" s="450"/>
      <c r="AD869" s="450"/>
      <c r="AE869" s="450"/>
      <c r="AF869" s="451"/>
      <c r="AG869" s="451"/>
      <c r="AH869" s="452"/>
      <c r="AI869" s="452"/>
      <c r="AJ869" s="452"/>
      <c r="AK869" s="452"/>
      <c r="AL869" s="452"/>
      <c r="AM869" s="452"/>
      <c r="AN869" s="450"/>
      <c r="AO869" s="450"/>
      <c r="AP869" s="451"/>
      <c r="AQ869" s="451"/>
      <c r="AR869" s="450"/>
      <c r="AS869" s="453"/>
      <c r="AT869" s="453"/>
      <c r="AU869" s="454"/>
      <c r="AV869" s="455"/>
      <c r="AW869" s="456"/>
      <c r="AX869" s="456"/>
      <c r="AY869" s="455"/>
      <c r="AZ869" s="456"/>
      <c r="BA869" s="454"/>
      <c r="BB869" s="454"/>
      <c r="BC869" s="454"/>
      <c r="BD869" s="454"/>
      <c r="BE869" s="454"/>
      <c r="BF869" s="454"/>
      <c r="BG869" s="455"/>
      <c r="BH869" s="455"/>
      <c r="BI869" s="455"/>
      <c r="BJ869" s="455"/>
      <c r="BK869" s="455"/>
      <c r="BL869" s="455"/>
      <c r="BM869" s="455"/>
      <c r="BN869" s="455"/>
      <c r="BO869" s="455"/>
    </row>
    <row r="870" spans="1:67" ht="19.5" customHeight="1">
      <c r="A870" s="450"/>
      <c r="B870" s="450"/>
      <c r="C870" s="450"/>
      <c r="D870" s="450"/>
      <c r="E870" s="450"/>
      <c r="F870" s="450"/>
      <c r="G870" s="451"/>
      <c r="H870" s="450"/>
      <c r="I870" s="450"/>
      <c r="J870" s="451"/>
      <c r="K870" s="450"/>
      <c r="L870" s="451"/>
      <c r="M870" s="450"/>
      <c r="N870" s="451"/>
      <c r="O870" s="450"/>
      <c r="P870" s="451"/>
      <c r="Q870" s="452"/>
      <c r="R870" s="452"/>
      <c r="S870" s="452"/>
      <c r="T870" s="452"/>
      <c r="U870" s="450"/>
      <c r="V870" s="450"/>
      <c r="W870" s="451"/>
      <c r="X870" s="452"/>
      <c r="Y870" s="450"/>
      <c r="Z870" s="451"/>
      <c r="AA870" s="451"/>
      <c r="AB870" s="450"/>
      <c r="AC870" s="450"/>
      <c r="AD870" s="450"/>
      <c r="AE870" s="450"/>
      <c r="AF870" s="451"/>
      <c r="AG870" s="451"/>
      <c r="AH870" s="452"/>
      <c r="AI870" s="452"/>
      <c r="AJ870" s="452"/>
      <c r="AK870" s="452"/>
      <c r="AL870" s="452"/>
      <c r="AM870" s="452"/>
      <c r="AN870" s="450"/>
      <c r="AO870" s="450"/>
      <c r="AP870" s="451"/>
      <c r="AQ870" s="451"/>
      <c r="AR870" s="450"/>
      <c r="AS870" s="453"/>
      <c r="AT870" s="453"/>
      <c r="AU870" s="454"/>
      <c r="AV870" s="455"/>
      <c r="AW870" s="456"/>
      <c r="AX870" s="456"/>
      <c r="AY870" s="455"/>
      <c r="AZ870" s="456"/>
      <c r="BA870" s="454"/>
      <c r="BB870" s="454"/>
      <c r="BC870" s="454"/>
      <c r="BD870" s="454"/>
      <c r="BE870" s="454"/>
      <c r="BF870" s="454"/>
      <c r="BG870" s="455"/>
      <c r="BH870" s="455"/>
      <c r="BI870" s="455"/>
      <c r="BJ870" s="455"/>
      <c r="BK870" s="455"/>
      <c r="BL870" s="455"/>
      <c r="BM870" s="455"/>
      <c r="BN870" s="455"/>
      <c r="BO870" s="455"/>
    </row>
    <row r="871" spans="1:67" ht="19.5" customHeight="1">
      <c r="A871" s="450"/>
      <c r="B871" s="450"/>
      <c r="C871" s="450"/>
      <c r="D871" s="450"/>
      <c r="E871" s="450"/>
      <c r="F871" s="450"/>
      <c r="G871" s="451"/>
      <c r="H871" s="450"/>
      <c r="I871" s="450"/>
      <c r="J871" s="451"/>
      <c r="K871" s="450"/>
      <c r="L871" s="451"/>
      <c r="M871" s="450"/>
      <c r="N871" s="451"/>
      <c r="O871" s="450"/>
      <c r="P871" s="451"/>
      <c r="Q871" s="452"/>
      <c r="R871" s="452"/>
      <c r="S871" s="452"/>
      <c r="T871" s="452"/>
      <c r="U871" s="450"/>
      <c r="V871" s="450"/>
      <c r="W871" s="451"/>
      <c r="X871" s="452"/>
      <c r="Y871" s="450"/>
      <c r="Z871" s="451"/>
      <c r="AA871" s="451"/>
      <c r="AB871" s="450"/>
      <c r="AC871" s="450"/>
      <c r="AD871" s="450"/>
      <c r="AE871" s="450"/>
      <c r="AF871" s="451"/>
      <c r="AG871" s="451"/>
      <c r="AH871" s="452"/>
      <c r="AI871" s="452"/>
      <c r="AJ871" s="452"/>
      <c r="AK871" s="452"/>
      <c r="AL871" s="452"/>
      <c r="AM871" s="452"/>
      <c r="AN871" s="450"/>
      <c r="AO871" s="450"/>
      <c r="AP871" s="451"/>
      <c r="AQ871" s="451"/>
      <c r="AR871" s="450"/>
      <c r="AS871" s="453"/>
      <c r="AT871" s="453"/>
      <c r="AU871" s="454"/>
      <c r="AV871" s="455"/>
      <c r="AW871" s="456"/>
      <c r="AX871" s="456"/>
      <c r="AY871" s="455"/>
      <c r="AZ871" s="456"/>
      <c r="BA871" s="454"/>
      <c r="BB871" s="454"/>
      <c r="BC871" s="454"/>
      <c r="BD871" s="454"/>
      <c r="BE871" s="454"/>
      <c r="BF871" s="454"/>
      <c r="BG871" s="455"/>
      <c r="BH871" s="455"/>
      <c r="BI871" s="455"/>
      <c r="BJ871" s="455"/>
      <c r="BK871" s="455"/>
      <c r="BL871" s="455"/>
      <c r="BM871" s="455"/>
      <c r="BN871" s="455"/>
      <c r="BO871" s="455"/>
    </row>
    <row r="872" spans="1:67" ht="19.5" customHeight="1">
      <c r="A872" s="450"/>
      <c r="B872" s="450"/>
      <c r="C872" s="450"/>
      <c r="D872" s="450"/>
      <c r="E872" s="450"/>
      <c r="F872" s="450"/>
      <c r="G872" s="451"/>
      <c r="H872" s="450"/>
      <c r="I872" s="450"/>
      <c r="J872" s="451"/>
      <c r="K872" s="450"/>
      <c r="L872" s="451"/>
      <c r="M872" s="450"/>
      <c r="N872" s="451"/>
      <c r="O872" s="450"/>
      <c r="P872" s="451"/>
      <c r="Q872" s="452"/>
      <c r="R872" s="452"/>
      <c r="S872" s="452"/>
      <c r="T872" s="452"/>
      <c r="U872" s="450"/>
      <c r="V872" s="450"/>
      <c r="W872" s="451"/>
      <c r="X872" s="452"/>
      <c r="Y872" s="450"/>
      <c r="Z872" s="451"/>
      <c r="AA872" s="451"/>
      <c r="AB872" s="450"/>
      <c r="AC872" s="450"/>
      <c r="AD872" s="450"/>
      <c r="AE872" s="450"/>
      <c r="AF872" s="451"/>
      <c r="AG872" s="451"/>
      <c r="AH872" s="452"/>
      <c r="AI872" s="452"/>
      <c r="AJ872" s="452"/>
      <c r="AK872" s="452"/>
      <c r="AL872" s="452"/>
      <c r="AM872" s="452"/>
      <c r="AN872" s="450"/>
      <c r="AO872" s="450"/>
      <c r="AP872" s="451"/>
      <c r="AQ872" s="451"/>
      <c r="AR872" s="450"/>
      <c r="AS872" s="453"/>
      <c r="AT872" s="453"/>
      <c r="AU872" s="454"/>
      <c r="AV872" s="455"/>
      <c r="AW872" s="456"/>
      <c r="AX872" s="456"/>
      <c r="AY872" s="455"/>
      <c r="AZ872" s="456"/>
      <c r="BA872" s="454"/>
      <c r="BB872" s="454"/>
      <c r="BC872" s="454"/>
      <c r="BD872" s="454"/>
      <c r="BE872" s="454"/>
      <c r="BF872" s="454"/>
      <c r="BG872" s="455"/>
      <c r="BH872" s="455"/>
      <c r="BI872" s="455"/>
      <c r="BJ872" s="455"/>
      <c r="BK872" s="455"/>
      <c r="BL872" s="455"/>
      <c r="BM872" s="455"/>
      <c r="BN872" s="455"/>
      <c r="BO872" s="455"/>
    </row>
    <row r="873" spans="1:67" ht="19.5" customHeight="1">
      <c r="A873" s="450"/>
      <c r="B873" s="450"/>
      <c r="C873" s="450"/>
      <c r="D873" s="450"/>
      <c r="E873" s="450"/>
      <c r="F873" s="450"/>
      <c r="G873" s="451"/>
      <c r="H873" s="450"/>
      <c r="I873" s="450"/>
      <c r="J873" s="451"/>
      <c r="K873" s="450"/>
      <c r="L873" s="451"/>
      <c r="M873" s="450"/>
      <c r="N873" s="451"/>
      <c r="O873" s="450"/>
      <c r="P873" s="451"/>
      <c r="Q873" s="452"/>
      <c r="R873" s="452"/>
      <c r="S873" s="452"/>
      <c r="T873" s="452"/>
      <c r="U873" s="450"/>
      <c r="V873" s="450"/>
      <c r="W873" s="451"/>
      <c r="X873" s="452"/>
      <c r="Y873" s="450"/>
      <c r="Z873" s="451"/>
      <c r="AA873" s="451"/>
      <c r="AB873" s="450"/>
      <c r="AC873" s="450"/>
      <c r="AD873" s="450"/>
      <c r="AE873" s="450"/>
      <c r="AF873" s="451"/>
      <c r="AG873" s="451"/>
      <c r="AH873" s="452"/>
      <c r="AI873" s="452"/>
      <c r="AJ873" s="452"/>
      <c r="AK873" s="452"/>
      <c r="AL873" s="452"/>
      <c r="AM873" s="452"/>
      <c r="AN873" s="450"/>
      <c r="AO873" s="450"/>
      <c r="AP873" s="451"/>
      <c r="AQ873" s="451"/>
      <c r="AR873" s="450"/>
      <c r="AS873" s="453"/>
      <c r="AT873" s="453"/>
      <c r="AU873" s="454"/>
      <c r="AV873" s="455"/>
      <c r="AW873" s="456"/>
      <c r="AX873" s="456"/>
      <c r="AY873" s="455"/>
      <c r="AZ873" s="456"/>
      <c r="BA873" s="454"/>
      <c r="BB873" s="454"/>
      <c r="BC873" s="454"/>
      <c r="BD873" s="454"/>
      <c r="BE873" s="454"/>
      <c r="BF873" s="454"/>
      <c r="BG873" s="455"/>
      <c r="BH873" s="455"/>
      <c r="BI873" s="455"/>
      <c r="BJ873" s="455"/>
      <c r="BK873" s="455"/>
      <c r="BL873" s="455"/>
      <c r="BM873" s="455"/>
      <c r="BN873" s="455"/>
      <c r="BO873" s="455"/>
    </row>
    <row r="874" spans="1:67" ht="19.5" customHeight="1">
      <c r="A874" s="450"/>
      <c r="B874" s="450"/>
      <c r="C874" s="450"/>
      <c r="D874" s="450"/>
      <c r="E874" s="450"/>
      <c r="F874" s="450"/>
      <c r="G874" s="451"/>
      <c r="H874" s="450"/>
      <c r="I874" s="450"/>
      <c r="J874" s="451"/>
      <c r="K874" s="450"/>
      <c r="L874" s="451"/>
      <c r="M874" s="450"/>
      <c r="N874" s="451"/>
      <c r="O874" s="450"/>
      <c r="P874" s="451"/>
      <c r="Q874" s="452"/>
      <c r="R874" s="452"/>
      <c r="S874" s="452"/>
      <c r="T874" s="452"/>
      <c r="U874" s="450"/>
      <c r="V874" s="450"/>
      <c r="W874" s="451"/>
      <c r="X874" s="452"/>
      <c r="Y874" s="450"/>
      <c r="Z874" s="451"/>
      <c r="AA874" s="451"/>
      <c r="AB874" s="450"/>
      <c r="AC874" s="450"/>
      <c r="AD874" s="450"/>
      <c r="AE874" s="450"/>
      <c r="AF874" s="451"/>
      <c r="AG874" s="451"/>
      <c r="AH874" s="452"/>
      <c r="AI874" s="452"/>
      <c r="AJ874" s="452"/>
      <c r="AK874" s="452"/>
      <c r="AL874" s="452"/>
      <c r="AM874" s="452"/>
      <c r="AN874" s="450"/>
      <c r="AO874" s="450"/>
      <c r="AP874" s="451"/>
      <c r="AQ874" s="451"/>
      <c r="AR874" s="450"/>
      <c r="AS874" s="453"/>
      <c r="AT874" s="453"/>
      <c r="AU874" s="454"/>
      <c r="AV874" s="455"/>
      <c r="AW874" s="456"/>
      <c r="AX874" s="456"/>
      <c r="AY874" s="455"/>
      <c r="AZ874" s="456"/>
      <c r="BA874" s="454"/>
      <c r="BB874" s="454"/>
      <c r="BC874" s="454"/>
      <c r="BD874" s="454"/>
      <c r="BE874" s="454"/>
      <c r="BF874" s="454"/>
      <c r="BG874" s="455"/>
      <c r="BH874" s="455"/>
      <c r="BI874" s="455"/>
      <c r="BJ874" s="455"/>
      <c r="BK874" s="455"/>
      <c r="BL874" s="455"/>
      <c r="BM874" s="455"/>
      <c r="BN874" s="455"/>
      <c r="BO874" s="455"/>
    </row>
    <row r="875" spans="1:67" ht="19.5" customHeight="1">
      <c r="A875" s="450"/>
      <c r="B875" s="450"/>
      <c r="C875" s="450"/>
      <c r="D875" s="450"/>
      <c r="E875" s="450"/>
      <c r="F875" s="450"/>
      <c r="G875" s="451"/>
      <c r="H875" s="450"/>
      <c r="I875" s="450"/>
      <c r="J875" s="451"/>
      <c r="K875" s="450"/>
      <c r="L875" s="451"/>
      <c r="M875" s="450"/>
      <c r="N875" s="451"/>
      <c r="O875" s="450"/>
      <c r="P875" s="451"/>
      <c r="Q875" s="452"/>
      <c r="R875" s="452"/>
      <c r="S875" s="452"/>
      <c r="T875" s="452"/>
      <c r="U875" s="450"/>
      <c r="V875" s="450"/>
      <c r="W875" s="451"/>
      <c r="X875" s="452"/>
      <c r="Y875" s="450"/>
      <c r="Z875" s="451"/>
      <c r="AA875" s="451"/>
      <c r="AB875" s="450"/>
      <c r="AC875" s="450"/>
      <c r="AD875" s="450"/>
      <c r="AE875" s="450"/>
      <c r="AF875" s="451"/>
      <c r="AG875" s="451"/>
      <c r="AH875" s="452"/>
      <c r="AI875" s="452"/>
      <c r="AJ875" s="452"/>
      <c r="AK875" s="452"/>
      <c r="AL875" s="452"/>
      <c r="AM875" s="452"/>
      <c r="AN875" s="450"/>
      <c r="AO875" s="450"/>
      <c r="AP875" s="451"/>
      <c r="AQ875" s="451"/>
      <c r="AR875" s="450"/>
      <c r="AS875" s="453"/>
      <c r="AT875" s="453"/>
      <c r="AU875" s="454"/>
      <c r="AV875" s="455"/>
      <c r="AW875" s="456"/>
      <c r="AX875" s="456"/>
      <c r="AY875" s="455"/>
      <c r="AZ875" s="456"/>
      <c r="BA875" s="454"/>
      <c r="BB875" s="454"/>
      <c r="BC875" s="454"/>
      <c r="BD875" s="454"/>
      <c r="BE875" s="454"/>
      <c r="BF875" s="454"/>
      <c r="BG875" s="455"/>
      <c r="BH875" s="455"/>
      <c r="BI875" s="455"/>
      <c r="BJ875" s="455"/>
      <c r="BK875" s="455"/>
      <c r="BL875" s="455"/>
      <c r="BM875" s="455"/>
      <c r="BN875" s="455"/>
      <c r="BO875" s="455"/>
    </row>
    <row r="876" spans="1:67" ht="19.5" customHeight="1">
      <c r="A876" s="450"/>
      <c r="B876" s="450"/>
      <c r="C876" s="450"/>
      <c r="D876" s="450"/>
      <c r="E876" s="450"/>
      <c r="F876" s="450"/>
      <c r="G876" s="451"/>
      <c r="H876" s="450"/>
      <c r="I876" s="450"/>
      <c r="J876" s="451"/>
      <c r="K876" s="450"/>
      <c r="L876" s="451"/>
      <c r="M876" s="450"/>
      <c r="N876" s="451"/>
      <c r="O876" s="450"/>
      <c r="P876" s="451"/>
      <c r="Q876" s="452"/>
      <c r="R876" s="452"/>
      <c r="S876" s="452"/>
      <c r="T876" s="452"/>
      <c r="U876" s="450"/>
      <c r="V876" s="450"/>
      <c r="W876" s="451"/>
      <c r="X876" s="452"/>
      <c r="Y876" s="450"/>
      <c r="Z876" s="451"/>
      <c r="AA876" s="451"/>
      <c r="AB876" s="450"/>
      <c r="AC876" s="450"/>
      <c r="AD876" s="450"/>
      <c r="AE876" s="450"/>
      <c r="AF876" s="451"/>
      <c r="AG876" s="451"/>
      <c r="AH876" s="452"/>
      <c r="AI876" s="452"/>
      <c r="AJ876" s="452"/>
      <c r="AK876" s="452"/>
      <c r="AL876" s="452"/>
      <c r="AM876" s="452"/>
      <c r="AN876" s="450"/>
      <c r="AO876" s="450"/>
      <c r="AP876" s="451"/>
      <c r="AQ876" s="451"/>
      <c r="AR876" s="450"/>
      <c r="AS876" s="453"/>
      <c r="AT876" s="453"/>
      <c r="AU876" s="454"/>
      <c r="AV876" s="455"/>
      <c r="AW876" s="456"/>
      <c r="AX876" s="456"/>
      <c r="AY876" s="455"/>
      <c r="AZ876" s="456"/>
      <c r="BA876" s="454"/>
      <c r="BB876" s="454"/>
      <c r="BC876" s="454"/>
      <c r="BD876" s="454"/>
      <c r="BE876" s="454"/>
      <c r="BF876" s="454"/>
      <c r="BG876" s="455"/>
      <c r="BH876" s="455"/>
      <c r="BI876" s="455"/>
      <c r="BJ876" s="455"/>
      <c r="BK876" s="455"/>
      <c r="BL876" s="455"/>
      <c r="BM876" s="455"/>
      <c r="BN876" s="455"/>
      <c r="BO876" s="455"/>
    </row>
    <row r="877" spans="1:67" ht="19.5" customHeight="1">
      <c r="A877" s="450"/>
      <c r="B877" s="450"/>
      <c r="C877" s="450"/>
      <c r="D877" s="450"/>
      <c r="E877" s="450"/>
      <c r="F877" s="450"/>
      <c r="G877" s="451"/>
      <c r="H877" s="450"/>
      <c r="I877" s="450"/>
      <c r="J877" s="451"/>
      <c r="K877" s="450"/>
      <c r="L877" s="451"/>
      <c r="M877" s="450"/>
      <c r="N877" s="451"/>
      <c r="O877" s="450"/>
      <c r="P877" s="451"/>
      <c r="Q877" s="452"/>
      <c r="R877" s="452"/>
      <c r="S877" s="452"/>
      <c r="T877" s="452"/>
      <c r="U877" s="450"/>
      <c r="V877" s="450"/>
      <c r="W877" s="451"/>
      <c r="X877" s="452"/>
      <c r="Y877" s="450"/>
      <c r="Z877" s="451"/>
      <c r="AA877" s="451"/>
      <c r="AB877" s="450"/>
      <c r="AC877" s="450"/>
      <c r="AD877" s="450"/>
      <c r="AE877" s="450"/>
      <c r="AF877" s="451"/>
      <c r="AG877" s="451"/>
      <c r="AH877" s="452"/>
      <c r="AI877" s="452"/>
      <c r="AJ877" s="452"/>
      <c r="AK877" s="452"/>
      <c r="AL877" s="452"/>
      <c r="AM877" s="452"/>
      <c r="AN877" s="450"/>
      <c r="AO877" s="450"/>
      <c r="AP877" s="451"/>
      <c r="AQ877" s="451"/>
      <c r="AR877" s="450"/>
      <c r="AS877" s="453"/>
      <c r="AT877" s="453"/>
      <c r="AU877" s="454"/>
      <c r="AV877" s="455"/>
      <c r="AW877" s="456"/>
      <c r="AX877" s="456"/>
      <c r="AY877" s="455"/>
      <c r="AZ877" s="456"/>
      <c r="BA877" s="454"/>
      <c r="BB877" s="454"/>
      <c r="BC877" s="454"/>
      <c r="BD877" s="454"/>
      <c r="BE877" s="454"/>
      <c r="BF877" s="454"/>
      <c r="BG877" s="455"/>
      <c r="BH877" s="455"/>
      <c r="BI877" s="455"/>
      <c r="BJ877" s="455"/>
      <c r="BK877" s="455"/>
      <c r="BL877" s="455"/>
      <c r="BM877" s="455"/>
      <c r="BN877" s="455"/>
      <c r="BO877" s="455"/>
    </row>
    <row r="878" spans="1:67" ht="19.5" customHeight="1">
      <c r="A878" s="450"/>
      <c r="B878" s="450"/>
      <c r="C878" s="450"/>
      <c r="D878" s="450"/>
      <c r="E878" s="450"/>
      <c r="F878" s="450"/>
      <c r="G878" s="451"/>
      <c r="H878" s="450"/>
      <c r="I878" s="450"/>
      <c r="J878" s="451"/>
      <c r="K878" s="450"/>
      <c r="L878" s="451"/>
      <c r="M878" s="450"/>
      <c r="N878" s="451"/>
      <c r="O878" s="450"/>
      <c r="P878" s="451"/>
      <c r="Q878" s="452"/>
      <c r="R878" s="452"/>
      <c r="S878" s="452"/>
      <c r="T878" s="452"/>
      <c r="U878" s="450"/>
      <c r="V878" s="450"/>
      <c r="W878" s="451"/>
      <c r="X878" s="452"/>
      <c r="Y878" s="450"/>
      <c r="Z878" s="451"/>
      <c r="AA878" s="451"/>
      <c r="AB878" s="450"/>
      <c r="AC878" s="450"/>
      <c r="AD878" s="450"/>
      <c r="AE878" s="450"/>
      <c r="AF878" s="451"/>
      <c r="AG878" s="451"/>
      <c r="AH878" s="452"/>
      <c r="AI878" s="452"/>
      <c r="AJ878" s="452"/>
      <c r="AK878" s="452"/>
      <c r="AL878" s="452"/>
      <c r="AM878" s="452"/>
      <c r="AN878" s="450"/>
      <c r="AO878" s="450"/>
      <c r="AP878" s="451"/>
      <c r="AQ878" s="451"/>
      <c r="AR878" s="450"/>
      <c r="AS878" s="453"/>
      <c r="AT878" s="453"/>
      <c r="AU878" s="454"/>
      <c r="AV878" s="455"/>
      <c r="AW878" s="456"/>
      <c r="AX878" s="456"/>
      <c r="AY878" s="455"/>
      <c r="AZ878" s="456"/>
      <c r="BA878" s="454"/>
      <c r="BB878" s="454"/>
      <c r="BC878" s="454"/>
      <c r="BD878" s="454"/>
      <c r="BE878" s="454"/>
      <c r="BF878" s="454"/>
      <c r="BG878" s="455"/>
      <c r="BH878" s="455"/>
      <c r="BI878" s="455"/>
      <c r="BJ878" s="455"/>
      <c r="BK878" s="455"/>
      <c r="BL878" s="455"/>
      <c r="BM878" s="455"/>
      <c r="BN878" s="455"/>
      <c r="BO878" s="455"/>
    </row>
    <row r="879" spans="1:67" ht="19.5" customHeight="1">
      <c r="A879" s="450"/>
      <c r="B879" s="450"/>
      <c r="C879" s="450"/>
      <c r="D879" s="450"/>
      <c r="E879" s="450"/>
      <c r="F879" s="450"/>
      <c r="G879" s="451"/>
      <c r="H879" s="450"/>
      <c r="I879" s="450"/>
      <c r="J879" s="451"/>
      <c r="K879" s="450"/>
      <c r="L879" s="451"/>
      <c r="M879" s="450"/>
      <c r="N879" s="451"/>
      <c r="O879" s="450"/>
      <c r="P879" s="451"/>
      <c r="Q879" s="452"/>
      <c r="R879" s="452"/>
      <c r="S879" s="452"/>
      <c r="T879" s="452"/>
      <c r="U879" s="450"/>
      <c r="V879" s="450"/>
      <c r="W879" s="451"/>
      <c r="X879" s="452"/>
      <c r="Y879" s="450"/>
      <c r="Z879" s="451"/>
      <c r="AA879" s="451"/>
      <c r="AB879" s="450"/>
      <c r="AC879" s="450"/>
      <c r="AD879" s="450"/>
      <c r="AE879" s="450"/>
      <c r="AF879" s="451"/>
      <c r="AG879" s="451"/>
      <c r="AH879" s="452"/>
      <c r="AI879" s="452"/>
      <c r="AJ879" s="452"/>
      <c r="AK879" s="452"/>
      <c r="AL879" s="452"/>
      <c r="AM879" s="452"/>
      <c r="AN879" s="450"/>
      <c r="AO879" s="450"/>
      <c r="AP879" s="451"/>
      <c r="AQ879" s="451"/>
      <c r="AR879" s="450"/>
      <c r="AS879" s="453"/>
      <c r="AT879" s="453"/>
      <c r="AU879" s="454"/>
      <c r="AV879" s="455"/>
      <c r="AW879" s="456"/>
      <c r="AX879" s="456"/>
      <c r="AY879" s="455"/>
      <c r="AZ879" s="456"/>
      <c r="BA879" s="454"/>
      <c r="BB879" s="454"/>
      <c r="BC879" s="454"/>
      <c r="BD879" s="454"/>
      <c r="BE879" s="454"/>
      <c r="BF879" s="454"/>
      <c r="BG879" s="455"/>
      <c r="BH879" s="455"/>
      <c r="BI879" s="455"/>
      <c r="BJ879" s="455"/>
      <c r="BK879" s="455"/>
      <c r="BL879" s="455"/>
      <c r="BM879" s="455"/>
      <c r="BN879" s="455"/>
      <c r="BO879" s="455"/>
    </row>
    <row r="880" spans="1:67" ht="19.5" customHeight="1">
      <c r="A880" s="450"/>
      <c r="B880" s="450"/>
      <c r="C880" s="450"/>
      <c r="D880" s="450"/>
      <c r="E880" s="450"/>
      <c r="F880" s="450"/>
      <c r="G880" s="451"/>
      <c r="H880" s="450"/>
      <c r="I880" s="450"/>
      <c r="J880" s="451"/>
      <c r="K880" s="450"/>
      <c r="L880" s="451"/>
      <c r="M880" s="450"/>
      <c r="N880" s="451"/>
      <c r="O880" s="450"/>
      <c r="P880" s="451"/>
      <c r="Q880" s="452"/>
      <c r="R880" s="452"/>
      <c r="S880" s="452"/>
      <c r="T880" s="452"/>
      <c r="U880" s="450"/>
      <c r="V880" s="450"/>
      <c r="W880" s="451"/>
      <c r="X880" s="452"/>
      <c r="Y880" s="450"/>
      <c r="Z880" s="451"/>
      <c r="AA880" s="451"/>
      <c r="AB880" s="450"/>
      <c r="AC880" s="450"/>
      <c r="AD880" s="450"/>
      <c r="AE880" s="450"/>
      <c r="AF880" s="451"/>
      <c r="AG880" s="451"/>
      <c r="AH880" s="452"/>
      <c r="AI880" s="452"/>
      <c r="AJ880" s="452"/>
      <c r="AK880" s="452"/>
      <c r="AL880" s="452"/>
      <c r="AM880" s="452"/>
      <c r="AN880" s="450"/>
      <c r="AO880" s="450"/>
      <c r="AP880" s="451"/>
      <c r="AQ880" s="451"/>
      <c r="AR880" s="450"/>
      <c r="AS880" s="453"/>
      <c r="AT880" s="453"/>
      <c r="AU880" s="454"/>
      <c r="AV880" s="455"/>
      <c r="AW880" s="456"/>
      <c r="AX880" s="456"/>
      <c r="AY880" s="455"/>
      <c r="AZ880" s="456"/>
      <c r="BA880" s="454"/>
      <c r="BB880" s="454"/>
      <c r="BC880" s="454"/>
      <c r="BD880" s="454"/>
      <c r="BE880" s="454"/>
      <c r="BF880" s="454"/>
      <c r="BG880" s="455"/>
      <c r="BH880" s="455"/>
      <c r="BI880" s="455"/>
      <c r="BJ880" s="455"/>
      <c r="BK880" s="455"/>
      <c r="BL880" s="455"/>
      <c r="BM880" s="455"/>
      <c r="BN880" s="455"/>
      <c r="BO880" s="455"/>
    </row>
    <row r="881" spans="1:67" ht="19.5" customHeight="1">
      <c r="A881" s="450"/>
      <c r="B881" s="450"/>
      <c r="C881" s="450"/>
      <c r="D881" s="450"/>
      <c r="E881" s="450"/>
      <c r="F881" s="450"/>
      <c r="G881" s="451"/>
      <c r="H881" s="450"/>
      <c r="I881" s="450"/>
      <c r="J881" s="451"/>
      <c r="K881" s="450"/>
      <c r="L881" s="451"/>
      <c r="M881" s="450"/>
      <c r="N881" s="451"/>
      <c r="O881" s="450"/>
      <c r="P881" s="451"/>
      <c r="Q881" s="452"/>
      <c r="R881" s="452"/>
      <c r="S881" s="452"/>
      <c r="T881" s="452"/>
      <c r="U881" s="450"/>
      <c r="V881" s="450"/>
      <c r="W881" s="451"/>
      <c r="X881" s="452"/>
      <c r="Y881" s="450"/>
      <c r="Z881" s="451"/>
      <c r="AA881" s="451"/>
      <c r="AB881" s="450"/>
      <c r="AC881" s="450"/>
      <c r="AD881" s="450"/>
      <c r="AE881" s="450"/>
      <c r="AF881" s="451"/>
      <c r="AG881" s="451"/>
      <c r="AH881" s="452"/>
      <c r="AI881" s="452"/>
      <c r="AJ881" s="452"/>
      <c r="AK881" s="452"/>
      <c r="AL881" s="452"/>
      <c r="AM881" s="452"/>
      <c r="AN881" s="450"/>
      <c r="AO881" s="450"/>
      <c r="AP881" s="451"/>
      <c r="AQ881" s="451"/>
      <c r="AR881" s="450"/>
      <c r="AS881" s="453"/>
      <c r="AT881" s="453"/>
      <c r="AU881" s="454"/>
      <c r="AV881" s="455"/>
      <c r="AW881" s="456"/>
      <c r="AX881" s="456"/>
      <c r="AY881" s="455"/>
      <c r="AZ881" s="456"/>
      <c r="BA881" s="454"/>
      <c r="BB881" s="454"/>
      <c r="BC881" s="454"/>
      <c r="BD881" s="454"/>
      <c r="BE881" s="454"/>
      <c r="BF881" s="454"/>
      <c r="BG881" s="455"/>
      <c r="BH881" s="455"/>
      <c r="BI881" s="455"/>
      <c r="BJ881" s="455"/>
      <c r="BK881" s="455"/>
      <c r="BL881" s="455"/>
      <c r="BM881" s="455"/>
      <c r="BN881" s="455"/>
      <c r="BO881" s="455"/>
    </row>
    <row r="882" spans="1:67" ht="19.5" customHeight="1">
      <c r="A882" s="450"/>
      <c r="B882" s="450"/>
      <c r="C882" s="450"/>
      <c r="D882" s="450"/>
      <c r="E882" s="450"/>
      <c r="F882" s="450"/>
      <c r="G882" s="451"/>
      <c r="H882" s="450"/>
      <c r="I882" s="450"/>
      <c r="J882" s="451"/>
      <c r="K882" s="450"/>
      <c r="L882" s="451"/>
      <c r="M882" s="450"/>
      <c r="N882" s="451"/>
      <c r="O882" s="450"/>
      <c r="P882" s="451"/>
      <c r="Q882" s="452"/>
      <c r="R882" s="452"/>
      <c r="S882" s="452"/>
      <c r="T882" s="452"/>
      <c r="U882" s="450"/>
      <c r="V882" s="450"/>
      <c r="W882" s="451"/>
      <c r="X882" s="452"/>
      <c r="Y882" s="450"/>
      <c r="Z882" s="451"/>
      <c r="AA882" s="451"/>
      <c r="AB882" s="450"/>
      <c r="AC882" s="450"/>
      <c r="AD882" s="450"/>
      <c r="AE882" s="450"/>
      <c r="AF882" s="451"/>
      <c r="AG882" s="451"/>
      <c r="AH882" s="452"/>
      <c r="AI882" s="452"/>
      <c r="AJ882" s="452"/>
      <c r="AK882" s="452"/>
      <c r="AL882" s="452"/>
      <c r="AM882" s="452"/>
      <c r="AN882" s="450"/>
      <c r="AO882" s="450"/>
      <c r="AP882" s="451"/>
      <c r="AQ882" s="451"/>
      <c r="AR882" s="450"/>
      <c r="AS882" s="453"/>
      <c r="AT882" s="453"/>
      <c r="AU882" s="454"/>
      <c r="AV882" s="455"/>
      <c r="AW882" s="456"/>
      <c r="AX882" s="456"/>
      <c r="AY882" s="455"/>
      <c r="AZ882" s="456"/>
      <c r="BA882" s="454"/>
      <c r="BB882" s="454"/>
      <c r="BC882" s="454"/>
      <c r="BD882" s="454"/>
      <c r="BE882" s="454"/>
      <c r="BF882" s="454"/>
      <c r="BG882" s="455"/>
      <c r="BH882" s="455"/>
      <c r="BI882" s="455"/>
      <c r="BJ882" s="455"/>
      <c r="BK882" s="455"/>
      <c r="BL882" s="455"/>
      <c r="BM882" s="455"/>
      <c r="BN882" s="455"/>
      <c r="BO882" s="455"/>
    </row>
    <row r="883" spans="1:67" ht="19.5" customHeight="1">
      <c r="A883" s="450"/>
      <c r="B883" s="450"/>
      <c r="C883" s="450"/>
      <c r="D883" s="450"/>
      <c r="E883" s="450"/>
      <c r="F883" s="450"/>
      <c r="G883" s="451"/>
      <c r="H883" s="450"/>
      <c r="I883" s="450"/>
      <c r="J883" s="451"/>
      <c r="K883" s="450"/>
      <c r="L883" s="451"/>
      <c r="M883" s="450"/>
      <c r="N883" s="451"/>
      <c r="O883" s="450"/>
      <c r="P883" s="451"/>
      <c r="Q883" s="452"/>
      <c r="R883" s="452"/>
      <c r="S883" s="452"/>
      <c r="T883" s="452"/>
      <c r="U883" s="450"/>
      <c r="V883" s="450"/>
      <c r="W883" s="451"/>
      <c r="X883" s="452"/>
      <c r="Y883" s="450"/>
      <c r="Z883" s="451"/>
      <c r="AA883" s="451"/>
      <c r="AB883" s="450"/>
      <c r="AC883" s="450"/>
      <c r="AD883" s="450"/>
      <c r="AE883" s="450"/>
      <c r="AF883" s="451"/>
      <c r="AG883" s="451"/>
      <c r="AH883" s="452"/>
      <c r="AI883" s="452"/>
      <c r="AJ883" s="452"/>
      <c r="AK883" s="452"/>
      <c r="AL883" s="452"/>
      <c r="AM883" s="452"/>
      <c r="AN883" s="450"/>
      <c r="AO883" s="450"/>
      <c r="AP883" s="451"/>
      <c r="AQ883" s="451"/>
      <c r="AR883" s="450"/>
      <c r="AS883" s="453"/>
      <c r="AT883" s="453"/>
      <c r="AU883" s="454"/>
      <c r="AV883" s="455"/>
      <c r="AW883" s="456"/>
      <c r="AX883" s="456"/>
      <c r="AY883" s="455"/>
      <c r="AZ883" s="456"/>
      <c r="BA883" s="454"/>
      <c r="BB883" s="454"/>
      <c r="BC883" s="454"/>
      <c r="BD883" s="454"/>
      <c r="BE883" s="454"/>
      <c r="BF883" s="454"/>
      <c r="BG883" s="455"/>
      <c r="BH883" s="455"/>
      <c r="BI883" s="455"/>
      <c r="BJ883" s="455"/>
      <c r="BK883" s="455"/>
      <c r="BL883" s="455"/>
      <c r="BM883" s="455"/>
      <c r="BN883" s="455"/>
      <c r="BO883" s="455"/>
    </row>
    <row r="884" spans="1:67" ht="19.5" customHeight="1">
      <c r="A884" s="450"/>
      <c r="B884" s="450"/>
      <c r="C884" s="450"/>
      <c r="D884" s="450"/>
      <c r="E884" s="450"/>
      <c r="F884" s="450"/>
      <c r="G884" s="451"/>
      <c r="H884" s="450"/>
      <c r="I884" s="450"/>
      <c r="J884" s="451"/>
      <c r="K884" s="450"/>
      <c r="L884" s="451"/>
      <c r="M884" s="450"/>
      <c r="N884" s="451"/>
      <c r="O884" s="450"/>
      <c r="P884" s="451"/>
      <c r="Q884" s="452"/>
      <c r="R884" s="452"/>
      <c r="S884" s="452"/>
      <c r="T884" s="452"/>
      <c r="U884" s="450"/>
      <c r="V884" s="450"/>
      <c r="W884" s="451"/>
      <c r="X884" s="452"/>
      <c r="Y884" s="450"/>
      <c r="Z884" s="451"/>
      <c r="AA884" s="451"/>
      <c r="AB884" s="450"/>
      <c r="AC884" s="450"/>
      <c r="AD884" s="450"/>
      <c r="AE884" s="450"/>
      <c r="AF884" s="451"/>
      <c r="AG884" s="451"/>
      <c r="AH884" s="452"/>
      <c r="AI884" s="452"/>
      <c r="AJ884" s="452"/>
      <c r="AK884" s="452"/>
      <c r="AL884" s="452"/>
      <c r="AM884" s="452"/>
      <c r="AN884" s="450"/>
      <c r="AO884" s="450"/>
      <c r="AP884" s="451"/>
      <c r="AQ884" s="451"/>
      <c r="AR884" s="450"/>
      <c r="AS884" s="453"/>
      <c r="AT884" s="453"/>
      <c r="AU884" s="454"/>
      <c r="AV884" s="455"/>
      <c r="AW884" s="456"/>
      <c r="AX884" s="456"/>
      <c r="AY884" s="455"/>
      <c r="AZ884" s="456"/>
      <c r="BA884" s="454"/>
      <c r="BB884" s="454"/>
      <c r="BC884" s="454"/>
      <c r="BD884" s="454"/>
      <c r="BE884" s="454"/>
      <c r="BF884" s="454"/>
      <c r="BG884" s="455"/>
      <c r="BH884" s="455"/>
      <c r="BI884" s="455"/>
      <c r="BJ884" s="455"/>
      <c r="BK884" s="455"/>
      <c r="BL884" s="455"/>
      <c r="BM884" s="455"/>
      <c r="BN884" s="455"/>
      <c r="BO884" s="455"/>
    </row>
    <row r="885" spans="1:67" ht="19.5" customHeight="1">
      <c r="A885" s="450"/>
      <c r="B885" s="450"/>
      <c r="C885" s="450"/>
      <c r="D885" s="450"/>
      <c r="E885" s="450"/>
      <c r="F885" s="450"/>
      <c r="G885" s="451"/>
      <c r="H885" s="450"/>
      <c r="I885" s="450"/>
      <c r="J885" s="451"/>
      <c r="K885" s="450"/>
      <c r="L885" s="451"/>
      <c r="M885" s="450"/>
      <c r="N885" s="451"/>
      <c r="O885" s="450"/>
      <c r="P885" s="451"/>
      <c r="Q885" s="452"/>
      <c r="R885" s="452"/>
      <c r="S885" s="452"/>
      <c r="T885" s="452"/>
      <c r="U885" s="450"/>
      <c r="V885" s="450"/>
      <c r="W885" s="451"/>
      <c r="X885" s="452"/>
      <c r="Y885" s="450"/>
      <c r="Z885" s="451"/>
      <c r="AA885" s="451"/>
      <c r="AB885" s="450"/>
      <c r="AC885" s="450"/>
      <c r="AD885" s="450"/>
      <c r="AE885" s="450"/>
      <c r="AF885" s="451"/>
      <c r="AG885" s="451"/>
      <c r="AH885" s="452"/>
      <c r="AI885" s="452"/>
      <c r="AJ885" s="452"/>
      <c r="AK885" s="452"/>
      <c r="AL885" s="452"/>
      <c r="AM885" s="452"/>
      <c r="AN885" s="450"/>
      <c r="AO885" s="450"/>
      <c r="AP885" s="451"/>
      <c r="AQ885" s="451"/>
      <c r="AR885" s="450"/>
      <c r="AS885" s="453"/>
      <c r="AT885" s="453"/>
      <c r="AU885" s="454"/>
      <c r="AV885" s="455"/>
      <c r="AW885" s="456"/>
      <c r="AX885" s="456"/>
      <c r="AY885" s="455"/>
      <c r="AZ885" s="456"/>
      <c r="BA885" s="454"/>
      <c r="BB885" s="454"/>
      <c r="BC885" s="454"/>
      <c r="BD885" s="454"/>
      <c r="BE885" s="454"/>
      <c r="BF885" s="454"/>
      <c r="BG885" s="455"/>
      <c r="BH885" s="455"/>
      <c r="BI885" s="455"/>
      <c r="BJ885" s="455"/>
      <c r="BK885" s="455"/>
      <c r="BL885" s="455"/>
      <c r="BM885" s="455"/>
      <c r="BN885" s="455"/>
      <c r="BO885" s="455"/>
    </row>
    <row r="886" spans="1:67" ht="19.5" customHeight="1">
      <c r="A886" s="450"/>
      <c r="B886" s="450"/>
      <c r="C886" s="450"/>
      <c r="D886" s="450"/>
      <c r="E886" s="450"/>
      <c r="F886" s="450"/>
      <c r="G886" s="451"/>
      <c r="H886" s="450"/>
      <c r="I886" s="450"/>
      <c r="J886" s="451"/>
      <c r="K886" s="450"/>
      <c r="L886" s="451"/>
      <c r="M886" s="450"/>
      <c r="N886" s="451"/>
      <c r="O886" s="450"/>
      <c r="P886" s="451"/>
      <c r="Q886" s="452"/>
      <c r="R886" s="452"/>
      <c r="S886" s="452"/>
      <c r="T886" s="452"/>
      <c r="U886" s="450"/>
      <c r="V886" s="450"/>
      <c r="W886" s="451"/>
      <c r="X886" s="452"/>
      <c r="Y886" s="450"/>
      <c r="Z886" s="451"/>
      <c r="AA886" s="451"/>
      <c r="AB886" s="450"/>
      <c r="AC886" s="450"/>
      <c r="AD886" s="450"/>
      <c r="AE886" s="450"/>
      <c r="AF886" s="451"/>
      <c r="AG886" s="451"/>
      <c r="AH886" s="452"/>
      <c r="AI886" s="452"/>
      <c r="AJ886" s="452"/>
      <c r="AK886" s="452"/>
      <c r="AL886" s="452"/>
      <c r="AM886" s="452"/>
      <c r="AN886" s="450"/>
      <c r="AO886" s="450"/>
      <c r="AP886" s="451"/>
      <c r="AQ886" s="451"/>
      <c r="AR886" s="450"/>
      <c r="AS886" s="453"/>
      <c r="AT886" s="453"/>
      <c r="AU886" s="454"/>
      <c r="AV886" s="455"/>
      <c r="AW886" s="456"/>
      <c r="AX886" s="456"/>
      <c r="AY886" s="455"/>
      <c r="AZ886" s="456"/>
      <c r="BA886" s="454"/>
      <c r="BB886" s="454"/>
      <c r="BC886" s="454"/>
      <c r="BD886" s="454"/>
      <c r="BE886" s="454"/>
      <c r="BF886" s="454"/>
      <c r="BG886" s="455"/>
      <c r="BH886" s="455"/>
      <c r="BI886" s="455"/>
      <c r="BJ886" s="455"/>
      <c r="BK886" s="455"/>
      <c r="BL886" s="455"/>
      <c r="BM886" s="455"/>
      <c r="BN886" s="455"/>
      <c r="BO886" s="455"/>
    </row>
    <row r="887" spans="1:67" ht="19.5" customHeight="1">
      <c r="A887" s="450"/>
      <c r="B887" s="450"/>
      <c r="C887" s="450"/>
      <c r="D887" s="450"/>
      <c r="E887" s="450"/>
      <c r="F887" s="450"/>
      <c r="G887" s="451"/>
      <c r="H887" s="450"/>
      <c r="I887" s="450"/>
      <c r="J887" s="451"/>
      <c r="K887" s="450"/>
      <c r="L887" s="451"/>
      <c r="M887" s="450"/>
      <c r="N887" s="451"/>
      <c r="O887" s="450"/>
      <c r="P887" s="451"/>
      <c r="Q887" s="452"/>
      <c r="R887" s="452"/>
      <c r="S887" s="452"/>
      <c r="T887" s="452"/>
      <c r="U887" s="450"/>
      <c r="V887" s="450"/>
      <c r="W887" s="451"/>
      <c r="X887" s="452"/>
      <c r="Y887" s="450"/>
      <c r="Z887" s="451"/>
      <c r="AA887" s="451"/>
      <c r="AB887" s="450"/>
      <c r="AC887" s="450"/>
      <c r="AD887" s="450"/>
      <c r="AE887" s="450"/>
      <c r="AF887" s="451"/>
      <c r="AG887" s="451"/>
      <c r="AH887" s="452"/>
      <c r="AI887" s="452"/>
      <c r="AJ887" s="452"/>
      <c r="AK887" s="452"/>
      <c r="AL887" s="452"/>
      <c r="AM887" s="452"/>
      <c r="AN887" s="450"/>
      <c r="AO887" s="450"/>
      <c r="AP887" s="451"/>
      <c r="AQ887" s="451"/>
      <c r="AR887" s="450"/>
      <c r="AS887" s="453"/>
      <c r="AT887" s="453"/>
      <c r="AU887" s="454"/>
      <c r="AV887" s="455"/>
      <c r="AW887" s="456"/>
      <c r="AX887" s="456"/>
      <c r="AY887" s="455"/>
      <c r="AZ887" s="456"/>
      <c r="BA887" s="454"/>
      <c r="BB887" s="454"/>
      <c r="BC887" s="454"/>
      <c r="BD887" s="454"/>
      <c r="BE887" s="454"/>
      <c r="BF887" s="454"/>
      <c r="BG887" s="455"/>
      <c r="BH887" s="455"/>
      <c r="BI887" s="455"/>
      <c r="BJ887" s="455"/>
      <c r="BK887" s="455"/>
      <c r="BL887" s="455"/>
      <c r="BM887" s="455"/>
      <c r="BN887" s="455"/>
      <c r="BO887" s="455"/>
    </row>
    <row r="888" spans="1:67" ht="19.5" customHeight="1">
      <c r="A888" s="450"/>
      <c r="B888" s="450"/>
      <c r="C888" s="450"/>
      <c r="D888" s="450"/>
      <c r="E888" s="450"/>
      <c r="F888" s="450"/>
      <c r="G888" s="451"/>
      <c r="H888" s="450"/>
      <c r="I888" s="450"/>
      <c r="J888" s="451"/>
      <c r="K888" s="450"/>
      <c r="L888" s="451"/>
      <c r="M888" s="450"/>
      <c r="N888" s="451"/>
      <c r="O888" s="450"/>
      <c r="P888" s="451"/>
      <c r="Q888" s="452"/>
      <c r="R888" s="452"/>
      <c r="S888" s="452"/>
      <c r="T888" s="452"/>
      <c r="U888" s="450"/>
      <c r="V888" s="450"/>
      <c r="W888" s="451"/>
      <c r="X888" s="452"/>
      <c r="Y888" s="450"/>
      <c r="Z888" s="451"/>
      <c r="AA888" s="451"/>
      <c r="AB888" s="450"/>
      <c r="AC888" s="450"/>
      <c r="AD888" s="450"/>
      <c r="AE888" s="450"/>
      <c r="AF888" s="451"/>
      <c r="AG888" s="451"/>
      <c r="AH888" s="452"/>
      <c r="AI888" s="452"/>
      <c r="AJ888" s="452"/>
      <c r="AK888" s="452"/>
      <c r="AL888" s="452"/>
      <c r="AM888" s="452"/>
      <c r="AN888" s="450"/>
      <c r="AO888" s="450"/>
      <c r="AP888" s="451"/>
      <c r="AQ888" s="451"/>
      <c r="AR888" s="450"/>
      <c r="AS888" s="453"/>
      <c r="AT888" s="453"/>
      <c r="AU888" s="454"/>
      <c r="AV888" s="455"/>
      <c r="AW888" s="456"/>
      <c r="AX888" s="456"/>
      <c r="AY888" s="455"/>
      <c r="AZ888" s="456"/>
      <c r="BA888" s="454"/>
      <c r="BB888" s="454"/>
      <c r="BC888" s="454"/>
      <c r="BD888" s="454"/>
      <c r="BE888" s="454"/>
      <c r="BF888" s="454"/>
      <c r="BG888" s="455"/>
      <c r="BH888" s="455"/>
      <c r="BI888" s="455"/>
      <c r="BJ888" s="455"/>
      <c r="BK888" s="455"/>
      <c r="BL888" s="455"/>
      <c r="BM888" s="455"/>
      <c r="BN888" s="455"/>
      <c r="BO888" s="455"/>
    </row>
    <row r="889" spans="1:67" ht="19.5" customHeight="1">
      <c r="A889" s="450"/>
      <c r="B889" s="450"/>
      <c r="C889" s="450"/>
      <c r="D889" s="450"/>
      <c r="E889" s="450"/>
      <c r="F889" s="450"/>
      <c r="G889" s="451"/>
      <c r="H889" s="450"/>
      <c r="I889" s="450"/>
      <c r="J889" s="451"/>
      <c r="K889" s="450"/>
      <c r="L889" s="451"/>
      <c r="M889" s="450"/>
      <c r="N889" s="451"/>
      <c r="O889" s="450"/>
      <c r="P889" s="451"/>
      <c r="Q889" s="452"/>
      <c r="R889" s="452"/>
      <c r="S889" s="452"/>
      <c r="T889" s="452"/>
      <c r="U889" s="450"/>
      <c r="V889" s="450"/>
      <c r="W889" s="451"/>
      <c r="X889" s="452"/>
      <c r="Y889" s="450"/>
      <c r="Z889" s="451"/>
      <c r="AA889" s="451"/>
      <c r="AB889" s="450"/>
      <c r="AC889" s="450"/>
      <c r="AD889" s="450"/>
      <c r="AE889" s="450"/>
      <c r="AF889" s="451"/>
      <c r="AG889" s="451"/>
      <c r="AH889" s="452"/>
      <c r="AI889" s="452"/>
      <c r="AJ889" s="452"/>
      <c r="AK889" s="452"/>
      <c r="AL889" s="452"/>
      <c r="AM889" s="452"/>
      <c r="AN889" s="450"/>
      <c r="AO889" s="450"/>
      <c r="AP889" s="451"/>
      <c r="AQ889" s="451"/>
      <c r="AR889" s="450"/>
      <c r="AS889" s="453"/>
      <c r="AT889" s="453"/>
      <c r="AU889" s="454"/>
      <c r="AV889" s="455"/>
      <c r="AW889" s="456"/>
      <c r="AX889" s="456"/>
      <c r="AY889" s="455"/>
      <c r="AZ889" s="456"/>
      <c r="BA889" s="454"/>
      <c r="BB889" s="454"/>
      <c r="BC889" s="454"/>
      <c r="BD889" s="454"/>
      <c r="BE889" s="454"/>
      <c r="BF889" s="454"/>
      <c r="BG889" s="455"/>
      <c r="BH889" s="455"/>
      <c r="BI889" s="455"/>
      <c r="BJ889" s="455"/>
      <c r="BK889" s="455"/>
      <c r="BL889" s="455"/>
      <c r="BM889" s="455"/>
      <c r="BN889" s="455"/>
      <c r="BO889" s="455"/>
    </row>
    <row r="890" spans="1:67" ht="19.5" customHeight="1">
      <c r="A890" s="450"/>
      <c r="B890" s="450"/>
      <c r="C890" s="450"/>
      <c r="D890" s="450"/>
      <c r="E890" s="450"/>
      <c r="F890" s="450"/>
      <c r="G890" s="451"/>
      <c r="H890" s="450"/>
      <c r="I890" s="450"/>
      <c r="J890" s="451"/>
      <c r="K890" s="450"/>
      <c r="L890" s="451"/>
      <c r="M890" s="450"/>
      <c r="N890" s="451"/>
      <c r="O890" s="450"/>
      <c r="P890" s="451"/>
      <c r="Q890" s="452"/>
      <c r="R890" s="452"/>
      <c r="S890" s="452"/>
      <c r="T890" s="452"/>
      <c r="U890" s="450"/>
      <c r="V890" s="450"/>
      <c r="W890" s="451"/>
      <c r="X890" s="452"/>
      <c r="Y890" s="450"/>
      <c r="Z890" s="451"/>
      <c r="AA890" s="451"/>
      <c r="AB890" s="450"/>
      <c r="AC890" s="450"/>
      <c r="AD890" s="450"/>
      <c r="AE890" s="450"/>
      <c r="AF890" s="451"/>
      <c r="AG890" s="451"/>
      <c r="AH890" s="452"/>
      <c r="AI890" s="452"/>
      <c r="AJ890" s="452"/>
      <c r="AK890" s="452"/>
      <c r="AL890" s="452"/>
      <c r="AM890" s="452"/>
      <c r="AN890" s="450"/>
      <c r="AO890" s="450"/>
      <c r="AP890" s="451"/>
      <c r="AQ890" s="451"/>
      <c r="AR890" s="450"/>
      <c r="AS890" s="453"/>
      <c r="AT890" s="453"/>
      <c r="AU890" s="454"/>
      <c r="AV890" s="455"/>
      <c r="AW890" s="456"/>
      <c r="AX890" s="456"/>
      <c r="AY890" s="455"/>
      <c r="AZ890" s="456"/>
      <c r="BA890" s="454"/>
      <c r="BB890" s="454"/>
      <c r="BC890" s="454"/>
      <c r="BD890" s="454"/>
      <c r="BE890" s="454"/>
      <c r="BF890" s="454"/>
      <c r="BG890" s="455"/>
      <c r="BH890" s="455"/>
      <c r="BI890" s="455"/>
      <c r="BJ890" s="455"/>
      <c r="BK890" s="455"/>
      <c r="BL890" s="455"/>
      <c r="BM890" s="455"/>
      <c r="BN890" s="455"/>
      <c r="BO890" s="455"/>
    </row>
    <row r="891" spans="1:67" ht="19.5" customHeight="1">
      <c r="A891" s="450"/>
      <c r="B891" s="450"/>
      <c r="C891" s="450"/>
      <c r="D891" s="450"/>
      <c r="E891" s="450"/>
      <c r="F891" s="450"/>
      <c r="G891" s="451"/>
      <c r="H891" s="450"/>
      <c r="I891" s="450"/>
      <c r="J891" s="451"/>
      <c r="K891" s="450"/>
      <c r="L891" s="451"/>
      <c r="M891" s="450"/>
      <c r="N891" s="451"/>
      <c r="O891" s="450"/>
      <c r="P891" s="451"/>
      <c r="Q891" s="452"/>
      <c r="R891" s="452"/>
      <c r="S891" s="452"/>
      <c r="T891" s="452"/>
      <c r="U891" s="450"/>
      <c r="V891" s="450"/>
      <c r="W891" s="451"/>
      <c r="X891" s="452"/>
      <c r="Y891" s="450"/>
      <c r="Z891" s="451"/>
      <c r="AA891" s="451"/>
      <c r="AB891" s="450"/>
      <c r="AC891" s="450"/>
      <c r="AD891" s="450"/>
      <c r="AE891" s="450"/>
      <c r="AF891" s="451"/>
      <c r="AG891" s="451"/>
      <c r="AH891" s="452"/>
      <c r="AI891" s="452"/>
      <c r="AJ891" s="452"/>
      <c r="AK891" s="452"/>
      <c r="AL891" s="452"/>
      <c r="AM891" s="452"/>
      <c r="AN891" s="450"/>
      <c r="AO891" s="450"/>
      <c r="AP891" s="451"/>
      <c r="AQ891" s="451"/>
      <c r="AR891" s="450"/>
      <c r="AS891" s="453"/>
      <c r="AT891" s="453"/>
      <c r="AU891" s="454"/>
      <c r="AV891" s="455"/>
      <c r="AW891" s="456"/>
      <c r="AX891" s="456"/>
      <c r="AY891" s="455"/>
      <c r="AZ891" s="456"/>
      <c r="BA891" s="454"/>
      <c r="BB891" s="454"/>
      <c r="BC891" s="454"/>
      <c r="BD891" s="454"/>
      <c r="BE891" s="454"/>
      <c r="BF891" s="454"/>
      <c r="BG891" s="455"/>
      <c r="BH891" s="455"/>
      <c r="BI891" s="455"/>
      <c r="BJ891" s="455"/>
      <c r="BK891" s="455"/>
      <c r="BL891" s="455"/>
      <c r="BM891" s="455"/>
      <c r="BN891" s="455"/>
      <c r="BO891" s="455"/>
    </row>
    <row r="892" spans="1:67" ht="19.5" customHeight="1">
      <c r="A892" s="450"/>
      <c r="B892" s="450"/>
      <c r="C892" s="450"/>
      <c r="D892" s="450"/>
      <c r="E892" s="450"/>
      <c r="F892" s="450"/>
      <c r="G892" s="451"/>
      <c r="H892" s="450"/>
      <c r="I892" s="450"/>
      <c r="J892" s="451"/>
      <c r="K892" s="450"/>
      <c r="L892" s="451"/>
      <c r="M892" s="450"/>
      <c r="N892" s="451"/>
      <c r="O892" s="450"/>
      <c r="P892" s="451"/>
      <c r="Q892" s="452"/>
      <c r="R892" s="452"/>
      <c r="S892" s="452"/>
      <c r="T892" s="452"/>
      <c r="U892" s="450"/>
      <c r="V892" s="450"/>
      <c r="W892" s="451"/>
      <c r="X892" s="452"/>
      <c r="Y892" s="450"/>
      <c r="Z892" s="451"/>
      <c r="AA892" s="451"/>
      <c r="AB892" s="450"/>
      <c r="AC892" s="450"/>
      <c r="AD892" s="450"/>
      <c r="AE892" s="450"/>
      <c r="AF892" s="451"/>
      <c r="AG892" s="451"/>
      <c r="AH892" s="452"/>
      <c r="AI892" s="452"/>
      <c r="AJ892" s="452"/>
      <c r="AK892" s="452"/>
      <c r="AL892" s="452"/>
      <c r="AM892" s="452"/>
      <c r="AN892" s="450"/>
      <c r="AO892" s="450"/>
      <c r="AP892" s="451"/>
      <c r="AQ892" s="451"/>
      <c r="AR892" s="450"/>
      <c r="AS892" s="453"/>
      <c r="AT892" s="453"/>
      <c r="AU892" s="454"/>
      <c r="AV892" s="455"/>
      <c r="AW892" s="456"/>
      <c r="AX892" s="456"/>
      <c r="AY892" s="455"/>
      <c r="AZ892" s="456"/>
      <c r="BA892" s="454"/>
      <c r="BB892" s="454"/>
      <c r="BC892" s="454"/>
      <c r="BD892" s="454"/>
      <c r="BE892" s="454"/>
      <c r="BF892" s="454"/>
      <c r="BG892" s="455"/>
      <c r="BH892" s="455"/>
      <c r="BI892" s="455"/>
      <c r="BJ892" s="455"/>
      <c r="BK892" s="455"/>
      <c r="BL892" s="455"/>
      <c r="BM892" s="455"/>
      <c r="BN892" s="455"/>
      <c r="BO892" s="455"/>
    </row>
    <row r="893" spans="1:67" ht="19.5" customHeight="1">
      <c r="A893" s="450"/>
      <c r="B893" s="450"/>
      <c r="C893" s="450"/>
      <c r="D893" s="450"/>
      <c r="E893" s="450"/>
      <c r="F893" s="450"/>
      <c r="G893" s="451"/>
      <c r="H893" s="450"/>
      <c r="I893" s="450"/>
      <c r="J893" s="451"/>
      <c r="K893" s="450"/>
      <c r="L893" s="451"/>
      <c r="M893" s="450"/>
      <c r="N893" s="451"/>
      <c r="O893" s="450"/>
      <c r="P893" s="451"/>
      <c r="Q893" s="452"/>
      <c r="R893" s="452"/>
      <c r="S893" s="452"/>
      <c r="T893" s="452"/>
      <c r="U893" s="450"/>
      <c r="V893" s="450"/>
      <c r="W893" s="451"/>
      <c r="X893" s="452"/>
      <c r="Y893" s="450"/>
      <c r="Z893" s="451"/>
      <c r="AA893" s="451"/>
      <c r="AB893" s="450"/>
      <c r="AC893" s="450"/>
      <c r="AD893" s="450"/>
      <c r="AE893" s="450"/>
      <c r="AF893" s="451"/>
      <c r="AG893" s="451"/>
      <c r="AH893" s="452"/>
      <c r="AI893" s="452"/>
      <c r="AJ893" s="452"/>
      <c r="AK893" s="452"/>
      <c r="AL893" s="452"/>
      <c r="AM893" s="452"/>
      <c r="AN893" s="450"/>
      <c r="AO893" s="450"/>
      <c r="AP893" s="451"/>
      <c r="AQ893" s="451"/>
      <c r="AR893" s="450"/>
      <c r="AS893" s="453"/>
      <c r="AT893" s="453"/>
      <c r="AU893" s="454"/>
      <c r="AV893" s="455"/>
      <c r="AW893" s="456"/>
      <c r="AX893" s="456"/>
      <c r="AY893" s="455"/>
      <c r="AZ893" s="456"/>
      <c r="BA893" s="454"/>
      <c r="BB893" s="454"/>
      <c r="BC893" s="454"/>
      <c r="BD893" s="454"/>
      <c r="BE893" s="454"/>
      <c r="BF893" s="454"/>
      <c r="BG893" s="455"/>
      <c r="BH893" s="455"/>
      <c r="BI893" s="455"/>
      <c r="BJ893" s="455"/>
      <c r="BK893" s="455"/>
      <c r="BL893" s="455"/>
      <c r="BM893" s="455"/>
      <c r="BN893" s="455"/>
      <c r="BO893" s="455"/>
    </row>
    <row r="894" spans="1:67" ht="19.5" customHeight="1">
      <c r="A894" s="450"/>
      <c r="B894" s="450"/>
      <c r="C894" s="450"/>
      <c r="D894" s="450"/>
      <c r="E894" s="450"/>
      <c r="F894" s="450"/>
      <c r="G894" s="451"/>
      <c r="H894" s="450"/>
      <c r="I894" s="450"/>
      <c r="J894" s="451"/>
      <c r="K894" s="450"/>
      <c r="L894" s="451"/>
      <c r="M894" s="450"/>
      <c r="N894" s="451"/>
      <c r="O894" s="450"/>
      <c r="P894" s="451"/>
      <c r="Q894" s="452"/>
      <c r="R894" s="452"/>
      <c r="S894" s="452"/>
      <c r="T894" s="452"/>
      <c r="U894" s="450"/>
      <c r="V894" s="450"/>
      <c r="W894" s="451"/>
      <c r="X894" s="452"/>
      <c r="Y894" s="450"/>
      <c r="Z894" s="451"/>
      <c r="AA894" s="451"/>
      <c r="AB894" s="450"/>
      <c r="AC894" s="450"/>
      <c r="AD894" s="450"/>
      <c r="AE894" s="450"/>
      <c r="AF894" s="451"/>
      <c r="AG894" s="451"/>
      <c r="AH894" s="452"/>
      <c r="AI894" s="452"/>
      <c r="AJ894" s="452"/>
      <c r="AK894" s="452"/>
      <c r="AL894" s="452"/>
      <c r="AM894" s="452"/>
      <c r="AN894" s="450"/>
      <c r="AO894" s="450"/>
      <c r="AP894" s="451"/>
      <c r="AQ894" s="451"/>
      <c r="AR894" s="450"/>
      <c r="AS894" s="453"/>
      <c r="AT894" s="453"/>
      <c r="AU894" s="454"/>
      <c r="AV894" s="455"/>
      <c r="AW894" s="456"/>
      <c r="AX894" s="456"/>
      <c r="AY894" s="455"/>
      <c r="AZ894" s="456"/>
      <c r="BA894" s="454"/>
      <c r="BB894" s="454"/>
      <c r="BC894" s="454"/>
      <c r="BD894" s="454"/>
      <c r="BE894" s="454"/>
      <c r="BF894" s="454"/>
      <c r="BG894" s="455"/>
      <c r="BH894" s="455"/>
      <c r="BI894" s="455"/>
      <c r="BJ894" s="455"/>
      <c r="BK894" s="455"/>
      <c r="BL894" s="455"/>
      <c r="BM894" s="455"/>
      <c r="BN894" s="455"/>
      <c r="BO894" s="455"/>
    </row>
    <row r="895" spans="1:67" ht="19.5" customHeight="1">
      <c r="A895" s="450"/>
      <c r="B895" s="450"/>
      <c r="C895" s="450"/>
      <c r="D895" s="450"/>
      <c r="E895" s="450"/>
      <c r="F895" s="450"/>
      <c r="G895" s="451"/>
      <c r="H895" s="450"/>
      <c r="I895" s="450"/>
      <c r="J895" s="451"/>
      <c r="K895" s="450"/>
      <c r="L895" s="451"/>
      <c r="M895" s="450"/>
      <c r="N895" s="451"/>
      <c r="O895" s="450"/>
      <c r="P895" s="451"/>
      <c r="Q895" s="452"/>
      <c r="R895" s="452"/>
      <c r="S895" s="452"/>
      <c r="T895" s="452"/>
      <c r="U895" s="450"/>
      <c r="V895" s="450"/>
      <c r="W895" s="451"/>
      <c r="X895" s="452"/>
      <c r="Y895" s="450"/>
      <c r="Z895" s="451"/>
      <c r="AA895" s="451"/>
      <c r="AB895" s="450"/>
      <c r="AC895" s="450"/>
      <c r="AD895" s="450"/>
      <c r="AE895" s="450"/>
      <c r="AF895" s="451"/>
      <c r="AG895" s="451"/>
      <c r="AH895" s="452"/>
      <c r="AI895" s="452"/>
      <c r="AJ895" s="452"/>
      <c r="AK895" s="452"/>
      <c r="AL895" s="452"/>
      <c r="AM895" s="452"/>
      <c r="AN895" s="450"/>
      <c r="AO895" s="450"/>
      <c r="AP895" s="451"/>
      <c r="AQ895" s="451"/>
      <c r="AR895" s="450"/>
      <c r="AS895" s="453"/>
      <c r="AT895" s="453"/>
      <c r="AU895" s="454"/>
      <c r="AV895" s="455"/>
      <c r="AW895" s="456"/>
      <c r="AX895" s="456"/>
      <c r="AY895" s="455"/>
      <c r="AZ895" s="456"/>
      <c r="BA895" s="454"/>
      <c r="BB895" s="454"/>
      <c r="BC895" s="454"/>
      <c r="BD895" s="454"/>
      <c r="BE895" s="454"/>
      <c r="BF895" s="454"/>
      <c r="BG895" s="455"/>
      <c r="BH895" s="455"/>
      <c r="BI895" s="455"/>
      <c r="BJ895" s="455"/>
      <c r="BK895" s="455"/>
      <c r="BL895" s="455"/>
      <c r="BM895" s="455"/>
      <c r="BN895" s="455"/>
      <c r="BO895" s="455"/>
    </row>
    <row r="896" spans="1:67" ht="19.5" customHeight="1">
      <c r="A896" s="450"/>
      <c r="B896" s="450"/>
      <c r="C896" s="450"/>
      <c r="D896" s="450"/>
      <c r="E896" s="450"/>
      <c r="F896" s="450"/>
      <c r="G896" s="451"/>
      <c r="H896" s="450"/>
      <c r="I896" s="450"/>
      <c r="J896" s="451"/>
      <c r="K896" s="450"/>
      <c r="L896" s="451"/>
      <c r="M896" s="450"/>
      <c r="N896" s="451"/>
      <c r="O896" s="450"/>
      <c r="P896" s="451"/>
      <c r="Q896" s="452"/>
      <c r="R896" s="452"/>
      <c r="S896" s="452"/>
      <c r="T896" s="452"/>
      <c r="U896" s="450"/>
      <c r="V896" s="450"/>
      <c r="W896" s="451"/>
      <c r="X896" s="452"/>
      <c r="Y896" s="450"/>
      <c r="Z896" s="451"/>
      <c r="AA896" s="451"/>
      <c r="AB896" s="450"/>
      <c r="AC896" s="450"/>
      <c r="AD896" s="450"/>
      <c r="AE896" s="450"/>
      <c r="AF896" s="451"/>
      <c r="AG896" s="451"/>
      <c r="AH896" s="452"/>
      <c r="AI896" s="452"/>
      <c r="AJ896" s="452"/>
      <c r="AK896" s="452"/>
      <c r="AL896" s="452"/>
      <c r="AM896" s="452"/>
      <c r="AN896" s="450"/>
      <c r="AO896" s="450"/>
      <c r="AP896" s="451"/>
      <c r="AQ896" s="451"/>
      <c r="AR896" s="450"/>
      <c r="AS896" s="453"/>
      <c r="AT896" s="453"/>
      <c r="AU896" s="454"/>
      <c r="AV896" s="455"/>
      <c r="AW896" s="456"/>
      <c r="AX896" s="456"/>
      <c r="AY896" s="455"/>
      <c r="AZ896" s="456"/>
      <c r="BA896" s="454"/>
      <c r="BB896" s="454"/>
      <c r="BC896" s="454"/>
      <c r="BD896" s="454"/>
      <c r="BE896" s="454"/>
      <c r="BF896" s="454"/>
      <c r="BG896" s="455"/>
      <c r="BH896" s="455"/>
      <c r="BI896" s="455"/>
      <c r="BJ896" s="455"/>
      <c r="BK896" s="455"/>
      <c r="BL896" s="455"/>
      <c r="BM896" s="455"/>
      <c r="BN896" s="455"/>
      <c r="BO896" s="455"/>
    </row>
    <row r="897" spans="1:67" ht="19.5" customHeight="1">
      <c r="A897" s="450"/>
      <c r="B897" s="450"/>
      <c r="C897" s="450"/>
      <c r="D897" s="450"/>
      <c r="E897" s="450"/>
      <c r="F897" s="450"/>
      <c r="G897" s="451"/>
      <c r="H897" s="450"/>
      <c r="I897" s="450"/>
      <c r="J897" s="451"/>
      <c r="K897" s="450"/>
      <c r="L897" s="451"/>
      <c r="M897" s="450"/>
      <c r="N897" s="451"/>
      <c r="O897" s="450"/>
      <c r="P897" s="451"/>
      <c r="Q897" s="452"/>
      <c r="R897" s="452"/>
      <c r="S897" s="452"/>
      <c r="T897" s="452"/>
      <c r="U897" s="450"/>
      <c r="V897" s="450"/>
      <c r="W897" s="451"/>
      <c r="X897" s="452"/>
      <c r="Y897" s="450"/>
      <c r="Z897" s="451"/>
      <c r="AA897" s="451"/>
      <c r="AB897" s="450"/>
      <c r="AC897" s="450"/>
      <c r="AD897" s="450"/>
      <c r="AE897" s="450"/>
      <c r="AF897" s="451"/>
      <c r="AG897" s="451"/>
      <c r="AH897" s="452"/>
      <c r="AI897" s="452"/>
      <c r="AJ897" s="452"/>
      <c r="AK897" s="452"/>
      <c r="AL897" s="452"/>
      <c r="AM897" s="452"/>
      <c r="AN897" s="450"/>
      <c r="AO897" s="450"/>
      <c r="AP897" s="451"/>
      <c r="AQ897" s="451"/>
      <c r="AR897" s="450"/>
      <c r="AS897" s="453"/>
      <c r="AT897" s="453"/>
      <c r="AU897" s="454"/>
      <c r="AV897" s="455"/>
      <c r="AW897" s="456"/>
      <c r="AX897" s="456"/>
      <c r="AY897" s="455"/>
      <c r="AZ897" s="456"/>
      <c r="BA897" s="454"/>
      <c r="BB897" s="454"/>
      <c r="BC897" s="454"/>
      <c r="BD897" s="454"/>
      <c r="BE897" s="454"/>
      <c r="BF897" s="454"/>
      <c r="BG897" s="455"/>
      <c r="BH897" s="455"/>
      <c r="BI897" s="455"/>
      <c r="BJ897" s="455"/>
      <c r="BK897" s="455"/>
      <c r="BL897" s="455"/>
      <c r="BM897" s="455"/>
      <c r="BN897" s="455"/>
      <c r="BO897" s="455"/>
    </row>
    <row r="898" spans="1:67" ht="19.5" customHeight="1">
      <c r="A898" s="450"/>
      <c r="B898" s="450"/>
      <c r="C898" s="450"/>
      <c r="D898" s="450"/>
      <c r="E898" s="450"/>
      <c r="F898" s="450"/>
      <c r="G898" s="451"/>
      <c r="H898" s="450"/>
      <c r="I898" s="450"/>
      <c r="J898" s="451"/>
      <c r="K898" s="450"/>
      <c r="L898" s="451"/>
      <c r="M898" s="450"/>
      <c r="N898" s="451"/>
      <c r="O898" s="450"/>
      <c r="P898" s="451"/>
      <c r="Q898" s="452"/>
      <c r="R898" s="452"/>
      <c r="S898" s="452"/>
      <c r="T898" s="452"/>
      <c r="U898" s="450"/>
      <c r="V898" s="450"/>
      <c r="W898" s="451"/>
      <c r="X898" s="452"/>
      <c r="Y898" s="450"/>
      <c r="Z898" s="451"/>
      <c r="AA898" s="451"/>
      <c r="AB898" s="450"/>
      <c r="AC898" s="450"/>
      <c r="AD898" s="450"/>
      <c r="AE898" s="450"/>
      <c r="AF898" s="451"/>
      <c r="AG898" s="451"/>
      <c r="AH898" s="452"/>
      <c r="AI898" s="452"/>
      <c r="AJ898" s="452"/>
      <c r="AK898" s="452"/>
      <c r="AL898" s="452"/>
      <c r="AM898" s="452"/>
      <c r="AN898" s="450"/>
      <c r="AO898" s="450"/>
      <c r="AP898" s="451"/>
      <c r="AQ898" s="451"/>
      <c r="AR898" s="450"/>
      <c r="AS898" s="453"/>
      <c r="AT898" s="453"/>
      <c r="AU898" s="454"/>
      <c r="AV898" s="455"/>
      <c r="AW898" s="456"/>
      <c r="AX898" s="456"/>
      <c r="AY898" s="455"/>
      <c r="AZ898" s="456"/>
      <c r="BA898" s="454"/>
      <c r="BB898" s="454"/>
      <c r="BC898" s="454"/>
      <c r="BD898" s="454"/>
      <c r="BE898" s="454"/>
      <c r="BF898" s="454"/>
      <c r="BG898" s="455"/>
      <c r="BH898" s="455"/>
      <c r="BI898" s="455"/>
      <c r="BJ898" s="455"/>
      <c r="BK898" s="455"/>
      <c r="BL898" s="455"/>
      <c r="BM898" s="455"/>
      <c r="BN898" s="455"/>
      <c r="BO898" s="455"/>
    </row>
    <row r="899" spans="1:67" ht="19.5" customHeight="1">
      <c r="A899" s="450"/>
      <c r="B899" s="450"/>
      <c r="C899" s="450"/>
      <c r="D899" s="450"/>
      <c r="E899" s="450"/>
      <c r="F899" s="450"/>
      <c r="G899" s="451"/>
      <c r="H899" s="450"/>
      <c r="I899" s="450"/>
      <c r="J899" s="451"/>
      <c r="K899" s="450"/>
      <c r="L899" s="451"/>
      <c r="M899" s="450"/>
      <c r="N899" s="451"/>
      <c r="O899" s="450"/>
      <c r="P899" s="451"/>
      <c r="Q899" s="452"/>
      <c r="R899" s="452"/>
      <c r="S899" s="452"/>
      <c r="T899" s="452"/>
      <c r="U899" s="450"/>
      <c r="V899" s="450"/>
      <c r="W899" s="451"/>
      <c r="X899" s="452"/>
      <c r="Y899" s="450"/>
      <c r="Z899" s="451"/>
      <c r="AA899" s="451"/>
      <c r="AB899" s="450"/>
      <c r="AC899" s="450"/>
      <c r="AD899" s="450"/>
      <c r="AE899" s="450"/>
      <c r="AF899" s="451"/>
      <c r="AG899" s="451"/>
      <c r="AH899" s="452"/>
      <c r="AI899" s="452"/>
      <c r="AJ899" s="452"/>
      <c r="AK899" s="452"/>
      <c r="AL899" s="452"/>
      <c r="AM899" s="452"/>
      <c r="AN899" s="450"/>
      <c r="AO899" s="450"/>
      <c r="AP899" s="451"/>
      <c r="AQ899" s="451"/>
      <c r="AR899" s="450"/>
      <c r="AS899" s="453"/>
      <c r="AT899" s="453"/>
      <c r="AU899" s="454"/>
      <c r="AV899" s="455"/>
      <c r="AW899" s="456"/>
      <c r="AX899" s="456"/>
      <c r="AY899" s="455"/>
      <c r="AZ899" s="456"/>
      <c r="BA899" s="454"/>
      <c r="BB899" s="454"/>
      <c r="BC899" s="454"/>
      <c r="BD899" s="454"/>
      <c r="BE899" s="454"/>
      <c r="BF899" s="454"/>
      <c r="BG899" s="455"/>
      <c r="BH899" s="455"/>
      <c r="BI899" s="455"/>
      <c r="BJ899" s="455"/>
      <c r="BK899" s="455"/>
      <c r="BL899" s="455"/>
      <c r="BM899" s="455"/>
      <c r="BN899" s="455"/>
      <c r="BO899" s="455"/>
    </row>
    <row r="900" spans="1:67" ht="19.5" customHeight="1">
      <c r="A900" s="450"/>
      <c r="B900" s="450"/>
      <c r="C900" s="450"/>
      <c r="D900" s="450"/>
      <c r="E900" s="450"/>
      <c r="F900" s="450"/>
      <c r="G900" s="451"/>
      <c r="H900" s="450"/>
      <c r="I900" s="450"/>
      <c r="J900" s="451"/>
      <c r="K900" s="450"/>
      <c r="L900" s="451"/>
      <c r="M900" s="450"/>
      <c r="N900" s="451"/>
      <c r="O900" s="450"/>
      <c r="P900" s="451"/>
      <c r="Q900" s="452"/>
      <c r="R900" s="452"/>
      <c r="S900" s="452"/>
      <c r="T900" s="452"/>
      <c r="U900" s="450"/>
      <c r="V900" s="450"/>
      <c r="W900" s="451"/>
      <c r="X900" s="452"/>
      <c r="Y900" s="450"/>
      <c r="Z900" s="451"/>
      <c r="AA900" s="451"/>
      <c r="AB900" s="450"/>
      <c r="AC900" s="450"/>
      <c r="AD900" s="450"/>
      <c r="AE900" s="450"/>
      <c r="AF900" s="451"/>
      <c r="AG900" s="451"/>
      <c r="AH900" s="452"/>
      <c r="AI900" s="452"/>
      <c r="AJ900" s="452"/>
      <c r="AK900" s="452"/>
      <c r="AL900" s="452"/>
      <c r="AM900" s="452"/>
      <c r="AN900" s="450"/>
      <c r="AO900" s="450"/>
      <c r="AP900" s="451"/>
      <c r="AQ900" s="451"/>
      <c r="AR900" s="450"/>
      <c r="AS900" s="453"/>
      <c r="AT900" s="453"/>
      <c r="AU900" s="454"/>
      <c r="AV900" s="455"/>
      <c r="AW900" s="456"/>
      <c r="AX900" s="456"/>
      <c r="AY900" s="455"/>
      <c r="AZ900" s="456"/>
      <c r="BA900" s="454"/>
      <c r="BB900" s="454"/>
      <c r="BC900" s="454"/>
      <c r="BD900" s="454"/>
      <c r="BE900" s="454"/>
      <c r="BF900" s="454"/>
      <c r="BG900" s="455"/>
      <c r="BH900" s="455"/>
      <c r="BI900" s="455"/>
      <c r="BJ900" s="455"/>
      <c r="BK900" s="455"/>
      <c r="BL900" s="455"/>
      <c r="BM900" s="455"/>
      <c r="BN900" s="455"/>
      <c r="BO900" s="455"/>
    </row>
    <row r="901" spans="1:67" ht="19.5" customHeight="1">
      <c r="A901" s="450"/>
      <c r="B901" s="450"/>
      <c r="C901" s="450"/>
      <c r="D901" s="450"/>
      <c r="E901" s="450"/>
      <c r="F901" s="450"/>
      <c r="G901" s="451"/>
      <c r="H901" s="450"/>
      <c r="I901" s="450"/>
      <c r="J901" s="451"/>
      <c r="K901" s="450"/>
      <c r="L901" s="451"/>
      <c r="M901" s="450"/>
      <c r="N901" s="451"/>
      <c r="O901" s="450"/>
      <c r="P901" s="451"/>
      <c r="Q901" s="452"/>
      <c r="R901" s="452"/>
      <c r="S901" s="452"/>
      <c r="T901" s="452"/>
      <c r="U901" s="450"/>
      <c r="V901" s="450"/>
      <c r="W901" s="451"/>
      <c r="X901" s="452"/>
      <c r="Y901" s="450"/>
      <c r="Z901" s="451"/>
      <c r="AA901" s="451"/>
      <c r="AB901" s="450"/>
      <c r="AC901" s="450"/>
      <c r="AD901" s="450"/>
      <c r="AE901" s="450"/>
      <c r="AF901" s="451"/>
      <c r="AG901" s="451"/>
      <c r="AH901" s="452"/>
      <c r="AI901" s="452"/>
      <c r="AJ901" s="452"/>
      <c r="AK901" s="452"/>
      <c r="AL901" s="452"/>
      <c r="AM901" s="452"/>
      <c r="AN901" s="450"/>
      <c r="AO901" s="450"/>
      <c r="AP901" s="451"/>
      <c r="AQ901" s="451"/>
      <c r="AR901" s="450"/>
      <c r="AS901" s="453"/>
      <c r="AT901" s="453"/>
      <c r="AU901" s="454"/>
      <c r="AV901" s="455"/>
      <c r="AW901" s="456"/>
      <c r="AX901" s="456"/>
      <c r="AY901" s="455"/>
      <c r="AZ901" s="456"/>
      <c r="BA901" s="454"/>
      <c r="BB901" s="454"/>
      <c r="BC901" s="454"/>
      <c r="BD901" s="454"/>
      <c r="BE901" s="454"/>
      <c r="BF901" s="454"/>
      <c r="BG901" s="455"/>
      <c r="BH901" s="455"/>
      <c r="BI901" s="455"/>
      <c r="BJ901" s="455"/>
      <c r="BK901" s="455"/>
      <c r="BL901" s="455"/>
      <c r="BM901" s="455"/>
      <c r="BN901" s="455"/>
      <c r="BO901" s="455"/>
    </row>
    <row r="902" spans="1:67" ht="19.5" customHeight="1">
      <c r="A902" s="450"/>
      <c r="B902" s="450"/>
      <c r="C902" s="450"/>
      <c r="D902" s="450"/>
      <c r="E902" s="450"/>
      <c r="F902" s="450"/>
      <c r="G902" s="451"/>
      <c r="H902" s="450"/>
      <c r="I902" s="450"/>
      <c r="J902" s="451"/>
      <c r="K902" s="450"/>
      <c r="L902" s="451"/>
      <c r="M902" s="450"/>
      <c r="N902" s="451"/>
      <c r="O902" s="450"/>
      <c r="P902" s="451"/>
      <c r="Q902" s="452"/>
      <c r="R902" s="452"/>
      <c r="S902" s="452"/>
      <c r="T902" s="452"/>
      <c r="U902" s="450"/>
      <c r="V902" s="450"/>
      <c r="W902" s="451"/>
      <c r="X902" s="452"/>
      <c r="Y902" s="450"/>
      <c r="Z902" s="451"/>
      <c r="AA902" s="451"/>
      <c r="AB902" s="450"/>
      <c r="AC902" s="450"/>
      <c r="AD902" s="450"/>
      <c r="AE902" s="450"/>
      <c r="AF902" s="451"/>
      <c r="AG902" s="451"/>
      <c r="AH902" s="452"/>
      <c r="AI902" s="452"/>
      <c r="AJ902" s="452"/>
      <c r="AK902" s="452"/>
      <c r="AL902" s="452"/>
      <c r="AM902" s="452"/>
      <c r="AN902" s="450"/>
      <c r="AO902" s="450"/>
      <c r="AP902" s="451"/>
      <c r="AQ902" s="451"/>
      <c r="AR902" s="450"/>
      <c r="AS902" s="453"/>
      <c r="AT902" s="453"/>
      <c r="AU902" s="454"/>
      <c r="AV902" s="455"/>
      <c r="AW902" s="456"/>
      <c r="AX902" s="456"/>
      <c r="AY902" s="455"/>
      <c r="AZ902" s="456"/>
      <c r="BA902" s="454"/>
      <c r="BB902" s="454"/>
      <c r="BC902" s="454"/>
      <c r="BD902" s="454"/>
      <c r="BE902" s="454"/>
      <c r="BF902" s="454"/>
      <c r="BG902" s="455"/>
      <c r="BH902" s="455"/>
      <c r="BI902" s="455"/>
      <c r="BJ902" s="455"/>
      <c r="BK902" s="455"/>
      <c r="BL902" s="455"/>
      <c r="BM902" s="455"/>
      <c r="BN902" s="455"/>
      <c r="BO902" s="455"/>
    </row>
    <row r="903" spans="1:67" ht="19.5" customHeight="1">
      <c r="A903" s="450"/>
      <c r="B903" s="450"/>
      <c r="C903" s="450"/>
      <c r="D903" s="450"/>
      <c r="E903" s="450"/>
      <c r="F903" s="450"/>
      <c r="G903" s="451"/>
      <c r="H903" s="450"/>
      <c r="I903" s="450"/>
      <c r="J903" s="451"/>
      <c r="K903" s="450"/>
      <c r="L903" s="451"/>
      <c r="M903" s="450"/>
      <c r="N903" s="451"/>
      <c r="O903" s="450"/>
      <c r="P903" s="451"/>
      <c r="Q903" s="452"/>
      <c r="R903" s="452"/>
      <c r="S903" s="452"/>
      <c r="T903" s="452"/>
      <c r="U903" s="450"/>
      <c r="V903" s="450"/>
      <c r="W903" s="451"/>
      <c r="X903" s="452"/>
      <c r="Y903" s="450"/>
      <c r="Z903" s="451"/>
      <c r="AA903" s="451"/>
      <c r="AB903" s="450"/>
      <c r="AC903" s="450"/>
      <c r="AD903" s="450"/>
      <c r="AE903" s="450"/>
      <c r="AF903" s="451"/>
      <c r="AG903" s="451"/>
      <c r="AH903" s="452"/>
      <c r="AI903" s="452"/>
      <c r="AJ903" s="452"/>
      <c r="AK903" s="452"/>
      <c r="AL903" s="452"/>
      <c r="AM903" s="452"/>
      <c r="AN903" s="450"/>
      <c r="AO903" s="450"/>
      <c r="AP903" s="451"/>
      <c r="AQ903" s="451"/>
      <c r="AR903" s="450"/>
      <c r="AS903" s="453"/>
      <c r="AT903" s="453"/>
      <c r="AU903" s="454"/>
      <c r="AV903" s="455"/>
      <c r="AW903" s="456"/>
      <c r="AX903" s="456"/>
      <c r="AY903" s="455"/>
      <c r="AZ903" s="456"/>
      <c r="BA903" s="454"/>
      <c r="BB903" s="454"/>
      <c r="BC903" s="454"/>
      <c r="BD903" s="454"/>
      <c r="BE903" s="454"/>
      <c r="BF903" s="454"/>
      <c r="BG903" s="455"/>
      <c r="BH903" s="455"/>
      <c r="BI903" s="455"/>
      <c r="BJ903" s="455"/>
      <c r="BK903" s="455"/>
      <c r="BL903" s="455"/>
      <c r="BM903" s="455"/>
      <c r="BN903" s="455"/>
      <c r="BO903" s="455"/>
    </row>
    <row r="904" spans="1:67" ht="19.5" customHeight="1">
      <c r="A904" s="450"/>
      <c r="B904" s="450"/>
      <c r="C904" s="450"/>
      <c r="D904" s="450"/>
      <c r="E904" s="450"/>
      <c r="F904" s="450"/>
      <c r="G904" s="451"/>
      <c r="H904" s="450"/>
      <c r="I904" s="450"/>
      <c r="J904" s="451"/>
      <c r="K904" s="450"/>
      <c r="L904" s="451"/>
      <c r="M904" s="450"/>
      <c r="N904" s="451"/>
      <c r="O904" s="450"/>
      <c r="P904" s="451"/>
      <c r="Q904" s="452"/>
      <c r="R904" s="452"/>
      <c r="S904" s="452"/>
      <c r="T904" s="452"/>
      <c r="U904" s="450"/>
      <c r="V904" s="450"/>
      <c r="W904" s="451"/>
      <c r="X904" s="452"/>
      <c r="Y904" s="450"/>
      <c r="Z904" s="451"/>
      <c r="AA904" s="451"/>
      <c r="AB904" s="450"/>
      <c r="AC904" s="450"/>
      <c r="AD904" s="450"/>
      <c r="AE904" s="450"/>
      <c r="AF904" s="451"/>
      <c r="AG904" s="451"/>
      <c r="AH904" s="452"/>
      <c r="AI904" s="452"/>
      <c r="AJ904" s="452"/>
      <c r="AK904" s="452"/>
      <c r="AL904" s="452"/>
      <c r="AM904" s="452"/>
      <c r="AN904" s="450"/>
      <c r="AO904" s="450"/>
      <c r="AP904" s="451"/>
      <c r="AQ904" s="451"/>
      <c r="AR904" s="450"/>
      <c r="AS904" s="453"/>
      <c r="AT904" s="453"/>
      <c r="AU904" s="454"/>
      <c r="AV904" s="455"/>
      <c r="AW904" s="456"/>
      <c r="AX904" s="456"/>
      <c r="AY904" s="455"/>
      <c r="AZ904" s="456"/>
      <c r="BA904" s="454"/>
      <c r="BB904" s="454"/>
      <c r="BC904" s="454"/>
      <c r="BD904" s="454"/>
      <c r="BE904" s="454"/>
      <c r="BF904" s="454"/>
      <c r="BG904" s="455"/>
      <c r="BH904" s="455"/>
      <c r="BI904" s="455"/>
      <c r="BJ904" s="455"/>
      <c r="BK904" s="455"/>
      <c r="BL904" s="455"/>
      <c r="BM904" s="455"/>
      <c r="BN904" s="455"/>
      <c r="BO904" s="455"/>
    </row>
    <row r="905" spans="1:67" ht="19.5" customHeight="1">
      <c r="A905" s="450"/>
      <c r="B905" s="450"/>
      <c r="C905" s="450"/>
      <c r="D905" s="450"/>
      <c r="E905" s="450"/>
      <c r="F905" s="450"/>
      <c r="G905" s="451"/>
      <c r="H905" s="450"/>
      <c r="I905" s="450"/>
      <c r="J905" s="451"/>
      <c r="K905" s="450"/>
      <c r="L905" s="451"/>
      <c r="M905" s="450"/>
      <c r="N905" s="451"/>
      <c r="O905" s="450"/>
      <c r="P905" s="451"/>
      <c r="Q905" s="452"/>
      <c r="R905" s="452"/>
      <c r="S905" s="452"/>
      <c r="T905" s="452"/>
      <c r="U905" s="450"/>
      <c r="V905" s="450"/>
      <c r="W905" s="451"/>
      <c r="X905" s="452"/>
      <c r="Y905" s="450"/>
      <c r="Z905" s="451"/>
      <c r="AA905" s="451"/>
      <c r="AB905" s="450"/>
      <c r="AC905" s="450"/>
      <c r="AD905" s="450"/>
      <c r="AE905" s="450"/>
      <c r="AF905" s="451"/>
      <c r="AG905" s="451"/>
      <c r="AH905" s="452"/>
      <c r="AI905" s="452"/>
      <c r="AJ905" s="452"/>
      <c r="AK905" s="452"/>
      <c r="AL905" s="452"/>
      <c r="AM905" s="452"/>
      <c r="AN905" s="450"/>
      <c r="AO905" s="450"/>
      <c r="AP905" s="451"/>
      <c r="AQ905" s="451"/>
      <c r="AR905" s="450"/>
      <c r="AS905" s="453"/>
      <c r="AT905" s="453"/>
      <c r="AU905" s="454"/>
      <c r="AV905" s="455"/>
      <c r="AW905" s="456"/>
      <c r="AX905" s="456"/>
      <c r="AY905" s="455"/>
      <c r="AZ905" s="456"/>
      <c r="BA905" s="454"/>
      <c r="BB905" s="454"/>
      <c r="BC905" s="454"/>
      <c r="BD905" s="454"/>
      <c r="BE905" s="454"/>
      <c r="BF905" s="454"/>
      <c r="BG905" s="455"/>
      <c r="BH905" s="455"/>
      <c r="BI905" s="455"/>
      <c r="BJ905" s="455"/>
      <c r="BK905" s="455"/>
      <c r="BL905" s="455"/>
      <c r="BM905" s="455"/>
      <c r="BN905" s="455"/>
      <c r="BO905" s="455"/>
    </row>
    <row r="906" spans="1:67" ht="19.5" customHeight="1">
      <c r="A906" s="450"/>
      <c r="B906" s="450"/>
      <c r="C906" s="450"/>
      <c r="D906" s="450"/>
      <c r="E906" s="450"/>
      <c r="F906" s="450"/>
      <c r="G906" s="451"/>
      <c r="H906" s="450"/>
      <c r="I906" s="450"/>
      <c r="J906" s="451"/>
      <c r="K906" s="450"/>
      <c r="L906" s="451"/>
      <c r="M906" s="450"/>
      <c r="N906" s="451"/>
      <c r="O906" s="450"/>
      <c r="P906" s="451"/>
      <c r="Q906" s="452"/>
      <c r="R906" s="452"/>
      <c r="S906" s="452"/>
      <c r="T906" s="452"/>
      <c r="U906" s="450"/>
      <c r="V906" s="450"/>
      <c r="W906" s="451"/>
      <c r="X906" s="452"/>
      <c r="Y906" s="450"/>
      <c r="Z906" s="451"/>
      <c r="AA906" s="451"/>
      <c r="AB906" s="450"/>
      <c r="AC906" s="450"/>
      <c r="AD906" s="450"/>
      <c r="AE906" s="450"/>
      <c r="AF906" s="451"/>
      <c r="AG906" s="451"/>
      <c r="AH906" s="452"/>
      <c r="AI906" s="452"/>
      <c r="AJ906" s="452"/>
      <c r="AK906" s="452"/>
      <c r="AL906" s="452"/>
      <c r="AM906" s="452"/>
      <c r="AN906" s="450"/>
      <c r="AO906" s="450"/>
      <c r="AP906" s="451"/>
      <c r="AQ906" s="451"/>
      <c r="AR906" s="450"/>
      <c r="AS906" s="453"/>
      <c r="AT906" s="453"/>
      <c r="AU906" s="454"/>
      <c r="AV906" s="455"/>
      <c r="AW906" s="456"/>
      <c r="AX906" s="456"/>
      <c r="AY906" s="455"/>
      <c r="AZ906" s="456"/>
      <c r="BA906" s="454"/>
      <c r="BB906" s="454"/>
      <c r="BC906" s="454"/>
      <c r="BD906" s="454"/>
      <c r="BE906" s="454"/>
      <c r="BF906" s="454"/>
      <c r="BG906" s="455"/>
      <c r="BH906" s="455"/>
      <c r="BI906" s="455"/>
      <c r="BJ906" s="455"/>
      <c r="BK906" s="455"/>
      <c r="BL906" s="455"/>
      <c r="BM906" s="455"/>
      <c r="BN906" s="455"/>
      <c r="BO906" s="455"/>
    </row>
    <row r="907" spans="1:67" ht="19.5" customHeight="1">
      <c r="A907" s="450"/>
      <c r="B907" s="450"/>
      <c r="C907" s="450"/>
      <c r="D907" s="450"/>
      <c r="E907" s="450"/>
      <c r="F907" s="450"/>
      <c r="G907" s="451"/>
      <c r="H907" s="450"/>
      <c r="I907" s="450"/>
      <c r="J907" s="451"/>
      <c r="K907" s="450"/>
      <c r="L907" s="451"/>
      <c r="M907" s="450"/>
      <c r="N907" s="451"/>
      <c r="O907" s="450"/>
      <c r="P907" s="451"/>
      <c r="Q907" s="452"/>
      <c r="R907" s="452"/>
      <c r="S907" s="452"/>
      <c r="T907" s="452"/>
      <c r="U907" s="450"/>
      <c r="V907" s="450"/>
      <c r="W907" s="451"/>
      <c r="X907" s="452"/>
      <c r="Y907" s="450"/>
      <c r="Z907" s="451"/>
      <c r="AA907" s="451"/>
      <c r="AB907" s="450"/>
      <c r="AC907" s="450"/>
      <c r="AD907" s="450"/>
      <c r="AE907" s="450"/>
      <c r="AF907" s="451"/>
      <c r="AG907" s="451"/>
      <c r="AH907" s="452"/>
      <c r="AI907" s="452"/>
      <c r="AJ907" s="452"/>
      <c r="AK907" s="452"/>
      <c r="AL907" s="452"/>
      <c r="AM907" s="452"/>
      <c r="AN907" s="450"/>
      <c r="AO907" s="450"/>
      <c r="AP907" s="451"/>
      <c r="AQ907" s="451"/>
      <c r="AR907" s="450"/>
      <c r="AS907" s="453"/>
      <c r="AT907" s="453"/>
      <c r="AU907" s="454"/>
      <c r="AV907" s="455"/>
      <c r="AW907" s="456"/>
      <c r="AX907" s="456"/>
      <c r="AY907" s="455"/>
      <c r="AZ907" s="456"/>
      <c r="BA907" s="454"/>
      <c r="BB907" s="454"/>
      <c r="BC907" s="454"/>
      <c r="BD907" s="454"/>
      <c r="BE907" s="454"/>
      <c r="BF907" s="454"/>
      <c r="BG907" s="455"/>
      <c r="BH907" s="455"/>
      <c r="BI907" s="455"/>
      <c r="BJ907" s="455"/>
      <c r="BK907" s="455"/>
      <c r="BL907" s="455"/>
      <c r="BM907" s="455"/>
      <c r="BN907" s="455"/>
      <c r="BO907" s="455"/>
    </row>
    <row r="908" spans="1:67" ht="19.5" customHeight="1">
      <c r="A908" s="450"/>
      <c r="B908" s="450"/>
      <c r="C908" s="450"/>
      <c r="D908" s="450"/>
      <c r="E908" s="450"/>
      <c r="F908" s="450"/>
      <c r="G908" s="451"/>
      <c r="H908" s="450"/>
      <c r="I908" s="450"/>
      <c r="J908" s="451"/>
      <c r="K908" s="450"/>
      <c r="L908" s="451"/>
      <c r="M908" s="450"/>
      <c r="N908" s="451"/>
      <c r="O908" s="450"/>
      <c r="P908" s="451"/>
      <c r="Q908" s="452"/>
      <c r="R908" s="452"/>
      <c r="S908" s="452"/>
      <c r="T908" s="452"/>
      <c r="U908" s="450"/>
      <c r="V908" s="450"/>
      <c r="W908" s="451"/>
      <c r="X908" s="452"/>
      <c r="Y908" s="450"/>
      <c r="Z908" s="451"/>
      <c r="AA908" s="451"/>
      <c r="AB908" s="450"/>
      <c r="AC908" s="450"/>
      <c r="AD908" s="450"/>
      <c r="AE908" s="450"/>
      <c r="AF908" s="451"/>
      <c r="AG908" s="451"/>
      <c r="AH908" s="452"/>
      <c r="AI908" s="452"/>
      <c r="AJ908" s="452"/>
      <c r="AK908" s="452"/>
      <c r="AL908" s="452"/>
      <c r="AM908" s="452"/>
      <c r="AN908" s="450"/>
      <c r="AO908" s="450"/>
      <c r="AP908" s="451"/>
      <c r="AQ908" s="451"/>
      <c r="AR908" s="450"/>
      <c r="AS908" s="453"/>
      <c r="AT908" s="453"/>
      <c r="AU908" s="454"/>
      <c r="AV908" s="455"/>
      <c r="AW908" s="456"/>
      <c r="AX908" s="456"/>
      <c r="AY908" s="455"/>
      <c r="AZ908" s="456"/>
      <c r="BA908" s="454"/>
      <c r="BB908" s="454"/>
      <c r="BC908" s="454"/>
      <c r="BD908" s="454"/>
      <c r="BE908" s="454"/>
      <c r="BF908" s="454"/>
      <c r="BG908" s="455"/>
      <c r="BH908" s="455"/>
      <c r="BI908" s="455"/>
      <c r="BJ908" s="455"/>
      <c r="BK908" s="455"/>
      <c r="BL908" s="455"/>
      <c r="BM908" s="455"/>
      <c r="BN908" s="455"/>
      <c r="BO908" s="455"/>
    </row>
    <row r="909" spans="1:67" ht="19.5" customHeight="1">
      <c r="A909" s="450"/>
      <c r="B909" s="450"/>
      <c r="C909" s="450"/>
      <c r="D909" s="450"/>
      <c r="E909" s="450"/>
      <c r="F909" s="450"/>
      <c r="G909" s="451"/>
      <c r="H909" s="450"/>
      <c r="I909" s="450"/>
      <c r="J909" s="451"/>
      <c r="K909" s="450"/>
      <c r="L909" s="451"/>
      <c r="M909" s="450"/>
      <c r="N909" s="451"/>
      <c r="O909" s="450"/>
      <c r="P909" s="451"/>
      <c r="Q909" s="452"/>
      <c r="R909" s="452"/>
      <c r="S909" s="452"/>
      <c r="T909" s="452"/>
      <c r="U909" s="450"/>
      <c r="V909" s="450"/>
      <c r="W909" s="451"/>
      <c r="X909" s="452"/>
      <c r="Y909" s="450"/>
      <c r="Z909" s="451"/>
      <c r="AA909" s="451"/>
      <c r="AB909" s="450"/>
      <c r="AC909" s="450"/>
      <c r="AD909" s="450"/>
      <c r="AE909" s="450"/>
      <c r="AF909" s="451"/>
      <c r="AG909" s="451"/>
      <c r="AH909" s="452"/>
      <c r="AI909" s="452"/>
      <c r="AJ909" s="452"/>
      <c r="AK909" s="452"/>
      <c r="AL909" s="452"/>
      <c r="AM909" s="452"/>
      <c r="AN909" s="450"/>
      <c r="AO909" s="450"/>
      <c r="AP909" s="451"/>
      <c r="AQ909" s="451"/>
      <c r="AR909" s="450"/>
      <c r="AS909" s="453"/>
      <c r="AT909" s="453"/>
      <c r="AU909" s="454"/>
      <c r="AV909" s="455"/>
      <c r="AW909" s="456"/>
      <c r="AX909" s="456"/>
      <c r="AY909" s="455"/>
      <c r="AZ909" s="456"/>
      <c r="BA909" s="454"/>
      <c r="BB909" s="454"/>
      <c r="BC909" s="454"/>
      <c r="BD909" s="454"/>
      <c r="BE909" s="454"/>
      <c r="BF909" s="454"/>
      <c r="BG909" s="455"/>
      <c r="BH909" s="455"/>
      <c r="BI909" s="455"/>
      <c r="BJ909" s="455"/>
      <c r="BK909" s="455"/>
      <c r="BL909" s="455"/>
      <c r="BM909" s="455"/>
      <c r="BN909" s="455"/>
      <c r="BO909" s="455"/>
    </row>
    <row r="910" spans="1:67" ht="19.5" customHeight="1">
      <c r="A910" s="450"/>
      <c r="B910" s="450"/>
      <c r="C910" s="450"/>
      <c r="D910" s="450"/>
      <c r="E910" s="450"/>
      <c r="F910" s="450"/>
      <c r="G910" s="451"/>
      <c r="H910" s="450"/>
      <c r="I910" s="450"/>
      <c r="J910" s="451"/>
      <c r="K910" s="450"/>
      <c r="L910" s="451"/>
      <c r="M910" s="450"/>
      <c r="N910" s="451"/>
      <c r="O910" s="450"/>
      <c r="P910" s="451"/>
      <c r="Q910" s="452"/>
      <c r="R910" s="452"/>
      <c r="S910" s="452"/>
      <c r="T910" s="452"/>
      <c r="U910" s="450"/>
      <c r="V910" s="450"/>
      <c r="W910" s="451"/>
      <c r="X910" s="452"/>
      <c r="Y910" s="450"/>
      <c r="Z910" s="451"/>
      <c r="AA910" s="451"/>
      <c r="AB910" s="450"/>
      <c r="AC910" s="450"/>
      <c r="AD910" s="450"/>
      <c r="AE910" s="450"/>
      <c r="AF910" s="451"/>
      <c r="AG910" s="451"/>
      <c r="AH910" s="452"/>
      <c r="AI910" s="452"/>
      <c r="AJ910" s="452"/>
      <c r="AK910" s="452"/>
      <c r="AL910" s="452"/>
      <c r="AM910" s="452"/>
      <c r="AN910" s="450"/>
      <c r="AO910" s="450"/>
      <c r="AP910" s="451"/>
      <c r="AQ910" s="451"/>
      <c r="AR910" s="450"/>
      <c r="AS910" s="453"/>
      <c r="AT910" s="453"/>
      <c r="AU910" s="454"/>
      <c r="AV910" s="455"/>
      <c r="AW910" s="456"/>
      <c r="AX910" s="456"/>
      <c r="AY910" s="455"/>
      <c r="AZ910" s="456"/>
      <c r="BA910" s="454"/>
      <c r="BB910" s="454"/>
      <c r="BC910" s="454"/>
      <c r="BD910" s="454"/>
      <c r="BE910" s="454"/>
      <c r="BF910" s="454"/>
      <c r="BG910" s="455"/>
      <c r="BH910" s="455"/>
      <c r="BI910" s="455"/>
      <c r="BJ910" s="455"/>
      <c r="BK910" s="455"/>
      <c r="BL910" s="455"/>
      <c r="BM910" s="455"/>
      <c r="BN910" s="455"/>
      <c r="BO910" s="455"/>
    </row>
    <row r="911" spans="1:67" ht="19.5" customHeight="1">
      <c r="A911" s="450"/>
      <c r="B911" s="450"/>
      <c r="C911" s="450"/>
      <c r="D911" s="450"/>
      <c r="E911" s="450"/>
      <c r="F911" s="450"/>
      <c r="G911" s="451"/>
      <c r="H911" s="450"/>
      <c r="I911" s="450"/>
      <c r="J911" s="451"/>
      <c r="K911" s="450"/>
      <c r="L911" s="451"/>
      <c r="M911" s="450"/>
      <c r="N911" s="451"/>
      <c r="O911" s="450"/>
      <c r="P911" s="451"/>
      <c r="Q911" s="452"/>
      <c r="R911" s="452"/>
      <c r="S911" s="452"/>
      <c r="T911" s="452"/>
      <c r="U911" s="450"/>
      <c r="V911" s="450"/>
      <c r="W911" s="451"/>
      <c r="X911" s="452"/>
      <c r="Y911" s="450"/>
      <c r="Z911" s="451"/>
      <c r="AA911" s="451"/>
      <c r="AB911" s="450"/>
      <c r="AC911" s="450"/>
      <c r="AD911" s="450"/>
      <c r="AE911" s="450"/>
      <c r="AF911" s="451"/>
      <c r="AG911" s="451"/>
      <c r="AH911" s="452"/>
      <c r="AI911" s="452"/>
      <c r="AJ911" s="452"/>
      <c r="AK911" s="452"/>
      <c r="AL911" s="452"/>
      <c r="AM911" s="452"/>
      <c r="AN911" s="450"/>
      <c r="AO911" s="450"/>
      <c r="AP911" s="451"/>
      <c r="AQ911" s="451"/>
      <c r="AR911" s="450"/>
      <c r="AS911" s="453"/>
      <c r="AT911" s="453"/>
      <c r="AU911" s="454"/>
      <c r="AV911" s="455"/>
      <c r="AW911" s="456"/>
      <c r="AX911" s="456"/>
      <c r="AY911" s="455"/>
      <c r="AZ911" s="456"/>
      <c r="BA911" s="454"/>
      <c r="BB911" s="454"/>
      <c r="BC911" s="454"/>
      <c r="BD911" s="454"/>
      <c r="BE911" s="454"/>
      <c r="BF911" s="454"/>
      <c r="BG911" s="455"/>
      <c r="BH911" s="455"/>
      <c r="BI911" s="455"/>
      <c r="BJ911" s="455"/>
      <c r="BK911" s="455"/>
      <c r="BL911" s="455"/>
      <c r="BM911" s="455"/>
      <c r="BN911" s="455"/>
      <c r="BO911" s="455"/>
    </row>
    <row r="912" spans="1:67" ht="19.5" customHeight="1">
      <c r="A912" s="450"/>
      <c r="B912" s="450"/>
      <c r="C912" s="450"/>
      <c r="D912" s="450"/>
      <c r="E912" s="450"/>
      <c r="F912" s="450"/>
      <c r="G912" s="451"/>
      <c r="H912" s="450"/>
      <c r="I912" s="450"/>
      <c r="J912" s="451"/>
      <c r="K912" s="450"/>
      <c r="L912" s="451"/>
      <c r="M912" s="450"/>
      <c r="N912" s="451"/>
      <c r="O912" s="450"/>
      <c r="P912" s="451"/>
      <c r="Q912" s="452"/>
      <c r="R912" s="452"/>
      <c r="S912" s="452"/>
      <c r="T912" s="452"/>
      <c r="U912" s="450"/>
      <c r="V912" s="450"/>
      <c r="W912" s="451"/>
      <c r="X912" s="452"/>
      <c r="Y912" s="450"/>
      <c r="Z912" s="451"/>
      <c r="AA912" s="451"/>
      <c r="AB912" s="450"/>
      <c r="AC912" s="450"/>
      <c r="AD912" s="450"/>
      <c r="AE912" s="450"/>
      <c r="AF912" s="451"/>
      <c r="AG912" s="451"/>
      <c r="AH912" s="452"/>
      <c r="AI912" s="452"/>
      <c r="AJ912" s="452"/>
      <c r="AK912" s="452"/>
      <c r="AL912" s="452"/>
      <c r="AM912" s="452"/>
      <c r="AN912" s="450"/>
      <c r="AO912" s="450"/>
      <c r="AP912" s="451"/>
      <c r="AQ912" s="451"/>
      <c r="AR912" s="450"/>
      <c r="AS912" s="453"/>
      <c r="AT912" s="453"/>
      <c r="AU912" s="454"/>
      <c r="AV912" s="455"/>
      <c r="AW912" s="456"/>
      <c r="AX912" s="456"/>
      <c r="AY912" s="455"/>
      <c r="AZ912" s="456"/>
      <c r="BA912" s="454"/>
      <c r="BB912" s="454"/>
      <c r="BC912" s="454"/>
      <c r="BD912" s="454"/>
      <c r="BE912" s="454"/>
      <c r="BF912" s="454"/>
      <c r="BG912" s="455"/>
      <c r="BH912" s="455"/>
      <c r="BI912" s="455"/>
      <c r="BJ912" s="455"/>
      <c r="BK912" s="455"/>
      <c r="BL912" s="455"/>
      <c r="BM912" s="455"/>
      <c r="BN912" s="455"/>
      <c r="BO912" s="455"/>
    </row>
    <row r="913" spans="1:67" ht="19.5" customHeight="1">
      <c r="A913" s="450"/>
      <c r="B913" s="450"/>
      <c r="C913" s="450"/>
      <c r="D913" s="450"/>
      <c r="E913" s="450"/>
      <c r="F913" s="450"/>
      <c r="G913" s="451"/>
      <c r="H913" s="450"/>
      <c r="I913" s="450"/>
      <c r="J913" s="451"/>
      <c r="K913" s="450"/>
      <c r="L913" s="451"/>
      <c r="M913" s="450"/>
      <c r="N913" s="451"/>
      <c r="O913" s="450"/>
      <c r="P913" s="451"/>
      <c r="Q913" s="452"/>
      <c r="R913" s="452"/>
      <c r="S913" s="452"/>
      <c r="T913" s="452"/>
      <c r="U913" s="450"/>
      <c r="V913" s="450"/>
      <c r="W913" s="451"/>
      <c r="X913" s="452"/>
      <c r="Y913" s="450"/>
      <c r="Z913" s="451"/>
      <c r="AA913" s="451"/>
      <c r="AB913" s="450"/>
      <c r="AC913" s="450"/>
      <c r="AD913" s="450"/>
      <c r="AE913" s="450"/>
      <c r="AF913" s="451"/>
      <c r="AG913" s="451"/>
      <c r="AH913" s="452"/>
      <c r="AI913" s="452"/>
      <c r="AJ913" s="452"/>
      <c r="AK913" s="452"/>
      <c r="AL913" s="452"/>
      <c r="AM913" s="452"/>
      <c r="AN913" s="450"/>
      <c r="AO913" s="450"/>
      <c r="AP913" s="451"/>
      <c r="AQ913" s="451"/>
      <c r="AR913" s="450"/>
      <c r="AS913" s="453"/>
      <c r="AT913" s="453"/>
      <c r="AU913" s="454"/>
      <c r="AV913" s="455"/>
      <c r="AW913" s="456"/>
      <c r="AX913" s="456"/>
      <c r="AY913" s="455"/>
      <c r="AZ913" s="456"/>
      <c r="BA913" s="454"/>
      <c r="BB913" s="454"/>
      <c r="BC913" s="454"/>
      <c r="BD913" s="454"/>
      <c r="BE913" s="454"/>
      <c r="BF913" s="454"/>
      <c r="BG913" s="455"/>
      <c r="BH913" s="455"/>
      <c r="BI913" s="455"/>
      <c r="BJ913" s="455"/>
      <c r="BK913" s="455"/>
      <c r="BL913" s="455"/>
      <c r="BM913" s="455"/>
      <c r="BN913" s="455"/>
      <c r="BO913" s="455"/>
    </row>
    <row r="914" spans="1:67" ht="19.5" customHeight="1">
      <c r="A914" s="450"/>
      <c r="B914" s="450"/>
      <c r="C914" s="450"/>
      <c r="D914" s="450"/>
      <c r="E914" s="450"/>
      <c r="F914" s="450"/>
      <c r="G914" s="451"/>
      <c r="H914" s="450"/>
      <c r="I914" s="450"/>
      <c r="J914" s="451"/>
      <c r="K914" s="450"/>
      <c r="L914" s="451"/>
      <c r="M914" s="450"/>
      <c r="N914" s="451"/>
      <c r="O914" s="450"/>
      <c r="P914" s="451"/>
      <c r="Q914" s="452"/>
      <c r="R914" s="452"/>
      <c r="S914" s="452"/>
      <c r="T914" s="452"/>
      <c r="U914" s="450"/>
      <c r="V914" s="450"/>
      <c r="W914" s="451"/>
      <c r="X914" s="452"/>
      <c r="Y914" s="450"/>
      <c r="Z914" s="451"/>
      <c r="AA914" s="451"/>
      <c r="AB914" s="450"/>
      <c r="AC914" s="450"/>
      <c r="AD914" s="450"/>
      <c r="AE914" s="450"/>
      <c r="AF914" s="451"/>
      <c r="AG914" s="451"/>
      <c r="AH914" s="452"/>
      <c r="AI914" s="452"/>
      <c r="AJ914" s="452"/>
      <c r="AK914" s="452"/>
      <c r="AL914" s="452"/>
      <c r="AM914" s="452"/>
      <c r="AN914" s="450"/>
      <c r="AO914" s="450"/>
      <c r="AP914" s="451"/>
      <c r="AQ914" s="451"/>
      <c r="AR914" s="450"/>
      <c r="AS914" s="453"/>
      <c r="AT914" s="453"/>
      <c r="AU914" s="454"/>
      <c r="AV914" s="455"/>
      <c r="AW914" s="456"/>
      <c r="AX914" s="456"/>
      <c r="AY914" s="455"/>
      <c r="AZ914" s="456"/>
      <c r="BA914" s="454"/>
      <c r="BB914" s="454"/>
      <c r="BC914" s="454"/>
      <c r="BD914" s="454"/>
      <c r="BE914" s="454"/>
      <c r="BF914" s="454"/>
      <c r="BG914" s="455"/>
      <c r="BH914" s="455"/>
      <c r="BI914" s="455"/>
      <c r="BJ914" s="455"/>
      <c r="BK914" s="455"/>
      <c r="BL914" s="455"/>
      <c r="BM914" s="455"/>
      <c r="BN914" s="455"/>
      <c r="BO914" s="455"/>
    </row>
    <row r="915" spans="1:67" ht="19.5" customHeight="1">
      <c r="A915" s="450"/>
      <c r="B915" s="450"/>
      <c r="C915" s="450"/>
      <c r="D915" s="450"/>
      <c r="E915" s="450"/>
      <c r="F915" s="450"/>
      <c r="G915" s="451"/>
      <c r="H915" s="450"/>
      <c r="I915" s="450"/>
      <c r="J915" s="451"/>
      <c r="K915" s="450"/>
      <c r="L915" s="451"/>
      <c r="M915" s="450"/>
      <c r="N915" s="451"/>
      <c r="O915" s="450"/>
      <c r="P915" s="451"/>
      <c r="Q915" s="452"/>
      <c r="R915" s="452"/>
      <c r="S915" s="452"/>
      <c r="T915" s="452"/>
      <c r="U915" s="450"/>
      <c r="V915" s="450"/>
      <c r="W915" s="451"/>
      <c r="X915" s="452"/>
      <c r="Y915" s="450"/>
      <c r="Z915" s="451"/>
      <c r="AA915" s="451"/>
      <c r="AB915" s="450"/>
      <c r="AC915" s="450"/>
      <c r="AD915" s="450"/>
      <c r="AE915" s="450"/>
      <c r="AF915" s="451"/>
      <c r="AG915" s="451"/>
      <c r="AH915" s="452"/>
      <c r="AI915" s="452"/>
      <c r="AJ915" s="452"/>
      <c r="AK915" s="452"/>
      <c r="AL915" s="452"/>
      <c r="AM915" s="452"/>
      <c r="AN915" s="450"/>
      <c r="AO915" s="450"/>
      <c r="AP915" s="451"/>
      <c r="AQ915" s="451"/>
      <c r="AR915" s="450"/>
      <c r="AS915" s="453"/>
      <c r="AT915" s="453"/>
      <c r="AU915" s="454"/>
      <c r="AV915" s="455"/>
      <c r="AW915" s="456"/>
      <c r="AX915" s="456"/>
      <c r="AY915" s="455"/>
      <c r="AZ915" s="456"/>
      <c r="BA915" s="454"/>
      <c r="BB915" s="454"/>
      <c r="BC915" s="454"/>
      <c r="BD915" s="454"/>
      <c r="BE915" s="454"/>
      <c r="BF915" s="454"/>
      <c r="BG915" s="455"/>
      <c r="BH915" s="455"/>
      <c r="BI915" s="455"/>
      <c r="BJ915" s="455"/>
      <c r="BK915" s="455"/>
      <c r="BL915" s="455"/>
      <c r="BM915" s="455"/>
      <c r="BN915" s="455"/>
      <c r="BO915" s="455"/>
    </row>
    <row r="916" spans="1:67" ht="19.5" customHeight="1">
      <c r="A916" s="450"/>
      <c r="B916" s="450"/>
      <c r="C916" s="450"/>
      <c r="D916" s="450"/>
      <c r="E916" s="450"/>
      <c r="F916" s="450"/>
      <c r="G916" s="451"/>
      <c r="H916" s="450"/>
      <c r="I916" s="450"/>
      <c r="J916" s="451"/>
      <c r="K916" s="450"/>
      <c r="L916" s="451"/>
      <c r="M916" s="450"/>
      <c r="N916" s="451"/>
      <c r="O916" s="450"/>
      <c r="P916" s="451"/>
      <c r="Q916" s="452"/>
      <c r="R916" s="452"/>
      <c r="S916" s="452"/>
      <c r="T916" s="452"/>
      <c r="U916" s="450"/>
      <c r="V916" s="450"/>
      <c r="W916" s="451"/>
      <c r="X916" s="452"/>
      <c r="Y916" s="450"/>
      <c r="Z916" s="451"/>
      <c r="AA916" s="451"/>
      <c r="AB916" s="450"/>
      <c r="AC916" s="450"/>
      <c r="AD916" s="450"/>
      <c r="AE916" s="450"/>
      <c r="AF916" s="451"/>
      <c r="AG916" s="451"/>
      <c r="AH916" s="452"/>
      <c r="AI916" s="452"/>
      <c r="AJ916" s="452"/>
      <c r="AK916" s="452"/>
      <c r="AL916" s="452"/>
      <c r="AM916" s="452"/>
      <c r="AN916" s="450"/>
      <c r="AO916" s="450"/>
      <c r="AP916" s="451"/>
      <c r="AQ916" s="451"/>
      <c r="AR916" s="450"/>
      <c r="AS916" s="453"/>
      <c r="AT916" s="453"/>
      <c r="AU916" s="454"/>
      <c r="AV916" s="455"/>
      <c r="AW916" s="456"/>
      <c r="AX916" s="456"/>
      <c r="AY916" s="455"/>
      <c r="AZ916" s="456"/>
      <c r="BA916" s="454"/>
      <c r="BB916" s="454"/>
      <c r="BC916" s="454"/>
      <c r="BD916" s="454"/>
      <c r="BE916" s="454"/>
      <c r="BF916" s="454"/>
      <c r="BG916" s="455"/>
      <c r="BH916" s="455"/>
      <c r="BI916" s="455"/>
      <c r="BJ916" s="455"/>
      <c r="BK916" s="455"/>
      <c r="BL916" s="455"/>
      <c r="BM916" s="455"/>
      <c r="BN916" s="455"/>
      <c r="BO916" s="455"/>
    </row>
    <row r="917" spans="1:67" ht="19.5" customHeight="1">
      <c r="A917" s="450"/>
      <c r="B917" s="450"/>
      <c r="C917" s="450"/>
      <c r="D917" s="450"/>
      <c r="E917" s="450"/>
      <c r="F917" s="450"/>
      <c r="G917" s="451"/>
      <c r="H917" s="450"/>
      <c r="I917" s="450"/>
      <c r="J917" s="451"/>
      <c r="K917" s="450"/>
      <c r="L917" s="451"/>
      <c r="M917" s="450"/>
      <c r="N917" s="451"/>
      <c r="O917" s="450"/>
      <c r="P917" s="451"/>
      <c r="Q917" s="452"/>
      <c r="R917" s="452"/>
      <c r="S917" s="452"/>
      <c r="T917" s="452"/>
      <c r="U917" s="450"/>
      <c r="V917" s="450"/>
      <c r="W917" s="451"/>
      <c r="X917" s="452"/>
      <c r="Y917" s="450"/>
      <c r="Z917" s="451"/>
      <c r="AA917" s="451"/>
      <c r="AB917" s="450"/>
      <c r="AC917" s="450"/>
      <c r="AD917" s="450"/>
      <c r="AE917" s="450"/>
      <c r="AF917" s="451"/>
      <c r="AG917" s="451"/>
      <c r="AH917" s="452"/>
      <c r="AI917" s="452"/>
      <c r="AJ917" s="452"/>
      <c r="AK917" s="452"/>
      <c r="AL917" s="452"/>
      <c r="AM917" s="452"/>
      <c r="AN917" s="450"/>
      <c r="AO917" s="450"/>
      <c r="AP917" s="451"/>
      <c r="AQ917" s="451"/>
      <c r="AR917" s="450"/>
      <c r="AS917" s="453"/>
      <c r="AT917" s="453"/>
      <c r="AU917" s="454"/>
      <c r="AV917" s="455"/>
      <c r="AW917" s="456"/>
      <c r="AX917" s="456"/>
      <c r="AY917" s="455"/>
      <c r="AZ917" s="456"/>
      <c r="BA917" s="454"/>
      <c r="BB917" s="454"/>
      <c r="BC917" s="454"/>
      <c r="BD917" s="454"/>
      <c r="BE917" s="454"/>
      <c r="BF917" s="454"/>
      <c r="BG917" s="455"/>
      <c r="BH917" s="455"/>
      <c r="BI917" s="455"/>
      <c r="BJ917" s="455"/>
      <c r="BK917" s="455"/>
      <c r="BL917" s="455"/>
      <c r="BM917" s="455"/>
      <c r="BN917" s="455"/>
      <c r="BO917" s="455"/>
    </row>
    <row r="918" spans="1:67" ht="19.5" customHeight="1">
      <c r="A918" s="450"/>
      <c r="B918" s="450"/>
      <c r="C918" s="450"/>
      <c r="D918" s="450"/>
      <c r="E918" s="450"/>
      <c r="F918" s="450"/>
      <c r="G918" s="451"/>
      <c r="H918" s="450"/>
      <c r="I918" s="450"/>
      <c r="J918" s="451"/>
      <c r="K918" s="450"/>
      <c r="L918" s="451"/>
      <c r="M918" s="450"/>
      <c r="N918" s="451"/>
      <c r="O918" s="450"/>
      <c r="P918" s="451"/>
      <c r="Q918" s="452"/>
      <c r="R918" s="452"/>
      <c r="S918" s="452"/>
      <c r="T918" s="452"/>
      <c r="U918" s="450"/>
      <c r="V918" s="450"/>
      <c r="W918" s="451"/>
      <c r="X918" s="452"/>
      <c r="Y918" s="450"/>
      <c r="Z918" s="451"/>
      <c r="AA918" s="451"/>
      <c r="AB918" s="450"/>
      <c r="AC918" s="450"/>
      <c r="AD918" s="450"/>
      <c r="AE918" s="450"/>
      <c r="AF918" s="451"/>
      <c r="AG918" s="451"/>
      <c r="AH918" s="452"/>
      <c r="AI918" s="452"/>
      <c r="AJ918" s="452"/>
      <c r="AK918" s="452"/>
      <c r="AL918" s="452"/>
      <c r="AM918" s="452"/>
      <c r="AN918" s="450"/>
      <c r="AO918" s="450"/>
      <c r="AP918" s="451"/>
      <c r="AQ918" s="451"/>
      <c r="AR918" s="450"/>
      <c r="AS918" s="453"/>
      <c r="AT918" s="453"/>
      <c r="AU918" s="454"/>
      <c r="AV918" s="455"/>
      <c r="AW918" s="456"/>
      <c r="AX918" s="456"/>
      <c r="AY918" s="455"/>
      <c r="AZ918" s="456"/>
      <c r="BA918" s="454"/>
      <c r="BB918" s="454"/>
      <c r="BC918" s="454"/>
      <c r="BD918" s="454"/>
      <c r="BE918" s="454"/>
      <c r="BF918" s="454"/>
      <c r="BG918" s="455"/>
      <c r="BH918" s="455"/>
      <c r="BI918" s="455"/>
      <c r="BJ918" s="455"/>
      <c r="BK918" s="455"/>
      <c r="BL918" s="455"/>
      <c r="BM918" s="455"/>
      <c r="BN918" s="455"/>
      <c r="BO918" s="455"/>
    </row>
    <row r="919" spans="1:67" ht="19.5" customHeight="1">
      <c r="A919" s="450"/>
      <c r="B919" s="450"/>
      <c r="C919" s="450"/>
      <c r="D919" s="450"/>
      <c r="E919" s="450"/>
      <c r="F919" s="450"/>
      <c r="G919" s="451"/>
      <c r="H919" s="450"/>
      <c r="I919" s="450"/>
      <c r="J919" s="451"/>
      <c r="K919" s="450"/>
      <c r="L919" s="451"/>
      <c r="M919" s="450"/>
      <c r="N919" s="451"/>
      <c r="O919" s="450"/>
      <c r="P919" s="451"/>
      <c r="Q919" s="452"/>
      <c r="R919" s="452"/>
      <c r="S919" s="452"/>
      <c r="T919" s="452"/>
      <c r="U919" s="450"/>
      <c r="V919" s="450"/>
      <c r="W919" s="451"/>
      <c r="X919" s="452"/>
      <c r="Y919" s="450"/>
      <c r="Z919" s="451"/>
      <c r="AA919" s="451"/>
      <c r="AB919" s="450"/>
      <c r="AC919" s="450"/>
      <c r="AD919" s="450"/>
      <c r="AE919" s="450"/>
      <c r="AF919" s="451"/>
      <c r="AG919" s="451"/>
      <c r="AH919" s="452"/>
      <c r="AI919" s="452"/>
      <c r="AJ919" s="452"/>
      <c r="AK919" s="452"/>
      <c r="AL919" s="452"/>
      <c r="AM919" s="452"/>
      <c r="AN919" s="450"/>
      <c r="AO919" s="450"/>
      <c r="AP919" s="451"/>
      <c r="AQ919" s="451"/>
      <c r="AR919" s="450"/>
      <c r="AS919" s="453"/>
      <c r="AT919" s="453"/>
      <c r="AU919" s="454"/>
      <c r="AV919" s="455"/>
      <c r="AW919" s="456"/>
      <c r="AX919" s="456"/>
      <c r="AY919" s="455"/>
      <c r="AZ919" s="456"/>
      <c r="BA919" s="454"/>
      <c r="BB919" s="454"/>
      <c r="BC919" s="454"/>
      <c r="BD919" s="454"/>
      <c r="BE919" s="454"/>
      <c r="BF919" s="454"/>
      <c r="BG919" s="455"/>
      <c r="BH919" s="455"/>
      <c r="BI919" s="455"/>
      <c r="BJ919" s="455"/>
      <c r="BK919" s="455"/>
      <c r="BL919" s="455"/>
      <c r="BM919" s="455"/>
      <c r="BN919" s="455"/>
      <c r="BO919" s="455"/>
    </row>
    <row r="920" spans="1:67" ht="19.5" customHeight="1">
      <c r="A920" s="450"/>
      <c r="B920" s="450"/>
      <c r="C920" s="450"/>
      <c r="D920" s="450"/>
      <c r="E920" s="450"/>
      <c r="F920" s="450"/>
      <c r="G920" s="451"/>
      <c r="H920" s="450"/>
      <c r="I920" s="450"/>
      <c r="J920" s="451"/>
      <c r="K920" s="450"/>
      <c r="L920" s="451"/>
      <c r="M920" s="450"/>
      <c r="N920" s="451"/>
      <c r="O920" s="450"/>
      <c r="P920" s="451"/>
      <c r="Q920" s="452"/>
      <c r="R920" s="452"/>
      <c r="S920" s="452"/>
      <c r="T920" s="452"/>
      <c r="U920" s="450"/>
      <c r="V920" s="450"/>
      <c r="W920" s="451"/>
      <c r="X920" s="452"/>
      <c r="Y920" s="450"/>
      <c r="Z920" s="451"/>
      <c r="AA920" s="451"/>
      <c r="AB920" s="450"/>
      <c r="AC920" s="450"/>
      <c r="AD920" s="450"/>
      <c r="AE920" s="450"/>
      <c r="AF920" s="451"/>
      <c r="AG920" s="451"/>
      <c r="AH920" s="452"/>
      <c r="AI920" s="452"/>
      <c r="AJ920" s="452"/>
      <c r="AK920" s="452"/>
      <c r="AL920" s="452"/>
      <c r="AM920" s="452"/>
      <c r="AN920" s="450"/>
      <c r="AO920" s="450"/>
      <c r="AP920" s="451"/>
      <c r="AQ920" s="451"/>
      <c r="AR920" s="450"/>
      <c r="AS920" s="453"/>
      <c r="AT920" s="453"/>
      <c r="AU920" s="454"/>
      <c r="AV920" s="455"/>
      <c r="AW920" s="456"/>
      <c r="AX920" s="456"/>
      <c r="AY920" s="455"/>
      <c r="AZ920" s="456"/>
      <c r="BA920" s="454"/>
      <c r="BB920" s="454"/>
      <c r="BC920" s="454"/>
      <c r="BD920" s="454"/>
      <c r="BE920" s="454"/>
      <c r="BF920" s="454"/>
      <c r="BG920" s="455"/>
      <c r="BH920" s="455"/>
      <c r="BI920" s="455"/>
      <c r="BJ920" s="455"/>
      <c r="BK920" s="455"/>
      <c r="BL920" s="455"/>
      <c r="BM920" s="455"/>
      <c r="BN920" s="455"/>
      <c r="BO920" s="455"/>
    </row>
    <row r="921" spans="1:67" ht="19.5" customHeight="1">
      <c r="A921" s="450"/>
      <c r="B921" s="450"/>
      <c r="C921" s="450"/>
      <c r="D921" s="450"/>
      <c r="E921" s="450"/>
      <c r="F921" s="450"/>
      <c r="G921" s="451"/>
      <c r="H921" s="450"/>
      <c r="I921" s="450"/>
      <c r="J921" s="451"/>
      <c r="K921" s="450"/>
      <c r="L921" s="451"/>
      <c r="M921" s="450"/>
      <c r="N921" s="451"/>
      <c r="O921" s="450"/>
      <c r="P921" s="451"/>
      <c r="Q921" s="452"/>
      <c r="R921" s="452"/>
      <c r="S921" s="452"/>
      <c r="T921" s="452"/>
      <c r="U921" s="450"/>
      <c r="V921" s="450"/>
      <c r="W921" s="451"/>
      <c r="X921" s="452"/>
      <c r="Y921" s="450"/>
      <c r="Z921" s="451"/>
      <c r="AA921" s="451"/>
      <c r="AB921" s="450"/>
      <c r="AC921" s="450"/>
      <c r="AD921" s="450"/>
      <c r="AE921" s="450"/>
      <c r="AF921" s="451"/>
      <c r="AG921" s="451"/>
      <c r="AH921" s="452"/>
      <c r="AI921" s="452"/>
      <c r="AJ921" s="452"/>
      <c r="AK921" s="452"/>
      <c r="AL921" s="452"/>
      <c r="AM921" s="452"/>
      <c r="AN921" s="450"/>
      <c r="AO921" s="450"/>
      <c r="AP921" s="451"/>
      <c r="AQ921" s="451"/>
      <c r="AR921" s="450"/>
      <c r="AS921" s="453"/>
      <c r="AT921" s="453"/>
      <c r="AU921" s="454"/>
      <c r="AV921" s="455"/>
      <c r="AW921" s="456"/>
      <c r="AX921" s="456"/>
      <c r="AY921" s="455"/>
      <c r="AZ921" s="456"/>
      <c r="BA921" s="454"/>
      <c r="BB921" s="454"/>
      <c r="BC921" s="454"/>
      <c r="BD921" s="454"/>
      <c r="BE921" s="454"/>
      <c r="BF921" s="454"/>
      <c r="BG921" s="455"/>
      <c r="BH921" s="455"/>
      <c r="BI921" s="455"/>
      <c r="BJ921" s="455"/>
      <c r="BK921" s="455"/>
      <c r="BL921" s="455"/>
      <c r="BM921" s="455"/>
      <c r="BN921" s="455"/>
      <c r="BO921" s="455"/>
    </row>
    <row r="922" spans="1:67" ht="19.5" customHeight="1">
      <c r="A922" s="450"/>
      <c r="B922" s="450"/>
      <c r="C922" s="450"/>
      <c r="D922" s="450"/>
      <c r="E922" s="450"/>
      <c r="F922" s="450"/>
      <c r="G922" s="451"/>
      <c r="H922" s="450"/>
      <c r="I922" s="450"/>
      <c r="J922" s="451"/>
      <c r="K922" s="450"/>
      <c r="L922" s="451"/>
      <c r="M922" s="450"/>
      <c r="N922" s="451"/>
      <c r="O922" s="450"/>
      <c r="P922" s="451"/>
      <c r="Q922" s="452"/>
      <c r="R922" s="452"/>
      <c r="S922" s="452"/>
      <c r="T922" s="452"/>
      <c r="U922" s="450"/>
      <c r="V922" s="450"/>
      <c r="W922" s="451"/>
      <c r="X922" s="452"/>
      <c r="Y922" s="450"/>
      <c r="Z922" s="451"/>
      <c r="AA922" s="451"/>
      <c r="AB922" s="450"/>
      <c r="AC922" s="450"/>
      <c r="AD922" s="450"/>
      <c r="AE922" s="450"/>
      <c r="AF922" s="451"/>
      <c r="AG922" s="451"/>
      <c r="AH922" s="452"/>
      <c r="AI922" s="452"/>
      <c r="AJ922" s="452"/>
      <c r="AK922" s="452"/>
      <c r="AL922" s="452"/>
      <c r="AM922" s="452"/>
      <c r="AN922" s="450"/>
      <c r="AO922" s="450"/>
      <c r="AP922" s="451"/>
      <c r="AQ922" s="451"/>
      <c r="AR922" s="450"/>
      <c r="AS922" s="453"/>
      <c r="AT922" s="453"/>
      <c r="AU922" s="454"/>
      <c r="AV922" s="455"/>
      <c r="AW922" s="456"/>
      <c r="AX922" s="456"/>
      <c r="AY922" s="455"/>
      <c r="AZ922" s="456"/>
      <c r="BA922" s="454"/>
      <c r="BB922" s="454"/>
      <c r="BC922" s="454"/>
      <c r="BD922" s="454"/>
      <c r="BE922" s="454"/>
      <c r="BF922" s="454"/>
      <c r="BG922" s="455"/>
      <c r="BH922" s="455"/>
      <c r="BI922" s="455"/>
      <c r="BJ922" s="455"/>
      <c r="BK922" s="455"/>
      <c r="BL922" s="455"/>
      <c r="BM922" s="455"/>
      <c r="BN922" s="455"/>
      <c r="BO922" s="455"/>
    </row>
    <row r="923" spans="1:67" ht="19.5" customHeight="1">
      <c r="A923" s="450"/>
      <c r="B923" s="450"/>
      <c r="C923" s="450"/>
      <c r="D923" s="450"/>
      <c r="E923" s="450"/>
      <c r="F923" s="450"/>
      <c r="G923" s="451"/>
      <c r="H923" s="450"/>
      <c r="I923" s="450"/>
      <c r="J923" s="451"/>
      <c r="K923" s="450"/>
      <c r="L923" s="451"/>
      <c r="M923" s="450"/>
      <c r="N923" s="451"/>
      <c r="O923" s="450"/>
      <c r="P923" s="451"/>
      <c r="Q923" s="452"/>
      <c r="R923" s="452"/>
      <c r="S923" s="452"/>
      <c r="T923" s="452"/>
      <c r="U923" s="450"/>
      <c r="V923" s="450"/>
      <c r="W923" s="451"/>
      <c r="X923" s="452"/>
      <c r="Y923" s="450"/>
      <c r="Z923" s="451"/>
      <c r="AA923" s="451"/>
      <c r="AB923" s="450"/>
      <c r="AC923" s="450"/>
      <c r="AD923" s="450"/>
      <c r="AE923" s="450"/>
      <c r="AF923" s="451"/>
      <c r="AG923" s="451"/>
      <c r="AH923" s="452"/>
      <c r="AI923" s="452"/>
      <c r="AJ923" s="452"/>
      <c r="AK923" s="452"/>
      <c r="AL923" s="452"/>
      <c r="AM923" s="452"/>
      <c r="AN923" s="450"/>
      <c r="AO923" s="450"/>
      <c r="AP923" s="451"/>
      <c r="AQ923" s="451"/>
      <c r="AR923" s="450"/>
      <c r="AS923" s="453"/>
      <c r="AT923" s="453"/>
      <c r="AU923" s="454"/>
      <c r="AV923" s="455"/>
      <c r="AW923" s="456"/>
      <c r="AX923" s="456"/>
      <c r="AY923" s="455"/>
      <c r="AZ923" s="456"/>
      <c r="BA923" s="454"/>
      <c r="BB923" s="454"/>
      <c r="BC923" s="454"/>
      <c r="BD923" s="454"/>
      <c r="BE923" s="454"/>
      <c r="BF923" s="454"/>
      <c r="BG923" s="455"/>
      <c r="BH923" s="455"/>
      <c r="BI923" s="455"/>
      <c r="BJ923" s="455"/>
      <c r="BK923" s="455"/>
      <c r="BL923" s="455"/>
      <c r="BM923" s="455"/>
      <c r="BN923" s="455"/>
      <c r="BO923" s="455"/>
    </row>
    <row r="924" spans="1:67" ht="19.5" customHeight="1">
      <c r="A924" s="450"/>
      <c r="B924" s="450"/>
      <c r="C924" s="450"/>
      <c r="D924" s="450"/>
      <c r="E924" s="450"/>
      <c r="F924" s="450"/>
      <c r="G924" s="451"/>
      <c r="H924" s="450"/>
      <c r="I924" s="450"/>
      <c r="J924" s="451"/>
      <c r="K924" s="450"/>
      <c r="L924" s="451"/>
      <c r="M924" s="450"/>
      <c r="N924" s="451"/>
      <c r="O924" s="450"/>
      <c r="P924" s="451"/>
      <c r="Q924" s="452"/>
      <c r="R924" s="452"/>
      <c r="S924" s="452"/>
      <c r="T924" s="452"/>
      <c r="U924" s="450"/>
      <c r="V924" s="450"/>
      <c r="W924" s="451"/>
      <c r="X924" s="452"/>
      <c r="Y924" s="450"/>
      <c r="Z924" s="451"/>
      <c r="AA924" s="451"/>
      <c r="AB924" s="450"/>
      <c r="AC924" s="450"/>
      <c r="AD924" s="450"/>
      <c r="AE924" s="450"/>
      <c r="AF924" s="451"/>
      <c r="AG924" s="451"/>
      <c r="AH924" s="452"/>
      <c r="AI924" s="452"/>
      <c r="AJ924" s="452"/>
      <c r="AK924" s="452"/>
      <c r="AL924" s="452"/>
      <c r="AM924" s="452"/>
      <c r="AN924" s="450"/>
      <c r="AO924" s="450"/>
      <c r="AP924" s="451"/>
      <c r="AQ924" s="451"/>
      <c r="AR924" s="450"/>
      <c r="AS924" s="453"/>
      <c r="AT924" s="453"/>
      <c r="AU924" s="454"/>
      <c r="AV924" s="455"/>
      <c r="AW924" s="456"/>
      <c r="AX924" s="456"/>
      <c r="AY924" s="455"/>
      <c r="AZ924" s="456"/>
      <c r="BA924" s="454"/>
      <c r="BB924" s="454"/>
      <c r="BC924" s="454"/>
      <c r="BD924" s="454"/>
      <c r="BE924" s="454"/>
      <c r="BF924" s="454"/>
      <c r="BG924" s="455"/>
      <c r="BH924" s="455"/>
      <c r="BI924" s="455"/>
      <c r="BJ924" s="455"/>
      <c r="BK924" s="455"/>
      <c r="BL924" s="455"/>
      <c r="BM924" s="455"/>
      <c r="BN924" s="455"/>
      <c r="BO924" s="455"/>
    </row>
    <row r="925" spans="1:67" ht="19.5" customHeight="1">
      <c r="A925" s="450"/>
      <c r="B925" s="450"/>
      <c r="C925" s="450"/>
      <c r="D925" s="450"/>
      <c r="E925" s="450"/>
      <c r="F925" s="450"/>
      <c r="G925" s="451"/>
      <c r="H925" s="450"/>
      <c r="I925" s="450"/>
      <c r="J925" s="451"/>
      <c r="K925" s="450"/>
      <c r="L925" s="451"/>
      <c r="M925" s="450"/>
      <c r="N925" s="451"/>
      <c r="O925" s="450"/>
      <c r="P925" s="451"/>
      <c r="Q925" s="452"/>
      <c r="R925" s="452"/>
      <c r="S925" s="452"/>
      <c r="T925" s="452"/>
      <c r="U925" s="450"/>
      <c r="V925" s="450"/>
      <c r="W925" s="451"/>
      <c r="X925" s="452"/>
      <c r="Y925" s="450"/>
      <c r="Z925" s="451"/>
      <c r="AA925" s="451"/>
      <c r="AB925" s="450"/>
      <c r="AC925" s="450"/>
      <c r="AD925" s="450"/>
      <c r="AE925" s="450"/>
      <c r="AF925" s="451"/>
      <c r="AG925" s="451"/>
      <c r="AH925" s="452"/>
      <c r="AI925" s="452"/>
      <c r="AJ925" s="452"/>
      <c r="AK925" s="452"/>
      <c r="AL925" s="452"/>
      <c r="AM925" s="452"/>
      <c r="AN925" s="450"/>
      <c r="AO925" s="450"/>
      <c r="AP925" s="451"/>
      <c r="AQ925" s="451"/>
      <c r="AR925" s="450"/>
      <c r="AS925" s="453"/>
      <c r="AT925" s="453"/>
      <c r="AU925" s="454"/>
      <c r="AV925" s="455"/>
      <c r="AW925" s="456"/>
      <c r="AX925" s="456"/>
      <c r="AY925" s="455"/>
      <c r="AZ925" s="456"/>
      <c r="BA925" s="454"/>
      <c r="BB925" s="454"/>
      <c r="BC925" s="454"/>
      <c r="BD925" s="454"/>
      <c r="BE925" s="454"/>
      <c r="BF925" s="454"/>
      <c r="BG925" s="455"/>
      <c r="BH925" s="455"/>
      <c r="BI925" s="455"/>
      <c r="BJ925" s="455"/>
      <c r="BK925" s="455"/>
      <c r="BL925" s="455"/>
      <c r="BM925" s="455"/>
      <c r="BN925" s="455"/>
      <c r="BO925" s="455"/>
    </row>
    <row r="926" spans="1:67" ht="19.5" customHeight="1">
      <c r="A926" s="450"/>
      <c r="B926" s="450"/>
      <c r="C926" s="450"/>
      <c r="D926" s="450"/>
      <c r="E926" s="450"/>
      <c r="F926" s="450"/>
      <c r="G926" s="451"/>
      <c r="H926" s="450"/>
      <c r="I926" s="450"/>
      <c r="J926" s="451"/>
      <c r="K926" s="450"/>
      <c r="L926" s="451"/>
      <c r="M926" s="450"/>
      <c r="N926" s="451"/>
      <c r="O926" s="450"/>
      <c r="P926" s="451"/>
      <c r="Q926" s="452"/>
      <c r="R926" s="452"/>
      <c r="S926" s="452"/>
      <c r="T926" s="452"/>
      <c r="U926" s="450"/>
      <c r="V926" s="450"/>
      <c r="W926" s="451"/>
      <c r="X926" s="452"/>
      <c r="Y926" s="450"/>
      <c r="Z926" s="451"/>
      <c r="AA926" s="451"/>
      <c r="AB926" s="450"/>
      <c r="AC926" s="450"/>
      <c r="AD926" s="450"/>
      <c r="AE926" s="450"/>
      <c r="AF926" s="451"/>
      <c r="AG926" s="451"/>
      <c r="AH926" s="452"/>
      <c r="AI926" s="452"/>
      <c r="AJ926" s="452"/>
      <c r="AK926" s="452"/>
      <c r="AL926" s="452"/>
      <c r="AM926" s="452"/>
      <c r="AN926" s="450"/>
      <c r="AO926" s="450"/>
      <c r="AP926" s="451"/>
      <c r="AQ926" s="451"/>
      <c r="AR926" s="450"/>
      <c r="AS926" s="453"/>
      <c r="AT926" s="453"/>
      <c r="AU926" s="454"/>
      <c r="AV926" s="455"/>
      <c r="AW926" s="456"/>
      <c r="AX926" s="456"/>
      <c r="AY926" s="455"/>
      <c r="AZ926" s="456"/>
      <c r="BA926" s="454"/>
      <c r="BB926" s="454"/>
      <c r="BC926" s="454"/>
      <c r="BD926" s="454"/>
      <c r="BE926" s="454"/>
      <c r="BF926" s="454"/>
      <c r="BG926" s="455"/>
      <c r="BH926" s="455"/>
      <c r="BI926" s="455"/>
      <c r="BJ926" s="455"/>
      <c r="BK926" s="455"/>
      <c r="BL926" s="455"/>
      <c r="BM926" s="455"/>
      <c r="BN926" s="455"/>
      <c r="BO926" s="455"/>
    </row>
    <row r="927" spans="1:67" ht="19.5" customHeight="1">
      <c r="A927" s="450"/>
      <c r="B927" s="450"/>
      <c r="C927" s="450"/>
      <c r="D927" s="450"/>
      <c r="E927" s="450"/>
      <c r="F927" s="450"/>
      <c r="G927" s="451"/>
      <c r="H927" s="450"/>
      <c r="I927" s="450"/>
      <c r="J927" s="451"/>
      <c r="K927" s="450"/>
      <c r="L927" s="451"/>
      <c r="M927" s="450"/>
      <c r="N927" s="451"/>
      <c r="O927" s="450"/>
      <c r="P927" s="451"/>
      <c r="Q927" s="452"/>
      <c r="R927" s="452"/>
      <c r="S927" s="452"/>
      <c r="T927" s="452"/>
      <c r="U927" s="450"/>
      <c r="V927" s="450"/>
      <c r="W927" s="451"/>
      <c r="X927" s="452"/>
      <c r="Y927" s="450"/>
      <c r="Z927" s="451"/>
      <c r="AA927" s="451"/>
      <c r="AB927" s="450"/>
      <c r="AC927" s="450"/>
      <c r="AD927" s="450"/>
      <c r="AE927" s="450"/>
      <c r="AF927" s="451"/>
      <c r="AG927" s="451"/>
      <c r="AH927" s="452"/>
      <c r="AI927" s="452"/>
      <c r="AJ927" s="452"/>
      <c r="AK927" s="452"/>
      <c r="AL927" s="452"/>
      <c r="AM927" s="452"/>
      <c r="AN927" s="450"/>
      <c r="AO927" s="450"/>
      <c r="AP927" s="451"/>
      <c r="AQ927" s="451"/>
      <c r="AR927" s="450"/>
      <c r="AS927" s="453"/>
      <c r="AT927" s="453"/>
      <c r="AU927" s="454"/>
      <c r="AV927" s="455"/>
      <c r="AW927" s="456"/>
      <c r="AX927" s="456"/>
      <c r="AY927" s="455"/>
      <c r="AZ927" s="456"/>
      <c r="BA927" s="454"/>
      <c r="BB927" s="454"/>
      <c r="BC927" s="454"/>
      <c r="BD927" s="454"/>
      <c r="BE927" s="454"/>
      <c r="BF927" s="454"/>
      <c r="BG927" s="455"/>
      <c r="BH927" s="455"/>
      <c r="BI927" s="455"/>
      <c r="BJ927" s="455"/>
      <c r="BK927" s="455"/>
      <c r="BL927" s="455"/>
      <c r="BM927" s="455"/>
      <c r="BN927" s="455"/>
      <c r="BO927" s="455"/>
    </row>
    <row r="928" spans="1:67" ht="19.5" customHeight="1">
      <c r="A928" s="450"/>
      <c r="B928" s="450"/>
      <c r="C928" s="450"/>
      <c r="D928" s="450"/>
      <c r="E928" s="450"/>
      <c r="F928" s="450"/>
      <c r="G928" s="451"/>
      <c r="H928" s="450"/>
      <c r="I928" s="450"/>
      <c r="J928" s="451"/>
      <c r="K928" s="450"/>
      <c r="L928" s="451"/>
      <c r="M928" s="450"/>
      <c r="N928" s="451"/>
      <c r="O928" s="450"/>
      <c r="P928" s="451"/>
      <c r="Q928" s="452"/>
      <c r="R928" s="452"/>
      <c r="S928" s="452"/>
      <c r="T928" s="452"/>
      <c r="U928" s="450"/>
      <c r="V928" s="450"/>
      <c r="W928" s="451"/>
      <c r="X928" s="452"/>
      <c r="Y928" s="450"/>
      <c r="Z928" s="451"/>
      <c r="AA928" s="451"/>
      <c r="AB928" s="450"/>
      <c r="AC928" s="450"/>
      <c r="AD928" s="450"/>
      <c r="AE928" s="450"/>
      <c r="AF928" s="451"/>
      <c r="AG928" s="451"/>
      <c r="AH928" s="452"/>
      <c r="AI928" s="452"/>
      <c r="AJ928" s="452"/>
      <c r="AK928" s="452"/>
      <c r="AL928" s="452"/>
      <c r="AM928" s="452"/>
      <c r="AN928" s="450"/>
      <c r="AO928" s="450"/>
      <c r="AP928" s="451"/>
      <c r="AQ928" s="451"/>
      <c r="AR928" s="450"/>
      <c r="AS928" s="453"/>
      <c r="AT928" s="453"/>
      <c r="AU928" s="454"/>
      <c r="AV928" s="455"/>
      <c r="AW928" s="456"/>
      <c r="AX928" s="456"/>
      <c r="AY928" s="455"/>
      <c r="AZ928" s="456"/>
      <c r="BA928" s="454"/>
      <c r="BB928" s="454"/>
      <c r="BC928" s="454"/>
      <c r="BD928" s="454"/>
      <c r="BE928" s="454"/>
      <c r="BF928" s="454"/>
      <c r="BG928" s="455"/>
      <c r="BH928" s="455"/>
      <c r="BI928" s="455"/>
      <c r="BJ928" s="455"/>
      <c r="BK928" s="455"/>
      <c r="BL928" s="455"/>
      <c r="BM928" s="455"/>
      <c r="BN928" s="455"/>
      <c r="BO928" s="455"/>
    </row>
    <row r="929" spans="1:67" ht="19.5" customHeight="1">
      <c r="A929" s="450"/>
      <c r="B929" s="450"/>
      <c r="C929" s="450"/>
      <c r="D929" s="450"/>
      <c r="E929" s="450"/>
      <c r="F929" s="450"/>
      <c r="G929" s="451"/>
      <c r="H929" s="450"/>
      <c r="I929" s="450"/>
      <c r="J929" s="451"/>
      <c r="K929" s="450"/>
      <c r="L929" s="451"/>
      <c r="M929" s="450"/>
      <c r="N929" s="451"/>
      <c r="O929" s="450"/>
      <c r="P929" s="451"/>
      <c r="Q929" s="452"/>
      <c r="R929" s="452"/>
      <c r="S929" s="452"/>
      <c r="T929" s="452"/>
      <c r="U929" s="450"/>
      <c r="V929" s="450"/>
      <c r="W929" s="451"/>
      <c r="X929" s="452"/>
      <c r="Y929" s="450"/>
      <c r="Z929" s="451"/>
      <c r="AA929" s="451"/>
      <c r="AB929" s="450"/>
      <c r="AC929" s="450"/>
      <c r="AD929" s="450"/>
      <c r="AE929" s="450"/>
      <c r="AF929" s="451"/>
      <c r="AG929" s="451"/>
      <c r="AH929" s="452"/>
      <c r="AI929" s="452"/>
      <c r="AJ929" s="452"/>
      <c r="AK929" s="452"/>
      <c r="AL929" s="452"/>
      <c r="AM929" s="452"/>
      <c r="AN929" s="450"/>
      <c r="AO929" s="450"/>
      <c r="AP929" s="451"/>
      <c r="AQ929" s="451"/>
      <c r="AR929" s="450"/>
      <c r="AS929" s="453"/>
      <c r="AT929" s="453"/>
      <c r="AU929" s="454"/>
      <c r="AV929" s="455"/>
      <c r="AW929" s="456"/>
      <c r="AX929" s="456"/>
      <c r="AY929" s="455"/>
      <c r="AZ929" s="456"/>
      <c r="BA929" s="454"/>
      <c r="BB929" s="454"/>
      <c r="BC929" s="454"/>
      <c r="BD929" s="454"/>
      <c r="BE929" s="454"/>
      <c r="BF929" s="454"/>
      <c r="BG929" s="455"/>
      <c r="BH929" s="455"/>
      <c r="BI929" s="455"/>
      <c r="BJ929" s="455"/>
      <c r="BK929" s="455"/>
      <c r="BL929" s="455"/>
      <c r="BM929" s="455"/>
      <c r="BN929" s="455"/>
      <c r="BO929" s="455"/>
    </row>
    <row r="930" spans="1:67" ht="19.5" customHeight="1">
      <c r="A930" s="450"/>
      <c r="B930" s="450"/>
      <c r="C930" s="450"/>
      <c r="D930" s="450"/>
      <c r="E930" s="450"/>
      <c r="F930" s="450"/>
      <c r="G930" s="451"/>
      <c r="H930" s="450"/>
      <c r="I930" s="450"/>
      <c r="J930" s="451"/>
      <c r="K930" s="450"/>
      <c r="L930" s="451"/>
      <c r="M930" s="450"/>
      <c r="N930" s="451"/>
      <c r="O930" s="450"/>
      <c r="P930" s="451"/>
      <c r="Q930" s="452"/>
      <c r="R930" s="452"/>
      <c r="S930" s="452"/>
      <c r="T930" s="452"/>
      <c r="U930" s="450"/>
      <c r="V930" s="450"/>
      <c r="W930" s="451"/>
      <c r="X930" s="452"/>
      <c r="Y930" s="450"/>
      <c r="Z930" s="451"/>
      <c r="AA930" s="451"/>
      <c r="AB930" s="450"/>
      <c r="AC930" s="450"/>
      <c r="AD930" s="450"/>
      <c r="AE930" s="450"/>
      <c r="AF930" s="451"/>
      <c r="AG930" s="451"/>
      <c r="AH930" s="452"/>
      <c r="AI930" s="452"/>
      <c r="AJ930" s="452"/>
      <c r="AK930" s="452"/>
      <c r="AL930" s="452"/>
      <c r="AM930" s="452"/>
      <c r="AN930" s="450"/>
      <c r="AO930" s="450"/>
      <c r="AP930" s="451"/>
      <c r="AQ930" s="451"/>
      <c r="AR930" s="450"/>
      <c r="AS930" s="453"/>
      <c r="AT930" s="453"/>
      <c r="AU930" s="454"/>
      <c r="AV930" s="455"/>
      <c r="AW930" s="456"/>
      <c r="AX930" s="456"/>
      <c r="AY930" s="455"/>
      <c r="AZ930" s="456"/>
      <c r="BA930" s="454"/>
      <c r="BB930" s="454"/>
      <c r="BC930" s="454"/>
      <c r="BD930" s="454"/>
      <c r="BE930" s="454"/>
      <c r="BF930" s="454"/>
      <c r="BG930" s="455"/>
      <c r="BH930" s="455"/>
      <c r="BI930" s="455"/>
      <c r="BJ930" s="455"/>
      <c r="BK930" s="455"/>
      <c r="BL930" s="455"/>
      <c r="BM930" s="455"/>
      <c r="BN930" s="455"/>
      <c r="BO930" s="455"/>
    </row>
    <row r="931" spans="1:67" ht="19.5" customHeight="1">
      <c r="A931" s="450"/>
      <c r="B931" s="450"/>
      <c r="C931" s="450"/>
      <c r="D931" s="450"/>
      <c r="E931" s="450"/>
      <c r="F931" s="450"/>
      <c r="G931" s="451"/>
      <c r="H931" s="450"/>
      <c r="I931" s="450"/>
      <c r="J931" s="451"/>
      <c r="K931" s="450"/>
      <c r="L931" s="451"/>
      <c r="M931" s="450"/>
      <c r="N931" s="451"/>
      <c r="O931" s="450"/>
      <c r="P931" s="451"/>
      <c r="Q931" s="452"/>
      <c r="R931" s="452"/>
      <c r="S931" s="452"/>
      <c r="T931" s="452"/>
      <c r="U931" s="450"/>
      <c r="V931" s="450"/>
      <c r="W931" s="451"/>
      <c r="X931" s="452"/>
      <c r="Y931" s="450"/>
      <c r="Z931" s="451"/>
      <c r="AA931" s="451"/>
      <c r="AB931" s="450"/>
      <c r="AC931" s="450"/>
      <c r="AD931" s="450"/>
      <c r="AE931" s="450"/>
      <c r="AF931" s="451"/>
      <c r="AG931" s="451"/>
      <c r="AH931" s="452"/>
      <c r="AI931" s="452"/>
      <c r="AJ931" s="452"/>
      <c r="AK931" s="452"/>
      <c r="AL931" s="452"/>
      <c r="AM931" s="452"/>
      <c r="AN931" s="450"/>
      <c r="AO931" s="450"/>
      <c r="AP931" s="451"/>
      <c r="AQ931" s="451"/>
      <c r="AR931" s="450"/>
      <c r="AS931" s="453"/>
      <c r="AT931" s="453"/>
      <c r="AU931" s="454"/>
      <c r="AV931" s="455"/>
      <c r="AW931" s="456"/>
      <c r="AX931" s="456"/>
      <c r="AY931" s="455"/>
      <c r="AZ931" s="456"/>
      <c r="BA931" s="454"/>
      <c r="BB931" s="454"/>
      <c r="BC931" s="454"/>
      <c r="BD931" s="454"/>
      <c r="BE931" s="454"/>
      <c r="BF931" s="454"/>
      <c r="BG931" s="455"/>
      <c r="BH931" s="455"/>
      <c r="BI931" s="455"/>
      <c r="BJ931" s="455"/>
      <c r="BK931" s="455"/>
      <c r="BL931" s="455"/>
      <c r="BM931" s="455"/>
      <c r="BN931" s="455"/>
      <c r="BO931" s="455"/>
    </row>
    <row r="932" spans="1:67" ht="19.5" customHeight="1">
      <c r="A932" s="450"/>
      <c r="B932" s="450"/>
      <c r="C932" s="450"/>
      <c r="D932" s="450"/>
      <c r="E932" s="450"/>
      <c r="F932" s="450"/>
      <c r="G932" s="451"/>
      <c r="H932" s="450"/>
      <c r="I932" s="450"/>
      <c r="J932" s="451"/>
      <c r="K932" s="450"/>
      <c r="L932" s="451"/>
      <c r="M932" s="450"/>
      <c r="N932" s="451"/>
      <c r="O932" s="450"/>
      <c r="P932" s="451"/>
      <c r="Q932" s="452"/>
      <c r="R932" s="452"/>
      <c r="S932" s="452"/>
      <c r="T932" s="452"/>
      <c r="U932" s="450"/>
      <c r="V932" s="450"/>
      <c r="W932" s="451"/>
      <c r="X932" s="452"/>
      <c r="Y932" s="450"/>
      <c r="Z932" s="451"/>
      <c r="AA932" s="451"/>
      <c r="AB932" s="450"/>
      <c r="AC932" s="450"/>
      <c r="AD932" s="450"/>
      <c r="AE932" s="450"/>
      <c r="AF932" s="451"/>
      <c r="AG932" s="451"/>
      <c r="AH932" s="452"/>
      <c r="AI932" s="452"/>
      <c r="AJ932" s="452"/>
      <c r="AK932" s="452"/>
      <c r="AL932" s="452"/>
      <c r="AM932" s="452"/>
      <c r="AN932" s="450"/>
      <c r="AO932" s="450"/>
      <c r="AP932" s="451"/>
      <c r="AQ932" s="451"/>
      <c r="AR932" s="450"/>
      <c r="AS932" s="453"/>
      <c r="AT932" s="453"/>
      <c r="AU932" s="454"/>
      <c r="AV932" s="455"/>
      <c r="AW932" s="456"/>
      <c r="AX932" s="456"/>
      <c r="AY932" s="455"/>
      <c r="AZ932" s="456"/>
      <c r="BA932" s="454"/>
      <c r="BB932" s="454"/>
      <c r="BC932" s="454"/>
      <c r="BD932" s="454"/>
      <c r="BE932" s="454"/>
      <c r="BF932" s="454"/>
      <c r="BG932" s="455"/>
      <c r="BH932" s="455"/>
      <c r="BI932" s="455"/>
      <c r="BJ932" s="455"/>
      <c r="BK932" s="455"/>
      <c r="BL932" s="455"/>
      <c r="BM932" s="455"/>
      <c r="BN932" s="455"/>
      <c r="BO932" s="455"/>
    </row>
    <row r="933" spans="1:67" ht="19.5" customHeight="1">
      <c r="A933" s="450"/>
      <c r="B933" s="450"/>
      <c r="C933" s="450"/>
      <c r="D933" s="450"/>
      <c r="E933" s="450"/>
      <c r="F933" s="450"/>
      <c r="G933" s="451"/>
      <c r="H933" s="450"/>
      <c r="I933" s="450"/>
      <c r="J933" s="451"/>
      <c r="K933" s="450"/>
      <c r="L933" s="451"/>
      <c r="M933" s="450"/>
      <c r="N933" s="451"/>
      <c r="O933" s="450"/>
      <c r="P933" s="451"/>
      <c r="Q933" s="452"/>
      <c r="R933" s="452"/>
      <c r="S933" s="452"/>
      <c r="T933" s="452"/>
      <c r="U933" s="450"/>
      <c r="V933" s="450"/>
      <c r="W933" s="451"/>
      <c r="X933" s="452"/>
      <c r="Y933" s="450"/>
      <c r="Z933" s="451"/>
      <c r="AA933" s="451"/>
      <c r="AB933" s="450"/>
      <c r="AC933" s="450"/>
      <c r="AD933" s="450"/>
      <c r="AE933" s="450"/>
      <c r="AF933" s="451"/>
      <c r="AG933" s="451"/>
      <c r="AH933" s="452"/>
      <c r="AI933" s="452"/>
      <c r="AJ933" s="452"/>
      <c r="AK933" s="452"/>
      <c r="AL933" s="452"/>
      <c r="AM933" s="452"/>
      <c r="AN933" s="450"/>
      <c r="AO933" s="450"/>
      <c r="AP933" s="451"/>
      <c r="AQ933" s="451"/>
      <c r="AR933" s="450"/>
      <c r="AS933" s="453"/>
      <c r="AT933" s="453"/>
      <c r="AU933" s="454"/>
      <c r="AV933" s="455"/>
      <c r="AW933" s="456"/>
      <c r="AX933" s="456"/>
      <c r="AY933" s="455"/>
      <c r="AZ933" s="456"/>
      <c r="BA933" s="454"/>
      <c r="BB933" s="454"/>
      <c r="BC933" s="454"/>
      <c r="BD933" s="454"/>
      <c r="BE933" s="454"/>
      <c r="BF933" s="454"/>
      <c r="BG933" s="455"/>
      <c r="BH933" s="455"/>
      <c r="BI933" s="455"/>
      <c r="BJ933" s="455"/>
      <c r="BK933" s="455"/>
      <c r="BL933" s="455"/>
      <c r="BM933" s="455"/>
      <c r="BN933" s="455"/>
      <c r="BO933" s="455"/>
    </row>
    <row r="934" spans="1:67" ht="19.5" customHeight="1">
      <c r="A934" s="450"/>
      <c r="B934" s="450"/>
      <c r="C934" s="450"/>
      <c r="D934" s="450"/>
      <c r="E934" s="450"/>
      <c r="F934" s="450"/>
      <c r="G934" s="451"/>
      <c r="H934" s="450"/>
      <c r="I934" s="450"/>
      <c r="J934" s="451"/>
      <c r="K934" s="450"/>
      <c r="L934" s="451"/>
      <c r="M934" s="450"/>
      <c r="N934" s="451"/>
      <c r="O934" s="450"/>
      <c r="P934" s="451"/>
      <c r="Q934" s="452"/>
      <c r="R934" s="452"/>
      <c r="S934" s="452"/>
      <c r="T934" s="452"/>
      <c r="U934" s="450"/>
      <c r="V934" s="450"/>
      <c r="W934" s="451"/>
      <c r="X934" s="452"/>
      <c r="Y934" s="450"/>
      <c r="Z934" s="451"/>
      <c r="AA934" s="451"/>
      <c r="AB934" s="450"/>
      <c r="AC934" s="450"/>
      <c r="AD934" s="450"/>
      <c r="AE934" s="450"/>
      <c r="AF934" s="451"/>
      <c r="AG934" s="451"/>
      <c r="AH934" s="452"/>
      <c r="AI934" s="452"/>
      <c r="AJ934" s="452"/>
      <c r="AK934" s="452"/>
      <c r="AL934" s="452"/>
      <c r="AM934" s="452"/>
      <c r="AN934" s="450"/>
      <c r="AO934" s="450"/>
      <c r="AP934" s="451"/>
      <c r="AQ934" s="451"/>
      <c r="AR934" s="450"/>
      <c r="AS934" s="453"/>
      <c r="AT934" s="453"/>
      <c r="AU934" s="454"/>
      <c r="AV934" s="455"/>
      <c r="AW934" s="456"/>
      <c r="AX934" s="456"/>
      <c r="AY934" s="455"/>
      <c r="AZ934" s="456"/>
      <c r="BA934" s="454"/>
      <c r="BB934" s="454"/>
      <c r="BC934" s="454"/>
      <c r="BD934" s="454"/>
      <c r="BE934" s="454"/>
      <c r="BF934" s="454"/>
      <c r="BG934" s="455"/>
      <c r="BH934" s="455"/>
      <c r="BI934" s="455"/>
      <c r="BJ934" s="455"/>
      <c r="BK934" s="455"/>
      <c r="BL934" s="455"/>
      <c r="BM934" s="455"/>
      <c r="BN934" s="455"/>
      <c r="BO934" s="455"/>
    </row>
    <row r="935" spans="1:67" ht="19.5" customHeight="1">
      <c r="A935" s="450"/>
      <c r="B935" s="450"/>
      <c r="C935" s="450"/>
      <c r="D935" s="450"/>
      <c r="E935" s="450"/>
      <c r="F935" s="450"/>
      <c r="G935" s="451"/>
      <c r="H935" s="450"/>
      <c r="I935" s="450"/>
      <c r="J935" s="451"/>
      <c r="K935" s="450"/>
      <c r="L935" s="451"/>
      <c r="M935" s="450"/>
      <c r="N935" s="451"/>
      <c r="O935" s="450"/>
      <c r="P935" s="451"/>
      <c r="Q935" s="452"/>
      <c r="R935" s="452"/>
      <c r="S935" s="452"/>
      <c r="T935" s="452"/>
      <c r="U935" s="450"/>
      <c r="V935" s="450"/>
      <c r="W935" s="451"/>
      <c r="X935" s="452"/>
      <c r="Y935" s="450"/>
      <c r="Z935" s="451"/>
      <c r="AA935" s="451"/>
      <c r="AB935" s="450"/>
      <c r="AC935" s="450"/>
      <c r="AD935" s="450"/>
      <c r="AE935" s="450"/>
      <c r="AF935" s="451"/>
      <c r="AG935" s="451"/>
      <c r="AH935" s="452"/>
      <c r="AI935" s="452"/>
      <c r="AJ935" s="452"/>
      <c r="AK935" s="452"/>
      <c r="AL935" s="452"/>
      <c r="AM935" s="452"/>
      <c r="AN935" s="450"/>
      <c r="AO935" s="450"/>
      <c r="AP935" s="451"/>
      <c r="AQ935" s="451"/>
      <c r="AR935" s="450"/>
      <c r="AS935" s="453"/>
      <c r="AT935" s="453"/>
      <c r="AU935" s="454"/>
      <c r="AV935" s="455"/>
      <c r="AW935" s="456"/>
      <c r="AX935" s="456"/>
      <c r="AY935" s="455"/>
      <c r="AZ935" s="456"/>
      <c r="BA935" s="454"/>
      <c r="BB935" s="454"/>
      <c r="BC935" s="454"/>
      <c r="BD935" s="454"/>
      <c r="BE935" s="454"/>
      <c r="BF935" s="454"/>
      <c r="BG935" s="455"/>
      <c r="BH935" s="455"/>
      <c r="BI935" s="455"/>
      <c r="BJ935" s="455"/>
      <c r="BK935" s="455"/>
      <c r="BL935" s="455"/>
      <c r="BM935" s="455"/>
      <c r="BN935" s="455"/>
      <c r="BO935" s="455"/>
    </row>
    <row r="936" spans="1:67" ht="19.5" customHeight="1">
      <c r="A936" s="450"/>
      <c r="B936" s="450"/>
      <c r="C936" s="450"/>
      <c r="D936" s="450"/>
      <c r="E936" s="450"/>
      <c r="F936" s="450"/>
      <c r="G936" s="451"/>
      <c r="H936" s="450"/>
      <c r="I936" s="450"/>
      <c r="J936" s="451"/>
      <c r="K936" s="450"/>
      <c r="L936" s="451"/>
      <c r="M936" s="450"/>
      <c r="N936" s="451"/>
      <c r="O936" s="450"/>
      <c r="P936" s="451"/>
      <c r="Q936" s="452"/>
      <c r="R936" s="452"/>
      <c r="S936" s="452"/>
      <c r="T936" s="452"/>
      <c r="U936" s="450"/>
      <c r="V936" s="450"/>
      <c r="W936" s="451"/>
      <c r="X936" s="452"/>
      <c r="Y936" s="450"/>
      <c r="Z936" s="451"/>
      <c r="AA936" s="451"/>
      <c r="AB936" s="450"/>
      <c r="AC936" s="450"/>
      <c r="AD936" s="450"/>
      <c r="AE936" s="450"/>
      <c r="AF936" s="451"/>
      <c r="AG936" s="451"/>
      <c r="AH936" s="452"/>
      <c r="AI936" s="452"/>
      <c r="AJ936" s="452"/>
      <c r="AK936" s="452"/>
      <c r="AL936" s="452"/>
      <c r="AM936" s="452"/>
      <c r="AN936" s="450"/>
      <c r="AO936" s="450"/>
      <c r="AP936" s="451"/>
      <c r="AQ936" s="451"/>
      <c r="AR936" s="450"/>
      <c r="AS936" s="453"/>
      <c r="AT936" s="453"/>
      <c r="AU936" s="454"/>
      <c r="AV936" s="455"/>
      <c r="AW936" s="456"/>
      <c r="AX936" s="456"/>
      <c r="AY936" s="455"/>
      <c r="AZ936" s="456"/>
      <c r="BA936" s="454"/>
      <c r="BB936" s="454"/>
      <c r="BC936" s="454"/>
      <c r="BD936" s="454"/>
      <c r="BE936" s="454"/>
      <c r="BF936" s="454"/>
      <c r="BG936" s="455"/>
      <c r="BH936" s="455"/>
      <c r="BI936" s="455"/>
      <c r="BJ936" s="455"/>
      <c r="BK936" s="455"/>
      <c r="BL936" s="455"/>
      <c r="BM936" s="455"/>
      <c r="BN936" s="455"/>
      <c r="BO936" s="455"/>
    </row>
    <row r="937" spans="1:67" ht="19.5" customHeight="1">
      <c r="A937" s="450"/>
      <c r="B937" s="450"/>
      <c r="C937" s="450"/>
      <c r="D937" s="450"/>
      <c r="E937" s="450"/>
      <c r="F937" s="450"/>
      <c r="G937" s="451"/>
      <c r="H937" s="450"/>
      <c r="I937" s="450"/>
      <c r="J937" s="451"/>
      <c r="K937" s="450"/>
      <c r="L937" s="451"/>
      <c r="M937" s="450"/>
      <c r="N937" s="451"/>
      <c r="O937" s="450"/>
      <c r="P937" s="451"/>
      <c r="Q937" s="452"/>
      <c r="R937" s="452"/>
      <c r="S937" s="452"/>
      <c r="T937" s="452"/>
      <c r="U937" s="450"/>
      <c r="V937" s="450"/>
      <c r="W937" s="451"/>
      <c r="X937" s="452"/>
      <c r="Y937" s="450"/>
      <c r="Z937" s="451"/>
      <c r="AA937" s="451"/>
      <c r="AB937" s="450"/>
      <c r="AC937" s="450"/>
      <c r="AD937" s="450"/>
      <c r="AE937" s="450"/>
      <c r="AF937" s="451"/>
      <c r="AG937" s="451"/>
      <c r="AH937" s="452"/>
      <c r="AI937" s="452"/>
      <c r="AJ937" s="452"/>
      <c r="AK937" s="452"/>
      <c r="AL937" s="452"/>
      <c r="AM937" s="452"/>
      <c r="AN937" s="450"/>
      <c r="AO937" s="450"/>
      <c r="AP937" s="451"/>
      <c r="AQ937" s="451"/>
      <c r="AR937" s="450"/>
      <c r="AS937" s="453"/>
      <c r="AT937" s="453"/>
      <c r="AU937" s="454"/>
      <c r="AV937" s="455"/>
      <c r="AW937" s="456"/>
      <c r="AX937" s="456"/>
      <c r="AY937" s="455"/>
      <c r="AZ937" s="456"/>
      <c r="BA937" s="454"/>
      <c r="BB937" s="454"/>
      <c r="BC937" s="454"/>
      <c r="BD937" s="454"/>
      <c r="BE937" s="454"/>
      <c r="BF937" s="454"/>
      <c r="BG937" s="455"/>
      <c r="BH937" s="455"/>
      <c r="BI937" s="455"/>
      <c r="BJ937" s="455"/>
      <c r="BK937" s="455"/>
      <c r="BL937" s="455"/>
      <c r="BM937" s="455"/>
      <c r="BN937" s="455"/>
      <c r="BO937" s="455"/>
    </row>
    <row r="938" spans="1:67" ht="19.5" customHeight="1">
      <c r="A938" s="450"/>
      <c r="B938" s="450"/>
      <c r="C938" s="450"/>
      <c r="D938" s="450"/>
      <c r="E938" s="450"/>
      <c r="F938" s="450"/>
      <c r="G938" s="451"/>
      <c r="H938" s="450"/>
      <c r="I938" s="450"/>
      <c r="J938" s="451"/>
      <c r="K938" s="450"/>
      <c r="L938" s="451"/>
      <c r="M938" s="450"/>
      <c r="N938" s="451"/>
      <c r="O938" s="450"/>
      <c r="P938" s="451"/>
      <c r="Q938" s="452"/>
      <c r="R938" s="452"/>
      <c r="S938" s="452"/>
      <c r="T938" s="452"/>
      <c r="U938" s="450"/>
      <c r="V938" s="450"/>
      <c r="W938" s="451"/>
      <c r="X938" s="452"/>
      <c r="Y938" s="450"/>
      <c r="Z938" s="451"/>
      <c r="AA938" s="451"/>
      <c r="AB938" s="450"/>
      <c r="AC938" s="450"/>
      <c r="AD938" s="450"/>
      <c r="AE938" s="450"/>
      <c r="AF938" s="451"/>
      <c r="AG938" s="451"/>
      <c r="AH938" s="452"/>
      <c r="AI938" s="452"/>
      <c r="AJ938" s="452"/>
      <c r="AK938" s="452"/>
      <c r="AL938" s="452"/>
      <c r="AM938" s="452"/>
      <c r="AN938" s="450"/>
      <c r="AO938" s="450"/>
      <c r="AP938" s="451"/>
      <c r="AQ938" s="451"/>
      <c r="AR938" s="450"/>
      <c r="AS938" s="453"/>
      <c r="AT938" s="453"/>
      <c r="AU938" s="454"/>
      <c r="AV938" s="455"/>
      <c r="AW938" s="456"/>
      <c r="AX938" s="456"/>
      <c r="AY938" s="455"/>
      <c r="AZ938" s="456"/>
      <c r="BA938" s="454"/>
      <c r="BB938" s="454"/>
      <c r="BC938" s="454"/>
      <c r="BD938" s="454"/>
      <c r="BE938" s="454"/>
      <c r="BF938" s="454"/>
      <c r="BG938" s="455"/>
      <c r="BH938" s="455"/>
      <c r="BI938" s="455"/>
      <c r="BJ938" s="455"/>
      <c r="BK938" s="455"/>
      <c r="BL938" s="455"/>
      <c r="BM938" s="455"/>
      <c r="BN938" s="455"/>
      <c r="BO938" s="455"/>
    </row>
    <row r="939" spans="1:67" ht="19.5" customHeight="1">
      <c r="A939" s="450"/>
      <c r="B939" s="450"/>
      <c r="C939" s="450"/>
      <c r="D939" s="450"/>
      <c r="E939" s="450"/>
      <c r="F939" s="450"/>
      <c r="G939" s="451"/>
      <c r="H939" s="450"/>
      <c r="I939" s="450"/>
      <c r="J939" s="451"/>
      <c r="K939" s="450"/>
      <c r="L939" s="451"/>
      <c r="M939" s="450"/>
      <c r="N939" s="451"/>
      <c r="O939" s="450"/>
      <c r="P939" s="451"/>
      <c r="Q939" s="452"/>
      <c r="R939" s="452"/>
      <c r="S939" s="452"/>
      <c r="T939" s="452"/>
      <c r="U939" s="450"/>
      <c r="V939" s="450"/>
      <c r="W939" s="451"/>
      <c r="X939" s="452"/>
      <c r="Y939" s="450"/>
      <c r="Z939" s="451"/>
      <c r="AA939" s="451"/>
      <c r="AB939" s="450"/>
      <c r="AC939" s="450"/>
      <c r="AD939" s="450"/>
      <c r="AE939" s="450"/>
      <c r="AF939" s="451"/>
      <c r="AG939" s="451"/>
      <c r="AH939" s="452"/>
      <c r="AI939" s="452"/>
      <c r="AJ939" s="452"/>
      <c r="AK939" s="452"/>
      <c r="AL939" s="452"/>
      <c r="AM939" s="452"/>
      <c r="AN939" s="450"/>
      <c r="AO939" s="450"/>
      <c r="AP939" s="451"/>
      <c r="AQ939" s="451"/>
      <c r="AR939" s="450"/>
      <c r="AS939" s="453"/>
      <c r="AT939" s="453"/>
      <c r="AU939" s="454"/>
      <c r="AV939" s="455"/>
      <c r="AW939" s="456"/>
      <c r="AX939" s="456"/>
      <c r="AY939" s="455"/>
      <c r="AZ939" s="456"/>
      <c r="BA939" s="454"/>
      <c r="BB939" s="454"/>
      <c r="BC939" s="454"/>
      <c r="BD939" s="454"/>
      <c r="BE939" s="454"/>
      <c r="BF939" s="454"/>
      <c r="BG939" s="455"/>
      <c r="BH939" s="455"/>
      <c r="BI939" s="455"/>
      <c r="BJ939" s="455"/>
      <c r="BK939" s="455"/>
      <c r="BL939" s="455"/>
      <c r="BM939" s="455"/>
      <c r="BN939" s="455"/>
      <c r="BO939" s="455"/>
    </row>
    <row r="940" spans="1:67" ht="19.5" customHeight="1">
      <c r="A940" s="450"/>
      <c r="B940" s="450"/>
      <c r="C940" s="450"/>
      <c r="D940" s="450"/>
      <c r="E940" s="450"/>
      <c r="F940" s="450"/>
      <c r="G940" s="451"/>
      <c r="H940" s="450"/>
      <c r="I940" s="450"/>
      <c r="J940" s="451"/>
      <c r="K940" s="450"/>
      <c r="L940" s="451"/>
      <c r="M940" s="450"/>
      <c r="N940" s="451"/>
      <c r="O940" s="450"/>
      <c r="P940" s="451"/>
      <c r="Q940" s="452"/>
      <c r="R940" s="452"/>
      <c r="S940" s="452"/>
      <c r="T940" s="452"/>
      <c r="U940" s="450"/>
      <c r="V940" s="450"/>
      <c r="W940" s="451"/>
      <c r="X940" s="452"/>
      <c r="Y940" s="450"/>
      <c r="Z940" s="451"/>
      <c r="AA940" s="451"/>
      <c r="AB940" s="450"/>
      <c r="AC940" s="450"/>
      <c r="AD940" s="450"/>
      <c r="AE940" s="450"/>
      <c r="AF940" s="451"/>
      <c r="AG940" s="451"/>
      <c r="AH940" s="452"/>
      <c r="AI940" s="452"/>
      <c r="AJ940" s="452"/>
      <c r="AK940" s="452"/>
      <c r="AL940" s="452"/>
      <c r="AM940" s="452"/>
      <c r="AN940" s="450"/>
      <c r="AO940" s="450"/>
      <c r="AP940" s="451"/>
      <c r="AQ940" s="451"/>
      <c r="AR940" s="450"/>
      <c r="AS940" s="453"/>
      <c r="AT940" s="453"/>
      <c r="AU940" s="454"/>
      <c r="AV940" s="455"/>
      <c r="AW940" s="456"/>
      <c r="AX940" s="456"/>
      <c r="AY940" s="455"/>
      <c r="AZ940" s="456"/>
      <c r="BA940" s="454"/>
      <c r="BB940" s="454"/>
      <c r="BC940" s="454"/>
      <c r="BD940" s="454"/>
      <c r="BE940" s="454"/>
      <c r="BF940" s="454"/>
      <c r="BG940" s="455"/>
      <c r="BH940" s="455"/>
      <c r="BI940" s="455"/>
      <c r="BJ940" s="455"/>
      <c r="BK940" s="455"/>
      <c r="BL940" s="455"/>
      <c r="BM940" s="455"/>
      <c r="BN940" s="455"/>
      <c r="BO940" s="455"/>
    </row>
    <row r="941" spans="1:67" ht="19.5" customHeight="1">
      <c r="A941" s="450"/>
      <c r="B941" s="450"/>
      <c r="C941" s="450"/>
      <c r="D941" s="450"/>
      <c r="E941" s="450"/>
      <c r="F941" s="450"/>
      <c r="G941" s="451"/>
      <c r="H941" s="450"/>
      <c r="I941" s="450"/>
      <c r="J941" s="451"/>
      <c r="K941" s="450"/>
      <c r="L941" s="451"/>
      <c r="M941" s="450"/>
      <c r="N941" s="451"/>
      <c r="O941" s="450"/>
      <c r="P941" s="451"/>
      <c r="Q941" s="452"/>
      <c r="R941" s="452"/>
      <c r="S941" s="452"/>
      <c r="T941" s="452"/>
      <c r="U941" s="450"/>
      <c r="V941" s="450"/>
      <c r="W941" s="451"/>
      <c r="X941" s="452"/>
      <c r="Y941" s="450"/>
      <c r="Z941" s="451"/>
      <c r="AA941" s="451"/>
      <c r="AB941" s="450"/>
      <c r="AC941" s="450"/>
      <c r="AD941" s="450"/>
      <c r="AE941" s="450"/>
      <c r="AF941" s="451"/>
      <c r="AG941" s="451"/>
      <c r="AH941" s="452"/>
      <c r="AI941" s="452"/>
      <c r="AJ941" s="452"/>
      <c r="AK941" s="452"/>
      <c r="AL941" s="452"/>
      <c r="AM941" s="452"/>
      <c r="AN941" s="450"/>
      <c r="AO941" s="450"/>
      <c r="AP941" s="451"/>
      <c r="AQ941" s="451"/>
      <c r="AR941" s="450"/>
      <c r="AS941" s="453"/>
      <c r="AT941" s="453"/>
      <c r="AU941" s="454"/>
      <c r="AV941" s="455"/>
      <c r="AW941" s="456"/>
      <c r="AX941" s="456"/>
      <c r="AY941" s="455"/>
      <c r="AZ941" s="456"/>
      <c r="BA941" s="454"/>
      <c r="BB941" s="454"/>
      <c r="BC941" s="454"/>
      <c r="BD941" s="454"/>
      <c r="BE941" s="454"/>
      <c r="BF941" s="454"/>
      <c r="BG941" s="455"/>
      <c r="BH941" s="455"/>
      <c r="BI941" s="455"/>
      <c r="BJ941" s="455"/>
      <c r="BK941" s="455"/>
      <c r="BL941" s="455"/>
      <c r="BM941" s="455"/>
      <c r="BN941" s="455"/>
      <c r="BO941" s="455"/>
    </row>
    <row r="942" spans="1:67" ht="19.5" customHeight="1">
      <c r="A942" s="450"/>
      <c r="B942" s="450"/>
      <c r="C942" s="450"/>
      <c r="D942" s="450"/>
      <c r="E942" s="450"/>
      <c r="F942" s="450"/>
      <c r="G942" s="451"/>
      <c r="H942" s="450"/>
      <c r="I942" s="450"/>
      <c r="J942" s="451"/>
      <c r="K942" s="450"/>
      <c r="L942" s="451"/>
      <c r="M942" s="450"/>
      <c r="N942" s="451"/>
      <c r="O942" s="450"/>
      <c r="P942" s="451"/>
      <c r="Q942" s="452"/>
      <c r="R942" s="452"/>
      <c r="S942" s="452"/>
      <c r="T942" s="452"/>
      <c r="U942" s="450"/>
      <c r="V942" s="450"/>
      <c r="W942" s="451"/>
      <c r="X942" s="452"/>
      <c r="Y942" s="450"/>
      <c r="Z942" s="451"/>
      <c r="AA942" s="451"/>
      <c r="AB942" s="450"/>
      <c r="AC942" s="450"/>
      <c r="AD942" s="450"/>
      <c r="AE942" s="450"/>
      <c r="AF942" s="451"/>
      <c r="AG942" s="451"/>
      <c r="AH942" s="452"/>
      <c r="AI942" s="452"/>
      <c r="AJ942" s="452"/>
      <c r="AK942" s="452"/>
      <c r="AL942" s="452"/>
      <c r="AM942" s="452"/>
      <c r="AN942" s="450"/>
      <c r="AO942" s="450"/>
      <c r="AP942" s="451"/>
      <c r="AQ942" s="451"/>
      <c r="AR942" s="450"/>
      <c r="AS942" s="453"/>
      <c r="AT942" s="453"/>
      <c r="AU942" s="454"/>
      <c r="AV942" s="455"/>
      <c r="AW942" s="456"/>
      <c r="AX942" s="456"/>
      <c r="AY942" s="455"/>
      <c r="AZ942" s="456"/>
      <c r="BA942" s="454"/>
      <c r="BB942" s="454"/>
      <c r="BC942" s="454"/>
      <c r="BD942" s="454"/>
      <c r="BE942" s="454"/>
      <c r="BF942" s="454"/>
      <c r="BG942" s="455"/>
      <c r="BH942" s="455"/>
      <c r="BI942" s="455"/>
      <c r="BJ942" s="455"/>
      <c r="BK942" s="455"/>
      <c r="BL942" s="455"/>
      <c r="BM942" s="455"/>
      <c r="BN942" s="455"/>
      <c r="BO942" s="455"/>
    </row>
    <row r="943" spans="1:67" ht="19.5" customHeight="1">
      <c r="A943" s="450"/>
      <c r="B943" s="450"/>
      <c r="C943" s="450"/>
      <c r="D943" s="450"/>
      <c r="E943" s="450"/>
      <c r="F943" s="450"/>
      <c r="G943" s="451"/>
      <c r="H943" s="450"/>
      <c r="I943" s="450"/>
      <c r="J943" s="451"/>
      <c r="K943" s="450"/>
      <c r="L943" s="451"/>
      <c r="M943" s="450"/>
      <c r="N943" s="451"/>
      <c r="O943" s="450"/>
      <c r="P943" s="451"/>
      <c r="Q943" s="452"/>
      <c r="R943" s="452"/>
      <c r="S943" s="452"/>
      <c r="T943" s="452"/>
      <c r="U943" s="450"/>
      <c r="V943" s="450"/>
      <c r="W943" s="451"/>
      <c r="X943" s="452"/>
      <c r="Y943" s="450"/>
      <c r="Z943" s="451"/>
      <c r="AA943" s="451"/>
      <c r="AB943" s="450"/>
      <c r="AC943" s="450"/>
      <c r="AD943" s="450"/>
      <c r="AE943" s="450"/>
      <c r="AF943" s="451"/>
      <c r="AG943" s="451"/>
      <c r="AH943" s="452"/>
      <c r="AI943" s="452"/>
      <c r="AJ943" s="452"/>
      <c r="AK943" s="452"/>
      <c r="AL943" s="452"/>
      <c r="AM943" s="452"/>
      <c r="AN943" s="450"/>
      <c r="AO943" s="450"/>
      <c r="AP943" s="451"/>
      <c r="AQ943" s="451"/>
      <c r="AR943" s="450"/>
      <c r="AS943" s="453"/>
      <c r="AT943" s="453"/>
      <c r="AU943" s="454"/>
      <c r="AV943" s="455"/>
      <c r="AW943" s="456"/>
      <c r="AX943" s="456"/>
      <c r="AY943" s="455"/>
      <c r="AZ943" s="456"/>
      <c r="BA943" s="454"/>
      <c r="BB943" s="454"/>
      <c r="BC943" s="454"/>
      <c r="BD943" s="454"/>
      <c r="BE943" s="454"/>
      <c r="BF943" s="454"/>
      <c r="BG943" s="455"/>
      <c r="BH943" s="455"/>
      <c r="BI943" s="455"/>
      <c r="BJ943" s="455"/>
      <c r="BK943" s="455"/>
      <c r="BL943" s="455"/>
      <c r="BM943" s="455"/>
      <c r="BN943" s="455"/>
      <c r="BO943" s="455"/>
    </row>
    <row r="944" spans="1:67" ht="19.5" customHeight="1">
      <c r="A944" s="450"/>
      <c r="B944" s="450"/>
      <c r="C944" s="450"/>
      <c r="D944" s="450"/>
      <c r="E944" s="450"/>
      <c r="F944" s="450"/>
      <c r="G944" s="451"/>
      <c r="H944" s="450"/>
      <c r="I944" s="450"/>
      <c r="J944" s="451"/>
      <c r="K944" s="450"/>
      <c r="L944" s="451"/>
      <c r="M944" s="450"/>
      <c r="N944" s="451"/>
      <c r="O944" s="450"/>
      <c r="P944" s="451"/>
      <c r="Q944" s="452"/>
      <c r="R944" s="452"/>
      <c r="S944" s="452"/>
      <c r="T944" s="452"/>
      <c r="U944" s="450"/>
      <c r="V944" s="450"/>
      <c r="W944" s="451"/>
      <c r="X944" s="452"/>
      <c r="Y944" s="450"/>
      <c r="Z944" s="451"/>
      <c r="AA944" s="451"/>
      <c r="AB944" s="450"/>
      <c r="AC944" s="450"/>
      <c r="AD944" s="450"/>
      <c r="AE944" s="450"/>
      <c r="AF944" s="451"/>
      <c r="AG944" s="451"/>
      <c r="AH944" s="452"/>
      <c r="AI944" s="452"/>
      <c r="AJ944" s="452"/>
      <c r="AK944" s="452"/>
      <c r="AL944" s="452"/>
      <c r="AM944" s="452"/>
      <c r="AN944" s="450"/>
      <c r="AO944" s="450"/>
      <c r="AP944" s="451"/>
      <c r="AQ944" s="451"/>
      <c r="AR944" s="450"/>
      <c r="AS944" s="453"/>
      <c r="AT944" s="453"/>
      <c r="AU944" s="454"/>
      <c r="AV944" s="455"/>
      <c r="AW944" s="456"/>
      <c r="AX944" s="456"/>
      <c r="AY944" s="455"/>
      <c r="AZ944" s="456"/>
      <c r="BA944" s="454"/>
      <c r="BB944" s="454"/>
      <c r="BC944" s="454"/>
      <c r="BD944" s="454"/>
      <c r="BE944" s="454"/>
      <c r="BF944" s="454"/>
      <c r="BG944" s="455"/>
      <c r="BH944" s="455"/>
      <c r="BI944" s="455"/>
      <c r="BJ944" s="455"/>
      <c r="BK944" s="455"/>
      <c r="BL944" s="455"/>
      <c r="BM944" s="455"/>
      <c r="BN944" s="455"/>
      <c r="BO944" s="455"/>
    </row>
    <row r="945" spans="1:67" ht="19.5" customHeight="1">
      <c r="A945" s="450"/>
      <c r="B945" s="450"/>
      <c r="C945" s="450"/>
      <c r="D945" s="450"/>
      <c r="E945" s="450"/>
      <c r="F945" s="450"/>
      <c r="G945" s="451"/>
      <c r="H945" s="450"/>
      <c r="I945" s="450"/>
      <c r="J945" s="451"/>
      <c r="K945" s="450"/>
      <c r="L945" s="451"/>
      <c r="M945" s="450"/>
      <c r="N945" s="451"/>
      <c r="O945" s="450"/>
      <c r="P945" s="451"/>
      <c r="Q945" s="452"/>
      <c r="R945" s="452"/>
      <c r="S945" s="452"/>
      <c r="T945" s="452"/>
      <c r="U945" s="450"/>
      <c r="V945" s="450"/>
      <c r="W945" s="451"/>
      <c r="X945" s="452"/>
      <c r="Y945" s="450"/>
      <c r="Z945" s="451"/>
      <c r="AA945" s="451"/>
      <c r="AB945" s="450"/>
      <c r="AC945" s="450"/>
      <c r="AD945" s="450"/>
      <c r="AE945" s="450"/>
      <c r="AF945" s="451"/>
      <c r="AG945" s="451"/>
      <c r="AH945" s="452"/>
      <c r="AI945" s="452"/>
      <c r="AJ945" s="452"/>
      <c r="AK945" s="452"/>
      <c r="AL945" s="452"/>
      <c r="AM945" s="452"/>
      <c r="AN945" s="450"/>
      <c r="AO945" s="450"/>
      <c r="AP945" s="451"/>
      <c r="AQ945" s="451"/>
      <c r="AR945" s="450"/>
      <c r="AS945" s="453"/>
      <c r="AT945" s="453"/>
      <c r="AU945" s="454"/>
      <c r="AV945" s="455"/>
      <c r="AW945" s="456"/>
      <c r="AX945" s="456"/>
      <c r="AY945" s="455"/>
      <c r="AZ945" s="456"/>
      <c r="BA945" s="454"/>
      <c r="BB945" s="454"/>
      <c r="BC945" s="454"/>
      <c r="BD945" s="454"/>
      <c r="BE945" s="454"/>
      <c r="BF945" s="454"/>
      <c r="BG945" s="455"/>
      <c r="BH945" s="455"/>
      <c r="BI945" s="455"/>
      <c r="BJ945" s="455"/>
      <c r="BK945" s="455"/>
      <c r="BL945" s="455"/>
      <c r="BM945" s="455"/>
      <c r="BN945" s="455"/>
      <c r="BO945" s="455"/>
    </row>
    <row r="946" spans="1:67" ht="19.5" customHeight="1">
      <c r="A946" s="450"/>
      <c r="B946" s="450"/>
      <c r="C946" s="450"/>
      <c r="D946" s="450"/>
      <c r="E946" s="450"/>
      <c r="F946" s="450"/>
      <c r="G946" s="451"/>
      <c r="H946" s="450"/>
      <c r="I946" s="450"/>
      <c r="J946" s="451"/>
      <c r="K946" s="450"/>
      <c r="L946" s="451"/>
      <c r="M946" s="450"/>
      <c r="N946" s="451"/>
      <c r="O946" s="450"/>
      <c r="P946" s="451"/>
      <c r="Q946" s="452"/>
      <c r="R946" s="452"/>
      <c r="S946" s="452"/>
      <c r="T946" s="452"/>
      <c r="U946" s="450"/>
      <c r="V946" s="450"/>
      <c r="W946" s="451"/>
      <c r="X946" s="452"/>
      <c r="Y946" s="450"/>
      <c r="Z946" s="451"/>
      <c r="AA946" s="451"/>
      <c r="AB946" s="450"/>
      <c r="AC946" s="450"/>
      <c r="AD946" s="450"/>
      <c r="AE946" s="450"/>
      <c r="AF946" s="451"/>
      <c r="AG946" s="451"/>
      <c r="AH946" s="452"/>
      <c r="AI946" s="452"/>
      <c r="AJ946" s="452"/>
      <c r="AK946" s="452"/>
      <c r="AL946" s="452"/>
      <c r="AM946" s="452"/>
      <c r="AN946" s="450"/>
      <c r="AO946" s="450"/>
      <c r="AP946" s="451"/>
      <c r="AQ946" s="451"/>
      <c r="AR946" s="450"/>
      <c r="AS946" s="453"/>
      <c r="AT946" s="453"/>
      <c r="AU946" s="454"/>
      <c r="AV946" s="455"/>
      <c r="AW946" s="456"/>
      <c r="AX946" s="456"/>
      <c r="AY946" s="455"/>
      <c r="AZ946" s="456"/>
      <c r="BA946" s="454"/>
      <c r="BB946" s="454"/>
      <c r="BC946" s="454"/>
      <c r="BD946" s="454"/>
      <c r="BE946" s="454"/>
      <c r="BF946" s="454"/>
      <c r="BG946" s="455"/>
      <c r="BH946" s="455"/>
      <c r="BI946" s="455"/>
      <c r="BJ946" s="455"/>
      <c r="BK946" s="455"/>
      <c r="BL946" s="455"/>
      <c r="BM946" s="455"/>
      <c r="BN946" s="455"/>
      <c r="BO946" s="455"/>
    </row>
    <row r="947" spans="1:67" ht="19.5" customHeight="1">
      <c r="A947" s="450"/>
      <c r="B947" s="450"/>
      <c r="C947" s="450"/>
      <c r="D947" s="450"/>
      <c r="E947" s="450"/>
      <c r="F947" s="450"/>
      <c r="G947" s="451"/>
      <c r="H947" s="450"/>
      <c r="I947" s="450"/>
      <c r="J947" s="451"/>
      <c r="K947" s="450"/>
      <c r="L947" s="451"/>
      <c r="M947" s="450"/>
      <c r="N947" s="451"/>
      <c r="O947" s="450"/>
      <c r="P947" s="451"/>
      <c r="Q947" s="452"/>
      <c r="R947" s="452"/>
      <c r="S947" s="452"/>
      <c r="T947" s="452"/>
      <c r="U947" s="450"/>
      <c r="V947" s="450"/>
      <c r="W947" s="451"/>
      <c r="X947" s="452"/>
      <c r="Y947" s="450"/>
      <c r="Z947" s="451"/>
      <c r="AA947" s="451"/>
      <c r="AB947" s="450"/>
      <c r="AC947" s="450"/>
      <c r="AD947" s="450"/>
      <c r="AE947" s="450"/>
      <c r="AF947" s="451"/>
      <c r="AG947" s="451"/>
      <c r="AH947" s="452"/>
      <c r="AI947" s="452"/>
      <c r="AJ947" s="452"/>
      <c r="AK947" s="452"/>
      <c r="AL947" s="452"/>
      <c r="AM947" s="452"/>
      <c r="AN947" s="450"/>
      <c r="AO947" s="450"/>
      <c r="AP947" s="451"/>
      <c r="AQ947" s="451"/>
      <c r="AR947" s="450"/>
      <c r="AS947" s="453"/>
      <c r="AT947" s="453"/>
      <c r="AU947" s="454"/>
      <c r="AV947" s="455"/>
      <c r="AW947" s="456"/>
      <c r="AX947" s="456"/>
      <c r="AY947" s="455"/>
      <c r="AZ947" s="456"/>
      <c r="BA947" s="454"/>
      <c r="BB947" s="454"/>
      <c r="BC947" s="454"/>
      <c r="BD947" s="454"/>
      <c r="BE947" s="454"/>
      <c r="BF947" s="454"/>
      <c r="BG947" s="455"/>
      <c r="BH947" s="455"/>
      <c r="BI947" s="455"/>
      <c r="BJ947" s="455"/>
      <c r="BK947" s="455"/>
      <c r="BL947" s="455"/>
      <c r="BM947" s="455"/>
      <c r="BN947" s="455"/>
      <c r="BO947" s="455"/>
    </row>
    <row r="948" spans="1:67" ht="19.5" customHeight="1">
      <c r="A948" s="450"/>
      <c r="B948" s="450"/>
      <c r="C948" s="450"/>
      <c r="D948" s="450"/>
      <c r="E948" s="450"/>
      <c r="F948" s="450"/>
      <c r="G948" s="451"/>
      <c r="H948" s="450"/>
      <c r="I948" s="450"/>
      <c r="J948" s="451"/>
      <c r="K948" s="450"/>
      <c r="L948" s="451"/>
      <c r="M948" s="450"/>
      <c r="N948" s="451"/>
      <c r="O948" s="450"/>
      <c r="P948" s="451"/>
      <c r="Q948" s="452"/>
      <c r="R948" s="452"/>
      <c r="S948" s="452"/>
      <c r="T948" s="452"/>
      <c r="U948" s="450"/>
      <c r="V948" s="450"/>
      <c r="W948" s="451"/>
      <c r="X948" s="452"/>
      <c r="Y948" s="450"/>
      <c r="Z948" s="451"/>
      <c r="AA948" s="451"/>
      <c r="AB948" s="450"/>
      <c r="AC948" s="450"/>
      <c r="AD948" s="450"/>
      <c r="AE948" s="450"/>
      <c r="AF948" s="451"/>
      <c r="AG948" s="451"/>
      <c r="AH948" s="452"/>
      <c r="AI948" s="452"/>
      <c r="AJ948" s="452"/>
      <c r="AK948" s="452"/>
      <c r="AL948" s="452"/>
      <c r="AM948" s="452"/>
      <c r="AN948" s="450"/>
      <c r="AO948" s="450"/>
      <c r="AP948" s="451"/>
      <c r="AQ948" s="451"/>
      <c r="AR948" s="450"/>
      <c r="AS948" s="453"/>
      <c r="AT948" s="453"/>
      <c r="AU948" s="454"/>
      <c r="AV948" s="455"/>
      <c r="AW948" s="456"/>
      <c r="AX948" s="456"/>
      <c r="AY948" s="455"/>
      <c r="AZ948" s="456"/>
      <c r="BA948" s="454"/>
      <c r="BB948" s="454"/>
      <c r="BC948" s="454"/>
      <c r="BD948" s="454"/>
      <c r="BE948" s="454"/>
      <c r="BF948" s="454"/>
      <c r="BG948" s="455"/>
      <c r="BH948" s="455"/>
      <c r="BI948" s="455"/>
      <c r="BJ948" s="455"/>
      <c r="BK948" s="455"/>
      <c r="BL948" s="455"/>
      <c r="BM948" s="455"/>
      <c r="BN948" s="455"/>
      <c r="BO948" s="455"/>
    </row>
    <row r="949" spans="1:67" ht="19.5" customHeight="1">
      <c r="A949" s="450"/>
      <c r="B949" s="450"/>
      <c r="C949" s="450"/>
      <c r="D949" s="450"/>
      <c r="E949" s="450"/>
      <c r="F949" s="450"/>
      <c r="G949" s="451"/>
      <c r="H949" s="450"/>
      <c r="I949" s="450"/>
      <c r="J949" s="451"/>
      <c r="K949" s="450"/>
      <c r="L949" s="451"/>
      <c r="M949" s="450"/>
      <c r="N949" s="451"/>
      <c r="O949" s="450"/>
      <c r="P949" s="451"/>
      <c r="Q949" s="452"/>
      <c r="R949" s="452"/>
      <c r="S949" s="452"/>
      <c r="T949" s="452"/>
      <c r="U949" s="450"/>
      <c r="V949" s="450"/>
      <c r="W949" s="451"/>
      <c r="X949" s="452"/>
      <c r="Y949" s="450"/>
      <c r="Z949" s="451"/>
      <c r="AA949" s="451"/>
      <c r="AB949" s="450"/>
      <c r="AC949" s="450"/>
      <c r="AD949" s="450"/>
      <c r="AE949" s="450"/>
      <c r="AF949" s="451"/>
      <c r="AG949" s="451"/>
      <c r="AH949" s="452"/>
      <c r="AI949" s="452"/>
      <c r="AJ949" s="452"/>
      <c r="AK949" s="452"/>
      <c r="AL949" s="452"/>
      <c r="AM949" s="452"/>
      <c r="AN949" s="450"/>
      <c r="AO949" s="450"/>
      <c r="AP949" s="451"/>
      <c r="AQ949" s="451"/>
      <c r="AR949" s="450"/>
      <c r="AS949" s="453"/>
      <c r="AT949" s="453"/>
      <c r="AU949" s="454"/>
      <c r="AV949" s="455"/>
      <c r="AW949" s="456"/>
      <c r="AX949" s="456"/>
      <c r="AY949" s="455"/>
      <c r="AZ949" s="456"/>
      <c r="BA949" s="454"/>
      <c r="BB949" s="454"/>
      <c r="BC949" s="454"/>
      <c r="BD949" s="454"/>
      <c r="BE949" s="454"/>
      <c r="BF949" s="454"/>
      <c r="BG949" s="455"/>
      <c r="BH949" s="455"/>
      <c r="BI949" s="455"/>
      <c r="BJ949" s="455"/>
      <c r="BK949" s="455"/>
      <c r="BL949" s="455"/>
      <c r="BM949" s="455"/>
      <c r="BN949" s="455"/>
      <c r="BO949" s="455"/>
    </row>
    <row r="950" spans="1:67" ht="19.5" customHeight="1">
      <c r="A950" s="450"/>
      <c r="B950" s="450"/>
      <c r="C950" s="450"/>
      <c r="D950" s="450"/>
      <c r="E950" s="450"/>
      <c r="F950" s="450"/>
      <c r="G950" s="451"/>
      <c r="H950" s="450"/>
      <c r="I950" s="450"/>
      <c r="J950" s="451"/>
      <c r="K950" s="450"/>
      <c r="L950" s="451"/>
      <c r="M950" s="450"/>
      <c r="N950" s="451"/>
      <c r="O950" s="450"/>
      <c r="P950" s="451"/>
      <c r="Q950" s="452"/>
      <c r="R950" s="452"/>
      <c r="S950" s="452"/>
      <c r="T950" s="452"/>
      <c r="U950" s="450"/>
      <c r="V950" s="450"/>
      <c r="W950" s="451"/>
      <c r="X950" s="452"/>
      <c r="Y950" s="450"/>
      <c r="Z950" s="451"/>
      <c r="AA950" s="451"/>
      <c r="AB950" s="450"/>
      <c r="AC950" s="450"/>
      <c r="AD950" s="450"/>
      <c r="AE950" s="450"/>
      <c r="AF950" s="451"/>
      <c r="AG950" s="451"/>
      <c r="AH950" s="452"/>
      <c r="AI950" s="452"/>
      <c r="AJ950" s="452"/>
      <c r="AK950" s="452"/>
      <c r="AL950" s="452"/>
      <c r="AM950" s="452"/>
      <c r="AN950" s="450"/>
      <c r="AO950" s="450"/>
      <c r="AP950" s="451"/>
      <c r="AQ950" s="451"/>
      <c r="AR950" s="450"/>
      <c r="AS950" s="453"/>
      <c r="AT950" s="453"/>
      <c r="AU950" s="454"/>
      <c r="AV950" s="455"/>
      <c r="AW950" s="456"/>
      <c r="AX950" s="456"/>
      <c r="AY950" s="455"/>
      <c r="AZ950" s="456"/>
      <c r="BA950" s="454"/>
      <c r="BB950" s="454"/>
      <c r="BC950" s="454"/>
      <c r="BD950" s="454"/>
      <c r="BE950" s="454"/>
      <c r="BF950" s="454"/>
      <c r="BG950" s="455"/>
      <c r="BH950" s="455"/>
      <c r="BI950" s="455"/>
      <c r="BJ950" s="455"/>
      <c r="BK950" s="455"/>
      <c r="BL950" s="455"/>
      <c r="BM950" s="455"/>
      <c r="BN950" s="455"/>
      <c r="BO950" s="455"/>
    </row>
    <row r="951" spans="1:67" ht="19.5" customHeight="1">
      <c r="A951" s="450"/>
      <c r="B951" s="450"/>
      <c r="C951" s="450"/>
      <c r="D951" s="450"/>
      <c r="E951" s="450"/>
      <c r="F951" s="450"/>
      <c r="G951" s="451"/>
      <c r="H951" s="450"/>
      <c r="I951" s="450"/>
      <c r="J951" s="451"/>
      <c r="K951" s="450"/>
      <c r="L951" s="451"/>
      <c r="M951" s="450"/>
      <c r="N951" s="451"/>
      <c r="O951" s="450"/>
      <c r="P951" s="451"/>
      <c r="Q951" s="452"/>
      <c r="R951" s="452"/>
      <c r="S951" s="452"/>
      <c r="T951" s="452"/>
      <c r="U951" s="450"/>
      <c r="V951" s="450"/>
      <c r="W951" s="451"/>
      <c r="X951" s="452"/>
      <c r="Y951" s="450"/>
      <c r="Z951" s="451"/>
      <c r="AA951" s="451"/>
      <c r="AB951" s="450"/>
      <c r="AC951" s="450"/>
      <c r="AD951" s="450"/>
      <c r="AE951" s="450"/>
      <c r="AF951" s="451"/>
      <c r="AG951" s="451"/>
      <c r="AH951" s="452"/>
      <c r="AI951" s="452"/>
      <c r="AJ951" s="452"/>
      <c r="AK951" s="452"/>
      <c r="AL951" s="452"/>
      <c r="AM951" s="452"/>
      <c r="AN951" s="450"/>
      <c r="AO951" s="450"/>
      <c r="AP951" s="451"/>
      <c r="AQ951" s="451"/>
      <c r="AR951" s="450"/>
      <c r="AS951" s="453"/>
      <c r="AT951" s="453"/>
      <c r="AU951" s="454"/>
      <c r="AV951" s="455"/>
      <c r="AW951" s="456"/>
      <c r="AX951" s="456"/>
      <c r="AY951" s="455"/>
      <c r="AZ951" s="456"/>
      <c r="BA951" s="454"/>
      <c r="BB951" s="454"/>
      <c r="BC951" s="454"/>
      <c r="BD951" s="454"/>
      <c r="BE951" s="454"/>
      <c r="BF951" s="454"/>
      <c r="BG951" s="455"/>
      <c r="BH951" s="455"/>
      <c r="BI951" s="455"/>
      <c r="BJ951" s="455"/>
      <c r="BK951" s="455"/>
      <c r="BL951" s="455"/>
      <c r="BM951" s="455"/>
      <c r="BN951" s="455"/>
      <c r="BO951" s="455"/>
    </row>
    <row r="952" spans="1:67" ht="19.5" customHeight="1">
      <c r="A952" s="450"/>
      <c r="B952" s="450"/>
      <c r="C952" s="450"/>
      <c r="D952" s="450"/>
      <c r="E952" s="450"/>
      <c r="F952" s="450"/>
      <c r="G952" s="451"/>
      <c r="H952" s="450"/>
      <c r="I952" s="450"/>
      <c r="J952" s="451"/>
      <c r="K952" s="450"/>
      <c r="L952" s="451"/>
      <c r="M952" s="450"/>
      <c r="N952" s="451"/>
      <c r="O952" s="450"/>
      <c r="P952" s="451"/>
      <c r="Q952" s="452"/>
      <c r="R952" s="452"/>
      <c r="S952" s="452"/>
      <c r="T952" s="452"/>
      <c r="U952" s="450"/>
      <c r="V952" s="450"/>
      <c r="W952" s="451"/>
      <c r="X952" s="452"/>
      <c r="Y952" s="450"/>
      <c r="Z952" s="451"/>
      <c r="AA952" s="451"/>
      <c r="AB952" s="450"/>
      <c r="AC952" s="450"/>
      <c r="AD952" s="450"/>
      <c r="AE952" s="450"/>
      <c r="AF952" s="451"/>
      <c r="AG952" s="451"/>
      <c r="AH952" s="452"/>
      <c r="AI952" s="452"/>
      <c r="AJ952" s="452"/>
      <c r="AK952" s="452"/>
      <c r="AL952" s="452"/>
      <c r="AM952" s="452"/>
      <c r="AN952" s="450"/>
      <c r="AO952" s="450"/>
      <c r="AP952" s="451"/>
      <c r="AQ952" s="451"/>
      <c r="AR952" s="450"/>
      <c r="AS952" s="453"/>
      <c r="AT952" s="453"/>
      <c r="AU952" s="454"/>
      <c r="AV952" s="455"/>
      <c r="AW952" s="456"/>
      <c r="AX952" s="456"/>
      <c r="AY952" s="455"/>
      <c r="AZ952" s="456"/>
      <c r="BA952" s="454"/>
      <c r="BB952" s="454"/>
      <c r="BC952" s="454"/>
      <c r="BD952" s="454"/>
      <c r="BE952" s="454"/>
      <c r="BF952" s="454"/>
      <c r="BG952" s="455"/>
      <c r="BH952" s="455"/>
      <c r="BI952" s="455"/>
      <c r="BJ952" s="455"/>
      <c r="BK952" s="455"/>
      <c r="BL952" s="455"/>
      <c r="BM952" s="455"/>
      <c r="BN952" s="455"/>
      <c r="BO952" s="455"/>
    </row>
    <row r="953" spans="1:67" ht="19.5" customHeight="1">
      <c r="A953" s="450"/>
      <c r="B953" s="450"/>
      <c r="C953" s="450"/>
      <c r="D953" s="450"/>
      <c r="E953" s="450"/>
      <c r="F953" s="450"/>
      <c r="G953" s="451"/>
      <c r="H953" s="450"/>
      <c r="I953" s="450"/>
      <c r="J953" s="451"/>
      <c r="K953" s="450"/>
      <c r="L953" s="451"/>
      <c r="M953" s="450"/>
      <c r="N953" s="451"/>
      <c r="O953" s="450"/>
      <c r="P953" s="451"/>
      <c r="Q953" s="452"/>
      <c r="R953" s="452"/>
      <c r="S953" s="452"/>
      <c r="T953" s="452"/>
      <c r="U953" s="450"/>
      <c r="V953" s="450"/>
      <c r="W953" s="451"/>
      <c r="X953" s="452"/>
      <c r="Y953" s="450"/>
      <c r="Z953" s="451"/>
      <c r="AA953" s="451"/>
      <c r="AB953" s="450"/>
      <c r="AC953" s="450"/>
      <c r="AD953" s="450"/>
      <c r="AE953" s="450"/>
      <c r="AF953" s="451"/>
      <c r="AG953" s="451"/>
      <c r="AH953" s="452"/>
      <c r="AI953" s="452"/>
      <c r="AJ953" s="452"/>
      <c r="AK953" s="452"/>
      <c r="AL953" s="452"/>
      <c r="AM953" s="452"/>
      <c r="AN953" s="450"/>
      <c r="AO953" s="450"/>
      <c r="AP953" s="451"/>
      <c r="AQ953" s="451"/>
      <c r="AR953" s="450"/>
      <c r="AS953" s="453"/>
      <c r="AT953" s="453"/>
      <c r="AU953" s="454"/>
      <c r="AV953" s="455"/>
      <c r="AW953" s="456"/>
      <c r="AX953" s="456"/>
      <c r="AY953" s="455"/>
      <c r="AZ953" s="456"/>
      <c r="BA953" s="454"/>
      <c r="BB953" s="454"/>
      <c r="BC953" s="454"/>
      <c r="BD953" s="454"/>
      <c r="BE953" s="454"/>
      <c r="BF953" s="454"/>
      <c r="BG953" s="455"/>
      <c r="BH953" s="455"/>
      <c r="BI953" s="455"/>
      <c r="BJ953" s="455"/>
      <c r="BK953" s="455"/>
      <c r="BL953" s="455"/>
      <c r="BM953" s="455"/>
      <c r="BN953" s="455"/>
      <c r="BO953" s="455"/>
    </row>
    <row r="954" spans="1:67" ht="19.5" customHeight="1">
      <c r="A954" s="450"/>
      <c r="B954" s="450"/>
      <c r="C954" s="450"/>
      <c r="D954" s="450"/>
      <c r="E954" s="450"/>
      <c r="F954" s="450"/>
      <c r="G954" s="451"/>
      <c r="H954" s="450"/>
      <c r="I954" s="450"/>
      <c r="J954" s="451"/>
      <c r="K954" s="450"/>
      <c r="L954" s="451"/>
      <c r="M954" s="450"/>
      <c r="N954" s="451"/>
      <c r="O954" s="450"/>
      <c r="P954" s="451"/>
      <c r="Q954" s="452"/>
      <c r="R954" s="452"/>
      <c r="S954" s="452"/>
      <c r="T954" s="452"/>
      <c r="U954" s="450"/>
      <c r="V954" s="450"/>
      <c r="W954" s="451"/>
      <c r="X954" s="452"/>
      <c r="Y954" s="450"/>
      <c r="Z954" s="451"/>
      <c r="AA954" s="451"/>
      <c r="AB954" s="450"/>
      <c r="AC954" s="450"/>
      <c r="AD954" s="450"/>
      <c r="AE954" s="450"/>
      <c r="AF954" s="451"/>
      <c r="AG954" s="451"/>
      <c r="AH954" s="452"/>
      <c r="AI954" s="452"/>
      <c r="AJ954" s="452"/>
      <c r="AK954" s="452"/>
      <c r="AL954" s="452"/>
      <c r="AM954" s="452"/>
      <c r="AN954" s="450"/>
      <c r="AO954" s="450"/>
      <c r="AP954" s="451"/>
      <c r="AQ954" s="451"/>
      <c r="AR954" s="450"/>
      <c r="AS954" s="453"/>
      <c r="AT954" s="453"/>
      <c r="AU954" s="454"/>
      <c r="AV954" s="455"/>
      <c r="AW954" s="456"/>
      <c r="AX954" s="456"/>
      <c r="AY954" s="455"/>
      <c r="AZ954" s="456"/>
      <c r="BA954" s="454"/>
      <c r="BB954" s="454"/>
      <c r="BC954" s="454"/>
      <c r="BD954" s="454"/>
      <c r="BE954" s="454"/>
      <c r="BF954" s="454"/>
      <c r="BG954" s="455"/>
      <c r="BH954" s="455"/>
      <c r="BI954" s="455"/>
      <c r="BJ954" s="455"/>
      <c r="BK954" s="455"/>
      <c r="BL954" s="455"/>
      <c r="BM954" s="455"/>
      <c r="BN954" s="455"/>
      <c r="BO954" s="455"/>
    </row>
    <row r="955" spans="1:67" ht="19.5" customHeight="1">
      <c r="A955" s="450"/>
      <c r="B955" s="450"/>
      <c r="C955" s="450"/>
      <c r="D955" s="450"/>
      <c r="E955" s="450"/>
      <c r="F955" s="450"/>
      <c r="G955" s="451"/>
      <c r="H955" s="450"/>
      <c r="I955" s="450"/>
      <c r="J955" s="451"/>
      <c r="K955" s="450"/>
      <c r="L955" s="451"/>
      <c r="M955" s="450"/>
      <c r="N955" s="451"/>
      <c r="O955" s="450"/>
      <c r="P955" s="451"/>
      <c r="Q955" s="452"/>
      <c r="R955" s="452"/>
      <c r="S955" s="452"/>
      <c r="T955" s="452"/>
      <c r="U955" s="450"/>
      <c r="V955" s="450"/>
      <c r="W955" s="451"/>
      <c r="X955" s="452"/>
      <c r="Y955" s="450"/>
      <c r="Z955" s="451"/>
      <c r="AA955" s="451"/>
      <c r="AB955" s="450"/>
      <c r="AC955" s="450"/>
      <c r="AD955" s="450"/>
      <c r="AE955" s="450"/>
      <c r="AF955" s="451"/>
      <c r="AG955" s="451"/>
      <c r="AH955" s="452"/>
      <c r="AI955" s="452"/>
      <c r="AJ955" s="452"/>
      <c r="AK955" s="452"/>
      <c r="AL955" s="452"/>
      <c r="AM955" s="452"/>
      <c r="AN955" s="450"/>
      <c r="AO955" s="450"/>
      <c r="AP955" s="451"/>
      <c r="AQ955" s="451"/>
      <c r="AR955" s="450"/>
      <c r="AS955" s="453"/>
      <c r="AT955" s="453"/>
      <c r="AU955" s="454"/>
      <c r="AV955" s="455"/>
      <c r="AW955" s="456"/>
      <c r="AX955" s="456"/>
      <c r="AY955" s="455"/>
      <c r="AZ955" s="456"/>
      <c r="BA955" s="454"/>
      <c r="BB955" s="454"/>
      <c r="BC955" s="454"/>
      <c r="BD955" s="454"/>
      <c r="BE955" s="454"/>
      <c r="BF955" s="454"/>
      <c r="BG955" s="455"/>
      <c r="BH955" s="455"/>
      <c r="BI955" s="455"/>
      <c r="BJ955" s="455"/>
      <c r="BK955" s="455"/>
      <c r="BL955" s="455"/>
      <c r="BM955" s="455"/>
      <c r="BN955" s="455"/>
      <c r="BO955" s="455"/>
    </row>
    <row r="956" spans="1:67" ht="19.5" customHeight="1">
      <c r="A956" s="450"/>
      <c r="B956" s="450"/>
      <c r="C956" s="450"/>
      <c r="D956" s="450"/>
      <c r="E956" s="450"/>
      <c r="F956" s="450"/>
      <c r="G956" s="451"/>
      <c r="H956" s="450"/>
      <c r="I956" s="450"/>
      <c r="J956" s="451"/>
      <c r="K956" s="450"/>
      <c r="L956" s="451"/>
      <c r="M956" s="450"/>
      <c r="N956" s="451"/>
      <c r="O956" s="450"/>
      <c r="P956" s="451"/>
      <c r="Q956" s="452"/>
      <c r="R956" s="452"/>
      <c r="S956" s="452"/>
      <c r="T956" s="452"/>
      <c r="U956" s="450"/>
      <c r="V956" s="450"/>
      <c r="W956" s="451"/>
      <c r="X956" s="452"/>
      <c r="Y956" s="450"/>
      <c r="Z956" s="451"/>
      <c r="AA956" s="451"/>
      <c r="AB956" s="450"/>
      <c r="AC956" s="450"/>
      <c r="AD956" s="450"/>
      <c r="AE956" s="450"/>
      <c r="AF956" s="451"/>
      <c r="AG956" s="451"/>
      <c r="AH956" s="452"/>
      <c r="AI956" s="452"/>
      <c r="AJ956" s="452"/>
      <c r="AK956" s="452"/>
      <c r="AL956" s="452"/>
      <c r="AM956" s="452"/>
      <c r="AN956" s="450"/>
      <c r="AO956" s="450"/>
      <c r="AP956" s="451"/>
      <c r="AQ956" s="451"/>
      <c r="AR956" s="450"/>
      <c r="AS956" s="453"/>
      <c r="AT956" s="453"/>
      <c r="AU956" s="454"/>
      <c r="AV956" s="455"/>
      <c r="AW956" s="456"/>
      <c r="AX956" s="456"/>
      <c r="AY956" s="455"/>
      <c r="AZ956" s="456"/>
      <c r="BA956" s="454"/>
      <c r="BB956" s="454"/>
      <c r="BC956" s="454"/>
      <c r="BD956" s="454"/>
      <c r="BE956" s="454"/>
      <c r="BF956" s="454"/>
      <c r="BG956" s="455"/>
      <c r="BH956" s="455"/>
      <c r="BI956" s="455"/>
      <c r="BJ956" s="455"/>
      <c r="BK956" s="455"/>
      <c r="BL956" s="455"/>
      <c r="BM956" s="455"/>
      <c r="BN956" s="455"/>
      <c r="BO956" s="455"/>
    </row>
    <row r="957" spans="1:67" ht="19.5" customHeight="1">
      <c r="A957" s="450"/>
      <c r="B957" s="450"/>
      <c r="C957" s="450"/>
      <c r="D957" s="450"/>
      <c r="E957" s="450"/>
      <c r="F957" s="450"/>
      <c r="G957" s="451"/>
      <c r="H957" s="450"/>
      <c r="I957" s="450"/>
      <c r="J957" s="451"/>
      <c r="K957" s="450"/>
      <c r="L957" s="451"/>
      <c r="M957" s="450"/>
      <c r="N957" s="451"/>
      <c r="O957" s="450"/>
      <c r="P957" s="451"/>
      <c r="Q957" s="452"/>
      <c r="R957" s="452"/>
      <c r="S957" s="452"/>
      <c r="T957" s="452"/>
      <c r="U957" s="450"/>
      <c r="V957" s="450"/>
      <c r="W957" s="451"/>
      <c r="X957" s="452"/>
      <c r="Y957" s="450"/>
      <c r="Z957" s="451"/>
      <c r="AA957" s="451"/>
      <c r="AB957" s="450"/>
      <c r="AC957" s="450"/>
      <c r="AD957" s="450"/>
      <c r="AE957" s="450"/>
      <c r="AF957" s="451"/>
      <c r="AG957" s="451"/>
      <c r="AH957" s="452"/>
      <c r="AI957" s="452"/>
      <c r="AJ957" s="452"/>
      <c r="AK957" s="452"/>
      <c r="AL957" s="452"/>
      <c r="AM957" s="452"/>
      <c r="AN957" s="450"/>
      <c r="AO957" s="450"/>
      <c r="AP957" s="451"/>
      <c r="AQ957" s="451"/>
      <c r="AR957" s="450"/>
      <c r="AS957" s="453"/>
      <c r="AT957" s="453"/>
      <c r="AU957" s="454"/>
      <c r="AV957" s="455"/>
      <c r="AW957" s="456"/>
      <c r="AX957" s="456"/>
      <c r="AY957" s="455"/>
      <c r="AZ957" s="456"/>
      <c r="BA957" s="454"/>
      <c r="BB957" s="454"/>
      <c r="BC957" s="454"/>
      <c r="BD957" s="454"/>
      <c r="BE957" s="454"/>
      <c r="BF957" s="454"/>
      <c r="BG957" s="455"/>
      <c r="BH957" s="455"/>
      <c r="BI957" s="455"/>
      <c r="BJ957" s="455"/>
      <c r="BK957" s="455"/>
      <c r="BL957" s="455"/>
      <c r="BM957" s="455"/>
      <c r="BN957" s="455"/>
      <c r="BO957" s="455"/>
    </row>
    <row r="958" spans="1:67" ht="19.5" customHeight="1">
      <c r="A958" s="450"/>
      <c r="B958" s="450"/>
      <c r="C958" s="450"/>
      <c r="D958" s="450"/>
      <c r="E958" s="450"/>
      <c r="F958" s="450"/>
      <c r="G958" s="451"/>
      <c r="H958" s="450"/>
      <c r="I958" s="450"/>
      <c r="J958" s="451"/>
      <c r="K958" s="450"/>
      <c r="L958" s="451"/>
      <c r="M958" s="450"/>
      <c r="N958" s="451"/>
      <c r="O958" s="450"/>
      <c r="P958" s="451"/>
      <c r="Q958" s="452"/>
      <c r="R958" s="452"/>
      <c r="S958" s="452"/>
      <c r="T958" s="452"/>
      <c r="U958" s="450"/>
      <c r="V958" s="450"/>
      <c r="W958" s="451"/>
      <c r="X958" s="452"/>
      <c r="Y958" s="450"/>
      <c r="Z958" s="451"/>
      <c r="AA958" s="451"/>
      <c r="AB958" s="450"/>
      <c r="AC958" s="450"/>
      <c r="AD958" s="450"/>
      <c r="AE958" s="450"/>
      <c r="AF958" s="451"/>
      <c r="AG958" s="451"/>
      <c r="AH958" s="452"/>
      <c r="AI958" s="452"/>
      <c r="AJ958" s="452"/>
      <c r="AK958" s="452"/>
      <c r="AL958" s="452"/>
      <c r="AM958" s="452"/>
      <c r="AN958" s="450"/>
      <c r="AO958" s="450"/>
      <c r="AP958" s="451"/>
      <c r="AQ958" s="451"/>
      <c r="AR958" s="450"/>
      <c r="AS958" s="453"/>
      <c r="AT958" s="453"/>
      <c r="AU958" s="454"/>
      <c r="AV958" s="455"/>
      <c r="AW958" s="456"/>
      <c r="AX958" s="456"/>
      <c r="AY958" s="455"/>
      <c r="AZ958" s="456"/>
      <c r="BA958" s="454"/>
      <c r="BB958" s="454"/>
      <c r="BC958" s="454"/>
      <c r="BD958" s="454"/>
      <c r="BE958" s="454"/>
      <c r="BF958" s="454"/>
      <c r="BG958" s="455"/>
      <c r="BH958" s="455"/>
      <c r="BI958" s="455"/>
      <c r="BJ958" s="455"/>
      <c r="BK958" s="455"/>
      <c r="BL958" s="455"/>
      <c r="BM958" s="455"/>
      <c r="BN958" s="455"/>
      <c r="BO958" s="455"/>
    </row>
    <row r="959" spans="1:67" ht="19.5" customHeight="1">
      <c r="A959" s="450"/>
      <c r="B959" s="450"/>
      <c r="C959" s="450"/>
      <c r="D959" s="450"/>
      <c r="E959" s="450"/>
      <c r="F959" s="450"/>
      <c r="G959" s="451"/>
      <c r="H959" s="450"/>
      <c r="I959" s="450"/>
      <c r="J959" s="451"/>
      <c r="K959" s="450"/>
      <c r="L959" s="451"/>
      <c r="M959" s="450"/>
      <c r="N959" s="451"/>
      <c r="O959" s="450"/>
      <c r="P959" s="451"/>
      <c r="Q959" s="452"/>
      <c r="R959" s="452"/>
      <c r="S959" s="452"/>
      <c r="T959" s="452"/>
      <c r="U959" s="450"/>
      <c r="V959" s="450"/>
      <c r="W959" s="451"/>
      <c r="X959" s="452"/>
      <c r="Y959" s="450"/>
      <c r="Z959" s="451"/>
      <c r="AA959" s="451"/>
      <c r="AB959" s="450"/>
      <c r="AC959" s="450"/>
      <c r="AD959" s="450"/>
      <c r="AE959" s="450"/>
      <c r="AF959" s="451"/>
      <c r="AG959" s="451"/>
      <c r="AH959" s="452"/>
      <c r="AI959" s="452"/>
      <c r="AJ959" s="452"/>
      <c r="AK959" s="452"/>
      <c r="AL959" s="452"/>
      <c r="AM959" s="452"/>
      <c r="AN959" s="450"/>
      <c r="AO959" s="450"/>
      <c r="AP959" s="451"/>
      <c r="AQ959" s="451"/>
      <c r="AR959" s="450"/>
      <c r="AS959" s="453"/>
      <c r="AT959" s="453"/>
      <c r="AU959" s="454"/>
      <c r="AV959" s="455"/>
      <c r="AW959" s="456"/>
      <c r="AX959" s="456"/>
      <c r="AY959" s="455"/>
      <c r="AZ959" s="456"/>
      <c r="BA959" s="454"/>
      <c r="BB959" s="454"/>
      <c r="BC959" s="454"/>
      <c r="BD959" s="454"/>
      <c r="BE959" s="454"/>
      <c r="BF959" s="454"/>
      <c r="BG959" s="455"/>
      <c r="BH959" s="455"/>
      <c r="BI959" s="455"/>
      <c r="BJ959" s="455"/>
      <c r="BK959" s="455"/>
      <c r="BL959" s="455"/>
      <c r="BM959" s="455"/>
      <c r="BN959" s="455"/>
      <c r="BO959" s="455"/>
    </row>
    <row r="960" spans="1:67" ht="19.5" customHeight="1">
      <c r="A960" s="450"/>
      <c r="B960" s="450"/>
      <c r="C960" s="450"/>
      <c r="D960" s="450"/>
      <c r="E960" s="450"/>
      <c r="F960" s="450"/>
      <c r="G960" s="451"/>
      <c r="H960" s="450"/>
      <c r="I960" s="450"/>
      <c r="J960" s="451"/>
      <c r="K960" s="450"/>
      <c r="L960" s="451"/>
      <c r="M960" s="450"/>
      <c r="N960" s="451"/>
      <c r="O960" s="450"/>
      <c r="P960" s="451"/>
      <c r="Q960" s="452"/>
      <c r="R960" s="452"/>
      <c r="S960" s="452"/>
      <c r="T960" s="452"/>
      <c r="U960" s="450"/>
      <c r="V960" s="450"/>
      <c r="W960" s="451"/>
      <c r="X960" s="452"/>
      <c r="Y960" s="450"/>
      <c r="Z960" s="451"/>
      <c r="AA960" s="451"/>
      <c r="AB960" s="450"/>
      <c r="AC960" s="450"/>
      <c r="AD960" s="450"/>
      <c r="AE960" s="450"/>
      <c r="AF960" s="451"/>
      <c r="AG960" s="451"/>
      <c r="AH960" s="452"/>
      <c r="AI960" s="452"/>
      <c r="AJ960" s="452"/>
      <c r="AK960" s="452"/>
      <c r="AL960" s="452"/>
      <c r="AM960" s="452"/>
      <c r="AN960" s="450"/>
      <c r="AO960" s="450"/>
      <c r="AP960" s="451"/>
      <c r="AQ960" s="451"/>
      <c r="AR960" s="450"/>
      <c r="AS960" s="453"/>
      <c r="AT960" s="453"/>
      <c r="AU960" s="454"/>
      <c r="AV960" s="455"/>
      <c r="AW960" s="456"/>
      <c r="AX960" s="456"/>
      <c r="AY960" s="455"/>
      <c r="AZ960" s="456"/>
      <c r="BA960" s="454"/>
      <c r="BB960" s="454"/>
      <c r="BC960" s="454"/>
      <c r="BD960" s="454"/>
      <c r="BE960" s="454"/>
      <c r="BF960" s="454"/>
      <c r="BG960" s="455"/>
      <c r="BH960" s="455"/>
      <c r="BI960" s="455"/>
      <c r="BJ960" s="455"/>
      <c r="BK960" s="455"/>
      <c r="BL960" s="455"/>
      <c r="BM960" s="455"/>
      <c r="BN960" s="455"/>
      <c r="BO960" s="455"/>
    </row>
    <row r="961" spans="1:67" ht="19.5" customHeight="1">
      <c r="A961" s="450"/>
      <c r="B961" s="450"/>
      <c r="C961" s="450"/>
      <c r="D961" s="450"/>
      <c r="E961" s="450"/>
      <c r="F961" s="450"/>
      <c r="G961" s="451"/>
      <c r="H961" s="450"/>
      <c r="I961" s="450"/>
      <c r="J961" s="451"/>
      <c r="K961" s="450"/>
      <c r="L961" s="451"/>
      <c r="M961" s="450"/>
      <c r="N961" s="451"/>
      <c r="O961" s="450"/>
      <c r="P961" s="451"/>
      <c r="Q961" s="452"/>
      <c r="R961" s="452"/>
      <c r="S961" s="452"/>
      <c r="T961" s="452"/>
      <c r="U961" s="450"/>
      <c r="V961" s="450"/>
      <c r="W961" s="451"/>
      <c r="X961" s="452"/>
      <c r="Y961" s="450"/>
      <c r="Z961" s="451"/>
      <c r="AA961" s="451"/>
      <c r="AB961" s="450"/>
      <c r="AC961" s="450"/>
      <c r="AD961" s="450"/>
      <c r="AE961" s="450"/>
      <c r="AF961" s="451"/>
      <c r="AG961" s="451"/>
      <c r="AH961" s="452"/>
      <c r="AI961" s="452"/>
      <c r="AJ961" s="452"/>
      <c r="AK961" s="452"/>
      <c r="AL961" s="452"/>
      <c r="AM961" s="452"/>
      <c r="AN961" s="450"/>
      <c r="AO961" s="450"/>
      <c r="AP961" s="451"/>
      <c r="AQ961" s="451"/>
      <c r="AR961" s="450"/>
      <c r="AS961" s="453"/>
      <c r="AT961" s="453"/>
      <c r="AU961" s="454"/>
      <c r="AV961" s="455"/>
      <c r="AW961" s="456"/>
      <c r="AX961" s="456"/>
      <c r="AY961" s="455"/>
      <c r="AZ961" s="456"/>
      <c r="BA961" s="454"/>
      <c r="BB961" s="454"/>
      <c r="BC961" s="454"/>
      <c r="BD961" s="454"/>
      <c r="BE961" s="454"/>
      <c r="BF961" s="454"/>
      <c r="BG961" s="455"/>
      <c r="BH961" s="455"/>
      <c r="BI961" s="455"/>
      <c r="BJ961" s="455"/>
      <c r="BK961" s="455"/>
      <c r="BL961" s="455"/>
      <c r="BM961" s="455"/>
      <c r="BN961" s="455"/>
      <c r="BO961" s="455"/>
    </row>
    <row r="962" spans="1:67" ht="19.5" customHeight="1">
      <c r="A962" s="450"/>
      <c r="B962" s="450"/>
      <c r="C962" s="450"/>
      <c r="D962" s="450"/>
      <c r="E962" s="450"/>
      <c r="F962" s="450"/>
      <c r="G962" s="451"/>
      <c r="H962" s="450"/>
      <c r="I962" s="450"/>
      <c r="J962" s="451"/>
      <c r="K962" s="450"/>
      <c r="L962" s="451"/>
      <c r="M962" s="450"/>
      <c r="N962" s="451"/>
      <c r="O962" s="450"/>
      <c r="P962" s="451"/>
      <c r="Q962" s="452"/>
      <c r="R962" s="452"/>
      <c r="S962" s="452"/>
      <c r="T962" s="452"/>
      <c r="U962" s="450"/>
      <c r="V962" s="450"/>
      <c r="W962" s="451"/>
      <c r="X962" s="452"/>
      <c r="Y962" s="450"/>
      <c r="Z962" s="451"/>
      <c r="AA962" s="451"/>
      <c r="AB962" s="450"/>
      <c r="AC962" s="450"/>
      <c r="AD962" s="450"/>
      <c r="AE962" s="450"/>
      <c r="AF962" s="451"/>
      <c r="AG962" s="451"/>
      <c r="AH962" s="452"/>
      <c r="AI962" s="452"/>
      <c r="AJ962" s="452"/>
      <c r="AK962" s="452"/>
      <c r="AL962" s="452"/>
      <c r="AM962" s="452"/>
      <c r="AN962" s="450"/>
      <c r="AO962" s="450"/>
      <c r="AP962" s="451"/>
      <c r="AQ962" s="451"/>
      <c r="AR962" s="450"/>
      <c r="AS962" s="453"/>
      <c r="AT962" s="453"/>
      <c r="AU962" s="454"/>
      <c r="AV962" s="455"/>
      <c r="AW962" s="456"/>
      <c r="AX962" s="456"/>
      <c r="AY962" s="455"/>
      <c r="AZ962" s="456"/>
      <c r="BA962" s="454"/>
      <c r="BB962" s="454"/>
      <c r="BC962" s="454"/>
      <c r="BD962" s="454"/>
      <c r="BE962" s="454"/>
      <c r="BF962" s="454"/>
      <c r="BG962" s="455"/>
      <c r="BH962" s="455"/>
      <c r="BI962" s="455"/>
      <c r="BJ962" s="455"/>
      <c r="BK962" s="455"/>
      <c r="BL962" s="455"/>
      <c r="BM962" s="455"/>
      <c r="BN962" s="455"/>
      <c r="BO962" s="455"/>
    </row>
    <row r="963" spans="1:67" ht="19.5" customHeight="1">
      <c r="A963" s="450"/>
      <c r="B963" s="450"/>
      <c r="C963" s="450"/>
      <c r="D963" s="450"/>
      <c r="E963" s="450"/>
      <c r="F963" s="450"/>
      <c r="G963" s="451"/>
      <c r="H963" s="450"/>
      <c r="I963" s="450"/>
      <c r="J963" s="451"/>
      <c r="K963" s="450"/>
      <c r="L963" s="451"/>
      <c r="M963" s="450"/>
      <c r="N963" s="451"/>
      <c r="O963" s="450"/>
      <c r="P963" s="451"/>
      <c r="Q963" s="452"/>
      <c r="R963" s="452"/>
      <c r="S963" s="452"/>
      <c r="T963" s="452"/>
      <c r="U963" s="450"/>
      <c r="V963" s="450"/>
      <c r="W963" s="451"/>
      <c r="X963" s="452"/>
      <c r="Y963" s="450"/>
      <c r="Z963" s="451"/>
      <c r="AA963" s="451"/>
      <c r="AB963" s="450"/>
      <c r="AC963" s="450"/>
      <c r="AD963" s="450"/>
      <c r="AE963" s="450"/>
      <c r="AF963" s="451"/>
      <c r="AG963" s="451"/>
      <c r="AH963" s="452"/>
      <c r="AI963" s="452"/>
      <c r="AJ963" s="452"/>
      <c r="AK963" s="452"/>
      <c r="AL963" s="452"/>
      <c r="AM963" s="452"/>
      <c r="AN963" s="450"/>
      <c r="AO963" s="450"/>
      <c r="AP963" s="451"/>
      <c r="AQ963" s="451"/>
      <c r="AR963" s="450"/>
      <c r="AS963" s="453"/>
      <c r="AT963" s="453"/>
      <c r="AU963" s="454"/>
      <c r="AV963" s="455"/>
      <c r="AW963" s="456"/>
      <c r="AX963" s="456"/>
      <c r="AY963" s="455"/>
      <c r="AZ963" s="456"/>
      <c r="BA963" s="454"/>
      <c r="BB963" s="454"/>
      <c r="BC963" s="454"/>
      <c r="BD963" s="454"/>
      <c r="BE963" s="454"/>
      <c r="BF963" s="454"/>
      <c r="BG963" s="455"/>
      <c r="BH963" s="455"/>
      <c r="BI963" s="455"/>
      <c r="BJ963" s="455"/>
      <c r="BK963" s="455"/>
      <c r="BL963" s="455"/>
      <c r="BM963" s="455"/>
      <c r="BN963" s="455"/>
      <c r="BO963" s="455"/>
    </row>
    <row r="964" spans="1:67" ht="19.5" customHeight="1">
      <c r="A964" s="450"/>
      <c r="B964" s="450"/>
      <c r="C964" s="450"/>
      <c r="D964" s="450"/>
      <c r="E964" s="450"/>
      <c r="F964" s="450"/>
      <c r="G964" s="451"/>
      <c r="H964" s="450"/>
      <c r="I964" s="450"/>
      <c r="J964" s="451"/>
      <c r="K964" s="450"/>
      <c r="L964" s="451"/>
      <c r="M964" s="450"/>
      <c r="N964" s="451"/>
      <c r="O964" s="450"/>
      <c r="P964" s="451"/>
      <c r="Q964" s="452"/>
      <c r="R964" s="452"/>
      <c r="S964" s="452"/>
      <c r="T964" s="452"/>
      <c r="U964" s="450"/>
      <c r="V964" s="450"/>
      <c r="W964" s="451"/>
      <c r="X964" s="452"/>
      <c r="Y964" s="450"/>
      <c r="Z964" s="451"/>
      <c r="AA964" s="451"/>
      <c r="AB964" s="450"/>
      <c r="AC964" s="450"/>
      <c r="AD964" s="450"/>
      <c r="AE964" s="450"/>
      <c r="AF964" s="451"/>
      <c r="AG964" s="451"/>
      <c r="AH964" s="452"/>
      <c r="AI964" s="452"/>
      <c r="AJ964" s="452"/>
      <c r="AK964" s="452"/>
      <c r="AL964" s="452"/>
      <c r="AM964" s="452"/>
      <c r="AN964" s="450"/>
      <c r="AO964" s="450"/>
      <c r="AP964" s="451"/>
      <c r="AQ964" s="451"/>
      <c r="AR964" s="450"/>
      <c r="AS964" s="453"/>
      <c r="AT964" s="453"/>
      <c r="AU964" s="454"/>
      <c r="AV964" s="455"/>
      <c r="AW964" s="456"/>
      <c r="AX964" s="456"/>
      <c r="AY964" s="455"/>
      <c r="AZ964" s="456"/>
      <c r="BA964" s="454"/>
      <c r="BB964" s="454"/>
      <c r="BC964" s="454"/>
      <c r="BD964" s="454"/>
      <c r="BE964" s="454"/>
      <c r="BF964" s="454"/>
      <c r="BG964" s="455"/>
      <c r="BH964" s="455"/>
      <c r="BI964" s="455"/>
      <c r="BJ964" s="455"/>
      <c r="BK964" s="455"/>
      <c r="BL964" s="455"/>
      <c r="BM964" s="455"/>
      <c r="BN964" s="455"/>
      <c r="BO964" s="455"/>
    </row>
    <row r="965" spans="1:67" ht="19.5" customHeight="1">
      <c r="A965" s="450"/>
      <c r="B965" s="450"/>
      <c r="C965" s="450"/>
      <c r="D965" s="450"/>
      <c r="E965" s="450"/>
      <c r="F965" s="450"/>
      <c r="G965" s="451"/>
      <c r="H965" s="450"/>
      <c r="I965" s="450"/>
      <c r="J965" s="451"/>
      <c r="K965" s="450"/>
      <c r="L965" s="451"/>
      <c r="M965" s="450"/>
      <c r="N965" s="451"/>
      <c r="O965" s="450"/>
      <c r="P965" s="451"/>
      <c r="Q965" s="452"/>
      <c r="R965" s="452"/>
      <c r="S965" s="452"/>
      <c r="T965" s="452"/>
      <c r="U965" s="450"/>
      <c r="V965" s="450"/>
      <c r="W965" s="451"/>
      <c r="X965" s="452"/>
      <c r="Y965" s="450"/>
      <c r="Z965" s="451"/>
      <c r="AA965" s="451"/>
      <c r="AB965" s="450"/>
      <c r="AC965" s="450"/>
      <c r="AD965" s="450"/>
      <c r="AE965" s="450"/>
      <c r="AF965" s="451"/>
      <c r="AG965" s="451"/>
      <c r="AH965" s="452"/>
      <c r="AI965" s="452"/>
      <c r="AJ965" s="452"/>
      <c r="AK965" s="452"/>
      <c r="AL965" s="452"/>
      <c r="AM965" s="452"/>
      <c r="AN965" s="450"/>
      <c r="AO965" s="450"/>
      <c r="AP965" s="451"/>
      <c r="AQ965" s="451"/>
      <c r="AR965" s="450"/>
      <c r="AS965" s="453"/>
      <c r="AT965" s="453"/>
      <c r="AU965" s="454"/>
      <c r="AV965" s="455"/>
      <c r="AW965" s="456"/>
      <c r="AX965" s="456"/>
      <c r="AY965" s="455"/>
      <c r="AZ965" s="456"/>
      <c r="BA965" s="454"/>
      <c r="BB965" s="454"/>
      <c r="BC965" s="454"/>
      <c r="BD965" s="454"/>
      <c r="BE965" s="454"/>
      <c r="BF965" s="454"/>
      <c r="BG965" s="455"/>
      <c r="BH965" s="455"/>
      <c r="BI965" s="455"/>
      <c r="BJ965" s="455"/>
      <c r="BK965" s="455"/>
      <c r="BL965" s="455"/>
      <c r="BM965" s="455"/>
      <c r="BN965" s="455"/>
      <c r="BO965" s="455"/>
    </row>
  </sheetData>
  <conditionalFormatting sqref="A1:BO1">
    <cfRule type="cellIs" dxfId="1098" priority="36" operator="equal">
      <formula>"NA"</formula>
    </cfRule>
    <cfRule type="cellIs" dxfId="1097" priority="37" operator="equal">
      <formula>"L"</formula>
    </cfRule>
    <cfRule type="cellIs" dxfId="1096" priority="38" operator="equal">
      <formula>"AB"</formula>
    </cfRule>
  </conditionalFormatting>
  <conditionalFormatting sqref="A2:Z21 AE2:BO21 BG22 AE22:AG22">
    <cfRule type="cellIs" dxfId="1095" priority="3" operator="equal">
      <formula>"L"</formula>
    </cfRule>
    <cfRule type="cellIs" dxfId="1094" priority="4" operator="equal">
      <formula>"NA"</formula>
    </cfRule>
    <cfRule type="cellIs" dxfId="1093" priority="5" operator="equal">
      <formula>"AB"</formula>
    </cfRule>
  </conditionalFormatting>
  <conditionalFormatting sqref="A20:B21">
    <cfRule type="cellIs" dxfId="1092" priority="11" operator="equal">
      <formula>"AB"</formula>
    </cfRule>
    <cfRule type="cellIs" dxfId="1091" priority="12" operator="equal">
      <formula>"L"</formula>
    </cfRule>
  </conditionalFormatting>
  <conditionalFormatting sqref="A20:B21">
    <cfRule type="cellIs" dxfId="1090" priority="8" operator="equal">
      <formula>"L"</formula>
    </cfRule>
    <cfRule type="cellIs" dxfId="1089" priority="9" operator="equal">
      <formula>"NA"</formula>
    </cfRule>
    <cfRule type="cellIs" dxfId="1088" priority="10" operator="equal">
      <formula>"AB"</formula>
    </cfRule>
  </conditionalFormatting>
  <conditionalFormatting sqref="A2:B21">
    <cfRule type="cellIs" dxfId="1087" priority="7" operator="equal">
      <formula>"NA"</formula>
    </cfRule>
  </conditionalFormatting>
  <conditionalFormatting sqref="B20:B21 A2:B19">
    <cfRule type="cellIs" dxfId="1086" priority="6" operator="equal">
      <formula>"AB"</formula>
    </cfRule>
  </conditionalFormatting>
  <conditionalFormatting sqref="A2:BO22">
    <cfRule type="cellIs" dxfId="1085" priority="1" operator="equal">
      <formula>"NA"</formula>
    </cfRule>
    <cfRule type="cellIs" dxfId="1084" priority="2" operator="equal">
      <formula>"AB"</formula>
    </cfRule>
  </conditionalFormatting>
  <dataValidations count="1">
    <dataValidation type="custom" allowBlank="1" showDropDown="1" showInputMessage="1" showErrorMessage="1" prompt="Correct Entry - Excellent, Good, Average or NA" sqref="AN2:AN21 X2:X21">
      <formula1>(OR(X2="Excellent",X2="Good",X2="Average",X2="NA"))</formula1>
    </dataValidation>
  </dataValidations>
  <pageMargins left="0.7" right="0.7" top="0.75" bottom="0.75" header="0" footer="0"/>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B050"/>
  </sheetPr>
  <dimension ref="A1:BO999"/>
  <sheetViews>
    <sheetView zoomScale="55" zoomScaleNormal="55" workbookViewId="0">
      <pane xSplit="3" topLeftCell="BD1" activePane="topRight" state="frozen"/>
      <selection pane="topRight" activeCell="BG9" sqref="BG9"/>
    </sheetView>
  </sheetViews>
  <sheetFormatPr defaultColWidth="14.453125" defaultRowHeight="15" customHeight="1"/>
  <cols>
    <col min="1" max="1" width="14.453125" customWidth="1"/>
    <col min="2" max="2" width="24.08984375" customWidth="1"/>
    <col min="3" max="3" width="10.6328125" customWidth="1"/>
    <col min="4" max="4" width="11.90625" customWidth="1"/>
    <col min="5" max="57" width="10.6328125" customWidth="1"/>
    <col min="58" max="67" width="21.6328125" customWidth="1"/>
  </cols>
  <sheetData>
    <row r="1" spans="1:67" ht="86.25" customHeight="1">
      <c r="A1" s="427" t="s">
        <v>142</v>
      </c>
      <c r="B1" s="427" t="s">
        <v>19</v>
      </c>
      <c r="C1" s="427" t="s">
        <v>33</v>
      </c>
      <c r="D1" s="427" t="s">
        <v>34</v>
      </c>
      <c r="E1" s="427" t="s">
        <v>55</v>
      </c>
      <c r="F1" s="428" t="s">
        <v>56</v>
      </c>
      <c r="G1" s="427" t="s">
        <v>187</v>
      </c>
      <c r="H1" s="427" t="s">
        <v>57</v>
      </c>
      <c r="I1" s="428" t="s">
        <v>58</v>
      </c>
      <c r="J1" s="427" t="s">
        <v>59</v>
      </c>
      <c r="K1" s="428" t="s">
        <v>60</v>
      </c>
      <c r="L1" s="427" t="s">
        <v>1408</v>
      </c>
      <c r="M1" s="428" t="s">
        <v>1409</v>
      </c>
      <c r="N1" s="427" t="s">
        <v>65</v>
      </c>
      <c r="O1" s="428" t="s">
        <v>66</v>
      </c>
      <c r="P1" s="429" t="s">
        <v>143</v>
      </c>
      <c r="Q1" s="429" t="s">
        <v>144</v>
      </c>
      <c r="R1" s="429" t="s">
        <v>145</v>
      </c>
      <c r="S1" s="429" t="s">
        <v>79</v>
      </c>
      <c r="T1" s="427" t="s">
        <v>189</v>
      </c>
      <c r="U1" s="427" t="s">
        <v>67</v>
      </c>
      <c r="V1" s="428" t="s">
        <v>68</v>
      </c>
      <c r="W1" s="430" t="s">
        <v>80</v>
      </c>
      <c r="X1" s="427" t="s">
        <v>69</v>
      </c>
      <c r="Y1" s="428" t="s">
        <v>81</v>
      </c>
      <c r="Z1" s="428" t="s">
        <v>82</v>
      </c>
      <c r="AA1" s="427" t="s">
        <v>1410</v>
      </c>
      <c r="AB1" s="427" t="s">
        <v>147</v>
      </c>
      <c r="AC1" s="427" t="s">
        <v>1411</v>
      </c>
      <c r="AD1" s="427" t="s">
        <v>149</v>
      </c>
      <c r="AE1" s="428" t="s">
        <v>83</v>
      </c>
      <c r="AF1" s="428" t="s">
        <v>84</v>
      </c>
      <c r="AG1" s="428" t="s">
        <v>116</v>
      </c>
      <c r="AH1" s="430" t="s">
        <v>150</v>
      </c>
      <c r="AI1" s="430" t="s">
        <v>151</v>
      </c>
      <c r="AJ1" s="430" t="s">
        <v>152</v>
      </c>
      <c r="AK1" s="430" t="s">
        <v>153</v>
      </c>
      <c r="AL1" s="430" t="s">
        <v>115</v>
      </c>
      <c r="AM1" s="431" t="s">
        <v>193</v>
      </c>
      <c r="AN1" s="427" t="s">
        <v>70</v>
      </c>
      <c r="AO1" s="428" t="s">
        <v>85</v>
      </c>
      <c r="AP1" s="428" t="s">
        <v>86</v>
      </c>
      <c r="AQ1" s="427" t="s">
        <v>71</v>
      </c>
      <c r="AR1" s="432" t="s">
        <v>87</v>
      </c>
      <c r="AS1" s="432" t="s">
        <v>88</v>
      </c>
      <c r="AT1" s="432" t="s">
        <v>72</v>
      </c>
      <c r="AU1" s="433" t="s">
        <v>89</v>
      </c>
      <c r="AV1" s="432" t="s">
        <v>90</v>
      </c>
      <c r="AW1" s="432" t="s">
        <v>73</v>
      </c>
      <c r="AX1" s="433" t="s">
        <v>91</v>
      </c>
      <c r="AY1" s="432" t="s">
        <v>92</v>
      </c>
      <c r="AZ1" s="432" t="s">
        <v>117</v>
      </c>
      <c r="BA1" s="432" t="s">
        <v>154</v>
      </c>
      <c r="BB1" s="432" t="s">
        <v>155</v>
      </c>
      <c r="BC1" s="432" t="s">
        <v>156</v>
      </c>
      <c r="BD1" s="432" t="s">
        <v>157</v>
      </c>
      <c r="BE1" s="432" t="s">
        <v>118</v>
      </c>
      <c r="BF1" s="433" t="s">
        <v>1412</v>
      </c>
      <c r="BG1" s="433" t="s">
        <v>159</v>
      </c>
      <c r="BH1" s="433" t="s">
        <v>160</v>
      </c>
      <c r="BI1" s="433" t="s">
        <v>161</v>
      </c>
      <c r="BJ1" s="433" t="s">
        <v>162</v>
      </c>
      <c r="BK1" s="433" t="s">
        <v>163</v>
      </c>
      <c r="BL1" s="433" t="s">
        <v>164</v>
      </c>
      <c r="BM1" s="433" t="s">
        <v>165</v>
      </c>
      <c r="BN1" s="433" t="s">
        <v>166</v>
      </c>
      <c r="BO1" s="433" t="s">
        <v>167</v>
      </c>
    </row>
    <row r="2" spans="1:67" ht="19.5" customHeight="1">
      <c r="A2" s="683" t="s">
        <v>1450</v>
      </c>
      <c r="B2" s="660" t="s">
        <v>1451</v>
      </c>
      <c r="C2" s="324" t="s">
        <v>313</v>
      </c>
      <c r="D2" s="660">
        <v>86</v>
      </c>
      <c r="E2" s="660">
        <v>42</v>
      </c>
      <c r="F2" s="661">
        <f t="shared" ref="F2:F24" si="0">IF(E2="NA", 0, IF(E2&gt;=90, 40, IF(E2&gt;=65, 30, IF(E2&gt;=41, 20, 10))))</f>
        <v>20</v>
      </c>
      <c r="G2" s="324" t="s">
        <v>199</v>
      </c>
      <c r="H2" s="660">
        <v>69</v>
      </c>
      <c r="I2" s="661">
        <f t="shared" ref="I2:I24" si="1">IF(H2="NA", 0, IF(H2&gt;=90, 40, IF(H2&gt;=65, 30, IF(H2&gt;=41, 20, 10))))</f>
        <v>30</v>
      </c>
      <c r="J2" s="660">
        <v>64</v>
      </c>
      <c r="K2" s="661">
        <f t="shared" ref="K2:K24" si="2">IF(J2="NA", 0, IF(J2&gt;=90, 40, IF(J2&gt;=65, 30, IF(J2&gt;=41, 20, 10))))</f>
        <v>20</v>
      </c>
      <c r="L2" s="318">
        <v>51</v>
      </c>
      <c r="M2" s="661">
        <f t="shared" ref="M2:M24" si="3">IF(L2="NA", 0, IF(L2&gt;=90, 40, IF(L2&gt;=65, 30, IF(L2&gt;=41, 20, 10))))</f>
        <v>20</v>
      </c>
      <c r="N2" s="318">
        <v>64</v>
      </c>
      <c r="O2" s="661">
        <f t="shared" ref="O2:O24" si="4">IF(N2="NA", 0, IF(N2&gt;=90, 40, IF(N2&gt;=65, 30, IF(N2&gt;=41, 20, 10))))</f>
        <v>20</v>
      </c>
      <c r="P2" s="262">
        <f t="shared" ref="P2:P24" si="5">SUM(F2,I2,K2,M2,O2)</f>
        <v>110</v>
      </c>
      <c r="Q2" s="606">
        <f t="shared" ref="Q2:Q24" si="6">COUNTIF(E2,"NA")+COUNTIF(H2,"NA")+COUNTIF(J2,"NA")+COUNTIF(L2,"NA")+COUNTIF(N2,"NA")+COUNTIF(E2,"AB")+COUNTIF(H2,"AB")+COUNTIF(J2,"AB")+COUNTIF(L2,"AB")+COUNTIF(N2,"AB")+COUNTIF(E2,"L")+COUNTIF(H2,"L")+COUNTIF(J2,"L")+COUNTIF(L2,"L")+COUNTIF(N2,"L")</f>
        <v>0</v>
      </c>
      <c r="R2" s="607">
        <f t="shared" ref="R2:R24" si="7">P2/(200-(Q2*40))*200</f>
        <v>110.00000000000001</v>
      </c>
      <c r="S2" s="607">
        <f t="shared" ref="S2:S24" si="8">IF(R2&gt;=180, 8, IF(R2&gt;=120, 6, IF(R2&gt;=60, 4, 2)))</f>
        <v>4</v>
      </c>
      <c r="T2" s="667" t="s">
        <v>200</v>
      </c>
      <c r="U2" s="667" t="s">
        <v>74</v>
      </c>
      <c r="V2" s="661">
        <f t="shared" ref="V2:V24" si="9">IF(U2="NA", 0, IF(U2&gt;=90, 40, IF(U2&gt;=65, 30, IF(U2&gt;=41, 20, 10))))</f>
        <v>0</v>
      </c>
      <c r="W2" s="263">
        <f t="shared" ref="W2:W24" si="10">IF(V2=40, 4, IF(V2&gt;=20, 3, IF(V2&gt;=10, 2, 1)))</f>
        <v>1</v>
      </c>
      <c r="X2" s="318" t="s">
        <v>7</v>
      </c>
      <c r="Y2" s="666">
        <f t="shared" ref="Y2:Y24" si="11">IF(X2="NA",0,IF(X2="Excellent",20,IF(X2="Good",15,10)))</f>
        <v>15</v>
      </c>
      <c r="Z2" s="666">
        <f t="shared" ref="Z2:Z24" si="12">IF(Y2=0,0,IF(Y2=20,4,IF(Y2=15,3,2)))</f>
        <v>3</v>
      </c>
      <c r="AA2" s="667" t="s">
        <v>222</v>
      </c>
      <c r="AB2" s="318" t="s">
        <v>8</v>
      </c>
      <c r="AC2" s="667" t="s">
        <v>174</v>
      </c>
      <c r="AD2" s="318" t="s">
        <v>8</v>
      </c>
      <c r="AE2" s="666">
        <f t="shared" ref="AE2:AE10" si="13">IF(AND(AB2="Excellent", AD2="Excellent"),20,IF(AND(AB2="Excellent",AD2="Good"),15,IF(AND(AB2="Excellent",AD2="Average"),15,IF(AND(AB2="Good", AD2="Excellent"),15,IF(AND(AB2="Good",AD2="Good"),15,IF(AND(AB2="Good",AD2="Average"),15,IF(AND(AB2="Average",AD2="Excellent"),15,IF(AND(AB2="Average",AD2="Good"),15,10))))))))</f>
        <v>10</v>
      </c>
      <c r="AF2" s="666">
        <f t="shared" ref="AF2:AF24" si="14">IF(AE2=20,4,IF(AE2=15,3,IF(AE2=10,2,1)))</f>
        <v>2</v>
      </c>
      <c r="AG2" s="265">
        <f t="shared" ref="AG2:AG24" si="15">S2+W2+Z2+AF2</f>
        <v>10</v>
      </c>
      <c r="AH2" s="265">
        <f t="shared" ref="AH2:AH24" si="16">COUNTIF(S2,0)</f>
        <v>0</v>
      </c>
      <c r="AI2" s="265">
        <f t="shared" ref="AI2:AI24" si="17">COUNTIF(W2,0)</f>
        <v>0</v>
      </c>
      <c r="AJ2" s="265">
        <f t="shared" ref="AJ2:AJ24" si="18">COUNTIF(Z2,0)</f>
        <v>0</v>
      </c>
      <c r="AK2" s="265">
        <f t="shared" ref="AK2:AK24" si="19">COUNTIF(AE2,0)</f>
        <v>0</v>
      </c>
      <c r="AL2" s="266">
        <f t="shared" ref="AL2:AL24" si="20">AG2/(20-((AH2*8)+(AI2*4)+(AJ2*4)+(AK2*4)))*20</f>
        <v>10</v>
      </c>
      <c r="AM2" s="318" t="s">
        <v>3700</v>
      </c>
      <c r="AN2" s="667" t="s">
        <v>74</v>
      </c>
      <c r="AO2" s="666">
        <f t="shared" ref="AO2:AO24" si="21">IF(AN2="NA",0,IF(AN2="Excellent",10,IF(AN2="Good",8,6)))</f>
        <v>0</v>
      </c>
      <c r="AP2" s="666">
        <f t="shared" ref="AP2:AP24" si="22">IF(AO2=0,0,IF(AO2=10,8,IF(AO2=8,6,3)))</f>
        <v>0</v>
      </c>
      <c r="AQ2" s="398" t="s">
        <v>13</v>
      </c>
      <c r="AR2" s="668">
        <f t="shared" ref="AR2:AR24" si="23">IF(AQ2="NA",0,IF(AQ2="In House",10,IF(AQ2="In Person",8,6)))</f>
        <v>10</v>
      </c>
      <c r="AS2" s="668">
        <f t="shared" ref="AS2:AS24" si="24">IF(AR2=0,0,IF(AR2=6,3,IF(AR2=8,6,8)))</f>
        <v>8</v>
      </c>
      <c r="AT2" s="268" t="s">
        <v>246</v>
      </c>
      <c r="AU2" s="318">
        <v>8</v>
      </c>
      <c r="AV2" s="670">
        <f t="shared" ref="AV2:AV24" si="25">IF(AU2=0,0,IF(AU2&gt;=9,2,1))</f>
        <v>1</v>
      </c>
      <c r="AW2" s="671" t="s">
        <v>268</v>
      </c>
      <c r="AX2" s="660">
        <v>10</v>
      </c>
      <c r="AY2" s="670">
        <f t="shared" ref="AY2:AY24" si="26">IF(AX2=0,0,IF(AX2&gt;=9,2,1))</f>
        <v>2</v>
      </c>
      <c r="AZ2" s="269">
        <f t="shared" ref="AZ2:AZ24" si="27">AP2+AS2+AV2+AY2</f>
        <v>11</v>
      </c>
      <c r="BA2" s="269">
        <f t="shared" ref="BA2:BA24" si="28">COUNTIF(AP2,0)</f>
        <v>1</v>
      </c>
      <c r="BB2" s="269">
        <f t="shared" ref="BB2:BB24" si="29">COUNTIF(AS2,0)</f>
        <v>0</v>
      </c>
      <c r="BC2" s="269">
        <f t="shared" ref="BC2:BC24" si="30">COUNTIF(AV2,0)</f>
        <v>0</v>
      </c>
      <c r="BD2" s="269">
        <f t="shared" ref="BD2:BD24" si="31">COUNTIF(AY2,0)</f>
        <v>0</v>
      </c>
      <c r="BE2" s="270">
        <f t="shared" ref="BE2:BE24" si="32">AZ2/(20-((BA2*8)+(BB2*8)+(BC2*2)+(BD2*2)))*20</f>
        <v>18.333333333333332</v>
      </c>
      <c r="BF2" s="684" t="s">
        <v>3576</v>
      </c>
      <c r="BG2" s="318" t="s">
        <v>74</v>
      </c>
      <c r="BH2" s="318" t="s">
        <v>175</v>
      </c>
      <c r="BI2" s="318" t="s">
        <v>3701</v>
      </c>
      <c r="BJ2" s="685" t="s">
        <v>3702</v>
      </c>
      <c r="BK2" s="684" t="s">
        <v>3703</v>
      </c>
      <c r="BL2" s="684" t="s">
        <v>3704</v>
      </c>
      <c r="BM2" s="684" t="s">
        <v>3705</v>
      </c>
      <c r="BN2" s="684" t="s">
        <v>3706</v>
      </c>
      <c r="BO2" s="684" t="s">
        <v>3707</v>
      </c>
    </row>
    <row r="3" spans="1:67" ht="19.5" customHeight="1">
      <c r="A3" s="686" t="s">
        <v>1452</v>
      </c>
      <c r="B3" s="660" t="s">
        <v>1453</v>
      </c>
      <c r="C3" s="324" t="s">
        <v>313</v>
      </c>
      <c r="D3" s="686">
        <v>47.5</v>
      </c>
      <c r="E3" s="660">
        <v>40</v>
      </c>
      <c r="F3" s="661">
        <f t="shared" si="0"/>
        <v>10</v>
      </c>
      <c r="G3" s="324" t="s">
        <v>199</v>
      </c>
      <c r="H3" s="686">
        <v>75</v>
      </c>
      <c r="I3" s="661">
        <f t="shared" si="1"/>
        <v>30</v>
      </c>
      <c r="J3" s="660">
        <v>61</v>
      </c>
      <c r="K3" s="661">
        <f t="shared" si="2"/>
        <v>20</v>
      </c>
      <c r="L3" s="687">
        <v>40</v>
      </c>
      <c r="M3" s="661">
        <f t="shared" si="3"/>
        <v>10</v>
      </c>
      <c r="N3" s="687">
        <v>64</v>
      </c>
      <c r="O3" s="661">
        <f t="shared" si="4"/>
        <v>20</v>
      </c>
      <c r="P3" s="262">
        <f t="shared" si="5"/>
        <v>90</v>
      </c>
      <c r="Q3" s="606">
        <f t="shared" si="6"/>
        <v>0</v>
      </c>
      <c r="R3" s="607">
        <f t="shared" si="7"/>
        <v>90</v>
      </c>
      <c r="S3" s="607">
        <f t="shared" si="8"/>
        <v>4</v>
      </c>
      <c r="T3" s="688" t="s">
        <v>200</v>
      </c>
      <c r="U3" s="688" t="s">
        <v>74</v>
      </c>
      <c r="V3" s="661">
        <f t="shared" si="9"/>
        <v>0</v>
      </c>
      <c r="W3" s="263">
        <f t="shared" si="10"/>
        <v>1</v>
      </c>
      <c r="X3" s="687" t="s">
        <v>7</v>
      </c>
      <c r="Y3" s="666">
        <f t="shared" si="11"/>
        <v>15</v>
      </c>
      <c r="Z3" s="666">
        <f t="shared" si="12"/>
        <v>3</v>
      </c>
      <c r="AA3" s="688" t="s">
        <v>221</v>
      </c>
      <c r="AB3" s="687" t="s">
        <v>8</v>
      </c>
      <c r="AC3" s="688" t="s">
        <v>172</v>
      </c>
      <c r="AD3" s="687" t="s">
        <v>7</v>
      </c>
      <c r="AE3" s="666">
        <f t="shared" si="13"/>
        <v>15</v>
      </c>
      <c r="AF3" s="666">
        <f t="shared" si="14"/>
        <v>3</v>
      </c>
      <c r="AG3" s="265">
        <f t="shared" si="15"/>
        <v>11</v>
      </c>
      <c r="AH3" s="265">
        <f t="shared" si="16"/>
        <v>0</v>
      </c>
      <c r="AI3" s="265">
        <f t="shared" si="17"/>
        <v>0</v>
      </c>
      <c r="AJ3" s="265">
        <f t="shared" si="18"/>
        <v>0</v>
      </c>
      <c r="AK3" s="265">
        <f t="shared" si="19"/>
        <v>0</v>
      </c>
      <c r="AL3" s="266">
        <f t="shared" si="20"/>
        <v>11</v>
      </c>
      <c r="AM3" s="318" t="s">
        <v>3700</v>
      </c>
      <c r="AN3" s="667" t="s">
        <v>74</v>
      </c>
      <c r="AO3" s="666">
        <f t="shared" si="21"/>
        <v>0</v>
      </c>
      <c r="AP3" s="666">
        <f t="shared" si="22"/>
        <v>0</v>
      </c>
      <c r="AQ3" s="398" t="s">
        <v>13</v>
      </c>
      <c r="AR3" s="668">
        <f t="shared" si="23"/>
        <v>10</v>
      </c>
      <c r="AS3" s="668">
        <f t="shared" si="24"/>
        <v>8</v>
      </c>
      <c r="AT3" s="268" t="s">
        <v>246</v>
      </c>
      <c r="AU3" s="318">
        <v>8</v>
      </c>
      <c r="AV3" s="670">
        <f t="shared" si="25"/>
        <v>1</v>
      </c>
      <c r="AW3" s="671" t="s">
        <v>268</v>
      </c>
      <c r="AX3" s="660">
        <v>10</v>
      </c>
      <c r="AY3" s="670">
        <f t="shared" si="26"/>
        <v>2</v>
      </c>
      <c r="AZ3" s="269">
        <f t="shared" si="27"/>
        <v>11</v>
      </c>
      <c r="BA3" s="269">
        <f t="shared" si="28"/>
        <v>1</v>
      </c>
      <c r="BB3" s="269">
        <f t="shared" si="29"/>
        <v>0</v>
      </c>
      <c r="BC3" s="269">
        <f t="shared" si="30"/>
        <v>0</v>
      </c>
      <c r="BD3" s="269">
        <f t="shared" si="31"/>
        <v>0</v>
      </c>
      <c r="BE3" s="270">
        <f t="shared" si="32"/>
        <v>18.333333333333332</v>
      </c>
      <c r="BF3" s="684" t="s">
        <v>3708</v>
      </c>
      <c r="BG3" s="318" t="s">
        <v>74</v>
      </c>
      <c r="BH3" s="687" t="s">
        <v>175</v>
      </c>
      <c r="BI3" s="318" t="s">
        <v>3709</v>
      </c>
      <c r="BJ3" s="685" t="s">
        <v>3710</v>
      </c>
      <c r="BK3" s="689" t="s">
        <v>3711</v>
      </c>
      <c r="BL3" s="690" t="s">
        <v>3712</v>
      </c>
      <c r="BM3" s="689" t="s">
        <v>3713</v>
      </c>
      <c r="BN3" s="689" t="s">
        <v>3714</v>
      </c>
      <c r="BO3" s="689" t="s">
        <v>3715</v>
      </c>
    </row>
    <row r="4" spans="1:67" ht="19.5" customHeight="1">
      <c r="A4" s="686" t="s">
        <v>1454</v>
      </c>
      <c r="B4" s="660" t="s">
        <v>1455</v>
      </c>
      <c r="C4" s="324" t="s">
        <v>313</v>
      </c>
      <c r="D4" s="686">
        <v>98</v>
      </c>
      <c r="E4" s="660">
        <v>78</v>
      </c>
      <c r="F4" s="661">
        <f t="shared" si="0"/>
        <v>30</v>
      </c>
      <c r="G4" s="324" t="s">
        <v>199</v>
      </c>
      <c r="H4" s="686">
        <v>75</v>
      </c>
      <c r="I4" s="661">
        <f t="shared" si="1"/>
        <v>30</v>
      </c>
      <c r="J4" s="660">
        <v>67</v>
      </c>
      <c r="K4" s="661">
        <f t="shared" si="2"/>
        <v>30</v>
      </c>
      <c r="L4" s="687">
        <v>40</v>
      </c>
      <c r="M4" s="661">
        <f t="shared" si="3"/>
        <v>10</v>
      </c>
      <c r="N4" s="318">
        <v>48</v>
      </c>
      <c r="O4" s="661">
        <f t="shared" si="4"/>
        <v>20</v>
      </c>
      <c r="P4" s="262">
        <f t="shared" si="5"/>
        <v>120</v>
      </c>
      <c r="Q4" s="606">
        <f t="shared" si="6"/>
        <v>0</v>
      </c>
      <c r="R4" s="607">
        <f t="shared" si="7"/>
        <v>120</v>
      </c>
      <c r="S4" s="607">
        <f t="shared" si="8"/>
        <v>6</v>
      </c>
      <c r="T4" s="667" t="s">
        <v>200</v>
      </c>
      <c r="U4" s="667" t="s">
        <v>74</v>
      </c>
      <c r="V4" s="661">
        <f t="shared" si="9"/>
        <v>0</v>
      </c>
      <c r="W4" s="263">
        <f t="shared" si="10"/>
        <v>1</v>
      </c>
      <c r="X4" s="318" t="s">
        <v>7</v>
      </c>
      <c r="Y4" s="666">
        <f t="shared" si="11"/>
        <v>15</v>
      </c>
      <c r="Z4" s="666">
        <f t="shared" si="12"/>
        <v>3</v>
      </c>
      <c r="AA4" s="667" t="s">
        <v>424</v>
      </c>
      <c r="AB4" s="687" t="s">
        <v>7</v>
      </c>
      <c r="AC4" s="667" t="s">
        <v>210</v>
      </c>
      <c r="AD4" s="687" t="s">
        <v>7</v>
      </c>
      <c r="AE4" s="666">
        <f t="shared" si="13"/>
        <v>15</v>
      </c>
      <c r="AF4" s="666">
        <f t="shared" si="14"/>
        <v>3</v>
      </c>
      <c r="AG4" s="265">
        <f t="shared" si="15"/>
        <v>13</v>
      </c>
      <c r="AH4" s="265">
        <f t="shared" si="16"/>
        <v>0</v>
      </c>
      <c r="AI4" s="265">
        <f t="shared" si="17"/>
        <v>0</v>
      </c>
      <c r="AJ4" s="265">
        <f t="shared" si="18"/>
        <v>0</v>
      </c>
      <c r="AK4" s="265">
        <f t="shared" si="19"/>
        <v>0</v>
      </c>
      <c r="AL4" s="266">
        <f t="shared" si="20"/>
        <v>13</v>
      </c>
      <c r="AM4" s="318" t="s">
        <v>3700</v>
      </c>
      <c r="AN4" s="667" t="s">
        <v>74</v>
      </c>
      <c r="AO4" s="666">
        <f t="shared" si="21"/>
        <v>0</v>
      </c>
      <c r="AP4" s="666">
        <f t="shared" si="22"/>
        <v>0</v>
      </c>
      <c r="AQ4" s="398" t="s">
        <v>13</v>
      </c>
      <c r="AR4" s="668">
        <f t="shared" si="23"/>
        <v>10</v>
      </c>
      <c r="AS4" s="668">
        <f t="shared" si="24"/>
        <v>8</v>
      </c>
      <c r="AT4" s="268" t="s">
        <v>246</v>
      </c>
      <c r="AU4" s="318">
        <v>8</v>
      </c>
      <c r="AV4" s="670">
        <f t="shared" si="25"/>
        <v>1</v>
      </c>
      <c r="AW4" s="671" t="s">
        <v>268</v>
      </c>
      <c r="AX4" s="660">
        <v>5</v>
      </c>
      <c r="AY4" s="670">
        <f t="shared" si="26"/>
        <v>1</v>
      </c>
      <c r="AZ4" s="269">
        <f t="shared" si="27"/>
        <v>10</v>
      </c>
      <c r="BA4" s="269">
        <f t="shared" si="28"/>
        <v>1</v>
      </c>
      <c r="BB4" s="269">
        <f t="shared" si="29"/>
        <v>0</v>
      </c>
      <c r="BC4" s="269">
        <f t="shared" si="30"/>
        <v>0</v>
      </c>
      <c r="BD4" s="269">
        <f t="shared" si="31"/>
        <v>0</v>
      </c>
      <c r="BE4" s="270">
        <f t="shared" si="32"/>
        <v>16.666666666666668</v>
      </c>
      <c r="BF4" s="684" t="s">
        <v>3716</v>
      </c>
      <c r="BG4" s="318" t="s">
        <v>74</v>
      </c>
      <c r="BH4" s="687" t="s">
        <v>175</v>
      </c>
      <c r="BI4" s="318" t="s">
        <v>3717</v>
      </c>
      <c r="BJ4" s="685" t="s">
        <v>3718</v>
      </c>
      <c r="BK4" s="684" t="s">
        <v>3719</v>
      </c>
      <c r="BL4" s="684" t="s">
        <v>3720</v>
      </c>
      <c r="BM4" s="684" t="s">
        <v>3721</v>
      </c>
      <c r="BN4" s="684" t="s">
        <v>3722</v>
      </c>
      <c r="BO4" s="684" t="s">
        <v>3723</v>
      </c>
    </row>
    <row r="5" spans="1:67" ht="19.5" customHeight="1">
      <c r="A5" s="686" t="s">
        <v>1456</v>
      </c>
      <c r="B5" s="660" t="s">
        <v>1457</v>
      </c>
      <c r="C5" s="324" t="s">
        <v>313</v>
      </c>
      <c r="D5" s="686">
        <v>100</v>
      </c>
      <c r="E5" s="660">
        <v>33</v>
      </c>
      <c r="F5" s="661">
        <f t="shared" si="0"/>
        <v>10</v>
      </c>
      <c r="G5" s="324" t="s">
        <v>199</v>
      </c>
      <c r="H5" s="686">
        <v>49</v>
      </c>
      <c r="I5" s="661">
        <f t="shared" si="1"/>
        <v>20</v>
      </c>
      <c r="J5" s="660">
        <v>37</v>
      </c>
      <c r="K5" s="661">
        <f t="shared" si="2"/>
        <v>10</v>
      </c>
      <c r="L5" s="687">
        <v>19</v>
      </c>
      <c r="M5" s="661">
        <f t="shared" si="3"/>
        <v>10</v>
      </c>
      <c r="N5" s="318">
        <v>20</v>
      </c>
      <c r="O5" s="661">
        <f t="shared" si="4"/>
        <v>10</v>
      </c>
      <c r="P5" s="262">
        <f t="shared" si="5"/>
        <v>60</v>
      </c>
      <c r="Q5" s="606">
        <f t="shared" si="6"/>
        <v>0</v>
      </c>
      <c r="R5" s="607">
        <f t="shared" si="7"/>
        <v>60</v>
      </c>
      <c r="S5" s="607">
        <f t="shared" si="8"/>
        <v>4</v>
      </c>
      <c r="T5" s="667" t="s">
        <v>200</v>
      </c>
      <c r="U5" s="667" t="s">
        <v>74</v>
      </c>
      <c r="V5" s="661">
        <f t="shared" si="9"/>
        <v>0</v>
      </c>
      <c r="W5" s="263">
        <f t="shared" si="10"/>
        <v>1</v>
      </c>
      <c r="X5" s="318" t="s">
        <v>7</v>
      </c>
      <c r="Y5" s="666">
        <f t="shared" si="11"/>
        <v>15</v>
      </c>
      <c r="Z5" s="666">
        <f t="shared" si="12"/>
        <v>3</v>
      </c>
      <c r="AA5" s="667" t="s">
        <v>222</v>
      </c>
      <c r="AB5" s="318" t="s">
        <v>8</v>
      </c>
      <c r="AC5" s="667" t="s">
        <v>172</v>
      </c>
      <c r="AD5" s="318" t="s">
        <v>8</v>
      </c>
      <c r="AE5" s="666">
        <f t="shared" si="13"/>
        <v>10</v>
      </c>
      <c r="AF5" s="666">
        <f t="shared" si="14"/>
        <v>2</v>
      </c>
      <c r="AG5" s="265">
        <f t="shared" si="15"/>
        <v>10</v>
      </c>
      <c r="AH5" s="265">
        <f t="shared" si="16"/>
        <v>0</v>
      </c>
      <c r="AI5" s="265">
        <f t="shared" si="17"/>
        <v>0</v>
      </c>
      <c r="AJ5" s="265">
        <f t="shared" si="18"/>
        <v>0</v>
      </c>
      <c r="AK5" s="265">
        <f t="shared" si="19"/>
        <v>0</v>
      </c>
      <c r="AL5" s="266">
        <f t="shared" si="20"/>
        <v>10</v>
      </c>
      <c r="AM5" s="318" t="s">
        <v>3700</v>
      </c>
      <c r="AN5" s="667" t="s">
        <v>74</v>
      </c>
      <c r="AO5" s="666">
        <f t="shared" si="21"/>
        <v>0</v>
      </c>
      <c r="AP5" s="666">
        <f t="shared" si="22"/>
        <v>0</v>
      </c>
      <c r="AQ5" s="398" t="s">
        <v>13</v>
      </c>
      <c r="AR5" s="668">
        <f t="shared" si="23"/>
        <v>10</v>
      </c>
      <c r="AS5" s="668">
        <f t="shared" si="24"/>
        <v>8</v>
      </c>
      <c r="AT5" s="268" t="s">
        <v>246</v>
      </c>
      <c r="AU5" s="318">
        <v>8</v>
      </c>
      <c r="AV5" s="670">
        <f t="shared" si="25"/>
        <v>1</v>
      </c>
      <c r="AW5" s="671" t="s">
        <v>268</v>
      </c>
      <c r="AX5" s="660">
        <v>10</v>
      </c>
      <c r="AY5" s="670">
        <f t="shared" si="26"/>
        <v>2</v>
      </c>
      <c r="AZ5" s="269">
        <f t="shared" si="27"/>
        <v>11</v>
      </c>
      <c r="BA5" s="269">
        <f t="shared" si="28"/>
        <v>1</v>
      </c>
      <c r="BB5" s="269">
        <f t="shared" si="29"/>
        <v>0</v>
      </c>
      <c r="BC5" s="269">
        <f t="shared" si="30"/>
        <v>0</v>
      </c>
      <c r="BD5" s="269">
        <f t="shared" si="31"/>
        <v>0</v>
      </c>
      <c r="BE5" s="270">
        <f t="shared" si="32"/>
        <v>18.333333333333332</v>
      </c>
      <c r="BF5" s="684" t="s">
        <v>3576</v>
      </c>
      <c r="BG5" s="318" t="s">
        <v>74</v>
      </c>
      <c r="BH5" s="687" t="s">
        <v>175</v>
      </c>
      <c r="BI5" s="318" t="s">
        <v>3724</v>
      </c>
      <c r="BJ5" s="685" t="s">
        <v>3725</v>
      </c>
      <c r="BK5" s="684" t="s">
        <v>3726</v>
      </c>
      <c r="BL5" s="684" t="s">
        <v>3727</v>
      </c>
      <c r="BM5" s="684" t="s">
        <v>3728</v>
      </c>
      <c r="BN5" s="684" t="s">
        <v>3729</v>
      </c>
      <c r="BO5" s="684" t="s">
        <v>3730</v>
      </c>
    </row>
    <row r="6" spans="1:67" ht="19.5" customHeight="1">
      <c r="A6" s="686" t="s">
        <v>1458</v>
      </c>
      <c r="B6" s="701" t="s">
        <v>575</v>
      </c>
      <c r="C6" s="324" t="s">
        <v>313</v>
      </c>
      <c r="D6" s="686">
        <v>83.5</v>
      </c>
      <c r="E6" s="660" t="s">
        <v>74</v>
      </c>
      <c r="F6" s="661">
        <f t="shared" si="0"/>
        <v>0</v>
      </c>
      <c r="G6" s="324" t="s">
        <v>74</v>
      </c>
      <c r="H6" s="660" t="s">
        <v>74</v>
      </c>
      <c r="I6" s="661">
        <f t="shared" si="1"/>
        <v>0</v>
      </c>
      <c r="J6" s="660" t="s">
        <v>74</v>
      </c>
      <c r="K6" s="661">
        <f t="shared" si="2"/>
        <v>0</v>
      </c>
      <c r="L6" s="687" t="s">
        <v>74</v>
      </c>
      <c r="M6" s="661">
        <f t="shared" si="3"/>
        <v>0</v>
      </c>
      <c r="N6" s="318" t="s">
        <v>74</v>
      </c>
      <c r="O6" s="661">
        <f t="shared" si="4"/>
        <v>0</v>
      </c>
      <c r="P6" s="262">
        <f t="shared" si="5"/>
        <v>0</v>
      </c>
      <c r="Q6" s="606">
        <f t="shared" si="6"/>
        <v>5</v>
      </c>
      <c r="R6" s="607" t="e">
        <f t="shared" si="7"/>
        <v>#DIV/0!</v>
      </c>
      <c r="S6" s="607" t="e">
        <f t="shared" si="8"/>
        <v>#DIV/0!</v>
      </c>
      <c r="T6" s="667" t="s">
        <v>74</v>
      </c>
      <c r="U6" s="667" t="s">
        <v>74</v>
      </c>
      <c r="V6" s="661">
        <f t="shared" si="9"/>
        <v>0</v>
      </c>
      <c r="W6" s="263">
        <f t="shared" si="10"/>
        <v>1</v>
      </c>
      <c r="X6" s="318" t="s">
        <v>74</v>
      </c>
      <c r="Y6" s="666">
        <f t="shared" si="11"/>
        <v>0</v>
      </c>
      <c r="Z6" s="666">
        <f t="shared" si="12"/>
        <v>0</v>
      </c>
      <c r="AA6" s="667" t="s">
        <v>171</v>
      </c>
      <c r="AB6" s="687" t="s">
        <v>8</v>
      </c>
      <c r="AC6" s="667" t="s">
        <v>1243</v>
      </c>
      <c r="AD6" s="318" t="s">
        <v>8</v>
      </c>
      <c r="AE6" s="666">
        <f t="shared" si="13"/>
        <v>10</v>
      </c>
      <c r="AF6" s="666">
        <f t="shared" si="14"/>
        <v>2</v>
      </c>
      <c r="AG6" s="265" t="e">
        <f t="shared" si="15"/>
        <v>#DIV/0!</v>
      </c>
      <c r="AH6" s="265">
        <f t="shared" si="16"/>
        <v>0</v>
      </c>
      <c r="AI6" s="265">
        <f t="shared" si="17"/>
        <v>0</v>
      </c>
      <c r="AJ6" s="265">
        <f t="shared" si="18"/>
        <v>1</v>
      </c>
      <c r="AK6" s="265">
        <f t="shared" si="19"/>
        <v>0</v>
      </c>
      <c r="AL6" s="266" t="e">
        <f t="shared" si="20"/>
        <v>#DIV/0!</v>
      </c>
      <c r="AM6" s="318" t="s">
        <v>3700</v>
      </c>
      <c r="AN6" s="667" t="s">
        <v>74</v>
      </c>
      <c r="AO6" s="666">
        <f t="shared" si="21"/>
        <v>0</v>
      </c>
      <c r="AP6" s="666">
        <f t="shared" si="22"/>
        <v>0</v>
      </c>
      <c r="AQ6" s="398" t="s">
        <v>74</v>
      </c>
      <c r="AR6" s="668">
        <f t="shared" si="23"/>
        <v>0</v>
      </c>
      <c r="AS6" s="668">
        <f t="shared" si="24"/>
        <v>0</v>
      </c>
      <c r="AT6" s="268" t="s">
        <v>246</v>
      </c>
      <c r="AU6" s="318">
        <v>8</v>
      </c>
      <c r="AV6" s="670">
        <f t="shared" si="25"/>
        <v>1</v>
      </c>
      <c r="AW6" s="671" t="s">
        <v>268</v>
      </c>
      <c r="AX6" s="660">
        <v>5</v>
      </c>
      <c r="AY6" s="670">
        <f t="shared" si="26"/>
        <v>1</v>
      </c>
      <c r="AZ6" s="269">
        <f t="shared" si="27"/>
        <v>2</v>
      </c>
      <c r="BA6" s="269">
        <f t="shared" si="28"/>
        <v>1</v>
      </c>
      <c r="BB6" s="269">
        <f t="shared" si="29"/>
        <v>1</v>
      </c>
      <c r="BC6" s="269">
        <f t="shared" si="30"/>
        <v>0</v>
      </c>
      <c r="BD6" s="269">
        <f t="shared" si="31"/>
        <v>0</v>
      </c>
      <c r="BE6" s="270">
        <f t="shared" si="32"/>
        <v>10</v>
      </c>
      <c r="BF6" s="684" t="s">
        <v>3576</v>
      </c>
      <c r="BG6" s="318" t="s">
        <v>74</v>
      </c>
      <c r="BH6" s="687" t="s">
        <v>175</v>
      </c>
      <c r="BI6" s="684" t="s">
        <v>3731</v>
      </c>
      <c r="BJ6" s="691" t="s">
        <v>3732</v>
      </c>
      <c r="BK6" s="692" t="s">
        <v>3733</v>
      </c>
      <c r="BL6" s="693" t="s">
        <v>3734</v>
      </c>
      <c r="BM6" s="693" t="s">
        <v>74</v>
      </c>
      <c r="BN6" s="693" t="s">
        <v>74</v>
      </c>
      <c r="BO6" s="692" t="s">
        <v>3735</v>
      </c>
    </row>
    <row r="7" spans="1:67" ht="19.5" customHeight="1">
      <c r="A7" s="686" t="s">
        <v>1459</v>
      </c>
      <c r="B7" s="660" t="s">
        <v>1460</v>
      </c>
      <c r="C7" s="324" t="s">
        <v>313</v>
      </c>
      <c r="D7" s="686">
        <v>89</v>
      </c>
      <c r="E7" s="660">
        <v>83</v>
      </c>
      <c r="F7" s="661">
        <f t="shared" si="0"/>
        <v>30</v>
      </c>
      <c r="G7" s="324" t="s">
        <v>199</v>
      </c>
      <c r="H7" s="686">
        <v>59</v>
      </c>
      <c r="I7" s="661">
        <f t="shared" si="1"/>
        <v>20</v>
      </c>
      <c r="J7" s="660">
        <v>83</v>
      </c>
      <c r="K7" s="661">
        <f t="shared" si="2"/>
        <v>30</v>
      </c>
      <c r="L7" s="687">
        <v>52</v>
      </c>
      <c r="M7" s="661">
        <f t="shared" si="3"/>
        <v>20</v>
      </c>
      <c r="N7" s="687">
        <v>68</v>
      </c>
      <c r="O7" s="661">
        <f t="shared" si="4"/>
        <v>30</v>
      </c>
      <c r="P7" s="262">
        <f t="shared" si="5"/>
        <v>130</v>
      </c>
      <c r="Q7" s="606">
        <f t="shared" si="6"/>
        <v>0</v>
      </c>
      <c r="R7" s="607">
        <f t="shared" si="7"/>
        <v>130</v>
      </c>
      <c r="S7" s="607">
        <f t="shared" si="8"/>
        <v>6</v>
      </c>
      <c r="T7" s="688" t="s">
        <v>200</v>
      </c>
      <c r="U7" s="688" t="s">
        <v>74</v>
      </c>
      <c r="V7" s="661">
        <f t="shared" si="9"/>
        <v>0</v>
      </c>
      <c r="W7" s="263">
        <f t="shared" si="10"/>
        <v>1</v>
      </c>
      <c r="X7" s="687" t="s">
        <v>7</v>
      </c>
      <c r="Y7" s="666">
        <f t="shared" si="11"/>
        <v>15</v>
      </c>
      <c r="Z7" s="666">
        <f t="shared" si="12"/>
        <v>3</v>
      </c>
      <c r="AA7" s="667" t="s">
        <v>171</v>
      </c>
      <c r="AB7" s="687" t="s">
        <v>8</v>
      </c>
      <c r="AC7" s="688" t="s">
        <v>174</v>
      </c>
      <c r="AD7" s="318" t="s">
        <v>8</v>
      </c>
      <c r="AE7" s="666">
        <f t="shared" si="13"/>
        <v>10</v>
      </c>
      <c r="AF7" s="666">
        <f t="shared" si="14"/>
        <v>2</v>
      </c>
      <c r="AG7" s="265">
        <f t="shared" si="15"/>
        <v>12</v>
      </c>
      <c r="AH7" s="265">
        <f t="shared" si="16"/>
        <v>0</v>
      </c>
      <c r="AI7" s="265">
        <f t="shared" si="17"/>
        <v>0</v>
      </c>
      <c r="AJ7" s="265">
        <f t="shared" si="18"/>
        <v>0</v>
      </c>
      <c r="AK7" s="265">
        <f t="shared" si="19"/>
        <v>0</v>
      </c>
      <c r="AL7" s="266">
        <f t="shared" si="20"/>
        <v>12</v>
      </c>
      <c r="AM7" s="318" t="s">
        <v>3700</v>
      </c>
      <c r="AN7" s="667" t="s">
        <v>74</v>
      </c>
      <c r="AO7" s="666">
        <f t="shared" si="21"/>
        <v>0</v>
      </c>
      <c r="AP7" s="666">
        <f t="shared" si="22"/>
        <v>0</v>
      </c>
      <c r="AQ7" s="398" t="s">
        <v>13</v>
      </c>
      <c r="AR7" s="668">
        <f t="shared" si="23"/>
        <v>10</v>
      </c>
      <c r="AS7" s="668">
        <f t="shared" si="24"/>
        <v>8</v>
      </c>
      <c r="AT7" s="268" t="s">
        <v>246</v>
      </c>
      <c r="AU7" s="318">
        <v>8</v>
      </c>
      <c r="AV7" s="670">
        <f t="shared" si="25"/>
        <v>1</v>
      </c>
      <c r="AW7" s="671" t="s">
        <v>268</v>
      </c>
      <c r="AX7" s="660">
        <v>10</v>
      </c>
      <c r="AY7" s="670">
        <f t="shared" si="26"/>
        <v>2</v>
      </c>
      <c r="AZ7" s="269">
        <f t="shared" si="27"/>
        <v>11</v>
      </c>
      <c r="BA7" s="269">
        <f t="shared" si="28"/>
        <v>1</v>
      </c>
      <c r="BB7" s="269">
        <f t="shared" si="29"/>
        <v>0</v>
      </c>
      <c r="BC7" s="269">
        <f t="shared" si="30"/>
        <v>0</v>
      </c>
      <c r="BD7" s="269">
        <f t="shared" si="31"/>
        <v>0</v>
      </c>
      <c r="BE7" s="270">
        <f t="shared" si="32"/>
        <v>18.333333333333332</v>
      </c>
      <c r="BF7" s="684" t="s">
        <v>3576</v>
      </c>
      <c r="BG7" s="318" t="s">
        <v>74</v>
      </c>
      <c r="BH7" s="687" t="s">
        <v>175</v>
      </c>
      <c r="BI7" s="318" t="s">
        <v>3736</v>
      </c>
      <c r="BJ7" s="685" t="s">
        <v>3737</v>
      </c>
      <c r="BK7" s="689" t="s">
        <v>3738</v>
      </c>
      <c r="BL7" s="689" t="s">
        <v>3739</v>
      </c>
      <c r="BM7" s="689" t="s">
        <v>3740</v>
      </c>
      <c r="BN7" s="689" t="s">
        <v>3741</v>
      </c>
      <c r="BO7" s="689" t="s">
        <v>3742</v>
      </c>
    </row>
    <row r="8" spans="1:67" ht="19.5" customHeight="1">
      <c r="A8" s="686" t="s">
        <v>1461</v>
      </c>
      <c r="B8" s="660" t="s">
        <v>613</v>
      </c>
      <c r="C8" s="694" t="s">
        <v>313</v>
      </c>
      <c r="D8" s="686">
        <v>100</v>
      </c>
      <c r="E8" s="660">
        <v>62</v>
      </c>
      <c r="F8" s="661">
        <f t="shared" si="0"/>
        <v>20</v>
      </c>
      <c r="G8" s="324" t="s">
        <v>208</v>
      </c>
      <c r="H8" s="686">
        <v>79</v>
      </c>
      <c r="I8" s="661">
        <f t="shared" si="1"/>
        <v>30</v>
      </c>
      <c r="J8" s="660">
        <v>79</v>
      </c>
      <c r="K8" s="661">
        <f t="shared" si="2"/>
        <v>30</v>
      </c>
      <c r="L8" s="687">
        <v>74</v>
      </c>
      <c r="M8" s="661">
        <f t="shared" si="3"/>
        <v>30</v>
      </c>
      <c r="N8" s="687">
        <v>72</v>
      </c>
      <c r="O8" s="661">
        <f t="shared" si="4"/>
        <v>30</v>
      </c>
      <c r="P8" s="262">
        <f t="shared" si="5"/>
        <v>140</v>
      </c>
      <c r="Q8" s="606">
        <f t="shared" si="6"/>
        <v>0</v>
      </c>
      <c r="R8" s="607">
        <f t="shared" si="7"/>
        <v>140</v>
      </c>
      <c r="S8" s="607">
        <f t="shared" si="8"/>
        <v>6</v>
      </c>
      <c r="T8" s="688" t="s">
        <v>207</v>
      </c>
      <c r="U8" s="688" t="s">
        <v>74</v>
      </c>
      <c r="V8" s="661">
        <f t="shared" si="9"/>
        <v>0</v>
      </c>
      <c r="W8" s="263">
        <f t="shared" si="10"/>
        <v>1</v>
      </c>
      <c r="X8" s="687" t="s">
        <v>7</v>
      </c>
      <c r="Y8" s="666">
        <f t="shared" si="11"/>
        <v>15</v>
      </c>
      <c r="Z8" s="666">
        <f t="shared" si="12"/>
        <v>3</v>
      </c>
      <c r="AA8" s="688" t="s">
        <v>321</v>
      </c>
      <c r="AB8" s="687" t="s">
        <v>7</v>
      </c>
      <c r="AC8" s="688" t="s">
        <v>174</v>
      </c>
      <c r="AD8" s="318" t="s">
        <v>8</v>
      </c>
      <c r="AE8" s="666">
        <f t="shared" si="13"/>
        <v>15</v>
      </c>
      <c r="AF8" s="666">
        <f t="shared" si="14"/>
        <v>3</v>
      </c>
      <c r="AG8" s="265">
        <f t="shared" si="15"/>
        <v>13</v>
      </c>
      <c r="AH8" s="265">
        <f t="shared" si="16"/>
        <v>0</v>
      </c>
      <c r="AI8" s="265">
        <f t="shared" si="17"/>
        <v>0</v>
      </c>
      <c r="AJ8" s="265">
        <f t="shared" si="18"/>
        <v>0</v>
      </c>
      <c r="AK8" s="265">
        <f t="shared" si="19"/>
        <v>0</v>
      </c>
      <c r="AL8" s="266">
        <f t="shared" si="20"/>
        <v>13</v>
      </c>
      <c r="AM8" s="318" t="s">
        <v>3700</v>
      </c>
      <c r="AN8" s="667" t="s">
        <v>74</v>
      </c>
      <c r="AO8" s="666">
        <f t="shared" si="21"/>
        <v>0</v>
      </c>
      <c r="AP8" s="666">
        <f t="shared" si="22"/>
        <v>0</v>
      </c>
      <c r="AQ8" s="398" t="s">
        <v>13</v>
      </c>
      <c r="AR8" s="668">
        <f t="shared" si="23"/>
        <v>10</v>
      </c>
      <c r="AS8" s="668">
        <f t="shared" si="24"/>
        <v>8</v>
      </c>
      <c r="AT8" s="268" t="s">
        <v>246</v>
      </c>
      <c r="AU8" s="318">
        <v>8</v>
      </c>
      <c r="AV8" s="670">
        <f t="shared" si="25"/>
        <v>1</v>
      </c>
      <c r="AW8" s="671" t="s">
        <v>268</v>
      </c>
      <c r="AX8" s="660">
        <v>10</v>
      </c>
      <c r="AY8" s="670">
        <f t="shared" si="26"/>
        <v>2</v>
      </c>
      <c r="AZ8" s="269">
        <f t="shared" si="27"/>
        <v>11</v>
      </c>
      <c r="BA8" s="269">
        <f t="shared" si="28"/>
        <v>1</v>
      </c>
      <c r="BB8" s="269">
        <f t="shared" si="29"/>
        <v>0</v>
      </c>
      <c r="BC8" s="269">
        <f t="shared" si="30"/>
        <v>0</v>
      </c>
      <c r="BD8" s="269">
        <f t="shared" si="31"/>
        <v>0</v>
      </c>
      <c r="BE8" s="270">
        <f t="shared" si="32"/>
        <v>18.333333333333332</v>
      </c>
      <c r="BF8" s="684" t="s">
        <v>3576</v>
      </c>
      <c r="BG8" s="318" t="s">
        <v>74</v>
      </c>
      <c r="BH8" s="687" t="s">
        <v>175</v>
      </c>
      <c r="BI8" s="318" t="s">
        <v>3724</v>
      </c>
      <c r="BJ8" s="685" t="s">
        <v>3743</v>
      </c>
      <c r="BK8" s="695" t="s">
        <v>3744</v>
      </c>
      <c r="BL8" s="689" t="s">
        <v>3745</v>
      </c>
      <c r="BM8" s="689" t="s">
        <v>3746</v>
      </c>
      <c r="BN8" s="689" t="s">
        <v>3747</v>
      </c>
      <c r="BO8" s="689" t="s">
        <v>3748</v>
      </c>
    </row>
    <row r="9" spans="1:67" ht="19.5" customHeight="1">
      <c r="A9" s="686" t="s">
        <v>1462</v>
      </c>
      <c r="B9" s="660" t="s">
        <v>1463</v>
      </c>
      <c r="C9" s="694" t="s">
        <v>313</v>
      </c>
      <c r="D9" s="686">
        <v>98</v>
      </c>
      <c r="E9" s="660">
        <v>49</v>
      </c>
      <c r="F9" s="661">
        <f t="shared" si="0"/>
        <v>20</v>
      </c>
      <c r="G9" s="324" t="s">
        <v>208</v>
      </c>
      <c r="H9" s="686">
        <v>78</v>
      </c>
      <c r="I9" s="661">
        <f t="shared" si="1"/>
        <v>30</v>
      </c>
      <c r="J9" s="660">
        <v>65</v>
      </c>
      <c r="K9" s="661">
        <f t="shared" si="2"/>
        <v>30</v>
      </c>
      <c r="L9" s="687">
        <v>64</v>
      </c>
      <c r="M9" s="661">
        <f t="shared" si="3"/>
        <v>20</v>
      </c>
      <c r="N9" s="318">
        <v>100</v>
      </c>
      <c r="O9" s="661">
        <f t="shared" si="4"/>
        <v>40</v>
      </c>
      <c r="P9" s="262">
        <f t="shared" si="5"/>
        <v>140</v>
      </c>
      <c r="Q9" s="606">
        <f t="shared" si="6"/>
        <v>0</v>
      </c>
      <c r="R9" s="607">
        <f t="shared" si="7"/>
        <v>140</v>
      </c>
      <c r="S9" s="607">
        <f t="shared" si="8"/>
        <v>6</v>
      </c>
      <c r="T9" s="667" t="s">
        <v>207</v>
      </c>
      <c r="U9" s="667" t="s">
        <v>74</v>
      </c>
      <c r="V9" s="661">
        <f t="shared" si="9"/>
        <v>0</v>
      </c>
      <c r="W9" s="263">
        <f t="shared" si="10"/>
        <v>1</v>
      </c>
      <c r="X9" s="318" t="s">
        <v>7</v>
      </c>
      <c r="Y9" s="666">
        <f t="shared" si="11"/>
        <v>15</v>
      </c>
      <c r="Z9" s="666">
        <f t="shared" si="12"/>
        <v>3</v>
      </c>
      <c r="AA9" s="667" t="s">
        <v>222</v>
      </c>
      <c r="AB9" s="318" t="s">
        <v>8</v>
      </c>
      <c r="AC9" s="667" t="s">
        <v>174</v>
      </c>
      <c r="AD9" s="318" t="s">
        <v>8</v>
      </c>
      <c r="AE9" s="666">
        <f t="shared" si="13"/>
        <v>10</v>
      </c>
      <c r="AF9" s="666">
        <f t="shared" si="14"/>
        <v>2</v>
      </c>
      <c r="AG9" s="265">
        <f t="shared" si="15"/>
        <v>12</v>
      </c>
      <c r="AH9" s="265">
        <f t="shared" si="16"/>
        <v>0</v>
      </c>
      <c r="AI9" s="265">
        <f t="shared" si="17"/>
        <v>0</v>
      </c>
      <c r="AJ9" s="265">
        <f t="shared" si="18"/>
        <v>0</v>
      </c>
      <c r="AK9" s="265">
        <f t="shared" si="19"/>
        <v>0</v>
      </c>
      <c r="AL9" s="266">
        <f t="shared" si="20"/>
        <v>12</v>
      </c>
      <c r="AM9" s="318" t="s">
        <v>3700</v>
      </c>
      <c r="AN9" s="667" t="s">
        <v>74</v>
      </c>
      <c r="AO9" s="666">
        <f t="shared" si="21"/>
        <v>0</v>
      </c>
      <c r="AP9" s="666">
        <f t="shared" si="22"/>
        <v>0</v>
      </c>
      <c r="AQ9" s="398" t="s">
        <v>13</v>
      </c>
      <c r="AR9" s="668">
        <f t="shared" si="23"/>
        <v>10</v>
      </c>
      <c r="AS9" s="668">
        <f t="shared" si="24"/>
        <v>8</v>
      </c>
      <c r="AT9" s="268" t="s">
        <v>246</v>
      </c>
      <c r="AU9" s="318">
        <v>10</v>
      </c>
      <c r="AV9" s="670">
        <f t="shared" si="25"/>
        <v>2</v>
      </c>
      <c r="AW9" s="671" t="s">
        <v>268</v>
      </c>
      <c r="AX9" s="660">
        <v>10</v>
      </c>
      <c r="AY9" s="670">
        <f t="shared" si="26"/>
        <v>2</v>
      </c>
      <c r="AZ9" s="269">
        <f t="shared" si="27"/>
        <v>12</v>
      </c>
      <c r="BA9" s="269">
        <f t="shared" si="28"/>
        <v>1</v>
      </c>
      <c r="BB9" s="269">
        <f t="shared" si="29"/>
        <v>0</v>
      </c>
      <c r="BC9" s="269">
        <f t="shared" si="30"/>
        <v>0</v>
      </c>
      <c r="BD9" s="269">
        <f t="shared" si="31"/>
        <v>0</v>
      </c>
      <c r="BE9" s="270">
        <f t="shared" si="32"/>
        <v>20</v>
      </c>
      <c r="BF9" s="684" t="s">
        <v>3749</v>
      </c>
      <c r="BG9" s="318" t="s">
        <v>74</v>
      </c>
      <c r="BH9" s="687" t="s">
        <v>175</v>
      </c>
      <c r="BI9" s="318" t="s">
        <v>3724</v>
      </c>
      <c r="BJ9" s="685" t="s">
        <v>3750</v>
      </c>
      <c r="BK9" s="696" t="s">
        <v>3751</v>
      </c>
      <c r="BL9" s="684" t="s">
        <v>3752</v>
      </c>
      <c r="BM9" s="684" t="s">
        <v>3753</v>
      </c>
      <c r="BN9" s="684" t="s">
        <v>3754</v>
      </c>
      <c r="BO9" s="684" t="s">
        <v>3755</v>
      </c>
    </row>
    <row r="10" spans="1:67" ht="19.5" customHeight="1">
      <c r="A10" s="686" t="s">
        <v>1464</v>
      </c>
      <c r="B10" s="660" t="s">
        <v>1465</v>
      </c>
      <c r="C10" s="694" t="s">
        <v>313</v>
      </c>
      <c r="D10" s="686">
        <v>100</v>
      </c>
      <c r="E10" s="660">
        <v>78</v>
      </c>
      <c r="F10" s="661">
        <f t="shared" si="0"/>
        <v>30</v>
      </c>
      <c r="G10" s="324" t="s">
        <v>199</v>
      </c>
      <c r="H10" s="686">
        <v>85</v>
      </c>
      <c r="I10" s="661">
        <f t="shared" si="1"/>
        <v>30</v>
      </c>
      <c r="J10" s="660">
        <v>82</v>
      </c>
      <c r="K10" s="661">
        <f t="shared" si="2"/>
        <v>30</v>
      </c>
      <c r="L10" s="687">
        <v>94</v>
      </c>
      <c r="M10" s="661">
        <f t="shared" si="3"/>
        <v>40</v>
      </c>
      <c r="N10" s="687">
        <v>100</v>
      </c>
      <c r="O10" s="661">
        <f t="shared" si="4"/>
        <v>40</v>
      </c>
      <c r="P10" s="262">
        <f t="shared" si="5"/>
        <v>170</v>
      </c>
      <c r="Q10" s="606">
        <f t="shared" si="6"/>
        <v>0</v>
      </c>
      <c r="R10" s="607">
        <f t="shared" si="7"/>
        <v>170</v>
      </c>
      <c r="S10" s="607">
        <f t="shared" si="8"/>
        <v>6</v>
      </c>
      <c r="T10" s="688" t="s">
        <v>200</v>
      </c>
      <c r="U10" s="688" t="s">
        <v>74</v>
      </c>
      <c r="V10" s="661">
        <f t="shared" si="9"/>
        <v>0</v>
      </c>
      <c r="W10" s="263">
        <f t="shared" si="10"/>
        <v>1</v>
      </c>
      <c r="X10" s="687" t="s">
        <v>7</v>
      </c>
      <c r="Y10" s="666">
        <f t="shared" si="11"/>
        <v>15</v>
      </c>
      <c r="Z10" s="666">
        <f t="shared" si="12"/>
        <v>3</v>
      </c>
      <c r="AA10" s="688" t="s">
        <v>222</v>
      </c>
      <c r="AB10" s="687" t="s">
        <v>8</v>
      </c>
      <c r="AC10" s="688" t="s">
        <v>174</v>
      </c>
      <c r="AD10" s="318" t="s">
        <v>8</v>
      </c>
      <c r="AE10" s="666">
        <f t="shared" si="13"/>
        <v>10</v>
      </c>
      <c r="AF10" s="666">
        <f t="shared" si="14"/>
        <v>2</v>
      </c>
      <c r="AG10" s="265">
        <f t="shared" si="15"/>
        <v>12</v>
      </c>
      <c r="AH10" s="265">
        <f t="shared" si="16"/>
        <v>0</v>
      </c>
      <c r="AI10" s="265">
        <f t="shared" si="17"/>
        <v>0</v>
      </c>
      <c r="AJ10" s="265">
        <f t="shared" si="18"/>
        <v>0</v>
      </c>
      <c r="AK10" s="265">
        <f t="shared" si="19"/>
        <v>0</v>
      </c>
      <c r="AL10" s="266">
        <f t="shared" si="20"/>
        <v>12</v>
      </c>
      <c r="AM10" s="318" t="s">
        <v>3700</v>
      </c>
      <c r="AN10" s="667" t="s">
        <v>74</v>
      </c>
      <c r="AO10" s="666">
        <f t="shared" si="21"/>
        <v>0</v>
      </c>
      <c r="AP10" s="666">
        <f t="shared" si="22"/>
        <v>0</v>
      </c>
      <c r="AQ10" s="398" t="s">
        <v>13</v>
      </c>
      <c r="AR10" s="668">
        <f t="shared" si="23"/>
        <v>10</v>
      </c>
      <c r="AS10" s="668">
        <f t="shared" si="24"/>
        <v>8</v>
      </c>
      <c r="AT10" s="268" t="s">
        <v>246</v>
      </c>
      <c r="AU10" s="318">
        <v>9</v>
      </c>
      <c r="AV10" s="670">
        <f t="shared" si="25"/>
        <v>2</v>
      </c>
      <c r="AW10" s="671" t="s">
        <v>268</v>
      </c>
      <c r="AX10" s="660">
        <v>10</v>
      </c>
      <c r="AY10" s="670">
        <f t="shared" si="26"/>
        <v>2</v>
      </c>
      <c r="AZ10" s="269">
        <f t="shared" si="27"/>
        <v>12</v>
      </c>
      <c r="BA10" s="269">
        <f t="shared" si="28"/>
        <v>1</v>
      </c>
      <c r="BB10" s="269">
        <f t="shared" si="29"/>
        <v>0</v>
      </c>
      <c r="BC10" s="269">
        <f t="shared" si="30"/>
        <v>0</v>
      </c>
      <c r="BD10" s="269">
        <f t="shared" si="31"/>
        <v>0</v>
      </c>
      <c r="BE10" s="270">
        <f t="shared" si="32"/>
        <v>20</v>
      </c>
      <c r="BF10" s="684" t="s">
        <v>3756</v>
      </c>
      <c r="BG10" s="318" t="s">
        <v>74</v>
      </c>
      <c r="BH10" s="687" t="s">
        <v>175</v>
      </c>
      <c r="BI10" s="318" t="s">
        <v>3709</v>
      </c>
      <c r="BJ10" s="685" t="s">
        <v>3757</v>
      </c>
      <c r="BK10" s="689" t="s">
        <v>3758</v>
      </c>
      <c r="BL10" s="689" t="s">
        <v>3759</v>
      </c>
      <c r="BM10" s="689" t="s">
        <v>3760</v>
      </c>
      <c r="BN10" s="689" t="s">
        <v>3761</v>
      </c>
      <c r="BO10" s="689" t="s">
        <v>3762</v>
      </c>
    </row>
    <row r="11" spans="1:67" ht="19.5" customHeight="1">
      <c r="A11" s="686" t="s">
        <v>1466</v>
      </c>
      <c r="B11" s="660" t="s">
        <v>1467</v>
      </c>
      <c r="C11" s="694" t="s">
        <v>313</v>
      </c>
      <c r="D11" s="686">
        <v>94.5</v>
      </c>
      <c r="E11" s="660">
        <v>78</v>
      </c>
      <c r="F11" s="661">
        <f t="shared" si="0"/>
        <v>30</v>
      </c>
      <c r="G11" s="324" t="s">
        <v>199</v>
      </c>
      <c r="H11" s="686">
        <v>80</v>
      </c>
      <c r="I11" s="661">
        <f t="shared" si="1"/>
        <v>30</v>
      </c>
      <c r="J11" s="660">
        <v>68</v>
      </c>
      <c r="K11" s="661">
        <f t="shared" si="2"/>
        <v>30</v>
      </c>
      <c r="L11" s="687">
        <v>87</v>
      </c>
      <c r="M11" s="661">
        <f t="shared" si="3"/>
        <v>30</v>
      </c>
      <c r="N11" s="687">
        <v>100</v>
      </c>
      <c r="O11" s="661">
        <f t="shared" si="4"/>
        <v>40</v>
      </c>
      <c r="P11" s="262">
        <f t="shared" si="5"/>
        <v>160</v>
      </c>
      <c r="Q11" s="606">
        <f t="shared" si="6"/>
        <v>0</v>
      </c>
      <c r="R11" s="607">
        <f t="shared" si="7"/>
        <v>160</v>
      </c>
      <c r="S11" s="607">
        <f t="shared" si="8"/>
        <v>6</v>
      </c>
      <c r="T11" s="688" t="s">
        <v>200</v>
      </c>
      <c r="U11" s="688" t="s">
        <v>74</v>
      </c>
      <c r="V11" s="661">
        <f t="shared" si="9"/>
        <v>0</v>
      </c>
      <c r="W11" s="263">
        <f t="shared" si="10"/>
        <v>1</v>
      </c>
      <c r="X11" s="687" t="s">
        <v>7</v>
      </c>
      <c r="Y11" s="666">
        <f t="shared" si="11"/>
        <v>15</v>
      </c>
      <c r="Z11" s="666">
        <f t="shared" si="12"/>
        <v>3</v>
      </c>
      <c r="AA11" s="688" t="s">
        <v>222</v>
      </c>
      <c r="AB11" s="687" t="s">
        <v>8</v>
      </c>
      <c r="AC11" s="688" t="s">
        <v>1243</v>
      </c>
      <c r="AD11" s="318" t="s">
        <v>8</v>
      </c>
      <c r="AE11" s="666">
        <f t="shared" ref="AE11:AE24" si="33">IF(AND(AB11="Excellent", AD12="Excellent"),20,IF(AND(AB11="Excellent",AD12="Good"),15,IF(AND(AB11="Excellent",AD12="Average"),15,IF(AND(AB11="Good", AD12="Excellent"),15,IF(AND(AB11="Good",AD12="Good"),15,IF(AND(AB11="Good",AD12="Average"),15,IF(AND(AB11="Average",AD12="Excellent"),15,IF(AND(AB11="Average",AD12="Good"),15,10))))))))</f>
        <v>10</v>
      </c>
      <c r="AF11" s="666">
        <f t="shared" si="14"/>
        <v>2</v>
      </c>
      <c r="AG11" s="265">
        <f t="shared" si="15"/>
        <v>12</v>
      </c>
      <c r="AH11" s="265">
        <f t="shared" si="16"/>
        <v>0</v>
      </c>
      <c r="AI11" s="265">
        <f t="shared" si="17"/>
        <v>0</v>
      </c>
      <c r="AJ11" s="265">
        <f t="shared" si="18"/>
        <v>0</v>
      </c>
      <c r="AK11" s="265">
        <f t="shared" si="19"/>
        <v>0</v>
      </c>
      <c r="AL11" s="266">
        <f t="shared" si="20"/>
        <v>12</v>
      </c>
      <c r="AM11" s="318" t="s">
        <v>3700</v>
      </c>
      <c r="AN11" s="667" t="s">
        <v>74</v>
      </c>
      <c r="AO11" s="666">
        <f t="shared" si="21"/>
        <v>0</v>
      </c>
      <c r="AP11" s="666">
        <f t="shared" si="22"/>
        <v>0</v>
      </c>
      <c r="AQ11" s="398" t="s">
        <v>13</v>
      </c>
      <c r="AR11" s="668">
        <f t="shared" si="23"/>
        <v>10</v>
      </c>
      <c r="AS11" s="668">
        <f t="shared" si="24"/>
        <v>8</v>
      </c>
      <c r="AT11" s="268" t="s">
        <v>246</v>
      </c>
      <c r="AU11" s="318">
        <v>8</v>
      </c>
      <c r="AV11" s="670">
        <f t="shared" si="25"/>
        <v>1</v>
      </c>
      <c r="AW11" s="671" t="s">
        <v>268</v>
      </c>
      <c r="AX11" s="660">
        <v>10</v>
      </c>
      <c r="AY11" s="670">
        <f t="shared" si="26"/>
        <v>2</v>
      </c>
      <c r="AZ11" s="269">
        <f t="shared" si="27"/>
        <v>11</v>
      </c>
      <c r="BA11" s="269">
        <f t="shared" si="28"/>
        <v>1</v>
      </c>
      <c r="BB11" s="269">
        <f t="shared" si="29"/>
        <v>0</v>
      </c>
      <c r="BC11" s="269">
        <f t="shared" si="30"/>
        <v>0</v>
      </c>
      <c r="BD11" s="269">
        <f t="shared" si="31"/>
        <v>0</v>
      </c>
      <c r="BE11" s="270">
        <f t="shared" si="32"/>
        <v>18.333333333333332</v>
      </c>
      <c r="BF11" s="684" t="s">
        <v>3708</v>
      </c>
      <c r="BG11" s="318" t="s">
        <v>74</v>
      </c>
      <c r="BH11" s="687" t="s">
        <v>175</v>
      </c>
      <c r="BI11" s="318" t="s">
        <v>3763</v>
      </c>
      <c r="BJ11" s="685" t="s">
        <v>3764</v>
      </c>
      <c r="BK11" s="689" t="s">
        <v>3765</v>
      </c>
      <c r="BL11" s="689" t="s">
        <v>3766</v>
      </c>
      <c r="BM11" s="689" t="s">
        <v>3767</v>
      </c>
      <c r="BN11" s="689" t="s">
        <v>3768</v>
      </c>
      <c r="BO11" s="689" t="s">
        <v>3769</v>
      </c>
    </row>
    <row r="12" spans="1:67" ht="19.5" customHeight="1">
      <c r="A12" s="686" t="s">
        <v>1468</v>
      </c>
      <c r="B12" s="660" t="s">
        <v>1469</v>
      </c>
      <c r="C12" s="694" t="s">
        <v>313</v>
      </c>
      <c r="D12" s="686">
        <v>87.5</v>
      </c>
      <c r="E12" s="660">
        <v>56</v>
      </c>
      <c r="F12" s="661">
        <f t="shared" si="0"/>
        <v>20</v>
      </c>
      <c r="G12" s="324" t="s">
        <v>199</v>
      </c>
      <c r="H12" s="686">
        <v>73</v>
      </c>
      <c r="I12" s="661">
        <f t="shared" si="1"/>
        <v>30</v>
      </c>
      <c r="J12" s="660">
        <v>73</v>
      </c>
      <c r="K12" s="661">
        <f t="shared" si="2"/>
        <v>30</v>
      </c>
      <c r="L12" s="687">
        <v>76</v>
      </c>
      <c r="M12" s="661">
        <f t="shared" si="3"/>
        <v>30</v>
      </c>
      <c r="N12" s="687">
        <v>92</v>
      </c>
      <c r="O12" s="661">
        <f t="shared" si="4"/>
        <v>40</v>
      </c>
      <c r="P12" s="262">
        <f t="shared" si="5"/>
        <v>150</v>
      </c>
      <c r="Q12" s="606">
        <f t="shared" si="6"/>
        <v>0</v>
      </c>
      <c r="R12" s="607">
        <f t="shared" si="7"/>
        <v>150</v>
      </c>
      <c r="S12" s="607">
        <f t="shared" si="8"/>
        <v>6</v>
      </c>
      <c r="T12" s="688" t="s">
        <v>200</v>
      </c>
      <c r="U12" s="688" t="s">
        <v>74</v>
      </c>
      <c r="V12" s="661">
        <f t="shared" si="9"/>
        <v>0</v>
      </c>
      <c r="W12" s="263">
        <f t="shared" si="10"/>
        <v>1</v>
      </c>
      <c r="X12" s="687" t="s">
        <v>7</v>
      </c>
      <c r="Y12" s="666">
        <f t="shared" si="11"/>
        <v>15</v>
      </c>
      <c r="Z12" s="666">
        <f t="shared" si="12"/>
        <v>3</v>
      </c>
      <c r="AA12" s="688" t="s">
        <v>222</v>
      </c>
      <c r="AB12" s="687" t="s">
        <v>8</v>
      </c>
      <c r="AC12" s="688" t="s">
        <v>210</v>
      </c>
      <c r="AD12" s="318" t="s">
        <v>8</v>
      </c>
      <c r="AE12" s="666">
        <f t="shared" si="33"/>
        <v>10</v>
      </c>
      <c r="AF12" s="666">
        <f t="shared" si="14"/>
        <v>2</v>
      </c>
      <c r="AG12" s="265">
        <f t="shared" si="15"/>
        <v>12</v>
      </c>
      <c r="AH12" s="265">
        <f t="shared" si="16"/>
        <v>0</v>
      </c>
      <c r="AI12" s="265">
        <f t="shared" si="17"/>
        <v>0</v>
      </c>
      <c r="AJ12" s="265">
        <f t="shared" si="18"/>
        <v>0</v>
      </c>
      <c r="AK12" s="265">
        <f t="shared" si="19"/>
        <v>0</v>
      </c>
      <c r="AL12" s="266">
        <f t="shared" si="20"/>
        <v>12</v>
      </c>
      <c r="AM12" s="318" t="s">
        <v>3700</v>
      </c>
      <c r="AN12" s="667" t="s">
        <v>74</v>
      </c>
      <c r="AO12" s="666">
        <f t="shared" si="21"/>
        <v>0</v>
      </c>
      <c r="AP12" s="666">
        <f t="shared" si="22"/>
        <v>0</v>
      </c>
      <c r="AQ12" s="398" t="s">
        <v>13</v>
      </c>
      <c r="AR12" s="668">
        <f t="shared" si="23"/>
        <v>10</v>
      </c>
      <c r="AS12" s="668">
        <f t="shared" si="24"/>
        <v>8</v>
      </c>
      <c r="AT12" s="268" t="s">
        <v>246</v>
      </c>
      <c r="AU12" s="318">
        <v>8</v>
      </c>
      <c r="AV12" s="670">
        <f t="shared" si="25"/>
        <v>1</v>
      </c>
      <c r="AW12" s="671" t="s">
        <v>268</v>
      </c>
      <c r="AX12" s="660">
        <v>10</v>
      </c>
      <c r="AY12" s="670">
        <f t="shared" si="26"/>
        <v>2</v>
      </c>
      <c r="AZ12" s="269">
        <f t="shared" si="27"/>
        <v>11</v>
      </c>
      <c r="BA12" s="269">
        <f t="shared" si="28"/>
        <v>1</v>
      </c>
      <c r="BB12" s="269">
        <f t="shared" si="29"/>
        <v>0</v>
      </c>
      <c r="BC12" s="269">
        <f t="shared" si="30"/>
        <v>0</v>
      </c>
      <c r="BD12" s="269">
        <f t="shared" si="31"/>
        <v>0</v>
      </c>
      <c r="BE12" s="270">
        <f t="shared" si="32"/>
        <v>18.333333333333332</v>
      </c>
      <c r="BF12" s="684" t="s">
        <v>3576</v>
      </c>
      <c r="BG12" s="318" t="s">
        <v>74</v>
      </c>
      <c r="BH12" s="687" t="s">
        <v>175</v>
      </c>
      <c r="BI12" s="318" t="s">
        <v>3770</v>
      </c>
      <c r="BJ12" s="685" t="s">
        <v>3771</v>
      </c>
      <c r="BK12" s="689" t="s">
        <v>3772</v>
      </c>
      <c r="BL12" s="689" t="s">
        <v>3773</v>
      </c>
      <c r="BM12" s="689" t="s">
        <v>3774</v>
      </c>
      <c r="BN12" s="689" t="s">
        <v>3775</v>
      </c>
      <c r="BO12" s="689" t="s">
        <v>3776</v>
      </c>
    </row>
    <row r="13" spans="1:67" ht="19.5" customHeight="1">
      <c r="A13" s="686" t="s">
        <v>1470</v>
      </c>
      <c r="B13" s="660" t="s">
        <v>1471</v>
      </c>
      <c r="C13" s="694" t="s">
        <v>313</v>
      </c>
      <c r="D13" s="686">
        <v>87.5</v>
      </c>
      <c r="E13" s="660">
        <v>88</v>
      </c>
      <c r="F13" s="661">
        <f t="shared" si="0"/>
        <v>30</v>
      </c>
      <c r="G13" s="324" t="s">
        <v>208</v>
      </c>
      <c r="H13" s="686">
        <v>92</v>
      </c>
      <c r="I13" s="661">
        <f t="shared" si="1"/>
        <v>40</v>
      </c>
      <c r="J13" s="660">
        <v>84</v>
      </c>
      <c r="K13" s="661">
        <f t="shared" si="2"/>
        <v>30</v>
      </c>
      <c r="L13" s="687">
        <v>86</v>
      </c>
      <c r="M13" s="661">
        <f t="shared" si="3"/>
        <v>30</v>
      </c>
      <c r="N13" s="687">
        <v>88</v>
      </c>
      <c r="O13" s="661">
        <f t="shared" si="4"/>
        <v>30</v>
      </c>
      <c r="P13" s="262">
        <f t="shared" si="5"/>
        <v>160</v>
      </c>
      <c r="Q13" s="606">
        <f t="shared" si="6"/>
        <v>0</v>
      </c>
      <c r="R13" s="607">
        <f t="shared" si="7"/>
        <v>160</v>
      </c>
      <c r="S13" s="607">
        <f t="shared" si="8"/>
        <v>6</v>
      </c>
      <c r="T13" s="688" t="s">
        <v>207</v>
      </c>
      <c r="U13" s="688" t="s">
        <v>74</v>
      </c>
      <c r="V13" s="661">
        <f t="shared" si="9"/>
        <v>0</v>
      </c>
      <c r="W13" s="263">
        <f t="shared" si="10"/>
        <v>1</v>
      </c>
      <c r="X13" s="687" t="s">
        <v>7</v>
      </c>
      <c r="Y13" s="666">
        <f t="shared" si="11"/>
        <v>15</v>
      </c>
      <c r="Z13" s="666">
        <f t="shared" si="12"/>
        <v>3</v>
      </c>
      <c r="AA13" s="688" t="s">
        <v>424</v>
      </c>
      <c r="AB13" s="687" t="s">
        <v>6</v>
      </c>
      <c r="AC13" s="688" t="s">
        <v>174</v>
      </c>
      <c r="AD13" s="318" t="s">
        <v>8</v>
      </c>
      <c r="AE13" s="666">
        <f t="shared" si="33"/>
        <v>15</v>
      </c>
      <c r="AF13" s="666">
        <f t="shared" si="14"/>
        <v>3</v>
      </c>
      <c r="AG13" s="265">
        <f t="shared" si="15"/>
        <v>13</v>
      </c>
      <c r="AH13" s="265">
        <f t="shared" si="16"/>
        <v>0</v>
      </c>
      <c r="AI13" s="265">
        <f t="shared" si="17"/>
        <v>0</v>
      </c>
      <c r="AJ13" s="265">
        <f t="shared" si="18"/>
        <v>0</v>
      </c>
      <c r="AK13" s="265">
        <f t="shared" si="19"/>
        <v>0</v>
      </c>
      <c r="AL13" s="266">
        <f t="shared" si="20"/>
        <v>13</v>
      </c>
      <c r="AM13" s="318" t="s">
        <v>3700</v>
      </c>
      <c r="AN13" s="667" t="s">
        <v>74</v>
      </c>
      <c r="AO13" s="666">
        <f t="shared" si="21"/>
        <v>0</v>
      </c>
      <c r="AP13" s="666">
        <f t="shared" si="22"/>
        <v>0</v>
      </c>
      <c r="AQ13" s="398" t="s">
        <v>13</v>
      </c>
      <c r="AR13" s="668">
        <f t="shared" si="23"/>
        <v>10</v>
      </c>
      <c r="AS13" s="668">
        <f t="shared" si="24"/>
        <v>8</v>
      </c>
      <c r="AT13" s="268" t="s">
        <v>246</v>
      </c>
      <c r="AU13" s="318">
        <v>8</v>
      </c>
      <c r="AV13" s="670">
        <f t="shared" si="25"/>
        <v>1</v>
      </c>
      <c r="AW13" s="671" t="s">
        <v>268</v>
      </c>
      <c r="AX13" s="660">
        <v>5</v>
      </c>
      <c r="AY13" s="670">
        <f t="shared" si="26"/>
        <v>1</v>
      </c>
      <c r="AZ13" s="269">
        <f t="shared" si="27"/>
        <v>10</v>
      </c>
      <c r="BA13" s="269">
        <f t="shared" si="28"/>
        <v>1</v>
      </c>
      <c r="BB13" s="269">
        <f t="shared" si="29"/>
        <v>0</v>
      </c>
      <c r="BC13" s="269">
        <f t="shared" si="30"/>
        <v>0</v>
      </c>
      <c r="BD13" s="269">
        <f t="shared" si="31"/>
        <v>0</v>
      </c>
      <c r="BE13" s="270">
        <f t="shared" si="32"/>
        <v>16.666666666666668</v>
      </c>
      <c r="BF13" s="684" t="s">
        <v>3708</v>
      </c>
      <c r="BG13" s="318" t="s">
        <v>74</v>
      </c>
      <c r="BH13" s="687" t="s">
        <v>175</v>
      </c>
      <c r="BI13" s="318" t="s">
        <v>3777</v>
      </c>
      <c r="BJ13" s="685" t="s">
        <v>3778</v>
      </c>
      <c r="BK13" s="695" t="s">
        <v>3779</v>
      </c>
      <c r="BL13" s="689" t="s">
        <v>3780</v>
      </c>
      <c r="BM13" s="689" t="s">
        <v>3781</v>
      </c>
      <c r="BN13" s="689" t="s">
        <v>3782</v>
      </c>
      <c r="BO13" s="689" t="s">
        <v>3783</v>
      </c>
    </row>
    <row r="14" spans="1:67" ht="19.5" customHeight="1">
      <c r="A14" s="686" t="s">
        <v>1472</v>
      </c>
      <c r="B14" s="660" t="s">
        <v>1473</v>
      </c>
      <c r="C14" s="694" t="s">
        <v>313</v>
      </c>
      <c r="D14" s="686">
        <v>93.5</v>
      </c>
      <c r="E14" s="660">
        <v>75</v>
      </c>
      <c r="F14" s="661">
        <f t="shared" si="0"/>
        <v>30</v>
      </c>
      <c r="G14" s="324" t="s">
        <v>199</v>
      </c>
      <c r="H14" s="686">
        <v>83</v>
      </c>
      <c r="I14" s="661">
        <f t="shared" si="1"/>
        <v>30</v>
      </c>
      <c r="J14" s="660">
        <v>87</v>
      </c>
      <c r="K14" s="661">
        <f t="shared" si="2"/>
        <v>30</v>
      </c>
      <c r="L14" s="687">
        <v>64</v>
      </c>
      <c r="M14" s="661">
        <f t="shared" si="3"/>
        <v>20</v>
      </c>
      <c r="N14" s="687">
        <v>78</v>
      </c>
      <c r="O14" s="661">
        <f t="shared" si="4"/>
        <v>30</v>
      </c>
      <c r="P14" s="262">
        <f t="shared" si="5"/>
        <v>140</v>
      </c>
      <c r="Q14" s="606">
        <f t="shared" si="6"/>
        <v>0</v>
      </c>
      <c r="R14" s="607">
        <f t="shared" si="7"/>
        <v>140</v>
      </c>
      <c r="S14" s="607">
        <f t="shared" si="8"/>
        <v>6</v>
      </c>
      <c r="T14" s="688" t="s">
        <v>200</v>
      </c>
      <c r="U14" s="688" t="s">
        <v>74</v>
      </c>
      <c r="V14" s="661">
        <f t="shared" si="9"/>
        <v>0</v>
      </c>
      <c r="W14" s="263">
        <f t="shared" si="10"/>
        <v>1</v>
      </c>
      <c r="X14" s="687" t="s">
        <v>7</v>
      </c>
      <c r="Y14" s="666">
        <f t="shared" si="11"/>
        <v>15</v>
      </c>
      <c r="Z14" s="666">
        <f t="shared" si="12"/>
        <v>3</v>
      </c>
      <c r="AA14" s="688" t="s">
        <v>171</v>
      </c>
      <c r="AB14" s="687" t="s">
        <v>8</v>
      </c>
      <c r="AC14" s="688" t="s">
        <v>1243</v>
      </c>
      <c r="AD14" s="318" t="s">
        <v>8</v>
      </c>
      <c r="AE14" s="666">
        <f t="shared" si="33"/>
        <v>10</v>
      </c>
      <c r="AF14" s="666">
        <f t="shared" si="14"/>
        <v>2</v>
      </c>
      <c r="AG14" s="265">
        <f t="shared" si="15"/>
        <v>12</v>
      </c>
      <c r="AH14" s="265">
        <f t="shared" si="16"/>
        <v>0</v>
      </c>
      <c r="AI14" s="265">
        <f t="shared" si="17"/>
        <v>0</v>
      </c>
      <c r="AJ14" s="265">
        <f t="shared" si="18"/>
        <v>0</v>
      </c>
      <c r="AK14" s="265">
        <f t="shared" si="19"/>
        <v>0</v>
      </c>
      <c r="AL14" s="266">
        <f t="shared" si="20"/>
        <v>12</v>
      </c>
      <c r="AM14" s="318" t="s">
        <v>3700</v>
      </c>
      <c r="AN14" s="667" t="s">
        <v>74</v>
      </c>
      <c r="AO14" s="666">
        <f t="shared" si="21"/>
        <v>0</v>
      </c>
      <c r="AP14" s="666">
        <f t="shared" si="22"/>
        <v>0</v>
      </c>
      <c r="AQ14" s="398" t="s">
        <v>13</v>
      </c>
      <c r="AR14" s="668">
        <f t="shared" si="23"/>
        <v>10</v>
      </c>
      <c r="AS14" s="668">
        <f t="shared" si="24"/>
        <v>8</v>
      </c>
      <c r="AT14" s="268" t="s">
        <v>246</v>
      </c>
      <c r="AU14" s="318">
        <v>8</v>
      </c>
      <c r="AV14" s="670">
        <f t="shared" si="25"/>
        <v>1</v>
      </c>
      <c r="AW14" s="671" t="s">
        <v>268</v>
      </c>
      <c r="AX14" s="660">
        <v>10</v>
      </c>
      <c r="AY14" s="670">
        <f t="shared" si="26"/>
        <v>2</v>
      </c>
      <c r="AZ14" s="269">
        <f t="shared" si="27"/>
        <v>11</v>
      </c>
      <c r="BA14" s="269">
        <f t="shared" si="28"/>
        <v>1</v>
      </c>
      <c r="BB14" s="269">
        <f t="shared" si="29"/>
        <v>0</v>
      </c>
      <c r="BC14" s="269">
        <f t="shared" si="30"/>
        <v>0</v>
      </c>
      <c r="BD14" s="269">
        <f t="shared" si="31"/>
        <v>0</v>
      </c>
      <c r="BE14" s="270">
        <f t="shared" si="32"/>
        <v>18.333333333333332</v>
      </c>
      <c r="BF14" s="684" t="s">
        <v>3708</v>
      </c>
      <c r="BG14" s="318" t="s">
        <v>74</v>
      </c>
      <c r="BH14" s="687" t="s">
        <v>175</v>
      </c>
      <c r="BI14" s="318" t="s">
        <v>3724</v>
      </c>
      <c r="BJ14" s="685" t="s">
        <v>3784</v>
      </c>
      <c r="BK14" s="689" t="s">
        <v>3785</v>
      </c>
      <c r="BL14" s="689" t="s">
        <v>3786</v>
      </c>
      <c r="BM14" s="689" t="s">
        <v>3787</v>
      </c>
      <c r="BN14" s="689" t="s">
        <v>3788</v>
      </c>
      <c r="BO14" s="689" t="s">
        <v>3789</v>
      </c>
    </row>
    <row r="15" spans="1:67" s="67" customFormat="1" ht="20" customHeight="1">
      <c r="A15" s="686" t="s">
        <v>1474</v>
      </c>
      <c r="B15" s="731" t="s">
        <v>1475</v>
      </c>
      <c r="C15" s="694" t="s">
        <v>313</v>
      </c>
      <c r="D15" s="686">
        <v>84</v>
      </c>
      <c r="E15" s="660">
        <v>41</v>
      </c>
      <c r="F15" s="661">
        <f t="shared" si="0"/>
        <v>20</v>
      </c>
      <c r="G15" s="324" t="s">
        <v>199</v>
      </c>
      <c r="H15" s="686">
        <v>80</v>
      </c>
      <c r="I15" s="661">
        <f t="shared" si="1"/>
        <v>30</v>
      </c>
      <c r="J15" s="660">
        <v>80</v>
      </c>
      <c r="K15" s="661">
        <f t="shared" si="2"/>
        <v>30</v>
      </c>
      <c r="L15" s="687">
        <v>68</v>
      </c>
      <c r="M15" s="661">
        <f t="shared" si="3"/>
        <v>30</v>
      </c>
      <c r="N15" s="687">
        <v>66</v>
      </c>
      <c r="O15" s="661">
        <f t="shared" si="4"/>
        <v>30</v>
      </c>
      <c r="P15" s="262">
        <f t="shared" si="5"/>
        <v>140</v>
      </c>
      <c r="Q15" s="606">
        <f t="shared" si="6"/>
        <v>0</v>
      </c>
      <c r="R15" s="607">
        <f t="shared" si="7"/>
        <v>140</v>
      </c>
      <c r="S15" s="607">
        <f t="shared" si="8"/>
        <v>6</v>
      </c>
      <c r="T15" s="688" t="s">
        <v>200</v>
      </c>
      <c r="U15" s="688" t="s">
        <v>74</v>
      </c>
      <c r="V15" s="661">
        <f t="shared" si="9"/>
        <v>0</v>
      </c>
      <c r="W15" s="263">
        <f t="shared" si="10"/>
        <v>1</v>
      </c>
      <c r="X15" s="687" t="s">
        <v>7</v>
      </c>
      <c r="Y15" s="666">
        <f t="shared" si="11"/>
        <v>15</v>
      </c>
      <c r="Z15" s="666">
        <f t="shared" si="12"/>
        <v>3</v>
      </c>
      <c r="AA15" s="688" t="s">
        <v>222</v>
      </c>
      <c r="AB15" s="687" t="s">
        <v>8</v>
      </c>
      <c r="AC15" s="688" t="s">
        <v>172</v>
      </c>
      <c r="AD15" s="318" t="s">
        <v>8</v>
      </c>
      <c r="AE15" s="666">
        <f t="shared" si="33"/>
        <v>10</v>
      </c>
      <c r="AF15" s="666">
        <f t="shared" si="14"/>
        <v>2</v>
      </c>
      <c r="AG15" s="265">
        <f t="shared" si="15"/>
        <v>12</v>
      </c>
      <c r="AH15" s="265">
        <f t="shared" si="16"/>
        <v>0</v>
      </c>
      <c r="AI15" s="265">
        <f t="shared" si="17"/>
        <v>0</v>
      </c>
      <c r="AJ15" s="265">
        <f t="shared" si="18"/>
        <v>0</v>
      </c>
      <c r="AK15" s="265">
        <f t="shared" si="19"/>
        <v>0</v>
      </c>
      <c r="AL15" s="266">
        <f t="shared" si="20"/>
        <v>12</v>
      </c>
      <c r="AM15" s="318" t="s">
        <v>3700</v>
      </c>
      <c r="AN15" s="667" t="s">
        <v>74</v>
      </c>
      <c r="AO15" s="666">
        <f t="shared" si="21"/>
        <v>0</v>
      </c>
      <c r="AP15" s="666">
        <f t="shared" si="22"/>
        <v>0</v>
      </c>
      <c r="AQ15" s="398" t="s">
        <v>13</v>
      </c>
      <c r="AR15" s="668">
        <f t="shared" si="23"/>
        <v>10</v>
      </c>
      <c r="AS15" s="668">
        <f t="shared" si="24"/>
        <v>8</v>
      </c>
      <c r="AT15" s="268" t="s">
        <v>246</v>
      </c>
      <c r="AU15" s="318">
        <v>8</v>
      </c>
      <c r="AV15" s="670">
        <f t="shared" si="25"/>
        <v>1</v>
      </c>
      <c r="AW15" s="671" t="s">
        <v>268</v>
      </c>
      <c r="AX15" s="660" t="s">
        <v>168</v>
      </c>
      <c r="AY15" s="670">
        <f t="shared" si="26"/>
        <v>2</v>
      </c>
      <c r="AZ15" s="269">
        <f t="shared" si="27"/>
        <v>11</v>
      </c>
      <c r="BA15" s="269">
        <f t="shared" si="28"/>
        <v>1</v>
      </c>
      <c r="BB15" s="269">
        <f t="shared" si="29"/>
        <v>0</v>
      </c>
      <c r="BC15" s="269">
        <f t="shared" si="30"/>
        <v>0</v>
      </c>
      <c r="BD15" s="269">
        <f t="shared" si="31"/>
        <v>0</v>
      </c>
      <c r="BE15" s="270">
        <f t="shared" si="32"/>
        <v>18.333333333333332</v>
      </c>
      <c r="BF15" s="684" t="s">
        <v>3708</v>
      </c>
      <c r="BG15" s="318" t="s">
        <v>74</v>
      </c>
      <c r="BH15" s="687" t="s">
        <v>175</v>
      </c>
      <c r="BI15" s="732" t="s">
        <v>1404</v>
      </c>
      <c r="BJ15" s="685" t="s">
        <v>3790</v>
      </c>
      <c r="BK15" s="689" t="s">
        <v>3791</v>
      </c>
      <c r="BL15" s="689" t="s">
        <v>3792</v>
      </c>
      <c r="BM15" s="689" t="s">
        <v>3793</v>
      </c>
      <c r="BN15" s="689" t="s">
        <v>3794</v>
      </c>
      <c r="BO15" s="689" t="s">
        <v>3795</v>
      </c>
    </row>
    <row r="16" spans="1:67" s="67" customFormat="1" ht="20" customHeight="1">
      <c r="A16" s="686" t="s">
        <v>1476</v>
      </c>
      <c r="B16" s="701" t="s">
        <v>1477</v>
      </c>
      <c r="C16" s="694" t="s">
        <v>313</v>
      </c>
      <c r="D16" s="686">
        <v>85</v>
      </c>
      <c r="E16" s="660">
        <v>30</v>
      </c>
      <c r="F16" s="661">
        <f t="shared" si="0"/>
        <v>10</v>
      </c>
      <c r="G16" s="324" t="s">
        <v>199</v>
      </c>
      <c r="H16" s="686">
        <v>82</v>
      </c>
      <c r="I16" s="661">
        <f t="shared" si="1"/>
        <v>30</v>
      </c>
      <c r="J16" s="660">
        <v>72</v>
      </c>
      <c r="K16" s="661">
        <f t="shared" si="2"/>
        <v>30</v>
      </c>
      <c r="L16" s="687">
        <v>65</v>
      </c>
      <c r="M16" s="661">
        <f t="shared" si="3"/>
        <v>30</v>
      </c>
      <c r="N16" s="687">
        <v>64</v>
      </c>
      <c r="O16" s="661">
        <f t="shared" si="4"/>
        <v>20</v>
      </c>
      <c r="P16" s="262">
        <f t="shared" si="5"/>
        <v>120</v>
      </c>
      <c r="Q16" s="606">
        <f t="shared" si="6"/>
        <v>0</v>
      </c>
      <c r="R16" s="607">
        <f t="shared" si="7"/>
        <v>120</v>
      </c>
      <c r="S16" s="607">
        <f t="shared" si="8"/>
        <v>6</v>
      </c>
      <c r="T16" s="688" t="s">
        <v>200</v>
      </c>
      <c r="U16" s="688" t="s">
        <v>74</v>
      </c>
      <c r="V16" s="661">
        <f t="shared" si="9"/>
        <v>0</v>
      </c>
      <c r="W16" s="263">
        <f t="shared" si="10"/>
        <v>1</v>
      </c>
      <c r="X16" s="687" t="s">
        <v>7</v>
      </c>
      <c r="Y16" s="666">
        <f t="shared" si="11"/>
        <v>15</v>
      </c>
      <c r="Z16" s="666">
        <f t="shared" si="12"/>
        <v>3</v>
      </c>
      <c r="AA16" s="688" t="s">
        <v>222</v>
      </c>
      <c r="AB16" s="687" t="s">
        <v>8</v>
      </c>
      <c r="AC16" s="688" t="s">
        <v>1243</v>
      </c>
      <c r="AD16" s="318" t="s">
        <v>8</v>
      </c>
      <c r="AE16" s="666">
        <f t="shared" si="33"/>
        <v>10</v>
      </c>
      <c r="AF16" s="666">
        <f t="shared" si="14"/>
        <v>2</v>
      </c>
      <c r="AG16" s="265">
        <f t="shared" si="15"/>
        <v>12</v>
      </c>
      <c r="AH16" s="265">
        <f t="shared" si="16"/>
        <v>0</v>
      </c>
      <c r="AI16" s="265">
        <f t="shared" si="17"/>
        <v>0</v>
      </c>
      <c r="AJ16" s="265">
        <f t="shared" si="18"/>
        <v>0</v>
      </c>
      <c r="AK16" s="265">
        <f t="shared" si="19"/>
        <v>0</v>
      </c>
      <c r="AL16" s="266">
        <f t="shared" si="20"/>
        <v>12</v>
      </c>
      <c r="AM16" s="318" t="s">
        <v>3700</v>
      </c>
      <c r="AN16" s="667" t="s">
        <v>74</v>
      </c>
      <c r="AO16" s="666">
        <f t="shared" si="21"/>
        <v>0</v>
      </c>
      <c r="AP16" s="666">
        <f t="shared" si="22"/>
        <v>0</v>
      </c>
      <c r="AQ16" s="398" t="s">
        <v>13</v>
      </c>
      <c r="AR16" s="668">
        <f t="shared" si="23"/>
        <v>10</v>
      </c>
      <c r="AS16" s="668">
        <f t="shared" si="24"/>
        <v>8</v>
      </c>
      <c r="AT16" s="268" t="s">
        <v>246</v>
      </c>
      <c r="AU16" s="318">
        <v>8</v>
      </c>
      <c r="AV16" s="670">
        <f t="shared" si="25"/>
        <v>1</v>
      </c>
      <c r="AW16" s="671" t="s">
        <v>268</v>
      </c>
      <c r="AX16" s="660" t="s">
        <v>168</v>
      </c>
      <c r="AY16" s="670">
        <f t="shared" si="26"/>
        <v>2</v>
      </c>
      <c r="AZ16" s="269">
        <f t="shared" si="27"/>
        <v>11</v>
      </c>
      <c r="BA16" s="269">
        <f t="shared" si="28"/>
        <v>1</v>
      </c>
      <c r="BB16" s="269">
        <f t="shared" si="29"/>
        <v>0</v>
      </c>
      <c r="BC16" s="269">
        <f t="shared" si="30"/>
        <v>0</v>
      </c>
      <c r="BD16" s="269">
        <f t="shared" si="31"/>
        <v>0</v>
      </c>
      <c r="BE16" s="270">
        <f t="shared" si="32"/>
        <v>18.333333333333332</v>
      </c>
      <c r="BF16" s="684" t="s">
        <v>3708</v>
      </c>
      <c r="BG16" s="318" t="s">
        <v>74</v>
      </c>
      <c r="BH16" s="687" t="s">
        <v>175</v>
      </c>
      <c r="BI16" s="732" t="s">
        <v>1404</v>
      </c>
      <c r="BJ16" s="685" t="s">
        <v>3796</v>
      </c>
      <c r="BK16" s="689" t="s">
        <v>3797</v>
      </c>
      <c r="BL16" s="689" t="s">
        <v>3798</v>
      </c>
      <c r="BM16" s="689" t="s">
        <v>3799</v>
      </c>
      <c r="BN16" s="689" t="s">
        <v>3800</v>
      </c>
      <c r="BO16" s="689" t="s">
        <v>3801</v>
      </c>
    </row>
    <row r="17" spans="1:67" ht="19.5" customHeight="1">
      <c r="A17" s="686" t="s">
        <v>1478</v>
      </c>
      <c r="B17" s="660" t="s">
        <v>1479</v>
      </c>
      <c r="C17" s="694" t="s">
        <v>313</v>
      </c>
      <c r="D17" s="686">
        <v>91</v>
      </c>
      <c r="E17" s="660">
        <v>76</v>
      </c>
      <c r="F17" s="661">
        <f t="shared" si="0"/>
        <v>30</v>
      </c>
      <c r="G17" s="324" t="s">
        <v>199</v>
      </c>
      <c r="H17" s="686">
        <v>76</v>
      </c>
      <c r="I17" s="661">
        <f t="shared" si="1"/>
        <v>30</v>
      </c>
      <c r="J17" s="660">
        <v>88</v>
      </c>
      <c r="K17" s="661">
        <f t="shared" si="2"/>
        <v>30</v>
      </c>
      <c r="L17" s="687">
        <v>87</v>
      </c>
      <c r="M17" s="661">
        <f t="shared" si="3"/>
        <v>30</v>
      </c>
      <c r="N17" s="687">
        <v>96</v>
      </c>
      <c r="O17" s="661">
        <f t="shared" si="4"/>
        <v>40</v>
      </c>
      <c r="P17" s="262">
        <f t="shared" si="5"/>
        <v>160</v>
      </c>
      <c r="Q17" s="606">
        <f t="shared" si="6"/>
        <v>0</v>
      </c>
      <c r="R17" s="607">
        <f t="shared" si="7"/>
        <v>160</v>
      </c>
      <c r="S17" s="607">
        <f t="shared" si="8"/>
        <v>6</v>
      </c>
      <c r="T17" s="688" t="s">
        <v>200</v>
      </c>
      <c r="U17" s="688" t="s">
        <v>74</v>
      </c>
      <c r="V17" s="661">
        <f t="shared" si="9"/>
        <v>0</v>
      </c>
      <c r="W17" s="263">
        <f t="shared" si="10"/>
        <v>1</v>
      </c>
      <c r="X17" s="687" t="s">
        <v>7</v>
      </c>
      <c r="Y17" s="666">
        <f t="shared" si="11"/>
        <v>15</v>
      </c>
      <c r="Z17" s="666">
        <f t="shared" si="12"/>
        <v>3</v>
      </c>
      <c r="AA17" s="688" t="s">
        <v>222</v>
      </c>
      <c r="AB17" s="687" t="s">
        <v>8</v>
      </c>
      <c r="AC17" s="688" t="s">
        <v>1243</v>
      </c>
      <c r="AD17" s="318" t="s">
        <v>8</v>
      </c>
      <c r="AE17" s="666">
        <f t="shared" si="33"/>
        <v>15</v>
      </c>
      <c r="AF17" s="666">
        <f t="shared" si="14"/>
        <v>3</v>
      </c>
      <c r="AG17" s="265">
        <f t="shared" si="15"/>
        <v>13</v>
      </c>
      <c r="AH17" s="265">
        <f t="shared" si="16"/>
        <v>0</v>
      </c>
      <c r="AI17" s="265">
        <f t="shared" si="17"/>
        <v>0</v>
      </c>
      <c r="AJ17" s="265">
        <f t="shared" si="18"/>
        <v>0</v>
      </c>
      <c r="AK17" s="265">
        <f t="shared" si="19"/>
        <v>0</v>
      </c>
      <c r="AL17" s="266">
        <f t="shared" si="20"/>
        <v>13</v>
      </c>
      <c r="AM17" s="318" t="s">
        <v>3700</v>
      </c>
      <c r="AN17" s="667" t="s">
        <v>74</v>
      </c>
      <c r="AO17" s="666">
        <f t="shared" si="21"/>
        <v>0</v>
      </c>
      <c r="AP17" s="666">
        <f t="shared" si="22"/>
        <v>0</v>
      </c>
      <c r="AQ17" s="398" t="s">
        <v>13</v>
      </c>
      <c r="AR17" s="668">
        <f t="shared" si="23"/>
        <v>10</v>
      </c>
      <c r="AS17" s="668">
        <f t="shared" si="24"/>
        <v>8</v>
      </c>
      <c r="AT17" s="268" t="s">
        <v>246</v>
      </c>
      <c r="AU17" s="318">
        <v>8</v>
      </c>
      <c r="AV17" s="670">
        <f t="shared" si="25"/>
        <v>1</v>
      </c>
      <c r="AW17" s="671" t="s">
        <v>268</v>
      </c>
      <c r="AX17" s="660">
        <v>10</v>
      </c>
      <c r="AY17" s="670">
        <f t="shared" si="26"/>
        <v>2</v>
      </c>
      <c r="AZ17" s="269">
        <f t="shared" si="27"/>
        <v>11</v>
      </c>
      <c r="BA17" s="269">
        <f t="shared" si="28"/>
        <v>1</v>
      </c>
      <c r="BB17" s="269">
        <f t="shared" si="29"/>
        <v>0</v>
      </c>
      <c r="BC17" s="269">
        <f t="shared" si="30"/>
        <v>0</v>
      </c>
      <c r="BD17" s="269">
        <f t="shared" si="31"/>
        <v>0</v>
      </c>
      <c r="BE17" s="270">
        <f t="shared" si="32"/>
        <v>18.333333333333332</v>
      </c>
      <c r="BF17" s="684" t="s">
        <v>3708</v>
      </c>
      <c r="BG17" s="318" t="s">
        <v>74</v>
      </c>
      <c r="BH17" s="687" t="s">
        <v>175</v>
      </c>
      <c r="BI17" s="318" t="s">
        <v>3802</v>
      </c>
      <c r="BJ17" s="685" t="s">
        <v>3803</v>
      </c>
      <c r="BK17" s="689" t="s">
        <v>3804</v>
      </c>
      <c r="BL17" s="689" t="s">
        <v>3805</v>
      </c>
      <c r="BM17" s="689" t="s">
        <v>3806</v>
      </c>
      <c r="BN17" s="689" t="s">
        <v>3807</v>
      </c>
      <c r="BO17" s="689" t="s">
        <v>3808</v>
      </c>
    </row>
    <row r="18" spans="1:67" ht="19.5" customHeight="1">
      <c r="A18" s="686" t="s">
        <v>1480</v>
      </c>
      <c r="B18" s="660" t="s">
        <v>1481</v>
      </c>
      <c r="C18" s="694" t="s">
        <v>313</v>
      </c>
      <c r="D18" s="686">
        <v>91</v>
      </c>
      <c r="E18" s="660">
        <v>74</v>
      </c>
      <c r="F18" s="661">
        <f t="shared" si="0"/>
        <v>30</v>
      </c>
      <c r="G18" s="324" t="s">
        <v>199</v>
      </c>
      <c r="H18" s="686">
        <v>91</v>
      </c>
      <c r="I18" s="661">
        <f t="shared" si="1"/>
        <v>40</v>
      </c>
      <c r="J18" s="660">
        <v>83</v>
      </c>
      <c r="K18" s="661">
        <f t="shared" si="2"/>
        <v>30</v>
      </c>
      <c r="L18" s="687">
        <v>86</v>
      </c>
      <c r="M18" s="661">
        <f t="shared" si="3"/>
        <v>30</v>
      </c>
      <c r="N18" s="687">
        <v>100</v>
      </c>
      <c r="O18" s="661">
        <f t="shared" si="4"/>
        <v>40</v>
      </c>
      <c r="P18" s="262">
        <f t="shared" si="5"/>
        <v>170</v>
      </c>
      <c r="Q18" s="606">
        <f t="shared" si="6"/>
        <v>0</v>
      </c>
      <c r="R18" s="607">
        <f t="shared" si="7"/>
        <v>170</v>
      </c>
      <c r="S18" s="607">
        <f t="shared" si="8"/>
        <v>6</v>
      </c>
      <c r="T18" s="688" t="s">
        <v>200</v>
      </c>
      <c r="U18" s="688" t="s">
        <v>74</v>
      </c>
      <c r="V18" s="661">
        <f t="shared" si="9"/>
        <v>0</v>
      </c>
      <c r="W18" s="263">
        <f t="shared" si="10"/>
        <v>1</v>
      </c>
      <c r="X18" s="687" t="s">
        <v>7</v>
      </c>
      <c r="Y18" s="666">
        <f t="shared" si="11"/>
        <v>15</v>
      </c>
      <c r="Z18" s="666">
        <f t="shared" si="12"/>
        <v>3</v>
      </c>
      <c r="AA18" s="688" t="s">
        <v>171</v>
      </c>
      <c r="AB18" s="687" t="s">
        <v>6</v>
      </c>
      <c r="AC18" s="688" t="s">
        <v>172</v>
      </c>
      <c r="AD18" s="687" t="s">
        <v>7</v>
      </c>
      <c r="AE18" s="666">
        <f t="shared" si="33"/>
        <v>20</v>
      </c>
      <c r="AF18" s="666">
        <f t="shared" si="14"/>
        <v>4</v>
      </c>
      <c r="AG18" s="265">
        <f t="shared" si="15"/>
        <v>14</v>
      </c>
      <c r="AH18" s="265">
        <f t="shared" si="16"/>
        <v>0</v>
      </c>
      <c r="AI18" s="265">
        <f t="shared" si="17"/>
        <v>0</v>
      </c>
      <c r="AJ18" s="265">
        <f t="shared" si="18"/>
        <v>0</v>
      </c>
      <c r="AK18" s="265">
        <f t="shared" si="19"/>
        <v>0</v>
      </c>
      <c r="AL18" s="266">
        <f t="shared" si="20"/>
        <v>14</v>
      </c>
      <c r="AM18" s="318" t="s">
        <v>3700</v>
      </c>
      <c r="AN18" s="667" t="s">
        <v>74</v>
      </c>
      <c r="AO18" s="666">
        <f t="shared" si="21"/>
        <v>0</v>
      </c>
      <c r="AP18" s="666">
        <f t="shared" si="22"/>
        <v>0</v>
      </c>
      <c r="AQ18" s="398" t="s">
        <v>13</v>
      </c>
      <c r="AR18" s="668">
        <f t="shared" si="23"/>
        <v>10</v>
      </c>
      <c r="AS18" s="668">
        <f t="shared" si="24"/>
        <v>8</v>
      </c>
      <c r="AT18" s="268" t="s">
        <v>246</v>
      </c>
      <c r="AU18" s="318">
        <v>8</v>
      </c>
      <c r="AV18" s="670">
        <f t="shared" si="25"/>
        <v>1</v>
      </c>
      <c r="AW18" s="671" t="s">
        <v>268</v>
      </c>
      <c r="AX18" s="660">
        <v>10</v>
      </c>
      <c r="AY18" s="670">
        <f t="shared" si="26"/>
        <v>2</v>
      </c>
      <c r="AZ18" s="269">
        <f t="shared" si="27"/>
        <v>11</v>
      </c>
      <c r="BA18" s="269">
        <f t="shared" si="28"/>
        <v>1</v>
      </c>
      <c r="BB18" s="269">
        <f t="shared" si="29"/>
        <v>0</v>
      </c>
      <c r="BC18" s="269">
        <f t="shared" si="30"/>
        <v>0</v>
      </c>
      <c r="BD18" s="269">
        <f t="shared" si="31"/>
        <v>0</v>
      </c>
      <c r="BE18" s="270">
        <f t="shared" si="32"/>
        <v>18.333333333333332</v>
      </c>
      <c r="BF18" s="684" t="s">
        <v>3708</v>
      </c>
      <c r="BG18" s="318" t="s">
        <v>74</v>
      </c>
      <c r="BH18" s="687" t="s">
        <v>175</v>
      </c>
      <c r="BI18" s="318" t="s">
        <v>3709</v>
      </c>
      <c r="BJ18" s="685" t="s">
        <v>3809</v>
      </c>
      <c r="BK18" s="689" t="s">
        <v>3810</v>
      </c>
      <c r="BL18" s="689" t="s">
        <v>3811</v>
      </c>
      <c r="BM18" s="689" t="s">
        <v>3812</v>
      </c>
      <c r="BN18" s="689" t="s">
        <v>3813</v>
      </c>
      <c r="BO18" s="689" t="s">
        <v>3814</v>
      </c>
    </row>
    <row r="19" spans="1:67" ht="19.5" customHeight="1">
      <c r="A19" s="686" t="s">
        <v>1482</v>
      </c>
      <c r="B19" s="660" t="s">
        <v>1483</v>
      </c>
      <c r="C19" s="694" t="s">
        <v>313</v>
      </c>
      <c r="D19" s="686">
        <v>101</v>
      </c>
      <c r="E19" s="660">
        <v>42</v>
      </c>
      <c r="F19" s="661">
        <f t="shared" si="0"/>
        <v>20</v>
      </c>
      <c r="G19" s="324" t="s">
        <v>199</v>
      </c>
      <c r="H19" s="686">
        <v>54</v>
      </c>
      <c r="I19" s="661">
        <f t="shared" si="1"/>
        <v>20</v>
      </c>
      <c r="J19" s="660">
        <v>67</v>
      </c>
      <c r="K19" s="661">
        <f t="shared" si="2"/>
        <v>30</v>
      </c>
      <c r="L19" s="687">
        <v>65</v>
      </c>
      <c r="M19" s="661">
        <f t="shared" si="3"/>
        <v>30</v>
      </c>
      <c r="N19" s="687">
        <v>64</v>
      </c>
      <c r="O19" s="661">
        <f t="shared" si="4"/>
        <v>20</v>
      </c>
      <c r="P19" s="262">
        <f t="shared" si="5"/>
        <v>120</v>
      </c>
      <c r="Q19" s="606">
        <f t="shared" si="6"/>
        <v>0</v>
      </c>
      <c r="R19" s="607">
        <f t="shared" si="7"/>
        <v>120</v>
      </c>
      <c r="S19" s="607">
        <f t="shared" si="8"/>
        <v>6</v>
      </c>
      <c r="T19" s="688" t="s">
        <v>200</v>
      </c>
      <c r="U19" s="688" t="s">
        <v>74</v>
      </c>
      <c r="V19" s="661">
        <f t="shared" si="9"/>
        <v>0</v>
      </c>
      <c r="W19" s="263">
        <f t="shared" si="10"/>
        <v>1</v>
      </c>
      <c r="X19" s="687" t="s">
        <v>6</v>
      </c>
      <c r="Y19" s="666">
        <f t="shared" si="11"/>
        <v>20</v>
      </c>
      <c r="Z19" s="666">
        <f t="shared" si="12"/>
        <v>4</v>
      </c>
      <c r="AA19" s="688" t="s">
        <v>222</v>
      </c>
      <c r="AB19" s="687" t="s">
        <v>8</v>
      </c>
      <c r="AC19" s="688" t="s">
        <v>172</v>
      </c>
      <c r="AD19" s="687" t="s">
        <v>6</v>
      </c>
      <c r="AE19" s="666">
        <f t="shared" si="33"/>
        <v>10</v>
      </c>
      <c r="AF19" s="666">
        <f t="shared" si="14"/>
        <v>2</v>
      </c>
      <c r="AG19" s="265">
        <f t="shared" si="15"/>
        <v>13</v>
      </c>
      <c r="AH19" s="265">
        <f t="shared" si="16"/>
        <v>0</v>
      </c>
      <c r="AI19" s="265">
        <f t="shared" si="17"/>
        <v>0</v>
      </c>
      <c r="AJ19" s="265">
        <f t="shared" si="18"/>
        <v>0</v>
      </c>
      <c r="AK19" s="265">
        <f t="shared" si="19"/>
        <v>0</v>
      </c>
      <c r="AL19" s="266">
        <f t="shared" si="20"/>
        <v>13</v>
      </c>
      <c r="AM19" s="318" t="s">
        <v>3700</v>
      </c>
      <c r="AN19" s="667" t="s">
        <v>74</v>
      </c>
      <c r="AO19" s="666">
        <f t="shared" si="21"/>
        <v>0</v>
      </c>
      <c r="AP19" s="666">
        <f t="shared" si="22"/>
        <v>0</v>
      </c>
      <c r="AQ19" s="398" t="s">
        <v>13</v>
      </c>
      <c r="AR19" s="668">
        <f t="shared" si="23"/>
        <v>10</v>
      </c>
      <c r="AS19" s="668">
        <f t="shared" si="24"/>
        <v>8</v>
      </c>
      <c r="AT19" s="268" t="s">
        <v>246</v>
      </c>
      <c r="AU19" s="318">
        <v>8</v>
      </c>
      <c r="AV19" s="670">
        <f t="shared" si="25"/>
        <v>1</v>
      </c>
      <c r="AW19" s="671" t="s">
        <v>268</v>
      </c>
      <c r="AX19" s="660">
        <v>10</v>
      </c>
      <c r="AY19" s="670">
        <f t="shared" si="26"/>
        <v>2</v>
      </c>
      <c r="AZ19" s="269">
        <f t="shared" si="27"/>
        <v>11</v>
      </c>
      <c r="BA19" s="269">
        <f t="shared" si="28"/>
        <v>1</v>
      </c>
      <c r="BB19" s="269">
        <f t="shared" si="29"/>
        <v>0</v>
      </c>
      <c r="BC19" s="269">
        <f t="shared" si="30"/>
        <v>0</v>
      </c>
      <c r="BD19" s="269">
        <f t="shared" si="31"/>
        <v>0</v>
      </c>
      <c r="BE19" s="270">
        <f t="shared" si="32"/>
        <v>18.333333333333332</v>
      </c>
      <c r="BF19" s="684" t="s">
        <v>3815</v>
      </c>
      <c r="BG19" s="318" t="s">
        <v>3816</v>
      </c>
      <c r="BH19" s="687" t="s">
        <v>175</v>
      </c>
      <c r="BI19" s="318" t="s">
        <v>3724</v>
      </c>
      <c r="BJ19" s="685" t="s">
        <v>3817</v>
      </c>
      <c r="BK19" s="689" t="s">
        <v>3797</v>
      </c>
      <c r="BL19" s="689" t="s">
        <v>3818</v>
      </c>
      <c r="BM19" s="689" t="s">
        <v>3819</v>
      </c>
      <c r="BN19" s="689" t="s">
        <v>3820</v>
      </c>
      <c r="BO19" s="689" t="s">
        <v>3821</v>
      </c>
    </row>
    <row r="20" spans="1:67" ht="19.5" customHeight="1">
      <c r="A20" s="686" t="s">
        <v>1484</v>
      </c>
      <c r="B20" s="694" t="s">
        <v>1485</v>
      </c>
      <c r="C20" s="694" t="s">
        <v>313</v>
      </c>
      <c r="D20" s="686">
        <v>95.5</v>
      </c>
      <c r="E20" s="697">
        <v>64</v>
      </c>
      <c r="F20" s="661">
        <f t="shared" si="0"/>
        <v>20</v>
      </c>
      <c r="G20" s="324" t="s">
        <v>199</v>
      </c>
      <c r="H20" s="686">
        <v>48</v>
      </c>
      <c r="I20" s="661">
        <f t="shared" si="1"/>
        <v>20</v>
      </c>
      <c r="J20" s="660">
        <v>77</v>
      </c>
      <c r="K20" s="661">
        <f t="shared" si="2"/>
        <v>30</v>
      </c>
      <c r="L20" s="687">
        <v>61</v>
      </c>
      <c r="M20" s="661">
        <f t="shared" si="3"/>
        <v>20</v>
      </c>
      <c r="N20" s="687">
        <v>96</v>
      </c>
      <c r="O20" s="661">
        <f t="shared" si="4"/>
        <v>40</v>
      </c>
      <c r="P20" s="262">
        <f t="shared" si="5"/>
        <v>130</v>
      </c>
      <c r="Q20" s="606">
        <f t="shared" si="6"/>
        <v>0</v>
      </c>
      <c r="R20" s="607">
        <f t="shared" si="7"/>
        <v>130</v>
      </c>
      <c r="S20" s="607">
        <f t="shared" si="8"/>
        <v>6</v>
      </c>
      <c r="T20" s="688" t="s">
        <v>200</v>
      </c>
      <c r="U20" s="688" t="s">
        <v>74</v>
      </c>
      <c r="V20" s="661">
        <f t="shared" si="9"/>
        <v>0</v>
      </c>
      <c r="W20" s="263">
        <f t="shared" si="10"/>
        <v>1</v>
      </c>
      <c r="X20" s="687" t="s">
        <v>7</v>
      </c>
      <c r="Y20" s="666">
        <f t="shared" si="11"/>
        <v>15</v>
      </c>
      <c r="Z20" s="666">
        <f t="shared" si="12"/>
        <v>3</v>
      </c>
      <c r="AA20" s="688" t="s">
        <v>171</v>
      </c>
      <c r="AB20" s="687" t="s">
        <v>7</v>
      </c>
      <c r="AC20" s="688" t="s">
        <v>174</v>
      </c>
      <c r="AD20" s="687" t="s">
        <v>8</v>
      </c>
      <c r="AE20" s="666">
        <f t="shared" si="33"/>
        <v>15</v>
      </c>
      <c r="AF20" s="666">
        <f t="shared" si="14"/>
        <v>3</v>
      </c>
      <c r="AG20" s="265">
        <f t="shared" si="15"/>
        <v>13</v>
      </c>
      <c r="AH20" s="265">
        <f t="shared" si="16"/>
        <v>0</v>
      </c>
      <c r="AI20" s="265">
        <f t="shared" si="17"/>
        <v>0</v>
      </c>
      <c r="AJ20" s="265">
        <f t="shared" si="18"/>
        <v>0</v>
      </c>
      <c r="AK20" s="265">
        <f t="shared" si="19"/>
        <v>0</v>
      </c>
      <c r="AL20" s="266">
        <f t="shared" si="20"/>
        <v>13</v>
      </c>
      <c r="AM20" s="318" t="s">
        <v>3700</v>
      </c>
      <c r="AN20" s="667" t="s">
        <v>74</v>
      </c>
      <c r="AO20" s="666">
        <f t="shared" si="21"/>
        <v>0</v>
      </c>
      <c r="AP20" s="666">
        <f t="shared" si="22"/>
        <v>0</v>
      </c>
      <c r="AQ20" s="398" t="s">
        <v>13</v>
      </c>
      <c r="AR20" s="668">
        <f t="shared" si="23"/>
        <v>10</v>
      </c>
      <c r="AS20" s="668">
        <f t="shared" si="24"/>
        <v>8</v>
      </c>
      <c r="AT20" s="268" t="s">
        <v>246</v>
      </c>
      <c r="AU20" s="318">
        <v>8</v>
      </c>
      <c r="AV20" s="670">
        <f t="shared" si="25"/>
        <v>1</v>
      </c>
      <c r="AW20" s="671" t="s">
        <v>268</v>
      </c>
      <c r="AX20" s="318">
        <v>10</v>
      </c>
      <c r="AY20" s="670">
        <f t="shared" si="26"/>
        <v>2</v>
      </c>
      <c r="AZ20" s="269">
        <f t="shared" si="27"/>
        <v>11</v>
      </c>
      <c r="BA20" s="269">
        <f t="shared" si="28"/>
        <v>1</v>
      </c>
      <c r="BB20" s="269">
        <f t="shared" si="29"/>
        <v>0</v>
      </c>
      <c r="BC20" s="269">
        <f t="shared" si="30"/>
        <v>0</v>
      </c>
      <c r="BD20" s="269">
        <f t="shared" si="31"/>
        <v>0</v>
      </c>
      <c r="BE20" s="270">
        <f t="shared" si="32"/>
        <v>18.333333333333332</v>
      </c>
      <c r="BF20" s="684" t="s">
        <v>3708</v>
      </c>
      <c r="BG20" s="318" t="s">
        <v>74</v>
      </c>
      <c r="BH20" s="687" t="s">
        <v>175</v>
      </c>
      <c r="BI20" s="318" t="s">
        <v>3822</v>
      </c>
      <c r="BJ20" s="685" t="s">
        <v>3823</v>
      </c>
      <c r="BK20" s="689" t="s">
        <v>3824</v>
      </c>
      <c r="BL20" s="689" t="s">
        <v>3825</v>
      </c>
      <c r="BM20" s="689" t="s">
        <v>3826</v>
      </c>
      <c r="BN20" s="689" t="s">
        <v>3827</v>
      </c>
      <c r="BO20" s="689" t="s">
        <v>3828</v>
      </c>
    </row>
    <row r="21" spans="1:67" ht="19.5" customHeight="1">
      <c r="A21" s="686" t="s">
        <v>1486</v>
      </c>
      <c r="B21" s="698" t="s">
        <v>1487</v>
      </c>
      <c r="C21" s="694" t="s">
        <v>313</v>
      </c>
      <c r="D21" s="686">
        <v>100</v>
      </c>
      <c r="E21" s="697">
        <v>84</v>
      </c>
      <c r="F21" s="661">
        <f t="shared" si="0"/>
        <v>30</v>
      </c>
      <c r="G21" s="324" t="s">
        <v>199</v>
      </c>
      <c r="H21" s="686">
        <v>84</v>
      </c>
      <c r="I21" s="661">
        <f t="shared" si="1"/>
        <v>30</v>
      </c>
      <c r="J21" s="660">
        <v>84</v>
      </c>
      <c r="K21" s="661">
        <f t="shared" si="2"/>
        <v>30</v>
      </c>
      <c r="L21" s="687">
        <v>93</v>
      </c>
      <c r="M21" s="661">
        <f t="shared" si="3"/>
        <v>40</v>
      </c>
      <c r="N21" s="687">
        <v>100</v>
      </c>
      <c r="O21" s="661">
        <f t="shared" si="4"/>
        <v>40</v>
      </c>
      <c r="P21" s="262">
        <f t="shared" si="5"/>
        <v>170</v>
      </c>
      <c r="Q21" s="606">
        <f t="shared" si="6"/>
        <v>0</v>
      </c>
      <c r="R21" s="607">
        <f t="shared" si="7"/>
        <v>170</v>
      </c>
      <c r="S21" s="607">
        <f t="shared" si="8"/>
        <v>6</v>
      </c>
      <c r="T21" s="688" t="s">
        <v>200</v>
      </c>
      <c r="U21" s="688" t="s">
        <v>74</v>
      </c>
      <c r="V21" s="661">
        <f t="shared" si="9"/>
        <v>0</v>
      </c>
      <c r="W21" s="263">
        <f t="shared" si="10"/>
        <v>1</v>
      </c>
      <c r="X21" s="687" t="s">
        <v>7</v>
      </c>
      <c r="Y21" s="666">
        <f t="shared" si="11"/>
        <v>15</v>
      </c>
      <c r="Z21" s="666">
        <f t="shared" si="12"/>
        <v>3</v>
      </c>
      <c r="AA21" s="688" t="s">
        <v>222</v>
      </c>
      <c r="AB21" s="687" t="s">
        <v>8</v>
      </c>
      <c r="AC21" s="688" t="s">
        <v>172</v>
      </c>
      <c r="AD21" s="687" t="s">
        <v>7</v>
      </c>
      <c r="AE21" s="666">
        <f t="shared" si="33"/>
        <v>10</v>
      </c>
      <c r="AF21" s="666">
        <f t="shared" si="14"/>
        <v>2</v>
      </c>
      <c r="AG21" s="265">
        <f t="shared" si="15"/>
        <v>12</v>
      </c>
      <c r="AH21" s="265">
        <f t="shared" si="16"/>
        <v>0</v>
      </c>
      <c r="AI21" s="265">
        <f t="shared" si="17"/>
        <v>0</v>
      </c>
      <c r="AJ21" s="265">
        <f t="shared" si="18"/>
        <v>0</v>
      </c>
      <c r="AK21" s="265">
        <f t="shared" si="19"/>
        <v>0</v>
      </c>
      <c r="AL21" s="266">
        <f t="shared" si="20"/>
        <v>12</v>
      </c>
      <c r="AM21" s="318" t="s">
        <v>3700</v>
      </c>
      <c r="AN21" s="667" t="s">
        <v>74</v>
      </c>
      <c r="AO21" s="666">
        <f t="shared" si="21"/>
        <v>0</v>
      </c>
      <c r="AP21" s="666">
        <f t="shared" si="22"/>
        <v>0</v>
      </c>
      <c r="AQ21" s="398" t="s">
        <v>13</v>
      </c>
      <c r="AR21" s="668">
        <f t="shared" si="23"/>
        <v>10</v>
      </c>
      <c r="AS21" s="668">
        <f t="shared" si="24"/>
        <v>8</v>
      </c>
      <c r="AT21" s="268" t="s">
        <v>246</v>
      </c>
      <c r="AU21" s="318">
        <v>8</v>
      </c>
      <c r="AV21" s="670">
        <f t="shared" si="25"/>
        <v>1</v>
      </c>
      <c r="AW21" s="671" t="s">
        <v>268</v>
      </c>
      <c r="AX21" s="318">
        <v>10</v>
      </c>
      <c r="AY21" s="670">
        <f t="shared" si="26"/>
        <v>2</v>
      </c>
      <c r="AZ21" s="269">
        <f t="shared" si="27"/>
        <v>11</v>
      </c>
      <c r="BA21" s="269">
        <f t="shared" si="28"/>
        <v>1</v>
      </c>
      <c r="BB21" s="269">
        <f t="shared" si="29"/>
        <v>0</v>
      </c>
      <c r="BC21" s="269">
        <f t="shared" si="30"/>
        <v>0</v>
      </c>
      <c r="BD21" s="269">
        <f t="shared" si="31"/>
        <v>0</v>
      </c>
      <c r="BE21" s="270">
        <f t="shared" si="32"/>
        <v>18.333333333333332</v>
      </c>
      <c r="BF21" s="684" t="s">
        <v>3708</v>
      </c>
      <c r="BG21" s="318" t="s">
        <v>74</v>
      </c>
      <c r="BH21" s="687" t="s">
        <v>175</v>
      </c>
      <c r="BI21" s="318" t="s">
        <v>3829</v>
      </c>
      <c r="BJ21" s="685" t="s">
        <v>3830</v>
      </c>
      <c r="BK21" s="689" t="s">
        <v>3831</v>
      </c>
      <c r="BL21" s="689" t="s">
        <v>3832</v>
      </c>
      <c r="BM21" s="689" t="s">
        <v>3833</v>
      </c>
      <c r="BN21" s="689" t="s">
        <v>3834</v>
      </c>
      <c r="BO21" s="689" t="s">
        <v>3835</v>
      </c>
    </row>
    <row r="22" spans="1:67" ht="19.5" customHeight="1">
      <c r="A22" s="686" t="s">
        <v>1488</v>
      </c>
      <c r="B22" s="398" t="s">
        <v>637</v>
      </c>
      <c r="C22" s="324" t="s">
        <v>313</v>
      </c>
      <c r="D22" s="686">
        <v>97</v>
      </c>
      <c r="E22" s="697">
        <v>35</v>
      </c>
      <c r="F22" s="661">
        <f t="shared" si="0"/>
        <v>10</v>
      </c>
      <c r="G22" s="324" t="s">
        <v>208</v>
      </c>
      <c r="H22" s="660">
        <v>86</v>
      </c>
      <c r="I22" s="661">
        <f t="shared" si="1"/>
        <v>30</v>
      </c>
      <c r="J22" s="660">
        <v>76</v>
      </c>
      <c r="K22" s="661">
        <f t="shared" si="2"/>
        <v>30</v>
      </c>
      <c r="L22" s="687">
        <v>34</v>
      </c>
      <c r="M22" s="661">
        <f t="shared" si="3"/>
        <v>10</v>
      </c>
      <c r="N22" s="687">
        <v>64</v>
      </c>
      <c r="O22" s="661">
        <f t="shared" si="4"/>
        <v>20</v>
      </c>
      <c r="P22" s="262">
        <f t="shared" si="5"/>
        <v>100</v>
      </c>
      <c r="Q22" s="606">
        <f t="shared" si="6"/>
        <v>0</v>
      </c>
      <c r="R22" s="607">
        <f t="shared" si="7"/>
        <v>100</v>
      </c>
      <c r="S22" s="607">
        <f t="shared" si="8"/>
        <v>4</v>
      </c>
      <c r="T22" s="688" t="s">
        <v>207</v>
      </c>
      <c r="U22" s="688" t="s">
        <v>74</v>
      </c>
      <c r="V22" s="661">
        <f t="shared" si="9"/>
        <v>0</v>
      </c>
      <c r="W22" s="263">
        <f t="shared" si="10"/>
        <v>1</v>
      </c>
      <c r="X22" s="687" t="s">
        <v>7</v>
      </c>
      <c r="Y22" s="666">
        <f t="shared" si="11"/>
        <v>15</v>
      </c>
      <c r="Z22" s="666">
        <f t="shared" si="12"/>
        <v>3</v>
      </c>
      <c r="AA22" s="688" t="s">
        <v>171</v>
      </c>
      <c r="AB22" s="687" t="s">
        <v>8</v>
      </c>
      <c r="AC22" s="688" t="s">
        <v>210</v>
      </c>
      <c r="AD22" s="687" t="s">
        <v>8</v>
      </c>
      <c r="AE22" s="666">
        <f t="shared" si="33"/>
        <v>10</v>
      </c>
      <c r="AF22" s="666">
        <f t="shared" si="14"/>
        <v>2</v>
      </c>
      <c r="AG22" s="265">
        <f t="shared" si="15"/>
        <v>10</v>
      </c>
      <c r="AH22" s="265">
        <f t="shared" si="16"/>
        <v>0</v>
      </c>
      <c r="AI22" s="265">
        <f t="shared" si="17"/>
        <v>0</v>
      </c>
      <c r="AJ22" s="265">
        <f t="shared" si="18"/>
        <v>0</v>
      </c>
      <c r="AK22" s="265">
        <f t="shared" si="19"/>
        <v>0</v>
      </c>
      <c r="AL22" s="266">
        <f t="shared" si="20"/>
        <v>10</v>
      </c>
      <c r="AM22" s="318" t="s">
        <v>3700</v>
      </c>
      <c r="AN22" s="667" t="s">
        <v>74</v>
      </c>
      <c r="AO22" s="666">
        <f t="shared" si="21"/>
        <v>0</v>
      </c>
      <c r="AP22" s="666">
        <f t="shared" si="22"/>
        <v>0</v>
      </c>
      <c r="AQ22" s="398" t="s">
        <v>13</v>
      </c>
      <c r="AR22" s="668">
        <f t="shared" si="23"/>
        <v>10</v>
      </c>
      <c r="AS22" s="668">
        <f t="shared" si="24"/>
        <v>8</v>
      </c>
      <c r="AT22" s="268" t="s">
        <v>246</v>
      </c>
      <c r="AU22" s="318">
        <v>8</v>
      </c>
      <c r="AV22" s="670">
        <f t="shared" si="25"/>
        <v>1</v>
      </c>
      <c r="AW22" s="671" t="s">
        <v>268</v>
      </c>
      <c r="AX22" s="318">
        <v>10</v>
      </c>
      <c r="AY22" s="670">
        <f t="shared" si="26"/>
        <v>2</v>
      </c>
      <c r="AZ22" s="269">
        <f t="shared" si="27"/>
        <v>11</v>
      </c>
      <c r="BA22" s="269">
        <f t="shared" si="28"/>
        <v>1</v>
      </c>
      <c r="BB22" s="269">
        <f t="shared" si="29"/>
        <v>0</v>
      </c>
      <c r="BC22" s="269">
        <f t="shared" si="30"/>
        <v>0</v>
      </c>
      <c r="BD22" s="269">
        <f t="shared" si="31"/>
        <v>0</v>
      </c>
      <c r="BE22" s="270">
        <f t="shared" si="32"/>
        <v>18.333333333333332</v>
      </c>
      <c r="BF22" s="684" t="s">
        <v>3708</v>
      </c>
      <c r="BG22" s="318" t="s">
        <v>74</v>
      </c>
      <c r="BH22" s="687" t="s">
        <v>175</v>
      </c>
      <c r="BI22" s="318" t="s">
        <v>3836</v>
      </c>
      <c r="BJ22" s="685" t="s">
        <v>3837</v>
      </c>
      <c r="BK22" s="695" t="s">
        <v>3838</v>
      </c>
      <c r="BL22" s="689" t="s">
        <v>3839</v>
      </c>
      <c r="BM22" s="689" t="s">
        <v>3840</v>
      </c>
      <c r="BN22" s="689" t="s">
        <v>3841</v>
      </c>
      <c r="BO22" s="689" t="s">
        <v>3842</v>
      </c>
    </row>
    <row r="23" spans="1:67" ht="19.5" customHeight="1">
      <c r="A23" s="686" t="s">
        <v>1489</v>
      </c>
      <c r="B23" s="702" t="s">
        <v>1490</v>
      </c>
      <c r="C23" s="324" t="s">
        <v>313</v>
      </c>
      <c r="D23" s="686">
        <v>101</v>
      </c>
      <c r="E23" s="697">
        <v>100</v>
      </c>
      <c r="F23" s="661">
        <f t="shared" si="0"/>
        <v>40</v>
      </c>
      <c r="G23" s="324" t="s">
        <v>199</v>
      </c>
      <c r="H23" s="660">
        <v>94</v>
      </c>
      <c r="I23" s="661">
        <f t="shared" si="1"/>
        <v>40</v>
      </c>
      <c r="J23" s="660">
        <v>97</v>
      </c>
      <c r="K23" s="661">
        <f t="shared" si="2"/>
        <v>40</v>
      </c>
      <c r="L23" s="687" t="s">
        <v>74</v>
      </c>
      <c r="M23" s="661">
        <f t="shared" si="3"/>
        <v>0</v>
      </c>
      <c r="N23" s="687" t="s">
        <v>74</v>
      </c>
      <c r="O23" s="661">
        <f t="shared" si="4"/>
        <v>0</v>
      </c>
      <c r="P23" s="262">
        <f t="shared" si="5"/>
        <v>120</v>
      </c>
      <c r="Q23" s="606">
        <f t="shared" si="6"/>
        <v>2</v>
      </c>
      <c r="R23" s="607">
        <f t="shared" si="7"/>
        <v>200</v>
      </c>
      <c r="S23" s="607">
        <f t="shared" si="8"/>
        <v>8</v>
      </c>
      <c r="T23" s="688" t="s">
        <v>74</v>
      </c>
      <c r="U23" s="688" t="s">
        <v>74</v>
      </c>
      <c r="V23" s="661">
        <f t="shared" si="9"/>
        <v>0</v>
      </c>
      <c r="W23" s="263">
        <f t="shared" si="10"/>
        <v>1</v>
      </c>
      <c r="X23" s="687" t="s">
        <v>74</v>
      </c>
      <c r="Y23" s="666">
        <f t="shared" si="11"/>
        <v>0</v>
      </c>
      <c r="Z23" s="666">
        <f t="shared" si="12"/>
        <v>0</v>
      </c>
      <c r="AA23" s="688" t="s">
        <v>321</v>
      </c>
      <c r="AB23" s="687" t="s">
        <v>8</v>
      </c>
      <c r="AC23" s="688" t="s">
        <v>1243</v>
      </c>
      <c r="AD23" s="687" t="s">
        <v>8</v>
      </c>
      <c r="AE23" s="666">
        <f t="shared" si="33"/>
        <v>15</v>
      </c>
      <c r="AF23" s="666">
        <f t="shared" si="14"/>
        <v>3</v>
      </c>
      <c r="AG23" s="265">
        <f t="shared" si="15"/>
        <v>12</v>
      </c>
      <c r="AH23" s="265">
        <f t="shared" si="16"/>
        <v>0</v>
      </c>
      <c r="AI23" s="265">
        <f t="shared" si="17"/>
        <v>0</v>
      </c>
      <c r="AJ23" s="265">
        <f t="shared" si="18"/>
        <v>1</v>
      </c>
      <c r="AK23" s="265">
        <f t="shared" si="19"/>
        <v>0</v>
      </c>
      <c r="AL23" s="266">
        <f t="shared" si="20"/>
        <v>15</v>
      </c>
      <c r="AM23" s="318" t="s">
        <v>3700</v>
      </c>
      <c r="AN23" s="667" t="s">
        <v>74</v>
      </c>
      <c r="AO23" s="666">
        <f t="shared" si="21"/>
        <v>0</v>
      </c>
      <c r="AP23" s="666">
        <f t="shared" si="22"/>
        <v>0</v>
      </c>
      <c r="AQ23" s="398" t="s">
        <v>74</v>
      </c>
      <c r="AR23" s="668">
        <f t="shared" si="23"/>
        <v>0</v>
      </c>
      <c r="AS23" s="668">
        <f t="shared" si="24"/>
        <v>0</v>
      </c>
      <c r="AT23" s="268" t="s">
        <v>246</v>
      </c>
      <c r="AU23" s="318">
        <v>8</v>
      </c>
      <c r="AV23" s="670">
        <f t="shared" si="25"/>
        <v>1</v>
      </c>
      <c r="AW23" s="671" t="s">
        <v>268</v>
      </c>
      <c r="AX23" s="318">
        <v>10</v>
      </c>
      <c r="AY23" s="670">
        <f t="shared" si="26"/>
        <v>2</v>
      </c>
      <c r="AZ23" s="269">
        <f t="shared" si="27"/>
        <v>3</v>
      </c>
      <c r="BA23" s="269">
        <f t="shared" si="28"/>
        <v>1</v>
      </c>
      <c r="BB23" s="269">
        <f t="shared" si="29"/>
        <v>1</v>
      </c>
      <c r="BC23" s="269">
        <f t="shared" si="30"/>
        <v>0</v>
      </c>
      <c r="BD23" s="269">
        <f t="shared" si="31"/>
        <v>0</v>
      </c>
      <c r="BE23" s="270">
        <f t="shared" si="32"/>
        <v>15</v>
      </c>
      <c r="BF23" s="684" t="s">
        <v>3708</v>
      </c>
      <c r="BG23" s="318" t="s">
        <v>74</v>
      </c>
      <c r="BH23" s="687" t="s">
        <v>175</v>
      </c>
      <c r="BI23" s="318" t="s">
        <v>3829</v>
      </c>
      <c r="BJ23" s="691" t="s">
        <v>3843</v>
      </c>
      <c r="BK23" s="687" t="s">
        <v>3844</v>
      </c>
      <c r="BL23" s="689" t="s">
        <v>3845</v>
      </c>
      <c r="BM23" s="687" t="s">
        <v>74</v>
      </c>
      <c r="BN23" s="687" t="s">
        <v>74</v>
      </c>
      <c r="BO23" s="689" t="s">
        <v>3846</v>
      </c>
    </row>
    <row r="24" spans="1:67" ht="19.5" customHeight="1">
      <c r="A24" s="686" t="s">
        <v>1491</v>
      </c>
      <c r="B24" s="699" t="s">
        <v>1492</v>
      </c>
      <c r="C24" s="698" t="s">
        <v>313</v>
      </c>
      <c r="D24" s="686">
        <v>103</v>
      </c>
      <c r="E24" s="697">
        <v>36</v>
      </c>
      <c r="F24" s="661">
        <f t="shared" si="0"/>
        <v>10</v>
      </c>
      <c r="G24" s="324" t="s">
        <v>199</v>
      </c>
      <c r="H24" s="660">
        <v>74</v>
      </c>
      <c r="I24" s="661">
        <f t="shared" si="1"/>
        <v>30</v>
      </c>
      <c r="J24" s="660">
        <v>78</v>
      </c>
      <c r="K24" s="661">
        <f t="shared" si="2"/>
        <v>30</v>
      </c>
      <c r="L24" s="687">
        <v>46</v>
      </c>
      <c r="M24" s="661">
        <f t="shared" si="3"/>
        <v>20</v>
      </c>
      <c r="N24" s="687">
        <v>68</v>
      </c>
      <c r="O24" s="661">
        <f t="shared" si="4"/>
        <v>30</v>
      </c>
      <c r="P24" s="262">
        <f t="shared" si="5"/>
        <v>120</v>
      </c>
      <c r="Q24" s="606">
        <f t="shared" si="6"/>
        <v>0</v>
      </c>
      <c r="R24" s="607">
        <f t="shared" si="7"/>
        <v>120</v>
      </c>
      <c r="S24" s="607">
        <f t="shared" si="8"/>
        <v>6</v>
      </c>
      <c r="T24" s="688" t="s">
        <v>200</v>
      </c>
      <c r="U24" s="688" t="s">
        <v>74</v>
      </c>
      <c r="V24" s="661">
        <f t="shared" si="9"/>
        <v>0</v>
      </c>
      <c r="W24" s="263">
        <f t="shared" si="10"/>
        <v>1</v>
      </c>
      <c r="X24" s="687" t="s">
        <v>7</v>
      </c>
      <c r="Y24" s="666">
        <f t="shared" si="11"/>
        <v>15</v>
      </c>
      <c r="Z24" s="666">
        <f t="shared" si="12"/>
        <v>3</v>
      </c>
      <c r="AA24" s="688" t="s">
        <v>321</v>
      </c>
      <c r="AB24" s="687" t="s">
        <v>7</v>
      </c>
      <c r="AC24" s="688" t="s">
        <v>174</v>
      </c>
      <c r="AD24" s="687" t="s">
        <v>7</v>
      </c>
      <c r="AE24" s="666">
        <f t="shared" si="33"/>
        <v>10</v>
      </c>
      <c r="AF24" s="666">
        <f t="shared" si="14"/>
        <v>2</v>
      </c>
      <c r="AG24" s="265">
        <f t="shared" si="15"/>
        <v>12</v>
      </c>
      <c r="AH24" s="265">
        <f t="shared" si="16"/>
        <v>0</v>
      </c>
      <c r="AI24" s="265">
        <f t="shared" si="17"/>
        <v>0</v>
      </c>
      <c r="AJ24" s="265">
        <f t="shared" si="18"/>
        <v>0</v>
      </c>
      <c r="AK24" s="265">
        <f t="shared" si="19"/>
        <v>0</v>
      </c>
      <c r="AL24" s="266">
        <f t="shared" si="20"/>
        <v>12</v>
      </c>
      <c r="AM24" s="318" t="s">
        <v>3700</v>
      </c>
      <c r="AN24" s="667" t="s">
        <v>74</v>
      </c>
      <c r="AO24" s="666">
        <f t="shared" si="21"/>
        <v>0</v>
      </c>
      <c r="AP24" s="666">
        <f t="shared" si="22"/>
        <v>0</v>
      </c>
      <c r="AQ24" s="398" t="s">
        <v>13</v>
      </c>
      <c r="AR24" s="668">
        <f t="shared" si="23"/>
        <v>10</v>
      </c>
      <c r="AS24" s="668">
        <f t="shared" si="24"/>
        <v>8</v>
      </c>
      <c r="AT24" s="268" t="s">
        <v>246</v>
      </c>
      <c r="AU24" s="318">
        <v>9</v>
      </c>
      <c r="AV24" s="670">
        <f t="shared" si="25"/>
        <v>2</v>
      </c>
      <c r="AW24" s="671" t="s">
        <v>268</v>
      </c>
      <c r="AX24" s="318">
        <v>10</v>
      </c>
      <c r="AY24" s="670">
        <f t="shared" si="26"/>
        <v>2</v>
      </c>
      <c r="AZ24" s="269">
        <f t="shared" si="27"/>
        <v>12</v>
      </c>
      <c r="BA24" s="269">
        <f t="shared" si="28"/>
        <v>1</v>
      </c>
      <c r="BB24" s="269">
        <f t="shared" si="29"/>
        <v>0</v>
      </c>
      <c r="BC24" s="269">
        <f t="shared" si="30"/>
        <v>0</v>
      </c>
      <c r="BD24" s="269">
        <f t="shared" si="31"/>
        <v>0</v>
      </c>
      <c r="BE24" s="270">
        <f t="shared" si="32"/>
        <v>20</v>
      </c>
      <c r="BF24" s="684" t="s">
        <v>3847</v>
      </c>
      <c r="BG24" s="318" t="s">
        <v>74</v>
      </c>
      <c r="BH24" s="687" t="s">
        <v>175</v>
      </c>
      <c r="BI24" s="318" t="s">
        <v>3736</v>
      </c>
      <c r="BJ24" s="685" t="s">
        <v>3848</v>
      </c>
      <c r="BK24" s="689" t="s">
        <v>3666</v>
      </c>
      <c r="BL24" s="700" t="s">
        <v>3849</v>
      </c>
      <c r="BM24" s="689" t="s">
        <v>3850</v>
      </c>
      <c r="BN24" s="689" t="s">
        <v>3851</v>
      </c>
      <c r="BO24" s="689" t="s">
        <v>3852</v>
      </c>
    </row>
    <row r="25" spans="1:67" ht="19.5" customHeight="1">
      <c r="A25" s="444"/>
      <c r="B25" s="447"/>
      <c r="C25" s="438"/>
      <c r="D25" s="444"/>
      <c r="E25" s="448"/>
      <c r="F25" s="207">
        <f t="shared" ref="F25:F50" si="34">IF(E25="NA", 0, IF(E25&gt;=90, 40, IF(E25&gt;=65, 30, IF(E25&gt;=41, 20, 10))))</f>
        <v>10</v>
      </c>
      <c r="G25" s="435"/>
      <c r="H25" s="438"/>
      <c r="I25" s="207">
        <f t="shared" ref="I25:I50" si="35">IF(H25="NA", 0, IF(H25&gt;=90, 40, IF(H25&gt;=65, 30, IF(H25&gt;=41, 20, 10))))</f>
        <v>10</v>
      </c>
      <c r="J25" s="438"/>
      <c r="K25" s="207">
        <f t="shared" ref="K25:K50" si="36">IF(J25="NA", 0, IF(J25&gt;=90, 40, IF(J25&gt;=65, 30, IF(J25&gt;=41, 20, 10))))</f>
        <v>10</v>
      </c>
      <c r="L25" s="445"/>
      <c r="M25" s="207">
        <f t="shared" ref="M25:M50" si="37">IF(L25="NA", 0, IF(L25&gt;=90, 40, IF(L25&gt;=65, 30, IF(L25&gt;=41, 20, 10))))</f>
        <v>10</v>
      </c>
      <c r="N25" s="445"/>
      <c r="O25" s="207">
        <f t="shared" ref="O25:O50" si="38">IF(N25="NA", 0, IF(N25&gt;=90, 40, IF(N25&gt;=65, 30, IF(N25&gt;=41, 20, 10))))</f>
        <v>10</v>
      </c>
      <c r="P25" s="202">
        <f t="shared" ref="P25:P50" si="39">SUM(F25,I25,K25,M25,O25)</f>
        <v>50</v>
      </c>
      <c r="Q25" s="213">
        <f t="shared" ref="Q25:Q50" si="40">COUNTIF(E25,"NA")+COUNTIF(H25,"NA")+COUNTIF(J25,"NA")+COUNTIF(L25,"NA")+COUNTIF(N25,"NA")+COUNTIF(E25,"AB")+COUNTIF(H25,"AB")+COUNTIF(J25,"AB")+COUNTIF(L25,"AB")+COUNTIF(N25,"AB")+COUNTIF(E25,"L")+COUNTIF(H25,"L")+COUNTIF(J25,"L")+COUNTIF(L25,"L")+COUNTIF(N25,"L")</f>
        <v>0</v>
      </c>
      <c r="R25" s="214">
        <f t="shared" ref="R25:R50" si="41">P25/(200-(Q25*40))*200</f>
        <v>50</v>
      </c>
      <c r="S25" s="214">
        <f t="shared" ref="S25:S50" si="42">IF(R25&gt;=180, 8, IF(R25&gt;=120, 6, IF(R25&gt;=60, 4, 2)))</f>
        <v>2</v>
      </c>
      <c r="T25" s="445"/>
      <c r="U25" s="445"/>
      <c r="V25" s="207">
        <f t="shared" ref="V25:V50" si="43">IF(U25="NA", 0, IF(U25&gt;=90, 40, IF(U25&gt;=65, 30, IF(U25&gt;=41, 20, 10))))</f>
        <v>10</v>
      </c>
      <c r="W25" s="203">
        <f t="shared" ref="W25:W50" si="44">IF(V25=40, 4, IF(V25&gt;=20, 3, IF(V25&gt;=10, 2, 1)))</f>
        <v>2</v>
      </c>
      <c r="X25" s="445"/>
      <c r="Y25" s="437">
        <f t="shared" ref="Y25:Y50" si="45">IF(X25="NA",0,IF(X25="Excellent",20,IF(X25="Good",15,10)))</f>
        <v>10</v>
      </c>
      <c r="Z25" s="437">
        <f t="shared" ref="Z25:Z50" si="46">IF(Y25=0,0,IF(Y25=20,4,IF(Y25=15,3,2)))</f>
        <v>2</v>
      </c>
      <c r="AA25" s="445"/>
      <c r="AB25" s="445"/>
      <c r="AC25" s="445"/>
      <c r="AD25" s="445"/>
      <c r="AE25" s="437">
        <f t="shared" ref="AE25:AE50" si="47">IF(AND(AB25="Excellent", AD26="Excellent"),20,IF(AND(AB25="Excellent",AD26="Good"),15,IF(AND(AB25="Excellent",AD26="Average"),15,IF(AND(AB25="Good", AD26="Excellent"),15,IF(AND(AB25="Good",AD26="Good"),15,IF(AND(AB25="Good",AD26="Average"),15,IF(AND(AB25="Average",AD26="Excellent"),15,IF(AND(AB25="Average",AD26="Good"),15,10))))))))</f>
        <v>10</v>
      </c>
      <c r="AF25" s="437">
        <f t="shared" ref="AF25:AF50" si="48">IF(AE25=20,4,IF(AE25=15,3,IF(AE25=10,2,1)))</f>
        <v>2</v>
      </c>
      <c r="AG25" s="204">
        <f t="shared" ref="AG25:AG50" si="49">S25+W25+Z25+AF25</f>
        <v>8</v>
      </c>
      <c r="AH25" s="204">
        <f t="shared" ref="AH25:AH50" si="50">COUNTIF(S25,0)</f>
        <v>0</v>
      </c>
      <c r="AI25" s="204">
        <f t="shared" ref="AI25:AI50" si="51">COUNTIF(W25,0)</f>
        <v>0</v>
      </c>
      <c r="AJ25" s="204">
        <f t="shared" ref="AJ25:AJ50" si="52">COUNTIF(Z25,0)</f>
        <v>0</v>
      </c>
      <c r="AK25" s="204">
        <f t="shared" ref="AK25:AK50" si="53">COUNTIF(AE25,0)</f>
        <v>0</v>
      </c>
      <c r="AL25" s="205">
        <f t="shared" ref="AL25:AL50" si="54">AG25/(20-((AH25*8)+(AI25*4)+(AJ25*4)+(AK25*4)))*20</f>
        <v>8</v>
      </c>
      <c r="AM25" s="436" t="s">
        <v>74</v>
      </c>
      <c r="AN25" s="436" t="s">
        <v>74</v>
      </c>
      <c r="AO25" s="437">
        <f t="shared" ref="AO25:AO50" si="55">IF(AN25="NA",0,IF(AN25="Excellent",10,IF(AN25="Good",8,6)))</f>
        <v>0</v>
      </c>
      <c r="AP25" s="437">
        <f t="shared" ref="AP25:AP50" si="56">IF(AO25=0,0,IF(AO25=10,8,IF(AO25=8,6,3)))</f>
        <v>0</v>
      </c>
      <c r="AQ25" s="438"/>
      <c r="AR25" s="439">
        <f t="shared" ref="AR25:AR50" si="57">IF(AQ25="NA",0,IF(AQ25="In House",10,IF(AQ25="In Person",8,6)))</f>
        <v>6</v>
      </c>
      <c r="AS25" s="439">
        <f t="shared" ref="AS25:AS50" si="58">IF(AR25=0,0,IF(AR25=6,3,IF(AR25=8,6,8)))</f>
        <v>3</v>
      </c>
      <c r="AT25" s="206" t="s">
        <v>246</v>
      </c>
      <c r="AU25" s="440"/>
      <c r="AV25" s="441">
        <f t="shared" ref="AV25:AV50" si="59">IF(AU25=0,0,IF(AU25&gt;=9,2,1))</f>
        <v>0</v>
      </c>
      <c r="AW25" s="442" t="s">
        <v>268</v>
      </c>
      <c r="AX25" s="440"/>
      <c r="AY25" s="441">
        <f t="shared" ref="AY25:AY50" si="60">IF(AX25=0,0,IF(AX25&gt;=9,2,1))</f>
        <v>0</v>
      </c>
      <c r="AZ25" s="208">
        <f t="shared" ref="AZ25:AZ50" si="61">AP25+AS25+AV25+AY25</f>
        <v>3</v>
      </c>
      <c r="BA25" s="208">
        <f t="shared" ref="BA25:BA50" si="62">COUNTIF(AP25,0)</f>
        <v>1</v>
      </c>
      <c r="BB25" s="208">
        <f t="shared" ref="BB25:BB50" si="63">COUNTIF(AS25,0)</f>
        <v>0</v>
      </c>
      <c r="BC25" s="208">
        <f t="shared" ref="BC25:BC50" si="64">COUNTIF(AV25,0)</f>
        <v>1</v>
      </c>
      <c r="BD25" s="208">
        <f t="shared" ref="BD25:BD50" si="65">COUNTIF(AY25,0)</f>
        <v>1</v>
      </c>
      <c r="BE25" s="209">
        <f t="shared" ref="BE25:BE50" si="66">AZ25/(20-((BA25*8)+(BB25*8)+(BC25*2)+(BD25*2)))*20</f>
        <v>7.5</v>
      </c>
      <c r="BF25" s="445"/>
      <c r="BG25" s="445"/>
      <c r="BH25" s="445"/>
      <c r="BI25" s="445"/>
      <c r="BJ25" s="445"/>
      <c r="BK25" s="445"/>
      <c r="BL25" s="445"/>
      <c r="BM25" s="445"/>
      <c r="BN25" s="445"/>
      <c r="BO25" s="445"/>
    </row>
    <row r="26" spans="1:67" ht="19.5" customHeight="1">
      <c r="A26" s="444"/>
      <c r="B26" s="447"/>
      <c r="C26" s="438"/>
      <c r="D26" s="444"/>
      <c r="E26" s="448"/>
      <c r="F26" s="207">
        <f t="shared" si="34"/>
        <v>10</v>
      </c>
      <c r="G26" s="435"/>
      <c r="H26" s="438"/>
      <c r="I26" s="207">
        <f t="shared" si="35"/>
        <v>10</v>
      </c>
      <c r="J26" s="438"/>
      <c r="K26" s="207">
        <f t="shared" si="36"/>
        <v>10</v>
      </c>
      <c r="L26" s="445"/>
      <c r="M26" s="207">
        <f t="shared" si="37"/>
        <v>10</v>
      </c>
      <c r="N26" s="445"/>
      <c r="O26" s="207">
        <f t="shared" si="38"/>
        <v>10</v>
      </c>
      <c r="P26" s="202">
        <f t="shared" si="39"/>
        <v>50</v>
      </c>
      <c r="Q26" s="213">
        <f t="shared" si="40"/>
        <v>0</v>
      </c>
      <c r="R26" s="214">
        <f t="shared" si="41"/>
        <v>50</v>
      </c>
      <c r="S26" s="214">
        <f t="shared" si="42"/>
        <v>2</v>
      </c>
      <c r="T26" s="445"/>
      <c r="U26" s="445"/>
      <c r="V26" s="207">
        <f t="shared" si="43"/>
        <v>10</v>
      </c>
      <c r="W26" s="203">
        <f t="shared" si="44"/>
        <v>2</v>
      </c>
      <c r="X26" s="445"/>
      <c r="Y26" s="437">
        <f t="shared" si="45"/>
        <v>10</v>
      </c>
      <c r="Z26" s="437">
        <f t="shared" si="46"/>
        <v>2</v>
      </c>
      <c r="AA26" s="445"/>
      <c r="AB26" s="445"/>
      <c r="AC26" s="445"/>
      <c r="AD26" s="445"/>
      <c r="AE26" s="437">
        <f t="shared" si="47"/>
        <v>10</v>
      </c>
      <c r="AF26" s="437">
        <f t="shared" si="48"/>
        <v>2</v>
      </c>
      <c r="AG26" s="204">
        <f t="shared" si="49"/>
        <v>8</v>
      </c>
      <c r="AH26" s="204">
        <f t="shared" si="50"/>
        <v>0</v>
      </c>
      <c r="AI26" s="204">
        <f t="shared" si="51"/>
        <v>0</v>
      </c>
      <c r="AJ26" s="204">
        <f t="shared" si="52"/>
        <v>0</v>
      </c>
      <c r="AK26" s="204">
        <f t="shared" si="53"/>
        <v>0</v>
      </c>
      <c r="AL26" s="205">
        <f t="shared" si="54"/>
        <v>8</v>
      </c>
      <c r="AM26" s="436" t="s">
        <v>74</v>
      </c>
      <c r="AN26" s="436" t="s">
        <v>74</v>
      </c>
      <c r="AO26" s="437">
        <f t="shared" si="55"/>
        <v>0</v>
      </c>
      <c r="AP26" s="437">
        <f t="shared" si="56"/>
        <v>0</v>
      </c>
      <c r="AQ26" s="438"/>
      <c r="AR26" s="439">
        <f t="shared" si="57"/>
        <v>6</v>
      </c>
      <c r="AS26" s="439">
        <f t="shared" si="58"/>
        <v>3</v>
      </c>
      <c r="AT26" s="206" t="s">
        <v>246</v>
      </c>
      <c r="AU26" s="440"/>
      <c r="AV26" s="441">
        <f t="shared" si="59"/>
        <v>0</v>
      </c>
      <c r="AW26" s="442" t="s">
        <v>268</v>
      </c>
      <c r="AX26" s="440"/>
      <c r="AY26" s="441">
        <f t="shared" si="60"/>
        <v>0</v>
      </c>
      <c r="AZ26" s="208">
        <f t="shared" si="61"/>
        <v>3</v>
      </c>
      <c r="BA26" s="208">
        <f t="shared" si="62"/>
        <v>1</v>
      </c>
      <c r="BB26" s="208">
        <f t="shared" si="63"/>
        <v>0</v>
      </c>
      <c r="BC26" s="208">
        <f t="shared" si="64"/>
        <v>1</v>
      </c>
      <c r="BD26" s="208">
        <f t="shared" si="65"/>
        <v>1</v>
      </c>
      <c r="BE26" s="209">
        <f t="shared" si="66"/>
        <v>7.5</v>
      </c>
      <c r="BF26" s="445"/>
      <c r="BG26" s="445"/>
      <c r="BH26" s="445"/>
      <c r="BI26" s="445"/>
      <c r="BJ26" s="445"/>
      <c r="BK26" s="445"/>
      <c r="BL26" s="445"/>
      <c r="BM26" s="445"/>
      <c r="BN26" s="445"/>
      <c r="BO26" s="445"/>
    </row>
    <row r="27" spans="1:67" ht="19.5" customHeight="1">
      <c r="A27" s="444"/>
      <c r="B27" s="447"/>
      <c r="C27" s="438"/>
      <c r="D27" s="444"/>
      <c r="E27" s="448"/>
      <c r="F27" s="207">
        <f t="shared" si="34"/>
        <v>10</v>
      </c>
      <c r="G27" s="435"/>
      <c r="H27" s="438"/>
      <c r="I27" s="207">
        <f t="shared" si="35"/>
        <v>10</v>
      </c>
      <c r="J27" s="438"/>
      <c r="K27" s="207">
        <f t="shared" si="36"/>
        <v>10</v>
      </c>
      <c r="L27" s="445"/>
      <c r="M27" s="207">
        <f t="shared" si="37"/>
        <v>10</v>
      </c>
      <c r="N27" s="445"/>
      <c r="O27" s="207">
        <f t="shared" si="38"/>
        <v>10</v>
      </c>
      <c r="P27" s="202">
        <f t="shared" si="39"/>
        <v>50</v>
      </c>
      <c r="Q27" s="213">
        <f t="shared" si="40"/>
        <v>0</v>
      </c>
      <c r="R27" s="214">
        <f t="shared" si="41"/>
        <v>50</v>
      </c>
      <c r="S27" s="214">
        <f t="shared" si="42"/>
        <v>2</v>
      </c>
      <c r="T27" s="445"/>
      <c r="U27" s="445"/>
      <c r="V27" s="207">
        <f t="shared" si="43"/>
        <v>10</v>
      </c>
      <c r="W27" s="203">
        <f t="shared" si="44"/>
        <v>2</v>
      </c>
      <c r="X27" s="445"/>
      <c r="Y27" s="437">
        <f t="shared" si="45"/>
        <v>10</v>
      </c>
      <c r="Z27" s="437">
        <f t="shared" si="46"/>
        <v>2</v>
      </c>
      <c r="AA27" s="445"/>
      <c r="AB27" s="445"/>
      <c r="AC27" s="445"/>
      <c r="AD27" s="445"/>
      <c r="AE27" s="437">
        <f t="shared" si="47"/>
        <v>10</v>
      </c>
      <c r="AF27" s="437">
        <f t="shared" si="48"/>
        <v>2</v>
      </c>
      <c r="AG27" s="204">
        <f t="shared" si="49"/>
        <v>8</v>
      </c>
      <c r="AH27" s="204">
        <f t="shared" si="50"/>
        <v>0</v>
      </c>
      <c r="AI27" s="204">
        <f t="shared" si="51"/>
        <v>0</v>
      </c>
      <c r="AJ27" s="204">
        <f t="shared" si="52"/>
        <v>0</v>
      </c>
      <c r="AK27" s="204">
        <f t="shared" si="53"/>
        <v>0</v>
      </c>
      <c r="AL27" s="205">
        <f t="shared" si="54"/>
        <v>8</v>
      </c>
      <c r="AM27" s="436" t="s">
        <v>74</v>
      </c>
      <c r="AN27" s="436" t="s">
        <v>74</v>
      </c>
      <c r="AO27" s="437">
        <f t="shared" si="55"/>
        <v>0</v>
      </c>
      <c r="AP27" s="437">
        <f t="shared" si="56"/>
        <v>0</v>
      </c>
      <c r="AQ27" s="438"/>
      <c r="AR27" s="439">
        <f t="shared" si="57"/>
        <v>6</v>
      </c>
      <c r="AS27" s="439">
        <f t="shared" si="58"/>
        <v>3</v>
      </c>
      <c r="AT27" s="206" t="s">
        <v>246</v>
      </c>
      <c r="AU27" s="440"/>
      <c r="AV27" s="441">
        <f t="shared" si="59"/>
        <v>0</v>
      </c>
      <c r="AW27" s="442" t="s">
        <v>268</v>
      </c>
      <c r="AX27" s="440"/>
      <c r="AY27" s="441">
        <f t="shared" si="60"/>
        <v>0</v>
      </c>
      <c r="AZ27" s="208">
        <f t="shared" si="61"/>
        <v>3</v>
      </c>
      <c r="BA27" s="208">
        <f t="shared" si="62"/>
        <v>1</v>
      </c>
      <c r="BB27" s="208">
        <f t="shared" si="63"/>
        <v>0</v>
      </c>
      <c r="BC27" s="208">
        <f t="shared" si="64"/>
        <v>1</v>
      </c>
      <c r="BD27" s="208">
        <f t="shared" si="65"/>
        <v>1</v>
      </c>
      <c r="BE27" s="209">
        <f t="shared" si="66"/>
        <v>7.5</v>
      </c>
      <c r="BF27" s="445"/>
      <c r="BG27" s="445"/>
      <c r="BH27" s="445"/>
      <c r="BI27" s="445"/>
      <c r="BJ27" s="445"/>
      <c r="BK27" s="445"/>
      <c r="BL27" s="445"/>
      <c r="BM27" s="445"/>
      <c r="BN27" s="445"/>
      <c r="BO27" s="445"/>
    </row>
    <row r="28" spans="1:67" ht="19.5" customHeight="1">
      <c r="A28" s="444"/>
      <c r="B28" s="447"/>
      <c r="C28" s="438"/>
      <c r="D28" s="444"/>
      <c r="E28" s="448"/>
      <c r="F28" s="207">
        <f t="shared" si="34"/>
        <v>10</v>
      </c>
      <c r="G28" s="435"/>
      <c r="H28" s="438"/>
      <c r="I28" s="207">
        <f t="shared" si="35"/>
        <v>10</v>
      </c>
      <c r="J28" s="438"/>
      <c r="K28" s="207">
        <f t="shared" si="36"/>
        <v>10</v>
      </c>
      <c r="L28" s="445"/>
      <c r="M28" s="207">
        <f t="shared" si="37"/>
        <v>10</v>
      </c>
      <c r="N28" s="445"/>
      <c r="O28" s="207">
        <f t="shared" si="38"/>
        <v>10</v>
      </c>
      <c r="P28" s="202">
        <f t="shared" si="39"/>
        <v>50</v>
      </c>
      <c r="Q28" s="213">
        <f t="shared" si="40"/>
        <v>0</v>
      </c>
      <c r="R28" s="214">
        <f t="shared" si="41"/>
        <v>50</v>
      </c>
      <c r="S28" s="214">
        <f t="shared" si="42"/>
        <v>2</v>
      </c>
      <c r="T28" s="445"/>
      <c r="U28" s="445"/>
      <c r="V28" s="207">
        <f t="shared" si="43"/>
        <v>10</v>
      </c>
      <c r="W28" s="203">
        <f t="shared" si="44"/>
        <v>2</v>
      </c>
      <c r="X28" s="445"/>
      <c r="Y28" s="437">
        <f t="shared" si="45"/>
        <v>10</v>
      </c>
      <c r="Z28" s="437">
        <f t="shared" si="46"/>
        <v>2</v>
      </c>
      <c r="AA28" s="445"/>
      <c r="AB28" s="445"/>
      <c r="AC28" s="445"/>
      <c r="AD28" s="445"/>
      <c r="AE28" s="437">
        <f t="shared" si="47"/>
        <v>10</v>
      </c>
      <c r="AF28" s="437">
        <f t="shared" si="48"/>
        <v>2</v>
      </c>
      <c r="AG28" s="204">
        <f t="shared" si="49"/>
        <v>8</v>
      </c>
      <c r="AH28" s="204">
        <f t="shared" si="50"/>
        <v>0</v>
      </c>
      <c r="AI28" s="204">
        <f t="shared" si="51"/>
        <v>0</v>
      </c>
      <c r="AJ28" s="204">
        <f t="shared" si="52"/>
        <v>0</v>
      </c>
      <c r="AK28" s="204">
        <f t="shared" si="53"/>
        <v>0</v>
      </c>
      <c r="AL28" s="205">
        <f t="shared" si="54"/>
        <v>8</v>
      </c>
      <c r="AM28" s="436" t="s">
        <v>74</v>
      </c>
      <c r="AN28" s="436" t="s">
        <v>74</v>
      </c>
      <c r="AO28" s="437">
        <f t="shared" si="55"/>
        <v>0</v>
      </c>
      <c r="AP28" s="437">
        <f t="shared" si="56"/>
        <v>0</v>
      </c>
      <c r="AQ28" s="438"/>
      <c r="AR28" s="439">
        <f t="shared" si="57"/>
        <v>6</v>
      </c>
      <c r="AS28" s="439">
        <f t="shared" si="58"/>
        <v>3</v>
      </c>
      <c r="AT28" s="206" t="s">
        <v>246</v>
      </c>
      <c r="AU28" s="440"/>
      <c r="AV28" s="441">
        <f t="shared" si="59"/>
        <v>0</v>
      </c>
      <c r="AW28" s="442" t="s">
        <v>268</v>
      </c>
      <c r="AX28" s="440"/>
      <c r="AY28" s="441">
        <f t="shared" si="60"/>
        <v>0</v>
      </c>
      <c r="AZ28" s="208">
        <f t="shared" si="61"/>
        <v>3</v>
      </c>
      <c r="BA28" s="208">
        <f t="shared" si="62"/>
        <v>1</v>
      </c>
      <c r="BB28" s="208">
        <f t="shared" si="63"/>
        <v>0</v>
      </c>
      <c r="BC28" s="208">
        <f t="shared" si="64"/>
        <v>1</v>
      </c>
      <c r="BD28" s="208">
        <f t="shared" si="65"/>
        <v>1</v>
      </c>
      <c r="BE28" s="209">
        <f t="shared" si="66"/>
        <v>7.5</v>
      </c>
      <c r="BF28" s="445"/>
      <c r="BG28" s="445"/>
      <c r="BH28" s="445"/>
      <c r="BI28" s="445"/>
      <c r="BJ28" s="445"/>
      <c r="BK28" s="445"/>
      <c r="BL28" s="445"/>
      <c r="BM28" s="445"/>
      <c r="BN28" s="445"/>
      <c r="BO28" s="445"/>
    </row>
    <row r="29" spans="1:67" ht="19.5" customHeight="1">
      <c r="A29" s="444"/>
      <c r="B29" s="447"/>
      <c r="C29" s="438"/>
      <c r="D29" s="444"/>
      <c r="E29" s="448"/>
      <c r="F29" s="207">
        <f t="shared" si="34"/>
        <v>10</v>
      </c>
      <c r="G29" s="435"/>
      <c r="H29" s="438"/>
      <c r="I29" s="207">
        <f t="shared" si="35"/>
        <v>10</v>
      </c>
      <c r="J29" s="438"/>
      <c r="K29" s="207">
        <f t="shared" si="36"/>
        <v>10</v>
      </c>
      <c r="L29" s="445"/>
      <c r="M29" s="207">
        <f t="shared" si="37"/>
        <v>10</v>
      </c>
      <c r="N29" s="445"/>
      <c r="O29" s="207">
        <f t="shared" si="38"/>
        <v>10</v>
      </c>
      <c r="P29" s="202">
        <f t="shared" si="39"/>
        <v>50</v>
      </c>
      <c r="Q29" s="213">
        <f t="shared" si="40"/>
        <v>0</v>
      </c>
      <c r="R29" s="214">
        <f t="shared" si="41"/>
        <v>50</v>
      </c>
      <c r="S29" s="214">
        <f t="shared" si="42"/>
        <v>2</v>
      </c>
      <c r="T29" s="445"/>
      <c r="U29" s="445"/>
      <c r="V29" s="207">
        <f t="shared" si="43"/>
        <v>10</v>
      </c>
      <c r="W29" s="203">
        <f t="shared" si="44"/>
        <v>2</v>
      </c>
      <c r="X29" s="445"/>
      <c r="Y29" s="437">
        <f t="shared" si="45"/>
        <v>10</v>
      </c>
      <c r="Z29" s="437">
        <f t="shared" si="46"/>
        <v>2</v>
      </c>
      <c r="AA29" s="445"/>
      <c r="AB29" s="445"/>
      <c r="AC29" s="445"/>
      <c r="AD29" s="445"/>
      <c r="AE29" s="437">
        <f t="shared" si="47"/>
        <v>10</v>
      </c>
      <c r="AF29" s="437">
        <f t="shared" si="48"/>
        <v>2</v>
      </c>
      <c r="AG29" s="204">
        <f t="shared" si="49"/>
        <v>8</v>
      </c>
      <c r="AH29" s="204">
        <f t="shared" si="50"/>
        <v>0</v>
      </c>
      <c r="AI29" s="204">
        <f t="shared" si="51"/>
        <v>0</v>
      </c>
      <c r="AJ29" s="204">
        <f t="shared" si="52"/>
        <v>0</v>
      </c>
      <c r="AK29" s="204">
        <f t="shared" si="53"/>
        <v>0</v>
      </c>
      <c r="AL29" s="205">
        <f t="shared" si="54"/>
        <v>8</v>
      </c>
      <c r="AM29" s="436" t="s">
        <v>74</v>
      </c>
      <c r="AN29" s="436" t="s">
        <v>74</v>
      </c>
      <c r="AO29" s="437">
        <f t="shared" si="55"/>
        <v>0</v>
      </c>
      <c r="AP29" s="437">
        <f t="shared" si="56"/>
        <v>0</v>
      </c>
      <c r="AQ29" s="438"/>
      <c r="AR29" s="439">
        <f t="shared" si="57"/>
        <v>6</v>
      </c>
      <c r="AS29" s="439">
        <f t="shared" si="58"/>
        <v>3</v>
      </c>
      <c r="AT29" s="206" t="s">
        <v>246</v>
      </c>
      <c r="AU29" s="440"/>
      <c r="AV29" s="441">
        <f t="shared" si="59"/>
        <v>0</v>
      </c>
      <c r="AW29" s="442" t="s">
        <v>268</v>
      </c>
      <c r="AX29" s="440"/>
      <c r="AY29" s="441">
        <f t="shared" si="60"/>
        <v>0</v>
      </c>
      <c r="AZ29" s="208">
        <f t="shared" si="61"/>
        <v>3</v>
      </c>
      <c r="BA29" s="208">
        <f t="shared" si="62"/>
        <v>1</v>
      </c>
      <c r="BB29" s="208">
        <f t="shared" si="63"/>
        <v>0</v>
      </c>
      <c r="BC29" s="208">
        <f t="shared" si="64"/>
        <v>1</v>
      </c>
      <c r="BD29" s="208">
        <f t="shared" si="65"/>
        <v>1</v>
      </c>
      <c r="BE29" s="209">
        <f t="shared" si="66"/>
        <v>7.5</v>
      </c>
      <c r="BF29" s="445"/>
      <c r="BG29" s="445"/>
      <c r="BH29" s="445"/>
      <c r="BI29" s="445"/>
      <c r="BJ29" s="445"/>
      <c r="BK29" s="445"/>
      <c r="BL29" s="445"/>
      <c r="BM29" s="445"/>
      <c r="BN29" s="445"/>
      <c r="BO29" s="445"/>
    </row>
    <row r="30" spans="1:67" ht="19.5" customHeight="1">
      <c r="A30" s="444"/>
      <c r="B30" s="438"/>
      <c r="C30" s="438"/>
      <c r="D30" s="444"/>
      <c r="E30" s="448"/>
      <c r="F30" s="207">
        <f t="shared" si="34"/>
        <v>10</v>
      </c>
      <c r="G30" s="435"/>
      <c r="H30" s="438"/>
      <c r="I30" s="207">
        <f t="shared" si="35"/>
        <v>10</v>
      </c>
      <c r="J30" s="438"/>
      <c r="K30" s="207">
        <f t="shared" si="36"/>
        <v>10</v>
      </c>
      <c r="L30" s="445"/>
      <c r="M30" s="207">
        <f t="shared" si="37"/>
        <v>10</v>
      </c>
      <c r="N30" s="445"/>
      <c r="O30" s="207">
        <f t="shared" si="38"/>
        <v>10</v>
      </c>
      <c r="P30" s="202">
        <f t="shared" si="39"/>
        <v>50</v>
      </c>
      <c r="Q30" s="213">
        <f t="shared" si="40"/>
        <v>0</v>
      </c>
      <c r="R30" s="214">
        <f t="shared" si="41"/>
        <v>50</v>
      </c>
      <c r="S30" s="214">
        <f t="shared" si="42"/>
        <v>2</v>
      </c>
      <c r="T30" s="445"/>
      <c r="U30" s="445"/>
      <c r="V30" s="207">
        <f t="shared" si="43"/>
        <v>10</v>
      </c>
      <c r="W30" s="203">
        <f t="shared" si="44"/>
        <v>2</v>
      </c>
      <c r="X30" s="445"/>
      <c r="Y30" s="437">
        <f t="shared" si="45"/>
        <v>10</v>
      </c>
      <c r="Z30" s="437">
        <f t="shared" si="46"/>
        <v>2</v>
      </c>
      <c r="AA30" s="445"/>
      <c r="AB30" s="445"/>
      <c r="AC30" s="445"/>
      <c r="AD30" s="445"/>
      <c r="AE30" s="437">
        <f t="shared" si="47"/>
        <v>10</v>
      </c>
      <c r="AF30" s="437">
        <f t="shared" si="48"/>
        <v>2</v>
      </c>
      <c r="AG30" s="204">
        <f t="shared" si="49"/>
        <v>8</v>
      </c>
      <c r="AH30" s="204">
        <f t="shared" si="50"/>
        <v>0</v>
      </c>
      <c r="AI30" s="204">
        <f t="shared" si="51"/>
        <v>0</v>
      </c>
      <c r="AJ30" s="204">
        <f t="shared" si="52"/>
        <v>0</v>
      </c>
      <c r="AK30" s="204">
        <f t="shared" si="53"/>
        <v>0</v>
      </c>
      <c r="AL30" s="205">
        <f t="shared" si="54"/>
        <v>8</v>
      </c>
      <c r="AM30" s="436" t="s">
        <v>74</v>
      </c>
      <c r="AN30" s="436" t="s">
        <v>74</v>
      </c>
      <c r="AO30" s="437">
        <f t="shared" si="55"/>
        <v>0</v>
      </c>
      <c r="AP30" s="437">
        <f t="shared" si="56"/>
        <v>0</v>
      </c>
      <c r="AQ30" s="438"/>
      <c r="AR30" s="439">
        <f t="shared" si="57"/>
        <v>6</v>
      </c>
      <c r="AS30" s="439">
        <f t="shared" si="58"/>
        <v>3</v>
      </c>
      <c r="AT30" s="206" t="s">
        <v>246</v>
      </c>
      <c r="AU30" s="440"/>
      <c r="AV30" s="441">
        <f t="shared" si="59"/>
        <v>0</v>
      </c>
      <c r="AW30" s="442" t="s">
        <v>268</v>
      </c>
      <c r="AX30" s="440"/>
      <c r="AY30" s="441">
        <f t="shared" si="60"/>
        <v>0</v>
      </c>
      <c r="AZ30" s="208">
        <f t="shared" si="61"/>
        <v>3</v>
      </c>
      <c r="BA30" s="208">
        <f t="shared" si="62"/>
        <v>1</v>
      </c>
      <c r="BB30" s="208">
        <f t="shared" si="63"/>
        <v>0</v>
      </c>
      <c r="BC30" s="208">
        <f t="shared" si="64"/>
        <v>1</v>
      </c>
      <c r="BD30" s="208">
        <f t="shared" si="65"/>
        <v>1</v>
      </c>
      <c r="BE30" s="209">
        <f t="shared" si="66"/>
        <v>7.5</v>
      </c>
      <c r="BF30" s="445"/>
      <c r="BG30" s="445"/>
      <c r="BH30" s="445"/>
      <c r="BI30" s="445"/>
      <c r="BJ30" s="445"/>
      <c r="BK30" s="445"/>
      <c r="BL30" s="445"/>
      <c r="BM30" s="445"/>
      <c r="BN30" s="445"/>
      <c r="BO30" s="445"/>
    </row>
    <row r="31" spans="1:67" ht="19.5" customHeight="1">
      <c r="A31" s="444"/>
      <c r="B31" s="438"/>
      <c r="C31" s="438"/>
      <c r="D31" s="444"/>
      <c r="E31" s="448"/>
      <c r="F31" s="207">
        <f t="shared" si="34"/>
        <v>10</v>
      </c>
      <c r="G31" s="435"/>
      <c r="H31" s="438"/>
      <c r="I31" s="207">
        <f t="shared" si="35"/>
        <v>10</v>
      </c>
      <c r="J31" s="438"/>
      <c r="K31" s="207">
        <f t="shared" si="36"/>
        <v>10</v>
      </c>
      <c r="L31" s="445"/>
      <c r="M31" s="207">
        <f t="shared" si="37"/>
        <v>10</v>
      </c>
      <c r="N31" s="445"/>
      <c r="O31" s="207">
        <f t="shared" si="38"/>
        <v>10</v>
      </c>
      <c r="P31" s="202">
        <f t="shared" si="39"/>
        <v>50</v>
      </c>
      <c r="Q31" s="213">
        <f t="shared" si="40"/>
        <v>0</v>
      </c>
      <c r="R31" s="214">
        <f t="shared" si="41"/>
        <v>50</v>
      </c>
      <c r="S31" s="214">
        <f t="shared" si="42"/>
        <v>2</v>
      </c>
      <c r="T31" s="445"/>
      <c r="U31" s="445"/>
      <c r="V31" s="207">
        <f t="shared" si="43"/>
        <v>10</v>
      </c>
      <c r="W31" s="203">
        <f t="shared" si="44"/>
        <v>2</v>
      </c>
      <c r="X31" s="445"/>
      <c r="Y31" s="437">
        <f t="shared" si="45"/>
        <v>10</v>
      </c>
      <c r="Z31" s="437">
        <f t="shared" si="46"/>
        <v>2</v>
      </c>
      <c r="AA31" s="445"/>
      <c r="AB31" s="445"/>
      <c r="AC31" s="445"/>
      <c r="AD31" s="445"/>
      <c r="AE31" s="437">
        <f t="shared" si="47"/>
        <v>10</v>
      </c>
      <c r="AF31" s="437">
        <f t="shared" si="48"/>
        <v>2</v>
      </c>
      <c r="AG31" s="204">
        <f t="shared" si="49"/>
        <v>8</v>
      </c>
      <c r="AH31" s="204">
        <f t="shared" si="50"/>
        <v>0</v>
      </c>
      <c r="AI31" s="204">
        <f t="shared" si="51"/>
        <v>0</v>
      </c>
      <c r="AJ31" s="204">
        <f t="shared" si="52"/>
        <v>0</v>
      </c>
      <c r="AK31" s="204">
        <f t="shared" si="53"/>
        <v>0</v>
      </c>
      <c r="AL31" s="205">
        <f t="shared" si="54"/>
        <v>8</v>
      </c>
      <c r="AM31" s="436" t="s">
        <v>74</v>
      </c>
      <c r="AN31" s="436" t="s">
        <v>74</v>
      </c>
      <c r="AO31" s="437">
        <f t="shared" si="55"/>
        <v>0</v>
      </c>
      <c r="AP31" s="437">
        <f t="shared" si="56"/>
        <v>0</v>
      </c>
      <c r="AQ31" s="438"/>
      <c r="AR31" s="439">
        <f t="shared" si="57"/>
        <v>6</v>
      </c>
      <c r="AS31" s="439">
        <f t="shared" si="58"/>
        <v>3</v>
      </c>
      <c r="AT31" s="206" t="s">
        <v>246</v>
      </c>
      <c r="AU31" s="440"/>
      <c r="AV31" s="441">
        <f t="shared" si="59"/>
        <v>0</v>
      </c>
      <c r="AW31" s="442" t="s">
        <v>268</v>
      </c>
      <c r="AX31" s="440"/>
      <c r="AY31" s="441">
        <f t="shared" si="60"/>
        <v>0</v>
      </c>
      <c r="AZ31" s="208">
        <f t="shared" si="61"/>
        <v>3</v>
      </c>
      <c r="BA31" s="208">
        <f t="shared" si="62"/>
        <v>1</v>
      </c>
      <c r="BB31" s="208">
        <f t="shared" si="63"/>
        <v>0</v>
      </c>
      <c r="BC31" s="208">
        <f t="shared" si="64"/>
        <v>1</v>
      </c>
      <c r="BD31" s="208">
        <f t="shared" si="65"/>
        <v>1</v>
      </c>
      <c r="BE31" s="209">
        <f t="shared" si="66"/>
        <v>7.5</v>
      </c>
      <c r="BF31" s="445"/>
      <c r="BG31" s="445"/>
      <c r="BH31" s="445"/>
      <c r="BI31" s="445"/>
      <c r="BJ31" s="445"/>
      <c r="BK31" s="445"/>
      <c r="BL31" s="445"/>
      <c r="BM31" s="445"/>
      <c r="BN31" s="445"/>
      <c r="BO31" s="445"/>
    </row>
    <row r="32" spans="1:67" ht="19.5" customHeight="1">
      <c r="A32" s="438"/>
      <c r="B32" s="438"/>
      <c r="C32" s="438"/>
      <c r="D32" s="438"/>
      <c r="E32" s="438"/>
      <c r="F32" s="207">
        <f t="shared" si="34"/>
        <v>10</v>
      </c>
      <c r="G32" s="438"/>
      <c r="H32" s="438"/>
      <c r="I32" s="207">
        <f t="shared" si="35"/>
        <v>10</v>
      </c>
      <c r="J32" s="438"/>
      <c r="K32" s="207">
        <f t="shared" si="36"/>
        <v>10</v>
      </c>
      <c r="L32" s="438"/>
      <c r="M32" s="207">
        <f t="shared" si="37"/>
        <v>10</v>
      </c>
      <c r="N32" s="438"/>
      <c r="O32" s="207">
        <f t="shared" si="38"/>
        <v>10</v>
      </c>
      <c r="P32" s="202">
        <f t="shared" si="39"/>
        <v>50</v>
      </c>
      <c r="Q32" s="213">
        <f t="shared" si="40"/>
        <v>0</v>
      </c>
      <c r="R32" s="214">
        <f t="shared" si="41"/>
        <v>50</v>
      </c>
      <c r="S32" s="214">
        <f t="shared" si="42"/>
        <v>2</v>
      </c>
      <c r="T32" s="438"/>
      <c r="U32" s="438"/>
      <c r="V32" s="207">
        <f t="shared" si="43"/>
        <v>10</v>
      </c>
      <c r="W32" s="203">
        <f t="shared" si="44"/>
        <v>2</v>
      </c>
      <c r="X32" s="438"/>
      <c r="Y32" s="437">
        <f t="shared" si="45"/>
        <v>10</v>
      </c>
      <c r="Z32" s="437">
        <f t="shared" si="46"/>
        <v>2</v>
      </c>
      <c r="AA32" s="438"/>
      <c r="AB32" s="438"/>
      <c r="AC32" s="438"/>
      <c r="AD32" s="438"/>
      <c r="AE32" s="437">
        <f t="shared" si="47"/>
        <v>10</v>
      </c>
      <c r="AF32" s="437">
        <f t="shared" si="48"/>
        <v>2</v>
      </c>
      <c r="AG32" s="204">
        <f t="shared" si="49"/>
        <v>8</v>
      </c>
      <c r="AH32" s="204">
        <f t="shared" si="50"/>
        <v>0</v>
      </c>
      <c r="AI32" s="204">
        <f t="shared" si="51"/>
        <v>0</v>
      </c>
      <c r="AJ32" s="204">
        <f t="shared" si="52"/>
        <v>0</v>
      </c>
      <c r="AK32" s="204">
        <f t="shared" si="53"/>
        <v>0</v>
      </c>
      <c r="AL32" s="205">
        <f t="shared" si="54"/>
        <v>8</v>
      </c>
      <c r="AM32" s="436" t="s">
        <v>74</v>
      </c>
      <c r="AN32" s="436" t="s">
        <v>74</v>
      </c>
      <c r="AO32" s="437">
        <f t="shared" si="55"/>
        <v>0</v>
      </c>
      <c r="AP32" s="437">
        <f t="shared" si="56"/>
        <v>0</v>
      </c>
      <c r="AQ32" s="438"/>
      <c r="AR32" s="439">
        <f t="shared" si="57"/>
        <v>6</v>
      </c>
      <c r="AS32" s="439">
        <f t="shared" si="58"/>
        <v>3</v>
      </c>
      <c r="AT32" s="206" t="s">
        <v>246</v>
      </c>
      <c r="AU32" s="440"/>
      <c r="AV32" s="441">
        <f t="shared" si="59"/>
        <v>0</v>
      </c>
      <c r="AW32" s="442" t="s">
        <v>268</v>
      </c>
      <c r="AX32" s="440"/>
      <c r="AY32" s="441">
        <f t="shared" si="60"/>
        <v>0</v>
      </c>
      <c r="AZ32" s="208">
        <f t="shared" si="61"/>
        <v>3</v>
      </c>
      <c r="BA32" s="208">
        <f t="shared" si="62"/>
        <v>1</v>
      </c>
      <c r="BB32" s="208">
        <f t="shared" si="63"/>
        <v>0</v>
      </c>
      <c r="BC32" s="208">
        <f t="shared" si="64"/>
        <v>1</v>
      </c>
      <c r="BD32" s="208">
        <f t="shared" si="65"/>
        <v>1</v>
      </c>
      <c r="BE32" s="209">
        <f t="shared" si="66"/>
        <v>7.5</v>
      </c>
      <c r="BF32" s="438"/>
      <c r="BG32" s="438"/>
      <c r="BH32" s="438"/>
      <c r="BI32" s="438"/>
      <c r="BJ32" s="438"/>
      <c r="BK32" s="438"/>
      <c r="BL32" s="438"/>
      <c r="BM32" s="438"/>
      <c r="BN32" s="438"/>
      <c r="BO32" s="438"/>
    </row>
    <row r="33" spans="1:67" ht="19.5" customHeight="1">
      <c r="A33" s="438"/>
      <c r="B33" s="438"/>
      <c r="C33" s="438"/>
      <c r="D33" s="438"/>
      <c r="E33" s="438"/>
      <c r="F33" s="207">
        <f t="shared" si="34"/>
        <v>10</v>
      </c>
      <c r="G33" s="438"/>
      <c r="H33" s="438"/>
      <c r="I33" s="207">
        <f t="shared" si="35"/>
        <v>10</v>
      </c>
      <c r="J33" s="438"/>
      <c r="K33" s="207">
        <f t="shared" si="36"/>
        <v>10</v>
      </c>
      <c r="L33" s="438"/>
      <c r="M33" s="207">
        <f t="shared" si="37"/>
        <v>10</v>
      </c>
      <c r="N33" s="438"/>
      <c r="O33" s="207">
        <f t="shared" si="38"/>
        <v>10</v>
      </c>
      <c r="P33" s="202">
        <f t="shared" si="39"/>
        <v>50</v>
      </c>
      <c r="Q33" s="213">
        <f t="shared" si="40"/>
        <v>0</v>
      </c>
      <c r="R33" s="214">
        <f t="shared" si="41"/>
        <v>50</v>
      </c>
      <c r="S33" s="214">
        <f t="shared" si="42"/>
        <v>2</v>
      </c>
      <c r="T33" s="438"/>
      <c r="U33" s="438"/>
      <c r="V33" s="207">
        <f t="shared" si="43"/>
        <v>10</v>
      </c>
      <c r="W33" s="203">
        <f t="shared" si="44"/>
        <v>2</v>
      </c>
      <c r="X33" s="438"/>
      <c r="Y33" s="437">
        <f t="shared" si="45"/>
        <v>10</v>
      </c>
      <c r="Z33" s="437">
        <f t="shared" si="46"/>
        <v>2</v>
      </c>
      <c r="AA33" s="438"/>
      <c r="AB33" s="438"/>
      <c r="AC33" s="438"/>
      <c r="AD33" s="438"/>
      <c r="AE33" s="437">
        <f t="shared" si="47"/>
        <v>10</v>
      </c>
      <c r="AF33" s="437">
        <f t="shared" si="48"/>
        <v>2</v>
      </c>
      <c r="AG33" s="204">
        <f t="shared" si="49"/>
        <v>8</v>
      </c>
      <c r="AH33" s="204">
        <f t="shared" si="50"/>
        <v>0</v>
      </c>
      <c r="AI33" s="204">
        <f t="shared" si="51"/>
        <v>0</v>
      </c>
      <c r="AJ33" s="204">
        <f t="shared" si="52"/>
        <v>0</v>
      </c>
      <c r="AK33" s="204">
        <f t="shared" si="53"/>
        <v>0</v>
      </c>
      <c r="AL33" s="205">
        <f t="shared" si="54"/>
        <v>8</v>
      </c>
      <c r="AM33" s="436" t="s">
        <v>74</v>
      </c>
      <c r="AN33" s="436" t="s">
        <v>74</v>
      </c>
      <c r="AO33" s="437">
        <f t="shared" si="55"/>
        <v>0</v>
      </c>
      <c r="AP33" s="437">
        <f t="shared" si="56"/>
        <v>0</v>
      </c>
      <c r="AQ33" s="438"/>
      <c r="AR33" s="439">
        <f t="shared" si="57"/>
        <v>6</v>
      </c>
      <c r="AS33" s="439">
        <f t="shared" si="58"/>
        <v>3</v>
      </c>
      <c r="AT33" s="206" t="s">
        <v>246</v>
      </c>
      <c r="AU33" s="440"/>
      <c r="AV33" s="441">
        <f t="shared" si="59"/>
        <v>0</v>
      </c>
      <c r="AW33" s="442" t="s">
        <v>268</v>
      </c>
      <c r="AX33" s="440"/>
      <c r="AY33" s="441">
        <f t="shared" si="60"/>
        <v>0</v>
      </c>
      <c r="AZ33" s="208">
        <f t="shared" si="61"/>
        <v>3</v>
      </c>
      <c r="BA33" s="208">
        <f t="shared" si="62"/>
        <v>1</v>
      </c>
      <c r="BB33" s="208">
        <f t="shared" si="63"/>
        <v>0</v>
      </c>
      <c r="BC33" s="208">
        <f t="shared" si="64"/>
        <v>1</v>
      </c>
      <c r="BD33" s="208">
        <f t="shared" si="65"/>
        <v>1</v>
      </c>
      <c r="BE33" s="209">
        <f t="shared" si="66"/>
        <v>7.5</v>
      </c>
      <c r="BF33" s="438"/>
      <c r="BG33" s="438"/>
      <c r="BH33" s="438"/>
      <c r="BI33" s="438"/>
      <c r="BJ33" s="438"/>
      <c r="BK33" s="438"/>
      <c r="BL33" s="438"/>
      <c r="BM33" s="438"/>
      <c r="BN33" s="438"/>
      <c r="BO33" s="438"/>
    </row>
    <row r="34" spans="1:67" ht="19.5" customHeight="1">
      <c r="A34" s="438"/>
      <c r="B34" s="438"/>
      <c r="C34" s="438"/>
      <c r="D34" s="438"/>
      <c r="E34" s="438"/>
      <c r="F34" s="207">
        <f t="shared" si="34"/>
        <v>10</v>
      </c>
      <c r="G34" s="438"/>
      <c r="H34" s="438"/>
      <c r="I34" s="207">
        <f t="shared" si="35"/>
        <v>10</v>
      </c>
      <c r="J34" s="438"/>
      <c r="K34" s="207">
        <f t="shared" si="36"/>
        <v>10</v>
      </c>
      <c r="L34" s="438"/>
      <c r="M34" s="207">
        <f t="shared" si="37"/>
        <v>10</v>
      </c>
      <c r="N34" s="438"/>
      <c r="O34" s="207">
        <f t="shared" si="38"/>
        <v>10</v>
      </c>
      <c r="P34" s="202">
        <f t="shared" si="39"/>
        <v>50</v>
      </c>
      <c r="Q34" s="213">
        <f t="shared" si="40"/>
        <v>0</v>
      </c>
      <c r="R34" s="214">
        <f t="shared" si="41"/>
        <v>50</v>
      </c>
      <c r="S34" s="214">
        <f t="shared" si="42"/>
        <v>2</v>
      </c>
      <c r="T34" s="438"/>
      <c r="U34" s="438"/>
      <c r="V34" s="207">
        <f t="shared" si="43"/>
        <v>10</v>
      </c>
      <c r="W34" s="203">
        <f t="shared" si="44"/>
        <v>2</v>
      </c>
      <c r="X34" s="438"/>
      <c r="Y34" s="437">
        <f t="shared" si="45"/>
        <v>10</v>
      </c>
      <c r="Z34" s="437">
        <f t="shared" si="46"/>
        <v>2</v>
      </c>
      <c r="AA34" s="438"/>
      <c r="AB34" s="438"/>
      <c r="AC34" s="438"/>
      <c r="AD34" s="438"/>
      <c r="AE34" s="437">
        <f t="shared" si="47"/>
        <v>10</v>
      </c>
      <c r="AF34" s="437">
        <f t="shared" si="48"/>
        <v>2</v>
      </c>
      <c r="AG34" s="204">
        <f t="shared" si="49"/>
        <v>8</v>
      </c>
      <c r="AH34" s="204">
        <f t="shared" si="50"/>
        <v>0</v>
      </c>
      <c r="AI34" s="204">
        <f t="shared" si="51"/>
        <v>0</v>
      </c>
      <c r="AJ34" s="204">
        <f t="shared" si="52"/>
        <v>0</v>
      </c>
      <c r="AK34" s="204">
        <f t="shared" si="53"/>
        <v>0</v>
      </c>
      <c r="AL34" s="205">
        <f t="shared" si="54"/>
        <v>8</v>
      </c>
      <c r="AM34" s="436" t="s">
        <v>74</v>
      </c>
      <c r="AN34" s="436" t="s">
        <v>74</v>
      </c>
      <c r="AO34" s="437">
        <f t="shared" si="55"/>
        <v>0</v>
      </c>
      <c r="AP34" s="437">
        <f t="shared" si="56"/>
        <v>0</v>
      </c>
      <c r="AQ34" s="438"/>
      <c r="AR34" s="439">
        <f t="shared" si="57"/>
        <v>6</v>
      </c>
      <c r="AS34" s="439">
        <f t="shared" si="58"/>
        <v>3</v>
      </c>
      <c r="AT34" s="206" t="s">
        <v>246</v>
      </c>
      <c r="AU34" s="440"/>
      <c r="AV34" s="441">
        <f t="shared" si="59"/>
        <v>0</v>
      </c>
      <c r="AW34" s="442" t="s">
        <v>268</v>
      </c>
      <c r="AX34" s="440"/>
      <c r="AY34" s="441">
        <f t="shared" si="60"/>
        <v>0</v>
      </c>
      <c r="AZ34" s="208">
        <f t="shared" si="61"/>
        <v>3</v>
      </c>
      <c r="BA34" s="208">
        <f t="shared" si="62"/>
        <v>1</v>
      </c>
      <c r="BB34" s="208">
        <f t="shared" si="63"/>
        <v>0</v>
      </c>
      <c r="BC34" s="208">
        <f t="shared" si="64"/>
        <v>1</v>
      </c>
      <c r="BD34" s="208">
        <f t="shared" si="65"/>
        <v>1</v>
      </c>
      <c r="BE34" s="209">
        <f t="shared" si="66"/>
        <v>7.5</v>
      </c>
      <c r="BF34" s="438"/>
      <c r="BG34" s="438"/>
      <c r="BH34" s="438"/>
      <c r="BI34" s="438"/>
      <c r="BJ34" s="438"/>
      <c r="BK34" s="438"/>
      <c r="BL34" s="438"/>
      <c r="BM34" s="438"/>
      <c r="BN34" s="438"/>
      <c r="BO34" s="438"/>
    </row>
    <row r="35" spans="1:67" ht="19.5" customHeight="1">
      <c r="A35" s="438"/>
      <c r="B35" s="438"/>
      <c r="C35" s="438"/>
      <c r="D35" s="438"/>
      <c r="E35" s="438"/>
      <c r="F35" s="207">
        <f t="shared" si="34"/>
        <v>10</v>
      </c>
      <c r="G35" s="438"/>
      <c r="H35" s="438"/>
      <c r="I35" s="207">
        <f t="shared" si="35"/>
        <v>10</v>
      </c>
      <c r="J35" s="438"/>
      <c r="K35" s="207">
        <f t="shared" si="36"/>
        <v>10</v>
      </c>
      <c r="L35" s="438"/>
      <c r="M35" s="207">
        <f t="shared" si="37"/>
        <v>10</v>
      </c>
      <c r="N35" s="438"/>
      <c r="O35" s="207">
        <f t="shared" si="38"/>
        <v>10</v>
      </c>
      <c r="P35" s="202">
        <f t="shared" si="39"/>
        <v>50</v>
      </c>
      <c r="Q35" s="213">
        <f t="shared" si="40"/>
        <v>0</v>
      </c>
      <c r="R35" s="214">
        <f t="shared" si="41"/>
        <v>50</v>
      </c>
      <c r="S35" s="214">
        <f t="shared" si="42"/>
        <v>2</v>
      </c>
      <c r="T35" s="438"/>
      <c r="U35" s="438"/>
      <c r="V35" s="207">
        <f t="shared" si="43"/>
        <v>10</v>
      </c>
      <c r="W35" s="203">
        <f t="shared" si="44"/>
        <v>2</v>
      </c>
      <c r="X35" s="438"/>
      <c r="Y35" s="437">
        <f t="shared" si="45"/>
        <v>10</v>
      </c>
      <c r="Z35" s="437">
        <f t="shared" si="46"/>
        <v>2</v>
      </c>
      <c r="AA35" s="438"/>
      <c r="AB35" s="438"/>
      <c r="AC35" s="438"/>
      <c r="AD35" s="438"/>
      <c r="AE35" s="437">
        <f t="shared" si="47"/>
        <v>10</v>
      </c>
      <c r="AF35" s="437">
        <f t="shared" si="48"/>
        <v>2</v>
      </c>
      <c r="AG35" s="204">
        <f t="shared" si="49"/>
        <v>8</v>
      </c>
      <c r="AH35" s="204">
        <f t="shared" si="50"/>
        <v>0</v>
      </c>
      <c r="AI35" s="204">
        <f t="shared" si="51"/>
        <v>0</v>
      </c>
      <c r="AJ35" s="204">
        <f t="shared" si="52"/>
        <v>0</v>
      </c>
      <c r="AK35" s="204">
        <f t="shared" si="53"/>
        <v>0</v>
      </c>
      <c r="AL35" s="205">
        <f t="shared" si="54"/>
        <v>8</v>
      </c>
      <c r="AM35" s="436" t="s">
        <v>74</v>
      </c>
      <c r="AN35" s="436" t="s">
        <v>74</v>
      </c>
      <c r="AO35" s="437">
        <f t="shared" si="55"/>
        <v>0</v>
      </c>
      <c r="AP35" s="437">
        <f t="shared" si="56"/>
        <v>0</v>
      </c>
      <c r="AQ35" s="438"/>
      <c r="AR35" s="439">
        <f t="shared" si="57"/>
        <v>6</v>
      </c>
      <c r="AS35" s="439">
        <f t="shared" si="58"/>
        <v>3</v>
      </c>
      <c r="AT35" s="206" t="s">
        <v>246</v>
      </c>
      <c r="AU35" s="440"/>
      <c r="AV35" s="441">
        <f t="shared" si="59"/>
        <v>0</v>
      </c>
      <c r="AW35" s="442" t="s">
        <v>268</v>
      </c>
      <c r="AX35" s="440"/>
      <c r="AY35" s="441">
        <f t="shared" si="60"/>
        <v>0</v>
      </c>
      <c r="AZ35" s="208">
        <f t="shared" si="61"/>
        <v>3</v>
      </c>
      <c r="BA35" s="208">
        <f t="shared" si="62"/>
        <v>1</v>
      </c>
      <c r="BB35" s="208">
        <f t="shared" si="63"/>
        <v>0</v>
      </c>
      <c r="BC35" s="208">
        <f t="shared" si="64"/>
        <v>1</v>
      </c>
      <c r="BD35" s="208">
        <f t="shared" si="65"/>
        <v>1</v>
      </c>
      <c r="BE35" s="209">
        <f t="shared" si="66"/>
        <v>7.5</v>
      </c>
      <c r="BF35" s="438"/>
      <c r="BG35" s="438"/>
      <c r="BH35" s="438"/>
      <c r="BI35" s="438"/>
      <c r="BJ35" s="438"/>
      <c r="BK35" s="438"/>
      <c r="BL35" s="438"/>
      <c r="BM35" s="438"/>
      <c r="BN35" s="438"/>
      <c r="BO35" s="438"/>
    </row>
    <row r="36" spans="1:67" ht="19.5" customHeight="1">
      <c r="A36" s="438"/>
      <c r="B36" s="438"/>
      <c r="C36" s="438"/>
      <c r="D36" s="438"/>
      <c r="E36" s="438"/>
      <c r="F36" s="207">
        <f t="shared" si="34"/>
        <v>10</v>
      </c>
      <c r="G36" s="438"/>
      <c r="H36" s="438"/>
      <c r="I36" s="207">
        <f t="shared" si="35"/>
        <v>10</v>
      </c>
      <c r="J36" s="438"/>
      <c r="K36" s="207">
        <f t="shared" si="36"/>
        <v>10</v>
      </c>
      <c r="L36" s="438"/>
      <c r="M36" s="207">
        <f t="shared" si="37"/>
        <v>10</v>
      </c>
      <c r="N36" s="438"/>
      <c r="O36" s="207">
        <f t="shared" si="38"/>
        <v>10</v>
      </c>
      <c r="P36" s="202">
        <f t="shared" si="39"/>
        <v>50</v>
      </c>
      <c r="Q36" s="213">
        <f t="shared" si="40"/>
        <v>0</v>
      </c>
      <c r="R36" s="214">
        <f t="shared" si="41"/>
        <v>50</v>
      </c>
      <c r="S36" s="214">
        <f t="shared" si="42"/>
        <v>2</v>
      </c>
      <c r="T36" s="438"/>
      <c r="U36" s="438"/>
      <c r="V36" s="207">
        <f t="shared" si="43"/>
        <v>10</v>
      </c>
      <c r="W36" s="203">
        <f t="shared" si="44"/>
        <v>2</v>
      </c>
      <c r="X36" s="438"/>
      <c r="Y36" s="437">
        <f t="shared" si="45"/>
        <v>10</v>
      </c>
      <c r="Z36" s="437">
        <f t="shared" si="46"/>
        <v>2</v>
      </c>
      <c r="AA36" s="438"/>
      <c r="AB36" s="438"/>
      <c r="AC36" s="438"/>
      <c r="AD36" s="438"/>
      <c r="AE36" s="437">
        <f t="shared" si="47"/>
        <v>10</v>
      </c>
      <c r="AF36" s="437">
        <f t="shared" si="48"/>
        <v>2</v>
      </c>
      <c r="AG36" s="204">
        <f t="shared" si="49"/>
        <v>8</v>
      </c>
      <c r="AH36" s="204">
        <f t="shared" si="50"/>
        <v>0</v>
      </c>
      <c r="AI36" s="204">
        <f t="shared" si="51"/>
        <v>0</v>
      </c>
      <c r="AJ36" s="204">
        <f t="shared" si="52"/>
        <v>0</v>
      </c>
      <c r="AK36" s="204">
        <f t="shared" si="53"/>
        <v>0</v>
      </c>
      <c r="AL36" s="205">
        <f t="shared" si="54"/>
        <v>8</v>
      </c>
      <c r="AM36" s="436" t="s">
        <v>74</v>
      </c>
      <c r="AN36" s="436" t="s">
        <v>74</v>
      </c>
      <c r="AO36" s="437">
        <f t="shared" si="55"/>
        <v>0</v>
      </c>
      <c r="AP36" s="437">
        <f t="shared" si="56"/>
        <v>0</v>
      </c>
      <c r="AQ36" s="438"/>
      <c r="AR36" s="439">
        <f t="shared" si="57"/>
        <v>6</v>
      </c>
      <c r="AS36" s="439">
        <f t="shared" si="58"/>
        <v>3</v>
      </c>
      <c r="AT36" s="206" t="s">
        <v>246</v>
      </c>
      <c r="AU36" s="440"/>
      <c r="AV36" s="441">
        <f t="shared" si="59"/>
        <v>0</v>
      </c>
      <c r="AW36" s="442" t="s">
        <v>268</v>
      </c>
      <c r="AX36" s="440"/>
      <c r="AY36" s="441">
        <f t="shared" si="60"/>
        <v>0</v>
      </c>
      <c r="AZ36" s="208">
        <f t="shared" si="61"/>
        <v>3</v>
      </c>
      <c r="BA36" s="208">
        <f t="shared" si="62"/>
        <v>1</v>
      </c>
      <c r="BB36" s="208">
        <f t="shared" si="63"/>
        <v>0</v>
      </c>
      <c r="BC36" s="208">
        <f t="shared" si="64"/>
        <v>1</v>
      </c>
      <c r="BD36" s="208">
        <f t="shared" si="65"/>
        <v>1</v>
      </c>
      <c r="BE36" s="209">
        <f t="shared" si="66"/>
        <v>7.5</v>
      </c>
      <c r="BF36" s="438"/>
      <c r="BG36" s="438"/>
      <c r="BH36" s="438"/>
      <c r="BI36" s="438"/>
      <c r="BJ36" s="438"/>
      <c r="BK36" s="438"/>
      <c r="BL36" s="438"/>
      <c r="BM36" s="438"/>
      <c r="BN36" s="438"/>
      <c r="BO36" s="438"/>
    </row>
    <row r="37" spans="1:67" ht="19.5" customHeight="1">
      <c r="A37" s="438"/>
      <c r="B37" s="438"/>
      <c r="C37" s="438"/>
      <c r="D37" s="438"/>
      <c r="E37" s="438"/>
      <c r="F37" s="207">
        <f t="shared" si="34"/>
        <v>10</v>
      </c>
      <c r="G37" s="438"/>
      <c r="H37" s="438"/>
      <c r="I37" s="207">
        <f t="shared" si="35"/>
        <v>10</v>
      </c>
      <c r="J37" s="438"/>
      <c r="K37" s="207">
        <f t="shared" si="36"/>
        <v>10</v>
      </c>
      <c r="L37" s="438"/>
      <c r="M37" s="207">
        <f t="shared" si="37"/>
        <v>10</v>
      </c>
      <c r="N37" s="438"/>
      <c r="O37" s="207">
        <f t="shared" si="38"/>
        <v>10</v>
      </c>
      <c r="P37" s="202">
        <f t="shared" si="39"/>
        <v>50</v>
      </c>
      <c r="Q37" s="213">
        <f t="shared" si="40"/>
        <v>0</v>
      </c>
      <c r="R37" s="214">
        <f t="shared" si="41"/>
        <v>50</v>
      </c>
      <c r="S37" s="214">
        <f t="shared" si="42"/>
        <v>2</v>
      </c>
      <c r="T37" s="438"/>
      <c r="U37" s="438"/>
      <c r="V37" s="207">
        <f t="shared" si="43"/>
        <v>10</v>
      </c>
      <c r="W37" s="203">
        <f t="shared" si="44"/>
        <v>2</v>
      </c>
      <c r="X37" s="438"/>
      <c r="Y37" s="437">
        <f t="shared" si="45"/>
        <v>10</v>
      </c>
      <c r="Z37" s="437">
        <f t="shared" si="46"/>
        <v>2</v>
      </c>
      <c r="AA37" s="438"/>
      <c r="AB37" s="438"/>
      <c r="AC37" s="438"/>
      <c r="AD37" s="438"/>
      <c r="AE37" s="437">
        <f t="shared" si="47"/>
        <v>10</v>
      </c>
      <c r="AF37" s="437">
        <f t="shared" si="48"/>
        <v>2</v>
      </c>
      <c r="AG37" s="204">
        <f t="shared" si="49"/>
        <v>8</v>
      </c>
      <c r="AH37" s="204">
        <f t="shared" si="50"/>
        <v>0</v>
      </c>
      <c r="AI37" s="204">
        <f t="shared" si="51"/>
        <v>0</v>
      </c>
      <c r="AJ37" s="204">
        <f t="shared" si="52"/>
        <v>0</v>
      </c>
      <c r="AK37" s="204">
        <f t="shared" si="53"/>
        <v>0</v>
      </c>
      <c r="AL37" s="205">
        <f t="shared" si="54"/>
        <v>8</v>
      </c>
      <c r="AM37" s="436" t="s">
        <v>74</v>
      </c>
      <c r="AN37" s="436" t="s">
        <v>74</v>
      </c>
      <c r="AO37" s="437">
        <f t="shared" si="55"/>
        <v>0</v>
      </c>
      <c r="AP37" s="437">
        <f t="shared" si="56"/>
        <v>0</v>
      </c>
      <c r="AQ37" s="438"/>
      <c r="AR37" s="439">
        <f t="shared" si="57"/>
        <v>6</v>
      </c>
      <c r="AS37" s="439">
        <f t="shared" si="58"/>
        <v>3</v>
      </c>
      <c r="AT37" s="206" t="s">
        <v>246</v>
      </c>
      <c r="AU37" s="440"/>
      <c r="AV37" s="441">
        <f t="shared" si="59"/>
        <v>0</v>
      </c>
      <c r="AW37" s="442" t="s">
        <v>268</v>
      </c>
      <c r="AX37" s="440"/>
      <c r="AY37" s="441">
        <f t="shared" si="60"/>
        <v>0</v>
      </c>
      <c r="AZ37" s="208">
        <f t="shared" si="61"/>
        <v>3</v>
      </c>
      <c r="BA37" s="208">
        <f t="shared" si="62"/>
        <v>1</v>
      </c>
      <c r="BB37" s="208">
        <f t="shared" si="63"/>
        <v>0</v>
      </c>
      <c r="BC37" s="208">
        <f t="shared" si="64"/>
        <v>1</v>
      </c>
      <c r="BD37" s="208">
        <f t="shared" si="65"/>
        <v>1</v>
      </c>
      <c r="BE37" s="209">
        <f t="shared" si="66"/>
        <v>7.5</v>
      </c>
      <c r="BF37" s="438"/>
      <c r="BG37" s="438"/>
      <c r="BH37" s="438"/>
      <c r="BI37" s="438"/>
      <c r="BJ37" s="438"/>
      <c r="BK37" s="438"/>
      <c r="BL37" s="438"/>
      <c r="BM37" s="438"/>
      <c r="BN37" s="438"/>
      <c r="BO37" s="438"/>
    </row>
    <row r="38" spans="1:67" ht="19.5" customHeight="1">
      <c r="A38" s="438"/>
      <c r="B38" s="438"/>
      <c r="C38" s="438"/>
      <c r="D38" s="438"/>
      <c r="E38" s="438"/>
      <c r="F38" s="207">
        <f t="shared" si="34"/>
        <v>10</v>
      </c>
      <c r="G38" s="438"/>
      <c r="H38" s="438"/>
      <c r="I38" s="207">
        <f t="shared" si="35"/>
        <v>10</v>
      </c>
      <c r="J38" s="438"/>
      <c r="K38" s="207">
        <f t="shared" si="36"/>
        <v>10</v>
      </c>
      <c r="L38" s="438"/>
      <c r="M38" s="207">
        <f t="shared" si="37"/>
        <v>10</v>
      </c>
      <c r="N38" s="438"/>
      <c r="O38" s="207">
        <f t="shared" si="38"/>
        <v>10</v>
      </c>
      <c r="P38" s="202">
        <f t="shared" si="39"/>
        <v>50</v>
      </c>
      <c r="Q38" s="213">
        <f t="shared" si="40"/>
        <v>0</v>
      </c>
      <c r="R38" s="214">
        <f t="shared" si="41"/>
        <v>50</v>
      </c>
      <c r="S38" s="214">
        <f t="shared" si="42"/>
        <v>2</v>
      </c>
      <c r="T38" s="438"/>
      <c r="U38" s="438"/>
      <c r="V38" s="207">
        <f t="shared" si="43"/>
        <v>10</v>
      </c>
      <c r="W38" s="203">
        <f t="shared" si="44"/>
        <v>2</v>
      </c>
      <c r="X38" s="438"/>
      <c r="Y38" s="437">
        <f t="shared" si="45"/>
        <v>10</v>
      </c>
      <c r="Z38" s="437">
        <f t="shared" si="46"/>
        <v>2</v>
      </c>
      <c r="AA38" s="438"/>
      <c r="AB38" s="438"/>
      <c r="AC38" s="438"/>
      <c r="AD38" s="438"/>
      <c r="AE38" s="437">
        <f t="shared" si="47"/>
        <v>10</v>
      </c>
      <c r="AF38" s="437">
        <f t="shared" si="48"/>
        <v>2</v>
      </c>
      <c r="AG38" s="204">
        <f t="shared" si="49"/>
        <v>8</v>
      </c>
      <c r="AH38" s="204">
        <f t="shared" si="50"/>
        <v>0</v>
      </c>
      <c r="AI38" s="204">
        <f t="shared" si="51"/>
        <v>0</v>
      </c>
      <c r="AJ38" s="204">
        <f t="shared" si="52"/>
        <v>0</v>
      </c>
      <c r="AK38" s="204">
        <f t="shared" si="53"/>
        <v>0</v>
      </c>
      <c r="AL38" s="205">
        <f t="shared" si="54"/>
        <v>8</v>
      </c>
      <c r="AM38" s="436" t="s">
        <v>74</v>
      </c>
      <c r="AN38" s="436" t="s">
        <v>74</v>
      </c>
      <c r="AO38" s="437">
        <f t="shared" si="55"/>
        <v>0</v>
      </c>
      <c r="AP38" s="437">
        <f t="shared" si="56"/>
        <v>0</v>
      </c>
      <c r="AQ38" s="438"/>
      <c r="AR38" s="439">
        <f t="shared" si="57"/>
        <v>6</v>
      </c>
      <c r="AS38" s="439">
        <f t="shared" si="58"/>
        <v>3</v>
      </c>
      <c r="AT38" s="206" t="s">
        <v>246</v>
      </c>
      <c r="AU38" s="440"/>
      <c r="AV38" s="441">
        <f t="shared" si="59"/>
        <v>0</v>
      </c>
      <c r="AW38" s="442" t="s">
        <v>268</v>
      </c>
      <c r="AX38" s="440"/>
      <c r="AY38" s="441">
        <f t="shared" si="60"/>
        <v>0</v>
      </c>
      <c r="AZ38" s="208">
        <f t="shared" si="61"/>
        <v>3</v>
      </c>
      <c r="BA38" s="208">
        <f t="shared" si="62"/>
        <v>1</v>
      </c>
      <c r="BB38" s="208">
        <f t="shared" si="63"/>
        <v>0</v>
      </c>
      <c r="BC38" s="208">
        <f t="shared" si="64"/>
        <v>1</v>
      </c>
      <c r="BD38" s="208">
        <f t="shared" si="65"/>
        <v>1</v>
      </c>
      <c r="BE38" s="209">
        <f t="shared" si="66"/>
        <v>7.5</v>
      </c>
      <c r="BF38" s="438"/>
      <c r="BG38" s="438"/>
      <c r="BH38" s="438"/>
      <c r="BI38" s="438"/>
      <c r="BJ38" s="438"/>
      <c r="BK38" s="438"/>
      <c r="BL38" s="438"/>
      <c r="BM38" s="438"/>
      <c r="BN38" s="438"/>
      <c r="BO38" s="438"/>
    </row>
    <row r="39" spans="1:67" ht="19.5" customHeight="1">
      <c r="A39" s="438"/>
      <c r="B39" s="438"/>
      <c r="C39" s="438"/>
      <c r="D39" s="438"/>
      <c r="E39" s="438"/>
      <c r="F39" s="207">
        <f t="shared" si="34"/>
        <v>10</v>
      </c>
      <c r="G39" s="438"/>
      <c r="H39" s="438"/>
      <c r="I39" s="207">
        <f t="shared" si="35"/>
        <v>10</v>
      </c>
      <c r="J39" s="438"/>
      <c r="K39" s="207">
        <f t="shared" si="36"/>
        <v>10</v>
      </c>
      <c r="L39" s="438"/>
      <c r="M39" s="207">
        <f t="shared" si="37"/>
        <v>10</v>
      </c>
      <c r="N39" s="438"/>
      <c r="O39" s="207">
        <f t="shared" si="38"/>
        <v>10</v>
      </c>
      <c r="P39" s="202">
        <f t="shared" si="39"/>
        <v>50</v>
      </c>
      <c r="Q39" s="213">
        <f t="shared" si="40"/>
        <v>0</v>
      </c>
      <c r="R39" s="214">
        <f t="shared" si="41"/>
        <v>50</v>
      </c>
      <c r="S39" s="214">
        <f t="shared" si="42"/>
        <v>2</v>
      </c>
      <c r="T39" s="438"/>
      <c r="U39" s="438"/>
      <c r="V39" s="207">
        <f t="shared" si="43"/>
        <v>10</v>
      </c>
      <c r="W39" s="203">
        <f t="shared" si="44"/>
        <v>2</v>
      </c>
      <c r="X39" s="438"/>
      <c r="Y39" s="437">
        <f t="shared" si="45"/>
        <v>10</v>
      </c>
      <c r="Z39" s="437">
        <f t="shared" si="46"/>
        <v>2</v>
      </c>
      <c r="AA39" s="438"/>
      <c r="AB39" s="438"/>
      <c r="AC39" s="438"/>
      <c r="AD39" s="438"/>
      <c r="AE39" s="437">
        <f t="shared" si="47"/>
        <v>10</v>
      </c>
      <c r="AF39" s="437">
        <f t="shared" si="48"/>
        <v>2</v>
      </c>
      <c r="AG39" s="204">
        <f t="shared" si="49"/>
        <v>8</v>
      </c>
      <c r="AH39" s="204">
        <f t="shared" si="50"/>
        <v>0</v>
      </c>
      <c r="AI39" s="204">
        <f t="shared" si="51"/>
        <v>0</v>
      </c>
      <c r="AJ39" s="204">
        <f t="shared" si="52"/>
        <v>0</v>
      </c>
      <c r="AK39" s="204">
        <f t="shared" si="53"/>
        <v>0</v>
      </c>
      <c r="AL39" s="205">
        <f t="shared" si="54"/>
        <v>8</v>
      </c>
      <c r="AM39" s="436" t="s">
        <v>74</v>
      </c>
      <c r="AN39" s="436" t="s">
        <v>74</v>
      </c>
      <c r="AO39" s="437">
        <f t="shared" si="55"/>
        <v>0</v>
      </c>
      <c r="AP39" s="437">
        <f t="shared" si="56"/>
        <v>0</v>
      </c>
      <c r="AQ39" s="438"/>
      <c r="AR39" s="439">
        <f t="shared" si="57"/>
        <v>6</v>
      </c>
      <c r="AS39" s="439">
        <f t="shared" si="58"/>
        <v>3</v>
      </c>
      <c r="AT39" s="206" t="s">
        <v>246</v>
      </c>
      <c r="AU39" s="440"/>
      <c r="AV39" s="441">
        <f t="shared" si="59"/>
        <v>0</v>
      </c>
      <c r="AW39" s="442" t="s">
        <v>268</v>
      </c>
      <c r="AX39" s="440"/>
      <c r="AY39" s="441">
        <f t="shared" si="60"/>
        <v>0</v>
      </c>
      <c r="AZ39" s="208">
        <f t="shared" si="61"/>
        <v>3</v>
      </c>
      <c r="BA39" s="208">
        <f t="shared" si="62"/>
        <v>1</v>
      </c>
      <c r="BB39" s="208">
        <f t="shared" si="63"/>
        <v>0</v>
      </c>
      <c r="BC39" s="208">
        <f t="shared" si="64"/>
        <v>1</v>
      </c>
      <c r="BD39" s="208">
        <f t="shared" si="65"/>
        <v>1</v>
      </c>
      <c r="BE39" s="209">
        <f t="shared" si="66"/>
        <v>7.5</v>
      </c>
      <c r="BF39" s="438"/>
      <c r="BG39" s="438"/>
      <c r="BH39" s="438"/>
      <c r="BI39" s="438"/>
      <c r="BJ39" s="438"/>
      <c r="BK39" s="438"/>
      <c r="BL39" s="438"/>
      <c r="BM39" s="438"/>
      <c r="BN39" s="438"/>
      <c r="BO39" s="438"/>
    </row>
    <row r="40" spans="1:67" ht="19.5" customHeight="1">
      <c r="A40" s="438"/>
      <c r="B40" s="438"/>
      <c r="C40" s="438"/>
      <c r="D40" s="438"/>
      <c r="E40" s="438"/>
      <c r="F40" s="207">
        <f t="shared" si="34"/>
        <v>10</v>
      </c>
      <c r="G40" s="438"/>
      <c r="H40" s="438"/>
      <c r="I40" s="207">
        <f t="shared" si="35"/>
        <v>10</v>
      </c>
      <c r="J40" s="438"/>
      <c r="K40" s="207">
        <f t="shared" si="36"/>
        <v>10</v>
      </c>
      <c r="L40" s="438"/>
      <c r="M40" s="207">
        <f t="shared" si="37"/>
        <v>10</v>
      </c>
      <c r="N40" s="438"/>
      <c r="O40" s="207">
        <f t="shared" si="38"/>
        <v>10</v>
      </c>
      <c r="P40" s="202">
        <f t="shared" si="39"/>
        <v>50</v>
      </c>
      <c r="Q40" s="213">
        <f t="shared" si="40"/>
        <v>0</v>
      </c>
      <c r="R40" s="214">
        <f t="shared" si="41"/>
        <v>50</v>
      </c>
      <c r="S40" s="214">
        <f t="shared" si="42"/>
        <v>2</v>
      </c>
      <c r="T40" s="438"/>
      <c r="U40" s="438"/>
      <c r="V40" s="207">
        <f t="shared" si="43"/>
        <v>10</v>
      </c>
      <c r="W40" s="203">
        <f t="shared" si="44"/>
        <v>2</v>
      </c>
      <c r="X40" s="438"/>
      <c r="Y40" s="437">
        <f t="shared" si="45"/>
        <v>10</v>
      </c>
      <c r="Z40" s="437">
        <f t="shared" si="46"/>
        <v>2</v>
      </c>
      <c r="AA40" s="438"/>
      <c r="AB40" s="438"/>
      <c r="AC40" s="438"/>
      <c r="AD40" s="438"/>
      <c r="AE40" s="437">
        <f t="shared" si="47"/>
        <v>10</v>
      </c>
      <c r="AF40" s="437">
        <f t="shared" si="48"/>
        <v>2</v>
      </c>
      <c r="AG40" s="204">
        <f t="shared" si="49"/>
        <v>8</v>
      </c>
      <c r="AH40" s="204">
        <f t="shared" si="50"/>
        <v>0</v>
      </c>
      <c r="AI40" s="204">
        <f t="shared" si="51"/>
        <v>0</v>
      </c>
      <c r="AJ40" s="204">
        <f t="shared" si="52"/>
        <v>0</v>
      </c>
      <c r="AK40" s="204">
        <f t="shared" si="53"/>
        <v>0</v>
      </c>
      <c r="AL40" s="205">
        <f t="shared" si="54"/>
        <v>8</v>
      </c>
      <c r="AM40" s="436" t="s">
        <v>74</v>
      </c>
      <c r="AN40" s="436" t="s">
        <v>74</v>
      </c>
      <c r="AO40" s="437">
        <f t="shared" si="55"/>
        <v>0</v>
      </c>
      <c r="AP40" s="437">
        <f t="shared" si="56"/>
        <v>0</v>
      </c>
      <c r="AQ40" s="438"/>
      <c r="AR40" s="439">
        <f t="shared" si="57"/>
        <v>6</v>
      </c>
      <c r="AS40" s="439">
        <f t="shared" si="58"/>
        <v>3</v>
      </c>
      <c r="AT40" s="206" t="s">
        <v>246</v>
      </c>
      <c r="AU40" s="440"/>
      <c r="AV40" s="441">
        <f t="shared" si="59"/>
        <v>0</v>
      </c>
      <c r="AW40" s="442" t="s">
        <v>268</v>
      </c>
      <c r="AX40" s="440"/>
      <c r="AY40" s="441">
        <f t="shared" si="60"/>
        <v>0</v>
      </c>
      <c r="AZ40" s="208">
        <f t="shared" si="61"/>
        <v>3</v>
      </c>
      <c r="BA40" s="208">
        <f t="shared" si="62"/>
        <v>1</v>
      </c>
      <c r="BB40" s="208">
        <f t="shared" si="63"/>
        <v>0</v>
      </c>
      <c r="BC40" s="208">
        <f t="shared" si="64"/>
        <v>1</v>
      </c>
      <c r="BD40" s="208">
        <f t="shared" si="65"/>
        <v>1</v>
      </c>
      <c r="BE40" s="209">
        <f t="shared" si="66"/>
        <v>7.5</v>
      </c>
      <c r="BF40" s="438"/>
      <c r="BG40" s="438"/>
      <c r="BH40" s="438"/>
      <c r="BI40" s="438"/>
      <c r="BJ40" s="438"/>
      <c r="BK40" s="438"/>
      <c r="BL40" s="438"/>
      <c r="BM40" s="438"/>
      <c r="BN40" s="438"/>
      <c r="BO40" s="438"/>
    </row>
    <row r="41" spans="1:67" ht="19.5" customHeight="1">
      <c r="A41" s="438"/>
      <c r="B41" s="438"/>
      <c r="C41" s="438"/>
      <c r="D41" s="438"/>
      <c r="E41" s="438"/>
      <c r="F41" s="207">
        <f t="shared" si="34"/>
        <v>10</v>
      </c>
      <c r="G41" s="438"/>
      <c r="H41" s="438"/>
      <c r="I41" s="207">
        <f t="shared" si="35"/>
        <v>10</v>
      </c>
      <c r="J41" s="438"/>
      <c r="K41" s="207">
        <f t="shared" si="36"/>
        <v>10</v>
      </c>
      <c r="L41" s="438"/>
      <c r="M41" s="207">
        <f t="shared" si="37"/>
        <v>10</v>
      </c>
      <c r="N41" s="438"/>
      <c r="O41" s="207">
        <f t="shared" si="38"/>
        <v>10</v>
      </c>
      <c r="P41" s="202">
        <f t="shared" si="39"/>
        <v>50</v>
      </c>
      <c r="Q41" s="213">
        <f t="shared" si="40"/>
        <v>0</v>
      </c>
      <c r="R41" s="214">
        <f t="shared" si="41"/>
        <v>50</v>
      </c>
      <c r="S41" s="214">
        <f t="shared" si="42"/>
        <v>2</v>
      </c>
      <c r="T41" s="438"/>
      <c r="U41" s="438"/>
      <c r="V41" s="207">
        <f t="shared" si="43"/>
        <v>10</v>
      </c>
      <c r="W41" s="203">
        <f t="shared" si="44"/>
        <v>2</v>
      </c>
      <c r="X41" s="438"/>
      <c r="Y41" s="437">
        <f t="shared" si="45"/>
        <v>10</v>
      </c>
      <c r="Z41" s="437">
        <f t="shared" si="46"/>
        <v>2</v>
      </c>
      <c r="AA41" s="438"/>
      <c r="AB41" s="438"/>
      <c r="AC41" s="438"/>
      <c r="AD41" s="438"/>
      <c r="AE41" s="437">
        <f t="shared" si="47"/>
        <v>10</v>
      </c>
      <c r="AF41" s="437">
        <f t="shared" si="48"/>
        <v>2</v>
      </c>
      <c r="AG41" s="204">
        <f t="shared" si="49"/>
        <v>8</v>
      </c>
      <c r="AH41" s="204">
        <f t="shared" si="50"/>
        <v>0</v>
      </c>
      <c r="AI41" s="204">
        <f t="shared" si="51"/>
        <v>0</v>
      </c>
      <c r="AJ41" s="204">
        <f t="shared" si="52"/>
        <v>0</v>
      </c>
      <c r="AK41" s="204">
        <f t="shared" si="53"/>
        <v>0</v>
      </c>
      <c r="AL41" s="205">
        <f t="shared" si="54"/>
        <v>8</v>
      </c>
      <c r="AM41" s="436" t="s">
        <v>74</v>
      </c>
      <c r="AN41" s="436" t="s">
        <v>74</v>
      </c>
      <c r="AO41" s="437">
        <f t="shared" si="55"/>
        <v>0</v>
      </c>
      <c r="AP41" s="437">
        <f t="shared" si="56"/>
        <v>0</v>
      </c>
      <c r="AQ41" s="438"/>
      <c r="AR41" s="439">
        <f t="shared" si="57"/>
        <v>6</v>
      </c>
      <c r="AS41" s="439">
        <f t="shared" si="58"/>
        <v>3</v>
      </c>
      <c r="AT41" s="206" t="s">
        <v>246</v>
      </c>
      <c r="AU41" s="440"/>
      <c r="AV41" s="441">
        <f t="shared" si="59"/>
        <v>0</v>
      </c>
      <c r="AW41" s="442" t="s">
        <v>268</v>
      </c>
      <c r="AX41" s="440"/>
      <c r="AY41" s="441">
        <f t="shared" si="60"/>
        <v>0</v>
      </c>
      <c r="AZ41" s="208">
        <f t="shared" si="61"/>
        <v>3</v>
      </c>
      <c r="BA41" s="208">
        <f t="shared" si="62"/>
        <v>1</v>
      </c>
      <c r="BB41" s="208">
        <f t="shared" si="63"/>
        <v>0</v>
      </c>
      <c r="BC41" s="208">
        <f t="shared" si="64"/>
        <v>1</v>
      </c>
      <c r="BD41" s="208">
        <f t="shared" si="65"/>
        <v>1</v>
      </c>
      <c r="BE41" s="209">
        <f t="shared" si="66"/>
        <v>7.5</v>
      </c>
      <c r="BF41" s="438"/>
      <c r="BG41" s="438"/>
      <c r="BH41" s="438"/>
      <c r="BI41" s="438"/>
      <c r="BJ41" s="438"/>
      <c r="BK41" s="438"/>
      <c r="BL41" s="438"/>
      <c r="BM41" s="438"/>
      <c r="BN41" s="438"/>
      <c r="BO41" s="438"/>
    </row>
    <row r="42" spans="1:67" ht="19.5" customHeight="1">
      <c r="A42" s="438"/>
      <c r="B42" s="438"/>
      <c r="C42" s="438"/>
      <c r="D42" s="438"/>
      <c r="E42" s="438"/>
      <c r="F42" s="207">
        <f t="shared" si="34"/>
        <v>10</v>
      </c>
      <c r="G42" s="438"/>
      <c r="H42" s="438"/>
      <c r="I42" s="207">
        <f t="shared" si="35"/>
        <v>10</v>
      </c>
      <c r="J42" s="438"/>
      <c r="K42" s="207">
        <f t="shared" si="36"/>
        <v>10</v>
      </c>
      <c r="L42" s="438"/>
      <c r="M42" s="207">
        <f t="shared" si="37"/>
        <v>10</v>
      </c>
      <c r="N42" s="438"/>
      <c r="O42" s="207">
        <f t="shared" si="38"/>
        <v>10</v>
      </c>
      <c r="P42" s="202">
        <f t="shared" si="39"/>
        <v>50</v>
      </c>
      <c r="Q42" s="213">
        <f t="shared" si="40"/>
        <v>0</v>
      </c>
      <c r="R42" s="214">
        <f t="shared" si="41"/>
        <v>50</v>
      </c>
      <c r="S42" s="214">
        <f t="shared" si="42"/>
        <v>2</v>
      </c>
      <c r="T42" s="438"/>
      <c r="U42" s="438"/>
      <c r="V42" s="207">
        <f t="shared" si="43"/>
        <v>10</v>
      </c>
      <c r="W42" s="203">
        <f t="shared" si="44"/>
        <v>2</v>
      </c>
      <c r="X42" s="438"/>
      <c r="Y42" s="437">
        <f t="shared" si="45"/>
        <v>10</v>
      </c>
      <c r="Z42" s="437">
        <f t="shared" si="46"/>
        <v>2</v>
      </c>
      <c r="AA42" s="438"/>
      <c r="AB42" s="438"/>
      <c r="AC42" s="438"/>
      <c r="AD42" s="438"/>
      <c r="AE42" s="437">
        <f t="shared" si="47"/>
        <v>10</v>
      </c>
      <c r="AF42" s="437">
        <f t="shared" si="48"/>
        <v>2</v>
      </c>
      <c r="AG42" s="204">
        <f t="shared" si="49"/>
        <v>8</v>
      </c>
      <c r="AH42" s="204">
        <f t="shared" si="50"/>
        <v>0</v>
      </c>
      <c r="AI42" s="204">
        <f t="shared" si="51"/>
        <v>0</v>
      </c>
      <c r="AJ42" s="204">
        <f t="shared" si="52"/>
        <v>0</v>
      </c>
      <c r="AK42" s="204">
        <f t="shared" si="53"/>
        <v>0</v>
      </c>
      <c r="AL42" s="205">
        <f t="shared" si="54"/>
        <v>8</v>
      </c>
      <c r="AM42" s="436" t="s">
        <v>74</v>
      </c>
      <c r="AN42" s="436" t="s">
        <v>74</v>
      </c>
      <c r="AO42" s="437">
        <f t="shared" si="55"/>
        <v>0</v>
      </c>
      <c r="AP42" s="437">
        <f t="shared" si="56"/>
        <v>0</v>
      </c>
      <c r="AQ42" s="438"/>
      <c r="AR42" s="439">
        <f t="shared" si="57"/>
        <v>6</v>
      </c>
      <c r="AS42" s="439">
        <f t="shared" si="58"/>
        <v>3</v>
      </c>
      <c r="AT42" s="206" t="s">
        <v>246</v>
      </c>
      <c r="AU42" s="440"/>
      <c r="AV42" s="441">
        <f t="shared" si="59"/>
        <v>0</v>
      </c>
      <c r="AW42" s="442" t="s">
        <v>268</v>
      </c>
      <c r="AX42" s="440"/>
      <c r="AY42" s="441">
        <f t="shared" si="60"/>
        <v>0</v>
      </c>
      <c r="AZ42" s="208">
        <f t="shared" si="61"/>
        <v>3</v>
      </c>
      <c r="BA42" s="208">
        <f t="shared" si="62"/>
        <v>1</v>
      </c>
      <c r="BB42" s="208">
        <f t="shared" si="63"/>
        <v>0</v>
      </c>
      <c r="BC42" s="208">
        <f t="shared" si="64"/>
        <v>1</v>
      </c>
      <c r="BD42" s="208">
        <f t="shared" si="65"/>
        <v>1</v>
      </c>
      <c r="BE42" s="209">
        <f t="shared" si="66"/>
        <v>7.5</v>
      </c>
      <c r="BF42" s="438"/>
      <c r="BG42" s="438"/>
      <c r="BH42" s="438"/>
      <c r="BI42" s="438"/>
      <c r="BJ42" s="438"/>
      <c r="BK42" s="438"/>
      <c r="BL42" s="438"/>
      <c r="BM42" s="438"/>
      <c r="BN42" s="438"/>
      <c r="BO42" s="438"/>
    </row>
    <row r="43" spans="1:67" ht="19.5" customHeight="1">
      <c r="A43" s="438"/>
      <c r="B43" s="438"/>
      <c r="C43" s="438"/>
      <c r="D43" s="438"/>
      <c r="E43" s="438"/>
      <c r="F43" s="207">
        <f t="shared" si="34"/>
        <v>10</v>
      </c>
      <c r="G43" s="438"/>
      <c r="H43" s="438"/>
      <c r="I43" s="207">
        <f t="shared" si="35"/>
        <v>10</v>
      </c>
      <c r="J43" s="438"/>
      <c r="K43" s="207">
        <f t="shared" si="36"/>
        <v>10</v>
      </c>
      <c r="L43" s="438"/>
      <c r="M43" s="207">
        <f t="shared" si="37"/>
        <v>10</v>
      </c>
      <c r="N43" s="438"/>
      <c r="O43" s="207">
        <f t="shared" si="38"/>
        <v>10</v>
      </c>
      <c r="P43" s="202">
        <f t="shared" si="39"/>
        <v>50</v>
      </c>
      <c r="Q43" s="213">
        <f t="shared" si="40"/>
        <v>0</v>
      </c>
      <c r="R43" s="214">
        <f t="shared" si="41"/>
        <v>50</v>
      </c>
      <c r="S43" s="214">
        <f t="shared" si="42"/>
        <v>2</v>
      </c>
      <c r="T43" s="438"/>
      <c r="U43" s="438"/>
      <c r="V43" s="207">
        <f t="shared" si="43"/>
        <v>10</v>
      </c>
      <c r="W43" s="203">
        <f t="shared" si="44"/>
        <v>2</v>
      </c>
      <c r="X43" s="438"/>
      <c r="Y43" s="437">
        <f t="shared" si="45"/>
        <v>10</v>
      </c>
      <c r="Z43" s="437">
        <f t="shared" si="46"/>
        <v>2</v>
      </c>
      <c r="AA43" s="438"/>
      <c r="AB43" s="438"/>
      <c r="AC43" s="438"/>
      <c r="AD43" s="438"/>
      <c r="AE43" s="437">
        <f t="shared" si="47"/>
        <v>10</v>
      </c>
      <c r="AF43" s="437">
        <f t="shared" si="48"/>
        <v>2</v>
      </c>
      <c r="AG43" s="204">
        <f t="shared" si="49"/>
        <v>8</v>
      </c>
      <c r="AH43" s="204">
        <f t="shared" si="50"/>
        <v>0</v>
      </c>
      <c r="AI43" s="204">
        <f t="shared" si="51"/>
        <v>0</v>
      </c>
      <c r="AJ43" s="204">
        <f t="shared" si="52"/>
        <v>0</v>
      </c>
      <c r="AK43" s="204">
        <f t="shared" si="53"/>
        <v>0</v>
      </c>
      <c r="AL43" s="205">
        <f t="shared" si="54"/>
        <v>8</v>
      </c>
      <c r="AM43" s="436" t="s">
        <v>74</v>
      </c>
      <c r="AN43" s="436" t="s">
        <v>74</v>
      </c>
      <c r="AO43" s="437">
        <f t="shared" si="55"/>
        <v>0</v>
      </c>
      <c r="AP43" s="437">
        <f t="shared" si="56"/>
        <v>0</v>
      </c>
      <c r="AQ43" s="438"/>
      <c r="AR43" s="439">
        <f t="shared" si="57"/>
        <v>6</v>
      </c>
      <c r="AS43" s="439">
        <f t="shared" si="58"/>
        <v>3</v>
      </c>
      <c r="AT43" s="206" t="s">
        <v>246</v>
      </c>
      <c r="AU43" s="440"/>
      <c r="AV43" s="441">
        <f t="shared" si="59"/>
        <v>0</v>
      </c>
      <c r="AW43" s="442" t="s">
        <v>268</v>
      </c>
      <c r="AX43" s="440"/>
      <c r="AY43" s="441">
        <f t="shared" si="60"/>
        <v>0</v>
      </c>
      <c r="AZ43" s="208">
        <f t="shared" si="61"/>
        <v>3</v>
      </c>
      <c r="BA43" s="208">
        <f t="shared" si="62"/>
        <v>1</v>
      </c>
      <c r="BB43" s="208">
        <f t="shared" si="63"/>
        <v>0</v>
      </c>
      <c r="BC43" s="208">
        <f t="shared" si="64"/>
        <v>1</v>
      </c>
      <c r="BD43" s="208">
        <f t="shared" si="65"/>
        <v>1</v>
      </c>
      <c r="BE43" s="209">
        <f t="shared" si="66"/>
        <v>7.5</v>
      </c>
      <c r="BF43" s="438"/>
      <c r="BG43" s="438"/>
      <c r="BH43" s="438"/>
      <c r="BI43" s="438"/>
      <c r="BJ43" s="438"/>
      <c r="BK43" s="438"/>
      <c r="BL43" s="438"/>
      <c r="BM43" s="438"/>
      <c r="BN43" s="438"/>
      <c r="BO43" s="438"/>
    </row>
    <row r="44" spans="1:67" ht="19.5" customHeight="1">
      <c r="A44" s="438"/>
      <c r="B44" s="438"/>
      <c r="C44" s="438"/>
      <c r="D44" s="438"/>
      <c r="E44" s="438"/>
      <c r="F44" s="207">
        <f t="shared" si="34"/>
        <v>10</v>
      </c>
      <c r="G44" s="438"/>
      <c r="H44" s="438"/>
      <c r="I44" s="207">
        <f t="shared" si="35"/>
        <v>10</v>
      </c>
      <c r="J44" s="438"/>
      <c r="K44" s="207">
        <f t="shared" si="36"/>
        <v>10</v>
      </c>
      <c r="L44" s="438"/>
      <c r="M44" s="207">
        <f t="shared" si="37"/>
        <v>10</v>
      </c>
      <c r="N44" s="438"/>
      <c r="O44" s="207">
        <f t="shared" si="38"/>
        <v>10</v>
      </c>
      <c r="P44" s="202">
        <f t="shared" si="39"/>
        <v>50</v>
      </c>
      <c r="Q44" s="213">
        <f t="shared" si="40"/>
        <v>0</v>
      </c>
      <c r="R44" s="214">
        <f t="shared" si="41"/>
        <v>50</v>
      </c>
      <c r="S44" s="214">
        <f t="shared" si="42"/>
        <v>2</v>
      </c>
      <c r="T44" s="438"/>
      <c r="U44" s="438"/>
      <c r="V44" s="207">
        <f t="shared" si="43"/>
        <v>10</v>
      </c>
      <c r="W44" s="203">
        <f t="shared" si="44"/>
        <v>2</v>
      </c>
      <c r="X44" s="438"/>
      <c r="Y44" s="437">
        <f t="shared" si="45"/>
        <v>10</v>
      </c>
      <c r="Z44" s="437">
        <f t="shared" si="46"/>
        <v>2</v>
      </c>
      <c r="AA44" s="438"/>
      <c r="AB44" s="438"/>
      <c r="AC44" s="438"/>
      <c r="AD44" s="438"/>
      <c r="AE44" s="437">
        <f t="shared" si="47"/>
        <v>10</v>
      </c>
      <c r="AF44" s="437">
        <f t="shared" si="48"/>
        <v>2</v>
      </c>
      <c r="AG44" s="204">
        <f t="shared" si="49"/>
        <v>8</v>
      </c>
      <c r="AH44" s="204">
        <f t="shared" si="50"/>
        <v>0</v>
      </c>
      <c r="AI44" s="204">
        <f t="shared" si="51"/>
        <v>0</v>
      </c>
      <c r="AJ44" s="204">
        <f t="shared" si="52"/>
        <v>0</v>
      </c>
      <c r="AK44" s="204">
        <f t="shared" si="53"/>
        <v>0</v>
      </c>
      <c r="AL44" s="205">
        <f t="shared" si="54"/>
        <v>8</v>
      </c>
      <c r="AM44" s="436" t="s">
        <v>74</v>
      </c>
      <c r="AN44" s="436" t="s">
        <v>74</v>
      </c>
      <c r="AO44" s="437">
        <f t="shared" si="55"/>
        <v>0</v>
      </c>
      <c r="AP44" s="437">
        <f t="shared" si="56"/>
        <v>0</v>
      </c>
      <c r="AQ44" s="438"/>
      <c r="AR44" s="439">
        <f t="shared" si="57"/>
        <v>6</v>
      </c>
      <c r="AS44" s="439">
        <f t="shared" si="58"/>
        <v>3</v>
      </c>
      <c r="AT44" s="206" t="s">
        <v>246</v>
      </c>
      <c r="AU44" s="440"/>
      <c r="AV44" s="441">
        <f t="shared" si="59"/>
        <v>0</v>
      </c>
      <c r="AW44" s="442" t="s">
        <v>268</v>
      </c>
      <c r="AX44" s="440"/>
      <c r="AY44" s="441">
        <f t="shared" si="60"/>
        <v>0</v>
      </c>
      <c r="AZ44" s="208">
        <f t="shared" si="61"/>
        <v>3</v>
      </c>
      <c r="BA44" s="208">
        <f t="shared" si="62"/>
        <v>1</v>
      </c>
      <c r="BB44" s="208">
        <f t="shared" si="63"/>
        <v>0</v>
      </c>
      <c r="BC44" s="208">
        <f t="shared" si="64"/>
        <v>1</v>
      </c>
      <c r="BD44" s="208">
        <f t="shared" si="65"/>
        <v>1</v>
      </c>
      <c r="BE44" s="209">
        <f t="shared" si="66"/>
        <v>7.5</v>
      </c>
      <c r="BF44" s="438"/>
      <c r="BG44" s="438"/>
      <c r="BH44" s="438"/>
      <c r="BI44" s="438"/>
      <c r="BJ44" s="438"/>
      <c r="BK44" s="438"/>
      <c r="BL44" s="438"/>
      <c r="BM44" s="438"/>
      <c r="BN44" s="438"/>
      <c r="BO44" s="438"/>
    </row>
    <row r="45" spans="1:67" ht="19.5" customHeight="1">
      <c r="A45" s="438"/>
      <c r="B45" s="438"/>
      <c r="C45" s="438"/>
      <c r="D45" s="438"/>
      <c r="E45" s="438"/>
      <c r="F45" s="207">
        <f t="shared" si="34"/>
        <v>10</v>
      </c>
      <c r="G45" s="438"/>
      <c r="H45" s="438"/>
      <c r="I45" s="207">
        <f t="shared" si="35"/>
        <v>10</v>
      </c>
      <c r="J45" s="438"/>
      <c r="K45" s="207">
        <f t="shared" si="36"/>
        <v>10</v>
      </c>
      <c r="L45" s="438"/>
      <c r="M45" s="207">
        <f t="shared" si="37"/>
        <v>10</v>
      </c>
      <c r="N45" s="438"/>
      <c r="O45" s="207">
        <f t="shared" si="38"/>
        <v>10</v>
      </c>
      <c r="P45" s="202">
        <f t="shared" si="39"/>
        <v>50</v>
      </c>
      <c r="Q45" s="213">
        <f t="shared" si="40"/>
        <v>0</v>
      </c>
      <c r="R45" s="214">
        <f t="shared" si="41"/>
        <v>50</v>
      </c>
      <c r="S45" s="214">
        <f t="shared" si="42"/>
        <v>2</v>
      </c>
      <c r="T45" s="438"/>
      <c r="U45" s="438"/>
      <c r="V45" s="207">
        <f t="shared" si="43"/>
        <v>10</v>
      </c>
      <c r="W45" s="203">
        <f t="shared" si="44"/>
        <v>2</v>
      </c>
      <c r="X45" s="438"/>
      <c r="Y45" s="437">
        <f t="shared" si="45"/>
        <v>10</v>
      </c>
      <c r="Z45" s="437">
        <f t="shared" si="46"/>
        <v>2</v>
      </c>
      <c r="AA45" s="438"/>
      <c r="AB45" s="438"/>
      <c r="AC45" s="438"/>
      <c r="AD45" s="438"/>
      <c r="AE45" s="437">
        <f t="shared" si="47"/>
        <v>10</v>
      </c>
      <c r="AF45" s="437">
        <f t="shared" si="48"/>
        <v>2</v>
      </c>
      <c r="AG45" s="204">
        <f t="shared" si="49"/>
        <v>8</v>
      </c>
      <c r="AH45" s="204">
        <f t="shared" si="50"/>
        <v>0</v>
      </c>
      <c r="AI45" s="204">
        <f t="shared" si="51"/>
        <v>0</v>
      </c>
      <c r="AJ45" s="204">
        <f t="shared" si="52"/>
        <v>0</v>
      </c>
      <c r="AK45" s="204">
        <f t="shared" si="53"/>
        <v>0</v>
      </c>
      <c r="AL45" s="205">
        <f t="shared" si="54"/>
        <v>8</v>
      </c>
      <c r="AM45" s="436" t="s">
        <v>74</v>
      </c>
      <c r="AN45" s="436" t="s">
        <v>74</v>
      </c>
      <c r="AO45" s="437">
        <f t="shared" si="55"/>
        <v>0</v>
      </c>
      <c r="AP45" s="437">
        <f t="shared" si="56"/>
        <v>0</v>
      </c>
      <c r="AQ45" s="438"/>
      <c r="AR45" s="439">
        <f t="shared" si="57"/>
        <v>6</v>
      </c>
      <c r="AS45" s="439">
        <f t="shared" si="58"/>
        <v>3</v>
      </c>
      <c r="AT45" s="206" t="s">
        <v>246</v>
      </c>
      <c r="AU45" s="440"/>
      <c r="AV45" s="441">
        <f t="shared" si="59"/>
        <v>0</v>
      </c>
      <c r="AW45" s="442" t="s">
        <v>268</v>
      </c>
      <c r="AX45" s="440"/>
      <c r="AY45" s="441">
        <f t="shared" si="60"/>
        <v>0</v>
      </c>
      <c r="AZ45" s="208">
        <f t="shared" si="61"/>
        <v>3</v>
      </c>
      <c r="BA45" s="208">
        <f t="shared" si="62"/>
        <v>1</v>
      </c>
      <c r="BB45" s="208">
        <f t="shared" si="63"/>
        <v>0</v>
      </c>
      <c r="BC45" s="208">
        <f t="shared" si="64"/>
        <v>1</v>
      </c>
      <c r="BD45" s="208">
        <f t="shared" si="65"/>
        <v>1</v>
      </c>
      <c r="BE45" s="209">
        <f t="shared" si="66"/>
        <v>7.5</v>
      </c>
      <c r="BF45" s="438"/>
      <c r="BG45" s="438"/>
      <c r="BH45" s="438"/>
      <c r="BI45" s="438"/>
      <c r="BJ45" s="438"/>
      <c r="BK45" s="438"/>
      <c r="BL45" s="438"/>
      <c r="BM45" s="438"/>
      <c r="BN45" s="438"/>
      <c r="BO45" s="438"/>
    </row>
    <row r="46" spans="1:67" ht="19.5" customHeight="1">
      <c r="A46" s="438"/>
      <c r="B46" s="438"/>
      <c r="C46" s="438"/>
      <c r="D46" s="438"/>
      <c r="E46" s="438"/>
      <c r="F46" s="207">
        <f t="shared" si="34"/>
        <v>10</v>
      </c>
      <c r="G46" s="438"/>
      <c r="H46" s="438"/>
      <c r="I46" s="207">
        <f t="shared" si="35"/>
        <v>10</v>
      </c>
      <c r="J46" s="438"/>
      <c r="K46" s="207">
        <f t="shared" si="36"/>
        <v>10</v>
      </c>
      <c r="L46" s="438"/>
      <c r="M46" s="207">
        <f t="shared" si="37"/>
        <v>10</v>
      </c>
      <c r="N46" s="438"/>
      <c r="O46" s="207">
        <f t="shared" si="38"/>
        <v>10</v>
      </c>
      <c r="P46" s="202">
        <f t="shared" si="39"/>
        <v>50</v>
      </c>
      <c r="Q46" s="213">
        <f t="shared" si="40"/>
        <v>0</v>
      </c>
      <c r="R46" s="214">
        <f t="shared" si="41"/>
        <v>50</v>
      </c>
      <c r="S46" s="214">
        <f t="shared" si="42"/>
        <v>2</v>
      </c>
      <c r="T46" s="438"/>
      <c r="U46" s="438"/>
      <c r="V46" s="207">
        <f t="shared" si="43"/>
        <v>10</v>
      </c>
      <c r="W46" s="203">
        <f t="shared" si="44"/>
        <v>2</v>
      </c>
      <c r="X46" s="438"/>
      <c r="Y46" s="437">
        <f t="shared" si="45"/>
        <v>10</v>
      </c>
      <c r="Z46" s="437">
        <f t="shared" si="46"/>
        <v>2</v>
      </c>
      <c r="AA46" s="438"/>
      <c r="AB46" s="438"/>
      <c r="AC46" s="438"/>
      <c r="AD46" s="438"/>
      <c r="AE46" s="437">
        <f t="shared" si="47"/>
        <v>10</v>
      </c>
      <c r="AF46" s="437">
        <f t="shared" si="48"/>
        <v>2</v>
      </c>
      <c r="AG46" s="204">
        <f t="shared" si="49"/>
        <v>8</v>
      </c>
      <c r="AH46" s="204">
        <f t="shared" si="50"/>
        <v>0</v>
      </c>
      <c r="AI46" s="204">
        <f t="shared" si="51"/>
        <v>0</v>
      </c>
      <c r="AJ46" s="204">
        <f t="shared" si="52"/>
        <v>0</v>
      </c>
      <c r="AK46" s="204">
        <f t="shared" si="53"/>
        <v>0</v>
      </c>
      <c r="AL46" s="205">
        <f t="shared" si="54"/>
        <v>8</v>
      </c>
      <c r="AM46" s="436" t="s">
        <v>74</v>
      </c>
      <c r="AN46" s="436" t="s">
        <v>74</v>
      </c>
      <c r="AO46" s="437">
        <f t="shared" si="55"/>
        <v>0</v>
      </c>
      <c r="AP46" s="437">
        <f t="shared" si="56"/>
        <v>0</v>
      </c>
      <c r="AQ46" s="438"/>
      <c r="AR46" s="439">
        <f t="shared" si="57"/>
        <v>6</v>
      </c>
      <c r="AS46" s="439">
        <f t="shared" si="58"/>
        <v>3</v>
      </c>
      <c r="AT46" s="206" t="s">
        <v>246</v>
      </c>
      <c r="AU46" s="440"/>
      <c r="AV46" s="441">
        <f t="shared" si="59"/>
        <v>0</v>
      </c>
      <c r="AW46" s="442" t="s">
        <v>268</v>
      </c>
      <c r="AX46" s="440"/>
      <c r="AY46" s="441">
        <f t="shared" si="60"/>
        <v>0</v>
      </c>
      <c r="AZ46" s="208">
        <f t="shared" si="61"/>
        <v>3</v>
      </c>
      <c r="BA46" s="208">
        <f t="shared" si="62"/>
        <v>1</v>
      </c>
      <c r="BB46" s="208">
        <f t="shared" si="63"/>
        <v>0</v>
      </c>
      <c r="BC46" s="208">
        <f t="shared" si="64"/>
        <v>1</v>
      </c>
      <c r="BD46" s="208">
        <f t="shared" si="65"/>
        <v>1</v>
      </c>
      <c r="BE46" s="209">
        <f t="shared" si="66"/>
        <v>7.5</v>
      </c>
      <c r="BF46" s="438"/>
      <c r="BG46" s="438"/>
      <c r="BH46" s="438"/>
      <c r="BI46" s="438"/>
      <c r="BJ46" s="438"/>
      <c r="BK46" s="438"/>
      <c r="BL46" s="438"/>
      <c r="BM46" s="438"/>
      <c r="BN46" s="438"/>
      <c r="BO46" s="438"/>
    </row>
    <row r="47" spans="1:67" ht="19.5" customHeight="1">
      <c r="A47" s="438"/>
      <c r="B47" s="438"/>
      <c r="C47" s="438"/>
      <c r="D47" s="438"/>
      <c r="E47" s="438"/>
      <c r="F47" s="207">
        <f t="shared" si="34"/>
        <v>10</v>
      </c>
      <c r="G47" s="438"/>
      <c r="H47" s="438"/>
      <c r="I47" s="207">
        <f t="shared" si="35"/>
        <v>10</v>
      </c>
      <c r="J47" s="438"/>
      <c r="K47" s="207">
        <f t="shared" si="36"/>
        <v>10</v>
      </c>
      <c r="L47" s="438"/>
      <c r="M47" s="207">
        <f t="shared" si="37"/>
        <v>10</v>
      </c>
      <c r="N47" s="438"/>
      <c r="O47" s="207">
        <f t="shared" si="38"/>
        <v>10</v>
      </c>
      <c r="P47" s="202">
        <f t="shared" si="39"/>
        <v>50</v>
      </c>
      <c r="Q47" s="213">
        <f t="shared" si="40"/>
        <v>0</v>
      </c>
      <c r="R47" s="214">
        <f t="shared" si="41"/>
        <v>50</v>
      </c>
      <c r="S47" s="214">
        <f t="shared" si="42"/>
        <v>2</v>
      </c>
      <c r="T47" s="438"/>
      <c r="U47" s="438"/>
      <c r="V47" s="207">
        <f t="shared" si="43"/>
        <v>10</v>
      </c>
      <c r="W47" s="203">
        <f t="shared" si="44"/>
        <v>2</v>
      </c>
      <c r="X47" s="438"/>
      <c r="Y47" s="437">
        <f t="shared" si="45"/>
        <v>10</v>
      </c>
      <c r="Z47" s="437">
        <f t="shared" si="46"/>
        <v>2</v>
      </c>
      <c r="AA47" s="438"/>
      <c r="AB47" s="438"/>
      <c r="AC47" s="438"/>
      <c r="AD47" s="438"/>
      <c r="AE47" s="437">
        <f t="shared" si="47"/>
        <v>10</v>
      </c>
      <c r="AF47" s="437">
        <f t="shared" si="48"/>
        <v>2</v>
      </c>
      <c r="AG47" s="204">
        <f t="shared" si="49"/>
        <v>8</v>
      </c>
      <c r="AH47" s="204">
        <f t="shared" si="50"/>
        <v>0</v>
      </c>
      <c r="AI47" s="204">
        <f t="shared" si="51"/>
        <v>0</v>
      </c>
      <c r="AJ47" s="204">
        <f t="shared" si="52"/>
        <v>0</v>
      </c>
      <c r="AK47" s="204">
        <f t="shared" si="53"/>
        <v>0</v>
      </c>
      <c r="AL47" s="205">
        <f t="shared" si="54"/>
        <v>8</v>
      </c>
      <c r="AM47" s="436" t="s">
        <v>74</v>
      </c>
      <c r="AN47" s="436" t="s">
        <v>74</v>
      </c>
      <c r="AO47" s="437">
        <f t="shared" si="55"/>
        <v>0</v>
      </c>
      <c r="AP47" s="437">
        <f t="shared" si="56"/>
        <v>0</v>
      </c>
      <c r="AQ47" s="438"/>
      <c r="AR47" s="439">
        <f t="shared" si="57"/>
        <v>6</v>
      </c>
      <c r="AS47" s="439">
        <f t="shared" si="58"/>
        <v>3</v>
      </c>
      <c r="AT47" s="206" t="s">
        <v>246</v>
      </c>
      <c r="AU47" s="440"/>
      <c r="AV47" s="441">
        <f t="shared" si="59"/>
        <v>0</v>
      </c>
      <c r="AW47" s="442" t="s">
        <v>268</v>
      </c>
      <c r="AX47" s="440"/>
      <c r="AY47" s="441">
        <f t="shared" si="60"/>
        <v>0</v>
      </c>
      <c r="AZ47" s="208">
        <f t="shared" si="61"/>
        <v>3</v>
      </c>
      <c r="BA47" s="208">
        <f t="shared" si="62"/>
        <v>1</v>
      </c>
      <c r="BB47" s="208">
        <f t="shared" si="63"/>
        <v>0</v>
      </c>
      <c r="BC47" s="208">
        <f t="shared" si="64"/>
        <v>1</v>
      </c>
      <c r="BD47" s="208">
        <f t="shared" si="65"/>
        <v>1</v>
      </c>
      <c r="BE47" s="209">
        <f t="shared" si="66"/>
        <v>7.5</v>
      </c>
      <c r="BF47" s="438"/>
      <c r="BG47" s="438"/>
      <c r="BH47" s="438"/>
      <c r="BI47" s="438"/>
      <c r="BJ47" s="438"/>
      <c r="BK47" s="438"/>
      <c r="BL47" s="438"/>
      <c r="BM47" s="438"/>
      <c r="BN47" s="438"/>
      <c r="BO47" s="438"/>
    </row>
    <row r="48" spans="1:67" ht="19.5" customHeight="1">
      <c r="A48" s="438"/>
      <c r="B48" s="438"/>
      <c r="C48" s="438"/>
      <c r="D48" s="438"/>
      <c r="E48" s="438"/>
      <c r="F48" s="207">
        <f t="shared" si="34"/>
        <v>10</v>
      </c>
      <c r="G48" s="438"/>
      <c r="H48" s="438"/>
      <c r="I48" s="207">
        <f t="shared" si="35"/>
        <v>10</v>
      </c>
      <c r="J48" s="438"/>
      <c r="K48" s="207">
        <f t="shared" si="36"/>
        <v>10</v>
      </c>
      <c r="L48" s="438"/>
      <c r="M48" s="207">
        <f t="shared" si="37"/>
        <v>10</v>
      </c>
      <c r="N48" s="438"/>
      <c r="O48" s="207">
        <f t="shared" si="38"/>
        <v>10</v>
      </c>
      <c r="P48" s="202">
        <f t="shared" si="39"/>
        <v>50</v>
      </c>
      <c r="Q48" s="213">
        <f t="shared" si="40"/>
        <v>0</v>
      </c>
      <c r="R48" s="214">
        <f t="shared" si="41"/>
        <v>50</v>
      </c>
      <c r="S48" s="214">
        <f t="shared" si="42"/>
        <v>2</v>
      </c>
      <c r="T48" s="438"/>
      <c r="U48" s="438"/>
      <c r="V48" s="207">
        <f t="shared" si="43"/>
        <v>10</v>
      </c>
      <c r="W48" s="203">
        <f t="shared" si="44"/>
        <v>2</v>
      </c>
      <c r="X48" s="438"/>
      <c r="Y48" s="437">
        <f t="shared" si="45"/>
        <v>10</v>
      </c>
      <c r="Z48" s="437">
        <f t="shared" si="46"/>
        <v>2</v>
      </c>
      <c r="AA48" s="438"/>
      <c r="AB48" s="438"/>
      <c r="AC48" s="438"/>
      <c r="AD48" s="438"/>
      <c r="AE48" s="437">
        <f t="shared" si="47"/>
        <v>10</v>
      </c>
      <c r="AF48" s="437">
        <f t="shared" si="48"/>
        <v>2</v>
      </c>
      <c r="AG48" s="204">
        <f t="shared" si="49"/>
        <v>8</v>
      </c>
      <c r="AH48" s="204">
        <f t="shared" si="50"/>
        <v>0</v>
      </c>
      <c r="AI48" s="204">
        <f t="shared" si="51"/>
        <v>0</v>
      </c>
      <c r="AJ48" s="204">
        <f t="shared" si="52"/>
        <v>0</v>
      </c>
      <c r="AK48" s="204">
        <f t="shared" si="53"/>
        <v>0</v>
      </c>
      <c r="AL48" s="205">
        <f t="shared" si="54"/>
        <v>8</v>
      </c>
      <c r="AM48" s="436" t="s">
        <v>74</v>
      </c>
      <c r="AN48" s="436" t="s">
        <v>74</v>
      </c>
      <c r="AO48" s="437">
        <f t="shared" si="55"/>
        <v>0</v>
      </c>
      <c r="AP48" s="437">
        <f t="shared" si="56"/>
        <v>0</v>
      </c>
      <c r="AQ48" s="438"/>
      <c r="AR48" s="439">
        <f t="shared" si="57"/>
        <v>6</v>
      </c>
      <c r="AS48" s="439">
        <f t="shared" si="58"/>
        <v>3</v>
      </c>
      <c r="AT48" s="206" t="s">
        <v>246</v>
      </c>
      <c r="AU48" s="440"/>
      <c r="AV48" s="441">
        <f t="shared" si="59"/>
        <v>0</v>
      </c>
      <c r="AW48" s="442" t="s">
        <v>268</v>
      </c>
      <c r="AX48" s="440"/>
      <c r="AY48" s="441">
        <f t="shared" si="60"/>
        <v>0</v>
      </c>
      <c r="AZ48" s="208">
        <f t="shared" si="61"/>
        <v>3</v>
      </c>
      <c r="BA48" s="208">
        <f t="shared" si="62"/>
        <v>1</v>
      </c>
      <c r="BB48" s="208">
        <f t="shared" si="63"/>
        <v>0</v>
      </c>
      <c r="BC48" s="208">
        <f t="shared" si="64"/>
        <v>1</v>
      </c>
      <c r="BD48" s="208">
        <f t="shared" si="65"/>
        <v>1</v>
      </c>
      <c r="BE48" s="209">
        <f t="shared" si="66"/>
        <v>7.5</v>
      </c>
      <c r="BF48" s="438"/>
      <c r="BG48" s="438"/>
      <c r="BH48" s="438"/>
      <c r="BI48" s="438"/>
      <c r="BJ48" s="438"/>
      <c r="BK48" s="438"/>
      <c r="BL48" s="438"/>
      <c r="BM48" s="438"/>
      <c r="BN48" s="438"/>
      <c r="BO48" s="438"/>
    </row>
    <row r="49" spans="1:67" ht="19.5" customHeight="1">
      <c r="A49" s="438"/>
      <c r="B49" s="438"/>
      <c r="C49" s="438"/>
      <c r="D49" s="438"/>
      <c r="E49" s="438"/>
      <c r="F49" s="207">
        <f t="shared" si="34"/>
        <v>10</v>
      </c>
      <c r="G49" s="438"/>
      <c r="H49" s="438"/>
      <c r="I49" s="207">
        <f t="shared" si="35"/>
        <v>10</v>
      </c>
      <c r="J49" s="438"/>
      <c r="K49" s="207">
        <f t="shared" si="36"/>
        <v>10</v>
      </c>
      <c r="L49" s="438"/>
      <c r="M49" s="207">
        <f t="shared" si="37"/>
        <v>10</v>
      </c>
      <c r="N49" s="438"/>
      <c r="O49" s="207">
        <f t="shared" si="38"/>
        <v>10</v>
      </c>
      <c r="P49" s="202">
        <f t="shared" si="39"/>
        <v>50</v>
      </c>
      <c r="Q49" s="213">
        <f t="shared" si="40"/>
        <v>0</v>
      </c>
      <c r="R49" s="214">
        <f t="shared" si="41"/>
        <v>50</v>
      </c>
      <c r="S49" s="214">
        <f t="shared" si="42"/>
        <v>2</v>
      </c>
      <c r="T49" s="438"/>
      <c r="U49" s="438"/>
      <c r="V49" s="207">
        <f t="shared" si="43"/>
        <v>10</v>
      </c>
      <c r="W49" s="203">
        <f t="shared" si="44"/>
        <v>2</v>
      </c>
      <c r="X49" s="438"/>
      <c r="Y49" s="437">
        <f t="shared" si="45"/>
        <v>10</v>
      </c>
      <c r="Z49" s="437">
        <f t="shared" si="46"/>
        <v>2</v>
      </c>
      <c r="AA49" s="438"/>
      <c r="AB49" s="438"/>
      <c r="AC49" s="438"/>
      <c r="AD49" s="438"/>
      <c r="AE49" s="437">
        <f t="shared" si="47"/>
        <v>10</v>
      </c>
      <c r="AF49" s="437">
        <f t="shared" si="48"/>
        <v>2</v>
      </c>
      <c r="AG49" s="204">
        <f t="shared" si="49"/>
        <v>8</v>
      </c>
      <c r="AH49" s="204">
        <f t="shared" si="50"/>
        <v>0</v>
      </c>
      <c r="AI49" s="204">
        <f t="shared" si="51"/>
        <v>0</v>
      </c>
      <c r="AJ49" s="204">
        <f t="shared" si="52"/>
        <v>0</v>
      </c>
      <c r="AK49" s="204">
        <f t="shared" si="53"/>
        <v>0</v>
      </c>
      <c r="AL49" s="205">
        <f t="shared" si="54"/>
        <v>8</v>
      </c>
      <c r="AM49" s="436" t="s">
        <v>74</v>
      </c>
      <c r="AN49" s="436" t="s">
        <v>74</v>
      </c>
      <c r="AO49" s="437">
        <f t="shared" si="55"/>
        <v>0</v>
      </c>
      <c r="AP49" s="437">
        <f t="shared" si="56"/>
        <v>0</v>
      </c>
      <c r="AQ49" s="438"/>
      <c r="AR49" s="439">
        <f t="shared" si="57"/>
        <v>6</v>
      </c>
      <c r="AS49" s="439">
        <f t="shared" si="58"/>
        <v>3</v>
      </c>
      <c r="AT49" s="206" t="s">
        <v>246</v>
      </c>
      <c r="AU49" s="440"/>
      <c r="AV49" s="441">
        <f t="shared" si="59"/>
        <v>0</v>
      </c>
      <c r="AW49" s="442" t="s">
        <v>268</v>
      </c>
      <c r="AX49" s="440"/>
      <c r="AY49" s="441">
        <f t="shared" si="60"/>
        <v>0</v>
      </c>
      <c r="AZ49" s="208">
        <f t="shared" si="61"/>
        <v>3</v>
      </c>
      <c r="BA49" s="208">
        <f t="shared" si="62"/>
        <v>1</v>
      </c>
      <c r="BB49" s="208">
        <f t="shared" si="63"/>
        <v>0</v>
      </c>
      <c r="BC49" s="208">
        <f t="shared" si="64"/>
        <v>1</v>
      </c>
      <c r="BD49" s="208">
        <f t="shared" si="65"/>
        <v>1</v>
      </c>
      <c r="BE49" s="209">
        <f t="shared" si="66"/>
        <v>7.5</v>
      </c>
      <c r="BF49" s="438"/>
      <c r="BG49" s="438"/>
      <c r="BH49" s="438"/>
      <c r="BI49" s="438"/>
      <c r="BJ49" s="438"/>
      <c r="BK49" s="438"/>
      <c r="BL49" s="438"/>
      <c r="BM49" s="438"/>
      <c r="BN49" s="438"/>
      <c r="BO49" s="438"/>
    </row>
    <row r="50" spans="1:67" ht="19.5" customHeight="1">
      <c r="A50" s="438"/>
      <c r="B50" s="438"/>
      <c r="C50" s="438"/>
      <c r="D50" s="438"/>
      <c r="E50" s="438"/>
      <c r="F50" s="207">
        <f t="shared" si="34"/>
        <v>10</v>
      </c>
      <c r="G50" s="438"/>
      <c r="H50" s="438"/>
      <c r="I50" s="207">
        <f t="shared" si="35"/>
        <v>10</v>
      </c>
      <c r="J50" s="438"/>
      <c r="K50" s="207">
        <f t="shared" si="36"/>
        <v>10</v>
      </c>
      <c r="L50" s="438"/>
      <c r="M50" s="207">
        <f t="shared" si="37"/>
        <v>10</v>
      </c>
      <c r="N50" s="438"/>
      <c r="O50" s="207">
        <f t="shared" si="38"/>
        <v>10</v>
      </c>
      <c r="P50" s="202">
        <f t="shared" si="39"/>
        <v>50</v>
      </c>
      <c r="Q50" s="213">
        <f t="shared" si="40"/>
        <v>0</v>
      </c>
      <c r="R50" s="214">
        <f t="shared" si="41"/>
        <v>50</v>
      </c>
      <c r="S50" s="214">
        <f t="shared" si="42"/>
        <v>2</v>
      </c>
      <c r="T50" s="438"/>
      <c r="U50" s="438"/>
      <c r="V50" s="207">
        <f t="shared" si="43"/>
        <v>10</v>
      </c>
      <c r="W50" s="203">
        <f t="shared" si="44"/>
        <v>2</v>
      </c>
      <c r="X50" s="438"/>
      <c r="Y50" s="437">
        <f t="shared" si="45"/>
        <v>10</v>
      </c>
      <c r="Z50" s="437">
        <f t="shared" si="46"/>
        <v>2</v>
      </c>
      <c r="AA50" s="438"/>
      <c r="AB50" s="438"/>
      <c r="AC50" s="438"/>
      <c r="AD50" s="438"/>
      <c r="AE50" s="437">
        <f t="shared" si="47"/>
        <v>10</v>
      </c>
      <c r="AF50" s="437">
        <f t="shared" si="48"/>
        <v>2</v>
      </c>
      <c r="AG50" s="204">
        <f t="shared" si="49"/>
        <v>8</v>
      </c>
      <c r="AH50" s="204">
        <f t="shared" si="50"/>
        <v>0</v>
      </c>
      <c r="AI50" s="204">
        <f t="shared" si="51"/>
        <v>0</v>
      </c>
      <c r="AJ50" s="204">
        <f t="shared" si="52"/>
        <v>0</v>
      </c>
      <c r="AK50" s="204">
        <f t="shared" si="53"/>
        <v>0</v>
      </c>
      <c r="AL50" s="205">
        <f t="shared" si="54"/>
        <v>8</v>
      </c>
      <c r="AM50" s="436" t="s">
        <v>74</v>
      </c>
      <c r="AN50" s="436" t="s">
        <v>74</v>
      </c>
      <c r="AO50" s="437">
        <f t="shared" si="55"/>
        <v>0</v>
      </c>
      <c r="AP50" s="437">
        <f t="shared" si="56"/>
        <v>0</v>
      </c>
      <c r="AQ50" s="438"/>
      <c r="AR50" s="439">
        <f t="shared" si="57"/>
        <v>6</v>
      </c>
      <c r="AS50" s="439">
        <f t="shared" si="58"/>
        <v>3</v>
      </c>
      <c r="AT50" s="206" t="s">
        <v>246</v>
      </c>
      <c r="AU50" s="440"/>
      <c r="AV50" s="441">
        <f t="shared" si="59"/>
        <v>0</v>
      </c>
      <c r="AW50" s="442" t="s">
        <v>268</v>
      </c>
      <c r="AX50" s="440"/>
      <c r="AY50" s="441">
        <f t="shared" si="60"/>
        <v>0</v>
      </c>
      <c r="AZ50" s="208">
        <f t="shared" si="61"/>
        <v>3</v>
      </c>
      <c r="BA50" s="208">
        <f t="shared" si="62"/>
        <v>1</v>
      </c>
      <c r="BB50" s="208">
        <f t="shared" si="63"/>
        <v>0</v>
      </c>
      <c r="BC50" s="208">
        <f t="shared" si="64"/>
        <v>1</v>
      </c>
      <c r="BD50" s="208">
        <f t="shared" si="65"/>
        <v>1</v>
      </c>
      <c r="BE50" s="209">
        <f t="shared" si="66"/>
        <v>7.5</v>
      </c>
      <c r="BF50" s="438"/>
      <c r="BG50" s="438"/>
      <c r="BH50" s="438"/>
      <c r="BI50" s="438"/>
      <c r="BJ50" s="438"/>
      <c r="BK50" s="438"/>
      <c r="BL50" s="438"/>
      <c r="BM50" s="438"/>
      <c r="BN50" s="438"/>
      <c r="BO50" s="438"/>
    </row>
    <row r="51" spans="1:67" ht="19.5" customHeight="1">
      <c r="A51" s="450"/>
      <c r="B51" s="450"/>
      <c r="C51" s="450"/>
      <c r="D51" s="450"/>
      <c r="E51" s="450"/>
      <c r="F51" s="451"/>
      <c r="G51" s="450"/>
      <c r="H51" s="450"/>
      <c r="I51" s="451"/>
      <c r="J51" s="450"/>
      <c r="K51" s="451"/>
      <c r="L51" s="450"/>
      <c r="M51" s="451"/>
      <c r="N51" s="450"/>
      <c r="O51" s="451"/>
      <c r="P51" s="452"/>
      <c r="Q51" s="452"/>
      <c r="R51" s="452"/>
      <c r="S51" s="452"/>
      <c r="T51" s="450"/>
      <c r="U51" s="450"/>
      <c r="V51" s="451"/>
      <c r="W51" s="452"/>
      <c r="X51" s="450"/>
      <c r="Y51" s="451"/>
      <c r="Z51" s="451"/>
      <c r="AA51" s="450"/>
      <c r="AB51" s="450"/>
      <c r="AC51" s="450"/>
      <c r="AD51" s="450"/>
      <c r="AE51" s="451"/>
      <c r="AF51" s="451"/>
      <c r="AG51" s="452"/>
      <c r="AH51" s="452"/>
      <c r="AI51" s="452"/>
      <c r="AJ51" s="452"/>
      <c r="AK51" s="452"/>
      <c r="AL51" s="452"/>
      <c r="AM51" s="450"/>
      <c r="AN51" s="450"/>
      <c r="AO51" s="451"/>
      <c r="AP51" s="451"/>
      <c r="AQ51" s="450"/>
      <c r="AR51" s="453"/>
      <c r="AS51" s="453"/>
      <c r="AT51" s="454"/>
      <c r="AU51" s="455"/>
      <c r="AV51" s="456"/>
      <c r="AW51" s="456"/>
      <c r="AX51" s="455"/>
      <c r="AY51" s="456"/>
      <c r="AZ51" s="454"/>
      <c r="BA51" s="454"/>
      <c r="BB51" s="454"/>
      <c r="BC51" s="454"/>
      <c r="BD51" s="454"/>
      <c r="BE51" s="454"/>
      <c r="BF51" s="450"/>
      <c r="BG51" s="450"/>
      <c r="BH51" s="450"/>
      <c r="BI51" s="450"/>
      <c r="BJ51" s="450"/>
      <c r="BK51" s="450"/>
      <c r="BL51" s="450"/>
      <c r="BM51" s="450"/>
      <c r="BN51" s="450"/>
      <c r="BO51" s="450"/>
    </row>
    <row r="52" spans="1:67" ht="19.5" customHeight="1">
      <c r="A52" s="450"/>
      <c r="B52" s="450"/>
      <c r="C52" s="450"/>
      <c r="D52" s="450"/>
      <c r="E52" s="450"/>
      <c r="F52" s="451"/>
      <c r="G52" s="450"/>
      <c r="H52" s="450"/>
      <c r="I52" s="451"/>
      <c r="J52" s="450"/>
      <c r="K52" s="451"/>
      <c r="L52" s="450"/>
      <c r="M52" s="451"/>
      <c r="N52" s="450"/>
      <c r="O52" s="451"/>
      <c r="P52" s="452"/>
      <c r="Q52" s="452"/>
      <c r="R52" s="452"/>
      <c r="S52" s="452"/>
      <c r="T52" s="450"/>
      <c r="U52" s="450"/>
      <c r="V52" s="451"/>
      <c r="W52" s="452"/>
      <c r="X52" s="450"/>
      <c r="Y52" s="451"/>
      <c r="Z52" s="451"/>
      <c r="AA52" s="450"/>
      <c r="AB52" s="450"/>
      <c r="AC52" s="450"/>
      <c r="AD52" s="450"/>
      <c r="AE52" s="451"/>
      <c r="AF52" s="451"/>
      <c r="AG52" s="452"/>
      <c r="AH52" s="452"/>
      <c r="AI52" s="452"/>
      <c r="AJ52" s="452"/>
      <c r="AK52" s="452"/>
      <c r="AL52" s="452"/>
      <c r="AM52" s="450"/>
      <c r="AN52" s="450"/>
      <c r="AO52" s="451"/>
      <c r="AP52" s="451"/>
      <c r="AQ52" s="450"/>
      <c r="AR52" s="453"/>
      <c r="AS52" s="453"/>
      <c r="AT52" s="454"/>
      <c r="AU52" s="455"/>
      <c r="AV52" s="456"/>
      <c r="AW52" s="456"/>
      <c r="AX52" s="455"/>
      <c r="AY52" s="456"/>
      <c r="AZ52" s="454"/>
      <c r="BA52" s="454"/>
      <c r="BB52" s="454"/>
      <c r="BC52" s="454"/>
      <c r="BD52" s="454"/>
      <c r="BE52" s="454"/>
      <c r="BF52" s="450"/>
      <c r="BG52" s="450"/>
      <c r="BH52" s="450"/>
      <c r="BI52" s="450"/>
      <c r="BJ52" s="450"/>
      <c r="BK52" s="450"/>
      <c r="BL52" s="450"/>
      <c r="BM52" s="450"/>
      <c r="BN52" s="450"/>
      <c r="BO52" s="450"/>
    </row>
    <row r="53" spans="1:67" ht="19.5" customHeight="1">
      <c r="A53" s="450"/>
      <c r="B53" s="450"/>
      <c r="C53" s="450"/>
      <c r="D53" s="450"/>
      <c r="E53" s="450"/>
      <c r="F53" s="451"/>
      <c r="G53" s="450"/>
      <c r="H53" s="450"/>
      <c r="I53" s="451"/>
      <c r="J53" s="450"/>
      <c r="K53" s="451"/>
      <c r="L53" s="450"/>
      <c r="M53" s="451"/>
      <c r="N53" s="450"/>
      <c r="O53" s="451"/>
      <c r="P53" s="452"/>
      <c r="Q53" s="452"/>
      <c r="R53" s="452"/>
      <c r="S53" s="452"/>
      <c r="T53" s="450"/>
      <c r="U53" s="450"/>
      <c r="V53" s="451"/>
      <c r="W53" s="452"/>
      <c r="X53" s="450"/>
      <c r="Y53" s="451"/>
      <c r="Z53" s="451"/>
      <c r="AA53" s="450"/>
      <c r="AB53" s="450"/>
      <c r="AC53" s="450"/>
      <c r="AD53" s="450"/>
      <c r="AE53" s="451"/>
      <c r="AF53" s="451"/>
      <c r="AG53" s="452"/>
      <c r="AH53" s="452"/>
      <c r="AI53" s="452"/>
      <c r="AJ53" s="452"/>
      <c r="AK53" s="452"/>
      <c r="AL53" s="452"/>
      <c r="AM53" s="450"/>
      <c r="AN53" s="450"/>
      <c r="AO53" s="451"/>
      <c r="AP53" s="451"/>
      <c r="AQ53" s="450"/>
      <c r="AR53" s="453"/>
      <c r="AS53" s="453"/>
      <c r="AT53" s="454"/>
      <c r="AU53" s="455"/>
      <c r="AV53" s="456"/>
      <c r="AW53" s="456"/>
      <c r="AX53" s="455"/>
      <c r="AY53" s="456"/>
      <c r="AZ53" s="454"/>
      <c r="BA53" s="454"/>
      <c r="BB53" s="454"/>
      <c r="BC53" s="454"/>
      <c r="BD53" s="454"/>
      <c r="BE53" s="454"/>
      <c r="BF53" s="450"/>
      <c r="BG53" s="450"/>
      <c r="BH53" s="450"/>
      <c r="BI53" s="450"/>
      <c r="BJ53" s="450"/>
      <c r="BK53" s="450"/>
      <c r="BL53" s="450"/>
      <c r="BM53" s="450"/>
      <c r="BN53" s="450"/>
      <c r="BO53" s="450"/>
    </row>
    <row r="54" spans="1:67" ht="19.5" customHeight="1">
      <c r="A54" s="450"/>
      <c r="B54" s="450"/>
      <c r="C54" s="450"/>
      <c r="D54" s="450"/>
      <c r="E54" s="450"/>
      <c r="F54" s="451"/>
      <c r="G54" s="450"/>
      <c r="H54" s="450"/>
      <c r="I54" s="451"/>
      <c r="J54" s="450"/>
      <c r="K54" s="451"/>
      <c r="L54" s="450"/>
      <c r="M54" s="451"/>
      <c r="N54" s="450"/>
      <c r="O54" s="451"/>
      <c r="P54" s="452"/>
      <c r="Q54" s="452"/>
      <c r="R54" s="452"/>
      <c r="S54" s="452"/>
      <c r="T54" s="450"/>
      <c r="U54" s="450"/>
      <c r="V54" s="451"/>
      <c r="W54" s="452"/>
      <c r="X54" s="450"/>
      <c r="Y54" s="451"/>
      <c r="Z54" s="451"/>
      <c r="AA54" s="450"/>
      <c r="AB54" s="450"/>
      <c r="AC54" s="450"/>
      <c r="AD54" s="450"/>
      <c r="AE54" s="451"/>
      <c r="AF54" s="451"/>
      <c r="AG54" s="452"/>
      <c r="AH54" s="452"/>
      <c r="AI54" s="452"/>
      <c r="AJ54" s="452"/>
      <c r="AK54" s="452"/>
      <c r="AL54" s="452"/>
      <c r="AM54" s="450"/>
      <c r="AN54" s="450"/>
      <c r="AO54" s="451"/>
      <c r="AP54" s="451"/>
      <c r="AQ54" s="450"/>
      <c r="AR54" s="453"/>
      <c r="AS54" s="453"/>
      <c r="AT54" s="454"/>
      <c r="AU54" s="455"/>
      <c r="AV54" s="456"/>
      <c r="AW54" s="456"/>
      <c r="AX54" s="455"/>
      <c r="AY54" s="456"/>
      <c r="AZ54" s="454"/>
      <c r="BA54" s="454"/>
      <c r="BB54" s="454"/>
      <c r="BC54" s="454"/>
      <c r="BD54" s="454"/>
      <c r="BE54" s="454"/>
      <c r="BF54" s="450"/>
      <c r="BG54" s="450"/>
      <c r="BH54" s="450"/>
      <c r="BI54" s="450"/>
      <c r="BJ54" s="450"/>
      <c r="BK54" s="450"/>
      <c r="BL54" s="450"/>
      <c r="BM54" s="450"/>
      <c r="BN54" s="450"/>
      <c r="BO54" s="450"/>
    </row>
    <row r="55" spans="1:67" ht="19.5" customHeight="1">
      <c r="A55" s="450"/>
      <c r="B55" s="450"/>
      <c r="C55" s="450"/>
      <c r="D55" s="450"/>
      <c r="E55" s="450"/>
      <c r="F55" s="451"/>
      <c r="G55" s="450"/>
      <c r="H55" s="450"/>
      <c r="I55" s="451"/>
      <c r="J55" s="450"/>
      <c r="K55" s="451"/>
      <c r="L55" s="450"/>
      <c r="M55" s="451"/>
      <c r="N55" s="450"/>
      <c r="O55" s="451"/>
      <c r="P55" s="452"/>
      <c r="Q55" s="452"/>
      <c r="R55" s="452"/>
      <c r="S55" s="452"/>
      <c r="T55" s="450"/>
      <c r="U55" s="450"/>
      <c r="V55" s="451"/>
      <c r="W55" s="452"/>
      <c r="X55" s="450"/>
      <c r="Y55" s="451"/>
      <c r="Z55" s="451"/>
      <c r="AA55" s="450"/>
      <c r="AB55" s="450"/>
      <c r="AC55" s="450"/>
      <c r="AD55" s="450"/>
      <c r="AE55" s="451"/>
      <c r="AF55" s="451"/>
      <c r="AG55" s="452"/>
      <c r="AH55" s="452"/>
      <c r="AI55" s="452"/>
      <c r="AJ55" s="452"/>
      <c r="AK55" s="452"/>
      <c r="AL55" s="452"/>
      <c r="AM55" s="450"/>
      <c r="AN55" s="450"/>
      <c r="AO55" s="451"/>
      <c r="AP55" s="451"/>
      <c r="AQ55" s="450"/>
      <c r="AR55" s="453"/>
      <c r="AS55" s="453"/>
      <c r="AT55" s="454"/>
      <c r="AU55" s="455"/>
      <c r="AV55" s="456"/>
      <c r="AW55" s="456"/>
      <c r="AX55" s="455"/>
      <c r="AY55" s="456"/>
      <c r="AZ55" s="454"/>
      <c r="BA55" s="454"/>
      <c r="BB55" s="454"/>
      <c r="BC55" s="454"/>
      <c r="BD55" s="454"/>
      <c r="BE55" s="454"/>
      <c r="BF55" s="450"/>
      <c r="BG55" s="450"/>
      <c r="BH55" s="450"/>
      <c r="BI55" s="450"/>
      <c r="BJ55" s="450"/>
      <c r="BK55" s="450"/>
      <c r="BL55" s="450"/>
      <c r="BM55" s="450"/>
      <c r="BN55" s="450"/>
      <c r="BO55" s="450"/>
    </row>
    <row r="56" spans="1:67" ht="19.5" customHeight="1">
      <c r="A56" s="450"/>
      <c r="B56" s="450"/>
      <c r="C56" s="450"/>
      <c r="D56" s="450"/>
      <c r="E56" s="450"/>
      <c r="F56" s="451"/>
      <c r="G56" s="450"/>
      <c r="H56" s="450"/>
      <c r="I56" s="451"/>
      <c r="J56" s="450"/>
      <c r="K56" s="451"/>
      <c r="L56" s="450"/>
      <c r="M56" s="451"/>
      <c r="N56" s="450"/>
      <c r="O56" s="451"/>
      <c r="P56" s="452"/>
      <c r="Q56" s="452"/>
      <c r="R56" s="452"/>
      <c r="S56" s="452"/>
      <c r="T56" s="457"/>
      <c r="U56" s="450"/>
      <c r="V56" s="451"/>
      <c r="W56" s="452"/>
      <c r="X56" s="450"/>
      <c r="Y56" s="451"/>
      <c r="Z56" s="451"/>
      <c r="AA56" s="450"/>
      <c r="AB56" s="450"/>
      <c r="AC56" s="450"/>
      <c r="AD56" s="450"/>
      <c r="AE56" s="451"/>
      <c r="AF56" s="451"/>
      <c r="AG56" s="452"/>
      <c r="AH56" s="452"/>
      <c r="AI56" s="452"/>
      <c r="AJ56" s="452"/>
      <c r="AK56" s="452"/>
      <c r="AL56" s="452"/>
      <c r="AM56" s="450"/>
      <c r="AN56" s="450"/>
      <c r="AO56" s="451"/>
      <c r="AP56" s="451"/>
      <c r="AQ56" s="450"/>
      <c r="AR56" s="453"/>
      <c r="AS56" s="453"/>
      <c r="AT56" s="454"/>
      <c r="AU56" s="455"/>
      <c r="AV56" s="456"/>
      <c r="AW56" s="456"/>
      <c r="AX56" s="455"/>
      <c r="AY56" s="456"/>
      <c r="AZ56" s="454"/>
      <c r="BA56" s="454"/>
      <c r="BB56" s="454"/>
      <c r="BC56" s="454"/>
      <c r="BD56" s="454"/>
      <c r="BE56" s="454"/>
      <c r="BF56" s="455"/>
      <c r="BG56" s="455"/>
      <c r="BH56" s="455"/>
      <c r="BI56" s="455"/>
      <c r="BJ56" s="455"/>
      <c r="BK56" s="455"/>
      <c r="BL56" s="455"/>
      <c r="BM56" s="455"/>
      <c r="BN56" s="455"/>
      <c r="BO56" s="455"/>
    </row>
    <row r="57" spans="1:67" ht="19.5" customHeight="1">
      <c r="A57" s="450"/>
      <c r="B57" s="450"/>
      <c r="C57" s="450"/>
      <c r="D57" s="450"/>
      <c r="E57" s="450"/>
      <c r="F57" s="451"/>
      <c r="G57" s="450"/>
      <c r="H57" s="450"/>
      <c r="I57" s="451"/>
      <c r="J57" s="450"/>
      <c r="K57" s="451"/>
      <c r="L57" s="450"/>
      <c r="M57" s="451"/>
      <c r="N57" s="450"/>
      <c r="O57" s="451"/>
      <c r="P57" s="452"/>
      <c r="Q57" s="452"/>
      <c r="R57" s="452"/>
      <c r="S57" s="452"/>
      <c r="T57" s="457"/>
      <c r="U57" s="450"/>
      <c r="V57" s="451"/>
      <c r="W57" s="452"/>
      <c r="X57" s="450"/>
      <c r="Y57" s="451"/>
      <c r="Z57" s="451"/>
      <c r="AA57" s="450"/>
      <c r="AB57" s="450"/>
      <c r="AC57" s="450"/>
      <c r="AD57" s="450"/>
      <c r="AE57" s="451"/>
      <c r="AF57" s="451"/>
      <c r="AG57" s="452"/>
      <c r="AH57" s="452"/>
      <c r="AI57" s="452"/>
      <c r="AJ57" s="452"/>
      <c r="AK57" s="452"/>
      <c r="AL57" s="452"/>
      <c r="AM57" s="450"/>
      <c r="AN57" s="450"/>
      <c r="AO57" s="451"/>
      <c r="AP57" s="451"/>
      <c r="AQ57" s="450"/>
      <c r="AR57" s="453"/>
      <c r="AS57" s="453"/>
      <c r="AT57" s="454"/>
      <c r="AU57" s="455"/>
      <c r="AV57" s="456"/>
      <c r="AW57" s="456"/>
      <c r="AX57" s="455"/>
      <c r="AY57" s="456"/>
      <c r="AZ57" s="454"/>
      <c r="BA57" s="454"/>
      <c r="BB57" s="454"/>
      <c r="BC57" s="454"/>
      <c r="BD57" s="454"/>
      <c r="BE57" s="454"/>
      <c r="BF57" s="455"/>
      <c r="BG57" s="455"/>
      <c r="BH57" s="455"/>
      <c r="BI57" s="455"/>
      <c r="BJ57" s="455"/>
      <c r="BK57" s="455"/>
      <c r="BL57" s="455"/>
      <c r="BM57" s="455"/>
      <c r="BN57" s="455"/>
      <c r="BO57" s="455"/>
    </row>
    <row r="58" spans="1:67" ht="19.5" customHeight="1">
      <c r="A58" s="450"/>
      <c r="B58" s="450"/>
      <c r="C58" s="450"/>
      <c r="D58" s="450"/>
      <c r="E58" s="450"/>
      <c r="F58" s="451"/>
      <c r="G58" s="450"/>
      <c r="H58" s="450"/>
      <c r="I58" s="451"/>
      <c r="J58" s="450"/>
      <c r="K58" s="451"/>
      <c r="L58" s="450"/>
      <c r="M58" s="451"/>
      <c r="N58" s="450"/>
      <c r="O58" s="451"/>
      <c r="P58" s="452"/>
      <c r="Q58" s="452"/>
      <c r="R58" s="452"/>
      <c r="S58" s="452"/>
      <c r="T58" s="457"/>
      <c r="U58" s="450"/>
      <c r="V58" s="451"/>
      <c r="W58" s="452"/>
      <c r="X58" s="450"/>
      <c r="Y58" s="451"/>
      <c r="Z58" s="451"/>
      <c r="AA58" s="450"/>
      <c r="AB58" s="450"/>
      <c r="AC58" s="450"/>
      <c r="AD58" s="450"/>
      <c r="AE58" s="451"/>
      <c r="AF58" s="451"/>
      <c r="AG58" s="452"/>
      <c r="AH58" s="452"/>
      <c r="AI58" s="452"/>
      <c r="AJ58" s="452"/>
      <c r="AK58" s="452"/>
      <c r="AL58" s="452"/>
      <c r="AM58" s="450"/>
      <c r="AN58" s="450"/>
      <c r="AO58" s="451"/>
      <c r="AP58" s="451"/>
      <c r="AQ58" s="450"/>
      <c r="AR58" s="453"/>
      <c r="AS58" s="453"/>
      <c r="AT58" s="454"/>
      <c r="AU58" s="455"/>
      <c r="AV58" s="456"/>
      <c r="AW58" s="456"/>
      <c r="AX58" s="455"/>
      <c r="AY58" s="456"/>
      <c r="AZ58" s="454"/>
      <c r="BA58" s="454"/>
      <c r="BB58" s="454"/>
      <c r="BC58" s="454"/>
      <c r="BD58" s="454"/>
      <c r="BE58" s="454"/>
      <c r="BF58" s="455"/>
      <c r="BG58" s="455"/>
      <c r="BH58" s="455"/>
      <c r="BI58" s="455"/>
      <c r="BJ58" s="455"/>
      <c r="BK58" s="455"/>
      <c r="BL58" s="455"/>
      <c r="BM58" s="455"/>
      <c r="BN58" s="455"/>
      <c r="BO58" s="455"/>
    </row>
    <row r="59" spans="1:67" ht="19.5" customHeight="1">
      <c r="A59" s="450"/>
      <c r="B59" s="450"/>
      <c r="C59" s="450"/>
      <c r="D59" s="450"/>
      <c r="E59" s="450"/>
      <c r="F59" s="451"/>
      <c r="G59" s="450"/>
      <c r="H59" s="450"/>
      <c r="I59" s="451"/>
      <c r="J59" s="450"/>
      <c r="K59" s="451"/>
      <c r="L59" s="450"/>
      <c r="M59" s="451"/>
      <c r="N59" s="450"/>
      <c r="O59" s="451"/>
      <c r="P59" s="452"/>
      <c r="Q59" s="452"/>
      <c r="R59" s="452"/>
      <c r="S59" s="452"/>
      <c r="T59" s="457"/>
      <c r="U59" s="450"/>
      <c r="V59" s="451"/>
      <c r="W59" s="452"/>
      <c r="X59" s="450"/>
      <c r="Y59" s="451"/>
      <c r="Z59" s="451"/>
      <c r="AA59" s="450"/>
      <c r="AB59" s="450"/>
      <c r="AC59" s="450"/>
      <c r="AD59" s="450"/>
      <c r="AE59" s="451"/>
      <c r="AF59" s="451"/>
      <c r="AG59" s="452"/>
      <c r="AH59" s="452"/>
      <c r="AI59" s="452"/>
      <c r="AJ59" s="452"/>
      <c r="AK59" s="452"/>
      <c r="AL59" s="452"/>
      <c r="AM59" s="450"/>
      <c r="AN59" s="450"/>
      <c r="AO59" s="451"/>
      <c r="AP59" s="451"/>
      <c r="AQ59" s="450"/>
      <c r="AR59" s="453"/>
      <c r="AS59" s="453"/>
      <c r="AT59" s="454"/>
      <c r="AU59" s="455"/>
      <c r="AV59" s="456"/>
      <c r="AW59" s="456"/>
      <c r="AX59" s="455"/>
      <c r="AY59" s="456"/>
      <c r="AZ59" s="454"/>
      <c r="BA59" s="454"/>
      <c r="BB59" s="454"/>
      <c r="BC59" s="454"/>
      <c r="BD59" s="454"/>
      <c r="BE59" s="454"/>
      <c r="BF59" s="455"/>
      <c r="BG59" s="455"/>
      <c r="BH59" s="455"/>
      <c r="BI59" s="455"/>
      <c r="BJ59" s="455"/>
      <c r="BK59" s="455"/>
      <c r="BL59" s="455"/>
      <c r="BM59" s="455"/>
      <c r="BN59" s="455"/>
      <c r="BO59" s="455"/>
    </row>
    <row r="60" spans="1:67" ht="19.5" customHeight="1">
      <c r="A60" s="450"/>
      <c r="B60" s="450"/>
      <c r="C60" s="450"/>
      <c r="D60" s="450"/>
      <c r="E60" s="450"/>
      <c r="F60" s="451"/>
      <c r="G60" s="450"/>
      <c r="H60" s="450"/>
      <c r="I60" s="451"/>
      <c r="J60" s="450"/>
      <c r="K60" s="451"/>
      <c r="L60" s="450"/>
      <c r="M60" s="451"/>
      <c r="N60" s="450"/>
      <c r="O60" s="451"/>
      <c r="P60" s="452"/>
      <c r="Q60" s="452"/>
      <c r="R60" s="452"/>
      <c r="S60" s="452"/>
      <c r="T60" s="457"/>
      <c r="U60" s="450"/>
      <c r="V60" s="451"/>
      <c r="W60" s="452"/>
      <c r="X60" s="450"/>
      <c r="Y60" s="451"/>
      <c r="Z60" s="451"/>
      <c r="AA60" s="450"/>
      <c r="AB60" s="450"/>
      <c r="AC60" s="450"/>
      <c r="AD60" s="450"/>
      <c r="AE60" s="451"/>
      <c r="AF60" s="451"/>
      <c r="AG60" s="452"/>
      <c r="AH60" s="452"/>
      <c r="AI60" s="452"/>
      <c r="AJ60" s="452"/>
      <c r="AK60" s="452"/>
      <c r="AL60" s="452"/>
      <c r="AM60" s="450"/>
      <c r="AN60" s="450"/>
      <c r="AO60" s="451"/>
      <c r="AP60" s="451"/>
      <c r="AQ60" s="450"/>
      <c r="AR60" s="453"/>
      <c r="AS60" s="453"/>
      <c r="AT60" s="454"/>
      <c r="AU60" s="455"/>
      <c r="AV60" s="456"/>
      <c r="AW60" s="456"/>
      <c r="AX60" s="455"/>
      <c r="AY60" s="456"/>
      <c r="AZ60" s="454"/>
      <c r="BA60" s="454"/>
      <c r="BB60" s="454"/>
      <c r="BC60" s="454"/>
      <c r="BD60" s="454"/>
      <c r="BE60" s="454"/>
      <c r="BF60" s="455"/>
      <c r="BG60" s="455"/>
      <c r="BH60" s="455"/>
      <c r="BI60" s="455"/>
      <c r="BJ60" s="455"/>
      <c r="BK60" s="455"/>
      <c r="BL60" s="455"/>
      <c r="BM60" s="455"/>
      <c r="BN60" s="455"/>
      <c r="BO60" s="455"/>
    </row>
    <row r="61" spans="1:67" ht="19.5" customHeight="1">
      <c r="A61" s="450"/>
      <c r="B61" s="450"/>
      <c r="C61" s="450"/>
      <c r="D61" s="450"/>
      <c r="E61" s="450"/>
      <c r="F61" s="451"/>
      <c r="G61" s="450"/>
      <c r="H61" s="450"/>
      <c r="I61" s="451"/>
      <c r="J61" s="450"/>
      <c r="K61" s="451"/>
      <c r="L61" s="450"/>
      <c r="M61" s="451"/>
      <c r="N61" s="450"/>
      <c r="O61" s="451"/>
      <c r="P61" s="452"/>
      <c r="Q61" s="452"/>
      <c r="R61" s="452"/>
      <c r="S61" s="452"/>
      <c r="T61" s="457"/>
      <c r="U61" s="450"/>
      <c r="V61" s="451"/>
      <c r="W61" s="452"/>
      <c r="X61" s="450"/>
      <c r="Y61" s="451"/>
      <c r="Z61" s="451"/>
      <c r="AA61" s="450"/>
      <c r="AB61" s="450"/>
      <c r="AC61" s="450"/>
      <c r="AD61" s="450"/>
      <c r="AE61" s="451"/>
      <c r="AF61" s="451"/>
      <c r="AG61" s="452"/>
      <c r="AH61" s="452"/>
      <c r="AI61" s="452"/>
      <c r="AJ61" s="452"/>
      <c r="AK61" s="452"/>
      <c r="AL61" s="452"/>
      <c r="AM61" s="450"/>
      <c r="AN61" s="450"/>
      <c r="AO61" s="451"/>
      <c r="AP61" s="451"/>
      <c r="AQ61" s="450"/>
      <c r="AR61" s="453"/>
      <c r="AS61" s="453"/>
      <c r="AT61" s="454"/>
      <c r="AU61" s="455"/>
      <c r="AV61" s="456"/>
      <c r="AW61" s="456"/>
      <c r="AX61" s="455"/>
      <c r="AY61" s="456"/>
      <c r="AZ61" s="454"/>
      <c r="BA61" s="454"/>
      <c r="BB61" s="454"/>
      <c r="BC61" s="454"/>
      <c r="BD61" s="454"/>
      <c r="BE61" s="454"/>
      <c r="BF61" s="455"/>
      <c r="BG61" s="455"/>
      <c r="BH61" s="455"/>
      <c r="BI61" s="455"/>
      <c r="BJ61" s="455"/>
      <c r="BK61" s="455"/>
      <c r="BL61" s="455"/>
      <c r="BM61" s="455"/>
      <c r="BN61" s="455"/>
      <c r="BO61" s="455"/>
    </row>
    <row r="62" spans="1:67" ht="19.5" customHeight="1">
      <c r="A62" s="450"/>
      <c r="B62" s="450"/>
      <c r="C62" s="450"/>
      <c r="D62" s="450"/>
      <c r="E62" s="450"/>
      <c r="F62" s="451"/>
      <c r="G62" s="450"/>
      <c r="H62" s="450"/>
      <c r="I62" s="451"/>
      <c r="J62" s="450"/>
      <c r="K62" s="451"/>
      <c r="L62" s="450"/>
      <c r="M62" s="451"/>
      <c r="N62" s="450"/>
      <c r="O62" s="451"/>
      <c r="P62" s="452"/>
      <c r="Q62" s="452"/>
      <c r="R62" s="452"/>
      <c r="S62" s="452"/>
      <c r="T62" s="457"/>
      <c r="U62" s="450"/>
      <c r="V62" s="451"/>
      <c r="W62" s="452"/>
      <c r="X62" s="450"/>
      <c r="Y62" s="451"/>
      <c r="Z62" s="451"/>
      <c r="AA62" s="450"/>
      <c r="AB62" s="450"/>
      <c r="AC62" s="450"/>
      <c r="AD62" s="450"/>
      <c r="AE62" s="451"/>
      <c r="AF62" s="451"/>
      <c r="AG62" s="452"/>
      <c r="AH62" s="452"/>
      <c r="AI62" s="452"/>
      <c r="AJ62" s="452"/>
      <c r="AK62" s="452"/>
      <c r="AL62" s="452"/>
      <c r="AM62" s="450"/>
      <c r="AN62" s="450"/>
      <c r="AO62" s="451"/>
      <c r="AP62" s="451"/>
      <c r="AQ62" s="450"/>
      <c r="AR62" s="453"/>
      <c r="AS62" s="453"/>
      <c r="AT62" s="454"/>
      <c r="AU62" s="455"/>
      <c r="AV62" s="456"/>
      <c r="AW62" s="456"/>
      <c r="AX62" s="455"/>
      <c r="AY62" s="456"/>
      <c r="AZ62" s="454"/>
      <c r="BA62" s="454"/>
      <c r="BB62" s="454"/>
      <c r="BC62" s="454"/>
      <c r="BD62" s="454"/>
      <c r="BE62" s="454"/>
      <c r="BF62" s="455"/>
      <c r="BG62" s="455"/>
      <c r="BH62" s="455"/>
      <c r="BI62" s="455"/>
      <c r="BJ62" s="455"/>
      <c r="BK62" s="455"/>
      <c r="BL62" s="455"/>
      <c r="BM62" s="455"/>
      <c r="BN62" s="455"/>
      <c r="BO62" s="455"/>
    </row>
    <row r="63" spans="1:67" ht="19.5" customHeight="1">
      <c r="A63" s="450"/>
      <c r="B63" s="450"/>
      <c r="C63" s="450"/>
      <c r="D63" s="450"/>
      <c r="E63" s="450"/>
      <c r="F63" s="451"/>
      <c r="G63" s="450"/>
      <c r="H63" s="450"/>
      <c r="I63" s="451"/>
      <c r="J63" s="450"/>
      <c r="K63" s="451"/>
      <c r="L63" s="450"/>
      <c r="M63" s="451"/>
      <c r="N63" s="450"/>
      <c r="O63" s="451"/>
      <c r="P63" s="452"/>
      <c r="Q63" s="452"/>
      <c r="R63" s="452"/>
      <c r="S63" s="452"/>
      <c r="T63" s="457"/>
      <c r="U63" s="450"/>
      <c r="V63" s="451"/>
      <c r="W63" s="452"/>
      <c r="X63" s="450"/>
      <c r="Y63" s="451"/>
      <c r="Z63" s="451"/>
      <c r="AA63" s="450"/>
      <c r="AB63" s="450"/>
      <c r="AC63" s="450"/>
      <c r="AD63" s="450"/>
      <c r="AE63" s="451"/>
      <c r="AF63" s="451"/>
      <c r="AG63" s="452"/>
      <c r="AH63" s="452"/>
      <c r="AI63" s="452"/>
      <c r="AJ63" s="452"/>
      <c r="AK63" s="452"/>
      <c r="AL63" s="452"/>
      <c r="AM63" s="450"/>
      <c r="AN63" s="450"/>
      <c r="AO63" s="451"/>
      <c r="AP63" s="451"/>
      <c r="AQ63" s="450"/>
      <c r="AR63" s="453"/>
      <c r="AS63" s="453"/>
      <c r="AT63" s="454"/>
      <c r="AU63" s="455"/>
      <c r="AV63" s="456"/>
      <c r="AW63" s="456"/>
      <c r="AX63" s="455"/>
      <c r="AY63" s="456"/>
      <c r="AZ63" s="454"/>
      <c r="BA63" s="454"/>
      <c r="BB63" s="454"/>
      <c r="BC63" s="454"/>
      <c r="BD63" s="454"/>
      <c r="BE63" s="454"/>
      <c r="BF63" s="455"/>
      <c r="BG63" s="455"/>
      <c r="BH63" s="455"/>
      <c r="BI63" s="455"/>
      <c r="BJ63" s="455"/>
      <c r="BK63" s="455"/>
      <c r="BL63" s="455"/>
      <c r="BM63" s="455"/>
      <c r="BN63" s="455"/>
      <c r="BO63" s="455"/>
    </row>
    <row r="64" spans="1:67" ht="19.5" customHeight="1">
      <c r="A64" s="450"/>
      <c r="B64" s="450"/>
      <c r="C64" s="450"/>
      <c r="D64" s="450"/>
      <c r="E64" s="450"/>
      <c r="F64" s="451"/>
      <c r="G64" s="450"/>
      <c r="H64" s="450"/>
      <c r="I64" s="451"/>
      <c r="J64" s="450"/>
      <c r="K64" s="451"/>
      <c r="L64" s="450"/>
      <c r="M64" s="451"/>
      <c r="N64" s="450"/>
      <c r="O64" s="451"/>
      <c r="P64" s="452"/>
      <c r="Q64" s="452"/>
      <c r="R64" s="452"/>
      <c r="S64" s="452"/>
      <c r="T64" s="457"/>
      <c r="U64" s="450"/>
      <c r="V64" s="451"/>
      <c r="W64" s="452"/>
      <c r="X64" s="450"/>
      <c r="Y64" s="451"/>
      <c r="Z64" s="451"/>
      <c r="AA64" s="450"/>
      <c r="AB64" s="450"/>
      <c r="AC64" s="450"/>
      <c r="AD64" s="450"/>
      <c r="AE64" s="451"/>
      <c r="AF64" s="451"/>
      <c r="AG64" s="452"/>
      <c r="AH64" s="452"/>
      <c r="AI64" s="452"/>
      <c r="AJ64" s="452"/>
      <c r="AK64" s="452"/>
      <c r="AL64" s="452"/>
      <c r="AM64" s="450"/>
      <c r="AN64" s="450"/>
      <c r="AO64" s="451"/>
      <c r="AP64" s="451"/>
      <c r="AQ64" s="450"/>
      <c r="AR64" s="453"/>
      <c r="AS64" s="453"/>
      <c r="AT64" s="454"/>
      <c r="AU64" s="455"/>
      <c r="AV64" s="456"/>
      <c r="AW64" s="456"/>
      <c r="AX64" s="455"/>
      <c r="AY64" s="456"/>
      <c r="AZ64" s="454"/>
      <c r="BA64" s="454"/>
      <c r="BB64" s="454"/>
      <c r="BC64" s="454"/>
      <c r="BD64" s="454"/>
      <c r="BE64" s="454"/>
      <c r="BF64" s="455"/>
      <c r="BG64" s="455"/>
      <c r="BH64" s="455"/>
      <c r="BI64" s="455"/>
      <c r="BJ64" s="455"/>
      <c r="BK64" s="455"/>
      <c r="BL64" s="455"/>
      <c r="BM64" s="455"/>
      <c r="BN64" s="455"/>
      <c r="BO64" s="455"/>
    </row>
    <row r="65" spans="1:67" ht="19.5" customHeight="1">
      <c r="A65" s="450"/>
      <c r="B65" s="450"/>
      <c r="C65" s="450"/>
      <c r="D65" s="450"/>
      <c r="E65" s="450"/>
      <c r="F65" s="451"/>
      <c r="G65" s="450"/>
      <c r="H65" s="450"/>
      <c r="I65" s="451"/>
      <c r="J65" s="450"/>
      <c r="K65" s="451"/>
      <c r="L65" s="450"/>
      <c r="M65" s="451"/>
      <c r="N65" s="450"/>
      <c r="O65" s="451"/>
      <c r="P65" s="452"/>
      <c r="Q65" s="452"/>
      <c r="R65" s="452"/>
      <c r="S65" s="452"/>
      <c r="T65" s="457"/>
      <c r="U65" s="450"/>
      <c r="V65" s="451"/>
      <c r="W65" s="452"/>
      <c r="X65" s="450"/>
      <c r="Y65" s="451"/>
      <c r="Z65" s="451"/>
      <c r="AA65" s="450"/>
      <c r="AB65" s="450"/>
      <c r="AC65" s="450"/>
      <c r="AD65" s="450"/>
      <c r="AE65" s="451"/>
      <c r="AF65" s="451"/>
      <c r="AG65" s="452"/>
      <c r="AH65" s="452"/>
      <c r="AI65" s="452"/>
      <c r="AJ65" s="452"/>
      <c r="AK65" s="452"/>
      <c r="AL65" s="452"/>
      <c r="AM65" s="450"/>
      <c r="AN65" s="450"/>
      <c r="AO65" s="451"/>
      <c r="AP65" s="451"/>
      <c r="AQ65" s="450"/>
      <c r="AR65" s="453"/>
      <c r="AS65" s="453"/>
      <c r="AT65" s="454"/>
      <c r="AU65" s="455"/>
      <c r="AV65" s="456"/>
      <c r="AW65" s="456"/>
      <c r="AX65" s="455"/>
      <c r="AY65" s="456"/>
      <c r="AZ65" s="454"/>
      <c r="BA65" s="454"/>
      <c r="BB65" s="454"/>
      <c r="BC65" s="454"/>
      <c r="BD65" s="454"/>
      <c r="BE65" s="454"/>
      <c r="BF65" s="455"/>
      <c r="BG65" s="455"/>
      <c r="BH65" s="455"/>
      <c r="BI65" s="455"/>
      <c r="BJ65" s="455"/>
      <c r="BK65" s="455"/>
      <c r="BL65" s="455"/>
      <c r="BM65" s="455"/>
      <c r="BN65" s="455"/>
      <c r="BO65" s="455"/>
    </row>
    <row r="66" spans="1:67" ht="19.5" customHeight="1">
      <c r="A66" s="450"/>
      <c r="B66" s="450"/>
      <c r="C66" s="450"/>
      <c r="D66" s="450"/>
      <c r="E66" s="450"/>
      <c r="F66" s="451"/>
      <c r="G66" s="450"/>
      <c r="H66" s="450"/>
      <c r="I66" s="451"/>
      <c r="J66" s="450"/>
      <c r="K66" s="451"/>
      <c r="L66" s="450"/>
      <c r="M66" s="451"/>
      <c r="N66" s="450"/>
      <c r="O66" s="451"/>
      <c r="P66" s="452"/>
      <c r="Q66" s="452"/>
      <c r="R66" s="452"/>
      <c r="S66" s="452"/>
      <c r="T66" s="450"/>
      <c r="U66" s="450"/>
      <c r="V66" s="451"/>
      <c r="W66" s="452"/>
      <c r="X66" s="450"/>
      <c r="Y66" s="451"/>
      <c r="Z66" s="451"/>
      <c r="AA66" s="450"/>
      <c r="AB66" s="450"/>
      <c r="AC66" s="450"/>
      <c r="AD66" s="450"/>
      <c r="AE66" s="451"/>
      <c r="AF66" s="451"/>
      <c r="AG66" s="452"/>
      <c r="AH66" s="452"/>
      <c r="AI66" s="452"/>
      <c r="AJ66" s="452"/>
      <c r="AK66" s="452"/>
      <c r="AL66" s="452"/>
      <c r="AM66" s="450"/>
      <c r="AN66" s="450"/>
      <c r="AO66" s="451"/>
      <c r="AP66" s="451"/>
      <c r="AQ66" s="450"/>
      <c r="AR66" s="453"/>
      <c r="AS66" s="453"/>
      <c r="AT66" s="454"/>
      <c r="AU66" s="455"/>
      <c r="AV66" s="456"/>
      <c r="AW66" s="456"/>
      <c r="AX66" s="455"/>
      <c r="AY66" s="456"/>
      <c r="AZ66" s="454"/>
      <c r="BA66" s="454"/>
      <c r="BB66" s="454"/>
      <c r="BC66" s="454"/>
      <c r="BD66" s="454"/>
      <c r="BE66" s="454"/>
      <c r="BF66" s="455"/>
      <c r="BG66" s="455"/>
      <c r="BH66" s="455"/>
      <c r="BI66" s="455"/>
      <c r="BJ66" s="455"/>
      <c r="BK66" s="455"/>
      <c r="BL66" s="455"/>
      <c r="BM66" s="455"/>
      <c r="BN66" s="455"/>
      <c r="BO66" s="455"/>
    </row>
    <row r="67" spans="1:67" ht="19.5" customHeight="1">
      <c r="A67" s="450"/>
      <c r="B67" s="450"/>
      <c r="C67" s="450"/>
      <c r="D67" s="450"/>
      <c r="E67" s="450"/>
      <c r="F67" s="451"/>
      <c r="G67" s="450"/>
      <c r="H67" s="450"/>
      <c r="I67" s="451"/>
      <c r="J67" s="450"/>
      <c r="K67" s="451"/>
      <c r="L67" s="450"/>
      <c r="M67" s="451"/>
      <c r="N67" s="450"/>
      <c r="O67" s="451"/>
      <c r="P67" s="452"/>
      <c r="Q67" s="452"/>
      <c r="R67" s="452"/>
      <c r="S67" s="452"/>
      <c r="T67" s="450"/>
      <c r="U67" s="450"/>
      <c r="V67" s="451"/>
      <c r="W67" s="452"/>
      <c r="X67" s="450"/>
      <c r="Y67" s="451"/>
      <c r="Z67" s="451"/>
      <c r="AA67" s="450"/>
      <c r="AB67" s="450"/>
      <c r="AC67" s="450"/>
      <c r="AD67" s="450"/>
      <c r="AE67" s="451"/>
      <c r="AF67" s="451"/>
      <c r="AG67" s="452"/>
      <c r="AH67" s="452"/>
      <c r="AI67" s="452"/>
      <c r="AJ67" s="452"/>
      <c r="AK67" s="452"/>
      <c r="AL67" s="452"/>
      <c r="AM67" s="450"/>
      <c r="AN67" s="450"/>
      <c r="AO67" s="451"/>
      <c r="AP67" s="451"/>
      <c r="AQ67" s="450"/>
      <c r="AR67" s="453"/>
      <c r="AS67" s="453"/>
      <c r="AT67" s="454"/>
      <c r="AU67" s="455"/>
      <c r="AV67" s="456"/>
      <c r="AW67" s="456"/>
      <c r="AX67" s="455"/>
      <c r="AY67" s="456"/>
      <c r="AZ67" s="454"/>
      <c r="BA67" s="454"/>
      <c r="BB67" s="454"/>
      <c r="BC67" s="454"/>
      <c r="BD67" s="454"/>
      <c r="BE67" s="454"/>
      <c r="BF67" s="455"/>
      <c r="BG67" s="455"/>
      <c r="BH67" s="455"/>
      <c r="BI67" s="455"/>
      <c r="BJ67" s="455"/>
      <c r="BK67" s="455"/>
      <c r="BL67" s="455"/>
      <c r="BM67" s="455"/>
      <c r="BN67" s="455"/>
      <c r="BO67" s="455"/>
    </row>
    <row r="68" spans="1:67" ht="19.5" customHeight="1">
      <c r="A68" s="450"/>
      <c r="B68" s="450"/>
      <c r="C68" s="450"/>
      <c r="D68" s="450"/>
      <c r="E68" s="450"/>
      <c r="F68" s="451"/>
      <c r="G68" s="450"/>
      <c r="H68" s="450"/>
      <c r="I68" s="451"/>
      <c r="J68" s="450"/>
      <c r="K68" s="451"/>
      <c r="L68" s="450"/>
      <c r="M68" s="451"/>
      <c r="N68" s="450"/>
      <c r="O68" s="451"/>
      <c r="P68" s="452"/>
      <c r="Q68" s="452"/>
      <c r="R68" s="452"/>
      <c r="S68" s="452"/>
      <c r="T68" s="450"/>
      <c r="U68" s="450"/>
      <c r="V68" s="451"/>
      <c r="W68" s="452"/>
      <c r="X68" s="450"/>
      <c r="Y68" s="451"/>
      <c r="Z68" s="451"/>
      <c r="AA68" s="450"/>
      <c r="AB68" s="450"/>
      <c r="AC68" s="450"/>
      <c r="AD68" s="450"/>
      <c r="AE68" s="451"/>
      <c r="AF68" s="451"/>
      <c r="AG68" s="452"/>
      <c r="AH68" s="452"/>
      <c r="AI68" s="452"/>
      <c r="AJ68" s="452"/>
      <c r="AK68" s="452"/>
      <c r="AL68" s="452"/>
      <c r="AM68" s="450"/>
      <c r="AN68" s="450"/>
      <c r="AO68" s="451"/>
      <c r="AP68" s="451"/>
      <c r="AQ68" s="450"/>
      <c r="AR68" s="453"/>
      <c r="AS68" s="453"/>
      <c r="AT68" s="454"/>
      <c r="AU68" s="455"/>
      <c r="AV68" s="456"/>
      <c r="AW68" s="456"/>
      <c r="AX68" s="455"/>
      <c r="AY68" s="456"/>
      <c r="AZ68" s="454"/>
      <c r="BA68" s="454"/>
      <c r="BB68" s="454"/>
      <c r="BC68" s="454"/>
      <c r="BD68" s="454"/>
      <c r="BE68" s="454"/>
      <c r="BF68" s="455"/>
      <c r="BG68" s="455"/>
      <c r="BH68" s="455"/>
      <c r="BI68" s="455"/>
      <c r="BJ68" s="455"/>
      <c r="BK68" s="455"/>
      <c r="BL68" s="455"/>
      <c r="BM68" s="455"/>
      <c r="BN68" s="455"/>
      <c r="BO68" s="455"/>
    </row>
    <row r="69" spans="1:67" ht="19.5" customHeight="1">
      <c r="A69" s="450"/>
      <c r="B69" s="450"/>
      <c r="C69" s="450"/>
      <c r="D69" s="450"/>
      <c r="E69" s="450"/>
      <c r="F69" s="451"/>
      <c r="G69" s="450"/>
      <c r="H69" s="450"/>
      <c r="I69" s="451"/>
      <c r="J69" s="450"/>
      <c r="K69" s="451"/>
      <c r="L69" s="450"/>
      <c r="M69" s="451"/>
      <c r="N69" s="450"/>
      <c r="O69" s="451"/>
      <c r="P69" s="452"/>
      <c r="Q69" s="452"/>
      <c r="R69" s="452"/>
      <c r="S69" s="452"/>
      <c r="T69" s="450"/>
      <c r="U69" s="450"/>
      <c r="V69" s="451"/>
      <c r="W69" s="452"/>
      <c r="X69" s="450"/>
      <c r="Y69" s="451"/>
      <c r="Z69" s="451"/>
      <c r="AA69" s="450"/>
      <c r="AB69" s="450"/>
      <c r="AC69" s="450"/>
      <c r="AD69" s="450"/>
      <c r="AE69" s="451"/>
      <c r="AF69" s="451"/>
      <c r="AG69" s="452"/>
      <c r="AH69" s="452"/>
      <c r="AI69" s="452"/>
      <c r="AJ69" s="452"/>
      <c r="AK69" s="452"/>
      <c r="AL69" s="452"/>
      <c r="AM69" s="450"/>
      <c r="AN69" s="450"/>
      <c r="AO69" s="451"/>
      <c r="AP69" s="451"/>
      <c r="AQ69" s="450"/>
      <c r="AR69" s="453"/>
      <c r="AS69" s="453"/>
      <c r="AT69" s="454"/>
      <c r="AU69" s="455"/>
      <c r="AV69" s="456"/>
      <c r="AW69" s="456"/>
      <c r="AX69" s="455"/>
      <c r="AY69" s="456"/>
      <c r="AZ69" s="454"/>
      <c r="BA69" s="454"/>
      <c r="BB69" s="454"/>
      <c r="BC69" s="454"/>
      <c r="BD69" s="454"/>
      <c r="BE69" s="454"/>
      <c r="BF69" s="455"/>
      <c r="BG69" s="455"/>
      <c r="BH69" s="455"/>
      <c r="BI69" s="455"/>
      <c r="BJ69" s="455"/>
      <c r="BK69" s="455"/>
      <c r="BL69" s="455"/>
      <c r="BM69" s="455"/>
      <c r="BN69" s="455"/>
      <c r="BO69" s="455"/>
    </row>
    <row r="70" spans="1:67" ht="19.5" customHeight="1">
      <c r="A70" s="450"/>
      <c r="B70" s="450"/>
      <c r="C70" s="450"/>
      <c r="D70" s="450"/>
      <c r="E70" s="450"/>
      <c r="F70" s="451"/>
      <c r="G70" s="450"/>
      <c r="H70" s="450"/>
      <c r="I70" s="451"/>
      <c r="J70" s="450"/>
      <c r="K70" s="451"/>
      <c r="L70" s="450"/>
      <c r="M70" s="451"/>
      <c r="N70" s="450"/>
      <c r="O70" s="451"/>
      <c r="P70" s="452"/>
      <c r="Q70" s="452"/>
      <c r="R70" s="452"/>
      <c r="S70" s="452"/>
      <c r="T70" s="450"/>
      <c r="U70" s="450"/>
      <c r="V70" s="451"/>
      <c r="W70" s="452"/>
      <c r="X70" s="450"/>
      <c r="Y70" s="451"/>
      <c r="Z70" s="451"/>
      <c r="AA70" s="450"/>
      <c r="AB70" s="450"/>
      <c r="AC70" s="450"/>
      <c r="AD70" s="450"/>
      <c r="AE70" s="451"/>
      <c r="AF70" s="451"/>
      <c r="AG70" s="452"/>
      <c r="AH70" s="452"/>
      <c r="AI70" s="452"/>
      <c r="AJ70" s="452"/>
      <c r="AK70" s="452"/>
      <c r="AL70" s="452"/>
      <c r="AM70" s="450"/>
      <c r="AN70" s="450"/>
      <c r="AO70" s="451"/>
      <c r="AP70" s="451"/>
      <c r="AQ70" s="450"/>
      <c r="AR70" s="453"/>
      <c r="AS70" s="453"/>
      <c r="AT70" s="454"/>
      <c r="AU70" s="455"/>
      <c r="AV70" s="456"/>
      <c r="AW70" s="456"/>
      <c r="AX70" s="455"/>
      <c r="AY70" s="456"/>
      <c r="AZ70" s="454"/>
      <c r="BA70" s="454"/>
      <c r="BB70" s="454"/>
      <c r="BC70" s="454"/>
      <c r="BD70" s="454"/>
      <c r="BE70" s="454"/>
      <c r="BF70" s="455"/>
      <c r="BG70" s="455"/>
      <c r="BH70" s="455"/>
      <c r="BI70" s="455"/>
      <c r="BJ70" s="455"/>
      <c r="BK70" s="455"/>
      <c r="BL70" s="455"/>
      <c r="BM70" s="455"/>
      <c r="BN70" s="455"/>
      <c r="BO70" s="455"/>
    </row>
    <row r="71" spans="1:67" ht="19.5" customHeight="1">
      <c r="A71" s="450"/>
      <c r="B71" s="450"/>
      <c r="C71" s="450"/>
      <c r="D71" s="450"/>
      <c r="E71" s="450"/>
      <c r="F71" s="451"/>
      <c r="G71" s="450"/>
      <c r="H71" s="450"/>
      <c r="I71" s="451"/>
      <c r="J71" s="450"/>
      <c r="K71" s="451"/>
      <c r="L71" s="450"/>
      <c r="M71" s="451"/>
      <c r="N71" s="450"/>
      <c r="O71" s="451"/>
      <c r="P71" s="452"/>
      <c r="Q71" s="452"/>
      <c r="R71" s="452"/>
      <c r="S71" s="452"/>
      <c r="T71" s="450"/>
      <c r="U71" s="450"/>
      <c r="V71" s="451"/>
      <c r="W71" s="452"/>
      <c r="X71" s="450"/>
      <c r="Y71" s="451"/>
      <c r="Z71" s="451"/>
      <c r="AA71" s="450"/>
      <c r="AB71" s="450"/>
      <c r="AC71" s="450"/>
      <c r="AD71" s="450"/>
      <c r="AE71" s="451"/>
      <c r="AF71" s="451"/>
      <c r="AG71" s="452"/>
      <c r="AH71" s="452"/>
      <c r="AI71" s="452"/>
      <c r="AJ71" s="452"/>
      <c r="AK71" s="452"/>
      <c r="AL71" s="452"/>
      <c r="AM71" s="450"/>
      <c r="AN71" s="450"/>
      <c r="AO71" s="451"/>
      <c r="AP71" s="451"/>
      <c r="AQ71" s="450"/>
      <c r="AR71" s="453"/>
      <c r="AS71" s="453"/>
      <c r="AT71" s="454"/>
      <c r="AU71" s="455"/>
      <c r="AV71" s="456"/>
      <c r="AW71" s="456"/>
      <c r="AX71" s="455"/>
      <c r="AY71" s="456"/>
      <c r="AZ71" s="454"/>
      <c r="BA71" s="454"/>
      <c r="BB71" s="454"/>
      <c r="BC71" s="454"/>
      <c r="BD71" s="454"/>
      <c r="BE71" s="454"/>
      <c r="BF71" s="455"/>
      <c r="BG71" s="455"/>
      <c r="BH71" s="455"/>
      <c r="BI71" s="455"/>
      <c r="BJ71" s="455"/>
      <c r="BK71" s="455"/>
      <c r="BL71" s="455"/>
      <c r="BM71" s="455"/>
      <c r="BN71" s="455"/>
      <c r="BO71" s="455"/>
    </row>
    <row r="72" spans="1:67" ht="19.5" customHeight="1">
      <c r="A72" s="450"/>
      <c r="B72" s="450"/>
      <c r="C72" s="450"/>
      <c r="D72" s="450"/>
      <c r="E72" s="450"/>
      <c r="F72" s="451"/>
      <c r="G72" s="450"/>
      <c r="H72" s="450"/>
      <c r="I72" s="451"/>
      <c r="J72" s="450"/>
      <c r="K72" s="451"/>
      <c r="L72" s="450"/>
      <c r="M72" s="451"/>
      <c r="N72" s="450"/>
      <c r="O72" s="451"/>
      <c r="P72" s="452"/>
      <c r="Q72" s="452"/>
      <c r="R72" s="452"/>
      <c r="S72" s="452"/>
      <c r="T72" s="450"/>
      <c r="U72" s="450"/>
      <c r="V72" s="451"/>
      <c r="W72" s="452"/>
      <c r="X72" s="450"/>
      <c r="Y72" s="451"/>
      <c r="Z72" s="451"/>
      <c r="AA72" s="450"/>
      <c r="AB72" s="450"/>
      <c r="AC72" s="450"/>
      <c r="AD72" s="450"/>
      <c r="AE72" s="451"/>
      <c r="AF72" s="451"/>
      <c r="AG72" s="452"/>
      <c r="AH72" s="452"/>
      <c r="AI72" s="452"/>
      <c r="AJ72" s="452"/>
      <c r="AK72" s="452"/>
      <c r="AL72" s="452"/>
      <c r="AM72" s="450"/>
      <c r="AN72" s="450"/>
      <c r="AO72" s="451"/>
      <c r="AP72" s="451"/>
      <c r="AQ72" s="450"/>
      <c r="AR72" s="453"/>
      <c r="AS72" s="453"/>
      <c r="AT72" s="454"/>
      <c r="AU72" s="455"/>
      <c r="AV72" s="456"/>
      <c r="AW72" s="456"/>
      <c r="AX72" s="455"/>
      <c r="AY72" s="456"/>
      <c r="AZ72" s="454"/>
      <c r="BA72" s="454"/>
      <c r="BB72" s="454"/>
      <c r="BC72" s="454"/>
      <c r="BD72" s="454"/>
      <c r="BE72" s="454"/>
      <c r="BF72" s="455"/>
      <c r="BG72" s="455"/>
      <c r="BH72" s="455"/>
      <c r="BI72" s="455"/>
      <c r="BJ72" s="455"/>
      <c r="BK72" s="455"/>
      <c r="BL72" s="455"/>
      <c r="BM72" s="455"/>
      <c r="BN72" s="455"/>
      <c r="BO72" s="455"/>
    </row>
    <row r="73" spans="1:67" ht="19.5" customHeight="1">
      <c r="A73" s="450"/>
      <c r="B73" s="450"/>
      <c r="C73" s="450"/>
      <c r="D73" s="450"/>
      <c r="E73" s="450"/>
      <c r="F73" s="451"/>
      <c r="G73" s="450"/>
      <c r="H73" s="450"/>
      <c r="I73" s="451"/>
      <c r="J73" s="450"/>
      <c r="K73" s="451"/>
      <c r="L73" s="450"/>
      <c r="M73" s="451"/>
      <c r="N73" s="450"/>
      <c r="O73" s="451"/>
      <c r="P73" s="452"/>
      <c r="Q73" s="452"/>
      <c r="R73" s="452"/>
      <c r="S73" s="452"/>
      <c r="T73" s="450"/>
      <c r="U73" s="450"/>
      <c r="V73" s="451"/>
      <c r="W73" s="452"/>
      <c r="X73" s="450"/>
      <c r="Y73" s="451"/>
      <c r="Z73" s="451"/>
      <c r="AA73" s="450"/>
      <c r="AB73" s="450"/>
      <c r="AC73" s="450"/>
      <c r="AD73" s="450"/>
      <c r="AE73" s="451"/>
      <c r="AF73" s="451"/>
      <c r="AG73" s="452"/>
      <c r="AH73" s="452"/>
      <c r="AI73" s="452"/>
      <c r="AJ73" s="452"/>
      <c r="AK73" s="452"/>
      <c r="AL73" s="452"/>
      <c r="AM73" s="450"/>
      <c r="AN73" s="450"/>
      <c r="AO73" s="451"/>
      <c r="AP73" s="451"/>
      <c r="AQ73" s="450"/>
      <c r="AR73" s="453"/>
      <c r="AS73" s="453"/>
      <c r="AT73" s="454"/>
      <c r="AU73" s="455"/>
      <c r="AV73" s="456"/>
      <c r="AW73" s="456"/>
      <c r="AX73" s="455"/>
      <c r="AY73" s="456"/>
      <c r="AZ73" s="454"/>
      <c r="BA73" s="454"/>
      <c r="BB73" s="454"/>
      <c r="BC73" s="454"/>
      <c r="BD73" s="454"/>
      <c r="BE73" s="454"/>
      <c r="BF73" s="455"/>
      <c r="BG73" s="455"/>
      <c r="BH73" s="455"/>
      <c r="BI73" s="455"/>
      <c r="BJ73" s="455"/>
      <c r="BK73" s="455"/>
      <c r="BL73" s="455"/>
      <c r="BM73" s="455"/>
      <c r="BN73" s="455"/>
      <c r="BO73" s="455"/>
    </row>
    <row r="74" spans="1:67" ht="19.5" customHeight="1">
      <c r="A74" s="450"/>
      <c r="B74" s="450"/>
      <c r="C74" s="450"/>
      <c r="D74" s="450"/>
      <c r="E74" s="450"/>
      <c r="F74" s="451"/>
      <c r="G74" s="450"/>
      <c r="H74" s="450"/>
      <c r="I74" s="451"/>
      <c r="J74" s="450"/>
      <c r="K74" s="451"/>
      <c r="L74" s="450"/>
      <c r="M74" s="451"/>
      <c r="N74" s="450"/>
      <c r="O74" s="451"/>
      <c r="P74" s="452"/>
      <c r="Q74" s="452"/>
      <c r="R74" s="452"/>
      <c r="S74" s="452"/>
      <c r="T74" s="450"/>
      <c r="U74" s="450"/>
      <c r="V74" s="451"/>
      <c r="W74" s="452"/>
      <c r="X74" s="450"/>
      <c r="Y74" s="451"/>
      <c r="Z74" s="451"/>
      <c r="AA74" s="450"/>
      <c r="AB74" s="450"/>
      <c r="AC74" s="450"/>
      <c r="AD74" s="450"/>
      <c r="AE74" s="451"/>
      <c r="AF74" s="451"/>
      <c r="AG74" s="452"/>
      <c r="AH74" s="452"/>
      <c r="AI74" s="452"/>
      <c r="AJ74" s="452"/>
      <c r="AK74" s="452"/>
      <c r="AL74" s="452"/>
      <c r="AM74" s="450"/>
      <c r="AN74" s="450"/>
      <c r="AO74" s="451"/>
      <c r="AP74" s="451"/>
      <c r="AQ74" s="450"/>
      <c r="AR74" s="453"/>
      <c r="AS74" s="453"/>
      <c r="AT74" s="454"/>
      <c r="AU74" s="455"/>
      <c r="AV74" s="456"/>
      <c r="AW74" s="456"/>
      <c r="AX74" s="455"/>
      <c r="AY74" s="456"/>
      <c r="AZ74" s="454"/>
      <c r="BA74" s="454"/>
      <c r="BB74" s="454"/>
      <c r="BC74" s="454"/>
      <c r="BD74" s="454"/>
      <c r="BE74" s="454"/>
      <c r="BF74" s="455"/>
      <c r="BG74" s="455"/>
      <c r="BH74" s="455"/>
      <c r="BI74" s="455"/>
      <c r="BJ74" s="455"/>
      <c r="BK74" s="455"/>
      <c r="BL74" s="455"/>
      <c r="BM74" s="455"/>
      <c r="BN74" s="455"/>
      <c r="BO74" s="455"/>
    </row>
    <row r="75" spans="1:67" ht="19.5" customHeight="1">
      <c r="A75" s="450"/>
      <c r="B75" s="450"/>
      <c r="C75" s="450"/>
      <c r="D75" s="450"/>
      <c r="E75" s="450"/>
      <c r="F75" s="451"/>
      <c r="G75" s="450"/>
      <c r="H75" s="450"/>
      <c r="I75" s="451"/>
      <c r="J75" s="450"/>
      <c r="K75" s="451"/>
      <c r="L75" s="450"/>
      <c r="M75" s="451"/>
      <c r="N75" s="450"/>
      <c r="O75" s="451"/>
      <c r="P75" s="452"/>
      <c r="Q75" s="452"/>
      <c r="R75" s="452"/>
      <c r="S75" s="452"/>
      <c r="T75" s="450"/>
      <c r="U75" s="450"/>
      <c r="V75" s="451"/>
      <c r="W75" s="452"/>
      <c r="X75" s="450"/>
      <c r="Y75" s="451"/>
      <c r="Z75" s="451"/>
      <c r="AA75" s="450"/>
      <c r="AB75" s="450"/>
      <c r="AC75" s="450"/>
      <c r="AD75" s="450"/>
      <c r="AE75" s="451"/>
      <c r="AF75" s="451"/>
      <c r="AG75" s="452"/>
      <c r="AH75" s="452"/>
      <c r="AI75" s="452"/>
      <c r="AJ75" s="452"/>
      <c r="AK75" s="452"/>
      <c r="AL75" s="452"/>
      <c r="AM75" s="450"/>
      <c r="AN75" s="450"/>
      <c r="AO75" s="451"/>
      <c r="AP75" s="451"/>
      <c r="AQ75" s="450"/>
      <c r="AR75" s="453"/>
      <c r="AS75" s="453"/>
      <c r="AT75" s="454"/>
      <c r="AU75" s="455"/>
      <c r="AV75" s="456"/>
      <c r="AW75" s="456"/>
      <c r="AX75" s="455"/>
      <c r="AY75" s="456"/>
      <c r="AZ75" s="454"/>
      <c r="BA75" s="454"/>
      <c r="BB75" s="454"/>
      <c r="BC75" s="454"/>
      <c r="BD75" s="454"/>
      <c r="BE75" s="454"/>
      <c r="BF75" s="455"/>
      <c r="BG75" s="455"/>
      <c r="BH75" s="455"/>
      <c r="BI75" s="455"/>
      <c r="BJ75" s="455"/>
      <c r="BK75" s="455"/>
      <c r="BL75" s="455"/>
      <c r="BM75" s="455"/>
      <c r="BN75" s="455"/>
      <c r="BO75" s="455"/>
    </row>
    <row r="76" spans="1:67" ht="19.5" customHeight="1">
      <c r="A76" s="450"/>
      <c r="B76" s="450"/>
      <c r="C76" s="450"/>
      <c r="D76" s="450"/>
      <c r="E76" s="450"/>
      <c r="F76" s="451"/>
      <c r="G76" s="450"/>
      <c r="H76" s="450"/>
      <c r="I76" s="451"/>
      <c r="J76" s="450"/>
      <c r="K76" s="451"/>
      <c r="L76" s="450"/>
      <c r="M76" s="451"/>
      <c r="N76" s="450"/>
      <c r="O76" s="451"/>
      <c r="P76" s="452"/>
      <c r="Q76" s="452"/>
      <c r="R76" s="452"/>
      <c r="S76" s="452"/>
      <c r="T76" s="450"/>
      <c r="U76" s="450"/>
      <c r="V76" s="451"/>
      <c r="W76" s="452"/>
      <c r="X76" s="450"/>
      <c r="Y76" s="451"/>
      <c r="Z76" s="451"/>
      <c r="AA76" s="450"/>
      <c r="AB76" s="450"/>
      <c r="AC76" s="450"/>
      <c r="AD76" s="450"/>
      <c r="AE76" s="451"/>
      <c r="AF76" s="451"/>
      <c r="AG76" s="452"/>
      <c r="AH76" s="452"/>
      <c r="AI76" s="452"/>
      <c r="AJ76" s="452"/>
      <c r="AK76" s="452"/>
      <c r="AL76" s="452"/>
      <c r="AM76" s="450"/>
      <c r="AN76" s="450"/>
      <c r="AO76" s="451"/>
      <c r="AP76" s="451"/>
      <c r="AQ76" s="450"/>
      <c r="AR76" s="453"/>
      <c r="AS76" s="453"/>
      <c r="AT76" s="454"/>
      <c r="AU76" s="455"/>
      <c r="AV76" s="456"/>
      <c r="AW76" s="456"/>
      <c r="AX76" s="455"/>
      <c r="AY76" s="456"/>
      <c r="AZ76" s="454"/>
      <c r="BA76" s="454"/>
      <c r="BB76" s="454"/>
      <c r="BC76" s="454"/>
      <c r="BD76" s="454"/>
      <c r="BE76" s="454"/>
      <c r="BF76" s="455"/>
      <c r="BG76" s="455"/>
      <c r="BH76" s="455"/>
      <c r="BI76" s="455"/>
      <c r="BJ76" s="455"/>
      <c r="BK76" s="455"/>
      <c r="BL76" s="455"/>
      <c r="BM76" s="455"/>
      <c r="BN76" s="455"/>
      <c r="BO76" s="455"/>
    </row>
    <row r="77" spans="1:67" ht="19.5" customHeight="1">
      <c r="A77" s="450"/>
      <c r="B77" s="450"/>
      <c r="C77" s="450"/>
      <c r="D77" s="450"/>
      <c r="E77" s="450"/>
      <c r="F77" s="451"/>
      <c r="G77" s="450"/>
      <c r="H77" s="450"/>
      <c r="I77" s="451"/>
      <c r="J77" s="450"/>
      <c r="K77" s="451"/>
      <c r="L77" s="450"/>
      <c r="M77" s="451"/>
      <c r="N77" s="450"/>
      <c r="O77" s="451"/>
      <c r="P77" s="452"/>
      <c r="Q77" s="452"/>
      <c r="R77" s="452"/>
      <c r="S77" s="452"/>
      <c r="T77" s="450"/>
      <c r="U77" s="450"/>
      <c r="V77" s="451"/>
      <c r="W77" s="452"/>
      <c r="X77" s="450"/>
      <c r="Y77" s="451"/>
      <c r="Z77" s="451"/>
      <c r="AA77" s="450"/>
      <c r="AB77" s="450"/>
      <c r="AC77" s="450"/>
      <c r="AD77" s="450"/>
      <c r="AE77" s="451"/>
      <c r="AF77" s="451"/>
      <c r="AG77" s="452"/>
      <c r="AH77" s="452"/>
      <c r="AI77" s="452"/>
      <c r="AJ77" s="452"/>
      <c r="AK77" s="452"/>
      <c r="AL77" s="452"/>
      <c r="AM77" s="450"/>
      <c r="AN77" s="450"/>
      <c r="AO77" s="451"/>
      <c r="AP77" s="451"/>
      <c r="AQ77" s="450"/>
      <c r="AR77" s="453"/>
      <c r="AS77" s="453"/>
      <c r="AT77" s="454"/>
      <c r="AU77" s="455"/>
      <c r="AV77" s="456"/>
      <c r="AW77" s="456"/>
      <c r="AX77" s="455"/>
      <c r="AY77" s="456"/>
      <c r="AZ77" s="454"/>
      <c r="BA77" s="454"/>
      <c r="BB77" s="454"/>
      <c r="BC77" s="454"/>
      <c r="BD77" s="454"/>
      <c r="BE77" s="454"/>
      <c r="BF77" s="455"/>
      <c r="BG77" s="455"/>
      <c r="BH77" s="455"/>
      <c r="BI77" s="455"/>
      <c r="BJ77" s="455"/>
      <c r="BK77" s="455"/>
      <c r="BL77" s="455"/>
      <c r="BM77" s="455"/>
      <c r="BN77" s="455"/>
      <c r="BO77" s="455"/>
    </row>
    <row r="78" spans="1:67" ht="19.5" customHeight="1">
      <c r="A78" s="450"/>
      <c r="B78" s="450"/>
      <c r="C78" s="450"/>
      <c r="D78" s="450"/>
      <c r="E78" s="450"/>
      <c r="F78" s="451"/>
      <c r="G78" s="450"/>
      <c r="H78" s="450"/>
      <c r="I78" s="451"/>
      <c r="J78" s="450"/>
      <c r="K78" s="451"/>
      <c r="L78" s="450"/>
      <c r="M78" s="451"/>
      <c r="N78" s="450"/>
      <c r="O78" s="451"/>
      <c r="P78" s="452"/>
      <c r="Q78" s="452"/>
      <c r="R78" s="452"/>
      <c r="S78" s="452"/>
      <c r="T78" s="450"/>
      <c r="U78" s="450"/>
      <c r="V78" s="451"/>
      <c r="W78" s="452"/>
      <c r="X78" s="450"/>
      <c r="Y78" s="451"/>
      <c r="Z78" s="451"/>
      <c r="AA78" s="450"/>
      <c r="AB78" s="450"/>
      <c r="AC78" s="450"/>
      <c r="AD78" s="450"/>
      <c r="AE78" s="451"/>
      <c r="AF78" s="451"/>
      <c r="AG78" s="452"/>
      <c r="AH78" s="452"/>
      <c r="AI78" s="452"/>
      <c r="AJ78" s="452"/>
      <c r="AK78" s="452"/>
      <c r="AL78" s="452"/>
      <c r="AM78" s="450"/>
      <c r="AN78" s="450"/>
      <c r="AO78" s="451"/>
      <c r="AP78" s="451"/>
      <c r="AQ78" s="450"/>
      <c r="AR78" s="453"/>
      <c r="AS78" s="453"/>
      <c r="AT78" s="454"/>
      <c r="AU78" s="455"/>
      <c r="AV78" s="456"/>
      <c r="AW78" s="456"/>
      <c r="AX78" s="455"/>
      <c r="AY78" s="456"/>
      <c r="AZ78" s="454"/>
      <c r="BA78" s="454"/>
      <c r="BB78" s="454"/>
      <c r="BC78" s="454"/>
      <c r="BD78" s="454"/>
      <c r="BE78" s="454"/>
      <c r="BF78" s="455"/>
      <c r="BG78" s="455"/>
      <c r="BH78" s="455"/>
      <c r="BI78" s="455"/>
      <c r="BJ78" s="455"/>
      <c r="BK78" s="455"/>
      <c r="BL78" s="455"/>
      <c r="BM78" s="455"/>
      <c r="BN78" s="455"/>
      <c r="BO78" s="455"/>
    </row>
    <row r="79" spans="1:67" ht="19.5" customHeight="1">
      <c r="A79" s="450"/>
      <c r="B79" s="450"/>
      <c r="C79" s="450"/>
      <c r="D79" s="450"/>
      <c r="E79" s="450"/>
      <c r="F79" s="451"/>
      <c r="G79" s="450"/>
      <c r="H79" s="450"/>
      <c r="I79" s="451"/>
      <c r="J79" s="450"/>
      <c r="K79" s="451"/>
      <c r="L79" s="450"/>
      <c r="M79" s="451"/>
      <c r="N79" s="450"/>
      <c r="O79" s="451"/>
      <c r="P79" s="452"/>
      <c r="Q79" s="452"/>
      <c r="R79" s="452"/>
      <c r="S79" s="452"/>
      <c r="T79" s="450"/>
      <c r="U79" s="450"/>
      <c r="V79" s="451"/>
      <c r="W79" s="452"/>
      <c r="X79" s="450"/>
      <c r="Y79" s="451"/>
      <c r="Z79" s="451"/>
      <c r="AA79" s="450"/>
      <c r="AB79" s="450"/>
      <c r="AC79" s="450"/>
      <c r="AD79" s="450"/>
      <c r="AE79" s="451"/>
      <c r="AF79" s="451"/>
      <c r="AG79" s="452"/>
      <c r="AH79" s="452"/>
      <c r="AI79" s="452"/>
      <c r="AJ79" s="452"/>
      <c r="AK79" s="452"/>
      <c r="AL79" s="452"/>
      <c r="AM79" s="450"/>
      <c r="AN79" s="450"/>
      <c r="AO79" s="451"/>
      <c r="AP79" s="451"/>
      <c r="AQ79" s="450"/>
      <c r="AR79" s="453"/>
      <c r="AS79" s="453"/>
      <c r="AT79" s="454"/>
      <c r="AU79" s="455"/>
      <c r="AV79" s="456"/>
      <c r="AW79" s="456"/>
      <c r="AX79" s="455"/>
      <c r="AY79" s="456"/>
      <c r="AZ79" s="454"/>
      <c r="BA79" s="454"/>
      <c r="BB79" s="454"/>
      <c r="BC79" s="454"/>
      <c r="BD79" s="454"/>
      <c r="BE79" s="454"/>
      <c r="BF79" s="455"/>
      <c r="BG79" s="455"/>
      <c r="BH79" s="455"/>
      <c r="BI79" s="455"/>
      <c r="BJ79" s="455"/>
      <c r="BK79" s="455"/>
      <c r="BL79" s="455"/>
      <c r="BM79" s="455"/>
      <c r="BN79" s="455"/>
      <c r="BO79" s="455"/>
    </row>
    <row r="80" spans="1:67" ht="19.5" customHeight="1">
      <c r="A80" s="450"/>
      <c r="B80" s="450"/>
      <c r="C80" s="450"/>
      <c r="D80" s="450"/>
      <c r="E80" s="450"/>
      <c r="F80" s="451"/>
      <c r="G80" s="450"/>
      <c r="H80" s="450"/>
      <c r="I80" s="451"/>
      <c r="J80" s="450"/>
      <c r="K80" s="451"/>
      <c r="L80" s="450"/>
      <c r="M80" s="451"/>
      <c r="N80" s="450"/>
      <c r="O80" s="451"/>
      <c r="P80" s="452"/>
      <c r="Q80" s="452"/>
      <c r="R80" s="452"/>
      <c r="S80" s="452"/>
      <c r="T80" s="450"/>
      <c r="U80" s="450"/>
      <c r="V80" s="451"/>
      <c r="W80" s="452"/>
      <c r="X80" s="450"/>
      <c r="Y80" s="451"/>
      <c r="Z80" s="451"/>
      <c r="AA80" s="450"/>
      <c r="AB80" s="450"/>
      <c r="AC80" s="450"/>
      <c r="AD80" s="450"/>
      <c r="AE80" s="451"/>
      <c r="AF80" s="451"/>
      <c r="AG80" s="452"/>
      <c r="AH80" s="452"/>
      <c r="AI80" s="452"/>
      <c r="AJ80" s="452"/>
      <c r="AK80" s="452"/>
      <c r="AL80" s="452"/>
      <c r="AM80" s="450"/>
      <c r="AN80" s="450"/>
      <c r="AO80" s="451"/>
      <c r="AP80" s="451"/>
      <c r="AQ80" s="450"/>
      <c r="AR80" s="453"/>
      <c r="AS80" s="453"/>
      <c r="AT80" s="454"/>
      <c r="AU80" s="455"/>
      <c r="AV80" s="456"/>
      <c r="AW80" s="456"/>
      <c r="AX80" s="455"/>
      <c r="AY80" s="456"/>
      <c r="AZ80" s="454"/>
      <c r="BA80" s="454"/>
      <c r="BB80" s="454"/>
      <c r="BC80" s="454"/>
      <c r="BD80" s="454"/>
      <c r="BE80" s="454"/>
      <c r="BF80" s="455"/>
      <c r="BG80" s="455"/>
      <c r="BH80" s="455"/>
      <c r="BI80" s="455"/>
      <c r="BJ80" s="455"/>
      <c r="BK80" s="455"/>
      <c r="BL80" s="455"/>
      <c r="BM80" s="455"/>
      <c r="BN80" s="455"/>
      <c r="BO80" s="455"/>
    </row>
    <row r="81" spans="1:67" ht="19.5" customHeight="1">
      <c r="A81" s="450"/>
      <c r="B81" s="450"/>
      <c r="C81" s="450"/>
      <c r="D81" s="450"/>
      <c r="E81" s="450"/>
      <c r="F81" s="451"/>
      <c r="G81" s="450"/>
      <c r="H81" s="450"/>
      <c r="I81" s="451"/>
      <c r="J81" s="450"/>
      <c r="K81" s="451"/>
      <c r="L81" s="450"/>
      <c r="M81" s="451"/>
      <c r="N81" s="450"/>
      <c r="O81" s="451"/>
      <c r="P81" s="452"/>
      <c r="Q81" s="452"/>
      <c r="R81" s="452"/>
      <c r="S81" s="452"/>
      <c r="T81" s="450"/>
      <c r="U81" s="450"/>
      <c r="V81" s="451"/>
      <c r="W81" s="452"/>
      <c r="X81" s="450"/>
      <c r="Y81" s="451"/>
      <c r="Z81" s="451"/>
      <c r="AA81" s="450"/>
      <c r="AB81" s="450"/>
      <c r="AC81" s="450"/>
      <c r="AD81" s="450"/>
      <c r="AE81" s="451"/>
      <c r="AF81" s="451"/>
      <c r="AG81" s="452"/>
      <c r="AH81" s="452"/>
      <c r="AI81" s="452"/>
      <c r="AJ81" s="452"/>
      <c r="AK81" s="452"/>
      <c r="AL81" s="452"/>
      <c r="AM81" s="450"/>
      <c r="AN81" s="450"/>
      <c r="AO81" s="451"/>
      <c r="AP81" s="451"/>
      <c r="AQ81" s="450"/>
      <c r="AR81" s="453"/>
      <c r="AS81" s="453"/>
      <c r="AT81" s="454"/>
      <c r="AU81" s="455"/>
      <c r="AV81" s="456"/>
      <c r="AW81" s="456"/>
      <c r="AX81" s="455"/>
      <c r="AY81" s="456"/>
      <c r="AZ81" s="454"/>
      <c r="BA81" s="454"/>
      <c r="BB81" s="454"/>
      <c r="BC81" s="454"/>
      <c r="BD81" s="454"/>
      <c r="BE81" s="454"/>
      <c r="BF81" s="455"/>
      <c r="BG81" s="455"/>
      <c r="BH81" s="455"/>
      <c r="BI81" s="455"/>
      <c r="BJ81" s="455"/>
      <c r="BK81" s="455"/>
      <c r="BL81" s="455"/>
      <c r="BM81" s="455"/>
      <c r="BN81" s="455"/>
      <c r="BO81" s="455"/>
    </row>
    <row r="82" spans="1:67" ht="19.5" customHeight="1">
      <c r="A82" s="450"/>
      <c r="B82" s="450"/>
      <c r="C82" s="450"/>
      <c r="D82" s="450"/>
      <c r="E82" s="450"/>
      <c r="F82" s="451"/>
      <c r="G82" s="450"/>
      <c r="H82" s="450"/>
      <c r="I82" s="451"/>
      <c r="J82" s="450"/>
      <c r="K82" s="451"/>
      <c r="L82" s="450"/>
      <c r="M82" s="451"/>
      <c r="N82" s="450"/>
      <c r="O82" s="451"/>
      <c r="P82" s="452"/>
      <c r="Q82" s="452"/>
      <c r="R82" s="452"/>
      <c r="S82" s="452"/>
      <c r="T82" s="450"/>
      <c r="U82" s="450"/>
      <c r="V82" s="451"/>
      <c r="W82" s="452"/>
      <c r="X82" s="450"/>
      <c r="Y82" s="451"/>
      <c r="Z82" s="451"/>
      <c r="AA82" s="450"/>
      <c r="AB82" s="450"/>
      <c r="AC82" s="450"/>
      <c r="AD82" s="450"/>
      <c r="AE82" s="451"/>
      <c r="AF82" s="451"/>
      <c r="AG82" s="452"/>
      <c r="AH82" s="452"/>
      <c r="AI82" s="452"/>
      <c r="AJ82" s="452"/>
      <c r="AK82" s="452"/>
      <c r="AL82" s="452"/>
      <c r="AM82" s="450"/>
      <c r="AN82" s="450"/>
      <c r="AO82" s="451"/>
      <c r="AP82" s="451"/>
      <c r="AQ82" s="450"/>
      <c r="AR82" s="453"/>
      <c r="AS82" s="453"/>
      <c r="AT82" s="454"/>
      <c r="AU82" s="455"/>
      <c r="AV82" s="456"/>
      <c r="AW82" s="456"/>
      <c r="AX82" s="455"/>
      <c r="AY82" s="456"/>
      <c r="AZ82" s="454"/>
      <c r="BA82" s="454"/>
      <c r="BB82" s="454"/>
      <c r="BC82" s="454"/>
      <c r="BD82" s="454"/>
      <c r="BE82" s="454"/>
      <c r="BF82" s="455"/>
      <c r="BG82" s="455"/>
      <c r="BH82" s="455"/>
      <c r="BI82" s="455"/>
      <c r="BJ82" s="455"/>
      <c r="BK82" s="455"/>
      <c r="BL82" s="455"/>
      <c r="BM82" s="455"/>
      <c r="BN82" s="455"/>
      <c r="BO82" s="455"/>
    </row>
    <row r="83" spans="1:67" ht="19.5" customHeight="1">
      <c r="A83" s="450"/>
      <c r="B83" s="450"/>
      <c r="C83" s="450"/>
      <c r="D83" s="450"/>
      <c r="E83" s="450"/>
      <c r="F83" s="451"/>
      <c r="G83" s="450"/>
      <c r="H83" s="450"/>
      <c r="I83" s="451"/>
      <c r="J83" s="450"/>
      <c r="K83" s="451"/>
      <c r="L83" s="450"/>
      <c r="M83" s="451"/>
      <c r="N83" s="450"/>
      <c r="O83" s="451"/>
      <c r="P83" s="452"/>
      <c r="Q83" s="452"/>
      <c r="R83" s="452"/>
      <c r="S83" s="452"/>
      <c r="T83" s="450"/>
      <c r="U83" s="450"/>
      <c r="V83" s="451"/>
      <c r="W83" s="452"/>
      <c r="X83" s="450"/>
      <c r="Y83" s="451"/>
      <c r="Z83" s="451"/>
      <c r="AA83" s="450"/>
      <c r="AB83" s="450"/>
      <c r="AC83" s="450"/>
      <c r="AD83" s="450"/>
      <c r="AE83" s="451"/>
      <c r="AF83" s="451"/>
      <c r="AG83" s="452"/>
      <c r="AH83" s="452"/>
      <c r="AI83" s="452"/>
      <c r="AJ83" s="452"/>
      <c r="AK83" s="452"/>
      <c r="AL83" s="452"/>
      <c r="AM83" s="450"/>
      <c r="AN83" s="450"/>
      <c r="AO83" s="451"/>
      <c r="AP83" s="451"/>
      <c r="AQ83" s="450"/>
      <c r="AR83" s="453"/>
      <c r="AS83" s="453"/>
      <c r="AT83" s="454"/>
      <c r="AU83" s="455"/>
      <c r="AV83" s="456"/>
      <c r="AW83" s="456"/>
      <c r="AX83" s="455"/>
      <c r="AY83" s="456"/>
      <c r="AZ83" s="454"/>
      <c r="BA83" s="454"/>
      <c r="BB83" s="454"/>
      <c r="BC83" s="454"/>
      <c r="BD83" s="454"/>
      <c r="BE83" s="454"/>
      <c r="BF83" s="455"/>
      <c r="BG83" s="455"/>
      <c r="BH83" s="455"/>
      <c r="BI83" s="455"/>
      <c r="BJ83" s="455"/>
      <c r="BK83" s="455"/>
      <c r="BL83" s="455"/>
      <c r="BM83" s="455"/>
      <c r="BN83" s="455"/>
      <c r="BO83" s="455"/>
    </row>
    <row r="84" spans="1:67" ht="19.5" customHeight="1">
      <c r="A84" s="450"/>
      <c r="B84" s="450"/>
      <c r="C84" s="450"/>
      <c r="D84" s="450"/>
      <c r="E84" s="450"/>
      <c r="F84" s="451"/>
      <c r="G84" s="450"/>
      <c r="H84" s="450"/>
      <c r="I84" s="451"/>
      <c r="J84" s="450"/>
      <c r="K84" s="451"/>
      <c r="L84" s="450"/>
      <c r="M84" s="451"/>
      <c r="N84" s="450"/>
      <c r="O84" s="451"/>
      <c r="P84" s="452"/>
      <c r="Q84" s="452"/>
      <c r="R84" s="452"/>
      <c r="S84" s="452"/>
      <c r="T84" s="450"/>
      <c r="U84" s="450"/>
      <c r="V84" s="451"/>
      <c r="W84" s="452"/>
      <c r="X84" s="450"/>
      <c r="Y84" s="451"/>
      <c r="Z84" s="451"/>
      <c r="AA84" s="450"/>
      <c r="AB84" s="450"/>
      <c r="AC84" s="450"/>
      <c r="AD84" s="450"/>
      <c r="AE84" s="451"/>
      <c r="AF84" s="451"/>
      <c r="AG84" s="452"/>
      <c r="AH84" s="452"/>
      <c r="AI84" s="452"/>
      <c r="AJ84" s="452"/>
      <c r="AK84" s="452"/>
      <c r="AL84" s="452"/>
      <c r="AM84" s="450"/>
      <c r="AN84" s="450"/>
      <c r="AO84" s="451"/>
      <c r="AP84" s="451"/>
      <c r="AQ84" s="450"/>
      <c r="AR84" s="453"/>
      <c r="AS84" s="453"/>
      <c r="AT84" s="454"/>
      <c r="AU84" s="455"/>
      <c r="AV84" s="456"/>
      <c r="AW84" s="456"/>
      <c r="AX84" s="455"/>
      <c r="AY84" s="456"/>
      <c r="AZ84" s="454"/>
      <c r="BA84" s="454"/>
      <c r="BB84" s="454"/>
      <c r="BC84" s="454"/>
      <c r="BD84" s="454"/>
      <c r="BE84" s="454"/>
      <c r="BF84" s="455"/>
      <c r="BG84" s="455"/>
      <c r="BH84" s="455"/>
      <c r="BI84" s="455"/>
      <c r="BJ84" s="455"/>
      <c r="BK84" s="455"/>
      <c r="BL84" s="455"/>
      <c r="BM84" s="455"/>
      <c r="BN84" s="455"/>
      <c r="BO84" s="455"/>
    </row>
    <row r="85" spans="1:67" ht="19.5" customHeight="1">
      <c r="A85" s="450"/>
      <c r="B85" s="450"/>
      <c r="C85" s="450"/>
      <c r="D85" s="450"/>
      <c r="E85" s="450"/>
      <c r="F85" s="451"/>
      <c r="G85" s="450"/>
      <c r="H85" s="450"/>
      <c r="I85" s="451"/>
      <c r="J85" s="450"/>
      <c r="K85" s="451"/>
      <c r="L85" s="450"/>
      <c r="M85" s="451"/>
      <c r="N85" s="450"/>
      <c r="O85" s="451"/>
      <c r="P85" s="452"/>
      <c r="Q85" s="452"/>
      <c r="R85" s="452"/>
      <c r="S85" s="452"/>
      <c r="T85" s="450"/>
      <c r="U85" s="450"/>
      <c r="V85" s="451"/>
      <c r="W85" s="452"/>
      <c r="X85" s="450"/>
      <c r="Y85" s="451"/>
      <c r="Z85" s="451"/>
      <c r="AA85" s="450"/>
      <c r="AB85" s="450"/>
      <c r="AC85" s="450"/>
      <c r="AD85" s="450"/>
      <c r="AE85" s="451"/>
      <c r="AF85" s="451"/>
      <c r="AG85" s="452"/>
      <c r="AH85" s="452"/>
      <c r="AI85" s="452"/>
      <c r="AJ85" s="452"/>
      <c r="AK85" s="452"/>
      <c r="AL85" s="452"/>
      <c r="AM85" s="450"/>
      <c r="AN85" s="450"/>
      <c r="AO85" s="451"/>
      <c r="AP85" s="451"/>
      <c r="AQ85" s="450"/>
      <c r="AR85" s="453"/>
      <c r="AS85" s="453"/>
      <c r="AT85" s="454"/>
      <c r="AU85" s="455"/>
      <c r="AV85" s="456"/>
      <c r="AW85" s="456"/>
      <c r="AX85" s="455"/>
      <c r="AY85" s="456"/>
      <c r="AZ85" s="454"/>
      <c r="BA85" s="454"/>
      <c r="BB85" s="454"/>
      <c r="BC85" s="454"/>
      <c r="BD85" s="454"/>
      <c r="BE85" s="454"/>
      <c r="BF85" s="455"/>
      <c r="BG85" s="455"/>
      <c r="BH85" s="455"/>
      <c r="BI85" s="455"/>
      <c r="BJ85" s="455"/>
      <c r="BK85" s="455"/>
      <c r="BL85" s="455"/>
      <c r="BM85" s="455"/>
      <c r="BN85" s="455"/>
      <c r="BO85" s="455"/>
    </row>
    <row r="86" spans="1:67" ht="19.5" customHeight="1">
      <c r="A86" s="450"/>
      <c r="B86" s="450"/>
      <c r="C86" s="450"/>
      <c r="D86" s="450"/>
      <c r="E86" s="450"/>
      <c r="F86" s="451"/>
      <c r="G86" s="450"/>
      <c r="H86" s="450"/>
      <c r="I86" s="451"/>
      <c r="J86" s="450"/>
      <c r="K86" s="451"/>
      <c r="L86" s="450"/>
      <c r="M86" s="451"/>
      <c r="N86" s="450"/>
      <c r="O86" s="451"/>
      <c r="P86" s="452"/>
      <c r="Q86" s="452"/>
      <c r="R86" s="452"/>
      <c r="S86" s="452"/>
      <c r="T86" s="450"/>
      <c r="U86" s="450"/>
      <c r="V86" s="451"/>
      <c r="W86" s="452"/>
      <c r="X86" s="450"/>
      <c r="Y86" s="451"/>
      <c r="Z86" s="451"/>
      <c r="AA86" s="450"/>
      <c r="AB86" s="450"/>
      <c r="AC86" s="450"/>
      <c r="AD86" s="450"/>
      <c r="AE86" s="451"/>
      <c r="AF86" s="451"/>
      <c r="AG86" s="452"/>
      <c r="AH86" s="452"/>
      <c r="AI86" s="452"/>
      <c r="AJ86" s="452"/>
      <c r="AK86" s="452"/>
      <c r="AL86" s="452"/>
      <c r="AM86" s="450"/>
      <c r="AN86" s="450"/>
      <c r="AO86" s="451"/>
      <c r="AP86" s="451"/>
      <c r="AQ86" s="450"/>
      <c r="AR86" s="453"/>
      <c r="AS86" s="453"/>
      <c r="AT86" s="454"/>
      <c r="AU86" s="455"/>
      <c r="AV86" s="456"/>
      <c r="AW86" s="456"/>
      <c r="AX86" s="455"/>
      <c r="AY86" s="456"/>
      <c r="AZ86" s="454"/>
      <c r="BA86" s="454"/>
      <c r="BB86" s="454"/>
      <c r="BC86" s="454"/>
      <c r="BD86" s="454"/>
      <c r="BE86" s="454"/>
      <c r="BF86" s="455"/>
      <c r="BG86" s="455"/>
      <c r="BH86" s="455"/>
      <c r="BI86" s="455"/>
      <c r="BJ86" s="455"/>
      <c r="BK86" s="455"/>
      <c r="BL86" s="455"/>
      <c r="BM86" s="455"/>
      <c r="BN86" s="455"/>
      <c r="BO86" s="455"/>
    </row>
    <row r="87" spans="1:67" ht="19.5" customHeight="1">
      <c r="A87" s="450"/>
      <c r="B87" s="450"/>
      <c r="C87" s="450"/>
      <c r="D87" s="450"/>
      <c r="E87" s="450"/>
      <c r="F87" s="451"/>
      <c r="G87" s="450"/>
      <c r="H87" s="450"/>
      <c r="I87" s="451"/>
      <c r="J87" s="450"/>
      <c r="K87" s="451"/>
      <c r="L87" s="450"/>
      <c r="M87" s="451"/>
      <c r="N87" s="450"/>
      <c r="O87" s="451"/>
      <c r="P87" s="452"/>
      <c r="Q87" s="452"/>
      <c r="R87" s="452"/>
      <c r="S87" s="452"/>
      <c r="T87" s="450"/>
      <c r="U87" s="450"/>
      <c r="V87" s="451"/>
      <c r="W87" s="452"/>
      <c r="X87" s="450"/>
      <c r="Y87" s="451"/>
      <c r="Z87" s="451"/>
      <c r="AA87" s="450"/>
      <c r="AB87" s="450"/>
      <c r="AC87" s="450"/>
      <c r="AD87" s="450"/>
      <c r="AE87" s="451"/>
      <c r="AF87" s="451"/>
      <c r="AG87" s="452"/>
      <c r="AH87" s="452"/>
      <c r="AI87" s="452"/>
      <c r="AJ87" s="452"/>
      <c r="AK87" s="452"/>
      <c r="AL87" s="452"/>
      <c r="AM87" s="450"/>
      <c r="AN87" s="450"/>
      <c r="AO87" s="451"/>
      <c r="AP87" s="451"/>
      <c r="AQ87" s="450"/>
      <c r="AR87" s="453"/>
      <c r="AS87" s="453"/>
      <c r="AT87" s="454"/>
      <c r="AU87" s="455"/>
      <c r="AV87" s="456"/>
      <c r="AW87" s="456"/>
      <c r="AX87" s="455"/>
      <c r="AY87" s="456"/>
      <c r="AZ87" s="454"/>
      <c r="BA87" s="454"/>
      <c r="BB87" s="454"/>
      <c r="BC87" s="454"/>
      <c r="BD87" s="454"/>
      <c r="BE87" s="454"/>
      <c r="BF87" s="455"/>
      <c r="BG87" s="455"/>
      <c r="BH87" s="455"/>
      <c r="BI87" s="455"/>
      <c r="BJ87" s="455"/>
      <c r="BK87" s="455"/>
      <c r="BL87" s="455"/>
      <c r="BM87" s="455"/>
      <c r="BN87" s="455"/>
      <c r="BO87" s="455"/>
    </row>
    <row r="88" spans="1:67" ht="19.5" customHeight="1">
      <c r="A88" s="450"/>
      <c r="B88" s="450"/>
      <c r="C88" s="450"/>
      <c r="D88" s="450"/>
      <c r="E88" s="450"/>
      <c r="F88" s="451"/>
      <c r="G88" s="450"/>
      <c r="H88" s="450"/>
      <c r="I88" s="451"/>
      <c r="J88" s="450"/>
      <c r="K88" s="451"/>
      <c r="L88" s="450"/>
      <c r="M88" s="451"/>
      <c r="N88" s="450"/>
      <c r="O88" s="451"/>
      <c r="P88" s="452"/>
      <c r="Q88" s="452"/>
      <c r="R88" s="452"/>
      <c r="S88" s="452"/>
      <c r="T88" s="450"/>
      <c r="U88" s="450"/>
      <c r="V88" s="451"/>
      <c r="W88" s="452"/>
      <c r="X88" s="450"/>
      <c r="Y88" s="451"/>
      <c r="Z88" s="451"/>
      <c r="AA88" s="450"/>
      <c r="AB88" s="450"/>
      <c r="AC88" s="450"/>
      <c r="AD88" s="450"/>
      <c r="AE88" s="451"/>
      <c r="AF88" s="451"/>
      <c r="AG88" s="452"/>
      <c r="AH88" s="452"/>
      <c r="AI88" s="452"/>
      <c r="AJ88" s="452"/>
      <c r="AK88" s="452"/>
      <c r="AL88" s="452"/>
      <c r="AM88" s="450"/>
      <c r="AN88" s="450"/>
      <c r="AO88" s="451"/>
      <c r="AP88" s="451"/>
      <c r="AQ88" s="450"/>
      <c r="AR88" s="453"/>
      <c r="AS88" s="453"/>
      <c r="AT88" s="454"/>
      <c r="AU88" s="455"/>
      <c r="AV88" s="456"/>
      <c r="AW88" s="456"/>
      <c r="AX88" s="455"/>
      <c r="AY88" s="456"/>
      <c r="AZ88" s="454"/>
      <c r="BA88" s="454"/>
      <c r="BB88" s="454"/>
      <c r="BC88" s="454"/>
      <c r="BD88" s="454"/>
      <c r="BE88" s="454"/>
      <c r="BF88" s="455"/>
      <c r="BG88" s="455"/>
      <c r="BH88" s="455"/>
      <c r="BI88" s="455"/>
      <c r="BJ88" s="455"/>
      <c r="BK88" s="455"/>
      <c r="BL88" s="455"/>
      <c r="BM88" s="455"/>
      <c r="BN88" s="455"/>
      <c r="BO88" s="455"/>
    </row>
    <row r="89" spans="1:67" ht="19.5" customHeight="1">
      <c r="A89" s="450"/>
      <c r="B89" s="450"/>
      <c r="C89" s="450"/>
      <c r="D89" s="450"/>
      <c r="E89" s="450"/>
      <c r="F89" s="451"/>
      <c r="G89" s="450"/>
      <c r="H89" s="450"/>
      <c r="I89" s="451"/>
      <c r="J89" s="450"/>
      <c r="K89" s="451"/>
      <c r="L89" s="450"/>
      <c r="M89" s="451"/>
      <c r="N89" s="450"/>
      <c r="O89" s="451"/>
      <c r="P89" s="452"/>
      <c r="Q89" s="452"/>
      <c r="R89" s="452"/>
      <c r="S89" s="452"/>
      <c r="T89" s="450"/>
      <c r="U89" s="450"/>
      <c r="V89" s="451"/>
      <c r="W89" s="452"/>
      <c r="X89" s="450"/>
      <c r="Y89" s="451"/>
      <c r="Z89" s="451"/>
      <c r="AA89" s="450"/>
      <c r="AB89" s="450"/>
      <c r="AC89" s="450"/>
      <c r="AD89" s="450"/>
      <c r="AE89" s="451"/>
      <c r="AF89" s="451"/>
      <c r="AG89" s="452"/>
      <c r="AH89" s="452"/>
      <c r="AI89" s="452"/>
      <c r="AJ89" s="452"/>
      <c r="AK89" s="452"/>
      <c r="AL89" s="452"/>
      <c r="AM89" s="450"/>
      <c r="AN89" s="450"/>
      <c r="AO89" s="451"/>
      <c r="AP89" s="451"/>
      <c r="AQ89" s="450"/>
      <c r="AR89" s="453"/>
      <c r="AS89" s="453"/>
      <c r="AT89" s="454"/>
      <c r="AU89" s="455"/>
      <c r="AV89" s="456"/>
      <c r="AW89" s="456"/>
      <c r="AX89" s="455"/>
      <c r="AY89" s="456"/>
      <c r="AZ89" s="454"/>
      <c r="BA89" s="454"/>
      <c r="BB89" s="454"/>
      <c r="BC89" s="454"/>
      <c r="BD89" s="454"/>
      <c r="BE89" s="454"/>
      <c r="BF89" s="455"/>
      <c r="BG89" s="455"/>
      <c r="BH89" s="455"/>
      <c r="BI89" s="455"/>
      <c r="BJ89" s="455"/>
      <c r="BK89" s="455"/>
      <c r="BL89" s="455"/>
      <c r="BM89" s="455"/>
      <c r="BN89" s="455"/>
      <c r="BO89" s="455"/>
    </row>
    <row r="90" spans="1:67" ht="19.5" customHeight="1">
      <c r="A90" s="450"/>
      <c r="B90" s="450"/>
      <c r="C90" s="450"/>
      <c r="D90" s="450"/>
      <c r="E90" s="450"/>
      <c r="F90" s="451"/>
      <c r="G90" s="450"/>
      <c r="H90" s="450"/>
      <c r="I90" s="451"/>
      <c r="J90" s="450"/>
      <c r="K90" s="451"/>
      <c r="L90" s="450"/>
      <c r="M90" s="451"/>
      <c r="N90" s="450"/>
      <c r="O90" s="451"/>
      <c r="P90" s="452"/>
      <c r="Q90" s="452"/>
      <c r="R90" s="452"/>
      <c r="S90" s="452"/>
      <c r="T90" s="450"/>
      <c r="U90" s="450"/>
      <c r="V90" s="451"/>
      <c r="W90" s="452"/>
      <c r="X90" s="450"/>
      <c r="Y90" s="451"/>
      <c r="Z90" s="451"/>
      <c r="AA90" s="450"/>
      <c r="AB90" s="450"/>
      <c r="AC90" s="450"/>
      <c r="AD90" s="450"/>
      <c r="AE90" s="451"/>
      <c r="AF90" s="451"/>
      <c r="AG90" s="452"/>
      <c r="AH90" s="452"/>
      <c r="AI90" s="452"/>
      <c r="AJ90" s="452"/>
      <c r="AK90" s="452"/>
      <c r="AL90" s="452"/>
      <c r="AM90" s="450"/>
      <c r="AN90" s="450"/>
      <c r="AO90" s="451"/>
      <c r="AP90" s="451"/>
      <c r="AQ90" s="450"/>
      <c r="AR90" s="453"/>
      <c r="AS90" s="453"/>
      <c r="AT90" s="454"/>
      <c r="AU90" s="455"/>
      <c r="AV90" s="456"/>
      <c r="AW90" s="456"/>
      <c r="AX90" s="455"/>
      <c r="AY90" s="456"/>
      <c r="AZ90" s="454"/>
      <c r="BA90" s="454"/>
      <c r="BB90" s="454"/>
      <c r="BC90" s="454"/>
      <c r="BD90" s="454"/>
      <c r="BE90" s="454"/>
      <c r="BF90" s="455"/>
      <c r="BG90" s="455"/>
      <c r="BH90" s="455"/>
      <c r="BI90" s="455"/>
      <c r="BJ90" s="455"/>
      <c r="BK90" s="455"/>
      <c r="BL90" s="455"/>
      <c r="BM90" s="455"/>
      <c r="BN90" s="455"/>
      <c r="BO90" s="455"/>
    </row>
    <row r="91" spans="1:67" ht="19.5" customHeight="1">
      <c r="A91" s="450"/>
      <c r="B91" s="450"/>
      <c r="C91" s="450"/>
      <c r="D91" s="450"/>
      <c r="E91" s="450"/>
      <c r="F91" s="451"/>
      <c r="G91" s="450"/>
      <c r="H91" s="450"/>
      <c r="I91" s="451"/>
      <c r="J91" s="450"/>
      <c r="K91" s="451"/>
      <c r="L91" s="450"/>
      <c r="M91" s="451"/>
      <c r="N91" s="450"/>
      <c r="O91" s="451"/>
      <c r="P91" s="452"/>
      <c r="Q91" s="452"/>
      <c r="R91" s="452"/>
      <c r="S91" s="452"/>
      <c r="T91" s="450"/>
      <c r="U91" s="450"/>
      <c r="V91" s="451"/>
      <c r="W91" s="452"/>
      <c r="X91" s="450"/>
      <c r="Y91" s="451"/>
      <c r="Z91" s="451"/>
      <c r="AA91" s="450"/>
      <c r="AB91" s="450"/>
      <c r="AC91" s="450"/>
      <c r="AD91" s="450"/>
      <c r="AE91" s="451"/>
      <c r="AF91" s="451"/>
      <c r="AG91" s="452"/>
      <c r="AH91" s="452"/>
      <c r="AI91" s="452"/>
      <c r="AJ91" s="452"/>
      <c r="AK91" s="452"/>
      <c r="AL91" s="452"/>
      <c r="AM91" s="450"/>
      <c r="AN91" s="450"/>
      <c r="AO91" s="451"/>
      <c r="AP91" s="451"/>
      <c r="AQ91" s="450"/>
      <c r="AR91" s="453"/>
      <c r="AS91" s="453"/>
      <c r="AT91" s="454"/>
      <c r="AU91" s="455"/>
      <c r="AV91" s="456"/>
      <c r="AW91" s="456"/>
      <c r="AX91" s="455"/>
      <c r="AY91" s="456"/>
      <c r="AZ91" s="454"/>
      <c r="BA91" s="454"/>
      <c r="BB91" s="454"/>
      <c r="BC91" s="454"/>
      <c r="BD91" s="454"/>
      <c r="BE91" s="454"/>
      <c r="BF91" s="455"/>
      <c r="BG91" s="455"/>
      <c r="BH91" s="455"/>
      <c r="BI91" s="455"/>
      <c r="BJ91" s="455"/>
      <c r="BK91" s="455"/>
      <c r="BL91" s="455"/>
      <c r="BM91" s="455"/>
      <c r="BN91" s="455"/>
      <c r="BO91" s="455"/>
    </row>
    <row r="92" spans="1:67" ht="19.5" customHeight="1">
      <c r="A92" s="450"/>
      <c r="B92" s="450"/>
      <c r="C92" s="450"/>
      <c r="D92" s="450"/>
      <c r="E92" s="450"/>
      <c r="F92" s="451"/>
      <c r="G92" s="450"/>
      <c r="H92" s="450"/>
      <c r="I92" s="451"/>
      <c r="J92" s="450"/>
      <c r="K92" s="451"/>
      <c r="L92" s="450"/>
      <c r="M92" s="451"/>
      <c r="N92" s="450"/>
      <c r="O92" s="451"/>
      <c r="P92" s="452"/>
      <c r="Q92" s="452"/>
      <c r="R92" s="452"/>
      <c r="S92" s="452"/>
      <c r="T92" s="450"/>
      <c r="U92" s="450"/>
      <c r="V92" s="451"/>
      <c r="W92" s="452"/>
      <c r="X92" s="450"/>
      <c r="Y92" s="451"/>
      <c r="Z92" s="451"/>
      <c r="AA92" s="450"/>
      <c r="AB92" s="450"/>
      <c r="AC92" s="450"/>
      <c r="AD92" s="450"/>
      <c r="AE92" s="451"/>
      <c r="AF92" s="451"/>
      <c r="AG92" s="452"/>
      <c r="AH92" s="452"/>
      <c r="AI92" s="452"/>
      <c r="AJ92" s="452"/>
      <c r="AK92" s="452"/>
      <c r="AL92" s="452"/>
      <c r="AM92" s="450"/>
      <c r="AN92" s="450"/>
      <c r="AO92" s="451"/>
      <c r="AP92" s="451"/>
      <c r="AQ92" s="450"/>
      <c r="AR92" s="453"/>
      <c r="AS92" s="453"/>
      <c r="AT92" s="454"/>
      <c r="AU92" s="455"/>
      <c r="AV92" s="456"/>
      <c r="AW92" s="456"/>
      <c r="AX92" s="455"/>
      <c r="AY92" s="456"/>
      <c r="AZ92" s="454"/>
      <c r="BA92" s="454"/>
      <c r="BB92" s="454"/>
      <c r="BC92" s="454"/>
      <c r="BD92" s="454"/>
      <c r="BE92" s="454"/>
      <c r="BF92" s="455"/>
      <c r="BG92" s="455"/>
      <c r="BH92" s="455"/>
      <c r="BI92" s="455"/>
      <c r="BJ92" s="455"/>
      <c r="BK92" s="455"/>
      <c r="BL92" s="455"/>
      <c r="BM92" s="455"/>
      <c r="BN92" s="455"/>
      <c r="BO92" s="455"/>
    </row>
    <row r="93" spans="1:67" ht="19.5" customHeight="1">
      <c r="A93" s="450"/>
      <c r="B93" s="450"/>
      <c r="C93" s="450"/>
      <c r="D93" s="450"/>
      <c r="E93" s="450"/>
      <c r="F93" s="451"/>
      <c r="G93" s="450"/>
      <c r="H93" s="450"/>
      <c r="I93" s="451"/>
      <c r="J93" s="450"/>
      <c r="K93" s="451"/>
      <c r="L93" s="450"/>
      <c r="M93" s="451"/>
      <c r="N93" s="450"/>
      <c r="O93" s="451"/>
      <c r="P93" s="452"/>
      <c r="Q93" s="452"/>
      <c r="R93" s="452"/>
      <c r="S93" s="452"/>
      <c r="T93" s="450"/>
      <c r="U93" s="450"/>
      <c r="V93" s="451"/>
      <c r="W93" s="452"/>
      <c r="X93" s="450"/>
      <c r="Y93" s="451"/>
      <c r="Z93" s="451"/>
      <c r="AA93" s="450"/>
      <c r="AB93" s="450"/>
      <c r="AC93" s="450"/>
      <c r="AD93" s="450"/>
      <c r="AE93" s="451"/>
      <c r="AF93" s="451"/>
      <c r="AG93" s="452"/>
      <c r="AH93" s="452"/>
      <c r="AI93" s="452"/>
      <c r="AJ93" s="452"/>
      <c r="AK93" s="452"/>
      <c r="AL93" s="452"/>
      <c r="AM93" s="450"/>
      <c r="AN93" s="450"/>
      <c r="AO93" s="451"/>
      <c r="AP93" s="451"/>
      <c r="AQ93" s="450"/>
      <c r="AR93" s="453"/>
      <c r="AS93" s="453"/>
      <c r="AT93" s="454"/>
      <c r="AU93" s="455"/>
      <c r="AV93" s="456"/>
      <c r="AW93" s="456"/>
      <c r="AX93" s="455"/>
      <c r="AY93" s="456"/>
      <c r="AZ93" s="454"/>
      <c r="BA93" s="454"/>
      <c r="BB93" s="454"/>
      <c r="BC93" s="454"/>
      <c r="BD93" s="454"/>
      <c r="BE93" s="454"/>
      <c r="BF93" s="455"/>
      <c r="BG93" s="455"/>
      <c r="BH93" s="455"/>
      <c r="BI93" s="455"/>
      <c r="BJ93" s="455"/>
      <c r="BK93" s="455"/>
      <c r="BL93" s="455"/>
      <c r="BM93" s="455"/>
      <c r="BN93" s="455"/>
      <c r="BO93" s="455"/>
    </row>
    <row r="94" spans="1:67" ht="19.5" customHeight="1">
      <c r="A94" s="450"/>
      <c r="B94" s="450"/>
      <c r="C94" s="450"/>
      <c r="D94" s="450"/>
      <c r="E94" s="450"/>
      <c r="F94" s="451"/>
      <c r="G94" s="450"/>
      <c r="H94" s="450"/>
      <c r="I94" s="451"/>
      <c r="J94" s="450"/>
      <c r="K94" s="451"/>
      <c r="L94" s="450"/>
      <c r="M94" s="451"/>
      <c r="N94" s="450"/>
      <c r="O94" s="451"/>
      <c r="P94" s="452"/>
      <c r="Q94" s="452"/>
      <c r="R94" s="452"/>
      <c r="S94" s="452"/>
      <c r="T94" s="450"/>
      <c r="U94" s="450"/>
      <c r="V94" s="451"/>
      <c r="W94" s="452"/>
      <c r="X94" s="450"/>
      <c r="Y94" s="451"/>
      <c r="Z94" s="451"/>
      <c r="AA94" s="450"/>
      <c r="AB94" s="450"/>
      <c r="AC94" s="450"/>
      <c r="AD94" s="450"/>
      <c r="AE94" s="451"/>
      <c r="AF94" s="451"/>
      <c r="AG94" s="452"/>
      <c r="AH94" s="452"/>
      <c r="AI94" s="452"/>
      <c r="AJ94" s="452"/>
      <c r="AK94" s="452"/>
      <c r="AL94" s="452"/>
      <c r="AM94" s="450"/>
      <c r="AN94" s="450"/>
      <c r="AO94" s="451"/>
      <c r="AP94" s="451"/>
      <c r="AQ94" s="450"/>
      <c r="AR94" s="453"/>
      <c r="AS94" s="453"/>
      <c r="AT94" s="454"/>
      <c r="AU94" s="455"/>
      <c r="AV94" s="456"/>
      <c r="AW94" s="456"/>
      <c r="AX94" s="455"/>
      <c r="AY94" s="456"/>
      <c r="AZ94" s="454"/>
      <c r="BA94" s="454"/>
      <c r="BB94" s="454"/>
      <c r="BC94" s="454"/>
      <c r="BD94" s="454"/>
      <c r="BE94" s="454"/>
      <c r="BF94" s="455"/>
      <c r="BG94" s="455"/>
      <c r="BH94" s="455"/>
      <c r="BI94" s="455"/>
      <c r="BJ94" s="455"/>
      <c r="BK94" s="455"/>
      <c r="BL94" s="455"/>
      <c r="BM94" s="455"/>
      <c r="BN94" s="455"/>
      <c r="BO94" s="455"/>
    </row>
    <row r="95" spans="1:67" ht="19.5" customHeight="1">
      <c r="A95" s="450"/>
      <c r="B95" s="450"/>
      <c r="C95" s="450"/>
      <c r="D95" s="450"/>
      <c r="E95" s="450"/>
      <c r="F95" s="451"/>
      <c r="G95" s="450"/>
      <c r="H95" s="450"/>
      <c r="I95" s="451"/>
      <c r="J95" s="450"/>
      <c r="K95" s="451"/>
      <c r="L95" s="450"/>
      <c r="M95" s="451"/>
      <c r="N95" s="450"/>
      <c r="O95" s="451"/>
      <c r="P95" s="452"/>
      <c r="Q95" s="452"/>
      <c r="R95" s="452"/>
      <c r="S95" s="452"/>
      <c r="T95" s="450"/>
      <c r="U95" s="450"/>
      <c r="V95" s="451"/>
      <c r="W95" s="452"/>
      <c r="X95" s="450"/>
      <c r="Y95" s="451"/>
      <c r="Z95" s="451"/>
      <c r="AA95" s="450"/>
      <c r="AB95" s="450"/>
      <c r="AC95" s="450"/>
      <c r="AD95" s="450"/>
      <c r="AE95" s="451"/>
      <c r="AF95" s="451"/>
      <c r="AG95" s="452"/>
      <c r="AH95" s="452"/>
      <c r="AI95" s="452"/>
      <c r="AJ95" s="452"/>
      <c r="AK95" s="452"/>
      <c r="AL95" s="452"/>
      <c r="AM95" s="450"/>
      <c r="AN95" s="450"/>
      <c r="AO95" s="451"/>
      <c r="AP95" s="451"/>
      <c r="AQ95" s="450"/>
      <c r="AR95" s="453"/>
      <c r="AS95" s="453"/>
      <c r="AT95" s="454"/>
      <c r="AU95" s="455"/>
      <c r="AV95" s="456"/>
      <c r="AW95" s="456"/>
      <c r="AX95" s="455"/>
      <c r="AY95" s="456"/>
      <c r="AZ95" s="454"/>
      <c r="BA95" s="454"/>
      <c r="BB95" s="454"/>
      <c r="BC95" s="454"/>
      <c r="BD95" s="454"/>
      <c r="BE95" s="454"/>
      <c r="BF95" s="455"/>
      <c r="BG95" s="455"/>
      <c r="BH95" s="455"/>
      <c r="BI95" s="455"/>
      <c r="BJ95" s="455"/>
      <c r="BK95" s="455"/>
      <c r="BL95" s="455"/>
      <c r="BM95" s="455"/>
      <c r="BN95" s="455"/>
      <c r="BO95" s="455"/>
    </row>
    <row r="96" spans="1:67" ht="19.5" customHeight="1">
      <c r="A96" s="450"/>
      <c r="B96" s="450"/>
      <c r="C96" s="450"/>
      <c r="D96" s="450"/>
      <c r="E96" s="450"/>
      <c r="F96" s="451"/>
      <c r="G96" s="450"/>
      <c r="H96" s="450"/>
      <c r="I96" s="451"/>
      <c r="J96" s="450"/>
      <c r="K96" s="451"/>
      <c r="L96" s="450"/>
      <c r="M96" s="451"/>
      <c r="N96" s="450"/>
      <c r="O96" s="451"/>
      <c r="P96" s="452"/>
      <c r="Q96" s="452"/>
      <c r="R96" s="452"/>
      <c r="S96" s="452"/>
      <c r="T96" s="450"/>
      <c r="U96" s="450"/>
      <c r="V96" s="451"/>
      <c r="W96" s="452"/>
      <c r="X96" s="450"/>
      <c r="Y96" s="451"/>
      <c r="Z96" s="451"/>
      <c r="AA96" s="450"/>
      <c r="AB96" s="450"/>
      <c r="AC96" s="450"/>
      <c r="AD96" s="450"/>
      <c r="AE96" s="451"/>
      <c r="AF96" s="451"/>
      <c r="AG96" s="452"/>
      <c r="AH96" s="452"/>
      <c r="AI96" s="452"/>
      <c r="AJ96" s="452"/>
      <c r="AK96" s="452"/>
      <c r="AL96" s="452"/>
      <c r="AM96" s="450"/>
      <c r="AN96" s="450"/>
      <c r="AO96" s="451"/>
      <c r="AP96" s="451"/>
      <c r="AQ96" s="450"/>
      <c r="AR96" s="453"/>
      <c r="AS96" s="453"/>
      <c r="AT96" s="454"/>
      <c r="AU96" s="455"/>
      <c r="AV96" s="456"/>
      <c r="AW96" s="456"/>
      <c r="AX96" s="455"/>
      <c r="AY96" s="456"/>
      <c r="AZ96" s="454"/>
      <c r="BA96" s="454"/>
      <c r="BB96" s="454"/>
      <c r="BC96" s="454"/>
      <c r="BD96" s="454"/>
      <c r="BE96" s="454"/>
      <c r="BF96" s="455"/>
      <c r="BG96" s="455"/>
      <c r="BH96" s="455"/>
      <c r="BI96" s="455"/>
      <c r="BJ96" s="455"/>
      <c r="BK96" s="455"/>
      <c r="BL96" s="455"/>
      <c r="BM96" s="455"/>
      <c r="BN96" s="455"/>
      <c r="BO96" s="455"/>
    </row>
    <row r="97" spans="1:67" ht="19.5" customHeight="1">
      <c r="A97" s="450"/>
      <c r="B97" s="450"/>
      <c r="C97" s="450"/>
      <c r="D97" s="450"/>
      <c r="E97" s="450"/>
      <c r="F97" s="451"/>
      <c r="G97" s="450"/>
      <c r="H97" s="450"/>
      <c r="I97" s="451"/>
      <c r="J97" s="450"/>
      <c r="K97" s="451"/>
      <c r="L97" s="450"/>
      <c r="M97" s="451"/>
      <c r="N97" s="450"/>
      <c r="O97" s="451"/>
      <c r="P97" s="452"/>
      <c r="Q97" s="452"/>
      <c r="R97" s="452"/>
      <c r="S97" s="452"/>
      <c r="T97" s="450"/>
      <c r="U97" s="450"/>
      <c r="V97" s="451"/>
      <c r="W97" s="452"/>
      <c r="X97" s="450"/>
      <c r="Y97" s="451"/>
      <c r="Z97" s="451"/>
      <c r="AA97" s="450"/>
      <c r="AB97" s="450"/>
      <c r="AC97" s="450"/>
      <c r="AD97" s="450"/>
      <c r="AE97" s="451"/>
      <c r="AF97" s="451"/>
      <c r="AG97" s="452"/>
      <c r="AH97" s="452"/>
      <c r="AI97" s="452"/>
      <c r="AJ97" s="452"/>
      <c r="AK97" s="452"/>
      <c r="AL97" s="452"/>
      <c r="AM97" s="450"/>
      <c r="AN97" s="450"/>
      <c r="AO97" s="451"/>
      <c r="AP97" s="451"/>
      <c r="AQ97" s="450"/>
      <c r="AR97" s="453"/>
      <c r="AS97" s="453"/>
      <c r="AT97" s="454"/>
      <c r="AU97" s="455"/>
      <c r="AV97" s="456"/>
      <c r="AW97" s="456"/>
      <c r="AX97" s="455"/>
      <c r="AY97" s="456"/>
      <c r="AZ97" s="454"/>
      <c r="BA97" s="454"/>
      <c r="BB97" s="454"/>
      <c r="BC97" s="454"/>
      <c r="BD97" s="454"/>
      <c r="BE97" s="454"/>
      <c r="BF97" s="455"/>
      <c r="BG97" s="455"/>
      <c r="BH97" s="455"/>
      <c r="BI97" s="455"/>
      <c r="BJ97" s="455"/>
      <c r="BK97" s="455"/>
      <c r="BL97" s="455"/>
      <c r="BM97" s="455"/>
      <c r="BN97" s="455"/>
      <c r="BO97" s="455"/>
    </row>
    <row r="98" spans="1:67" ht="19.5" customHeight="1">
      <c r="A98" s="450"/>
      <c r="B98" s="450"/>
      <c r="C98" s="450"/>
      <c r="D98" s="450"/>
      <c r="E98" s="450"/>
      <c r="F98" s="451"/>
      <c r="G98" s="450"/>
      <c r="H98" s="450"/>
      <c r="I98" s="451"/>
      <c r="J98" s="450"/>
      <c r="K98" s="451"/>
      <c r="L98" s="450"/>
      <c r="M98" s="451"/>
      <c r="N98" s="450"/>
      <c r="O98" s="451"/>
      <c r="P98" s="452"/>
      <c r="Q98" s="452"/>
      <c r="R98" s="452"/>
      <c r="S98" s="452"/>
      <c r="T98" s="450"/>
      <c r="U98" s="450"/>
      <c r="V98" s="451"/>
      <c r="W98" s="452"/>
      <c r="X98" s="450"/>
      <c r="Y98" s="451"/>
      <c r="Z98" s="451"/>
      <c r="AA98" s="450"/>
      <c r="AB98" s="450"/>
      <c r="AC98" s="450"/>
      <c r="AD98" s="450"/>
      <c r="AE98" s="451"/>
      <c r="AF98" s="451"/>
      <c r="AG98" s="452"/>
      <c r="AH98" s="452"/>
      <c r="AI98" s="452"/>
      <c r="AJ98" s="452"/>
      <c r="AK98" s="452"/>
      <c r="AL98" s="452"/>
      <c r="AM98" s="450"/>
      <c r="AN98" s="450"/>
      <c r="AO98" s="451"/>
      <c r="AP98" s="451"/>
      <c r="AQ98" s="450"/>
      <c r="AR98" s="453"/>
      <c r="AS98" s="453"/>
      <c r="AT98" s="454"/>
      <c r="AU98" s="455"/>
      <c r="AV98" s="456"/>
      <c r="AW98" s="456"/>
      <c r="AX98" s="455"/>
      <c r="AY98" s="456"/>
      <c r="AZ98" s="454"/>
      <c r="BA98" s="454"/>
      <c r="BB98" s="454"/>
      <c r="BC98" s="454"/>
      <c r="BD98" s="454"/>
      <c r="BE98" s="454"/>
      <c r="BF98" s="455"/>
      <c r="BG98" s="455"/>
      <c r="BH98" s="455"/>
      <c r="BI98" s="455"/>
      <c r="BJ98" s="455"/>
      <c r="BK98" s="455"/>
      <c r="BL98" s="455"/>
      <c r="BM98" s="455"/>
      <c r="BN98" s="455"/>
      <c r="BO98" s="455"/>
    </row>
    <row r="99" spans="1:67" ht="19.5" customHeight="1">
      <c r="A99" s="450"/>
      <c r="B99" s="450"/>
      <c r="C99" s="450"/>
      <c r="D99" s="450"/>
      <c r="E99" s="450"/>
      <c r="F99" s="451"/>
      <c r="G99" s="450"/>
      <c r="H99" s="450"/>
      <c r="I99" s="451"/>
      <c r="J99" s="450"/>
      <c r="K99" s="451"/>
      <c r="L99" s="450"/>
      <c r="M99" s="451"/>
      <c r="N99" s="450"/>
      <c r="O99" s="451"/>
      <c r="P99" s="452"/>
      <c r="Q99" s="452"/>
      <c r="R99" s="452"/>
      <c r="S99" s="452"/>
      <c r="T99" s="450"/>
      <c r="U99" s="450"/>
      <c r="V99" s="451"/>
      <c r="W99" s="452"/>
      <c r="X99" s="450"/>
      <c r="Y99" s="451"/>
      <c r="Z99" s="451"/>
      <c r="AA99" s="450"/>
      <c r="AB99" s="450"/>
      <c r="AC99" s="450"/>
      <c r="AD99" s="450"/>
      <c r="AE99" s="451"/>
      <c r="AF99" s="451"/>
      <c r="AG99" s="452"/>
      <c r="AH99" s="452"/>
      <c r="AI99" s="452"/>
      <c r="AJ99" s="452"/>
      <c r="AK99" s="452"/>
      <c r="AL99" s="452"/>
      <c r="AM99" s="450"/>
      <c r="AN99" s="450"/>
      <c r="AO99" s="451"/>
      <c r="AP99" s="451"/>
      <c r="AQ99" s="450"/>
      <c r="AR99" s="453"/>
      <c r="AS99" s="453"/>
      <c r="AT99" s="454"/>
      <c r="AU99" s="455"/>
      <c r="AV99" s="456"/>
      <c r="AW99" s="456"/>
      <c r="AX99" s="455"/>
      <c r="AY99" s="456"/>
      <c r="AZ99" s="454"/>
      <c r="BA99" s="454"/>
      <c r="BB99" s="454"/>
      <c r="BC99" s="454"/>
      <c r="BD99" s="454"/>
      <c r="BE99" s="454"/>
      <c r="BF99" s="455"/>
      <c r="BG99" s="455"/>
      <c r="BH99" s="455"/>
      <c r="BI99" s="455"/>
      <c r="BJ99" s="455"/>
      <c r="BK99" s="455"/>
      <c r="BL99" s="455"/>
      <c r="BM99" s="455"/>
      <c r="BN99" s="455"/>
      <c r="BO99" s="455"/>
    </row>
    <row r="100" spans="1:67" ht="19.5" customHeight="1">
      <c r="A100" s="450"/>
      <c r="B100" s="450"/>
      <c r="C100" s="450"/>
      <c r="D100" s="450"/>
      <c r="E100" s="450"/>
      <c r="F100" s="451"/>
      <c r="G100" s="450"/>
      <c r="H100" s="450"/>
      <c r="I100" s="451"/>
      <c r="J100" s="450"/>
      <c r="K100" s="451"/>
      <c r="L100" s="450"/>
      <c r="M100" s="451"/>
      <c r="N100" s="450"/>
      <c r="O100" s="451"/>
      <c r="P100" s="452"/>
      <c r="Q100" s="452"/>
      <c r="R100" s="452"/>
      <c r="S100" s="452"/>
      <c r="T100" s="450"/>
      <c r="U100" s="450"/>
      <c r="V100" s="451"/>
      <c r="W100" s="452"/>
      <c r="X100" s="450"/>
      <c r="Y100" s="451"/>
      <c r="Z100" s="451"/>
      <c r="AA100" s="450"/>
      <c r="AB100" s="450"/>
      <c r="AC100" s="450"/>
      <c r="AD100" s="450"/>
      <c r="AE100" s="451"/>
      <c r="AF100" s="451"/>
      <c r="AG100" s="452"/>
      <c r="AH100" s="452"/>
      <c r="AI100" s="452"/>
      <c r="AJ100" s="452"/>
      <c r="AK100" s="452"/>
      <c r="AL100" s="452"/>
      <c r="AM100" s="450"/>
      <c r="AN100" s="450"/>
      <c r="AO100" s="451"/>
      <c r="AP100" s="451"/>
      <c r="AQ100" s="450"/>
      <c r="AR100" s="453"/>
      <c r="AS100" s="453"/>
      <c r="AT100" s="454"/>
      <c r="AU100" s="455"/>
      <c r="AV100" s="456"/>
      <c r="AW100" s="456"/>
      <c r="AX100" s="455"/>
      <c r="AY100" s="456"/>
      <c r="AZ100" s="454"/>
      <c r="BA100" s="454"/>
      <c r="BB100" s="454"/>
      <c r="BC100" s="454"/>
      <c r="BD100" s="454"/>
      <c r="BE100" s="454"/>
      <c r="BF100" s="455"/>
      <c r="BG100" s="455"/>
      <c r="BH100" s="455"/>
      <c r="BI100" s="455"/>
      <c r="BJ100" s="455"/>
      <c r="BK100" s="455"/>
      <c r="BL100" s="455"/>
      <c r="BM100" s="455"/>
      <c r="BN100" s="455"/>
      <c r="BO100" s="455"/>
    </row>
    <row r="101" spans="1:67" ht="19.5" customHeight="1">
      <c r="A101" s="450"/>
      <c r="B101" s="450"/>
      <c r="C101" s="450"/>
      <c r="D101" s="450"/>
      <c r="E101" s="450"/>
      <c r="F101" s="451"/>
      <c r="G101" s="450"/>
      <c r="H101" s="450"/>
      <c r="I101" s="451"/>
      <c r="J101" s="450"/>
      <c r="K101" s="451"/>
      <c r="L101" s="450"/>
      <c r="M101" s="451"/>
      <c r="N101" s="450"/>
      <c r="O101" s="451"/>
      <c r="P101" s="452"/>
      <c r="Q101" s="452"/>
      <c r="R101" s="452"/>
      <c r="S101" s="452"/>
      <c r="T101" s="450"/>
      <c r="U101" s="450"/>
      <c r="V101" s="451"/>
      <c r="W101" s="452"/>
      <c r="X101" s="450"/>
      <c r="Y101" s="451"/>
      <c r="Z101" s="451"/>
      <c r="AA101" s="450"/>
      <c r="AB101" s="450"/>
      <c r="AC101" s="450"/>
      <c r="AD101" s="450"/>
      <c r="AE101" s="451"/>
      <c r="AF101" s="451"/>
      <c r="AG101" s="452"/>
      <c r="AH101" s="452"/>
      <c r="AI101" s="452"/>
      <c r="AJ101" s="452"/>
      <c r="AK101" s="452"/>
      <c r="AL101" s="452"/>
      <c r="AM101" s="450"/>
      <c r="AN101" s="450"/>
      <c r="AO101" s="451"/>
      <c r="AP101" s="451"/>
      <c r="AQ101" s="450"/>
      <c r="AR101" s="453"/>
      <c r="AS101" s="453"/>
      <c r="AT101" s="454"/>
      <c r="AU101" s="455"/>
      <c r="AV101" s="456"/>
      <c r="AW101" s="456"/>
      <c r="AX101" s="455"/>
      <c r="AY101" s="456"/>
      <c r="AZ101" s="454"/>
      <c r="BA101" s="454"/>
      <c r="BB101" s="454"/>
      <c r="BC101" s="454"/>
      <c r="BD101" s="454"/>
      <c r="BE101" s="454"/>
      <c r="BF101" s="455"/>
      <c r="BG101" s="455"/>
      <c r="BH101" s="455"/>
      <c r="BI101" s="455"/>
      <c r="BJ101" s="455"/>
      <c r="BK101" s="455"/>
      <c r="BL101" s="455"/>
      <c r="BM101" s="455"/>
      <c r="BN101" s="455"/>
      <c r="BO101" s="455"/>
    </row>
    <row r="102" spans="1:67" ht="19.5" customHeight="1">
      <c r="A102" s="450"/>
      <c r="B102" s="450"/>
      <c r="C102" s="450"/>
      <c r="D102" s="450"/>
      <c r="E102" s="450"/>
      <c r="F102" s="451"/>
      <c r="G102" s="450"/>
      <c r="H102" s="450"/>
      <c r="I102" s="451"/>
      <c r="J102" s="450"/>
      <c r="K102" s="451"/>
      <c r="L102" s="450"/>
      <c r="M102" s="451"/>
      <c r="N102" s="450"/>
      <c r="O102" s="451"/>
      <c r="P102" s="452"/>
      <c r="Q102" s="452"/>
      <c r="R102" s="452"/>
      <c r="S102" s="452"/>
      <c r="T102" s="450"/>
      <c r="U102" s="450"/>
      <c r="V102" s="451"/>
      <c r="W102" s="452"/>
      <c r="X102" s="450"/>
      <c r="Y102" s="451"/>
      <c r="Z102" s="451"/>
      <c r="AA102" s="450"/>
      <c r="AB102" s="450"/>
      <c r="AC102" s="450"/>
      <c r="AD102" s="450"/>
      <c r="AE102" s="451"/>
      <c r="AF102" s="451"/>
      <c r="AG102" s="452"/>
      <c r="AH102" s="452"/>
      <c r="AI102" s="452"/>
      <c r="AJ102" s="452"/>
      <c r="AK102" s="452"/>
      <c r="AL102" s="452"/>
      <c r="AM102" s="450"/>
      <c r="AN102" s="450"/>
      <c r="AO102" s="451"/>
      <c r="AP102" s="451"/>
      <c r="AQ102" s="450"/>
      <c r="AR102" s="453"/>
      <c r="AS102" s="453"/>
      <c r="AT102" s="454"/>
      <c r="AU102" s="455"/>
      <c r="AV102" s="456"/>
      <c r="AW102" s="456"/>
      <c r="AX102" s="455"/>
      <c r="AY102" s="456"/>
      <c r="AZ102" s="454"/>
      <c r="BA102" s="454"/>
      <c r="BB102" s="454"/>
      <c r="BC102" s="454"/>
      <c r="BD102" s="454"/>
      <c r="BE102" s="454"/>
      <c r="BF102" s="455"/>
      <c r="BG102" s="455"/>
      <c r="BH102" s="455"/>
      <c r="BI102" s="455"/>
      <c r="BJ102" s="455"/>
      <c r="BK102" s="455"/>
      <c r="BL102" s="455"/>
      <c r="BM102" s="455"/>
      <c r="BN102" s="455"/>
      <c r="BO102" s="455"/>
    </row>
    <row r="103" spans="1:67" ht="19.5" customHeight="1">
      <c r="A103" s="450"/>
      <c r="B103" s="450"/>
      <c r="C103" s="450"/>
      <c r="D103" s="450"/>
      <c r="E103" s="450"/>
      <c r="F103" s="451"/>
      <c r="G103" s="450"/>
      <c r="H103" s="450"/>
      <c r="I103" s="451"/>
      <c r="J103" s="450"/>
      <c r="K103" s="451"/>
      <c r="L103" s="450"/>
      <c r="M103" s="451"/>
      <c r="N103" s="450"/>
      <c r="O103" s="451"/>
      <c r="P103" s="452"/>
      <c r="Q103" s="452"/>
      <c r="R103" s="452"/>
      <c r="S103" s="452"/>
      <c r="T103" s="450"/>
      <c r="U103" s="450"/>
      <c r="V103" s="451"/>
      <c r="W103" s="452"/>
      <c r="X103" s="450"/>
      <c r="Y103" s="451"/>
      <c r="Z103" s="451"/>
      <c r="AA103" s="450"/>
      <c r="AB103" s="450"/>
      <c r="AC103" s="450"/>
      <c r="AD103" s="450"/>
      <c r="AE103" s="451"/>
      <c r="AF103" s="451"/>
      <c r="AG103" s="452"/>
      <c r="AH103" s="452"/>
      <c r="AI103" s="452"/>
      <c r="AJ103" s="452"/>
      <c r="AK103" s="452"/>
      <c r="AL103" s="452"/>
      <c r="AM103" s="450"/>
      <c r="AN103" s="450"/>
      <c r="AO103" s="451"/>
      <c r="AP103" s="451"/>
      <c r="AQ103" s="450"/>
      <c r="AR103" s="453"/>
      <c r="AS103" s="453"/>
      <c r="AT103" s="454"/>
      <c r="AU103" s="455"/>
      <c r="AV103" s="456"/>
      <c r="AW103" s="456"/>
      <c r="AX103" s="455"/>
      <c r="AY103" s="456"/>
      <c r="AZ103" s="454"/>
      <c r="BA103" s="454"/>
      <c r="BB103" s="454"/>
      <c r="BC103" s="454"/>
      <c r="BD103" s="454"/>
      <c r="BE103" s="454"/>
      <c r="BF103" s="455"/>
      <c r="BG103" s="455"/>
      <c r="BH103" s="455"/>
      <c r="BI103" s="455"/>
      <c r="BJ103" s="455"/>
      <c r="BK103" s="455"/>
      <c r="BL103" s="455"/>
      <c r="BM103" s="455"/>
      <c r="BN103" s="455"/>
      <c r="BO103" s="455"/>
    </row>
    <row r="104" spans="1:67" ht="19.5" customHeight="1">
      <c r="A104" s="450"/>
      <c r="B104" s="450"/>
      <c r="C104" s="450"/>
      <c r="D104" s="450"/>
      <c r="E104" s="450"/>
      <c r="F104" s="451"/>
      <c r="G104" s="450"/>
      <c r="H104" s="450"/>
      <c r="I104" s="451"/>
      <c r="J104" s="450"/>
      <c r="K104" s="451"/>
      <c r="L104" s="450"/>
      <c r="M104" s="451"/>
      <c r="N104" s="450"/>
      <c r="O104" s="451"/>
      <c r="P104" s="452"/>
      <c r="Q104" s="452"/>
      <c r="R104" s="452"/>
      <c r="S104" s="452"/>
      <c r="T104" s="450"/>
      <c r="U104" s="450"/>
      <c r="V104" s="451"/>
      <c r="W104" s="452"/>
      <c r="X104" s="450"/>
      <c r="Y104" s="451"/>
      <c r="Z104" s="451"/>
      <c r="AA104" s="450"/>
      <c r="AB104" s="450"/>
      <c r="AC104" s="450"/>
      <c r="AD104" s="450"/>
      <c r="AE104" s="451"/>
      <c r="AF104" s="451"/>
      <c r="AG104" s="452"/>
      <c r="AH104" s="452"/>
      <c r="AI104" s="452"/>
      <c r="AJ104" s="452"/>
      <c r="AK104" s="452"/>
      <c r="AL104" s="452"/>
      <c r="AM104" s="450"/>
      <c r="AN104" s="450"/>
      <c r="AO104" s="451"/>
      <c r="AP104" s="451"/>
      <c r="AQ104" s="450"/>
      <c r="AR104" s="453"/>
      <c r="AS104" s="453"/>
      <c r="AT104" s="454"/>
      <c r="AU104" s="455"/>
      <c r="AV104" s="456"/>
      <c r="AW104" s="456"/>
      <c r="AX104" s="455"/>
      <c r="AY104" s="456"/>
      <c r="AZ104" s="454"/>
      <c r="BA104" s="454"/>
      <c r="BB104" s="454"/>
      <c r="BC104" s="454"/>
      <c r="BD104" s="454"/>
      <c r="BE104" s="454"/>
      <c r="BF104" s="455"/>
      <c r="BG104" s="455"/>
      <c r="BH104" s="455"/>
      <c r="BI104" s="455"/>
      <c r="BJ104" s="455"/>
      <c r="BK104" s="455"/>
      <c r="BL104" s="455"/>
      <c r="BM104" s="455"/>
      <c r="BN104" s="455"/>
      <c r="BO104" s="455"/>
    </row>
    <row r="105" spans="1:67" ht="19.5" customHeight="1">
      <c r="A105" s="450"/>
      <c r="B105" s="450"/>
      <c r="C105" s="450"/>
      <c r="D105" s="450"/>
      <c r="E105" s="450"/>
      <c r="F105" s="451"/>
      <c r="G105" s="450"/>
      <c r="H105" s="450"/>
      <c r="I105" s="451"/>
      <c r="J105" s="450"/>
      <c r="K105" s="451"/>
      <c r="L105" s="450"/>
      <c r="M105" s="451"/>
      <c r="N105" s="450"/>
      <c r="O105" s="451"/>
      <c r="P105" s="452"/>
      <c r="Q105" s="452"/>
      <c r="R105" s="452"/>
      <c r="S105" s="452"/>
      <c r="T105" s="450"/>
      <c r="U105" s="450"/>
      <c r="V105" s="451"/>
      <c r="W105" s="452"/>
      <c r="X105" s="450"/>
      <c r="Y105" s="451"/>
      <c r="Z105" s="451"/>
      <c r="AA105" s="450"/>
      <c r="AB105" s="450"/>
      <c r="AC105" s="450"/>
      <c r="AD105" s="450"/>
      <c r="AE105" s="451"/>
      <c r="AF105" s="451"/>
      <c r="AG105" s="452"/>
      <c r="AH105" s="452"/>
      <c r="AI105" s="452"/>
      <c r="AJ105" s="452"/>
      <c r="AK105" s="452"/>
      <c r="AL105" s="452"/>
      <c r="AM105" s="450"/>
      <c r="AN105" s="450"/>
      <c r="AO105" s="451"/>
      <c r="AP105" s="451"/>
      <c r="AQ105" s="450"/>
      <c r="AR105" s="453"/>
      <c r="AS105" s="453"/>
      <c r="AT105" s="454"/>
      <c r="AU105" s="455"/>
      <c r="AV105" s="456"/>
      <c r="AW105" s="456"/>
      <c r="AX105" s="455"/>
      <c r="AY105" s="456"/>
      <c r="AZ105" s="454"/>
      <c r="BA105" s="454"/>
      <c r="BB105" s="454"/>
      <c r="BC105" s="454"/>
      <c r="BD105" s="454"/>
      <c r="BE105" s="454"/>
      <c r="BF105" s="455"/>
      <c r="BG105" s="455"/>
      <c r="BH105" s="455"/>
      <c r="BI105" s="455"/>
      <c r="BJ105" s="455"/>
      <c r="BK105" s="455"/>
      <c r="BL105" s="455"/>
      <c r="BM105" s="455"/>
      <c r="BN105" s="455"/>
      <c r="BO105" s="455"/>
    </row>
    <row r="106" spans="1:67" ht="19.5" customHeight="1">
      <c r="A106" s="450"/>
      <c r="B106" s="450"/>
      <c r="C106" s="450"/>
      <c r="D106" s="450"/>
      <c r="E106" s="450"/>
      <c r="F106" s="451"/>
      <c r="G106" s="450"/>
      <c r="H106" s="450"/>
      <c r="I106" s="451"/>
      <c r="J106" s="450"/>
      <c r="K106" s="451"/>
      <c r="L106" s="450"/>
      <c r="M106" s="451"/>
      <c r="N106" s="450"/>
      <c r="O106" s="451"/>
      <c r="P106" s="452"/>
      <c r="Q106" s="452"/>
      <c r="R106" s="452"/>
      <c r="S106" s="452"/>
      <c r="T106" s="450"/>
      <c r="U106" s="450"/>
      <c r="V106" s="451"/>
      <c r="W106" s="452"/>
      <c r="X106" s="450"/>
      <c r="Y106" s="451"/>
      <c r="Z106" s="451"/>
      <c r="AA106" s="450"/>
      <c r="AB106" s="450"/>
      <c r="AC106" s="450"/>
      <c r="AD106" s="450"/>
      <c r="AE106" s="451"/>
      <c r="AF106" s="451"/>
      <c r="AG106" s="452"/>
      <c r="AH106" s="452"/>
      <c r="AI106" s="452"/>
      <c r="AJ106" s="452"/>
      <c r="AK106" s="452"/>
      <c r="AL106" s="452"/>
      <c r="AM106" s="450"/>
      <c r="AN106" s="450"/>
      <c r="AO106" s="451"/>
      <c r="AP106" s="451"/>
      <c r="AQ106" s="450"/>
      <c r="AR106" s="453"/>
      <c r="AS106" s="453"/>
      <c r="AT106" s="454"/>
      <c r="AU106" s="455"/>
      <c r="AV106" s="456"/>
      <c r="AW106" s="456"/>
      <c r="AX106" s="455"/>
      <c r="AY106" s="456"/>
      <c r="AZ106" s="454"/>
      <c r="BA106" s="454"/>
      <c r="BB106" s="454"/>
      <c r="BC106" s="454"/>
      <c r="BD106" s="454"/>
      <c r="BE106" s="454"/>
      <c r="BF106" s="455"/>
      <c r="BG106" s="455"/>
      <c r="BH106" s="455"/>
      <c r="BI106" s="455"/>
      <c r="BJ106" s="455"/>
      <c r="BK106" s="455"/>
      <c r="BL106" s="455"/>
      <c r="BM106" s="455"/>
      <c r="BN106" s="455"/>
      <c r="BO106" s="455"/>
    </row>
    <row r="107" spans="1:67" ht="19.5" customHeight="1">
      <c r="A107" s="450"/>
      <c r="B107" s="450"/>
      <c r="C107" s="450"/>
      <c r="D107" s="450"/>
      <c r="E107" s="450"/>
      <c r="F107" s="451"/>
      <c r="G107" s="450"/>
      <c r="H107" s="450"/>
      <c r="I107" s="451"/>
      <c r="J107" s="450"/>
      <c r="K107" s="451"/>
      <c r="L107" s="450"/>
      <c r="M107" s="451"/>
      <c r="N107" s="450"/>
      <c r="O107" s="451"/>
      <c r="P107" s="452"/>
      <c r="Q107" s="452"/>
      <c r="R107" s="452"/>
      <c r="S107" s="452"/>
      <c r="T107" s="450"/>
      <c r="U107" s="450"/>
      <c r="V107" s="451"/>
      <c r="W107" s="452"/>
      <c r="X107" s="450"/>
      <c r="Y107" s="451"/>
      <c r="Z107" s="451"/>
      <c r="AA107" s="450"/>
      <c r="AB107" s="450"/>
      <c r="AC107" s="450"/>
      <c r="AD107" s="450"/>
      <c r="AE107" s="451"/>
      <c r="AF107" s="451"/>
      <c r="AG107" s="452"/>
      <c r="AH107" s="452"/>
      <c r="AI107" s="452"/>
      <c r="AJ107" s="452"/>
      <c r="AK107" s="452"/>
      <c r="AL107" s="452"/>
      <c r="AM107" s="450"/>
      <c r="AN107" s="450"/>
      <c r="AO107" s="451"/>
      <c r="AP107" s="451"/>
      <c r="AQ107" s="450"/>
      <c r="AR107" s="453"/>
      <c r="AS107" s="453"/>
      <c r="AT107" s="454"/>
      <c r="AU107" s="455"/>
      <c r="AV107" s="456"/>
      <c r="AW107" s="456"/>
      <c r="AX107" s="455"/>
      <c r="AY107" s="456"/>
      <c r="AZ107" s="454"/>
      <c r="BA107" s="454"/>
      <c r="BB107" s="454"/>
      <c r="BC107" s="454"/>
      <c r="BD107" s="454"/>
      <c r="BE107" s="454"/>
      <c r="BF107" s="455"/>
      <c r="BG107" s="455"/>
      <c r="BH107" s="455"/>
      <c r="BI107" s="455"/>
      <c r="BJ107" s="455"/>
      <c r="BK107" s="455"/>
      <c r="BL107" s="455"/>
      <c r="BM107" s="455"/>
      <c r="BN107" s="455"/>
      <c r="BO107" s="455"/>
    </row>
    <row r="108" spans="1:67" ht="19.5" customHeight="1">
      <c r="A108" s="450"/>
      <c r="B108" s="450"/>
      <c r="C108" s="450"/>
      <c r="D108" s="450"/>
      <c r="E108" s="450"/>
      <c r="F108" s="451"/>
      <c r="G108" s="450"/>
      <c r="H108" s="450"/>
      <c r="I108" s="451"/>
      <c r="J108" s="450"/>
      <c r="K108" s="451"/>
      <c r="L108" s="450"/>
      <c r="M108" s="451"/>
      <c r="N108" s="450"/>
      <c r="O108" s="451"/>
      <c r="P108" s="452"/>
      <c r="Q108" s="452"/>
      <c r="R108" s="452"/>
      <c r="S108" s="452"/>
      <c r="T108" s="450"/>
      <c r="U108" s="450"/>
      <c r="V108" s="451"/>
      <c r="W108" s="452"/>
      <c r="X108" s="450"/>
      <c r="Y108" s="451"/>
      <c r="Z108" s="451"/>
      <c r="AA108" s="450"/>
      <c r="AB108" s="450"/>
      <c r="AC108" s="450"/>
      <c r="AD108" s="450"/>
      <c r="AE108" s="451"/>
      <c r="AF108" s="451"/>
      <c r="AG108" s="452"/>
      <c r="AH108" s="452"/>
      <c r="AI108" s="452"/>
      <c r="AJ108" s="452"/>
      <c r="AK108" s="452"/>
      <c r="AL108" s="452"/>
      <c r="AM108" s="450"/>
      <c r="AN108" s="450"/>
      <c r="AO108" s="451"/>
      <c r="AP108" s="451"/>
      <c r="AQ108" s="450"/>
      <c r="AR108" s="453"/>
      <c r="AS108" s="453"/>
      <c r="AT108" s="454"/>
      <c r="AU108" s="455"/>
      <c r="AV108" s="456"/>
      <c r="AW108" s="456"/>
      <c r="AX108" s="455"/>
      <c r="AY108" s="456"/>
      <c r="AZ108" s="454"/>
      <c r="BA108" s="454"/>
      <c r="BB108" s="454"/>
      <c r="BC108" s="454"/>
      <c r="BD108" s="454"/>
      <c r="BE108" s="454"/>
      <c r="BF108" s="455"/>
      <c r="BG108" s="455"/>
      <c r="BH108" s="455"/>
      <c r="BI108" s="455"/>
      <c r="BJ108" s="455"/>
      <c r="BK108" s="455"/>
      <c r="BL108" s="455"/>
      <c r="BM108" s="455"/>
      <c r="BN108" s="455"/>
      <c r="BO108" s="455"/>
    </row>
    <row r="109" spans="1:67" ht="19.5" customHeight="1">
      <c r="A109" s="450"/>
      <c r="B109" s="450"/>
      <c r="C109" s="450"/>
      <c r="D109" s="450"/>
      <c r="E109" s="450"/>
      <c r="F109" s="451"/>
      <c r="G109" s="450"/>
      <c r="H109" s="450"/>
      <c r="I109" s="451"/>
      <c r="J109" s="450"/>
      <c r="K109" s="451"/>
      <c r="L109" s="450"/>
      <c r="M109" s="451"/>
      <c r="N109" s="450"/>
      <c r="O109" s="451"/>
      <c r="P109" s="452"/>
      <c r="Q109" s="452"/>
      <c r="R109" s="452"/>
      <c r="S109" s="452"/>
      <c r="T109" s="450"/>
      <c r="U109" s="450"/>
      <c r="V109" s="451"/>
      <c r="W109" s="452"/>
      <c r="X109" s="450"/>
      <c r="Y109" s="451"/>
      <c r="Z109" s="451"/>
      <c r="AA109" s="450"/>
      <c r="AB109" s="450"/>
      <c r="AC109" s="450"/>
      <c r="AD109" s="450"/>
      <c r="AE109" s="451"/>
      <c r="AF109" s="451"/>
      <c r="AG109" s="452"/>
      <c r="AH109" s="452"/>
      <c r="AI109" s="452"/>
      <c r="AJ109" s="452"/>
      <c r="AK109" s="452"/>
      <c r="AL109" s="452"/>
      <c r="AM109" s="450"/>
      <c r="AN109" s="450"/>
      <c r="AO109" s="451"/>
      <c r="AP109" s="451"/>
      <c r="AQ109" s="450"/>
      <c r="AR109" s="453"/>
      <c r="AS109" s="453"/>
      <c r="AT109" s="454"/>
      <c r="AU109" s="455"/>
      <c r="AV109" s="456"/>
      <c r="AW109" s="456"/>
      <c r="AX109" s="455"/>
      <c r="AY109" s="456"/>
      <c r="AZ109" s="454"/>
      <c r="BA109" s="454"/>
      <c r="BB109" s="454"/>
      <c r="BC109" s="454"/>
      <c r="BD109" s="454"/>
      <c r="BE109" s="454"/>
      <c r="BF109" s="455"/>
      <c r="BG109" s="455"/>
      <c r="BH109" s="455"/>
      <c r="BI109" s="455"/>
      <c r="BJ109" s="455"/>
      <c r="BK109" s="455"/>
      <c r="BL109" s="455"/>
      <c r="BM109" s="455"/>
      <c r="BN109" s="455"/>
      <c r="BO109" s="455"/>
    </row>
    <row r="110" spans="1:67" ht="19.5" customHeight="1">
      <c r="A110" s="450"/>
      <c r="B110" s="450"/>
      <c r="C110" s="450"/>
      <c r="D110" s="450"/>
      <c r="E110" s="450"/>
      <c r="F110" s="451"/>
      <c r="G110" s="450"/>
      <c r="H110" s="450"/>
      <c r="I110" s="451"/>
      <c r="J110" s="450"/>
      <c r="K110" s="451"/>
      <c r="L110" s="450"/>
      <c r="M110" s="451"/>
      <c r="N110" s="450"/>
      <c r="O110" s="451"/>
      <c r="P110" s="452"/>
      <c r="Q110" s="452"/>
      <c r="R110" s="452"/>
      <c r="S110" s="452"/>
      <c r="T110" s="450"/>
      <c r="U110" s="450"/>
      <c r="V110" s="451"/>
      <c r="W110" s="452"/>
      <c r="X110" s="450"/>
      <c r="Y110" s="451"/>
      <c r="Z110" s="451"/>
      <c r="AA110" s="450"/>
      <c r="AB110" s="450"/>
      <c r="AC110" s="450"/>
      <c r="AD110" s="450"/>
      <c r="AE110" s="451"/>
      <c r="AF110" s="451"/>
      <c r="AG110" s="452"/>
      <c r="AH110" s="452"/>
      <c r="AI110" s="452"/>
      <c r="AJ110" s="452"/>
      <c r="AK110" s="452"/>
      <c r="AL110" s="452"/>
      <c r="AM110" s="450"/>
      <c r="AN110" s="450"/>
      <c r="AO110" s="451"/>
      <c r="AP110" s="451"/>
      <c r="AQ110" s="450"/>
      <c r="AR110" s="453"/>
      <c r="AS110" s="453"/>
      <c r="AT110" s="454"/>
      <c r="AU110" s="455"/>
      <c r="AV110" s="456"/>
      <c r="AW110" s="456"/>
      <c r="AX110" s="455"/>
      <c r="AY110" s="456"/>
      <c r="AZ110" s="454"/>
      <c r="BA110" s="454"/>
      <c r="BB110" s="454"/>
      <c r="BC110" s="454"/>
      <c r="BD110" s="454"/>
      <c r="BE110" s="454"/>
      <c r="BF110" s="455"/>
      <c r="BG110" s="455"/>
      <c r="BH110" s="455"/>
      <c r="BI110" s="455"/>
      <c r="BJ110" s="455"/>
      <c r="BK110" s="455"/>
      <c r="BL110" s="455"/>
      <c r="BM110" s="455"/>
      <c r="BN110" s="455"/>
      <c r="BO110" s="455"/>
    </row>
    <row r="111" spans="1:67" ht="19.5" customHeight="1">
      <c r="A111" s="450"/>
      <c r="B111" s="450"/>
      <c r="C111" s="450"/>
      <c r="D111" s="450"/>
      <c r="E111" s="450"/>
      <c r="F111" s="451"/>
      <c r="G111" s="450"/>
      <c r="H111" s="450"/>
      <c r="I111" s="451"/>
      <c r="J111" s="450"/>
      <c r="K111" s="451"/>
      <c r="L111" s="450"/>
      <c r="M111" s="451"/>
      <c r="N111" s="450"/>
      <c r="O111" s="451"/>
      <c r="P111" s="452"/>
      <c r="Q111" s="452"/>
      <c r="R111" s="452"/>
      <c r="S111" s="452"/>
      <c r="T111" s="450"/>
      <c r="U111" s="450"/>
      <c r="V111" s="451"/>
      <c r="W111" s="452"/>
      <c r="X111" s="450"/>
      <c r="Y111" s="451"/>
      <c r="Z111" s="451"/>
      <c r="AA111" s="450"/>
      <c r="AB111" s="450"/>
      <c r="AC111" s="450"/>
      <c r="AD111" s="450"/>
      <c r="AE111" s="451"/>
      <c r="AF111" s="451"/>
      <c r="AG111" s="452"/>
      <c r="AH111" s="452"/>
      <c r="AI111" s="452"/>
      <c r="AJ111" s="452"/>
      <c r="AK111" s="452"/>
      <c r="AL111" s="452"/>
      <c r="AM111" s="450"/>
      <c r="AN111" s="450"/>
      <c r="AO111" s="451"/>
      <c r="AP111" s="451"/>
      <c r="AQ111" s="450"/>
      <c r="AR111" s="453"/>
      <c r="AS111" s="453"/>
      <c r="AT111" s="454"/>
      <c r="AU111" s="455"/>
      <c r="AV111" s="456"/>
      <c r="AW111" s="456"/>
      <c r="AX111" s="455"/>
      <c r="AY111" s="456"/>
      <c r="AZ111" s="454"/>
      <c r="BA111" s="454"/>
      <c r="BB111" s="454"/>
      <c r="BC111" s="454"/>
      <c r="BD111" s="454"/>
      <c r="BE111" s="454"/>
      <c r="BF111" s="455"/>
      <c r="BG111" s="455"/>
      <c r="BH111" s="455"/>
      <c r="BI111" s="455"/>
      <c r="BJ111" s="455"/>
      <c r="BK111" s="455"/>
      <c r="BL111" s="455"/>
      <c r="BM111" s="455"/>
      <c r="BN111" s="455"/>
      <c r="BO111" s="455"/>
    </row>
    <row r="112" spans="1:67" ht="19.5" customHeight="1">
      <c r="A112" s="450"/>
      <c r="B112" s="450"/>
      <c r="C112" s="450"/>
      <c r="D112" s="450"/>
      <c r="E112" s="450"/>
      <c r="F112" s="451"/>
      <c r="G112" s="450"/>
      <c r="H112" s="450"/>
      <c r="I112" s="451"/>
      <c r="J112" s="450"/>
      <c r="K112" s="451"/>
      <c r="L112" s="450"/>
      <c r="M112" s="451"/>
      <c r="N112" s="450"/>
      <c r="O112" s="451"/>
      <c r="P112" s="452"/>
      <c r="Q112" s="452"/>
      <c r="R112" s="452"/>
      <c r="S112" s="452"/>
      <c r="T112" s="450"/>
      <c r="U112" s="450"/>
      <c r="V112" s="451"/>
      <c r="W112" s="452"/>
      <c r="X112" s="450"/>
      <c r="Y112" s="451"/>
      <c r="Z112" s="451"/>
      <c r="AA112" s="450"/>
      <c r="AB112" s="450"/>
      <c r="AC112" s="450"/>
      <c r="AD112" s="450"/>
      <c r="AE112" s="451"/>
      <c r="AF112" s="451"/>
      <c r="AG112" s="452"/>
      <c r="AH112" s="452"/>
      <c r="AI112" s="452"/>
      <c r="AJ112" s="452"/>
      <c r="AK112" s="452"/>
      <c r="AL112" s="452"/>
      <c r="AM112" s="450"/>
      <c r="AN112" s="450"/>
      <c r="AO112" s="451"/>
      <c r="AP112" s="451"/>
      <c r="AQ112" s="450"/>
      <c r="AR112" s="453"/>
      <c r="AS112" s="453"/>
      <c r="AT112" s="454"/>
      <c r="AU112" s="455"/>
      <c r="AV112" s="456"/>
      <c r="AW112" s="456"/>
      <c r="AX112" s="455"/>
      <c r="AY112" s="456"/>
      <c r="AZ112" s="454"/>
      <c r="BA112" s="454"/>
      <c r="BB112" s="454"/>
      <c r="BC112" s="454"/>
      <c r="BD112" s="454"/>
      <c r="BE112" s="454"/>
      <c r="BF112" s="455"/>
      <c r="BG112" s="455"/>
      <c r="BH112" s="455"/>
      <c r="BI112" s="455"/>
      <c r="BJ112" s="455"/>
      <c r="BK112" s="455"/>
      <c r="BL112" s="455"/>
      <c r="BM112" s="455"/>
      <c r="BN112" s="455"/>
      <c r="BO112" s="455"/>
    </row>
    <row r="113" spans="1:67" ht="19.5" customHeight="1">
      <c r="A113" s="450"/>
      <c r="B113" s="450"/>
      <c r="C113" s="450"/>
      <c r="D113" s="450"/>
      <c r="E113" s="450"/>
      <c r="F113" s="451"/>
      <c r="G113" s="450"/>
      <c r="H113" s="450"/>
      <c r="I113" s="451"/>
      <c r="J113" s="450"/>
      <c r="K113" s="451"/>
      <c r="L113" s="450"/>
      <c r="M113" s="451"/>
      <c r="N113" s="450"/>
      <c r="O113" s="451"/>
      <c r="P113" s="452"/>
      <c r="Q113" s="452"/>
      <c r="R113" s="452"/>
      <c r="S113" s="452"/>
      <c r="T113" s="450"/>
      <c r="U113" s="450"/>
      <c r="V113" s="451"/>
      <c r="W113" s="452"/>
      <c r="X113" s="450"/>
      <c r="Y113" s="451"/>
      <c r="Z113" s="451"/>
      <c r="AA113" s="450"/>
      <c r="AB113" s="450"/>
      <c r="AC113" s="450"/>
      <c r="AD113" s="450"/>
      <c r="AE113" s="451"/>
      <c r="AF113" s="451"/>
      <c r="AG113" s="452"/>
      <c r="AH113" s="452"/>
      <c r="AI113" s="452"/>
      <c r="AJ113" s="452"/>
      <c r="AK113" s="452"/>
      <c r="AL113" s="452"/>
      <c r="AM113" s="450"/>
      <c r="AN113" s="450"/>
      <c r="AO113" s="451"/>
      <c r="AP113" s="451"/>
      <c r="AQ113" s="450"/>
      <c r="AR113" s="453"/>
      <c r="AS113" s="453"/>
      <c r="AT113" s="454"/>
      <c r="AU113" s="455"/>
      <c r="AV113" s="456"/>
      <c r="AW113" s="456"/>
      <c r="AX113" s="455"/>
      <c r="AY113" s="456"/>
      <c r="AZ113" s="454"/>
      <c r="BA113" s="454"/>
      <c r="BB113" s="454"/>
      <c r="BC113" s="454"/>
      <c r="BD113" s="454"/>
      <c r="BE113" s="454"/>
      <c r="BF113" s="455"/>
      <c r="BG113" s="455"/>
      <c r="BH113" s="455"/>
      <c r="BI113" s="455"/>
      <c r="BJ113" s="455"/>
      <c r="BK113" s="455"/>
      <c r="BL113" s="455"/>
      <c r="BM113" s="455"/>
      <c r="BN113" s="455"/>
      <c r="BO113" s="455"/>
    </row>
    <row r="114" spans="1:67" ht="19.5" customHeight="1">
      <c r="A114" s="450"/>
      <c r="B114" s="450"/>
      <c r="C114" s="450"/>
      <c r="D114" s="450"/>
      <c r="E114" s="450"/>
      <c r="F114" s="451"/>
      <c r="G114" s="450"/>
      <c r="H114" s="450"/>
      <c r="I114" s="451"/>
      <c r="J114" s="450"/>
      <c r="K114" s="451"/>
      <c r="L114" s="450"/>
      <c r="M114" s="451"/>
      <c r="N114" s="450"/>
      <c r="O114" s="451"/>
      <c r="P114" s="452"/>
      <c r="Q114" s="452"/>
      <c r="R114" s="452"/>
      <c r="S114" s="452"/>
      <c r="T114" s="450"/>
      <c r="U114" s="450"/>
      <c r="V114" s="451"/>
      <c r="W114" s="452"/>
      <c r="X114" s="450"/>
      <c r="Y114" s="451"/>
      <c r="Z114" s="451"/>
      <c r="AA114" s="450"/>
      <c r="AB114" s="450"/>
      <c r="AC114" s="450"/>
      <c r="AD114" s="450"/>
      <c r="AE114" s="451"/>
      <c r="AF114" s="451"/>
      <c r="AG114" s="452"/>
      <c r="AH114" s="452"/>
      <c r="AI114" s="452"/>
      <c r="AJ114" s="452"/>
      <c r="AK114" s="452"/>
      <c r="AL114" s="452"/>
      <c r="AM114" s="450"/>
      <c r="AN114" s="450"/>
      <c r="AO114" s="451"/>
      <c r="AP114" s="451"/>
      <c r="AQ114" s="450"/>
      <c r="AR114" s="453"/>
      <c r="AS114" s="453"/>
      <c r="AT114" s="454"/>
      <c r="AU114" s="455"/>
      <c r="AV114" s="456"/>
      <c r="AW114" s="456"/>
      <c r="AX114" s="455"/>
      <c r="AY114" s="456"/>
      <c r="AZ114" s="454"/>
      <c r="BA114" s="454"/>
      <c r="BB114" s="454"/>
      <c r="BC114" s="454"/>
      <c r="BD114" s="454"/>
      <c r="BE114" s="454"/>
      <c r="BF114" s="455"/>
      <c r="BG114" s="455"/>
      <c r="BH114" s="455"/>
      <c r="BI114" s="455"/>
      <c r="BJ114" s="455"/>
      <c r="BK114" s="455"/>
      <c r="BL114" s="455"/>
      <c r="BM114" s="455"/>
      <c r="BN114" s="455"/>
      <c r="BO114" s="455"/>
    </row>
    <row r="115" spans="1:67" ht="19.5" customHeight="1">
      <c r="A115" s="450"/>
      <c r="B115" s="450"/>
      <c r="C115" s="450"/>
      <c r="D115" s="450"/>
      <c r="E115" s="450"/>
      <c r="F115" s="451"/>
      <c r="G115" s="450"/>
      <c r="H115" s="450"/>
      <c r="I115" s="451"/>
      <c r="J115" s="450"/>
      <c r="K115" s="451"/>
      <c r="L115" s="450"/>
      <c r="M115" s="451"/>
      <c r="N115" s="450"/>
      <c r="O115" s="451"/>
      <c r="P115" s="452"/>
      <c r="Q115" s="452"/>
      <c r="R115" s="452"/>
      <c r="S115" s="452"/>
      <c r="T115" s="450"/>
      <c r="U115" s="450"/>
      <c r="V115" s="451"/>
      <c r="W115" s="452"/>
      <c r="X115" s="450"/>
      <c r="Y115" s="451"/>
      <c r="Z115" s="451"/>
      <c r="AA115" s="450"/>
      <c r="AB115" s="450"/>
      <c r="AC115" s="450"/>
      <c r="AD115" s="450"/>
      <c r="AE115" s="451"/>
      <c r="AF115" s="451"/>
      <c r="AG115" s="452"/>
      <c r="AH115" s="452"/>
      <c r="AI115" s="452"/>
      <c r="AJ115" s="452"/>
      <c r="AK115" s="452"/>
      <c r="AL115" s="452"/>
      <c r="AM115" s="450"/>
      <c r="AN115" s="450"/>
      <c r="AO115" s="451"/>
      <c r="AP115" s="451"/>
      <c r="AQ115" s="450"/>
      <c r="AR115" s="453"/>
      <c r="AS115" s="453"/>
      <c r="AT115" s="454"/>
      <c r="AU115" s="455"/>
      <c r="AV115" s="456"/>
      <c r="AW115" s="456"/>
      <c r="AX115" s="455"/>
      <c r="AY115" s="456"/>
      <c r="AZ115" s="454"/>
      <c r="BA115" s="454"/>
      <c r="BB115" s="454"/>
      <c r="BC115" s="454"/>
      <c r="BD115" s="454"/>
      <c r="BE115" s="454"/>
      <c r="BF115" s="455"/>
      <c r="BG115" s="455"/>
      <c r="BH115" s="455"/>
      <c r="BI115" s="455"/>
      <c r="BJ115" s="455"/>
      <c r="BK115" s="455"/>
      <c r="BL115" s="455"/>
      <c r="BM115" s="455"/>
      <c r="BN115" s="455"/>
      <c r="BO115" s="455"/>
    </row>
    <row r="116" spans="1:67" ht="19.5" customHeight="1">
      <c r="A116" s="450"/>
      <c r="B116" s="450"/>
      <c r="C116" s="450"/>
      <c r="D116" s="450"/>
      <c r="E116" s="450"/>
      <c r="F116" s="451"/>
      <c r="G116" s="450"/>
      <c r="H116" s="450"/>
      <c r="I116" s="451"/>
      <c r="J116" s="450"/>
      <c r="K116" s="451"/>
      <c r="L116" s="450"/>
      <c r="M116" s="451"/>
      <c r="N116" s="450"/>
      <c r="O116" s="451"/>
      <c r="P116" s="452"/>
      <c r="Q116" s="452"/>
      <c r="R116" s="452"/>
      <c r="S116" s="452"/>
      <c r="T116" s="450"/>
      <c r="U116" s="450"/>
      <c r="V116" s="451"/>
      <c r="W116" s="452"/>
      <c r="X116" s="450"/>
      <c r="Y116" s="451"/>
      <c r="Z116" s="451"/>
      <c r="AA116" s="450"/>
      <c r="AB116" s="450"/>
      <c r="AC116" s="450"/>
      <c r="AD116" s="450"/>
      <c r="AE116" s="451"/>
      <c r="AF116" s="451"/>
      <c r="AG116" s="452"/>
      <c r="AH116" s="452"/>
      <c r="AI116" s="452"/>
      <c r="AJ116" s="452"/>
      <c r="AK116" s="452"/>
      <c r="AL116" s="452"/>
      <c r="AM116" s="450"/>
      <c r="AN116" s="450"/>
      <c r="AO116" s="451"/>
      <c r="AP116" s="451"/>
      <c r="AQ116" s="450"/>
      <c r="AR116" s="453"/>
      <c r="AS116" s="453"/>
      <c r="AT116" s="454"/>
      <c r="AU116" s="455"/>
      <c r="AV116" s="456"/>
      <c r="AW116" s="456"/>
      <c r="AX116" s="455"/>
      <c r="AY116" s="456"/>
      <c r="AZ116" s="454"/>
      <c r="BA116" s="454"/>
      <c r="BB116" s="454"/>
      <c r="BC116" s="454"/>
      <c r="BD116" s="454"/>
      <c r="BE116" s="454"/>
      <c r="BF116" s="455"/>
      <c r="BG116" s="455"/>
      <c r="BH116" s="455"/>
      <c r="BI116" s="455"/>
      <c r="BJ116" s="455"/>
      <c r="BK116" s="455"/>
      <c r="BL116" s="455"/>
      <c r="BM116" s="455"/>
      <c r="BN116" s="455"/>
      <c r="BO116" s="455"/>
    </row>
    <row r="117" spans="1:67" ht="19.5" customHeight="1">
      <c r="A117" s="450"/>
      <c r="B117" s="450"/>
      <c r="C117" s="450"/>
      <c r="D117" s="450"/>
      <c r="E117" s="450"/>
      <c r="F117" s="451"/>
      <c r="G117" s="450"/>
      <c r="H117" s="450"/>
      <c r="I117" s="451"/>
      <c r="J117" s="450"/>
      <c r="K117" s="451"/>
      <c r="L117" s="450"/>
      <c r="M117" s="451"/>
      <c r="N117" s="450"/>
      <c r="O117" s="451"/>
      <c r="P117" s="452"/>
      <c r="Q117" s="452"/>
      <c r="R117" s="452"/>
      <c r="S117" s="452"/>
      <c r="T117" s="450"/>
      <c r="U117" s="450"/>
      <c r="V117" s="451"/>
      <c r="W117" s="452"/>
      <c r="X117" s="450"/>
      <c r="Y117" s="451"/>
      <c r="Z117" s="451"/>
      <c r="AA117" s="450"/>
      <c r="AB117" s="450"/>
      <c r="AC117" s="450"/>
      <c r="AD117" s="450"/>
      <c r="AE117" s="451"/>
      <c r="AF117" s="451"/>
      <c r="AG117" s="452"/>
      <c r="AH117" s="452"/>
      <c r="AI117" s="452"/>
      <c r="AJ117" s="452"/>
      <c r="AK117" s="452"/>
      <c r="AL117" s="452"/>
      <c r="AM117" s="450"/>
      <c r="AN117" s="450"/>
      <c r="AO117" s="451"/>
      <c r="AP117" s="451"/>
      <c r="AQ117" s="450"/>
      <c r="AR117" s="453"/>
      <c r="AS117" s="453"/>
      <c r="AT117" s="454"/>
      <c r="AU117" s="455"/>
      <c r="AV117" s="456"/>
      <c r="AW117" s="456"/>
      <c r="AX117" s="455"/>
      <c r="AY117" s="456"/>
      <c r="AZ117" s="454"/>
      <c r="BA117" s="454"/>
      <c r="BB117" s="454"/>
      <c r="BC117" s="454"/>
      <c r="BD117" s="454"/>
      <c r="BE117" s="454"/>
      <c r="BF117" s="455"/>
      <c r="BG117" s="455"/>
      <c r="BH117" s="455"/>
      <c r="BI117" s="455"/>
      <c r="BJ117" s="455"/>
      <c r="BK117" s="455"/>
      <c r="BL117" s="455"/>
      <c r="BM117" s="455"/>
      <c r="BN117" s="455"/>
      <c r="BO117" s="455"/>
    </row>
    <row r="118" spans="1:67" ht="19.5" customHeight="1">
      <c r="A118" s="450"/>
      <c r="B118" s="450"/>
      <c r="C118" s="450"/>
      <c r="D118" s="450"/>
      <c r="E118" s="450"/>
      <c r="F118" s="451"/>
      <c r="G118" s="450"/>
      <c r="H118" s="450"/>
      <c r="I118" s="451"/>
      <c r="J118" s="450"/>
      <c r="K118" s="451"/>
      <c r="L118" s="450"/>
      <c r="M118" s="451"/>
      <c r="N118" s="450"/>
      <c r="O118" s="451"/>
      <c r="P118" s="452"/>
      <c r="Q118" s="452"/>
      <c r="R118" s="452"/>
      <c r="S118" s="452"/>
      <c r="T118" s="450"/>
      <c r="U118" s="450"/>
      <c r="V118" s="451"/>
      <c r="W118" s="452"/>
      <c r="X118" s="450"/>
      <c r="Y118" s="451"/>
      <c r="Z118" s="451"/>
      <c r="AA118" s="450"/>
      <c r="AB118" s="450"/>
      <c r="AC118" s="450"/>
      <c r="AD118" s="450"/>
      <c r="AE118" s="451"/>
      <c r="AF118" s="451"/>
      <c r="AG118" s="452"/>
      <c r="AH118" s="452"/>
      <c r="AI118" s="452"/>
      <c r="AJ118" s="452"/>
      <c r="AK118" s="452"/>
      <c r="AL118" s="452"/>
      <c r="AM118" s="450"/>
      <c r="AN118" s="450"/>
      <c r="AO118" s="451"/>
      <c r="AP118" s="451"/>
      <c r="AQ118" s="450"/>
      <c r="AR118" s="453"/>
      <c r="AS118" s="453"/>
      <c r="AT118" s="454"/>
      <c r="AU118" s="455"/>
      <c r="AV118" s="456"/>
      <c r="AW118" s="456"/>
      <c r="AX118" s="455"/>
      <c r="AY118" s="456"/>
      <c r="AZ118" s="454"/>
      <c r="BA118" s="454"/>
      <c r="BB118" s="454"/>
      <c r="BC118" s="454"/>
      <c r="BD118" s="454"/>
      <c r="BE118" s="454"/>
      <c r="BF118" s="455"/>
      <c r="BG118" s="455"/>
      <c r="BH118" s="455"/>
      <c r="BI118" s="455"/>
      <c r="BJ118" s="455"/>
      <c r="BK118" s="455"/>
      <c r="BL118" s="455"/>
      <c r="BM118" s="455"/>
      <c r="BN118" s="455"/>
      <c r="BO118" s="455"/>
    </row>
    <row r="119" spans="1:67" ht="19.5" customHeight="1">
      <c r="A119" s="450"/>
      <c r="B119" s="450"/>
      <c r="C119" s="450"/>
      <c r="D119" s="450"/>
      <c r="E119" s="450"/>
      <c r="F119" s="451"/>
      <c r="G119" s="450"/>
      <c r="H119" s="450"/>
      <c r="I119" s="451"/>
      <c r="J119" s="450"/>
      <c r="K119" s="451"/>
      <c r="L119" s="450"/>
      <c r="M119" s="451"/>
      <c r="N119" s="450"/>
      <c r="O119" s="451"/>
      <c r="P119" s="452"/>
      <c r="Q119" s="452"/>
      <c r="R119" s="452"/>
      <c r="S119" s="452"/>
      <c r="T119" s="450"/>
      <c r="U119" s="450"/>
      <c r="V119" s="451"/>
      <c r="W119" s="452"/>
      <c r="X119" s="450"/>
      <c r="Y119" s="451"/>
      <c r="Z119" s="451"/>
      <c r="AA119" s="450"/>
      <c r="AB119" s="450"/>
      <c r="AC119" s="450"/>
      <c r="AD119" s="450"/>
      <c r="AE119" s="451"/>
      <c r="AF119" s="451"/>
      <c r="AG119" s="452"/>
      <c r="AH119" s="452"/>
      <c r="AI119" s="452"/>
      <c r="AJ119" s="452"/>
      <c r="AK119" s="452"/>
      <c r="AL119" s="452"/>
      <c r="AM119" s="450"/>
      <c r="AN119" s="450"/>
      <c r="AO119" s="451"/>
      <c r="AP119" s="451"/>
      <c r="AQ119" s="450"/>
      <c r="AR119" s="453"/>
      <c r="AS119" s="453"/>
      <c r="AT119" s="454"/>
      <c r="AU119" s="455"/>
      <c r="AV119" s="456"/>
      <c r="AW119" s="456"/>
      <c r="AX119" s="455"/>
      <c r="AY119" s="456"/>
      <c r="AZ119" s="454"/>
      <c r="BA119" s="454"/>
      <c r="BB119" s="454"/>
      <c r="BC119" s="454"/>
      <c r="BD119" s="454"/>
      <c r="BE119" s="454"/>
      <c r="BF119" s="455"/>
      <c r="BG119" s="455"/>
      <c r="BH119" s="455"/>
      <c r="BI119" s="455"/>
      <c r="BJ119" s="455"/>
      <c r="BK119" s="455"/>
      <c r="BL119" s="455"/>
      <c r="BM119" s="455"/>
      <c r="BN119" s="455"/>
      <c r="BO119" s="455"/>
    </row>
    <row r="120" spans="1:67" ht="19.5" customHeight="1">
      <c r="A120" s="450"/>
      <c r="B120" s="450"/>
      <c r="C120" s="450"/>
      <c r="D120" s="450"/>
      <c r="E120" s="450"/>
      <c r="F120" s="451"/>
      <c r="G120" s="450"/>
      <c r="H120" s="450"/>
      <c r="I120" s="451"/>
      <c r="J120" s="450"/>
      <c r="K120" s="451"/>
      <c r="L120" s="450"/>
      <c r="M120" s="451"/>
      <c r="N120" s="450"/>
      <c r="O120" s="451"/>
      <c r="P120" s="452"/>
      <c r="Q120" s="452"/>
      <c r="R120" s="452"/>
      <c r="S120" s="452"/>
      <c r="T120" s="450"/>
      <c r="U120" s="450"/>
      <c r="V120" s="451"/>
      <c r="W120" s="452"/>
      <c r="X120" s="450"/>
      <c r="Y120" s="451"/>
      <c r="Z120" s="451"/>
      <c r="AA120" s="450"/>
      <c r="AB120" s="450"/>
      <c r="AC120" s="450"/>
      <c r="AD120" s="450"/>
      <c r="AE120" s="451"/>
      <c r="AF120" s="451"/>
      <c r="AG120" s="452"/>
      <c r="AH120" s="452"/>
      <c r="AI120" s="452"/>
      <c r="AJ120" s="452"/>
      <c r="AK120" s="452"/>
      <c r="AL120" s="452"/>
      <c r="AM120" s="450"/>
      <c r="AN120" s="450"/>
      <c r="AO120" s="451"/>
      <c r="AP120" s="451"/>
      <c r="AQ120" s="450"/>
      <c r="AR120" s="453"/>
      <c r="AS120" s="453"/>
      <c r="AT120" s="454"/>
      <c r="AU120" s="455"/>
      <c r="AV120" s="456"/>
      <c r="AW120" s="456"/>
      <c r="AX120" s="455"/>
      <c r="AY120" s="456"/>
      <c r="AZ120" s="454"/>
      <c r="BA120" s="454"/>
      <c r="BB120" s="454"/>
      <c r="BC120" s="454"/>
      <c r="BD120" s="454"/>
      <c r="BE120" s="454"/>
      <c r="BF120" s="455"/>
      <c r="BG120" s="455"/>
      <c r="BH120" s="455"/>
      <c r="BI120" s="455"/>
      <c r="BJ120" s="455"/>
      <c r="BK120" s="455"/>
      <c r="BL120" s="455"/>
      <c r="BM120" s="455"/>
      <c r="BN120" s="455"/>
      <c r="BO120" s="455"/>
    </row>
    <row r="121" spans="1:67" ht="19.5" customHeight="1">
      <c r="A121" s="450"/>
      <c r="B121" s="450"/>
      <c r="C121" s="450"/>
      <c r="D121" s="450"/>
      <c r="E121" s="450"/>
      <c r="F121" s="451"/>
      <c r="G121" s="450"/>
      <c r="H121" s="450"/>
      <c r="I121" s="451"/>
      <c r="J121" s="450"/>
      <c r="K121" s="451"/>
      <c r="L121" s="450"/>
      <c r="M121" s="451"/>
      <c r="N121" s="450"/>
      <c r="O121" s="451"/>
      <c r="P121" s="452"/>
      <c r="Q121" s="452"/>
      <c r="R121" s="452"/>
      <c r="S121" s="452"/>
      <c r="T121" s="450"/>
      <c r="U121" s="450"/>
      <c r="V121" s="451"/>
      <c r="W121" s="452"/>
      <c r="X121" s="450"/>
      <c r="Y121" s="451"/>
      <c r="Z121" s="451"/>
      <c r="AA121" s="450"/>
      <c r="AB121" s="450"/>
      <c r="AC121" s="450"/>
      <c r="AD121" s="450"/>
      <c r="AE121" s="451"/>
      <c r="AF121" s="451"/>
      <c r="AG121" s="452"/>
      <c r="AH121" s="452"/>
      <c r="AI121" s="452"/>
      <c r="AJ121" s="452"/>
      <c r="AK121" s="452"/>
      <c r="AL121" s="452"/>
      <c r="AM121" s="450"/>
      <c r="AN121" s="450"/>
      <c r="AO121" s="451"/>
      <c r="AP121" s="451"/>
      <c r="AQ121" s="450"/>
      <c r="AR121" s="453"/>
      <c r="AS121" s="453"/>
      <c r="AT121" s="454"/>
      <c r="AU121" s="455"/>
      <c r="AV121" s="456"/>
      <c r="AW121" s="456"/>
      <c r="AX121" s="455"/>
      <c r="AY121" s="456"/>
      <c r="AZ121" s="454"/>
      <c r="BA121" s="454"/>
      <c r="BB121" s="454"/>
      <c r="BC121" s="454"/>
      <c r="BD121" s="454"/>
      <c r="BE121" s="454"/>
      <c r="BF121" s="455"/>
      <c r="BG121" s="455"/>
      <c r="BH121" s="455"/>
      <c r="BI121" s="455"/>
      <c r="BJ121" s="455"/>
      <c r="BK121" s="455"/>
      <c r="BL121" s="455"/>
      <c r="BM121" s="455"/>
      <c r="BN121" s="455"/>
      <c r="BO121" s="455"/>
    </row>
    <row r="122" spans="1:67" ht="19.5" customHeight="1">
      <c r="A122" s="450"/>
      <c r="B122" s="450"/>
      <c r="C122" s="450"/>
      <c r="D122" s="450"/>
      <c r="E122" s="450"/>
      <c r="F122" s="451"/>
      <c r="G122" s="450"/>
      <c r="H122" s="450"/>
      <c r="I122" s="451"/>
      <c r="J122" s="450"/>
      <c r="K122" s="451"/>
      <c r="L122" s="450"/>
      <c r="M122" s="451"/>
      <c r="N122" s="450"/>
      <c r="O122" s="451"/>
      <c r="P122" s="452"/>
      <c r="Q122" s="452"/>
      <c r="R122" s="452"/>
      <c r="S122" s="452"/>
      <c r="T122" s="450"/>
      <c r="U122" s="450"/>
      <c r="V122" s="451"/>
      <c r="W122" s="452"/>
      <c r="X122" s="450"/>
      <c r="Y122" s="451"/>
      <c r="Z122" s="451"/>
      <c r="AA122" s="450"/>
      <c r="AB122" s="450"/>
      <c r="AC122" s="450"/>
      <c r="AD122" s="450"/>
      <c r="AE122" s="451"/>
      <c r="AF122" s="451"/>
      <c r="AG122" s="452"/>
      <c r="AH122" s="452"/>
      <c r="AI122" s="452"/>
      <c r="AJ122" s="452"/>
      <c r="AK122" s="452"/>
      <c r="AL122" s="452"/>
      <c r="AM122" s="450"/>
      <c r="AN122" s="450"/>
      <c r="AO122" s="451"/>
      <c r="AP122" s="451"/>
      <c r="AQ122" s="450"/>
      <c r="AR122" s="453"/>
      <c r="AS122" s="453"/>
      <c r="AT122" s="454"/>
      <c r="AU122" s="455"/>
      <c r="AV122" s="456"/>
      <c r="AW122" s="456"/>
      <c r="AX122" s="455"/>
      <c r="AY122" s="456"/>
      <c r="AZ122" s="454"/>
      <c r="BA122" s="454"/>
      <c r="BB122" s="454"/>
      <c r="BC122" s="454"/>
      <c r="BD122" s="454"/>
      <c r="BE122" s="454"/>
      <c r="BF122" s="455"/>
      <c r="BG122" s="455"/>
      <c r="BH122" s="455"/>
      <c r="BI122" s="455"/>
      <c r="BJ122" s="455"/>
      <c r="BK122" s="455"/>
      <c r="BL122" s="455"/>
      <c r="BM122" s="455"/>
      <c r="BN122" s="455"/>
      <c r="BO122" s="455"/>
    </row>
    <row r="123" spans="1:67" ht="19.5" customHeight="1">
      <c r="A123" s="450"/>
      <c r="B123" s="450"/>
      <c r="C123" s="450"/>
      <c r="D123" s="450"/>
      <c r="E123" s="450"/>
      <c r="F123" s="451"/>
      <c r="G123" s="450"/>
      <c r="H123" s="450"/>
      <c r="I123" s="451"/>
      <c r="J123" s="450"/>
      <c r="K123" s="451"/>
      <c r="L123" s="450"/>
      <c r="M123" s="451"/>
      <c r="N123" s="450"/>
      <c r="O123" s="451"/>
      <c r="P123" s="452"/>
      <c r="Q123" s="452"/>
      <c r="R123" s="452"/>
      <c r="S123" s="452"/>
      <c r="T123" s="450"/>
      <c r="U123" s="450"/>
      <c r="V123" s="451"/>
      <c r="W123" s="452"/>
      <c r="X123" s="450"/>
      <c r="Y123" s="451"/>
      <c r="Z123" s="451"/>
      <c r="AA123" s="450"/>
      <c r="AB123" s="450"/>
      <c r="AC123" s="450"/>
      <c r="AD123" s="450"/>
      <c r="AE123" s="451"/>
      <c r="AF123" s="451"/>
      <c r="AG123" s="452"/>
      <c r="AH123" s="452"/>
      <c r="AI123" s="452"/>
      <c r="AJ123" s="452"/>
      <c r="AK123" s="452"/>
      <c r="AL123" s="452"/>
      <c r="AM123" s="450"/>
      <c r="AN123" s="450"/>
      <c r="AO123" s="451"/>
      <c r="AP123" s="451"/>
      <c r="AQ123" s="450"/>
      <c r="AR123" s="453"/>
      <c r="AS123" s="453"/>
      <c r="AT123" s="454"/>
      <c r="AU123" s="455"/>
      <c r="AV123" s="456"/>
      <c r="AW123" s="456"/>
      <c r="AX123" s="455"/>
      <c r="AY123" s="456"/>
      <c r="AZ123" s="454"/>
      <c r="BA123" s="454"/>
      <c r="BB123" s="454"/>
      <c r="BC123" s="454"/>
      <c r="BD123" s="454"/>
      <c r="BE123" s="454"/>
      <c r="BF123" s="455"/>
      <c r="BG123" s="455"/>
      <c r="BH123" s="455"/>
      <c r="BI123" s="455"/>
      <c r="BJ123" s="455"/>
      <c r="BK123" s="455"/>
      <c r="BL123" s="455"/>
      <c r="BM123" s="455"/>
      <c r="BN123" s="455"/>
      <c r="BO123" s="455"/>
    </row>
    <row r="124" spans="1:67" ht="19.5" customHeight="1">
      <c r="A124" s="450"/>
      <c r="B124" s="450"/>
      <c r="C124" s="450"/>
      <c r="D124" s="450"/>
      <c r="E124" s="450"/>
      <c r="F124" s="451"/>
      <c r="G124" s="450"/>
      <c r="H124" s="450"/>
      <c r="I124" s="451"/>
      <c r="J124" s="450"/>
      <c r="K124" s="451"/>
      <c r="L124" s="450"/>
      <c r="M124" s="451"/>
      <c r="N124" s="450"/>
      <c r="O124" s="451"/>
      <c r="P124" s="452"/>
      <c r="Q124" s="452"/>
      <c r="R124" s="452"/>
      <c r="S124" s="452"/>
      <c r="T124" s="450"/>
      <c r="U124" s="450"/>
      <c r="V124" s="451"/>
      <c r="W124" s="452"/>
      <c r="X124" s="450"/>
      <c r="Y124" s="451"/>
      <c r="Z124" s="451"/>
      <c r="AA124" s="450"/>
      <c r="AB124" s="450"/>
      <c r="AC124" s="450"/>
      <c r="AD124" s="450"/>
      <c r="AE124" s="451"/>
      <c r="AF124" s="451"/>
      <c r="AG124" s="452"/>
      <c r="AH124" s="452"/>
      <c r="AI124" s="452"/>
      <c r="AJ124" s="452"/>
      <c r="AK124" s="452"/>
      <c r="AL124" s="452"/>
      <c r="AM124" s="450"/>
      <c r="AN124" s="450"/>
      <c r="AO124" s="451"/>
      <c r="AP124" s="451"/>
      <c r="AQ124" s="450"/>
      <c r="AR124" s="453"/>
      <c r="AS124" s="453"/>
      <c r="AT124" s="454"/>
      <c r="AU124" s="455"/>
      <c r="AV124" s="456"/>
      <c r="AW124" s="456"/>
      <c r="AX124" s="455"/>
      <c r="AY124" s="456"/>
      <c r="AZ124" s="454"/>
      <c r="BA124" s="454"/>
      <c r="BB124" s="454"/>
      <c r="BC124" s="454"/>
      <c r="BD124" s="454"/>
      <c r="BE124" s="454"/>
      <c r="BF124" s="455"/>
      <c r="BG124" s="455"/>
      <c r="BH124" s="455"/>
      <c r="BI124" s="455"/>
      <c r="BJ124" s="455"/>
      <c r="BK124" s="455"/>
      <c r="BL124" s="455"/>
      <c r="BM124" s="455"/>
      <c r="BN124" s="455"/>
      <c r="BO124" s="455"/>
    </row>
    <row r="125" spans="1:67" ht="19.5" customHeight="1">
      <c r="A125" s="450"/>
      <c r="B125" s="450"/>
      <c r="C125" s="450"/>
      <c r="D125" s="450"/>
      <c r="E125" s="450"/>
      <c r="F125" s="451"/>
      <c r="G125" s="450"/>
      <c r="H125" s="450"/>
      <c r="I125" s="451"/>
      <c r="J125" s="450"/>
      <c r="K125" s="451"/>
      <c r="L125" s="450"/>
      <c r="M125" s="451"/>
      <c r="N125" s="450"/>
      <c r="O125" s="451"/>
      <c r="P125" s="452"/>
      <c r="Q125" s="452"/>
      <c r="R125" s="452"/>
      <c r="S125" s="452"/>
      <c r="T125" s="450"/>
      <c r="U125" s="450"/>
      <c r="V125" s="451"/>
      <c r="W125" s="452"/>
      <c r="X125" s="450"/>
      <c r="Y125" s="451"/>
      <c r="Z125" s="451"/>
      <c r="AA125" s="450"/>
      <c r="AB125" s="450"/>
      <c r="AC125" s="450"/>
      <c r="AD125" s="450"/>
      <c r="AE125" s="451"/>
      <c r="AF125" s="451"/>
      <c r="AG125" s="452"/>
      <c r="AH125" s="452"/>
      <c r="AI125" s="452"/>
      <c r="AJ125" s="452"/>
      <c r="AK125" s="452"/>
      <c r="AL125" s="452"/>
      <c r="AM125" s="450"/>
      <c r="AN125" s="450"/>
      <c r="AO125" s="451"/>
      <c r="AP125" s="451"/>
      <c r="AQ125" s="450"/>
      <c r="AR125" s="453"/>
      <c r="AS125" s="453"/>
      <c r="AT125" s="454"/>
      <c r="AU125" s="455"/>
      <c r="AV125" s="456"/>
      <c r="AW125" s="456"/>
      <c r="AX125" s="455"/>
      <c r="AY125" s="456"/>
      <c r="AZ125" s="454"/>
      <c r="BA125" s="454"/>
      <c r="BB125" s="454"/>
      <c r="BC125" s="454"/>
      <c r="BD125" s="454"/>
      <c r="BE125" s="454"/>
      <c r="BF125" s="455"/>
      <c r="BG125" s="455"/>
      <c r="BH125" s="455"/>
      <c r="BI125" s="455"/>
      <c r="BJ125" s="455"/>
      <c r="BK125" s="455"/>
      <c r="BL125" s="455"/>
      <c r="BM125" s="455"/>
      <c r="BN125" s="455"/>
      <c r="BO125" s="455"/>
    </row>
    <row r="126" spans="1:67" ht="19.5" customHeight="1">
      <c r="A126" s="450"/>
      <c r="B126" s="450"/>
      <c r="C126" s="450"/>
      <c r="D126" s="450"/>
      <c r="E126" s="450"/>
      <c r="F126" s="451"/>
      <c r="G126" s="450"/>
      <c r="H126" s="450"/>
      <c r="I126" s="451"/>
      <c r="J126" s="450"/>
      <c r="K126" s="451"/>
      <c r="L126" s="450"/>
      <c r="M126" s="451"/>
      <c r="N126" s="450"/>
      <c r="O126" s="451"/>
      <c r="P126" s="452"/>
      <c r="Q126" s="452"/>
      <c r="R126" s="452"/>
      <c r="S126" s="452"/>
      <c r="T126" s="450"/>
      <c r="U126" s="450"/>
      <c r="V126" s="451"/>
      <c r="W126" s="452"/>
      <c r="X126" s="450"/>
      <c r="Y126" s="451"/>
      <c r="Z126" s="451"/>
      <c r="AA126" s="450"/>
      <c r="AB126" s="450"/>
      <c r="AC126" s="450"/>
      <c r="AD126" s="450"/>
      <c r="AE126" s="451"/>
      <c r="AF126" s="451"/>
      <c r="AG126" s="452"/>
      <c r="AH126" s="452"/>
      <c r="AI126" s="452"/>
      <c r="AJ126" s="452"/>
      <c r="AK126" s="452"/>
      <c r="AL126" s="452"/>
      <c r="AM126" s="450"/>
      <c r="AN126" s="450"/>
      <c r="AO126" s="451"/>
      <c r="AP126" s="451"/>
      <c r="AQ126" s="450"/>
      <c r="AR126" s="453"/>
      <c r="AS126" s="453"/>
      <c r="AT126" s="454"/>
      <c r="AU126" s="455"/>
      <c r="AV126" s="456"/>
      <c r="AW126" s="456"/>
      <c r="AX126" s="455"/>
      <c r="AY126" s="456"/>
      <c r="AZ126" s="454"/>
      <c r="BA126" s="454"/>
      <c r="BB126" s="454"/>
      <c r="BC126" s="454"/>
      <c r="BD126" s="454"/>
      <c r="BE126" s="454"/>
      <c r="BF126" s="455"/>
      <c r="BG126" s="455"/>
      <c r="BH126" s="455"/>
      <c r="BI126" s="455"/>
      <c r="BJ126" s="455"/>
      <c r="BK126" s="455"/>
      <c r="BL126" s="455"/>
      <c r="BM126" s="455"/>
      <c r="BN126" s="455"/>
      <c r="BO126" s="455"/>
    </row>
    <row r="127" spans="1:67" ht="19.5" customHeight="1">
      <c r="A127" s="450"/>
      <c r="B127" s="450"/>
      <c r="C127" s="450"/>
      <c r="D127" s="450"/>
      <c r="E127" s="450"/>
      <c r="F127" s="451"/>
      <c r="G127" s="450"/>
      <c r="H127" s="450"/>
      <c r="I127" s="451"/>
      <c r="J127" s="450"/>
      <c r="K127" s="451"/>
      <c r="L127" s="450"/>
      <c r="M127" s="451"/>
      <c r="N127" s="450"/>
      <c r="O127" s="451"/>
      <c r="P127" s="452"/>
      <c r="Q127" s="452"/>
      <c r="R127" s="452"/>
      <c r="S127" s="452"/>
      <c r="T127" s="450"/>
      <c r="U127" s="450"/>
      <c r="V127" s="451"/>
      <c r="W127" s="452"/>
      <c r="X127" s="450"/>
      <c r="Y127" s="451"/>
      <c r="Z127" s="451"/>
      <c r="AA127" s="450"/>
      <c r="AB127" s="450"/>
      <c r="AC127" s="450"/>
      <c r="AD127" s="450"/>
      <c r="AE127" s="451"/>
      <c r="AF127" s="451"/>
      <c r="AG127" s="452"/>
      <c r="AH127" s="452"/>
      <c r="AI127" s="452"/>
      <c r="AJ127" s="452"/>
      <c r="AK127" s="452"/>
      <c r="AL127" s="452"/>
      <c r="AM127" s="450"/>
      <c r="AN127" s="450"/>
      <c r="AO127" s="451"/>
      <c r="AP127" s="451"/>
      <c r="AQ127" s="450"/>
      <c r="AR127" s="453"/>
      <c r="AS127" s="453"/>
      <c r="AT127" s="454"/>
      <c r="AU127" s="455"/>
      <c r="AV127" s="456"/>
      <c r="AW127" s="456"/>
      <c r="AX127" s="455"/>
      <c r="AY127" s="456"/>
      <c r="AZ127" s="454"/>
      <c r="BA127" s="454"/>
      <c r="BB127" s="454"/>
      <c r="BC127" s="454"/>
      <c r="BD127" s="454"/>
      <c r="BE127" s="454"/>
      <c r="BF127" s="455"/>
      <c r="BG127" s="455"/>
      <c r="BH127" s="455"/>
      <c r="BI127" s="455"/>
      <c r="BJ127" s="455"/>
      <c r="BK127" s="455"/>
      <c r="BL127" s="455"/>
      <c r="BM127" s="455"/>
      <c r="BN127" s="455"/>
      <c r="BO127" s="455"/>
    </row>
    <row r="128" spans="1:67" ht="19.5" customHeight="1">
      <c r="A128" s="450"/>
      <c r="B128" s="450"/>
      <c r="C128" s="450"/>
      <c r="D128" s="450"/>
      <c r="E128" s="450"/>
      <c r="F128" s="451"/>
      <c r="G128" s="450"/>
      <c r="H128" s="450"/>
      <c r="I128" s="451"/>
      <c r="J128" s="450"/>
      <c r="K128" s="451"/>
      <c r="L128" s="450"/>
      <c r="M128" s="451"/>
      <c r="N128" s="450"/>
      <c r="O128" s="451"/>
      <c r="P128" s="452"/>
      <c r="Q128" s="452"/>
      <c r="R128" s="452"/>
      <c r="S128" s="452"/>
      <c r="T128" s="450"/>
      <c r="U128" s="450"/>
      <c r="V128" s="451"/>
      <c r="W128" s="452"/>
      <c r="X128" s="450"/>
      <c r="Y128" s="451"/>
      <c r="Z128" s="451"/>
      <c r="AA128" s="450"/>
      <c r="AB128" s="450"/>
      <c r="AC128" s="450"/>
      <c r="AD128" s="450"/>
      <c r="AE128" s="451"/>
      <c r="AF128" s="451"/>
      <c r="AG128" s="452"/>
      <c r="AH128" s="452"/>
      <c r="AI128" s="452"/>
      <c r="AJ128" s="452"/>
      <c r="AK128" s="452"/>
      <c r="AL128" s="452"/>
      <c r="AM128" s="450"/>
      <c r="AN128" s="450"/>
      <c r="AO128" s="451"/>
      <c r="AP128" s="451"/>
      <c r="AQ128" s="450"/>
      <c r="AR128" s="453"/>
      <c r="AS128" s="453"/>
      <c r="AT128" s="454"/>
      <c r="AU128" s="455"/>
      <c r="AV128" s="456"/>
      <c r="AW128" s="456"/>
      <c r="AX128" s="455"/>
      <c r="AY128" s="456"/>
      <c r="AZ128" s="454"/>
      <c r="BA128" s="454"/>
      <c r="BB128" s="454"/>
      <c r="BC128" s="454"/>
      <c r="BD128" s="454"/>
      <c r="BE128" s="454"/>
      <c r="BF128" s="455"/>
      <c r="BG128" s="455"/>
      <c r="BH128" s="455"/>
      <c r="BI128" s="455"/>
      <c r="BJ128" s="455"/>
      <c r="BK128" s="455"/>
      <c r="BL128" s="455"/>
      <c r="BM128" s="455"/>
      <c r="BN128" s="455"/>
      <c r="BO128" s="455"/>
    </row>
    <row r="129" spans="1:67" ht="19.5" customHeight="1">
      <c r="A129" s="450"/>
      <c r="B129" s="450"/>
      <c r="C129" s="450"/>
      <c r="D129" s="450"/>
      <c r="E129" s="450"/>
      <c r="F129" s="451"/>
      <c r="G129" s="450"/>
      <c r="H129" s="450"/>
      <c r="I129" s="451"/>
      <c r="J129" s="450"/>
      <c r="K129" s="451"/>
      <c r="L129" s="450"/>
      <c r="M129" s="451"/>
      <c r="N129" s="450"/>
      <c r="O129" s="451"/>
      <c r="P129" s="452"/>
      <c r="Q129" s="452"/>
      <c r="R129" s="452"/>
      <c r="S129" s="452"/>
      <c r="T129" s="450"/>
      <c r="U129" s="450"/>
      <c r="V129" s="451"/>
      <c r="W129" s="452"/>
      <c r="X129" s="450"/>
      <c r="Y129" s="451"/>
      <c r="Z129" s="451"/>
      <c r="AA129" s="450"/>
      <c r="AB129" s="450"/>
      <c r="AC129" s="450"/>
      <c r="AD129" s="450"/>
      <c r="AE129" s="451"/>
      <c r="AF129" s="451"/>
      <c r="AG129" s="452"/>
      <c r="AH129" s="452"/>
      <c r="AI129" s="452"/>
      <c r="AJ129" s="452"/>
      <c r="AK129" s="452"/>
      <c r="AL129" s="452"/>
      <c r="AM129" s="450"/>
      <c r="AN129" s="450"/>
      <c r="AO129" s="451"/>
      <c r="AP129" s="451"/>
      <c r="AQ129" s="450"/>
      <c r="AR129" s="453"/>
      <c r="AS129" s="453"/>
      <c r="AT129" s="454"/>
      <c r="AU129" s="455"/>
      <c r="AV129" s="456"/>
      <c r="AW129" s="456"/>
      <c r="AX129" s="455"/>
      <c r="AY129" s="456"/>
      <c r="AZ129" s="454"/>
      <c r="BA129" s="454"/>
      <c r="BB129" s="454"/>
      <c r="BC129" s="454"/>
      <c r="BD129" s="454"/>
      <c r="BE129" s="454"/>
      <c r="BF129" s="455"/>
      <c r="BG129" s="455"/>
      <c r="BH129" s="455"/>
      <c r="BI129" s="455"/>
      <c r="BJ129" s="455"/>
      <c r="BK129" s="455"/>
      <c r="BL129" s="455"/>
      <c r="BM129" s="455"/>
      <c r="BN129" s="455"/>
      <c r="BO129" s="455"/>
    </row>
    <row r="130" spans="1:67" ht="19.5" customHeight="1">
      <c r="A130" s="450"/>
      <c r="B130" s="450"/>
      <c r="C130" s="450"/>
      <c r="D130" s="450"/>
      <c r="E130" s="450"/>
      <c r="F130" s="451"/>
      <c r="G130" s="450"/>
      <c r="H130" s="450"/>
      <c r="I130" s="451"/>
      <c r="J130" s="450"/>
      <c r="K130" s="451"/>
      <c r="L130" s="450"/>
      <c r="M130" s="451"/>
      <c r="N130" s="450"/>
      <c r="O130" s="451"/>
      <c r="P130" s="452"/>
      <c r="Q130" s="452"/>
      <c r="R130" s="452"/>
      <c r="S130" s="452"/>
      <c r="T130" s="450"/>
      <c r="U130" s="450"/>
      <c r="V130" s="451"/>
      <c r="W130" s="452"/>
      <c r="X130" s="450"/>
      <c r="Y130" s="451"/>
      <c r="Z130" s="451"/>
      <c r="AA130" s="450"/>
      <c r="AB130" s="450"/>
      <c r="AC130" s="450"/>
      <c r="AD130" s="450"/>
      <c r="AE130" s="451"/>
      <c r="AF130" s="451"/>
      <c r="AG130" s="452"/>
      <c r="AH130" s="452"/>
      <c r="AI130" s="452"/>
      <c r="AJ130" s="452"/>
      <c r="AK130" s="452"/>
      <c r="AL130" s="452"/>
      <c r="AM130" s="450"/>
      <c r="AN130" s="450"/>
      <c r="AO130" s="451"/>
      <c r="AP130" s="451"/>
      <c r="AQ130" s="450"/>
      <c r="AR130" s="453"/>
      <c r="AS130" s="453"/>
      <c r="AT130" s="454"/>
      <c r="AU130" s="455"/>
      <c r="AV130" s="456"/>
      <c r="AW130" s="456"/>
      <c r="AX130" s="455"/>
      <c r="AY130" s="456"/>
      <c r="AZ130" s="454"/>
      <c r="BA130" s="454"/>
      <c r="BB130" s="454"/>
      <c r="BC130" s="454"/>
      <c r="BD130" s="454"/>
      <c r="BE130" s="454"/>
      <c r="BF130" s="455"/>
      <c r="BG130" s="455"/>
      <c r="BH130" s="455"/>
      <c r="BI130" s="455"/>
      <c r="BJ130" s="455"/>
      <c r="BK130" s="455"/>
      <c r="BL130" s="455"/>
      <c r="BM130" s="455"/>
      <c r="BN130" s="455"/>
      <c r="BO130" s="455"/>
    </row>
    <row r="131" spans="1:67" ht="19.5" customHeight="1">
      <c r="A131" s="450"/>
      <c r="B131" s="450"/>
      <c r="C131" s="450"/>
      <c r="D131" s="450"/>
      <c r="E131" s="450"/>
      <c r="F131" s="451"/>
      <c r="G131" s="450"/>
      <c r="H131" s="450"/>
      <c r="I131" s="451"/>
      <c r="J131" s="450"/>
      <c r="K131" s="451"/>
      <c r="L131" s="450"/>
      <c r="M131" s="451"/>
      <c r="N131" s="450"/>
      <c r="O131" s="451"/>
      <c r="P131" s="452"/>
      <c r="Q131" s="452"/>
      <c r="R131" s="452"/>
      <c r="S131" s="452"/>
      <c r="T131" s="450"/>
      <c r="U131" s="450"/>
      <c r="V131" s="451"/>
      <c r="W131" s="452"/>
      <c r="X131" s="450"/>
      <c r="Y131" s="451"/>
      <c r="Z131" s="451"/>
      <c r="AA131" s="450"/>
      <c r="AB131" s="450"/>
      <c r="AC131" s="450"/>
      <c r="AD131" s="450"/>
      <c r="AE131" s="451"/>
      <c r="AF131" s="451"/>
      <c r="AG131" s="452"/>
      <c r="AH131" s="452"/>
      <c r="AI131" s="452"/>
      <c r="AJ131" s="452"/>
      <c r="AK131" s="452"/>
      <c r="AL131" s="452"/>
      <c r="AM131" s="450"/>
      <c r="AN131" s="450"/>
      <c r="AO131" s="451"/>
      <c r="AP131" s="451"/>
      <c r="AQ131" s="450"/>
      <c r="AR131" s="453"/>
      <c r="AS131" s="453"/>
      <c r="AT131" s="454"/>
      <c r="AU131" s="455"/>
      <c r="AV131" s="456"/>
      <c r="AW131" s="456"/>
      <c r="AX131" s="455"/>
      <c r="AY131" s="456"/>
      <c r="AZ131" s="454"/>
      <c r="BA131" s="454"/>
      <c r="BB131" s="454"/>
      <c r="BC131" s="454"/>
      <c r="BD131" s="454"/>
      <c r="BE131" s="454"/>
      <c r="BF131" s="455"/>
      <c r="BG131" s="455"/>
      <c r="BH131" s="455"/>
      <c r="BI131" s="455"/>
      <c r="BJ131" s="455"/>
      <c r="BK131" s="455"/>
      <c r="BL131" s="455"/>
      <c r="BM131" s="455"/>
      <c r="BN131" s="455"/>
      <c r="BO131" s="455"/>
    </row>
    <row r="132" spans="1:67" ht="19.5" customHeight="1">
      <c r="A132" s="450"/>
      <c r="B132" s="450"/>
      <c r="C132" s="450"/>
      <c r="D132" s="450"/>
      <c r="E132" s="450"/>
      <c r="F132" s="451"/>
      <c r="G132" s="450"/>
      <c r="H132" s="450"/>
      <c r="I132" s="451"/>
      <c r="J132" s="450"/>
      <c r="K132" s="451"/>
      <c r="L132" s="450"/>
      <c r="M132" s="451"/>
      <c r="N132" s="450"/>
      <c r="O132" s="451"/>
      <c r="P132" s="452"/>
      <c r="Q132" s="452"/>
      <c r="R132" s="452"/>
      <c r="S132" s="452"/>
      <c r="T132" s="450"/>
      <c r="U132" s="450"/>
      <c r="V132" s="451"/>
      <c r="W132" s="452"/>
      <c r="X132" s="450"/>
      <c r="Y132" s="451"/>
      <c r="Z132" s="451"/>
      <c r="AA132" s="450"/>
      <c r="AB132" s="450"/>
      <c r="AC132" s="450"/>
      <c r="AD132" s="450"/>
      <c r="AE132" s="451"/>
      <c r="AF132" s="451"/>
      <c r="AG132" s="452"/>
      <c r="AH132" s="452"/>
      <c r="AI132" s="452"/>
      <c r="AJ132" s="452"/>
      <c r="AK132" s="452"/>
      <c r="AL132" s="452"/>
      <c r="AM132" s="450"/>
      <c r="AN132" s="450"/>
      <c r="AO132" s="451"/>
      <c r="AP132" s="451"/>
      <c r="AQ132" s="450"/>
      <c r="AR132" s="453"/>
      <c r="AS132" s="453"/>
      <c r="AT132" s="454"/>
      <c r="AU132" s="455"/>
      <c r="AV132" s="456"/>
      <c r="AW132" s="456"/>
      <c r="AX132" s="455"/>
      <c r="AY132" s="456"/>
      <c r="AZ132" s="454"/>
      <c r="BA132" s="454"/>
      <c r="BB132" s="454"/>
      <c r="BC132" s="454"/>
      <c r="BD132" s="454"/>
      <c r="BE132" s="454"/>
      <c r="BF132" s="455"/>
      <c r="BG132" s="455"/>
      <c r="BH132" s="455"/>
      <c r="BI132" s="455"/>
      <c r="BJ132" s="455"/>
      <c r="BK132" s="455"/>
      <c r="BL132" s="455"/>
      <c r="BM132" s="455"/>
      <c r="BN132" s="455"/>
      <c r="BO132" s="455"/>
    </row>
    <row r="133" spans="1:67" ht="19.5" customHeight="1">
      <c r="A133" s="450"/>
      <c r="B133" s="450"/>
      <c r="C133" s="450"/>
      <c r="D133" s="450"/>
      <c r="E133" s="450"/>
      <c r="F133" s="451"/>
      <c r="G133" s="450"/>
      <c r="H133" s="450"/>
      <c r="I133" s="451"/>
      <c r="J133" s="450"/>
      <c r="K133" s="451"/>
      <c r="L133" s="450"/>
      <c r="M133" s="451"/>
      <c r="N133" s="450"/>
      <c r="O133" s="451"/>
      <c r="P133" s="452"/>
      <c r="Q133" s="452"/>
      <c r="R133" s="452"/>
      <c r="S133" s="452"/>
      <c r="T133" s="450"/>
      <c r="U133" s="450"/>
      <c r="V133" s="451"/>
      <c r="W133" s="452"/>
      <c r="X133" s="450"/>
      <c r="Y133" s="451"/>
      <c r="Z133" s="451"/>
      <c r="AA133" s="450"/>
      <c r="AB133" s="450"/>
      <c r="AC133" s="450"/>
      <c r="AD133" s="450"/>
      <c r="AE133" s="451"/>
      <c r="AF133" s="451"/>
      <c r="AG133" s="452"/>
      <c r="AH133" s="452"/>
      <c r="AI133" s="452"/>
      <c r="AJ133" s="452"/>
      <c r="AK133" s="452"/>
      <c r="AL133" s="452"/>
      <c r="AM133" s="450"/>
      <c r="AN133" s="450"/>
      <c r="AO133" s="451"/>
      <c r="AP133" s="451"/>
      <c r="AQ133" s="450"/>
      <c r="AR133" s="453"/>
      <c r="AS133" s="453"/>
      <c r="AT133" s="454"/>
      <c r="AU133" s="455"/>
      <c r="AV133" s="456"/>
      <c r="AW133" s="456"/>
      <c r="AX133" s="455"/>
      <c r="AY133" s="456"/>
      <c r="AZ133" s="454"/>
      <c r="BA133" s="454"/>
      <c r="BB133" s="454"/>
      <c r="BC133" s="454"/>
      <c r="BD133" s="454"/>
      <c r="BE133" s="454"/>
      <c r="BF133" s="455"/>
      <c r="BG133" s="455"/>
      <c r="BH133" s="455"/>
      <c r="BI133" s="455"/>
      <c r="BJ133" s="455"/>
      <c r="BK133" s="455"/>
      <c r="BL133" s="455"/>
      <c r="BM133" s="455"/>
      <c r="BN133" s="455"/>
      <c r="BO133" s="455"/>
    </row>
    <row r="134" spans="1:67" ht="19.5" customHeight="1">
      <c r="A134" s="450"/>
      <c r="B134" s="450"/>
      <c r="C134" s="450"/>
      <c r="D134" s="450"/>
      <c r="E134" s="450"/>
      <c r="F134" s="451"/>
      <c r="G134" s="450"/>
      <c r="H134" s="450"/>
      <c r="I134" s="451"/>
      <c r="J134" s="450"/>
      <c r="K134" s="451"/>
      <c r="L134" s="450"/>
      <c r="M134" s="451"/>
      <c r="N134" s="450"/>
      <c r="O134" s="451"/>
      <c r="P134" s="452"/>
      <c r="Q134" s="452"/>
      <c r="R134" s="452"/>
      <c r="S134" s="452"/>
      <c r="T134" s="450"/>
      <c r="U134" s="450"/>
      <c r="V134" s="451"/>
      <c r="W134" s="452"/>
      <c r="X134" s="450"/>
      <c r="Y134" s="451"/>
      <c r="Z134" s="451"/>
      <c r="AA134" s="450"/>
      <c r="AB134" s="450"/>
      <c r="AC134" s="450"/>
      <c r="AD134" s="450"/>
      <c r="AE134" s="451"/>
      <c r="AF134" s="451"/>
      <c r="AG134" s="452"/>
      <c r="AH134" s="452"/>
      <c r="AI134" s="452"/>
      <c r="AJ134" s="452"/>
      <c r="AK134" s="452"/>
      <c r="AL134" s="452"/>
      <c r="AM134" s="450"/>
      <c r="AN134" s="450"/>
      <c r="AO134" s="451"/>
      <c r="AP134" s="451"/>
      <c r="AQ134" s="450"/>
      <c r="AR134" s="453"/>
      <c r="AS134" s="453"/>
      <c r="AT134" s="454"/>
      <c r="AU134" s="455"/>
      <c r="AV134" s="456"/>
      <c r="AW134" s="456"/>
      <c r="AX134" s="455"/>
      <c r="AY134" s="456"/>
      <c r="AZ134" s="454"/>
      <c r="BA134" s="454"/>
      <c r="BB134" s="454"/>
      <c r="BC134" s="454"/>
      <c r="BD134" s="454"/>
      <c r="BE134" s="454"/>
      <c r="BF134" s="455"/>
      <c r="BG134" s="455"/>
      <c r="BH134" s="455"/>
      <c r="BI134" s="455"/>
      <c r="BJ134" s="455"/>
      <c r="BK134" s="455"/>
      <c r="BL134" s="455"/>
      <c r="BM134" s="455"/>
      <c r="BN134" s="455"/>
      <c r="BO134" s="455"/>
    </row>
    <row r="135" spans="1:67" ht="19.5" customHeight="1">
      <c r="A135" s="450"/>
      <c r="B135" s="450"/>
      <c r="C135" s="450"/>
      <c r="D135" s="450"/>
      <c r="E135" s="450"/>
      <c r="F135" s="451"/>
      <c r="G135" s="450"/>
      <c r="H135" s="450"/>
      <c r="I135" s="451"/>
      <c r="J135" s="450"/>
      <c r="K135" s="451"/>
      <c r="L135" s="450"/>
      <c r="M135" s="451"/>
      <c r="N135" s="450"/>
      <c r="O135" s="451"/>
      <c r="P135" s="452"/>
      <c r="Q135" s="452"/>
      <c r="R135" s="452"/>
      <c r="S135" s="452"/>
      <c r="T135" s="450"/>
      <c r="U135" s="450"/>
      <c r="V135" s="451"/>
      <c r="W135" s="452"/>
      <c r="X135" s="450"/>
      <c r="Y135" s="451"/>
      <c r="Z135" s="451"/>
      <c r="AA135" s="450"/>
      <c r="AB135" s="450"/>
      <c r="AC135" s="450"/>
      <c r="AD135" s="450"/>
      <c r="AE135" s="451"/>
      <c r="AF135" s="451"/>
      <c r="AG135" s="452"/>
      <c r="AH135" s="452"/>
      <c r="AI135" s="452"/>
      <c r="AJ135" s="452"/>
      <c r="AK135" s="452"/>
      <c r="AL135" s="452"/>
      <c r="AM135" s="450"/>
      <c r="AN135" s="450"/>
      <c r="AO135" s="451"/>
      <c r="AP135" s="451"/>
      <c r="AQ135" s="450"/>
      <c r="AR135" s="453"/>
      <c r="AS135" s="453"/>
      <c r="AT135" s="454"/>
      <c r="AU135" s="455"/>
      <c r="AV135" s="456"/>
      <c r="AW135" s="456"/>
      <c r="AX135" s="455"/>
      <c r="AY135" s="456"/>
      <c r="AZ135" s="454"/>
      <c r="BA135" s="454"/>
      <c r="BB135" s="454"/>
      <c r="BC135" s="454"/>
      <c r="BD135" s="454"/>
      <c r="BE135" s="454"/>
      <c r="BF135" s="455"/>
      <c r="BG135" s="455"/>
      <c r="BH135" s="455"/>
      <c r="BI135" s="455"/>
      <c r="BJ135" s="455"/>
      <c r="BK135" s="455"/>
      <c r="BL135" s="455"/>
      <c r="BM135" s="455"/>
      <c r="BN135" s="455"/>
      <c r="BO135" s="455"/>
    </row>
    <row r="136" spans="1:67" ht="19.5" customHeight="1">
      <c r="A136" s="450"/>
      <c r="B136" s="450"/>
      <c r="C136" s="450"/>
      <c r="D136" s="450"/>
      <c r="E136" s="450"/>
      <c r="F136" s="451"/>
      <c r="G136" s="450"/>
      <c r="H136" s="450"/>
      <c r="I136" s="451"/>
      <c r="J136" s="450"/>
      <c r="K136" s="451"/>
      <c r="L136" s="450"/>
      <c r="M136" s="451"/>
      <c r="N136" s="450"/>
      <c r="O136" s="451"/>
      <c r="P136" s="452"/>
      <c r="Q136" s="452"/>
      <c r="R136" s="452"/>
      <c r="S136" s="452"/>
      <c r="T136" s="450"/>
      <c r="U136" s="450"/>
      <c r="V136" s="451"/>
      <c r="W136" s="452"/>
      <c r="X136" s="450"/>
      <c r="Y136" s="451"/>
      <c r="Z136" s="451"/>
      <c r="AA136" s="450"/>
      <c r="AB136" s="450"/>
      <c r="AC136" s="450"/>
      <c r="AD136" s="450"/>
      <c r="AE136" s="451"/>
      <c r="AF136" s="451"/>
      <c r="AG136" s="452"/>
      <c r="AH136" s="452"/>
      <c r="AI136" s="452"/>
      <c r="AJ136" s="452"/>
      <c r="AK136" s="452"/>
      <c r="AL136" s="452"/>
      <c r="AM136" s="450"/>
      <c r="AN136" s="450"/>
      <c r="AO136" s="451"/>
      <c r="AP136" s="451"/>
      <c r="AQ136" s="450"/>
      <c r="AR136" s="453"/>
      <c r="AS136" s="453"/>
      <c r="AT136" s="454"/>
      <c r="AU136" s="455"/>
      <c r="AV136" s="456"/>
      <c r="AW136" s="456"/>
      <c r="AX136" s="455"/>
      <c r="AY136" s="456"/>
      <c r="AZ136" s="454"/>
      <c r="BA136" s="454"/>
      <c r="BB136" s="454"/>
      <c r="BC136" s="454"/>
      <c r="BD136" s="454"/>
      <c r="BE136" s="454"/>
      <c r="BF136" s="455"/>
      <c r="BG136" s="455"/>
      <c r="BH136" s="455"/>
      <c r="BI136" s="455"/>
      <c r="BJ136" s="455"/>
      <c r="BK136" s="455"/>
      <c r="BL136" s="455"/>
      <c r="BM136" s="455"/>
      <c r="BN136" s="455"/>
      <c r="BO136" s="455"/>
    </row>
    <row r="137" spans="1:67" ht="19.5" customHeight="1">
      <c r="A137" s="450"/>
      <c r="B137" s="450"/>
      <c r="C137" s="450"/>
      <c r="D137" s="450"/>
      <c r="E137" s="450"/>
      <c r="F137" s="451"/>
      <c r="G137" s="450"/>
      <c r="H137" s="450"/>
      <c r="I137" s="451"/>
      <c r="J137" s="450"/>
      <c r="K137" s="451"/>
      <c r="L137" s="450"/>
      <c r="M137" s="451"/>
      <c r="N137" s="450"/>
      <c r="O137" s="451"/>
      <c r="P137" s="452"/>
      <c r="Q137" s="452"/>
      <c r="R137" s="452"/>
      <c r="S137" s="452"/>
      <c r="T137" s="450"/>
      <c r="U137" s="450"/>
      <c r="V137" s="451"/>
      <c r="W137" s="452"/>
      <c r="X137" s="450"/>
      <c r="Y137" s="451"/>
      <c r="Z137" s="451"/>
      <c r="AA137" s="450"/>
      <c r="AB137" s="450"/>
      <c r="AC137" s="450"/>
      <c r="AD137" s="450"/>
      <c r="AE137" s="451"/>
      <c r="AF137" s="451"/>
      <c r="AG137" s="452"/>
      <c r="AH137" s="452"/>
      <c r="AI137" s="452"/>
      <c r="AJ137" s="452"/>
      <c r="AK137" s="452"/>
      <c r="AL137" s="452"/>
      <c r="AM137" s="450"/>
      <c r="AN137" s="450"/>
      <c r="AO137" s="451"/>
      <c r="AP137" s="451"/>
      <c r="AQ137" s="450"/>
      <c r="AR137" s="453"/>
      <c r="AS137" s="453"/>
      <c r="AT137" s="454"/>
      <c r="AU137" s="455"/>
      <c r="AV137" s="456"/>
      <c r="AW137" s="456"/>
      <c r="AX137" s="455"/>
      <c r="AY137" s="456"/>
      <c r="AZ137" s="454"/>
      <c r="BA137" s="454"/>
      <c r="BB137" s="454"/>
      <c r="BC137" s="454"/>
      <c r="BD137" s="454"/>
      <c r="BE137" s="454"/>
      <c r="BF137" s="455"/>
      <c r="BG137" s="455"/>
      <c r="BH137" s="455"/>
      <c r="BI137" s="455"/>
      <c r="BJ137" s="455"/>
      <c r="BK137" s="455"/>
      <c r="BL137" s="455"/>
      <c r="BM137" s="455"/>
      <c r="BN137" s="455"/>
      <c r="BO137" s="455"/>
    </row>
    <row r="138" spans="1:67" ht="19.5" customHeight="1">
      <c r="A138" s="450"/>
      <c r="B138" s="450"/>
      <c r="C138" s="450"/>
      <c r="D138" s="450"/>
      <c r="E138" s="450"/>
      <c r="F138" s="451"/>
      <c r="G138" s="450"/>
      <c r="H138" s="450"/>
      <c r="I138" s="451"/>
      <c r="J138" s="450"/>
      <c r="K138" s="451"/>
      <c r="L138" s="450"/>
      <c r="M138" s="451"/>
      <c r="N138" s="450"/>
      <c r="O138" s="451"/>
      <c r="P138" s="452"/>
      <c r="Q138" s="452"/>
      <c r="R138" s="452"/>
      <c r="S138" s="452"/>
      <c r="T138" s="450"/>
      <c r="U138" s="450"/>
      <c r="V138" s="451"/>
      <c r="W138" s="452"/>
      <c r="X138" s="450"/>
      <c r="Y138" s="451"/>
      <c r="Z138" s="451"/>
      <c r="AA138" s="450"/>
      <c r="AB138" s="450"/>
      <c r="AC138" s="450"/>
      <c r="AD138" s="450"/>
      <c r="AE138" s="451"/>
      <c r="AF138" s="451"/>
      <c r="AG138" s="452"/>
      <c r="AH138" s="452"/>
      <c r="AI138" s="452"/>
      <c r="AJ138" s="452"/>
      <c r="AK138" s="452"/>
      <c r="AL138" s="452"/>
      <c r="AM138" s="450"/>
      <c r="AN138" s="450"/>
      <c r="AO138" s="451"/>
      <c r="AP138" s="451"/>
      <c r="AQ138" s="450"/>
      <c r="AR138" s="453"/>
      <c r="AS138" s="453"/>
      <c r="AT138" s="454"/>
      <c r="AU138" s="455"/>
      <c r="AV138" s="456"/>
      <c r="AW138" s="456"/>
      <c r="AX138" s="455"/>
      <c r="AY138" s="456"/>
      <c r="AZ138" s="454"/>
      <c r="BA138" s="454"/>
      <c r="BB138" s="454"/>
      <c r="BC138" s="454"/>
      <c r="BD138" s="454"/>
      <c r="BE138" s="454"/>
      <c r="BF138" s="455"/>
      <c r="BG138" s="455"/>
      <c r="BH138" s="455"/>
      <c r="BI138" s="455"/>
      <c r="BJ138" s="455"/>
      <c r="BK138" s="455"/>
      <c r="BL138" s="455"/>
      <c r="BM138" s="455"/>
      <c r="BN138" s="455"/>
      <c r="BO138" s="455"/>
    </row>
    <row r="139" spans="1:67" ht="19.5" customHeight="1">
      <c r="A139" s="450"/>
      <c r="B139" s="450"/>
      <c r="C139" s="450"/>
      <c r="D139" s="450"/>
      <c r="E139" s="450"/>
      <c r="F139" s="451"/>
      <c r="G139" s="450"/>
      <c r="H139" s="450"/>
      <c r="I139" s="451"/>
      <c r="J139" s="450"/>
      <c r="K139" s="451"/>
      <c r="L139" s="450"/>
      <c r="M139" s="451"/>
      <c r="N139" s="450"/>
      <c r="O139" s="451"/>
      <c r="P139" s="452"/>
      <c r="Q139" s="452"/>
      <c r="R139" s="452"/>
      <c r="S139" s="452"/>
      <c r="T139" s="450"/>
      <c r="U139" s="450"/>
      <c r="V139" s="451"/>
      <c r="W139" s="452"/>
      <c r="X139" s="450"/>
      <c r="Y139" s="451"/>
      <c r="Z139" s="451"/>
      <c r="AA139" s="450"/>
      <c r="AB139" s="450"/>
      <c r="AC139" s="450"/>
      <c r="AD139" s="450"/>
      <c r="AE139" s="451"/>
      <c r="AF139" s="451"/>
      <c r="AG139" s="452"/>
      <c r="AH139" s="452"/>
      <c r="AI139" s="452"/>
      <c r="AJ139" s="452"/>
      <c r="AK139" s="452"/>
      <c r="AL139" s="452"/>
      <c r="AM139" s="450"/>
      <c r="AN139" s="450"/>
      <c r="AO139" s="451"/>
      <c r="AP139" s="451"/>
      <c r="AQ139" s="450"/>
      <c r="AR139" s="453"/>
      <c r="AS139" s="453"/>
      <c r="AT139" s="454"/>
      <c r="AU139" s="455"/>
      <c r="AV139" s="456"/>
      <c r="AW139" s="456"/>
      <c r="AX139" s="455"/>
      <c r="AY139" s="456"/>
      <c r="AZ139" s="454"/>
      <c r="BA139" s="454"/>
      <c r="BB139" s="454"/>
      <c r="BC139" s="454"/>
      <c r="BD139" s="454"/>
      <c r="BE139" s="454"/>
      <c r="BF139" s="455"/>
      <c r="BG139" s="455"/>
      <c r="BH139" s="455"/>
      <c r="BI139" s="455"/>
      <c r="BJ139" s="455"/>
      <c r="BK139" s="455"/>
      <c r="BL139" s="455"/>
      <c r="BM139" s="455"/>
      <c r="BN139" s="455"/>
      <c r="BO139" s="455"/>
    </row>
    <row r="140" spans="1:67" ht="19.5" customHeight="1">
      <c r="A140" s="450"/>
      <c r="B140" s="450"/>
      <c r="C140" s="450"/>
      <c r="D140" s="450"/>
      <c r="E140" s="450"/>
      <c r="F140" s="451"/>
      <c r="G140" s="450"/>
      <c r="H140" s="450"/>
      <c r="I140" s="451"/>
      <c r="J140" s="450"/>
      <c r="K140" s="451"/>
      <c r="L140" s="450"/>
      <c r="M140" s="451"/>
      <c r="N140" s="450"/>
      <c r="O140" s="451"/>
      <c r="P140" s="452"/>
      <c r="Q140" s="452"/>
      <c r="R140" s="452"/>
      <c r="S140" s="452"/>
      <c r="T140" s="450"/>
      <c r="U140" s="450"/>
      <c r="V140" s="451"/>
      <c r="W140" s="452"/>
      <c r="X140" s="450"/>
      <c r="Y140" s="451"/>
      <c r="Z140" s="451"/>
      <c r="AA140" s="450"/>
      <c r="AB140" s="450"/>
      <c r="AC140" s="450"/>
      <c r="AD140" s="450"/>
      <c r="AE140" s="451"/>
      <c r="AF140" s="451"/>
      <c r="AG140" s="452"/>
      <c r="AH140" s="452"/>
      <c r="AI140" s="452"/>
      <c r="AJ140" s="452"/>
      <c r="AK140" s="452"/>
      <c r="AL140" s="452"/>
      <c r="AM140" s="450"/>
      <c r="AN140" s="450"/>
      <c r="AO140" s="451"/>
      <c r="AP140" s="451"/>
      <c r="AQ140" s="450"/>
      <c r="AR140" s="453"/>
      <c r="AS140" s="453"/>
      <c r="AT140" s="454"/>
      <c r="AU140" s="455"/>
      <c r="AV140" s="456"/>
      <c r="AW140" s="456"/>
      <c r="AX140" s="455"/>
      <c r="AY140" s="456"/>
      <c r="AZ140" s="454"/>
      <c r="BA140" s="454"/>
      <c r="BB140" s="454"/>
      <c r="BC140" s="454"/>
      <c r="BD140" s="454"/>
      <c r="BE140" s="454"/>
      <c r="BF140" s="455"/>
      <c r="BG140" s="455"/>
      <c r="BH140" s="455"/>
      <c r="BI140" s="455"/>
      <c r="BJ140" s="455"/>
      <c r="BK140" s="455"/>
      <c r="BL140" s="455"/>
      <c r="BM140" s="455"/>
      <c r="BN140" s="455"/>
      <c r="BO140" s="455"/>
    </row>
    <row r="141" spans="1:67" ht="19.5" customHeight="1">
      <c r="A141" s="450"/>
      <c r="B141" s="450"/>
      <c r="C141" s="450"/>
      <c r="D141" s="450"/>
      <c r="E141" s="450"/>
      <c r="F141" s="451"/>
      <c r="G141" s="450"/>
      <c r="H141" s="450"/>
      <c r="I141" s="451"/>
      <c r="J141" s="450"/>
      <c r="K141" s="451"/>
      <c r="L141" s="450"/>
      <c r="M141" s="451"/>
      <c r="N141" s="450"/>
      <c r="O141" s="451"/>
      <c r="P141" s="452"/>
      <c r="Q141" s="452"/>
      <c r="R141" s="452"/>
      <c r="S141" s="452"/>
      <c r="T141" s="450"/>
      <c r="U141" s="450"/>
      <c r="V141" s="451"/>
      <c r="W141" s="452"/>
      <c r="X141" s="450"/>
      <c r="Y141" s="451"/>
      <c r="Z141" s="451"/>
      <c r="AA141" s="450"/>
      <c r="AB141" s="450"/>
      <c r="AC141" s="450"/>
      <c r="AD141" s="450"/>
      <c r="AE141" s="451"/>
      <c r="AF141" s="451"/>
      <c r="AG141" s="452"/>
      <c r="AH141" s="452"/>
      <c r="AI141" s="452"/>
      <c r="AJ141" s="452"/>
      <c r="AK141" s="452"/>
      <c r="AL141" s="452"/>
      <c r="AM141" s="450"/>
      <c r="AN141" s="450"/>
      <c r="AO141" s="451"/>
      <c r="AP141" s="451"/>
      <c r="AQ141" s="450"/>
      <c r="AR141" s="453"/>
      <c r="AS141" s="453"/>
      <c r="AT141" s="454"/>
      <c r="AU141" s="455"/>
      <c r="AV141" s="456"/>
      <c r="AW141" s="456"/>
      <c r="AX141" s="455"/>
      <c r="AY141" s="456"/>
      <c r="AZ141" s="454"/>
      <c r="BA141" s="454"/>
      <c r="BB141" s="454"/>
      <c r="BC141" s="454"/>
      <c r="BD141" s="454"/>
      <c r="BE141" s="454"/>
      <c r="BF141" s="455"/>
      <c r="BG141" s="455"/>
      <c r="BH141" s="455"/>
      <c r="BI141" s="455"/>
      <c r="BJ141" s="455"/>
      <c r="BK141" s="455"/>
      <c r="BL141" s="455"/>
      <c r="BM141" s="455"/>
      <c r="BN141" s="455"/>
      <c r="BO141" s="455"/>
    </row>
    <row r="142" spans="1:67" ht="19.5" customHeight="1">
      <c r="A142" s="450"/>
      <c r="B142" s="450"/>
      <c r="C142" s="450"/>
      <c r="D142" s="450"/>
      <c r="E142" s="450"/>
      <c r="F142" s="451"/>
      <c r="G142" s="450"/>
      <c r="H142" s="450"/>
      <c r="I142" s="451"/>
      <c r="J142" s="450"/>
      <c r="K142" s="451"/>
      <c r="L142" s="450"/>
      <c r="M142" s="451"/>
      <c r="N142" s="450"/>
      <c r="O142" s="451"/>
      <c r="P142" s="452"/>
      <c r="Q142" s="452"/>
      <c r="R142" s="452"/>
      <c r="S142" s="452"/>
      <c r="T142" s="450"/>
      <c r="U142" s="450"/>
      <c r="V142" s="451"/>
      <c r="W142" s="452"/>
      <c r="X142" s="450"/>
      <c r="Y142" s="451"/>
      <c r="Z142" s="451"/>
      <c r="AA142" s="450"/>
      <c r="AB142" s="450"/>
      <c r="AC142" s="450"/>
      <c r="AD142" s="450"/>
      <c r="AE142" s="451"/>
      <c r="AF142" s="451"/>
      <c r="AG142" s="452"/>
      <c r="AH142" s="452"/>
      <c r="AI142" s="452"/>
      <c r="AJ142" s="452"/>
      <c r="AK142" s="452"/>
      <c r="AL142" s="452"/>
      <c r="AM142" s="450"/>
      <c r="AN142" s="450"/>
      <c r="AO142" s="451"/>
      <c r="AP142" s="451"/>
      <c r="AQ142" s="450"/>
      <c r="AR142" s="453"/>
      <c r="AS142" s="453"/>
      <c r="AT142" s="454"/>
      <c r="AU142" s="455"/>
      <c r="AV142" s="456"/>
      <c r="AW142" s="456"/>
      <c r="AX142" s="455"/>
      <c r="AY142" s="456"/>
      <c r="AZ142" s="454"/>
      <c r="BA142" s="454"/>
      <c r="BB142" s="454"/>
      <c r="BC142" s="454"/>
      <c r="BD142" s="454"/>
      <c r="BE142" s="454"/>
      <c r="BF142" s="455"/>
      <c r="BG142" s="455"/>
      <c r="BH142" s="455"/>
      <c r="BI142" s="455"/>
      <c r="BJ142" s="455"/>
      <c r="BK142" s="455"/>
      <c r="BL142" s="455"/>
      <c r="BM142" s="455"/>
      <c r="BN142" s="455"/>
      <c r="BO142" s="455"/>
    </row>
    <row r="143" spans="1:67" ht="19.5" customHeight="1">
      <c r="A143" s="450"/>
      <c r="B143" s="450"/>
      <c r="C143" s="450"/>
      <c r="D143" s="450"/>
      <c r="E143" s="450"/>
      <c r="F143" s="451"/>
      <c r="G143" s="450"/>
      <c r="H143" s="450"/>
      <c r="I143" s="451"/>
      <c r="J143" s="450"/>
      <c r="K143" s="451"/>
      <c r="L143" s="450"/>
      <c r="M143" s="451"/>
      <c r="N143" s="450"/>
      <c r="O143" s="451"/>
      <c r="P143" s="452"/>
      <c r="Q143" s="452"/>
      <c r="R143" s="452"/>
      <c r="S143" s="452"/>
      <c r="T143" s="450"/>
      <c r="U143" s="450"/>
      <c r="V143" s="451"/>
      <c r="W143" s="452"/>
      <c r="X143" s="450"/>
      <c r="Y143" s="451"/>
      <c r="Z143" s="451"/>
      <c r="AA143" s="450"/>
      <c r="AB143" s="450"/>
      <c r="AC143" s="450"/>
      <c r="AD143" s="450"/>
      <c r="AE143" s="451"/>
      <c r="AF143" s="451"/>
      <c r="AG143" s="452"/>
      <c r="AH143" s="452"/>
      <c r="AI143" s="452"/>
      <c r="AJ143" s="452"/>
      <c r="AK143" s="452"/>
      <c r="AL143" s="452"/>
      <c r="AM143" s="450"/>
      <c r="AN143" s="450"/>
      <c r="AO143" s="451"/>
      <c r="AP143" s="451"/>
      <c r="AQ143" s="450"/>
      <c r="AR143" s="453"/>
      <c r="AS143" s="453"/>
      <c r="AT143" s="454"/>
      <c r="AU143" s="455"/>
      <c r="AV143" s="456"/>
      <c r="AW143" s="456"/>
      <c r="AX143" s="455"/>
      <c r="AY143" s="456"/>
      <c r="AZ143" s="454"/>
      <c r="BA143" s="454"/>
      <c r="BB143" s="454"/>
      <c r="BC143" s="454"/>
      <c r="BD143" s="454"/>
      <c r="BE143" s="454"/>
      <c r="BF143" s="455"/>
      <c r="BG143" s="455"/>
      <c r="BH143" s="455"/>
      <c r="BI143" s="455"/>
      <c r="BJ143" s="455"/>
      <c r="BK143" s="455"/>
      <c r="BL143" s="455"/>
      <c r="BM143" s="455"/>
      <c r="BN143" s="455"/>
      <c r="BO143" s="455"/>
    </row>
    <row r="144" spans="1:67" ht="19.5" customHeight="1">
      <c r="A144" s="450"/>
      <c r="B144" s="450"/>
      <c r="C144" s="450"/>
      <c r="D144" s="450"/>
      <c r="E144" s="450"/>
      <c r="F144" s="451"/>
      <c r="G144" s="450"/>
      <c r="H144" s="450"/>
      <c r="I144" s="451"/>
      <c r="J144" s="450"/>
      <c r="K144" s="451"/>
      <c r="L144" s="450"/>
      <c r="M144" s="451"/>
      <c r="N144" s="450"/>
      <c r="O144" s="451"/>
      <c r="P144" s="452"/>
      <c r="Q144" s="452"/>
      <c r="R144" s="452"/>
      <c r="S144" s="452"/>
      <c r="T144" s="450"/>
      <c r="U144" s="450"/>
      <c r="V144" s="451"/>
      <c r="W144" s="452"/>
      <c r="X144" s="450"/>
      <c r="Y144" s="451"/>
      <c r="Z144" s="451"/>
      <c r="AA144" s="450"/>
      <c r="AB144" s="450"/>
      <c r="AC144" s="450"/>
      <c r="AD144" s="450"/>
      <c r="AE144" s="451"/>
      <c r="AF144" s="451"/>
      <c r="AG144" s="452"/>
      <c r="AH144" s="452"/>
      <c r="AI144" s="452"/>
      <c r="AJ144" s="452"/>
      <c r="AK144" s="452"/>
      <c r="AL144" s="452"/>
      <c r="AM144" s="450"/>
      <c r="AN144" s="450"/>
      <c r="AO144" s="451"/>
      <c r="AP144" s="451"/>
      <c r="AQ144" s="450"/>
      <c r="AR144" s="453"/>
      <c r="AS144" s="453"/>
      <c r="AT144" s="454"/>
      <c r="AU144" s="455"/>
      <c r="AV144" s="456"/>
      <c r="AW144" s="456"/>
      <c r="AX144" s="455"/>
      <c r="AY144" s="456"/>
      <c r="AZ144" s="454"/>
      <c r="BA144" s="454"/>
      <c r="BB144" s="454"/>
      <c r="BC144" s="454"/>
      <c r="BD144" s="454"/>
      <c r="BE144" s="454"/>
      <c r="BF144" s="455"/>
      <c r="BG144" s="455"/>
      <c r="BH144" s="455"/>
      <c r="BI144" s="455"/>
      <c r="BJ144" s="455"/>
      <c r="BK144" s="455"/>
      <c r="BL144" s="455"/>
      <c r="BM144" s="455"/>
      <c r="BN144" s="455"/>
      <c r="BO144" s="455"/>
    </row>
    <row r="145" spans="1:67" ht="19.5" customHeight="1">
      <c r="A145" s="450"/>
      <c r="B145" s="450"/>
      <c r="C145" s="450"/>
      <c r="D145" s="450"/>
      <c r="E145" s="450"/>
      <c r="F145" s="451"/>
      <c r="G145" s="450"/>
      <c r="H145" s="450"/>
      <c r="I145" s="451"/>
      <c r="J145" s="450"/>
      <c r="K145" s="451"/>
      <c r="L145" s="450"/>
      <c r="M145" s="451"/>
      <c r="N145" s="450"/>
      <c r="O145" s="451"/>
      <c r="P145" s="452"/>
      <c r="Q145" s="452"/>
      <c r="R145" s="452"/>
      <c r="S145" s="452"/>
      <c r="T145" s="450"/>
      <c r="U145" s="450"/>
      <c r="V145" s="451"/>
      <c r="W145" s="452"/>
      <c r="X145" s="450"/>
      <c r="Y145" s="451"/>
      <c r="Z145" s="451"/>
      <c r="AA145" s="450"/>
      <c r="AB145" s="450"/>
      <c r="AC145" s="450"/>
      <c r="AD145" s="450"/>
      <c r="AE145" s="451"/>
      <c r="AF145" s="451"/>
      <c r="AG145" s="452"/>
      <c r="AH145" s="452"/>
      <c r="AI145" s="452"/>
      <c r="AJ145" s="452"/>
      <c r="AK145" s="452"/>
      <c r="AL145" s="452"/>
      <c r="AM145" s="450"/>
      <c r="AN145" s="450"/>
      <c r="AO145" s="451"/>
      <c r="AP145" s="451"/>
      <c r="AQ145" s="450"/>
      <c r="AR145" s="453"/>
      <c r="AS145" s="453"/>
      <c r="AT145" s="454"/>
      <c r="AU145" s="455"/>
      <c r="AV145" s="456"/>
      <c r="AW145" s="456"/>
      <c r="AX145" s="455"/>
      <c r="AY145" s="456"/>
      <c r="AZ145" s="454"/>
      <c r="BA145" s="454"/>
      <c r="BB145" s="454"/>
      <c r="BC145" s="454"/>
      <c r="BD145" s="454"/>
      <c r="BE145" s="454"/>
      <c r="BF145" s="455"/>
      <c r="BG145" s="455"/>
      <c r="BH145" s="455"/>
      <c r="BI145" s="455"/>
      <c r="BJ145" s="455"/>
      <c r="BK145" s="455"/>
      <c r="BL145" s="455"/>
      <c r="BM145" s="455"/>
      <c r="BN145" s="455"/>
      <c r="BO145" s="455"/>
    </row>
    <row r="146" spans="1:67" ht="19.5" customHeight="1">
      <c r="A146" s="450"/>
      <c r="B146" s="450"/>
      <c r="C146" s="450"/>
      <c r="D146" s="450"/>
      <c r="E146" s="450"/>
      <c r="F146" s="451"/>
      <c r="G146" s="450"/>
      <c r="H146" s="450"/>
      <c r="I146" s="451"/>
      <c r="J146" s="450"/>
      <c r="K146" s="451"/>
      <c r="L146" s="450"/>
      <c r="M146" s="451"/>
      <c r="N146" s="450"/>
      <c r="O146" s="451"/>
      <c r="P146" s="452"/>
      <c r="Q146" s="452"/>
      <c r="R146" s="452"/>
      <c r="S146" s="452"/>
      <c r="T146" s="450"/>
      <c r="U146" s="450"/>
      <c r="V146" s="451"/>
      <c r="W146" s="452"/>
      <c r="X146" s="450"/>
      <c r="Y146" s="451"/>
      <c r="Z146" s="451"/>
      <c r="AA146" s="450"/>
      <c r="AB146" s="450"/>
      <c r="AC146" s="450"/>
      <c r="AD146" s="450"/>
      <c r="AE146" s="451"/>
      <c r="AF146" s="451"/>
      <c r="AG146" s="452"/>
      <c r="AH146" s="452"/>
      <c r="AI146" s="452"/>
      <c r="AJ146" s="452"/>
      <c r="AK146" s="452"/>
      <c r="AL146" s="452"/>
      <c r="AM146" s="450"/>
      <c r="AN146" s="450"/>
      <c r="AO146" s="451"/>
      <c r="AP146" s="451"/>
      <c r="AQ146" s="450"/>
      <c r="AR146" s="453"/>
      <c r="AS146" s="453"/>
      <c r="AT146" s="454"/>
      <c r="AU146" s="455"/>
      <c r="AV146" s="456"/>
      <c r="AW146" s="456"/>
      <c r="AX146" s="455"/>
      <c r="AY146" s="456"/>
      <c r="AZ146" s="454"/>
      <c r="BA146" s="454"/>
      <c r="BB146" s="454"/>
      <c r="BC146" s="454"/>
      <c r="BD146" s="454"/>
      <c r="BE146" s="454"/>
      <c r="BF146" s="455"/>
      <c r="BG146" s="455"/>
      <c r="BH146" s="455"/>
      <c r="BI146" s="455"/>
      <c r="BJ146" s="455"/>
      <c r="BK146" s="455"/>
      <c r="BL146" s="455"/>
      <c r="BM146" s="455"/>
      <c r="BN146" s="455"/>
      <c r="BO146" s="455"/>
    </row>
    <row r="147" spans="1:67" ht="19.5" customHeight="1">
      <c r="A147" s="450"/>
      <c r="B147" s="450"/>
      <c r="C147" s="450"/>
      <c r="D147" s="450"/>
      <c r="E147" s="450"/>
      <c r="F147" s="451"/>
      <c r="G147" s="450"/>
      <c r="H147" s="450"/>
      <c r="I147" s="451"/>
      <c r="J147" s="450"/>
      <c r="K147" s="451"/>
      <c r="L147" s="450"/>
      <c r="M147" s="451"/>
      <c r="N147" s="450"/>
      <c r="O147" s="451"/>
      <c r="P147" s="452"/>
      <c r="Q147" s="452"/>
      <c r="R147" s="452"/>
      <c r="S147" s="452"/>
      <c r="T147" s="450"/>
      <c r="U147" s="450"/>
      <c r="V147" s="451"/>
      <c r="W147" s="452"/>
      <c r="X147" s="450"/>
      <c r="Y147" s="451"/>
      <c r="Z147" s="451"/>
      <c r="AA147" s="450"/>
      <c r="AB147" s="450"/>
      <c r="AC147" s="450"/>
      <c r="AD147" s="450"/>
      <c r="AE147" s="451"/>
      <c r="AF147" s="451"/>
      <c r="AG147" s="452"/>
      <c r="AH147" s="452"/>
      <c r="AI147" s="452"/>
      <c r="AJ147" s="452"/>
      <c r="AK147" s="452"/>
      <c r="AL147" s="452"/>
      <c r="AM147" s="450"/>
      <c r="AN147" s="450"/>
      <c r="AO147" s="451"/>
      <c r="AP147" s="451"/>
      <c r="AQ147" s="450"/>
      <c r="AR147" s="453"/>
      <c r="AS147" s="453"/>
      <c r="AT147" s="454"/>
      <c r="AU147" s="455"/>
      <c r="AV147" s="456"/>
      <c r="AW147" s="456"/>
      <c r="AX147" s="455"/>
      <c r="AY147" s="456"/>
      <c r="AZ147" s="454"/>
      <c r="BA147" s="454"/>
      <c r="BB147" s="454"/>
      <c r="BC147" s="454"/>
      <c r="BD147" s="454"/>
      <c r="BE147" s="454"/>
      <c r="BF147" s="455"/>
      <c r="BG147" s="455"/>
      <c r="BH147" s="455"/>
      <c r="BI147" s="455"/>
      <c r="BJ147" s="455"/>
      <c r="BK147" s="455"/>
      <c r="BL147" s="455"/>
      <c r="BM147" s="455"/>
      <c r="BN147" s="455"/>
      <c r="BO147" s="455"/>
    </row>
    <row r="148" spans="1:67" ht="19.5" customHeight="1">
      <c r="A148" s="450"/>
      <c r="B148" s="450"/>
      <c r="C148" s="450"/>
      <c r="D148" s="450"/>
      <c r="E148" s="450"/>
      <c r="F148" s="451"/>
      <c r="G148" s="450"/>
      <c r="H148" s="450"/>
      <c r="I148" s="451"/>
      <c r="J148" s="450"/>
      <c r="K148" s="451"/>
      <c r="L148" s="450"/>
      <c r="M148" s="451"/>
      <c r="N148" s="450"/>
      <c r="O148" s="451"/>
      <c r="P148" s="452"/>
      <c r="Q148" s="452"/>
      <c r="R148" s="452"/>
      <c r="S148" s="452"/>
      <c r="T148" s="450"/>
      <c r="U148" s="450"/>
      <c r="V148" s="451"/>
      <c r="W148" s="452"/>
      <c r="X148" s="450"/>
      <c r="Y148" s="451"/>
      <c r="Z148" s="451"/>
      <c r="AA148" s="450"/>
      <c r="AB148" s="450"/>
      <c r="AC148" s="450"/>
      <c r="AD148" s="450"/>
      <c r="AE148" s="451"/>
      <c r="AF148" s="451"/>
      <c r="AG148" s="452"/>
      <c r="AH148" s="452"/>
      <c r="AI148" s="452"/>
      <c r="AJ148" s="452"/>
      <c r="AK148" s="452"/>
      <c r="AL148" s="452"/>
      <c r="AM148" s="450"/>
      <c r="AN148" s="450"/>
      <c r="AO148" s="451"/>
      <c r="AP148" s="451"/>
      <c r="AQ148" s="450"/>
      <c r="AR148" s="453"/>
      <c r="AS148" s="453"/>
      <c r="AT148" s="454"/>
      <c r="AU148" s="455"/>
      <c r="AV148" s="456"/>
      <c r="AW148" s="456"/>
      <c r="AX148" s="455"/>
      <c r="AY148" s="456"/>
      <c r="AZ148" s="454"/>
      <c r="BA148" s="454"/>
      <c r="BB148" s="454"/>
      <c r="BC148" s="454"/>
      <c r="BD148" s="454"/>
      <c r="BE148" s="454"/>
      <c r="BF148" s="455"/>
      <c r="BG148" s="455"/>
      <c r="BH148" s="455"/>
      <c r="BI148" s="455"/>
      <c r="BJ148" s="455"/>
      <c r="BK148" s="455"/>
      <c r="BL148" s="455"/>
      <c r="BM148" s="455"/>
      <c r="BN148" s="455"/>
      <c r="BO148" s="455"/>
    </row>
    <row r="149" spans="1:67" ht="19.5" customHeight="1">
      <c r="A149" s="450"/>
      <c r="B149" s="450"/>
      <c r="C149" s="450"/>
      <c r="D149" s="450"/>
      <c r="E149" s="450"/>
      <c r="F149" s="451"/>
      <c r="G149" s="450"/>
      <c r="H149" s="450"/>
      <c r="I149" s="451"/>
      <c r="J149" s="450"/>
      <c r="K149" s="451"/>
      <c r="L149" s="450"/>
      <c r="M149" s="451"/>
      <c r="N149" s="450"/>
      <c r="O149" s="451"/>
      <c r="P149" s="452"/>
      <c r="Q149" s="452"/>
      <c r="R149" s="452"/>
      <c r="S149" s="452"/>
      <c r="T149" s="450"/>
      <c r="U149" s="450"/>
      <c r="V149" s="451"/>
      <c r="W149" s="452"/>
      <c r="X149" s="450"/>
      <c r="Y149" s="451"/>
      <c r="Z149" s="451"/>
      <c r="AA149" s="450"/>
      <c r="AB149" s="450"/>
      <c r="AC149" s="450"/>
      <c r="AD149" s="450"/>
      <c r="AE149" s="451"/>
      <c r="AF149" s="451"/>
      <c r="AG149" s="452"/>
      <c r="AH149" s="452"/>
      <c r="AI149" s="452"/>
      <c r="AJ149" s="452"/>
      <c r="AK149" s="452"/>
      <c r="AL149" s="452"/>
      <c r="AM149" s="450"/>
      <c r="AN149" s="450"/>
      <c r="AO149" s="451"/>
      <c r="AP149" s="451"/>
      <c r="AQ149" s="450"/>
      <c r="AR149" s="453"/>
      <c r="AS149" s="453"/>
      <c r="AT149" s="454"/>
      <c r="AU149" s="455"/>
      <c r="AV149" s="456"/>
      <c r="AW149" s="456"/>
      <c r="AX149" s="455"/>
      <c r="AY149" s="456"/>
      <c r="AZ149" s="454"/>
      <c r="BA149" s="454"/>
      <c r="BB149" s="454"/>
      <c r="BC149" s="454"/>
      <c r="BD149" s="454"/>
      <c r="BE149" s="454"/>
      <c r="BF149" s="455"/>
      <c r="BG149" s="455"/>
      <c r="BH149" s="455"/>
      <c r="BI149" s="455"/>
      <c r="BJ149" s="455"/>
      <c r="BK149" s="455"/>
      <c r="BL149" s="455"/>
      <c r="BM149" s="455"/>
      <c r="BN149" s="455"/>
      <c r="BO149" s="455"/>
    </row>
    <row r="150" spans="1:67" ht="19.5" customHeight="1">
      <c r="A150" s="450"/>
      <c r="B150" s="450"/>
      <c r="C150" s="450"/>
      <c r="D150" s="450"/>
      <c r="E150" s="450"/>
      <c r="F150" s="451"/>
      <c r="G150" s="450"/>
      <c r="H150" s="450"/>
      <c r="I150" s="451"/>
      <c r="J150" s="450"/>
      <c r="K150" s="451"/>
      <c r="L150" s="450"/>
      <c r="M150" s="451"/>
      <c r="N150" s="450"/>
      <c r="O150" s="451"/>
      <c r="P150" s="452"/>
      <c r="Q150" s="452"/>
      <c r="R150" s="452"/>
      <c r="S150" s="452"/>
      <c r="T150" s="450"/>
      <c r="U150" s="450"/>
      <c r="V150" s="451"/>
      <c r="W150" s="452"/>
      <c r="X150" s="450"/>
      <c r="Y150" s="451"/>
      <c r="Z150" s="451"/>
      <c r="AA150" s="450"/>
      <c r="AB150" s="450"/>
      <c r="AC150" s="450"/>
      <c r="AD150" s="450"/>
      <c r="AE150" s="451"/>
      <c r="AF150" s="451"/>
      <c r="AG150" s="452"/>
      <c r="AH150" s="452"/>
      <c r="AI150" s="452"/>
      <c r="AJ150" s="452"/>
      <c r="AK150" s="452"/>
      <c r="AL150" s="452"/>
      <c r="AM150" s="450"/>
      <c r="AN150" s="450"/>
      <c r="AO150" s="451"/>
      <c r="AP150" s="451"/>
      <c r="AQ150" s="450"/>
      <c r="AR150" s="453"/>
      <c r="AS150" s="453"/>
      <c r="AT150" s="454"/>
      <c r="AU150" s="455"/>
      <c r="AV150" s="456"/>
      <c r="AW150" s="456"/>
      <c r="AX150" s="455"/>
      <c r="AY150" s="456"/>
      <c r="AZ150" s="454"/>
      <c r="BA150" s="454"/>
      <c r="BB150" s="454"/>
      <c r="BC150" s="454"/>
      <c r="BD150" s="454"/>
      <c r="BE150" s="454"/>
      <c r="BF150" s="455"/>
      <c r="BG150" s="455"/>
      <c r="BH150" s="455"/>
      <c r="BI150" s="455"/>
      <c r="BJ150" s="455"/>
      <c r="BK150" s="455"/>
      <c r="BL150" s="455"/>
      <c r="BM150" s="455"/>
      <c r="BN150" s="455"/>
      <c r="BO150" s="455"/>
    </row>
    <row r="151" spans="1:67" ht="19.5" customHeight="1">
      <c r="A151" s="450"/>
      <c r="B151" s="450"/>
      <c r="C151" s="450"/>
      <c r="D151" s="450"/>
      <c r="E151" s="450"/>
      <c r="F151" s="451"/>
      <c r="G151" s="450"/>
      <c r="H151" s="450"/>
      <c r="I151" s="451"/>
      <c r="J151" s="450"/>
      <c r="K151" s="451"/>
      <c r="L151" s="450"/>
      <c r="M151" s="451"/>
      <c r="N151" s="450"/>
      <c r="O151" s="451"/>
      <c r="P151" s="452"/>
      <c r="Q151" s="452"/>
      <c r="R151" s="452"/>
      <c r="S151" s="452"/>
      <c r="T151" s="450"/>
      <c r="U151" s="450"/>
      <c r="V151" s="451"/>
      <c r="W151" s="452"/>
      <c r="X151" s="450"/>
      <c r="Y151" s="451"/>
      <c r="Z151" s="451"/>
      <c r="AA151" s="450"/>
      <c r="AB151" s="450"/>
      <c r="AC151" s="450"/>
      <c r="AD151" s="450"/>
      <c r="AE151" s="451"/>
      <c r="AF151" s="451"/>
      <c r="AG151" s="452"/>
      <c r="AH151" s="452"/>
      <c r="AI151" s="452"/>
      <c r="AJ151" s="452"/>
      <c r="AK151" s="452"/>
      <c r="AL151" s="452"/>
      <c r="AM151" s="450"/>
      <c r="AN151" s="450"/>
      <c r="AO151" s="451"/>
      <c r="AP151" s="451"/>
      <c r="AQ151" s="450"/>
      <c r="AR151" s="453"/>
      <c r="AS151" s="453"/>
      <c r="AT151" s="454"/>
      <c r="AU151" s="455"/>
      <c r="AV151" s="456"/>
      <c r="AW151" s="456"/>
      <c r="AX151" s="455"/>
      <c r="AY151" s="456"/>
      <c r="AZ151" s="454"/>
      <c r="BA151" s="454"/>
      <c r="BB151" s="454"/>
      <c r="BC151" s="454"/>
      <c r="BD151" s="454"/>
      <c r="BE151" s="454"/>
      <c r="BF151" s="455"/>
      <c r="BG151" s="455"/>
      <c r="BH151" s="455"/>
      <c r="BI151" s="455"/>
      <c r="BJ151" s="455"/>
      <c r="BK151" s="455"/>
      <c r="BL151" s="455"/>
      <c r="BM151" s="455"/>
      <c r="BN151" s="455"/>
      <c r="BO151" s="455"/>
    </row>
    <row r="152" spans="1:67" ht="19.5" customHeight="1">
      <c r="A152" s="450"/>
      <c r="B152" s="450"/>
      <c r="C152" s="450"/>
      <c r="D152" s="450"/>
      <c r="E152" s="450"/>
      <c r="F152" s="451"/>
      <c r="G152" s="450"/>
      <c r="H152" s="450"/>
      <c r="I152" s="451"/>
      <c r="J152" s="450"/>
      <c r="K152" s="451"/>
      <c r="L152" s="450"/>
      <c r="M152" s="451"/>
      <c r="N152" s="450"/>
      <c r="O152" s="451"/>
      <c r="P152" s="452"/>
      <c r="Q152" s="452"/>
      <c r="R152" s="452"/>
      <c r="S152" s="452"/>
      <c r="T152" s="450"/>
      <c r="U152" s="450"/>
      <c r="V152" s="451"/>
      <c r="W152" s="452"/>
      <c r="X152" s="450"/>
      <c r="Y152" s="451"/>
      <c r="Z152" s="451"/>
      <c r="AA152" s="450"/>
      <c r="AB152" s="450"/>
      <c r="AC152" s="450"/>
      <c r="AD152" s="450"/>
      <c r="AE152" s="451"/>
      <c r="AF152" s="451"/>
      <c r="AG152" s="452"/>
      <c r="AH152" s="452"/>
      <c r="AI152" s="452"/>
      <c r="AJ152" s="452"/>
      <c r="AK152" s="452"/>
      <c r="AL152" s="452"/>
      <c r="AM152" s="450"/>
      <c r="AN152" s="450"/>
      <c r="AO152" s="451"/>
      <c r="AP152" s="451"/>
      <c r="AQ152" s="450"/>
      <c r="AR152" s="453"/>
      <c r="AS152" s="453"/>
      <c r="AT152" s="454"/>
      <c r="AU152" s="455"/>
      <c r="AV152" s="456"/>
      <c r="AW152" s="456"/>
      <c r="AX152" s="455"/>
      <c r="AY152" s="456"/>
      <c r="AZ152" s="454"/>
      <c r="BA152" s="454"/>
      <c r="BB152" s="454"/>
      <c r="BC152" s="454"/>
      <c r="BD152" s="454"/>
      <c r="BE152" s="454"/>
      <c r="BF152" s="455"/>
      <c r="BG152" s="455"/>
      <c r="BH152" s="455"/>
      <c r="BI152" s="455"/>
      <c r="BJ152" s="455"/>
      <c r="BK152" s="455"/>
      <c r="BL152" s="455"/>
      <c r="BM152" s="455"/>
      <c r="BN152" s="455"/>
      <c r="BO152" s="455"/>
    </row>
    <row r="153" spans="1:67" ht="19.5" customHeight="1">
      <c r="A153" s="450"/>
      <c r="B153" s="450"/>
      <c r="C153" s="450"/>
      <c r="D153" s="450"/>
      <c r="E153" s="450"/>
      <c r="F153" s="451"/>
      <c r="G153" s="450"/>
      <c r="H153" s="450"/>
      <c r="I153" s="451"/>
      <c r="J153" s="450"/>
      <c r="K153" s="451"/>
      <c r="L153" s="450"/>
      <c r="M153" s="451"/>
      <c r="N153" s="450"/>
      <c r="O153" s="451"/>
      <c r="P153" s="452"/>
      <c r="Q153" s="452"/>
      <c r="R153" s="452"/>
      <c r="S153" s="452"/>
      <c r="T153" s="450"/>
      <c r="U153" s="450"/>
      <c r="V153" s="451"/>
      <c r="W153" s="452"/>
      <c r="X153" s="450"/>
      <c r="Y153" s="451"/>
      <c r="Z153" s="451"/>
      <c r="AA153" s="450"/>
      <c r="AB153" s="450"/>
      <c r="AC153" s="450"/>
      <c r="AD153" s="450"/>
      <c r="AE153" s="451"/>
      <c r="AF153" s="451"/>
      <c r="AG153" s="452"/>
      <c r="AH153" s="452"/>
      <c r="AI153" s="452"/>
      <c r="AJ153" s="452"/>
      <c r="AK153" s="452"/>
      <c r="AL153" s="452"/>
      <c r="AM153" s="450"/>
      <c r="AN153" s="450"/>
      <c r="AO153" s="451"/>
      <c r="AP153" s="451"/>
      <c r="AQ153" s="450"/>
      <c r="AR153" s="453"/>
      <c r="AS153" s="453"/>
      <c r="AT153" s="454"/>
      <c r="AU153" s="455"/>
      <c r="AV153" s="456"/>
      <c r="AW153" s="456"/>
      <c r="AX153" s="455"/>
      <c r="AY153" s="456"/>
      <c r="AZ153" s="454"/>
      <c r="BA153" s="454"/>
      <c r="BB153" s="454"/>
      <c r="BC153" s="454"/>
      <c r="BD153" s="454"/>
      <c r="BE153" s="454"/>
      <c r="BF153" s="455"/>
      <c r="BG153" s="455"/>
      <c r="BH153" s="455"/>
      <c r="BI153" s="455"/>
      <c r="BJ153" s="455"/>
      <c r="BK153" s="455"/>
      <c r="BL153" s="455"/>
      <c r="BM153" s="455"/>
      <c r="BN153" s="455"/>
      <c r="BO153" s="455"/>
    </row>
    <row r="154" spans="1:67" ht="19.5" customHeight="1">
      <c r="A154" s="450"/>
      <c r="B154" s="450"/>
      <c r="C154" s="450"/>
      <c r="D154" s="450"/>
      <c r="E154" s="450"/>
      <c r="F154" s="451"/>
      <c r="G154" s="450"/>
      <c r="H154" s="450"/>
      <c r="I154" s="451"/>
      <c r="J154" s="450"/>
      <c r="K154" s="451"/>
      <c r="L154" s="450"/>
      <c r="M154" s="451"/>
      <c r="N154" s="450"/>
      <c r="O154" s="451"/>
      <c r="P154" s="452"/>
      <c r="Q154" s="452"/>
      <c r="R154" s="452"/>
      <c r="S154" s="452"/>
      <c r="T154" s="450"/>
      <c r="U154" s="450"/>
      <c r="V154" s="451"/>
      <c r="W154" s="452"/>
      <c r="X154" s="450"/>
      <c r="Y154" s="451"/>
      <c r="Z154" s="451"/>
      <c r="AA154" s="450"/>
      <c r="AB154" s="450"/>
      <c r="AC154" s="450"/>
      <c r="AD154" s="450"/>
      <c r="AE154" s="451"/>
      <c r="AF154" s="451"/>
      <c r="AG154" s="452"/>
      <c r="AH154" s="452"/>
      <c r="AI154" s="452"/>
      <c r="AJ154" s="452"/>
      <c r="AK154" s="452"/>
      <c r="AL154" s="452"/>
      <c r="AM154" s="450"/>
      <c r="AN154" s="450"/>
      <c r="AO154" s="451"/>
      <c r="AP154" s="451"/>
      <c r="AQ154" s="450"/>
      <c r="AR154" s="453"/>
      <c r="AS154" s="453"/>
      <c r="AT154" s="454"/>
      <c r="AU154" s="455"/>
      <c r="AV154" s="456"/>
      <c r="AW154" s="456"/>
      <c r="AX154" s="455"/>
      <c r="AY154" s="456"/>
      <c r="AZ154" s="454"/>
      <c r="BA154" s="454"/>
      <c r="BB154" s="454"/>
      <c r="BC154" s="454"/>
      <c r="BD154" s="454"/>
      <c r="BE154" s="454"/>
      <c r="BF154" s="455"/>
      <c r="BG154" s="455"/>
      <c r="BH154" s="455"/>
      <c r="BI154" s="455"/>
      <c r="BJ154" s="455"/>
      <c r="BK154" s="455"/>
      <c r="BL154" s="455"/>
      <c r="BM154" s="455"/>
      <c r="BN154" s="455"/>
      <c r="BO154" s="455"/>
    </row>
    <row r="155" spans="1:67" ht="19.5" customHeight="1">
      <c r="A155" s="450"/>
      <c r="B155" s="450"/>
      <c r="C155" s="450"/>
      <c r="D155" s="450"/>
      <c r="E155" s="450"/>
      <c r="F155" s="451"/>
      <c r="G155" s="450"/>
      <c r="H155" s="450"/>
      <c r="I155" s="451"/>
      <c r="J155" s="450"/>
      <c r="K155" s="451"/>
      <c r="L155" s="450"/>
      <c r="M155" s="451"/>
      <c r="N155" s="450"/>
      <c r="O155" s="451"/>
      <c r="P155" s="452"/>
      <c r="Q155" s="452"/>
      <c r="R155" s="452"/>
      <c r="S155" s="452"/>
      <c r="T155" s="450"/>
      <c r="U155" s="450"/>
      <c r="V155" s="451"/>
      <c r="W155" s="452"/>
      <c r="X155" s="450"/>
      <c r="Y155" s="451"/>
      <c r="Z155" s="451"/>
      <c r="AA155" s="450"/>
      <c r="AB155" s="450"/>
      <c r="AC155" s="450"/>
      <c r="AD155" s="450"/>
      <c r="AE155" s="451"/>
      <c r="AF155" s="451"/>
      <c r="AG155" s="452"/>
      <c r="AH155" s="452"/>
      <c r="AI155" s="452"/>
      <c r="AJ155" s="452"/>
      <c r="AK155" s="452"/>
      <c r="AL155" s="452"/>
      <c r="AM155" s="450"/>
      <c r="AN155" s="450"/>
      <c r="AO155" s="451"/>
      <c r="AP155" s="451"/>
      <c r="AQ155" s="450"/>
      <c r="AR155" s="453"/>
      <c r="AS155" s="453"/>
      <c r="AT155" s="454"/>
      <c r="AU155" s="455"/>
      <c r="AV155" s="456"/>
      <c r="AW155" s="456"/>
      <c r="AX155" s="455"/>
      <c r="AY155" s="456"/>
      <c r="AZ155" s="454"/>
      <c r="BA155" s="454"/>
      <c r="BB155" s="454"/>
      <c r="BC155" s="454"/>
      <c r="BD155" s="454"/>
      <c r="BE155" s="454"/>
      <c r="BF155" s="455"/>
      <c r="BG155" s="455"/>
      <c r="BH155" s="455"/>
      <c r="BI155" s="455"/>
      <c r="BJ155" s="455"/>
      <c r="BK155" s="455"/>
      <c r="BL155" s="455"/>
      <c r="BM155" s="455"/>
      <c r="BN155" s="455"/>
      <c r="BO155" s="455"/>
    </row>
    <row r="156" spans="1:67" ht="19.5" customHeight="1">
      <c r="A156" s="450"/>
      <c r="B156" s="450"/>
      <c r="C156" s="450"/>
      <c r="D156" s="450"/>
      <c r="E156" s="450"/>
      <c r="F156" s="451"/>
      <c r="G156" s="450"/>
      <c r="H156" s="450"/>
      <c r="I156" s="451"/>
      <c r="J156" s="450"/>
      <c r="K156" s="451"/>
      <c r="L156" s="450"/>
      <c r="M156" s="451"/>
      <c r="N156" s="450"/>
      <c r="O156" s="451"/>
      <c r="P156" s="452"/>
      <c r="Q156" s="452"/>
      <c r="R156" s="452"/>
      <c r="S156" s="452"/>
      <c r="T156" s="450"/>
      <c r="U156" s="450"/>
      <c r="V156" s="451"/>
      <c r="W156" s="452"/>
      <c r="X156" s="450"/>
      <c r="Y156" s="451"/>
      <c r="Z156" s="451"/>
      <c r="AA156" s="450"/>
      <c r="AB156" s="450"/>
      <c r="AC156" s="450"/>
      <c r="AD156" s="450"/>
      <c r="AE156" s="451"/>
      <c r="AF156" s="451"/>
      <c r="AG156" s="452"/>
      <c r="AH156" s="452"/>
      <c r="AI156" s="452"/>
      <c r="AJ156" s="452"/>
      <c r="AK156" s="452"/>
      <c r="AL156" s="452"/>
      <c r="AM156" s="450"/>
      <c r="AN156" s="450"/>
      <c r="AO156" s="451"/>
      <c r="AP156" s="451"/>
      <c r="AQ156" s="450"/>
      <c r="AR156" s="453"/>
      <c r="AS156" s="453"/>
      <c r="AT156" s="454"/>
      <c r="AU156" s="455"/>
      <c r="AV156" s="456"/>
      <c r="AW156" s="456"/>
      <c r="AX156" s="455"/>
      <c r="AY156" s="456"/>
      <c r="AZ156" s="454"/>
      <c r="BA156" s="454"/>
      <c r="BB156" s="454"/>
      <c r="BC156" s="454"/>
      <c r="BD156" s="454"/>
      <c r="BE156" s="454"/>
      <c r="BF156" s="455"/>
      <c r="BG156" s="455"/>
      <c r="BH156" s="455"/>
      <c r="BI156" s="455"/>
      <c r="BJ156" s="455"/>
      <c r="BK156" s="455"/>
      <c r="BL156" s="455"/>
      <c r="BM156" s="455"/>
      <c r="BN156" s="455"/>
      <c r="BO156" s="455"/>
    </row>
    <row r="157" spans="1:67" ht="19.5" customHeight="1">
      <c r="A157" s="450"/>
      <c r="B157" s="450"/>
      <c r="C157" s="450"/>
      <c r="D157" s="450"/>
      <c r="E157" s="450"/>
      <c r="F157" s="451"/>
      <c r="G157" s="450"/>
      <c r="H157" s="450"/>
      <c r="I157" s="451"/>
      <c r="J157" s="450"/>
      <c r="K157" s="451"/>
      <c r="L157" s="450"/>
      <c r="M157" s="451"/>
      <c r="N157" s="450"/>
      <c r="O157" s="451"/>
      <c r="P157" s="452"/>
      <c r="Q157" s="452"/>
      <c r="R157" s="452"/>
      <c r="S157" s="452"/>
      <c r="T157" s="450"/>
      <c r="U157" s="450"/>
      <c r="V157" s="451"/>
      <c r="W157" s="452"/>
      <c r="X157" s="450"/>
      <c r="Y157" s="451"/>
      <c r="Z157" s="451"/>
      <c r="AA157" s="450"/>
      <c r="AB157" s="450"/>
      <c r="AC157" s="450"/>
      <c r="AD157" s="450"/>
      <c r="AE157" s="451"/>
      <c r="AF157" s="451"/>
      <c r="AG157" s="452"/>
      <c r="AH157" s="452"/>
      <c r="AI157" s="452"/>
      <c r="AJ157" s="452"/>
      <c r="AK157" s="452"/>
      <c r="AL157" s="452"/>
      <c r="AM157" s="450"/>
      <c r="AN157" s="450"/>
      <c r="AO157" s="451"/>
      <c r="AP157" s="451"/>
      <c r="AQ157" s="450"/>
      <c r="AR157" s="453"/>
      <c r="AS157" s="453"/>
      <c r="AT157" s="454"/>
      <c r="AU157" s="455"/>
      <c r="AV157" s="456"/>
      <c r="AW157" s="456"/>
      <c r="AX157" s="455"/>
      <c r="AY157" s="456"/>
      <c r="AZ157" s="454"/>
      <c r="BA157" s="454"/>
      <c r="BB157" s="454"/>
      <c r="BC157" s="454"/>
      <c r="BD157" s="454"/>
      <c r="BE157" s="454"/>
      <c r="BF157" s="455"/>
      <c r="BG157" s="455"/>
      <c r="BH157" s="455"/>
      <c r="BI157" s="455"/>
      <c r="BJ157" s="455"/>
      <c r="BK157" s="455"/>
      <c r="BL157" s="455"/>
      <c r="BM157" s="455"/>
      <c r="BN157" s="455"/>
      <c r="BO157" s="455"/>
    </row>
    <row r="158" spans="1:67" ht="19.5" customHeight="1">
      <c r="A158" s="450"/>
      <c r="B158" s="450"/>
      <c r="C158" s="450"/>
      <c r="D158" s="450"/>
      <c r="E158" s="450"/>
      <c r="F158" s="451"/>
      <c r="G158" s="450"/>
      <c r="H158" s="450"/>
      <c r="I158" s="451"/>
      <c r="J158" s="450"/>
      <c r="K158" s="451"/>
      <c r="L158" s="450"/>
      <c r="M158" s="451"/>
      <c r="N158" s="450"/>
      <c r="O158" s="451"/>
      <c r="P158" s="452"/>
      <c r="Q158" s="452"/>
      <c r="R158" s="452"/>
      <c r="S158" s="452"/>
      <c r="T158" s="450"/>
      <c r="U158" s="450"/>
      <c r="V158" s="451"/>
      <c r="W158" s="452"/>
      <c r="X158" s="450"/>
      <c r="Y158" s="451"/>
      <c r="Z158" s="451"/>
      <c r="AA158" s="450"/>
      <c r="AB158" s="450"/>
      <c r="AC158" s="450"/>
      <c r="AD158" s="450"/>
      <c r="AE158" s="451"/>
      <c r="AF158" s="451"/>
      <c r="AG158" s="452"/>
      <c r="AH158" s="452"/>
      <c r="AI158" s="452"/>
      <c r="AJ158" s="452"/>
      <c r="AK158" s="452"/>
      <c r="AL158" s="452"/>
      <c r="AM158" s="450"/>
      <c r="AN158" s="450"/>
      <c r="AO158" s="451"/>
      <c r="AP158" s="451"/>
      <c r="AQ158" s="450"/>
      <c r="AR158" s="453"/>
      <c r="AS158" s="453"/>
      <c r="AT158" s="454"/>
      <c r="AU158" s="455"/>
      <c r="AV158" s="456"/>
      <c r="AW158" s="456"/>
      <c r="AX158" s="455"/>
      <c r="AY158" s="456"/>
      <c r="AZ158" s="454"/>
      <c r="BA158" s="454"/>
      <c r="BB158" s="454"/>
      <c r="BC158" s="454"/>
      <c r="BD158" s="454"/>
      <c r="BE158" s="454"/>
      <c r="BF158" s="455"/>
      <c r="BG158" s="455"/>
      <c r="BH158" s="455"/>
      <c r="BI158" s="455"/>
      <c r="BJ158" s="455"/>
      <c r="BK158" s="455"/>
      <c r="BL158" s="455"/>
      <c r="BM158" s="455"/>
      <c r="BN158" s="455"/>
      <c r="BO158" s="455"/>
    </row>
    <row r="159" spans="1:67" ht="19.5" customHeight="1">
      <c r="A159" s="450"/>
      <c r="B159" s="450"/>
      <c r="C159" s="450"/>
      <c r="D159" s="450"/>
      <c r="E159" s="450"/>
      <c r="F159" s="451"/>
      <c r="G159" s="450"/>
      <c r="H159" s="450"/>
      <c r="I159" s="451"/>
      <c r="J159" s="450"/>
      <c r="K159" s="451"/>
      <c r="L159" s="450"/>
      <c r="M159" s="451"/>
      <c r="N159" s="450"/>
      <c r="O159" s="451"/>
      <c r="P159" s="452"/>
      <c r="Q159" s="452"/>
      <c r="R159" s="452"/>
      <c r="S159" s="452"/>
      <c r="T159" s="450"/>
      <c r="U159" s="450"/>
      <c r="V159" s="451"/>
      <c r="W159" s="452"/>
      <c r="X159" s="450"/>
      <c r="Y159" s="451"/>
      <c r="Z159" s="451"/>
      <c r="AA159" s="450"/>
      <c r="AB159" s="450"/>
      <c r="AC159" s="450"/>
      <c r="AD159" s="450"/>
      <c r="AE159" s="451"/>
      <c r="AF159" s="451"/>
      <c r="AG159" s="452"/>
      <c r="AH159" s="452"/>
      <c r="AI159" s="452"/>
      <c r="AJ159" s="452"/>
      <c r="AK159" s="452"/>
      <c r="AL159" s="452"/>
      <c r="AM159" s="450"/>
      <c r="AN159" s="450"/>
      <c r="AO159" s="451"/>
      <c r="AP159" s="451"/>
      <c r="AQ159" s="450"/>
      <c r="AR159" s="453"/>
      <c r="AS159" s="453"/>
      <c r="AT159" s="454"/>
      <c r="AU159" s="455"/>
      <c r="AV159" s="456"/>
      <c r="AW159" s="456"/>
      <c r="AX159" s="455"/>
      <c r="AY159" s="456"/>
      <c r="AZ159" s="454"/>
      <c r="BA159" s="454"/>
      <c r="BB159" s="454"/>
      <c r="BC159" s="454"/>
      <c r="BD159" s="454"/>
      <c r="BE159" s="454"/>
      <c r="BF159" s="455"/>
      <c r="BG159" s="455"/>
      <c r="BH159" s="455"/>
      <c r="BI159" s="455"/>
      <c r="BJ159" s="455"/>
      <c r="BK159" s="455"/>
      <c r="BL159" s="455"/>
      <c r="BM159" s="455"/>
      <c r="BN159" s="455"/>
      <c r="BO159" s="455"/>
    </row>
    <row r="160" spans="1:67" ht="19.5" customHeight="1">
      <c r="A160" s="450"/>
      <c r="B160" s="450"/>
      <c r="C160" s="450"/>
      <c r="D160" s="450"/>
      <c r="E160" s="450"/>
      <c r="F160" s="451"/>
      <c r="G160" s="450"/>
      <c r="H160" s="450"/>
      <c r="I160" s="451"/>
      <c r="J160" s="450"/>
      <c r="K160" s="451"/>
      <c r="L160" s="450"/>
      <c r="M160" s="451"/>
      <c r="N160" s="450"/>
      <c r="O160" s="451"/>
      <c r="P160" s="452"/>
      <c r="Q160" s="452"/>
      <c r="R160" s="452"/>
      <c r="S160" s="452"/>
      <c r="T160" s="450"/>
      <c r="U160" s="450"/>
      <c r="V160" s="451"/>
      <c r="W160" s="452"/>
      <c r="X160" s="450"/>
      <c r="Y160" s="451"/>
      <c r="Z160" s="451"/>
      <c r="AA160" s="450"/>
      <c r="AB160" s="450"/>
      <c r="AC160" s="450"/>
      <c r="AD160" s="450"/>
      <c r="AE160" s="451"/>
      <c r="AF160" s="451"/>
      <c r="AG160" s="452"/>
      <c r="AH160" s="452"/>
      <c r="AI160" s="452"/>
      <c r="AJ160" s="452"/>
      <c r="AK160" s="452"/>
      <c r="AL160" s="452"/>
      <c r="AM160" s="450"/>
      <c r="AN160" s="450"/>
      <c r="AO160" s="451"/>
      <c r="AP160" s="451"/>
      <c r="AQ160" s="450"/>
      <c r="AR160" s="453"/>
      <c r="AS160" s="453"/>
      <c r="AT160" s="454"/>
      <c r="AU160" s="455"/>
      <c r="AV160" s="456"/>
      <c r="AW160" s="456"/>
      <c r="AX160" s="455"/>
      <c r="AY160" s="456"/>
      <c r="AZ160" s="454"/>
      <c r="BA160" s="454"/>
      <c r="BB160" s="454"/>
      <c r="BC160" s="454"/>
      <c r="BD160" s="454"/>
      <c r="BE160" s="454"/>
      <c r="BF160" s="455"/>
      <c r="BG160" s="455"/>
      <c r="BH160" s="455"/>
      <c r="BI160" s="455"/>
      <c r="BJ160" s="455"/>
      <c r="BK160" s="455"/>
      <c r="BL160" s="455"/>
      <c r="BM160" s="455"/>
      <c r="BN160" s="455"/>
      <c r="BO160" s="455"/>
    </row>
    <row r="161" spans="1:67" ht="19.5" customHeight="1">
      <c r="A161" s="450"/>
      <c r="B161" s="450"/>
      <c r="C161" s="450"/>
      <c r="D161" s="450"/>
      <c r="E161" s="450"/>
      <c r="F161" s="451"/>
      <c r="G161" s="450"/>
      <c r="H161" s="450"/>
      <c r="I161" s="451"/>
      <c r="J161" s="450"/>
      <c r="K161" s="451"/>
      <c r="L161" s="450"/>
      <c r="M161" s="451"/>
      <c r="N161" s="450"/>
      <c r="O161" s="451"/>
      <c r="P161" s="452"/>
      <c r="Q161" s="452"/>
      <c r="R161" s="452"/>
      <c r="S161" s="452"/>
      <c r="T161" s="450"/>
      <c r="U161" s="450"/>
      <c r="V161" s="451"/>
      <c r="W161" s="452"/>
      <c r="X161" s="450"/>
      <c r="Y161" s="451"/>
      <c r="Z161" s="451"/>
      <c r="AA161" s="450"/>
      <c r="AB161" s="450"/>
      <c r="AC161" s="450"/>
      <c r="AD161" s="450"/>
      <c r="AE161" s="451"/>
      <c r="AF161" s="451"/>
      <c r="AG161" s="452"/>
      <c r="AH161" s="452"/>
      <c r="AI161" s="452"/>
      <c r="AJ161" s="452"/>
      <c r="AK161" s="452"/>
      <c r="AL161" s="452"/>
      <c r="AM161" s="450"/>
      <c r="AN161" s="450"/>
      <c r="AO161" s="451"/>
      <c r="AP161" s="451"/>
      <c r="AQ161" s="450"/>
      <c r="AR161" s="453"/>
      <c r="AS161" s="453"/>
      <c r="AT161" s="454"/>
      <c r="AU161" s="455"/>
      <c r="AV161" s="456"/>
      <c r="AW161" s="456"/>
      <c r="AX161" s="455"/>
      <c r="AY161" s="456"/>
      <c r="AZ161" s="454"/>
      <c r="BA161" s="454"/>
      <c r="BB161" s="454"/>
      <c r="BC161" s="454"/>
      <c r="BD161" s="454"/>
      <c r="BE161" s="454"/>
      <c r="BF161" s="455"/>
      <c r="BG161" s="455"/>
      <c r="BH161" s="455"/>
      <c r="BI161" s="455"/>
      <c r="BJ161" s="455"/>
      <c r="BK161" s="455"/>
      <c r="BL161" s="455"/>
      <c r="BM161" s="455"/>
      <c r="BN161" s="455"/>
      <c r="BO161" s="455"/>
    </row>
    <row r="162" spans="1:67" ht="19.5" customHeight="1">
      <c r="A162" s="450"/>
      <c r="B162" s="450"/>
      <c r="C162" s="450"/>
      <c r="D162" s="450"/>
      <c r="E162" s="450"/>
      <c r="F162" s="451"/>
      <c r="G162" s="450"/>
      <c r="H162" s="450"/>
      <c r="I162" s="451"/>
      <c r="J162" s="450"/>
      <c r="K162" s="451"/>
      <c r="L162" s="450"/>
      <c r="M162" s="451"/>
      <c r="N162" s="450"/>
      <c r="O162" s="451"/>
      <c r="P162" s="452"/>
      <c r="Q162" s="452"/>
      <c r="R162" s="452"/>
      <c r="S162" s="452"/>
      <c r="T162" s="450"/>
      <c r="U162" s="450"/>
      <c r="V162" s="451"/>
      <c r="W162" s="452"/>
      <c r="X162" s="450"/>
      <c r="Y162" s="451"/>
      <c r="Z162" s="451"/>
      <c r="AA162" s="450"/>
      <c r="AB162" s="450"/>
      <c r="AC162" s="450"/>
      <c r="AD162" s="450"/>
      <c r="AE162" s="451"/>
      <c r="AF162" s="451"/>
      <c r="AG162" s="452"/>
      <c r="AH162" s="452"/>
      <c r="AI162" s="452"/>
      <c r="AJ162" s="452"/>
      <c r="AK162" s="452"/>
      <c r="AL162" s="452"/>
      <c r="AM162" s="450"/>
      <c r="AN162" s="450"/>
      <c r="AO162" s="451"/>
      <c r="AP162" s="451"/>
      <c r="AQ162" s="450"/>
      <c r="AR162" s="453"/>
      <c r="AS162" s="453"/>
      <c r="AT162" s="454"/>
      <c r="AU162" s="455"/>
      <c r="AV162" s="456"/>
      <c r="AW162" s="456"/>
      <c r="AX162" s="455"/>
      <c r="AY162" s="456"/>
      <c r="AZ162" s="454"/>
      <c r="BA162" s="454"/>
      <c r="BB162" s="454"/>
      <c r="BC162" s="454"/>
      <c r="BD162" s="454"/>
      <c r="BE162" s="454"/>
      <c r="BF162" s="455"/>
      <c r="BG162" s="455"/>
      <c r="BH162" s="455"/>
      <c r="BI162" s="455"/>
      <c r="BJ162" s="455"/>
      <c r="BK162" s="455"/>
      <c r="BL162" s="455"/>
      <c r="BM162" s="455"/>
      <c r="BN162" s="455"/>
      <c r="BO162" s="455"/>
    </row>
    <row r="163" spans="1:67" ht="19.5" customHeight="1">
      <c r="A163" s="450"/>
      <c r="B163" s="450"/>
      <c r="C163" s="450"/>
      <c r="D163" s="450"/>
      <c r="E163" s="450"/>
      <c r="F163" s="451"/>
      <c r="G163" s="450"/>
      <c r="H163" s="450"/>
      <c r="I163" s="451"/>
      <c r="J163" s="450"/>
      <c r="K163" s="451"/>
      <c r="L163" s="450"/>
      <c r="M163" s="451"/>
      <c r="N163" s="450"/>
      <c r="O163" s="451"/>
      <c r="P163" s="452"/>
      <c r="Q163" s="452"/>
      <c r="R163" s="452"/>
      <c r="S163" s="452"/>
      <c r="T163" s="450"/>
      <c r="U163" s="450"/>
      <c r="V163" s="451"/>
      <c r="W163" s="452"/>
      <c r="X163" s="450"/>
      <c r="Y163" s="451"/>
      <c r="Z163" s="451"/>
      <c r="AA163" s="450"/>
      <c r="AB163" s="450"/>
      <c r="AC163" s="450"/>
      <c r="AD163" s="450"/>
      <c r="AE163" s="451"/>
      <c r="AF163" s="451"/>
      <c r="AG163" s="452"/>
      <c r="AH163" s="452"/>
      <c r="AI163" s="452"/>
      <c r="AJ163" s="452"/>
      <c r="AK163" s="452"/>
      <c r="AL163" s="452"/>
      <c r="AM163" s="450"/>
      <c r="AN163" s="450"/>
      <c r="AO163" s="451"/>
      <c r="AP163" s="451"/>
      <c r="AQ163" s="450"/>
      <c r="AR163" s="453"/>
      <c r="AS163" s="453"/>
      <c r="AT163" s="454"/>
      <c r="AU163" s="455"/>
      <c r="AV163" s="456"/>
      <c r="AW163" s="456"/>
      <c r="AX163" s="455"/>
      <c r="AY163" s="456"/>
      <c r="AZ163" s="454"/>
      <c r="BA163" s="454"/>
      <c r="BB163" s="454"/>
      <c r="BC163" s="454"/>
      <c r="BD163" s="454"/>
      <c r="BE163" s="454"/>
      <c r="BF163" s="455"/>
      <c r="BG163" s="455"/>
      <c r="BH163" s="455"/>
      <c r="BI163" s="455"/>
      <c r="BJ163" s="455"/>
      <c r="BK163" s="455"/>
      <c r="BL163" s="455"/>
      <c r="BM163" s="455"/>
      <c r="BN163" s="455"/>
      <c r="BO163" s="455"/>
    </row>
    <row r="164" spans="1:67" ht="19.5" customHeight="1">
      <c r="A164" s="450"/>
      <c r="B164" s="450"/>
      <c r="C164" s="450"/>
      <c r="D164" s="450"/>
      <c r="E164" s="450"/>
      <c r="F164" s="451"/>
      <c r="G164" s="450"/>
      <c r="H164" s="450"/>
      <c r="I164" s="451"/>
      <c r="J164" s="450"/>
      <c r="K164" s="451"/>
      <c r="L164" s="450"/>
      <c r="M164" s="451"/>
      <c r="N164" s="450"/>
      <c r="O164" s="451"/>
      <c r="P164" s="452"/>
      <c r="Q164" s="452"/>
      <c r="R164" s="452"/>
      <c r="S164" s="452"/>
      <c r="T164" s="450"/>
      <c r="U164" s="450"/>
      <c r="V164" s="451"/>
      <c r="W164" s="452"/>
      <c r="X164" s="450"/>
      <c r="Y164" s="451"/>
      <c r="Z164" s="451"/>
      <c r="AA164" s="450"/>
      <c r="AB164" s="450"/>
      <c r="AC164" s="450"/>
      <c r="AD164" s="450"/>
      <c r="AE164" s="451"/>
      <c r="AF164" s="451"/>
      <c r="AG164" s="452"/>
      <c r="AH164" s="452"/>
      <c r="AI164" s="452"/>
      <c r="AJ164" s="452"/>
      <c r="AK164" s="452"/>
      <c r="AL164" s="452"/>
      <c r="AM164" s="450"/>
      <c r="AN164" s="450"/>
      <c r="AO164" s="451"/>
      <c r="AP164" s="451"/>
      <c r="AQ164" s="450"/>
      <c r="AR164" s="453"/>
      <c r="AS164" s="453"/>
      <c r="AT164" s="454"/>
      <c r="AU164" s="455"/>
      <c r="AV164" s="456"/>
      <c r="AW164" s="456"/>
      <c r="AX164" s="455"/>
      <c r="AY164" s="456"/>
      <c r="AZ164" s="454"/>
      <c r="BA164" s="454"/>
      <c r="BB164" s="454"/>
      <c r="BC164" s="454"/>
      <c r="BD164" s="454"/>
      <c r="BE164" s="454"/>
      <c r="BF164" s="455"/>
      <c r="BG164" s="455"/>
      <c r="BH164" s="455"/>
      <c r="BI164" s="455"/>
      <c r="BJ164" s="455"/>
      <c r="BK164" s="455"/>
      <c r="BL164" s="455"/>
      <c r="BM164" s="455"/>
      <c r="BN164" s="455"/>
      <c r="BO164" s="455"/>
    </row>
    <row r="165" spans="1:67" ht="19.5" customHeight="1">
      <c r="A165" s="450"/>
      <c r="B165" s="450"/>
      <c r="C165" s="450"/>
      <c r="D165" s="450"/>
      <c r="E165" s="450"/>
      <c r="F165" s="451"/>
      <c r="G165" s="450"/>
      <c r="H165" s="450"/>
      <c r="I165" s="451"/>
      <c r="J165" s="450"/>
      <c r="K165" s="451"/>
      <c r="L165" s="450"/>
      <c r="M165" s="451"/>
      <c r="N165" s="450"/>
      <c r="O165" s="451"/>
      <c r="P165" s="452"/>
      <c r="Q165" s="452"/>
      <c r="R165" s="452"/>
      <c r="S165" s="452"/>
      <c r="T165" s="450"/>
      <c r="U165" s="450"/>
      <c r="V165" s="451"/>
      <c r="W165" s="452"/>
      <c r="X165" s="450"/>
      <c r="Y165" s="451"/>
      <c r="Z165" s="451"/>
      <c r="AA165" s="450"/>
      <c r="AB165" s="450"/>
      <c r="AC165" s="450"/>
      <c r="AD165" s="450"/>
      <c r="AE165" s="451"/>
      <c r="AF165" s="451"/>
      <c r="AG165" s="452"/>
      <c r="AH165" s="452"/>
      <c r="AI165" s="452"/>
      <c r="AJ165" s="452"/>
      <c r="AK165" s="452"/>
      <c r="AL165" s="452"/>
      <c r="AM165" s="450"/>
      <c r="AN165" s="450"/>
      <c r="AO165" s="451"/>
      <c r="AP165" s="451"/>
      <c r="AQ165" s="450"/>
      <c r="AR165" s="453"/>
      <c r="AS165" s="453"/>
      <c r="AT165" s="454"/>
      <c r="AU165" s="455"/>
      <c r="AV165" s="456"/>
      <c r="AW165" s="456"/>
      <c r="AX165" s="455"/>
      <c r="AY165" s="456"/>
      <c r="AZ165" s="454"/>
      <c r="BA165" s="454"/>
      <c r="BB165" s="454"/>
      <c r="BC165" s="454"/>
      <c r="BD165" s="454"/>
      <c r="BE165" s="454"/>
      <c r="BF165" s="455"/>
      <c r="BG165" s="455"/>
      <c r="BH165" s="455"/>
      <c r="BI165" s="455"/>
      <c r="BJ165" s="455"/>
      <c r="BK165" s="455"/>
      <c r="BL165" s="455"/>
      <c r="BM165" s="455"/>
      <c r="BN165" s="455"/>
      <c r="BO165" s="455"/>
    </row>
    <row r="166" spans="1:67" ht="19.5" customHeight="1">
      <c r="A166" s="450"/>
      <c r="B166" s="450"/>
      <c r="C166" s="450"/>
      <c r="D166" s="450"/>
      <c r="E166" s="450"/>
      <c r="F166" s="451"/>
      <c r="G166" s="450"/>
      <c r="H166" s="450"/>
      <c r="I166" s="451"/>
      <c r="J166" s="450"/>
      <c r="K166" s="451"/>
      <c r="L166" s="450"/>
      <c r="M166" s="451"/>
      <c r="N166" s="450"/>
      <c r="O166" s="451"/>
      <c r="P166" s="452"/>
      <c r="Q166" s="452"/>
      <c r="R166" s="452"/>
      <c r="S166" s="452"/>
      <c r="T166" s="450"/>
      <c r="U166" s="450"/>
      <c r="V166" s="451"/>
      <c r="W166" s="452"/>
      <c r="X166" s="450"/>
      <c r="Y166" s="451"/>
      <c r="Z166" s="451"/>
      <c r="AA166" s="450"/>
      <c r="AB166" s="450"/>
      <c r="AC166" s="450"/>
      <c r="AD166" s="450"/>
      <c r="AE166" s="451"/>
      <c r="AF166" s="451"/>
      <c r="AG166" s="452"/>
      <c r="AH166" s="452"/>
      <c r="AI166" s="452"/>
      <c r="AJ166" s="452"/>
      <c r="AK166" s="452"/>
      <c r="AL166" s="452"/>
      <c r="AM166" s="450"/>
      <c r="AN166" s="450"/>
      <c r="AO166" s="451"/>
      <c r="AP166" s="451"/>
      <c r="AQ166" s="450"/>
      <c r="AR166" s="453"/>
      <c r="AS166" s="453"/>
      <c r="AT166" s="454"/>
      <c r="AU166" s="455"/>
      <c r="AV166" s="456"/>
      <c r="AW166" s="456"/>
      <c r="AX166" s="455"/>
      <c r="AY166" s="456"/>
      <c r="AZ166" s="454"/>
      <c r="BA166" s="454"/>
      <c r="BB166" s="454"/>
      <c r="BC166" s="454"/>
      <c r="BD166" s="454"/>
      <c r="BE166" s="454"/>
      <c r="BF166" s="455"/>
      <c r="BG166" s="455"/>
      <c r="BH166" s="455"/>
      <c r="BI166" s="455"/>
      <c r="BJ166" s="455"/>
      <c r="BK166" s="455"/>
      <c r="BL166" s="455"/>
      <c r="BM166" s="455"/>
      <c r="BN166" s="455"/>
      <c r="BO166" s="455"/>
    </row>
    <row r="167" spans="1:67" ht="19.5" customHeight="1">
      <c r="A167" s="450"/>
      <c r="B167" s="450"/>
      <c r="C167" s="450"/>
      <c r="D167" s="450"/>
      <c r="E167" s="450"/>
      <c r="F167" s="451"/>
      <c r="G167" s="450"/>
      <c r="H167" s="450"/>
      <c r="I167" s="451"/>
      <c r="J167" s="450"/>
      <c r="K167" s="451"/>
      <c r="L167" s="450"/>
      <c r="M167" s="451"/>
      <c r="N167" s="450"/>
      <c r="O167" s="451"/>
      <c r="P167" s="452"/>
      <c r="Q167" s="452"/>
      <c r="R167" s="452"/>
      <c r="S167" s="452"/>
      <c r="T167" s="450"/>
      <c r="U167" s="450"/>
      <c r="V167" s="451"/>
      <c r="W167" s="452"/>
      <c r="X167" s="450"/>
      <c r="Y167" s="451"/>
      <c r="Z167" s="451"/>
      <c r="AA167" s="450"/>
      <c r="AB167" s="450"/>
      <c r="AC167" s="450"/>
      <c r="AD167" s="450"/>
      <c r="AE167" s="451"/>
      <c r="AF167" s="451"/>
      <c r="AG167" s="452"/>
      <c r="AH167" s="452"/>
      <c r="AI167" s="452"/>
      <c r="AJ167" s="452"/>
      <c r="AK167" s="452"/>
      <c r="AL167" s="452"/>
      <c r="AM167" s="450"/>
      <c r="AN167" s="450"/>
      <c r="AO167" s="451"/>
      <c r="AP167" s="451"/>
      <c r="AQ167" s="450"/>
      <c r="AR167" s="453"/>
      <c r="AS167" s="453"/>
      <c r="AT167" s="454"/>
      <c r="AU167" s="455"/>
      <c r="AV167" s="456"/>
      <c r="AW167" s="456"/>
      <c r="AX167" s="455"/>
      <c r="AY167" s="456"/>
      <c r="AZ167" s="454"/>
      <c r="BA167" s="454"/>
      <c r="BB167" s="454"/>
      <c r="BC167" s="454"/>
      <c r="BD167" s="454"/>
      <c r="BE167" s="454"/>
      <c r="BF167" s="455"/>
      <c r="BG167" s="455"/>
      <c r="BH167" s="455"/>
      <c r="BI167" s="455"/>
      <c r="BJ167" s="455"/>
      <c r="BK167" s="455"/>
      <c r="BL167" s="455"/>
      <c r="BM167" s="455"/>
      <c r="BN167" s="455"/>
      <c r="BO167" s="455"/>
    </row>
    <row r="168" spans="1:67" ht="19.5" customHeight="1">
      <c r="A168" s="450"/>
      <c r="B168" s="450"/>
      <c r="C168" s="450"/>
      <c r="D168" s="450"/>
      <c r="E168" s="450"/>
      <c r="F168" s="451"/>
      <c r="G168" s="450"/>
      <c r="H168" s="450"/>
      <c r="I168" s="451"/>
      <c r="J168" s="450"/>
      <c r="K168" s="451"/>
      <c r="L168" s="450"/>
      <c r="M168" s="451"/>
      <c r="N168" s="450"/>
      <c r="O168" s="451"/>
      <c r="P168" s="452"/>
      <c r="Q168" s="452"/>
      <c r="R168" s="452"/>
      <c r="S168" s="452"/>
      <c r="T168" s="450"/>
      <c r="U168" s="450"/>
      <c r="V168" s="451"/>
      <c r="W168" s="452"/>
      <c r="X168" s="450"/>
      <c r="Y168" s="451"/>
      <c r="Z168" s="451"/>
      <c r="AA168" s="450"/>
      <c r="AB168" s="450"/>
      <c r="AC168" s="450"/>
      <c r="AD168" s="450"/>
      <c r="AE168" s="451"/>
      <c r="AF168" s="451"/>
      <c r="AG168" s="452"/>
      <c r="AH168" s="452"/>
      <c r="AI168" s="452"/>
      <c r="AJ168" s="452"/>
      <c r="AK168" s="452"/>
      <c r="AL168" s="452"/>
      <c r="AM168" s="450"/>
      <c r="AN168" s="450"/>
      <c r="AO168" s="451"/>
      <c r="AP168" s="451"/>
      <c r="AQ168" s="450"/>
      <c r="AR168" s="453"/>
      <c r="AS168" s="453"/>
      <c r="AT168" s="454"/>
      <c r="AU168" s="455"/>
      <c r="AV168" s="456"/>
      <c r="AW168" s="456"/>
      <c r="AX168" s="455"/>
      <c r="AY168" s="456"/>
      <c r="AZ168" s="454"/>
      <c r="BA168" s="454"/>
      <c r="BB168" s="454"/>
      <c r="BC168" s="454"/>
      <c r="BD168" s="454"/>
      <c r="BE168" s="454"/>
      <c r="BF168" s="455"/>
      <c r="BG168" s="455"/>
      <c r="BH168" s="455"/>
      <c r="BI168" s="455"/>
      <c r="BJ168" s="455"/>
      <c r="BK168" s="455"/>
      <c r="BL168" s="455"/>
      <c r="BM168" s="455"/>
      <c r="BN168" s="455"/>
      <c r="BO168" s="455"/>
    </row>
    <row r="169" spans="1:67" ht="19.5" customHeight="1">
      <c r="A169" s="450"/>
      <c r="B169" s="450"/>
      <c r="C169" s="450"/>
      <c r="D169" s="450"/>
      <c r="E169" s="450"/>
      <c r="F169" s="451"/>
      <c r="G169" s="450"/>
      <c r="H169" s="450"/>
      <c r="I169" s="451"/>
      <c r="J169" s="450"/>
      <c r="K169" s="451"/>
      <c r="L169" s="450"/>
      <c r="M169" s="451"/>
      <c r="N169" s="450"/>
      <c r="O169" s="451"/>
      <c r="P169" s="452"/>
      <c r="Q169" s="452"/>
      <c r="R169" s="452"/>
      <c r="S169" s="452"/>
      <c r="T169" s="450"/>
      <c r="U169" s="450"/>
      <c r="V169" s="451"/>
      <c r="W169" s="452"/>
      <c r="X169" s="450"/>
      <c r="Y169" s="451"/>
      <c r="Z169" s="451"/>
      <c r="AA169" s="450"/>
      <c r="AB169" s="450"/>
      <c r="AC169" s="450"/>
      <c r="AD169" s="450"/>
      <c r="AE169" s="451"/>
      <c r="AF169" s="451"/>
      <c r="AG169" s="452"/>
      <c r="AH169" s="452"/>
      <c r="AI169" s="452"/>
      <c r="AJ169" s="452"/>
      <c r="AK169" s="452"/>
      <c r="AL169" s="452"/>
      <c r="AM169" s="450"/>
      <c r="AN169" s="450"/>
      <c r="AO169" s="451"/>
      <c r="AP169" s="451"/>
      <c r="AQ169" s="450"/>
      <c r="AR169" s="453"/>
      <c r="AS169" s="453"/>
      <c r="AT169" s="454"/>
      <c r="AU169" s="455"/>
      <c r="AV169" s="456"/>
      <c r="AW169" s="456"/>
      <c r="AX169" s="455"/>
      <c r="AY169" s="456"/>
      <c r="AZ169" s="454"/>
      <c r="BA169" s="454"/>
      <c r="BB169" s="454"/>
      <c r="BC169" s="454"/>
      <c r="BD169" s="454"/>
      <c r="BE169" s="454"/>
      <c r="BF169" s="455"/>
      <c r="BG169" s="455"/>
      <c r="BH169" s="455"/>
      <c r="BI169" s="455"/>
      <c r="BJ169" s="455"/>
      <c r="BK169" s="455"/>
      <c r="BL169" s="455"/>
      <c r="BM169" s="455"/>
      <c r="BN169" s="455"/>
      <c r="BO169" s="455"/>
    </row>
    <row r="170" spans="1:67" ht="19.5" customHeight="1">
      <c r="A170" s="450"/>
      <c r="B170" s="450"/>
      <c r="C170" s="450"/>
      <c r="D170" s="450"/>
      <c r="E170" s="450"/>
      <c r="F170" s="451"/>
      <c r="G170" s="450"/>
      <c r="H170" s="450"/>
      <c r="I170" s="451"/>
      <c r="J170" s="450"/>
      <c r="K170" s="451"/>
      <c r="L170" s="450"/>
      <c r="M170" s="451"/>
      <c r="N170" s="450"/>
      <c r="O170" s="451"/>
      <c r="P170" s="452"/>
      <c r="Q170" s="452"/>
      <c r="R170" s="452"/>
      <c r="S170" s="452"/>
      <c r="T170" s="450"/>
      <c r="U170" s="450"/>
      <c r="V170" s="451"/>
      <c r="W170" s="452"/>
      <c r="X170" s="450"/>
      <c r="Y170" s="451"/>
      <c r="Z170" s="451"/>
      <c r="AA170" s="450"/>
      <c r="AB170" s="450"/>
      <c r="AC170" s="450"/>
      <c r="AD170" s="450"/>
      <c r="AE170" s="451"/>
      <c r="AF170" s="451"/>
      <c r="AG170" s="452"/>
      <c r="AH170" s="452"/>
      <c r="AI170" s="452"/>
      <c r="AJ170" s="452"/>
      <c r="AK170" s="452"/>
      <c r="AL170" s="452"/>
      <c r="AM170" s="450"/>
      <c r="AN170" s="450"/>
      <c r="AO170" s="451"/>
      <c r="AP170" s="451"/>
      <c r="AQ170" s="450"/>
      <c r="AR170" s="453"/>
      <c r="AS170" s="453"/>
      <c r="AT170" s="454"/>
      <c r="AU170" s="455"/>
      <c r="AV170" s="456"/>
      <c r="AW170" s="456"/>
      <c r="AX170" s="455"/>
      <c r="AY170" s="456"/>
      <c r="AZ170" s="454"/>
      <c r="BA170" s="454"/>
      <c r="BB170" s="454"/>
      <c r="BC170" s="454"/>
      <c r="BD170" s="454"/>
      <c r="BE170" s="454"/>
      <c r="BF170" s="455"/>
      <c r="BG170" s="455"/>
      <c r="BH170" s="455"/>
      <c r="BI170" s="455"/>
      <c r="BJ170" s="455"/>
      <c r="BK170" s="455"/>
      <c r="BL170" s="455"/>
      <c r="BM170" s="455"/>
      <c r="BN170" s="455"/>
      <c r="BO170" s="455"/>
    </row>
    <row r="171" spans="1:67" ht="19.5" customHeight="1">
      <c r="A171" s="450"/>
      <c r="B171" s="450"/>
      <c r="C171" s="450"/>
      <c r="D171" s="450"/>
      <c r="E171" s="450"/>
      <c r="F171" s="451"/>
      <c r="G171" s="450"/>
      <c r="H171" s="450"/>
      <c r="I171" s="451"/>
      <c r="J171" s="450"/>
      <c r="K171" s="451"/>
      <c r="L171" s="450"/>
      <c r="M171" s="451"/>
      <c r="N171" s="450"/>
      <c r="O171" s="451"/>
      <c r="P171" s="452"/>
      <c r="Q171" s="452"/>
      <c r="R171" s="452"/>
      <c r="S171" s="452"/>
      <c r="T171" s="450"/>
      <c r="U171" s="450"/>
      <c r="V171" s="451"/>
      <c r="W171" s="452"/>
      <c r="X171" s="450"/>
      <c r="Y171" s="451"/>
      <c r="Z171" s="451"/>
      <c r="AA171" s="450"/>
      <c r="AB171" s="450"/>
      <c r="AC171" s="450"/>
      <c r="AD171" s="450"/>
      <c r="AE171" s="451"/>
      <c r="AF171" s="451"/>
      <c r="AG171" s="452"/>
      <c r="AH171" s="452"/>
      <c r="AI171" s="452"/>
      <c r="AJ171" s="452"/>
      <c r="AK171" s="452"/>
      <c r="AL171" s="452"/>
      <c r="AM171" s="450"/>
      <c r="AN171" s="450"/>
      <c r="AO171" s="451"/>
      <c r="AP171" s="451"/>
      <c r="AQ171" s="450"/>
      <c r="AR171" s="453"/>
      <c r="AS171" s="453"/>
      <c r="AT171" s="454"/>
      <c r="AU171" s="455"/>
      <c r="AV171" s="456"/>
      <c r="AW171" s="456"/>
      <c r="AX171" s="455"/>
      <c r="AY171" s="456"/>
      <c r="AZ171" s="454"/>
      <c r="BA171" s="454"/>
      <c r="BB171" s="454"/>
      <c r="BC171" s="454"/>
      <c r="BD171" s="454"/>
      <c r="BE171" s="454"/>
      <c r="BF171" s="455"/>
      <c r="BG171" s="455"/>
      <c r="BH171" s="455"/>
      <c r="BI171" s="455"/>
      <c r="BJ171" s="455"/>
      <c r="BK171" s="455"/>
      <c r="BL171" s="455"/>
      <c r="BM171" s="455"/>
      <c r="BN171" s="455"/>
      <c r="BO171" s="455"/>
    </row>
    <row r="172" spans="1:67" ht="19.5" customHeight="1">
      <c r="A172" s="450"/>
      <c r="B172" s="450"/>
      <c r="C172" s="450"/>
      <c r="D172" s="450"/>
      <c r="E172" s="450"/>
      <c r="F172" s="451"/>
      <c r="G172" s="450"/>
      <c r="H172" s="450"/>
      <c r="I172" s="451"/>
      <c r="J172" s="450"/>
      <c r="K172" s="451"/>
      <c r="L172" s="450"/>
      <c r="M172" s="451"/>
      <c r="N172" s="450"/>
      <c r="O172" s="451"/>
      <c r="P172" s="452"/>
      <c r="Q172" s="452"/>
      <c r="R172" s="452"/>
      <c r="S172" s="452"/>
      <c r="T172" s="450"/>
      <c r="U172" s="450"/>
      <c r="V172" s="451"/>
      <c r="W172" s="452"/>
      <c r="X172" s="450"/>
      <c r="Y172" s="451"/>
      <c r="Z172" s="451"/>
      <c r="AA172" s="450"/>
      <c r="AB172" s="450"/>
      <c r="AC172" s="450"/>
      <c r="AD172" s="450"/>
      <c r="AE172" s="451"/>
      <c r="AF172" s="451"/>
      <c r="AG172" s="452"/>
      <c r="AH172" s="452"/>
      <c r="AI172" s="452"/>
      <c r="AJ172" s="452"/>
      <c r="AK172" s="452"/>
      <c r="AL172" s="452"/>
      <c r="AM172" s="450"/>
      <c r="AN172" s="450"/>
      <c r="AO172" s="451"/>
      <c r="AP172" s="451"/>
      <c r="AQ172" s="450"/>
      <c r="AR172" s="453"/>
      <c r="AS172" s="453"/>
      <c r="AT172" s="454"/>
      <c r="AU172" s="455"/>
      <c r="AV172" s="456"/>
      <c r="AW172" s="456"/>
      <c r="AX172" s="455"/>
      <c r="AY172" s="456"/>
      <c r="AZ172" s="454"/>
      <c r="BA172" s="454"/>
      <c r="BB172" s="454"/>
      <c r="BC172" s="454"/>
      <c r="BD172" s="454"/>
      <c r="BE172" s="454"/>
      <c r="BF172" s="455"/>
      <c r="BG172" s="455"/>
      <c r="BH172" s="455"/>
      <c r="BI172" s="455"/>
      <c r="BJ172" s="455"/>
      <c r="BK172" s="455"/>
      <c r="BL172" s="455"/>
      <c r="BM172" s="455"/>
      <c r="BN172" s="455"/>
      <c r="BO172" s="455"/>
    </row>
    <row r="173" spans="1:67" ht="19.5" customHeight="1">
      <c r="A173" s="450"/>
      <c r="B173" s="450"/>
      <c r="C173" s="450"/>
      <c r="D173" s="450"/>
      <c r="E173" s="450"/>
      <c r="F173" s="451"/>
      <c r="G173" s="450"/>
      <c r="H173" s="450"/>
      <c r="I173" s="451"/>
      <c r="J173" s="450"/>
      <c r="K173" s="451"/>
      <c r="L173" s="450"/>
      <c r="M173" s="451"/>
      <c r="N173" s="450"/>
      <c r="O173" s="451"/>
      <c r="P173" s="452"/>
      <c r="Q173" s="452"/>
      <c r="R173" s="452"/>
      <c r="S173" s="452"/>
      <c r="T173" s="450"/>
      <c r="U173" s="450"/>
      <c r="V173" s="451"/>
      <c r="W173" s="452"/>
      <c r="X173" s="450"/>
      <c r="Y173" s="451"/>
      <c r="Z173" s="451"/>
      <c r="AA173" s="450"/>
      <c r="AB173" s="450"/>
      <c r="AC173" s="450"/>
      <c r="AD173" s="450"/>
      <c r="AE173" s="451"/>
      <c r="AF173" s="451"/>
      <c r="AG173" s="452"/>
      <c r="AH173" s="452"/>
      <c r="AI173" s="452"/>
      <c r="AJ173" s="452"/>
      <c r="AK173" s="452"/>
      <c r="AL173" s="452"/>
      <c r="AM173" s="450"/>
      <c r="AN173" s="450"/>
      <c r="AO173" s="451"/>
      <c r="AP173" s="451"/>
      <c r="AQ173" s="450"/>
      <c r="AR173" s="453"/>
      <c r="AS173" s="453"/>
      <c r="AT173" s="454"/>
      <c r="AU173" s="455"/>
      <c r="AV173" s="456"/>
      <c r="AW173" s="456"/>
      <c r="AX173" s="455"/>
      <c r="AY173" s="456"/>
      <c r="AZ173" s="454"/>
      <c r="BA173" s="454"/>
      <c r="BB173" s="454"/>
      <c r="BC173" s="454"/>
      <c r="BD173" s="454"/>
      <c r="BE173" s="454"/>
      <c r="BF173" s="455"/>
      <c r="BG173" s="455"/>
      <c r="BH173" s="455"/>
      <c r="BI173" s="455"/>
      <c r="BJ173" s="455"/>
      <c r="BK173" s="455"/>
      <c r="BL173" s="455"/>
      <c r="BM173" s="455"/>
      <c r="BN173" s="455"/>
      <c r="BO173" s="455"/>
    </row>
    <row r="174" spans="1:67" ht="19.5" customHeight="1">
      <c r="A174" s="450"/>
      <c r="B174" s="450"/>
      <c r="C174" s="450"/>
      <c r="D174" s="450"/>
      <c r="E174" s="450"/>
      <c r="F174" s="451"/>
      <c r="G174" s="450"/>
      <c r="H174" s="450"/>
      <c r="I174" s="451"/>
      <c r="J174" s="450"/>
      <c r="K174" s="451"/>
      <c r="L174" s="450"/>
      <c r="M174" s="451"/>
      <c r="N174" s="450"/>
      <c r="O174" s="451"/>
      <c r="P174" s="452"/>
      <c r="Q174" s="452"/>
      <c r="R174" s="452"/>
      <c r="S174" s="452"/>
      <c r="T174" s="450"/>
      <c r="U174" s="450"/>
      <c r="V174" s="451"/>
      <c r="W174" s="452"/>
      <c r="X174" s="450"/>
      <c r="Y174" s="451"/>
      <c r="Z174" s="451"/>
      <c r="AA174" s="450"/>
      <c r="AB174" s="450"/>
      <c r="AC174" s="450"/>
      <c r="AD174" s="450"/>
      <c r="AE174" s="451"/>
      <c r="AF174" s="451"/>
      <c r="AG174" s="452"/>
      <c r="AH174" s="452"/>
      <c r="AI174" s="452"/>
      <c r="AJ174" s="452"/>
      <c r="AK174" s="452"/>
      <c r="AL174" s="452"/>
      <c r="AM174" s="450"/>
      <c r="AN174" s="450"/>
      <c r="AO174" s="451"/>
      <c r="AP174" s="451"/>
      <c r="AQ174" s="450"/>
      <c r="AR174" s="453"/>
      <c r="AS174" s="453"/>
      <c r="AT174" s="454"/>
      <c r="AU174" s="455"/>
      <c r="AV174" s="456"/>
      <c r="AW174" s="456"/>
      <c r="AX174" s="455"/>
      <c r="AY174" s="456"/>
      <c r="AZ174" s="454"/>
      <c r="BA174" s="454"/>
      <c r="BB174" s="454"/>
      <c r="BC174" s="454"/>
      <c r="BD174" s="454"/>
      <c r="BE174" s="454"/>
      <c r="BF174" s="455"/>
      <c r="BG174" s="455"/>
      <c r="BH174" s="455"/>
      <c r="BI174" s="455"/>
      <c r="BJ174" s="455"/>
      <c r="BK174" s="455"/>
      <c r="BL174" s="455"/>
      <c r="BM174" s="455"/>
      <c r="BN174" s="455"/>
      <c r="BO174" s="455"/>
    </row>
    <row r="175" spans="1:67" ht="19.5" customHeight="1">
      <c r="A175" s="450"/>
      <c r="B175" s="450"/>
      <c r="C175" s="450"/>
      <c r="D175" s="450"/>
      <c r="E175" s="450"/>
      <c r="F175" s="451"/>
      <c r="G175" s="450"/>
      <c r="H175" s="450"/>
      <c r="I175" s="451"/>
      <c r="J175" s="450"/>
      <c r="K175" s="451"/>
      <c r="L175" s="450"/>
      <c r="M175" s="451"/>
      <c r="N175" s="450"/>
      <c r="O175" s="451"/>
      <c r="P175" s="452"/>
      <c r="Q175" s="452"/>
      <c r="R175" s="452"/>
      <c r="S175" s="452"/>
      <c r="T175" s="450"/>
      <c r="U175" s="450"/>
      <c r="V175" s="451"/>
      <c r="W175" s="452"/>
      <c r="X175" s="450"/>
      <c r="Y175" s="451"/>
      <c r="Z175" s="451"/>
      <c r="AA175" s="450"/>
      <c r="AB175" s="450"/>
      <c r="AC175" s="450"/>
      <c r="AD175" s="450"/>
      <c r="AE175" s="451"/>
      <c r="AF175" s="451"/>
      <c r="AG175" s="452"/>
      <c r="AH175" s="452"/>
      <c r="AI175" s="452"/>
      <c r="AJ175" s="452"/>
      <c r="AK175" s="452"/>
      <c r="AL175" s="452"/>
      <c r="AM175" s="450"/>
      <c r="AN175" s="450"/>
      <c r="AO175" s="451"/>
      <c r="AP175" s="451"/>
      <c r="AQ175" s="450"/>
      <c r="AR175" s="453"/>
      <c r="AS175" s="453"/>
      <c r="AT175" s="454"/>
      <c r="AU175" s="455"/>
      <c r="AV175" s="456"/>
      <c r="AW175" s="456"/>
      <c r="AX175" s="455"/>
      <c r="AY175" s="456"/>
      <c r="AZ175" s="454"/>
      <c r="BA175" s="454"/>
      <c r="BB175" s="454"/>
      <c r="BC175" s="454"/>
      <c r="BD175" s="454"/>
      <c r="BE175" s="454"/>
      <c r="BF175" s="455"/>
      <c r="BG175" s="455"/>
      <c r="BH175" s="455"/>
      <c r="BI175" s="455"/>
      <c r="BJ175" s="455"/>
      <c r="BK175" s="455"/>
      <c r="BL175" s="455"/>
      <c r="BM175" s="455"/>
      <c r="BN175" s="455"/>
      <c r="BO175" s="455"/>
    </row>
    <row r="176" spans="1:67" ht="19.5" customHeight="1">
      <c r="A176" s="450"/>
      <c r="B176" s="450"/>
      <c r="C176" s="450"/>
      <c r="D176" s="450"/>
      <c r="E176" s="450"/>
      <c r="F176" s="451"/>
      <c r="G176" s="450"/>
      <c r="H176" s="450"/>
      <c r="I176" s="451"/>
      <c r="J176" s="450"/>
      <c r="K176" s="451"/>
      <c r="L176" s="450"/>
      <c r="M176" s="451"/>
      <c r="N176" s="450"/>
      <c r="O176" s="451"/>
      <c r="P176" s="452"/>
      <c r="Q176" s="452"/>
      <c r="R176" s="452"/>
      <c r="S176" s="452"/>
      <c r="T176" s="450"/>
      <c r="U176" s="450"/>
      <c r="V176" s="451"/>
      <c r="W176" s="452"/>
      <c r="X176" s="450"/>
      <c r="Y176" s="451"/>
      <c r="Z176" s="451"/>
      <c r="AA176" s="450"/>
      <c r="AB176" s="450"/>
      <c r="AC176" s="450"/>
      <c r="AD176" s="450"/>
      <c r="AE176" s="451"/>
      <c r="AF176" s="451"/>
      <c r="AG176" s="452"/>
      <c r="AH176" s="452"/>
      <c r="AI176" s="452"/>
      <c r="AJ176" s="452"/>
      <c r="AK176" s="452"/>
      <c r="AL176" s="452"/>
      <c r="AM176" s="450"/>
      <c r="AN176" s="450"/>
      <c r="AO176" s="451"/>
      <c r="AP176" s="451"/>
      <c r="AQ176" s="450"/>
      <c r="AR176" s="453"/>
      <c r="AS176" s="453"/>
      <c r="AT176" s="454"/>
      <c r="AU176" s="455"/>
      <c r="AV176" s="456"/>
      <c r="AW176" s="456"/>
      <c r="AX176" s="455"/>
      <c r="AY176" s="456"/>
      <c r="AZ176" s="454"/>
      <c r="BA176" s="454"/>
      <c r="BB176" s="454"/>
      <c r="BC176" s="454"/>
      <c r="BD176" s="454"/>
      <c r="BE176" s="454"/>
      <c r="BF176" s="455"/>
      <c r="BG176" s="455"/>
      <c r="BH176" s="455"/>
      <c r="BI176" s="455"/>
      <c r="BJ176" s="455"/>
      <c r="BK176" s="455"/>
      <c r="BL176" s="455"/>
      <c r="BM176" s="455"/>
      <c r="BN176" s="455"/>
      <c r="BO176" s="455"/>
    </row>
    <row r="177" spans="1:67" ht="19.5" customHeight="1">
      <c r="A177" s="450"/>
      <c r="B177" s="450"/>
      <c r="C177" s="450"/>
      <c r="D177" s="450"/>
      <c r="E177" s="450"/>
      <c r="F177" s="451"/>
      <c r="G177" s="450"/>
      <c r="H177" s="450"/>
      <c r="I177" s="451"/>
      <c r="J177" s="450"/>
      <c r="K177" s="451"/>
      <c r="L177" s="450"/>
      <c r="M177" s="451"/>
      <c r="N177" s="450"/>
      <c r="O177" s="451"/>
      <c r="P177" s="452"/>
      <c r="Q177" s="452"/>
      <c r="R177" s="452"/>
      <c r="S177" s="452"/>
      <c r="T177" s="450"/>
      <c r="U177" s="450"/>
      <c r="V177" s="451"/>
      <c r="W177" s="452"/>
      <c r="X177" s="450"/>
      <c r="Y177" s="451"/>
      <c r="Z177" s="451"/>
      <c r="AA177" s="450"/>
      <c r="AB177" s="450"/>
      <c r="AC177" s="450"/>
      <c r="AD177" s="450"/>
      <c r="AE177" s="451"/>
      <c r="AF177" s="451"/>
      <c r="AG177" s="452"/>
      <c r="AH177" s="452"/>
      <c r="AI177" s="452"/>
      <c r="AJ177" s="452"/>
      <c r="AK177" s="452"/>
      <c r="AL177" s="452"/>
      <c r="AM177" s="450"/>
      <c r="AN177" s="450"/>
      <c r="AO177" s="451"/>
      <c r="AP177" s="451"/>
      <c r="AQ177" s="450"/>
      <c r="AR177" s="453"/>
      <c r="AS177" s="453"/>
      <c r="AT177" s="454"/>
      <c r="AU177" s="455"/>
      <c r="AV177" s="456"/>
      <c r="AW177" s="456"/>
      <c r="AX177" s="455"/>
      <c r="AY177" s="456"/>
      <c r="AZ177" s="454"/>
      <c r="BA177" s="454"/>
      <c r="BB177" s="454"/>
      <c r="BC177" s="454"/>
      <c r="BD177" s="454"/>
      <c r="BE177" s="454"/>
      <c r="BF177" s="455"/>
      <c r="BG177" s="455"/>
      <c r="BH177" s="455"/>
      <c r="BI177" s="455"/>
      <c r="BJ177" s="455"/>
      <c r="BK177" s="455"/>
      <c r="BL177" s="455"/>
      <c r="BM177" s="455"/>
      <c r="BN177" s="455"/>
      <c r="BO177" s="455"/>
    </row>
    <row r="178" spans="1:67" ht="19.5" customHeight="1">
      <c r="A178" s="450"/>
      <c r="B178" s="450"/>
      <c r="C178" s="450"/>
      <c r="D178" s="450"/>
      <c r="E178" s="450"/>
      <c r="F178" s="451"/>
      <c r="G178" s="450"/>
      <c r="H178" s="450"/>
      <c r="I178" s="451"/>
      <c r="J178" s="450"/>
      <c r="K178" s="451"/>
      <c r="L178" s="450"/>
      <c r="M178" s="451"/>
      <c r="N178" s="450"/>
      <c r="O178" s="451"/>
      <c r="P178" s="452"/>
      <c r="Q178" s="452"/>
      <c r="R178" s="452"/>
      <c r="S178" s="452"/>
      <c r="T178" s="450"/>
      <c r="U178" s="450"/>
      <c r="V178" s="451"/>
      <c r="W178" s="452"/>
      <c r="X178" s="450"/>
      <c r="Y178" s="451"/>
      <c r="Z178" s="451"/>
      <c r="AA178" s="450"/>
      <c r="AB178" s="450"/>
      <c r="AC178" s="450"/>
      <c r="AD178" s="450"/>
      <c r="AE178" s="451"/>
      <c r="AF178" s="451"/>
      <c r="AG178" s="452"/>
      <c r="AH178" s="452"/>
      <c r="AI178" s="452"/>
      <c r="AJ178" s="452"/>
      <c r="AK178" s="452"/>
      <c r="AL178" s="452"/>
      <c r="AM178" s="450"/>
      <c r="AN178" s="450"/>
      <c r="AO178" s="451"/>
      <c r="AP178" s="451"/>
      <c r="AQ178" s="450"/>
      <c r="AR178" s="453"/>
      <c r="AS178" s="453"/>
      <c r="AT178" s="454"/>
      <c r="AU178" s="455"/>
      <c r="AV178" s="456"/>
      <c r="AW178" s="456"/>
      <c r="AX178" s="455"/>
      <c r="AY178" s="456"/>
      <c r="AZ178" s="454"/>
      <c r="BA178" s="454"/>
      <c r="BB178" s="454"/>
      <c r="BC178" s="454"/>
      <c r="BD178" s="454"/>
      <c r="BE178" s="454"/>
      <c r="BF178" s="455"/>
      <c r="BG178" s="455"/>
      <c r="BH178" s="455"/>
      <c r="BI178" s="455"/>
      <c r="BJ178" s="455"/>
      <c r="BK178" s="455"/>
      <c r="BL178" s="455"/>
      <c r="BM178" s="455"/>
      <c r="BN178" s="455"/>
      <c r="BO178" s="455"/>
    </row>
    <row r="179" spans="1:67" ht="19.5" customHeight="1">
      <c r="A179" s="450"/>
      <c r="B179" s="450"/>
      <c r="C179" s="450"/>
      <c r="D179" s="450"/>
      <c r="E179" s="450"/>
      <c r="F179" s="451"/>
      <c r="G179" s="450"/>
      <c r="H179" s="450"/>
      <c r="I179" s="451"/>
      <c r="J179" s="450"/>
      <c r="K179" s="451"/>
      <c r="L179" s="450"/>
      <c r="M179" s="451"/>
      <c r="N179" s="450"/>
      <c r="O179" s="451"/>
      <c r="P179" s="452"/>
      <c r="Q179" s="452"/>
      <c r="R179" s="452"/>
      <c r="S179" s="452"/>
      <c r="T179" s="450"/>
      <c r="U179" s="450"/>
      <c r="V179" s="451"/>
      <c r="W179" s="452"/>
      <c r="X179" s="450"/>
      <c r="Y179" s="451"/>
      <c r="Z179" s="451"/>
      <c r="AA179" s="450"/>
      <c r="AB179" s="450"/>
      <c r="AC179" s="450"/>
      <c r="AD179" s="450"/>
      <c r="AE179" s="451"/>
      <c r="AF179" s="451"/>
      <c r="AG179" s="452"/>
      <c r="AH179" s="452"/>
      <c r="AI179" s="452"/>
      <c r="AJ179" s="452"/>
      <c r="AK179" s="452"/>
      <c r="AL179" s="452"/>
      <c r="AM179" s="450"/>
      <c r="AN179" s="450"/>
      <c r="AO179" s="451"/>
      <c r="AP179" s="451"/>
      <c r="AQ179" s="450"/>
      <c r="AR179" s="453"/>
      <c r="AS179" s="453"/>
      <c r="AT179" s="454"/>
      <c r="AU179" s="455"/>
      <c r="AV179" s="456"/>
      <c r="AW179" s="456"/>
      <c r="AX179" s="455"/>
      <c r="AY179" s="456"/>
      <c r="AZ179" s="454"/>
      <c r="BA179" s="454"/>
      <c r="BB179" s="454"/>
      <c r="BC179" s="454"/>
      <c r="BD179" s="454"/>
      <c r="BE179" s="454"/>
      <c r="BF179" s="455"/>
      <c r="BG179" s="455"/>
      <c r="BH179" s="455"/>
      <c r="BI179" s="455"/>
      <c r="BJ179" s="455"/>
      <c r="BK179" s="455"/>
      <c r="BL179" s="455"/>
      <c r="BM179" s="455"/>
      <c r="BN179" s="455"/>
      <c r="BO179" s="455"/>
    </row>
    <row r="180" spans="1:67" ht="19.5" customHeight="1">
      <c r="A180" s="450"/>
      <c r="B180" s="450"/>
      <c r="C180" s="450"/>
      <c r="D180" s="450"/>
      <c r="E180" s="450"/>
      <c r="F180" s="451"/>
      <c r="G180" s="450"/>
      <c r="H180" s="450"/>
      <c r="I180" s="451"/>
      <c r="J180" s="450"/>
      <c r="K180" s="451"/>
      <c r="L180" s="450"/>
      <c r="M180" s="451"/>
      <c r="N180" s="450"/>
      <c r="O180" s="451"/>
      <c r="P180" s="452"/>
      <c r="Q180" s="452"/>
      <c r="R180" s="452"/>
      <c r="S180" s="452"/>
      <c r="T180" s="450"/>
      <c r="U180" s="450"/>
      <c r="V180" s="451"/>
      <c r="W180" s="452"/>
      <c r="X180" s="450"/>
      <c r="Y180" s="451"/>
      <c r="Z180" s="451"/>
      <c r="AA180" s="450"/>
      <c r="AB180" s="450"/>
      <c r="AC180" s="450"/>
      <c r="AD180" s="450"/>
      <c r="AE180" s="451"/>
      <c r="AF180" s="451"/>
      <c r="AG180" s="452"/>
      <c r="AH180" s="452"/>
      <c r="AI180" s="452"/>
      <c r="AJ180" s="452"/>
      <c r="AK180" s="452"/>
      <c r="AL180" s="452"/>
      <c r="AM180" s="450"/>
      <c r="AN180" s="450"/>
      <c r="AO180" s="451"/>
      <c r="AP180" s="451"/>
      <c r="AQ180" s="450"/>
      <c r="AR180" s="453"/>
      <c r="AS180" s="453"/>
      <c r="AT180" s="454"/>
      <c r="AU180" s="455"/>
      <c r="AV180" s="456"/>
      <c r="AW180" s="456"/>
      <c r="AX180" s="455"/>
      <c r="AY180" s="456"/>
      <c r="AZ180" s="454"/>
      <c r="BA180" s="454"/>
      <c r="BB180" s="454"/>
      <c r="BC180" s="454"/>
      <c r="BD180" s="454"/>
      <c r="BE180" s="454"/>
      <c r="BF180" s="455"/>
      <c r="BG180" s="455"/>
      <c r="BH180" s="455"/>
      <c r="BI180" s="455"/>
      <c r="BJ180" s="455"/>
      <c r="BK180" s="455"/>
      <c r="BL180" s="455"/>
      <c r="BM180" s="455"/>
      <c r="BN180" s="455"/>
      <c r="BO180" s="455"/>
    </row>
    <row r="181" spans="1:67" ht="19.5" customHeight="1">
      <c r="A181" s="450"/>
      <c r="B181" s="450"/>
      <c r="C181" s="450"/>
      <c r="D181" s="450"/>
      <c r="E181" s="450"/>
      <c r="F181" s="451"/>
      <c r="G181" s="450"/>
      <c r="H181" s="450"/>
      <c r="I181" s="451"/>
      <c r="J181" s="450"/>
      <c r="K181" s="451"/>
      <c r="L181" s="450"/>
      <c r="M181" s="451"/>
      <c r="N181" s="450"/>
      <c r="O181" s="451"/>
      <c r="P181" s="452"/>
      <c r="Q181" s="452"/>
      <c r="R181" s="452"/>
      <c r="S181" s="452"/>
      <c r="T181" s="450"/>
      <c r="U181" s="450"/>
      <c r="V181" s="451"/>
      <c r="W181" s="452"/>
      <c r="X181" s="450"/>
      <c r="Y181" s="451"/>
      <c r="Z181" s="451"/>
      <c r="AA181" s="450"/>
      <c r="AB181" s="450"/>
      <c r="AC181" s="450"/>
      <c r="AD181" s="450"/>
      <c r="AE181" s="451"/>
      <c r="AF181" s="451"/>
      <c r="AG181" s="452"/>
      <c r="AH181" s="452"/>
      <c r="AI181" s="452"/>
      <c r="AJ181" s="452"/>
      <c r="AK181" s="452"/>
      <c r="AL181" s="452"/>
      <c r="AM181" s="450"/>
      <c r="AN181" s="450"/>
      <c r="AO181" s="451"/>
      <c r="AP181" s="451"/>
      <c r="AQ181" s="450"/>
      <c r="AR181" s="453"/>
      <c r="AS181" s="453"/>
      <c r="AT181" s="454"/>
      <c r="AU181" s="455"/>
      <c r="AV181" s="456"/>
      <c r="AW181" s="456"/>
      <c r="AX181" s="455"/>
      <c r="AY181" s="456"/>
      <c r="AZ181" s="454"/>
      <c r="BA181" s="454"/>
      <c r="BB181" s="454"/>
      <c r="BC181" s="454"/>
      <c r="BD181" s="454"/>
      <c r="BE181" s="454"/>
      <c r="BF181" s="455"/>
      <c r="BG181" s="455"/>
      <c r="BH181" s="455"/>
      <c r="BI181" s="455"/>
      <c r="BJ181" s="455"/>
      <c r="BK181" s="455"/>
      <c r="BL181" s="455"/>
      <c r="BM181" s="455"/>
      <c r="BN181" s="455"/>
      <c r="BO181" s="455"/>
    </row>
    <row r="182" spans="1:67" ht="19.5" customHeight="1">
      <c r="A182" s="450"/>
      <c r="B182" s="450"/>
      <c r="C182" s="450"/>
      <c r="D182" s="450"/>
      <c r="E182" s="450"/>
      <c r="F182" s="451"/>
      <c r="G182" s="450"/>
      <c r="H182" s="450"/>
      <c r="I182" s="451"/>
      <c r="J182" s="450"/>
      <c r="K182" s="451"/>
      <c r="L182" s="450"/>
      <c r="M182" s="451"/>
      <c r="N182" s="450"/>
      <c r="O182" s="451"/>
      <c r="P182" s="452"/>
      <c r="Q182" s="452"/>
      <c r="R182" s="452"/>
      <c r="S182" s="452"/>
      <c r="T182" s="450"/>
      <c r="U182" s="450"/>
      <c r="V182" s="451"/>
      <c r="W182" s="452"/>
      <c r="X182" s="450"/>
      <c r="Y182" s="451"/>
      <c r="Z182" s="451"/>
      <c r="AA182" s="450"/>
      <c r="AB182" s="450"/>
      <c r="AC182" s="450"/>
      <c r="AD182" s="450"/>
      <c r="AE182" s="451"/>
      <c r="AF182" s="451"/>
      <c r="AG182" s="452"/>
      <c r="AH182" s="452"/>
      <c r="AI182" s="452"/>
      <c r="AJ182" s="452"/>
      <c r="AK182" s="452"/>
      <c r="AL182" s="452"/>
      <c r="AM182" s="450"/>
      <c r="AN182" s="450"/>
      <c r="AO182" s="451"/>
      <c r="AP182" s="451"/>
      <c r="AQ182" s="450"/>
      <c r="AR182" s="453"/>
      <c r="AS182" s="453"/>
      <c r="AT182" s="454"/>
      <c r="AU182" s="455"/>
      <c r="AV182" s="456"/>
      <c r="AW182" s="456"/>
      <c r="AX182" s="455"/>
      <c r="AY182" s="456"/>
      <c r="AZ182" s="454"/>
      <c r="BA182" s="454"/>
      <c r="BB182" s="454"/>
      <c r="BC182" s="454"/>
      <c r="BD182" s="454"/>
      <c r="BE182" s="454"/>
      <c r="BF182" s="455"/>
      <c r="BG182" s="455"/>
      <c r="BH182" s="455"/>
      <c r="BI182" s="455"/>
      <c r="BJ182" s="455"/>
      <c r="BK182" s="455"/>
      <c r="BL182" s="455"/>
      <c r="BM182" s="455"/>
      <c r="BN182" s="455"/>
      <c r="BO182" s="455"/>
    </row>
    <row r="183" spans="1:67" ht="19.5" customHeight="1">
      <c r="A183" s="450"/>
      <c r="B183" s="450"/>
      <c r="C183" s="450"/>
      <c r="D183" s="450"/>
      <c r="E183" s="450"/>
      <c r="F183" s="451"/>
      <c r="G183" s="450"/>
      <c r="H183" s="450"/>
      <c r="I183" s="451"/>
      <c r="J183" s="450"/>
      <c r="K183" s="451"/>
      <c r="L183" s="450"/>
      <c r="M183" s="451"/>
      <c r="N183" s="450"/>
      <c r="O183" s="451"/>
      <c r="P183" s="452"/>
      <c r="Q183" s="452"/>
      <c r="R183" s="452"/>
      <c r="S183" s="452"/>
      <c r="T183" s="450"/>
      <c r="U183" s="450"/>
      <c r="V183" s="451"/>
      <c r="W183" s="452"/>
      <c r="X183" s="450"/>
      <c r="Y183" s="451"/>
      <c r="Z183" s="451"/>
      <c r="AA183" s="450"/>
      <c r="AB183" s="450"/>
      <c r="AC183" s="450"/>
      <c r="AD183" s="450"/>
      <c r="AE183" s="451"/>
      <c r="AF183" s="451"/>
      <c r="AG183" s="452"/>
      <c r="AH183" s="452"/>
      <c r="AI183" s="452"/>
      <c r="AJ183" s="452"/>
      <c r="AK183" s="452"/>
      <c r="AL183" s="452"/>
      <c r="AM183" s="450"/>
      <c r="AN183" s="450"/>
      <c r="AO183" s="451"/>
      <c r="AP183" s="451"/>
      <c r="AQ183" s="450"/>
      <c r="AR183" s="453"/>
      <c r="AS183" s="453"/>
      <c r="AT183" s="454"/>
      <c r="AU183" s="455"/>
      <c r="AV183" s="456"/>
      <c r="AW183" s="456"/>
      <c r="AX183" s="455"/>
      <c r="AY183" s="456"/>
      <c r="AZ183" s="454"/>
      <c r="BA183" s="454"/>
      <c r="BB183" s="454"/>
      <c r="BC183" s="454"/>
      <c r="BD183" s="454"/>
      <c r="BE183" s="454"/>
      <c r="BF183" s="455"/>
      <c r="BG183" s="455"/>
      <c r="BH183" s="455"/>
      <c r="BI183" s="455"/>
      <c r="BJ183" s="455"/>
      <c r="BK183" s="455"/>
      <c r="BL183" s="455"/>
      <c r="BM183" s="455"/>
      <c r="BN183" s="455"/>
      <c r="BO183" s="455"/>
    </row>
    <row r="184" spans="1:67" ht="19.5" customHeight="1">
      <c r="A184" s="450"/>
      <c r="B184" s="450"/>
      <c r="C184" s="450"/>
      <c r="D184" s="450"/>
      <c r="E184" s="450"/>
      <c r="F184" s="451"/>
      <c r="G184" s="450"/>
      <c r="H184" s="450"/>
      <c r="I184" s="451"/>
      <c r="J184" s="450"/>
      <c r="K184" s="451"/>
      <c r="L184" s="450"/>
      <c r="M184" s="451"/>
      <c r="N184" s="450"/>
      <c r="O184" s="451"/>
      <c r="P184" s="452"/>
      <c r="Q184" s="452"/>
      <c r="R184" s="452"/>
      <c r="S184" s="452"/>
      <c r="T184" s="450"/>
      <c r="U184" s="450"/>
      <c r="V184" s="451"/>
      <c r="W184" s="452"/>
      <c r="X184" s="450"/>
      <c r="Y184" s="451"/>
      <c r="Z184" s="451"/>
      <c r="AA184" s="450"/>
      <c r="AB184" s="450"/>
      <c r="AC184" s="450"/>
      <c r="AD184" s="450"/>
      <c r="AE184" s="451"/>
      <c r="AF184" s="451"/>
      <c r="AG184" s="452"/>
      <c r="AH184" s="452"/>
      <c r="AI184" s="452"/>
      <c r="AJ184" s="452"/>
      <c r="AK184" s="452"/>
      <c r="AL184" s="452"/>
      <c r="AM184" s="450"/>
      <c r="AN184" s="450"/>
      <c r="AO184" s="451"/>
      <c r="AP184" s="451"/>
      <c r="AQ184" s="450"/>
      <c r="AR184" s="453"/>
      <c r="AS184" s="453"/>
      <c r="AT184" s="454"/>
      <c r="AU184" s="455"/>
      <c r="AV184" s="456"/>
      <c r="AW184" s="456"/>
      <c r="AX184" s="455"/>
      <c r="AY184" s="456"/>
      <c r="AZ184" s="454"/>
      <c r="BA184" s="454"/>
      <c r="BB184" s="454"/>
      <c r="BC184" s="454"/>
      <c r="BD184" s="454"/>
      <c r="BE184" s="454"/>
      <c r="BF184" s="455"/>
      <c r="BG184" s="455"/>
      <c r="BH184" s="455"/>
      <c r="BI184" s="455"/>
      <c r="BJ184" s="455"/>
      <c r="BK184" s="455"/>
      <c r="BL184" s="455"/>
      <c r="BM184" s="455"/>
      <c r="BN184" s="455"/>
      <c r="BO184" s="455"/>
    </row>
    <row r="185" spans="1:67" ht="19.5" customHeight="1">
      <c r="A185" s="450"/>
      <c r="B185" s="450"/>
      <c r="C185" s="450"/>
      <c r="D185" s="450"/>
      <c r="E185" s="450"/>
      <c r="F185" s="451"/>
      <c r="G185" s="450"/>
      <c r="H185" s="450"/>
      <c r="I185" s="451"/>
      <c r="J185" s="450"/>
      <c r="K185" s="451"/>
      <c r="L185" s="450"/>
      <c r="M185" s="451"/>
      <c r="N185" s="450"/>
      <c r="O185" s="451"/>
      <c r="P185" s="452"/>
      <c r="Q185" s="452"/>
      <c r="R185" s="452"/>
      <c r="S185" s="452"/>
      <c r="T185" s="450"/>
      <c r="U185" s="450"/>
      <c r="V185" s="451"/>
      <c r="W185" s="452"/>
      <c r="X185" s="450"/>
      <c r="Y185" s="451"/>
      <c r="Z185" s="451"/>
      <c r="AA185" s="450"/>
      <c r="AB185" s="450"/>
      <c r="AC185" s="450"/>
      <c r="AD185" s="450"/>
      <c r="AE185" s="451"/>
      <c r="AF185" s="451"/>
      <c r="AG185" s="452"/>
      <c r="AH185" s="452"/>
      <c r="AI185" s="452"/>
      <c r="AJ185" s="452"/>
      <c r="AK185" s="452"/>
      <c r="AL185" s="452"/>
      <c r="AM185" s="450"/>
      <c r="AN185" s="450"/>
      <c r="AO185" s="451"/>
      <c r="AP185" s="451"/>
      <c r="AQ185" s="450"/>
      <c r="AR185" s="453"/>
      <c r="AS185" s="453"/>
      <c r="AT185" s="454"/>
      <c r="AU185" s="455"/>
      <c r="AV185" s="456"/>
      <c r="AW185" s="456"/>
      <c r="AX185" s="455"/>
      <c r="AY185" s="456"/>
      <c r="AZ185" s="454"/>
      <c r="BA185" s="454"/>
      <c r="BB185" s="454"/>
      <c r="BC185" s="454"/>
      <c r="BD185" s="454"/>
      <c r="BE185" s="454"/>
      <c r="BF185" s="455"/>
      <c r="BG185" s="455"/>
      <c r="BH185" s="455"/>
      <c r="BI185" s="455"/>
      <c r="BJ185" s="455"/>
      <c r="BK185" s="455"/>
      <c r="BL185" s="455"/>
      <c r="BM185" s="455"/>
      <c r="BN185" s="455"/>
      <c r="BO185" s="455"/>
    </row>
    <row r="186" spans="1:67" ht="19.5" customHeight="1">
      <c r="A186" s="450"/>
      <c r="B186" s="450"/>
      <c r="C186" s="450"/>
      <c r="D186" s="450"/>
      <c r="E186" s="450"/>
      <c r="F186" s="451"/>
      <c r="G186" s="450"/>
      <c r="H186" s="450"/>
      <c r="I186" s="451"/>
      <c r="J186" s="450"/>
      <c r="K186" s="451"/>
      <c r="L186" s="450"/>
      <c r="M186" s="451"/>
      <c r="N186" s="450"/>
      <c r="O186" s="451"/>
      <c r="P186" s="452"/>
      <c r="Q186" s="452"/>
      <c r="R186" s="452"/>
      <c r="S186" s="452"/>
      <c r="T186" s="450"/>
      <c r="U186" s="450"/>
      <c r="V186" s="451"/>
      <c r="W186" s="452"/>
      <c r="X186" s="450"/>
      <c r="Y186" s="451"/>
      <c r="Z186" s="451"/>
      <c r="AA186" s="450"/>
      <c r="AB186" s="450"/>
      <c r="AC186" s="450"/>
      <c r="AD186" s="450"/>
      <c r="AE186" s="451"/>
      <c r="AF186" s="451"/>
      <c r="AG186" s="452"/>
      <c r="AH186" s="452"/>
      <c r="AI186" s="452"/>
      <c r="AJ186" s="452"/>
      <c r="AK186" s="452"/>
      <c r="AL186" s="452"/>
      <c r="AM186" s="450"/>
      <c r="AN186" s="450"/>
      <c r="AO186" s="451"/>
      <c r="AP186" s="451"/>
      <c r="AQ186" s="450"/>
      <c r="AR186" s="453"/>
      <c r="AS186" s="453"/>
      <c r="AT186" s="454"/>
      <c r="AU186" s="455"/>
      <c r="AV186" s="456"/>
      <c r="AW186" s="456"/>
      <c r="AX186" s="455"/>
      <c r="AY186" s="456"/>
      <c r="AZ186" s="454"/>
      <c r="BA186" s="454"/>
      <c r="BB186" s="454"/>
      <c r="BC186" s="454"/>
      <c r="BD186" s="454"/>
      <c r="BE186" s="454"/>
      <c r="BF186" s="455"/>
      <c r="BG186" s="455"/>
      <c r="BH186" s="455"/>
      <c r="BI186" s="455"/>
      <c r="BJ186" s="455"/>
      <c r="BK186" s="455"/>
      <c r="BL186" s="455"/>
      <c r="BM186" s="455"/>
      <c r="BN186" s="455"/>
      <c r="BO186" s="455"/>
    </row>
    <row r="187" spans="1:67" ht="19.5" customHeight="1">
      <c r="A187" s="450"/>
      <c r="B187" s="450"/>
      <c r="C187" s="450"/>
      <c r="D187" s="450"/>
      <c r="E187" s="450"/>
      <c r="F187" s="451"/>
      <c r="G187" s="450"/>
      <c r="H187" s="450"/>
      <c r="I187" s="451"/>
      <c r="J187" s="450"/>
      <c r="K187" s="451"/>
      <c r="L187" s="450"/>
      <c r="M187" s="451"/>
      <c r="N187" s="450"/>
      <c r="O187" s="451"/>
      <c r="P187" s="452"/>
      <c r="Q187" s="452"/>
      <c r="R187" s="452"/>
      <c r="S187" s="452"/>
      <c r="T187" s="450"/>
      <c r="U187" s="450"/>
      <c r="V187" s="451"/>
      <c r="W187" s="452"/>
      <c r="X187" s="450"/>
      <c r="Y187" s="451"/>
      <c r="Z187" s="451"/>
      <c r="AA187" s="450"/>
      <c r="AB187" s="450"/>
      <c r="AC187" s="450"/>
      <c r="AD187" s="450"/>
      <c r="AE187" s="451"/>
      <c r="AF187" s="451"/>
      <c r="AG187" s="452"/>
      <c r="AH187" s="452"/>
      <c r="AI187" s="452"/>
      <c r="AJ187" s="452"/>
      <c r="AK187" s="452"/>
      <c r="AL187" s="452"/>
      <c r="AM187" s="450"/>
      <c r="AN187" s="450"/>
      <c r="AO187" s="451"/>
      <c r="AP187" s="451"/>
      <c r="AQ187" s="450"/>
      <c r="AR187" s="453"/>
      <c r="AS187" s="453"/>
      <c r="AT187" s="454"/>
      <c r="AU187" s="455"/>
      <c r="AV187" s="456"/>
      <c r="AW187" s="456"/>
      <c r="AX187" s="455"/>
      <c r="AY187" s="456"/>
      <c r="AZ187" s="454"/>
      <c r="BA187" s="454"/>
      <c r="BB187" s="454"/>
      <c r="BC187" s="454"/>
      <c r="BD187" s="454"/>
      <c r="BE187" s="454"/>
      <c r="BF187" s="455"/>
      <c r="BG187" s="455"/>
      <c r="BH187" s="455"/>
      <c r="BI187" s="455"/>
      <c r="BJ187" s="455"/>
      <c r="BK187" s="455"/>
      <c r="BL187" s="455"/>
      <c r="BM187" s="455"/>
      <c r="BN187" s="455"/>
      <c r="BO187" s="455"/>
    </row>
    <row r="188" spans="1:67" ht="19.5" customHeight="1">
      <c r="A188" s="450"/>
      <c r="B188" s="450"/>
      <c r="C188" s="450"/>
      <c r="D188" s="450"/>
      <c r="E188" s="450"/>
      <c r="F188" s="451"/>
      <c r="G188" s="450"/>
      <c r="H188" s="450"/>
      <c r="I188" s="451"/>
      <c r="J188" s="450"/>
      <c r="K188" s="451"/>
      <c r="L188" s="450"/>
      <c r="M188" s="451"/>
      <c r="N188" s="450"/>
      <c r="O188" s="451"/>
      <c r="P188" s="452"/>
      <c r="Q188" s="452"/>
      <c r="R188" s="452"/>
      <c r="S188" s="452"/>
      <c r="T188" s="450"/>
      <c r="U188" s="450"/>
      <c r="V188" s="451"/>
      <c r="W188" s="452"/>
      <c r="X188" s="450"/>
      <c r="Y188" s="451"/>
      <c r="Z188" s="451"/>
      <c r="AA188" s="450"/>
      <c r="AB188" s="450"/>
      <c r="AC188" s="450"/>
      <c r="AD188" s="450"/>
      <c r="AE188" s="451"/>
      <c r="AF188" s="451"/>
      <c r="AG188" s="452"/>
      <c r="AH188" s="452"/>
      <c r="AI188" s="452"/>
      <c r="AJ188" s="452"/>
      <c r="AK188" s="452"/>
      <c r="AL188" s="452"/>
      <c r="AM188" s="450"/>
      <c r="AN188" s="450"/>
      <c r="AO188" s="451"/>
      <c r="AP188" s="451"/>
      <c r="AQ188" s="450"/>
      <c r="AR188" s="453"/>
      <c r="AS188" s="453"/>
      <c r="AT188" s="454"/>
      <c r="AU188" s="455"/>
      <c r="AV188" s="456"/>
      <c r="AW188" s="456"/>
      <c r="AX188" s="455"/>
      <c r="AY188" s="456"/>
      <c r="AZ188" s="454"/>
      <c r="BA188" s="454"/>
      <c r="BB188" s="454"/>
      <c r="BC188" s="454"/>
      <c r="BD188" s="454"/>
      <c r="BE188" s="454"/>
      <c r="BF188" s="455"/>
      <c r="BG188" s="455"/>
      <c r="BH188" s="455"/>
      <c r="BI188" s="455"/>
      <c r="BJ188" s="455"/>
      <c r="BK188" s="455"/>
      <c r="BL188" s="455"/>
      <c r="BM188" s="455"/>
      <c r="BN188" s="455"/>
      <c r="BO188" s="455"/>
    </row>
    <row r="189" spans="1:67" ht="19.5" customHeight="1">
      <c r="A189" s="450"/>
      <c r="B189" s="450"/>
      <c r="C189" s="450"/>
      <c r="D189" s="450"/>
      <c r="E189" s="450"/>
      <c r="F189" s="451"/>
      <c r="G189" s="450"/>
      <c r="H189" s="450"/>
      <c r="I189" s="451"/>
      <c r="J189" s="450"/>
      <c r="K189" s="451"/>
      <c r="L189" s="450"/>
      <c r="M189" s="451"/>
      <c r="N189" s="450"/>
      <c r="O189" s="451"/>
      <c r="P189" s="452"/>
      <c r="Q189" s="452"/>
      <c r="R189" s="452"/>
      <c r="S189" s="452"/>
      <c r="T189" s="450"/>
      <c r="U189" s="450"/>
      <c r="V189" s="451"/>
      <c r="W189" s="452"/>
      <c r="X189" s="450"/>
      <c r="Y189" s="451"/>
      <c r="Z189" s="451"/>
      <c r="AA189" s="450"/>
      <c r="AB189" s="450"/>
      <c r="AC189" s="450"/>
      <c r="AD189" s="450"/>
      <c r="AE189" s="451"/>
      <c r="AF189" s="451"/>
      <c r="AG189" s="452"/>
      <c r="AH189" s="452"/>
      <c r="AI189" s="452"/>
      <c r="AJ189" s="452"/>
      <c r="AK189" s="452"/>
      <c r="AL189" s="452"/>
      <c r="AM189" s="450"/>
      <c r="AN189" s="450"/>
      <c r="AO189" s="451"/>
      <c r="AP189" s="451"/>
      <c r="AQ189" s="450"/>
      <c r="AR189" s="453"/>
      <c r="AS189" s="453"/>
      <c r="AT189" s="454"/>
      <c r="AU189" s="455"/>
      <c r="AV189" s="456"/>
      <c r="AW189" s="456"/>
      <c r="AX189" s="455"/>
      <c r="AY189" s="456"/>
      <c r="AZ189" s="454"/>
      <c r="BA189" s="454"/>
      <c r="BB189" s="454"/>
      <c r="BC189" s="454"/>
      <c r="BD189" s="454"/>
      <c r="BE189" s="454"/>
      <c r="BF189" s="455"/>
      <c r="BG189" s="455"/>
      <c r="BH189" s="455"/>
      <c r="BI189" s="455"/>
      <c r="BJ189" s="455"/>
      <c r="BK189" s="455"/>
      <c r="BL189" s="455"/>
      <c r="BM189" s="455"/>
      <c r="BN189" s="455"/>
      <c r="BO189" s="455"/>
    </row>
    <row r="190" spans="1:67" ht="19.5" customHeight="1">
      <c r="A190" s="450"/>
      <c r="B190" s="450"/>
      <c r="C190" s="450"/>
      <c r="D190" s="450"/>
      <c r="E190" s="450"/>
      <c r="F190" s="451"/>
      <c r="G190" s="450"/>
      <c r="H190" s="450"/>
      <c r="I190" s="451"/>
      <c r="J190" s="450"/>
      <c r="K190" s="451"/>
      <c r="L190" s="450"/>
      <c r="M190" s="451"/>
      <c r="N190" s="450"/>
      <c r="O190" s="451"/>
      <c r="P190" s="452"/>
      <c r="Q190" s="452"/>
      <c r="R190" s="452"/>
      <c r="S190" s="452"/>
      <c r="T190" s="450"/>
      <c r="U190" s="450"/>
      <c r="V190" s="451"/>
      <c r="W190" s="452"/>
      <c r="X190" s="450"/>
      <c r="Y190" s="451"/>
      <c r="Z190" s="451"/>
      <c r="AA190" s="450"/>
      <c r="AB190" s="450"/>
      <c r="AC190" s="450"/>
      <c r="AD190" s="450"/>
      <c r="AE190" s="451"/>
      <c r="AF190" s="451"/>
      <c r="AG190" s="452"/>
      <c r="AH190" s="452"/>
      <c r="AI190" s="452"/>
      <c r="AJ190" s="452"/>
      <c r="AK190" s="452"/>
      <c r="AL190" s="452"/>
      <c r="AM190" s="450"/>
      <c r="AN190" s="450"/>
      <c r="AO190" s="451"/>
      <c r="AP190" s="451"/>
      <c r="AQ190" s="450"/>
      <c r="AR190" s="453"/>
      <c r="AS190" s="453"/>
      <c r="AT190" s="454"/>
      <c r="AU190" s="455"/>
      <c r="AV190" s="456"/>
      <c r="AW190" s="456"/>
      <c r="AX190" s="455"/>
      <c r="AY190" s="456"/>
      <c r="AZ190" s="454"/>
      <c r="BA190" s="454"/>
      <c r="BB190" s="454"/>
      <c r="BC190" s="454"/>
      <c r="BD190" s="454"/>
      <c r="BE190" s="454"/>
      <c r="BF190" s="455"/>
      <c r="BG190" s="455"/>
      <c r="BH190" s="455"/>
      <c r="BI190" s="455"/>
      <c r="BJ190" s="455"/>
      <c r="BK190" s="455"/>
      <c r="BL190" s="455"/>
      <c r="BM190" s="455"/>
      <c r="BN190" s="455"/>
      <c r="BO190" s="455"/>
    </row>
    <row r="191" spans="1:67" ht="19.5" customHeight="1">
      <c r="A191" s="450"/>
      <c r="B191" s="450"/>
      <c r="C191" s="450"/>
      <c r="D191" s="450"/>
      <c r="E191" s="450"/>
      <c r="F191" s="451"/>
      <c r="G191" s="450"/>
      <c r="H191" s="450"/>
      <c r="I191" s="451"/>
      <c r="J191" s="450"/>
      <c r="K191" s="451"/>
      <c r="L191" s="450"/>
      <c r="M191" s="451"/>
      <c r="N191" s="450"/>
      <c r="O191" s="451"/>
      <c r="P191" s="452"/>
      <c r="Q191" s="452"/>
      <c r="R191" s="452"/>
      <c r="S191" s="452"/>
      <c r="T191" s="450"/>
      <c r="U191" s="450"/>
      <c r="V191" s="451"/>
      <c r="W191" s="452"/>
      <c r="X191" s="450"/>
      <c r="Y191" s="451"/>
      <c r="Z191" s="451"/>
      <c r="AA191" s="450"/>
      <c r="AB191" s="450"/>
      <c r="AC191" s="450"/>
      <c r="AD191" s="450"/>
      <c r="AE191" s="451"/>
      <c r="AF191" s="451"/>
      <c r="AG191" s="452"/>
      <c r="AH191" s="452"/>
      <c r="AI191" s="452"/>
      <c r="AJ191" s="452"/>
      <c r="AK191" s="452"/>
      <c r="AL191" s="452"/>
      <c r="AM191" s="450"/>
      <c r="AN191" s="450"/>
      <c r="AO191" s="451"/>
      <c r="AP191" s="451"/>
      <c r="AQ191" s="450"/>
      <c r="AR191" s="453"/>
      <c r="AS191" s="453"/>
      <c r="AT191" s="454"/>
      <c r="AU191" s="455"/>
      <c r="AV191" s="456"/>
      <c r="AW191" s="456"/>
      <c r="AX191" s="455"/>
      <c r="AY191" s="456"/>
      <c r="AZ191" s="454"/>
      <c r="BA191" s="454"/>
      <c r="BB191" s="454"/>
      <c r="BC191" s="454"/>
      <c r="BD191" s="454"/>
      <c r="BE191" s="454"/>
      <c r="BF191" s="455"/>
      <c r="BG191" s="455"/>
      <c r="BH191" s="455"/>
      <c r="BI191" s="455"/>
      <c r="BJ191" s="455"/>
      <c r="BK191" s="455"/>
      <c r="BL191" s="455"/>
      <c r="BM191" s="455"/>
      <c r="BN191" s="455"/>
      <c r="BO191" s="455"/>
    </row>
    <row r="192" spans="1:67" ht="19.5" customHeight="1">
      <c r="A192" s="450"/>
      <c r="B192" s="450"/>
      <c r="C192" s="450"/>
      <c r="D192" s="450"/>
      <c r="E192" s="450"/>
      <c r="F192" s="451"/>
      <c r="G192" s="450"/>
      <c r="H192" s="450"/>
      <c r="I192" s="451"/>
      <c r="J192" s="450"/>
      <c r="K192" s="451"/>
      <c r="L192" s="450"/>
      <c r="M192" s="451"/>
      <c r="N192" s="450"/>
      <c r="O192" s="451"/>
      <c r="P192" s="452"/>
      <c r="Q192" s="452"/>
      <c r="R192" s="452"/>
      <c r="S192" s="452"/>
      <c r="T192" s="450"/>
      <c r="U192" s="450"/>
      <c r="V192" s="451"/>
      <c r="W192" s="452"/>
      <c r="X192" s="450"/>
      <c r="Y192" s="451"/>
      <c r="Z192" s="451"/>
      <c r="AA192" s="450"/>
      <c r="AB192" s="450"/>
      <c r="AC192" s="450"/>
      <c r="AD192" s="450"/>
      <c r="AE192" s="451"/>
      <c r="AF192" s="451"/>
      <c r="AG192" s="452"/>
      <c r="AH192" s="452"/>
      <c r="AI192" s="452"/>
      <c r="AJ192" s="452"/>
      <c r="AK192" s="452"/>
      <c r="AL192" s="452"/>
      <c r="AM192" s="450"/>
      <c r="AN192" s="450"/>
      <c r="AO192" s="451"/>
      <c r="AP192" s="451"/>
      <c r="AQ192" s="450"/>
      <c r="AR192" s="453"/>
      <c r="AS192" s="453"/>
      <c r="AT192" s="454"/>
      <c r="AU192" s="455"/>
      <c r="AV192" s="456"/>
      <c r="AW192" s="456"/>
      <c r="AX192" s="455"/>
      <c r="AY192" s="456"/>
      <c r="AZ192" s="454"/>
      <c r="BA192" s="454"/>
      <c r="BB192" s="454"/>
      <c r="BC192" s="454"/>
      <c r="BD192" s="454"/>
      <c r="BE192" s="454"/>
      <c r="BF192" s="455"/>
      <c r="BG192" s="455"/>
      <c r="BH192" s="455"/>
      <c r="BI192" s="455"/>
      <c r="BJ192" s="455"/>
      <c r="BK192" s="455"/>
      <c r="BL192" s="455"/>
      <c r="BM192" s="455"/>
      <c r="BN192" s="455"/>
      <c r="BO192" s="455"/>
    </row>
    <row r="193" spans="1:67" ht="19.5" customHeight="1">
      <c r="A193" s="450"/>
      <c r="B193" s="450"/>
      <c r="C193" s="450"/>
      <c r="D193" s="450"/>
      <c r="E193" s="450"/>
      <c r="F193" s="451"/>
      <c r="G193" s="450"/>
      <c r="H193" s="450"/>
      <c r="I193" s="451"/>
      <c r="J193" s="450"/>
      <c r="K193" s="451"/>
      <c r="L193" s="450"/>
      <c r="M193" s="451"/>
      <c r="N193" s="450"/>
      <c r="O193" s="451"/>
      <c r="P193" s="452"/>
      <c r="Q193" s="452"/>
      <c r="R193" s="452"/>
      <c r="S193" s="452"/>
      <c r="T193" s="450"/>
      <c r="U193" s="450"/>
      <c r="V193" s="451"/>
      <c r="W193" s="452"/>
      <c r="X193" s="450"/>
      <c r="Y193" s="451"/>
      <c r="Z193" s="451"/>
      <c r="AA193" s="450"/>
      <c r="AB193" s="450"/>
      <c r="AC193" s="450"/>
      <c r="AD193" s="450"/>
      <c r="AE193" s="451"/>
      <c r="AF193" s="451"/>
      <c r="AG193" s="452"/>
      <c r="AH193" s="452"/>
      <c r="AI193" s="452"/>
      <c r="AJ193" s="452"/>
      <c r="AK193" s="452"/>
      <c r="AL193" s="452"/>
      <c r="AM193" s="450"/>
      <c r="AN193" s="450"/>
      <c r="AO193" s="451"/>
      <c r="AP193" s="451"/>
      <c r="AQ193" s="450"/>
      <c r="AR193" s="453"/>
      <c r="AS193" s="453"/>
      <c r="AT193" s="454"/>
      <c r="AU193" s="455"/>
      <c r="AV193" s="456"/>
      <c r="AW193" s="456"/>
      <c r="AX193" s="455"/>
      <c r="AY193" s="456"/>
      <c r="AZ193" s="454"/>
      <c r="BA193" s="454"/>
      <c r="BB193" s="454"/>
      <c r="BC193" s="454"/>
      <c r="BD193" s="454"/>
      <c r="BE193" s="454"/>
      <c r="BF193" s="455"/>
      <c r="BG193" s="455"/>
      <c r="BH193" s="455"/>
      <c r="BI193" s="455"/>
      <c r="BJ193" s="455"/>
      <c r="BK193" s="455"/>
      <c r="BL193" s="455"/>
      <c r="BM193" s="455"/>
      <c r="BN193" s="455"/>
      <c r="BO193" s="455"/>
    </row>
    <row r="194" spans="1:67" ht="19.5" customHeight="1">
      <c r="A194" s="450"/>
      <c r="B194" s="450"/>
      <c r="C194" s="450"/>
      <c r="D194" s="450"/>
      <c r="E194" s="450"/>
      <c r="F194" s="451"/>
      <c r="G194" s="450"/>
      <c r="H194" s="450"/>
      <c r="I194" s="451"/>
      <c r="J194" s="450"/>
      <c r="K194" s="451"/>
      <c r="L194" s="450"/>
      <c r="M194" s="451"/>
      <c r="N194" s="450"/>
      <c r="O194" s="451"/>
      <c r="P194" s="452"/>
      <c r="Q194" s="452"/>
      <c r="R194" s="452"/>
      <c r="S194" s="452"/>
      <c r="T194" s="450"/>
      <c r="U194" s="450"/>
      <c r="V194" s="451"/>
      <c r="W194" s="452"/>
      <c r="X194" s="450"/>
      <c r="Y194" s="451"/>
      <c r="Z194" s="451"/>
      <c r="AA194" s="450"/>
      <c r="AB194" s="450"/>
      <c r="AC194" s="450"/>
      <c r="AD194" s="450"/>
      <c r="AE194" s="451"/>
      <c r="AF194" s="451"/>
      <c r="AG194" s="452"/>
      <c r="AH194" s="452"/>
      <c r="AI194" s="452"/>
      <c r="AJ194" s="452"/>
      <c r="AK194" s="452"/>
      <c r="AL194" s="452"/>
      <c r="AM194" s="450"/>
      <c r="AN194" s="450"/>
      <c r="AO194" s="451"/>
      <c r="AP194" s="451"/>
      <c r="AQ194" s="450"/>
      <c r="AR194" s="453"/>
      <c r="AS194" s="453"/>
      <c r="AT194" s="454"/>
      <c r="AU194" s="455"/>
      <c r="AV194" s="456"/>
      <c r="AW194" s="456"/>
      <c r="AX194" s="455"/>
      <c r="AY194" s="456"/>
      <c r="AZ194" s="454"/>
      <c r="BA194" s="454"/>
      <c r="BB194" s="454"/>
      <c r="BC194" s="454"/>
      <c r="BD194" s="454"/>
      <c r="BE194" s="454"/>
      <c r="BF194" s="455"/>
      <c r="BG194" s="455"/>
      <c r="BH194" s="455"/>
      <c r="BI194" s="455"/>
      <c r="BJ194" s="455"/>
      <c r="BK194" s="455"/>
      <c r="BL194" s="455"/>
      <c r="BM194" s="455"/>
      <c r="BN194" s="455"/>
      <c r="BO194" s="455"/>
    </row>
    <row r="195" spans="1:67" ht="19.5" customHeight="1">
      <c r="A195" s="450"/>
      <c r="B195" s="450"/>
      <c r="C195" s="450"/>
      <c r="D195" s="450"/>
      <c r="E195" s="450"/>
      <c r="F195" s="451"/>
      <c r="G195" s="450"/>
      <c r="H195" s="450"/>
      <c r="I195" s="451"/>
      <c r="J195" s="450"/>
      <c r="K195" s="451"/>
      <c r="L195" s="450"/>
      <c r="M195" s="451"/>
      <c r="N195" s="450"/>
      <c r="O195" s="451"/>
      <c r="P195" s="452"/>
      <c r="Q195" s="452"/>
      <c r="R195" s="452"/>
      <c r="S195" s="452"/>
      <c r="T195" s="450"/>
      <c r="U195" s="450"/>
      <c r="V195" s="451"/>
      <c r="W195" s="452"/>
      <c r="X195" s="450"/>
      <c r="Y195" s="451"/>
      <c r="Z195" s="451"/>
      <c r="AA195" s="450"/>
      <c r="AB195" s="450"/>
      <c r="AC195" s="450"/>
      <c r="AD195" s="450"/>
      <c r="AE195" s="451"/>
      <c r="AF195" s="451"/>
      <c r="AG195" s="452"/>
      <c r="AH195" s="452"/>
      <c r="AI195" s="452"/>
      <c r="AJ195" s="452"/>
      <c r="AK195" s="452"/>
      <c r="AL195" s="452"/>
      <c r="AM195" s="450"/>
      <c r="AN195" s="450"/>
      <c r="AO195" s="451"/>
      <c r="AP195" s="451"/>
      <c r="AQ195" s="450"/>
      <c r="AR195" s="453"/>
      <c r="AS195" s="453"/>
      <c r="AT195" s="454"/>
      <c r="AU195" s="455"/>
      <c r="AV195" s="456"/>
      <c r="AW195" s="456"/>
      <c r="AX195" s="455"/>
      <c r="AY195" s="456"/>
      <c r="AZ195" s="454"/>
      <c r="BA195" s="454"/>
      <c r="BB195" s="454"/>
      <c r="BC195" s="454"/>
      <c r="BD195" s="454"/>
      <c r="BE195" s="454"/>
      <c r="BF195" s="455"/>
      <c r="BG195" s="455"/>
      <c r="BH195" s="455"/>
      <c r="BI195" s="455"/>
      <c r="BJ195" s="455"/>
      <c r="BK195" s="455"/>
      <c r="BL195" s="455"/>
      <c r="BM195" s="455"/>
      <c r="BN195" s="455"/>
      <c r="BO195" s="455"/>
    </row>
    <row r="196" spans="1:67" ht="19.5" customHeight="1">
      <c r="A196" s="450"/>
      <c r="B196" s="450"/>
      <c r="C196" s="450"/>
      <c r="D196" s="450"/>
      <c r="E196" s="450"/>
      <c r="F196" s="451"/>
      <c r="G196" s="450"/>
      <c r="H196" s="450"/>
      <c r="I196" s="451"/>
      <c r="J196" s="450"/>
      <c r="K196" s="451"/>
      <c r="L196" s="450"/>
      <c r="M196" s="451"/>
      <c r="N196" s="450"/>
      <c r="O196" s="451"/>
      <c r="P196" s="452"/>
      <c r="Q196" s="452"/>
      <c r="R196" s="452"/>
      <c r="S196" s="452"/>
      <c r="T196" s="450"/>
      <c r="U196" s="450"/>
      <c r="V196" s="451"/>
      <c r="W196" s="452"/>
      <c r="X196" s="450"/>
      <c r="Y196" s="451"/>
      <c r="Z196" s="451"/>
      <c r="AA196" s="450"/>
      <c r="AB196" s="450"/>
      <c r="AC196" s="450"/>
      <c r="AD196" s="450"/>
      <c r="AE196" s="451"/>
      <c r="AF196" s="451"/>
      <c r="AG196" s="452"/>
      <c r="AH196" s="452"/>
      <c r="AI196" s="452"/>
      <c r="AJ196" s="452"/>
      <c r="AK196" s="452"/>
      <c r="AL196" s="452"/>
      <c r="AM196" s="450"/>
      <c r="AN196" s="450"/>
      <c r="AO196" s="451"/>
      <c r="AP196" s="451"/>
      <c r="AQ196" s="450"/>
      <c r="AR196" s="453"/>
      <c r="AS196" s="453"/>
      <c r="AT196" s="454"/>
      <c r="AU196" s="455"/>
      <c r="AV196" s="456"/>
      <c r="AW196" s="456"/>
      <c r="AX196" s="455"/>
      <c r="AY196" s="456"/>
      <c r="AZ196" s="454"/>
      <c r="BA196" s="454"/>
      <c r="BB196" s="454"/>
      <c r="BC196" s="454"/>
      <c r="BD196" s="454"/>
      <c r="BE196" s="454"/>
      <c r="BF196" s="455"/>
      <c r="BG196" s="455"/>
      <c r="BH196" s="455"/>
      <c r="BI196" s="455"/>
      <c r="BJ196" s="455"/>
      <c r="BK196" s="455"/>
      <c r="BL196" s="455"/>
      <c r="BM196" s="455"/>
      <c r="BN196" s="455"/>
      <c r="BO196" s="455"/>
    </row>
    <row r="197" spans="1:67" ht="19.5" customHeight="1">
      <c r="A197" s="450"/>
      <c r="B197" s="450"/>
      <c r="C197" s="450"/>
      <c r="D197" s="450"/>
      <c r="E197" s="450"/>
      <c r="F197" s="451"/>
      <c r="G197" s="450"/>
      <c r="H197" s="450"/>
      <c r="I197" s="451"/>
      <c r="J197" s="450"/>
      <c r="K197" s="451"/>
      <c r="L197" s="450"/>
      <c r="M197" s="451"/>
      <c r="N197" s="450"/>
      <c r="O197" s="451"/>
      <c r="P197" s="452"/>
      <c r="Q197" s="452"/>
      <c r="R197" s="452"/>
      <c r="S197" s="452"/>
      <c r="T197" s="450"/>
      <c r="U197" s="450"/>
      <c r="V197" s="451"/>
      <c r="W197" s="452"/>
      <c r="X197" s="450"/>
      <c r="Y197" s="451"/>
      <c r="Z197" s="451"/>
      <c r="AA197" s="450"/>
      <c r="AB197" s="450"/>
      <c r="AC197" s="450"/>
      <c r="AD197" s="450"/>
      <c r="AE197" s="451"/>
      <c r="AF197" s="451"/>
      <c r="AG197" s="452"/>
      <c r="AH197" s="452"/>
      <c r="AI197" s="452"/>
      <c r="AJ197" s="452"/>
      <c r="AK197" s="452"/>
      <c r="AL197" s="452"/>
      <c r="AM197" s="450"/>
      <c r="AN197" s="450"/>
      <c r="AO197" s="451"/>
      <c r="AP197" s="451"/>
      <c r="AQ197" s="450"/>
      <c r="AR197" s="453"/>
      <c r="AS197" s="453"/>
      <c r="AT197" s="454"/>
      <c r="AU197" s="455"/>
      <c r="AV197" s="456"/>
      <c r="AW197" s="456"/>
      <c r="AX197" s="455"/>
      <c r="AY197" s="456"/>
      <c r="AZ197" s="454"/>
      <c r="BA197" s="454"/>
      <c r="BB197" s="454"/>
      <c r="BC197" s="454"/>
      <c r="BD197" s="454"/>
      <c r="BE197" s="454"/>
      <c r="BF197" s="455"/>
      <c r="BG197" s="455"/>
      <c r="BH197" s="455"/>
      <c r="BI197" s="455"/>
      <c r="BJ197" s="455"/>
      <c r="BK197" s="455"/>
      <c r="BL197" s="455"/>
      <c r="BM197" s="455"/>
      <c r="BN197" s="455"/>
      <c r="BO197" s="455"/>
    </row>
    <row r="198" spans="1:67" ht="19.5" customHeight="1">
      <c r="A198" s="450"/>
      <c r="B198" s="450"/>
      <c r="C198" s="450"/>
      <c r="D198" s="450"/>
      <c r="E198" s="450"/>
      <c r="F198" s="451"/>
      <c r="G198" s="450"/>
      <c r="H198" s="450"/>
      <c r="I198" s="451"/>
      <c r="J198" s="450"/>
      <c r="K198" s="451"/>
      <c r="L198" s="450"/>
      <c r="M198" s="451"/>
      <c r="N198" s="450"/>
      <c r="O198" s="451"/>
      <c r="P198" s="452"/>
      <c r="Q198" s="452"/>
      <c r="R198" s="452"/>
      <c r="S198" s="452"/>
      <c r="T198" s="450"/>
      <c r="U198" s="450"/>
      <c r="V198" s="451"/>
      <c r="W198" s="452"/>
      <c r="X198" s="450"/>
      <c r="Y198" s="451"/>
      <c r="Z198" s="451"/>
      <c r="AA198" s="450"/>
      <c r="AB198" s="450"/>
      <c r="AC198" s="450"/>
      <c r="AD198" s="450"/>
      <c r="AE198" s="451"/>
      <c r="AF198" s="451"/>
      <c r="AG198" s="452"/>
      <c r="AH198" s="452"/>
      <c r="AI198" s="452"/>
      <c r="AJ198" s="452"/>
      <c r="AK198" s="452"/>
      <c r="AL198" s="452"/>
      <c r="AM198" s="450"/>
      <c r="AN198" s="450"/>
      <c r="AO198" s="451"/>
      <c r="AP198" s="451"/>
      <c r="AQ198" s="450"/>
      <c r="AR198" s="453"/>
      <c r="AS198" s="453"/>
      <c r="AT198" s="454"/>
      <c r="AU198" s="455"/>
      <c r="AV198" s="456"/>
      <c r="AW198" s="456"/>
      <c r="AX198" s="455"/>
      <c r="AY198" s="456"/>
      <c r="AZ198" s="454"/>
      <c r="BA198" s="454"/>
      <c r="BB198" s="454"/>
      <c r="BC198" s="454"/>
      <c r="BD198" s="454"/>
      <c r="BE198" s="454"/>
      <c r="BF198" s="455"/>
      <c r="BG198" s="455"/>
      <c r="BH198" s="455"/>
      <c r="BI198" s="455"/>
      <c r="BJ198" s="455"/>
      <c r="BK198" s="455"/>
      <c r="BL198" s="455"/>
      <c r="BM198" s="455"/>
      <c r="BN198" s="455"/>
      <c r="BO198" s="455"/>
    </row>
    <row r="199" spans="1:67" ht="19.5" customHeight="1">
      <c r="A199" s="450"/>
      <c r="B199" s="450"/>
      <c r="C199" s="450"/>
      <c r="D199" s="450"/>
      <c r="E199" s="450"/>
      <c r="F199" s="451"/>
      <c r="G199" s="450"/>
      <c r="H199" s="450"/>
      <c r="I199" s="451"/>
      <c r="J199" s="450"/>
      <c r="K199" s="451"/>
      <c r="L199" s="450"/>
      <c r="M199" s="451"/>
      <c r="N199" s="450"/>
      <c r="O199" s="451"/>
      <c r="P199" s="452"/>
      <c r="Q199" s="452"/>
      <c r="R199" s="452"/>
      <c r="S199" s="452"/>
      <c r="T199" s="450"/>
      <c r="U199" s="450"/>
      <c r="V199" s="451"/>
      <c r="W199" s="452"/>
      <c r="X199" s="450"/>
      <c r="Y199" s="451"/>
      <c r="Z199" s="451"/>
      <c r="AA199" s="450"/>
      <c r="AB199" s="450"/>
      <c r="AC199" s="450"/>
      <c r="AD199" s="450"/>
      <c r="AE199" s="451"/>
      <c r="AF199" s="451"/>
      <c r="AG199" s="452"/>
      <c r="AH199" s="452"/>
      <c r="AI199" s="452"/>
      <c r="AJ199" s="452"/>
      <c r="AK199" s="452"/>
      <c r="AL199" s="452"/>
      <c r="AM199" s="450"/>
      <c r="AN199" s="450"/>
      <c r="AO199" s="451"/>
      <c r="AP199" s="451"/>
      <c r="AQ199" s="450"/>
      <c r="AR199" s="453"/>
      <c r="AS199" s="453"/>
      <c r="AT199" s="454"/>
      <c r="AU199" s="455"/>
      <c r="AV199" s="456"/>
      <c r="AW199" s="456"/>
      <c r="AX199" s="455"/>
      <c r="AY199" s="456"/>
      <c r="AZ199" s="454"/>
      <c r="BA199" s="454"/>
      <c r="BB199" s="454"/>
      <c r="BC199" s="454"/>
      <c r="BD199" s="454"/>
      <c r="BE199" s="454"/>
      <c r="BF199" s="455"/>
      <c r="BG199" s="455"/>
      <c r="BH199" s="455"/>
      <c r="BI199" s="455"/>
      <c r="BJ199" s="455"/>
      <c r="BK199" s="455"/>
      <c r="BL199" s="455"/>
      <c r="BM199" s="455"/>
      <c r="BN199" s="455"/>
      <c r="BO199" s="455"/>
    </row>
    <row r="200" spans="1:67" ht="19.5" customHeight="1">
      <c r="A200" s="450"/>
      <c r="B200" s="450"/>
      <c r="C200" s="450"/>
      <c r="D200" s="450"/>
      <c r="E200" s="450"/>
      <c r="F200" s="451"/>
      <c r="G200" s="450"/>
      <c r="H200" s="450"/>
      <c r="I200" s="451"/>
      <c r="J200" s="450"/>
      <c r="K200" s="451"/>
      <c r="L200" s="450"/>
      <c r="M200" s="451"/>
      <c r="N200" s="450"/>
      <c r="O200" s="451"/>
      <c r="P200" s="452"/>
      <c r="Q200" s="452"/>
      <c r="R200" s="452"/>
      <c r="S200" s="452"/>
      <c r="T200" s="450"/>
      <c r="U200" s="450"/>
      <c r="V200" s="451"/>
      <c r="W200" s="452"/>
      <c r="X200" s="450"/>
      <c r="Y200" s="451"/>
      <c r="Z200" s="451"/>
      <c r="AA200" s="450"/>
      <c r="AB200" s="450"/>
      <c r="AC200" s="450"/>
      <c r="AD200" s="450"/>
      <c r="AE200" s="451"/>
      <c r="AF200" s="451"/>
      <c r="AG200" s="452"/>
      <c r="AH200" s="452"/>
      <c r="AI200" s="452"/>
      <c r="AJ200" s="452"/>
      <c r="AK200" s="452"/>
      <c r="AL200" s="452"/>
      <c r="AM200" s="450"/>
      <c r="AN200" s="450"/>
      <c r="AO200" s="451"/>
      <c r="AP200" s="451"/>
      <c r="AQ200" s="450"/>
      <c r="AR200" s="453"/>
      <c r="AS200" s="453"/>
      <c r="AT200" s="454"/>
      <c r="AU200" s="455"/>
      <c r="AV200" s="456"/>
      <c r="AW200" s="456"/>
      <c r="AX200" s="455"/>
      <c r="AY200" s="456"/>
      <c r="AZ200" s="454"/>
      <c r="BA200" s="454"/>
      <c r="BB200" s="454"/>
      <c r="BC200" s="454"/>
      <c r="BD200" s="454"/>
      <c r="BE200" s="454"/>
      <c r="BF200" s="455"/>
      <c r="BG200" s="455"/>
      <c r="BH200" s="455"/>
      <c r="BI200" s="455"/>
      <c r="BJ200" s="455"/>
      <c r="BK200" s="455"/>
      <c r="BL200" s="455"/>
      <c r="BM200" s="455"/>
      <c r="BN200" s="455"/>
      <c r="BO200" s="455"/>
    </row>
    <row r="201" spans="1:67" ht="19.5" customHeight="1">
      <c r="A201" s="450"/>
      <c r="B201" s="450"/>
      <c r="C201" s="450"/>
      <c r="D201" s="450"/>
      <c r="E201" s="450"/>
      <c r="F201" s="451"/>
      <c r="G201" s="450"/>
      <c r="H201" s="450"/>
      <c r="I201" s="451"/>
      <c r="J201" s="450"/>
      <c r="K201" s="451"/>
      <c r="L201" s="450"/>
      <c r="M201" s="451"/>
      <c r="N201" s="450"/>
      <c r="O201" s="451"/>
      <c r="P201" s="452"/>
      <c r="Q201" s="452"/>
      <c r="R201" s="452"/>
      <c r="S201" s="452"/>
      <c r="T201" s="450"/>
      <c r="U201" s="450"/>
      <c r="V201" s="451"/>
      <c r="W201" s="452"/>
      <c r="X201" s="450"/>
      <c r="Y201" s="451"/>
      <c r="Z201" s="451"/>
      <c r="AA201" s="450"/>
      <c r="AB201" s="450"/>
      <c r="AC201" s="450"/>
      <c r="AD201" s="450"/>
      <c r="AE201" s="451"/>
      <c r="AF201" s="451"/>
      <c r="AG201" s="452"/>
      <c r="AH201" s="452"/>
      <c r="AI201" s="452"/>
      <c r="AJ201" s="452"/>
      <c r="AK201" s="452"/>
      <c r="AL201" s="452"/>
      <c r="AM201" s="450"/>
      <c r="AN201" s="450"/>
      <c r="AO201" s="451"/>
      <c r="AP201" s="451"/>
      <c r="AQ201" s="450"/>
      <c r="AR201" s="453"/>
      <c r="AS201" s="453"/>
      <c r="AT201" s="454"/>
      <c r="AU201" s="455"/>
      <c r="AV201" s="456"/>
      <c r="AW201" s="456"/>
      <c r="AX201" s="455"/>
      <c r="AY201" s="456"/>
      <c r="AZ201" s="454"/>
      <c r="BA201" s="454"/>
      <c r="BB201" s="454"/>
      <c r="BC201" s="454"/>
      <c r="BD201" s="454"/>
      <c r="BE201" s="454"/>
      <c r="BF201" s="455"/>
      <c r="BG201" s="455"/>
      <c r="BH201" s="455"/>
      <c r="BI201" s="455"/>
      <c r="BJ201" s="455"/>
      <c r="BK201" s="455"/>
      <c r="BL201" s="455"/>
      <c r="BM201" s="455"/>
      <c r="BN201" s="455"/>
      <c r="BO201" s="455"/>
    </row>
    <row r="202" spans="1:67" ht="19.5" customHeight="1">
      <c r="A202" s="450"/>
      <c r="B202" s="450"/>
      <c r="C202" s="450"/>
      <c r="D202" s="450"/>
      <c r="E202" s="450"/>
      <c r="F202" s="451"/>
      <c r="G202" s="450"/>
      <c r="H202" s="450"/>
      <c r="I202" s="451"/>
      <c r="J202" s="450"/>
      <c r="K202" s="451"/>
      <c r="L202" s="450"/>
      <c r="M202" s="451"/>
      <c r="N202" s="450"/>
      <c r="O202" s="451"/>
      <c r="P202" s="452"/>
      <c r="Q202" s="452"/>
      <c r="R202" s="452"/>
      <c r="S202" s="452"/>
      <c r="T202" s="450"/>
      <c r="U202" s="450"/>
      <c r="V202" s="451"/>
      <c r="W202" s="452"/>
      <c r="X202" s="450"/>
      <c r="Y202" s="451"/>
      <c r="Z202" s="451"/>
      <c r="AA202" s="450"/>
      <c r="AB202" s="450"/>
      <c r="AC202" s="450"/>
      <c r="AD202" s="450"/>
      <c r="AE202" s="451"/>
      <c r="AF202" s="451"/>
      <c r="AG202" s="452"/>
      <c r="AH202" s="452"/>
      <c r="AI202" s="452"/>
      <c r="AJ202" s="452"/>
      <c r="AK202" s="452"/>
      <c r="AL202" s="452"/>
      <c r="AM202" s="450"/>
      <c r="AN202" s="450"/>
      <c r="AO202" s="451"/>
      <c r="AP202" s="451"/>
      <c r="AQ202" s="450"/>
      <c r="AR202" s="453"/>
      <c r="AS202" s="453"/>
      <c r="AT202" s="454"/>
      <c r="AU202" s="455"/>
      <c r="AV202" s="456"/>
      <c r="AW202" s="456"/>
      <c r="AX202" s="455"/>
      <c r="AY202" s="456"/>
      <c r="AZ202" s="454"/>
      <c r="BA202" s="454"/>
      <c r="BB202" s="454"/>
      <c r="BC202" s="454"/>
      <c r="BD202" s="454"/>
      <c r="BE202" s="454"/>
      <c r="BF202" s="455"/>
      <c r="BG202" s="455"/>
      <c r="BH202" s="455"/>
      <c r="BI202" s="455"/>
      <c r="BJ202" s="455"/>
      <c r="BK202" s="455"/>
      <c r="BL202" s="455"/>
      <c r="BM202" s="455"/>
      <c r="BN202" s="455"/>
      <c r="BO202" s="455"/>
    </row>
    <row r="203" spans="1:67" ht="19.5" customHeight="1">
      <c r="A203" s="450"/>
      <c r="B203" s="450"/>
      <c r="C203" s="450"/>
      <c r="D203" s="450"/>
      <c r="E203" s="450"/>
      <c r="F203" s="451"/>
      <c r="G203" s="450"/>
      <c r="H203" s="450"/>
      <c r="I203" s="451"/>
      <c r="J203" s="450"/>
      <c r="K203" s="451"/>
      <c r="L203" s="450"/>
      <c r="M203" s="451"/>
      <c r="N203" s="450"/>
      <c r="O203" s="451"/>
      <c r="P203" s="452"/>
      <c r="Q203" s="452"/>
      <c r="R203" s="452"/>
      <c r="S203" s="452"/>
      <c r="T203" s="450"/>
      <c r="U203" s="450"/>
      <c r="V203" s="451"/>
      <c r="W203" s="452"/>
      <c r="X203" s="450"/>
      <c r="Y203" s="451"/>
      <c r="Z203" s="451"/>
      <c r="AA203" s="450"/>
      <c r="AB203" s="450"/>
      <c r="AC203" s="450"/>
      <c r="AD203" s="450"/>
      <c r="AE203" s="451"/>
      <c r="AF203" s="451"/>
      <c r="AG203" s="452"/>
      <c r="AH203" s="452"/>
      <c r="AI203" s="452"/>
      <c r="AJ203" s="452"/>
      <c r="AK203" s="452"/>
      <c r="AL203" s="452"/>
      <c r="AM203" s="450"/>
      <c r="AN203" s="450"/>
      <c r="AO203" s="451"/>
      <c r="AP203" s="451"/>
      <c r="AQ203" s="450"/>
      <c r="AR203" s="453"/>
      <c r="AS203" s="453"/>
      <c r="AT203" s="454"/>
      <c r="AU203" s="455"/>
      <c r="AV203" s="456"/>
      <c r="AW203" s="456"/>
      <c r="AX203" s="455"/>
      <c r="AY203" s="456"/>
      <c r="AZ203" s="454"/>
      <c r="BA203" s="454"/>
      <c r="BB203" s="454"/>
      <c r="BC203" s="454"/>
      <c r="BD203" s="454"/>
      <c r="BE203" s="454"/>
      <c r="BF203" s="455"/>
      <c r="BG203" s="455"/>
      <c r="BH203" s="455"/>
      <c r="BI203" s="455"/>
      <c r="BJ203" s="455"/>
      <c r="BK203" s="455"/>
      <c r="BL203" s="455"/>
      <c r="BM203" s="455"/>
      <c r="BN203" s="455"/>
      <c r="BO203" s="455"/>
    </row>
    <row r="204" spans="1:67" ht="19.5" customHeight="1">
      <c r="A204" s="450"/>
      <c r="B204" s="450"/>
      <c r="C204" s="450"/>
      <c r="D204" s="450"/>
      <c r="E204" s="450"/>
      <c r="F204" s="451"/>
      <c r="G204" s="450"/>
      <c r="H204" s="450"/>
      <c r="I204" s="451"/>
      <c r="J204" s="450"/>
      <c r="K204" s="451"/>
      <c r="L204" s="450"/>
      <c r="M204" s="451"/>
      <c r="N204" s="450"/>
      <c r="O204" s="451"/>
      <c r="P204" s="452"/>
      <c r="Q204" s="452"/>
      <c r="R204" s="452"/>
      <c r="S204" s="452"/>
      <c r="T204" s="450"/>
      <c r="U204" s="450"/>
      <c r="V204" s="451"/>
      <c r="W204" s="452"/>
      <c r="X204" s="450"/>
      <c r="Y204" s="451"/>
      <c r="Z204" s="451"/>
      <c r="AA204" s="450"/>
      <c r="AB204" s="450"/>
      <c r="AC204" s="450"/>
      <c r="AD204" s="450"/>
      <c r="AE204" s="451"/>
      <c r="AF204" s="451"/>
      <c r="AG204" s="452"/>
      <c r="AH204" s="452"/>
      <c r="AI204" s="452"/>
      <c r="AJ204" s="452"/>
      <c r="AK204" s="452"/>
      <c r="AL204" s="452"/>
      <c r="AM204" s="450"/>
      <c r="AN204" s="450"/>
      <c r="AO204" s="451"/>
      <c r="AP204" s="451"/>
      <c r="AQ204" s="450"/>
      <c r="AR204" s="453"/>
      <c r="AS204" s="453"/>
      <c r="AT204" s="454"/>
      <c r="AU204" s="455"/>
      <c r="AV204" s="456"/>
      <c r="AW204" s="456"/>
      <c r="AX204" s="455"/>
      <c r="AY204" s="456"/>
      <c r="AZ204" s="454"/>
      <c r="BA204" s="454"/>
      <c r="BB204" s="454"/>
      <c r="BC204" s="454"/>
      <c r="BD204" s="454"/>
      <c r="BE204" s="454"/>
      <c r="BF204" s="455"/>
      <c r="BG204" s="455"/>
      <c r="BH204" s="455"/>
      <c r="BI204" s="455"/>
      <c r="BJ204" s="455"/>
      <c r="BK204" s="455"/>
      <c r="BL204" s="455"/>
      <c r="BM204" s="455"/>
      <c r="BN204" s="455"/>
      <c r="BO204" s="455"/>
    </row>
    <row r="205" spans="1:67" ht="19.5" customHeight="1">
      <c r="A205" s="450"/>
      <c r="B205" s="450"/>
      <c r="C205" s="450"/>
      <c r="D205" s="450"/>
      <c r="E205" s="450"/>
      <c r="F205" s="451"/>
      <c r="G205" s="450"/>
      <c r="H205" s="450"/>
      <c r="I205" s="451"/>
      <c r="J205" s="450"/>
      <c r="K205" s="451"/>
      <c r="L205" s="450"/>
      <c r="M205" s="451"/>
      <c r="N205" s="450"/>
      <c r="O205" s="451"/>
      <c r="P205" s="452"/>
      <c r="Q205" s="452"/>
      <c r="R205" s="452"/>
      <c r="S205" s="452"/>
      <c r="T205" s="450"/>
      <c r="U205" s="450"/>
      <c r="V205" s="451"/>
      <c r="W205" s="452"/>
      <c r="X205" s="450"/>
      <c r="Y205" s="451"/>
      <c r="Z205" s="451"/>
      <c r="AA205" s="450"/>
      <c r="AB205" s="450"/>
      <c r="AC205" s="450"/>
      <c r="AD205" s="450"/>
      <c r="AE205" s="451"/>
      <c r="AF205" s="451"/>
      <c r="AG205" s="452"/>
      <c r="AH205" s="452"/>
      <c r="AI205" s="452"/>
      <c r="AJ205" s="452"/>
      <c r="AK205" s="452"/>
      <c r="AL205" s="452"/>
      <c r="AM205" s="450"/>
      <c r="AN205" s="450"/>
      <c r="AO205" s="451"/>
      <c r="AP205" s="451"/>
      <c r="AQ205" s="450"/>
      <c r="AR205" s="453"/>
      <c r="AS205" s="453"/>
      <c r="AT205" s="454"/>
      <c r="AU205" s="455"/>
      <c r="AV205" s="456"/>
      <c r="AW205" s="456"/>
      <c r="AX205" s="455"/>
      <c r="AY205" s="456"/>
      <c r="AZ205" s="454"/>
      <c r="BA205" s="454"/>
      <c r="BB205" s="454"/>
      <c r="BC205" s="454"/>
      <c r="BD205" s="454"/>
      <c r="BE205" s="454"/>
      <c r="BF205" s="455"/>
      <c r="BG205" s="455"/>
      <c r="BH205" s="455"/>
      <c r="BI205" s="455"/>
      <c r="BJ205" s="455"/>
      <c r="BK205" s="455"/>
      <c r="BL205" s="455"/>
      <c r="BM205" s="455"/>
      <c r="BN205" s="455"/>
      <c r="BO205" s="455"/>
    </row>
    <row r="206" spans="1:67" ht="19.5" customHeight="1">
      <c r="A206" s="450"/>
      <c r="B206" s="450"/>
      <c r="C206" s="450"/>
      <c r="D206" s="450"/>
      <c r="E206" s="450"/>
      <c r="F206" s="451"/>
      <c r="G206" s="450"/>
      <c r="H206" s="450"/>
      <c r="I206" s="451"/>
      <c r="J206" s="450"/>
      <c r="K206" s="451"/>
      <c r="L206" s="450"/>
      <c r="M206" s="451"/>
      <c r="N206" s="450"/>
      <c r="O206" s="451"/>
      <c r="P206" s="452"/>
      <c r="Q206" s="452"/>
      <c r="R206" s="452"/>
      <c r="S206" s="452"/>
      <c r="T206" s="450"/>
      <c r="U206" s="450"/>
      <c r="V206" s="451"/>
      <c r="W206" s="452"/>
      <c r="X206" s="450"/>
      <c r="Y206" s="451"/>
      <c r="Z206" s="451"/>
      <c r="AA206" s="450"/>
      <c r="AB206" s="450"/>
      <c r="AC206" s="450"/>
      <c r="AD206" s="450"/>
      <c r="AE206" s="451"/>
      <c r="AF206" s="451"/>
      <c r="AG206" s="452"/>
      <c r="AH206" s="452"/>
      <c r="AI206" s="452"/>
      <c r="AJ206" s="452"/>
      <c r="AK206" s="452"/>
      <c r="AL206" s="452"/>
      <c r="AM206" s="450"/>
      <c r="AN206" s="450"/>
      <c r="AO206" s="451"/>
      <c r="AP206" s="451"/>
      <c r="AQ206" s="450"/>
      <c r="AR206" s="453"/>
      <c r="AS206" s="453"/>
      <c r="AT206" s="454"/>
      <c r="AU206" s="455"/>
      <c r="AV206" s="456"/>
      <c r="AW206" s="456"/>
      <c r="AX206" s="455"/>
      <c r="AY206" s="456"/>
      <c r="AZ206" s="454"/>
      <c r="BA206" s="454"/>
      <c r="BB206" s="454"/>
      <c r="BC206" s="454"/>
      <c r="BD206" s="454"/>
      <c r="BE206" s="454"/>
      <c r="BF206" s="455"/>
      <c r="BG206" s="455"/>
      <c r="BH206" s="455"/>
      <c r="BI206" s="455"/>
      <c r="BJ206" s="455"/>
      <c r="BK206" s="455"/>
      <c r="BL206" s="455"/>
      <c r="BM206" s="455"/>
      <c r="BN206" s="455"/>
      <c r="BO206" s="455"/>
    </row>
    <row r="207" spans="1:67" ht="19.5" customHeight="1">
      <c r="A207" s="450"/>
      <c r="B207" s="450"/>
      <c r="C207" s="450"/>
      <c r="D207" s="450"/>
      <c r="E207" s="450"/>
      <c r="F207" s="451"/>
      <c r="G207" s="450"/>
      <c r="H207" s="450"/>
      <c r="I207" s="451"/>
      <c r="J207" s="450"/>
      <c r="K207" s="451"/>
      <c r="L207" s="450"/>
      <c r="M207" s="451"/>
      <c r="N207" s="450"/>
      <c r="O207" s="451"/>
      <c r="P207" s="452"/>
      <c r="Q207" s="452"/>
      <c r="R207" s="452"/>
      <c r="S207" s="452"/>
      <c r="T207" s="450"/>
      <c r="U207" s="450"/>
      <c r="V207" s="451"/>
      <c r="W207" s="452"/>
      <c r="X207" s="450"/>
      <c r="Y207" s="451"/>
      <c r="Z207" s="451"/>
      <c r="AA207" s="450"/>
      <c r="AB207" s="450"/>
      <c r="AC207" s="450"/>
      <c r="AD207" s="450"/>
      <c r="AE207" s="451"/>
      <c r="AF207" s="451"/>
      <c r="AG207" s="452"/>
      <c r="AH207" s="452"/>
      <c r="AI207" s="452"/>
      <c r="AJ207" s="452"/>
      <c r="AK207" s="452"/>
      <c r="AL207" s="452"/>
      <c r="AM207" s="450"/>
      <c r="AN207" s="450"/>
      <c r="AO207" s="451"/>
      <c r="AP207" s="451"/>
      <c r="AQ207" s="450"/>
      <c r="AR207" s="453"/>
      <c r="AS207" s="453"/>
      <c r="AT207" s="454"/>
      <c r="AU207" s="455"/>
      <c r="AV207" s="456"/>
      <c r="AW207" s="456"/>
      <c r="AX207" s="455"/>
      <c r="AY207" s="456"/>
      <c r="AZ207" s="454"/>
      <c r="BA207" s="454"/>
      <c r="BB207" s="454"/>
      <c r="BC207" s="454"/>
      <c r="BD207" s="454"/>
      <c r="BE207" s="454"/>
      <c r="BF207" s="455"/>
      <c r="BG207" s="455"/>
      <c r="BH207" s="455"/>
      <c r="BI207" s="455"/>
      <c r="BJ207" s="455"/>
      <c r="BK207" s="455"/>
      <c r="BL207" s="455"/>
      <c r="BM207" s="455"/>
      <c r="BN207" s="455"/>
      <c r="BO207" s="455"/>
    </row>
    <row r="208" spans="1:67" ht="19.5" customHeight="1">
      <c r="A208" s="450"/>
      <c r="B208" s="450"/>
      <c r="C208" s="450"/>
      <c r="D208" s="450"/>
      <c r="E208" s="450"/>
      <c r="F208" s="451"/>
      <c r="G208" s="450"/>
      <c r="H208" s="450"/>
      <c r="I208" s="451"/>
      <c r="J208" s="450"/>
      <c r="K208" s="451"/>
      <c r="L208" s="450"/>
      <c r="M208" s="451"/>
      <c r="N208" s="450"/>
      <c r="O208" s="451"/>
      <c r="P208" s="452"/>
      <c r="Q208" s="452"/>
      <c r="R208" s="452"/>
      <c r="S208" s="452"/>
      <c r="T208" s="450"/>
      <c r="U208" s="450"/>
      <c r="V208" s="451"/>
      <c r="W208" s="452"/>
      <c r="X208" s="450"/>
      <c r="Y208" s="451"/>
      <c r="Z208" s="451"/>
      <c r="AA208" s="450"/>
      <c r="AB208" s="450"/>
      <c r="AC208" s="450"/>
      <c r="AD208" s="450"/>
      <c r="AE208" s="451"/>
      <c r="AF208" s="451"/>
      <c r="AG208" s="452"/>
      <c r="AH208" s="452"/>
      <c r="AI208" s="452"/>
      <c r="AJ208" s="452"/>
      <c r="AK208" s="452"/>
      <c r="AL208" s="452"/>
      <c r="AM208" s="450"/>
      <c r="AN208" s="450"/>
      <c r="AO208" s="451"/>
      <c r="AP208" s="451"/>
      <c r="AQ208" s="450"/>
      <c r="AR208" s="453"/>
      <c r="AS208" s="453"/>
      <c r="AT208" s="454"/>
      <c r="AU208" s="455"/>
      <c r="AV208" s="456"/>
      <c r="AW208" s="456"/>
      <c r="AX208" s="455"/>
      <c r="AY208" s="456"/>
      <c r="AZ208" s="454"/>
      <c r="BA208" s="454"/>
      <c r="BB208" s="454"/>
      <c r="BC208" s="454"/>
      <c r="BD208" s="454"/>
      <c r="BE208" s="454"/>
      <c r="BF208" s="455"/>
      <c r="BG208" s="455"/>
      <c r="BH208" s="455"/>
      <c r="BI208" s="455"/>
      <c r="BJ208" s="455"/>
      <c r="BK208" s="455"/>
      <c r="BL208" s="455"/>
      <c r="BM208" s="455"/>
      <c r="BN208" s="455"/>
      <c r="BO208" s="455"/>
    </row>
    <row r="209" spans="1:67" ht="19.5" customHeight="1">
      <c r="A209" s="450"/>
      <c r="B209" s="450"/>
      <c r="C209" s="450"/>
      <c r="D209" s="450"/>
      <c r="E209" s="450"/>
      <c r="F209" s="451"/>
      <c r="G209" s="450"/>
      <c r="H209" s="450"/>
      <c r="I209" s="451"/>
      <c r="J209" s="450"/>
      <c r="K209" s="451"/>
      <c r="L209" s="450"/>
      <c r="M209" s="451"/>
      <c r="N209" s="450"/>
      <c r="O209" s="451"/>
      <c r="P209" s="452"/>
      <c r="Q209" s="452"/>
      <c r="R209" s="452"/>
      <c r="S209" s="452"/>
      <c r="T209" s="450"/>
      <c r="U209" s="450"/>
      <c r="V209" s="451"/>
      <c r="W209" s="452"/>
      <c r="X209" s="450"/>
      <c r="Y209" s="451"/>
      <c r="Z209" s="451"/>
      <c r="AA209" s="450"/>
      <c r="AB209" s="450"/>
      <c r="AC209" s="450"/>
      <c r="AD209" s="450"/>
      <c r="AE209" s="451"/>
      <c r="AF209" s="451"/>
      <c r="AG209" s="452"/>
      <c r="AH209" s="452"/>
      <c r="AI209" s="452"/>
      <c r="AJ209" s="452"/>
      <c r="AK209" s="452"/>
      <c r="AL209" s="452"/>
      <c r="AM209" s="450"/>
      <c r="AN209" s="450"/>
      <c r="AO209" s="451"/>
      <c r="AP209" s="451"/>
      <c r="AQ209" s="450"/>
      <c r="AR209" s="453"/>
      <c r="AS209" s="453"/>
      <c r="AT209" s="454"/>
      <c r="AU209" s="455"/>
      <c r="AV209" s="456"/>
      <c r="AW209" s="456"/>
      <c r="AX209" s="455"/>
      <c r="AY209" s="456"/>
      <c r="AZ209" s="454"/>
      <c r="BA209" s="454"/>
      <c r="BB209" s="454"/>
      <c r="BC209" s="454"/>
      <c r="BD209" s="454"/>
      <c r="BE209" s="454"/>
      <c r="BF209" s="455"/>
      <c r="BG209" s="455"/>
      <c r="BH209" s="455"/>
      <c r="BI209" s="455"/>
      <c r="BJ209" s="455"/>
      <c r="BK209" s="455"/>
      <c r="BL209" s="455"/>
      <c r="BM209" s="455"/>
      <c r="BN209" s="455"/>
      <c r="BO209" s="455"/>
    </row>
    <row r="210" spans="1:67" ht="19.5" customHeight="1">
      <c r="A210" s="450"/>
      <c r="B210" s="450"/>
      <c r="C210" s="450"/>
      <c r="D210" s="450"/>
      <c r="E210" s="450"/>
      <c r="F210" s="451"/>
      <c r="G210" s="450"/>
      <c r="H210" s="450"/>
      <c r="I210" s="451"/>
      <c r="J210" s="450"/>
      <c r="K210" s="451"/>
      <c r="L210" s="450"/>
      <c r="M210" s="451"/>
      <c r="N210" s="450"/>
      <c r="O210" s="451"/>
      <c r="P210" s="452"/>
      <c r="Q210" s="452"/>
      <c r="R210" s="452"/>
      <c r="S210" s="452"/>
      <c r="T210" s="450"/>
      <c r="U210" s="450"/>
      <c r="V210" s="451"/>
      <c r="W210" s="452"/>
      <c r="X210" s="450"/>
      <c r="Y210" s="451"/>
      <c r="Z210" s="451"/>
      <c r="AA210" s="450"/>
      <c r="AB210" s="450"/>
      <c r="AC210" s="450"/>
      <c r="AD210" s="450"/>
      <c r="AE210" s="451"/>
      <c r="AF210" s="451"/>
      <c r="AG210" s="452"/>
      <c r="AH210" s="452"/>
      <c r="AI210" s="452"/>
      <c r="AJ210" s="452"/>
      <c r="AK210" s="452"/>
      <c r="AL210" s="452"/>
      <c r="AM210" s="450"/>
      <c r="AN210" s="450"/>
      <c r="AO210" s="451"/>
      <c r="AP210" s="451"/>
      <c r="AQ210" s="450"/>
      <c r="AR210" s="453"/>
      <c r="AS210" s="453"/>
      <c r="AT210" s="454"/>
      <c r="AU210" s="455"/>
      <c r="AV210" s="456"/>
      <c r="AW210" s="456"/>
      <c r="AX210" s="455"/>
      <c r="AY210" s="456"/>
      <c r="AZ210" s="454"/>
      <c r="BA210" s="454"/>
      <c r="BB210" s="454"/>
      <c r="BC210" s="454"/>
      <c r="BD210" s="454"/>
      <c r="BE210" s="454"/>
      <c r="BF210" s="455"/>
      <c r="BG210" s="455"/>
      <c r="BH210" s="455"/>
      <c r="BI210" s="455"/>
      <c r="BJ210" s="455"/>
      <c r="BK210" s="455"/>
      <c r="BL210" s="455"/>
      <c r="BM210" s="455"/>
      <c r="BN210" s="455"/>
      <c r="BO210" s="455"/>
    </row>
    <row r="211" spans="1:67" ht="19.5" customHeight="1">
      <c r="A211" s="450"/>
      <c r="B211" s="450"/>
      <c r="C211" s="450"/>
      <c r="D211" s="450"/>
      <c r="E211" s="450"/>
      <c r="F211" s="451"/>
      <c r="G211" s="450"/>
      <c r="H211" s="450"/>
      <c r="I211" s="451"/>
      <c r="J211" s="450"/>
      <c r="K211" s="451"/>
      <c r="L211" s="450"/>
      <c r="M211" s="451"/>
      <c r="N211" s="450"/>
      <c r="O211" s="451"/>
      <c r="P211" s="452"/>
      <c r="Q211" s="452"/>
      <c r="R211" s="452"/>
      <c r="S211" s="452"/>
      <c r="T211" s="450"/>
      <c r="U211" s="450"/>
      <c r="V211" s="451"/>
      <c r="W211" s="452"/>
      <c r="X211" s="450"/>
      <c r="Y211" s="451"/>
      <c r="Z211" s="451"/>
      <c r="AA211" s="450"/>
      <c r="AB211" s="450"/>
      <c r="AC211" s="450"/>
      <c r="AD211" s="450"/>
      <c r="AE211" s="451"/>
      <c r="AF211" s="451"/>
      <c r="AG211" s="452"/>
      <c r="AH211" s="452"/>
      <c r="AI211" s="452"/>
      <c r="AJ211" s="452"/>
      <c r="AK211" s="452"/>
      <c r="AL211" s="452"/>
      <c r="AM211" s="450"/>
      <c r="AN211" s="450"/>
      <c r="AO211" s="451"/>
      <c r="AP211" s="451"/>
      <c r="AQ211" s="450"/>
      <c r="AR211" s="453"/>
      <c r="AS211" s="453"/>
      <c r="AT211" s="454"/>
      <c r="AU211" s="455"/>
      <c r="AV211" s="456"/>
      <c r="AW211" s="456"/>
      <c r="AX211" s="455"/>
      <c r="AY211" s="456"/>
      <c r="AZ211" s="454"/>
      <c r="BA211" s="454"/>
      <c r="BB211" s="454"/>
      <c r="BC211" s="454"/>
      <c r="BD211" s="454"/>
      <c r="BE211" s="454"/>
      <c r="BF211" s="455"/>
      <c r="BG211" s="455"/>
      <c r="BH211" s="455"/>
      <c r="BI211" s="455"/>
      <c r="BJ211" s="455"/>
      <c r="BK211" s="455"/>
      <c r="BL211" s="455"/>
      <c r="BM211" s="455"/>
      <c r="BN211" s="455"/>
      <c r="BO211" s="455"/>
    </row>
    <row r="212" spans="1:67" ht="19.5" customHeight="1">
      <c r="A212" s="450"/>
      <c r="B212" s="450"/>
      <c r="C212" s="450"/>
      <c r="D212" s="450"/>
      <c r="E212" s="450"/>
      <c r="F212" s="451"/>
      <c r="G212" s="450"/>
      <c r="H212" s="450"/>
      <c r="I212" s="451"/>
      <c r="J212" s="450"/>
      <c r="K212" s="451"/>
      <c r="L212" s="450"/>
      <c r="M212" s="451"/>
      <c r="N212" s="450"/>
      <c r="O212" s="451"/>
      <c r="P212" s="452"/>
      <c r="Q212" s="452"/>
      <c r="R212" s="452"/>
      <c r="S212" s="452"/>
      <c r="T212" s="450"/>
      <c r="U212" s="450"/>
      <c r="V212" s="451"/>
      <c r="W212" s="452"/>
      <c r="X212" s="450"/>
      <c r="Y212" s="451"/>
      <c r="Z212" s="451"/>
      <c r="AA212" s="450"/>
      <c r="AB212" s="450"/>
      <c r="AC212" s="450"/>
      <c r="AD212" s="450"/>
      <c r="AE212" s="451"/>
      <c r="AF212" s="451"/>
      <c r="AG212" s="452"/>
      <c r="AH212" s="452"/>
      <c r="AI212" s="452"/>
      <c r="AJ212" s="452"/>
      <c r="AK212" s="452"/>
      <c r="AL212" s="452"/>
      <c r="AM212" s="450"/>
      <c r="AN212" s="450"/>
      <c r="AO212" s="451"/>
      <c r="AP212" s="451"/>
      <c r="AQ212" s="450"/>
      <c r="AR212" s="453"/>
      <c r="AS212" s="453"/>
      <c r="AT212" s="454"/>
      <c r="AU212" s="455"/>
      <c r="AV212" s="456"/>
      <c r="AW212" s="456"/>
      <c r="AX212" s="455"/>
      <c r="AY212" s="456"/>
      <c r="AZ212" s="454"/>
      <c r="BA212" s="454"/>
      <c r="BB212" s="454"/>
      <c r="BC212" s="454"/>
      <c r="BD212" s="454"/>
      <c r="BE212" s="454"/>
      <c r="BF212" s="455"/>
      <c r="BG212" s="455"/>
      <c r="BH212" s="455"/>
      <c r="BI212" s="455"/>
      <c r="BJ212" s="455"/>
      <c r="BK212" s="455"/>
      <c r="BL212" s="455"/>
      <c r="BM212" s="455"/>
      <c r="BN212" s="455"/>
      <c r="BO212" s="455"/>
    </row>
    <row r="213" spans="1:67" ht="19.5" customHeight="1">
      <c r="A213" s="450"/>
      <c r="B213" s="450"/>
      <c r="C213" s="450"/>
      <c r="D213" s="450"/>
      <c r="E213" s="450"/>
      <c r="F213" s="451"/>
      <c r="G213" s="450"/>
      <c r="H213" s="450"/>
      <c r="I213" s="451"/>
      <c r="J213" s="450"/>
      <c r="K213" s="451"/>
      <c r="L213" s="450"/>
      <c r="M213" s="451"/>
      <c r="N213" s="450"/>
      <c r="O213" s="451"/>
      <c r="P213" s="452"/>
      <c r="Q213" s="452"/>
      <c r="R213" s="452"/>
      <c r="S213" s="452"/>
      <c r="T213" s="450"/>
      <c r="U213" s="450"/>
      <c r="V213" s="451"/>
      <c r="W213" s="452"/>
      <c r="X213" s="450"/>
      <c r="Y213" s="451"/>
      <c r="Z213" s="451"/>
      <c r="AA213" s="450"/>
      <c r="AB213" s="450"/>
      <c r="AC213" s="450"/>
      <c r="AD213" s="450"/>
      <c r="AE213" s="451"/>
      <c r="AF213" s="451"/>
      <c r="AG213" s="452"/>
      <c r="AH213" s="452"/>
      <c r="AI213" s="452"/>
      <c r="AJ213" s="452"/>
      <c r="AK213" s="452"/>
      <c r="AL213" s="452"/>
      <c r="AM213" s="450"/>
      <c r="AN213" s="450"/>
      <c r="AO213" s="451"/>
      <c r="AP213" s="451"/>
      <c r="AQ213" s="450"/>
      <c r="AR213" s="453"/>
      <c r="AS213" s="453"/>
      <c r="AT213" s="454"/>
      <c r="AU213" s="455"/>
      <c r="AV213" s="456"/>
      <c r="AW213" s="456"/>
      <c r="AX213" s="455"/>
      <c r="AY213" s="456"/>
      <c r="AZ213" s="454"/>
      <c r="BA213" s="454"/>
      <c r="BB213" s="454"/>
      <c r="BC213" s="454"/>
      <c r="BD213" s="454"/>
      <c r="BE213" s="454"/>
      <c r="BF213" s="455"/>
      <c r="BG213" s="455"/>
      <c r="BH213" s="455"/>
      <c r="BI213" s="455"/>
      <c r="BJ213" s="455"/>
      <c r="BK213" s="455"/>
      <c r="BL213" s="455"/>
      <c r="BM213" s="455"/>
      <c r="BN213" s="455"/>
      <c r="BO213" s="455"/>
    </row>
    <row r="214" spans="1:67" ht="19.5" customHeight="1">
      <c r="A214" s="450"/>
      <c r="B214" s="450"/>
      <c r="C214" s="450"/>
      <c r="D214" s="450"/>
      <c r="E214" s="450"/>
      <c r="F214" s="451"/>
      <c r="G214" s="450"/>
      <c r="H214" s="450"/>
      <c r="I214" s="451"/>
      <c r="J214" s="450"/>
      <c r="K214" s="451"/>
      <c r="L214" s="450"/>
      <c r="M214" s="451"/>
      <c r="N214" s="450"/>
      <c r="O214" s="451"/>
      <c r="P214" s="452"/>
      <c r="Q214" s="452"/>
      <c r="R214" s="452"/>
      <c r="S214" s="452"/>
      <c r="T214" s="450"/>
      <c r="U214" s="450"/>
      <c r="V214" s="451"/>
      <c r="W214" s="452"/>
      <c r="X214" s="450"/>
      <c r="Y214" s="451"/>
      <c r="Z214" s="451"/>
      <c r="AA214" s="450"/>
      <c r="AB214" s="450"/>
      <c r="AC214" s="450"/>
      <c r="AD214" s="450"/>
      <c r="AE214" s="451"/>
      <c r="AF214" s="451"/>
      <c r="AG214" s="452"/>
      <c r="AH214" s="452"/>
      <c r="AI214" s="452"/>
      <c r="AJ214" s="452"/>
      <c r="AK214" s="452"/>
      <c r="AL214" s="452"/>
      <c r="AM214" s="450"/>
      <c r="AN214" s="450"/>
      <c r="AO214" s="451"/>
      <c r="AP214" s="451"/>
      <c r="AQ214" s="450"/>
      <c r="AR214" s="453"/>
      <c r="AS214" s="453"/>
      <c r="AT214" s="454"/>
      <c r="AU214" s="455"/>
      <c r="AV214" s="456"/>
      <c r="AW214" s="456"/>
      <c r="AX214" s="455"/>
      <c r="AY214" s="456"/>
      <c r="AZ214" s="454"/>
      <c r="BA214" s="454"/>
      <c r="BB214" s="454"/>
      <c r="BC214" s="454"/>
      <c r="BD214" s="454"/>
      <c r="BE214" s="454"/>
      <c r="BF214" s="455"/>
      <c r="BG214" s="455"/>
      <c r="BH214" s="455"/>
      <c r="BI214" s="455"/>
      <c r="BJ214" s="455"/>
      <c r="BK214" s="455"/>
      <c r="BL214" s="455"/>
      <c r="BM214" s="455"/>
      <c r="BN214" s="455"/>
      <c r="BO214" s="455"/>
    </row>
    <row r="215" spans="1:67" ht="19.5" customHeight="1">
      <c r="A215" s="450"/>
      <c r="B215" s="450"/>
      <c r="C215" s="450"/>
      <c r="D215" s="450"/>
      <c r="E215" s="450"/>
      <c r="F215" s="451"/>
      <c r="G215" s="450"/>
      <c r="H215" s="450"/>
      <c r="I215" s="451"/>
      <c r="J215" s="450"/>
      <c r="K215" s="451"/>
      <c r="L215" s="450"/>
      <c r="M215" s="451"/>
      <c r="N215" s="450"/>
      <c r="O215" s="451"/>
      <c r="P215" s="452"/>
      <c r="Q215" s="452"/>
      <c r="R215" s="452"/>
      <c r="S215" s="452"/>
      <c r="T215" s="450"/>
      <c r="U215" s="450"/>
      <c r="V215" s="451"/>
      <c r="W215" s="452"/>
      <c r="X215" s="450"/>
      <c r="Y215" s="451"/>
      <c r="Z215" s="451"/>
      <c r="AA215" s="450"/>
      <c r="AB215" s="450"/>
      <c r="AC215" s="450"/>
      <c r="AD215" s="450"/>
      <c r="AE215" s="451"/>
      <c r="AF215" s="451"/>
      <c r="AG215" s="452"/>
      <c r="AH215" s="452"/>
      <c r="AI215" s="452"/>
      <c r="AJ215" s="452"/>
      <c r="AK215" s="452"/>
      <c r="AL215" s="452"/>
      <c r="AM215" s="450"/>
      <c r="AN215" s="450"/>
      <c r="AO215" s="451"/>
      <c r="AP215" s="451"/>
      <c r="AQ215" s="450"/>
      <c r="AR215" s="453"/>
      <c r="AS215" s="453"/>
      <c r="AT215" s="454"/>
      <c r="AU215" s="455"/>
      <c r="AV215" s="456"/>
      <c r="AW215" s="456"/>
      <c r="AX215" s="455"/>
      <c r="AY215" s="456"/>
      <c r="AZ215" s="454"/>
      <c r="BA215" s="454"/>
      <c r="BB215" s="454"/>
      <c r="BC215" s="454"/>
      <c r="BD215" s="454"/>
      <c r="BE215" s="454"/>
      <c r="BF215" s="455"/>
      <c r="BG215" s="455"/>
      <c r="BH215" s="455"/>
      <c r="BI215" s="455"/>
      <c r="BJ215" s="455"/>
      <c r="BK215" s="455"/>
      <c r="BL215" s="455"/>
      <c r="BM215" s="455"/>
      <c r="BN215" s="455"/>
      <c r="BO215" s="455"/>
    </row>
    <row r="216" spans="1:67" ht="19.5" customHeight="1">
      <c r="A216" s="450"/>
      <c r="B216" s="450"/>
      <c r="C216" s="450"/>
      <c r="D216" s="450"/>
      <c r="E216" s="450"/>
      <c r="F216" s="451"/>
      <c r="G216" s="450"/>
      <c r="H216" s="450"/>
      <c r="I216" s="451"/>
      <c r="J216" s="450"/>
      <c r="K216" s="451"/>
      <c r="L216" s="450"/>
      <c r="M216" s="451"/>
      <c r="N216" s="450"/>
      <c r="O216" s="451"/>
      <c r="P216" s="452"/>
      <c r="Q216" s="452"/>
      <c r="R216" s="452"/>
      <c r="S216" s="452"/>
      <c r="T216" s="450"/>
      <c r="U216" s="450"/>
      <c r="V216" s="451"/>
      <c r="W216" s="452"/>
      <c r="X216" s="450"/>
      <c r="Y216" s="451"/>
      <c r="Z216" s="451"/>
      <c r="AA216" s="450"/>
      <c r="AB216" s="450"/>
      <c r="AC216" s="450"/>
      <c r="AD216" s="450"/>
      <c r="AE216" s="451"/>
      <c r="AF216" s="451"/>
      <c r="AG216" s="452"/>
      <c r="AH216" s="452"/>
      <c r="AI216" s="452"/>
      <c r="AJ216" s="452"/>
      <c r="AK216" s="452"/>
      <c r="AL216" s="452"/>
      <c r="AM216" s="450"/>
      <c r="AN216" s="450"/>
      <c r="AO216" s="451"/>
      <c r="AP216" s="451"/>
      <c r="AQ216" s="450"/>
      <c r="AR216" s="453"/>
      <c r="AS216" s="453"/>
      <c r="AT216" s="454"/>
      <c r="AU216" s="455"/>
      <c r="AV216" s="456"/>
      <c r="AW216" s="456"/>
      <c r="AX216" s="455"/>
      <c r="AY216" s="456"/>
      <c r="AZ216" s="454"/>
      <c r="BA216" s="454"/>
      <c r="BB216" s="454"/>
      <c r="BC216" s="454"/>
      <c r="BD216" s="454"/>
      <c r="BE216" s="454"/>
      <c r="BF216" s="455"/>
      <c r="BG216" s="455"/>
      <c r="BH216" s="455"/>
      <c r="BI216" s="455"/>
      <c r="BJ216" s="455"/>
      <c r="BK216" s="455"/>
      <c r="BL216" s="455"/>
      <c r="BM216" s="455"/>
      <c r="BN216" s="455"/>
      <c r="BO216" s="455"/>
    </row>
    <row r="217" spans="1:67" ht="19.5" customHeight="1">
      <c r="A217" s="450"/>
      <c r="B217" s="450"/>
      <c r="C217" s="450"/>
      <c r="D217" s="450"/>
      <c r="E217" s="450"/>
      <c r="F217" s="451"/>
      <c r="G217" s="450"/>
      <c r="H217" s="450"/>
      <c r="I217" s="451"/>
      <c r="J217" s="450"/>
      <c r="K217" s="451"/>
      <c r="L217" s="450"/>
      <c r="M217" s="451"/>
      <c r="N217" s="450"/>
      <c r="O217" s="451"/>
      <c r="P217" s="452"/>
      <c r="Q217" s="452"/>
      <c r="R217" s="452"/>
      <c r="S217" s="452"/>
      <c r="T217" s="450"/>
      <c r="U217" s="450"/>
      <c r="V217" s="451"/>
      <c r="W217" s="452"/>
      <c r="X217" s="450"/>
      <c r="Y217" s="451"/>
      <c r="Z217" s="451"/>
      <c r="AA217" s="450"/>
      <c r="AB217" s="450"/>
      <c r="AC217" s="450"/>
      <c r="AD217" s="450"/>
      <c r="AE217" s="451"/>
      <c r="AF217" s="451"/>
      <c r="AG217" s="452"/>
      <c r="AH217" s="452"/>
      <c r="AI217" s="452"/>
      <c r="AJ217" s="452"/>
      <c r="AK217" s="452"/>
      <c r="AL217" s="452"/>
      <c r="AM217" s="450"/>
      <c r="AN217" s="450"/>
      <c r="AO217" s="451"/>
      <c r="AP217" s="451"/>
      <c r="AQ217" s="450"/>
      <c r="AR217" s="453"/>
      <c r="AS217" s="453"/>
      <c r="AT217" s="454"/>
      <c r="AU217" s="455"/>
      <c r="AV217" s="456"/>
      <c r="AW217" s="456"/>
      <c r="AX217" s="455"/>
      <c r="AY217" s="456"/>
      <c r="AZ217" s="454"/>
      <c r="BA217" s="454"/>
      <c r="BB217" s="454"/>
      <c r="BC217" s="454"/>
      <c r="BD217" s="454"/>
      <c r="BE217" s="454"/>
      <c r="BF217" s="455"/>
      <c r="BG217" s="455"/>
      <c r="BH217" s="455"/>
      <c r="BI217" s="455"/>
      <c r="BJ217" s="455"/>
      <c r="BK217" s="455"/>
      <c r="BL217" s="455"/>
      <c r="BM217" s="455"/>
      <c r="BN217" s="455"/>
      <c r="BO217" s="455"/>
    </row>
    <row r="218" spans="1:67" ht="19.5" customHeight="1">
      <c r="A218" s="450"/>
      <c r="B218" s="450"/>
      <c r="C218" s="450"/>
      <c r="D218" s="450"/>
      <c r="E218" s="450"/>
      <c r="F218" s="451"/>
      <c r="G218" s="450"/>
      <c r="H218" s="450"/>
      <c r="I218" s="451"/>
      <c r="J218" s="450"/>
      <c r="K218" s="451"/>
      <c r="L218" s="450"/>
      <c r="M218" s="451"/>
      <c r="N218" s="450"/>
      <c r="O218" s="451"/>
      <c r="P218" s="452"/>
      <c r="Q218" s="452"/>
      <c r="R218" s="452"/>
      <c r="S218" s="452"/>
      <c r="T218" s="450"/>
      <c r="U218" s="450"/>
      <c r="V218" s="451"/>
      <c r="W218" s="452"/>
      <c r="X218" s="450"/>
      <c r="Y218" s="451"/>
      <c r="Z218" s="451"/>
      <c r="AA218" s="450"/>
      <c r="AB218" s="450"/>
      <c r="AC218" s="450"/>
      <c r="AD218" s="450"/>
      <c r="AE218" s="451"/>
      <c r="AF218" s="451"/>
      <c r="AG218" s="452"/>
      <c r="AH218" s="452"/>
      <c r="AI218" s="452"/>
      <c r="AJ218" s="452"/>
      <c r="AK218" s="452"/>
      <c r="AL218" s="452"/>
      <c r="AM218" s="450"/>
      <c r="AN218" s="450"/>
      <c r="AO218" s="451"/>
      <c r="AP218" s="451"/>
      <c r="AQ218" s="450"/>
      <c r="AR218" s="453"/>
      <c r="AS218" s="453"/>
      <c r="AT218" s="454"/>
      <c r="AU218" s="455"/>
      <c r="AV218" s="456"/>
      <c r="AW218" s="456"/>
      <c r="AX218" s="455"/>
      <c r="AY218" s="456"/>
      <c r="AZ218" s="454"/>
      <c r="BA218" s="454"/>
      <c r="BB218" s="454"/>
      <c r="BC218" s="454"/>
      <c r="BD218" s="454"/>
      <c r="BE218" s="454"/>
      <c r="BF218" s="455"/>
      <c r="BG218" s="455"/>
      <c r="BH218" s="455"/>
      <c r="BI218" s="455"/>
      <c r="BJ218" s="455"/>
      <c r="BK218" s="455"/>
      <c r="BL218" s="455"/>
      <c r="BM218" s="455"/>
      <c r="BN218" s="455"/>
      <c r="BO218" s="455"/>
    </row>
    <row r="219" spans="1:67" ht="19.5" customHeight="1">
      <c r="A219" s="450"/>
      <c r="B219" s="450"/>
      <c r="C219" s="450"/>
      <c r="D219" s="450"/>
      <c r="E219" s="450"/>
      <c r="F219" s="451"/>
      <c r="G219" s="450"/>
      <c r="H219" s="450"/>
      <c r="I219" s="451"/>
      <c r="J219" s="450"/>
      <c r="K219" s="451"/>
      <c r="L219" s="450"/>
      <c r="M219" s="451"/>
      <c r="N219" s="450"/>
      <c r="O219" s="451"/>
      <c r="P219" s="452"/>
      <c r="Q219" s="452"/>
      <c r="R219" s="452"/>
      <c r="S219" s="452"/>
      <c r="T219" s="450"/>
      <c r="U219" s="450"/>
      <c r="V219" s="451"/>
      <c r="W219" s="452"/>
      <c r="X219" s="450"/>
      <c r="Y219" s="451"/>
      <c r="Z219" s="451"/>
      <c r="AA219" s="450"/>
      <c r="AB219" s="450"/>
      <c r="AC219" s="450"/>
      <c r="AD219" s="450"/>
      <c r="AE219" s="451"/>
      <c r="AF219" s="451"/>
      <c r="AG219" s="452"/>
      <c r="AH219" s="452"/>
      <c r="AI219" s="452"/>
      <c r="AJ219" s="452"/>
      <c r="AK219" s="452"/>
      <c r="AL219" s="452"/>
      <c r="AM219" s="450"/>
      <c r="AN219" s="450"/>
      <c r="AO219" s="451"/>
      <c r="AP219" s="451"/>
      <c r="AQ219" s="450"/>
      <c r="AR219" s="453"/>
      <c r="AS219" s="453"/>
      <c r="AT219" s="454"/>
      <c r="AU219" s="455"/>
      <c r="AV219" s="456"/>
      <c r="AW219" s="456"/>
      <c r="AX219" s="455"/>
      <c r="AY219" s="456"/>
      <c r="AZ219" s="454"/>
      <c r="BA219" s="454"/>
      <c r="BB219" s="454"/>
      <c r="BC219" s="454"/>
      <c r="BD219" s="454"/>
      <c r="BE219" s="454"/>
      <c r="BF219" s="455"/>
      <c r="BG219" s="455"/>
      <c r="BH219" s="455"/>
      <c r="BI219" s="455"/>
      <c r="BJ219" s="455"/>
      <c r="BK219" s="455"/>
      <c r="BL219" s="455"/>
      <c r="BM219" s="455"/>
      <c r="BN219" s="455"/>
      <c r="BO219" s="455"/>
    </row>
    <row r="220" spans="1:67" ht="19.5" customHeight="1">
      <c r="A220" s="450"/>
      <c r="B220" s="450"/>
      <c r="C220" s="450"/>
      <c r="D220" s="450"/>
      <c r="E220" s="450"/>
      <c r="F220" s="451"/>
      <c r="G220" s="450"/>
      <c r="H220" s="450"/>
      <c r="I220" s="451"/>
      <c r="J220" s="450"/>
      <c r="K220" s="451"/>
      <c r="L220" s="450"/>
      <c r="M220" s="451"/>
      <c r="N220" s="450"/>
      <c r="O220" s="451"/>
      <c r="P220" s="452"/>
      <c r="Q220" s="452"/>
      <c r="R220" s="452"/>
      <c r="S220" s="452"/>
      <c r="T220" s="450"/>
      <c r="U220" s="450"/>
      <c r="V220" s="451"/>
      <c r="W220" s="452"/>
      <c r="X220" s="450"/>
      <c r="Y220" s="451"/>
      <c r="Z220" s="451"/>
      <c r="AA220" s="450"/>
      <c r="AB220" s="450"/>
      <c r="AC220" s="450"/>
      <c r="AD220" s="450"/>
      <c r="AE220" s="451"/>
      <c r="AF220" s="451"/>
      <c r="AG220" s="452"/>
      <c r="AH220" s="452"/>
      <c r="AI220" s="452"/>
      <c r="AJ220" s="452"/>
      <c r="AK220" s="452"/>
      <c r="AL220" s="452"/>
      <c r="AM220" s="450"/>
      <c r="AN220" s="450"/>
      <c r="AO220" s="451"/>
      <c r="AP220" s="451"/>
      <c r="AQ220" s="450"/>
      <c r="AR220" s="453"/>
      <c r="AS220" s="453"/>
      <c r="AT220" s="454"/>
      <c r="AU220" s="455"/>
      <c r="AV220" s="456"/>
      <c r="AW220" s="456"/>
      <c r="AX220" s="455"/>
      <c r="AY220" s="456"/>
      <c r="AZ220" s="454"/>
      <c r="BA220" s="454"/>
      <c r="BB220" s="454"/>
      <c r="BC220" s="454"/>
      <c r="BD220" s="454"/>
      <c r="BE220" s="454"/>
      <c r="BF220" s="455"/>
      <c r="BG220" s="455"/>
      <c r="BH220" s="455"/>
      <c r="BI220" s="455"/>
      <c r="BJ220" s="455"/>
      <c r="BK220" s="455"/>
      <c r="BL220" s="455"/>
      <c r="BM220" s="455"/>
      <c r="BN220" s="455"/>
      <c r="BO220" s="455"/>
    </row>
    <row r="221" spans="1:67" ht="19.5" customHeight="1">
      <c r="A221" s="450"/>
      <c r="B221" s="450"/>
      <c r="C221" s="450"/>
      <c r="D221" s="450"/>
      <c r="E221" s="450"/>
      <c r="F221" s="451"/>
      <c r="G221" s="450"/>
      <c r="H221" s="450"/>
      <c r="I221" s="451"/>
      <c r="J221" s="450"/>
      <c r="K221" s="451"/>
      <c r="L221" s="450"/>
      <c r="M221" s="451"/>
      <c r="N221" s="450"/>
      <c r="O221" s="451"/>
      <c r="P221" s="452"/>
      <c r="Q221" s="452"/>
      <c r="R221" s="452"/>
      <c r="S221" s="452"/>
      <c r="T221" s="450"/>
      <c r="U221" s="450"/>
      <c r="V221" s="451"/>
      <c r="W221" s="452"/>
      <c r="X221" s="450"/>
      <c r="Y221" s="451"/>
      <c r="Z221" s="451"/>
      <c r="AA221" s="450"/>
      <c r="AB221" s="450"/>
      <c r="AC221" s="450"/>
      <c r="AD221" s="450"/>
      <c r="AE221" s="451"/>
      <c r="AF221" s="451"/>
      <c r="AG221" s="452"/>
      <c r="AH221" s="452"/>
      <c r="AI221" s="452"/>
      <c r="AJ221" s="452"/>
      <c r="AK221" s="452"/>
      <c r="AL221" s="452"/>
      <c r="AM221" s="450"/>
      <c r="AN221" s="450"/>
      <c r="AO221" s="451"/>
      <c r="AP221" s="451"/>
      <c r="AQ221" s="450"/>
      <c r="AR221" s="453"/>
      <c r="AS221" s="453"/>
      <c r="AT221" s="454"/>
      <c r="AU221" s="455"/>
      <c r="AV221" s="456"/>
      <c r="AW221" s="456"/>
      <c r="AX221" s="455"/>
      <c r="AY221" s="456"/>
      <c r="AZ221" s="454"/>
      <c r="BA221" s="454"/>
      <c r="BB221" s="454"/>
      <c r="BC221" s="454"/>
      <c r="BD221" s="454"/>
      <c r="BE221" s="454"/>
      <c r="BF221" s="455"/>
      <c r="BG221" s="455"/>
      <c r="BH221" s="455"/>
      <c r="BI221" s="455"/>
      <c r="BJ221" s="455"/>
      <c r="BK221" s="455"/>
      <c r="BL221" s="455"/>
      <c r="BM221" s="455"/>
      <c r="BN221" s="455"/>
      <c r="BO221" s="455"/>
    </row>
    <row r="222" spans="1:67" ht="19.5" customHeight="1">
      <c r="A222" s="450"/>
      <c r="B222" s="450"/>
      <c r="C222" s="450"/>
      <c r="D222" s="450"/>
      <c r="E222" s="450"/>
      <c r="F222" s="451"/>
      <c r="G222" s="450"/>
      <c r="H222" s="450"/>
      <c r="I222" s="451"/>
      <c r="J222" s="450"/>
      <c r="K222" s="451"/>
      <c r="L222" s="450"/>
      <c r="M222" s="451"/>
      <c r="N222" s="450"/>
      <c r="O222" s="451"/>
      <c r="P222" s="452"/>
      <c r="Q222" s="452"/>
      <c r="R222" s="452"/>
      <c r="S222" s="452"/>
      <c r="T222" s="450"/>
      <c r="U222" s="450"/>
      <c r="V222" s="451"/>
      <c r="W222" s="452"/>
      <c r="X222" s="450"/>
      <c r="Y222" s="451"/>
      <c r="Z222" s="451"/>
      <c r="AA222" s="450"/>
      <c r="AB222" s="450"/>
      <c r="AC222" s="450"/>
      <c r="AD222" s="450"/>
      <c r="AE222" s="451"/>
      <c r="AF222" s="451"/>
      <c r="AG222" s="452"/>
      <c r="AH222" s="452"/>
      <c r="AI222" s="452"/>
      <c r="AJ222" s="452"/>
      <c r="AK222" s="452"/>
      <c r="AL222" s="452"/>
      <c r="AM222" s="450"/>
      <c r="AN222" s="450"/>
      <c r="AO222" s="451"/>
      <c r="AP222" s="451"/>
      <c r="AQ222" s="450"/>
      <c r="AR222" s="453"/>
      <c r="AS222" s="453"/>
      <c r="AT222" s="454"/>
      <c r="AU222" s="455"/>
      <c r="AV222" s="456"/>
      <c r="AW222" s="456"/>
      <c r="AX222" s="455"/>
      <c r="AY222" s="456"/>
      <c r="AZ222" s="454"/>
      <c r="BA222" s="454"/>
      <c r="BB222" s="454"/>
      <c r="BC222" s="454"/>
      <c r="BD222" s="454"/>
      <c r="BE222" s="454"/>
      <c r="BF222" s="455"/>
      <c r="BG222" s="455"/>
      <c r="BH222" s="455"/>
      <c r="BI222" s="455"/>
      <c r="BJ222" s="455"/>
      <c r="BK222" s="455"/>
      <c r="BL222" s="455"/>
      <c r="BM222" s="455"/>
      <c r="BN222" s="455"/>
      <c r="BO222" s="455"/>
    </row>
    <row r="223" spans="1:67" ht="19.5" customHeight="1">
      <c r="A223" s="450"/>
      <c r="B223" s="450"/>
      <c r="C223" s="450"/>
      <c r="D223" s="450"/>
      <c r="E223" s="450"/>
      <c r="F223" s="451"/>
      <c r="G223" s="450"/>
      <c r="H223" s="450"/>
      <c r="I223" s="451"/>
      <c r="J223" s="450"/>
      <c r="K223" s="451"/>
      <c r="L223" s="450"/>
      <c r="M223" s="451"/>
      <c r="N223" s="450"/>
      <c r="O223" s="451"/>
      <c r="P223" s="452"/>
      <c r="Q223" s="452"/>
      <c r="R223" s="452"/>
      <c r="S223" s="452"/>
      <c r="T223" s="450"/>
      <c r="U223" s="450"/>
      <c r="V223" s="451"/>
      <c r="W223" s="452"/>
      <c r="X223" s="450"/>
      <c r="Y223" s="451"/>
      <c r="Z223" s="451"/>
      <c r="AA223" s="450"/>
      <c r="AB223" s="450"/>
      <c r="AC223" s="450"/>
      <c r="AD223" s="450"/>
      <c r="AE223" s="451"/>
      <c r="AF223" s="451"/>
      <c r="AG223" s="452"/>
      <c r="AH223" s="452"/>
      <c r="AI223" s="452"/>
      <c r="AJ223" s="452"/>
      <c r="AK223" s="452"/>
      <c r="AL223" s="452"/>
      <c r="AM223" s="450"/>
      <c r="AN223" s="450"/>
      <c r="AO223" s="451"/>
      <c r="AP223" s="451"/>
      <c r="AQ223" s="450"/>
      <c r="AR223" s="453"/>
      <c r="AS223" s="453"/>
      <c r="AT223" s="454"/>
      <c r="AU223" s="455"/>
      <c r="AV223" s="456"/>
      <c r="AW223" s="456"/>
      <c r="AX223" s="455"/>
      <c r="AY223" s="456"/>
      <c r="AZ223" s="454"/>
      <c r="BA223" s="454"/>
      <c r="BB223" s="454"/>
      <c r="BC223" s="454"/>
      <c r="BD223" s="454"/>
      <c r="BE223" s="454"/>
      <c r="BF223" s="455"/>
      <c r="BG223" s="455"/>
      <c r="BH223" s="455"/>
      <c r="BI223" s="455"/>
      <c r="BJ223" s="455"/>
      <c r="BK223" s="455"/>
      <c r="BL223" s="455"/>
      <c r="BM223" s="455"/>
      <c r="BN223" s="455"/>
      <c r="BO223" s="455"/>
    </row>
    <row r="224" spans="1:67" ht="19.5" customHeight="1">
      <c r="A224" s="450"/>
      <c r="B224" s="450"/>
      <c r="C224" s="450"/>
      <c r="D224" s="450"/>
      <c r="E224" s="450"/>
      <c r="F224" s="451"/>
      <c r="G224" s="450"/>
      <c r="H224" s="450"/>
      <c r="I224" s="451"/>
      <c r="J224" s="450"/>
      <c r="K224" s="451"/>
      <c r="L224" s="450"/>
      <c r="M224" s="451"/>
      <c r="N224" s="450"/>
      <c r="O224" s="451"/>
      <c r="P224" s="452"/>
      <c r="Q224" s="452"/>
      <c r="R224" s="452"/>
      <c r="S224" s="452"/>
      <c r="T224" s="450"/>
      <c r="U224" s="450"/>
      <c r="V224" s="451"/>
      <c r="W224" s="452"/>
      <c r="X224" s="450"/>
      <c r="Y224" s="451"/>
      <c r="Z224" s="451"/>
      <c r="AA224" s="450"/>
      <c r="AB224" s="450"/>
      <c r="AC224" s="450"/>
      <c r="AD224" s="450"/>
      <c r="AE224" s="451"/>
      <c r="AF224" s="451"/>
      <c r="AG224" s="452"/>
      <c r="AH224" s="452"/>
      <c r="AI224" s="452"/>
      <c r="AJ224" s="452"/>
      <c r="AK224" s="452"/>
      <c r="AL224" s="452"/>
      <c r="AM224" s="450"/>
      <c r="AN224" s="450"/>
      <c r="AO224" s="451"/>
      <c r="AP224" s="451"/>
      <c r="AQ224" s="450"/>
      <c r="AR224" s="453"/>
      <c r="AS224" s="453"/>
      <c r="AT224" s="454"/>
      <c r="AU224" s="455"/>
      <c r="AV224" s="456"/>
      <c r="AW224" s="456"/>
      <c r="AX224" s="455"/>
      <c r="AY224" s="456"/>
      <c r="AZ224" s="454"/>
      <c r="BA224" s="454"/>
      <c r="BB224" s="454"/>
      <c r="BC224" s="454"/>
      <c r="BD224" s="454"/>
      <c r="BE224" s="454"/>
      <c r="BF224" s="455"/>
      <c r="BG224" s="455"/>
      <c r="BH224" s="455"/>
      <c r="BI224" s="455"/>
      <c r="BJ224" s="455"/>
      <c r="BK224" s="455"/>
      <c r="BL224" s="455"/>
      <c r="BM224" s="455"/>
      <c r="BN224" s="455"/>
      <c r="BO224" s="455"/>
    </row>
    <row r="225" spans="1:67" ht="19.5" customHeight="1">
      <c r="A225" s="450"/>
      <c r="B225" s="450"/>
      <c r="C225" s="450"/>
      <c r="D225" s="450"/>
      <c r="E225" s="450"/>
      <c r="F225" s="451"/>
      <c r="G225" s="450"/>
      <c r="H225" s="450"/>
      <c r="I225" s="451"/>
      <c r="J225" s="450"/>
      <c r="K225" s="451"/>
      <c r="L225" s="450"/>
      <c r="M225" s="451"/>
      <c r="N225" s="450"/>
      <c r="O225" s="451"/>
      <c r="P225" s="452"/>
      <c r="Q225" s="452"/>
      <c r="R225" s="452"/>
      <c r="S225" s="452"/>
      <c r="T225" s="450"/>
      <c r="U225" s="450"/>
      <c r="V225" s="451"/>
      <c r="W225" s="452"/>
      <c r="X225" s="450"/>
      <c r="Y225" s="451"/>
      <c r="Z225" s="451"/>
      <c r="AA225" s="450"/>
      <c r="AB225" s="450"/>
      <c r="AC225" s="450"/>
      <c r="AD225" s="450"/>
      <c r="AE225" s="451"/>
      <c r="AF225" s="451"/>
      <c r="AG225" s="452"/>
      <c r="AH225" s="452"/>
      <c r="AI225" s="452"/>
      <c r="AJ225" s="452"/>
      <c r="AK225" s="452"/>
      <c r="AL225" s="452"/>
      <c r="AM225" s="450"/>
      <c r="AN225" s="450"/>
      <c r="AO225" s="451"/>
      <c r="AP225" s="451"/>
      <c r="AQ225" s="450"/>
      <c r="AR225" s="453"/>
      <c r="AS225" s="453"/>
      <c r="AT225" s="454"/>
      <c r="AU225" s="455"/>
      <c r="AV225" s="456"/>
      <c r="AW225" s="456"/>
      <c r="AX225" s="455"/>
      <c r="AY225" s="456"/>
      <c r="AZ225" s="454"/>
      <c r="BA225" s="454"/>
      <c r="BB225" s="454"/>
      <c r="BC225" s="454"/>
      <c r="BD225" s="454"/>
      <c r="BE225" s="454"/>
      <c r="BF225" s="455"/>
      <c r="BG225" s="455"/>
      <c r="BH225" s="455"/>
      <c r="BI225" s="455"/>
      <c r="BJ225" s="455"/>
      <c r="BK225" s="455"/>
      <c r="BL225" s="455"/>
      <c r="BM225" s="455"/>
      <c r="BN225" s="455"/>
      <c r="BO225" s="455"/>
    </row>
    <row r="226" spans="1:67" ht="19.5" customHeight="1">
      <c r="A226" s="450"/>
      <c r="B226" s="450"/>
      <c r="C226" s="450"/>
      <c r="D226" s="450"/>
      <c r="E226" s="450"/>
      <c r="F226" s="451"/>
      <c r="G226" s="450"/>
      <c r="H226" s="450"/>
      <c r="I226" s="451"/>
      <c r="J226" s="450"/>
      <c r="K226" s="451"/>
      <c r="L226" s="450"/>
      <c r="M226" s="451"/>
      <c r="N226" s="450"/>
      <c r="O226" s="451"/>
      <c r="P226" s="452"/>
      <c r="Q226" s="452"/>
      <c r="R226" s="452"/>
      <c r="S226" s="452"/>
      <c r="T226" s="450"/>
      <c r="U226" s="450"/>
      <c r="V226" s="451"/>
      <c r="W226" s="452"/>
      <c r="X226" s="450"/>
      <c r="Y226" s="451"/>
      <c r="Z226" s="451"/>
      <c r="AA226" s="450"/>
      <c r="AB226" s="450"/>
      <c r="AC226" s="450"/>
      <c r="AD226" s="450"/>
      <c r="AE226" s="451"/>
      <c r="AF226" s="451"/>
      <c r="AG226" s="452"/>
      <c r="AH226" s="452"/>
      <c r="AI226" s="452"/>
      <c r="AJ226" s="452"/>
      <c r="AK226" s="452"/>
      <c r="AL226" s="452"/>
      <c r="AM226" s="450"/>
      <c r="AN226" s="450"/>
      <c r="AO226" s="451"/>
      <c r="AP226" s="451"/>
      <c r="AQ226" s="450"/>
      <c r="AR226" s="453"/>
      <c r="AS226" s="453"/>
      <c r="AT226" s="454"/>
      <c r="AU226" s="455"/>
      <c r="AV226" s="456"/>
      <c r="AW226" s="456"/>
      <c r="AX226" s="455"/>
      <c r="AY226" s="456"/>
      <c r="AZ226" s="454"/>
      <c r="BA226" s="454"/>
      <c r="BB226" s="454"/>
      <c r="BC226" s="454"/>
      <c r="BD226" s="454"/>
      <c r="BE226" s="454"/>
      <c r="BF226" s="455"/>
      <c r="BG226" s="455"/>
      <c r="BH226" s="455"/>
      <c r="BI226" s="455"/>
      <c r="BJ226" s="455"/>
      <c r="BK226" s="455"/>
      <c r="BL226" s="455"/>
      <c r="BM226" s="455"/>
      <c r="BN226" s="455"/>
      <c r="BO226" s="455"/>
    </row>
    <row r="227" spans="1:67" ht="19.5" customHeight="1">
      <c r="A227" s="450"/>
      <c r="B227" s="450"/>
      <c r="C227" s="450"/>
      <c r="D227" s="450"/>
      <c r="E227" s="450"/>
      <c r="F227" s="451"/>
      <c r="G227" s="450"/>
      <c r="H227" s="450"/>
      <c r="I227" s="451"/>
      <c r="J227" s="450"/>
      <c r="K227" s="451"/>
      <c r="L227" s="450"/>
      <c r="M227" s="451"/>
      <c r="N227" s="450"/>
      <c r="O227" s="451"/>
      <c r="P227" s="452"/>
      <c r="Q227" s="452"/>
      <c r="R227" s="452"/>
      <c r="S227" s="452"/>
      <c r="T227" s="450"/>
      <c r="U227" s="450"/>
      <c r="V227" s="451"/>
      <c r="W227" s="452"/>
      <c r="X227" s="450"/>
      <c r="Y227" s="451"/>
      <c r="Z227" s="451"/>
      <c r="AA227" s="450"/>
      <c r="AB227" s="450"/>
      <c r="AC227" s="450"/>
      <c r="AD227" s="450"/>
      <c r="AE227" s="451"/>
      <c r="AF227" s="451"/>
      <c r="AG227" s="452"/>
      <c r="AH227" s="452"/>
      <c r="AI227" s="452"/>
      <c r="AJ227" s="452"/>
      <c r="AK227" s="452"/>
      <c r="AL227" s="452"/>
      <c r="AM227" s="450"/>
      <c r="AN227" s="450"/>
      <c r="AO227" s="451"/>
      <c r="AP227" s="451"/>
      <c r="AQ227" s="450"/>
      <c r="AR227" s="453"/>
      <c r="AS227" s="453"/>
      <c r="AT227" s="454"/>
      <c r="AU227" s="455"/>
      <c r="AV227" s="456"/>
      <c r="AW227" s="456"/>
      <c r="AX227" s="455"/>
      <c r="AY227" s="456"/>
      <c r="AZ227" s="454"/>
      <c r="BA227" s="454"/>
      <c r="BB227" s="454"/>
      <c r="BC227" s="454"/>
      <c r="BD227" s="454"/>
      <c r="BE227" s="454"/>
      <c r="BF227" s="455"/>
      <c r="BG227" s="455"/>
      <c r="BH227" s="455"/>
      <c r="BI227" s="455"/>
      <c r="BJ227" s="455"/>
      <c r="BK227" s="455"/>
      <c r="BL227" s="455"/>
      <c r="BM227" s="455"/>
      <c r="BN227" s="455"/>
      <c r="BO227" s="455"/>
    </row>
    <row r="228" spans="1:67" ht="19.5" customHeight="1">
      <c r="A228" s="450"/>
      <c r="B228" s="450"/>
      <c r="C228" s="450"/>
      <c r="D228" s="450"/>
      <c r="E228" s="450"/>
      <c r="F228" s="451"/>
      <c r="G228" s="450"/>
      <c r="H228" s="450"/>
      <c r="I228" s="451"/>
      <c r="J228" s="450"/>
      <c r="K228" s="451"/>
      <c r="L228" s="450"/>
      <c r="M228" s="451"/>
      <c r="N228" s="450"/>
      <c r="O228" s="451"/>
      <c r="P228" s="452"/>
      <c r="Q228" s="452"/>
      <c r="R228" s="452"/>
      <c r="S228" s="452"/>
      <c r="T228" s="450"/>
      <c r="U228" s="450"/>
      <c r="V228" s="451"/>
      <c r="W228" s="452"/>
      <c r="X228" s="450"/>
      <c r="Y228" s="451"/>
      <c r="Z228" s="451"/>
      <c r="AA228" s="450"/>
      <c r="AB228" s="450"/>
      <c r="AC228" s="450"/>
      <c r="AD228" s="450"/>
      <c r="AE228" s="451"/>
      <c r="AF228" s="451"/>
      <c r="AG228" s="452"/>
      <c r="AH228" s="452"/>
      <c r="AI228" s="452"/>
      <c r="AJ228" s="452"/>
      <c r="AK228" s="452"/>
      <c r="AL228" s="452"/>
      <c r="AM228" s="450"/>
      <c r="AN228" s="450"/>
      <c r="AO228" s="451"/>
      <c r="AP228" s="451"/>
      <c r="AQ228" s="450"/>
      <c r="AR228" s="453"/>
      <c r="AS228" s="453"/>
      <c r="AT228" s="454"/>
      <c r="AU228" s="455"/>
      <c r="AV228" s="456"/>
      <c r="AW228" s="456"/>
      <c r="AX228" s="455"/>
      <c r="AY228" s="456"/>
      <c r="AZ228" s="454"/>
      <c r="BA228" s="454"/>
      <c r="BB228" s="454"/>
      <c r="BC228" s="454"/>
      <c r="BD228" s="454"/>
      <c r="BE228" s="454"/>
      <c r="BF228" s="455"/>
      <c r="BG228" s="455"/>
      <c r="BH228" s="455"/>
      <c r="BI228" s="455"/>
      <c r="BJ228" s="455"/>
      <c r="BK228" s="455"/>
      <c r="BL228" s="455"/>
      <c r="BM228" s="455"/>
      <c r="BN228" s="455"/>
      <c r="BO228" s="455"/>
    </row>
    <row r="229" spans="1:67" ht="19.5" customHeight="1">
      <c r="A229" s="450"/>
      <c r="B229" s="450"/>
      <c r="C229" s="450"/>
      <c r="D229" s="450"/>
      <c r="E229" s="450"/>
      <c r="F229" s="451"/>
      <c r="G229" s="450"/>
      <c r="H229" s="450"/>
      <c r="I229" s="451"/>
      <c r="J229" s="450"/>
      <c r="K229" s="451"/>
      <c r="L229" s="450"/>
      <c r="M229" s="451"/>
      <c r="N229" s="450"/>
      <c r="O229" s="451"/>
      <c r="P229" s="452"/>
      <c r="Q229" s="452"/>
      <c r="R229" s="452"/>
      <c r="S229" s="452"/>
      <c r="T229" s="450"/>
      <c r="U229" s="450"/>
      <c r="V229" s="451"/>
      <c r="W229" s="452"/>
      <c r="X229" s="450"/>
      <c r="Y229" s="451"/>
      <c r="Z229" s="451"/>
      <c r="AA229" s="450"/>
      <c r="AB229" s="450"/>
      <c r="AC229" s="450"/>
      <c r="AD229" s="450"/>
      <c r="AE229" s="451"/>
      <c r="AF229" s="451"/>
      <c r="AG229" s="452"/>
      <c r="AH229" s="452"/>
      <c r="AI229" s="452"/>
      <c r="AJ229" s="452"/>
      <c r="AK229" s="452"/>
      <c r="AL229" s="452"/>
      <c r="AM229" s="450"/>
      <c r="AN229" s="450"/>
      <c r="AO229" s="451"/>
      <c r="AP229" s="451"/>
      <c r="AQ229" s="450"/>
      <c r="AR229" s="453"/>
      <c r="AS229" s="453"/>
      <c r="AT229" s="454"/>
      <c r="AU229" s="455"/>
      <c r="AV229" s="456"/>
      <c r="AW229" s="456"/>
      <c r="AX229" s="455"/>
      <c r="AY229" s="456"/>
      <c r="AZ229" s="454"/>
      <c r="BA229" s="454"/>
      <c r="BB229" s="454"/>
      <c r="BC229" s="454"/>
      <c r="BD229" s="454"/>
      <c r="BE229" s="454"/>
      <c r="BF229" s="455"/>
      <c r="BG229" s="455"/>
      <c r="BH229" s="455"/>
      <c r="BI229" s="455"/>
      <c r="BJ229" s="455"/>
      <c r="BK229" s="455"/>
      <c r="BL229" s="455"/>
      <c r="BM229" s="455"/>
      <c r="BN229" s="455"/>
      <c r="BO229" s="455"/>
    </row>
    <row r="230" spans="1:67" ht="19.5" customHeight="1">
      <c r="A230" s="450"/>
      <c r="B230" s="450"/>
      <c r="C230" s="450"/>
      <c r="D230" s="450"/>
      <c r="E230" s="450"/>
      <c r="F230" s="451"/>
      <c r="G230" s="450"/>
      <c r="H230" s="450"/>
      <c r="I230" s="451"/>
      <c r="J230" s="450"/>
      <c r="K230" s="451"/>
      <c r="L230" s="450"/>
      <c r="M230" s="451"/>
      <c r="N230" s="450"/>
      <c r="O230" s="451"/>
      <c r="P230" s="452"/>
      <c r="Q230" s="452"/>
      <c r="R230" s="452"/>
      <c r="S230" s="452"/>
      <c r="T230" s="450"/>
      <c r="U230" s="450"/>
      <c r="V230" s="451"/>
      <c r="W230" s="452"/>
      <c r="X230" s="450"/>
      <c r="Y230" s="451"/>
      <c r="Z230" s="451"/>
      <c r="AA230" s="450"/>
      <c r="AB230" s="450"/>
      <c r="AC230" s="450"/>
      <c r="AD230" s="450"/>
      <c r="AE230" s="451"/>
      <c r="AF230" s="451"/>
      <c r="AG230" s="452"/>
      <c r="AH230" s="452"/>
      <c r="AI230" s="452"/>
      <c r="AJ230" s="452"/>
      <c r="AK230" s="452"/>
      <c r="AL230" s="452"/>
      <c r="AM230" s="450"/>
      <c r="AN230" s="450"/>
      <c r="AO230" s="451"/>
      <c r="AP230" s="451"/>
      <c r="AQ230" s="450"/>
      <c r="AR230" s="453"/>
      <c r="AS230" s="453"/>
      <c r="AT230" s="454"/>
      <c r="AU230" s="455"/>
      <c r="AV230" s="456"/>
      <c r="AW230" s="456"/>
      <c r="AX230" s="455"/>
      <c r="AY230" s="456"/>
      <c r="AZ230" s="454"/>
      <c r="BA230" s="454"/>
      <c r="BB230" s="454"/>
      <c r="BC230" s="454"/>
      <c r="BD230" s="454"/>
      <c r="BE230" s="454"/>
      <c r="BF230" s="455"/>
      <c r="BG230" s="455"/>
      <c r="BH230" s="455"/>
      <c r="BI230" s="455"/>
      <c r="BJ230" s="455"/>
      <c r="BK230" s="455"/>
      <c r="BL230" s="455"/>
      <c r="BM230" s="455"/>
      <c r="BN230" s="455"/>
      <c r="BO230" s="455"/>
    </row>
    <row r="231" spans="1:67" ht="19.5" customHeight="1">
      <c r="A231" s="450"/>
      <c r="B231" s="450"/>
      <c r="C231" s="450"/>
      <c r="D231" s="450"/>
      <c r="E231" s="450"/>
      <c r="F231" s="451"/>
      <c r="G231" s="450"/>
      <c r="H231" s="450"/>
      <c r="I231" s="451"/>
      <c r="J231" s="450"/>
      <c r="K231" s="451"/>
      <c r="L231" s="450"/>
      <c r="M231" s="451"/>
      <c r="N231" s="450"/>
      <c r="O231" s="451"/>
      <c r="P231" s="452"/>
      <c r="Q231" s="452"/>
      <c r="R231" s="452"/>
      <c r="S231" s="452"/>
      <c r="T231" s="450"/>
      <c r="U231" s="450"/>
      <c r="V231" s="451"/>
      <c r="W231" s="452"/>
      <c r="X231" s="450"/>
      <c r="Y231" s="451"/>
      <c r="Z231" s="451"/>
      <c r="AA231" s="450"/>
      <c r="AB231" s="450"/>
      <c r="AC231" s="450"/>
      <c r="AD231" s="450"/>
      <c r="AE231" s="451"/>
      <c r="AF231" s="451"/>
      <c r="AG231" s="452"/>
      <c r="AH231" s="452"/>
      <c r="AI231" s="452"/>
      <c r="AJ231" s="452"/>
      <c r="AK231" s="452"/>
      <c r="AL231" s="452"/>
      <c r="AM231" s="450"/>
      <c r="AN231" s="450"/>
      <c r="AO231" s="451"/>
      <c r="AP231" s="451"/>
      <c r="AQ231" s="450"/>
      <c r="AR231" s="453"/>
      <c r="AS231" s="453"/>
      <c r="AT231" s="454"/>
      <c r="AU231" s="455"/>
      <c r="AV231" s="456"/>
      <c r="AW231" s="456"/>
      <c r="AX231" s="455"/>
      <c r="AY231" s="456"/>
      <c r="AZ231" s="454"/>
      <c r="BA231" s="454"/>
      <c r="BB231" s="454"/>
      <c r="BC231" s="454"/>
      <c r="BD231" s="454"/>
      <c r="BE231" s="454"/>
      <c r="BF231" s="455"/>
      <c r="BG231" s="455"/>
      <c r="BH231" s="455"/>
      <c r="BI231" s="455"/>
      <c r="BJ231" s="455"/>
      <c r="BK231" s="455"/>
      <c r="BL231" s="455"/>
      <c r="BM231" s="455"/>
      <c r="BN231" s="455"/>
      <c r="BO231" s="455"/>
    </row>
    <row r="232" spans="1:67" ht="19.5" customHeight="1">
      <c r="A232" s="450"/>
      <c r="B232" s="450"/>
      <c r="C232" s="450"/>
      <c r="D232" s="450"/>
      <c r="E232" s="450"/>
      <c r="F232" s="451"/>
      <c r="G232" s="450"/>
      <c r="H232" s="450"/>
      <c r="I232" s="451"/>
      <c r="J232" s="450"/>
      <c r="K232" s="451"/>
      <c r="L232" s="450"/>
      <c r="M232" s="451"/>
      <c r="N232" s="450"/>
      <c r="O232" s="451"/>
      <c r="P232" s="452"/>
      <c r="Q232" s="452"/>
      <c r="R232" s="452"/>
      <c r="S232" s="452"/>
      <c r="T232" s="450"/>
      <c r="U232" s="450"/>
      <c r="V232" s="451"/>
      <c r="W232" s="452"/>
      <c r="X232" s="450"/>
      <c r="Y232" s="451"/>
      <c r="Z232" s="451"/>
      <c r="AA232" s="450"/>
      <c r="AB232" s="450"/>
      <c r="AC232" s="450"/>
      <c r="AD232" s="450"/>
      <c r="AE232" s="451"/>
      <c r="AF232" s="451"/>
      <c r="AG232" s="452"/>
      <c r="AH232" s="452"/>
      <c r="AI232" s="452"/>
      <c r="AJ232" s="452"/>
      <c r="AK232" s="452"/>
      <c r="AL232" s="452"/>
      <c r="AM232" s="450"/>
      <c r="AN232" s="450"/>
      <c r="AO232" s="451"/>
      <c r="AP232" s="451"/>
      <c r="AQ232" s="450"/>
      <c r="AR232" s="453"/>
      <c r="AS232" s="453"/>
      <c r="AT232" s="454"/>
      <c r="AU232" s="455"/>
      <c r="AV232" s="456"/>
      <c r="AW232" s="456"/>
      <c r="AX232" s="455"/>
      <c r="AY232" s="456"/>
      <c r="AZ232" s="454"/>
      <c r="BA232" s="454"/>
      <c r="BB232" s="454"/>
      <c r="BC232" s="454"/>
      <c r="BD232" s="454"/>
      <c r="BE232" s="454"/>
      <c r="BF232" s="455"/>
      <c r="BG232" s="455"/>
      <c r="BH232" s="455"/>
      <c r="BI232" s="455"/>
      <c r="BJ232" s="455"/>
      <c r="BK232" s="455"/>
      <c r="BL232" s="455"/>
      <c r="BM232" s="455"/>
      <c r="BN232" s="455"/>
      <c r="BO232" s="455"/>
    </row>
    <row r="233" spans="1:67" ht="19.5" customHeight="1">
      <c r="A233" s="450"/>
      <c r="B233" s="450"/>
      <c r="C233" s="450"/>
      <c r="D233" s="450"/>
      <c r="E233" s="450"/>
      <c r="F233" s="451"/>
      <c r="G233" s="450"/>
      <c r="H233" s="450"/>
      <c r="I233" s="451"/>
      <c r="J233" s="450"/>
      <c r="K233" s="451"/>
      <c r="L233" s="450"/>
      <c r="M233" s="451"/>
      <c r="N233" s="450"/>
      <c r="O233" s="451"/>
      <c r="P233" s="452"/>
      <c r="Q233" s="452"/>
      <c r="R233" s="452"/>
      <c r="S233" s="452"/>
      <c r="T233" s="450"/>
      <c r="U233" s="450"/>
      <c r="V233" s="451"/>
      <c r="W233" s="452"/>
      <c r="X233" s="450"/>
      <c r="Y233" s="451"/>
      <c r="Z233" s="451"/>
      <c r="AA233" s="450"/>
      <c r="AB233" s="450"/>
      <c r="AC233" s="450"/>
      <c r="AD233" s="450"/>
      <c r="AE233" s="451"/>
      <c r="AF233" s="451"/>
      <c r="AG233" s="452"/>
      <c r="AH233" s="452"/>
      <c r="AI233" s="452"/>
      <c r="AJ233" s="452"/>
      <c r="AK233" s="452"/>
      <c r="AL233" s="452"/>
      <c r="AM233" s="450"/>
      <c r="AN233" s="450"/>
      <c r="AO233" s="451"/>
      <c r="AP233" s="451"/>
      <c r="AQ233" s="450"/>
      <c r="AR233" s="453"/>
      <c r="AS233" s="453"/>
      <c r="AT233" s="454"/>
      <c r="AU233" s="455"/>
      <c r="AV233" s="456"/>
      <c r="AW233" s="456"/>
      <c r="AX233" s="455"/>
      <c r="AY233" s="456"/>
      <c r="AZ233" s="454"/>
      <c r="BA233" s="454"/>
      <c r="BB233" s="454"/>
      <c r="BC233" s="454"/>
      <c r="BD233" s="454"/>
      <c r="BE233" s="454"/>
      <c r="BF233" s="455"/>
      <c r="BG233" s="455"/>
      <c r="BH233" s="455"/>
      <c r="BI233" s="455"/>
      <c r="BJ233" s="455"/>
      <c r="BK233" s="455"/>
      <c r="BL233" s="455"/>
      <c r="BM233" s="455"/>
      <c r="BN233" s="455"/>
      <c r="BO233" s="455"/>
    </row>
    <row r="234" spans="1:67" ht="19.5" customHeight="1">
      <c r="A234" s="450"/>
      <c r="B234" s="450"/>
      <c r="C234" s="450"/>
      <c r="D234" s="450"/>
      <c r="E234" s="450"/>
      <c r="F234" s="451"/>
      <c r="G234" s="450"/>
      <c r="H234" s="450"/>
      <c r="I234" s="451"/>
      <c r="J234" s="450"/>
      <c r="K234" s="451"/>
      <c r="L234" s="450"/>
      <c r="M234" s="451"/>
      <c r="N234" s="450"/>
      <c r="O234" s="451"/>
      <c r="P234" s="452"/>
      <c r="Q234" s="452"/>
      <c r="R234" s="452"/>
      <c r="S234" s="452"/>
      <c r="T234" s="450"/>
      <c r="U234" s="450"/>
      <c r="V234" s="451"/>
      <c r="W234" s="452"/>
      <c r="X234" s="450"/>
      <c r="Y234" s="451"/>
      <c r="Z234" s="451"/>
      <c r="AA234" s="450"/>
      <c r="AB234" s="450"/>
      <c r="AC234" s="450"/>
      <c r="AD234" s="450"/>
      <c r="AE234" s="451"/>
      <c r="AF234" s="451"/>
      <c r="AG234" s="452"/>
      <c r="AH234" s="452"/>
      <c r="AI234" s="452"/>
      <c r="AJ234" s="452"/>
      <c r="AK234" s="452"/>
      <c r="AL234" s="452"/>
      <c r="AM234" s="450"/>
      <c r="AN234" s="450"/>
      <c r="AO234" s="451"/>
      <c r="AP234" s="451"/>
      <c r="AQ234" s="450"/>
      <c r="AR234" s="453"/>
      <c r="AS234" s="453"/>
      <c r="AT234" s="454"/>
      <c r="AU234" s="455"/>
      <c r="AV234" s="456"/>
      <c r="AW234" s="456"/>
      <c r="AX234" s="455"/>
      <c r="AY234" s="456"/>
      <c r="AZ234" s="454"/>
      <c r="BA234" s="454"/>
      <c r="BB234" s="454"/>
      <c r="BC234" s="454"/>
      <c r="BD234" s="454"/>
      <c r="BE234" s="454"/>
      <c r="BF234" s="455"/>
      <c r="BG234" s="455"/>
      <c r="BH234" s="455"/>
      <c r="BI234" s="455"/>
      <c r="BJ234" s="455"/>
      <c r="BK234" s="455"/>
      <c r="BL234" s="455"/>
      <c r="BM234" s="455"/>
      <c r="BN234" s="455"/>
      <c r="BO234" s="455"/>
    </row>
    <row r="235" spans="1:67" ht="19.5" customHeight="1">
      <c r="A235" s="450"/>
      <c r="B235" s="450"/>
      <c r="C235" s="450"/>
      <c r="D235" s="450"/>
      <c r="E235" s="450"/>
      <c r="F235" s="451"/>
      <c r="G235" s="450"/>
      <c r="H235" s="450"/>
      <c r="I235" s="451"/>
      <c r="J235" s="450"/>
      <c r="K235" s="451"/>
      <c r="L235" s="450"/>
      <c r="M235" s="451"/>
      <c r="N235" s="450"/>
      <c r="O235" s="451"/>
      <c r="P235" s="452"/>
      <c r="Q235" s="452"/>
      <c r="R235" s="452"/>
      <c r="S235" s="452"/>
      <c r="T235" s="450"/>
      <c r="U235" s="450"/>
      <c r="V235" s="451"/>
      <c r="W235" s="452"/>
      <c r="X235" s="450"/>
      <c r="Y235" s="451"/>
      <c r="Z235" s="451"/>
      <c r="AA235" s="450"/>
      <c r="AB235" s="450"/>
      <c r="AC235" s="450"/>
      <c r="AD235" s="450"/>
      <c r="AE235" s="451"/>
      <c r="AF235" s="451"/>
      <c r="AG235" s="452"/>
      <c r="AH235" s="452"/>
      <c r="AI235" s="452"/>
      <c r="AJ235" s="452"/>
      <c r="AK235" s="452"/>
      <c r="AL235" s="452"/>
      <c r="AM235" s="450"/>
      <c r="AN235" s="450"/>
      <c r="AO235" s="451"/>
      <c r="AP235" s="451"/>
      <c r="AQ235" s="450"/>
      <c r="AR235" s="453"/>
      <c r="AS235" s="453"/>
      <c r="AT235" s="454"/>
      <c r="AU235" s="455"/>
      <c r="AV235" s="456"/>
      <c r="AW235" s="456"/>
      <c r="AX235" s="455"/>
      <c r="AY235" s="456"/>
      <c r="AZ235" s="454"/>
      <c r="BA235" s="454"/>
      <c r="BB235" s="454"/>
      <c r="BC235" s="454"/>
      <c r="BD235" s="454"/>
      <c r="BE235" s="454"/>
      <c r="BF235" s="455"/>
      <c r="BG235" s="455"/>
      <c r="BH235" s="455"/>
      <c r="BI235" s="455"/>
      <c r="BJ235" s="455"/>
      <c r="BK235" s="455"/>
      <c r="BL235" s="455"/>
      <c r="BM235" s="455"/>
      <c r="BN235" s="455"/>
      <c r="BO235" s="455"/>
    </row>
    <row r="236" spans="1:67" ht="19.5" customHeight="1">
      <c r="A236" s="450"/>
      <c r="B236" s="450"/>
      <c r="C236" s="450"/>
      <c r="D236" s="450"/>
      <c r="E236" s="450"/>
      <c r="F236" s="451"/>
      <c r="G236" s="450"/>
      <c r="H236" s="450"/>
      <c r="I236" s="451"/>
      <c r="J236" s="450"/>
      <c r="K236" s="451"/>
      <c r="L236" s="450"/>
      <c r="M236" s="451"/>
      <c r="N236" s="450"/>
      <c r="O236" s="451"/>
      <c r="P236" s="452"/>
      <c r="Q236" s="452"/>
      <c r="R236" s="452"/>
      <c r="S236" s="452"/>
      <c r="T236" s="450"/>
      <c r="U236" s="450"/>
      <c r="V236" s="451"/>
      <c r="W236" s="452"/>
      <c r="X236" s="450"/>
      <c r="Y236" s="451"/>
      <c r="Z236" s="451"/>
      <c r="AA236" s="450"/>
      <c r="AB236" s="450"/>
      <c r="AC236" s="450"/>
      <c r="AD236" s="450"/>
      <c r="AE236" s="451"/>
      <c r="AF236" s="451"/>
      <c r="AG236" s="452"/>
      <c r="AH236" s="452"/>
      <c r="AI236" s="452"/>
      <c r="AJ236" s="452"/>
      <c r="AK236" s="452"/>
      <c r="AL236" s="452"/>
      <c r="AM236" s="450"/>
      <c r="AN236" s="450"/>
      <c r="AO236" s="451"/>
      <c r="AP236" s="451"/>
      <c r="AQ236" s="450"/>
      <c r="AR236" s="453"/>
      <c r="AS236" s="453"/>
      <c r="AT236" s="454"/>
      <c r="AU236" s="455"/>
      <c r="AV236" s="456"/>
      <c r="AW236" s="456"/>
      <c r="AX236" s="455"/>
      <c r="AY236" s="456"/>
      <c r="AZ236" s="454"/>
      <c r="BA236" s="454"/>
      <c r="BB236" s="454"/>
      <c r="BC236" s="454"/>
      <c r="BD236" s="454"/>
      <c r="BE236" s="454"/>
      <c r="BF236" s="455"/>
      <c r="BG236" s="455"/>
      <c r="BH236" s="455"/>
      <c r="BI236" s="455"/>
      <c r="BJ236" s="455"/>
      <c r="BK236" s="455"/>
      <c r="BL236" s="455"/>
      <c r="BM236" s="455"/>
      <c r="BN236" s="455"/>
      <c r="BO236" s="455"/>
    </row>
    <row r="237" spans="1:67" ht="19.5" customHeight="1">
      <c r="A237" s="450"/>
      <c r="B237" s="450"/>
      <c r="C237" s="450"/>
      <c r="D237" s="450"/>
      <c r="E237" s="450"/>
      <c r="F237" s="451"/>
      <c r="G237" s="450"/>
      <c r="H237" s="450"/>
      <c r="I237" s="451"/>
      <c r="J237" s="450"/>
      <c r="K237" s="451"/>
      <c r="L237" s="450"/>
      <c r="M237" s="451"/>
      <c r="N237" s="450"/>
      <c r="O237" s="451"/>
      <c r="P237" s="452"/>
      <c r="Q237" s="452"/>
      <c r="R237" s="452"/>
      <c r="S237" s="452"/>
      <c r="T237" s="450"/>
      <c r="U237" s="450"/>
      <c r="V237" s="451"/>
      <c r="W237" s="452"/>
      <c r="X237" s="450"/>
      <c r="Y237" s="451"/>
      <c r="Z237" s="451"/>
      <c r="AA237" s="450"/>
      <c r="AB237" s="450"/>
      <c r="AC237" s="450"/>
      <c r="AD237" s="450"/>
      <c r="AE237" s="451"/>
      <c r="AF237" s="451"/>
      <c r="AG237" s="452"/>
      <c r="AH237" s="452"/>
      <c r="AI237" s="452"/>
      <c r="AJ237" s="452"/>
      <c r="AK237" s="452"/>
      <c r="AL237" s="452"/>
      <c r="AM237" s="450"/>
      <c r="AN237" s="450"/>
      <c r="AO237" s="451"/>
      <c r="AP237" s="451"/>
      <c r="AQ237" s="450"/>
      <c r="AR237" s="453"/>
      <c r="AS237" s="453"/>
      <c r="AT237" s="454"/>
      <c r="AU237" s="455"/>
      <c r="AV237" s="456"/>
      <c r="AW237" s="456"/>
      <c r="AX237" s="455"/>
      <c r="AY237" s="456"/>
      <c r="AZ237" s="454"/>
      <c r="BA237" s="454"/>
      <c r="BB237" s="454"/>
      <c r="BC237" s="454"/>
      <c r="BD237" s="454"/>
      <c r="BE237" s="454"/>
      <c r="BF237" s="455"/>
      <c r="BG237" s="455"/>
      <c r="BH237" s="455"/>
      <c r="BI237" s="455"/>
      <c r="BJ237" s="455"/>
      <c r="BK237" s="455"/>
      <c r="BL237" s="455"/>
      <c r="BM237" s="455"/>
      <c r="BN237" s="455"/>
      <c r="BO237" s="455"/>
    </row>
    <row r="238" spans="1:67" ht="19.5" customHeight="1">
      <c r="A238" s="450"/>
      <c r="B238" s="450"/>
      <c r="C238" s="450"/>
      <c r="D238" s="450"/>
      <c r="E238" s="450"/>
      <c r="F238" s="451"/>
      <c r="G238" s="450"/>
      <c r="H238" s="450"/>
      <c r="I238" s="451"/>
      <c r="J238" s="450"/>
      <c r="K238" s="451"/>
      <c r="L238" s="450"/>
      <c r="M238" s="451"/>
      <c r="N238" s="450"/>
      <c r="O238" s="451"/>
      <c r="P238" s="452"/>
      <c r="Q238" s="452"/>
      <c r="R238" s="452"/>
      <c r="S238" s="452"/>
      <c r="T238" s="450"/>
      <c r="U238" s="450"/>
      <c r="V238" s="451"/>
      <c r="W238" s="452"/>
      <c r="X238" s="450"/>
      <c r="Y238" s="451"/>
      <c r="Z238" s="451"/>
      <c r="AA238" s="450"/>
      <c r="AB238" s="450"/>
      <c r="AC238" s="450"/>
      <c r="AD238" s="450"/>
      <c r="AE238" s="451"/>
      <c r="AF238" s="451"/>
      <c r="AG238" s="452"/>
      <c r="AH238" s="452"/>
      <c r="AI238" s="452"/>
      <c r="AJ238" s="452"/>
      <c r="AK238" s="452"/>
      <c r="AL238" s="452"/>
      <c r="AM238" s="450"/>
      <c r="AN238" s="450"/>
      <c r="AO238" s="451"/>
      <c r="AP238" s="451"/>
      <c r="AQ238" s="450"/>
      <c r="AR238" s="453"/>
      <c r="AS238" s="453"/>
      <c r="AT238" s="454"/>
      <c r="AU238" s="455"/>
      <c r="AV238" s="456"/>
      <c r="AW238" s="456"/>
      <c r="AX238" s="455"/>
      <c r="AY238" s="456"/>
      <c r="AZ238" s="454"/>
      <c r="BA238" s="454"/>
      <c r="BB238" s="454"/>
      <c r="BC238" s="454"/>
      <c r="BD238" s="454"/>
      <c r="BE238" s="454"/>
      <c r="BF238" s="455"/>
      <c r="BG238" s="455"/>
      <c r="BH238" s="455"/>
      <c r="BI238" s="455"/>
      <c r="BJ238" s="455"/>
      <c r="BK238" s="455"/>
      <c r="BL238" s="455"/>
      <c r="BM238" s="455"/>
      <c r="BN238" s="455"/>
      <c r="BO238" s="455"/>
    </row>
    <row r="239" spans="1:67" ht="19.5" customHeight="1">
      <c r="A239" s="450"/>
      <c r="B239" s="450"/>
      <c r="C239" s="450"/>
      <c r="D239" s="450"/>
      <c r="E239" s="450"/>
      <c r="F239" s="451"/>
      <c r="G239" s="450"/>
      <c r="H239" s="450"/>
      <c r="I239" s="451"/>
      <c r="J239" s="450"/>
      <c r="K239" s="451"/>
      <c r="L239" s="450"/>
      <c r="M239" s="451"/>
      <c r="N239" s="450"/>
      <c r="O239" s="451"/>
      <c r="P239" s="452"/>
      <c r="Q239" s="452"/>
      <c r="R239" s="452"/>
      <c r="S239" s="452"/>
      <c r="T239" s="450"/>
      <c r="U239" s="450"/>
      <c r="V239" s="451"/>
      <c r="W239" s="452"/>
      <c r="X239" s="450"/>
      <c r="Y239" s="451"/>
      <c r="Z239" s="451"/>
      <c r="AA239" s="450"/>
      <c r="AB239" s="450"/>
      <c r="AC239" s="450"/>
      <c r="AD239" s="450"/>
      <c r="AE239" s="451"/>
      <c r="AF239" s="451"/>
      <c r="AG239" s="452"/>
      <c r="AH239" s="452"/>
      <c r="AI239" s="452"/>
      <c r="AJ239" s="452"/>
      <c r="AK239" s="452"/>
      <c r="AL239" s="452"/>
      <c r="AM239" s="450"/>
      <c r="AN239" s="450"/>
      <c r="AO239" s="451"/>
      <c r="AP239" s="451"/>
      <c r="AQ239" s="450"/>
      <c r="AR239" s="453"/>
      <c r="AS239" s="453"/>
      <c r="AT239" s="454"/>
      <c r="AU239" s="455"/>
      <c r="AV239" s="456"/>
      <c r="AW239" s="456"/>
      <c r="AX239" s="455"/>
      <c r="AY239" s="456"/>
      <c r="AZ239" s="454"/>
      <c r="BA239" s="454"/>
      <c r="BB239" s="454"/>
      <c r="BC239" s="454"/>
      <c r="BD239" s="454"/>
      <c r="BE239" s="454"/>
      <c r="BF239" s="455"/>
      <c r="BG239" s="455"/>
      <c r="BH239" s="455"/>
      <c r="BI239" s="455"/>
      <c r="BJ239" s="455"/>
      <c r="BK239" s="455"/>
      <c r="BL239" s="455"/>
      <c r="BM239" s="455"/>
      <c r="BN239" s="455"/>
      <c r="BO239" s="455"/>
    </row>
    <row r="240" spans="1:67" ht="19.5" customHeight="1">
      <c r="A240" s="450"/>
      <c r="B240" s="450"/>
      <c r="C240" s="450"/>
      <c r="D240" s="450"/>
      <c r="E240" s="450"/>
      <c r="F240" s="451"/>
      <c r="G240" s="450"/>
      <c r="H240" s="450"/>
      <c r="I240" s="451"/>
      <c r="J240" s="450"/>
      <c r="K240" s="451"/>
      <c r="L240" s="450"/>
      <c r="M240" s="451"/>
      <c r="N240" s="450"/>
      <c r="O240" s="451"/>
      <c r="P240" s="452"/>
      <c r="Q240" s="452"/>
      <c r="R240" s="452"/>
      <c r="S240" s="452"/>
      <c r="T240" s="450"/>
      <c r="U240" s="450"/>
      <c r="V240" s="451"/>
      <c r="W240" s="452"/>
      <c r="X240" s="450"/>
      <c r="Y240" s="451"/>
      <c r="Z240" s="451"/>
      <c r="AA240" s="450"/>
      <c r="AB240" s="450"/>
      <c r="AC240" s="450"/>
      <c r="AD240" s="450"/>
      <c r="AE240" s="451"/>
      <c r="AF240" s="451"/>
      <c r="AG240" s="452"/>
      <c r="AH240" s="452"/>
      <c r="AI240" s="452"/>
      <c r="AJ240" s="452"/>
      <c r="AK240" s="452"/>
      <c r="AL240" s="452"/>
      <c r="AM240" s="450"/>
      <c r="AN240" s="450"/>
      <c r="AO240" s="451"/>
      <c r="AP240" s="451"/>
      <c r="AQ240" s="450"/>
      <c r="AR240" s="453"/>
      <c r="AS240" s="453"/>
      <c r="AT240" s="454"/>
      <c r="AU240" s="455"/>
      <c r="AV240" s="456"/>
      <c r="AW240" s="456"/>
      <c r="AX240" s="455"/>
      <c r="AY240" s="456"/>
      <c r="AZ240" s="454"/>
      <c r="BA240" s="454"/>
      <c r="BB240" s="454"/>
      <c r="BC240" s="454"/>
      <c r="BD240" s="454"/>
      <c r="BE240" s="454"/>
      <c r="BF240" s="455"/>
      <c r="BG240" s="455"/>
      <c r="BH240" s="455"/>
      <c r="BI240" s="455"/>
      <c r="BJ240" s="455"/>
      <c r="BK240" s="455"/>
      <c r="BL240" s="455"/>
      <c r="BM240" s="455"/>
      <c r="BN240" s="455"/>
      <c r="BO240" s="455"/>
    </row>
    <row r="241" spans="1:67" ht="19.5" customHeight="1">
      <c r="A241" s="450"/>
      <c r="B241" s="450"/>
      <c r="C241" s="450"/>
      <c r="D241" s="450"/>
      <c r="E241" s="450"/>
      <c r="F241" s="451"/>
      <c r="G241" s="450"/>
      <c r="H241" s="450"/>
      <c r="I241" s="451"/>
      <c r="J241" s="450"/>
      <c r="K241" s="451"/>
      <c r="L241" s="450"/>
      <c r="M241" s="451"/>
      <c r="N241" s="450"/>
      <c r="O241" s="451"/>
      <c r="P241" s="452"/>
      <c r="Q241" s="452"/>
      <c r="R241" s="452"/>
      <c r="S241" s="452"/>
      <c r="T241" s="450"/>
      <c r="U241" s="450"/>
      <c r="V241" s="451"/>
      <c r="W241" s="452"/>
      <c r="X241" s="450"/>
      <c r="Y241" s="451"/>
      <c r="Z241" s="451"/>
      <c r="AA241" s="450"/>
      <c r="AB241" s="450"/>
      <c r="AC241" s="450"/>
      <c r="AD241" s="450"/>
      <c r="AE241" s="451"/>
      <c r="AF241" s="451"/>
      <c r="AG241" s="452"/>
      <c r="AH241" s="452"/>
      <c r="AI241" s="452"/>
      <c r="AJ241" s="452"/>
      <c r="AK241" s="452"/>
      <c r="AL241" s="452"/>
      <c r="AM241" s="450"/>
      <c r="AN241" s="450"/>
      <c r="AO241" s="451"/>
      <c r="AP241" s="451"/>
      <c r="AQ241" s="450"/>
      <c r="AR241" s="453"/>
      <c r="AS241" s="453"/>
      <c r="AT241" s="454"/>
      <c r="AU241" s="455"/>
      <c r="AV241" s="456"/>
      <c r="AW241" s="456"/>
      <c r="AX241" s="455"/>
      <c r="AY241" s="456"/>
      <c r="AZ241" s="454"/>
      <c r="BA241" s="454"/>
      <c r="BB241" s="454"/>
      <c r="BC241" s="454"/>
      <c r="BD241" s="454"/>
      <c r="BE241" s="454"/>
      <c r="BF241" s="455"/>
      <c r="BG241" s="455"/>
      <c r="BH241" s="455"/>
      <c r="BI241" s="455"/>
      <c r="BJ241" s="455"/>
      <c r="BK241" s="455"/>
      <c r="BL241" s="455"/>
      <c r="BM241" s="455"/>
      <c r="BN241" s="455"/>
      <c r="BO241" s="455"/>
    </row>
    <row r="242" spans="1:67" ht="19.5" customHeight="1">
      <c r="A242" s="450"/>
      <c r="B242" s="450"/>
      <c r="C242" s="450"/>
      <c r="D242" s="450"/>
      <c r="E242" s="450"/>
      <c r="F242" s="451"/>
      <c r="G242" s="450"/>
      <c r="H242" s="450"/>
      <c r="I242" s="451"/>
      <c r="J242" s="450"/>
      <c r="K242" s="451"/>
      <c r="L242" s="450"/>
      <c r="M242" s="451"/>
      <c r="N242" s="450"/>
      <c r="O242" s="451"/>
      <c r="P242" s="452"/>
      <c r="Q242" s="452"/>
      <c r="R242" s="452"/>
      <c r="S242" s="452"/>
      <c r="T242" s="450"/>
      <c r="U242" s="450"/>
      <c r="V242" s="451"/>
      <c r="W242" s="452"/>
      <c r="X242" s="450"/>
      <c r="Y242" s="451"/>
      <c r="Z242" s="451"/>
      <c r="AA242" s="450"/>
      <c r="AB242" s="450"/>
      <c r="AC242" s="450"/>
      <c r="AD242" s="450"/>
      <c r="AE242" s="451"/>
      <c r="AF242" s="451"/>
      <c r="AG242" s="452"/>
      <c r="AH242" s="452"/>
      <c r="AI242" s="452"/>
      <c r="AJ242" s="452"/>
      <c r="AK242" s="452"/>
      <c r="AL242" s="452"/>
      <c r="AM242" s="450"/>
      <c r="AN242" s="450"/>
      <c r="AO242" s="451"/>
      <c r="AP242" s="451"/>
      <c r="AQ242" s="450"/>
      <c r="AR242" s="453"/>
      <c r="AS242" s="453"/>
      <c r="AT242" s="454"/>
      <c r="AU242" s="455"/>
      <c r="AV242" s="456"/>
      <c r="AW242" s="456"/>
      <c r="AX242" s="455"/>
      <c r="AY242" s="456"/>
      <c r="AZ242" s="454"/>
      <c r="BA242" s="454"/>
      <c r="BB242" s="454"/>
      <c r="BC242" s="454"/>
      <c r="BD242" s="454"/>
      <c r="BE242" s="454"/>
      <c r="BF242" s="455"/>
      <c r="BG242" s="455"/>
      <c r="BH242" s="455"/>
      <c r="BI242" s="455"/>
      <c r="BJ242" s="455"/>
      <c r="BK242" s="455"/>
      <c r="BL242" s="455"/>
      <c r="BM242" s="455"/>
      <c r="BN242" s="455"/>
      <c r="BO242" s="455"/>
    </row>
    <row r="243" spans="1:67" ht="19.5" customHeight="1">
      <c r="A243" s="450"/>
      <c r="B243" s="450"/>
      <c r="C243" s="450"/>
      <c r="D243" s="450"/>
      <c r="E243" s="450"/>
      <c r="F243" s="451"/>
      <c r="G243" s="450"/>
      <c r="H243" s="450"/>
      <c r="I243" s="451"/>
      <c r="J243" s="450"/>
      <c r="K243" s="451"/>
      <c r="L243" s="450"/>
      <c r="M243" s="451"/>
      <c r="N243" s="450"/>
      <c r="O243" s="451"/>
      <c r="P243" s="452"/>
      <c r="Q243" s="452"/>
      <c r="R243" s="452"/>
      <c r="S243" s="452"/>
      <c r="T243" s="450"/>
      <c r="U243" s="450"/>
      <c r="V243" s="451"/>
      <c r="W243" s="452"/>
      <c r="X243" s="450"/>
      <c r="Y243" s="451"/>
      <c r="Z243" s="451"/>
      <c r="AA243" s="450"/>
      <c r="AB243" s="450"/>
      <c r="AC243" s="450"/>
      <c r="AD243" s="450"/>
      <c r="AE243" s="451"/>
      <c r="AF243" s="451"/>
      <c r="AG243" s="452"/>
      <c r="AH243" s="452"/>
      <c r="AI243" s="452"/>
      <c r="AJ243" s="452"/>
      <c r="AK243" s="452"/>
      <c r="AL243" s="452"/>
      <c r="AM243" s="450"/>
      <c r="AN243" s="450"/>
      <c r="AO243" s="451"/>
      <c r="AP243" s="451"/>
      <c r="AQ243" s="450"/>
      <c r="AR243" s="453"/>
      <c r="AS243" s="453"/>
      <c r="AT243" s="454"/>
      <c r="AU243" s="455"/>
      <c r="AV243" s="456"/>
      <c r="AW243" s="456"/>
      <c r="AX243" s="455"/>
      <c r="AY243" s="456"/>
      <c r="AZ243" s="454"/>
      <c r="BA243" s="454"/>
      <c r="BB243" s="454"/>
      <c r="BC243" s="454"/>
      <c r="BD243" s="454"/>
      <c r="BE243" s="454"/>
      <c r="BF243" s="455"/>
      <c r="BG243" s="455"/>
      <c r="BH243" s="455"/>
      <c r="BI243" s="455"/>
      <c r="BJ243" s="455"/>
      <c r="BK243" s="455"/>
      <c r="BL243" s="455"/>
      <c r="BM243" s="455"/>
      <c r="BN243" s="455"/>
      <c r="BO243" s="455"/>
    </row>
    <row r="244" spans="1:67" ht="19.5" customHeight="1">
      <c r="A244" s="450"/>
      <c r="B244" s="450"/>
      <c r="C244" s="450"/>
      <c r="D244" s="450"/>
      <c r="E244" s="450"/>
      <c r="F244" s="451"/>
      <c r="G244" s="450"/>
      <c r="H244" s="450"/>
      <c r="I244" s="451"/>
      <c r="J244" s="450"/>
      <c r="K244" s="451"/>
      <c r="L244" s="450"/>
      <c r="M244" s="451"/>
      <c r="N244" s="450"/>
      <c r="O244" s="451"/>
      <c r="P244" s="452"/>
      <c r="Q244" s="452"/>
      <c r="R244" s="452"/>
      <c r="S244" s="452"/>
      <c r="T244" s="450"/>
      <c r="U244" s="450"/>
      <c r="V244" s="451"/>
      <c r="W244" s="452"/>
      <c r="X244" s="450"/>
      <c r="Y244" s="451"/>
      <c r="Z244" s="451"/>
      <c r="AA244" s="450"/>
      <c r="AB244" s="450"/>
      <c r="AC244" s="450"/>
      <c r="AD244" s="450"/>
      <c r="AE244" s="451"/>
      <c r="AF244" s="451"/>
      <c r="AG244" s="452"/>
      <c r="AH244" s="452"/>
      <c r="AI244" s="452"/>
      <c r="AJ244" s="452"/>
      <c r="AK244" s="452"/>
      <c r="AL244" s="452"/>
      <c r="AM244" s="450"/>
      <c r="AN244" s="450"/>
      <c r="AO244" s="451"/>
      <c r="AP244" s="451"/>
      <c r="AQ244" s="450"/>
      <c r="AR244" s="453"/>
      <c r="AS244" s="453"/>
      <c r="AT244" s="454"/>
      <c r="AU244" s="455"/>
      <c r="AV244" s="456"/>
      <c r="AW244" s="456"/>
      <c r="AX244" s="455"/>
      <c r="AY244" s="456"/>
      <c r="AZ244" s="454"/>
      <c r="BA244" s="454"/>
      <c r="BB244" s="454"/>
      <c r="BC244" s="454"/>
      <c r="BD244" s="454"/>
      <c r="BE244" s="454"/>
      <c r="BF244" s="455"/>
      <c r="BG244" s="455"/>
      <c r="BH244" s="455"/>
      <c r="BI244" s="455"/>
      <c r="BJ244" s="455"/>
      <c r="BK244" s="455"/>
      <c r="BL244" s="455"/>
      <c r="BM244" s="455"/>
      <c r="BN244" s="455"/>
      <c r="BO244" s="455"/>
    </row>
    <row r="245" spans="1:67" ht="19.5" customHeight="1">
      <c r="A245" s="450"/>
      <c r="B245" s="450"/>
      <c r="C245" s="450"/>
      <c r="D245" s="450"/>
      <c r="E245" s="450"/>
      <c r="F245" s="451"/>
      <c r="G245" s="450"/>
      <c r="H245" s="450"/>
      <c r="I245" s="451"/>
      <c r="J245" s="450"/>
      <c r="K245" s="451"/>
      <c r="L245" s="450"/>
      <c r="M245" s="451"/>
      <c r="N245" s="450"/>
      <c r="O245" s="451"/>
      <c r="P245" s="452"/>
      <c r="Q245" s="452"/>
      <c r="R245" s="452"/>
      <c r="S245" s="452"/>
      <c r="T245" s="450"/>
      <c r="U245" s="450"/>
      <c r="V245" s="451"/>
      <c r="W245" s="452"/>
      <c r="X245" s="450"/>
      <c r="Y245" s="451"/>
      <c r="Z245" s="451"/>
      <c r="AA245" s="450"/>
      <c r="AB245" s="450"/>
      <c r="AC245" s="450"/>
      <c r="AD245" s="450"/>
      <c r="AE245" s="451"/>
      <c r="AF245" s="451"/>
      <c r="AG245" s="452"/>
      <c r="AH245" s="452"/>
      <c r="AI245" s="452"/>
      <c r="AJ245" s="452"/>
      <c r="AK245" s="452"/>
      <c r="AL245" s="452"/>
      <c r="AM245" s="450"/>
      <c r="AN245" s="450"/>
      <c r="AO245" s="451"/>
      <c r="AP245" s="451"/>
      <c r="AQ245" s="450"/>
      <c r="AR245" s="453"/>
      <c r="AS245" s="453"/>
      <c r="AT245" s="454"/>
      <c r="AU245" s="455"/>
      <c r="AV245" s="456"/>
      <c r="AW245" s="456"/>
      <c r="AX245" s="455"/>
      <c r="AY245" s="456"/>
      <c r="AZ245" s="454"/>
      <c r="BA245" s="454"/>
      <c r="BB245" s="454"/>
      <c r="BC245" s="454"/>
      <c r="BD245" s="454"/>
      <c r="BE245" s="454"/>
      <c r="BF245" s="455"/>
      <c r="BG245" s="455"/>
      <c r="BH245" s="455"/>
      <c r="BI245" s="455"/>
      <c r="BJ245" s="455"/>
      <c r="BK245" s="455"/>
      <c r="BL245" s="455"/>
      <c r="BM245" s="455"/>
      <c r="BN245" s="455"/>
      <c r="BO245" s="455"/>
    </row>
    <row r="246" spans="1:67" ht="19.5" customHeight="1">
      <c r="A246" s="450"/>
      <c r="B246" s="450"/>
      <c r="C246" s="450"/>
      <c r="D246" s="450"/>
      <c r="E246" s="450"/>
      <c r="F246" s="451"/>
      <c r="G246" s="450"/>
      <c r="H246" s="450"/>
      <c r="I246" s="451"/>
      <c r="J246" s="450"/>
      <c r="K246" s="451"/>
      <c r="L246" s="450"/>
      <c r="M246" s="451"/>
      <c r="N246" s="450"/>
      <c r="O246" s="451"/>
      <c r="P246" s="452"/>
      <c r="Q246" s="452"/>
      <c r="R246" s="452"/>
      <c r="S246" s="452"/>
      <c r="T246" s="450"/>
      <c r="U246" s="450"/>
      <c r="V246" s="451"/>
      <c r="W246" s="452"/>
      <c r="X246" s="450"/>
      <c r="Y246" s="451"/>
      <c r="Z246" s="451"/>
      <c r="AA246" s="450"/>
      <c r="AB246" s="450"/>
      <c r="AC246" s="450"/>
      <c r="AD246" s="450"/>
      <c r="AE246" s="451"/>
      <c r="AF246" s="451"/>
      <c r="AG246" s="452"/>
      <c r="AH246" s="452"/>
      <c r="AI246" s="452"/>
      <c r="AJ246" s="452"/>
      <c r="AK246" s="452"/>
      <c r="AL246" s="452"/>
      <c r="AM246" s="450"/>
      <c r="AN246" s="450"/>
      <c r="AO246" s="451"/>
      <c r="AP246" s="451"/>
      <c r="AQ246" s="450"/>
      <c r="AR246" s="453"/>
      <c r="AS246" s="453"/>
      <c r="AT246" s="454"/>
      <c r="AU246" s="455"/>
      <c r="AV246" s="456"/>
      <c r="AW246" s="456"/>
      <c r="AX246" s="455"/>
      <c r="AY246" s="456"/>
      <c r="AZ246" s="454"/>
      <c r="BA246" s="454"/>
      <c r="BB246" s="454"/>
      <c r="BC246" s="454"/>
      <c r="BD246" s="454"/>
      <c r="BE246" s="454"/>
      <c r="BF246" s="455"/>
      <c r="BG246" s="455"/>
      <c r="BH246" s="455"/>
      <c r="BI246" s="455"/>
      <c r="BJ246" s="455"/>
      <c r="BK246" s="455"/>
      <c r="BL246" s="455"/>
      <c r="BM246" s="455"/>
      <c r="BN246" s="455"/>
      <c r="BO246" s="455"/>
    </row>
    <row r="247" spans="1:67" ht="19.5" customHeight="1">
      <c r="A247" s="450"/>
      <c r="B247" s="450"/>
      <c r="C247" s="450"/>
      <c r="D247" s="450"/>
      <c r="E247" s="450"/>
      <c r="F247" s="451"/>
      <c r="G247" s="450"/>
      <c r="H247" s="450"/>
      <c r="I247" s="451"/>
      <c r="J247" s="450"/>
      <c r="K247" s="451"/>
      <c r="L247" s="450"/>
      <c r="M247" s="451"/>
      <c r="N247" s="450"/>
      <c r="O247" s="451"/>
      <c r="P247" s="452"/>
      <c r="Q247" s="452"/>
      <c r="R247" s="452"/>
      <c r="S247" s="452"/>
      <c r="T247" s="450"/>
      <c r="U247" s="450"/>
      <c r="V247" s="451"/>
      <c r="W247" s="452"/>
      <c r="X247" s="450"/>
      <c r="Y247" s="451"/>
      <c r="Z247" s="451"/>
      <c r="AA247" s="450"/>
      <c r="AB247" s="450"/>
      <c r="AC247" s="450"/>
      <c r="AD247" s="450"/>
      <c r="AE247" s="451"/>
      <c r="AF247" s="451"/>
      <c r="AG247" s="452"/>
      <c r="AH247" s="452"/>
      <c r="AI247" s="452"/>
      <c r="AJ247" s="452"/>
      <c r="AK247" s="452"/>
      <c r="AL247" s="452"/>
      <c r="AM247" s="450"/>
      <c r="AN247" s="450"/>
      <c r="AO247" s="451"/>
      <c r="AP247" s="451"/>
      <c r="AQ247" s="450"/>
      <c r="AR247" s="453"/>
      <c r="AS247" s="453"/>
      <c r="AT247" s="454"/>
      <c r="AU247" s="455"/>
      <c r="AV247" s="456"/>
      <c r="AW247" s="456"/>
      <c r="AX247" s="455"/>
      <c r="AY247" s="456"/>
      <c r="AZ247" s="454"/>
      <c r="BA247" s="454"/>
      <c r="BB247" s="454"/>
      <c r="BC247" s="454"/>
      <c r="BD247" s="454"/>
      <c r="BE247" s="454"/>
      <c r="BF247" s="455"/>
      <c r="BG247" s="455"/>
      <c r="BH247" s="455"/>
      <c r="BI247" s="455"/>
      <c r="BJ247" s="455"/>
      <c r="BK247" s="455"/>
      <c r="BL247" s="455"/>
      <c r="BM247" s="455"/>
      <c r="BN247" s="455"/>
      <c r="BO247" s="455"/>
    </row>
    <row r="248" spans="1:67" ht="19.5" customHeight="1">
      <c r="A248" s="450"/>
      <c r="B248" s="450"/>
      <c r="C248" s="450"/>
      <c r="D248" s="450"/>
      <c r="E248" s="450"/>
      <c r="F248" s="451"/>
      <c r="G248" s="450"/>
      <c r="H248" s="450"/>
      <c r="I248" s="451"/>
      <c r="J248" s="450"/>
      <c r="K248" s="451"/>
      <c r="L248" s="450"/>
      <c r="M248" s="451"/>
      <c r="N248" s="450"/>
      <c r="O248" s="451"/>
      <c r="P248" s="452"/>
      <c r="Q248" s="452"/>
      <c r="R248" s="452"/>
      <c r="S248" s="452"/>
      <c r="T248" s="450"/>
      <c r="U248" s="450"/>
      <c r="V248" s="451"/>
      <c r="W248" s="452"/>
      <c r="X248" s="450"/>
      <c r="Y248" s="451"/>
      <c r="Z248" s="451"/>
      <c r="AA248" s="450"/>
      <c r="AB248" s="450"/>
      <c r="AC248" s="450"/>
      <c r="AD248" s="450"/>
      <c r="AE248" s="451"/>
      <c r="AF248" s="451"/>
      <c r="AG248" s="452"/>
      <c r="AH248" s="452"/>
      <c r="AI248" s="452"/>
      <c r="AJ248" s="452"/>
      <c r="AK248" s="452"/>
      <c r="AL248" s="452"/>
      <c r="AM248" s="450"/>
      <c r="AN248" s="450"/>
      <c r="AO248" s="451"/>
      <c r="AP248" s="451"/>
      <c r="AQ248" s="450"/>
      <c r="AR248" s="453"/>
      <c r="AS248" s="453"/>
      <c r="AT248" s="454"/>
      <c r="AU248" s="455"/>
      <c r="AV248" s="456"/>
      <c r="AW248" s="456"/>
      <c r="AX248" s="455"/>
      <c r="AY248" s="456"/>
      <c r="AZ248" s="454"/>
      <c r="BA248" s="454"/>
      <c r="BB248" s="454"/>
      <c r="BC248" s="454"/>
      <c r="BD248" s="454"/>
      <c r="BE248" s="454"/>
      <c r="BF248" s="455"/>
      <c r="BG248" s="455"/>
      <c r="BH248" s="455"/>
      <c r="BI248" s="455"/>
      <c r="BJ248" s="455"/>
      <c r="BK248" s="455"/>
      <c r="BL248" s="455"/>
      <c r="BM248" s="455"/>
      <c r="BN248" s="455"/>
      <c r="BO248" s="455"/>
    </row>
    <row r="249" spans="1:67" ht="19.5" customHeight="1">
      <c r="A249" s="450"/>
      <c r="B249" s="450"/>
      <c r="C249" s="450"/>
      <c r="D249" s="450"/>
      <c r="E249" s="450"/>
      <c r="F249" s="451"/>
      <c r="G249" s="450"/>
      <c r="H249" s="450"/>
      <c r="I249" s="451"/>
      <c r="J249" s="450"/>
      <c r="K249" s="451"/>
      <c r="L249" s="450"/>
      <c r="M249" s="451"/>
      <c r="N249" s="450"/>
      <c r="O249" s="451"/>
      <c r="P249" s="452"/>
      <c r="Q249" s="452"/>
      <c r="R249" s="452"/>
      <c r="S249" s="452"/>
      <c r="T249" s="450"/>
      <c r="U249" s="450"/>
      <c r="V249" s="451"/>
      <c r="W249" s="452"/>
      <c r="X249" s="450"/>
      <c r="Y249" s="451"/>
      <c r="Z249" s="451"/>
      <c r="AA249" s="450"/>
      <c r="AB249" s="450"/>
      <c r="AC249" s="450"/>
      <c r="AD249" s="450"/>
      <c r="AE249" s="451"/>
      <c r="AF249" s="451"/>
      <c r="AG249" s="452"/>
      <c r="AH249" s="452"/>
      <c r="AI249" s="452"/>
      <c r="AJ249" s="452"/>
      <c r="AK249" s="452"/>
      <c r="AL249" s="452"/>
      <c r="AM249" s="450"/>
      <c r="AN249" s="450"/>
      <c r="AO249" s="451"/>
      <c r="AP249" s="451"/>
      <c r="AQ249" s="450"/>
      <c r="AR249" s="453"/>
      <c r="AS249" s="453"/>
      <c r="AT249" s="454"/>
      <c r="AU249" s="455"/>
      <c r="AV249" s="456"/>
      <c r="AW249" s="456"/>
      <c r="AX249" s="455"/>
      <c r="AY249" s="456"/>
      <c r="AZ249" s="454"/>
      <c r="BA249" s="454"/>
      <c r="BB249" s="454"/>
      <c r="BC249" s="454"/>
      <c r="BD249" s="454"/>
      <c r="BE249" s="454"/>
      <c r="BF249" s="455"/>
      <c r="BG249" s="455"/>
      <c r="BH249" s="455"/>
      <c r="BI249" s="455"/>
      <c r="BJ249" s="455"/>
      <c r="BK249" s="455"/>
      <c r="BL249" s="455"/>
      <c r="BM249" s="455"/>
      <c r="BN249" s="455"/>
      <c r="BO249" s="455"/>
    </row>
    <row r="250" spans="1:67" ht="19.5" customHeight="1">
      <c r="A250" s="450"/>
      <c r="B250" s="450"/>
      <c r="C250" s="450"/>
      <c r="D250" s="450"/>
      <c r="E250" s="450"/>
      <c r="F250" s="451"/>
      <c r="G250" s="450"/>
      <c r="H250" s="450"/>
      <c r="I250" s="451"/>
      <c r="J250" s="450"/>
      <c r="K250" s="451"/>
      <c r="L250" s="450"/>
      <c r="M250" s="451"/>
      <c r="N250" s="450"/>
      <c r="O250" s="451"/>
      <c r="P250" s="452"/>
      <c r="Q250" s="452"/>
      <c r="R250" s="452"/>
      <c r="S250" s="452"/>
      <c r="T250" s="450"/>
      <c r="U250" s="450"/>
      <c r="V250" s="451"/>
      <c r="W250" s="452"/>
      <c r="X250" s="450"/>
      <c r="Y250" s="451"/>
      <c r="Z250" s="451"/>
      <c r="AA250" s="450"/>
      <c r="AB250" s="450"/>
      <c r="AC250" s="450"/>
      <c r="AD250" s="450"/>
      <c r="AE250" s="451"/>
      <c r="AF250" s="451"/>
      <c r="AG250" s="452"/>
      <c r="AH250" s="452"/>
      <c r="AI250" s="452"/>
      <c r="AJ250" s="452"/>
      <c r="AK250" s="452"/>
      <c r="AL250" s="452"/>
      <c r="AM250" s="450"/>
      <c r="AN250" s="450"/>
      <c r="AO250" s="451"/>
      <c r="AP250" s="451"/>
      <c r="AQ250" s="450"/>
      <c r="AR250" s="453"/>
      <c r="AS250" s="453"/>
      <c r="AT250" s="454"/>
      <c r="AU250" s="455"/>
      <c r="AV250" s="456"/>
      <c r="AW250" s="456"/>
      <c r="AX250" s="455"/>
      <c r="AY250" s="456"/>
      <c r="AZ250" s="454"/>
      <c r="BA250" s="454"/>
      <c r="BB250" s="454"/>
      <c r="BC250" s="454"/>
      <c r="BD250" s="454"/>
      <c r="BE250" s="454"/>
      <c r="BF250" s="455"/>
      <c r="BG250" s="455"/>
      <c r="BH250" s="455"/>
      <c r="BI250" s="455"/>
      <c r="BJ250" s="455"/>
      <c r="BK250" s="455"/>
      <c r="BL250" s="455"/>
      <c r="BM250" s="455"/>
      <c r="BN250" s="455"/>
      <c r="BO250" s="455"/>
    </row>
    <row r="251" spans="1:67" ht="19.5" customHeight="1">
      <c r="A251" s="450"/>
      <c r="B251" s="450"/>
      <c r="C251" s="450"/>
      <c r="D251" s="450"/>
      <c r="E251" s="450"/>
      <c r="F251" s="451"/>
      <c r="G251" s="450"/>
      <c r="H251" s="450"/>
      <c r="I251" s="451"/>
      <c r="J251" s="450"/>
      <c r="K251" s="451"/>
      <c r="L251" s="450"/>
      <c r="M251" s="451"/>
      <c r="N251" s="450"/>
      <c r="O251" s="451"/>
      <c r="P251" s="452"/>
      <c r="Q251" s="452"/>
      <c r="R251" s="452"/>
      <c r="S251" s="452"/>
      <c r="T251" s="450"/>
      <c r="U251" s="450"/>
      <c r="V251" s="451"/>
      <c r="W251" s="452"/>
      <c r="X251" s="450"/>
      <c r="Y251" s="451"/>
      <c r="Z251" s="451"/>
      <c r="AA251" s="450"/>
      <c r="AB251" s="450"/>
      <c r="AC251" s="450"/>
      <c r="AD251" s="450"/>
      <c r="AE251" s="451"/>
      <c r="AF251" s="451"/>
      <c r="AG251" s="452"/>
      <c r="AH251" s="452"/>
      <c r="AI251" s="452"/>
      <c r="AJ251" s="452"/>
      <c r="AK251" s="452"/>
      <c r="AL251" s="452"/>
      <c r="AM251" s="450"/>
      <c r="AN251" s="450"/>
      <c r="AO251" s="451"/>
      <c r="AP251" s="451"/>
      <c r="AQ251" s="450"/>
      <c r="AR251" s="453"/>
      <c r="AS251" s="453"/>
      <c r="AT251" s="454"/>
      <c r="AU251" s="455"/>
      <c r="AV251" s="456"/>
      <c r="AW251" s="456"/>
      <c r="AX251" s="455"/>
      <c r="AY251" s="456"/>
      <c r="AZ251" s="454"/>
      <c r="BA251" s="454"/>
      <c r="BB251" s="454"/>
      <c r="BC251" s="454"/>
      <c r="BD251" s="454"/>
      <c r="BE251" s="454"/>
      <c r="BF251" s="455"/>
      <c r="BG251" s="455"/>
      <c r="BH251" s="455"/>
      <c r="BI251" s="455"/>
      <c r="BJ251" s="455"/>
      <c r="BK251" s="455"/>
      <c r="BL251" s="455"/>
      <c r="BM251" s="455"/>
      <c r="BN251" s="455"/>
      <c r="BO251" s="455"/>
    </row>
    <row r="252" spans="1:67" ht="19.5" customHeight="1">
      <c r="A252" s="450"/>
      <c r="B252" s="450"/>
      <c r="C252" s="450"/>
      <c r="D252" s="450"/>
      <c r="E252" s="450"/>
      <c r="F252" s="451"/>
      <c r="G252" s="450"/>
      <c r="H252" s="450"/>
      <c r="I252" s="451"/>
      <c r="J252" s="450"/>
      <c r="K252" s="451"/>
      <c r="L252" s="450"/>
      <c r="M252" s="451"/>
      <c r="N252" s="450"/>
      <c r="O252" s="451"/>
      <c r="P252" s="452"/>
      <c r="Q252" s="452"/>
      <c r="R252" s="452"/>
      <c r="S252" s="452"/>
      <c r="T252" s="450"/>
      <c r="U252" s="450"/>
      <c r="V252" s="451"/>
      <c r="W252" s="452"/>
      <c r="X252" s="450"/>
      <c r="Y252" s="451"/>
      <c r="Z252" s="451"/>
      <c r="AA252" s="450"/>
      <c r="AB252" s="450"/>
      <c r="AC252" s="450"/>
      <c r="AD252" s="450"/>
      <c r="AE252" s="451"/>
      <c r="AF252" s="451"/>
      <c r="AG252" s="452"/>
      <c r="AH252" s="452"/>
      <c r="AI252" s="452"/>
      <c r="AJ252" s="452"/>
      <c r="AK252" s="452"/>
      <c r="AL252" s="452"/>
      <c r="AM252" s="450"/>
      <c r="AN252" s="450"/>
      <c r="AO252" s="451"/>
      <c r="AP252" s="451"/>
      <c r="AQ252" s="450"/>
      <c r="AR252" s="453"/>
      <c r="AS252" s="453"/>
      <c r="AT252" s="454"/>
      <c r="AU252" s="455"/>
      <c r="AV252" s="456"/>
      <c r="AW252" s="456"/>
      <c r="AX252" s="455"/>
      <c r="AY252" s="456"/>
      <c r="AZ252" s="454"/>
      <c r="BA252" s="454"/>
      <c r="BB252" s="454"/>
      <c r="BC252" s="454"/>
      <c r="BD252" s="454"/>
      <c r="BE252" s="454"/>
      <c r="BF252" s="455"/>
      <c r="BG252" s="455"/>
      <c r="BH252" s="455"/>
      <c r="BI252" s="455"/>
      <c r="BJ252" s="455"/>
      <c r="BK252" s="455"/>
      <c r="BL252" s="455"/>
      <c r="BM252" s="455"/>
      <c r="BN252" s="455"/>
      <c r="BO252" s="455"/>
    </row>
    <row r="253" spans="1:67" ht="19.5" customHeight="1">
      <c r="A253" s="450"/>
      <c r="B253" s="450"/>
      <c r="C253" s="450"/>
      <c r="D253" s="450"/>
      <c r="E253" s="450"/>
      <c r="F253" s="451"/>
      <c r="G253" s="450"/>
      <c r="H253" s="450"/>
      <c r="I253" s="451"/>
      <c r="J253" s="450"/>
      <c r="K253" s="451"/>
      <c r="L253" s="450"/>
      <c r="M253" s="451"/>
      <c r="N253" s="450"/>
      <c r="O253" s="451"/>
      <c r="P253" s="452"/>
      <c r="Q253" s="452"/>
      <c r="R253" s="452"/>
      <c r="S253" s="452"/>
      <c r="T253" s="450"/>
      <c r="U253" s="450"/>
      <c r="V253" s="451"/>
      <c r="W253" s="452"/>
      <c r="X253" s="450"/>
      <c r="Y253" s="451"/>
      <c r="Z253" s="451"/>
      <c r="AA253" s="450"/>
      <c r="AB253" s="450"/>
      <c r="AC253" s="450"/>
      <c r="AD253" s="450"/>
      <c r="AE253" s="451"/>
      <c r="AF253" s="451"/>
      <c r="AG253" s="452"/>
      <c r="AH253" s="452"/>
      <c r="AI253" s="452"/>
      <c r="AJ253" s="452"/>
      <c r="AK253" s="452"/>
      <c r="AL253" s="452"/>
      <c r="AM253" s="450"/>
      <c r="AN253" s="450"/>
      <c r="AO253" s="451"/>
      <c r="AP253" s="451"/>
      <c r="AQ253" s="450"/>
      <c r="AR253" s="453"/>
      <c r="AS253" s="453"/>
      <c r="AT253" s="454"/>
      <c r="AU253" s="455"/>
      <c r="AV253" s="456"/>
      <c r="AW253" s="456"/>
      <c r="AX253" s="455"/>
      <c r="AY253" s="456"/>
      <c r="AZ253" s="454"/>
      <c r="BA253" s="454"/>
      <c r="BB253" s="454"/>
      <c r="BC253" s="454"/>
      <c r="BD253" s="454"/>
      <c r="BE253" s="454"/>
      <c r="BF253" s="455"/>
      <c r="BG253" s="455"/>
      <c r="BH253" s="455"/>
      <c r="BI253" s="455"/>
      <c r="BJ253" s="455"/>
      <c r="BK253" s="455"/>
      <c r="BL253" s="455"/>
      <c r="BM253" s="455"/>
      <c r="BN253" s="455"/>
      <c r="BO253" s="455"/>
    </row>
    <row r="254" spans="1:67" ht="19.5" customHeight="1">
      <c r="A254" s="450"/>
      <c r="B254" s="450"/>
      <c r="C254" s="450"/>
      <c r="D254" s="450"/>
      <c r="E254" s="450"/>
      <c r="F254" s="451"/>
      <c r="G254" s="450"/>
      <c r="H254" s="450"/>
      <c r="I254" s="451"/>
      <c r="J254" s="450"/>
      <c r="K254" s="451"/>
      <c r="L254" s="450"/>
      <c r="M254" s="451"/>
      <c r="N254" s="450"/>
      <c r="O254" s="451"/>
      <c r="P254" s="452"/>
      <c r="Q254" s="452"/>
      <c r="R254" s="452"/>
      <c r="S254" s="452"/>
      <c r="T254" s="450"/>
      <c r="U254" s="450"/>
      <c r="V254" s="451"/>
      <c r="W254" s="452"/>
      <c r="X254" s="450"/>
      <c r="Y254" s="451"/>
      <c r="Z254" s="451"/>
      <c r="AA254" s="450"/>
      <c r="AB254" s="450"/>
      <c r="AC254" s="450"/>
      <c r="AD254" s="450"/>
      <c r="AE254" s="451"/>
      <c r="AF254" s="451"/>
      <c r="AG254" s="452"/>
      <c r="AH254" s="452"/>
      <c r="AI254" s="452"/>
      <c r="AJ254" s="452"/>
      <c r="AK254" s="452"/>
      <c r="AL254" s="452"/>
      <c r="AM254" s="450"/>
      <c r="AN254" s="450"/>
      <c r="AO254" s="451"/>
      <c r="AP254" s="451"/>
      <c r="AQ254" s="450"/>
      <c r="AR254" s="453"/>
      <c r="AS254" s="453"/>
      <c r="AT254" s="454"/>
      <c r="AU254" s="455"/>
      <c r="AV254" s="456"/>
      <c r="AW254" s="456"/>
      <c r="AX254" s="455"/>
      <c r="AY254" s="456"/>
      <c r="AZ254" s="454"/>
      <c r="BA254" s="454"/>
      <c r="BB254" s="454"/>
      <c r="BC254" s="454"/>
      <c r="BD254" s="454"/>
      <c r="BE254" s="454"/>
      <c r="BF254" s="455"/>
      <c r="BG254" s="455"/>
      <c r="BH254" s="455"/>
      <c r="BI254" s="455"/>
      <c r="BJ254" s="455"/>
      <c r="BK254" s="455"/>
      <c r="BL254" s="455"/>
      <c r="BM254" s="455"/>
      <c r="BN254" s="455"/>
      <c r="BO254" s="455"/>
    </row>
    <row r="255" spans="1:67" ht="19.5" customHeight="1">
      <c r="A255" s="450"/>
      <c r="B255" s="450"/>
      <c r="C255" s="450"/>
      <c r="D255" s="450"/>
      <c r="E255" s="450"/>
      <c r="F255" s="451"/>
      <c r="G255" s="450"/>
      <c r="H255" s="450"/>
      <c r="I255" s="451"/>
      <c r="J255" s="450"/>
      <c r="K255" s="451"/>
      <c r="L255" s="450"/>
      <c r="M255" s="451"/>
      <c r="N255" s="450"/>
      <c r="O255" s="451"/>
      <c r="P255" s="452"/>
      <c r="Q255" s="452"/>
      <c r="R255" s="452"/>
      <c r="S255" s="452"/>
      <c r="T255" s="450"/>
      <c r="U255" s="450"/>
      <c r="V255" s="451"/>
      <c r="W255" s="452"/>
      <c r="X255" s="450"/>
      <c r="Y255" s="451"/>
      <c r="Z255" s="451"/>
      <c r="AA255" s="450"/>
      <c r="AB255" s="450"/>
      <c r="AC255" s="450"/>
      <c r="AD255" s="450"/>
      <c r="AE255" s="451"/>
      <c r="AF255" s="451"/>
      <c r="AG255" s="452"/>
      <c r="AH255" s="452"/>
      <c r="AI255" s="452"/>
      <c r="AJ255" s="452"/>
      <c r="AK255" s="452"/>
      <c r="AL255" s="452"/>
      <c r="AM255" s="450"/>
      <c r="AN255" s="450"/>
      <c r="AO255" s="451"/>
      <c r="AP255" s="451"/>
      <c r="AQ255" s="450"/>
      <c r="AR255" s="453"/>
      <c r="AS255" s="453"/>
      <c r="AT255" s="454"/>
      <c r="AU255" s="455"/>
      <c r="AV255" s="456"/>
      <c r="AW255" s="456"/>
      <c r="AX255" s="455"/>
      <c r="AY255" s="456"/>
      <c r="AZ255" s="454"/>
      <c r="BA255" s="454"/>
      <c r="BB255" s="454"/>
      <c r="BC255" s="454"/>
      <c r="BD255" s="454"/>
      <c r="BE255" s="454"/>
      <c r="BF255" s="455"/>
      <c r="BG255" s="455"/>
      <c r="BH255" s="455"/>
      <c r="BI255" s="455"/>
      <c r="BJ255" s="455"/>
      <c r="BK255" s="455"/>
      <c r="BL255" s="455"/>
      <c r="BM255" s="455"/>
      <c r="BN255" s="455"/>
      <c r="BO255" s="455"/>
    </row>
    <row r="256" spans="1:67" ht="19.5" customHeight="1">
      <c r="A256" s="450"/>
      <c r="B256" s="450"/>
      <c r="C256" s="450"/>
      <c r="D256" s="450"/>
      <c r="E256" s="450"/>
      <c r="F256" s="451"/>
      <c r="G256" s="450"/>
      <c r="H256" s="450"/>
      <c r="I256" s="451"/>
      <c r="J256" s="450"/>
      <c r="K256" s="451"/>
      <c r="L256" s="450"/>
      <c r="M256" s="451"/>
      <c r="N256" s="450"/>
      <c r="O256" s="451"/>
      <c r="P256" s="452"/>
      <c r="Q256" s="452"/>
      <c r="R256" s="452"/>
      <c r="S256" s="452"/>
      <c r="T256" s="450"/>
      <c r="U256" s="450"/>
      <c r="V256" s="451"/>
      <c r="W256" s="452"/>
      <c r="X256" s="450"/>
      <c r="Y256" s="451"/>
      <c r="Z256" s="451"/>
      <c r="AA256" s="450"/>
      <c r="AB256" s="450"/>
      <c r="AC256" s="450"/>
      <c r="AD256" s="450"/>
      <c r="AE256" s="451"/>
      <c r="AF256" s="451"/>
      <c r="AG256" s="452"/>
      <c r="AH256" s="452"/>
      <c r="AI256" s="452"/>
      <c r="AJ256" s="452"/>
      <c r="AK256" s="452"/>
      <c r="AL256" s="452"/>
      <c r="AM256" s="450"/>
      <c r="AN256" s="450"/>
      <c r="AO256" s="451"/>
      <c r="AP256" s="451"/>
      <c r="AQ256" s="450"/>
      <c r="AR256" s="453"/>
      <c r="AS256" s="453"/>
      <c r="AT256" s="454"/>
      <c r="AU256" s="455"/>
      <c r="AV256" s="456"/>
      <c r="AW256" s="456"/>
      <c r="AX256" s="455"/>
      <c r="AY256" s="456"/>
      <c r="AZ256" s="454"/>
      <c r="BA256" s="454"/>
      <c r="BB256" s="454"/>
      <c r="BC256" s="454"/>
      <c r="BD256" s="454"/>
      <c r="BE256" s="454"/>
      <c r="BF256" s="455"/>
      <c r="BG256" s="455"/>
      <c r="BH256" s="455"/>
      <c r="BI256" s="455"/>
      <c r="BJ256" s="455"/>
      <c r="BK256" s="455"/>
      <c r="BL256" s="455"/>
      <c r="BM256" s="455"/>
      <c r="BN256" s="455"/>
      <c r="BO256" s="455"/>
    </row>
    <row r="257" spans="1:67" ht="19.5" customHeight="1">
      <c r="A257" s="450"/>
      <c r="B257" s="450"/>
      <c r="C257" s="450"/>
      <c r="D257" s="450"/>
      <c r="E257" s="450"/>
      <c r="F257" s="451"/>
      <c r="G257" s="450"/>
      <c r="H257" s="450"/>
      <c r="I257" s="451"/>
      <c r="J257" s="450"/>
      <c r="K257" s="451"/>
      <c r="L257" s="450"/>
      <c r="M257" s="451"/>
      <c r="N257" s="450"/>
      <c r="O257" s="451"/>
      <c r="P257" s="452"/>
      <c r="Q257" s="452"/>
      <c r="R257" s="452"/>
      <c r="S257" s="452"/>
      <c r="T257" s="450"/>
      <c r="U257" s="450"/>
      <c r="V257" s="451"/>
      <c r="W257" s="452"/>
      <c r="X257" s="450"/>
      <c r="Y257" s="451"/>
      <c r="Z257" s="451"/>
      <c r="AA257" s="450"/>
      <c r="AB257" s="450"/>
      <c r="AC257" s="450"/>
      <c r="AD257" s="450"/>
      <c r="AE257" s="451"/>
      <c r="AF257" s="451"/>
      <c r="AG257" s="452"/>
      <c r="AH257" s="452"/>
      <c r="AI257" s="452"/>
      <c r="AJ257" s="452"/>
      <c r="AK257" s="452"/>
      <c r="AL257" s="452"/>
      <c r="AM257" s="450"/>
      <c r="AN257" s="450"/>
      <c r="AO257" s="451"/>
      <c r="AP257" s="451"/>
      <c r="AQ257" s="450"/>
      <c r="AR257" s="453"/>
      <c r="AS257" s="453"/>
      <c r="AT257" s="454"/>
      <c r="AU257" s="455"/>
      <c r="AV257" s="456"/>
      <c r="AW257" s="456"/>
      <c r="AX257" s="455"/>
      <c r="AY257" s="456"/>
      <c r="AZ257" s="454"/>
      <c r="BA257" s="454"/>
      <c r="BB257" s="454"/>
      <c r="BC257" s="454"/>
      <c r="BD257" s="454"/>
      <c r="BE257" s="454"/>
      <c r="BF257" s="455"/>
      <c r="BG257" s="455"/>
      <c r="BH257" s="455"/>
      <c r="BI257" s="455"/>
      <c r="BJ257" s="455"/>
      <c r="BK257" s="455"/>
      <c r="BL257" s="455"/>
      <c r="BM257" s="455"/>
      <c r="BN257" s="455"/>
      <c r="BO257" s="455"/>
    </row>
    <row r="258" spans="1:67" ht="19.5" customHeight="1">
      <c r="A258" s="450"/>
      <c r="B258" s="450"/>
      <c r="C258" s="450"/>
      <c r="D258" s="450"/>
      <c r="E258" s="450"/>
      <c r="F258" s="451"/>
      <c r="G258" s="450"/>
      <c r="H258" s="450"/>
      <c r="I258" s="451"/>
      <c r="J258" s="450"/>
      <c r="K258" s="451"/>
      <c r="L258" s="450"/>
      <c r="M258" s="451"/>
      <c r="N258" s="450"/>
      <c r="O258" s="451"/>
      <c r="P258" s="452"/>
      <c r="Q258" s="452"/>
      <c r="R258" s="452"/>
      <c r="S258" s="452"/>
      <c r="T258" s="450"/>
      <c r="U258" s="450"/>
      <c r="V258" s="451"/>
      <c r="W258" s="452"/>
      <c r="X258" s="450"/>
      <c r="Y258" s="451"/>
      <c r="Z258" s="451"/>
      <c r="AA258" s="450"/>
      <c r="AB258" s="450"/>
      <c r="AC258" s="450"/>
      <c r="AD258" s="450"/>
      <c r="AE258" s="451"/>
      <c r="AF258" s="451"/>
      <c r="AG258" s="452"/>
      <c r="AH258" s="452"/>
      <c r="AI258" s="452"/>
      <c r="AJ258" s="452"/>
      <c r="AK258" s="452"/>
      <c r="AL258" s="452"/>
      <c r="AM258" s="450"/>
      <c r="AN258" s="450"/>
      <c r="AO258" s="451"/>
      <c r="AP258" s="451"/>
      <c r="AQ258" s="450"/>
      <c r="AR258" s="453"/>
      <c r="AS258" s="453"/>
      <c r="AT258" s="454"/>
      <c r="AU258" s="455"/>
      <c r="AV258" s="456"/>
      <c r="AW258" s="456"/>
      <c r="AX258" s="455"/>
      <c r="AY258" s="456"/>
      <c r="AZ258" s="454"/>
      <c r="BA258" s="454"/>
      <c r="BB258" s="454"/>
      <c r="BC258" s="454"/>
      <c r="BD258" s="454"/>
      <c r="BE258" s="454"/>
      <c r="BF258" s="455"/>
      <c r="BG258" s="455"/>
      <c r="BH258" s="455"/>
      <c r="BI258" s="455"/>
      <c r="BJ258" s="455"/>
      <c r="BK258" s="455"/>
      <c r="BL258" s="455"/>
      <c r="BM258" s="455"/>
      <c r="BN258" s="455"/>
      <c r="BO258" s="455"/>
    </row>
    <row r="259" spans="1:67" ht="19.5" customHeight="1">
      <c r="A259" s="450"/>
      <c r="B259" s="450"/>
      <c r="C259" s="450"/>
      <c r="D259" s="450"/>
      <c r="E259" s="450"/>
      <c r="F259" s="451"/>
      <c r="G259" s="450"/>
      <c r="H259" s="450"/>
      <c r="I259" s="451"/>
      <c r="J259" s="450"/>
      <c r="K259" s="451"/>
      <c r="L259" s="450"/>
      <c r="M259" s="451"/>
      <c r="N259" s="450"/>
      <c r="O259" s="451"/>
      <c r="P259" s="452"/>
      <c r="Q259" s="452"/>
      <c r="R259" s="452"/>
      <c r="S259" s="452"/>
      <c r="T259" s="450"/>
      <c r="U259" s="450"/>
      <c r="V259" s="451"/>
      <c r="W259" s="452"/>
      <c r="X259" s="450"/>
      <c r="Y259" s="451"/>
      <c r="Z259" s="451"/>
      <c r="AA259" s="450"/>
      <c r="AB259" s="450"/>
      <c r="AC259" s="450"/>
      <c r="AD259" s="450"/>
      <c r="AE259" s="451"/>
      <c r="AF259" s="451"/>
      <c r="AG259" s="452"/>
      <c r="AH259" s="452"/>
      <c r="AI259" s="452"/>
      <c r="AJ259" s="452"/>
      <c r="AK259" s="452"/>
      <c r="AL259" s="452"/>
      <c r="AM259" s="450"/>
      <c r="AN259" s="450"/>
      <c r="AO259" s="451"/>
      <c r="AP259" s="451"/>
      <c r="AQ259" s="450"/>
      <c r="AR259" s="453"/>
      <c r="AS259" s="453"/>
      <c r="AT259" s="454"/>
      <c r="AU259" s="455"/>
      <c r="AV259" s="456"/>
      <c r="AW259" s="456"/>
      <c r="AX259" s="455"/>
      <c r="AY259" s="456"/>
      <c r="AZ259" s="454"/>
      <c r="BA259" s="454"/>
      <c r="BB259" s="454"/>
      <c r="BC259" s="454"/>
      <c r="BD259" s="454"/>
      <c r="BE259" s="454"/>
      <c r="BF259" s="455"/>
      <c r="BG259" s="455"/>
      <c r="BH259" s="455"/>
      <c r="BI259" s="455"/>
      <c r="BJ259" s="455"/>
      <c r="BK259" s="455"/>
      <c r="BL259" s="455"/>
      <c r="BM259" s="455"/>
      <c r="BN259" s="455"/>
      <c r="BO259" s="455"/>
    </row>
    <row r="260" spans="1:67" ht="19.5" customHeight="1">
      <c r="A260" s="450"/>
      <c r="B260" s="450"/>
      <c r="C260" s="450"/>
      <c r="D260" s="450"/>
      <c r="E260" s="450"/>
      <c r="F260" s="451"/>
      <c r="G260" s="450"/>
      <c r="H260" s="450"/>
      <c r="I260" s="451"/>
      <c r="J260" s="450"/>
      <c r="K260" s="451"/>
      <c r="L260" s="450"/>
      <c r="M260" s="451"/>
      <c r="N260" s="450"/>
      <c r="O260" s="451"/>
      <c r="P260" s="452"/>
      <c r="Q260" s="452"/>
      <c r="R260" s="452"/>
      <c r="S260" s="452"/>
      <c r="T260" s="450"/>
      <c r="U260" s="450"/>
      <c r="V260" s="451"/>
      <c r="W260" s="452"/>
      <c r="X260" s="450"/>
      <c r="Y260" s="451"/>
      <c r="Z260" s="451"/>
      <c r="AA260" s="450"/>
      <c r="AB260" s="450"/>
      <c r="AC260" s="450"/>
      <c r="AD260" s="450"/>
      <c r="AE260" s="451"/>
      <c r="AF260" s="451"/>
      <c r="AG260" s="452"/>
      <c r="AH260" s="452"/>
      <c r="AI260" s="452"/>
      <c r="AJ260" s="452"/>
      <c r="AK260" s="452"/>
      <c r="AL260" s="452"/>
      <c r="AM260" s="450"/>
      <c r="AN260" s="450"/>
      <c r="AO260" s="451"/>
      <c r="AP260" s="451"/>
      <c r="AQ260" s="450"/>
      <c r="AR260" s="453"/>
      <c r="AS260" s="453"/>
      <c r="AT260" s="454"/>
      <c r="AU260" s="455"/>
      <c r="AV260" s="456"/>
      <c r="AW260" s="456"/>
      <c r="AX260" s="455"/>
      <c r="AY260" s="456"/>
      <c r="AZ260" s="454"/>
      <c r="BA260" s="454"/>
      <c r="BB260" s="454"/>
      <c r="BC260" s="454"/>
      <c r="BD260" s="454"/>
      <c r="BE260" s="454"/>
      <c r="BF260" s="455"/>
      <c r="BG260" s="455"/>
      <c r="BH260" s="455"/>
      <c r="BI260" s="455"/>
      <c r="BJ260" s="455"/>
      <c r="BK260" s="455"/>
      <c r="BL260" s="455"/>
      <c r="BM260" s="455"/>
      <c r="BN260" s="455"/>
      <c r="BO260" s="455"/>
    </row>
    <row r="261" spans="1:67" ht="19.5" customHeight="1">
      <c r="A261" s="450"/>
      <c r="B261" s="450"/>
      <c r="C261" s="450"/>
      <c r="D261" s="450"/>
      <c r="E261" s="450"/>
      <c r="F261" s="451"/>
      <c r="G261" s="450"/>
      <c r="H261" s="450"/>
      <c r="I261" s="451"/>
      <c r="J261" s="450"/>
      <c r="K261" s="451"/>
      <c r="L261" s="450"/>
      <c r="M261" s="451"/>
      <c r="N261" s="450"/>
      <c r="O261" s="451"/>
      <c r="P261" s="452"/>
      <c r="Q261" s="452"/>
      <c r="R261" s="452"/>
      <c r="S261" s="452"/>
      <c r="T261" s="450"/>
      <c r="U261" s="450"/>
      <c r="V261" s="451"/>
      <c r="W261" s="452"/>
      <c r="X261" s="450"/>
      <c r="Y261" s="451"/>
      <c r="Z261" s="451"/>
      <c r="AA261" s="450"/>
      <c r="AB261" s="450"/>
      <c r="AC261" s="450"/>
      <c r="AD261" s="450"/>
      <c r="AE261" s="451"/>
      <c r="AF261" s="451"/>
      <c r="AG261" s="452"/>
      <c r="AH261" s="452"/>
      <c r="AI261" s="452"/>
      <c r="AJ261" s="452"/>
      <c r="AK261" s="452"/>
      <c r="AL261" s="452"/>
      <c r="AM261" s="450"/>
      <c r="AN261" s="450"/>
      <c r="AO261" s="451"/>
      <c r="AP261" s="451"/>
      <c r="AQ261" s="450"/>
      <c r="AR261" s="453"/>
      <c r="AS261" s="453"/>
      <c r="AT261" s="454"/>
      <c r="AU261" s="455"/>
      <c r="AV261" s="456"/>
      <c r="AW261" s="456"/>
      <c r="AX261" s="455"/>
      <c r="AY261" s="456"/>
      <c r="AZ261" s="454"/>
      <c r="BA261" s="454"/>
      <c r="BB261" s="454"/>
      <c r="BC261" s="454"/>
      <c r="BD261" s="454"/>
      <c r="BE261" s="454"/>
      <c r="BF261" s="455"/>
      <c r="BG261" s="455"/>
      <c r="BH261" s="455"/>
      <c r="BI261" s="455"/>
      <c r="BJ261" s="455"/>
      <c r="BK261" s="455"/>
      <c r="BL261" s="455"/>
      <c r="BM261" s="455"/>
      <c r="BN261" s="455"/>
      <c r="BO261" s="455"/>
    </row>
    <row r="262" spans="1:67" ht="19.5" customHeight="1">
      <c r="A262" s="450"/>
      <c r="B262" s="450"/>
      <c r="C262" s="450"/>
      <c r="D262" s="450"/>
      <c r="E262" s="450"/>
      <c r="F262" s="451"/>
      <c r="G262" s="450"/>
      <c r="H262" s="450"/>
      <c r="I262" s="451"/>
      <c r="J262" s="450"/>
      <c r="K262" s="451"/>
      <c r="L262" s="450"/>
      <c r="M262" s="451"/>
      <c r="N262" s="450"/>
      <c r="O262" s="451"/>
      <c r="P262" s="452"/>
      <c r="Q262" s="452"/>
      <c r="R262" s="452"/>
      <c r="S262" s="452"/>
      <c r="T262" s="450"/>
      <c r="U262" s="450"/>
      <c r="V262" s="451"/>
      <c r="W262" s="452"/>
      <c r="X262" s="450"/>
      <c r="Y262" s="451"/>
      <c r="Z262" s="451"/>
      <c r="AA262" s="450"/>
      <c r="AB262" s="450"/>
      <c r="AC262" s="450"/>
      <c r="AD262" s="450"/>
      <c r="AE262" s="451"/>
      <c r="AF262" s="451"/>
      <c r="AG262" s="452"/>
      <c r="AH262" s="452"/>
      <c r="AI262" s="452"/>
      <c r="AJ262" s="452"/>
      <c r="AK262" s="452"/>
      <c r="AL262" s="452"/>
      <c r="AM262" s="450"/>
      <c r="AN262" s="450"/>
      <c r="AO262" s="451"/>
      <c r="AP262" s="451"/>
      <c r="AQ262" s="450"/>
      <c r="AR262" s="453"/>
      <c r="AS262" s="453"/>
      <c r="AT262" s="454"/>
      <c r="AU262" s="455"/>
      <c r="AV262" s="456"/>
      <c r="AW262" s="456"/>
      <c r="AX262" s="455"/>
      <c r="AY262" s="456"/>
      <c r="AZ262" s="454"/>
      <c r="BA262" s="454"/>
      <c r="BB262" s="454"/>
      <c r="BC262" s="454"/>
      <c r="BD262" s="454"/>
      <c r="BE262" s="454"/>
      <c r="BF262" s="455"/>
      <c r="BG262" s="455"/>
      <c r="BH262" s="455"/>
      <c r="BI262" s="455"/>
      <c r="BJ262" s="455"/>
      <c r="BK262" s="455"/>
      <c r="BL262" s="455"/>
      <c r="BM262" s="455"/>
      <c r="BN262" s="455"/>
      <c r="BO262" s="455"/>
    </row>
    <row r="263" spans="1:67" ht="19.5" customHeight="1">
      <c r="A263" s="450"/>
      <c r="B263" s="450"/>
      <c r="C263" s="450"/>
      <c r="D263" s="450"/>
      <c r="E263" s="450"/>
      <c r="F263" s="451"/>
      <c r="G263" s="450"/>
      <c r="H263" s="450"/>
      <c r="I263" s="451"/>
      <c r="J263" s="450"/>
      <c r="K263" s="451"/>
      <c r="L263" s="450"/>
      <c r="M263" s="451"/>
      <c r="N263" s="450"/>
      <c r="O263" s="451"/>
      <c r="P263" s="452"/>
      <c r="Q263" s="452"/>
      <c r="R263" s="452"/>
      <c r="S263" s="452"/>
      <c r="T263" s="450"/>
      <c r="U263" s="450"/>
      <c r="V263" s="451"/>
      <c r="W263" s="452"/>
      <c r="X263" s="450"/>
      <c r="Y263" s="451"/>
      <c r="Z263" s="451"/>
      <c r="AA263" s="450"/>
      <c r="AB263" s="450"/>
      <c r="AC263" s="450"/>
      <c r="AD263" s="450"/>
      <c r="AE263" s="451"/>
      <c r="AF263" s="451"/>
      <c r="AG263" s="452"/>
      <c r="AH263" s="452"/>
      <c r="AI263" s="452"/>
      <c r="AJ263" s="452"/>
      <c r="AK263" s="452"/>
      <c r="AL263" s="452"/>
      <c r="AM263" s="450"/>
      <c r="AN263" s="450"/>
      <c r="AO263" s="451"/>
      <c r="AP263" s="451"/>
      <c r="AQ263" s="450"/>
      <c r="AR263" s="453"/>
      <c r="AS263" s="453"/>
      <c r="AT263" s="454"/>
      <c r="AU263" s="455"/>
      <c r="AV263" s="456"/>
      <c r="AW263" s="456"/>
      <c r="AX263" s="455"/>
      <c r="AY263" s="456"/>
      <c r="AZ263" s="454"/>
      <c r="BA263" s="454"/>
      <c r="BB263" s="454"/>
      <c r="BC263" s="454"/>
      <c r="BD263" s="454"/>
      <c r="BE263" s="454"/>
      <c r="BF263" s="455"/>
      <c r="BG263" s="455"/>
      <c r="BH263" s="455"/>
      <c r="BI263" s="455"/>
      <c r="BJ263" s="455"/>
      <c r="BK263" s="455"/>
      <c r="BL263" s="455"/>
      <c r="BM263" s="455"/>
      <c r="BN263" s="455"/>
      <c r="BO263" s="455"/>
    </row>
    <row r="264" spans="1:67" ht="19.5" customHeight="1">
      <c r="A264" s="450"/>
      <c r="B264" s="450"/>
      <c r="C264" s="450"/>
      <c r="D264" s="450"/>
      <c r="E264" s="450"/>
      <c r="F264" s="451"/>
      <c r="G264" s="450"/>
      <c r="H264" s="450"/>
      <c r="I264" s="451"/>
      <c r="J264" s="450"/>
      <c r="K264" s="451"/>
      <c r="L264" s="450"/>
      <c r="M264" s="451"/>
      <c r="N264" s="450"/>
      <c r="O264" s="451"/>
      <c r="P264" s="452"/>
      <c r="Q264" s="452"/>
      <c r="R264" s="452"/>
      <c r="S264" s="452"/>
      <c r="T264" s="450"/>
      <c r="U264" s="450"/>
      <c r="V264" s="451"/>
      <c r="W264" s="452"/>
      <c r="X264" s="450"/>
      <c r="Y264" s="451"/>
      <c r="Z264" s="451"/>
      <c r="AA264" s="450"/>
      <c r="AB264" s="450"/>
      <c r="AC264" s="450"/>
      <c r="AD264" s="450"/>
      <c r="AE264" s="451"/>
      <c r="AF264" s="451"/>
      <c r="AG264" s="452"/>
      <c r="AH264" s="452"/>
      <c r="AI264" s="452"/>
      <c r="AJ264" s="452"/>
      <c r="AK264" s="452"/>
      <c r="AL264" s="452"/>
      <c r="AM264" s="450"/>
      <c r="AN264" s="450"/>
      <c r="AO264" s="451"/>
      <c r="AP264" s="451"/>
      <c r="AQ264" s="450"/>
      <c r="AR264" s="453"/>
      <c r="AS264" s="453"/>
      <c r="AT264" s="454"/>
      <c r="AU264" s="455"/>
      <c r="AV264" s="456"/>
      <c r="AW264" s="456"/>
      <c r="AX264" s="455"/>
      <c r="AY264" s="456"/>
      <c r="AZ264" s="454"/>
      <c r="BA264" s="454"/>
      <c r="BB264" s="454"/>
      <c r="BC264" s="454"/>
      <c r="BD264" s="454"/>
      <c r="BE264" s="454"/>
      <c r="BF264" s="455"/>
      <c r="BG264" s="455"/>
      <c r="BH264" s="455"/>
      <c r="BI264" s="455"/>
      <c r="BJ264" s="455"/>
      <c r="BK264" s="455"/>
      <c r="BL264" s="455"/>
      <c r="BM264" s="455"/>
      <c r="BN264" s="455"/>
      <c r="BO264" s="455"/>
    </row>
    <row r="265" spans="1:67" ht="19.5" customHeight="1">
      <c r="A265" s="450"/>
      <c r="B265" s="450"/>
      <c r="C265" s="450"/>
      <c r="D265" s="450"/>
      <c r="E265" s="450"/>
      <c r="F265" s="451"/>
      <c r="G265" s="450"/>
      <c r="H265" s="450"/>
      <c r="I265" s="451"/>
      <c r="J265" s="450"/>
      <c r="K265" s="451"/>
      <c r="L265" s="450"/>
      <c r="M265" s="451"/>
      <c r="N265" s="450"/>
      <c r="O265" s="451"/>
      <c r="P265" s="452"/>
      <c r="Q265" s="452"/>
      <c r="R265" s="452"/>
      <c r="S265" s="452"/>
      <c r="T265" s="450"/>
      <c r="U265" s="450"/>
      <c r="V265" s="451"/>
      <c r="W265" s="452"/>
      <c r="X265" s="450"/>
      <c r="Y265" s="451"/>
      <c r="Z265" s="451"/>
      <c r="AA265" s="450"/>
      <c r="AB265" s="450"/>
      <c r="AC265" s="450"/>
      <c r="AD265" s="450"/>
      <c r="AE265" s="451"/>
      <c r="AF265" s="451"/>
      <c r="AG265" s="452"/>
      <c r="AH265" s="452"/>
      <c r="AI265" s="452"/>
      <c r="AJ265" s="452"/>
      <c r="AK265" s="452"/>
      <c r="AL265" s="452"/>
      <c r="AM265" s="450"/>
      <c r="AN265" s="450"/>
      <c r="AO265" s="451"/>
      <c r="AP265" s="451"/>
      <c r="AQ265" s="450"/>
      <c r="AR265" s="453"/>
      <c r="AS265" s="453"/>
      <c r="AT265" s="454"/>
      <c r="AU265" s="455"/>
      <c r="AV265" s="456"/>
      <c r="AW265" s="456"/>
      <c r="AX265" s="455"/>
      <c r="AY265" s="456"/>
      <c r="AZ265" s="454"/>
      <c r="BA265" s="454"/>
      <c r="BB265" s="454"/>
      <c r="BC265" s="454"/>
      <c r="BD265" s="454"/>
      <c r="BE265" s="454"/>
      <c r="BF265" s="455"/>
      <c r="BG265" s="455"/>
      <c r="BH265" s="455"/>
      <c r="BI265" s="455"/>
      <c r="BJ265" s="455"/>
      <c r="BK265" s="455"/>
      <c r="BL265" s="455"/>
      <c r="BM265" s="455"/>
      <c r="BN265" s="455"/>
      <c r="BO265" s="455"/>
    </row>
    <row r="266" spans="1:67" ht="19.5" customHeight="1">
      <c r="A266" s="450"/>
      <c r="B266" s="450"/>
      <c r="C266" s="450"/>
      <c r="D266" s="450"/>
      <c r="E266" s="450"/>
      <c r="F266" s="451"/>
      <c r="G266" s="450"/>
      <c r="H266" s="450"/>
      <c r="I266" s="451"/>
      <c r="J266" s="450"/>
      <c r="K266" s="451"/>
      <c r="L266" s="450"/>
      <c r="M266" s="451"/>
      <c r="N266" s="450"/>
      <c r="O266" s="451"/>
      <c r="P266" s="452"/>
      <c r="Q266" s="452"/>
      <c r="R266" s="452"/>
      <c r="S266" s="452"/>
      <c r="T266" s="450"/>
      <c r="U266" s="450"/>
      <c r="V266" s="451"/>
      <c r="W266" s="452"/>
      <c r="X266" s="450"/>
      <c r="Y266" s="451"/>
      <c r="Z266" s="451"/>
      <c r="AA266" s="450"/>
      <c r="AB266" s="450"/>
      <c r="AC266" s="450"/>
      <c r="AD266" s="450"/>
      <c r="AE266" s="451"/>
      <c r="AF266" s="451"/>
      <c r="AG266" s="452"/>
      <c r="AH266" s="452"/>
      <c r="AI266" s="452"/>
      <c r="AJ266" s="452"/>
      <c r="AK266" s="452"/>
      <c r="AL266" s="452"/>
      <c r="AM266" s="450"/>
      <c r="AN266" s="450"/>
      <c r="AO266" s="451"/>
      <c r="AP266" s="451"/>
      <c r="AQ266" s="450"/>
      <c r="AR266" s="453"/>
      <c r="AS266" s="453"/>
      <c r="AT266" s="454"/>
      <c r="AU266" s="455"/>
      <c r="AV266" s="456"/>
      <c r="AW266" s="456"/>
      <c r="AX266" s="455"/>
      <c r="AY266" s="456"/>
      <c r="AZ266" s="454"/>
      <c r="BA266" s="454"/>
      <c r="BB266" s="454"/>
      <c r="BC266" s="454"/>
      <c r="BD266" s="454"/>
      <c r="BE266" s="454"/>
      <c r="BF266" s="455"/>
      <c r="BG266" s="455"/>
      <c r="BH266" s="455"/>
      <c r="BI266" s="455"/>
      <c r="BJ266" s="455"/>
      <c r="BK266" s="455"/>
      <c r="BL266" s="455"/>
      <c r="BM266" s="455"/>
      <c r="BN266" s="455"/>
      <c r="BO266" s="455"/>
    </row>
    <row r="267" spans="1:67" ht="19.5" customHeight="1">
      <c r="A267" s="450"/>
      <c r="B267" s="450"/>
      <c r="C267" s="450"/>
      <c r="D267" s="450"/>
      <c r="E267" s="450"/>
      <c r="F267" s="451"/>
      <c r="G267" s="450"/>
      <c r="H267" s="450"/>
      <c r="I267" s="451"/>
      <c r="J267" s="450"/>
      <c r="K267" s="451"/>
      <c r="L267" s="450"/>
      <c r="M267" s="451"/>
      <c r="N267" s="450"/>
      <c r="O267" s="451"/>
      <c r="P267" s="452"/>
      <c r="Q267" s="452"/>
      <c r="R267" s="452"/>
      <c r="S267" s="452"/>
      <c r="T267" s="450"/>
      <c r="U267" s="450"/>
      <c r="V267" s="451"/>
      <c r="W267" s="452"/>
      <c r="X267" s="450"/>
      <c r="Y267" s="451"/>
      <c r="Z267" s="451"/>
      <c r="AA267" s="450"/>
      <c r="AB267" s="450"/>
      <c r="AC267" s="450"/>
      <c r="AD267" s="450"/>
      <c r="AE267" s="451"/>
      <c r="AF267" s="451"/>
      <c r="AG267" s="452"/>
      <c r="AH267" s="452"/>
      <c r="AI267" s="452"/>
      <c r="AJ267" s="452"/>
      <c r="AK267" s="452"/>
      <c r="AL267" s="452"/>
      <c r="AM267" s="450"/>
      <c r="AN267" s="450"/>
      <c r="AO267" s="451"/>
      <c r="AP267" s="451"/>
      <c r="AQ267" s="450"/>
      <c r="AR267" s="453"/>
      <c r="AS267" s="453"/>
      <c r="AT267" s="454"/>
      <c r="AU267" s="455"/>
      <c r="AV267" s="456"/>
      <c r="AW267" s="456"/>
      <c r="AX267" s="455"/>
      <c r="AY267" s="456"/>
      <c r="AZ267" s="454"/>
      <c r="BA267" s="454"/>
      <c r="BB267" s="454"/>
      <c r="BC267" s="454"/>
      <c r="BD267" s="454"/>
      <c r="BE267" s="454"/>
      <c r="BF267" s="455"/>
      <c r="BG267" s="455"/>
      <c r="BH267" s="455"/>
      <c r="BI267" s="455"/>
      <c r="BJ267" s="455"/>
      <c r="BK267" s="455"/>
      <c r="BL267" s="455"/>
      <c r="BM267" s="455"/>
      <c r="BN267" s="455"/>
      <c r="BO267" s="455"/>
    </row>
    <row r="268" spans="1:67" ht="19.5" customHeight="1">
      <c r="A268" s="450"/>
      <c r="B268" s="450"/>
      <c r="C268" s="450"/>
      <c r="D268" s="450"/>
      <c r="E268" s="450"/>
      <c r="F268" s="451"/>
      <c r="G268" s="450"/>
      <c r="H268" s="450"/>
      <c r="I268" s="451"/>
      <c r="J268" s="450"/>
      <c r="K268" s="451"/>
      <c r="L268" s="450"/>
      <c r="M268" s="451"/>
      <c r="N268" s="450"/>
      <c r="O268" s="451"/>
      <c r="P268" s="452"/>
      <c r="Q268" s="452"/>
      <c r="R268" s="452"/>
      <c r="S268" s="452"/>
      <c r="T268" s="450"/>
      <c r="U268" s="450"/>
      <c r="V268" s="451"/>
      <c r="W268" s="452"/>
      <c r="X268" s="450"/>
      <c r="Y268" s="451"/>
      <c r="Z268" s="451"/>
      <c r="AA268" s="450"/>
      <c r="AB268" s="450"/>
      <c r="AC268" s="450"/>
      <c r="AD268" s="450"/>
      <c r="AE268" s="451"/>
      <c r="AF268" s="451"/>
      <c r="AG268" s="452"/>
      <c r="AH268" s="452"/>
      <c r="AI268" s="452"/>
      <c r="AJ268" s="452"/>
      <c r="AK268" s="452"/>
      <c r="AL268" s="452"/>
      <c r="AM268" s="450"/>
      <c r="AN268" s="450"/>
      <c r="AO268" s="451"/>
      <c r="AP268" s="451"/>
      <c r="AQ268" s="450"/>
      <c r="AR268" s="453"/>
      <c r="AS268" s="453"/>
      <c r="AT268" s="454"/>
      <c r="AU268" s="455"/>
      <c r="AV268" s="456"/>
      <c r="AW268" s="456"/>
      <c r="AX268" s="455"/>
      <c r="AY268" s="456"/>
      <c r="AZ268" s="454"/>
      <c r="BA268" s="454"/>
      <c r="BB268" s="454"/>
      <c r="BC268" s="454"/>
      <c r="BD268" s="454"/>
      <c r="BE268" s="454"/>
      <c r="BF268" s="455"/>
      <c r="BG268" s="455"/>
      <c r="BH268" s="455"/>
      <c r="BI268" s="455"/>
      <c r="BJ268" s="455"/>
      <c r="BK268" s="455"/>
      <c r="BL268" s="455"/>
      <c r="BM268" s="455"/>
      <c r="BN268" s="455"/>
      <c r="BO268" s="455"/>
    </row>
    <row r="269" spans="1:67" ht="19.5" customHeight="1">
      <c r="A269" s="450"/>
      <c r="B269" s="450"/>
      <c r="C269" s="450"/>
      <c r="D269" s="450"/>
      <c r="E269" s="450"/>
      <c r="F269" s="451"/>
      <c r="G269" s="450"/>
      <c r="H269" s="450"/>
      <c r="I269" s="451"/>
      <c r="J269" s="450"/>
      <c r="K269" s="451"/>
      <c r="L269" s="450"/>
      <c r="M269" s="451"/>
      <c r="N269" s="450"/>
      <c r="O269" s="451"/>
      <c r="P269" s="452"/>
      <c r="Q269" s="452"/>
      <c r="R269" s="452"/>
      <c r="S269" s="452"/>
      <c r="T269" s="450"/>
      <c r="U269" s="450"/>
      <c r="V269" s="451"/>
      <c r="W269" s="452"/>
      <c r="X269" s="450"/>
      <c r="Y269" s="451"/>
      <c r="Z269" s="451"/>
      <c r="AA269" s="450"/>
      <c r="AB269" s="450"/>
      <c r="AC269" s="450"/>
      <c r="AD269" s="450"/>
      <c r="AE269" s="451"/>
      <c r="AF269" s="451"/>
      <c r="AG269" s="452"/>
      <c r="AH269" s="452"/>
      <c r="AI269" s="452"/>
      <c r="AJ269" s="452"/>
      <c r="AK269" s="452"/>
      <c r="AL269" s="452"/>
      <c r="AM269" s="450"/>
      <c r="AN269" s="450"/>
      <c r="AO269" s="451"/>
      <c r="AP269" s="451"/>
      <c r="AQ269" s="450"/>
      <c r="AR269" s="453"/>
      <c r="AS269" s="453"/>
      <c r="AT269" s="454"/>
      <c r="AU269" s="455"/>
      <c r="AV269" s="456"/>
      <c r="AW269" s="456"/>
      <c r="AX269" s="455"/>
      <c r="AY269" s="456"/>
      <c r="AZ269" s="454"/>
      <c r="BA269" s="454"/>
      <c r="BB269" s="454"/>
      <c r="BC269" s="454"/>
      <c r="BD269" s="454"/>
      <c r="BE269" s="454"/>
      <c r="BF269" s="455"/>
      <c r="BG269" s="455"/>
      <c r="BH269" s="455"/>
      <c r="BI269" s="455"/>
      <c r="BJ269" s="455"/>
      <c r="BK269" s="455"/>
      <c r="BL269" s="455"/>
      <c r="BM269" s="455"/>
      <c r="BN269" s="455"/>
      <c r="BO269" s="455"/>
    </row>
    <row r="270" spans="1:67" ht="19.5" customHeight="1">
      <c r="A270" s="450"/>
      <c r="B270" s="450"/>
      <c r="C270" s="450"/>
      <c r="D270" s="450"/>
      <c r="E270" s="450"/>
      <c r="F270" s="451"/>
      <c r="G270" s="450"/>
      <c r="H270" s="450"/>
      <c r="I270" s="451"/>
      <c r="J270" s="450"/>
      <c r="K270" s="451"/>
      <c r="L270" s="450"/>
      <c r="M270" s="451"/>
      <c r="N270" s="450"/>
      <c r="O270" s="451"/>
      <c r="P270" s="452"/>
      <c r="Q270" s="452"/>
      <c r="R270" s="452"/>
      <c r="S270" s="452"/>
      <c r="T270" s="450"/>
      <c r="U270" s="450"/>
      <c r="V270" s="451"/>
      <c r="W270" s="452"/>
      <c r="X270" s="450"/>
      <c r="Y270" s="451"/>
      <c r="Z270" s="451"/>
      <c r="AA270" s="450"/>
      <c r="AB270" s="450"/>
      <c r="AC270" s="450"/>
      <c r="AD270" s="450"/>
      <c r="AE270" s="451"/>
      <c r="AF270" s="451"/>
      <c r="AG270" s="452"/>
      <c r="AH270" s="452"/>
      <c r="AI270" s="452"/>
      <c r="AJ270" s="452"/>
      <c r="AK270" s="452"/>
      <c r="AL270" s="452"/>
      <c r="AM270" s="450"/>
      <c r="AN270" s="450"/>
      <c r="AO270" s="451"/>
      <c r="AP270" s="451"/>
      <c r="AQ270" s="450"/>
      <c r="AR270" s="453"/>
      <c r="AS270" s="453"/>
      <c r="AT270" s="454"/>
      <c r="AU270" s="455"/>
      <c r="AV270" s="456"/>
      <c r="AW270" s="456"/>
      <c r="AX270" s="455"/>
      <c r="AY270" s="456"/>
      <c r="AZ270" s="454"/>
      <c r="BA270" s="454"/>
      <c r="BB270" s="454"/>
      <c r="BC270" s="454"/>
      <c r="BD270" s="454"/>
      <c r="BE270" s="454"/>
      <c r="BF270" s="455"/>
      <c r="BG270" s="455"/>
      <c r="BH270" s="455"/>
      <c r="BI270" s="455"/>
      <c r="BJ270" s="455"/>
      <c r="BK270" s="455"/>
      <c r="BL270" s="455"/>
      <c r="BM270" s="455"/>
      <c r="BN270" s="455"/>
      <c r="BO270" s="455"/>
    </row>
    <row r="271" spans="1:67" ht="19.5" customHeight="1">
      <c r="A271" s="450"/>
      <c r="B271" s="450"/>
      <c r="C271" s="450"/>
      <c r="D271" s="450"/>
      <c r="E271" s="450"/>
      <c r="F271" s="451"/>
      <c r="G271" s="450"/>
      <c r="H271" s="450"/>
      <c r="I271" s="451"/>
      <c r="J271" s="450"/>
      <c r="K271" s="451"/>
      <c r="L271" s="450"/>
      <c r="M271" s="451"/>
      <c r="N271" s="450"/>
      <c r="O271" s="451"/>
      <c r="P271" s="452"/>
      <c r="Q271" s="452"/>
      <c r="R271" s="452"/>
      <c r="S271" s="452"/>
      <c r="T271" s="450"/>
      <c r="U271" s="450"/>
      <c r="V271" s="451"/>
      <c r="W271" s="452"/>
      <c r="X271" s="450"/>
      <c r="Y271" s="451"/>
      <c r="Z271" s="451"/>
      <c r="AA271" s="450"/>
      <c r="AB271" s="450"/>
      <c r="AC271" s="450"/>
      <c r="AD271" s="450"/>
      <c r="AE271" s="451"/>
      <c r="AF271" s="451"/>
      <c r="AG271" s="452"/>
      <c r="AH271" s="452"/>
      <c r="AI271" s="452"/>
      <c r="AJ271" s="452"/>
      <c r="AK271" s="452"/>
      <c r="AL271" s="452"/>
      <c r="AM271" s="450"/>
      <c r="AN271" s="450"/>
      <c r="AO271" s="451"/>
      <c r="AP271" s="451"/>
      <c r="AQ271" s="450"/>
      <c r="AR271" s="453"/>
      <c r="AS271" s="453"/>
      <c r="AT271" s="454"/>
      <c r="AU271" s="455"/>
      <c r="AV271" s="456"/>
      <c r="AW271" s="456"/>
      <c r="AX271" s="455"/>
      <c r="AY271" s="456"/>
      <c r="AZ271" s="454"/>
      <c r="BA271" s="454"/>
      <c r="BB271" s="454"/>
      <c r="BC271" s="454"/>
      <c r="BD271" s="454"/>
      <c r="BE271" s="454"/>
      <c r="BF271" s="455"/>
      <c r="BG271" s="455"/>
      <c r="BH271" s="455"/>
      <c r="BI271" s="455"/>
      <c r="BJ271" s="455"/>
      <c r="BK271" s="455"/>
      <c r="BL271" s="455"/>
      <c r="BM271" s="455"/>
      <c r="BN271" s="455"/>
      <c r="BO271" s="455"/>
    </row>
    <row r="272" spans="1:67" ht="19.5" customHeight="1">
      <c r="A272" s="450"/>
      <c r="B272" s="450"/>
      <c r="C272" s="450"/>
      <c r="D272" s="450"/>
      <c r="E272" s="450"/>
      <c r="F272" s="451"/>
      <c r="G272" s="450"/>
      <c r="H272" s="450"/>
      <c r="I272" s="451"/>
      <c r="J272" s="450"/>
      <c r="K272" s="451"/>
      <c r="L272" s="450"/>
      <c r="M272" s="451"/>
      <c r="N272" s="450"/>
      <c r="O272" s="451"/>
      <c r="P272" s="452"/>
      <c r="Q272" s="452"/>
      <c r="R272" s="452"/>
      <c r="S272" s="452"/>
      <c r="T272" s="450"/>
      <c r="U272" s="450"/>
      <c r="V272" s="451"/>
      <c r="W272" s="452"/>
      <c r="X272" s="450"/>
      <c r="Y272" s="451"/>
      <c r="Z272" s="451"/>
      <c r="AA272" s="450"/>
      <c r="AB272" s="450"/>
      <c r="AC272" s="450"/>
      <c r="AD272" s="450"/>
      <c r="AE272" s="451"/>
      <c r="AF272" s="451"/>
      <c r="AG272" s="452"/>
      <c r="AH272" s="452"/>
      <c r="AI272" s="452"/>
      <c r="AJ272" s="452"/>
      <c r="AK272" s="452"/>
      <c r="AL272" s="452"/>
      <c r="AM272" s="450"/>
      <c r="AN272" s="450"/>
      <c r="AO272" s="451"/>
      <c r="AP272" s="451"/>
      <c r="AQ272" s="450"/>
      <c r="AR272" s="453"/>
      <c r="AS272" s="453"/>
      <c r="AT272" s="454"/>
      <c r="AU272" s="455"/>
      <c r="AV272" s="456"/>
      <c r="AW272" s="456"/>
      <c r="AX272" s="455"/>
      <c r="AY272" s="456"/>
      <c r="AZ272" s="454"/>
      <c r="BA272" s="454"/>
      <c r="BB272" s="454"/>
      <c r="BC272" s="454"/>
      <c r="BD272" s="454"/>
      <c r="BE272" s="454"/>
      <c r="BF272" s="455"/>
      <c r="BG272" s="455"/>
      <c r="BH272" s="455"/>
      <c r="BI272" s="455"/>
      <c r="BJ272" s="455"/>
      <c r="BK272" s="455"/>
      <c r="BL272" s="455"/>
      <c r="BM272" s="455"/>
      <c r="BN272" s="455"/>
      <c r="BO272" s="455"/>
    </row>
    <row r="273" spans="1:67" ht="19.5" customHeight="1">
      <c r="A273" s="450"/>
      <c r="B273" s="450"/>
      <c r="C273" s="450"/>
      <c r="D273" s="450"/>
      <c r="E273" s="450"/>
      <c r="F273" s="451"/>
      <c r="G273" s="450"/>
      <c r="H273" s="450"/>
      <c r="I273" s="451"/>
      <c r="J273" s="450"/>
      <c r="K273" s="451"/>
      <c r="L273" s="450"/>
      <c r="M273" s="451"/>
      <c r="N273" s="450"/>
      <c r="O273" s="451"/>
      <c r="P273" s="452"/>
      <c r="Q273" s="452"/>
      <c r="R273" s="452"/>
      <c r="S273" s="452"/>
      <c r="T273" s="450"/>
      <c r="U273" s="450"/>
      <c r="V273" s="451"/>
      <c r="W273" s="452"/>
      <c r="X273" s="450"/>
      <c r="Y273" s="451"/>
      <c r="Z273" s="451"/>
      <c r="AA273" s="450"/>
      <c r="AB273" s="450"/>
      <c r="AC273" s="450"/>
      <c r="AD273" s="450"/>
      <c r="AE273" s="451"/>
      <c r="AF273" s="451"/>
      <c r="AG273" s="452"/>
      <c r="AH273" s="452"/>
      <c r="AI273" s="452"/>
      <c r="AJ273" s="452"/>
      <c r="AK273" s="452"/>
      <c r="AL273" s="452"/>
      <c r="AM273" s="450"/>
      <c r="AN273" s="450"/>
      <c r="AO273" s="451"/>
      <c r="AP273" s="451"/>
      <c r="AQ273" s="450"/>
      <c r="AR273" s="453"/>
      <c r="AS273" s="453"/>
      <c r="AT273" s="454"/>
      <c r="AU273" s="455"/>
      <c r="AV273" s="456"/>
      <c r="AW273" s="456"/>
      <c r="AX273" s="455"/>
      <c r="AY273" s="456"/>
      <c r="AZ273" s="454"/>
      <c r="BA273" s="454"/>
      <c r="BB273" s="454"/>
      <c r="BC273" s="454"/>
      <c r="BD273" s="454"/>
      <c r="BE273" s="454"/>
      <c r="BF273" s="455"/>
      <c r="BG273" s="455"/>
      <c r="BH273" s="455"/>
      <c r="BI273" s="455"/>
      <c r="BJ273" s="455"/>
      <c r="BK273" s="455"/>
      <c r="BL273" s="455"/>
      <c r="BM273" s="455"/>
      <c r="BN273" s="455"/>
      <c r="BO273" s="455"/>
    </row>
    <row r="274" spans="1:67" ht="19.5" customHeight="1">
      <c r="A274" s="450"/>
      <c r="B274" s="450"/>
      <c r="C274" s="450"/>
      <c r="D274" s="450"/>
      <c r="E274" s="450"/>
      <c r="F274" s="451"/>
      <c r="G274" s="450"/>
      <c r="H274" s="450"/>
      <c r="I274" s="451"/>
      <c r="J274" s="450"/>
      <c r="K274" s="451"/>
      <c r="L274" s="450"/>
      <c r="M274" s="451"/>
      <c r="N274" s="450"/>
      <c r="O274" s="451"/>
      <c r="P274" s="452"/>
      <c r="Q274" s="452"/>
      <c r="R274" s="452"/>
      <c r="S274" s="452"/>
      <c r="T274" s="450"/>
      <c r="U274" s="450"/>
      <c r="V274" s="451"/>
      <c r="W274" s="452"/>
      <c r="X274" s="450"/>
      <c r="Y274" s="451"/>
      <c r="Z274" s="451"/>
      <c r="AA274" s="450"/>
      <c r="AB274" s="450"/>
      <c r="AC274" s="450"/>
      <c r="AD274" s="450"/>
      <c r="AE274" s="451"/>
      <c r="AF274" s="451"/>
      <c r="AG274" s="452"/>
      <c r="AH274" s="452"/>
      <c r="AI274" s="452"/>
      <c r="AJ274" s="452"/>
      <c r="AK274" s="452"/>
      <c r="AL274" s="452"/>
      <c r="AM274" s="450"/>
      <c r="AN274" s="450"/>
      <c r="AO274" s="451"/>
      <c r="AP274" s="451"/>
      <c r="AQ274" s="450"/>
      <c r="AR274" s="453"/>
      <c r="AS274" s="453"/>
      <c r="AT274" s="454"/>
      <c r="AU274" s="455"/>
      <c r="AV274" s="456"/>
      <c r="AW274" s="456"/>
      <c r="AX274" s="455"/>
      <c r="AY274" s="456"/>
      <c r="AZ274" s="454"/>
      <c r="BA274" s="454"/>
      <c r="BB274" s="454"/>
      <c r="BC274" s="454"/>
      <c r="BD274" s="454"/>
      <c r="BE274" s="454"/>
      <c r="BF274" s="455"/>
      <c r="BG274" s="455"/>
      <c r="BH274" s="455"/>
      <c r="BI274" s="455"/>
      <c r="BJ274" s="455"/>
      <c r="BK274" s="455"/>
      <c r="BL274" s="455"/>
      <c r="BM274" s="455"/>
      <c r="BN274" s="455"/>
      <c r="BO274" s="455"/>
    </row>
    <row r="275" spans="1:67" ht="19.5" customHeight="1">
      <c r="A275" s="450"/>
      <c r="B275" s="450"/>
      <c r="C275" s="450"/>
      <c r="D275" s="450"/>
      <c r="E275" s="450"/>
      <c r="F275" s="451"/>
      <c r="G275" s="450"/>
      <c r="H275" s="450"/>
      <c r="I275" s="451"/>
      <c r="J275" s="450"/>
      <c r="K275" s="451"/>
      <c r="L275" s="450"/>
      <c r="M275" s="451"/>
      <c r="N275" s="450"/>
      <c r="O275" s="451"/>
      <c r="P275" s="452"/>
      <c r="Q275" s="452"/>
      <c r="R275" s="452"/>
      <c r="S275" s="452"/>
      <c r="T275" s="450"/>
      <c r="U275" s="450"/>
      <c r="V275" s="451"/>
      <c r="W275" s="452"/>
      <c r="X275" s="450"/>
      <c r="Y275" s="451"/>
      <c r="Z275" s="451"/>
      <c r="AA275" s="450"/>
      <c r="AB275" s="450"/>
      <c r="AC275" s="450"/>
      <c r="AD275" s="450"/>
      <c r="AE275" s="451"/>
      <c r="AF275" s="451"/>
      <c r="AG275" s="452"/>
      <c r="AH275" s="452"/>
      <c r="AI275" s="452"/>
      <c r="AJ275" s="452"/>
      <c r="AK275" s="452"/>
      <c r="AL275" s="452"/>
      <c r="AM275" s="450"/>
      <c r="AN275" s="450"/>
      <c r="AO275" s="451"/>
      <c r="AP275" s="451"/>
      <c r="AQ275" s="450"/>
      <c r="AR275" s="453"/>
      <c r="AS275" s="453"/>
      <c r="AT275" s="454"/>
      <c r="AU275" s="455"/>
      <c r="AV275" s="456"/>
      <c r="AW275" s="456"/>
      <c r="AX275" s="455"/>
      <c r="AY275" s="456"/>
      <c r="AZ275" s="454"/>
      <c r="BA275" s="454"/>
      <c r="BB275" s="454"/>
      <c r="BC275" s="454"/>
      <c r="BD275" s="454"/>
      <c r="BE275" s="454"/>
      <c r="BF275" s="455"/>
      <c r="BG275" s="455"/>
      <c r="BH275" s="455"/>
      <c r="BI275" s="455"/>
      <c r="BJ275" s="455"/>
      <c r="BK275" s="455"/>
      <c r="BL275" s="455"/>
      <c r="BM275" s="455"/>
      <c r="BN275" s="455"/>
      <c r="BO275" s="455"/>
    </row>
    <row r="276" spans="1:67" ht="19.5" customHeight="1">
      <c r="A276" s="450"/>
      <c r="B276" s="450"/>
      <c r="C276" s="450"/>
      <c r="D276" s="450"/>
      <c r="E276" s="450"/>
      <c r="F276" s="451"/>
      <c r="G276" s="450"/>
      <c r="H276" s="450"/>
      <c r="I276" s="451"/>
      <c r="J276" s="450"/>
      <c r="K276" s="451"/>
      <c r="L276" s="450"/>
      <c r="M276" s="451"/>
      <c r="N276" s="450"/>
      <c r="O276" s="451"/>
      <c r="P276" s="452"/>
      <c r="Q276" s="452"/>
      <c r="R276" s="452"/>
      <c r="S276" s="452"/>
      <c r="T276" s="450"/>
      <c r="U276" s="450"/>
      <c r="V276" s="451"/>
      <c r="W276" s="452"/>
      <c r="X276" s="450"/>
      <c r="Y276" s="451"/>
      <c r="Z276" s="451"/>
      <c r="AA276" s="450"/>
      <c r="AB276" s="450"/>
      <c r="AC276" s="450"/>
      <c r="AD276" s="450"/>
      <c r="AE276" s="451"/>
      <c r="AF276" s="451"/>
      <c r="AG276" s="452"/>
      <c r="AH276" s="452"/>
      <c r="AI276" s="452"/>
      <c r="AJ276" s="452"/>
      <c r="AK276" s="452"/>
      <c r="AL276" s="452"/>
      <c r="AM276" s="450"/>
      <c r="AN276" s="450"/>
      <c r="AO276" s="451"/>
      <c r="AP276" s="451"/>
      <c r="AQ276" s="450"/>
      <c r="AR276" s="453"/>
      <c r="AS276" s="453"/>
      <c r="AT276" s="454"/>
      <c r="AU276" s="455"/>
      <c r="AV276" s="456"/>
      <c r="AW276" s="456"/>
      <c r="AX276" s="455"/>
      <c r="AY276" s="456"/>
      <c r="AZ276" s="454"/>
      <c r="BA276" s="454"/>
      <c r="BB276" s="454"/>
      <c r="BC276" s="454"/>
      <c r="BD276" s="454"/>
      <c r="BE276" s="454"/>
      <c r="BF276" s="455"/>
      <c r="BG276" s="455"/>
      <c r="BH276" s="455"/>
      <c r="BI276" s="455"/>
      <c r="BJ276" s="455"/>
      <c r="BK276" s="455"/>
      <c r="BL276" s="455"/>
      <c r="BM276" s="455"/>
      <c r="BN276" s="455"/>
      <c r="BO276" s="455"/>
    </row>
    <row r="277" spans="1:67" ht="19.5" customHeight="1">
      <c r="A277" s="450"/>
      <c r="B277" s="450"/>
      <c r="C277" s="450"/>
      <c r="D277" s="450"/>
      <c r="E277" s="450"/>
      <c r="F277" s="451"/>
      <c r="G277" s="450"/>
      <c r="H277" s="450"/>
      <c r="I277" s="451"/>
      <c r="J277" s="450"/>
      <c r="K277" s="451"/>
      <c r="L277" s="450"/>
      <c r="M277" s="451"/>
      <c r="N277" s="450"/>
      <c r="O277" s="451"/>
      <c r="P277" s="452"/>
      <c r="Q277" s="452"/>
      <c r="R277" s="452"/>
      <c r="S277" s="452"/>
      <c r="T277" s="450"/>
      <c r="U277" s="450"/>
      <c r="V277" s="451"/>
      <c r="W277" s="452"/>
      <c r="X277" s="450"/>
      <c r="Y277" s="451"/>
      <c r="Z277" s="451"/>
      <c r="AA277" s="450"/>
      <c r="AB277" s="450"/>
      <c r="AC277" s="450"/>
      <c r="AD277" s="450"/>
      <c r="AE277" s="451"/>
      <c r="AF277" s="451"/>
      <c r="AG277" s="452"/>
      <c r="AH277" s="452"/>
      <c r="AI277" s="452"/>
      <c r="AJ277" s="452"/>
      <c r="AK277" s="452"/>
      <c r="AL277" s="452"/>
      <c r="AM277" s="450"/>
      <c r="AN277" s="450"/>
      <c r="AO277" s="451"/>
      <c r="AP277" s="451"/>
      <c r="AQ277" s="450"/>
      <c r="AR277" s="453"/>
      <c r="AS277" s="453"/>
      <c r="AT277" s="454"/>
      <c r="AU277" s="455"/>
      <c r="AV277" s="456"/>
      <c r="AW277" s="456"/>
      <c r="AX277" s="455"/>
      <c r="AY277" s="456"/>
      <c r="AZ277" s="454"/>
      <c r="BA277" s="454"/>
      <c r="BB277" s="454"/>
      <c r="BC277" s="454"/>
      <c r="BD277" s="454"/>
      <c r="BE277" s="454"/>
      <c r="BF277" s="455"/>
      <c r="BG277" s="455"/>
      <c r="BH277" s="455"/>
      <c r="BI277" s="455"/>
      <c r="BJ277" s="455"/>
      <c r="BK277" s="455"/>
      <c r="BL277" s="455"/>
      <c r="BM277" s="455"/>
      <c r="BN277" s="455"/>
      <c r="BO277" s="455"/>
    </row>
    <row r="278" spans="1:67" ht="19.5" customHeight="1">
      <c r="A278" s="450"/>
      <c r="B278" s="450"/>
      <c r="C278" s="450"/>
      <c r="D278" s="450"/>
      <c r="E278" s="450"/>
      <c r="F278" s="451"/>
      <c r="G278" s="450"/>
      <c r="H278" s="450"/>
      <c r="I278" s="451"/>
      <c r="J278" s="450"/>
      <c r="K278" s="451"/>
      <c r="L278" s="450"/>
      <c r="M278" s="451"/>
      <c r="N278" s="450"/>
      <c r="O278" s="451"/>
      <c r="P278" s="452"/>
      <c r="Q278" s="452"/>
      <c r="R278" s="452"/>
      <c r="S278" s="452"/>
      <c r="T278" s="450"/>
      <c r="U278" s="450"/>
      <c r="V278" s="451"/>
      <c r="W278" s="452"/>
      <c r="X278" s="450"/>
      <c r="Y278" s="451"/>
      <c r="Z278" s="451"/>
      <c r="AA278" s="450"/>
      <c r="AB278" s="450"/>
      <c r="AC278" s="450"/>
      <c r="AD278" s="450"/>
      <c r="AE278" s="451"/>
      <c r="AF278" s="451"/>
      <c r="AG278" s="452"/>
      <c r="AH278" s="452"/>
      <c r="AI278" s="452"/>
      <c r="AJ278" s="452"/>
      <c r="AK278" s="452"/>
      <c r="AL278" s="452"/>
      <c r="AM278" s="450"/>
      <c r="AN278" s="450"/>
      <c r="AO278" s="451"/>
      <c r="AP278" s="451"/>
      <c r="AQ278" s="450"/>
      <c r="AR278" s="453"/>
      <c r="AS278" s="453"/>
      <c r="AT278" s="454"/>
      <c r="AU278" s="455"/>
      <c r="AV278" s="456"/>
      <c r="AW278" s="456"/>
      <c r="AX278" s="455"/>
      <c r="AY278" s="456"/>
      <c r="AZ278" s="454"/>
      <c r="BA278" s="454"/>
      <c r="BB278" s="454"/>
      <c r="BC278" s="454"/>
      <c r="BD278" s="454"/>
      <c r="BE278" s="454"/>
      <c r="BF278" s="455"/>
      <c r="BG278" s="455"/>
      <c r="BH278" s="455"/>
      <c r="BI278" s="455"/>
      <c r="BJ278" s="455"/>
      <c r="BK278" s="455"/>
      <c r="BL278" s="455"/>
      <c r="BM278" s="455"/>
      <c r="BN278" s="455"/>
      <c r="BO278" s="455"/>
    </row>
    <row r="279" spans="1:67" ht="19.5" customHeight="1">
      <c r="A279" s="450"/>
      <c r="B279" s="450"/>
      <c r="C279" s="450"/>
      <c r="D279" s="450"/>
      <c r="E279" s="450"/>
      <c r="F279" s="451"/>
      <c r="G279" s="450"/>
      <c r="H279" s="450"/>
      <c r="I279" s="451"/>
      <c r="J279" s="450"/>
      <c r="K279" s="451"/>
      <c r="L279" s="450"/>
      <c r="M279" s="451"/>
      <c r="N279" s="450"/>
      <c r="O279" s="451"/>
      <c r="P279" s="452"/>
      <c r="Q279" s="452"/>
      <c r="R279" s="452"/>
      <c r="S279" s="452"/>
      <c r="T279" s="450"/>
      <c r="U279" s="450"/>
      <c r="V279" s="451"/>
      <c r="W279" s="452"/>
      <c r="X279" s="450"/>
      <c r="Y279" s="451"/>
      <c r="Z279" s="451"/>
      <c r="AA279" s="450"/>
      <c r="AB279" s="450"/>
      <c r="AC279" s="450"/>
      <c r="AD279" s="450"/>
      <c r="AE279" s="451"/>
      <c r="AF279" s="451"/>
      <c r="AG279" s="452"/>
      <c r="AH279" s="452"/>
      <c r="AI279" s="452"/>
      <c r="AJ279" s="452"/>
      <c r="AK279" s="452"/>
      <c r="AL279" s="452"/>
      <c r="AM279" s="450"/>
      <c r="AN279" s="450"/>
      <c r="AO279" s="451"/>
      <c r="AP279" s="451"/>
      <c r="AQ279" s="450"/>
      <c r="AR279" s="453"/>
      <c r="AS279" s="453"/>
      <c r="AT279" s="454"/>
      <c r="AU279" s="455"/>
      <c r="AV279" s="456"/>
      <c r="AW279" s="456"/>
      <c r="AX279" s="455"/>
      <c r="AY279" s="456"/>
      <c r="AZ279" s="454"/>
      <c r="BA279" s="454"/>
      <c r="BB279" s="454"/>
      <c r="BC279" s="454"/>
      <c r="BD279" s="454"/>
      <c r="BE279" s="454"/>
      <c r="BF279" s="455"/>
      <c r="BG279" s="455"/>
      <c r="BH279" s="455"/>
      <c r="BI279" s="455"/>
      <c r="BJ279" s="455"/>
      <c r="BK279" s="455"/>
      <c r="BL279" s="455"/>
      <c r="BM279" s="455"/>
      <c r="BN279" s="455"/>
      <c r="BO279" s="455"/>
    </row>
    <row r="280" spans="1:67" ht="19.5" customHeight="1">
      <c r="A280" s="450"/>
      <c r="B280" s="450"/>
      <c r="C280" s="450"/>
      <c r="D280" s="450"/>
      <c r="E280" s="450"/>
      <c r="F280" s="451"/>
      <c r="G280" s="450"/>
      <c r="H280" s="450"/>
      <c r="I280" s="451"/>
      <c r="J280" s="450"/>
      <c r="K280" s="451"/>
      <c r="L280" s="450"/>
      <c r="M280" s="451"/>
      <c r="N280" s="450"/>
      <c r="O280" s="451"/>
      <c r="P280" s="452"/>
      <c r="Q280" s="452"/>
      <c r="R280" s="452"/>
      <c r="S280" s="452"/>
      <c r="T280" s="450"/>
      <c r="U280" s="450"/>
      <c r="V280" s="451"/>
      <c r="W280" s="452"/>
      <c r="X280" s="450"/>
      <c r="Y280" s="451"/>
      <c r="Z280" s="451"/>
      <c r="AA280" s="450"/>
      <c r="AB280" s="450"/>
      <c r="AC280" s="450"/>
      <c r="AD280" s="450"/>
      <c r="AE280" s="451"/>
      <c r="AF280" s="451"/>
      <c r="AG280" s="452"/>
      <c r="AH280" s="452"/>
      <c r="AI280" s="452"/>
      <c r="AJ280" s="452"/>
      <c r="AK280" s="452"/>
      <c r="AL280" s="452"/>
      <c r="AM280" s="450"/>
      <c r="AN280" s="450"/>
      <c r="AO280" s="451"/>
      <c r="AP280" s="451"/>
      <c r="AQ280" s="450"/>
      <c r="AR280" s="453"/>
      <c r="AS280" s="453"/>
      <c r="AT280" s="454"/>
      <c r="AU280" s="455"/>
      <c r="AV280" s="456"/>
      <c r="AW280" s="456"/>
      <c r="AX280" s="455"/>
      <c r="AY280" s="456"/>
      <c r="AZ280" s="454"/>
      <c r="BA280" s="454"/>
      <c r="BB280" s="454"/>
      <c r="BC280" s="454"/>
      <c r="BD280" s="454"/>
      <c r="BE280" s="454"/>
      <c r="BF280" s="455"/>
      <c r="BG280" s="455"/>
      <c r="BH280" s="455"/>
      <c r="BI280" s="455"/>
      <c r="BJ280" s="455"/>
      <c r="BK280" s="455"/>
      <c r="BL280" s="455"/>
      <c r="BM280" s="455"/>
      <c r="BN280" s="455"/>
      <c r="BO280" s="455"/>
    </row>
    <row r="281" spans="1:67" ht="19.5" customHeight="1">
      <c r="A281" s="450"/>
      <c r="B281" s="450"/>
      <c r="C281" s="450"/>
      <c r="D281" s="450"/>
      <c r="E281" s="450"/>
      <c r="F281" s="451"/>
      <c r="G281" s="450"/>
      <c r="H281" s="450"/>
      <c r="I281" s="451"/>
      <c r="J281" s="450"/>
      <c r="K281" s="451"/>
      <c r="L281" s="450"/>
      <c r="M281" s="451"/>
      <c r="N281" s="450"/>
      <c r="O281" s="451"/>
      <c r="P281" s="452"/>
      <c r="Q281" s="452"/>
      <c r="R281" s="452"/>
      <c r="S281" s="452"/>
      <c r="T281" s="450"/>
      <c r="U281" s="450"/>
      <c r="V281" s="451"/>
      <c r="W281" s="452"/>
      <c r="X281" s="450"/>
      <c r="Y281" s="451"/>
      <c r="Z281" s="451"/>
      <c r="AA281" s="450"/>
      <c r="AB281" s="450"/>
      <c r="AC281" s="450"/>
      <c r="AD281" s="450"/>
      <c r="AE281" s="451"/>
      <c r="AF281" s="451"/>
      <c r="AG281" s="452"/>
      <c r="AH281" s="452"/>
      <c r="AI281" s="452"/>
      <c r="AJ281" s="452"/>
      <c r="AK281" s="452"/>
      <c r="AL281" s="452"/>
      <c r="AM281" s="450"/>
      <c r="AN281" s="450"/>
      <c r="AO281" s="451"/>
      <c r="AP281" s="451"/>
      <c r="AQ281" s="450"/>
      <c r="AR281" s="453"/>
      <c r="AS281" s="453"/>
      <c r="AT281" s="454"/>
      <c r="AU281" s="455"/>
      <c r="AV281" s="456"/>
      <c r="AW281" s="456"/>
      <c r="AX281" s="455"/>
      <c r="AY281" s="456"/>
      <c r="AZ281" s="454"/>
      <c r="BA281" s="454"/>
      <c r="BB281" s="454"/>
      <c r="BC281" s="454"/>
      <c r="BD281" s="454"/>
      <c r="BE281" s="454"/>
      <c r="BF281" s="455"/>
      <c r="BG281" s="455"/>
      <c r="BH281" s="455"/>
      <c r="BI281" s="455"/>
      <c r="BJ281" s="455"/>
      <c r="BK281" s="455"/>
      <c r="BL281" s="455"/>
      <c r="BM281" s="455"/>
      <c r="BN281" s="455"/>
      <c r="BO281" s="455"/>
    </row>
    <row r="282" spans="1:67" ht="19.5" customHeight="1">
      <c r="A282" s="450"/>
      <c r="B282" s="450"/>
      <c r="C282" s="450"/>
      <c r="D282" s="450"/>
      <c r="E282" s="450"/>
      <c r="F282" s="451"/>
      <c r="G282" s="450"/>
      <c r="H282" s="450"/>
      <c r="I282" s="451"/>
      <c r="J282" s="450"/>
      <c r="K282" s="451"/>
      <c r="L282" s="450"/>
      <c r="M282" s="451"/>
      <c r="N282" s="450"/>
      <c r="O282" s="451"/>
      <c r="P282" s="452"/>
      <c r="Q282" s="452"/>
      <c r="R282" s="452"/>
      <c r="S282" s="452"/>
      <c r="T282" s="450"/>
      <c r="U282" s="450"/>
      <c r="V282" s="451"/>
      <c r="W282" s="452"/>
      <c r="X282" s="450"/>
      <c r="Y282" s="451"/>
      <c r="Z282" s="451"/>
      <c r="AA282" s="450"/>
      <c r="AB282" s="450"/>
      <c r="AC282" s="450"/>
      <c r="AD282" s="450"/>
      <c r="AE282" s="451"/>
      <c r="AF282" s="451"/>
      <c r="AG282" s="452"/>
      <c r="AH282" s="452"/>
      <c r="AI282" s="452"/>
      <c r="AJ282" s="452"/>
      <c r="AK282" s="452"/>
      <c r="AL282" s="452"/>
      <c r="AM282" s="450"/>
      <c r="AN282" s="450"/>
      <c r="AO282" s="451"/>
      <c r="AP282" s="451"/>
      <c r="AQ282" s="450"/>
      <c r="AR282" s="453"/>
      <c r="AS282" s="453"/>
      <c r="AT282" s="454"/>
      <c r="AU282" s="455"/>
      <c r="AV282" s="456"/>
      <c r="AW282" s="456"/>
      <c r="AX282" s="455"/>
      <c r="AY282" s="456"/>
      <c r="AZ282" s="454"/>
      <c r="BA282" s="454"/>
      <c r="BB282" s="454"/>
      <c r="BC282" s="454"/>
      <c r="BD282" s="454"/>
      <c r="BE282" s="454"/>
      <c r="BF282" s="455"/>
      <c r="BG282" s="455"/>
      <c r="BH282" s="455"/>
      <c r="BI282" s="455"/>
      <c r="BJ282" s="455"/>
      <c r="BK282" s="455"/>
      <c r="BL282" s="455"/>
      <c r="BM282" s="455"/>
      <c r="BN282" s="455"/>
      <c r="BO282" s="455"/>
    </row>
    <row r="283" spans="1:67" ht="19.5" customHeight="1">
      <c r="A283" s="450"/>
      <c r="B283" s="450"/>
      <c r="C283" s="450"/>
      <c r="D283" s="450"/>
      <c r="E283" s="450"/>
      <c r="F283" s="451"/>
      <c r="G283" s="450"/>
      <c r="H283" s="450"/>
      <c r="I283" s="451"/>
      <c r="J283" s="450"/>
      <c r="K283" s="451"/>
      <c r="L283" s="450"/>
      <c r="M283" s="451"/>
      <c r="N283" s="450"/>
      <c r="O283" s="451"/>
      <c r="P283" s="452"/>
      <c r="Q283" s="452"/>
      <c r="R283" s="452"/>
      <c r="S283" s="452"/>
      <c r="T283" s="450"/>
      <c r="U283" s="450"/>
      <c r="V283" s="451"/>
      <c r="W283" s="452"/>
      <c r="X283" s="450"/>
      <c r="Y283" s="451"/>
      <c r="Z283" s="451"/>
      <c r="AA283" s="450"/>
      <c r="AB283" s="450"/>
      <c r="AC283" s="450"/>
      <c r="AD283" s="450"/>
      <c r="AE283" s="451"/>
      <c r="AF283" s="451"/>
      <c r="AG283" s="452"/>
      <c r="AH283" s="452"/>
      <c r="AI283" s="452"/>
      <c r="AJ283" s="452"/>
      <c r="AK283" s="452"/>
      <c r="AL283" s="452"/>
      <c r="AM283" s="450"/>
      <c r="AN283" s="450"/>
      <c r="AO283" s="451"/>
      <c r="AP283" s="451"/>
      <c r="AQ283" s="450"/>
      <c r="AR283" s="453"/>
      <c r="AS283" s="453"/>
      <c r="AT283" s="454"/>
      <c r="AU283" s="455"/>
      <c r="AV283" s="456"/>
      <c r="AW283" s="456"/>
      <c r="AX283" s="455"/>
      <c r="AY283" s="456"/>
      <c r="AZ283" s="454"/>
      <c r="BA283" s="454"/>
      <c r="BB283" s="454"/>
      <c r="BC283" s="454"/>
      <c r="BD283" s="454"/>
      <c r="BE283" s="454"/>
      <c r="BF283" s="455"/>
      <c r="BG283" s="455"/>
      <c r="BH283" s="455"/>
      <c r="BI283" s="455"/>
      <c r="BJ283" s="455"/>
      <c r="BK283" s="455"/>
      <c r="BL283" s="455"/>
      <c r="BM283" s="455"/>
      <c r="BN283" s="455"/>
      <c r="BO283" s="455"/>
    </row>
    <row r="284" spans="1:67" ht="19.5" customHeight="1">
      <c r="A284" s="450"/>
      <c r="B284" s="450"/>
      <c r="C284" s="450"/>
      <c r="D284" s="450"/>
      <c r="E284" s="450"/>
      <c r="F284" s="451"/>
      <c r="G284" s="450"/>
      <c r="H284" s="450"/>
      <c r="I284" s="451"/>
      <c r="J284" s="450"/>
      <c r="K284" s="451"/>
      <c r="L284" s="450"/>
      <c r="M284" s="451"/>
      <c r="N284" s="450"/>
      <c r="O284" s="451"/>
      <c r="P284" s="452"/>
      <c r="Q284" s="452"/>
      <c r="R284" s="452"/>
      <c r="S284" s="452"/>
      <c r="T284" s="450"/>
      <c r="U284" s="450"/>
      <c r="V284" s="451"/>
      <c r="W284" s="452"/>
      <c r="X284" s="450"/>
      <c r="Y284" s="451"/>
      <c r="Z284" s="451"/>
      <c r="AA284" s="450"/>
      <c r="AB284" s="450"/>
      <c r="AC284" s="450"/>
      <c r="AD284" s="450"/>
      <c r="AE284" s="451"/>
      <c r="AF284" s="451"/>
      <c r="AG284" s="452"/>
      <c r="AH284" s="452"/>
      <c r="AI284" s="452"/>
      <c r="AJ284" s="452"/>
      <c r="AK284" s="452"/>
      <c r="AL284" s="452"/>
      <c r="AM284" s="450"/>
      <c r="AN284" s="450"/>
      <c r="AO284" s="451"/>
      <c r="AP284" s="451"/>
      <c r="AQ284" s="450"/>
      <c r="AR284" s="453"/>
      <c r="AS284" s="453"/>
      <c r="AT284" s="454"/>
      <c r="AU284" s="455"/>
      <c r="AV284" s="456"/>
      <c r="AW284" s="456"/>
      <c r="AX284" s="455"/>
      <c r="AY284" s="456"/>
      <c r="AZ284" s="454"/>
      <c r="BA284" s="454"/>
      <c r="BB284" s="454"/>
      <c r="BC284" s="454"/>
      <c r="BD284" s="454"/>
      <c r="BE284" s="454"/>
      <c r="BF284" s="455"/>
      <c r="BG284" s="455"/>
      <c r="BH284" s="455"/>
      <c r="BI284" s="455"/>
      <c r="BJ284" s="455"/>
      <c r="BK284" s="455"/>
      <c r="BL284" s="455"/>
      <c r="BM284" s="455"/>
      <c r="BN284" s="455"/>
      <c r="BO284" s="455"/>
    </row>
    <row r="285" spans="1:67" ht="19.5" customHeight="1">
      <c r="A285" s="450"/>
      <c r="B285" s="450"/>
      <c r="C285" s="450"/>
      <c r="D285" s="450"/>
      <c r="E285" s="450"/>
      <c r="F285" s="451"/>
      <c r="G285" s="450"/>
      <c r="H285" s="450"/>
      <c r="I285" s="451"/>
      <c r="J285" s="450"/>
      <c r="K285" s="451"/>
      <c r="L285" s="450"/>
      <c r="M285" s="451"/>
      <c r="N285" s="450"/>
      <c r="O285" s="451"/>
      <c r="P285" s="452"/>
      <c r="Q285" s="452"/>
      <c r="R285" s="452"/>
      <c r="S285" s="452"/>
      <c r="T285" s="450"/>
      <c r="U285" s="450"/>
      <c r="V285" s="451"/>
      <c r="W285" s="452"/>
      <c r="X285" s="450"/>
      <c r="Y285" s="451"/>
      <c r="Z285" s="451"/>
      <c r="AA285" s="450"/>
      <c r="AB285" s="450"/>
      <c r="AC285" s="450"/>
      <c r="AD285" s="450"/>
      <c r="AE285" s="451"/>
      <c r="AF285" s="451"/>
      <c r="AG285" s="452"/>
      <c r="AH285" s="452"/>
      <c r="AI285" s="452"/>
      <c r="AJ285" s="452"/>
      <c r="AK285" s="452"/>
      <c r="AL285" s="452"/>
      <c r="AM285" s="450"/>
      <c r="AN285" s="450"/>
      <c r="AO285" s="451"/>
      <c r="AP285" s="451"/>
      <c r="AQ285" s="450"/>
      <c r="AR285" s="453"/>
      <c r="AS285" s="453"/>
      <c r="AT285" s="454"/>
      <c r="AU285" s="455"/>
      <c r="AV285" s="456"/>
      <c r="AW285" s="456"/>
      <c r="AX285" s="455"/>
      <c r="AY285" s="456"/>
      <c r="AZ285" s="454"/>
      <c r="BA285" s="454"/>
      <c r="BB285" s="454"/>
      <c r="BC285" s="454"/>
      <c r="BD285" s="454"/>
      <c r="BE285" s="454"/>
      <c r="BF285" s="455"/>
      <c r="BG285" s="455"/>
      <c r="BH285" s="455"/>
      <c r="BI285" s="455"/>
      <c r="BJ285" s="455"/>
      <c r="BK285" s="455"/>
      <c r="BL285" s="455"/>
      <c r="BM285" s="455"/>
      <c r="BN285" s="455"/>
      <c r="BO285" s="455"/>
    </row>
    <row r="286" spans="1:67" ht="19.5" customHeight="1">
      <c r="A286" s="450"/>
      <c r="B286" s="450"/>
      <c r="C286" s="450"/>
      <c r="D286" s="450"/>
      <c r="E286" s="450"/>
      <c r="F286" s="451"/>
      <c r="G286" s="450"/>
      <c r="H286" s="450"/>
      <c r="I286" s="451"/>
      <c r="J286" s="450"/>
      <c r="K286" s="451"/>
      <c r="L286" s="450"/>
      <c r="M286" s="451"/>
      <c r="N286" s="450"/>
      <c r="O286" s="451"/>
      <c r="P286" s="452"/>
      <c r="Q286" s="452"/>
      <c r="R286" s="452"/>
      <c r="S286" s="452"/>
      <c r="T286" s="450"/>
      <c r="U286" s="450"/>
      <c r="V286" s="451"/>
      <c r="W286" s="452"/>
      <c r="X286" s="450"/>
      <c r="Y286" s="451"/>
      <c r="Z286" s="451"/>
      <c r="AA286" s="450"/>
      <c r="AB286" s="450"/>
      <c r="AC286" s="450"/>
      <c r="AD286" s="450"/>
      <c r="AE286" s="451"/>
      <c r="AF286" s="451"/>
      <c r="AG286" s="452"/>
      <c r="AH286" s="452"/>
      <c r="AI286" s="452"/>
      <c r="AJ286" s="452"/>
      <c r="AK286" s="452"/>
      <c r="AL286" s="452"/>
      <c r="AM286" s="450"/>
      <c r="AN286" s="450"/>
      <c r="AO286" s="451"/>
      <c r="AP286" s="451"/>
      <c r="AQ286" s="450"/>
      <c r="AR286" s="453"/>
      <c r="AS286" s="453"/>
      <c r="AT286" s="454"/>
      <c r="AU286" s="455"/>
      <c r="AV286" s="456"/>
      <c r="AW286" s="456"/>
      <c r="AX286" s="455"/>
      <c r="AY286" s="456"/>
      <c r="AZ286" s="454"/>
      <c r="BA286" s="454"/>
      <c r="BB286" s="454"/>
      <c r="BC286" s="454"/>
      <c r="BD286" s="454"/>
      <c r="BE286" s="454"/>
      <c r="BF286" s="455"/>
      <c r="BG286" s="455"/>
      <c r="BH286" s="455"/>
      <c r="BI286" s="455"/>
      <c r="BJ286" s="455"/>
      <c r="BK286" s="455"/>
      <c r="BL286" s="455"/>
      <c r="BM286" s="455"/>
      <c r="BN286" s="455"/>
      <c r="BO286" s="455"/>
    </row>
    <row r="287" spans="1:67" ht="19.5" customHeight="1">
      <c r="A287" s="450"/>
      <c r="B287" s="450"/>
      <c r="C287" s="450"/>
      <c r="D287" s="450"/>
      <c r="E287" s="450"/>
      <c r="F287" s="451"/>
      <c r="G287" s="450"/>
      <c r="H287" s="450"/>
      <c r="I287" s="451"/>
      <c r="J287" s="450"/>
      <c r="K287" s="451"/>
      <c r="L287" s="450"/>
      <c r="M287" s="451"/>
      <c r="N287" s="450"/>
      <c r="O287" s="451"/>
      <c r="P287" s="452"/>
      <c r="Q287" s="452"/>
      <c r="R287" s="452"/>
      <c r="S287" s="452"/>
      <c r="T287" s="450"/>
      <c r="U287" s="450"/>
      <c r="V287" s="451"/>
      <c r="W287" s="452"/>
      <c r="X287" s="450"/>
      <c r="Y287" s="451"/>
      <c r="Z287" s="451"/>
      <c r="AA287" s="450"/>
      <c r="AB287" s="450"/>
      <c r="AC287" s="450"/>
      <c r="AD287" s="450"/>
      <c r="AE287" s="451"/>
      <c r="AF287" s="451"/>
      <c r="AG287" s="452"/>
      <c r="AH287" s="452"/>
      <c r="AI287" s="452"/>
      <c r="AJ287" s="452"/>
      <c r="AK287" s="452"/>
      <c r="AL287" s="452"/>
      <c r="AM287" s="450"/>
      <c r="AN287" s="450"/>
      <c r="AO287" s="451"/>
      <c r="AP287" s="451"/>
      <c r="AQ287" s="450"/>
      <c r="AR287" s="453"/>
      <c r="AS287" s="453"/>
      <c r="AT287" s="454"/>
      <c r="AU287" s="455"/>
      <c r="AV287" s="456"/>
      <c r="AW287" s="456"/>
      <c r="AX287" s="455"/>
      <c r="AY287" s="456"/>
      <c r="AZ287" s="454"/>
      <c r="BA287" s="454"/>
      <c r="BB287" s="454"/>
      <c r="BC287" s="454"/>
      <c r="BD287" s="454"/>
      <c r="BE287" s="454"/>
      <c r="BF287" s="455"/>
      <c r="BG287" s="455"/>
      <c r="BH287" s="455"/>
      <c r="BI287" s="455"/>
      <c r="BJ287" s="455"/>
      <c r="BK287" s="455"/>
      <c r="BL287" s="455"/>
      <c r="BM287" s="455"/>
      <c r="BN287" s="455"/>
      <c r="BO287" s="455"/>
    </row>
    <row r="288" spans="1:67" ht="19.5" customHeight="1">
      <c r="A288" s="450"/>
      <c r="B288" s="450"/>
      <c r="C288" s="450"/>
      <c r="D288" s="450"/>
      <c r="E288" s="450"/>
      <c r="F288" s="451"/>
      <c r="G288" s="450"/>
      <c r="H288" s="450"/>
      <c r="I288" s="451"/>
      <c r="J288" s="450"/>
      <c r="K288" s="451"/>
      <c r="L288" s="450"/>
      <c r="M288" s="451"/>
      <c r="N288" s="450"/>
      <c r="O288" s="451"/>
      <c r="P288" s="452"/>
      <c r="Q288" s="452"/>
      <c r="R288" s="452"/>
      <c r="S288" s="452"/>
      <c r="T288" s="450"/>
      <c r="U288" s="450"/>
      <c r="V288" s="451"/>
      <c r="W288" s="452"/>
      <c r="X288" s="450"/>
      <c r="Y288" s="451"/>
      <c r="Z288" s="451"/>
      <c r="AA288" s="450"/>
      <c r="AB288" s="450"/>
      <c r="AC288" s="450"/>
      <c r="AD288" s="450"/>
      <c r="AE288" s="451"/>
      <c r="AF288" s="451"/>
      <c r="AG288" s="452"/>
      <c r="AH288" s="452"/>
      <c r="AI288" s="452"/>
      <c r="AJ288" s="452"/>
      <c r="AK288" s="452"/>
      <c r="AL288" s="452"/>
      <c r="AM288" s="450"/>
      <c r="AN288" s="450"/>
      <c r="AO288" s="451"/>
      <c r="AP288" s="451"/>
      <c r="AQ288" s="450"/>
      <c r="AR288" s="453"/>
      <c r="AS288" s="453"/>
      <c r="AT288" s="454"/>
      <c r="AU288" s="455"/>
      <c r="AV288" s="456"/>
      <c r="AW288" s="456"/>
      <c r="AX288" s="455"/>
      <c r="AY288" s="456"/>
      <c r="AZ288" s="454"/>
      <c r="BA288" s="454"/>
      <c r="BB288" s="454"/>
      <c r="BC288" s="454"/>
      <c r="BD288" s="454"/>
      <c r="BE288" s="454"/>
      <c r="BF288" s="455"/>
      <c r="BG288" s="455"/>
      <c r="BH288" s="455"/>
      <c r="BI288" s="455"/>
      <c r="BJ288" s="455"/>
      <c r="BK288" s="455"/>
      <c r="BL288" s="455"/>
      <c r="BM288" s="455"/>
      <c r="BN288" s="455"/>
      <c r="BO288" s="455"/>
    </row>
    <row r="289" spans="1:67" ht="19.5" customHeight="1">
      <c r="A289" s="450"/>
      <c r="B289" s="450"/>
      <c r="C289" s="450"/>
      <c r="D289" s="450"/>
      <c r="E289" s="450"/>
      <c r="F289" s="451"/>
      <c r="G289" s="450"/>
      <c r="H289" s="450"/>
      <c r="I289" s="451"/>
      <c r="J289" s="450"/>
      <c r="K289" s="451"/>
      <c r="L289" s="450"/>
      <c r="M289" s="451"/>
      <c r="N289" s="450"/>
      <c r="O289" s="451"/>
      <c r="P289" s="452"/>
      <c r="Q289" s="452"/>
      <c r="R289" s="452"/>
      <c r="S289" s="452"/>
      <c r="T289" s="450"/>
      <c r="U289" s="450"/>
      <c r="V289" s="451"/>
      <c r="W289" s="452"/>
      <c r="X289" s="450"/>
      <c r="Y289" s="451"/>
      <c r="Z289" s="451"/>
      <c r="AA289" s="450"/>
      <c r="AB289" s="450"/>
      <c r="AC289" s="450"/>
      <c r="AD289" s="450"/>
      <c r="AE289" s="451"/>
      <c r="AF289" s="451"/>
      <c r="AG289" s="452"/>
      <c r="AH289" s="452"/>
      <c r="AI289" s="452"/>
      <c r="AJ289" s="452"/>
      <c r="AK289" s="452"/>
      <c r="AL289" s="452"/>
      <c r="AM289" s="450"/>
      <c r="AN289" s="450"/>
      <c r="AO289" s="451"/>
      <c r="AP289" s="451"/>
      <c r="AQ289" s="450"/>
      <c r="AR289" s="453"/>
      <c r="AS289" s="453"/>
      <c r="AT289" s="454"/>
      <c r="AU289" s="455"/>
      <c r="AV289" s="456"/>
      <c r="AW289" s="456"/>
      <c r="AX289" s="455"/>
      <c r="AY289" s="456"/>
      <c r="AZ289" s="454"/>
      <c r="BA289" s="454"/>
      <c r="BB289" s="454"/>
      <c r="BC289" s="454"/>
      <c r="BD289" s="454"/>
      <c r="BE289" s="454"/>
      <c r="BF289" s="455"/>
      <c r="BG289" s="455"/>
      <c r="BH289" s="455"/>
      <c r="BI289" s="455"/>
      <c r="BJ289" s="455"/>
      <c r="BK289" s="455"/>
      <c r="BL289" s="455"/>
      <c r="BM289" s="455"/>
      <c r="BN289" s="455"/>
      <c r="BO289" s="455"/>
    </row>
    <row r="290" spans="1:67" ht="19.5" customHeight="1">
      <c r="A290" s="450"/>
      <c r="B290" s="450"/>
      <c r="C290" s="450"/>
      <c r="D290" s="450"/>
      <c r="E290" s="450"/>
      <c r="F290" s="451"/>
      <c r="G290" s="450"/>
      <c r="H290" s="450"/>
      <c r="I290" s="451"/>
      <c r="J290" s="450"/>
      <c r="K290" s="451"/>
      <c r="L290" s="450"/>
      <c r="M290" s="451"/>
      <c r="N290" s="450"/>
      <c r="O290" s="451"/>
      <c r="P290" s="452"/>
      <c r="Q290" s="452"/>
      <c r="R290" s="452"/>
      <c r="S290" s="452"/>
      <c r="T290" s="450"/>
      <c r="U290" s="450"/>
      <c r="V290" s="451"/>
      <c r="W290" s="452"/>
      <c r="X290" s="450"/>
      <c r="Y290" s="451"/>
      <c r="Z290" s="451"/>
      <c r="AA290" s="450"/>
      <c r="AB290" s="450"/>
      <c r="AC290" s="450"/>
      <c r="AD290" s="450"/>
      <c r="AE290" s="451"/>
      <c r="AF290" s="451"/>
      <c r="AG290" s="452"/>
      <c r="AH290" s="452"/>
      <c r="AI290" s="452"/>
      <c r="AJ290" s="452"/>
      <c r="AK290" s="452"/>
      <c r="AL290" s="452"/>
      <c r="AM290" s="450"/>
      <c r="AN290" s="450"/>
      <c r="AO290" s="451"/>
      <c r="AP290" s="451"/>
      <c r="AQ290" s="450"/>
      <c r="AR290" s="453"/>
      <c r="AS290" s="453"/>
      <c r="AT290" s="454"/>
      <c r="AU290" s="455"/>
      <c r="AV290" s="456"/>
      <c r="AW290" s="456"/>
      <c r="AX290" s="455"/>
      <c r="AY290" s="456"/>
      <c r="AZ290" s="454"/>
      <c r="BA290" s="454"/>
      <c r="BB290" s="454"/>
      <c r="BC290" s="454"/>
      <c r="BD290" s="454"/>
      <c r="BE290" s="454"/>
      <c r="BF290" s="455"/>
      <c r="BG290" s="455"/>
      <c r="BH290" s="455"/>
      <c r="BI290" s="455"/>
      <c r="BJ290" s="455"/>
      <c r="BK290" s="455"/>
      <c r="BL290" s="455"/>
      <c r="BM290" s="455"/>
      <c r="BN290" s="455"/>
      <c r="BO290" s="455"/>
    </row>
    <row r="291" spans="1:67" ht="19.5" customHeight="1">
      <c r="A291" s="450"/>
      <c r="B291" s="450"/>
      <c r="C291" s="450"/>
      <c r="D291" s="450"/>
      <c r="E291" s="450"/>
      <c r="F291" s="451"/>
      <c r="G291" s="450"/>
      <c r="H291" s="450"/>
      <c r="I291" s="451"/>
      <c r="J291" s="450"/>
      <c r="K291" s="451"/>
      <c r="L291" s="450"/>
      <c r="M291" s="451"/>
      <c r="N291" s="450"/>
      <c r="O291" s="451"/>
      <c r="P291" s="452"/>
      <c r="Q291" s="452"/>
      <c r="R291" s="452"/>
      <c r="S291" s="452"/>
      <c r="T291" s="450"/>
      <c r="U291" s="450"/>
      <c r="V291" s="451"/>
      <c r="W291" s="452"/>
      <c r="X291" s="450"/>
      <c r="Y291" s="451"/>
      <c r="Z291" s="451"/>
      <c r="AA291" s="450"/>
      <c r="AB291" s="450"/>
      <c r="AC291" s="450"/>
      <c r="AD291" s="450"/>
      <c r="AE291" s="451"/>
      <c r="AF291" s="451"/>
      <c r="AG291" s="452"/>
      <c r="AH291" s="452"/>
      <c r="AI291" s="452"/>
      <c r="AJ291" s="452"/>
      <c r="AK291" s="452"/>
      <c r="AL291" s="452"/>
      <c r="AM291" s="450"/>
      <c r="AN291" s="450"/>
      <c r="AO291" s="451"/>
      <c r="AP291" s="451"/>
      <c r="AQ291" s="450"/>
      <c r="AR291" s="453"/>
      <c r="AS291" s="453"/>
      <c r="AT291" s="454"/>
      <c r="AU291" s="455"/>
      <c r="AV291" s="456"/>
      <c r="AW291" s="456"/>
      <c r="AX291" s="455"/>
      <c r="AY291" s="456"/>
      <c r="AZ291" s="454"/>
      <c r="BA291" s="454"/>
      <c r="BB291" s="454"/>
      <c r="BC291" s="454"/>
      <c r="BD291" s="454"/>
      <c r="BE291" s="454"/>
      <c r="BF291" s="455"/>
      <c r="BG291" s="455"/>
      <c r="BH291" s="455"/>
      <c r="BI291" s="455"/>
      <c r="BJ291" s="455"/>
      <c r="BK291" s="455"/>
      <c r="BL291" s="455"/>
      <c r="BM291" s="455"/>
      <c r="BN291" s="455"/>
      <c r="BO291" s="455"/>
    </row>
    <row r="292" spans="1:67" ht="19.5" customHeight="1">
      <c r="A292" s="450"/>
      <c r="B292" s="450"/>
      <c r="C292" s="450"/>
      <c r="D292" s="450"/>
      <c r="E292" s="450"/>
      <c r="F292" s="451"/>
      <c r="G292" s="450"/>
      <c r="H292" s="450"/>
      <c r="I292" s="451"/>
      <c r="J292" s="450"/>
      <c r="K292" s="451"/>
      <c r="L292" s="450"/>
      <c r="M292" s="451"/>
      <c r="N292" s="450"/>
      <c r="O292" s="451"/>
      <c r="P292" s="452"/>
      <c r="Q292" s="452"/>
      <c r="R292" s="452"/>
      <c r="S292" s="452"/>
      <c r="T292" s="450"/>
      <c r="U292" s="450"/>
      <c r="V292" s="451"/>
      <c r="W292" s="452"/>
      <c r="X292" s="450"/>
      <c r="Y292" s="451"/>
      <c r="Z292" s="451"/>
      <c r="AA292" s="450"/>
      <c r="AB292" s="450"/>
      <c r="AC292" s="450"/>
      <c r="AD292" s="450"/>
      <c r="AE292" s="451"/>
      <c r="AF292" s="451"/>
      <c r="AG292" s="452"/>
      <c r="AH292" s="452"/>
      <c r="AI292" s="452"/>
      <c r="AJ292" s="452"/>
      <c r="AK292" s="452"/>
      <c r="AL292" s="452"/>
      <c r="AM292" s="450"/>
      <c r="AN292" s="450"/>
      <c r="AO292" s="451"/>
      <c r="AP292" s="451"/>
      <c r="AQ292" s="450"/>
      <c r="AR292" s="453"/>
      <c r="AS292" s="453"/>
      <c r="AT292" s="454"/>
      <c r="AU292" s="455"/>
      <c r="AV292" s="456"/>
      <c r="AW292" s="456"/>
      <c r="AX292" s="455"/>
      <c r="AY292" s="456"/>
      <c r="AZ292" s="454"/>
      <c r="BA292" s="454"/>
      <c r="BB292" s="454"/>
      <c r="BC292" s="454"/>
      <c r="BD292" s="454"/>
      <c r="BE292" s="454"/>
      <c r="BF292" s="455"/>
      <c r="BG292" s="455"/>
      <c r="BH292" s="455"/>
      <c r="BI292" s="455"/>
      <c r="BJ292" s="455"/>
      <c r="BK292" s="455"/>
      <c r="BL292" s="455"/>
      <c r="BM292" s="455"/>
      <c r="BN292" s="455"/>
      <c r="BO292" s="455"/>
    </row>
    <row r="293" spans="1:67" ht="19.5" customHeight="1">
      <c r="A293" s="450"/>
      <c r="B293" s="450"/>
      <c r="C293" s="450"/>
      <c r="D293" s="450"/>
      <c r="E293" s="450"/>
      <c r="F293" s="451"/>
      <c r="G293" s="450"/>
      <c r="H293" s="450"/>
      <c r="I293" s="451"/>
      <c r="J293" s="450"/>
      <c r="K293" s="451"/>
      <c r="L293" s="450"/>
      <c r="M293" s="451"/>
      <c r="N293" s="450"/>
      <c r="O293" s="451"/>
      <c r="P293" s="452"/>
      <c r="Q293" s="452"/>
      <c r="R293" s="452"/>
      <c r="S293" s="452"/>
      <c r="T293" s="450"/>
      <c r="U293" s="450"/>
      <c r="V293" s="451"/>
      <c r="W293" s="452"/>
      <c r="X293" s="450"/>
      <c r="Y293" s="451"/>
      <c r="Z293" s="451"/>
      <c r="AA293" s="450"/>
      <c r="AB293" s="450"/>
      <c r="AC293" s="450"/>
      <c r="AD293" s="450"/>
      <c r="AE293" s="451"/>
      <c r="AF293" s="451"/>
      <c r="AG293" s="452"/>
      <c r="AH293" s="452"/>
      <c r="AI293" s="452"/>
      <c r="AJ293" s="452"/>
      <c r="AK293" s="452"/>
      <c r="AL293" s="452"/>
      <c r="AM293" s="450"/>
      <c r="AN293" s="450"/>
      <c r="AO293" s="451"/>
      <c r="AP293" s="451"/>
      <c r="AQ293" s="450"/>
      <c r="AR293" s="453"/>
      <c r="AS293" s="453"/>
      <c r="AT293" s="454"/>
      <c r="AU293" s="455"/>
      <c r="AV293" s="456"/>
      <c r="AW293" s="456"/>
      <c r="AX293" s="455"/>
      <c r="AY293" s="456"/>
      <c r="AZ293" s="454"/>
      <c r="BA293" s="454"/>
      <c r="BB293" s="454"/>
      <c r="BC293" s="454"/>
      <c r="BD293" s="454"/>
      <c r="BE293" s="454"/>
      <c r="BF293" s="455"/>
      <c r="BG293" s="455"/>
      <c r="BH293" s="455"/>
      <c r="BI293" s="455"/>
      <c r="BJ293" s="455"/>
      <c r="BK293" s="455"/>
      <c r="BL293" s="455"/>
      <c r="BM293" s="455"/>
      <c r="BN293" s="455"/>
      <c r="BO293" s="455"/>
    </row>
    <row r="294" spans="1:67" ht="19.5" customHeight="1">
      <c r="A294" s="450"/>
      <c r="B294" s="450"/>
      <c r="C294" s="450"/>
      <c r="D294" s="450"/>
      <c r="E294" s="450"/>
      <c r="F294" s="451"/>
      <c r="G294" s="450"/>
      <c r="H294" s="450"/>
      <c r="I294" s="451"/>
      <c r="J294" s="450"/>
      <c r="K294" s="451"/>
      <c r="L294" s="450"/>
      <c r="M294" s="451"/>
      <c r="N294" s="450"/>
      <c r="O294" s="451"/>
      <c r="P294" s="452"/>
      <c r="Q294" s="452"/>
      <c r="R294" s="452"/>
      <c r="S294" s="452"/>
      <c r="T294" s="450"/>
      <c r="U294" s="450"/>
      <c r="V294" s="451"/>
      <c r="W294" s="452"/>
      <c r="X294" s="450"/>
      <c r="Y294" s="451"/>
      <c r="Z294" s="451"/>
      <c r="AA294" s="450"/>
      <c r="AB294" s="450"/>
      <c r="AC294" s="450"/>
      <c r="AD294" s="450"/>
      <c r="AE294" s="451"/>
      <c r="AF294" s="451"/>
      <c r="AG294" s="452"/>
      <c r="AH294" s="452"/>
      <c r="AI294" s="452"/>
      <c r="AJ294" s="452"/>
      <c r="AK294" s="452"/>
      <c r="AL294" s="452"/>
      <c r="AM294" s="450"/>
      <c r="AN294" s="450"/>
      <c r="AO294" s="451"/>
      <c r="AP294" s="451"/>
      <c r="AQ294" s="450"/>
      <c r="AR294" s="453"/>
      <c r="AS294" s="453"/>
      <c r="AT294" s="454"/>
      <c r="AU294" s="455"/>
      <c r="AV294" s="456"/>
      <c r="AW294" s="456"/>
      <c r="AX294" s="455"/>
      <c r="AY294" s="456"/>
      <c r="AZ294" s="454"/>
      <c r="BA294" s="454"/>
      <c r="BB294" s="454"/>
      <c r="BC294" s="454"/>
      <c r="BD294" s="454"/>
      <c r="BE294" s="454"/>
      <c r="BF294" s="455"/>
      <c r="BG294" s="455"/>
      <c r="BH294" s="455"/>
      <c r="BI294" s="455"/>
      <c r="BJ294" s="455"/>
      <c r="BK294" s="455"/>
      <c r="BL294" s="455"/>
      <c r="BM294" s="455"/>
      <c r="BN294" s="455"/>
      <c r="BO294" s="455"/>
    </row>
    <row r="295" spans="1:67" ht="19.5" customHeight="1">
      <c r="A295" s="450"/>
      <c r="B295" s="450"/>
      <c r="C295" s="450"/>
      <c r="D295" s="450"/>
      <c r="E295" s="450"/>
      <c r="F295" s="451"/>
      <c r="G295" s="450"/>
      <c r="H295" s="450"/>
      <c r="I295" s="451"/>
      <c r="J295" s="450"/>
      <c r="K295" s="451"/>
      <c r="L295" s="450"/>
      <c r="M295" s="451"/>
      <c r="N295" s="450"/>
      <c r="O295" s="451"/>
      <c r="P295" s="452"/>
      <c r="Q295" s="452"/>
      <c r="R295" s="452"/>
      <c r="S295" s="452"/>
      <c r="T295" s="450"/>
      <c r="U295" s="450"/>
      <c r="V295" s="451"/>
      <c r="W295" s="452"/>
      <c r="X295" s="450"/>
      <c r="Y295" s="451"/>
      <c r="Z295" s="451"/>
      <c r="AA295" s="450"/>
      <c r="AB295" s="450"/>
      <c r="AC295" s="450"/>
      <c r="AD295" s="450"/>
      <c r="AE295" s="451"/>
      <c r="AF295" s="451"/>
      <c r="AG295" s="452"/>
      <c r="AH295" s="452"/>
      <c r="AI295" s="452"/>
      <c r="AJ295" s="452"/>
      <c r="AK295" s="452"/>
      <c r="AL295" s="452"/>
      <c r="AM295" s="450"/>
      <c r="AN295" s="450"/>
      <c r="AO295" s="451"/>
      <c r="AP295" s="451"/>
      <c r="AQ295" s="450"/>
      <c r="AR295" s="453"/>
      <c r="AS295" s="453"/>
      <c r="AT295" s="454"/>
      <c r="AU295" s="455"/>
      <c r="AV295" s="456"/>
      <c r="AW295" s="456"/>
      <c r="AX295" s="455"/>
      <c r="AY295" s="456"/>
      <c r="AZ295" s="454"/>
      <c r="BA295" s="454"/>
      <c r="BB295" s="454"/>
      <c r="BC295" s="454"/>
      <c r="BD295" s="454"/>
      <c r="BE295" s="454"/>
      <c r="BF295" s="455"/>
      <c r="BG295" s="455"/>
      <c r="BH295" s="455"/>
      <c r="BI295" s="455"/>
      <c r="BJ295" s="455"/>
      <c r="BK295" s="455"/>
      <c r="BL295" s="455"/>
      <c r="BM295" s="455"/>
      <c r="BN295" s="455"/>
      <c r="BO295" s="455"/>
    </row>
    <row r="296" spans="1:67" ht="19.5" customHeight="1">
      <c r="A296" s="450"/>
      <c r="B296" s="450"/>
      <c r="C296" s="450"/>
      <c r="D296" s="450"/>
      <c r="E296" s="450"/>
      <c r="F296" s="451"/>
      <c r="G296" s="450"/>
      <c r="H296" s="450"/>
      <c r="I296" s="451"/>
      <c r="J296" s="450"/>
      <c r="K296" s="451"/>
      <c r="L296" s="450"/>
      <c r="M296" s="451"/>
      <c r="N296" s="450"/>
      <c r="O296" s="451"/>
      <c r="P296" s="452"/>
      <c r="Q296" s="452"/>
      <c r="R296" s="452"/>
      <c r="S296" s="452"/>
      <c r="T296" s="450"/>
      <c r="U296" s="450"/>
      <c r="V296" s="451"/>
      <c r="W296" s="452"/>
      <c r="X296" s="450"/>
      <c r="Y296" s="451"/>
      <c r="Z296" s="451"/>
      <c r="AA296" s="450"/>
      <c r="AB296" s="450"/>
      <c r="AC296" s="450"/>
      <c r="AD296" s="450"/>
      <c r="AE296" s="451"/>
      <c r="AF296" s="451"/>
      <c r="AG296" s="452"/>
      <c r="AH296" s="452"/>
      <c r="AI296" s="452"/>
      <c r="AJ296" s="452"/>
      <c r="AK296" s="452"/>
      <c r="AL296" s="452"/>
      <c r="AM296" s="450"/>
      <c r="AN296" s="450"/>
      <c r="AO296" s="451"/>
      <c r="AP296" s="451"/>
      <c r="AQ296" s="450"/>
      <c r="AR296" s="453"/>
      <c r="AS296" s="453"/>
      <c r="AT296" s="454"/>
      <c r="AU296" s="455"/>
      <c r="AV296" s="456"/>
      <c r="AW296" s="456"/>
      <c r="AX296" s="455"/>
      <c r="AY296" s="456"/>
      <c r="AZ296" s="454"/>
      <c r="BA296" s="454"/>
      <c r="BB296" s="454"/>
      <c r="BC296" s="454"/>
      <c r="BD296" s="454"/>
      <c r="BE296" s="454"/>
      <c r="BF296" s="455"/>
      <c r="BG296" s="455"/>
      <c r="BH296" s="455"/>
      <c r="BI296" s="455"/>
      <c r="BJ296" s="455"/>
      <c r="BK296" s="455"/>
      <c r="BL296" s="455"/>
      <c r="BM296" s="455"/>
      <c r="BN296" s="455"/>
      <c r="BO296" s="455"/>
    </row>
    <row r="297" spans="1:67" ht="19.5" customHeight="1">
      <c r="A297" s="450"/>
      <c r="B297" s="450"/>
      <c r="C297" s="450"/>
      <c r="D297" s="450"/>
      <c r="E297" s="450"/>
      <c r="F297" s="451"/>
      <c r="G297" s="450"/>
      <c r="H297" s="450"/>
      <c r="I297" s="451"/>
      <c r="J297" s="450"/>
      <c r="K297" s="451"/>
      <c r="L297" s="450"/>
      <c r="M297" s="451"/>
      <c r="N297" s="450"/>
      <c r="O297" s="451"/>
      <c r="P297" s="452"/>
      <c r="Q297" s="452"/>
      <c r="R297" s="452"/>
      <c r="S297" s="452"/>
      <c r="T297" s="450"/>
      <c r="U297" s="450"/>
      <c r="V297" s="451"/>
      <c r="W297" s="452"/>
      <c r="X297" s="450"/>
      <c r="Y297" s="451"/>
      <c r="Z297" s="451"/>
      <c r="AA297" s="450"/>
      <c r="AB297" s="450"/>
      <c r="AC297" s="450"/>
      <c r="AD297" s="450"/>
      <c r="AE297" s="451"/>
      <c r="AF297" s="451"/>
      <c r="AG297" s="452"/>
      <c r="AH297" s="452"/>
      <c r="AI297" s="452"/>
      <c r="AJ297" s="452"/>
      <c r="AK297" s="452"/>
      <c r="AL297" s="452"/>
      <c r="AM297" s="450"/>
      <c r="AN297" s="450"/>
      <c r="AO297" s="451"/>
      <c r="AP297" s="451"/>
      <c r="AQ297" s="450"/>
      <c r="AR297" s="453"/>
      <c r="AS297" s="453"/>
      <c r="AT297" s="454"/>
      <c r="AU297" s="455"/>
      <c r="AV297" s="456"/>
      <c r="AW297" s="456"/>
      <c r="AX297" s="455"/>
      <c r="AY297" s="456"/>
      <c r="AZ297" s="454"/>
      <c r="BA297" s="454"/>
      <c r="BB297" s="454"/>
      <c r="BC297" s="454"/>
      <c r="BD297" s="454"/>
      <c r="BE297" s="454"/>
      <c r="BF297" s="455"/>
      <c r="BG297" s="455"/>
      <c r="BH297" s="455"/>
      <c r="BI297" s="455"/>
      <c r="BJ297" s="455"/>
      <c r="BK297" s="455"/>
      <c r="BL297" s="455"/>
      <c r="BM297" s="455"/>
      <c r="BN297" s="455"/>
      <c r="BO297" s="455"/>
    </row>
    <row r="298" spans="1:67" ht="19.5" customHeight="1">
      <c r="A298" s="450"/>
      <c r="B298" s="450"/>
      <c r="C298" s="450"/>
      <c r="D298" s="450"/>
      <c r="E298" s="450"/>
      <c r="F298" s="451"/>
      <c r="G298" s="450"/>
      <c r="H298" s="450"/>
      <c r="I298" s="451"/>
      <c r="J298" s="450"/>
      <c r="K298" s="451"/>
      <c r="L298" s="450"/>
      <c r="M298" s="451"/>
      <c r="N298" s="450"/>
      <c r="O298" s="451"/>
      <c r="P298" s="452"/>
      <c r="Q298" s="452"/>
      <c r="R298" s="452"/>
      <c r="S298" s="452"/>
      <c r="T298" s="450"/>
      <c r="U298" s="450"/>
      <c r="V298" s="451"/>
      <c r="W298" s="452"/>
      <c r="X298" s="450"/>
      <c r="Y298" s="451"/>
      <c r="Z298" s="451"/>
      <c r="AA298" s="450"/>
      <c r="AB298" s="450"/>
      <c r="AC298" s="450"/>
      <c r="AD298" s="450"/>
      <c r="AE298" s="451"/>
      <c r="AF298" s="451"/>
      <c r="AG298" s="452"/>
      <c r="AH298" s="452"/>
      <c r="AI298" s="452"/>
      <c r="AJ298" s="452"/>
      <c r="AK298" s="452"/>
      <c r="AL298" s="452"/>
      <c r="AM298" s="450"/>
      <c r="AN298" s="450"/>
      <c r="AO298" s="451"/>
      <c r="AP298" s="451"/>
      <c r="AQ298" s="450"/>
      <c r="AR298" s="453"/>
      <c r="AS298" s="453"/>
      <c r="AT298" s="454"/>
      <c r="AU298" s="455"/>
      <c r="AV298" s="456"/>
      <c r="AW298" s="456"/>
      <c r="AX298" s="455"/>
      <c r="AY298" s="456"/>
      <c r="AZ298" s="454"/>
      <c r="BA298" s="454"/>
      <c r="BB298" s="454"/>
      <c r="BC298" s="454"/>
      <c r="BD298" s="454"/>
      <c r="BE298" s="454"/>
      <c r="BF298" s="455"/>
      <c r="BG298" s="455"/>
      <c r="BH298" s="455"/>
      <c r="BI298" s="455"/>
      <c r="BJ298" s="455"/>
      <c r="BK298" s="455"/>
      <c r="BL298" s="455"/>
      <c r="BM298" s="455"/>
      <c r="BN298" s="455"/>
      <c r="BO298" s="455"/>
    </row>
    <row r="299" spans="1:67" ht="19.5" customHeight="1">
      <c r="A299" s="450"/>
      <c r="B299" s="450"/>
      <c r="C299" s="450"/>
      <c r="D299" s="450"/>
      <c r="E299" s="450"/>
      <c r="F299" s="451"/>
      <c r="G299" s="450"/>
      <c r="H299" s="450"/>
      <c r="I299" s="451"/>
      <c r="J299" s="450"/>
      <c r="K299" s="451"/>
      <c r="L299" s="450"/>
      <c r="M299" s="451"/>
      <c r="N299" s="450"/>
      <c r="O299" s="451"/>
      <c r="P299" s="452"/>
      <c r="Q299" s="452"/>
      <c r="R299" s="452"/>
      <c r="S299" s="452"/>
      <c r="T299" s="450"/>
      <c r="U299" s="450"/>
      <c r="V299" s="451"/>
      <c r="W299" s="452"/>
      <c r="X299" s="450"/>
      <c r="Y299" s="451"/>
      <c r="Z299" s="451"/>
      <c r="AA299" s="450"/>
      <c r="AB299" s="450"/>
      <c r="AC299" s="450"/>
      <c r="AD299" s="450"/>
      <c r="AE299" s="451"/>
      <c r="AF299" s="451"/>
      <c r="AG299" s="452"/>
      <c r="AH299" s="452"/>
      <c r="AI299" s="452"/>
      <c r="AJ299" s="452"/>
      <c r="AK299" s="452"/>
      <c r="AL299" s="452"/>
      <c r="AM299" s="450"/>
      <c r="AN299" s="450"/>
      <c r="AO299" s="451"/>
      <c r="AP299" s="451"/>
      <c r="AQ299" s="450"/>
      <c r="AR299" s="453"/>
      <c r="AS299" s="453"/>
      <c r="AT299" s="454"/>
      <c r="AU299" s="455"/>
      <c r="AV299" s="456"/>
      <c r="AW299" s="456"/>
      <c r="AX299" s="455"/>
      <c r="AY299" s="456"/>
      <c r="AZ299" s="454"/>
      <c r="BA299" s="454"/>
      <c r="BB299" s="454"/>
      <c r="BC299" s="454"/>
      <c r="BD299" s="454"/>
      <c r="BE299" s="454"/>
      <c r="BF299" s="455"/>
      <c r="BG299" s="455"/>
      <c r="BH299" s="455"/>
      <c r="BI299" s="455"/>
      <c r="BJ299" s="455"/>
      <c r="BK299" s="455"/>
      <c r="BL299" s="455"/>
      <c r="BM299" s="455"/>
      <c r="BN299" s="455"/>
      <c r="BO299" s="455"/>
    </row>
    <row r="300" spans="1:67" ht="19.5" customHeight="1">
      <c r="A300" s="450"/>
      <c r="B300" s="450"/>
      <c r="C300" s="450"/>
      <c r="D300" s="450"/>
      <c r="E300" s="450"/>
      <c r="F300" s="451"/>
      <c r="G300" s="450"/>
      <c r="H300" s="450"/>
      <c r="I300" s="451"/>
      <c r="J300" s="450"/>
      <c r="K300" s="451"/>
      <c r="L300" s="450"/>
      <c r="M300" s="451"/>
      <c r="N300" s="450"/>
      <c r="O300" s="451"/>
      <c r="P300" s="452"/>
      <c r="Q300" s="452"/>
      <c r="R300" s="452"/>
      <c r="S300" s="452"/>
      <c r="T300" s="450"/>
      <c r="U300" s="450"/>
      <c r="V300" s="451"/>
      <c r="W300" s="452"/>
      <c r="X300" s="450"/>
      <c r="Y300" s="451"/>
      <c r="Z300" s="451"/>
      <c r="AA300" s="450"/>
      <c r="AB300" s="450"/>
      <c r="AC300" s="450"/>
      <c r="AD300" s="450"/>
      <c r="AE300" s="451"/>
      <c r="AF300" s="451"/>
      <c r="AG300" s="452"/>
      <c r="AH300" s="452"/>
      <c r="AI300" s="452"/>
      <c r="AJ300" s="452"/>
      <c r="AK300" s="452"/>
      <c r="AL300" s="452"/>
      <c r="AM300" s="450"/>
      <c r="AN300" s="450"/>
      <c r="AO300" s="451"/>
      <c r="AP300" s="451"/>
      <c r="AQ300" s="450"/>
      <c r="AR300" s="453"/>
      <c r="AS300" s="453"/>
      <c r="AT300" s="454"/>
      <c r="AU300" s="455"/>
      <c r="AV300" s="456"/>
      <c r="AW300" s="456"/>
      <c r="AX300" s="455"/>
      <c r="AY300" s="456"/>
      <c r="AZ300" s="454"/>
      <c r="BA300" s="454"/>
      <c r="BB300" s="454"/>
      <c r="BC300" s="454"/>
      <c r="BD300" s="454"/>
      <c r="BE300" s="454"/>
      <c r="BF300" s="455"/>
      <c r="BG300" s="455"/>
      <c r="BH300" s="455"/>
      <c r="BI300" s="455"/>
      <c r="BJ300" s="455"/>
      <c r="BK300" s="455"/>
      <c r="BL300" s="455"/>
      <c r="BM300" s="455"/>
      <c r="BN300" s="455"/>
      <c r="BO300" s="455"/>
    </row>
    <row r="301" spans="1:67" ht="19.5" customHeight="1">
      <c r="A301" s="450"/>
      <c r="B301" s="450"/>
      <c r="C301" s="450"/>
      <c r="D301" s="450"/>
      <c r="E301" s="450"/>
      <c r="F301" s="451"/>
      <c r="G301" s="450"/>
      <c r="H301" s="450"/>
      <c r="I301" s="451"/>
      <c r="J301" s="450"/>
      <c r="K301" s="451"/>
      <c r="L301" s="450"/>
      <c r="M301" s="451"/>
      <c r="N301" s="450"/>
      <c r="O301" s="451"/>
      <c r="P301" s="452"/>
      <c r="Q301" s="452"/>
      <c r="R301" s="452"/>
      <c r="S301" s="452"/>
      <c r="T301" s="450"/>
      <c r="U301" s="450"/>
      <c r="V301" s="451"/>
      <c r="W301" s="452"/>
      <c r="X301" s="450"/>
      <c r="Y301" s="451"/>
      <c r="Z301" s="451"/>
      <c r="AA301" s="450"/>
      <c r="AB301" s="450"/>
      <c r="AC301" s="450"/>
      <c r="AD301" s="450"/>
      <c r="AE301" s="451"/>
      <c r="AF301" s="451"/>
      <c r="AG301" s="452"/>
      <c r="AH301" s="452"/>
      <c r="AI301" s="452"/>
      <c r="AJ301" s="452"/>
      <c r="AK301" s="452"/>
      <c r="AL301" s="452"/>
      <c r="AM301" s="450"/>
      <c r="AN301" s="450"/>
      <c r="AO301" s="451"/>
      <c r="AP301" s="451"/>
      <c r="AQ301" s="450"/>
      <c r="AR301" s="453"/>
      <c r="AS301" s="453"/>
      <c r="AT301" s="454"/>
      <c r="AU301" s="455"/>
      <c r="AV301" s="456"/>
      <c r="AW301" s="456"/>
      <c r="AX301" s="455"/>
      <c r="AY301" s="456"/>
      <c r="AZ301" s="454"/>
      <c r="BA301" s="454"/>
      <c r="BB301" s="454"/>
      <c r="BC301" s="454"/>
      <c r="BD301" s="454"/>
      <c r="BE301" s="454"/>
      <c r="BF301" s="455"/>
      <c r="BG301" s="455"/>
      <c r="BH301" s="455"/>
      <c r="BI301" s="455"/>
      <c r="BJ301" s="455"/>
      <c r="BK301" s="455"/>
      <c r="BL301" s="455"/>
      <c r="BM301" s="455"/>
      <c r="BN301" s="455"/>
      <c r="BO301" s="455"/>
    </row>
    <row r="302" spans="1:67" ht="19.5" customHeight="1">
      <c r="A302" s="450"/>
      <c r="B302" s="450"/>
      <c r="C302" s="450"/>
      <c r="D302" s="450"/>
      <c r="E302" s="450"/>
      <c r="F302" s="451"/>
      <c r="G302" s="450"/>
      <c r="H302" s="450"/>
      <c r="I302" s="451"/>
      <c r="J302" s="450"/>
      <c r="K302" s="451"/>
      <c r="L302" s="450"/>
      <c r="M302" s="451"/>
      <c r="N302" s="450"/>
      <c r="O302" s="451"/>
      <c r="P302" s="452"/>
      <c r="Q302" s="452"/>
      <c r="R302" s="452"/>
      <c r="S302" s="452"/>
      <c r="T302" s="450"/>
      <c r="U302" s="450"/>
      <c r="V302" s="451"/>
      <c r="W302" s="452"/>
      <c r="X302" s="450"/>
      <c r="Y302" s="451"/>
      <c r="Z302" s="451"/>
      <c r="AA302" s="450"/>
      <c r="AB302" s="450"/>
      <c r="AC302" s="450"/>
      <c r="AD302" s="450"/>
      <c r="AE302" s="451"/>
      <c r="AF302" s="451"/>
      <c r="AG302" s="452"/>
      <c r="AH302" s="452"/>
      <c r="AI302" s="452"/>
      <c r="AJ302" s="452"/>
      <c r="AK302" s="452"/>
      <c r="AL302" s="452"/>
      <c r="AM302" s="450"/>
      <c r="AN302" s="450"/>
      <c r="AO302" s="451"/>
      <c r="AP302" s="451"/>
      <c r="AQ302" s="450"/>
      <c r="AR302" s="453"/>
      <c r="AS302" s="453"/>
      <c r="AT302" s="454"/>
      <c r="AU302" s="455"/>
      <c r="AV302" s="456"/>
      <c r="AW302" s="456"/>
      <c r="AX302" s="455"/>
      <c r="AY302" s="456"/>
      <c r="AZ302" s="454"/>
      <c r="BA302" s="454"/>
      <c r="BB302" s="454"/>
      <c r="BC302" s="454"/>
      <c r="BD302" s="454"/>
      <c r="BE302" s="454"/>
      <c r="BF302" s="455"/>
      <c r="BG302" s="455"/>
      <c r="BH302" s="455"/>
      <c r="BI302" s="455"/>
      <c r="BJ302" s="455"/>
      <c r="BK302" s="455"/>
      <c r="BL302" s="455"/>
      <c r="BM302" s="455"/>
      <c r="BN302" s="455"/>
      <c r="BO302" s="455"/>
    </row>
    <row r="303" spans="1:67" ht="19.5" customHeight="1">
      <c r="A303" s="450"/>
      <c r="B303" s="450"/>
      <c r="C303" s="450"/>
      <c r="D303" s="450"/>
      <c r="E303" s="450"/>
      <c r="F303" s="451"/>
      <c r="G303" s="450"/>
      <c r="H303" s="450"/>
      <c r="I303" s="451"/>
      <c r="J303" s="450"/>
      <c r="K303" s="451"/>
      <c r="L303" s="450"/>
      <c r="M303" s="451"/>
      <c r="N303" s="450"/>
      <c r="O303" s="451"/>
      <c r="P303" s="452"/>
      <c r="Q303" s="452"/>
      <c r="R303" s="452"/>
      <c r="S303" s="452"/>
      <c r="T303" s="450"/>
      <c r="U303" s="450"/>
      <c r="V303" s="451"/>
      <c r="W303" s="452"/>
      <c r="X303" s="450"/>
      <c r="Y303" s="451"/>
      <c r="Z303" s="451"/>
      <c r="AA303" s="450"/>
      <c r="AB303" s="450"/>
      <c r="AC303" s="450"/>
      <c r="AD303" s="450"/>
      <c r="AE303" s="451"/>
      <c r="AF303" s="451"/>
      <c r="AG303" s="452"/>
      <c r="AH303" s="452"/>
      <c r="AI303" s="452"/>
      <c r="AJ303" s="452"/>
      <c r="AK303" s="452"/>
      <c r="AL303" s="452"/>
      <c r="AM303" s="450"/>
      <c r="AN303" s="450"/>
      <c r="AO303" s="451"/>
      <c r="AP303" s="451"/>
      <c r="AQ303" s="450"/>
      <c r="AR303" s="453"/>
      <c r="AS303" s="453"/>
      <c r="AT303" s="454"/>
      <c r="AU303" s="455"/>
      <c r="AV303" s="456"/>
      <c r="AW303" s="456"/>
      <c r="AX303" s="455"/>
      <c r="AY303" s="456"/>
      <c r="AZ303" s="454"/>
      <c r="BA303" s="454"/>
      <c r="BB303" s="454"/>
      <c r="BC303" s="454"/>
      <c r="BD303" s="454"/>
      <c r="BE303" s="454"/>
      <c r="BF303" s="455"/>
      <c r="BG303" s="455"/>
      <c r="BH303" s="455"/>
      <c r="BI303" s="455"/>
      <c r="BJ303" s="455"/>
      <c r="BK303" s="455"/>
      <c r="BL303" s="455"/>
      <c r="BM303" s="455"/>
      <c r="BN303" s="455"/>
      <c r="BO303" s="455"/>
    </row>
    <row r="304" spans="1:67" ht="19.5" customHeight="1">
      <c r="A304" s="450"/>
      <c r="B304" s="450"/>
      <c r="C304" s="450"/>
      <c r="D304" s="450"/>
      <c r="E304" s="450"/>
      <c r="F304" s="451"/>
      <c r="G304" s="450"/>
      <c r="H304" s="450"/>
      <c r="I304" s="451"/>
      <c r="J304" s="450"/>
      <c r="K304" s="451"/>
      <c r="L304" s="450"/>
      <c r="M304" s="451"/>
      <c r="N304" s="450"/>
      <c r="O304" s="451"/>
      <c r="P304" s="452"/>
      <c r="Q304" s="452"/>
      <c r="R304" s="452"/>
      <c r="S304" s="452"/>
      <c r="T304" s="450"/>
      <c r="U304" s="450"/>
      <c r="V304" s="451"/>
      <c r="W304" s="452"/>
      <c r="X304" s="450"/>
      <c r="Y304" s="451"/>
      <c r="Z304" s="451"/>
      <c r="AA304" s="450"/>
      <c r="AB304" s="450"/>
      <c r="AC304" s="450"/>
      <c r="AD304" s="450"/>
      <c r="AE304" s="451"/>
      <c r="AF304" s="451"/>
      <c r="AG304" s="452"/>
      <c r="AH304" s="452"/>
      <c r="AI304" s="452"/>
      <c r="AJ304" s="452"/>
      <c r="AK304" s="452"/>
      <c r="AL304" s="452"/>
      <c r="AM304" s="450"/>
      <c r="AN304" s="450"/>
      <c r="AO304" s="451"/>
      <c r="AP304" s="451"/>
      <c r="AQ304" s="450"/>
      <c r="AR304" s="453"/>
      <c r="AS304" s="453"/>
      <c r="AT304" s="454"/>
      <c r="AU304" s="455"/>
      <c r="AV304" s="456"/>
      <c r="AW304" s="456"/>
      <c r="AX304" s="455"/>
      <c r="AY304" s="456"/>
      <c r="AZ304" s="454"/>
      <c r="BA304" s="454"/>
      <c r="BB304" s="454"/>
      <c r="BC304" s="454"/>
      <c r="BD304" s="454"/>
      <c r="BE304" s="454"/>
      <c r="BF304" s="455"/>
      <c r="BG304" s="455"/>
      <c r="BH304" s="455"/>
      <c r="BI304" s="455"/>
      <c r="BJ304" s="455"/>
      <c r="BK304" s="455"/>
      <c r="BL304" s="455"/>
      <c r="BM304" s="455"/>
      <c r="BN304" s="455"/>
      <c r="BO304" s="455"/>
    </row>
    <row r="305" spans="1:67" ht="19.5" customHeight="1">
      <c r="A305" s="450"/>
      <c r="B305" s="450"/>
      <c r="C305" s="450"/>
      <c r="D305" s="450"/>
      <c r="E305" s="450"/>
      <c r="F305" s="451"/>
      <c r="G305" s="450"/>
      <c r="H305" s="450"/>
      <c r="I305" s="451"/>
      <c r="J305" s="450"/>
      <c r="K305" s="451"/>
      <c r="L305" s="450"/>
      <c r="M305" s="451"/>
      <c r="N305" s="450"/>
      <c r="O305" s="451"/>
      <c r="P305" s="452"/>
      <c r="Q305" s="452"/>
      <c r="R305" s="452"/>
      <c r="S305" s="452"/>
      <c r="T305" s="450"/>
      <c r="U305" s="450"/>
      <c r="V305" s="451"/>
      <c r="W305" s="452"/>
      <c r="X305" s="450"/>
      <c r="Y305" s="451"/>
      <c r="Z305" s="451"/>
      <c r="AA305" s="450"/>
      <c r="AB305" s="450"/>
      <c r="AC305" s="450"/>
      <c r="AD305" s="450"/>
      <c r="AE305" s="451"/>
      <c r="AF305" s="451"/>
      <c r="AG305" s="452"/>
      <c r="AH305" s="452"/>
      <c r="AI305" s="452"/>
      <c r="AJ305" s="452"/>
      <c r="AK305" s="452"/>
      <c r="AL305" s="452"/>
      <c r="AM305" s="450"/>
      <c r="AN305" s="450"/>
      <c r="AO305" s="451"/>
      <c r="AP305" s="451"/>
      <c r="AQ305" s="450"/>
      <c r="AR305" s="453"/>
      <c r="AS305" s="453"/>
      <c r="AT305" s="454"/>
      <c r="AU305" s="455"/>
      <c r="AV305" s="456"/>
      <c r="AW305" s="456"/>
      <c r="AX305" s="455"/>
      <c r="AY305" s="456"/>
      <c r="AZ305" s="454"/>
      <c r="BA305" s="454"/>
      <c r="BB305" s="454"/>
      <c r="BC305" s="454"/>
      <c r="BD305" s="454"/>
      <c r="BE305" s="454"/>
      <c r="BF305" s="455"/>
      <c r="BG305" s="455"/>
      <c r="BH305" s="455"/>
      <c r="BI305" s="455"/>
      <c r="BJ305" s="455"/>
      <c r="BK305" s="455"/>
      <c r="BL305" s="455"/>
      <c r="BM305" s="455"/>
      <c r="BN305" s="455"/>
      <c r="BO305" s="455"/>
    </row>
    <row r="306" spans="1:67" ht="19.5" customHeight="1">
      <c r="A306" s="450"/>
      <c r="B306" s="450"/>
      <c r="C306" s="450"/>
      <c r="D306" s="450"/>
      <c r="E306" s="450"/>
      <c r="F306" s="451"/>
      <c r="G306" s="450"/>
      <c r="H306" s="450"/>
      <c r="I306" s="451"/>
      <c r="J306" s="450"/>
      <c r="K306" s="451"/>
      <c r="L306" s="450"/>
      <c r="M306" s="451"/>
      <c r="N306" s="450"/>
      <c r="O306" s="451"/>
      <c r="P306" s="452"/>
      <c r="Q306" s="452"/>
      <c r="R306" s="452"/>
      <c r="S306" s="452"/>
      <c r="T306" s="450"/>
      <c r="U306" s="450"/>
      <c r="V306" s="451"/>
      <c r="W306" s="452"/>
      <c r="X306" s="450"/>
      <c r="Y306" s="451"/>
      <c r="Z306" s="451"/>
      <c r="AA306" s="450"/>
      <c r="AB306" s="450"/>
      <c r="AC306" s="450"/>
      <c r="AD306" s="450"/>
      <c r="AE306" s="451"/>
      <c r="AF306" s="451"/>
      <c r="AG306" s="452"/>
      <c r="AH306" s="452"/>
      <c r="AI306" s="452"/>
      <c r="AJ306" s="452"/>
      <c r="AK306" s="452"/>
      <c r="AL306" s="452"/>
      <c r="AM306" s="450"/>
      <c r="AN306" s="450"/>
      <c r="AO306" s="451"/>
      <c r="AP306" s="451"/>
      <c r="AQ306" s="450"/>
      <c r="AR306" s="453"/>
      <c r="AS306" s="453"/>
      <c r="AT306" s="454"/>
      <c r="AU306" s="455"/>
      <c r="AV306" s="456"/>
      <c r="AW306" s="456"/>
      <c r="AX306" s="455"/>
      <c r="AY306" s="456"/>
      <c r="AZ306" s="454"/>
      <c r="BA306" s="454"/>
      <c r="BB306" s="454"/>
      <c r="BC306" s="454"/>
      <c r="BD306" s="454"/>
      <c r="BE306" s="454"/>
      <c r="BF306" s="455"/>
      <c r="BG306" s="455"/>
      <c r="BH306" s="455"/>
      <c r="BI306" s="455"/>
      <c r="BJ306" s="455"/>
      <c r="BK306" s="455"/>
      <c r="BL306" s="455"/>
      <c r="BM306" s="455"/>
      <c r="BN306" s="455"/>
      <c r="BO306" s="455"/>
    </row>
    <row r="307" spans="1:67" ht="19.5" customHeight="1">
      <c r="A307" s="450"/>
      <c r="B307" s="450"/>
      <c r="C307" s="450"/>
      <c r="D307" s="450"/>
      <c r="E307" s="450"/>
      <c r="F307" s="451"/>
      <c r="G307" s="450"/>
      <c r="H307" s="450"/>
      <c r="I307" s="451"/>
      <c r="J307" s="450"/>
      <c r="K307" s="451"/>
      <c r="L307" s="450"/>
      <c r="M307" s="451"/>
      <c r="N307" s="450"/>
      <c r="O307" s="451"/>
      <c r="P307" s="452"/>
      <c r="Q307" s="452"/>
      <c r="R307" s="452"/>
      <c r="S307" s="452"/>
      <c r="T307" s="450"/>
      <c r="U307" s="450"/>
      <c r="V307" s="451"/>
      <c r="W307" s="452"/>
      <c r="X307" s="450"/>
      <c r="Y307" s="451"/>
      <c r="Z307" s="451"/>
      <c r="AA307" s="450"/>
      <c r="AB307" s="450"/>
      <c r="AC307" s="450"/>
      <c r="AD307" s="450"/>
      <c r="AE307" s="451"/>
      <c r="AF307" s="451"/>
      <c r="AG307" s="452"/>
      <c r="AH307" s="452"/>
      <c r="AI307" s="452"/>
      <c r="AJ307" s="452"/>
      <c r="AK307" s="452"/>
      <c r="AL307" s="452"/>
      <c r="AM307" s="450"/>
      <c r="AN307" s="450"/>
      <c r="AO307" s="451"/>
      <c r="AP307" s="451"/>
      <c r="AQ307" s="450"/>
      <c r="AR307" s="453"/>
      <c r="AS307" s="453"/>
      <c r="AT307" s="454"/>
      <c r="AU307" s="455"/>
      <c r="AV307" s="456"/>
      <c r="AW307" s="456"/>
      <c r="AX307" s="455"/>
      <c r="AY307" s="456"/>
      <c r="AZ307" s="454"/>
      <c r="BA307" s="454"/>
      <c r="BB307" s="454"/>
      <c r="BC307" s="454"/>
      <c r="BD307" s="454"/>
      <c r="BE307" s="454"/>
      <c r="BF307" s="455"/>
      <c r="BG307" s="455"/>
      <c r="BH307" s="455"/>
      <c r="BI307" s="455"/>
      <c r="BJ307" s="455"/>
      <c r="BK307" s="455"/>
      <c r="BL307" s="455"/>
      <c r="BM307" s="455"/>
      <c r="BN307" s="455"/>
      <c r="BO307" s="455"/>
    </row>
    <row r="308" spans="1:67" ht="19.5" customHeight="1">
      <c r="A308" s="450"/>
      <c r="B308" s="450"/>
      <c r="C308" s="450"/>
      <c r="D308" s="450"/>
      <c r="E308" s="450"/>
      <c r="F308" s="451"/>
      <c r="G308" s="450"/>
      <c r="H308" s="450"/>
      <c r="I308" s="451"/>
      <c r="J308" s="450"/>
      <c r="K308" s="451"/>
      <c r="L308" s="450"/>
      <c r="M308" s="451"/>
      <c r="N308" s="450"/>
      <c r="O308" s="451"/>
      <c r="P308" s="452"/>
      <c r="Q308" s="452"/>
      <c r="R308" s="452"/>
      <c r="S308" s="452"/>
      <c r="T308" s="450"/>
      <c r="U308" s="450"/>
      <c r="V308" s="451"/>
      <c r="W308" s="452"/>
      <c r="X308" s="450"/>
      <c r="Y308" s="451"/>
      <c r="Z308" s="451"/>
      <c r="AA308" s="450"/>
      <c r="AB308" s="450"/>
      <c r="AC308" s="450"/>
      <c r="AD308" s="450"/>
      <c r="AE308" s="451"/>
      <c r="AF308" s="451"/>
      <c r="AG308" s="452"/>
      <c r="AH308" s="452"/>
      <c r="AI308" s="452"/>
      <c r="AJ308" s="452"/>
      <c r="AK308" s="452"/>
      <c r="AL308" s="452"/>
      <c r="AM308" s="450"/>
      <c r="AN308" s="450"/>
      <c r="AO308" s="451"/>
      <c r="AP308" s="451"/>
      <c r="AQ308" s="450"/>
      <c r="AR308" s="453"/>
      <c r="AS308" s="453"/>
      <c r="AT308" s="454"/>
      <c r="AU308" s="455"/>
      <c r="AV308" s="456"/>
      <c r="AW308" s="456"/>
      <c r="AX308" s="455"/>
      <c r="AY308" s="456"/>
      <c r="AZ308" s="454"/>
      <c r="BA308" s="454"/>
      <c r="BB308" s="454"/>
      <c r="BC308" s="454"/>
      <c r="BD308" s="454"/>
      <c r="BE308" s="454"/>
      <c r="BF308" s="455"/>
      <c r="BG308" s="455"/>
      <c r="BH308" s="455"/>
      <c r="BI308" s="455"/>
      <c r="BJ308" s="455"/>
      <c r="BK308" s="455"/>
      <c r="BL308" s="455"/>
      <c r="BM308" s="455"/>
      <c r="BN308" s="455"/>
      <c r="BO308" s="455"/>
    </row>
    <row r="309" spans="1:67" ht="19.5" customHeight="1">
      <c r="A309" s="450"/>
      <c r="B309" s="450"/>
      <c r="C309" s="450"/>
      <c r="D309" s="450"/>
      <c r="E309" s="450"/>
      <c r="F309" s="451"/>
      <c r="G309" s="450"/>
      <c r="H309" s="450"/>
      <c r="I309" s="451"/>
      <c r="J309" s="450"/>
      <c r="K309" s="451"/>
      <c r="L309" s="450"/>
      <c r="M309" s="451"/>
      <c r="N309" s="450"/>
      <c r="O309" s="451"/>
      <c r="P309" s="452"/>
      <c r="Q309" s="452"/>
      <c r="R309" s="452"/>
      <c r="S309" s="452"/>
      <c r="T309" s="450"/>
      <c r="U309" s="450"/>
      <c r="V309" s="451"/>
      <c r="W309" s="452"/>
      <c r="X309" s="450"/>
      <c r="Y309" s="451"/>
      <c r="Z309" s="451"/>
      <c r="AA309" s="450"/>
      <c r="AB309" s="450"/>
      <c r="AC309" s="450"/>
      <c r="AD309" s="450"/>
      <c r="AE309" s="451"/>
      <c r="AF309" s="451"/>
      <c r="AG309" s="452"/>
      <c r="AH309" s="452"/>
      <c r="AI309" s="452"/>
      <c r="AJ309" s="452"/>
      <c r="AK309" s="452"/>
      <c r="AL309" s="452"/>
      <c r="AM309" s="450"/>
      <c r="AN309" s="450"/>
      <c r="AO309" s="451"/>
      <c r="AP309" s="451"/>
      <c r="AQ309" s="450"/>
      <c r="AR309" s="453"/>
      <c r="AS309" s="453"/>
      <c r="AT309" s="454"/>
      <c r="AU309" s="455"/>
      <c r="AV309" s="456"/>
      <c r="AW309" s="456"/>
      <c r="AX309" s="455"/>
      <c r="AY309" s="456"/>
      <c r="AZ309" s="454"/>
      <c r="BA309" s="454"/>
      <c r="BB309" s="454"/>
      <c r="BC309" s="454"/>
      <c r="BD309" s="454"/>
      <c r="BE309" s="454"/>
      <c r="BF309" s="455"/>
      <c r="BG309" s="455"/>
      <c r="BH309" s="455"/>
      <c r="BI309" s="455"/>
      <c r="BJ309" s="455"/>
      <c r="BK309" s="455"/>
      <c r="BL309" s="455"/>
      <c r="BM309" s="455"/>
      <c r="BN309" s="455"/>
      <c r="BO309" s="455"/>
    </row>
    <row r="310" spans="1:67" ht="19.5" customHeight="1">
      <c r="A310" s="450"/>
      <c r="B310" s="450"/>
      <c r="C310" s="450"/>
      <c r="D310" s="450"/>
      <c r="E310" s="450"/>
      <c r="F310" s="451"/>
      <c r="G310" s="450"/>
      <c r="H310" s="450"/>
      <c r="I310" s="451"/>
      <c r="J310" s="450"/>
      <c r="K310" s="451"/>
      <c r="L310" s="450"/>
      <c r="M310" s="451"/>
      <c r="N310" s="450"/>
      <c r="O310" s="451"/>
      <c r="P310" s="452"/>
      <c r="Q310" s="452"/>
      <c r="R310" s="452"/>
      <c r="S310" s="452"/>
      <c r="T310" s="450"/>
      <c r="U310" s="450"/>
      <c r="V310" s="451"/>
      <c r="W310" s="452"/>
      <c r="X310" s="450"/>
      <c r="Y310" s="451"/>
      <c r="Z310" s="451"/>
      <c r="AA310" s="450"/>
      <c r="AB310" s="450"/>
      <c r="AC310" s="450"/>
      <c r="AD310" s="450"/>
      <c r="AE310" s="451"/>
      <c r="AF310" s="451"/>
      <c r="AG310" s="452"/>
      <c r="AH310" s="452"/>
      <c r="AI310" s="452"/>
      <c r="AJ310" s="452"/>
      <c r="AK310" s="452"/>
      <c r="AL310" s="452"/>
      <c r="AM310" s="450"/>
      <c r="AN310" s="450"/>
      <c r="AO310" s="451"/>
      <c r="AP310" s="451"/>
      <c r="AQ310" s="450"/>
      <c r="AR310" s="453"/>
      <c r="AS310" s="453"/>
      <c r="AT310" s="454"/>
      <c r="AU310" s="455"/>
      <c r="AV310" s="456"/>
      <c r="AW310" s="456"/>
      <c r="AX310" s="455"/>
      <c r="AY310" s="456"/>
      <c r="AZ310" s="454"/>
      <c r="BA310" s="454"/>
      <c r="BB310" s="454"/>
      <c r="BC310" s="454"/>
      <c r="BD310" s="454"/>
      <c r="BE310" s="454"/>
      <c r="BF310" s="455"/>
      <c r="BG310" s="455"/>
      <c r="BH310" s="455"/>
      <c r="BI310" s="455"/>
      <c r="BJ310" s="455"/>
      <c r="BK310" s="455"/>
      <c r="BL310" s="455"/>
      <c r="BM310" s="455"/>
      <c r="BN310" s="455"/>
      <c r="BO310" s="455"/>
    </row>
    <row r="311" spans="1:67" ht="19.5" customHeight="1">
      <c r="A311" s="450"/>
      <c r="B311" s="450"/>
      <c r="C311" s="450"/>
      <c r="D311" s="450"/>
      <c r="E311" s="450"/>
      <c r="F311" s="451"/>
      <c r="G311" s="450"/>
      <c r="H311" s="450"/>
      <c r="I311" s="451"/>
      <c r="J311" s="450"/>
      <c r="K311" s="451"/>
      <c r="L311" s="450"/>
      <c r="M311" s="451"/>
      <c r="N311" s="450"/>
      <c r="O311" s="451"/>
      <c r="P311" s="452"/>
      <c r="Q311" s="452"/>
      <c r="R311" s="452"/>
      <c r="S311" s="452"/>
      <c r="T311" s="450"/>
      <c r="U311" s="450"/>
      <c r="V311" s="451"/>
      <c r="W311" s="452"/>
      <c r="X311" s="450"/>
      <c r="Y311" s="451"/>
      <c r="Z311" s="451"/>
      <c r="AA311" s="450"/>
      <c r="AB311" s="450"/>
      <c r="AC311" s="450"/>
      <c r="AD311" s="450"/>
      <c r="AE311" s="451"/>
      <c r="AF311" s="451"/>
      <c r="AG311" s="452"/>
      <c r="AH311" s="452"/>
      <c r="AI311" s="452"/>
      <c r="AJ311" s="452"/>
      <c r="AK311" s="452"/>
      <c r="AL311" s="452"/>
      <c r="AM311" s="450"/>
      <c r="AN311" s="450"/>
      <c r="AO311" s="451"/>
      <c r="AP311" s="451"/>
      <c r="AQ311" s="450"/>
      <c r="AR311" s="453"/>
      <c r="AS311" s="453"/>
      <c r="AT311" s="454"/>
      <c r="AU311" s="455"/>
      <c r="AV311" s="456"/>
      <c r="AW311" s="456"/>
      <c r="AX311" s="455"/>
      <c r="AY311" s="456"/>
      <c r="AZ311" s="454"/>
      <c r="BA311" s="454"/>
      <c r="BB311" s="454"/>
      <c r="BC311" s="454"/>
      <c r="BD311" s="454"/>
      <c r="BE311" s="454"/>
      <c r="BF311" s="455"/>
      <c r="BG311" s="455"/>
      <c r="BH311" s="455"/>
      <c r="BI311" s="455"/>
      <c r="BJ311" s="455"/>
      <c r="BK311" s="455"/>
      <c r="BL311" s="455"/>
      <c r="BM311" s="455"/>
      <c r="BN311" s="455"/>
      <c r="BO311" s="455"/>
    </row>
    <row r="312" spans="1:67" ht="19.5" customHeight="1">
      <c r="A312" s="450"/>
      <c r="B312" s="450"/>
      <c r="C312" s="450"/>
      <c r="D312" s="450"/>
      <c r="E312" s="450"/>
      <c r="F312" s="451"/>
      <c r="G312" s="450"/>
      <c r="H312" s="450"/>
      <c r="I312" s="451"/>
      <c r="J312" s="450"/>
      <c r="K312" s="451"/>
      <c r="L312" s="450"/>
      <c r="M312" s="451"/>
      <c r="N312" s="450"/>
      <c r="O312" s="451"/>
      <c r="P312" s="452"/>
      <c r="Q312" s="452"/>
      <c r="R312" s="452"/>
      <c r="S312" s="452"/>
      <c r="T312" s="450"/>
      <c r="U312" s="450"/>
      <c r="V312" s="451"/>
      <c r="W312" s="452"/>
      <c r="X312" s="450"/>
      <c r="Y312" s="451"/>
      <c r="Z312" s="451"/>
      <c r="AA312" s="450"/>
      <c r="AB312" s="450"/>
      <c r="AC312" s="450"/>
      <c r="AD312" s="450"/>
      <c r="AE312" s="451"/>
      <c r="AF312" s="451"/>
      <c r="AG312" s="452"/>
      <c r="AH312" s="452"/>
      <c r="AI312" s="452"/>
      <c r="AJ312" s="452"/>
      <c r="AK312" s="452"/>
      <c r="AL312" s="452"/>
      <c r="AM312" s="450"/>
      <c r="AN312" s="450"/>
      <c r="AO312" s="451"/>
      <c r="AP312" s="451"/>
      <c r="AQ312" s="450"/>
      <c r="AR312" s="453"/>
      <c r="AS312" s="453"/>
      <c r="AT312" s="454"/>
      <c r="AU312" s="455"/>
      <c r="AV312" s="456"/>
      <c r="AW312" s="456"/>
      <c r="AX312" s="455"/>
      <c r="AY312" s="456"/>
      <c r="AZ312" s="454"/>
      <c r="BA312" s="454"/>
      <c r="BB312" s="454"/>
      <c r="BC312" s="454"/>
      <c r="BD312" s="454"/>
      <c r="BE312" s="454"/>
      <c r="BF312" s="455"/>
      <c r="BG312" s="455"/>
      <c r="BH312" s="455"/>
      <c r="BI312" s="455"/>
      <c r="BJ312" s="455"/>
      <c r="BK312" s="455"/>
      <c r="BL312" s="455"/>
      <c r="BM312" s="455"/>
      <c r="BN312" s="455"/>
      <c r="BO312" s="455"/>
    </row>
    <row r="313" spans="1:67" ht="19.5" customHeight="1">
      <c r="A313" s="450"/>
      <c r="B313" s="450"/>
      <c r="C313" s="450"/>
      <c r="D313" s="450"/>
      <c r="E313" s="450"/>
      <c r="F313" s="451"/>
      <c r="G313" s="450"/>
      <c r="H313" s="450"/>
      <c r="I313" s="451"/>
      <c r="J313" s="450"/>
      <c r="K313" s="451"/>
      <c r="L313" s="450"/>
      <c r="M313" s="451"/>
      <c r="N313" s="450"/>
      <c r="O313" s="451"/>
      <c r="P313" s="452"/>
      <c r="Q313" s="452"/>
      <c r="R313" s="452"/>
      <c r="S313" s="452"/>
      <c r="T313" s="450"/>
      <c r="U313" s="450"/>
      <c r="V313" s="451"/>
      <c r="W313" s="452"/>
      <c r="X313" s="450"/>
      <c r="Y313" s="451"/>
      <c r="Z313" s="451"/>
      <c r="AA313" s="450"/>
      <c r="AB313" s="450"/>
      <c r="AC313" s="450"/>
      <c r="AD313" s="450"/>
      <c r="AE313" s="451"/>
      <c r="AF313" s="451"/>
      <c r="AG313" s="452"/>
      <c r="AH313" s="452"/>
      <c r="AI313" s="452"/>
      <c r="AJ313" s="452"/>
      <c r="AK313" s="452"/>
      <c r="AL313" s="452"/>
      <c r="AM313" s="450"/>
      <c r="AN313" s="450"/>
      <c r="AO313" s="451"/>
      <c r="AP313" s="451"/>
      <c r="AQ313" s="450"/>
      <c r="AR313" s="453"/>
      <c r="AS313" s="453"/>
      <c r="AT313" s="454"/>
      <c r="AU313" s="455"/>
      <c r="AV313" s="456"/>
      <c r="AW313" s="456"/>
      <c r="AX313" s="455"/>
      <c r="AY313" s="456"/>
      <c r="AZ313" s="454"/>
      <c r="BA313" s="454"/>
      <c r="BB313" s="454"/>
      <c r="BC313" s="454"/>
      <c r="BD313" s="454"/>
      <c r="BE313" s="454"/>
      <c r="BF313" s="455"/>
      <c r="BG313" s="455"/>
      <c r="BH313" s="455"/>
      <c r="BI313" s="455"/>
      <c r="BJ313" s="455"/>
      <c r="BK313" s="455"/>
      <c r="BL313" s="455"/>
      <c r="BM313" s="455"/>
      <c r="BN313" s="455"/>
      <c r="BO313" s="455"/>
    </row>
    <row r="314" spans="1:67" ht="19.5" customHeight="1">
      <c r="A314" s="450"/>
      <c r="B314" s="450"/>
      <c r="C314" s="450"/>
      <c r="D314" s="450"/>
      <c r="E314" s="450"/>
      <c r="F314" s="451"/>
      <c r="G314" s="450"/>
      <c r="H314" s="450"/>
      <c r="I314" s="451"/>
      <c r="J314" s="450"/>
      <c r="K314" s="451"/>
      <c r="L314" s="450"/>
      <c r="M314" s="451"/>
      <c r="N314" s="450"/>
      <c r="O314" s="451"/>
      <c r="P314" s="452"/>
      <c r="Q314" s="452"/>
      <c r="R314" s="452"/>
      <c r="S314" s="452"/>
      <c r="T314" s="450"/>
      <c r="U314" s="450"/>
      <c r="V314" s="451"/>
      <c r="W314" s="452"/>
      <c r="X314" s="450"/>
      <c r="Y314" s="451"/>
      <c r="Z314" s="451"/>
      <c r="AA314" s="450"/>
      <c r="AB314" s="450"/>
      <c r="AC314" s="450"/>
      <c r="AD314" s="450"/>
      <c r="AE314" s="451"/>
      <c r="AF314" s="451"/>
      <c r="AG314" s="452"/>
      <c r="AH314" s="452"/>
      <c r="AI314" s="452"/>
      <c r="AJ314" s="452"/>
      <c r="AK314" s="452"/>
      <c r="AL314" s="452"/>
      <c r="AM314" s="450"/>
      <c r="AN314" s="450"/>
      <c r="AO314" s="451"/>
      <c r="AP314" s="451"/>
      <c r="AQ314" s="450"/>
      <c r="AR314" s="453"/>
      <c r="AS314" s="453"/>
      <c r="AT314" s="454"/>
      <c r="AU314" s="455"/>
      <c r="AV314" s="456"/>
      <c r="AW314" s="456"/>
      <c r="AX314" s="455"/>
      <c r="AY314" s="456"/>
      <c r="AZ314" s="454"/>
      <c r="BA314" s="454"/>
      <c r="BB314" s="454"/>
      <c r="BC314" s="454"/>
      <c r="BD314" s="454"/>
      <c r="BE314" s="454"/>
      <c r="BF314" s="455"/>
      <c r="BG314" s="455"/>
      <c r="BH314" s="455"/>
      <c r="BI314" s="455"/>
      <c r="BJ314" s="455"/>
      <c r="BK314" s="455"/>
      <c r="BL314" s="455"/>
      <c r="BM314" s="455"/>
      <c r="BN314" s="455"/>
      <c r="BO314" s="455"/>
    </row>
    <row r="315" spans="1:67" ht="19.5" customHeight="1">
      <c r="A315" s="450"/>
      <c r="B315" s="450"/>
      <c r="C315" s="450"/>
      <c r="D315" s="450"/>
      <c r="E315" s="450"/>
      <c r="F315" s="451"/>
      <c r="G315" s="450"/>
      <c r="H315" s="450"/>
      <c r="I315" s="451"/>
      <c r="J315" s="450"/>
      <c r="K315" s="451"/>
      <c r="L315" s="450"/>
      <c r="M315" s="451"/>
      <c r="N315" s="450"/>
      <c r="O315" s="451"/>
      <c r="P315" s="452"/>
      <c r="Q315" s="452"/>
      <c r="R315" s="452"/>
      <c r="S315" s="452"/>
      <c r="T315" s="450"/>
      <c r="U315" s="450"/>
      <c r="V315" s="451"/>
      <c r="W315" s="452"/>
      <c r="X315" s="450"/>
      <c r="Y315" s="451"/>
      <c r="Z315" s="451"/>
      <c r="AA315" s="450"/>
      <c r="AB315" s="450"/>
      <c r="AC315" s="450"/>
      <c r="AD315" s="450"/>
      <c r="AE315" s="451"/>
      <c r="AF315" s="451"/>
      <c r="AG315" s="452"/>
      <c r="AH315" s="452"/>
      <c r="AI315" s="452"/>
      <c r="AJ315" s="452"/>
      <c r="AK315" s="452"/>
      <c r="AL315" s="452"/>
      <c r="AM315" s="450"/>
      <c r="AN315" s="450"/>
      <c r="AO315" s="451"/>
      <c r="AP315" s="451"/>
      <c r="AQ315" s="450"/>
      <c r="AR315" s="453"/>
      <c r="AS315" s="453"/>
      <c r="AT315" s="454"/>
      <c r="AU315" s="455"/>
      <c r="AV315" s="456"/>
      <c r="AW315" s="456"/>
      <c r="AX315" s="455"/>
      <c r="AY315" s="456"/>
      <c r="AZ315" s="454"/>
      <c r="BA315" s="454"/>
      <c r="BB315" s="454"/>
      <c r="BC315" s="454"/>
      <c r="BD315" s="454"/>
      <c r="BE315" s="454"/>
      <c r="BF315" s="455"/>
      <c r="BG315" s="455"/>
      <c r="BH315" s="455"/>
      <c r="BI315" s="455"/>
      <c r="BJ315" s="455"/>
      <c r="BK315" s="455"/>
      <c r="BL315" s="455"/>
      <c r="BM315" s="455"/>
      <c r="BN315" s="455"/>
      <c r="BO315" s="455"/>
    </row>
    <row r="316" spans="1:67" ht="19.5" customHeight="1">
      <c r="A316" s="450"/>
      <c r="B316" s="450"/>
      <c r="C316" s="450"/>
      <c r="D316" s="450"/>
      <c r="E316" s="450"/>
      <c r="F316" s="451"/>
      <c r="G316" s="450"/>
      <c r="H316" s="450"/>
      <c r="I316" s="451"/>
      <c r="J316" s="450"/>
      <c r="K316" s="451"/>
      <c r="L316" s="450"/>
      <c r="M316" s="451"/>
      <c r="N316" s="450"/>
      <c r="O316" s="451"/>
      <c r="P316" s="452"/>
      <c r="Q316" s="452"/>
      <c r="R316" s="452"/>
      <c r="S316" s="452"/>
      <c r="T316" s="450"/>
      <c r="U316" s="450"/>
      <c r="V316" s="451"/>
      <c r="W316" s="452"/>
      <c r="X316" s="450"/>
      <c r="Y316" s="451"/>
      <c r="Z316" s="451"/>
      <c r="AA316" s="450"/>
      <c r="AB316" s="450"/>
      <c r="AC316" s="450"/>
      <c r="AD316" s="450"/>
      <c r="AE316" s="451"/>
      <c r="AF316" s="451"/>
      <c r="AG316" s="452"/>
      <c r="AH316" s="452"/>
      <c r="AI316" s="452"/>
      <c r="AJ316" s="452"/>
      <c r="AK316" s="452"/>
      <c r="AL316" s="452"/>
      <c r="AM316" s="450"/>
      <c r="AN316" s="450"/>
      <c r="AO316" s="451"/>
      <c r="AP316" s="451"/>
      <c r="AQ316" s="450"/>
      <c r="AR316" s="453"/>
      <c r="AS316" s="453"/>
      <c r="AT316" s="454"/>
      <c r="AU316" s="455"/>
      <c r="AV316" s="456"/>
      <c r="AW316" s="456"/>
      <c r="AX316" s="455"/>
      <c r="AY316" s="456"/>
      <c r="AZ316" s="454"/>
      <c r="BA316" s="454"/>
      <c r="BB316" s="454"/>
      <c r="BC316" s="454"/>
      <c r="BD316" s="454"/>
      <c r="BE316" s="454"/>
      <c r="BF316" s="455"/>
      <c r="BG316" s="455"/>
      <c r="BH316" s="455"/>
      <c r="BI316" s="455"/>
      <c r="BJ316" s="455"/>
      <c r="BK316" s="455"/>
      <c r="BL316" s="455"/>
      <c r="BM316" s="455"/>
      <c r="BN316" s="455"/>
      <c r="BO316" s="455"/>
    </row>
    <row r="317" spans="1:67" ht="19.5" customHeight="1">
      <c r="A317" s="450"/>
      <c r="B317" s="450"/>
      <c r="C317" s="450"/>
      <c r="D317" s="450"/>
      <c r="E317" s="450"/>
      <c r="F317" s="451"/>
      <c r="G317" s="450"/>
      <c r="H317" s="450"/>
      <c r="I317" s="451"/>
      <c r="J317" s="450"/>
      <c r="K317" s="451"/>
      <c r="L317" s="450"/>
      <c r="M317" s="451"/>
      <c r="N317" s="450"/>
      <c r="O317" s="451"/>
      <c r="P317" s="452"/>
      <c r="Q317" s="452"/>
      <c r="R317" s="452"/>
      <c r="S317" s="452"/>
      <c r="T317" s="450"/>
      <c r="U317" s="450"/>
      <c r="V317" s="451"/>
      <c r="W317" s="452"/>
      <c r="X317" s="450"/>
      <c r="Y317" s="451"/>
      <c r="Z317" s="451"/>
      <c r="AA317" s="450"/>
      <c r="AB317" s="450"/>
      <c r="AC317" s="450"/>
      <c r="AD317" s="450"/>
      <c r="AE317" s="451"/>
      <c r="AF317" s="451"/>
      <c r="AG317" s="452"/>
      <c r="AH317" s="452"/>
      <c r="AI317" s="452"/>
      <c r="AJ317" s="452"/>
      <c r="AK317" s="452"/>
      <c r="AL317" s="452"/>
      <c r="AM317" s="450"/>
      <c r="AN317" s="450"/>
      <c r="AO317" s="451"/>
      <c r="AP317" s="451"/>
      <c r="AQ317" s="450"/>
      <c r="AR317" s="453"/>
      <c r="AS317" s="453"/>
      <c r="AT317" s="454"/>
      <c r="AU317" s="455"/>
      <c r="AV317" s="456"/>
      <c r="AW317" s="456"/>
      <c r="AX317" s="455"/>
      <c r="AY317" s="456"/>
      <c r="AZ317" s="454"/>
      <c r="BA317" s="454"/>
      <c r="BB317" s="454"/>
      <c r="BC317" s="454"/>
      <c r="BD317" s="454"/>
      <c r="BE317" s="454"/>
      <c r="BF317" s="455"/>
      <c r="BG317" s="455"/>
      <c r="BH317" s="455"/>
      <c r="BI317" s="455"/>
      <c r="BJ317" s="455"/>
      <c r="BK317" s="455"/>
      <c r="BL317" s="455"/>
      <c r="BM317" s="455"/>
      <c r="BN317" s="455"/>
      <c r="BO317" s="455"/>
    </row>
    <row r="318" spans="1:67" ht="19.5" customHeight="1">
      <c r="A318" s="450"/>
      <c r="B318" s="450"/>
      <c r="C318" s="450"/>
      <c r="D318" s="450"/>
      <c r="E318" s="450"/>
      <c r="F318" s="451"/>
      <c r="G318" s="450"/>
      <c r="H318" s="450"/>
      <c r="I318" s="451"/>
      <c r="J318" s="450"/>
      <c r="K318" s="451"/>
      <c r="L318" s="450"/>
      <c r="M318" s="451"/>
      <c r="N318" s="450"/>
      <c r="O318" s="451"/>
      <c r="P318" s="452"/>
      <c r="Q318" s="452"/>
      <c r="R318" s="452"/>
      <c r="S318" s="452"/>
      <c r="T318" s="450"/>
      <c r="U318" s="450"/>
      <c r="V318" s="451"/>
      <c r="W318" s="452"/>
      <c r="X318" s="450"/>
      <c r="Y318" s="451"/>
      <c r="Z318" s="451"/>
      <c r="AA318" s="450"/>
      <c r="AB318" s="450"/>
      <c r="AC318" s="450"/>
      <c r="AD318" s="450"/>
      <c r="AE318" s="451"/>
      <c r="AF318" s="451"/>
      <c r="AG318" s="452"/>
      <c r="AH318" s="452"/>
      <c r="AI318" s="452"/>
      <c r="AJ318" s="452"/>
      <c r="AK318" s="452"/>
      <c r="AL318" s="452"/>
      <c r="AM318" s="450"/>
      <c r="AN318" s="450"/>
      <c r="AO318" s="451"/>
      <c r="AP318" s="451"/>
      <c r="AQ318" s="450"/>
      <c r="AR318" s="453"/>
      <c r="AS318" s="453"/>
      <c r="AT318" s="454"/>
      <c r="AU318" s="455"/>
      <c r="AV318" s="456"/>
      <c r="AW318" s="456"/>
      <c r="AX318" s="455"/>
      <c r="AY318" s="456"/>
      <c r="AZ318" s="454"/>
      <c r="BA318" s="454"/>
      <c r="BB318" s="454"/>
      <c r="BC318" s="454"/>
      <c r="BD318" s="454"/>
      <c r="BE318" s="454"/>
      <c r="BF318" s="455"/>
      <c r="BG318" s="455"/>
      <c r="BH318" s="455"/>
      <c r="BI318" s="455"/>
      <c r="BJ318" s="455"/>
      <c r="BK318" s="455"/>
      <c r="BL318" s="455"/>
      <c r="BM318" s="455"/>
      <c r="BN318" s="455"/>
      <c r="BO318" s="455"/>
    </row>
    <row r="319" spans="1:67" ht="19.5" customHeight="1">
      <c r="A319" s="450"/>
      <c r="B319" s="450"/>
      <c r="C319" s="450"/>
      <c r="D319" s="450"/>
      <c r="E319" s="450"/>
      <c r="F319" s="451"/>
      <c r="G319" s="450"/>
      <c r="H319" s="450"/>
      <c r="I319" s="451"/>
      <c r="J319" s="450"/>
      <c r="K319" s="451"/>
      <c r="L319" s="450"/>
      <c r="M319" s="451"/>
      <c r="N319" s="450"/>
      <c r="O319" s="451"/>
      <c r="P319" s="452"/>
      <c r="Q319" s="452"/>
      <c r="R319" s="452"/>
      <c r="S319" s="452"/>
      <c r="T319" s="450"/>
      <c r="U319" s="450"/>
      <c r="V319" s="451"/>
      <c r="W319" s="452"/>
      <c r="X319" s="450"/>
      <c r="Y319" s="451"/>
      <c r="Z319" s="451"/>
      <c r="AA319" s="450"/>
      <c r="AB319" s="450"/>
      <c r="AC319" s="450"/>
      <c r="AD319" s="450"/>
      <c r="AE319" s="451"/>
      <c r="AF319" s="451"/>
      <c r="AG319" s="452"/>
      <c r="AH319" s="452"/>
      <c r="AI319" s="452"/>
      <c r="AJ319" s="452"/>
      <c r="AK319" s="452"/>
      <c r="AL319" s="452"/>
      <c r="AM319" s="450"/>
      <c r="AN319" s="450"/>
      <c r="AO319" s="451"/>
      <c r="AP319" s="451"/>
      <c r="AQ319" s="450"/>
      <c r="AR319" s="453"/>
      <c r="AS319" s="453"/>
      <c r="AT319" s="454"/>
      <c r="AU319" s="455"/>
      <c r="AV319" s="456"/>
      <c r="AW319" s="456"/>
      <c r="AX319" s="455"/>
      <c r="AY319" s="456"/>
      <c r="AZ319" s="454"/>
      <c r="BA319" s="454"/>
      <c r="BB319" s="454"/>
      <c r="BC319" s="454"/>
      <c r="BD319" s="454"/>
      <c r="BE319" s="454"/>
      <c r="BF319" s="455"/>
      <c r="BG319" s="455"/>
      <c r="BH319" s="455"/>
      <c r="BI319" s="455"/>
      <c r="BJ319" s="455"/>
      <c r="BK319" s="455"/>
      <c r="BL319" s="455"/>
      <c r="BM319" s="455"/>
      <c r="BN319" s="455"/>
      <c r="BO319" s="455"/>
    </row>
    <row r="320" spans="1:67" ht="19.5" customHeight="1">
      <c r="A320" s="450"/>
      <c r="B320" s="450"/>
      <c r="C320" s="450"/>
      <c r="D320" s="450"/>
      <c r="E320" s="450"/>
      <c r="F320" s="451"/>
      <c r="G320" s="450"/>
      <c r="H320" s="450"/>
      <c r="I320" s="451"/>
      <c r="J320" s="450"/>
      <c r="K320" s="451"/>
      <c r="L320" s="450"/>
      <c r="M320" s="451"/>
      <c r="N320" s="450"/>
      <c r="O320" s="451"/>
      <c r="P320" s="452"/>
      <c r="Q320" s="452"/>
      <c r="R320" s="452"/>
      <c r="S320" s="452"/>
      <c r="T320" s="450"/>
      <c r="U320" s="450"/>
      <c r="V320" s="451"/>
      <c r="W320" s="452"/>
      <c r="X320" s="450"/>
      <c r="Y320" s="451"/>
      <c r="Z320" s="451"/>
      <c r="AA320" s="450"/>
      <c r="AB320" s="450"/>
      <c r="AC320" s="450"/>
      <c r="AD320" s="450"/>
      <c r="AE320" s="451"/>
      <c r="AF320" s="451"/>
      <c r="AG320" s="452"/>
      <c r="AH320" s="452"/>
      <c r="AI320" s="452"/>
      <c r="AJ320" s="452"/>
      <c r="AK320" s="452"/>
      <c r="AL320" s="452"/>
      <c r="AM320" s="450"/>
      <c r="AN320" s="450"/>
      <c r="AO320" s="451"/>
      <c r="AP320" s="451"/>
      <c r="AQ320" s="450"/>
      <c r="AR320" s="453"/>
      <c r="AS320" s="453"/>
      <c r="AT320" s="454"/>
      <c r="AU320" s="455"/>
      <c r="AV320" s="456"/>
      <c r="AW320" s="456"/>
      <c r="AX320" s="455"/>
      <c r="AY320" s="456"/>
      <c r="AZ320" s="454"/>
      <c r="BA320" s="454"/>
      <c r="BB320" s="454"/>
      <c r="BC320" s="454"/>
      <c r="BD320" s="454"/>
      <c r="BE320" s="454"/>
      <c r="BF320" s="455"/>
      <c r="BG320" s="455"/>
      <c r="BH320" s="455"/>
      <c r="BI320" s="455"/>
      <c r="BJ320" s="455"/>
      <c r="BK320" s="455"/>
      <c r="BL320" s="455"/>
      <c r="BM320" s="455"/>
      <c r="BN320" s="455"/>
      <c r="BO320" s="455"/>
    </row>
    <row r="321" spans="1:67" ht="19.5" customHeight="1">
      <c r="A321" s="450"/>
      <c r="B321" s="450"/>
      <c r="C321" s="450"/>
      <c r="D321" s="450"/>
      <c r="E321" s="450"/>
      <c r="F321" s="451"/>
      <c r="G321" s="450"/>
      <c r="H321" s="450"/>
      <c r="I321" s="451"/>
      <c r="J321" s="450"/>
      <c r="K321" s="451"/>
      <c r="L321" s="450"/>
      <c r="M321" s="451"/>
      <c r="N321" s="450"/>
      <c r="O321" s="451"/>
      <c r="P321" s="452"/>
      <c r="Q321" s="452"/>
      <c r="R321" s="452"/>
      <c r="S321" s="452"/>
      <c r="T321" s="450"/>
      <c r="U321" s="450"/>
      <c r="V321" s="451"/>
      <c r="W321" s="452"/>
      <c r="X321" s="450"/>
      <c r="Y321" s="451"/>
      <c r="Z321" s="451"/>
      <c r="AA321" s="450"/>
      <c r="AB321" s="450"/>
      <c r="AC321" s="450"/>
      <c r="AD321" s="450"/>
      <c r="AE321" s="451"/>
      <c r="AF321" s="451"/>
      <c r="AG321" s="452"/>
      <c r="AH321" s="452"/>
      <c r="AI321" s="452"/>
      <c r="AJ321" s="452"/>
      <c r="AK321" s="452"/>
      <c r="AL321" s="452"/>
      <c r="AM321" s="450"/>
      <c r="AN321" s="450"/>
      <c r="AO321" s="451"/>
      <c r="AP321" s="451"/>
      <c r="AQ321" s="450"/>
      <c r="AR321" s="453"/>
      <c r="AS321" s="453"/>
      <c r="AT321" s="454"/>
      <c r="AU321" s="455"/>
      <c r="AV321" s="456"/>
      <c r="AW321" s="456"/>
      <c r="AX321" s="455"/>
      <c r="AY321" s="456"/>
      <c r="AZ321" s="454"/>
      <c r="BA321" s="454"/>
      <c r="BB321" s="454"/>
      <c r="BC321" s="454"/>
      <c r="BD321" s="454"/>
      <c r="BE321" s="454"/>
      <c r="BF321" s="455"/>
      <c r="BG321" s="455"/>
      <c r="BH321" s="455"/>
      <c r="BI321" s="455"/>
      <c r="BJ321" s="455"/>
      <c r="BK321" s="455"/>
      <c r="BL321" s="455"/>
      <c r="BM321" s="455"/>
      <c r="BN321" s="455"/>
      <c r="BO321" s="455"/>
    </row>
    <row r="322" spans="1:67" ht="19.5" customHeight="1">
      <c r="A322" s="450"/>
      <c r="B322" s="450"/>
      <c r="C322" s="450"/>
      <c r="D322" s="450"/>
      <c r="E322" s="450"/>
      <c r="F322" s="451"/>
      <c r="G322" s="450"/>
      <c r="H322" s="450"/>
      <c r="I322" s="451"/>
      <c r="J322" s="450"/>
      <c r="K322" s="451"/>
      <c r="L322" s="450"/>
      <c r="M322" s="451"/>
      <c r="N322" s="450"/>
      <c r="O322" s="451"/>
      <c r="P322" s="452"/>
      <c r="Q322" s="452"/>
      <c r="R322" s="452"/>
      <c r="S322" s="452"/>
      <c r="T322" s="450"/>
      <c r="U322" s="450"/>
      <c r="V322" s="451"/>
      <c r="W322" s="452"/>
      <c r="X322" s="450"/>
      <c r="Y322" s="451"/>
      <c r="Z322" s="451"/>
      <c r="AA322" s="450"/>
      <c r="AB322" s="450"/>
      <c r="AC322" s="450"/>
      <c r="AD322" s="450"/>
      <c r="AE322" s="451"/>
      <c r="AF322" s="451"/>
      <c r="AG322" s="452"/>
      <c r="AH322" s="452"/>
      <c r="AI322" s="452"/>
      <c r="AJ322" s="452"/>
      <c r="AK322" s="452"/>
      <c r="AL322" s="452"/>
      <c r="AM322" s="450"/>
      <c r="AN322" s="450"/>
      <c r="AO322" s="451"/>
      <c r="AP322" s="451"/>
      <c r="AQ322" s="450"/>
      <c r="AR322" s="453"/>
      <c r="AS322" s="453"/>
      <c r="AT322" s="454"/>
      <c r="AU322" s="455"/>
      <c r="AV322" s="456"/>
      <c r="AW322" s="456"/>
      <c r="AX322" s="455"/>
      <c r="AY322" s="456"/>
      <c r="AZ322" s="454"/>
      <c r="BA322" s="454"/>
      <c r="BB322" s="454"/>
      <c r="BC322" s="454"/>
      <c r="BD322" s="454"/>
      <c r="BE322" s="454"/>
      <c r="BF322" s="455"/>
      <c r="BG322" s="455"/>
      <c r="BH322" s="455"/>
      <c r="BI322" s="455"/>
      <c r="BJ322" s="455"/>
      <c r="BK322" s="455"/>
      <c r="BL322" s="455"/>
      <c r="BM322" s="455"/>
      <c r="BN322" s="455"/>
      <c r="BO322" s="455"/>
    </row>
    <row r="323" spans="1:67" ht="19.5" customHeight="1">
      <c r="A323" s="450"/>
      <c r="B323" s="450"/>
      <c r="C323" s="450"/>
      <c r="D323" s="450"/>
      <c r="E323" s="450"/>
      <c r="F323" s="451"/>
      <c r="G323" s="450"/>
      <c r="H323" s="450"/>
      <c r="I323" s="451"/>
      <c r="J323" s="450"/>
      <c r="K323" s="451"/>
      <c r="L323" s="450"/>
      <c r="M323" s="451"/>
      <c r="N323" s="450"/>
      <c r="O323" s="451"/>
      <c r="P323" s="452"/>
      <c r="Q323" s="452"/>
      <c r="R323" s="452"/>
      <c r="S323" s="452"/>
      <c r="T323" s="450"/>
      <c r="U323" s="450"/>
      <c r="V323" s="451"/>
      <c r="W323" s="452"/>
      <c r="X323" s="450"/>
      <c r="Y323" s="451"/>
      <c r="Z323" s="451"/>
      <c r="AA323" s="450"/>
      <c r="AB323" s="450"/>
      <c r="AC323" s="450"/>
      <c r="AD323" s="450"/>
      <c r="AE323" s="451"/>
      <c r="AF323" s="451"/>
      <c r="AG323" s="452"/>
      <c r="AH323" s="452"/>
      <c r="AI323" s="452"/>
      <c r="AJ323" s="452"/>
      <c r="AK323" s="452"/>
      <c r="AL323" s="452"/>
      <c r="AM323" s="450"/>
      <c r="AN323" s="450"/>
      <c r="AO323" s="451"/>
      <c r="AP323" s="451"/>
      <c r="AQ323" s="450"/>
      <c r="AR323" s="453"/>
      <c r="AS323" s="453"/>
      <c r="AT323" s="454"/>
      <c r="AU323" s="455"/>
      <c r="AV323" s="456"/>
      <c r="AW323" s="456"/>
      <c r="AX323" s="455"/>
      <c r="AY323" s="456"/>
      <c r="AZ323" s="454"/>
      <c r="BA323" s="454"/>
      <c r="BB323" s="454"/>
      <c r="BC323" s="454"/>
      <c r="BD323" s="454"/>
      <c r="BE323" s="454"/>
      <c r="BF323" s="455"/>
      <c r="BG323" s="455"/>
      <c r="BH323" s="455"/>
      <c r="BI323" s="455"/>
      <c r="BJ323" s="455"/>
      <c r="BK323" s="455"/>
      <c r="BL323" s="455"/>
      <c r="BM323" s="455"/>
      <c r="BN323" s="455"/>
      <c r="BO323" s="455"/>
    </row>
    <row r="324" spans="1:67" ht="19.5" customHeight="1">
      <c r="A324" s="450"/>
      <c r="B324" s="450"/>
      <c r="C324" s="450"/>
      <c r="D324" s="450"/>
      <c r="E324" s="450"/>
      <c r="F324" s="451"/>
      <c r="G324" s="450"/>
      <c r="H324" s="450"/>
      <c r="I324" s="451"/>
      <c r="J324" s="450"/>
      <c r="K324" s="451"/>
      <c r="L324" s="450"/>
      <c r="M324" s="451"/>
      <c r="N324" s="450"/>
      <c r="O324" s="451"/>
      <c r="P324" s="452"/>
      <c r="Q324" s="452"/>
      <c r="R324" s="452"/>
      <c r="S324" s="452"/>
      <c r="T324" s="450"/>
      <c r="U324" s="450"/>
      <c r="V324" s="451"/>
      <c r="W324" s="452"/>
      <c r="X324" s="450"/>
      <c r="Y324" s="451"/>
      <c r="Z324" s="451"/>
      <c r="AA324" s="450"/>
      <c r="AB324" s="450"/>
      <c r="AC324" s="450"/>
      <c r="AD324" s="450"/>
      <c r="AE324" s="451"/>
      <c r="AF324" s="451"/>
      <c r="AG324" s="452"/>
      <c r="AH324" s="452"/>
      <c r="AI324" s="452"/>
      <c r="AJ324" s="452"/>
      <c r="AK324" s="452"/>
      <c r="AL324" s="452"/>
      <c r="AM324" s="450"/>
      <c r="AN324" s="450"/>
      <c r="AO324" s="451"/>
      <c r="AP324" s="451"/>
      <c r="AQ324" s="450"/>
      <c r="AR324" s="453"/>
      <c r="AS324" s="453"/>
      <c r="AT324" s="454"/>
      <c r="AU324" s="455"/>
      <c r="AV324" s="456"/>
      <c r="AW324" s="456"/>
      <c r="AX324" s="455"/>
      <c r="AY324" s="456"/>
      <c r="AZ324" s="454"/>
      <c r="BA324" s="454"/>
      <c r="BB324" s="454"/>
      <c r="BC324" s="454"/>
      <c r="BD324" s="454"/>
      <c r="BE324" s="454"/>
      <c r="BF324" s="455"/>
      <c r="BG324" s="455"/>
      <c r="BH324" s="455"/>
      <c r="BI324" s="455"/>
      <c r="BJ324" s="455"/>
      <c r="BK324" s="455"/>
      <c r="BL324" s="455"/>
      <c r="BM324" s="455"/>
      <c r="BN324" s="455"/>
      <c r="BO324" s="455"/>
    </row>
    <row r="325" spans="1:67" ht="19.5" customHeight="1">
      <c r="A325" s="450"/>
      <c r="B325" s="450"/>
      <c r="C325" s="450"/>
      <c r="D325" s="450"/>
      <c r="E325" s="450"/>
      <c r="F325" s="451"/>
      <c r="G325" s="450"/>
      <c r="H325" s="450"/>
      <c r="I325" s="451"/>
      <c r="J325" s="450"/>
      <c r="K325" s="451"/>
      <c r="L325" s="450"/>
      <c r="M325" s="451"/>
      <c r="N325" s="450"/>
      <c r="O325" s="451"/>
      <c r="P325" s="452"/>
      <c r="Q325" s="452"/>
      <c r="R325" s="452"/>
      <c r="S325" s="452"/>
      <c r="T325" s="450"/>
      <c r="U325" s="450"/>
      <c r="V325" s="451"/>
      <c r="W325" s="452"/>
      <c r="X325" s="450"/>
      <c r="Y325" s="451"/>
      <c r="Z325" s="451"/>
      <c r="AA325" s="450"/>
      <c r="AB325" s="450"/>
      <c r="AC325" s="450"/>
      <c r="AD325" s="450"/>
      <c r="AE325" s="451"/>
      <c r="AF325" s="451"/>
      <c r="AG325" s="452"/>
      <c r="AH325" s="452"/>
      <c r="AI325" s="452"/>
      <c r="AJ325" s="452"/>
      <c r="AK325" s="452"/>
      <c r="AL325" s="452"/>
      <c r="AM325" s="450"/>
      <c r="AN325" s="450"/>
      <c r="AO325" s="451"/>
      <c r="AP325" s="451"/>
      <c r="AQ325" s="450"/>
      <c r="AR325" s="453"/>
      <c r="AS325" s="453"/>
      <c r="AT325" s="454"/>
      <c r="AU325" s="455"/>
      <c r="AV325" s="456"/>
      <c r="AW325" s="456"/>
      <c r="AX325" s="455"/>
      <c r="AY325" s="456"/>
      <c r="AZ325" s="454"/>
      <c r="BA325" s="454"/>
      <c r="BB325" s="454"/>
      <c r="BC325" s="454"/>
      <c r="BD325" s="454"/>
      <c r="BE325" s="454"/>
      <c r="BF325" s="455"/>
      <c r="BG325" s="455"/>
      <c r="BH325" s="455"/>
      <c r="BI325" s="455"/>
      <c r="BJ325" s="455"/>
      <c r="BK325" s="455"/>
      <c r="BL325" s="455"/>
      <c r="BM325" s="455"/>
      <c r="BN325" s="455"/>
      <c r="BO325" s="455"/>
    </row>
    <row r="326" spans="1:67" ht="19.5" customHeight="1">
      <c r="A326" s="450"/>
      <c r="B326" s="450"/>
      <c r="C326" s="450"/>
      <c r="D326" s="450"/>
      <c r="E326" s="450"/>
      <c r="F326" s="451"/>
      <c r="G326" s="450"/>
      <c r="H326" s="450"/>
      <c r="I326" s="451"/>
      <c r="J326" s="450"/>
      <c r="K326" s="451"/>
      <c r="L326" s="450"/>
      <c r="M326" s="451"/>
      <c r="N326" s="450"/>
      <c r="O326" s="451"/>
      <c r="P326" s="452"/>
      <c r="Q326" s="452"/>
      <c r="R326" s="452"/>
      <c r="S326" s="452"/>
      <c r="T326" s="450"/>
      <c r="U326" s="450"/>
      <c r="V326" s="451"/>
      <c r="W326" s="452"/>
      <c r="X326" s="450"/>
      <c r="Y326" s="451"/>
      <c r="Z326" s="451"/>
      <c r="AA326" s="450"/>
      <c r="AB326" s="450"/>
      <c r="AC326" s="450"/>
      <c r="AD326" s="450"/>
      <c r="AE326" s="451"/>
      <c r="AF326" s="451"/>
      <c r="AG326" s="452"/>
      <c r="AH326" s="452"/>
      <c r="AI326" s="452"/>
      <c r="AJ326" s="452"/>
      <c r="AK326" s="452"/>
      <c r="AL326" s="452"/>
      <c r="AM326" s="450"/>
      <c r="AN326" s="450"/>
      <c r="AO326" s="451"/>
      <c r="AP326" s="451"/>
      <c r="AQ326" s="450"/>
      <c r="AR326" s="453"/>
      <c r="AS326" s="453"/>
      <c r="AT326" s="454"/>
      <c r="AU326" s="455"/>
      <c r="AV326" s="456"/>
      <c r="AW326" s="456"/>
      <c r="AX326" s="455"/>
      <c r="AY326" s="456"/>
      <c r="AZ326" s="454"/>
      <c r="BA326" s="454"/>
      <c r="BB326" s="454"/>
      <c r="BC326" s="454"/>
      <c r="BD326" s="454"/>
      <c r="BE326" s="454"/>
      <c r="BF326" s="455"/>
      <c r="BG326" s="455"/>
      <c r="BH326" s="455"/>
      <c r="BI326" s="455"/>
      <c r="BJ326" s="455"/>
      <c r="BK326" s="455"/>
      <c r="BL326" s="455"/>
      <c r="BM326" s="455"/>
      <c r="BN326" s="455"/>
      <c r="BO326" s="455"/>
    </row>
    <row r="327" spans="1:67" ht="19.5" customHeight="1">
      <c r="A327" s="450"/>
      <c r="B327" s="450"/>
      <c r="C327" s="450"/>
      <c r="D327" s="450"/>
      <c r="E327" s="450"/>
      <c r="F327" s="451"/>
      <c r="G327" s="450"/>
      <c r="H327" s="450"/>
      <c r="I327" s="451"/>
      <c r="J327" s="450"/>
      <c r="K327" s="451"/>
      <c r="L327" s="450"/>
      <c r="M327" s="451"/>
      <c r="N327" s="450"/>
      <c r="O327" s="451"/>
      <c r="P327" s="452"/>
      <c r="Q327" s="452"/>
      <c r="R327" s="452"/>
      <c r="S327" s="452"/>
      <c r="T327" s="450"/>
      <c r="U327" s="450"/>
      <c r="V327" s="451"/>
      <c r="W327" s="452"/>
      <c r="X327" s="450"/>
      <c r="Y327" s="451"/>
      <c r="Z327" s="451"/>
      <c r="AA327" s="450"/>
      <c r="AB327" s="450"/>
      <c r="AC327" s="450"/>
      <c r="AD327" s="450"/>
      <c r="AE327" s="451"/>
      <c r="AF327" s="451"/>
      <c r="AG327" s="452"/>
      <c r="AH327" s="452"/>
      <c r="AI327" s="452"/>
      <c r="AJ327" s="452"/>
      <c r="AK327" s="452"/>
      <c r="AL327" s="452"/>
      <c r="AM327" s="450"/>
      <c r="AN327" s="450"/>
      <c r="AO327" s="451"/>
      <c r="AP327" s="451"/>
      <c r="AQ327" s="450"/>
      <c r="AR327" s="453"/>
      <c r="AS327" s="453"/>
      <c r="AT327" s="454"/>
      <c r="AU327" s="455"/>
      <c r="AV327" s="456"/>
      <c r="AW327" s="456"/>
      <c r="AX327" s="455"/>
      <c r="AY327" s="456"/>
      <c r="AZ327" s="454"/>
      <c r="BA327" s="454"/>
      <c r="BB327" s="454"/>
      <c r="BC327" s="454"/>
      <c r="BD327" s="454"/>
      <c r="BE327" s="454"/>
      <c r="BF327" s="455"/>
      <c r="BG327" s="455"/>
      <c r="BH327" s="455"/>
      <c r="BI327" s="455"/>
      <c r="BJ327" s="455"/>
      <c r="BK327" s="455"/>
      <c r="BL327" s="455"/>
      <c r="BM327" s="455"/>
      <c r="BN327" s="455"/>
      <c r="BO327" s="455"/>
    </row>
    <row r="328" spans="1:67" ht="19.5" customHeight="1">
      <c r="A328" s="450"/>
      <c r="B328" s="450"/>
      <c r="C328" s="450"/>
      <c r="D328" s="450"/>
      <c r="E328" s="450"/>
      <c r="F328" s="451"/>
      <c r="G328" s="450"/>
      <c r="H328" s="450"/>
      <c r="I328" s="451"/>
      <c r="J328" s="450"/>
      <c r="K328" s="451"/>
      <c r="L328" s="450"/>
      <c r="M328" s="451"/>
      <c r="N328" s="450"/>
      <c r="O328" s="451"/>
      <c r="P328" s="452"/>
      <c r="Q328" s="452"/>
      <c r="R328" s="452"/>
      <c r="S328" s="452"/>
      <c r="T328" s="450"/>
      <c r="U328" s="450"/>
      <c r="V328" s="451"/>
      <c r="W328" s="452"/>
      <c r="X328" s="450"/>
      <c r="Y328" s="451"/>
      <c r="Z328" s="451"/>
      <c r="AA328" s="450"/>
      <c r="AB328" s="450"/>
      <c r="AC328" s="450"/>
      <c r="AD328" s="450"/>
      <c r="AE328" s="451"/>
      <c r="AF328" s="451"/>
      <c r="AG328" s="452"/>
      <c r="AH328" s="452"/>
      <c r="AI328" s="452"/>
      <c r="AJ328" s="452"/>
      <c r="AK328" s="452"/>
      <c r="AL328" s="452"/>
      <c r="AM328" s="450"/>
      <c r="AN328" s="450"/>
      <c r="AO328" s="451"/>
      <c r="AP328" s="451"/>
      <c r="AQ328" s="450"/>
      <c r="AR328" s="453"/>
      <c r="AS328" s="453"/>
      <c r="AT328" s="454"/>
      <c r="AU328" s="455"/>
      <c r="AV328" s="456"/>
      <c r="AW328" s="456"/>
      <c r="AX328" s="455"/>
      <c r="AY328" s="456"/>
      <c r="AZ328" s="454"/>
      <c r="BA328" s="454"/>
      <c r="BB328" s="454"/>
      <c r="BC328" s="454"/>
      <c r="BD328" s="454"/>
      <c r="BE328" s="454"/>
      <c r="BF328" s="455"/>
      <c r="BG328" s="455"/>
      <c r="BH328" s="455"/>
      <c r="BI328" s="455"/>
      <c r="BJ328" s="455"/>
      <c r="BK328" s="455"/>
      <c r="BL328" s="455"/>
      <c r="BM328" s="455"/>
      <c r="BN328" s="455"/>
      <c r="BO328" s="455"/>
    </row>
    <row r="329" spans="1:67" ht="19.5" customHeight="1">
      <c r="A329" s="450"/>
      <c r="B329" s="450"/>
      <c r="C329" s="450"/>
      <c r="D329" s="450"/>
      <c r="E329" s="450"/>
      <c r="F329" s="451"/>
      <c r="G329" s="450"/>
      <c r="H329" s="450"/>
      <c r="I329" s="451"/>
      <c r="J329" s="450"/>
      <c r="K329" s="451"/>
      <c r="L329" s="450"/>
      <c r="M329" s="451"/>
      <c r="N329" s="450"/>
      <c r="O329" s="451"/>
      <c r="P329" s="452"/>
      <c r="Q329" s="452"/>
      <c r="R329" s="452"/>
      <c r="S329" s="452"/>
      <c r="T329" s="450"/>
      <c r="U329" s="450"/>
      <c r="V329" s="451"/>
      <c r="W329" s="452"/>
      <c r="X329" s="450"/>
      <c r="Y329" s="451"/>
      <c r="Z329" s="451"/>
      <c r="AA329" s="450"/>
      <c r="AB329" s="450"/>
      <c r="AC329" s="450"/>
      <c r="AD329" s="450"/>
      <c r="AE329" s="451"/>
      <c r="AF329" s="451"/>
      <c r="AG329" s="452"/>
      <c r="AH329" s="452"/>
      <c r="AI329" s="452"/>
      <c r="AJ329" s="452"/>
      <c r="AK329" s="452"/>
      <c r="AL329" s="452"/>
      <c r="AM329" s="450"/>
      <c r="AN329" s="450"/>
      <c r="AO329" s="451"/>
      <c r="AP329" s="451"/>
      <c r="AQ329" s="450"/>
      <c r="AR329" s="453"/>
      <c r="AS329" s="453"/>
      <c r="AT329" s="454"/>
      <c r="AU329" s="455"/>
      <c r="AV329" s="456"/>
      <c r="AW329" s="456"/>
      <c r="AX329" s="455"/>
      <c r="AY329" s="456"/>
      <c r="AZ329" s="454"/>
      <c r="BA329" s="454"/>
      <c r="BB329" s="454"/>
      <c r="BC329" s="454"/>
      <c r="BD329" s="454"/>
      <c r="BE329" s="454"/>
      <c r="BF329" s="455"/>
      <c r="BG329" s="455"/>
      <c r="BH329" s="455"/>
      <c r="BI329" s="455"/>
      <c r="BJ329" s="455"/>
      <c r="BK329" s="455"/>
      <c r="BL329" s="455"/>
      <c r="BM329" s="455"/>
      <c r="BN329" s="455"/>
      <c r="BO329" s="455"/>
    </row>
    <row r="330" spans="1:67" ht="19.5" customHeight="1">
      <c r="A330" s="450"/>
      <c r="B330" s="450"/>
      <c r="C330" s="450"/>
      <c r="D330" s="450"/>
      <c r="E330" s="450"/>
      <c r="F330" s="451"/>
      <c r="G330" s="450"/>
      <c r="H330" s="450"/>
      <c r="I330" s="451"/>
      <c r="J330" s="450"/>
      <c r="K330" s="451"/>
      <c r="L330" s="450"/>
      <c r="M330" s="451"/>
      <c r="N330" s="450"/>
      <c r="O330" s="451"/>
      <c r="P330" s="452"/>
      <c r="Q330" s="452"/>
      <c r="R330" s="452"/>
      <c r="S330" s="452"/>
      <c r="T330" s="450"/>
      <c r="U330" s="450"/>
      <c r="V330" s="451"/>
      <c r="W330" s="452"/>
      <c r="X330" s="450"/>
      <c r="Y330" s="451"/>
      <c r="Z330" s="451"/>
      <c r="AA330" s="450"/>
      <c r="AB330" s="450"/>
      <c r="AC330" s="450"/>
      <c r="AD330" s="450"/>
      <c r="AE330" s="451"/>
      <c r="AF330" s="451"/>
      <c r="AG330" s="452"/>
      <c r="AH330" s="452"/>
      <c r="AI330" s="452"/>
      <c r="AJ330" s="452"/>
      <c r="AK330" s="452"/>
      <c r="AL330" s="452"/>
      <c r="AM330" s="450"/>
      <c r="AN330" s="450"/>
      <c r="AO330" s="451"/>
      <c r="AP330" s="451"/>
      <c r="AQ330" s="450"/>
      <c r="AR330" s="453"/>
      <c r="AS330" s="453"/>
      <c r="AT330" s="454"/>
      <c r="AU330" s="455"/>
      <c r="AV330" s="456"/>
      <c r="AW330" s="456"/>
      <c r="AX330" s="455"/>
      <c r="AY330" s="456"/>
      <c r="AZ330" s="454"/>
      <c r="BA330" s="454"/>
      <c r="BB330" s="454"/>
      <c r="BC330" s="454"/>
      <c r="BD330" s="454"/>
      <c r="BE330" s="454"/>
      <c r="BF330" s="455"/>
      <c r="BG330" s="455"/>
      <c r="BH330" s="455"/>
      <c r="BI330" s="455"/>
      <c r="BJ330" s="455"/>
      <c r="BK330" s="455"/>
      <c r="BL330" s="455"/>
      <c r="BM330" s="455"/>
      <c r="BN330" s="455"/>
      <c r="BO330" s="455"/>
    </row>
    <row r="331" spans="1:67" ht="19.5" customHeight="1">
      <c r="A331" s="450"/>
      <c r="B331" s="450"/>
      <c r="C331" s="450"/>
      <c r="D331" s="450"/>
      <c r="E331" s="450"/>
      <c r="F331" s="451"/>
      <c r="G331" s="450"/>
      <c r="H331" s="450"/>
      <c r="I331" s="451"/>
      <c r="J331" s="450"/>
      <c r="K331" s="451"/>
      <c r="L331" s="450"/>
      <c r="M331" s="451"/>
      <c r="N331" s="450"/>
      <c r="O331" s="451"/>
      <c r="P331" s="452"/>
      <c r="Q331" s="452"/>
      <c r="R331" s="452"/>
      <c r="S331" s="452"/>
      <c r="T331" s="450"/>
      <c r="U331" s="450"/>
      <c r="V331" s="451"/>
      <c r="W331" s="452"/>
      <c r="X331" s="450"/>
      <c r="Y331" s="451"/>
      <c r="Z331" s="451"/>
      <c r="AA331" s="450"/>
      <c r="AB331" s="450"/>
      <c r="AC331" s="450"/>
      <c r="AD331" s="450"/>
      <c r="AE331" s="451"/>
      <c r="AF331" s="451"/>
      <c r="AG331" s="452"/>
      <c r="AH331" s="452"/>
      <c r="AI331" s="452"/>
      <c r="AJ331" s="452"/>
      <c r="AK331" s="452"/>
      <c r="AL331" s="452"/>
      <c r="AM331" s="450"/>
      <c r="AN331" s="450"/>
      <c r="AO331" s="451"/>
      <c r="AP331" s="451"/>
      <c r="AQ331" s="450"/>
      <c r="AR331" s="453"/>
      <c r="AS331" s="453"/>
      <c r="AT331" s="454"/>
      <c r="AU331" s="455"/>
      <c r="AV331" s="456"/>
      <c r="AW331" s="456"/>
      <c r="AX331" s="455"/>
      <c r="AY331" s="456"/>
      <c r="AZ331" s="454"/>
      <c r="BA331" s="454"/>
      <c r="BB331" s="454"/>
      <c r="BC331" s="454"/>
      <c r="BD331" s="454"/>
      <c r="BE331" s="454"/>
      <c r="BF331" s="455"/>
      <c r="BG331" s="455"/>
      <c r="BH331" s="455"/>
      <c r="BI331" s="455"/>
      <c r="BJ331" s="455"/>
      <c r="BK331" s="455"/>
      <c r="BL331" s="455"/>
      <c r="BM331" s="455"/>
      <c r="BN331" s="455"/>
      <c r="BO331" s="455"/>
    </row>
    <row r="332" spans="1:67" ht="19.5" customHeight="1">
      <c r="A332" s="450"/>
      <c r="B332" s="450"/>
      <c r="C332" s="450"/>
      <c r="D332" s="450"/>
      <c r="E332" s="450"/>
      <c r="F332" s="451"/>
      <c r="G332" s="450"/>
      <c r="H332" s="450"/>
      <c r="I332" s="451"/>
      <c r="J332" s="450"/>
      <c r="K332" s="451"/>
      <c r="L332" s="450"/>
      <c r="M332" s="451"/>
      <c r="N332" s="450"/>
      <c r="O332" s="451"/>
      <c r="P332" s="452"/>
      <c r="Q332" s="452"/>
      <c r="R332" s="452"/>
      <c r="S332" s="452"/>
      <c r="T332" s="450"/>
      <c r="U332" s="450"/>
      <c r="V332" s="451"/>
      <c r="W332" s="452"/>
      <c r="X332" s="450"/>
      <c r="Y332" s="451"/>
      <c r="Z332" s="451"/>
      <c r="AA332" s="450"/>
      <c r="AB332" s="450"/>
      <c r="AC332" s="450"/>
      <c r="AD332" s="450"/>
      <c r="AE332" s="451"/>
      <c r="AF332" s="451"/>
      <c r="AG332" s="452"/>
      <c r="AH332" s="452"/>
      <c r="AI332" s="452"/>
      <c r="AJ332" s="452"/>
      <c r="AK332" s="452"/>
      <c r="AL332" s="452"/>
      <c r="AM332" s="450"/>
      <c r="AN332" s="450"/>
      <c r="AO332" s="451"/>
      <c r="AP332" s="451"/>
      <c r="AQ332" s="450"/>
      <c r="AR332" s="453"/>
      <c r="AS332" s="453"/>
      <c r="AT332" s="454"/>
      <c r="AU332" s="455"/>
      <c r="AV332" s="456"/>
      <c r="AW332" s="456"/>
      <c r="AX332" s="455"/>
      <c r="AY332" s="456"/>
      <c r="AZ332" s="454"/>
      <c r="BA332" s="454"/>
      <c r="BB332" s="454"/>
      <c r="BC332" s="454"/>
      <c r="BD332" s="454"/>
      <c r="BE332" s="454"/>
      <c r="BF332" s="455"/>
      <c r="BG332" s="455"/>
      <c r="BH332" s="455"/>
      <c r="BI332" s="455"/>
      <c r="BJ332" s="455"/>
      <c r="BK332" s="455"/>
      <c r="BL332" s="455"/>
      <c r="BM332" s="455"/>
      <c r="BN332" s="455"/>
      <c r="BO332" s="455"/>
    </row>
    <row r="333" spans="1:67" ht="19.5" customHeight="1">
      <c r="A333" s="450"/>
      <c r="B333" s="450"/>
      <c r="C333" s="450"/>
      <c r="D333" s="450"/>
      <c r="E333" s="450"/>
      <c r="F333" s="451"/>
      <c r="G333" s="450"/>
      <c r="H333" s="450"/>
      <c r="I333" s="451"/>
      <c r="J333" s="450"/>
      <c r="K333" s="451"/>
      <c r="L333" s="450"/>
      <c r="M333" s="451"/>
      <c r="N333" s="450"/>
      <c r="O333" s="451"/>
      <c r="P333" s="452"/>
      <c r="Q333" s="452"/>
      <c r="R333" s="452"/>
      <c r="S333" s="452"/>
      <c r="T333" s="450"/>
      <c r="U333" s="450"/>
      <c r="V333" s="451"/>
      <c r="W333" s="452"/>
      <c r="X333" s="450"/>
      <c r="Y333" s="451"/>
      <c r="Z333" s="451"/>
      <c r="AA333" s="450"/>
      <c r="AB333" s="450"/>
      <c r="AC333" s="450"/>
      <c r="AD333" s="450"/>
      <c r="AE333" s="451"/>
      <c r="AF333" s="451"/>
      <c r="AG333" s="452"/>
      <c r="AH333" s="452"/>
      <c r="AI333" s="452"/>
      <c r="AJ333" s="452"/>
      <c r="AK333" s="452"/>
      <c r="AL333" s="452"/>
      <c r="AM333" s="450"/>
      <c r="AN333" s="450"/>
      <c r="AO333" s="451"/>
      <c r="AP333" s="451"/>
      <c r="AQ333" s="450"/>
      <c r="AR333" s="453"/>
      <c r="AS333" s="453"/>
      <c r="AT333" s="454"/>
      <c r="AU333" s="455"/>
      <c r="AV333" s="456"/>
      <c r="AW333" s="456"/>
      <c r="AX333" s="455"/>
      <c r="AY333" s="456"/>
      <c r="AZ333" s="454"/>
      <c r="BA333" s="454"/>
      <c r="BB333" s="454"/>
      <c r="BC333" s="454"/>
      <c r="BD333" s="454"/>
      <c r="BE333" s="454"/>
      <c r="BF333" s="455"/>
      <c r="BG333" s="455"/>
      <c r="BH333" s="455"/>
      <c r="BI333" s="455"/>
      <c r="BJ333" s="455"/>
      <c r="BK333" s="455"/>
      <c r="BL333" s="455"/>
      <c r="BM333" s="455"/>
      <c r="BN333" s="455"/>
      <c r="BO333" s="455"/>
    </row>
    <row r="334" spans="1:67" ht="19.5" customHeight="1">
      <c r="A334" s="450"/>
      <c r="B334" s="450"/>
      <c r="C334" s="450"/>
      <c r="D334" s="450"/>
      <c r="E334" s="450"/>
      <c r="F334" s="451"/>
      <c r="G334" s="450"/>
      <c r="H334" s="450"/>
      <c r="I334" s="451"/>
      <c r="J334" s="450"/>
      <c r="K334" s="451"/>
      <c r="L334" s="450"/>
      <c r="M334" s="451"/>
      <c r="N334" s="450"/>
      <c r="O334" s="451"/>
      <c r="P334" s="452"/>
      <c r="Q334" s="452"/>
      <c r="R334" s="452"/>
      <c r="S334" s="452"/>
      <c r="T334" s="450"/>
      <c r="U334" s="450"/>
      <c r="V334" s="451"/>
      <c r="W334" s="452"/>
      <c r="X334" s="450"/>
      <c r="Y334" s="451"/>
      <c r="Z334" s="451"/>
      <c r="AA334" s="450"/>
      <c r="AB334" s="450"/>
      <c r="AC334" s="450"/>
      <c r="AD334" s="450"/>
      <c r="AE334" s="451"/>
      <c r="AF334" s="451"/>
      <c r="AG334" s="452"/>
      <c r="AH334" s="452"/>
      <c r="AI334" s="452"/>
      <c r="AJ334" s="452"/>
      <c r="AK334" s="452"/>
      <c r="AL334" s="452"/>
      <c r="AM334" s="450"/>
      <c r="AN334" s="450"/>
      <c r="AO334" s="451"/>
      <c r="AP334" s="451"/>
      <c r="AQ334" s="450"/>
      <c r="AR334" s="453"/>
      <c r="AS334" s="453"/>
      <c r="AT334" s="454"/>
      <c r="AU334" s="455"/>
      <c r="AV334" s="456"/>
      <c r="AW334" s="456"/>
      <c r="AX334" s="455"/>
      <c r="AY334" s="456"/>
      <c r="AZ334" s="454"/>
      <c r="BA334" s="454"/>
      <c r="BB334" s="454"/>
      <c r="BC334" s="454"/>
      <c r="BD334" s="454"/>
      <c r="BE334" s="454"/>
      <c r="BF334" s="455"/>
      <c r="BG334" s="455"/>
      <c r="BH334" s="455"/>
      <c r="BI334" s="455"/>
      <c r="BJ334" s="455"/>
      <c r="BK334" s="455"/>
      <c r="BL334" s="455"/>
      <c r="BM334" s="455"/>
      <c r="BN334" s="455"/>
      <c r="BO334" s="455"/>
    </row>
    <row r="335" spans="1:67" ht="19.5" customHeight="1">
      <c r="A335" s="450"/>
      <c r="B335" s="450"/>
      <c r="C335" s="450"/>
      <c r="D335" s="450"/>
      <c r="E335" s="450"/>
      <c r="F335" s="451"/>
      <c r="G335" s="450"/>
      <c r="H335" s="450"/>
      <c r="I335" s="451"/>
      <c r="J335" s="450"/>
      <c r="K335" s="451"/>
      <c r="L335" s="450"/>
      <c r="M335" s="451"/>
      <c r="N335" s="450"/>
      <c r="O335" s="451"/>
      <c r="P335" s="452"/>
      <c r="Q335" s="452"/>
      <c r="R335" s="452"/>
      <c r="S335" s="452"/>
      <c r="T335" s="450"/>
      <c r="U335" s="450"/>
      <c r="V335" s="451"/>
      <c r="W335" s="452"/>
      <c r="X335" s="450"/>
      <c r="Y335" s="451"/>
      <c r="Z335" s="451"/>
      <c r="AA335" s="450"/>
      <c r="AB335" s="450"/>
      <c r="AC335" s="450"/>
      <c r="AD335" s="450"/>
      <c r="AE335" s="451"/>
      <c r="AF335" s="451"/>
      <c r="AG335" s="452"/>
      <c r="AH335" s="452"/>
      <c r="AI335" s="452"/>
      <c r="AJ335" s="452"/>
      <c r="AK335" s="452"/>
      <c r="AL335" s="452"/>
      <c r="AM335" s="450"/>
      <c r="AN335" s="450"/>
      <c r="AO335" s="451"/>
      <c r="AP335" s="451"/>
      <c r="AQ335" s="450"/>
      <c r="AR335" s="453"/>
      <c r="AS335" s="453"/>
      <c r="AT335" s="454"/>
      <c r="AU335" s="455"/>
      <c r="AV335" s="456"/>
      <c r="AW335" s="456"/>
      <c r="AX335" s="455"/>
      <c r="AY335" s="456"/>
      <c r="AZ335" s="454"/>
      <c r="BA335" s="454"/>
      <c r="BB335" s="454"/>
      <c r="BC335" s="454"/>
      <c r="BD335" s="454"/>
      <c r="BE335" s="454"/>
      <c r="BF335" s="455"/>
      <c r="BG335" s="455"/>
      <c r="BH335" s="455"/>
      <c r="BI335" s="455"/>
      <c r="BJ335" s="455"/>
      <c r="BK335" s="455"/>
      <c r="BL335" s="455"/>
      <c r="BM335" s="455"/>
      <c r="BN335" s="455"/>
      <c r="BO335" s="455"/>
    </row>
    <row r="336" spans="1:67" ht="19.5" customHeight="1">
      <c r="A336" s="450"/>
      <c r="B336" s="450"/>
      <c r="C336" s="450"/>
      <c r="D336" s="450"/>
      <c r="E336" s="450"/>
      <c r="F336" s="451"/>
      <c r="G336" s="450"/>
      <c r="H336" s="450"/>
      <c r="I336" s="451"/>
      <c r="J336" s="450"/>
      <c r="K336" s="451"/>
      <c r="L336" s="450"/>
      <c r="M336" s="451"/>
      <c r="N336" s="450"/>
      <c r="O336" s="451"/>
      <c r="P336" s="452"/>
      <c r="Q336" s="452"/>
      <c r="R336" s="452"/>
      <c r="S336" s="452"/>
      <c r="T336" s="450"/>
      <c r="U336" s="450"/>
      <c r="V336" s="451"/>
      <c r="W336" s="452"/>
      <c r="X336" s="450"/>
      <c r="Y336" s="451"/>
      <c r="Z336" s="451"/>
      <c r="AA336" s="450"/>
      <c r="AB336" s="450"/>
      <c r="AC336" s="450"/>
      <c r="AD336" s="450"/>
      <c r="AE336" s="451"/>
      <c r="AF336" s="451"/>
      <c r="AG336" s="452"/>
      <c r="AH336" s="452"/>
      <c r="AI336" s="452"/>
      <c r="AJ336" s="452"/>
      <c r="AK336" s="452"/>
      <c r="AL336" s="452"/>
      <c r="AM336" s="450"/>
      <c r="AN336" s="450"/>
      <c r="AO336" s="451"/>
      <c r="AP336" s="451"/>
      <c r="AQ336" s="450"/>
      <c r="AR336" s="453"/>
      <c r="AS336" s="453"/>
      <c r="AT336" s="454"/>
      <c r="AU336" s="455"/>
      <c r="AV336" s="456"/>
      <c r="AW336" s="456"/>
      <c r="AX336" s="455"/>
      <c r="AY336" s="456"/>
      <c r="AZ336" s="454"/>
      <c r="BA336" s="454"/>
      <c r="BB336" s="454"/>
      <c r="BC336" s="454"/>
      <c r="BD336" s="454"/>
      <c r="BE336" s="454"/>
      <c r="BF336" s="455"/>
      <c r="BG336" s="455"/>
      <c r="BH336" s="455"/>
      <c r="BI336" s="455"/>
      <c r="BJ336" s="455"/>
      <c r="BK336" s="455"/>
      <c r="BL336" s="455"/>
      <c r="BM336" s="455"/>
      <c r="BN336" s="455"/>
      <c r="BO336" s="455"/>
    </row>
    <row r="337" spans="1:67" ht="19.5" customHeight="1">
      <c r="A337" s="450"/>
      <c r="B337" s="450"/>
      <c r="C337" s="450"/>
      <c r="D337" s="450"/>
      <c r="E337" s="450"/>
      <c r="F337" s="451"/>
      <c r="G337" s="450"/>
      <c r="H337" s="450"/>
      <c r="I337" s="451"/>
      <c r="J337" s="450"/>
      <c r="K337" s="451"/>
      <c r="L337" s="450"/>
      <c r="M337" s="451"/>
      <c r="N337" s="450"/>
      <c r="O337" s="451"/>
      <c r="P337" s="452"/>
      <c r="Q337" s="452"/>
      <c r="R337" s="452"/>
      <c r="S337" s="452"/>
      <c r="T337" s="450"/>
      <c r="U337" s="450"/>
      <c r="V337" s="451"/>
      <c r="W337" s="452"/>
      <c r="X337" s="450"/>
      <c r="Y337" s="451"/>
      <c r="Z337" s="451"/>
      <c r="AA337" s="450"/>
      <c r="AB337" s="450"/>
      <c r="AC337" s="450"/>
      <c r="AD337" s="450"/>
      <c r="AE337" s="451"/>
      <c r="AF337" s="451"/>
      <c r="AG337" s="452"/>
      <c r="AH337" s="452"/>
      <c r="AI337" s="452"/>
      <c r="AJ337" s="452"/>
      <c r="AK337" s="452"/>
      <c r="AL337" s="452"/>
      <c r="AM337" s="450"/>
      <c r="AN337" s="450"/>
      <c r="AO337" s="451"/>
      <c r="AP337" s="451"/>
      <c r="AQ337" s="450"/>
      <c r="AR337" s="453"/>
      <c r="AS337" s="453"/>
      <c r="AT337" s="454"/>
      <c r="AU337" s="455"/>
      <c r="AV337" s="456"/>
      <c r="AW337" s="456"/>
      <c r="AX337" s="455"/>
      <c r="AY337" s="456"/>
      <c r="AZ337" s="454"/>
      <c r="BA337" s="454"/>
      <c r="BB337" s="454"/>
      <c r="BC337" s="454"/>
      <c r="BD337" s="454"/>
      <c r="BE337" s="454"/>
      <c r="BF337" s="455"/>
      <c r="BG337" s="455"/>
      <c r="BH337" s="455"/>
      <c r="BI337" s="455"/>
      <c r="BJ337" s="455"/>
      <c r="BK337" s="455"/>
      <c r="BL337" s="455"/>
      <c r="BM337" s="455"/>
      <c r="BN337" s="455"/>
      <c r="BO337" s="455"/>
    </row>
    <row r="338" spans="1:67" ht="19.5" customHeight="1">
      <c r="A338" s="450"/>
      <c r="B338" s="450"/>
      <c r="C338" s="450"/>
      <c r="D338" s="450"/>
      <c r="E338" s="450"/>
      <c r="F338" s="451"/>
      <c r="G338" s="450"/>
      <c r="H338" s="450"/>
      <c r="I338" s="451"/>
      <c r="J338" s="450"/>
      <c r="K338" s="451"/>
      <c r="L338" s="450"/>
      <c r="M338" s="451"/>
      <c r="N338" s="450"/>
      <c r="O338" s="451"/>
      <c r="P338" s="452"/>
      <c r="Q338" s="452"/>
      <c r="R338" s="452"/>
      <c r="S338" s="452"/>
      <c r="T338" s="450"/>
      <c r="U338" s="450"/>
      <c r="V338" s="451"/>
      <c r="W338" s="452"/>
      <c r="X338" s="450"/>
      <c r="Y338" s="451"/>
      <c r="Z338" s="451"/>
      <c r="AA338" s="450"/>
      <c r="AB338" s="450"/>
      <c r="AC338" s="450"/>
      <c r="AD338" s="450"/>
      <c r="AE338" s="451"/>
      <c r="AF338" s="451"/>
      <c r="AG338" s="452"/>
      <c r="AH338" s="452"/>
      <c r="AI338" s="452"/>
      <c r="AJ338" s="452"/>
      <c r="AK338" s="452"/>
      <c r="AL338" s="452"/>
      <c r="AM338" s="450"/>
      <c r="AN338" s="450"/>
      <c r="AO338" s="451"/>
      <c r="AP338" s="451"/>
      <c r="AQ338" s="450"/>
      <c r="AR338" s="453"/>
      <c r="AS338" s="453"/>
      <c r="AT338" s="454"/>
      <c r="AU338" s="455"/>
      <c r="AV338" s="456"/>
      <c r="AW338" s="456"/>
      <c r="AX338" s="455"/>
      <c r="AY338" s="456"/>
      <c r="AZ338" s="454"/>
      <c r="BA338" s="454"/>
      <c r="BB338" s="454"/>
      <c r="BC338" s="454"/>
      <c r="BD338" s="454"/>
      <c r="BE338" s="454"/>
      <c r="BF338" s="455"/>
      <c r="BG338" s="455"/>
      <c r="BH338" s="455"/>
      <c r="BI338" s="455"/>
      <c r="BJ338" s="455"/>
      <c r="BK338" s="455"/>
      <c r="BL338" s="455"/>
      <c r="BM338" s="455"/>
      <c r="BN338" s="455"/>
      <c r="BO338" s="455"/>
    </row>
    <row r="339" spans="1:67" ht="19.5" customHeight="1">
      <c r="A339" s="450"/>
      <c r="B339" s="450"/>
      <c r="C339" s="450"/>
      <c r="D339" s="450"/>
      <c r="E339" s="450"/>
      <c r="F339" s="451"/>
      <c r="G339" s="450"/>
      <c r="H339" s="450"/>
      <c r="I339" s="451"/>
      <c r="J339" s="450"/>
      <c r="K339" s="451"/>
      <c r="L339" s="450"/>
      <c r="M339" s="451"/>
      <c r="N339" s="450"/>
      <c r="O339" s="451"/>
      <c r="P339" s="452"/>
      <c r="Q339" s="452"/>
      <c r="R339" s="452"/>
      <c r="S339" s="452"/>
      <c r="T339" s="450"/>
      <c r="U339" s="450"/>
      <c r="V339" s="451"/>
      <c r="W339" s="452"/>
      <c r="X339" s="450"/>
      <c r="Y339" s="451"/>
      <c r="Z339" s="451"/>
      <c r="AA339" s="450"/>
      <c r="AB339" s="450"/>
      <c r="AC339" s="450"/>
      <c r="AD339" s="450"/>
      <c r="AE339" s="451"/>
      <c r="AF339" s="451"/>
      <c r="AG339" s="452"/>
      <c r="AH339" s="452"/>
      <c r="AI339" s="452"/>
      <c r="AJ339" s="452"/>
      <c r="AK339" s="452"/>
      <c r="AL339" s="452"/>
      <c r="AM339" s="450"/>
      <c r="AN339" s="450"/>
      <c r="AO339" s="451"/>
      <c r="AP339" s="451"/>
      <c r="AQ339" s="450"/>
      <c r="AR339" s="453"/>
      <c r="AS339" s="453"/>
      <c r="AT339" s="454"/>
      <c r="AU339" s="455"/>
      <c r="AV339" s="456"/>
      <c r="AW339" s="456"/>
      <c r="AX339" s="455"/>
      <c r="AY339" s="456"/>
      <c r="AZ339" s="454"/>
      <c r="BA339" s="454"/>
      <c r="BB339" s="454"/>
      <c r="BC339" s="454"/>
      <c r="BD339" s="454"/>
      <c r="BE339" s="454"/>
      <c r="BF339" s="455"/>
      <c r="BG339" s="455"/>
      <c r="BH339" s="455"/>
      <c r="BI339" s="455"/>
      <c r="BJ339" s="455"/>
      <c r="BK339" s="455"/>
      <c r="BL339" s="455"/>
      <c r="BM339" s="455"/>
      <c r="BN339" s="455"/>
      <c r="BO339" s="455"/>
    </row>
    <row r="340" spans="1:67" ht="19.5" customHeight="1">
      <c r="A340" s="450"/>
      <c r="B340" s="450"/>
      <c r="C340" s="450"/>
      <c r="D340" s="450"/>
      <c r="E340" s="450"/>
      <c r="F340" s="451"/>
      <c r="G340" s="450"/>
      <c r="H340" s="450"/>
      <c r="I340" s="451"/>
      <c r="J340" s="450"/>
      <c r="K340" s="451"/>
      <c r="L340" s="450"/>
      <c r="M340" s="451"/>
      <c r="N340" s="450"/>
      <c r="O340" s="451"/>
      <c r="P340" s="452"/>
      <c r="Q340" s="452"/>
      <c r="R340" s="452"/>
      <c r="S340" s="452"/>
      <c r="T340" s="450"/>
      <c r="U340" s="450"/>
      <c r="V340" s="451"/>
      <c r="W340" s="452"/>
      <c r="X340" s="450"/>
      <c r="Y340" s="451"/>
      <c r="Z340" s="451"/>
      <c r="AA340" s="450"/>
      <c r="AB340" s="450"/>
      <c r="AC340" s="450"/>
      <c r="AD340" s="450"/>
      <c r="AE340" s="451"/>
      <c r="AF340" s="451"/>
      <c r="AG340" s="452"/>
      <c r="AH340" s="452"/>
      <c r="AI340" s="452"/>
      <c r="AJ340" s="452"/>
      <c r="AK340" s="452"/>
      <c r="AL340" s="452"/>
      <c r="AM340" s="450"/>
      <c r="AN340" s="450"/>
      <c r="AO340" s="451"/>
      <c r="AP340" s="451"/>
      <c r="AQ340" s="450"/>
      <c r="AR340" s="453"/>
      <c r="AS340" s="453"/>
      <c r="AT340" s="454"/>
      <c r="AU340" s="455"/>
      <c r="AV340" s="456"/>
      <c r="AW340" s="456"/>
      <c r="AX340" s="455"/>
      <c r="AY340" s="456"/>
      <c r="AZ340" s="454"/>
      <c r="BA340" s="454"/>
      <c r="BB340" s="454"/>
      <c r="BC340" s="454"/>
      <c r="BD340" s="454"/>
      <c r="BE340" s="454"/>
      <c r="BF340" s="455"/>
      <c r="BG340" s="455"/>
      <c r="BH340" s="455"/>
      <c r="BI340" s="455"/>
      <c r="BJ340" s="455"/>
      <c r="BK340" s="455"/>
      <c r="BL340" s="455"/>
      <c r="BM340" s="455"/>
      <c r="BN340" s="455"/>
      <c r="BO340" s="455"/>
    </row>
    <row r="341" spans="1:67" ht="19.5" customHeight="1">
      <c r="A341" s="450"/>
      <c r="B341" s="450"/>
      <c r="C341" s="450"/>
      <c r="D341" s="450"/>
      <c r="E341" s="450"/>
      <c r="F341" s="451"/>
      <c r="G341" s="450"/>
      <c r="H341" s="450"/>
      <c r="I341" s="451"/>
      <c r="J341" s="450"/>
      <c r="K341" s="451"/>
      <c r="L341" s="450"/>
      <c r="M341" s="451"/>
      <c r="N341" s="450"/>
      <c r="O341" s="451"/>
      <c r="P341" s="452"/>
      <c r="Q341" s="452"/>
      <c r="R341" s="452"/>
      <c r="S341" s="452"/>
      <c r="T341" s="450"/>
      <c r="U341" s="450"/>
      <c r="V341" s="451"/>
      <c r="W341" s="452"/>
      <c r="X341" s="450"/>
      <c r="Y341" s="451"/>
      <c r="Z341" s="451"/>
      <c r="AA341" s="450"/>
      <c r="AB341" s="450"/>
      <c r="AC341" s="450"/>
      <c r="AD341" s="450"/>
      <c r="AE341" s="451"/>
      <c r="AF341" s="451"/>
      <c r="AG341" s="452"/>
      <c r="AH341" s="452"/>
      <c r="AI341" s="452"/>
      <c r="AJ341" s="452"/>
      <c r="AK341" s="452"/>
      <c r="AL341" s="452"/>
      <c r="AM341" s="450"/>
      <c r="AN341" s="450"/>
      <c r="AO341" s="451"/>
      <c r="AP341" s="451"/>
      <c r="AQ341" s="450"/>
      <c r="AR341" s="453"/>
      <c r="AS341" s="453"/>
      <c r="AT341" s="454"/>
      <c r="AU341" s="455"/>
      <c r="AV341" s="456"/>
      <c r="AW341" s="456"/>
      <c r="AX341" s="455"/>
      <c r="AY341" s="456"/>
      <c r="AZ341" s="454"/>
      <c r="BA341" s="454"/>
      <c r="BB341" s="454"/>
      <c r="BC341" s="454"/>
      <c r="BD341" s="454"/>
      <c r="BE341" s="454"/>
      <c r="BF341" s="455"/>
      <c r="BG341" s="455"/>
      <c r="BH341" s="455"/>
      <c r="BI341" s="455"/>
      <c r="BJ341" s="455"/>
      <c r="BK341" s="455"/>
      <c r="BL341" s="455"/>
      <c r="BM341" s="455"/>
      <c r="BN341" s="455"/>
      <c r="BO341" s="455"/>
    </row>
    <row r="342" spans="1:67" ht="19.5" customHeight="1">
      <c r="A342" s="450"/>
      <c r="B342" s="450"/>
      <c r="C342" s="450"/>
      <c r="D342" s="450"/>
      <c r="E342" s="450"/>
      <c r="F342" s="451"/>
      <c r="G342" s="450"/>
      <c r="H342" s="450"/>
      <c r="I342" s="451"/>
      <c r="J342" s="450"/>
      <c r="K342" s="451"/>
      <c r="L342" s="450"/>
      <c r="M342" s="451"/>
      <c r="N342" s="450"/>
      <c r="O342" s="451"/>
      <c r="P342" s="452"/>
      <c r="Q342" s="452"/>
      <c r="R342" s="452"/>
      <c r="S342" s="452"/>
      <c r="T342" s="450"/>
      <c r="U342" s="450"/>
      <c r="V342" s="451"/>
      <c r="W342" s="452"/>
      <c r="X342" s="450"/>
      <c r="Y342" s="451"/>
      <c r="Z342" s="451"/>
      <c r="AA342" s="450"/>
      <c r="AB342" s="450"/>
      <c r="AC342" s="450"/>
      <c r="AD342" s="450"/>
      <c r="AE342" s="451"/>
      <c r="AF342" s="451"/>
      <c r="AG342" s="452"/>
      <c r="AH342" s="452"/>
      <c r="AI342" s="452"/>
      <c r="AJ342" s="452"/>
      <c r="AK342" s="452"/>
      <c r="AL342" s="452"/>
      <c r="AM342" s="450"/>
      <c r="AN342" s="450"/>
      <c r="AO342" s="451"/>
      <c r="AP342" s="451"/>
      <c r="AQ342" s="450"/>
      <c r="AR342" s="453"/>
      <c r="AS342" s="453"/>
      <c r="AT342" s="454"/>
      <c r="AU342" s="455"/>
      <c r="AV342" s="456"/>
      <c r="AW342" s="456"/>
      <c r="AX342" s="455"/>
      <c r="AY342" s="456"/>
      <c r="AZ342" s="454"/>
      <c r="BA342" s="454"/>
      <c r="BB342" s="454"/>
      <c r="BC342" s="454"/>
      <c r="BD342" s="454"/>
      <c r="BE342" s="454"/>
      <c r="BF342" s="455"/>
      <c r="BG342" s="455"/>
      <c r="BH342" s="455"/>
      <c r="BI342" s="455"/>
      <c r="BJ342" s="455"/>
      <c r="BK342" s="455"/>
      <c r="BL342" s="455"/>
      <c r="BM342" s="455"/>
      <c r="BN342" s="455"/>
      <c r="BO342" s="455"/>
    </row>
    <row r="343" spans="1:67" ht="19.5" customHeight="1">
      <c r="A343" s="450"/>
      <c r="B343" s="450"/>
      <c r="C343" s="450"/>
      <c r="D343" s="450"/>
      <c r="E343" s="450"/>
      <c r="F343" s="451"/>
      <c r="G343" s="450"/>
      <c r="H343" s="450"/>
      <c r="I343" s="451"/>
      <c r="J343" s="450"/>
      <c r="K343" s="451"/>
      <c r="L343" s="450"/>
      <c r="M343" s="451"/>
      <c r="N343" s="450"/>
      <c r="O343" s="451"/>
      <c r="P343" s="452"/>
      <c r="Q343" s="452"/>
      <c r="R343" s="452"/>
      <c r="S343" s="452"/>
      <c r="T343" s="450"/>
      <c r="U343" s="450"/>
      <c r="V343" s="451"/>
      <c r="W343" s="452"/>
      <c r="X343" s="450"/>
      <c r="Y343" s="451"/>
      <c r="Z343" s="451"/>
      <c r="AA343" s="450"/>
      <c r="AB343" s="450"/>
      <c r="AC343" s="450"/>
      <c r="AD343" s="450"/>
      <c r="AE343" s="451"/>
      <c r="AF343" s="451"/>
      <c r="AG343" s="452"/>
      <c r="AH343" s="452"/>
      <c r="AI343" s="452"/>
      <c r="AJ343" s="452"/>
      <c r="AK343" s="452"/>
      <c r="AL343" s="452"/>
      <c r="AM343" s="450"/>
      <c r="AN343" s="450"/>
      <c r="AO343" s="451"/>
      <c r="AP343" s="451"/>
      <c r="AQ343" s="450"/>
      <c r="AR343" s="453"/>
      <c r="AS343" s="453"/>
      <c r="AT343" s="454"/>
      <c r="AU343" s="455"/>
      <c r="AV343" s="456"/>
      <c r="AW343" s="456"/>
      <c r="AX343" s="455"/>
      <c r="AY343" s="456"/>
      <c r="AZ343" s="454"/>
      <c r="BA343" s="454"/>
      <c r="BB343" s="454"/>
      <c r="BC343" s="454"/>
      <c r="BD343" s="454"/>
      <c r="BE343" s="454"/>
      <c r="BF343" s="455"/>
      <c r="BG343" s="455"/>
      <c r="BH343" s="455"/>
      <c r="BI343" s="455"/>
      <c r="BJ343" s="455"/>
      <c r="BK343" s="455"/>
      <c r="BL343" s="455"/>
      <c r="BM343" s="455"/>
      <c r="BN343" s="455"/>
      <c r="BO343" s="455"/>
    </row>
    <row r="344" spans="1:67" ht="19.5" customHeight="1">
      <c r="A344" s="450"/>
      <c r="B344" s="450"/>
      <c r="C344" s="450"/>
      <c r="D344" s="450"/>
      <c r="E344" s="450"/>
      <c r="F344" s="451"/>
      <c r="G344" s="450"/>
      <c r="H344" s="450"/>
      <c r="I344" s="451"/>
      <c r="J344" s="450"/>
      <c r="K344" s="451"/>
      <c r="L344" s="450"/>
      <c r="M344" s="451"/>
      <c r="N344" s="450"/>
      <c r="O344" s="451"/>
      <c r="P344" s="452"/>
      <c r="Q344" s="452"/>
      <c r="R344" s="452"/>
      <c r="S344" s="452"/>
      <c r="T344" s="450"/>
      <c r="U344" s="450"/>
      <c r="V344" s="451"/>
      <c r="W344" s="452"/>
      <c r="X344" s="450"/>
      <c r="Y344" s="451"/>
      <c r="Z344" s="451"/>
      <c r="AA344" s="450"/>
      <c r="AB344" s="450"/>
      <c r="AC344" s="450"/>
      <c r="AD344" s="450"/>
      <c r="AE344" s="451"/>
      <c r="AF344" s="451"/>
      <c r="AG344" s="452"/>
      <c r="AH344" s="452"/>
      <c r="AI344" s="452"/>
      <c r="AJ344" s="452"/>
      <c r="AK344" s="452"/>
      <c r="AL344" s="452"/>
      <c r="AM344" s="450"/>
      <c r="AN344" s="450"/>
      <c r="AO344" s="451"/>
      <c r="AP344" s="451"/>
      <c r="AQ344" s="450"/>
      <c r="AR344" s="453"/>
      <c r="AS344" s="453"/>
      <c r="AT344" s="454"/>
      <c r="AU344" s="455"/>
      <c r="AV344" s="456"/>
      <c r="AW344" s="456"/>
      <c r="AX344" s="455"/>
      <c r="AY344" s="456"/>
      <c r="AZ344" s="454"/>
      <c r="BA344" s="454"/>
      <c r="BB344" s="454"/>
      <c r="BC344" s="454"/>
      <c r="BD344" s="454"/>
      <c r="BE344" s="454"/>
      <c r="BF344" s="455"/>
      <c r="BG344" s="455"/>
      <c r="BH344" s="455"/>
      <c r="BI344" s="455"/>
      <c r="BJ344" s="455"/>
      <c r="BK344" s="455"/>
      <c r="BL344" s="455"/>
      <c r="BM344" s="455"/>
      <c r="BN344" s="455"/>
      <c r="BO344" s="455"/>
    </row>
    <row r="345" spans="1:67" ht="19.5" customHeight="1">
      <c r="A345" s="450"/>
      <c r="B345" s="450"/>
      <c r="C345" s="450"/>
      <c r="D345" s="450"/>
      <c r="E345" s="450"/>
      <c r="F345" s="451"/>
      <c r="G345" s="450"/>
      <c r="H345" s="450"/>
      <c r="I345" s="451"/>
      <c r="J345" s="450"/>
      <c r="K345" s="451"/>
      <c r="L345" s="450"/>
      <c r="M345" s="451"/>
      <c r="N345" s="450"/>
      <c r="O345" s="451"/>
      <c r="P345" s="452"/>
      <c r="Q345" s="452"/>
      <c r="R345" s="452"/>
      <c r="S345" s="452"/>
      <c r="T345" s="450"/>
      <c r="U345" s="450"/>
      <c r="V345" s="451"/>
      <c r="W345" s="452"/>
      <c r="X345" s="450"/>
      <c r="Y345" s="451"/>
      <c r="Z345" s="451"/>
      <c r="AA345" s="450"/>
      <c r="AB345" s="450"/>
      <c r="AC345" s="450"/>
      <c r="AD345" s="450"/>
      <c r="AE345" s="451"/>
      <c r="AF345" s="451"/>
      <c r="AG345" s="452"/>
      <c r="AH345" s="452"/>
      <c r="AI345" s="452"/>
      <c r="AJ345" s="452"/>
      <c r="AK345" s="452"/>
      <c r="AL345" s="452"/>
      <c r="AM345" s="450"/>
      <c r="AN345" s="450"/>
      <c r="AO345" s="451"/>
      <c r="AP345" s="451"/>
      <c r="AQ345" s="450"/>
      <c r="AR345" s="453"/>
      <c r="AS345" s="453"/>
      <c r="AT345" s="454"/>
      <c r="AU345" s="455"/>
      <c r="AV345" s="456"/>
      <c r="AW345" s="456"/>
      <c r="AX345" s="455"/>
      <c r="AY345" s="456"/>
      <c r="AZ345" s="454"/>
      <c r="BA345" s="454"/>
      <c r="BB345" s="454"/>
      <c r="BC345" s="454"/>
      <c r="BD345" s="454"/>
      <c r="BE345" s="454"/>
      <c r="BF345" s="455"/>
      <c r="BG345" s="455"/>
      <c r="BH345" s="455"/>
      <c r="BI345" s="455"/>
      <c r="BJ345" s="455"/>
      <c r="BK345" s="455"/>
      <c r="BL345" s="455"/>
      <c r="BM345" s="455"/>
      <c r="BN345" s="455"/>
      <c r="BO345" s="455"/>
    </row>
    <row r="346" spans="1:67" ht="19.5" customHeight="1">
      <c r="A346" s="450"/>
      <c r="B346" s="450"/>
      <c r="C346" s="450"/>
      <c r="D346" s="450"/>
      <c r="E346" s="450"/>
      <c r="F346" s="451"/>
      <c r="G346" s="450"/>
      <c r="H346" s="450"/>
      <c r="I346" s="451"/>
      <c r="J346" s="450"/>
      <c r="K346" s="451"/>
      <c r="L346" s="450"/>
      <c r="M346" s="451"/>
      <c r="N346" s="450"/>
      <c r="O346" s="451"/>
      <c r="P346" s="452"/>
      <c r="Q346" s="452"/>
      <c r="R346" s="452"/>
      <c r="S346" s="452"/>
      <c r="T346" s="450"/>
      <c r="U346" s="450"/>
      <c r="V346" s="451"/>
      <c r="W346" s="452"/>
      <c r="X346" s="450"/>
      <c r="Y346" s="451"/>
      <c r="Z346" s="451"/>
      <c r="AA346" s="450"/>
      <c r="AB346" s="450"/>
      <c r="AC346" s="450"/>
      <c r="AD346" s="450"/>
      <c r="AE346" s="451"/>
      <c r="AF346" s="451"/>
      <c r="AG346" s="452"/>
      <c r="AH346" s="452"/>
      <c r="AI346" s="452"/>
      <c r="AJ346" s="452"/>
      <c r="AK346" s="452"/>
      <c r="AL346" s="452"/>
      <c r="AM346" s="450"/>
      <c r="AN346" s="450"/>
      <c r="AO346" s="451"/>
      <c r="AP346" s="451"/>
      <c r="AQ346" s="450"/>
      <c r="AR346" s="453"/>
      <c r="AS346" s="453"/>
      <c r="AT346" s="454"/>
      <c r="AU346" s="455"/>
      <c r="AV346" s="456"/>
      <c r="AW346" s="456"/>
      <c r="AX346" s="455"/>
      <c r="AY346" s="456"/>
      <c r="AZ346" s="454"/>
      <c r="BA346" s="454"/>
      <c r="BB346" s="454"/>
      <c r="BC346" s="454"/>
      <c r="BD346" s="454"/>
      <c r="BE346" s="454"/>
      <c r="BF346" s="455"/>
      <c r="BG346" s="455"/>
      <c r="BH346" s="455"/>
      <c r="BI346" s="455"/>
      <c r="BJ346" s="455"/>
      <c r="BK346" s="455"/>
      <c r="BL346" s="455"/>
      <c r="BM346" s="455"/>
      <c r="BN346" s="455"/>
      <c r="BO346" s="455"/>
    </row>
    <row r="347" spans="1:67" ht="19.5" customHeight="1">
      <c r="A347" s="450"/>
      <c r="B347" s="450"/>
      <c r="C347" s="450"/>
      <c r="D347" s="450"/>
      <c r="E347" s="450"/>
      <c r="F347" s="451"/>
      <c r="G347" s="450"/>
      <c r="H347" s="450"/>
      <c r="I347" s="451"/>
      <c r="J347" s="450"/>
      <c r="K347" s="451"/>
      <c r="L347" s="450"/>
      <c r="M347" s="451"/>
      <c r="N347" s="450"/>
      <c r="O347" s="451"/>
      <c r="P347" s="452"/>
      <c r="Q347" s="452"/>
      <c r="R347" s="452"/>
      <c r="S347" s="452"/>
      <c r="T347" s="450"/>
      <c r="U347" s="450"/>
      <c r="V347" s="451"/>
      <c r="W347" s="452"/>
      <c r="X347" s="450"/>
      <c r="Y347" s="451"/>
      <c r="Z347" s="451"/>
      <c r="AA347" s="450"/>
      <c r="AB347" s="450"/>
      <c r="AC347" s="450"/>
      <c r="AD347" s="450"/>
      <c r="AE347" s="451"/>
      <c r="AF347" s="451"/>
      <c r="AG347" s="452"/>
      <c r="AH347" s="452"/>
      <c r="AI347" s="452"/>
      <c r="AJ347" s="452"/>
      <c r="AK347" s="452"/>
      <c r="AL347" s="452"/>
      <c r="AM347" s="450"/>
      <c r="AN347" s="450"/>
      <c r="AO347" s="451"/>
      <c r="AP347" s="451"/>
      <c r="AQ347" s="450"/>
      <c r="AR347" s="453"/>
      <c r="AS347" s="453"/>
      <c r="AT347" s="454"/>
      <c r="AU347" s="455"/>
      <c r="AV347" s="456"/>
      <c r="AW347" s="456"/>
      <c r="AX347" s="455"/>
      <c r="AY347" s="456"/>
      <c r="AZ347" s="454"/>
      <c r="BA347" s="454"/>
      <c r="BB347" s="454"/>
      <c r="BC347" s="454"/>
      <c r="BD347" s="454"/>
      <c r="BE347" s="454"/>
      <c r="BF347" s="455"/>
      <c r="BG347" s="455"/>
      <c r="BH347" s="455"/>
      <c r="BI347" s="455"/>
      <c r="BJ347" s="455"/>
      <c r="BK347" s="455"/>
      <c r="BL347" s="455"/>
      <c r="BM347" s="455"/>
      <c r="BN347" s="455"/>
      <c r="BO347" s="455"/>
    </row>
    <row r="348" spans="1:67" ht="19.5" customHeight="1">
      <c r="A348" s="450"/>
      <c r="B348" s="450"/>
      <c r="C348" s="450"/>
      <c r="D348" s="450"/>
      <c r="E348" s="450"/>
      <c r="F348" s="451"/>
      <c r="G348" s="450"/>
      <c r="H348" s="450"/>
      <c r="I348" s="451"/>
      <c r="J348" s="450"/>
      <c r="K348" s="451"/>
      <c r="L348" s="450"/>
      <c r="M348" s="451"/>
      <c r="N348" s="450"/>
      <c r="O348" s="451"/>
      <c r="P348" s="452"/>
      <c r="Q348" s="452"/>
      <c r="R348" s="452"/>
      <c r="S348" s="452"/>
      <c r="T348" s="450"/>
      <c r="U348" s="450"/>
      <c r="V348" s="451"/>
      <c r="W348" s="452"/>
      <c r="X348" s="450"/>
      <c r="Y348" s="451"/>
      <c r="Z348" s="451"/>
      <c r="AA348" s="450"/>
      <c r="AB348" s="450"/>
      <c r="AC348" s="450"/>
      <c r="AD348" s="450"/>
      <c r="AE348" s="451"/>
      <c r="AF348" s="451"/>
      <c r="AG348" s="452"/>
      <c r="AH348" s="452"/>
      <c r="AI348" s="452"/>
      <c r="AJ348" s="452"/>
      <c r="AK348" s="452"/>
      <c r="AL348" s="452"/>
      <c r="AM348" s="450"/>
      <c r="AN348" s="450"/>
      <c r="AO348" s="451"/>
      <c r="AP348" s="451"/>
      <c r="AQ348" s="450"/>
      <c r="AR348" s="453"/>
      <c r="AS348" s="453"/>
      <c r="AT348" s="454"/>
      <c r="AU348" s="455"/>
      <c r="AV348" s="456"/>
      <c r="AW348" s="456"/>
      <c r="AX348" s="455"/>
      <c r="AY348" s="456"/>
      <c r="AZ348" s="454"/>
      <c r="BA348" s="454"/>
      <c r="BB348" s="454"/>
      <c r="BC348" s="454"/>
      <c r="BD348" s="454"/>
      <c r="BE348" s="454"/>
      <c r="BF348" s="455"/>
      <c r="BG348" s="455"/>
      <c r="BH348" s="455"/>
      <c r="BI348" s="455"/>
      <c r="BJ348" s="455"/>
      <c r="BK348" s="455"/>
      <c r="BL348" s="455"/>
      <c r="BM348" s="455"/>
      <c r="BN348" s="455"/>
      <c r="BO348" s="455"/>
    </row>
    <row r="349" spans="1:67" ht="19.5" customHeight="1">
      <c r="A349" s="450"/>
      <c r="B349" s="450"/>
      <c r="C349" s="450"/>
      <c r="D349" s="450"/>
      <c r="E349" s="450"/>
      <c r="F349" s="451"/>
      <c r="G349" s="450"/>
      <c r="H349" s="450"/>
      <c r="I349" s="451"/>
      <c r="J349" s="450"/>
      <c r="K349" s="451"/>
      <c r="L349" s="450"/>
      <c r="M349" s="451"/>
      <c r="N349" s="450"/>
      <c r="O349" s="451"/>
      <c r="P349" s="452"/>
      <c r="Q349" s="452"/>
      <c r="R349" s="452"/>
      <c r="S349" s="452"/>
      <c r="T349" s="450"/>
      <c r="U349" s="450"/>
      <c r="V349" s="451"/>
      <c r="W349" s="452"/>
      <c r="X349" s="450"/>
      <c r="Y349" s="451"/>
      <c r="Z349" s="451"/>
      <c r="AA349" s="450"/>
      <c r="AB349" s="450"/>
      <c r="AC349" s="450"/>
      <c r="AD349" s="450"/>
      <c r="AE349" s="451"/>
      <c r="AF349" s="451"/>
      <c r="AG349" s="452"/>
      <c r="AH349" s="452"/>
      <c r="AI349" s="452"/>
      <c r="AJ349" s="452"/>
      <c r="AK349" s="452"/>
      <c r="AL349" s="452"/>
      <c r="AM349" s="450"/>
      <c r="AN349" s="450"/>
      <c r="AO349" s="451"/>
      <c r="AP349" s="451"/>
      <c r="AQ349" s="450"/>
      <c r="AR349" s="453"/>
      <c r="AS349" s="453"/>
      <c r="AT349" s="454"/>
      <c r="AU349" s="455"/>
      <c r="AV349" s="456"/>
      <c r="AW349" s="456"/>
      <c r="AX349" s="455"/>
      <c r="AY349" s="456"/>
      <c r="AZ349" s="454"/>
      <c r="BA349" s="454"/>
      <c r="BB349" s="454"/>
      <c r="BC349" s="454"/>
      <c r="BD349" s="454"/>
      <c r="BE349" s="454"/>
      <c r="BF349" s="455"/>
      <c r="BG349" s="455"/>
      <c r="BH349" s="455"/>
      <c r="BI349" s="455"/>
      <c r="BJ349" s="455"/>
      <c r="BK349" s="455"/>
      <c r="BL349" s="455"/>
      <c r="BM349" s="455"/>
      <c r="BN349" s="455"/>
      <c r="BO349" s="455"/>
    </row>
    <row r="350" spans="1:67" ht="19.5" customHeight="1">
      <c r="A350" s="450"/>
      <c r="B350" s="450"/>
      <c r="C350" s="450"/>
      <c r="D350" s="450"/>
      <c r="E350" s="450"/>
      <c r="F350" s="451"/>
      <c r="G350" s="450"/>
      <c r="H350" s="450"/>
      <c r="I350" s="451"/>
      <c r="J350" s="450"/>
      <c r="K350" s="451"/>
      <c r="L350" s="450"/>
      <c r="M350" s="451"/>
      <c r="N350" s="450"/>
      <c r="O350" s="451"/>
      <c r="P350" s="452"/>
      <c r="Q350" s="452"/>
      <c r="R350" s="452"/>
      <c r="S350" s="452"/>
      <c r="T350" s="450"/>
      <c r="U350" s="450"/>
      <c r="V350" s="451"/>
      <c r="W350" s="452"/>
      <c r="X350" s="450"/>
      <c r="Y350" s="451"/>
      <c r="Z350" s="451"/>
      <c r="AA350" s="450"/>
      <c r="AB350" s="450"/>
      <c r="AC350" s="450"/>
      <c r="AD350" s="450"/>
      <c r="AE350" s="451"/>
      <c r="AF350" s="451"/>
      <c r="AG350" s="452"/>
      <c r="AH350" s="452"/>
      <c r="AI350" s="452"/>
      <c r="AJ350" s="452"/>
      <c r="AK350" s="452"/>
      <c r="AL350" s="452"/>
      <c r="AM350" s="450"/>
      <c r="AN350" s="450"/>
      <c r="AO350" s="451"/>
      <c r="AP350" s="451"/>
      <c r="AQ350" s="450"/>
      <c r="AR350" s="453"/>
      <c r="AS350" s="453"/>
      <c r="AT350" s="454"/>
      <c r="AU350" s="455"/>
      <c r="AV350" s="456"/>
      <c r="AW350" s="456"/>
      <c r="AX350" s="455"/>
      <c r="AY350" s="456"/>
      <c r="AZ350" s="454"/>
      <c r="BA350" s="454"/>
      <c r="BB350" s="454"/>
      <c r="BC350" s="454"/>
      <c r="BD350" s="454"/>
      <c r="BE350" s="454"/>
      <c r="BF350" s="455"/>
      <c r="BG350" s="455"/>
      <c r="BH350" s="455"/>
      <c r="BI350" s="455"/>
      <c r="BJ350" s="455"/>
      <c r="BK350" s="455"/>
      <c r="BL350" s="455"/>
      <c r="BM350" s="455"/>
      <c r="BN350" s="455"/>
      <c r="BO350" s="455"/>
    </row>
    <row r="351" spans="1:67" ht="19.5" customHeight="1">
      <c r="A351" s="450"/>
      <c r="B351" s="450"/>
      <c r="C351" s="450"/>
      <c r="D351" s="450"/>
      <c r="E351" s="450"/>
      <c r="F351" s="451"/>
      <c r="G351" s="450"/>
      <c r="H351" s="450"/>
      <c r="I351" s="451"/>
      <c r="J351" s="450"/>
      <c r="K351" s="451"/>
      <c r="L351" s="450"/>
      <c r="M351" s="451"/>
      <c r="N351" s="450"/>
      <c r="O351" s="451"/>
      <c r="P351" s="452"/>
      <c r="Q351" s="452"/>
      <c r="R351" s="452"/>
      <c r="S351" s="452"/>
      <c r="T351" s="450"/>
      <c r="U351" s="450"/>
      <c r="V351" s="451"/>
      <c r="W351" s="452"/>
      <c r="X351" s="450"/>
      <c r="Y351" s="451"/>
      <c r="Z351" s="451"/>
      <c r="AA351" s="450"/>
      <c r="AB351" s="450"/>
      <c r="AC351" s="450"/>
      <c r="AD351" s="450"/>
      <c r="AE351" s="451"/>
      <c r="AF351" s="451"/>
      <c r="AG351" s="452"/>
      <c r="AH351" s="452"/>
      <c r="AI351" s="452"/>
      <c r="AJ351" s="452"/>
      <c r="AK351" s="452"/>
      <c r="AL351" s="452"/>
      <c r="AM351" s="450"/>
      <c r="AN351" s="450"/>
      <c r="AO351" s="451"/>
      <c r="AP351" s="451"/>
      <c r="AQ351" s="450"/>
      <c r="AR351" s="453"/>
      <c r="AS351" s="453"/>
      <c r="AT351" s="454"/>
      <c r="AU351" s="455"/>
      <c r="AV351" s="456"/>
      <c r="AW351" s="456"/>
      <c r="AX351" s="455"/>
      <c r="AY351" s="456"/>
      <c r="AZ351" s="454"/>
      <c r="BA351" s="454"/>
      <c r="BB351" s="454"/>
      <c r="BC351" s="454"/>
      <c r="BD351" s="454"/>
      <c r="BE351" s="454"/>
      <c r="BF351" s="455"/>
      <c r="BG351" s="455"/>
      <c r="BH351" s="455"/>
      <c r="BI351" s="455"/>
      <c r="BJ351" s="455"/>
      <c r="BK351" s="455"/>
      <c r="BL351" s="455"/>
      <c r="BM351" s="455"/>
      <c r="BN351" s="455"/>
      <c r="BO351" s="455"/>
    </row>
    <row r="352" spans="1:67" ht="19.5" customHeight="1">
      <c r="A352" s="450"/>
      <c r="B352" s="450"/>
      <c r="C352" s="450"/>
      <c r="D352" s="450"/>
      <c r="E352" s="450"/>
      <c r="F352" s="451"/>
      <c r="G352" s="450"/>
      <c r="H352" s="450"/>
      <c r="I352" s="451"/>
      <c r="J352" s="450"/>
      <c r="K352" s="451"/>
      <c r="L352" s="450"/>
      <c r="M352" s="451"/>
      <c r="N352" s="450"/>
      <c r="O352" s="451"/>
      <c r="P352" s="452"/>
      <c r="Q352" s="452"/>
      <c r="R352" s="452"/>
      <c r="S352" s="452"/>
      <c r="T352" s="450"/>
      <c r="U352" s="450"/>
      <c r="V352" s="451"/>
      <c r="W352" s="452"/>
      <c r="X352" s="450"/>
      <c r="Y352" s="451"/>
      <c r="Z352" s="451"/>
      <c r="AA352" s="450"/>
      <c r="AB352" s="450"/>
      <c r="AC352" s="450"/>
      <c r="AD352" s="450"/>
      <c r="AE352" s="451"/>
      <c r="AF352" s="451"/>
      <c r="AG352" s="452"/>
      <c r="AH352" s="452"/>
      <c r="AI352" s="452"/>
      <c r="AJ352" s="452"/>
      <c r="AK352" s="452"/>
      <c r="AL352" s="452"/>
      <c r="AM352" s="450"/>
      <c r="AN352" s="450"/>
      <c r="AO352" s="451"/>
      <c r="AP352" s="451"/>
      <c r="AQ352" s="450"/>
      <c r="AR352" s="453"/>
      <c r="AS352" s="453"/>
      <c r="AT352" s="454"/>
      <c r="AU352" s="455"/>
      <c r="AV352" s="456"/>
      <c r="AW352" s="456"/>
      <c r="AX352" s="455"/>
      <c r="AY352" s="456"/>
      <c r="AZ352" s="454"/>
      <c r="BA352" s="454"/>
      <c r="BB352" s="454"/>
      <c r="BC352" s="454"/>
      <c r="BD352" s="454"/>
      <c r="BE352" s="454"/>
      <c r="BF352" s="455"/>
      <c r="BG352" s="455"/>
      <c r="BH352" s="455"/>
      <c r="BI352" s="455"/>
      <c r="BJ352" s="455"/>
      <c r="BK352" s="455"/>
      <c r="BL352" s="455"/>
      <c r="BM352" s="455"/>
      <c r="BN352" s="455"/>
      <c r="BO352" s="455"/>
    </row>
    <row r="353" spans="1:67" ht="19.5" customHeight="1">
      <c r="A353" s="450"/>
      <c r="B353" s="450"/>
      <c r="C353" s="450"/>
      <c r="D353" s="450"/>
      <c r="E353" s="450"/>
      <c r="F353" s="451"/>
      <c r="G353" s="450"/>
      <c r="H353" s="450"/>
      <c r="I353" s="451"/>
      <c r="J353" s="450"/>
      <c r="K353" s="451"/>
      <c r="L353" s="450"/>
      <c r="M353" s="451"/>
      <c r="N353" s="450"/>
      <c r="O353" s="451"/>
      <c r="P353" s="452"/>
      <c r="Q353" s="452"/>
      <c r="R353" s="452"/>
      <c r="S353" s="452"/>
      <c r="T353" s="450"/>
      <c r="U353" s="450"/>
      <c r="V353" s="451"/>
      <c r="W353" s="452"/>
      <c r="X353" s="450"/>
      <c r="Y353" s="451"/>
      <c r="Z353" s="451"/>
      <c r="AA353" s="450"/>
      <c r="AB353" s="450"/>
      <c r="AC353" s="450"/>
      <c r="AD353" s="450"/>
      <c r="AE353" s="451"/>
      <c r="AF353" s="451"/>
      <c r="AG353" s="452"/>
      <c r="AH353" s="452"/>
      <c r="AI353" s="452"/>
      <c r="AJ353" s="452"/>
      <c r="AK353" s="452"/>
      <c r="AL353" s="452"/>
      <c r="AM353" s="450"/>
      <c r="AN353" s="450"/>
      <c r="AO353" s="451"/>
      <c r="AP353" s="451"/>
      <c r="AQ353" s="450"/>
      <c r="AR353" s="453"/>
      <c r="AS353" s="453"/>
      <c r="AT353" s="454"/>
      <c r="AU353" s="455"/>
      <c r="AV353" s="456"/>
      <c r="AW353" s="456"/>
      <c r="AX353" s="455"/>
      <c r="AY353" s="456"/>
      <c r="AZ353" s="454"/>
      <c r="BA353" s="454"/>
      <c r="BB353" s="454"/>
      <c r="BC353" s="454"/>
      <c r="BD353" s="454"/>
      <c r="BE353" s="454"/>
      <c r="BF353" s="455"/>
      <c r="BG353" s="455"/>
      <c r="BH353" s="455"/>
      <c r="BI353" s="455"/>
      <c r="BJ353" s="455"/>
      <c r="BK353" s="455"/>
      <c r="BL353" s="455"/>
      <c r="BM353" s="455"/>
      <c r="BN353" s="455"/>
      <c r="BO353" s="455"/>
    </row>
    <row r="354" spans="1:67" ht="19.5" customHeight="1">
      <c r="A354" s="450"/>
      <c r="B354" s="450"/>
      <c r="C354" s="450"/>
      <c r="D354" s="450"/>
      <c r="E354" s="450"/>
      <c r="F354" s="451"/>
      <c r="G354" s="450"/>
      <c r="H354" s="450"/>
      <c r="I354" s="451"/>
      <c r="J354" s="450"/>
      <c r="K354" s="451"/>
      <c r="L354" s="450"/>
      <c r="M354" s="451"/>
      <c r="N354" s="450"/>
      <c r="O354" s="451"/>
      <c r="P354" s="452"/>
      <c r="Q354" s="452"/>
      <c r="R354" s="452"/>
      <c r="S354" s="452"/>
      <c r="T354" s="450"/>
      <c r="U354" s="450"/>
      <c r="V354" s="451"/>
      <c r="W354" s="452"/>
      <c r="X354" s="450"/>
      <c r="Y354" s="451"/>
      <c r="Z354" s="451"/>
      <c r="AA354" s="450"/>
      <c r="AB354" s="450"/>
      <c r="AC354" s="450"/>
      <c r="AD354" s="450"/>
      <c r="AE354" s="451"/>
      <c r="AF354" s="451"/>
      <c r="AG354" s="452"/>
      <c r="AH354" s="452"/>
      <c r="AI354" s="452"/>
      <c r="AJ354" s="452"/>
      <c r="AK354" s="452"/>
      <c r="AL354" s="452"/>
      <c r="AM354" s="450"/>
      <c r="AN354" s="450"/>
      <c r="AO354" s="451"/>
      <c r="AP354" s="451"/>
      <c r="AQ354" s="450"/>
      <c r="AR354" s="453"/>
      <c r="AS354" s="453"/>
      <c r="AT354" s="454"/>
      <c r="AU354" s="455"/>
      <c r="AV354" s="456"/>
      <c r="AW354" s="456"/>
      <c r="AX354" s="455"/>
      <c r="AY354" s="456"/>
      <c r="AZ354" s="454"/>
      <c r="BA354" s="454"/>
      <c r="BB354" s="454"/>
      <c r="BC354" s="454"/>
      <c r="BD354" s="454"/>
      <c r="BE354" s="454"/>
      <c r="BF354" s="455"/>
      <c r="BG354" s="455"/>
      <c r="BH354" s="455"/>
      <c r="BI354" s="455"/>
      <c r="BJ354" s="455"/>
      <c r="BK354" s="455"/>
      <c r="BL354" s="455"/>
      <c r="BM354" s="455"/>
      <c r="BN354" s="455"/>
      <c r="BO354" s="455"/>
    </row>
    <row r="355" spans="1:67" ht="19.5" customHeight="1">
      <c r="A355" s="450"/>
      <c r="B355" s="450"/>
      <c r="C355" s="450"/>
      <c r="D355" s="450"/>
      <c r="E355" s="450"/>
      <c r="F355" s="451"/>
      <c r="G355" s="450"/>
      <c r="H355" s="450"/>
      <c r="I355" s="451"/>
      <c r="J355" s="450"/>
      <c r="K355" s="451"/>
      <c r="L355" s="450"/>
      <c r="M355" s="451"/>
      <c r="N355" s="450"/>
      <c r="O355" s="451"/>
      <c r="P355" s="452"/>
      <c r="Q355" s="452"/>
      <c r="R355" s="452"/>
      <c r="S355" s="452"/>
      <c r="T355" s="450"/>
      <c r="U355" s="450"/>
      <c r="V355" s="451"/>
      <c r="W355" s="452"/>
      <c r="X355" s="450"/>
      <c r="Y355" s="451"/>
      <c r="Z355" s="451"/>
      <c r="AA355" s="450"/>
      <c r="AB355" s="450"/>
      <c r="AC355" s="450"/>
      <c r="AD355" s="450"/>
      <c r="AE355" s="451"/>
      <c r="AF355" s="451"/>
      <c r="AG355" s="452"/>
      <c r="AH355" s="452"/>
      <c r="AI355" s="452"/>
      <c r="AJ355" s="452"/>
      <c r="AK355" s="452"/>
      <c r="AL355" s="452"/>
      <c r="AM355" s="450"/>
      <c r="AN355" s="450"/>
      <c r="AO355" s="451"/>
      <c r="AP355" s="451"/>
      <c r="AQ355" s="450"/>
      <c r="AR355" s="453"/>
      <c r="AS355" s="453"/>
      <c r="AT355" s="454"/>
      <c r="AU355" s="455"/>
      <c r="AV355" s="456"/>
      <c r="AW355" s="456"/>
      <c r="AX355" s="455"/>
      <c r="AY355" s="456"/>
      <c r="AZ355" s="454"/>
      <c r="BA355" s="454"/>
      <c r="BB355" s="454"/>
      <c r="BC355" s="454"/>
      <c r="BD355" s="454"/>
      <c r="BE355" s="454"/>
      <c r="BF355" s="455"/>
      <c r="BG355" s="455"/>
      <c r="BH355" s="455"/>
      <c r="BI355" s="455"/>
      <c r="BJ355" s="455"/>
      <c r="BK355" s="455"/>
      <c r="BL355" s="455"/>
      <c r="BM355" s="455"/>
      <c r="BN355" s="455"/>
      <c r="BO355" s="455"/>
    </row>
    <row r="356" spans="1:67" ht="19.5" customHeight="1">
      <c r="A356" s="450"/>
      <c r="B356" s="450"/>
      <c r="C356" s="450"/>
      <c r="D356" s="450"/>
      <c r="E356" s="450"/>
      <c r="F356" s="451"/>
      <c r="G356" s="450"/>
      <c r="H356" s="450"/>
      <c r="I356" s="451"/>
      <c r="J356" s="450"/>
      <c r="K356" s="451"/>
      <c r="L356" s="450"/>
      <c r="M356" s="451"/>
      <c r="N356" s="450"/>
      <c r="O356" s="451"/>
      <c r="P356" s="452"/>
      <c r="Q356" s="452"/>
      <c r="R356" s="452"/>
      <c r="S356" s="452"/>
      <c r="T356" s="450"/>
      <c r="U356" s="450"/>
      <c r="V356" s="451"/>
      <c r="W356" s="452"/>
      <c r="X356" s="450"/>
      <c r="Y356" s="451"/>
      <c r="Z356" s="451"/>
      <c r="AA356" s="450"/>
      <c r="AB356" s="450"/>
      <c r="AC356" s="450"/>
      <c r="AD356" s="450"/>
      <c r="AE356" s="451"/>
      <c r="AF356" s="451"/>
      <c r="AG356" s="452"/>
      <c r="AH356" s="452"/>
      <c r="AI356" s="452"/>
      <c r="AJ356" s="452"/>
      <c r="AK356" s="452"/>
      <c r="AL356" s="452"/>
      <c r="AM356" s="450"/>
      <c r="AN356" s="450"/>
      <c r="AO356" s="451"/>
      <c r="AP356" s="451"/>
      <c r="AQ356" s="450"/>
      <c r="AR356" s="453"/>
      <c r="AS356" s="453"/>
      <c r="AT356" s="454"/>
      <c r="AU356" s="455"/>
      <c r="AV356" s="456"/>
      <c r="AW356" s="456"/>
      <c r="AX356" s="455"/>
      <c r="AY356" s="456"/>
      <c r="AZ356" s="454"/>
      <c r="BA356" s="454"/>
      <c r="BB356" s="454"/>
      <c r="BC356" s="454"/>
      <c r="BD356" s="454"/>
      <c r="BE356" s="454"/>
      <c r="BF356" s="455"/>
      <c r="BG356" s="455"/>
      <c r="BH356" s="455"/>
      <c r="BI356" s="455"/>
      <c r="BJ356" s="455"/>
      <c r="BK356" s="455"/>
      <c r="BL356" s="455"/>
      <c r="BM356" s="455"/>
      <c r="BN356" s="455"/>
      <c r="BO356" s="455"/>
    </row>
    <row r="357" spans="1:67" ht="19.5" customHeight="1">
      <c r="A357" s="450"/>
      <c r="B357" s="450"/>
      <c r="C357" s="450"/>
      <c r="D357" s="450"/>
      <c r="E357" s="450"/>
      <c r="F357" s="451"/>
      <c r="G357" s="450"/>
      <c r="H357" s="450"/>
      <c r="I357" s="451"/>
      <c r="J357" s="450"/>
      <c r="K357" s="451"/>
      <c r="L357" s="450"/>
      <c r="M357" s="451"/>
      <c r="N357" s="450"/>
      <c r="O357" s="451"/>
      <c r="P357" s="452"/>
      <c r="Q357" s="452"/>
      <c r="R357" s="452"/>
      <c r="S357" s="452"/>
      <c r="T357" s="450"/>
      <c r="U357" s="450"/>
      <c r="V357" s="451"/>
      <c r="W357" s="452"/>
      <c r="X357" s="450"/>
      <c r="Y357" s="451"/>
      <c r="Z357" s="451"/>
      <c r="AA357" s="450"/>
      <c r="AB357" s="450"/>
      <c r="AC357" s="450"/>
      <c r="AD357" s="450"/>
      <c r="AE357" s="451"/>
      <c r="AF357" s="451"/>
      <c r="AG357" s="452"/>
      <c r="AH357" s="452"/>
      <c r="AI357" s="452"/>
      <c r="AJ357" s="452"/>
      <c r="AK357" s="452"/>
      <c r="AL357" s="452"/>
      <c r="AM357" s="450"/>
      <c r="AN357" s="450"/>
      <c r="AO357" s="451"/>
      <c r="AP357" s="451"/>
      <c r="AQ357" s="450"/>
      <c r="AR357" s="453"/>
      <c r="AS357" s="453"/>
      <c r="AT357" s="454"/>
      <c r="AU357" s="455"/>
      <c r="AV357" s="456"/>
      <c r="AW357" s="456"/>
      <c r="AX357" s="455"/>
      <c r="AY357" s="456"/>
      <c r="AZ357" s="454"/>
      <c r="BA357" s="454"/>
      <c r="BB357" s="454"/>
      <c r="BC357" s="454"/>
      <c r="BD357" s="454"/>
      <c r="BE357" s="454"/>
      <c r="BF357" s="455"/>
      <c r="BG357" s="455"/>
      <c r="BH357" s="455"/>
      <c r="BI357" s="455"/>
      <c r="BJ357" s="455"/>
      <c r="BK357" s="455"/>
      <c r="BL357" s="455"/>
      <c r="BM357" s="455"/>
      <c r="BN357" s="455"/>
      <c r="BO357" s="455"/>
    </row>
    <row r="358" spans="1:67" ht="19.5" customHeight="1">
      <c r="A358" s="450"/>
      <c r="B358" s="450"/>
      <c r="C358" s="450"/>
      <c r="D358" s="450"/>
      <c r="E358" s="450"/>
      <c r="F358" s="451"/>
      <c r="G358" s="450"/>
      <c r="H358" s="450"/>
      <c r="I358" s="451"/>
      <c r="J358" s="450"/>
      <c r="K358" s="451"/>
      <c r="L358" s="450"/>
      <c r="M358" s="451"/>
      <c r="N358" s="450"/>
      <c r="O358" s="451"/>
      <c r="P358" s="452"/>
      <c r="Q358" s="452"/>
      <c r="R358" s="452"/>
      <c r="S358" s="452"/>
      <c r="T358" s="450"/>
      <c r="U358" s="450"/>
      <c r="V358" s="451"/>
      <c r="W358" s="452"/>
      <c r="X358" s="450"/>
      <c r="Y358" s="451"/>
      <c r="Z358" s="451"/>
      <c r="AA358" s="450"/>
      <c r="AB358" s="450"/>
      <c r="AC358" s="450"/>
      <c r="AD358" s="450"/>
      <c r="AE358" s="451"/>
      <c r="AF358" s="451"/>
      <c r="AG358" s="452"/>
      <c r="AH358" s="452"/>
      <c r="AI358" s="452"/>
      <c r="AJ358" s="452"/>
      <c r="AK358" s="452"/>
      <c r="AL358" s="452"/>
      <c r="AM358" s="450"/>
      <c r="AN358" s="450"/>
      <c r="AO358" s="451"/>
      <c r="AP358" s="451"/>
      <c r="AQ358" s="450"/>
      <c r="AR358" s="453"/>
      <c r="AS358" s="453"/>
      <c r="AT358" s="454"/>
      <c r="AU358" s="455"/>
      <c r="AV358" s="456"/>
      <c r="AW358" s="456"/>
      <c r="AX358" s="455"/>
      <c r="AY358" s="456"/>
      <c r="AZ358" s="454"/>
      <c r="BA358" s="454"/>
      <c r="BB358" s="454"/>
      <c r="BC358" s="454"/>
      <c r="BD358" s="454"/>
      <c r="BE358" s="454"/>
      <c r="BF358" s="455"/>
      <c r="BG358" s="455"/>
      <c r="BH358" s="455"/>
      <c r="BI358" s="455"/>
      <c r="BJ358" s="455"/>
      <c r="BK358" s="455"/>
      <c r="BL358" s="455"/>
      <c r="BM358" s="455"/>
      <c r="BN358" s="455"/>
      <c r="BO358" s="455"/>
    </row>
    <row r="359" spans="1:67" ht="19.5" customHeight="1">
      <c r="A359" s="450"/>
      <c r="B359" s="450"/>
      <c r="C359" s="450"/>
      <c r="D359" s="450"/>
      <c r="E359" s="450"/>
      <c r="F359" s="451"/>
      <c r="G359" s="450"/>
      <c r="H359" s="450"/>
      <c r="I359" s="451"/>
      <c r="J359" s="450"/>
      <c r="K359" s="451"/>
      <c r="L359" s="450"/>
      <c r="M359" s="451"/>
      <c r="N359" s="450"/>
      <c r="O359" s="451"/>
      <c r="P359" s="452"/>
      <c r="Q359" s="452"/>
      <c r="R359" s="452"/>
      <c r="S359" s="452"/>
      <c r="T359" s="450"/>
      <c r="U359" s="450"/>
      <c r="V359" s="451"/>
      <c r="W359" s="452"/>
      <c r="X359" s="450"/>
      <c r="Y359" s="451"/>
      <c r="Z359" s="451"/>
      <c r="AA359" s="450"/>
      <c r="AB359" s="450"/>
      <c r="AC359" s="450"/>
      <c r="AD359" s="450"/>
      <c r="AE359" s="451"/>
      <c r="AF359" s="451"/>
      <c r="AG359" s="452"/>
      <c r="AH359" s="452"/>
      <c r="AI359" s="452"/>
      <c r="AJ359" s="452"/>
      <c r="AK359" s="452"/>
      <c r="AL359" s="452"/>
      <c r="AM359" s="450"/>
      <c r="AN359" s="450"/>
      <c r="AO359" s="451"/>
      <c r="AP359" s="451"/>
      <c r="AQ359" s="450"/>
      <c r="AR359" s="453"/>
      <c r="AS359" s="453"/>
      <c r="AT359" s="454"/>
      <c r="AU359" s="455"/>
      <c r="AV359" s="456"/>
      <c r="AW359" s="456"/>
      <c r="AX359" s="455"/>
      <c r="AY359" s="456"/>
      <c r="AZ359" s="454"/>
      <c r="BA359" s="454"/>
      <c r="BB359" s="454"/>
      <c r="BC359" s="454"/>
      <c r="BD359" s="454"/>
      <c r="BE359" s="454"/>
      <c r="BF359" s="455"/>
      <c r="BG359" s="455"/>
      <c r="BH359" s="455"/>
      <c r="BI359" s="455"/>
      <c r="BJ359" s="455"/>
      <c r="BK359" s="455"/>
      <c r="BL359" s="455"/>
      <c r="BM359" s="455"/>
      <c r="BN359" s="455"/>
      <c r="BO359" s="455"/>
    </row>
    <row r="360" spans="1:67" ht="19.5" customHeight="1">
      <c r="A360" s="450"/>
      <c r="B360" s="450"/>
      <c r="C360" s="450"/>
      <c r="D360" s="450"/>
      <c r="E360" s="450"/>
      <c r="F360" s="451"/>
      <c r="G360" s="450"/>
      <c r="H360" s="450"/>
      <c r="I360" s="451"/>
      <c r="J360" s="450"/>
      <c r="K360" s="451"/>
      <c r="L360" s="450"/>
      <c r="M360" s="451"/>
      <c r="N360" s="450"/>
      <c r="O360" s="451"/>
      <c r="P360" s="452"/>
      <c r="Q360" s="452"/>
      <c r="R360" s="452"/>
      <c r="S360" s="452"/>
      <c r="T360" s="450"/>
      <c r="U360" s="450"/>
      <c r="V360" s="451"/>
      <c r="W360" s="452"/>
      <c r="X360" s="450"/>
      <c r="Y360" s="451"/>
      <c r="Z360" s="451"/>
      <c r="AA360" s="450"/>
      <c r="AB360" s="450"/>
      <c r="AC360" s="450"/>
      <c r="AD360" s="450"/>
      <c r="AE360" s="451"/>
      <c r="AF360" s="451"/>
      <c r="AG360" s="452"/>
      <c r="AH360" s="452"/>
      <c r="AI360" s="452"/>
      <c r="AJ360" s="452"/>
      <c r="AK360" s="452"/>
      <c r="AL360" s="452"/>
      <c r="AM360" s="450"/>
      <c r="AN360" s="450"/>
      <c r="AO360" s="451"/>
      <c r="AP360" s="451"/>
      <c r="AQ360" s="450"/>
      <c r="AR360" s="453"/>
      <c r="AS360" s="453"/>
      <c r="AT360" s="454"/>
      <c r="AU360" s="455"/>
      <c r="AV360" s="456"/>
      <c r="AW360" s="456"/>
      <c r="AX360" s="455"/>
      <c r="AY360" s="456"/>
      <c r="AZ360" s="454"/>
      <c r="BA360" s="454"/>
      <c r="BB360" s="454"/>
      <c r="BC360" s="454"/>
      <c r="BD360" s="454"/>
      <c r="BE360" s="454"/>
      <c r="BF360" s="455"/>
      <c r="BG360" s="455"/>
      <c r="BH360" s="455"/>
      <c r="BI360" s="455"/>
      <c r="BJ360" s="455"/>
      <c r="BK360" s="455"/>
      <c r="BL360" s="455"/>
      <c r="BM360" s="455"/>
      <c r="BN360" s="455"/>
      <c r="BO360" s="455"/>
    </row>
    <row r="361" spans="1:67" ht="19.5" customHeight="1">
      <c r="A361" s="450"/>
      <c r="B361" s="450"/>
      <c r="C361" s="450"/>
      <c r="D361" s="450"/>
      <c r="E361" s="450"/>
      <c r="F361" s="451"/>
      <c r="G361" s="450"/>
      <c r="H361" s="450"/>
      <c r="I361" s="451"/>
      <c r="J361" s="450"/>
      <c r="K361" s="451"/>
      <c r="L361" s="450"/>
      <c r="M361" s="451"/>
      <c r="N361" s="450"/>
      <c r="O361" s="451"/>
      <c r="P361" s="452"/>
      <c r="Q361" s="452"/>
      <c r="R361" s="452"/>
      <c r="S361" s="452"/>
      <c r="T361" s="450"/>
      <c r="U361" s="450"/>
      <c r="V361" s="451"/>
      <c r="W361" s="452"/>
      <c r="X361" s="450"/>
      <c r="Y361" s="451"/>
      <c r="Z361" s="451"/>
      <c r="AA361" s="450"/>
      <c r="AB361" s="450"/>
      <c r="AC361" s="450"/>
      <c r="AD361" s="450"/>
      <c r="AE361" s="451"/>
      <c r="AF361" s="451"/>
      <c r="AG361" s="452"/>
      <c r="AH361" s="452"/>
      <c r="AI361" s="452"/>
      <c r="AJ361" s="452"/>
      <c r="AK361" s="452"/>
      <c r="AL361" s="452"/>
      <c r="AM361" s="450"/>
      <c r="AN361" s="450"/>
      <c r="AO361" s="451"/>
      <c r="AP361" s="451"/>
      <c r="AQ361" s="450"/>
      <c r="AR361" s="453"/>
      <c r="AS361" s="453"/>
      <c r="AT361" s="454"/>
      <c r="AU361" s="455"/>
      <c r="AV361" s="456"/>
      <c r="AW361" s="456"/>
      <c r="AX361" s="455"/>
      <c r="AY361" s="456"/>
      <c r="AZ361" s="454"/>
      <c r="BA361" s="454"/>
      <c r="BB361" s="454"/>
      <c r="BC361" s="454"/>
      <c r="BD361" s="454"/>
      <c r="BE361" s="454"/>
      <c r="BF361" s="455"/>
      <c r="BG361" s="455"/>
      <c r="BH361" s="455"/>
      <c r="BI361" s="455"/>
      <c r="BJ361" s="455"/>
      <c r="BK361" s="455"/>
      <c r="BL361" s="455"/>
      <c r="BM361" s="455"/>
      <c r="BN361" s="455"/>
      <c r="BO361" s="455"/>
    </row>
    <row r="362" spans="1:67" ht="19.5" customHeight="1">
      <c r="A362" s="450"/>
      <c r="B362" s="450"/>
      <c r="C362" s="450"/>
      <c r="D362" s="450"/>
      <c r="E362" s="450"/>
      <c r="F362" s="451"/>
      <c r="G362" s="450"/>
      <c r="H362" s="450"/>
      <c r="I362" s="451"/>
      <c r="J362" s="450"/>
      <c r="K362" s="451"/>
      <c r="L362" s="450"/>
      <c r="M362" s="451"/>
      <c r="N362" s="450"/>
      <c r="O362" s="451"/>
      <c r="P362" s="452"/>
      <c r="Q362" s="452"/>
      <c r="R362" s="452"/>
      <c r="S362" s="452"/>
      <c r="T362" s="450"/>
      <c r="U362" s="450"/>
      <c r="V362" s="451"/>
      <c r="W362" s="452"/>
      <c r="X362" s="450"/>
      <c r="Y362" s="451"/>
      <c r="Z362" s="451"/>
      <c r="AA362" s="450"/>
      <c r="AB362" s="450"/>
      <c r="AC362" s="450"/>
      <c r="AD362" s="450"/>
      <c r="AE362" s="451"/>
      <c r="AF362" s="451"/>
      <c r="AG362" s="452"/>
      <c r="AH362" s="452"/>
      <c r="AI362" s="452"/>
      <c r="AJ362" s="452"/>
      <c r="AK362" s="452"/>
      <c r="AL362" s="452"/>
      <c r="AM362" s="450"/>
      <c r="AN362" s="450"/>
      <c r="AO362" s="451"/>
      <c r="AP362" s="451"/>
      <c r="AQ362" s="450"/>
      <c r="AR362" s="453"/>
      <c r="AS362" s="453"/>
      <c r="AT362" s="454"/>
      <c r="AU362" s="455"/>
      <c r="AV362" s="456"/>
      <c r="AW362" s="456"/>
      <c r="AX362" s="455"/>
      <c r="AY362" s="456"/>
      <c r="AZ362" s="454"/>
      <c r="BA362" s="454"/>
      <c r="BB362" s="454"/>
      <c r="BC362" s="454"/>
      <c r="BD362" s="454"/>
      <c r="BE362" s="454"/>
      <c r="BF362" s="455"/>
      <c r="BG362" s="455"/>
      <c r="BH362" s="455"/>
      <c r="BI362" s="455"/>
      <c r="BJ362" s="455"/>
      <c r="BK362" s="455"/>
      <c r="BL362" s="455"/>
      <c r="BM362" s="455"/>
      <c r="BN362" s="455"/>
      <c r="BO362" s="455"/>
    </row>
    <row r="363" spans="1:67" ht="19.5" customHeight="1">
      <c r="A363" s="450"/>
      <c r="B363" s="450"/>
      <c r="C363" s="450"/>
      <c r="D363" s="450"/>
      <c r="E363" s="450"/>
      <c r="F363" s="451"/>
      <c r="G363" s="450"/>
      <c r="H363" s="450"/>
      <c r="I363" s="451"/>
      <c r="J363" s="450"/>
      <c r="K363" s="451"/>
      <c r="L363" s="450"/>
      <c r="M363" s="451"/>
      <c r="N363" s="450"/>
      <c r="O363" s="451"/>
      <c r="P363" s="452"/>
      <c r="Q363" s="452"/>
      <c r="R363" s="452"/>
      <c r="S363" s="452"/>
      <c r="T363" s="450"/>
      <c r="U363" s="450"/>
      <c r="V363" s="451"/>
      <c r="W363" s="452"/>
      <c r="X363" s="450"/>
      <c r="Y363" s="451"/>
      <c r="Z363" s="451"/>
      <c r="AA363" s="450"/>
      <c r="AB363" s="450"/>
      <c r="AC363" s="450"/>
      <c r="AD363" s="450"/>
      <c r="AE363" s="451"/>
      <c r="AF363" s="451"/>
      <c r="AG363" s="452"/>
      <c r="AH363" s="452"/>
      <c r="AI363" s="452"/>
      <c r="AJ363" s="452"/>
      <c r="AK363" s="452"/>
      <c r="AL363" s="452"/>
      <c r="AM363" s="450"/>
      <c r="AN363" s="450"/>
      <c r="AO363" s="451"/>
      <c r="AP363" s="451"/>
      <c r="AQ363" s="450"/>
      <c r="AR363" s="453"/>
      <c r="AS363" s="453"/>
      <c r="AT363" s="454"/>
      <c r="AU363" s="455"/>
      <c r="AV363" s="456"/>
      <c r="AW363" s="456"/>
      <c r="AX363" s="455"/>
      <c r="AY363" s="456"/>
      <c r="AZ363" s="454"/>
      <c r="BA363" s="454"/>
      <c r="BB363" s="454"/>
      <c r="BC363" s="454"/>
      <c r="BD363" s="454"/>
      <c r="BE363" s="454"/>
      <c r="BF363" s="455"/>
      <c r="BG363" s="455"/>
      <c r="BH363" s="455"/>
      <c r="BI363" s="455"/>
      <c r="BJ363" s="455"/>
      <c r="BK363" s="455"/>
      <c r="BL363" s="455"/>
      <c r="BM363" s="455"/>
      <c r="BN363" s="455"/>
      <c r="BO363" s="455"/>
    </row>
    <row r="364" spans="1:67" ht="19.5" customHeight="1">
      <c r="A364" s="450"/>
      <c r="B364" s="450"/>
      <c r="C364" s="450"/>
      <c r="D364" s="450"/>
      <c r="E364" s="450"/>
      <c r="F364" s="451"/>
      <c r="G364" s="450"/>
      <c r="H364" s="450"/>
      <c r="I364" s="451"/>
      <c r="J364" s="450"/>
      <c r="K364" s="451"/>
      <c r="L364" s="450"/>
      <c r="M364" s="451"/>
      <c r="N364" s="450"/>
      <c r="O364" s="451"/>
      <c r="P364" s="452"/>
      <c r="Q364" s="452"/>
      <c r="R364" s="452"/>
      <c r="S364" s="452"/>
      <c r="T364" s="450"/>
      <c r="U364" s="450"/>
      <c r="V364" s="451"/>
      <c r="W364" s="452"/>
      <c r="X364" s="450"/>
      <c r="Y364" s="451"/>
      <c r="Z364" s="451"/>
      <c r="AA364" s="450"/>
      <c r="AB364" s="450"/>
      <c r="AC364" s="450"/>
      <c r="AD364" s="450"/>
      <c r="AE364" s="451"/>
      <c r="AF364" s="451"/>
      <c r="AG364" s="452"/>
      <c r="AH364" s="452"/>
      <c r="AI364" s="452"/>
      <c r="AJ364" s="452"/>
      <c r="AK364" s="452"/>
      <c r="AL364" s="452"/>
      <c r="AM364" s="450"/>
      <c r="AN364" s="450"/>
      <c r="AO364" s="451"/>
      <c r="AP364" s="451"/>
      <c r="AQ364" s="450"/>
      <c r="AR364" s="453"/>
      <c r="AS364" s="453"/>
      <c r="AT364" s="454"/>
      <c r="AU364" s="455"/>
      <c r="AV364" s="456"/>
      <c r="AW364" s="456"/>
      <c r="AX364" s="455"/>
      <c r="AY364" s="456"/>
      <c r="AZ364" s="454"/>
      <c r="BA364" s="454"/>
      <c r="BB364" s="454"/>
      <c r="BC364" s="454"/>
      <c r="BD364" s="454"/>
      <c r="BE364" s="454"/>
      <c r="BF364" s="455"/>
      <c r="BG364" s="455"/>
      <c r="BH364" s="455"/>
      <c r="BI364" s="455"/>
      <c r="BJ364" s="455"/>
      <c r="BK364" s="455"/>
      <c r="BL364" s="455"/>
      <c r="BM364" s="455"/>
      <c r="BN364" s="455"/>
      <c r="BO364" s="455"/>
    </row>
    <row r="365" spans="1:67" ht="19.5" customHeight="1">
      <c r="A365" s="450"/>
      <c r="B365" s="450"/>
      <c r="C365" s="450"/>
      <c r="D365" s="450"/>
      <c r="E365" s="450"/>
      <c r="F365" s="451"/>
      <c r="G365" s="450"/>
      <c r="H365" s="450"/>
      <c r="I365" s="451"/>
      <c r="J365" s="450"/>
      <c r="K365" s="451"/>
      <c r="L365" s="450"/>
      <c r="M365" s="451"/>
      <c r="N365" s="450"/>
      <c r="O365" s="451"/>
      <c r="P365" s="452"/>
      <c r="Q365" s="452"/>
      <c r="R365" s="452"/>
      <c r="S365" s="452"/>
      <c r="T365" s="450"/>
      <c r="U365" s="450"/>
      <c r="V365" s="451"/>
      <c r="W365" s="452"/>
      <c r="X365" s="450"/>
      <c r="Y365" s="451"/>
      <c r="Z365" s="451"/>
      <c r="AA365" s="450"/>
      <c r="AB365" s="450"/>
      <c r="AC365" s="450"/>
      <c r="AD365" s="450"/>
      <c r="AE365" s="451"/>
      <c r="AF365" s="451"/>
      <c r="AG365" s="452"/>
      <c r="AH365" s="452"/>
      <c r="AI365" s="452"/>
      <c r="AJ365" s="452"/>
      <c r="AK365" s="452"/>
      <c r="AL365" s="452"/>
      <c r="AM365" s="450"/>
      <c r="AN365" s="450"/>
      <c r="AO365" s="451"/>
      <c r="AP365" s="451"/>
      <c r="AQ365" s="450"/>
      <c r="AR365" s="453"/>
      <c r="AS365" s="453"/>
      <c r="AT365" s="454"/>
      <c r="AU365" s="455"/>
      <c r="AV365" s="456"/>
      <c r="AW365" s="456"/>
      <c r="AX365" s="455"/>
      <c r="AY365" s="456"/>
      <c r="AZ365" s="454"/>
      <c r="BA365" s="454"/>
      <c r="BB365" s="454"/>
      <c r="BC365" s="454"/>
      <c r="BD365" s="454"/>
      <c r="BE365" s="454"/>
      <c r="BF365" s="455"/>
      <c r="BG365" s="455"/>
      <c r="BH365" s="455"/>
      <c r="BI365" s="455"/>
      <c r="BJ365" s="455"/>
      <c r="BK365" s="455"/>
      <c r="BL365" s="455"/>
      <c r="BM365" s="455"/>
      <c r="BN365" s="455"/>
      <c r="BO365" s="455"/>
    </row>
    <row r="366" spans="1:67" ht="19.5" customHeight="1">
      <c r="A366" s="450"/>
      <c r="B366" s="450"/>
      <c r="C366" s="450"/>
      <c r="D366" s="450"/>
      <c r="E366" s="450"/>
      <c r="F366" s="451"/>
      <c r="G366" s="450"/>
      <c r="H366" s="450"/>
      <c r="I366" s="451"/>
      <c r="J366" s="450"/>
      <c r="K366" s="451"/>
      <c r="L366" s="450"/>
      <c r="M366" s="451"/>
      <c r="N366" s="450"/>
      <c r="O366" s="451"/>
      <c r="P366" s="452"/>
      <c r="Q366" s="452"/>
      <c r="R366" s="452"/>
      <c r="S366" s="452"/>
      <c r="T366" s="450"/>
      <c r="U366" s="450"/>
      <c r="V366" s="451"/>
      <c r="W366" s="452"/>
      <c r="X366" s="450"/>
      <c r="Y366" s="451"/>
      <c r="Z366" s="451"/>
      <c r="AA366" s="450"/>
      <c r="AB366" s="450"/>
      <c r="AC366" s="450"/>
      <c r="AD366" s="450"/>
      <c r="AE366" s="451"/>
      <c r="AF366" s="451"/>
      <c r="AG366" s="452"/>
      <c r="AH366" s="452"/>
      <c r="AI366" s="452"/>
      <c r="AJ366" s="452"/>
      <c r="AK366" s="452"/>
      <c r="AL366" s="452"/>
      <c r="AM366" s="450"/>
      <c r="AN366" s="450"/>
      <c r="AO366" s="451"/>
      <c r="AP366" s="451"/>
      <c r="AQ366" s="450"/>
      <c r="AR366" s="453"/>
      <c r="AS366" s="453"/>
      <c r="AT366" s="454"/>
      <c r="AU366" s="455"/>
      <c r="AV366" s="456"/>
      <c r="AW366" s="456"/>
      <c r="AX366" s="455"/>
      <c r="AY366" s="456"/>
      <c r="AZ366" s="454"/>
      <c r="BA366" s="454"/>
      <c r="BB366" s="454"/>
      <c r="BC366" s="454"/>
      <c r="BD366" s="454"/>
      <c r="BE366" s="454"/>
      <c r="BF366" s="455"/>
      <c r="BG366" s="455"/>
      <c r="BH366" s="455"/>
      <c r="BI366" s="455"/>
      <c r="BJ366" s="455"/>
      <c r="BK366" s="455"/>
      <c r="BL366" s="455"/>
      <c r="BM366" s="455"/>
      <c r="BN366" s="455"/>
      <c r="BO366" s="455"/>
    </row>
    <row r="367" spans="1:67" ht="19.5" customHeight="1">
      <c r="A367" s="450"/>
      <c r="B367" s="450"/>
      <c r="C367" s="450"/>
      <c r="D367" s="450"/>
      <c r="E367" s="450"/>
      <c r="F367" s="451"/>
      <c r="G367" s="450"/>
      <c r="H367" s="450"/>
      <c r="I367" s="451"/>
      <c r="J367" s="450"/>
      <c r="K367" s="451"/>
      <c r="L367" s="450"/>
      <c r="M367" s="451"/>
      <c r="N367" s="450"/>
      <c r="O367" s="451"/>
      <c r="P367" s="452"/>
      <c r="Q367" s="452"/>
      <c r="R367" s="452"/>
      <c r="S367" s="452"/>
      <c r="T367" s="450"/>
      <c r="U367" s="450"/>
      <c r="V367" s="451"/>
      <c r="W367" s="452"/>
      <c r="X367" s="450"/>
      <c r="Y367" s="451"/>
      <c r="Z367" s="451"/>
      <c r="AA367" s="450"/>
      <c r="AB367" s="450"/>
      <c r="AC367" s="450"/>
      <c r="AD367" s="450"/>
      <c r="AE367" s="451"/>
      <c r="AF367" s="451"/>
      <c r="AG367" s="452"/>
      <c r="AH367" s="452"/>
      <c r="AI367" s="452"/>
      <c r="AJ367" s="452"/>
      <c r="AK367" s="452"/>
      <c r="AL367" s="452"/>
      <c r="AM367" s="450"/>
      <c r="AN367" s="450"/>
      <c r="AO367" s="451"/>
      <c r="AP367" s="451"/>
      <c r="AQ367" s="450"/>
      <c r="AR367" s="453"/>
      <c r="AS367" s="453"/>
      <c r="AT367" s="454"/>
      <c r="AU367" s="455"/>
      <c r="AV367" s="456"/>
      <c r="AW367" s="456"/>
      <c r="AX367" s="455"/>
      <c r="AY367" s="456"/>
      <c r="AZ367" s="454"/>
      <c r="BA367" s="454"/>
      <c r="BB367" s="454"/>
      <c r="BC367" s="454"/>
      <c r="BD367" s="454"/>
      <c r="BE367" s="454"/>
      <c r="BF367" s="455"/>
      <c r="BG367" s="455"/>
      <c r="BH367" s="455"/>
      <c r="BI367" s="455"/>
      <c r="BJ367" s="455"/>
      <c r="BK367" s="455"/>
      <c r="BL367" s="455"/>
      <c r="BM367" s="455"/>
      <c r="BN367" s="455"/>
      <c r="BO367" s="455"/>
    </row>
    <row r="368" spans="1:67" ht="19.5" customHeight="1">
      <c r="A368" s="450"/>
      <c r="B368" s="450"/>
      <c r="C368" s="450"/>
      <c r="D368" s="450"/>
      <c r="E368" s="450"/>
      <c r="F368" s="451"/>
      <c r="G368" s="450"/>
      <c r="H368" s="450"/>
      <c r="I368" s="451"/>
      <c r="J368" s="450"/>
      <c r="K368" s="451"/>
      <c r="L368" s="450"/>
      <c r="M368" s="451"/>
      <c r="N368" s="450"/>
      <c r="O368" s="451"/>
      <c r="P368" s="452"/>
      <c r="Q368" s="452"/>
      <c r="R368" s="452"/>
      <c r="S368" s="452"/>
      <c r="T368" s="450"/>
      <c r="U368" s="450"/>
      <c r="V368" s="451"/>
      <c r="W368" s="452"/>
      <c r="X368" s="450"/>
      <c r="Y368" s="451"/>
      <c r="Z368" s="451"/>
      <c r="AA368" s="450"/>
      <c r="AB368" s="450"/>
      <c r="AC368" s="450"/>
      <c r="AD368" s="450"/>
      <c r="AE368" s="451"/>
      <c r="AF368" s="451"/>
      <c r="AG368" s="452"/>
      <c r="AH368" s="452"/>
      <c r="AI368" s="452"/>
      <c r="AJ368" s="452"/>
      <c r="AK368" s="452"/>
      <c r="AL368" s="452"/>
      <c r="AM368" s="450"/>
      <c r="AN368" s="450"/>
      <c r="AO368" s="451"/>
      <c r="AP368" s="451"/>
      <c r="AQ368" s="450"/>
      <c r="AR368" s="453"/>
      <c r="AS368" s="453"/>
      <c r="AT368" s="454"/>
      <c r="AU368" s="455"/>
      <c r="AV368" s="456"/>
      <c r="AW368" s="456"/>
      <c r="AX368" s="455"/>
      <c r="AY368" s="456"/>
      <c r="AZ368" s="454"/>
      <c r="BA368" s="454"/>
      <c r="BB368" s="454"/>
      <c r="BC368" s="454"/>
      <c r="BD368" s="454"/>
      <c r="BE368" s="454"/>
      <c r="BF368" s="455"/>
      <c r="BG368" s="455"/>
      <c r="BH368" s="455"/>
      <c r="BI368" s="455"/>
      <c r="BJ368" s="455"/>
      <c r="BK368" s="455"/>
      <c r="BL368" s="455"/>
      <c r="BM368" s="455"/>
      <c r="BN368" s="455"/>
      <c r="BO368" s="455"/>
    </row>
    <row r="369" spans="1:67" ht="19.5" customHeight="1">
      <c r="A369" s="450"/>
      <c r="B369" s="450"/>
      <c r="C369" s="450"/>
      <c r="D369" s="450"/>
      <c r="E369" s="450"/>
      <c r="F369" s="451"/>
      <c r="G369" s="450"/>
      <c r="H369" s="450"/>
      <c r="I369" s="451"/>
      <c r="J369" s="450"/>
      <c r="K369" s="451"/>
      <c r="L369" s="450"/>
      <c r="M369" s="451"/>
      <c r="N369" s="450"/>
      <c r="O369" s="451"/>
      <c r="P369" s="452"/>
      <c r="Q369" s="452"/>
      <c r="R369" s="452"/>
      <c r="S369" s="452"/>
      <c r="T369" s="450"/>
      <c r="U369" s="450"/>
      <c r="V369" s="451"/>
      <c r="W369" s="452"/>
      <c r="X369" s="450"/>
      <c r="Y369" s="451"/>
      <c r="Z369" s="451"/>
      <c r="AA369" s="450"/>
      <c r="AB369" s="450"/>
      <c r="AC369" s="450"/>
      <c r="AD369" s="450"/>
      <c r="AE369" s="451"/>
      <c r="AF369" s="451"/>
      <c r="AG369" s="452"/>
      <c r="AH369" s="452"/>
      <c r="AI369" s="452"/>
      <c r="AJ369" s="452"/>
      <c r="AK369" s="452"/>
      <c r="AL369" s="452"/>
      <c r="AM369" s="450"/>
      <c r="AN369" s="450"/>
      <c r="AO369" s="451"/>
      <c r="AP369" s="451"/>
      <c r="AQ369" s="450"/>
      <c r="AR369" s="453"/>
      <c r="AS369" s="453"/>
      <c r="AT369" s="454"/>
      <c r="AU369" s="455"/>
      <c r="AV369" s="456"/>
      <c r="AW369" s="456"/>
      <c r="AX369" s="455"/>
      <c r="AY369" s="456"/>
      <c r="AZ369" s="454"/>
      <c r="BA369" s="454"/>
      <c r="BB369" s="454"/>
      <c r="BC369" s="454"/>
      <c r="BD369" s="454"/>
      <c r="BE369" s="454"/>
      <c r="BF369" s="455"/>
      <c r="BG369" s="455"/>
      <c r="BH369" s="455"/>
      <c r="BI369" s="455"/>
      <c r="BJ369" s="455"/>
      <c r="BK369" s="455"/>
      <c r="BL369" s="455"/>
      <c r="BM369" s="455"/>
      <c r="BN369" s="455"/>
      <c r="BO369" s="455"/>
    </row>
    <row r="370" spans="1:67" ht="19.5" customHeight="1">
      <c r="A370" s="450"/>
      <c r="B370" s="450"/>
      <c r="C370" s="450"/>
      <c r="D370" s="450"/>
      <c r="E370" s="450"/>
      <c r="F370" s="451"/>
      <c r="G370" s="450"/>
      <c r="H370" s="450"/>
      <c r="I370" s="451"/>
      <c r="J370" s="450"/>
      <c r="K370" s="451"/>
      <c r="L370" s="450"/>
      <c r="M370" s="451"/>
      <c r="N370" s="450"/>
      <c r="O370" s="451"/>
      <c r="P370" s="452"/>
      <c r="Q370" s="452"/>
      <c r="R370" s="452"/>
      <c r="S370" s="452"/>
      <c r="T370" s="450"/>
      <c r="U370" s="450"/>
      <c r="V370" s="451"/>
      <c r="W370" s="452"/>
      <c r="X370" s="450"/>
      <c r="Y370" s="451"/>
      <c r="Z370" s="451"/>
      <c r="AA370" s="450"/>
      <c r="AB370" s="450"/>
      <c r="AC370" s="450"/>
      <c r="AD370" s="450"/>
      <c r="AE370" s="451"/>
      <c r="AF370" s="451"/>
      <c r="AG370" s="452"/>
      <c r="AH370" s="452"/>
      <c r="AI370" s="452"/>
      <c r="AJ370" s="452"/>
      <c r="AK370" s="452"/>
      <c r="AL370" s="452"/>
      <c r="AM370" s="450"/>
      <c r="AN370" s="450"/>
      <c r="AO370" s="451"/>
      <c r="AP370" s="451"/>
      <c r="AQ370" s="450"/>
      <c r="AR370" s="453"/>
      <c r="AS370" s="453"/>
      <c r="AT370" s="454"/>
      <c r="AU370" s="455"/>
      <c r="AV370" s="456"/>
      <c r="AW370" s="456"/>
      <c r="AX370" s="455"/>
      <c r="AY370" s="456"/>
      <c r="AZ370" s="454"/>
      <c r="BA370" s="454"/>
      <c r="BB370" s="454"/>
      <c r="BC370" s="454"/>
      <c r="BD370" s="454"/>
      <c r="BE370" s="454"/>
      <c r="BF370" s="455"/>
      <c r="BG370" s="455"/>
      <c r="BH370" s="455"/>
      <c r="BI370" s="455"/>
      <c r="BJ370" s="455"/>
      <c r="BK370" s="455"/>
      <c r="BL370" s="455"/>
      <c r="BM370" s="455"/>
      <c r="BN370" s="455"/>
      <c r="BO370" s="455"/>
    </row>
    <row r="371" spans="1:67" ht="19.5" customHeight="1">
      <c r="A371" s="450"/>
      <c r="B371" s="450"/>
      <c r="C371" s="450"/>
      <c r="D371" s="450"/>
      <c r="E371" s="450"/>
      <c r="F371" s="451"/>
      <c r="G371" s="450"/>
      <c r="H371" s="450"/>
      <c r="I371" s="451"/>
      <c r="J371" s="450"/>
      <c r="K371" s="451"/>
      <c r="L371" s="450"/>
      <c r="M371" s="451"/>
      <c r="N371" s="450"/>
      <c r="O371" s="451"/>
      <c r="P371" s="452"/>
      <c r="Q371" s="452"/>
      <c r="R371" s="452"/>
      <c r="S371" s="452"/>
      <c r="T371" s="450"/>
      <c r="U371" s="450"/>
      <c r="V371" s="451"/>
      <c r="W371" s="452"/>
      <c r="X371" s="450"/>
      <c r="Y371" s="451"/>
      <c r="Z371" s="451"/>
      <c r="AA371" s="450"/>
      <c r="AB371" s="450"/>
      <c r="AC371" s="450"/>
      <c r="AD371" s="450"/>
      <c r="AE371" s="451"/>
      <c r="AF371" s="451"/>
      <c r="AG371" s="452"/>
      <c r="AH371" s="452"/>
      <c r="AI371" s="452"/>
      <c r="AJ371" s="452"/>
      <c r="AK371" s="452"/>
      <c r="AL371" s="452"/>
      <c r="AM371" s="450"/>
      <c r="AN371" s="450"/>
      <c r="AO371" s="451"/>
      <c r="AP371" s="451"/>
      <c r="AQ371" s="450"/>
      <c r="AR371" s="453"/>
      <c r="AS371" s="453"/>
      <c r="AT371" s="454"/>
      <c r="AU371" s="455"/>
      <c r="AV371" s="456"/>
      <c r="AW371" s="456"/>
      <c r="AX371" s="455"/>
      <c r="AY371" s="456"/>
      <c r="AZ371" s="454"/>
      <c r="BA371" s="454"/>
      <c r="BB371" s="454"/>
      <c r="BC371" s="454"/>
      <c r="BD371" s="454"/>
      <c r="BE371" s="454"/>
      <c r="BF371" s="455"/>
      <c r="BG371" s="455"/>
      <c r="BH371" s="455"/>
      <c r="BI371" s="455"/>
      <c r="BJ371" s="455"/>
      <c r="BK371" s="455"/>
      <c r="BL371" s="455"/>
      <c r="BM371" s="455"/>
      <c r="BN371" s="455"/>
      <c r="BO371" s="455"/>
    </row>
    <row r="372" spans="1:67" ht="19.5" customHeight="1">
      <c r="A372" s="450"/>
      <c r="B372" s="450"/>
      <c r="C372" s="450"/>
      <c r="D372" s="450"/>
      <c r="E372" s="450"/>
      <c r="F372" s="451"/>
      <c r="G372" s="450"/>
      <c r="H372" s="450"/>
      <c r="I372" s="451"/>
      <c r="J372" s="450"/>
      <c r="K372" s="451"/>
      <c r="L372" s="450"/>
      <c r="M372" s="451"/>
      <c r="N372" s="450"/>
      <c r="O372" s="451"/>
      <c r="P372" s="452"/>
      <c r="Q372" s="452"/>
      <c r="R372" s="452"/>
      <c r="S372" s="452"/>
      <c r="T372" s="450"/>
      <c r="U372" s="450"/>
      <c r="V372" s="451"/>
      <c r="W372" s="452"/>
      <c r="X372" s="450"/>
      <c r="Y372" s="451"/>
      <c r="Z372" s="451"/>
      <c r="AA372" s="450"/>
      <c r="AB372" s="450"/>
      <c r="AC372" s="450"/>
      <c r="AD372" s="450"/>
      <c r="AE372" s="451"/>
      <c r="AF372" s="451"/>
      <c r="AG372" s="452"/>
      <c r="AH372" s="452"/>
      <c r="AI372" s="452"/>
      <c r="AJ372" s="452"/>
      <c r="AK372" s="452"/>
      <c r="AL372" s="452"/>
      <c r="AM372" s="450"/>
      <c r="AN372" s="450"/>
      <c r="AO372" s="451"/>
      <c r="AP372" s="451"/>
      <c r="AQ372" s="450"/>
      <c r="AR372" s="453"/>
      <c r="AS372" s="453"/>
      <c r="AT372" s="454"/>
      <c r="AU372" s="455"/>
      <c r="AV372" s="456"/>
      <c r="AW372" s="456"/>
      <c r="AX372" s="455"/>
      <c r="AY372" s="456"/>
      <c r="AZ372" s="454"/>
      <c r="BA372" s="454"/>
      <c r="BB372" s="454"/>
      <c r="BC372" s="454"/>
      <c r="BD372" s="454"/>
      <c r="BE372" s="454"/>
      <c r="BF372" s="455"/>
      <c r="BG372" s="455"/>
      <c r="BH372" s="455"/>
      <c r="BI372" s="455"/>
      <c r="BJ372" s="455"/>
      <c r="BK372" s="455"/>
      <c r="BL372" s="455"/>
      <c r="BM372" s="455"/>
      <c r="BN372" s="455"/>
      <c r="BO372" s="455"/>
    </row>
    <row r="373" spans="1:67" ht="19.5" customHeight="1">
      <c r="A373" s="450"/>
      <c r="B373" s="450"/>
      <c r="C373" s="450"/>
      <c r="D373" s="450"/>
      <c r="E373" s="450"/>
      <c r="F373" s="451"/>
      <c r="G373" s="450"/>
      <c r="H373" s="450"/>
      <c r="I373" s="451"/>
      <c r="J373" s="450"/>
      <c r="K373" s="451"/>
      <c r="L373" s="450"/>
      <c r="M373" s="451"/>
      <c r="N373" s="450"/>
      <c r="O373" s="451"/>
      <c r="P373" s="452"/>
      <c r="Q373" s="452"/>
      <c r="R373" s="452"/>
      <c r="S373" s="452"/>
      <c r="T373" s="450"/>
      <c r="U373" s="450"/>
      <c r="V373" s="451"/>
      <c r="W373" s="452"/>
      <c r="X373" s="450"/>
      <c r="Y373" s="451"/>
      <c r="Z373" s="451"/>
      <c r="AA373" s="450"/>
      <c r="AB373" s="450"/>
      <c r="AC373" s="450"/>
      <c r="AD373" s="450"/>
      <c r="AE373" s="451"/>
      <c r="AF373" s="451"/>
      <c r="AG373" s="452"/>
      <c r="AH373" s="452"/>
      <c r="AI373" s="452"/>
      <c r="AJ373" s="452"/>
      <c r="AK373" s="452"/>
      <c r="AL373" s="452"/>
      <c r="AM373" s="450"/>
      <c r="AN373" s="450"/>
      <c r="AO373" s="451"/>
      <c r="AP373" s="451"/>
      <c r="AQ373" s="450"/>
      <c r="AR373" s="453"/>
      <c r="AS373" s="453"/>
      <c r="AT373" s="454"/>
      <c r="AU373" s="455"/>
      <c r="AV373" s="456"/>
      <c r="AW373" s="456"/>
      <c r="AX373" s="455"/>
      <c r="AY373" s="456"/>
      <c r="AZ373" s="454"/>
      <c r="BA373" s="454"/>
      <c r="BB373" s="454"/>
      <c r="BC373" s="454"/>
      <c r="BD373" s="454"/>
      <c r="BE373" s="454"/>
      <c r="BF373" s="455"/>
      <c r="BG373" s="455"/>
      <c r="BH373" s="455"/>
      <c r="BI373" s="455"/>
      <c r="BJ373" s="455"/>
      <c r="BK373" s="455"/>
      <c r="BL373" s="455"/>
      <c r="BM373" s="455"/>
      <c r="BN373" s="455"/>
      <c r="BO373" s="455"/>
    </row>
    <row r="374" spans="1:67" ht="19.5" customHeight="1">
      <c r="A374" s="450"/>
      <c r="B374" s="450"/>
      <c r="C374" s="450"/>
      <c r="D374" s="450"/>
      <c r="E374" s="450"/>
      <c r="F374" s="451"/>
      <c r="G374" s="450"/>
      <c r="H374" s="450"/>
      <c r="I374" s="451"/>
      <c r="J374" s="450"/>
      <c r="K374" s="451"/>
      <c r="L374" s="450"/>
      <c r="M374" s="451"/>
      <c r="N374" s="450"/>
      <c r="O374" s="451"/>
      <c r="P374" s="452"/>
      <c r="Q374" s="452"/>
      <c r="R374" s="452"/>
      <c r="S374" s="452"/>
      <c r="T374" s="450"/>
      <c r="U374" s="450"/>
      <c r="V374" s="451"/>
      <c r="W374" s="452"/>
      <c r="X374" s="450"/>
      <c r="Y374" s="451"/>
      <c r="Z374" s="451"/>
      <c r="AA374" s="450"/>
      <c r="AB374" s="450"/>
      <c r="AC374" s="450"/>
      <c r="AD374" s="450"/>
      <c r="AE374" s="451"/>
      <c r="AF374" s="451"/>
      <c r="AG374" s="452"/>
      <c r="AH374" s="452"/>
      <c r="AI374" s="452"/>
      <c r="AJ374" s="452"/>
      <c r="AK374" s="452"/>
      <c r="AL374" s="452"/>
      <c r="AM374" s="450"/>
      <c r="AN374" s="450"/>
      <c r="AO374" s="451"/>
      <c r="AP374" s="451"/>
      <c r="AQ374" s="450"/>
      <c r="AR374" s="453"/>
      <c r="AS374" s="453"/>
      <c r="AT374" s="454"/>
      <c r="AU374" s="455"/>
      <c r="AV374" s="456"/>
      <c r="AW374" s="456"/>
      <c r="AX374" s="455"/>
      <c r="AY374" s="456"/>
      <c r="AZ374" s="454"/>
      <c r="BA374" s="454"/>
      <c r="BB374" s="454"/>
      <c r="BC374" s="454"/>
      <c r="BD374" s="454"/>
      <c r="BE374" s="454"/>
      <c r="BF374" s="455"/>
      <c r="BG374" s="455"/>
      <c r="BH374" s="455"/>
      <c r="BI374" s="455"/>
      <c r="BJ374" s="455"/>
      <c r="BK374" s="455"/>
      <c r="BL374" s="455"/>
      <c r="BM374" s="455"/>
      <c r="BN374" s="455"/>
      <c r="BO374" s="455"/>
    </row>
    <row r="375" spans="1:67" ht="19.5" customHeight="1">
      <c r="A375" s="450"/>
      <c r="B375" s="450"/>
      <c r="C375" s="450"/>
      <c r="D375" s="450"/>
      <c r="E375" s="450"/>
      <c r="F375" s="451"/>
      <c r="G375" s="450"/>
      <c r="H375" s="450"/>
      <c r="I375" s="451"/>
      <c r="J375" s="450"/>
      <c r="K375" s="451"/>
      <c r="L375" s="450"/>
      <c r="M375" s="451"/>
      <c r="N375" s="450"/>
      <c r="O375" s="451"/>
      <c r="P375" s="452"/>
      <c r="Q375" s="452"/>
      <c r="R375" s="452"/>
      <c r="S375" s="452"/>
      <c r="T375" s="450"/>
      <c r="U375" s="450"/>
      <c r="V375" s="451"/>
      <c r="W375" s="452"/>
      <c r="X375" s="450"/>
      <c r="Y375" s="451"/>
      <c r="Z375" s="451"/>
      <c r="AA375" s="450"/>
      <c r="AB375" s="450"/>
      <c r="AC375" s="450"/>
      <c r="AD375" s="450"/>
      <c r="AE375" s="451"/>
      <c r="AF375" s="451"/>
      <c r="AG375" s="452"/>
      <c r="AH375" s="452"/>
      <c r="AI375" s="452"/>
      <c r="AJ375" s="452"/>
      <c r="AK375" s="452"/>
      <c r="AL375" s="452"/>
      <c r="AM375" s="450"/>
      <c r="AN375" s="450"/>
      <c r="AO375" s="451"/>
      <c r="AP375" s="451"/>
      <c r="AQ375" s="450"/>
      <c r="AR375" s="453"/>
      <c r="AS375" s="453"/>
      <c r="AT375" s="454"/>
      <c r="AU375" s="455"/>
      <c r="AV375" s="456"/>
      <c r="AW375" s="456"/>
      <c r="AX375" s="455"/>
      <c r="AY375" s="456"/>
      <c r="AZ375" s="454"/>
      <c r="BA375" s="454"/>
      <c r="BB375" s="454"/>
      <c r="BC375" s="454"/>
      <c r="BD375" s="454"/>
      <c r="BE375" s="454"/>
      <c r="BF375" s="455"/>
      <c r="BG375" s="455"/>
      <c r="BH375" s="455"/>
      <c r="BI375" s="455"/>
      <c r="BJ375" s="455"/>
      <c r="BK375" s="455"/>
      <c r="BL375" s="455"/>
      <c r="BM375" s="455"/>
      <c r="BN375" s="455"/>
      <c r="BO375" s="455"/>
    </row>
    <row r="376" spans="1:67" ht="19.5" customHeight="1">
      <c r="A376" s="450"/>
      <c r="B376" s="450"/>
      <c r="C376" s="450"/>
      <c r="D376" s="450"/>
      <c r="E376" s="450"/>
      <c r="F376" s="451"/>
      <c r="G376" s="450"/>
      <c r="H376" s="450"/>
      <c r="I376" s="451"/>
      <c r="J376" s="450"/>
      <c r="K376" s="451"/>
      <c r="L376" s="450"/>
      <c r="M376" s="451"/>
      <c r="N376" s="450"/>
      <c r="O376" s="451"/>
      <c r="P376" s="452"/>
      <c r="Q376" s="452"/>
      <c r="R376" s="452"/>
      <c r="S376" s="452"/>
      <c r="T376" s="450"/>
      <c r="U376" s="450"/>
      <c r="V376" s="451"/>
      <c r="W376" s="452"/>
      <c r="X376" s="450"/>
      <c r="Y376" s="451"/>
      <c r="Z376" s="451"/>
      <c r="AA376" s="450"/>
      <c r="AB376" s="450"/>
      <c r="AC376" s="450"/>
      <c r="AD376" s="450"/>
      <c r="AE376" s="451"/>
      <c r="AF376" s="451"/>
      <c r="AG376" s="452"/>
      <c r="AH376" s="452"/>
      <c r="AI376" s="452"/>
      <c r="AJ376" s="452"/>
      <c r="AK376" s="452"/>
      <c r="AL376" s="452"/>
      <c r="AM376" s="450"/>
      <c r="AN376" s="450"/>
      <c r="AO376" s="451"/>
      <c r="AP376" s="451"/>
      <c r="AQ376" s="450"/>
      <c r="AR376" s="453"/>
      <c r="AS376" s="453"/>
      <c r="AT376" s="454"/>
      <c r="AU376" s="455"/>
      <c r="AV376" s="456"/>
      <c r="AW376" s="456"/>
      <c r="AX376" s="455"/>
      <c r="AY376" s="456"/>
      <c r="AZ376" s="454"/>
      <c r="BA376" s="454"/>
      <c r="BB376" s="454"/>
      <c r="BC376" s="454"/>
      <c r="BD376" s="454"/>
      <c r="BE376" s="454"/>
      <c r="BF376" s="455"/>
      <c r="BG376" s="455"/>
      <c r="BH376" s="455"/>
      <c r="BI376" s="455"/>
      <c r="BJ376" s="455"/>
      <c r="BK376" s="455"/>
      <c r="BL376" s="455"/>
      <c r="BM376" s="455"/>
      <c r="BN376" s="455"/>
      <c r="BO376" s="455"/>
    </row>
    <row r="377" spans="1:67" ht="19.5" customHeight="1">
      <c r="A377" s="450"/>
      <c r="B377" s="450"/>
      <c r="C377" s="450"/>
      <c r="D377" s="450"/>
      <c r="E377" s="450"/>
      <c r="F377" s="451"/>
      <c r="G377" s="450"/>
      <c r="H377" s="450"/>
      <c r="I377" s="451"/>
      <c r="J377" s="450"/>
      <c r="K377" s="451"/>
      <c r="L377" s="450"/>
      <c r="M377" s="451"/>
      <c r="N377" s="450"/>
      <c r="O377" s="451"/>
      <c r="P377" s="452"/>
      <c r="Q377" s="452"/>
      <c r="R377" s="452"/>
      <c r="S377" s="452"/>
      <c r="T377" s="450"/>
      <c r="U377" s="450"/>
      <c r="V377" s="451"/>
      <c r="W377" s="452"/>
      <c r="X377" s="450"/>
      <c r="Y377" s="451"/>
      <c r="Z377" s="451"/>
      <c r="AA377" s="450"/>
      <c r="AB377" s="450"/>
      <c r="AC377" s="450"/>
      <c r="AD377" s="450"/>
      <c r="AE377" s="451"/>
      <c r="AF377" s="451"/>
      <c r="AG377" s="452"/>
      <c r="AH377" s="452"/>
      <c r="AI377" s="452"/>
      <c r="AJ377" s="452"/>
      <c r="AK377" s="452"/>
      <c r="AL377" s="452"/>
      <c r="AM377" s="450"/>
      <c r="AN377" s="450"/>
      <c r="AO377" s="451"/>
      <c r="AP377" s="451"/>
      <c r="AQ377" s="450"/>
      <c r="AR377" s="453"/>
      <c r="AS377" s="453"/>
      <c r="AT377" s="454"/>
      <c r="AU377" s="455"/>
      <c r="AV377" s="456"/>
      <c r="AW377" s="456"/>
      <c r="AX377" s="455"/>
      <c r="AY377" s="456"/>
      <c r="AZ377" s="454"/>
      <c r="BA377" s="454"/>
      <c r="BB377" s="454"/>
      <c r="BC377" s="454"/>
      <c r="BD377" s="454"/>
      <c r="BE377" s="454"/>
      <c r="BF377" s="455"/>
      <c r="BG377" s="455"/>
      <c r="BH377" s="455"/>
      <c r="BI377" s="455"/>
      <c r="BJ377" s="455"/>
      <c r="BK377" s="455"/>
      <c r="BL377" s="455"/>
      <c r="BM377" s="455"/>
      <c r="BN377" s="455"/>
      <c r="BO377" s="455"/>
    </row>
    <row r="378" spans="1:67" ht="19.5" customHeight="1">
      <c r="A378" s="450"/>
      <c r="B378" s="450"/>
      <c r="C378" s="450"/>
      <c r="D378" s="450"/>
      <c r="E378" s="450"/>
      <c r="F378" s="451"/>
      <c r="G378" s="450"/>
      <c r="H378" s="450"/>
      <c r="I378" s="451"/>
      <c r="J378" s="450"/>
      <c r="K378" s="451"/>
      <c r="L378" s="450"/>
      <c r="M378" s="451"/>
      <c r="N378" s="450"/>
      <c r="O378" s="451"/>
      <c r="P378" s="452"/>
      <c r="Q378" s="452"/>
      <c r="R378" s="452"/>
      <c r="S378" s="452"/>
      <c r="T378" s="450"/>
      <c r="U378" s="450"/>
      <c r="V378" s="451"/>
      <c r="W378" s="452"/>
      <c r="X378" s="450"/>
      <c r="Y378" s="451"/>
      <c r="Z378" s="451"/>
      <c r="AA378" s="450"/>
      <c r="AB378" s="450"/>
      <c r="AC378" s="450"/>
      <c r="AD378" s="450"/>
      <c r="AE378" s="451"/>
      <c r="AF378" s="451"/>
      <c r="AG378" s="452"/>
      <c r="AH378" s="452"/>
      <c r="AI378" s="452"/>
      <c r="AJ378" s="452"/>
      <c r="AK378" s="452"/>
      <c r="AL378" s="452"/>
      <c r="AM378" s="450"/>
      <c r="AN378" s="450"/>
      <c r="AO378" s="451"/>
      <c r="AP378" s="451"/>
      <c r="AQ378" s="450"/>
      <c r="AR378" s="453"/>
      <c r="AS378" s="453"/>
      <c r="AT378" s="454"/>
      <c r="AU378" s="455"/>
      <c r="AV378" s="456"/>
      <c r="AW378" s="456"/>
      <c r="AX378" s="455"/>
      <c r="AY378" s="456"/>
      <c r="AZ378" s="454"/>
      <c r="BA378" s="454"/>
      <c r="BB378" s="454"/>
      <c r="BC378" s="454"/>
      <c r="BD378" s="454"/>
      <c r="BE378" s="454"/>
      <c r="BF378" s="455"/>
      <c r="BG378" s="455"/>
      <c r="BH378" s="455"/>
      <c r="BI378" s="455"/>
      <c r="BJ378" s="455"/>
      <c r="BK378" s="455"/>
      <c r="BL378" s="455"/>
      <c r="BM378" s="455"/>
      <c r="BN378" s="455"/>
      <c r="BO378" s="455"/>
    </row>
    <row r="379" spans="1:67" ht="19.5" customHeight="1">
      <c r="A379" s="450"/>
      <c r="B379" s="450"/>
      <c r="C379" s="450"/>
      <c r="D379" s="450"/>
      <c r="E379" s="450"/>
      <c r="F379" s="451"/>
      <c r="G379" s="450"/>
      <c r="H379" s="450"/>
      <c r="I379" s="451"/>
      <c r="J379" s="450"/>
      <c r="K379" s="451"/>
      <c r="L379" s="450"/>
      <c r="M379" s="451"/>
      <c r="N379" s="450"/>
      <c r="O379" s="451"/>
      <c r="P379" s="452"/>
      <c r="Q379" s="452"/>
      <c r="R379" s="452"/>
      <c r="S379" s="452"/>
      <c r="T379" s="450"/>
      <c r="U379" s="450"/>
      <c r="V379" s="451"/>
      <c r="W379" s="452"/>
      <c r="X379" s="450"/>
      <c r="Y379" s="451"/>
      <c r="Z379" s="451"/>
      <c r="AA379" s="450"/>
      <c r="AB379" s="450"/>
      <c r="AC379" s="450"/>
      <c r="AD379" s="450"/>
      <c r="AE379" s="451"/>
      <c r="AF379" s="451"/>
      <c r="AG379" s="452"/>
      <c r="AH379" s="452"/>
      <c r="AI379" s="452"/>
      <c r="AJ379" s="452"/>
      <c r="AK379" s="452"/>
      <c r="AL379" s="452"/>
      <c r="AM379" s="450"/>
      <c r="AN379" s="450"/>
      <c r="AO379" s="451"/>
      <c r="AP379" s="451"/>
      <c r="AQ379" s="450"/>
      <c r="AR379" s="453"/>
      <c r="AS379" s="453"/>
      <c r="AT379" s="454"/>
      <c r="AU379" s="455"/>
      <c r="AV379" s="456"/>
      <c r="AW379" s="456"/>
      <c r="AX379" s="455"/>
      <c r="AY379" s="456"/>
      <c r="AZ379" s="454"/>
      <c r="BA379" s="454"/>
      <c r="BB379" s="454"/>
      <c r="BC379" s="454"/>
      <c r="BD379" s="454"/>
      <c r="BE379" s="454"/>
      <c r="BF379" s="455"/>
      <c r="BG379" s="455"/>
      <c r="BH379" s="455"/>
      <c r="BI379" s="455"/>
      <c r="BJ379" s="455"/>
      <c r="BK379" s="455"/>
      <c r="BL379" s="455"/>
      <c r="BM379" s="455"/>
      <c r="BN379" s="455"/>
      <c r="BO379" s="455"/>
    </row>
    <row r="380" spans="1:67" ht="19.5" customHeight="1">
      <c r="A380" s="450"/>
      <c r="B380" s="450"/>
      <c r="C380" s="450"/>
      <c r="D380" s="450"/>
      <c r="E380" s="450"/>
      <c r="F380" s="451"/>
      <c r="G380" s="450"/>
      <c r="H380" s="450"/>
      <c r="I380" s="451"/>
      <c r="J380" s="450"/>
      <c r="K380" s="451"/>
      <c r="L380" s="450"/>
      <c r="M380" s="451"/>
      <c r="N380" s="450"/>
      <c r="O380" s="451"/>
      <c r="P380" s="452"/>
      <c r="Q380" s="452"/>
      <c r="R380" s="452"/>
      <c r="S380" s="452"/>
      <c r="T380" s="450"/>
      <c r="U380" s="450"/>
      <c r="V380" s="451"/>
      <c r="W380" s="452"/>
      <c r="X380" s="450"/>
      <c r="Y380" s="451"/>
      <c r="Z380" s="451"/>
      <c r="AA380" s="450"/>
      <c r="AB380" s="450"/>
      <c r="AC380" s="450"/>
      <c r="AD380" s="450"/>
      <c r="AE380" s="451"/>
      <c r="AF380" s="451"/>
      <c r="AG380" s="452"/>
      <c r="AH380" s="452"/>
      <c r="AI380" s="452"/>
      <c r="AJ380" s="452"/>
      <c r="AK380" s="452"/>
      <c r="AL380" s="452"/>
      <c r="AM380" s="450"/>
      <c r="AN380" s="450"/>
      <c r="AO380" s="451"/>
      <c r="AP380" s="451"/>
      <c r="AQ380" s="450"/>
      <c r="AR380" s="453"/>
      <c r="AS380" s="453"/>
      <c r="AT380" s="454"/>
      <c r="AU380" s="455"/>
      <c r="AV380" s="456"/>
      <c r="AW380" s="456"/>
      <c r="AX380" s="455"/>
      <c r="AY380" s="456"/>
      <c r="AZ380" s="454"/>
      <c r="BA380" s="454"/>
      <c r="BB380" s="454"/>
      <c r="BC380" s="454"/>
      <c r="BD380" s="454"/>
      <c r="BE380" s="454"/>
      <c r="BF380" s="455"/>
      <c r="BG380" s="455"/>
      <c r="BH380" s="455"/>
      <c r="BI380" s="455"/>
      <c r="BJ380" s="455"/>
      <c r="BK380" s="455"/>
      <c r="BL380" s="455"/>
      <c r="BM380" s="455"/>
      <c r="BN380" s="455"/>
      <c r="BO380" s="455"/>
    </row>
    <row r="381" spans="1:67" ht="19.5" customHeight="1">
      <c r="A381" s="450"/>
      <c r="B381" s="450"/>
      <c r="C381" s="450"/>
      <c r="D381" s="450"/>
      <c r="E381" s="450"/>
      <c r="F381" s="451"/>
      <c r="G381" s="450"/>
      <c r="H381" s="450"/>
      <c r="I381" s="451"/>
      <c r="J381" s="450"/>
      <c r="K381" s="451"/>
      <c r="L381" s="450"/>
      <c r="M381" s="451"/>
      <c r="N381" s="450"/>
      <c r="O381" s="451"/>
      <c r="P381" s="452"/>
      <c r="Q381" s="452"/>
      <c r="R381" s="452"/>
      <c r="S381" s="452"/>
      <c r="T381" s="450"/>
      <c r="U381" s="450"/>
      <c r="V381" s="451"/>
      <c r="W381" s="452"/>
      <c r="X381" s="450"/>
      <c r="Y381" s="451"/>
      <c r="Z381" s="451"/>
      <c r="AA381" s="450"/>
      <c r="AB381" s="450"/>
      <c r="AC381" s="450"/>
      <c r="AD381" s="450"/>
      <c r="AE381" s="451"/>
      <c r="AF381" s="451"/>
      <c r="AG381" s="452"/>
      <c r="AH381" s="452"/>
      <c r="AI381" s="452"/>
      <c r="AJ381" s="452"/>
      <c r="AK381" s="452"/>
      <c r="AL381" s="452"/>
      <c r="AM381" s="450"/>
      <c r="AN381" s="450"/>
      <c r="AO381" s="451"/>
      <c r="AP381" s="451"/>
      <c r="AQ381" s="450"/>
      <c r="AR381" s="453"/>
      <c r="AS381" s="453"/>
      <c r="AT381" s="454"/>
      <c r="AU381" s="455"/>
      <c r="AV381" s="456"/>
      <c r="AW381" s="456"/>
      <c r="AX381" s="455"/>
      <c r="AY381" s="456"/>
      <c r="AZ381" s="454"/>
      <c r="BA381" s="454"/>
      <c r="BB381" s="454"/>
      <c r="BC381" s="454"/>
      <c r="BD381" s="454"/>
      <c r="BE381" s="454"/>
      <c r="BF381" s="455"/>
      <c r="BG381" s="455"/>
      <c r="BH381" s="455"/>
      <c r="BI381" s="455"/>
      <c r="BJ381" s="455"/>
      <c r="BK381" s="455"/>
      <c r="BL381" s="455"/>
      <c r="BM381" s="455"/>
      <c r="BN381" s="455"/>
      <c r="BO381" s="455"/>
    </row>
    <row r="382" spans="1:67" ht="19.5" customHeight="1">
      <c r="A382" s="450"/>
      <c r="B382" s="450"/>
      <c r="C382" s="450"/>
      <c r="D382" s="450"/>
      <c r="E382" s="450"/>
      <c r="F382" s="451"/>
      <c r="G382" s="450"/>
      <c r="H382" s="450"/>
      <c r="I382" s="451"/>
      <c r="J382" s="450"/>
      <c r="K382" s="451"/>
      <c r="L382" s="450"/>
      <c r="M382" s="451"/>
      <c r="N382" s="450"/>
      <c r="O382" s="451"/>
      <c r="P382" s="452"/>
      <c r="Q382" s="452"/>
      <c r="R382" s="452"/>
      <c r="S382" s="452"/>
      <c r="T382" s="450"/>
      <c r="U382" s="450"/>
      <c r="V382" s="451"/>
      <c r="W382" s="452"/>
      <c r="X382" s="450"/>
      <c r="Y382" s="451"/>
      <c r="Z382" s="451"/>
      <c r="AA382" s="450"/>
      <c r="AB382" s="450"/>
      <c r="AC382" s="450"/>
      <c r="AD382" s="450"/>
      <c r="AE382" s="451"/>
      <c r="AF382" s="451"/>
      <c r="AG382" s="452"/>
      <c r="AH382" s="452"/>
      <c r="AI382" s="452"/>
      <c r="AJ382" s="452"/>
      <c r="AK382" s="452"/>
      <c r="AL382" s="452"/>
      <c r="AM382" s="450"/>
      <c r="AN382" s="450"/>
      <c r="AO382" s="451"/>
      <c r="AP382" s="451"/>
      <c r="AQ382" s="450"/>
      <c r="AR382" s="453"/>
      <c r="AS382" s="453"/>
      <c r="AT382" s="454"/>
      <c r="AU382" s="455"/>
      <c r="AV382" s="456"/>
      <c r="AW382" s="456"/>
      <c r="AX382" s="455"/>
      <c r="AY382" s="456"/>
      <c r="AZ382" s="454"/>
      <c r="BA382" s="454"/>
      <c r="BB382" s="454"/>
      <c r="BC382" s="454"/>
      <c r="BD382" s="454"/>
      <c r="BE382" s="454"/>
      <c r="BF382" s="455"/>
      <c r="BG382" s="455"/>
      <c r="BH382" s="455"/>
      <c r="BI382" s="455"/>
      <c r="BJ382" s="455"/>
      <c r="BK382" s="455"/>
      <c r="BL382" s="455"/>
      <c r="BM382" s="455"/>
      <c r="BN382" s="455"/>
      <c r="BO382" s="455"/>
    </row>
    <row r="383" spans="1:67" ht="19.5" customHeight="1">
      <c r="A383" s="450"/>
      <c r="B383" s="450"/>
      <c r="C383" s="450"/>
      <c r="D383" s="450"/>
      <c r="E383" s="450"/>
      <c r="F383" s="451"/>
      <c r="G383" s="450"/>
      <c r="H383" s="450"/>
      <c r="I383" s="451"/>
      <c r="J383" s="450"/>
      <c r="K383" s="451"/>
      <c r="L383" s="450"/>
      <c r="M383" s="451"/>
      <c r="N383" s="450"/>
      <c r="O383" s="451"/>
      <c r="P383" s="452"/>
      <c r="Q383" s="452"/>
      <c r="R383" s="452"/>
      <c r="S383" s="452"/>
      <c r="T383" s="450"/>
      <c r="U383" s="450"/>
      <c r="V383" s="451"/>
      <c r="W383" s="452"/>
      <c r="X383" s="450"/>
      <c r="Y383" s="451"/>
      <c r="Z383" s="451"/>
      <c r="AA383" s="450"/>
      <c r="AB383" s="450"/>
      <c r="AC383" s="450"/>
      <c r="AD383" s="450"/>
      <c r="AE383" s="451"/>
      <c r="AF383" s="451"/>
      <c r="AG383" s="452"/>
      <c r="AH383" s="452"/>
      <c r="AI383" s="452"/>
      <c r="AJ383" s="452"/>
      <c r="AK383" s="452"/>
      <c r="AL383" s="452"/>
      <c r="AM383" s="450"/>
      <c r="AN383" s="450"/>
      <c r="AO383" s="451"/>
      <c r="AP383" s="451"/>
      <c r="AQ383" s="450"/>
      <c r="AR383" s="453"/>
      <c r="AS383" s="453"/>
      <c r="AT383" s="454"/>
      <c r="AU383" s="455"/>
      <c r="AV383" s="456"/>
      <c r="AW383" s="456"/>
      <c r="AX383" s="455"/>
      <c r="AY383" s="456"/>
      <c r="AZ383" s="454"/>
      <c r="BA383" s="454"/>
      <c r="BB383" s="454"/>
      <c r="BC383" s="454"/>
      <c r="BD383" s="454"/>
      <c r="BE383" s="454"/>
      <c r="BF383" s="455"/>
      <c r="BG383" s="455"/>
      <c r="BH383" s="455"/>
      <c r="BI383" s="455"/>
      <c r="BJ383" s="455"/>
      <c r="BK383" s="455"/>
      <c r="BL383" s="455"/>
      <c r="BM383" s="455"/>
      <c r="BN383" s="455"/>
      <c r="BO383" s="455"/>
    </row>
    <row r="384" spans="1:67" ht="19.5" customHeight="1">
      <c r="A384" s="450"/>
      <c r="B384" s="450"/>
      <c r="C384" s="450"/>
      <c r="D384" s="450"/>
      <c r="E384" s="450"/>
      <c r="F384" s="451"/>
      <c r="G384" s="450"/>
      <c r="H384" s="450"/>
      <c r="I384" s="451"/>
      <c r="J384" s="450"/>
      <c r="K384" s="451"/>
      <c r="L384" s="450"/>
      <c r="M384" s="451"/>
      <c r="N384" s="450"/>
      <c r="O384" s="451"/>
      <c r="P384" s="452"/>
      <c r="Q384" s="452"/>
      <c r="R384" s="452"/>
      <c r="S384" s="452"/>
      <c r="T384" s="450"/>
      <c r="U384" s="450"/>
      <c r="V384" s="451"/>
      <c r="W384" s="452"/>
      <c r="X384" s="450"/>
      <c r="Y384" s="451"/>
      <c r="Z384" s="451"/>
      <c r="AA384" s="450"/>
      <c r="AB384" s="450"/>
      <c r="AC384" s="450"/>
      <c r="AD384" s="450"/>
      <c r="AE384" s="451"/>
      <c r="AF384" s="451"/>
      <c r="AG384" s="452"/>
      <c r="AH384" s="452"/>
      <c r="AI384" s="452"/>
      <c r="AJ384" s="452"/>
      <c r="AK384" s="452"/>
      <c r="AL384" s="452"/>
      <c r="AM384" s="450"/>
      <c r="AN384" s="450"/>
      <c r="AO384" s="451"/>
      <c r="AP384" s="451"/>
      <c r="AQ384" s="450"/>
      <c r="AR384" s="453"/>
      <c r="AS384" s="453"/>
      <c r="AT384" s="454"/>
      <c r="AU384" s="455"/>
      <c r="AV384" s="456"/>
      <c r="AW384" s="456"/>
      <c r="AX384" s="455"/>
      <c r="AY384" s="456"/>
      <c r="AZ384" s="454"/>
      <c r="BA384" s="454"/>
      <c r="BB384" s="454"/>
      <c r="BC384" s="454"/>
      <c r="BD384" s="454"/>
      <c r="BE384" s="454"/>
      <c r="BF384" s="455"/>
      <c r="BG384" s="455"/>
      <c r="BH384" s="455"/>
      <c r="BI384" s="455"/>
      <c r="BJ384" s="455"/>
      <c r="BK384" s="455"/>
      <c r="BL384" s="455"/>
      <c r="BM384" s="455"/>
      <c r="BN384" s="455"/>
      <c r="BO384" s="455"/>
    </row>
    <row r="385" spans="1:67" ht="19.5" customHeight="1">
      <c r="A385" s="450"/>
      <c r="B385" s="450"/>
      <c r="C385" s="450"/>
      <c r="D385" s="450"/>
      <c r="E385" s="450"/>
      <c r="F385" s="451"/>
      <c r="G385" s="450"/>
      <c r="H385" s="450"/>
      <c r="I385" s="451"/>
      <c r="J385" s="450"/>
      <c r="K385" s="451"/>
      <c r="L385" s="450"/>
      <c r="M385" s="451"/>
      <c r="N385" s="450"/>
      <c r="O385" s="451"/>
      <c r="P385" s="452"/>
      <c r="Q385" s="452"/>
      <c r="R385" s="452"/>
      <c r="S385" s="452"/>
      <c r="T385" s="450"/>
      <c r="U385" s="450"/>
      <c r="V385" s="451"/>
      <c r="W385" s="452"/>
      <c r="X385" s="450"/>
      <c r="Y385" s="451"/>
      <c r="Z385" s="451"/>
      <c r="AA385" s="450"/>
      <c r="AB385" s="450"/>
      <c r="AC385" s="450"/>
      <c r="AD385" s="450"/>
      <c r="AE385" s="451"/>
      <c r="AF385" s="451"/>
      <c r="AG385" s="452"/>
      <c r="AH385" s="452"/>
      <c r="AI385" s="452"/>
      <c r="AJ385" s="452"/>
      <c r="AK385" s="452"/>
      <c r="AL385" s="452"/>
      <c r="AM385" s="450"/>
      <c r="AN385" s="450"/>
      <c r="AO385" s="451"/>
      <c r="AP385" s="451"/>
      <c r="AQ385" s="450"/>
      <c r="AR385" s="453"/>
      <c r="AS385" s="453"/>
      <c r="AT385" s="454"/>
      <c r="AU385" s="455"/>
      <c r="AV385" s="456"/>
      <c r="AW385" s="456"/>
      <c r="AX385" s="455"/>
      <c r="AY385" s="456"/>
      <c r="AZ385" s="454"/>
      <c r="BA385" s="454"/>
      <c r="BB385" s="454"/>
      <c r="BC385" s="454"/>
      <c r="BD385" s="454"/>
      <c r="BE385" s="454"/>
      <c r="BF385" s="455"/>
      <c r="BG385" s="455"/>
      <c r="BH385" s="455"/>
      <c r="BI385" s="455"/>
      <c r="BJ385" s="455"/>
      <c r="BK385" s="455"/>
      <c r="BL385" s="455"/>
      <c r="BM385" s="455"/>
      <c r="BN385" s="455"/>
      <c r="BO385" s="455"/>
    </row>
    <row r="386" spans="1:67" ht="19.5" customHeight="1">
      <c r="A386" s="450"/>
      <c r="B386" s="450"/>
      <c r="C386" s="450"/>
      <c r="D386" s="450"/>
      <c r="E386" s="450"/>
      <c r="F386" s="451"/>
      <c r="G386" s="450"/>
      <c r="H386" s="450"/>
      <c r="I386" s="451"/>
      <c r="J386" s="450"/>
      <c r="K386" s="451"/>
      <c r="L386" s="450"/>
      <c r="M386" s="451"/>
      <c r="N386" s="450"/>
      <c r="O386" s="451"/>
      <c r="P386" s="452"/>
      <c r="Q386" s="452"/>
      <c r="R386" s="452"/>
      <c r="S386" s="452"/>
      <c r="T386" s="450"/>
      <c r="U386" s="450"/>
      <c r="V386" s="451"/>
      <c r="W386" s="452"/>
      <c r="X386" s="450"/>
      <c r="Y386" s="451"/>
      <c r="Z386" s="451"/>
      <c r="AA386" s="450"/>
      <c r="AB386" s="450"/>
      <c r="AC386" s="450"/>
      <c r="AD386" s="450"/>
      <c r="AE386" s="451"/>
      <c r="AF386" s="451"/>
      <c r="AG386" s="452"/>
      <c r="AH386" s="452"/>
      <c r="AI386" s="452"/>
      <c r="AJ386" s="452"/>
      <c r="AK386" s="452"/>
      <c r="AL386" s="452"/>
      <c r="AM386" s="450"/>
      <c r="AN386" s="450"/>
      <c r="AO386" s="451"/>
      <c r="AP386" s="451"/>
      <c r="AQ386" s="450"/>
      <c r="AR386" s="453"/>
      <c r="AS386" s="453"/>
      <c r="AT386" s="454"/>
      <c r="AU386" s="455"/>
      <c r="AV386" s="456"/>
      <c r="AW386" s="456"/>
      <c r="AX386" s="455"/>
      <c r="AY386" s="456"/>
      <c r="AZ386" s="454"/>
      <c r="BA386" s="454"/>
      <c r="BB386" s="454"/>
      <c r="BC386" s="454"/>
      <c r="BD386" s="454"/>
      <c r="BE386" s="454"/>
      <c r="BF386" s="455"/>
      <c r="BG386" s="455"/>
      <c r="BH386" s="455"/>
      <c r="BI386" s="455"/>
      <c r="BJ386" s="455"/>
      <c r="BK386" s="455"/>
      <c r="BL386" s="455"/>
      <c r="BM386" s="455"/>
      <c r="BN386" s="455"/>
      <c r="BO386" s="455"/>
    </row>
    <row r="387" spans="1:67" ht="19.5" customHeight="1">
      <c r="A387" s="450"/>
      <c r="B387" s="450"/>
      <c r="C387" s="450"/>
      <c r="D387" s="450"/>
      <c r="E387" s="450"/>
      <c r="F387" s="451"/>
      <c r="G387" s="450"/>
      <c r="H387" s="450"/>
      <c r="I387" s="451"/>
      <c r="J387" s="450"/>
      <c r="K387" s="451"/>
      <c r="L387" s="450"/>
      <c r="M387" s="451"/>
      <c r="N387" s="450"/>
      <c r="O387" s="451"/>
      <c r="P387" s="452"/>
      <c r="Q387" s="452"/>
      <c r="R387" s="452"/>
      <c r="S387" s="452"/>
      <c r="T387" s="450"/>
      <c r="U387" s="450"/>
      <c r="V387" s="451"/>
      <c r="W387" s="452"/>
      <c r="X387" s="450"/>
      <c r="Y387" s="451"/>
      <c r="Z387" s="451"/>
      <c r="AA387" s="450"/>
      <c r="AB387" s="450"/>
      <c r="AC387" s="450"/>
      <c r="AD387" s="450"/>
      <c r="AE387" s="451"/>
      <c r="AF387" s="451"/>
      <c r="AG387" s="452"/>
      <c r="AH387" s="452"/>
      <c r="AI387" s="452"/>
      <c r="AJ387" s="452"/>
      <c r="AK387" s="452"/>
      <c r="AL387" s="452"/>
      <c r="AM387" s="450"/>
      <c r="AN387" s="450"/>
      <c r="AO387" s="451"/>
      <c r="AP387" s="451"/>
      <c r="AQ387" s="450"/>
      <c r="AR387" s="453"/>
      <c r="AS387" s="453"/>
      <c r="AT387" s="454"/>
      <c r="AU387" s="455"/>
      <c r="AV387" s="456"/>
      <c r="AW387" s="456"/>
      <c r="AX387" s="455"/>
      <c r="AY387" s="456"/>
      <c r="AZ387" s="454"/>
      <c r="BA387" s="454"/>
      <c r="BB387" s="454"/>
      <c r="BC387" s="454"/>
      <c r="BD387" s="454"/>
      <c r="BE387" s="454"/>
      <c r="BF387" s="455"/>
      <c r="BG387" s="455"/>
      <c r="BH387" s="455"/>
      <c r="BI387" s="455"/>
      <c r="BJ387" s="455"/>
      <c r="BK387" s="455"/>
      <c r="BL387" s="455"/>
      <c r="BM387" s="455"/>
      <c r="BN387" s="455"/>
      <c r="BO387" s="455"/>
    </row>
    <row r="388" spans="1:67" ht="19.5" customHeight="1">
      <c r="A388" s="450"/>
      <c r="B388" s="450"/>
      <c r="C388" s="450"/>
      <c r="D388" s="450"/>
      <c r="E388" s="450"/>
      <c r="F388" s="451"/>
      <c r="G388" s="450"/>
      <c r="H388" s="450"/>
      <c r="I388" s="451"/>
      <c r="J388" s="450"/>
      <c r="K388" s="451"/>
      <c r="L388" s="450"/>
      <c r="M388" s="451"/>
      <c r="N388" s="450"/>
      <c r="O388" s="451"/>
      <c r="P388" s="452"/>
      <c r="Q388" s="452"/>
      <c r="R388" s="452"/>
      <c r="S388" s="452"/>
      <c r="T388" s="450"/>
      <c r="U388" s="450"/>
      <c r="V388" s="451"/>
      <c r="W388" s="452"/>
      <c r="X388" s="450"/>
      <c r="Y388" s="451"/>
      <c r="Z388" s="451"/>
      <c r="AA388" s="450"/>
      <c r="AB388" s="450"/>
      <c r="AC388" s="450"/>
      <c r="AD388" s="450"/>
      <c r="AE388" s="451"/>
      <c r="AF388" s="451"/>
      <c r="AG388" s="452"/>
      <c r="AH388" s="452"/>
      <c r="AI388" s="452"/>
      <c r="AJ388" s="452"/>
      <c r="AK388" s="452"/>
      <c r="AL388" s="452"/>
      <c r="AM388" s="450"/>
      <c r="AN388" s="450"/>
      <c r="AO388" s="451"/>
      <c r="AP388" s="451"/>
      <c r="AQ388" s="450"/>
      <c r="AR388" s="453"/>
      <c r="AS388" s="453"/>
      <c r="AT388" s="454"/>
      <c r="AU388" s="455"/>
      <c r="AV388" s="456"/>
      <c r="AW388" s="456"/>
      <c r="AX388" s="455"/>
      <c r="AY388" s="456"/>
      <c r="AZ388" s="454"/>
      <c r="BA388" s="454"/>
      <c r="BB388" s="454"/>
      <c r="BC388" s="454"/>
      <c r="BD388" s="454"/>
      <c r="BE388" s="454"/>
      <c r="BF388" s="455"/>
      <c r="BG388" s="455"/>
      <c r="BH388" s="455"/>
      <c r="BI388" s="455"/>
      <c r="BJ388" s="455"/>
      <c r="BK388" s="455"/>
      <c r="BL388" s="455"/>
      <c r="BM388" s="455"/>
      <c r="BN388" s="455"/>
      <c r="BO388" s="455"/>
    </row>
    <row r="389" spans="1:67" ht="19.5" customHeight="1">
      <c r="A389" s="450"/>
      <c r="B389" s="450"/>
      <c r="C389" s="450"/>
      <c r="D389" s="450"/>
      <c r="E389" s="450"/>
      <c r="F389" s="451"/>
      <c r="G389" s="450"/>
      <c r="H389" s="450"/>
      <c r="I389" s="451"/>
      <c r="J389" s="450"/>
      <c r="K389" s="451"/>
      <c r="L389" s="450"/>
      <c r="M389" s="451"/>
      <c r="N389" s="450"/>
      <c r="O389" s="451"/>
      <c r="P389" s="452"/>
      <c r="Q389" s="452"/>
      <c r="R389" s="452"/>
      <c r="S389" s="452"/>
      <c r="T389" s="450"/>
      <c r="U389" s="450"/>
      <c r="V389" s="451"/>
      <c r="W389" s="452"/>
      <c r="X389" s="450"/>
      <c r="Y389" s="451"/>
      <c r="Z389" s="451"/>
      <c r="AA389" s="450"/>
      <c r="AB389" s="450"/>
      <c r="AC389" s="450"/>
      <c r="AD389" s="450"/>
      <c r="AE389" s="451"/>
      <c r="AF389" s="451"/>
      <c r="AG389" s="452"/>
      <c r="AH389" s="452"/>
      <c r="AI389" s="452"/>
      <c r="AJ389" s="452"/>
      <c r="AK389" s="452"/>
      <c r="AL389" s="452"/>
      <c r="AM389" s="450"/>
      <c r="AN389" s="450"/>
      <c r="AO389" s="451"/>
      <c r="AP389" s="451"/>
      <c r="AQ389" s="450"/>
      <c r="AR389" s="453"/>
      <c r="AS389" s="453"/>
      <c r="AT389" s="454"/>
      <c r="AU389" s="455"/>
      <c r="AV389" s="456"/>
      <c r="AW389" s="456"/>
      <c r="AX389" s="455"/>
      <c r="AY389" s="456"/>
      <c r="AZ389" s="454"/>
      <c r="BA389" s="454"/>
      <c r="BB389" s="454"/>
      <c r="BC389" s="454"/>
      <c r="BD389" s="454"/>
      <c r="BE389" s="454"/>
      <c r="BF389" s="455"/>
      <c r="BG389" s="455"/>
      <c r="BH389" s="455"/>
      <c r="BI389" s="455"/>
      <c r="BJ389" s="455"/>
      <c r="BK389" s="455"/>
      <c r="BL389" s="455"/>
      <c r="BM389" s="455"/>
      <c r="BN389" s="455"/>
      <c r="BO389" s="455"/>
    </row>
    <row r="390" spans="1:67" ht="19.5" customHeight="1">
      <c r="A390" s="450"/>
      <c r="B390" s="450"/>
      <c r="C390" s="450"/>
      <c r="D390" s="450"/>
      <c r="E390" s="450"/>
      <c r="F390" s="451"/>
      <c r="G390" s="450"/>
      <c r="H390" s="450"/>
      <c r="I390" s="451"/>
      <c r="J390" s="450"/>
      <c r="K390" s="451"/>
      <c r="L390" s="450"/>
      <c r="M390" s="451"/>
      <c r="N390" s="450"/>
      <c r="O390" s="451"/>
      <c r="P390" s="452"/>
      <c r="Q390" s="452"/>
      <c r="R390" s="452"/>
      <c r="S390" s="452"/>
      <c r="T390" s="450"/>
      <c r="U390" s="450"/>
      <c r="V390" s="451"/>
      <c r="W390" s="452"/>
      <c r="X390" s="450"/>
      <c r="Y390" s="451"/>
      <c r="Z390" s="451"/>
      <c r="AA390" s="450"/>
      <c r="AB390" s="450"/>
      <c r="AC390" s="450"/>
      <c r="AD390" s="450"/>
      <c r="AE390" s="451"/>
      <c r="AF390" s="451"/>
      <c r="AG390" s="452"/>
      <c r="AH390" s="452"/>
      <c r="AI390" s="452"/>
      <c r="AJ390" s="452"/>
      <c r="AK390" s="452"/>
      <c r="AL390" s="452"/>
      <c r="AM390" s="450"/>
      <c r="AN390" s="450"/>
      <c r="AO390" s="451"/>
      <c r="AP390" s="451"/>
      <c r="AQ390" s="450"/>
      <c r="AR390" s="453"/>
      <c r="AS390" s="453"/>
      <c r="AT390" s="454"/>
      <c r="AU390" s="455"/>
      <c r="AV390" s="456"/>
      <c r="AW390" s="456"/>
      <c r="AX390" s="455"/>
      <c r="AY390" s="456"/>
      <c r="AZ390" s="454"/>
      <c r="BA390" s="454"/>
      <c r="BB390" s="454"/>
      <c r="BC390" s="454"/>
      <c r="BD390" s="454"/>
      <c r="BE390" s="454"/>
      <c r="BF390" s="455"/>
      <c r="BG390" s="455"/>
      <c r="BH390" s="455"/>
      <c r="BI390" s="455"/>
      <c r="BJ390" s="455"/>
      <c r="BK390" s="455"/>
      <c r="BL390" s="455"/>
      <c r="BM390" s="455"/>
      <c r="BN390" s="455"/>
      <c r="BO390" s="455"/>
    </row>
    <row r="391" spans="1:67" ht="19.5" customHeight="1">
      <c r="A391" s="450"/>
      <c r="B391" s="450"/>
      <c r="C391" s="450"/>
      <c r="D391" s="450"/>
      <c r="E391" s="450"/>
      <c r="F391" s="451"/>
      <c r="G391" s="450"/>
      <c r="H391" s="450"/>
      <c r="I391" s="451"/>
      <c r="J391" s="450"/>
      <c r="K391" s="451"/>
      <c r="L391" s="450"/>
      <c r="M391" s="451"/>
      <c r="N391" s="450"/>
      <c r="O391" s="451"/>
      <c r="P391" s="452"/>
      <c r="Q391" s="452"/>
      <c r="R391" s="452"/>
      <c r="S391" s="452"/>
      <c r="T391" s="450"/>
      <c r="U391" s="450"/>
      <c r="V391" s="451"/>
      <c r="W391" s="452"/>
      <c r="X391" s="450"/>
      <c r="Y391" s="451"/>
      <c r="Z391" s="451"/>
      <c r="AA391" s="450"/>
      <c r="AB391" s="450"/>
      <c r="AC391" s="450"/>
      <c r="AD391" s="450"/>
      <c r="AE391" s="451"/>
      <c r="AF391" s="451"/>
      <c r="AG391" s="452"/>
      <c r="AH391" s="452"/>
      <c r="AI391" s="452"/>
      <c r="AJ391" s="452"/>
      <c r="AK391" s="452"/>
      <c r="AL391" s="452"/>
      <c r="AM391" s="450"/>
      <c r="AN391" s="450"/>
      <c r="AO391" s="451"/>
      <c r="AP391" s="451"/>
      <c r="AQ391" s="450"/>
      <c r="AR391" s="453"/>
      <c r="AS391" s="453"/>
      <c r="AT391" s="454"/>
      <c r="AU391" s="455"/>
      <c r="AV391" s="456"/>
      <c r="AW391" s="456"/>
      <c r="AX391" s="455"/>
      <c r="AY391" s="456"/>
      <c r="AZ391" s="454"/>
      <c r="BA391" s="454"/>
      <c r="BB391" s="454"/>
      <c r="BC391" s="454"/>
      <c r="BD391" s="454"/>
      <c r="BE391" s="454"/>
      <c r="BF391" s="455"/>
      <c r="BG391" s="455"/>
      <c r="BH391" s="455"/>
      <c r="BI391" s="455"/>
      <c r="BJ391" s="455"/>
      <c r="BK391" s="455"/>
      <c r="BL391" s="455"/>
      <c r="BM391" s="455"/>
      <c r="BN391" s="455"/>
      <c r="BO391" s="455"/>
    </row>
    <row r="392" spans="1:67" ht="19.5" customHeight="1">
      <c r="A392" s="450"/>
      <c r="B392" s="450"/>
      <c r="C392" s="450"/>
      <c r="D392" s="450"/>
      <c r="E392" s="450"/>
      <c r="F392" s="451"/>
      <c r="G392" s="450"/>
      <c r="H392" s="450"/>
      <c r="I392" s="451"/>
      <c r="J392" s="450"/>
      <c r="K392" s="451"/>
      <c r="L392" s="450"/>
      <c r="M392" s="451"/>
      <c r="N392" s="450"/>
      <c r="O392" s="451"/>
      <c r="P392" s="452"/>
      <c r="Q392" s="452"/>
      <c r="R392" s="452"/>
      <c r="S392" s="452"/>
      <c r="T392" s="450"/>
      <c r="U392" s="450"/>
      <c r="V392" s="451"/>
      <c r="W392" s="452"/>
      <c r="X392" s="450"/>
      <c r="Y392" s="451"/>
      <c r="Z392" s="451"/>
      <c r="AA392" s="450"/>
      <c r="AB392" s="450"/>
      <c r="AC392" s="450"/>
      <c r="AD392" s="450"/>
      <c r="AE392" s="451"/>
      <c r="AF392" s="451"/>
      <c r="AG392" s="452"/>
      <c r="AH392" s="452"/>
      <c r="AI392" s="452"/>
      <c r="AJ392" s="452"/>
      <c r="AK392" s="452"/>
      <c r="AL392" s="452"/>
      <c r="AM392" s="450"/>
      <c r="AN392" s="450"/>
      <c r="AO392" s="451"/>
      <c r="AP392" s="451"/>
      <c r="AQ392" s="450"/>
      <c r="AR392" s="453"/>
      <c r="AS392" s="453"/>
      <c r="AT392" s="454"/>
      <c r="AU392" s="455"/>
      <c r="AV392" s="456"/>
      <c r="AW392" s="456"/>
      <c r="AX392" s="455"/>
      <c r="AY392" s="456"/>
      <c r="AZ392" s="454"/>
      <c r="BA392" s="454"/>
      <c r="BB392" s="454"/>
      <c r="BC392" s="454"/>
      <c r="BD392" s="454"/>
      <c r="BE392" s="454"/>
      <c r="BF392" s="455"/>
      <c r="BG392" s="455"/>
      <c r="BH392" s="455"/>
      <c r="BI392" s="455"/>
      <c r="BJ392" s="455"/>
      <c r="BK392" s="455"/>
      <c r="BL392" s="455"/>
      <c r="BM392" s="455"/>
      <c r="BN392" s="455"/>
      <c r="BO392" s="455"/>
    </row>
    <row r="393" spans="1:67" ht="19.5" customHeight="1">
      <c r="A393" s="450"/>
      <c r="B393" s="450"/>
      <c r="C393" s="450"/>
      <c r="D393" s="450"/>
      <c r="E393" s="450"/>
      <c r="F393" s="451"/>
      <c r="G393" s="450"/>
      <c r="H393" s="450"/>
      <c r="I393" s="451"/>
      <c r="J393" s="450"/>
      <c r="K393" s="451"/>
      <c r="L393" s="450"/>
      <c r="M393" s="451"/>
      <c r="N393" s="450"/>
      <c r="O393" s="451"/>
      <c r="P393" s="452"/>
      <c r="Q393" s="452"/>
      <c r="R393" s="452"/>
      <c r="S393" s="452"/>
      <c r="T393" s="450"/>
      <c r="U393" s="450"/>
      <c r="V393" s="451"/>
      <c r="W393" s="452"/>
      <c r="X393" s="450"/>
      <c r="Y393" s="451"/>
      <c r="Z393" s="451"/>
      <c r="AA393" s="450"/>
      <c r="AB393" s="450"/>
      <c r="AC393" s="450"/>
      <c r="AD393" s="450"/>
      <c r="AE393" s="451"/>
      <c r="AF393" s="451"/>
      <c r="AG393" s="452"/>
      <c r="AH393" s="452"/>
      <c r="AI393" s="452"/>
      <c r="AJ393" s="452"/>
      <c r="AK393" s="452"/>
      <c r="AL393" s="452"/>
      <c r="AM393" s="450"/>
      <c r="AN393" s="450"/>
      <c r="AO393" s="451"/>
      <c r="AP393" s="451"/>
      <c r="AQ393" s="450"/>
      <c r="AR393" s="453"/>
      <c r="AS393" s="453"/>
      <c r="AT393" s="454"/>
      <c r="AU393" s="455"/>
      <c r="AV393" s="456"/>
      <c r="AW393" s="456"/>
      <c r="AX393" s="455"/>
      <c r="AY393" s="456"/>
      <c r="AZ393" s="454"/>
      <c r="BA393" s="454"/>
      <c r="BB393" s="454"/>
      <c r="BC393" s="454"/>
      <c r="BD393" s="454"/>
      <c r="BE393" s="454"/>
      <c r="BF393" s="455"/>
      <c r="BG393" s="455"/>
      <c r="BH393" s="455"/>
      <c r="BI393" s="455"/>
      <c r="BJ393" s="455"/>
      <c r="BK393" s="455"/>
      <c r="BL393" s="455"/>
      <c r="BM393" s="455"/>
      <c r="BN393" s="455"/>
      <c r="BO393" s="455"/>
    </row>
    <row r="394" spans="1:67" ht="19.5" customHeight="1">
      <c r="A394" s="450"/>
      <c r="B394" s="450"/>
      <c r="C394" s="450"/>
      <c r="D394" s="450"/>
      <c r="E394" s="450"/>
      <c r="F394" s="451"/>
      <c r="G394" s="450"/>
      <c r="H394" s="450"/>
      <c r="I394" s="451"/>
      <c r="J394" s="450"/>
      <c r="K394" s="451"/>
      <c r="L394" s="450"/>
      <c r="M394" s="451"/>
      <c r="N394" s="450"/>
      <c r="O394" s="451"/>
      <c r="P394" s="452"/>
      <c r="Q394" s="452"/>
      <c r="R394" s="452"/>
      <c r="S394" s="452"/>
      <c r="T394" s="450"/>
      <c r="U394" s="450"/>
      <c r="V394" s="451"/>
      <c r="W394" s="452"/>
      <c r="X394" s="450"/>
      <c r="Y394" s="451"/>
      <c r="Z394" s="451"/>
      <c r="AA394" s="450"/>
      <c r="AB394" s="450"/>
      <c r="AC394" s="450"/>
      <c r="AD394" s="450"/>
      <c r="AE394" s="451"/>
      <c r="AF394" s="451"/>
      <c r="AG394" s="452"/>
      <c r="AH394" s="452"/>
      <c r="AI394" s="452"/>
      <c r="AJ394" s="452"/>
      <c r="AK394" s="452"/>
      <c r="AL394" s="452"/>
      <c r="AM394" s="450"/>
      <c r="AN394" s="450"/>
      <c r="AO394" s="451"/>
      <c r="AP394" s="451"/>
      <c r="AQ394" s="450"/>
      <c r="AR394" s="453"/>
      <c r="AS394" s="453"/>
      <c r="AT394" s="454"/>
      <c r="AU394" s="455"/>
      <c r="AV394" s="456"/>
      <c r="AW394" s="456"/>
      <c r="AX394" s="455"/>
      <c r="AY394" s="456"/>
      <c r="AZ394" s="454"/>
      <c r="BA394" s="454"/>
      <c r="BB394" s="454"/>
      <c r="BC394" s="454"/>
      <c r="BD394" s="454"/>
      <c r="BE394" s="454"/>
      <c r="BF394" s="455"/>
      <c r="BG394" s="455"/>
      <c r="BH394" s="455"/>
      <c r="BI394" s="455"/>
      <c r="BJ394" s="455"/>
      <c r="BK394" s="455"/>
      <c r="BL394" s="455"/>
      <c r="BM394" s="455"/>
      <c r="BN394" s="455"/>
      <c r="BO394" s="455"/>
    </row>
    <row r="395" spans="1:67" ht="19.5" customHeight="1">
      <c r="A395" s="450"/>
      <c r="B395" s="450"/>
      <c r="C395" s="450"/>
      <c r="D395" s="450"/>
      <c r="E395" s="450"/>
      <c r="F395" s="451"/>
      <c r="G395" s="450"/>
      <c r="H395" s="450"/>
      <c r="I395" s="451"/>
      <c r="J395" s="450"/>
      <c r="K395" s="451"/>
      <c r="L395" s="450"/>
      <c r="M395" s="451"/>
      <c r="N395" s="450"/>
      <c r="O395" s="451"/>
      <c r="P395" s="452"/>
      <c r="Q395" s="452"/>
      <c r="R395" s="452"/>
      <c r="S395" s="452"/>
      <c r="T395" s="450"/>
      <c r="U395" s="450"/>
      <c r="V395" s="451"/>
      <c r="W395" s="452"/>
      <c r="X395" s="450"/>
      <c r="Y395" s="451"/>
      <c r="Z395" s="451"/>
      <c r="AA395" s="450"/>
      <c r="AB395" s="450"/>
      <c r="AC395" s="450"/>
      <c r="AD395" s="450"/>
      <c r="AE395" s="451"/>
      <c r="AF395" s="451"/>
      <c r="AG395" s="452"/>
      <c r="AH395" s="452"/>
      <c r="AI395" s="452"/>
      <c r="AJ395" s="452"/>
      <c r="AK395" s="452"/>
      <c r="AL395" s="452"/>
      <c r="AM395" s="450"/>
      <c r="AN395" s="450"/>
      <c r="AO395" s="451"/>
      <c r="AP395" s="451"/>
      <c r="AQ395" s="450"/>
      <c r="AR395" s="453"/>
      <c r="AS395" s="453"/>
      <c r="AT395" s="454"/>
      <c r="AU395" s="455"/>
      <c r="AV395" s="456"/>
      <c r="AW395" s="456"/>
      <c r="AX395" s="455"/>
      <c r="AY395" s="456"/>
      <c r="AZ395" s="454"/>
      <c r="BA395" s="454"/>
      <c r="BB395" s="454"/>
      <c r="BC395" s="454"/>
      <c r="BD395" s="454"/>
      <c r="BE395" s="454"/>
      <c r="BF395" s="455"/>
      <c r="BG395" s="455"/>
      <c r="BH395" s="455"/>
      <c r="BI395" s="455"/>
      <c r="BJ395" s="455"/>
      <c r="BK395" s="455"/>
      <c r="BL395" s="455"/>
      <c r="BM395" s="455"/>
      <c r="BN395" s="455"/>
      <c r="BO395" s="455"/>
    </row>
    <row r="396" spans="1:67" ht="19.5" customHeight="1">
      <c r="A396" s="450"/>
      <c r="B396" s="450"/>
      <c r="C396" s="450"/>
      <c r="D396" s="450"/>
      <c r="E396" s="450"/>
      <c r="F396" s="451"/>
      <c r="G396" s="450"/>
      <c r="H396" s="450"/>
      <c r="I396" s="451"/>
      <c r="J396" s="450"/>
      <c r="K396" s="451"/>
      <c r="L396" s="450"/>
      <c r="M396" s="451"/>
      <c r="N396" s="450"/>
      <c r="O396" s="451"/>
      <c r="P396" s="452"/>
      <c r="Q396" s="452"/>
      <c r="R396" s="452"/>
      <c r="S396" s="452"/>
      <c r="T396" s="450"/>
      <c r="U396" s="450"/>
      <c r="V396" s="451"/>
      <c r="W396" s="452"/>
      <c r="X396" s="450"/>
      <c r="Y396" s="451"/>
      <c r="Z396" s="451"/>
      <c r="AA396" s="450"/>
      <c r="AB396" s="450"/>
      <c r="AC396" s="450"/>
      <c r="AD396" s="450"/>
      <c r="AE396" s="451"/>
      <c r="AF396" s="451"/>
      <c r="AG396" s="452"/>
      <c r="AH396" s="452"/>
      <c r="AI396" s="452"/>
      <c r="AJ396" s="452"/>
      <c r="AK396" s="452"/>
      <c r="AL396" s="452"/>
      <c r="AM396" s="450"/>
      <c r="AN396" s="450"/>
      <c r="AO396" s="451"/>
      <c r="AP396" s="451"/>
      <c r="AQ396" s="450"/>
      <c r="AR396" s="453"/>
      <c r="AS396" s="453"/>
      <c r="AT396" s="454"/>
      <c r="AU396" s="455"/>
      <c r="AV396" s="456"/>
      <c r="AW396" s="456"/>
      <c r="AX396" s="455"/>
      <c r="AY396" s="456"/>
      <c r="AZ396" s="454"/>
      <c r="BA396" s="454"/>
      <c r="BB396" s="454"/>
      <c r="BC396" s="454"/>
      <c r="BD396" s="454"/>
      <c r="BE396" s="454"/>
      <c r="BF396" s="455"/>
      <c r="BG396" s="455"/>
      <c r="BH396" s="455"/>
      <c r="BI396" s="455"/>
      <c r="BJ396" s="455"/>
      <c r="BK396" s="455"/>
      <c r="BL396" s="455"/>
      <c r="BM396" s="455"/>
      <c r="BN396" s="455"/>
      <c r="BO396" s="455"/>
    </row>
    <row r="397" spans="1:67" ht="19.5" customHeight="1">
      <c r="A397" s="450"/>
      <c r="B397" s="450"/>
      <c r="C397" s="450"/>
      <c r="D397" s="450"/>
      <c r="E397" s="450"/>
      <c r="F397" s="451"/>
      <c r="G397" s="450"/>
      <c r="H397" s="450"/>
      <c r="I397" s="451"/>
      <c r="J397" s="450"/>
      <c r="K397" s="451"/>
      <c r="L397" s="450"/>
      <c r="M397" s="451"/>
      <c r="N397" s="450"/>
      <c r="O397" s="451"/>
      <c r="P397" s="452"/>
      <c r="Q397" s="452"/>
      <c r="R397" s="452"/>
      <c r="S397" s="452"/>
      <c r="T397" s="450"/>
      <c r="U397" s="450"/>
      <c r="V397" s="451"/>
      <c r="W397" s="452"/>
      <c r="X397" s="450"/>
      <c r="Y397" s="451"/>
      <c r="Z397" s="451"/>
      <c r="AA397" s="450"/>
      <c r="AB397" s="450"/>
      <c r="AC397" s="450"/>
      <c r="AD397" s="450"/>
      <c r="AE397" s="451"/>
      <c r="AF397" s="451"/>
      <c r="AG397" s="452"/>
      <c r="AH397" s="452"/>
      <c r="AI397" s="452"/>
      <c r="AJ397" s="452"/>
      <c r="AK397" s="452"/>
      <c r="AL397" s="452"/>
      <c r="AM397" s="450"/>
      <c r="AN397" s="450"/>
      <c r="AO397" s="451"/>
      <c r="AP397" s="451"/>
      <c r="AQ397" s="450"/>
      <c r="AR397" s="453"/>
      <c r="AS397" s="453"/>
      <c r="AT397" s="454"/>
      <c r="AU397" s="455"/>
      <c r="AV397" s="456"/>
      <c r="AW397" s="456"/>
      <c r="AX397" s="455"/>
      <c r="AY397" s="456"/>
      <c r="AZ397" s="454"/>
      <c r="BA397" s="454"/>
      <c r="BB397" s="454"/>
      <c r="BC397" s="454"/>
      <c r="BD397" s="454"/>
      <c r="BE397" s="454"/>
      <c r="BF397" s="455"/>
      <c r="BG397" s="455"/>
      <c r="BH397" s="455"/>
      <c r="BI397" s="455"/>
      <c r="BJ397" s="455"/>
      <c r="BK397" s="455"/>
      <c r="BL397" s="455"/>
      <c r="BM397" s="455"/>
      <c r="BN397" s="455"/>
      <c r="BO397" s="455"/>
    </row>
    <row r="398" spans="1:67" ht="19.5" customHeight="1">
      <c r="A398" s="450"/>
      <c r="B398" s="450"/>
      <c r="C398" s="450"/>
      <c r="D398" s="450"/>
      <c r="E398" s="450"/>
      <c r="F398" s="451"/>
      <c r="G398" s="450"/>
      <c r="H398" s="450"/>
      <c r="I398" s="451"/>
      <c r="J398" s="450"/>
      <c r="K398" s="451"/>
      <c r="L398" s="450"/>
      <c r="M398" s="451"/>
      <c r="N398" s="450"/>
      <c r="O398" s="451"/>
      <c r="P398" s="452"/>
      <c r="Q398" s="452"/>
      <c r="R398" s="452"/>
      <c r="S398" s="452"/>
      <c r="T398" s="450"/>
      <c r="U398" s="450"/>
      <c r="V398" s="451"/>
      <c r="W398" s="452"/>
      <c r="X398" s="450"/>
      <c r="Y398" s="451"/>
      <c r="Z398" s="451"/>
      <c r="AA398" s="450"/>
      <c r="AB398" s="450"/>
      <c r="AC398" s="450"/>
      <c r="AD398" s="450"/>
      <c r="AE398" s="451"/>
      <c r="AF398" s="451"/>
      <c r="AG398" s="452"/>
      <c r="AH398" s="452"/>
      <c r="AI398" s="452"/>
      <c r="AJ398" s="452"/>
      <c r="AK398" s="452"/>
      <c r="AL398" s="452"/>
      <c r="AM398" s="450"/>
      <c r="AN398" s="450"/>
      <c r="AO398" s="451"/>
      <c r="AP398" s="451"/>
      <c r="AQ398" s="450"/>
      <c r="AR398" s="453"/>
      <c r="AS398" s="453"/>
      <c r="AT398" s="454"/>
      <c r="AU398" s="455"/>
      <c r="AV398" s="456"/>
      <c r="AW398" s="456"/>
      <c r="AX398" s="455"/>
      <c r="AY398" s="456"/>
      <c r="AZ398" s="454"/>
      <c r="BA398" s="454"/>
      <c r="BB398" s="454"/>
      <c r="BC398" s="454"/>
      <c r="BD398" s="454"/>
      <c r="BE398" s="454"/>
      <c r="BF398" s="455"/>
      <c r="BG398" s="455"/>
      <c r="BH398" s="455"/>
      <c r="BI398" s="455"/>
      <c r="BJ398" s="455"/>
      <c r="BK398" s="455"/>
      <c r="BL398" s="455"/>
      <c r="BM398" s="455"/>
      <c r="BN398" s="455"/>
      <c r="BO398" s="455"/>
    </row>
    <row r="399" spans="1:67" ht="19.5" customHeight="1">
      <c r="A399" s="450"/>
      <c r="B399" s="450"/>
      <c r="C399" s="450"/>
      <c r="D399" s="450"/>
      <c r="E399" s="450"/>
      <c r="F399" s="451"/>
      <c r="G399" s="450"/>
      <c r="H399" s="450"/>
      <c r="I399" s="451"/>
      <c r="J399" s="450"/>
      <c r="K399" s="451"/>
      <c r="L399" s="450"/>
      <c r="M399" s="451"/>
      <c r="N399" s="450"/>
      <c r="O399" s="451"/>
      <c r="P399" s="452"/>
      <c r="Q399" s="452"/>
      <c r="R399" s="452"/>
      <c r="S399" s="452"/>
      <c r="T399" s="450"/>
      <c r="U399" s="450"/>
      <c r="V399" s="451"/>
      <c r="W399" s="452"/>
      <c r="X399" s="450"/>
      <c r="Y399" s="451"/>
      <c r="Z399" s="451"/>
      <c r="AA399" s="450"/>
      <c r="AB399" s="450"/>
      <c r="AC399" s="450"/>
      <c r="AD399" s="450"/>
      <c r="AE399" s="451"/>
      <c r="AF399" s="451"/>
      <c r="AG399" s="452"/>
      <c r="AH399" s="452"/>
      <c r="AI399" s="452"/>
      <c r="AJ399" s="452"/>
      <c r="AK399" s="452"/>
      <c r="AL399" s="452"/>
      <c r="AM399" s="450"/>
      <c r="AN399" s="450"/>
      <c r="AO399" s="451"/>
      <c r="AP399" s="451"/>
      <c r="AQ399" s="450"/>
      <c r="AR399" s="453"/>
      <c r="AS399" s="453"/>
      <c r="AT399" s="454"/>
      <c r="AU399" s="455"/>
      <c r="AV399" s="456"/>
      <c r="AW399" s="456"/>
      <c r="AX399" s="455"/>
      <c r="AY399" s="456"/>
      <c r="AZ399" s="454"/>
      <c r="BA399" s="454"/>
      <c r="BB399" s="454"/>
      <c r="BC399" s="454"/>
      <c r="BD399" s="454"/>
      <c r="BE399" s="454"/>
      <c r="BF399" s="455"/>
      <c r="BG399" s="455"/>
      <c r="BH399" s="455"/>
      <c r="BI399" s="455"/>
      <c r="BJ399" s="455"/>
      <c r="BK399" s="455"/>
      <c r="BL399" s="455"/>
      <c r="BM399" s="455"/>
      <c r="BN399" s="455"/>
      <c r="BO399" s="455"/>
    </row>
    <row r="400" spans="1:67" ht="19.5" customHeight="1">
      <c r="A400" s="450"/>
      <c r="B400" s="450"/>
      <c r="C400" s="450"/>
      <c r="D400" s="450"/>
      <c r="E400" s="450"/>
      <c r="F400" s="451"/>
      <c r="G400" s="450"/>
      <c r="H400" s="450"/>
      <c r="I400" s="451"/>
      <c r="J400" s="450"/>
      <c r="K400" s="451"/>
      <c r="L400" s="450"/>
      <c r="M400" s="451"/>
      <c r="N400" s="450"/>
      <c r="O400" s="451"/>
      <c r="P400" s="452"/>
      <c r="Q400" s="452"/>
      <c r="R400" s="452"/>
      <c r="S400" s="452"/>
      <c r="T400" s="450"/>
      <c r="U400" s="450"/>
      <c r="V400" s="451"/>
      <c r="W400" s="452"/>
      <c r="X400" s="450"/>
      <c r="Y400" s="451"/>
      <c r="Z400" s="451"/>
      <c r="AA400" s="450"/>
      <c r="AB400" s="450"/>
      <c r="AC400" s="450"/>
      <c r="AD400" s="450"/>
      <c r="AE400" s="451"/>
      <c r="AF400" s="451"/>
      <c r="AG400" s="452"/>
      <c r="AH400" s="452"/>
      <c r="AI400" s="452"/>
      <c r="AJ400" s="452"/>
      <c r="AK400" s="452"/>
      <c r="AL400" s="452"/>
      <c r="AM400" s="450"/>
      <c r="AN400" s="450"/>
      <c r="AO400" s="451"/>
      <c r="AP400" s="451"/>
      <c r="AQ400" s="450"/>
      <c r="AR400" s="453"/>
      <c r="AS400" s="453"/>
      <c r="AT400" s="454"/>
      <c r="AU400" s="455"/>
      <c r="AV400" s="456"/>
      <c r="AW400" s="456"/>
      <c r="AX400" s="455"/>
      <c r="AY400" s="456"/>
      <c r="AZ400" s="454"/>
      <c r="BA400" s="454"/>
      <c r="BB400" s="454"/>
      <c r="BC400" s="454"/>
      <c r="BD400" s="454"/>
      <c r="BE400" s="454"/>
      <c r="BF400" s="455"/>
      <c r="BG400" s="455"/>
      <c r="BH400" s="455"/>
      <c r="BI400" s="455"/>
      <c r="BJ400" s="455"/>
      <c r="BK400" s="455"/>
      <c r="BL400" s="455"/>
      <c r="BM400" s="455"/>
      <c r="BN400" s="455"/>
      <c r="BO400" s="455"/>
    </row>
    <row r="401" spans="1:67" ht="19.5" customHeight="1">
      <c r="A401" s="450"/>
      <c r="B401" s="450"/>
      <c r="C401" s="450"/>
      <c r="D401" s="450"/>
      <c r="E401" s="450"/>
      <c r="F401" s="451"/>
      <c r="G401" s="450"/>
      <c r="H401" s="450"/>
      <c r="I401" s="451"/>
      <c r="J401" s="450"/>
      <c r="K401" s="451"/>
      <c r="L401" s="450"/>
      <c r="M401" s="451"/>
      <c r="N401" s="450"/>
      <c r="O401" s="451"/>
      <c r="P401" s="452"/>
      <c r="Q401" s="452"/>
      <c r="R401" s="452"/>
      <c r="S401" s="452"/>
      <c r="T401" s="450"/>
      <c r="U401" s="450"/>
      <c r="V401" s="451"/>
      <c r="W401" s="452"/>
      <c r="X401" s="450"/>
      <c r="Y401" s="451"/>
      <c r="Z401" s="451"/>
      <c r="AA401" s="450"/>
      <c r="AB401" s="450"/>
      <c r="AC401" s="450"/>
      <c r="AD401" s="450"/>
      <c r="AE401" s="451"/>
      <c r="AF401" s="451"/>
      <c r="AG401" s="452"/>
      <c r="AH401" s="452"/>
      <c r="AI401" s="452"/>
      <c r="AJ401" s="452"/>
      <c r="AK401" s="452"/>
      <c r="AL401" s="452"/>
      <c r="AM401" s="450"/>
      <c r="AN401" s="450"/>
      <c r="AO401" s="451"/>
      <c r="AP401" s="451"/>
      <c r="AQ401" s="450"/>
      <c r="AR401" s="453"/>
      <c r="AS401" s="453"/>
      <c r="AT401" s="454"/>
      <c r="AU401" s="455"/>
      <c r="AV401" s="456"/>
      <c r="AW401" s="456"/>
      <c r="AX401" s="455"/>
      <c r="AY401" s="456"/>
      <c r="AZ401" s="454"/>
      <c r="BA401" s="454"/>
      <c r="BB401" s="454"/>
      <c r="BC401" s="454"/>
      <c r="BD401" s="454"/>
      <c r="BE401" s="454"/>
      <c r="BF401" s="455"/>
      <c r="BG401" s="455"/>
      <c r="BH401" s="455"/>
      <c r="BI401" s="455"/>
      <c r="BJ401" s="455"/>
      <c r="BK401" s="455"/>
      <c r="BL401" s="455"/>
      <c r="BM401" s="455"/>
      <c r="BN401" s="455"/>
      <c r="BO401" s="455"/>
    </row>
    <row r="402" spans="1:67" ht="19.5" customHeight="1">
      <c r="A402" s="450"/>
      <c r="B402" s="450"/>
      <c r="C402" s="450"/>
      <c r="D402" s="450"/>
      <c r="E402" s="450"/>
      <c r="F402" s="451"/>
      <c r="G402" s="450"/>
      <c r="H402" s="450"/>
      <c r="I402" s="451"/>
      <c r="J402" s="450"/>
      <c r="K402" s="451"/>
      <c r="L402" s="450"/>
      <c r="M402" s="451"/>
      <c r="N402" s="450"/>
      <c r="O402" s="451"/>
      <c r="P402" s="452"/>
      <c r="Q402" s="452"/>
      <c r="R402" s="452"/>
      <c r="S402" s="452"/>
      <c r="T402" s="450"/>
      <c r="U402" s="450"/>
      <c r="V402" s="451"/>
      <c r="W402" s="452"/>
      <c r="X402" s="450"/>
      <c r="Y402" s="451"/>
      <c r="Z402" s="451"/>
      <c r="AA402" s="450"/>
      <c r="AB402" s="450"/>
      <c r="AC402" s="450"/>
      <c r="AD402" s="450"/>
      <c r="AE402" s="451"/>
      <c r="AF402" s="451"/>
      <c r="AG402" s="452"/>
      <c r="AH402" s="452"/>
      <c r="AI402" s="452"/>
      <c r="AJ402" s="452"/>
      <c r="AK402" s="452"/>
      <c r="AL402" s="452"/>
      <c r="AM402" s="450"/>
      <c r="AN402" s="450"/>
      <c r="AO402" s="451"/>
      <c r="AP402" s="451"/>
      <c r="AQ402" s="450"/>
      <c r="AR402" s="453"/>
      <c r="AS402" s="453"/>
      <c r="AT402" s="454"/>
      <c r="AU402" s="455"/>
      <c r="AV402" s="456"/>
      <c r="AW402" s="456"/>
      <c r="AX402" s="455"/>
      <c r="AY402" s="456"/>
      <c r="AZ402" s="454"/>
      <c r="BA402" s="454"/>
      <c r="BB402" s="454"/>
      <c r="BC402" s="454"/>
      <c r="BD402" s="454"/>
      <c r="BE402" s="454"/>
      <c r="BF402" s="455"/>
      <c r="BG402" s="455"/>
      <c r="BH402" s="455"/>
      <c r="BI402" s="455"/>
      <c r="BJ402" s="455"/>
      <c r="BK402" s="455"/>
      <c r="BL402" s="455"/>
      <c r="BM402" s="455"/>
      <c r="BN402" s="455"/>
      <c r="BO402" s="455"/>
    </row>
    <row r="403" spans="1:67" ht="19.5" customHeight="1">
      <c r="A403" s="450"/>
      <c r="B403" s="450"/>
      <c r="C403" s="450"/>
      <c r="D403" s="450"/>
      <c r="E403" s="450"/>
      <c r="F403" s="451"/>
      <c r="G403" s="450"/>
      <c r="H403" s="450"/>
      <c r="I403" s="451"/>
      <c r="J403" s="450"/>
      <c r="K403" s="451"/>
      <c r="L403" s="450"/>
      <c r="M403" s="451"/>
      <c r="N403" s="450"/>
      <c r="O403" s="451"/>
      <c r="P403" s="452"/>
      <c r="Q403" s="452"/>
      <c r="R403" s="452"/>
      <c r="S403" s="452"/>
      <c r="T403" s="450"/>
      <c r="U403" s="450"/>
      <c r="V403" s="451"/>
      <c r="W403" s="452"/>
      <c r="X403" s="450"/>
      <c r="Y403" s="451"/>
      <c r="Z403" s="451"/>
      <c r="AA403" s="450"/>
      <c r="AB403" s="450"/>
      <c r="AC403" s="450"/>
      <c r="AD403" s="450"/>
      <c r="AE403" s="451"/>
      <c r="AF403" s="451"/>
      <c r="AG403" s="452"/>
      <c r="AH403" s="452"/>
      <c r="AI403" s="452"/>
      <c r="AJ403" s="452"/>
      <c r="AK403" s="452"/>
      <c r="AL403" s="452"/>
      <c r="AM403" s="450"/>
      <c r="AN403" s="450"/>
      <c r="AO403" s="451"/>
      <c r="AP403" s="451"/>
      <c r="AQ403" s="450"/>
      <c r="AR403" s="453"/>
      <c r="AS403" s="453"/>
      <c r="AT403" s="454"/>
      <c r="AU403" s="455"/>
      <c r="AV403" s="456"/>
      <c r="AW403" s="456"/>
      <c r="AX403" s="455"/>
      <c r="AY403" s="456"/>
      <c r="AZ403" s="454"/>
      <c r="BA403" s="454"/>
      <c r="BB403" s="454"/>
      <c r="BC403" s="454"/>
      <c r="BD403" s="454"/>
      <c r="BE403" s="454"/>
      <c r="BF403" s="455"/>
      <c r="BG403" s="455"/>
      <c r="BH403" s="455"/>
      <c r="BI403" s="455"/>
      <c r="BJ403" s="455"/>
      <c r="BK403" s="455"/>
      <c r="BL403" s="455"/>
      <c r="BM403" s="455"/>
      <c r="BN403" s="455"/>
      <c r="BO403" s="455"/>
    </row>
    <row r="404" spans="1:67" ht="19.5" customHeight="1">
      <c r="A404" s="450"/>
      <c r="B404" s="450"/>
      <c r="C404" s="450"/>
      <c r="D404" s="450"/>
      <c r="E404" s="450"/>
      <c r="F404" s="451"/>
      <c r="G404" s="450"/>
      <c r="H404" s="450"/>
      <c r="I404" s="451"/>
      <c r="J404" s="450"/>
      <c r="K404" s="451"/>
      <c r="L404" s="450"/>
      <c r="M404" s="451"/>
      <c r="N404" s="450"/>
      <c r="O404" s="451"/>
      <c r="P404" s="452"/>
      <c r="Q404" s="452"/>
      <c r="R404" s="452"/>
      <c r="S404" s="452"/>
      <c r="T404" s="450"/>
      <c r="U404" s="450"/>
      <c r="V404" s="451"/>
      <c r="W404" s="452"/>
      <c r="X404" s="450"/>
      <c r="Y404" s="451"/>
      <c r="Z404" s="451"/>
      <c r="AA404" s="450"/>
      <c r="AB404" s="450"/>
      <c r="AC404" s="450"/>
      <c r="AD404" s="450"/>
      <c r="AE404" s="451"/>
      <c r="AF404" s="451"/>
      <c r="AG404" s="452"/>
      <c r="AH404" s="452"/>
      <c r="AI404" s="452"/>
      <c r="AJ404" s="452"/>
      <c r="AK404" s="452"/>
      <c r="AL404" s="452"/>
      <c r="AM404" s="450"/>
      <c r="AN404" s="450"/>
      <c r="AO404" s="451"/>
      <c r="AP404" s="451"/>
      <c r="AQ404" s="450"/>
      <c r="AR404" s="453"/>
      <c r="AS404" s="453"/>
      <c r="AT404" s="454"/>
      <c r="AU404" s="455"/>
      <c r="AV404" s="456"/>
      <c r="AW404" s="456"/>
      <c r="AX404" s="455"/>
      <c r="AY404" s="456"/>
      <c r="AZ404" s="454"/>
      <c r="BA404" s="454"/>
      <c r="BB404" s="454"/>
      <c r="BC404" s="454"/>
      <c r="BD404" s="454"/>
      <c r="BE404" s="454"/>
      <c r="BF404" s="455"/>
      <c r="BG404" s="455"/>
      <c r="BH404" s="455"/>
      <c r="BI404" s="455"/>
      <c r="BJ404" s="455"/>
      <c r="BK404" s="455"/>
      <c r="BL404" s="455"/>
      <c r="BM404" s="455"/>
      <c r="BN404" s="455"/>
      <c r="BO404" s="455"/>
    </row>
    <row r="405" spans="1:67" ht="19.5" customHeight="1">
      <c r="A405" s="450"/>
      <c r="B405" s="450"/>
      <c r="C405" s="450"/>
      <c r="D405" s="450"/>
      <c r="E405" s="450"/>
      <c r="F405" s="451"/>
      <c r="G405" s="450"/>
      <c r="H405" s="450"/>
      <c r="I405" s="451"/>
      <c r="J405" s="450"/>
      <c r="K405" s="451"/>
      <c r="L405" s="450"/>
      <c r="M405" s="451"/>
      <c r="N405" s="450"/>
      <c r="O405" s="451"/>
      <c r="P405" s="452"/>
      <c r="Q405" s="452"/>
      <c r="R405" s="452"/>
      <c r="S405" s="452"/>
      <c r="T405" s="450"/>
      <c r="U405" s="450"/>
      <c r="V405" s="451"/>
      <c r="W405" s="452"/>
      <c r="X405" s="450"/>
      <c r="Y405" s="451"/>
      <c r="Z405" s="451"/>
      <c r="AA405" s="450"/>
      <c r="AB405" s="450"/>
      <c r="AC405" s="450"/>
      <c r="AD405" s="450"/>
      <c r="AE405" s="451"/>
      <c r="AF405" s="451"/>
      <c r="AG405" s="452"/>
      <c r="AH405" s="452"/>
      <c r="AI405" s="452"/>
      <c r="AJ405" s="452"/>
      <c r="AK405" s="452"/>
      <c r="AL405" s="452"/>
      <c r="AM405" s="450"/>
      <c r="AN405" s="450"/>
      <c r="AO405" s="451"/>
      <c r="AP405" s="451"/>
      <c r="AQ405" s="450"/>
      <c r="AR405" s="453"/>
      <c r="AS405" s="453"/>
      <c r="AT405" s="454"/>
      <c r="AU405" s="455"/>
      <c r="AV405" s="456"/>
      <c r="AW405" s="456"/>
      <c r="AX405" s="455"/>
      <c r="AY405" s="456"/>
      <c r="AZ405" s="454"/>
      <c r="BA405" s="454"/>
      <c r="BB405" s="454"/>
      <c r="BC405" s="454"/>
      <c r="BD405" s="454"/>
      <c r="BE405" s="454"/>
      <c r="BF405" s="455"/>
      <c r="BG405" s="455"/>
      <c r="BH405" s="455"/>
      <c r="BI405" s="455"/>
      <c r="BJ405" s="455"/>
      <c r="BK405" s="455"/>
      <c r="BL405" s="455"/>
      <c r="BM405" s="455"/>
      <c r="BN405" s="455"/>
      <c r="BO405" s="455"/>
    </row>
    <row r="406" spans="1:67" ht="19.5" customHeight="1">
      <c r="A406" s="450"/>
      <c r="B406" s="450"/>
      <c r="C406" s="450"/>
      <c r="D406" s="450"/>
      <c r="E406" s="450"/>
      <c r="F406" s="451"/>
      <c r="G406" s="450"/>
      <c r="H406" s="450"/>
      <c r="I406" s="451"/>
      <c r="J406" s="450"/>
      <c r="K406" s="451"/>
      <c r="L406" s="450"/>
      <c r="M406" s="451"/>
      <c r="N406" s="450"/>
      <c r="O406" s="451"/>
      <c r="P406" s="452"/>
      <c r="Q406" s="452"/>
      <c r="R406" s="452"/>
      <c r="S406" s="452"/>
      <c r="T406" s="450"/>
      <c r="U406" s="450"/>
      <c r="V406" s="451"/>
      <c r="W406" s="452"/>
      <c r="X406" s="450"/>
      <c r="Y406" s="451"/>
      <c r="Z406" s="451"/>
      <c r="AA406" s="450"/>
      <c r="AB406" s="450"/>
      <c r="AC406" s="450"/>
      <c r="AD406" s="450"/>
      <c r="AE406" s="451"/>
      <c r="AF406" s="451"/>
      <c r="AG406" s="452"/>
      <c r="AH406" s="452"/>
      <c r="AI406" s="452"/>
      <c r="AJ406" s="452"/>
      <c r="AK406" s="452"/>
      <c r="AL406" s="452"/>
      <c r="AM406" s="450"/>
      <c r="AN406" s="450"/>
      <c r="AO406" s="451"/>
      <c r="AP406" s="451"/>
      <c r="AQ406" s="450"/>
      <c r="AR406" s="453"/>
      <c r="AS406" s="453"/>
      <c r="AT406" s="454"/>
      <c r="AU406" s="455"/>
      <c r="AV406" s="456"/>
      <c r="AW406" s="456"/>
      <c r="AX406" s="455"/>
      <c r="AY406" s="456"/>
      <c r="AZ406" s="454"/>
      <c r="BA406" s="454"/>
      <c r="BB406" s="454"/>
      <c r="BC406" s="454"/>
      <c r="BD406" s="454"/>
      <c r="BE406" s="454"/>
      <c r="BF406" s="455"/>
      <c r="BG406" s="455"/>
      <c r="BH406" s="455"/>
      <c r="BI406" s="455"/>
      <c r="BJ406" s="455"/>
      <c r="BK406" s="455"/>
      <c r="BL406" s="455"/>
      <c r="BM406" s="455"/>
      <c r="BN406" s="455"/>
      <c r="BO406" s="455"/>
    </row>
    <row r="407" spans="1:67" ht="19.5" customHeight="1">
      <c r="A407" s="450"/>
      <c r="B407" s="450"/>
      <c r="C407" s="450"/>
      <c r="D407" s="450"/>
      <c r="E407" s="450"/>
      <c r="F407" s="451"/>
      <c r="G407" s="450"/>
      <c r="H407" s="450"/>
      <c r="I407" s="451"/>
      <c r="J407" s="450"/>
      <c r="K407" s="451"/>
      <c r="L407" s="450"/>
      <c r="M407" s="451"/>
      <c r="N407" s="450"/>
      <c r="O407" s="451"/>
      <c r="P407" s="452"/>
      <c r="Q407" s="452"/>
      <c r="R407" s="452"/>
      <c r="S407" s="452"/>
      <c r="T407" s="450"/>
      <c r="U407" s="450"/>
      <c r="V407" s="451"/>
      <c r="W407" s="452"/>
      <c r="X407" s="450"/>
      <c r="Y407" s="451"/>
      <c r="Z407" s="451"/>
      <c r="AA407" s="450"/>
      <c r="AB407" s="450"/>
      <c r="AC407" s="450"/>
      <c r="AD407" s="450"/>
      <c r="AE407" s="451"/>
      <c r="AF407" s="451"/>
      <c r="AG407" s="452"/>
      <c r="AH407" s="452"/>
      <c r="AI407" s="452"/>
      <c r="AJ407" s="452"/>
      <c r="AK407" s="452"/>
      <c r="AL407" s="452"/>
      <c r="AM407" s="450"/>
      <c r="AN407" s="450"/>
      <c r="AO407" s="451"/>
      <c r="AP407" s="451"/>
      <c r="AQ407" s="450"/>
      <c r="AR407" s="453"/>
      <c r="AS407" s="453"/>
      <c r="AT407" s="454"/>
      <c r="AU407" s="455"/>
      <c r="AV407" s="456"/>
      <c r="AW407" s="456"/>
      <c r="AX407" s="455"/>
      <c r="AY407" s="456"/>
      <c r="AZ407" s="454"/>
      <c r="BA407" s="454"/>
      <c r="BB407" s="454"/>
      <c r="BC407" s="454"/>
      <c r="BD407" s="454"/>
      <c r="BE407" s="454"/>
      <c r="BF407" s="455"/>
      <c r="BG407" s="455"/>
      <c r="BH407" s="455"/>
      <c r="BI407" s="455"/>
      <c r="BJ407" s="455"/>
      <c r="BK407" s="455"/>
      <c r="BL407" s="455"/>
      <c r="BM407" s="455"/>
      <c r="BN407" s="455"/>
      <c r="BO407" s="455"/>
    </row>
    <row r="408" spans="1:67" ht="19.5" customHeight="1">
      <c r="A408" s="450"/>
      <c r="B408" s="450"/>
      <c r="C408" s="450"/>
      <c r="D408" s="450"/>
      <c r="E408" s="450"/>
      <c r="F408" s="451"/>
      <c r="G408" s="450"/>
      <c r="H408" s="450"/>
      <c r="I408" s="451"/>
      <c r="J408" s="450"/>
      <c r="K408" s="451"/>
      <c r="L408" s="450"/>
      <c r="M408" s="451"/>
      <c r="N408" s="450"/>
      <c r="O408" s="451"/>
      <c r="P408" s="452"/>
      <c r="Q408" s="452"/>
      <c r="R408" s="452"/>
      <c r="S408" s="452"/>
      <c r="T408" s="450"/>
      <c r="U408" s="450"/>
      <c r="V408" s="451"/>
      <c r="W408" s="452"/>
      <c r="X408" s="450"/>
      <c r="Y408" s="451"/>
      <c r="Z408" s="451"/>
      <c r="AA408" s="450"/>
      <c r="AB408" s="450"/>
      <c r="AC408" s="450"/>
      <c r="AD408" s="450"/>
      <c r="AE408" s="451"/>
      <c r="AF408" s="451"/>
      <c r="AG408" s="452"/>
      <c r="AH408" s="452"/>
      <c r="AI408" s="452"/>
      <c r="AJ408" s="452"/>
      <c r="AK408" s="452"/>
      <c r="AL408" s="452"/>
      <c r="AM408" s="450"/>
      <c r="AN408" s="450"/>
      <c r="AO408" s="451"/>
      <c r="AP408" s="451"/>
      <c r="AQ408" s="450"/>
      <c r="AR408" s="453"/>
      <c r="AS408" s="453"/>
      <c r="AT408" s="454"/>
      <c r="AU408" s="455"/>
      <c r="AV408" s="456"/>
      <c r="AW408" s="456"/>
      <c r="AX408" s="455"/>
      <c r="AY408" s="456"/>
      <c r="AZ408" s="454"/>
      <c r="BA408" s="454"/>
      <c r="BB408" s="454"/>
      <c r="BC408" s="454"/>
      <c r="BD408" s="454"/>
      <c r="BE408" s="454"/>
      <c r="BF408" s="455"/>
      <c r="BG408" s="455"/>
      <c r="BH408" s="455"/>
      <c r="BI408" s="455"/>
      <c r="BJ408" s="455"/>
      <c r="BK408" s="455"/>
      <c r="BL408" s="455"/>
      <c r="BM408" s="455"/>
      <c r="BN408" s="455"/>
      <c r="BO408" s="455"/>
    </row>
    <row r="409" spans="1:67" ht="19.5" customHeight="1">
      <c r="A409" s="450"/>
      <c r="B409" s="450"/>
      <c r="C409" s="450"/>
      <c r="D409" s="450"/>
      <c r="E409" s="450"/>
      <c r="F409" s="451"/>
      <c r="G409" s="450"/>
      <c r="H409" s="450"/>
      <c r="I409" s="451"/>
      <c r="J409" s="450"/>
      <c r="K409" s="451"/>
      <c r="L409" s="450"/>
      <c r="M409" s="451"/>
      <c r="N409" s="450"/>
      <c r="O409" s="451"/>
      <c r="P409" s="452"/>
      <c r="Q409" s="452"/>
      <c r="R409" s="452"/>
      <c r="S409" s="452"/>
      <c r="T409" s="450"/>
      <c r="U409" s="450"/>
      <c r="V409" s="451"/>
      <c r="W409" s="452"/>
      <c r="X409" s="450"/>
      <c r="Y409" s="451"/>
      <c r="Z409" s="451"/>
      <c r="AA409" s="450"/>
      <c r="AB409" s="450"/>
      <c r="AC409" s="450"/>
      <c r="AD409" s="450"/>
      <c r="AE409" s="451"/>
      <c r="AF409" s="451"/>
      <c r="AG409" s="452"/>
      <c r="AH409" s="452"/>
      <c r="AI409" s="452"/>
      <c r="AJ409" s="452"/>
      <c r="AK409" s="452"/>
      <c r="AL409" s="452"/>
      <c r="AM409" s="450"/>
      <c r="AN409" s="450"/>
      <c r="AO409" s="451"/>
      <c r="AP409" s="451"/>
      <c r="AQ409" s="450"/>
      <c r="AR409" s="453"/>
      <c r="AS409" s="453"/>
      <c r="AT409" s="454"/>
      <c r="AU409" s="455"/>
      <c r="AV409" s="456"/>
      <c r="AW409" s="456"/>
      <c r="AX409" s="455"/>
      <c r="AY409" s="456"/>
      <c r="AZ409" s="454"/>
      <c r="BA409" s="454"/>
      <c r="BB409" s="454"/>
      <c r="BC409" s="454"/>
      <c r="BD409" s="454"/>
      <c r="BE409" s="454"/>
      <c r="BF409" s="455"/>
      <c r="BG409" s="455"/>
      <c r="BH409" s="455"/>
      <c r="BI409" s="455"/>
      <c r="BJ409" s="455"/>
      <c r="BK409" s="455"/>
      <c r="BL409" s="455"/>
      <c r="BM409" s="455"/>
      <c r="BN409" s="455"/>
      <c r="BO409" s="455"/>
    </row>
    <row r="410" spans="1:67" ht="19.5" customHeight="1">
      <c r="A410" s="450"/>
      <c r="B410" s="450"/>
      <c r="C410" s="450"/>
      <c r="D410" s="450"/>
      <c r="E410" s="450"/>
      <c r="F410" s="451"/>
      <c r="G410" s="450"/>
      <c r="H410" s="450"/>
      <c r="I410" s="451"/>
      <c r="J410" s="450"/>
      <c r="K410" s="451"/>
      <c r="L410" s="450"/>
      <c r="M410" s="451"/>
      <c r="N410" s="450"/>
      <c r="O410" s="451"/>
      <c r="P410" s="452"/>
      <c r="Q410" s="452"/>
      <c r="R410" s="452"/>
      <c r="S410" s="452"/>
      <c r="T410" s="450"/>
      <c r="U410" s="450"/>
      <c r="V410" s="451"/>
      <c r="W410" s="452"/>
      <c r="X410" s="450"/>
      <c r="Y410" s="451"/>
      <c r="Z410" s="451"/>
      <c r="AA410" s="450"/>
      <c r="AB410" s="450"/>
      <c r="AC410" s="450"/>
      <c r="AD410" s="450"/>
      <c r="AE410" s="451"/>
      <c r="AF410" s="451"/>
      <c r="AG410" s="452"/>
      <c r="AH410" s="452"/>
      <c r="AI410" s="452"/>
      <c r="AJ410" s="452"/>
      <c r="AK410" s="452"/>
      <c r="AL410" s="452"/>
      <c r="AM410" s="450"/>
      <c r="AN410" s="450"/>
      <c r="AO410" s="451"/>
      <c r="AP410" s="451"/>
      <c r="AQ410" s="450"/>
      <c r="AR410" s="453"/>
      <c r="AS410" s="453"/>
      <c r="AT410" s="454"/>
      <c r="AU410" s="455"/>
      <c r="AV410" s="456"/>
      <c r="AW410" s="456"/>
      <c r="AX410" s="455"/>
      <c r="AY410" s="456"/>
      <c r="AZ410" s="454"/>
      <c r="BA410" s="454"/>
      <c r="BB410" s="454"/>
      <c r="BC410" s="454"/>
      <c r="BD410" s="454"/>
      <c r="BE410" s="454"/>
      <c r="BF410" s="455"/>
      <c r="BG410" s="455"/>
      <c r="BH410" s="455"/>
      <c r="BI410" s="455"/>
      <c r="BJ410" s="455"/>
      <c r="BK410" s="455"/>
      <c r="BL410" s="455"/>
      <c r="BM410" s="455"/>
      <c r="BN410" s="455"/>
      <c r="BO410" s="455"/>
    </row>
    <row r="411" spans="1:67" ht="19.5" customHeight="1">
      <c r="A411" s="450"/>
      <c r="B411" s="450"/>
      <c r="C411" s="450"/>
      <c r="D411" s="450"/>
      <c r="E411" s="450"/>
      <c r="F411" s="451"/>
      <c r="G411" s="450"/>
      <c r="H411" s="450"/>
      <c r="I411" s="451"/>
      <c r="J411" s="450"/>
      <c r="K411" s="451"/>
      <c r="L411" s="450"/>
      <c r="M411" s="451"/>
      <c r="N411" s="450"/>
      <c r="O411" s="451"/>
      <c r="P411" s="452"/>
      <c r="Q411" s="452"/>
      <c r="R411" s="452"/>
      <c r="S411" s="452"/>
      <c r="T411" s="450"/>
      <c r="U411" s="450"/>
      <c r="V411" s="451"/>
      <c r="W411" s="452"/>
      <c r="X411" s="450"/>
      <c r="Y411" s="451"/>
      <c r="Z411" s="451"/>
      <c r="AA411" s="450"/>
      <c r="AB411" s="450"/>
      <c r="AC411" s="450"/>
      <c r="AD411" s="450"/>
      <c r="AE411" s="451"/>
      <c r="AF411" s="451"/>
      <c r="AG411" s="452"/>
      <c r="AH411" s="452"/>
      <c r="AI411" s="452"/>
      <c r="AJ411" s="452"/>
      <c r="AK411" s="452"/>
      <c r="AL411" s="452"/>
      <c r="AM411" s="450"/>
      <c r="AN411" s="450"/>
      <c r="AO411" s="451"/>
      <c r="AP411" s="451"/>
      <c r="AQ411" s="450"/>
      <c r="AR411" s="453"/>
      <c r="AS411" s="453"/>
      <c r="AT411" s="454"/>
      <c r="AU411" s="455"/>
      <c r="AV411" s="456"/>
      <c r="AW411" s="456"/>
      <c r="AX411" s="455"/>
      <c r="AY411" s="456"/>
      <c r="AZ411" s="454"/>
      <c r="BA411" s="454"/>
      <c r="BB411" s="454"/>
      <c r="BC411" s="454"/>
      <c r="BD411" s="454"/>
      <c r="BE411" s="454"/>
      <c r="BF411" s="455"/>
      <c r="BG411" s="455"/>
      <c r="BH411" s="455"/>
      <c r="BI411" s="455"/>
      <c r="BJ411" s="455"/>
      <c r="BK411" s="455"/>
      <c r="BL411" s="455"/>
      <c r="BM411" s="455"/>
      <c r="BN411" s="455"/>
      <c r="BO411" s="455"/>
    </row>
    <row r="412" spans="1:67" ht="19.5" customHeight="1">
      <c r="A412" s="450"/>
      <c r="B412" s="450"/>
      <c r="C412" s="450"/>
      <c r="D412" s="450"/>
      <c r="E412" s="450"/>
      <c r="F412" s="451"/>
      <c r="G412" s="450"/>
      <c r="H412" s="450"/>
      <c r="I412" s="451"/>
      <c r="J412" s="450"/>
      <c r="K412" s="451"/>
      <c r="L412" s="450"/>
      <c r="M412" s="451"/>
      <c r="N412" s="450"/>
      <c r="O412" s="451"/>
      <c r="P412" s="452"/>
      <c r="Q412" s="452"/>
      <c r="R412" s="452"/>
      <c r="S412" s="452"/>
      <c r="T412" s="450"/>
      <c r="U412" s="450"/>
      <c r="V412" s="451"/>
      <c r="W412" s="452"/>
      <c r="X412" s="450"/>
      <c r="Y412" s="451"/>
      <c r="Z412" s="451"/>
      <c r="AA412" s="450"/>
      <c r="AB412" s="450"/>
      <c r="AC412" s="450"/>
      <c r="AD412" s="450"/>
      <c r="AE412" s="451"/>
      <c r="AF412" s="451"/>
      <c r="AG412" s="452"/>
      <c r="AH412" s="452"/>
      <c r="AI412" s="452"/>
      <c r="AJ412" s="452"/>
      <c r="AK412" s="452"/>
      <c r="AL412" s="452"/>
      <c r="AM412" s="450"/>
      <c r="AN412" s="450"/>
      <c r="AO412" s="451"/>
      <c r="AP412" s="451"/>
      <c r="AQ412" s="450"/>
      <c r="AR412" s="453"/>
      <c r="AS412" s="453"/>
      <c r="AT412" s="454"/>
      <c r="AU412" s="455"/>
      <c r="AV412" s="456"/>
      <c r="AW412" s="456"/>
      <c r="AX412" s="455"/>
      <c r="AY412" s="456"/>
      <c r="AZ412" s="454"/>
      <c r="BA412" s="454"/>
      <c r="BB412" s="454"/>
      <c r="BC412" s="454"/>
      <c r="BD412" s="454"/>
      <c r="BE412" s="454"/>
      <c r="BF412" s="455"/>
      <c r="BG412" s="455"/>
      <c r="BH412" s="455"/>
      <c r="BI412" s="455"/>
      <c r="BJ412" s="455"/>
      <c r="BK412" s="455"/>
      <c r="BL412" s="455"/>
      <c r="BM412" s="455"/>
      <c r="BN412" s="455"/>
      <c r="BO412" s="455"/>
    </row>
    <row r="413" spans="1:67" ht="19.5" customHeight="1">
      <c r="A413" s="450"/>
      <c r="B413" s="450"/>
      <c r="C413" s="450"/>
      <c r="D413" s="450"/>
      <c r="E413" s="450"/>
      <c r="F413" s="451"/>
      <c r="G413" s="450"/>
      <c r="H413" s="450"/>
      <c r="I413" s="451"/>
      <c r="J413" s="450"/>
      <c r="K413" s="451"/>
      <c r="L413" s="450"/>
      <c r="M413" s="451"/>
      <c r="N413" s="450"/>
      <c r="O413" s="451"/>
      <c r="P413" s="452"/>
      <c r="Q413" s="452"/>
      <c r="R413" s="452"/>
      <c r="S413" s="452"/>
      <c r="T413" s="450"/>
      <c r="U413" s="450"/>
      <c r="V413" s="451"/>
      <c r="W413" s="452"/>
      <c r="X413" s="450"/>
      <c r="Y413" s="451"/>
      <c r="Z413" s="451"/>
      <c r="AA413" s="450"/>
      <c r="AB413" s="450"/>
      <c r="AC413" s="450"/>
      <c r="AD413" s="450"/>
      <c r="AE413" s="451"/>
      <c r="AF413" s="451"/>
      <c r="AG413" s="452"/>
      <c r="AH413" s="452"/>
      <c r="AI413" s="452"/>
      <c r="AJ413" s="452"/>
      <c r="AK413" s="452"/>
      <c r="AL413" s="452"/>
      <c r="AM413" s="450"/>
      <c r="AN413" s="450"/>
      <c r="AO413" s="451"/>
      <c r="AP413" s="451"/>
      <c r="AQ413" s="450"/>
      <c r="AR413" s="453"/>
      <c r="AS413" s="453"/>
      <c r="AT413" s="454"/>
      <c r="AU413" s="455"/>
      <c r="AV413" s="456"/>
      <c r="AW413" s="456"/>
      <c r="AX413" s="455"/>
      <c r="AY413" s="456"/>
      <c r="AZ413" s="454"/>
      <c r="BA413" s="454"/>
      <c r="BB413" s="454"/>
      <c r="BC413" s="454"/>
      <c r="BD413" s="454"/>
      <c r="BE413" s="454"/>
      <c r="BF413" s="455"/>
      <c r="BG413" s="455"/>
      <c r="BH413" s="455"/>
      <c r="BI413" s="455"/>
      <c r="BJ413" s="455"/>
      <c r="BK413" s="455"/>
      <c r="BL413" s="455"/>
      <c r="BM413" s="455"/>
      <c r="BN413" s="455"/>
      <c r="BO413" s="455"/>
    </row>
    <row r="414" spans="1:67" ht="19.5" customHeight="1">
      <c r="A414" s="450"/>
      <c r="B414" s="450"/>
      <c r="C414" s="450"/>
      <c r="D414" s="450"/>
      <c r="E414" s="450"/>
      <c r="F414" s="451"/>
      <c r="G414" s="450"/>
      <c r="H414" s="450"/>
      <c r="I414" s="451"/>
      <c r="J414" s="450"/>
      <c r="K414" s="451"/>
      <c r="L414" s="450"/>
      <c r="M414" s="451"/>
      <c r="N414" s="450"/>
      <c r="O414" s="451"/>
      <c r="P414" s="452"/>
      <c r="Q414" s="452"/>
      <c r="R414" s="452"/>
      <c r="S414" s="452"/>
      <c r="T414" s="450"/>
      <c r="U414" s="450"/>
      <c r="V414" s="451"/>
      <c r="W414" s="452"/>
      <c r="X414" s="450"/>
      <c r="Y414" s="451"/>
      <c r="Z414" s="451"/>
      <c r="AA414" s="450"/>
      <c r="AB414" s="450"/>
      <c r="AC414" s="450"/>
      <c r="AD414" s="450"/>
      <c r="AE414" s="451"/>
      <c r="AF414" s="451"/>
      <c r="AG414" s="452"/>
      <c r="AH414" s="452"/>
      <c r="AI414" s="452"/>
      <c r="AJ414" s="452"/>
      <c r="AK414" s="452"/>
      <c r="AL414" s="452"/>
      <c r="AM414" s="450"/>
      <c r="AN414" s="450"/>
      <c r="AO414" s="451"/>
      <c r="AP414" s="451"/>
      <c r="AQ414" s="450"/>
      <c r="AR414" s="453"/>
      <c r="AS414" s="453"/>
      <c r="AT414" s="454"/>
      <c r="AU414" s="455"/>
      <c r="AV414" s="456"/>
      <c r="AW414" s="456"/>
      <c r="AX414" s="455"/>
      <c r="AY414" s="456"/>
      <c r="AZ414" s="454"/>
      <c r="BA414" s="454"/>
      <c r="BB414" s="454"/>
      <c r="BC414" s="454"/>
      <c r="BD414" s="454"/>
      <c r="BE414" s="454"/>
      <c r="BF414" s="455"/>
      <c r="BG414" s="455"/>
      <c r="BH414" s="455"/>
      <c r="BI414" s="455"/>
      <c r="BJ414" s="455"/>
      <c r="BK414" s="455"/>
      <c r="BL414" s="455"/>
      <c r="BM414" s="455"/>
      <c r="BN414" s="455"/>
      <c r="BO414" s="455"/>
    </row>
    <row r="415" spans="1:67" ht="19.5" customHeight="1">
      <c r="A415" s="450"/>
      <c r="B415" s="450"/>
      <c r="C415" s="450"/>
      <c r="D415" s="450"/>
      <c r="E415" s="450"/>
      <c r="F415" s="451"/>
      <c r="G415" s="450"/>
      <c r="H415" s="450"/>
      <c r="I415" s="451"/>
      <c r="J415" s="450"/>
      <c r="K415" s="451"/>
      <c r="L415" s="450"/>
      <c r="M415" s="451"/>
      <c r="N415" s="450"/>
      <c r="O415" s="451"/>
      <c r="P415" s="452"/>
      <c r="Q415" s="452"/>
      <c r="R415" s="452"/>
      <c r="S415" s="452"/>
      <c r="T415" s="450"/>
      <c r="U415" s="450"/>
      <c r="V415" s="451"/>
      <c r="W415" s="452"/>
      <c r="X415" s="450"/>
      <c r="Y415" s="451"/>
      <c r="Z415" s="451"/>
      <c r="AA415" s="450"/>
      <c r="AB415" s="450"/>
      <c r="AC415" s="450"/>
      <c r="AD415" s="450"/>
      <c r="AE415" s="451"/>
      <c r="AF415" s="451"/>
      <c r="AG415" s="452"/>
      <c r="AH415" s="452"/>
      <c r="AI415" s="452"/>
      <c r="AJ415" s="452"/>
      <c r="AK415" s="452"/>
      <c r="AL415" s="452"/>
      <c r="AM415" s="450"/>
      <c r="AN415" s="450"/>
      <c r="AO415" s="451"/>
      <c r="AP415" s="451"/>
      <c r="AQ415" s="450"/>
      <c r="AR415" s="453"/>
      <c r="AS415" s="453"/>
      <c r="AT415" s="454"/>
      <c r="AU415" s="455"/>
      <c r="AV415" s="456"/>
      <c r="AW415" s="456"/>
      <c r="AX415" s="455"/>
      <c r="AY415" s="456"/>
      <c r="AZ415" s="454"/>
      <c r="BA415" s="454"/>
      <c r="BB415" s="454"/>
      <c r="BC415" s="454"/>
      <c r="BD415" s="454"/>
      <c r="BE415" s="454"/>
      <c r="BF415" s="455"/>
      <c r="BG415" s="455"/>
      <c r="BH415" s="455"/>
      <c r="BI415" s="455"/>
      <c r="BJ415" s="455"/>
      <c r="BK415" s="455"/>
      <c r="BL415" s="455"/>
      <c r="BM415" s="455"/>
      <c r="BN415" s="455"/>
      <c r="BO415" s="455"/>
    </row>
    <row r="416" spans="1:67" ht="19.5" customHeight="1">
      <c r="A416" s="450"/>
      <c r="B416" s="450"/>
      <c r="C416" s="450"/>
      <c r="D416" s="450"/>
      <c r="E416" s="450"/>
      <c r="F416" s="451"/>
      <c r="G416" s="450"/>
      <c r="H416" s="450"/>
      <c r="I416" s="451"/>
      <c r="J416" s="450"/>
      <c r="K416" s="451"/>
      <c r="L416" s="450"/>
      <c r="M416" s="451"/>
      <c r="N416" s="450"/>
      <c r="O416" s="451"/>
      <c r="P416" s="452"/>
      <c r="Q416" s="452"/>
      <c r="R416" s="452"/>
      <c r="S416" s="452"/>
      <c r="T416" s="450"/>
      <c r="U416" s="450"/>
      <c r="V416" s="451"/>
      <c r="W416" s="452"/>
      <c r="X416" s="450"/>
      <c r="Y416" s="451"/>
      <c r="Z416" s="451"/>
      <c r="AA416" s="450"/>
      <c r="AB416" s="450"/>
      <c r="AC416" s="450"/>
      <c r="AD416" s="450"/>
      <c r="AE416" s="451"/>
      <c r="AF416" s="451"/>
      <c r="AG416" s="452"/>
      <c r="AH416" s="452"/>
      <c r="AI416" s="452"/>
      <c r="AJ416" s="452"/>
      <c r="AK416" s="452"/>
      <c r="AL416" s="452"/>
      <c r="AM416" s="450"/>
      <c r="AN416" s="450"/>
      <c r="AO416" s="451"/>
      <c r="AP416" s="451"/>
      <c r="AQ416" s="450"/>
      <c r="AR416" s="453"/>
      <c r="AS416" s="453"/>
      <c r="AT416" s="454"/>
      <c r="AU416" s="455"/>
      <c r="AV416" s="456"/>
      <c r="AW416" s="456"/>
      <c r="AX416" s="455"/>
      <c r="AY416" s="456"/>
      <c r="AZ416" s="454"/>
      <c r="BA416" s="454"/>
      <c r="BB416" s="454"/>
      <c r="BC416" s="454"/>
      <c r="BD416" s="454"/>
      <c r="BE416" s="454"/>
      <c r="BF416" s="455"/>
      <c r="BG416" s="455"/>
      <c r="BH416" s="455"/>
      <c r="BI416" s="455"/>
      <c r="BJ416" s="455"/>
      <c r="BK416" s="455"/>
      <c r="BL416" s="455"/>
      <c r="BM416" s="455"/>
      <c r="BN416" s="455"/>
      <c r="BO416" s="455"/>
    </row>
    <row r="417" spans="1:67" ht="19.5" customHeight="1">
      <c r="A417" s="450"/>
      <c r="B417" s="450"/>
      <c r="C417" s="450"/>
      <c r="D417" s="450"/>
      <c r="E417" s="450"/>
      <c r="F417" s="451"/>
      <c r="G417" s="450"/>
      <c r="H417" s="450"/>
      <c r="I417" s="451"/>
      <c r="J417" s="450"/>
      <c r="K417" s="451"/>
      <c r="L417" s="450"/>
      <c r="M417" s="451"/>
      <c r="N417" s="450"/>
      <c r="O417" s="451"/>
      <c r="P417" s="452"/>
      <c r="Q417" s="452"/>
      <c r="R417" s="452"/>
      <c r="S417" s="452"/>
      <c r="T417" s="450"/>
      <c r="U417" s="450"/>
      <c r="V417" s="451"/>
      <c r="W417" s="452"/>
      <c r="X417" s="450"/>
      <c r="Y417" s="451"/>
      <c r="Z417" s="451"/>
      <c r="AA417" s="450"/>
      <c r="AB417" s="450"/>
      <c r="AC417" s="450"/>
      <c r="AD417" s="450"/>
      <c r="AE417" s="451"/>
      <c r="AF417" s="451"/>
      <c r="AG417" s="452"/>
      <c r="AH417" s="452"/>
      <c r="AI417" s="452"/>
      <c r="AJ417" s="452"/>
      <c r="AK417" s="452"/>
      <c r="AL417" s="452"/>
      <c r="AM417" s="450"/>
      <c r="AN417" s="450"/>
      <c r="AO417" s="451"/>
      <c r="AP417" s="451"/>
      <c r="AQ417" s="450"/>
      <c r="AR417" s="453"/>
      <c r="AS417" s="453"/>
      <c r="AT417" s="454"/>
      <c r="AU417" s="455"/>
      <c r="AV417" s="456"/>
      <c r="AW417" s="456"/>
      <c r="AX417" s="455"/>
      <c r="AY417" s="456"/>
      <c r="AZ417" s="454"/>
      <c r="BA417" s="454"/>
      <c r="BB417" s="454"/>
      <c r="BC417" s="454"/>
      <c r="BD417" s="454"/>
      <c r="BE417" s="454"/>
      <c r="BF417" s="455"/>
      <c r="BG417" s="455"/>
      <c r="BH417" s="455"/>
      <c r="BI417" s="455"/>
      <c r="BJ417" s="455"/>
      <c r="BK417" s="455"/>
      <c r="BL417" s="455"/>
      <c r="BM417" s="455"/>
      <c r="BN417" s="455"/>
      <c r="BO417" s="455"/>
    </row>
    <row r="418" spans="1:67" ht="19.5" customHeight="1">
      <c r="A418" s="450"/>
      <c r="B418" s="450"/>
      <c r="C418" s="450"/>
      <c r="D418" s="450"/>
      <c r="E418" s="450"/>
      <c r="F418" s="451"/>
      <c r="G418" s="450"/>
      <c r="H418" s="450"/>
      <c r="I418" s="451"/>
      <c r="J418" s="450"/>
      <c r="K418" s="451"/>
      <c r="L418" s="450"/>
      <c r="M418" s="451"/>
      <c r="N418" s="450"/>
      <c r="O418" s="451"/>
      <c r="P418" s="452"/>
      <c r="Q418" s="452"/>
      <c r="R418" s="452"/>
      <c r="S418" s="452"/>
      <c r="T418" s="450"/>
      <c r="U418" s="450"/>
      <c r="V418" s="451"/>
      <c r="W418" s="452"/>
      <c r="X418" s="450"/>
      <c r="Y418" s="451"/>
      <c r="Z418" s="451"/>
      <c r="AA418" s="450"/>
      <c r="AB418" s="450"/>
      <c r="AC418" s="450"/>
      <c r="AD418" s="450"/>
      <c r="AE418" s="451"/>
      <c r="AF418" s="451"/>
      <c r="AG418" s="452"/>
      <c r="AH418" s="452"/>
      <c r="AI418" s="452"/>
      <c r="AJ418" s="452"/>
      <c r="AK418" s="452"/>
      <c r="AL418" s="452"/>
      <c r="AM418" s="450"/>
      <c r="AN418" s="450"/>
      <c r="AO418" s="451"/>
      <c r="AP418" s="451"/>
      <c r="AQ418" s="450"/>
      <c r="AR418" s="453"/>
      <c r="AS418" s="453"/>
      <c r="AT418" s="454"/>
      <c r="AU418" s="455"/>
      <c r="AV418" s="456"/>
      <c r="AW418" s="456"/>
      <c r="AX418" s="455"/>
      <c r="AY418" s="456"/>
      <c r="AZ418" s="454"/>
      <c r="BA418" s="454"/>
      <c r="BB418" s="454"/>
      <c r="BC418" s="454"/>
      <c r="BD418" s="454"/>
      <c r="BE418" s="454"/>
      <c r="BF418" s="455"/>
      <c r="BG418" s="455"/>
      <c r="BH418" s="455"/>
      <c r="BI418" s="455"/>
      <c r="BJ418" s="455"/>
      <c r="BK418" s="455"/>
      <c r="BL418" s="455"/>
      <c r="BM418" s="455"/>
      <c r="BN418" s="455"/>
      <c r="BO418" s="455"/>
    </row>
    <row r="419" spans="1:67" ht="19.5" customHeight="1">
      <c r="A419" s="450"/>
      <c r="B419" s="450"/>
      <c r="C419" s="450"/>
      <c r="D419" s="450"/>
      <c r="E419" s="450"/>
      <c r="F419" s="451"/>
      <c r="G419" s="450"/>
      <c r="H419" s="450"/>
      <c r="I419" s="451"/>
      <c r="J419" s="450"/>
      <c r="K419" s="451"/>
      <c r="L419" s="450"/>
      <c r="M419" s="451"/>
      <c r="N419" s="450"/>
      <c r="O419" s="451"/>
      <c r="P419" s="452"/>
      <c r="Q419" s="452"/>
      <c r="R419" s="452"/>
      <c r="S419" s="452"/>
      <c r="T419" s="450"/>
      <c r="U419" s="450"/>
      <c r="V419" s="451"/>
      <c r="W419" s="452"/>
      <c r="X419" s="450"/>
      <c r="Y419" s="451"/>
      <c r="Z419" s="451"/>
      <c r="AA419" s="450"/>
      <c r="AB419" s="450"/>
      <c r="AC419" s="450"/>
      <c r="AD419" s="450"/>
      <c r="AE419" s="451"/>
      <c r="AF419" s="451"/>
      <c r="AG419" s="452"/>
      <c r="AH419" s="452"/>
      <c r="AI419" s="452"/>
      <c r="AJ419" s="452"/>
      <c r="AK419" s="452"/>
      <c r="AL419" s="452"/>
      <c r="AM419" s="450"/>
      <c r="AN419" s="450"/>
      <c r="AO419" s="451"/>
      <c r="AP419" s="451"/>
      <c r="AQ419" s="450"/>
      <c r="AR419" s="453"/>
      <c r="AS419" s="453"/>
      <c r="AT419" s="454"/>
      <c r="AU419" s="455"/>
      <c r="AV419" s="456"/>
      <c r="AW419" s="456"/>
      <c r="AX419" s="455"/>
      <c r="AY419" s="456"/>
      <c r="AZ419" s="454"/>
      <c r="BA419" s="454"/>
      <c r="BB419" s="454"/>
      <c r="BC419" s="454"/>
      <c r="BD419" s="454"/>
      <c r="BE419" s="454"/>
      <c r="BF419" s="455"/>
      <c r="BG419" s="455"/>
      <c r="BH419" s="455"/>
      <c r="BI419" s="455"/>
      <c r="BJ419" s="455"/>
      <c r="BK419" s="455"/>
      <c r="BL419" s="455"/>
      <c r="BM419" s="455"/>
      <c r="BN419" s="455"/>
      <c r="BO419" s="455"/>
    </row>
    <row r="420" spans="1:67" ht="19.5" customHeight="1">
      <c r="A420" s="450"/>
      <c r="B420" s="450"/>
      <c r="C420" s="450"/>
      <c r="D420" s="450"/>
      <c r="E420" s="450"/>
      <c r="F420" s="451"/>
      <c r="G420" s="450"/>
      <c r="H420" s="450"/>
      <c r="I420" s="451"/>
      <c r="J420" s="450"/>
      <c r="K420" s="451"/>
      <c r="L420" s="450"/>
      <c r="M420" s="451"/>
      <c r="N420" s="450"/>
      <c r="O420" s="451"/>
      <c r="P420" s="452"/>
      <c r="Q420" s="452"/>
      <c r="R420" s="452"/>
      <c r="S420" s="452"/>
      <c r="T420" s="450"/>
      <c r="U420" s="450"/>
      <c r="V420" s="451"/>
      <c r="W420" s="452"/>
      <c r="X420" s="450"/>
      <c r="Y420" s="451"/>
      <c r="Z420" s="451"/>
      <c r="AA420" s="450"/>
      <c r="AB420" s="450"/>
      <c r="AC420" s="450"/>
      <c r="AD420" s="450"/>
      <c r="AE420" s="451"/>
      <c r="AF420" s="451"/>
      <c r="AG420" s="452"/>
      <c r="AH420" s="452"/>
      <c r="AI420" s="452"/>
      <c r="AJ420" s="452"/>
      <c r="AK420" s="452"/>
      <c r="AL420" s="452"/>
      <c r="AM420" s="450"/>
      <c r="AN420" s="450"/>
      <c r="AO420" s="451"/>
      <c r="AP420" s="451"/>
      <c r="AQ420" s="450"/>
      <c r="AR420" s="453"/>
      <c r="AS420" s="453"/>
      <c r="AT420" s="454"/>
      <c r="AU420" s="455"/>
      <c r="AV420" s="456"/>
      <c r="AW420" s="456"/>
      <c r="AX420" s="455"/>
      <c r="AY420" s="456"/>
      <c r="AZ420" s="454"/>
      <c r="BA420" s="454"/>
      <c r="BB420" s="454"/>
      <c r="BC420" s="454"/>
      <c r="BD420" s="454"/>
      <c r="BE420" s="454"/>
      <c r="BF420" s="455"/>
      <c r="BG420" s="455"/>
      <c r="BH420" s="455"/>
      <c r="BI420" s="455"/>
      <c r="BJ420" s="455"/>
      <c r="BK420" s="455"/>
      <c r="BL420" s="455"/>
      <c r="BM420" s="455"/>
      <c r="BN420" s="455"/>
      <c r="BO420" s="455"/>
    </row>
    <row r="421" spans="1:67" ht="19.5" customHeight="1">
      <c r="A421" s="450"/>
      <c r="B421" s="450"/>
      <c r="C421" s="450"/>
      <c r="D421" s="450"/>
      <c r="E421" s="450"/>
      <c r="F421" s="451"/>
      <c r="G421" s="450"/>
      <c r="H421" s="450"/>
      <c r="I421" s="451"/>
      <c r="J421" s="450"/>
      <c r="K421" s="451"/>
      <c r="L421" s="450"/>
      <c r="M421" s="451"/>
      <c r="N421" s="450"/>
      <c r="O421" s="451"/>
      <c r="P421" s="452"/>
      <c r="Q421" s="452"/>
      <c r="R421" s="452"/>
      <c r="S421" s="452"/>
      <c r="T421" s="450"/>
      <c r="U421" s="450"/>
      <c r="V421" s="451"/>
      <c r="W421" s="452"/>
      <c r="X421" s="450"/>
      <c r="Y421" s="451"/>
      <c r="Z421" s="451"/>
      <c r="AA421" s="450"/>
      <c r="AB421" s="450"/>
      <c r="AC421" s="450"/>
      <c r="AD421" s="450"/>
      <c r="AE421" s="451"/>
      <c r="AF421" s="451"/>
      <c r="AG421" s="452"/>
      <c r="AH421" s="452"/>
      <c r="AI421" s="452"/>
      <c r="AJ421" s="452"/>
      <c r="AK421" s="452"/>
      <c r="AL421" s="452"/>
      <c r="AM421" s="450"/>
      <c r="AN421" s="450"/>
      <c r="AO421" s="451"/>
      <c r="AP421" s="451"/>
      <c r="AQ421" s="450"/>
      <c r="AR421" s="453"/>
      <c r="AS421" s="453"/>
      <c r="AT421" s="454"/>
      <c r="AU421" s="455"/>
      <c r="AV421" s="456"/>
      <c r="AW421" s="456"/>
      <c r="AX421" s="455"/>
      <c r="AY421" s="456"/>
      <c r="AZ421" s="454"/>
      <c r="BA421" s="454"/>
      <c r="BB421" s="454"/>
      <c r="BC421" s="454"/>
      <c r="BD421" s="454"/>
      <c r="BE421" s="454"/>
      <c r="BF421" s="455"/>
      <c r="BG421" s="455"/>
      <c r="BH421" s="455"/>
      <c r="BI421" s="455"/>
      <c r="BJ421" s="455"/>
      <c r="BK421" s="455"/>
      <c r="BL421" s="455"/>
      <c r="BM421" s="455"/>
      <c r="BN421" s="455"/>
      <c r="BO421" s="455"/>
    </row>
    <row r="422" spans="1:67" ht="19.5" customHeight="1">
      <c r="A422" s="450"/>
      <c r="B422" s="450"/>
      <c r="C422" s="450"/>
      <c r="D422" s="450"/>
      <c r="E422" s="450"/>
      <c r="F422" s="451"/>
      <c r="G422" s="450"/>
      <c r="H422" s="450"/>
      <c r="I422" s="451"/>
      <c r="J422" s="450"/>
      <c r="K422" s="451"/>
      <c r="L422" s="450"/>
      <c r="M422" s="451"/>
      <c r="N422" s="450"/>
      <c r="O422" s="451"/>
      <c r="P422" s="452"/>
      <c r="Q422" s="452"/>
      <c r="R422" s="452"/>
      <c r="S422" s="452"/>
      <c r="T422" s="450"/>
      <c r="U422" s="450"/>
      <c r="V422" s="451"/>
      <c r="W422" s="452"/>
      <c r="X422" s="450"/>
      <c r="Y422" s="451"/>
      <c r="Z422" s="451"/>
      <c r="AA422" s="450"/>
      <c r="AB422" s="450"/>
      <c r="AC422" s="450"/>
      <c r="AD422" s="450"/>
      <c r="AE422" s="451"/>
      <c r="AF422" s="451"/>
      <c r="AG422" s="452"/>
      <c r="AH422" s="452"/>
      <c r="AI422" s="452"/>
      <c r="AJ422" s="452"/>
      <c r="AK422" s="452"/>
      <c r="AL422" s="452"/>
      <c r="AM422" s="450"/>
      <c r="AN422" s="450"/>
      <c r="AO422" s="451"/>
      <c r="AP422" s="451"/>
      <c r="AQ422" s="450"/>
      <c r="AR422" s="453"/>
      <c r="AS422" s="453"/>
      <c r="AT422" s="454"/>
      <c r="AU422" s="455"/>
      <c r="AV422" s="456"/>
      <c r="AW422" s="456"/>
      <c r="AX422" s="455"/>
      <c r="AY422" s="456"/>
      <c r="AZ422" s="454"/>
      <c r="BA422" s="454"/>
      <c r="BB422" s="454"/>
      <c r="BC422" s="454"/>
      <c r="BD422" s="454"/>
      <c r="BE422" s="454"/>
      <c r="BF422" s="455"/>
      <c r="BG422" s="455"/>
      <c r="BH422" s="455"/>
      <c r="BI422" s="455"/>
      <c r="BJ422" s="455"/>
      <c r="BK422" s="455"/>
      <c r="BL422" s="455"/>
      <c r="BM422" s="455"/>
      <c r="BN422" s="455"/>
      <c r="BO422" s="455"/>
    </row>
    <row r="423" spans="1:67" ht="19.5" customHeight="1">
      <c r="A423" s="450"/>
      <c r="B423" s="450"/>
      <c r="C423" s="450"/>
      <c r="D423" s="450"/>
      <c r="E423" s="450"/>
      <c r="F423" s="451"/>
      <c r="G423" s="450"/>
      <c r="H423" s="450"/>
      <c r="I423" s="451"/>
      <c r="J423" s="450"/>
      <c r="K423" s="451"/>
      <c r="L423" s="450"/>
      <c r="M423" s="451"/>
      <c r="N423" s="450"/>
      <c r="O423" s="451"/>
      <c r="P423" s="452"/>
      <c r="Q423" s="452"/>
      <c r="R423" s="452"/>
      <c r="S423" s="452"/>
      <c r="T423" s="450"/>
      <c r="U423" s="450"/>
      <c r="V423" s="451"/>
      <c r="W423" s="452"/>
      <c r="X423" s="450"/>
      <c r="Y423" s="451"/>
      <c r="Z423" s="451"/>
      <c r="AA423" s="450"/>
      <c r="AB423" s="450"/>
      <c r="AC423" s="450"/>
      <c r="AD423" s="450"/>
      <c r="AE423" s="451"/>
      <c r="AF423" s="451"/>
      <c r="AG423" s="452"/>
      <c r="AH423" s="452"/>
      <c r="AI423" s="452"/>
      <c r="AJ423" s="452"/>
      <c r="AK423" s="452"/>
      <c r="AL423" s="452"/>
      <c r="AM423" s="450"/>
      <c r="AN423" s="450"/>
      <c r="AO423" s="451"/>
      <c r="AP423" s="451"/>
      <c r="AQ423" s="450"/>
      <c r="AR423" s="453"/>
      <c r="AS423" s="453"/>
      <c r="AT423" s="454"/>
      <c r="AU423" s="455"/>
      <c r="AV423" s="456"/>
      <c r="AW423" s="456"/>
      <c r="AX423" s="455"/>
      <c r="AY423" s="456"/>
      <c r="AZ423" s="454"/>
      <c r="BA423" s="454"/>
      <c r="BB423" s="454"/>
      <c r="BC423" s="454"/>
      <c r="BD423" s="454"/>
      <c r="BE423" s="454"/>
      <c r="BF423" s="455"/>
      <c r="BG423" s="455"/>
      <c r="BH423" s="455"/>
      <c r="BI423" s="455"/>
      <c r="BJ423" s="455"/>
      <c r="BK423" s="455"/>
      <c r="BL423" s="455"/>
      <c r="BM423" s="455"/>
      <c r="BN423" s="455"/>
      <c r="BO423" s="455"/>
    </row>
    <row r="424" spans="1:67" ht="19.5" customHeight="1">
      <c r="A424" s="450"/>
      <c r="B424" s="450"/>
      <c r="C424" s="450"/>
      <c r="D424" s="450"/>
      <c r="E424" s="450"/>
      <c r="F424" s="451"/>
      <c r="G424" s="450"/>
      <c r="H424" s="450"/>
      <c r="I424" s="451"/>
      <c r="J424" s="450"/>
      <c r="K424" s="451"/>
      <c r="L424" s="450"/>
      <c r="M424" s="451"/>
      <c r="N424" s="450"/>
      <c r="O424" s="451"/>
      <c r="P424" s="452"/>
      <c r="Q424" s="452"/>
      <c r="R424" s="452"/>
      <c r="S424" s="452"/>
      <c r="T424" s="450"/>
      <c r="U424" s="450"/>
      <c r="V424" s="451"/>
      <c r="W424" s="452"/>
      <c r="X424" s="450"/>
      <c r="Y424" s="451"/>
      <c r="Z424" s="451"/>
      <c r="AA424" s="450"/>
      <c r="AB424" s="450"/>
      <c r="AC424" s="450"/>
      <c r="AD424" s="450"/>
      <c r="AE424" s="451"/>
      <c r="AF424" s="451"/>
      <c r="AG424" s="452"/>
      <c r="AH424" s="452"/>
      <c r="AI424" s="452"/>
      <c r="AJ424" s="452"/>
      <c r="AK424" s="452"/>
      <c r="AL424" s="452"/>
      <c r="AM424" s="450"/>
      <c r="AN424" s="450"/>
      <c r="AO424" s="451"/>
      <c r="AP424" s="451"/>
      <c r="AQ424" s="450"/>
      <c r="AR424" s="453"/>
      <c r="AS424" s="453"/>
      <c r="AT424" s="454"/>
      <c r="AU424" s="455"/>
      <c r="AV424" s="456"/>
      <c r="AW424" s="456"/>
      <c r="AX424" s="455"/>
      <c r="AY424" s="456"/>
      <c r="AZ424" s="454"/>
      <c r="BA424" s="454"/>
      <c r="BB424" s="454"/>
      <c r="BC424" s="454"/>
      <c r="BD424" s="454"/>
      <c r="BE424" s="454"/>
      <c r="BF424" s="455"/>
      <c r="BG424" s="455"/>
      <c r="BH424" s="455"/>
      <c r="BI424" s="455"/>
      <c r="BJ424" s="455"/>
      <c r="BK424" s="455"/>
      <c r="BL424" s="455"/>
      <c r="BM424" s="455"/>
      <c r="BN424" s="455"/>
      <c r="BO424" s="455"/>
    </row>
    <row r="425" spans="1:67" ht="19.5" customHeight="1">
      <c r="A425" s="450"/>
      <c r="B425" s="450"/>
      <c r="C425" s="450"/>
      <c r="D425" s="450"/>
      <c r="E425" s="450"/>
      <c r="F425" s="451"/>
      <c r="G425" s="450"/>
      <c r="H425" s="450"/>
      <c r="I425" s="451"/>
      <c r="J425" s="450"/>
      <c r="K425" s="451"/>
      <c r="L425" s="450"/>
      <c r="M425" s="451"/>
      <c r="N425" s="450"/>
      <c r="O425" s="451"/>
      <c r="P425" s="452"/>
      <c r="Q425" s="452"/>
      <c r="R425" s="452"/>
      <c r="S425" s="452"/>
      <c r="T425" s="450"/>
      <c r="U425" s="450"/>
      <c r="V425" s="451"/>
      <c r="W425" s="452"/>
      <c r="X425" s="450"/>
      <c r="Y425" s="451"/>
      <c r="Z425" s="451"/>
      <c r="AA425" s="450"/>
      <c r="AB425" s="450"/>
      <c r="AC425" s="450"/>
      <c r="AD425" s="450"/>
      <c r="AE425" s="451"/>
      <c r="AF425" s="451"/>
      <c r="AG425" s="452"/>
      <c r="AH425" s="452"/>
      <c r="AI425" s="452"/>
      <c r="AJ425" s="452"/>
      <c r="AK425" s="452"/>
      <c r="AL425" s="452"/>
      <c r="AM425" s="450"/>
      <c r="AN425" s="450"/>
      <c r="AO425" s="451"/>
      <c r="AP425" s="451"/>
      <c r="AQ425" s="450"/>
      <c r="AR425" s="453"/>
      <c r="AS425" s="453"/>
      <c r="AT425" s="454"/>
      <c r="AU425" s="455"/>
      <c r="AV425" s="456"/>
      <c r="AW425" s="456"/>
      <c r="AX425" s="455"/>
      <c r="AY425" s="456"/>
      <c r="AZ425" s="454"/>
      <c r="BA425" s="454"/>
      <c r="BB425" s="454"/>
      <c r="BC425" s="454"/>
      <c r="BD425" s="454"/>
      <c r="BE425" s="454"/>
      <c r="BF425" s="455"/>
      <c r="BG425" s="455"/>
      <c r="BH425" s="455"/>
      <c r="BI425" s="455"/>
      <c r="BJ425" s="455"/>
      <c r="BK425" s="455"/>
      <c r="BL425" s="455"/>
      <c r="BM425" s="455"/>
      <c r="BN425" s="455"/>
      <c r="BO425" s="455"/>
    </row>
    <row r="426" spans="1:67" ht="19.5" customHeight="1">
      <c r="A426" s="450"/>
      <c r="B426" s="450"/>
      <c r="C426" s="450"/>
      <c r="D426" s="450"/>
      <c r="E426" s="450"/>
      <c r="F426" s="451"/>
      <c r="G426" s="450"/>
      <c r="H426" s="450"/>
      <c r="I426" s="451"/>
      <c r="J426" s="450"/>
      <c r="K426" s="451"/>
      <c r="L426" s="450"/>
      <c r="M426" s="451"/>
      <c r="N426" s="450"/>
      <c r="O426" s="451"/>
      <c r="P426" s="452"/>
      <c r="Q426" s="452"/>
      <c r="R426" s="452"/>
      <c r="S426" s="452"/>
      <c r="T426" s="450"/>
      <c r="U426" s="450"/>
      <c r="V426" s="451"/>
      <c r="W426" s="452"/>
      <c r="X426" s="450"/>
      <c r="Y426" s="451"/>
      <c r="Z426" s="451"/>
      <c r="AA426" s="450"/>
      <c r="AB426" s="450"/>
      <c r="AC426" s="450"/>
      <c r="AD426" s="450"/>
      <c r="AE426" s="451"/>
      <c r="AF426" s="451"/>
      <c r="AG426" s="452"/>
      <c r="AH426" s="452"/>
      <c r="AI426" s="452"/>
      <c r="AJ426" s="452"/>
      <c r="AK426" s="452"/>
      <c r="AL426" s="452"/>
      <c r="AM426" s="450"/>
      <c r="AN426" s="450"/>
      <c r="AO426" s="451"/>
      <c r="AP426" s="451"/>
      <c r="AQ426" s="450"/>
      <c r="AR426" s="453"/>
      <c r="AS426" s="453"/>
      <c r="AT426" s="454"/>
      <c r="AU426" s="455"/>
      <c r="AV426" s="456"/>
      <c r="AW426" s="456"/>
      <c r="AX426" s="455"/>
      <c r="AY426" s="456"/>
      <c r="AZ426" s="454"/>
      <c r="BA426" s="454"/>
      <c r="BB426" s="454"/>
      <c r="BC426" s="454"/>
      <c r="BD426" s="454"/>
      <c r="BE426" s="454"/>
      <c r="BF426" s="455"/>
      <c r="BG426" s="455"/>
      <c r="BH426" s="455"/>
      <c r="BI426" s="455"/>
      <c r="BJ426" s="455"/>
      <c r="BK426" s="455"/>
      <c r="BL426" s="455"/>
      <c r="BM426" s="455"/>
      <c r="BN426" s="455"/>
      <c r="BO426" s="455"/>
    </row>
    <row r="427" spans="1:67" ht="19.5" customHeight="1">
      <c r="A427" s="450"/>
      <c r="B427" s="450"/>
      <c r="C427" s="450"/>
      <c r="D427" s="450"/>
      <c r="E427" s="450"/>
      <c r="F427" s="451"/>
      <c r="G427" s="450"/>
      <c r="H427" s="450"/>
      <c r="I427" s="451"/>
      <c r="J427" s="450"/>
      <c r="K427" s="451"/>
      <c r="L427" s="450"/>
      <c r="M427" s="451"/>
      <c r="N427" s="450"/>
      <c r="O427" s="451"/>
      <c r="P427" s="452"/>
      <c r="Q427" s="452"/>
      <c r="R427" s="452"/>
      <c r="S427" s="452"/>
      <c r="T427" s="450"/>
      <c r="U427" s="450"/>
      <c r="V427" s="451"/>
      <c r="W427" s="452"/>
      <c r="X427" s="450"/>
      <c r="Y427" s="451"/>
      <c r="Z427" s="451"/>
      <c r="AA427" s="450"/>
      <c r="AB427" s="450"/>
      <c r="AC427" s="450"/>
      <c r="AD427" s="450"/>
      <c r="AE427" s="451"/>
      <c r="AF427" s="451"/>
      <c r="AG427" s="452"/>
      <c r="AH427" s="452"/>
      <c r="AI427" s="452"/>
      <c r="AJ427" s="452"/>
      <c r="AK427" s="452"/>
      <c r="AL427" s="452"/>
      <c r="AM427" s="450"/>
      <c r="AN427" s="450"/>
      <c r="AO427" s="451"/>
      <c r="AP427" s="451"/>
      <c r="AQ427" s="450"/>
      <c r="AR427" s="453"/>
      <c r="AS427" s="453"/>
      <c r="AT427" s="454"/>
      <c r="AU427" s="455"/>
      <c r="AV427" s="456"/>
      <c r="AW427" s="456"/>
      <c r="AX427" s="455"/>
      <c r="AY427" s="456"/>
      <c r="AZ427" s="454"/>
      <c r="BA427" s="454"/>
      <c r="BB427" s="454"/>
      <c r="BC427" s="454"/>
      <c r="BD427" s="454"/>
      <c r="BE427" s="454"/>
      <c r="BF427" s="455"/>
      <c r="BG427" s="455"/>
      <c r="BH427" s="455"/>
      <c r="BI427" s="455"/>
      <c r="BJ427" s="455"/>
      <c r="BK427" s="455"/>
      <c r="BL427" s="455"/>
      <c r="BM427" s="455"/>
      <c r="BN427" s="455"/>
      <c r="BO427" s="455"/>
    </row>
    <row r="428" spans="1:67" ht="19.5" customHeight="1">
      <c r="A428" s="450"/>
      <c r="B428" s="450"/>
      <c r="C428" s="450"/>
      <c r="D428" s="450"/>
      <c r="E428" s="450"/>
      <c r="F428" s="451"/>
      <c r="G428" s="450"/>
      <c r="H428" s="450"/>
      <c r="I428" s="451"/>
      <c r="J428" s="450"/>
      <c r="K428" s="451"/>
      <c r="L428" s="450"/>
      <c r="M428" s="451"/>
      <c r="N428" s="450"/>
      <c r="O428" s="451"/>
      <c r="P428" s="452"/>
      <c r="Q428" s="452"/>
      <c r="R428" s="452"/>
      <c r="S428" s="452"/>
      <c r="T428" s="450"/>
      <c r="U428" s="450"/>
      <c r="V428" s="451"/>
      <c r="W428" s="452"/>
      <c r="X428" s="450"/>
      <c r="Y428" s="451"/>
      <c r="Z428" s="451"/>
      <c r="AA428" s="450"/>
      <c r="AB428" s="450"/>
      <c r="AC428" s="450"/>
      <c r="AD428" s="450"/>
      <c r="AE428" s="451"/>
      <c r="AF428" s="451"/>
      <c r="AG428" s="452"/>
      <c r="AH428" s="452"/>
      <c r="AI428" s="452"/>
      <c r="AJ428" s="452"/>
      <c r="AK428" s="452"/>
      <c r="AL428" s="452"/>
      <c r="AM428" s="450"/>
      <c r="AN428" s="450"/>
      <c r="AO428" s="451"/>
      <c r="AP428" s="451"/>
      <c r="AQ428" s="450"/>
      <c r="AR428" s="453"/>
      <c r="AS428" s="453"/>
      <c r="AT428" s="454"/>
      <c r="AU428" s="455"/>
      <c r="AV428" s="456"/>
      <c r="AW428" s="456"/>
      <c r="AX428" s="455"/>
      <c r="AY428" s="456"/>
      <c r="AZ428" s="454"/>
      <c r="BA428" s="454"/>
      <c r="BB428" s="454"/>
      <c r="BC428" s="454"/>
      <c r="BD428" s="454"/>
      <c r="BE428" s="454"/>
      <c r="BF428" s="455"/>
      <c r="BG428" s="455"/>
      <c r="BH428" s="455"/>
      <c r="BI428" s="455"/>
      <c r="BJ428" s="455"/>
      <c r="BK428" s="455"/>
      <c r="BL428" s="455"/>
      <c r="BM428" s="455"/>
      <c r="BN428" s="455"/>
      <c r="BO428" s="455"/>
    </row>
    <row r="429" spans="1:67" ht="19.5" customHeight="1">
      <c r="A429" s="450"/>
      <c r="B429" s="450"/>
      <c r="C429" s="450"/>
      <c r="D429" s="450"/>
      <c r="E429" s="450"/>
      <c r="F429" s="451"/>
      <c r="G429" s="450"/>
      <c r="H429" s="450"/>
      <c r="I429" s="451"/>
      <c r="J429" s="450"/>
      <c r="K429" s="451"/>
      <c r="L429" s="450"/>
      <c r="M429" s="451"/>
      <c r="N429" s="450"/>
      <c r="O429" s="451"/>
      <c r="P429" s="452"/>
      <c r="Q429" s="452"/>
      <c r="R429" s="452"/>
      <c r="S429" s="452"/>
      <c r="T429" s="450"/>
      <c r="U429" s="450"/>
      <c r="V429" s="451"/>
      <c r="W429" s="452"/>
      <c r="X429" s="450"/>
      <c r="Y429" s="451"/>
      <c r="Z429" s="451"/>
      <c r="AA429" s="450"/>
      <c r="AB429" s="450"/>
      <c r="AC429" s="450"/>
      <c r="AD429" s="450"/>
      <c r="AE429" s="451"/>
      <c r="AF429" s="451"/>
      <c r="AG429" s="452"/>
      <c r="AH429" s="452"/>
      <c r="AI429" s="452"/>
      <c r="AJ429" s="452"/>
      <c r="AK429" s="452"/>
      <c r="AL429" s="452"/>
      <c r="AM429" s="450"/>
      <c r="AN429" s="450"/>
      <c r="AO429" s="451"/>
      <c r="AP429" s="451"/>
      <c r="AQ429" s="450"/>
      <c r="AR429" s="453"/>
      <c r="AS429" s="453"/>
      <c r="AT429" s="454"/>
      <c r="AU429" s="455"/>
      <c r="AV429" s="456"/>
      <c r="AW429" s="456"/>
      <c r="AX429" s="455"/>
      <c r="AY429" s="456"/>
      <c r="AZ429" s="454"/>
      <c r="BA429" s="454"/>
      <c r="BB429" s="454"/>
      <c r="BC429" s="454"/>
      <c r="BD429" s="454"/>
      <c r="BE429" s="454"/>
      <c r="BF429" s="455"/>
      <c r="BG429" s="455"/>
      <c r="BH429" s="455"/>
      <c r="BI429" s="455"/>
      <c r="BJ429" s="455"/>
      <c r="BK429" s="455"/>
      <c r="BL429" s="455"/>
      <c r="BM429" s="455"/>
      <c r="BN429" s="455"/>
      <c r="BO429" s="455"/>
    </row>
    <row r="430" spans="1:67" ht="19.5" customHeight="1">
      <c r="A430" s="450"/>
      <c r="B430" s="450"/>
      <c r="C430" s="450"/>
      <c r="D430" s="450"/>
      <c r="E430" s="450"/>
      <c r="F430" s="451"/>
      <c r="G430" s="450"/>
      <c r="H430" s="450"/>
      <c r="I430" s="451"/>
      <c r="J430" s="450"/>
      <c r="K430" s="451"/>
      <c r="L430" s="450"/>
      <c r="M430" s="451"/>
      <c r="N430" s="450"/>
      <c r="O430" s="451"/>
      <c r="P430" s="452"/>
      <c r="Q430" s="452"/>
      <c r="R430" s="452"/>
      <c r="S430" s="452"/>
      <c r="T430" s="450"/>
      <c r="U430" s="450"/>
      <c r="V430" s="451"/>
      <c r="W430" s="452"/>
      <c r="X430" s="450"/>
      <c r="Y430" s="451"/>
      <c r="Z430" s="451"/>
      <c r="AA430" s="450"/>
      <c r="AB430" s="450"/>
      <c r="AC430" s="450"/>
      <c r="AD430" s="450"/>
      <c r="AE430" s="451"/>
      <c r="AF430" s="451"/>
      <c r="AG430" s="452"/>
      <c r="AH430" s="452"/>
      <c r="AI430" s="452"/>
      <c r="AJ430" s="452"/>
      <c r="AK430" s="452"/>
      <c r="AL430" s="452"/>
      <c r="AM430" s="450"/>
      <c r="AN430" s="450"/>
      <c r="AO430" s="451"/>
      <c r="AP430" s="451"/>
      <c r="AQ430" s="450"/>
      <c r="AR430" s="453"/>
      <c r="AS430" s="453"/>
      <c r="AT430" s="454"/>
      <c r="AU430" s="455"/>
      <c r="AV430" s="456"/>
      <c r="AW430" s="456"/>
      <c r="AX430" s="455"/>
      <c r="AY430" s="456"/>
      <c r="AZ430" s="454"/>
      <c r="BA430" s="454"/>
      <c r="BB430" s="454"/>
      <c r="BC430" s="454"/>
      <c r="BD430" s="454"/>
      <c r="BE430" s="454"/>
      <c r="BF430" s="455"/>
      <c r="BG430" s="455"/>
      <c r="BH430" s="455"/>
      <c r="BI430" s="455"/>
      <c r="BJ430" s="455"/>
      <c r="BK430" s="455"/>
      <c r="BL430" s="455"/>
      <c r="BM430" s="455"/>
      <c r="BN430" s="455"/>
      <c r="BO430" s="455"/>
    </row>
    <row r="431" spans="1:67" ht="19.5" customHeight="1">
      <c r="A431" s="450"/>
      <c r="B431" s="450"/>
      <c r="C431" s="450"/>
      <c r="D431" s="450"/>
      <c r="E431" s="450"/>
      <c r="F431" s="451"/>
      <c r="G431" s="450"/>
      <c r="H431" s="450"/>
      <c r="I431" s="451"/>
      <c r="J431" s="450"/>
      <c r="K431" s="451"/>
      <c r="L431" s="450"/>
      <c r="M431" s="451"/>
      <c r="N431" s="450"/>
      <c r="O431" s="451"/>
      <c r="P431" s="452"/>
      <c r="Q431" s="452"/>
      <c r="R431" s="452"/>
      <c r="S431" s="452"/>
      <c r="T431" s="450"/>
      <c r="U431" s="450"/>
      <c r="V431" s="451"/>
      <c r="W431" s="452"/>
      <c r="X431" s="450"/>
      <c r="Y431" s="451"/>
      <c r="Z431" s="451"/>
      <c r="AA431" s="450"/>
      <c r="AB431" s="450"/>
      <c r="AC431" s="450"/>
      <c r="AD431" s="450"/>
      <c r="AE431" s="451"/>
      <c r="AF431" s="451"/>
      <c r="AG431" s="452"/>
      <c r="AH431" s="452"/>
      <c r="AI431" s="452"/>
      <c r="AJ431" s="452"/>
      <c r="AK431" s="452"/>
      <c r="AL431" s="452"/>
      <c r="AM431" s="450"/>
      <c r="AN431" s="450"/>
      <c r="AO431" s="451"/>
      <c r="AP431" s="451"/>
      <c r="AQ431" s="450"/>
      <c r="AR431" s="453"/>
      <c r="AS431" s="453"/>
      <c r="AT431" s="454"/>
      <c r="AU431" s="455"/>
      <c r="AV431" s="456"/>
      <c r="AW431" s="456"/>
      <c r="AX431" s="455"/>
      <c r="AY431" s="456"/>
      <c r="AZ431" s="454"/>
      <c r="BA431" s="454"/>
      <c r="BB431" s="454"/>
      <c r="BC431" s="454"/>
      <c r="BD431" s="454"/>
      <c r="BE431" s="454"/>
      <c r="BF431" s="455"/>
      <c r="BG431" s="455"/>
      <c r="BH431" s="455"/>
      <c r="BI431" s="455"/>
      <c r="BJ431" s="455"/>
      <c r="BK431" s="455"/>
      <c r="BL431" s="455"/>
      <c r="BM431" s="455"/>
      <c r="BN431" s="455"/>
      <c r="BO431" s="455"/>
    </row>
    <row r="432" spans="1:67" ht="19.5" customHeight="1">
      <c r="A432" s="450"/>
      <c r="B432" s="450"/>
      <c r="C432" s="450"/>
      <c r="D432" s="450"/>
      <c r="E432" s="450"/>
      <c r="F432" s="451"/>
      <c r="G432" s="450"/>
      <c r="H432" s="450"/>
      <c r="I432" s="451"/>
      <c r="J432" s="450"/>
      <c r="K432" s="451"/>
      <c r="L432" s="450"/>
      <c r="M432" s="451"/>
      <c r="N432" s="450"/>
      <c r="O432" s="451"/>
      <c r="P432" s="452"/>
      <c r="Q432" s="452"/>
      <c r="R432" s="452"/>
      <c r="S432" s="452"/>
      <c r="T432" s="450"/>
      <c r="U432" s="450"/>
      <c r="V432" s="451"/>
      <c r="W432" s="452"/>
      <c r="X432" s="450"/>
      <c r="Y432" s="451"/>
      <c r="Z432" s="451"/>
      <c r="AA432" s="450"/>
      <c r="AB432" s="450"/>
      <c r="AC432" s="450"/>
      <c r="AD432" s="450"/>
      <c r="AE432" s="451"/>
      <c r="AF432" s="451"/>
      <c r="AG432" s="452"/>
      <c r="AH432" s="452"/>
      <c r="AI432" s="452"/>
      <c r="AJ432" s="452"/>
      <c r="AK432" s="452"/>
      <c r="AL432" s="452"/>
      <c r="AM432" s="450"/>
      <c r="AN432" s="450"/>
      <c r="AO432" s="451"/>
      <c r="AP432" s="451"/>
      <c r="AQ432" s="450"/>
      <c r="AR432" s="453"/>
      <c r="AS432" s="453"/>
      <c r="AT432" s="454"/>
      <c r="AU432" s="455"/>
      <c r="AV432" s="456"/>
      <c r="AW432" s="456"/>
      <c r="AX432" s="455"/>
      <c r="AY432" s="456"/>
      <c r="AZ432" s="454"/>
      <c r="BA432" s="454"/>
      <c r="BB432" s="454"/>
      <c r="BC432" s="454"/>
      <c r="BD432" s="454"/>
      <c r="BE432" s="454"/>
      <c r="BF432" s="455"/>
      <c r="BG432" s="455"/>
      <c r="BH432" s="455"/>
      <c r="BI432" s="455"/>
      <c r="BJ432" s="455"/>
      <c r="BK432" s="455"/>
      <c r="BL432" s="455"/>
      <c r="BM432" s="455"/>
      <c r="BN432" s="455"/>
      <c r="BO432" s="455"/>
    </row>
    <row r="433" spans="1:67" ht="19.5" customHeight="1">
      <c r="A433" s="450"/>
      <c r="B433" s="450"/>
      <c r="C433" s="450"/>
      <c r="D433" s="450"/>
      <c r="E433" s="450"/>
      <c r="F433" s="451"/>
      <c r="G433" s="450"/>
      <c r="H433" s="450"/>
      <c r="I433" s="451"/>
      <c r="J433" s="450"/>
      <c r="K433" s="451"/>
      <c r="L433" s="450"/>
      <c r="M433" s="451"/>
      <c r="N433" s="450"/>
      <c r="O433" s="451"/>
      <c r="P433" s="452"/>
      <c r="Q433" s="452"/>
      <c r="R433" s="452"/>
      <c r="S433" s="452"/>
      <c r="T433" s="450"/>
      <c r="U433" s="450"/>
      <c r="V433" s="451"/>
      <c r="W433" s="452"/>
      <c r="X433" s="450"/>
      <c r="Y433" s="451"/>
      <c r="Z433" s="451"/>
      <c r="AA433" s="450"/>
      <c r="AB433" s="450"/>
      <c r="AC433" s="450"/>
      <c r="AD433" s="450"/>
      <c r="AE433" s="451"/>
      <c r="AF433" s="451"/>
      <c r="AG433" s="452"/>
      <c r="AH433" s="452"/>
      <c r="AI433" s="452"/>
      <c r="AJ433" s="452"/>
      <c r="AK433" s="452"/>
      <c r="AL433" s="452"/>
      <c r="AM433" s="450"/>
      <c r="AN433" s="450"/>
      <c r="AO433" s="451"/>
      <c r="AP433" s="451"/>
      <c r="AQ433" s="450"/>
      <c r="AR433" s="453"/>
      <c r="AS433" s="453"/>
      <c r="AT433" s="454"/>
      <c r="AU433" s="455"/>
      <c r="AV433" s="456"/>
      <c r="AW433" s="456"/>
      <c r="AX433" s="455"/>
      <c r="AY433" s="456"/>
      <c r="AZ433" s="454"/>
      <c r="BA433" s="454"/>
      <c r="BB433" s="454"/>
      <c r="BC433" s="454"/>
      <c r="BD433" s="454"/>
      <c r="BE433" s="454"/>
      <c r="BF433" s="455"/>
      <c r="BG433" s="455"/>
      <c r="BH433" s="455"/>
      <c r="BI433" s="455"/>
      <c r="BJ433" s="455"/>
      <c r="BK433" s="455"/>
      <c r="BL433" s="455"/>
      <c r="BM433" s="455"/>
      <c r="BN433" s="455"/>
      <c r="BO433" s="455"/>
    </row>
    <row r="434" spans="1:67" ht="19.5" customHeight="1">
      <c r="A434" s="450"/>
      <c r="B434" s="450"/>
      <c r="C434" s="450"/>
      <c r="D434" s="450"/>
      <c r="E434" s="450"/>
      <c r="F434" s="451"/>
      <c r="G434" s="450"/>
      <c r="H434" s="450"/>
      <c r="I434" s="451"/>
      <c r="J434" s="450"/>
      <c r="K434" s="451"/>
      <c r="L434" s="450"/>
      <c r="M434" s="451"/>
      <c r="N434" s="450"/>
      <c r="O434" s="451"/>
      <c r="P434" s="452"/>
      <c r="Q434" s="452"/>
      <c r="R434" s="452"/>
      <c r="S434" s="452"/>
      <c r="T434" s="450"/>
      <c r="U434" s="450"/>
      <c r="V434" s="451"/>
      <c r="W434" s="452"/>
      <c r="X434" s="450"/>
      <c r="Y434" s="451"/>
      <c r="Z434" s="451"/>
      <c r="AA434" s="450"/>
      <c r="AB434" s="450"/>
      <c r="AC434" s="450"/>
      <c r="AD434" s="450"/>
      <c r="AE434" s="451"/>
      <c r="AF434" s="451"/>
      <c r="AG434" s="452"/>
      <c r="AH434" s="452"/>
      <c r="AI434" s="452"/>
      <c r="AJ434" s="452"/>
      <c r="AK434" s="452"/>
      <c r="AL434" s="452"/>
      <c r="AM434" s="450"/>
      <c r="AN434" s="450"/>
      <c r="AO434" s="451"/>
      <c r="AP434" s="451"/>
      <c r="AQ434" s="450"/>
      <c r="AR434" s="453"/>
      <c r="AS434" s="453"/>
      <c r="AT434" s="454"/>
      <c r="AU434" s="455"/>
      <c r="AV434" s="456"/>
      <c r="AW434" s="456"/>
      <c r="AX434" s="455"/>
      <c r="AY434" s="456"/>
      <c r="AZ434" s="454"/>
      <c r="BA434" s="454"/>
      <c r="BB434" s="454"/>
      <c r="BC434" s="454"/>
      <c r="BD434" s="454"/>
      <c r="BE434" s="454"/>
      <c r="BF434" s="455"/>
      <c r="BG434" s="455"/>
      <c r="BH434" s="455"/>
      <c r="BI434" s="455"/>
      <c r="BJ434" s="455"/>
      <c r="BK434" s="455"/>
      <c r="BL434" s="455"/>
      <c r="BM434" s="455"/>
      <c r="BN434" s="455"/>
      <c r="BO434" s="455"/>
    </row>
    <row r="435" spans="1:67" ht="19.5" customHeight="1">
      <c r="A435" s="450"/>
      <c r="B435" s="450"/>
      <c r="C435" s="450"/>
      <c r="D435" s="450"/>
      <c r="E435" s="450"/>
      <c r="F435" s="451"/>
      <c r="G435" s="450"/>
      <c r="H435" s="450"/>
      <c r="I435" s="451"/>
      <c r="J435" s="450"/>
      <c r="K435" s="451"/>
      <c r="L435" s="450"/>
      <c r="M435" s="451"/>
      <c r="N435" s="450"/>
      <c r="O435" s="451"/>
      <c r="P435" s="452"/>
      <c r="Q435" s="452"/>
      <c r="R435" s="452"/>
      <c r="S435" s="452"/>
      <c r="T435" s="450"/>
      <c r="U435" s="450"/>
      <c r="V435" s="451"/>
      <c r="W435" s="452"/>
      <c r="X435" s="450"/>
      <c r="Y435" s="451"/>
      <c r="Z435" s="451"/>
      <c r="AA435" s="450"/>
      <c r="AB435" s="450"/>
      <c r="AC435" s="450"/>
      <c r="AD435" s="450"/>
      <c r="AE435" s="451"/>
      <c r="AF435" s="451"/>
      <c r="AG435" s="452"/>
      <c r="AH435" s="452"/>
      <c r="AI435" s="452"/>
      <c r="AJ435" s="452"/>
      <c r="AK435" s="452"/>
      <c r="AL435" s="452"/>
      <c r="AM435" s="450"/>
      <c r="AN435" s="450"/>
      <c r="AO435" s="451"/>
      <c r="AP435" s="451"/>
      <c r="AQ435" s="450"/>
      <c r="AR435" s="453"/>
      <c r="AS435" s="453"/>
      <c r="AT435" s="454"/>
      <c r="AU435" s="455"/>
      <c r="AV435" s="456"/>
      <c r="AW435" s="456"/>
      <c r="AX435" s="455"/>
      <c r="AY435" s="456"/>
      <c r="AZ435" s="454"/>
      <c r="BA435" s="454"/>
      <c r="BB435" s="454"/>
      <c r="BC435" s="454"/>
      <c r="BD435" s="454"/>
      <c r="BE435" s="454"/>
      <c r="BF435" s="455"/>
      <c r="BG435" s="455"/>
      <c r="BH435" s="455"/>
      <c r="BI435" s="455"/>
      <c r="BJ435" s="455"/>
      <c r="BK435" s="455"/>
      <c r="BL435" s="455"/>
      <c r="BM435" s="455"/>
      <c r="BN435" s="455"/>
      <c r="BO435" s="455"/>
    </row>
    <row r="436" spans="1:67" ht="19.5" customHeight="1">
      <c r="A436" s="450"/>
      <c r="B436" s="450"/>
      <c r="C436" s="450"/>
      <c r="D436" s="450"/>
      <c r="E436" s="450"/>
      <c r="F436" s="451"/>
      <c r="G436" s="450"/>
      <c r="H436" s="450"/>
      <c r="I436" s="451"/>
      <c r="J436" s="450"/>
      <c r="K436" s="451"/>
      <c r="L436" s="450"/>
      <c r="M436" s="451"/>
      <c r="N436" s="450"/>
      <c r="O436" s="451"/>
      <c r="P436" s="452"/>
      <c r="Q436" s="452"/>
      <c r="R436" s="452"/>
      <c r="S436" s="452"/>
      <c r="T436" s="450"/>
      <c r="U436" s="450"/>
      <c r="V436" s="451"/>
      <c r="W436" s="452"/>
      <c r="X436" s="450"/>
      <c r="Y436" s="451"/>
      <c r="Z436" s="451"/>
      <c r="AA436" s="450"/>
      <c r="AB436" s="450"/>
      <c r="AC436" s="450"/>
      <c r="AD436" s="450"/>
      <c r="AE436" s="451"/>
      <c r="AF436" s="451"/>
      <c r="AG436" s="452"/>
      <c r="AH436" s="452"/>
      <c r="AI436" s="452"/>
      <c r="AJ436" s="452"/>
      <c r="AK436" s="452"/>
      <c r="AL436" s="452"/>
      <c r="AM436" s="450"/>
      <c r="AN436" s="450"/>
      <c r="AO436" s="451"/>
      <c r="AP436" s="451"/>
      <c r="AQ436" s="450"/>
      <c r="AR436" s="453"/>
      <c r="AS436" s="453"/>
      <c r="AT436" s="454"/>
      <c r="AU436" s="455"/>
      <c r="AV436" s="456"/>
      <c r="AW436" s="456"/>
      <c r="AX436" s="455"/>
      <c r="AY436" s="456"/>
      <c r="AZ436" s="454"/>
      <c r="BA436" s="454"/>
      <c r="BB436" s="454"/>
      <c r="BC436" s="454"/>
      <c r="BD436" s="454"/>
      <c r="BE436" s="454"/>
      <c r="BF436" s="455"/>
      <c r="BG436" s="455"/>
      <c r="BH436" s="455"/>
      <c r="BI436" s="455"/>
      <c r="BJ436" s="455"/>
      <c r="BK436" s="455"/>
      <c r="BL436" s="455"/>
      <c r="BM436" s="455"/>
      <c r="BN436" s="455"/>
      <c r="BO436" s="455"/>
    </row>
    <row r="437" spans="1:67" ht="19.5" customHeight="1">
      <c r="A437" s="450"/>
      <c r="B437" s="450"/>
      <c r="C437" s="450"/>
      <c r="D437" s="450"/>
      <c r="E437" s="450"/>
      <c r="F437" s="451"/>
      <c r="G437" s="450"/>
      <c r="H437" s="450"/>
      <c r="I437" s="451"/>
      <c r="J437" s="450"/>
      <c r="K437" s="451"/>
      <c r="L437" s="450"/>
      <c r="M437" s="451"/>
      <c r="N437" s="450"/>
      <c r="O437" s="451"/>
      <c r="P437" s="452"/>
      <c r="Q437" s="452"/>
      <c r="R437" s="452"/>
      <c r="S437" s="452"/>
      <c r="T437" s="450"/>
      <c r="U437" s="450"/>
      <c r="V437" s="451"/>
      <c r="W437" s="452"/>
      <c r="X437" s="450"/>
      <c r="Y437" s="451"/>
      <c r="Z437" s="451"/>
      <c r="AA437" s="450"/>
      <c r="AB437" s="450"/>
      <c r="AC437" s="450"/>
      <c r="AD437" s="450"/>
      <c r="AE437" s="451"/>
      <c r="AF437" s="451"/>
      <c r="AG437" s="452"/>
      <c r="AH437" s="452"/>
      <c r="AI437" s="452"/>
      <c r="AJ437" s="452"/>
      <c r="AK437" s="452"/>
      <c r="AL437" s="452"/>
      <c r="AM437" s="450"/>
      <c r="AN437" s="450"/>
      <c r="AO437" s="451"/>
      <c r="AP437" s="451"/>
      <c r="AQ437" s="450"/>
      <c r="AR437" s="453"/>
      <c r="AS437" s="453"/>
      <c r="AT437" s="454"/>
      <c r="AU437" s="455"/>
      <c r="AV437" s="456"/>
      <c r="AW437" s="456"/>
      <c r="AX437" s="455"/>
      <c r="AY437" s="456"/>
      <c r="AZ437" s="454"/>
      <c r="BA437" s="454"/>
      <c r="BB437" s="454"/>
      <c r="BC437" s="454"/>
      <c r="BD437" s="454"/>
      <c r="BE437" s="454"/>
      <c r="BF437" s="455"/>
      <c r="BG437" s="455"/>
      <c r="BH437" s="455"/>
      <c r="BI437" s="455"/>
      <c r="BJ437" s="455"/>
      <c r="BK437" s="455"/>
      <c r="BL437" s="455"/>
      <c r="BM437" s="455"/>
      <c r="BN437" s="455"/>
      <c r="BO437" s="455"/>
    </row>
    <row r="438" spans="1:67" ht="19.5" customHeight="1">
      <c r="A438" s="450"/>
      <c r="B438" s="450"/>
      <c r="C438" s="450"/>
      <c r="D438" s="450"/>
      <c r="E438" s="450"/>
      <c r="F438" s="451"/>
      <c r="G438" s="450"/>
      <c r="H438" s="450"/>
      <c r="I438" s="451"/>
      <c r="J438" s="450"/>
      <c r="K438" s="451"/>
      <c r="L438" s="450"/>
      <c r="M438" s="451"/>
      <c r="N438" s="450"/>
      <c r="O438" s="451"/>
      <c r="P438" s="452"/>
      <c r="Q438" s="452"/>
      <c r="R438" s="452"/>
      <c r="S438" s="452"/>
      <c r="T438" s="450"/>
      <c r="U438" s="450"/>
      <c r="V438" s="451"/>
      <c r="W438" s="452"/>
      <c r="X438" s="450"/>
      <c r="Y438" s="451"/>
      <c r="Z438" s="451"/>
      <c r="AA438" s="450"/>
      <c r="AB438" s="450"/>
      <c r="AC438" s="450"/>
      <c r="AD438" s="450"/>
      <c r="AE438" s="451"/>
      <c r="AF438" s="451"/>
      <c r="AG438" s="452"/>
      <c r="AH438" s="452"/>
      <c r="AI438" s="452"/>
      <c r="AJ438" s="452"/>
      <c r="AK438" s="452"/>
      <c r="AL438" s="452"/>
      <c r="AM438" s="450"/>
      <c r="AN438" s="450"/>
      <c r="AO438" s="451"/>
      <c r="AP438" s="451"/>
      <c r="AQ438" s="450"/>
      <c r="AR438" s="453"/>
      <c r="AS438" s="453"/>
      <c r="AT438" s="454"/>
      <c r="AU438" s="455"/>
      <c r="AV438" s="456"/>
      <c r="AW438" s="456"/>
      <c r="AX438" s="455"/>
      <c r="AY438" s="456"/>
      <c r="AZ438" s="454"/>
      <c r="BA438" s="454"/>
      <c r="BB438" s="454"/>
      <c r="BC438" s="454"/>
      <c r="BD438" s="454"/>
      <c r="BE438" s="454"/>
      <c r="BF438" s="455"/>
      <c r="BG438" s="455"/>
      <c r="BH438" s="455"/>
      <c r="BI438" s="455"/>
      <c r="BJ438" s="455"/>
      <c r="BK438" s="455"/>
      <c r="BL438" s="455"/>
      <c r="BM438" s="455"/>
      <c r="BN438" s="455"/>
      <c r="BO438" s="455"/>
    </row>
    <row r="439" spans="1:67" ht="19.5" customHeight="1">
      <c r="A439" s="450"/>
      <c r="B439" s="450"/>
      <c r="C439" s="450"/>
      <c r="D439" s="450"/>
      <c r="E439" s="450"/>
      <c r="F439" s="451"/>
      <c r="G439" s="450"/>
      <c r="H439" s="450"/>
      <c r="I439" s="451"/>
      <c r="J439" s="450"/>
      <c r="K439" s="451"/>
      <c r="L439" s="450"/>
      <c r="M439" s="451"/>
      <c r="N439" s="450"/>
      <c r="O439" s="451"/>
      <c r="P439" s="452"/>
      <c r="Q439" s="452"/>
      <c r="R439" s="452"/>
      <c r="S439" s="452"/>
      <c r="T439" s="450"/>
      <c r="U439" s="450"/>
      <c r="V439" s="451"/>
      <c r="W439" s="452"/>
      <c r="X439" s="450"/>
      <c r="Y439" s="451"/>
      <c r="Z439" s="451"/>
      <c r="AA439" s="450"/>
      <c r="AB439" s="450"/>
      <c r="AC439" s="450"/>
      <c r="AD439" s="450"/>
      <c r="AE439" s="451"/>
      <c r="AF439" s="451"/>
      <c r="AG439" s="452"/>
      <c r="AH439" s="452"/>
      <c r="AI439" s="452"/>
      <c r="AJ439" s="452"/>
      <c r="AK439" s="452"/>
      <c r="AL439" s="452"/>
      <c r="AM439" s="450"/>
      <c r="AN439" s="450"/>
      <c r="AO439" s="451"/>
      <c r="AP439" s="451"/>
      <c r="AQ439" s="450"/>
      <c r="AR439" s="453"/>
      <c r="AS439" s="453"/>
      <c r="AT439" s="454"/>
      <c r="AU439" s="455"/>
      <c r="AV439" s="456"/>
      <c r="AW439" s="456"/>
      <c r="AX439" s="455"/>
      <c r="AY439" s="456"/>
      <c r="AZ439" s="454"/>
      <c r="BA439" s="454"/>
      <c r="BB439" s="454"/>
      <c r="BC439" s="454"/>
      <c r="BD439" s="454"/>
      <c r="BE439" s="454"/>
      <c r="BF439" s="455"/>
      <c r="BG439" s="455"/>
      <c r="BH439" s="455"/>
      <c r="BI439" s="455"/>
      <c r="BJ439" s="455"/>
      <c r="BK439" s="455"/>
      <c r="BL439" s="455"/>
      <c r="BM439" s="455"/>
      <c r="BN439" s="455"/>
      <c r="BO439" s="455"/>
    </row>
    <row r="440" spans="1:67" ht="19.5" customHeight="1">
      <c r="A440" s="450"/>
      <c r="B440" s="450"/>
      <c r="C440" s="450"/>
      <c r="D440" s="450"/>
      <c r="E440" s="450"/>
      <c r="F440" s="451"/>
      <c r="G440" s="450"/>
      <c r="H440" s="450"/>
      <c r="I440" s="451"/>
      <c r="J440" s="450"/>
      <c r="K440" s="451"/>
      <c r="L440" s="450"/>
      <c r="M440" s="451"/>
      <c r="N440" s="450"/>
      <c r="O440" s="451"/>
      <c r="P440" s="452"/>
      <c r="Q440" s="452"/>
      <c r="R440" s="452"/>
      <c r="S440" s="452"/>
      <c r="T440" s="450"/>
      <c r="U440" s="450"/>
      <c r="V440" s="451"/>
      <c r="W440" s="452"/>
      <c r="X440" s="450"/>
      <c r="Y440" s="451"/>
      <c r="Z440" s="451"/>
      <c r="AA440" s="450"/>
      <c r="AB440" s="450"/>
      <c r="AC440" s="450"/>
      <c r="AD440" s="450"/>
      <c r="AE440" s="451"/>
      <c r="AF440" s="451"/>
      <c r="AG440" s="452"/>
      <c r="AH440" s="452"/>
      <c r="AI440" s="452"/>
      <c r="AJ440" s="452"/>
      <c r="AK440" s="452"/>
      <c r="AL440" s="452"/>
      <c r="AM440" s="450"/>
      <c r="AN440" s="450"/>
      <c r="AO440" s="451"/>
      <c r="AP440" s="451"/>
      <c r="AQ440" s="450"/>
      <c r="AR440" s="453"/>
      <c r="AS440" s="453"/>
      <c r="AT440" s="454"/>
      <c r="AU440" s="455"/>
      <c r="AV440" s="456"/>
      <c r="AW440" s="456"/>
      <c r="AX440" s="455"/>
      <c r="AY440" s="456"/>
      <c r="AZ440" s="454"/>
      <c r="BA440" s="454"/>
      <c r="BB440" s="454"/>
      <c r="BC440" s="454"/>
      <c r="BD440" s="454"/>
      <c r="BE440" s="454"/>
      <c r="BF440" s="455"/>
      <c r="BG440" s="455"/>
      <c r="BH440" s="455"/>
      <c r="BI440" s="455"/>
      <c r="BJ440" s="455"/>
      <c r="BK440" s="455"/>
      <c r="BL440" s="455"/>
      <c r="BM440" s="455"/>
      <c r="BN440" s="455"/>
      <c r="BO440" s="455"/>
    </row>
    <row r="441" spans="1:67" ht="19.5" customHeight="1">
      <c r="A441" s="450"/>
      <c r="B441" s="450"/>
      <c r="C441" s="450"/>
      <c r="D441" s="450"/>
      <c r="E441" s="450"/>
      <c r="F441" s="451"/>
      <c r="G441" s="450"/>
      <c r="H441" s="450"/>
      <c r="I441" s="451"/>
      <c r="J441" s="450"/>
      <c r="K441" s="451"/>
      <c r="L441" s="450"/>
      <c r="M441" s="451"/>
      <c r="N441" s="450"/>
      <c r="O441" s="451"/>
      <c r="P441" s="452"/>
      <c r="Q441" s="452"/>
      <c r="R441" s="452"/>
      <c r="S441" s="452"/>
      <c r="T441" s="450"/>
      <c r="U441" s="450"/>
      <c r="V441" s="451"/>
      <c r="W441" s="452"/>
      <c r="X441" s="450"/>
      <c r="Y441" s="451"/>
      <c r="Z441" s="451"/>
      <c r="AA441" s="450"/>
      <c r="AB441" s="450"/>
      <c r="AC441" s="450"/>
      <c r="AD441" s="450"/>
      <c r="AE441" s="451"/>
      <c r="AF441" s="451"/>
      <c r="AG441" s="452"/>
      <c r="AH441" s="452"/>
      <c r="AI441" s="452"/>
      <c r="AJ441" s="452"/>
      <c r="AK441" s="452"/>
      <c r="AL441" s="452"/>
      <c r="AM441" s="450"/>
      <c r="AN441" s="450"/>
      <c r="AO441" s="451"/>
      <c r="AP441" s="451"/>
      <c r="AQ441" s="450"/>
      <c r="AR441" s="453"/>
      <c r="AS441" s="453"/>
      <c r="AT441" s="454"/>
      <c r="AU441" s="455"/>
      <c r="AV441" s="456"/>
      <c r="AW441" s="456"/>
      <c r="AX441" s="455"/>
      <c r="AY441" s="456"/>
      <c r="AZ441" s="454"/>
      <c r="BA441" s="454"/>
      <c r="BB441" s="454"/>
      <c r="BC441" s="454"/>
      <c r="BD441" s="454"/>
      <c r="BE441" s="454"/>
      <c r="BF441" s="455"/>
      <c r="BG441" s="455"/>
      <c r="BH441" s="455"/>
      <c r="BI441" s="455"/>
      <c r="BJ441" s="455"/>
      <c r="BK441" s="455"/>
      <c r="BL441" s="455"/>
      <c r="BM441" s="455"/>
      <c r="BN441" s="455"/>
      <c r="BO441" s="455"/>
    </row>
    <row r="442" spans="1:67" ht="19.5" customHeight="1">
      <c r="A442" s="450"/>
      <c r="B442" s="450"/>
      <c r="C442" s="450"/>
      <c r="D442" s="450"/>
      <c r="E442" s="450"/>
      <c r="F442" s="451"/>
      <c r="G442" s="450"/>
      <c r="H442" s="450"/>
      <c r="I442" s="451"/>
      <c r="J442" s="450"/>
      <c r="K442" s="451"/>
      <c r="L442" s="450"/>
      <c r="M442" s="451"/>
      <c r="N442" s="450"/>
      <c r="O442" s="451"/>
      <c r="P442" s="452"/>
      <c r="Q442" s="452"/>
      <c r="R442" s="452"/>
      <c r="S442" s="452"/>
      <c r="T442" s="450"/>
      <c r="U442" s="450"/>
      <c r="V442" s="451"/>
      <c r="W442" s="452"/>
      <c r="X442" s="450"/>
      <c r="Y442" s="451"/>
      <c r="Z442" s="451"/>
      <c r="AA442" s="450"/>
      <c r="AB442" s="450"/>
      <c r="AC442" s="450"/>
      <c r="AD442" s="450"/>
      <c r="AE442" s="451"/>
      <c r="AF442" s="451"/>
      <c r="AG442" s="452"/>
      <c r="AH442" s="452"/>
      <c r="AI442" s="452"/>
      <c r="AJ442" s="452"/>
      <c r="AK442" s="452"/>
      <c r="AL442" s="452"/>
      <c r="AM442" s="450"/>
      <c r="AN442" s="450"/>
      <c r="AO442" s="451"/>
      <c r="AP442" s="451"/>
      <c r="AQ442" s="450"/>
      <c r="AR442" s="453"/>
      <c r="AS442" s="453"/>
      <c r="AT442" s="454"/>
      <c r="AU442" s="455"/>
      <c r="AV442" s="456"/>
      <c r="AW442" s="456"/>
      <c r="AX442" s="455"/>
      <c r="AY442" s="456"/>
      <c r="AZ442" s="454"/>
      <c r="BA442" s="454"/>
      <c r="BB442" s="454"/>
      <c r="BC442" s="454"/>
      <c r="BD442" s="454"/>
      <c r="BE442" s="454"/>
      <c r="BF442" s="455"/>
      <c r="BG442" s="455"/>
      <c r="BH442" s="455"/>
      <c r="BI442" s="455"/>
      <c r="BJ442" s="455"/>
      <c r="BK442" s="455"/>
      <c r="BL442" s="455"/>
      <c r="BM442" s="455"/>
      <c r="BN442" s="455"/>
      <c r="BO442" s="455"/>
    </row>
    <row r="443" spans="1:67" ht="19.5" customHeight="1">
      <c r="A443" s="450"/>
      <c r="B443" s="450"/>
      <c r="C443" s="450"/>
      <c r="D443" s="450"/>
      <c r="E443" s="450"/>
      <c r="F443" s="451"/>
      <c r="G443" s="450"/>
      <c r="H443" s="450"/>
      <c r="I443" s="451"/>
      <c r="J443" s="450"/>
      <c r="K443" s="451"/>
      <c r="L443" s="450"/>
      <c r="M443" s="451"/>
      <c r="N443" s="450"/>
      <c r="O443" s="451"/>
      <c r="P443" s="452"/>
      <c r="Q443" s="452"/>
      <c r="R443" s="452"/>
      <c r="S443" s="452"/>
      <c r="T443" s="450"/>
      <c r="U443" s="450"/>
      <c r="V443" s="451"/>
      <c r="W443" s="452"/>
      <c r="X443" s="450"/>
      <c r="Y443" s="451"/>
      <c r="Z443" s="451"/>
      <c r="AA443" s="450"/>
      <c r="AB443" s="450"/>
      <c r="AC443" s="450"/>
      <c r="AD443" s="450"/>
      <c r="AE443" s="451"/>
      <c r="AF443" s="451"/>
      <c r="AG443" s="452"/>
      <c r="AH443" s="452"/>
      <c r="AI443" s="452"/>
      <c r="AJ443" s="452"/>
      <c r="AK443" s="452"/>
      <c r="AL443" s="452"/>
      <c r="AM443" s="450"/>
      <c r="AN443" s="450"/>
      <c r="AO443" s="451"/>
      <c r="AP443" s="451"/>
      <c r="AQ443" s="450"/>
      <c r="AR443" s="453"/>
      <c r="AS443" s="453"/>
      <c r="AT443" s="454"/>
      <c r="AU443" s="455"/>
      <c r="AV443" s="456"/>
      <c r="AW443" s="456"/>
      <c r="AX443" s="455"/>
      <c r="AY443" s="456"/>
      <c r="AZ443" s="454"/>
      <c r="BA443" s="454"/>
      <c r="BB443" s="454"/>
      <c r="BC443" s="454"/>
      <c r="BD443" s="454"/>
      <c r="BE443" s="454"/>
      <c r="BF443" s="455"/>
      <c r="BG443" s="455"/>
      <c r="BH443" s="455"/>
      <c r="BI443" s="455"/>
      <c r="BJ443" s="455"/>
      <c r="BK443" s="455"/>
      <c r="BL443" s="455"/>
      <c r="BM443" s="455"/>
      <c r="BN443" s="455"/>
      <c r="BO443" s="455"/>
    </row>
    <row r="444" spans="1:67" ht="19.5" customHeight="1">
      <c r="A444" s="450"/>
      <c r="B444" s="450"/>
      <c r="C444" s="450"/>
      <c r="D444" s="450"/>
      <c r="E444" s="450"/>
      <c r="F444" s="451"/>
      <c r="G444" s="450"/>
      <c r="H444" s="450"/>
      <c r="I444" s="451"/>
      <c r="J444" s="450"/>
      <c r="K444" s="451"/>
      <c r="L444" s="450"/>
      <c r="M444" s="451"/>
      <c r="N444" s="450"/>
      <c r="O444" s="451"/>
      <c r="P444" s="452"/>
      <c r="Q444" s="452"/>
      <c r="R444" s="452"/>
      <c r="S444" s="452"/>
      <c r="T444" s="450"/>
      <c r="U444" s="450"/>
      <c r="V444" s="451"/>
      <c r="W444" s="452"/>
      <c r="X444" s="450"/>
      <c r="Y444" s="451"/>
      <c r="Z444" s="451"/>
      <c r="AA444" s="450"/>
      <c r="AB444" s="450"/>
      <c r="AC444" s="450"/>
      <c r="AD444" s="450"/>
      <c r="AE444" s="451"/>
      <c r="AF444" s="451"/>
      <c r="AG444" s="452"/>
      <c r="AH444" s="452"/>
      <c r="AI444" s="452"/>
      <c r="AJ444" s="452"/>
      <c r="AK444" s="452"/>
      <c r="AL444" s="452"/>
      <c r="AM444" s="450"/>
      <c r="AN444" s="450"/>
      <c r="AO444" s="451"/>
      <c r="AP444" s="451"/>
      <c r="AQ444" s="450"/>
      <c r="AR444" s="453"/>
      <c r="AS444" s="453"/>
      <c r="AT444" s="454"/>
      <c r="AU444" s="455"/>
      <c r="AV444" s="456"/>
      <c r="AW444" s="456"/>
      <c r="AX444" s="455"/>
      <c r="AY444" s="456"/>
      <c r="AZ444" s="454"/>
      <c r="BA444" s="454"/>
      <c r="BB444" s="454"/>
      <c r="BC444" s="454"/>
      <c r="BD444" s="454"/>
      <c r="BE444" s="454"/>
      <c r="BF444" s="455"/>
      <c r="BG444" s="455"/>
      <c r="BH444" s="455"/>
      <c r="BI444" s="455"/>
      <c r="BJ444" s="455"/>
      <c r="BK444" s="455"/>
      <c r="BL444" s="455"/>
      <c r="BM444" s="455"/>
      <c r="BN444" s="455"/>
      <c r="BO444" s="455"/>
    </row>
    <row r="445" spans="1:67" ht="19.5" customHeight="1">
      <c r="A445" s="450"/>
      <c r="B445" s="450"/>
      <c r="C445" s="450"/>
      <c r="D445" s="450"/>
      <c r="E445" s="450"/>
      <c r="F445" s="451"/>
      <c r="G445" s="450"/>
      <c r="H445" s="450"/>
      <c r="I445" s="451"/>
      <c r="J445" s="450"/>
      <c r="K445" s="451"/>
      <c r="L445" s="450"/>
      <c r="M445" s="451"/>
      <c r="N445" s="450"/>
      <c r="O445" s="451"/>
      <c r="P445" s="452"/>
      <c r="Q445" s="452"/>
      <c r="R445" s="452"/>
      <c r="S445" s="452"/>
      <c r="T445" s="450"/>
      <c r="U445" s="450"/>
      <c r="V445" s="451"/>
      <c r="W445" s="452"/>
      <c r="X445" s="450"/>
      <c r="Y445" s="451"/>
      <c r="Z445" s="451"/>
      <c r="AA445" s="450"/>
      <c r="AB445" s="450"/>
      <c r="AC445" s="450"/>
      <c r="AD445" s="450"/>
      <c r="AE445" s="451"/>
      <c r="AF445" s="451"/>
      <c r="AG445" s="452"/>
      <c r="AH445" s="452"/>
      <c r="AI445" s="452"/>
      <c r="AJ445" s="452"/>
      <c r="AK445" s="452"/>
      <c r="AL445" s="452"/>
      <c r="AM445" s="450"/>
      <c r="AN445" s="450"/>
      <c r="AO445" s="451"/>
      <c r="AP445" s="451"/>
      <c r="AQ445" s="450"/>
      <c r="AR445" s="453"/>
      <c r="AS445" s="453"/>
      <c r="AT445" s="454"/>
      <c r="AU445" s="455"/>
      <c r="AV445" s="456"/>
      <c r="AW445" s="456"/>
      <c r="AX445" s="455"/>
      <c r="AY445" s="456"/>
      <c r="AZ445" s="454"/>
      <c r="BA445" s="454"/>
      <c r="BB445" s="454"/>
      <c r="BC445" s="454"/>
      <c r="BD445" s="454"/>
      <c r="BE445" s="454"/>
      <c r="BF445" s="455"/>
      <c r="BG445" s="455"/>
      <c r="BH445" s="455"/>
      <c r="BI445" s="455"/>
      <c r="BJ445" s="455"/>
      <c r="BK445" s="455"/>
      <c r="BL445" s="455"/>
      <c r="BM445" s="455"/>
      <c r="BN445" s="455"/>
      <c r="BO445" s="455"/>
    </row>
    <row r="446" spans="1:67" ht="19.5" customHeight="1">
      <c r="A446" s="450"/>
      <c r="B446" s="450"/>
      <c r="C446" s="450"/>
      <c r="D446" s="450"/>
      <c r="E446" s="450"/>
      <c r="F446" s="451"/>
      <c r="G446" s="450"/>
      <c r="H446" s="450"/>
      <c r="I446" s="451"/>
      <c r="J446" s="450"/>
      <c r="K446" s="451"/>
      <c r="L446" s="450"/>
      <c r="M446" s="451"/>
      <c r="N446" s="450"/>
      <c r="O446" s="451"/>
      <c r="P446" s="452"/>
      <c r="Q446" s="452"/>
      <c r="R446" s="452"/>
      <c r="S446" s="452"/>
      <c r="T446" s="450"/>
      <c r="U446" s="450"/>
      <c r="V446" s="451"/>
      <c r="W446" s="452"/>
      <c r="X446" s="450"/>
      <c r="Y446" s="451"/>
      <c r="Z446" s="451"/>
      <c r="AA446" s="450"/>
      <c r="AB446" s="450"/>
      <c r="AC446" s="450"/>
      <c r="AD446" s="450"/>
      <c r="AE446" s="451"/>
      <c r="AF446" s="451"/>
      <c r="AG446" s="452"/>
      <c r="AH446" s="452"/>
      <c r="AI446" s="452"/>
      <c r="AJ446" s="452"/>
      <c r="AK446" s="452"/>
      <c r="AL446" s="452"/>
      <c r="AM446" s="450"/>
      <c r="AN446" s="450"/>
      <c r="AO446" s="451"/>
      <c r="AP446" s="451"/>
      <c r="AQ446" s="450"/>
      <c r="AR446" s="453"/>
      <c r="AS446" s="453"/>
      <c r="AT446" s="454"/>
      <c r="AU446" s="455"/>
      <c r="AV446" s="456"/>
      <c r="AW446" s="456"/>
      <c r="AX446" s="455"/>
      <c r="AY446" s="456"/>
      <c r="AZ446" s="454"/>
      <c r="BA446" s="454"/>
      <c r="BB446" s="454"/>
      <c r="BC446" s="454"/>
      <c r="BD446" s="454"/>
      <c r="BE446" s="454"/>
      <c r="BF446" s="455"/>
      <c r="BG446" s="455"/>
      <c r="BH446" s="455"/>
      <c r="BI446" s="455"/>
      <c r="BJ446" s="455"/>
      <c r="BK446" s="455"/>
      <c r="BL446" s="455"/>
      <c r="BM446" s="455"/>
      <c r="BN446" s="455"/>
      <c r="BO446" s="455"/>
    </row>
    <row r="447" spans="1:67" ht="19.5" customHeight="1">
      <c r="A447" s="450"/>
      <c r="B447" s="450"/>
      <c r="C447" s="450"/>
      <c r="D447" s="450"/>
      <c r="E447" s="450"/>
      <c r="F447" s="451"/>
      <c r="G447" s="450"/>
      <c r="H447" s="450"/>
      <c r="I447" s="451"/>
      <c r="J447" s="450"/>
      <c r="K447" s="451"/>
      <c r="L447" s="450"/>
      <c r="M447" s="451"/>
      <c r="N447" s="450"/>
      <c r="O447" s="451"/>
      <c r="P447" s="452"/>
      <c r="Q447" s="452"/>
      <c r="R447" s="452"/>
      <c r="S447" s="452"/>
      <c r="T447" s="450"/>
      <c r="U447" s="450"/>
      <c r="V447" s="451"/>
      <c r="W447" s="452"/>
      <c r="X447" s="450"/>
      <c r="Y447" s="451"/>
      <c r="Z447" s="451"/>
      <c r="AA447" s="450"/>
      <c r="AB447" s="450"/>
      <c r="AC447" s="450"/>
      <c r="AD447" s="450"/>
      <c r="AE447" s="451"/>
      <c r="AF447" s="451"/>
      <c r="AG447" s="452"/>
      <c r="AH447" s="452"/>
      <c r="AI447" s="452"/>
      <c r="AJ447" s="452"/>
      <c r="AK447" s="452"/>
      <c r="AL447" s="452"/>
      <c r="AM447" s="450"/>
      <c r="AN447" s="450"/>
      <c r="AO447" s="451"/>
      <c r="AP447" s="451"/>
      <c r="AQ447" s="450"/>
      <c r="AR447" s="453"/>
      <c r="AS447" s="453"/>
      <c r="AT447" s="454"/>
      <c r="AU447" s="455"/>
      <c r="AV447" s="456"/>
      <c r="AW447" s="456"/>
      <c r="AX447" s="455"/>
      <c r="AY447" s="456"/>
      <c r="AZ447" s="454"/>
      <c r="BA447" s="454"/>
      <c r="BB447" s="454"/>
      <c r="BC447" s="454"/>
      <c r="BD447" s="454"/>
      <c r="BE447" s="454"/>
      <c r="BF447" s="455"/>
      <c r="BG447" s="455"/>
      <c r="BH447" s="455"/>
      <c r="BI447" s="455"/>
      <c r="BJ447" s="455"/>
      <c r="BK447" s="455"/>
      <c r="BL447" s="455"/>
      <c r="BM447" s="455"/>
      <c r="BN447" s="455"/>
      <c r="BO447" s="455"/>
    </row>
    <row r="448" spans="1:67" ht="19.5" customHeight="1">
      <c r="A448" s="450"/>
      <c r="B448" s="450"/>
      <c r="C448" s="450"/>
      <c r="D448" s="450"/>
      <c r="E448" s="450"/>
      <c r="F448" s="451"/>
      <c r="G448" s="450"/>
      <c r="H448" s="450"/>
      <c r="I448" s="451"/>
      <c r="J448" s="450"/>
      <c r="K448" s="451"/>
      <c r="L448" s="450"/>
      <c r="M448" s="451"/>
      <c r="N448" s="450"/>
      <c r="O448" s="451"/>
      <c r="P448" s="452"/>
      <c r="Q448" s="452"/>
      <c r="R448" s="452"/>
      <c r="S448" s="452"/>
      <c r="T448" s="450"/>
      <c r="U448" s="450"/>
      <c r="V448" s="451"/>
      <c r="W448" s="452"/>
      <c r="X448" s="450"/>
      <c r="Y448" s="451"/>
      <c r="Z448" s="451"/>
      <c r="AA448" s="450"/>
      <c r="AB448" s="450"/>
      <c r="AC448" s="450"/>
      <c r="AD448" s="450"/>
      <c r="AE448" s="451"/>
      <c r="AF448" s="451"/>
      <c r="AG448" s="452"/>
      <c r="AH448" s="452"/>
      <c r="AI448" s="452"/>
      <c r="AJ448" s="452"/>
      <c r="AK448" s="452"/>
      <c r="AL448" s="452"/>
      <c r="AM448" s="450"/>
      <c r="AN448" s="450"/>
      <c r="AO448" s="451"/>
      <c r="AP448" s="451"/>
      <c r="AQ448" s="450"/>
      <c r="AR448" s="453"/>
      <c r="AS448" s="453"/>
      <c r="AT448" s="454"/>
      <c r="AU448" s="455"/>
      <c r="AV448" s="456"/>
      <c r="AW448" s="456"/>
      <c r="AX448" s="455"/>
      <c r="AY448" s="456"/>
      <c r="AZ448" s="454"/>
      <c r="BA448" s="454"/>
      <c r="BB448" s="454"/>
      <c r="BC448" s="454"/>
      <c r="BD448" s="454"/>
      <c r="BE448" s="454"/>
      <c r="BF448" s="455"/>
      <c r="BG448" s="455"/>
      <c r="BH448" s="455"/>
      <c r="BI448" s="455"/>
      <c r="BJ448" s="455"/>
      <c r="BK448" s="455"/>
      <c r="BL448" s="455"/>
      <c r="BM448" s="455"/>
      <c r="BN448" s="455"/>
      <c r="BO448" s="455"/>
    </row>
    <row r="449" spans="1:67" ht="19.5" customHeight="1">
      <c r="A449" s="450"/>
      <c r="B449" s="450"/>
      <c r="C449" s="450"/>
      <c r="D449" s="450"/>
      <c r="E449" s="450"/>
      <c r="F449" s="451"/>
      <c r="G449" s="450"/>
      <c r="H449" s="450"/>
      <c r="I449" s="451"/>
      <c r="J449" s="450"/>
      <c r="K449" s="451"/>
      <c r="L449" s="450"/>
      <c r="M449" s="451"/>
      <c r="N449" s="450"/>
      <c r="O449" s="451"/>
      <c r="P449" s="452"/>
      <c r="Q449" s="452"/>
      <c r="R449" s="452"/>
      <c r="S449" s="452"/>
      <c r="T449" s="450"/>
      <c r="U449" s="450"/>
      <c r="V449" s="451"/>
      <c r="W449" s="452"/>
      <c r="X449" s="450"/>
      <c r="Y449" s="451"/>
      <c r="Z449" s="451"/>
      <c r="AA449" s="450"/>
      <c r="AB449" s="450"/>
      <c r="AC449" s="450"/>
      <c r="AD449" s="450"/>
      <c r="AE449" s="451"/>
      <c r="AF449" s="451"/>
      <c r="AG449" s="452"/>
      <c r="AH449" s="452"/>
      <c r="AI449" s="452"/>
      <c r="AJ449" s="452"/>
      <c r="AK449" s="452"/>
      <c r="AL449" s="452"/>
      <c r="AM449" s="450"/>
      <c r="AN449" s="450"/>
      <c r="AO449" s="451"/>
      <c r="AP449" s="451"/>
      <c r="AQ449" s="450"/>
      <c r="AR449" s="453"/>
      <c r="AS449" s="453"/>
      <c r="AT449" s="454"/>
      <c r="AU449" s="455"/>
      <c r="AV449" s="456"/>
      <c r="AW449" s="456"/>
      <c r="AX449" s="455"/>
      <c r="AY449" s="456"/>
      <c r="AZ449" s="454"/>
      <c r="BA449" s="454"/>
      <c r="BB449" s="454"/>
      <c r="BC449" s="454"/>
      <c r="BD449" s="454"/>
      <c r="BE449" s="454"/>
      <c r="BF449" s="455"/>
      <c r="BG449" s="455"/>
      <c r="BH449" s="455"/>
      <c r="BI449" s="455"/>
      <c r="BJ449" s="455"/>
      <c r="BK449" s="455"/>
      <c r="BL449" s="455"/>
      <c r="BM449" s="455"/>
      <c r="BN449" s="455"/>
      <c r="BO449" s="455"/>
    </row>
    <row r="450" spans="1:67" ht="19.5" customHeight="1">
      <c r="A450" s="450"/>
      <c r="B450" s="450"/>
      <c r="C450" s="450"/>
      <c r="D450" s="450"/>
      <c r="E450" s="450"/>
      <c r="F450" s="451"/>
      <c r="G450" s="450"/>
      <c r="H450" s="450"/>
      <c r="I450" s="451"/>
      <c r="J450" s="450"/>
      <c r="K450" s="451"/>
      <c r="L450" s="450"/>
      <c r="M450" s="451"/>
      <c r="N450" s="450"/>
      <c r="O450" s="451"/>
      <c r="P450" s="452"/>
      <c r="Q450" s="452"/>
      <c r="R450" s="452"/>
      <c r="S450" s="452"/>
      <c r="T450" s="450"/>
      <c r="U450" s="450"/>
      <c r="V450" s="451"/>
      <c r="W450" s="452"/>
      <c r="X450" s="450"/>
      <c r="Y450" s="451"/>
      <c r="Z450" s="451"/>
      <c r="AA450" s="450"/>
      <c r="AB450" s="450"/>
      <c r="AC450" s="450"/>
      <c r="AD450" s="450"/>
      <c r="AE450" s="451"/>
      <c r="AF450" s="451"/>
      <c r="AG450" s="452"/>
      <c r="AH450" s="452"/>
      <c r="AI450" s="452"/>
      <c r="AJ450" s="452"/>
      <c r="AK450" s="452"/>
      <c r="AL450" s="452"/>
      <c r="AM450" s="450"/>
      <c r="AN450" s="450"/>
      <c r="AO450" s="451"/>
      <c r="AP450" s="451"/>
      <c r="AQ450" s="450"/>
      <c r="AR450" s="453"/>
      <c r="AS450" s="453"/>
      <c r="AT450" s="454"/>
      <c r="AU450" s="455"/>
      <c r="AV450" s="456"/>
      <c r="AW450" s="456"/>
      <c r="AX450" s="455"/>
      <c r="AY450" s="456"/>
      <c r="AZ450" s="454"/>
      <c r="BA450" s="454"/>
      <c r="BB450" s="454"/>
      <c r="BC450" s="454"/>
      <c r="BD450" s="454"/>
      <c r="BE450" s="454"/>
      <c r="BF450" s="455"/>
      <c r="BG450" s="455"/>
      <c r="BH450" s="455"/>
      <c r="BI450" s="455"/>
      <c r="BJ450" s="455"/>
      <c r="BK450" s="455"/>
      <c r="BL450" s="455"/>
      <c r="BM450" s="455"/>
      <c r="BN450" s="455"/>
      <c r="BO450" s="455"/>
    </row>
    <row r="451" spans="1:67" ht="19.5" customHeight="1">
      <c r="A451" s="450"/>
      <c r="B451" s="450"/>
      <c r="C451" s="450"/>
      <c r="D451" s="450"/>
      <c r="E451" s="450"/>
      <c r="F451" s="451"/>
      <c r="G451" s="450"/>
      <c r="H451" s="450"/>
      <c r="I451" s="451"/>
      <c r="J451" s="450"/>
      <c r="K451" s="451"/>
      <c r="L451" s="450"/>
      <c r="M451" s="451"/>
      <c r="N451" s="450"/>
      <c r="O451" s="451"/>
      <c r="P451" s="452"/>
      <c r="Q451" s="452"/>
      <c r="R451" s="452"/>
      <c r="S451" s="452"/>
      <c r="T451" s="450"/>
      <c r="U451" s="450"/>
      <c r="V451" s="451"/>
      <c r="W451" s="452"/>
      <c r="X451" s="450"/>
      <c r="Y451" s="451"/>
      <c r="Z451" s="451"/>
      <c r="AA451" s="450"/>
      <c r="AB451" s="450"/>
      <c r="AC451" s="450"/>
      <c r="AD451" s="450"/>
      <c r="AE451" s="451"/>
      <c r="AF451" s="451"/>
      <c r="AG451" s="452"/>
      <c r="AH451" s="452"/>
      <c r="AI451" s="452"/>
      <c r="AJ451" s="452"/>
      <c r="AK451" s="452"/>
      <c r="AL451" s="452"/>
      <c r="AM451" s="450"/>
      <c r="AN451" s="450"/>
      <c r="AO451" s="451"/>
      <c r="AP451" s="451"/>
      <c r="AQ451" s="450"/>
      <c r="AR451" s="453"/>
      <c r="AS451" s="453"/>
      <c r="AT451" s="454"/>
      <c r="AU451" s="455"/>
      <c r="AV451" s="456"/>
      <c r="AW451" s="456"/>
      <c r="AX451" s="455"/>
      <c r="AY451" s="456"/>
      <c r="AZ451" s="454"/>
      <c r="BA451" s="454"/>
      <c r="BB451" s="454"/>
      <c r="BC451" s="454"/>
      <c r="BD451" s="454"/>
      <c r="BE451" s="454"/>
      <c r="BF451" s="455"/>
      <c r="BG451" s="455"/>
      <c r="BH451" s="455"/>
      <c r="BI451" s="455"/>
      <c r="BJ451" s="455"/>
      <c r="BK451" s="455"/>
      <c r="BL451" s="455"/>
      <c r="BM451" s="455"/>
      <c r="BN451" s="455"/>
      <c r="BO451" s="455"/>
    </row>
    <row r="452" spans="1:67" ht="19.5" customHeight="1">
      <c r="A452" s="450"/>
      <c r="B452" s="450"/>
      <c r="C452" s="450"/>
      <c r="D452" s="450"/>
      <c r="E452" s="450"/>
      <c r="F452" s="451"/>
      <c r="G452" s="450"/>
      <c r="H452" s="450"/>
      <c r="I452" s="451"/>
      <c r="J452" s="450"/>
      <c r="K452" s="451"/>
      <c r="L452" s="450"/>
      <c r="M452" s="451"/>
      <c r="N452" s="450"/>
      <c r="O452" s="451"/>
      <c r="P452" s="452"/>
      <c r="Q452" s="452"/>
      <c r="R452" s="452"/>
      <c r="S452" s="452"/>
      <c r="T452" s="450"/>
      <c r="U452" s="450"/>
      <c r="V452" s="451"/>
      <c r="W452" s="452"/>
      <c r="X452" s="450"/>
      <c r="Y452" s="451"/>
      <c r="Z452" s="451"/>
      <c r="AA452" s="450"/>
      <c r="AB452" s="450"/>
      <c r="AC452" s="450"/>
      <c r="AD452" s="450"/>
      <c r="AE452" s="451"/>
      <c r="AF452" s="451"/>
      <c r="AG452" s="452"/>
      <c r="AH452" s="452"/>
      <c r="AI452" s="452"/>
      <c r="AJ452" s="452"/>
      <c r="AK452" s="452"/>
      <c r="AL452" s="452"/>
      <c r="AM452" s="450"/>
      <c r="AN452" s="450"/>
      <c r="AO452" s="451"/>
      <c r="AP452" s="451"/>
      <c r="AQ452" s="450"/>
      <c r="AR452" s="453"/>
      <c r="AS452" s="453"/>
      <c r="AT452" s="454"/>
      <c r="AU452" s="455"/>
      <c r="AV452" s="456"/>
      <c r="AW452" s="456"/>
      <c r="AX452" s="455"/>
      <c r="AY452" s="456"/>
      <c r="AZ452" s="454"/>
      <c r="BA452" s="454"/>
      <c r="BB452" s="454"/>
      <c r="BC452" s="454"/>
      <c r="BD452" s="454"/>
      <c r="BE452" s="454"/>
      <c r="BF452" s="455"/>
      <c r="BG452" s="455"/>
      <c r="BH452" s="455"/>
      <c r="BI452" s="455"/>
      <c r="BJ452" s="455"/>
      <c r="BK452" s="455"/>
      <c r="BL452" s="455"/>
      <c r="BM452" s="455"/>
      <c r="BN452" s="455"/>
      <c r="BO452" s="455"/>
    </row>
    <row r="453" spans="1:67" ht="19.5" customHeight="1">
      <c r="A453" s="450"/>
      <c r="B453" s="450"/>
      <c r="C453" s="450"/>
      <c r="D453" s="450"/>
      <c r="E453" s="450"/>
      <c r="F453" s="451"/>
      <c r="G453" s="450"/>
      <c r="H453" s="450"/>
      <c r="I453" s="451"/>
      <c r="J453" s="450"/>
      <c r="K453" s="451"/>
      <c r="L453" s="450"/>
      <c r="M453" s="451"/>
      <c r="N453" s="450"/>
      <c r="O453" s="451"/>
      <c r="P453" s="452"/>
      <c r="Q453" s="452"/>
      <c r="R453" s="452"/>
      <c r="S453" s="452"/>
      <c r="T453" s="450"/>
      <c r="U453" s="450"/>
      <c r="V453" s="451"/>
      <c r="W453" s="452"/>
      <c r="X453" s="450"/>
      <c r="Y453" s="451"/>
      <c r="Z453" s="451"/>
      <c r="AA453" s="450"/>
      <c r="AB453" s="450"/>
      <c r="AC453" s="450"/>
      <c r="AD453" s="450"/>
      <c r="AE453" s="451"/>
      <c r="AF453" s="451"/>
      <c r="AG453" s="452"/>
      <c r="AH453" s="452"/>
      <c r="AI453" s="452"/>
      <c r="AJ453" s="452"/>
      <c r="AK453" s="452"/>
      <c r="AL453" s="452"/>
      <c r="AM453" s="450"/>
      <c r="AN453" s="450"/>
      <c r="AO453" s="451"/>
      <c r="AP453" s="451"/>
      <c r="AQ453" s="450"/>
      <c r="AR453" s="453"/>
      <c r="AS453" s="453"/>
      <c r="AT453" s="454"/>
      <c r="AU453" s="455"/>
      <c r="AV453" s="456"/>
      <c r="AW453" s="456"/>
      <c r="AX453" s="455"/>
      <c r="AY453" s="456"/>
      <c r="AZ453" s="454"/>
      <c r="BA453" s="454"/>
      <c r="BB453" s="454"/>
      <c r="BC453" s="454"/>
      <c r="BD453" s="454"/>
      <c r="BE453" s="454"/>
      <c r="BF453" s="455"/>
      <c r="BG453" s="455"/>
      <c r="BH453" s="455"/>
      <c r="BI453" s="455"/>
      <c r="BJ453" s="455"/>
      <c r="BK453" s="455"/>
      <c r="BL453" s="455"/>
      <c r="BM453" s="455"/>
      <c r="BN453" s="455"/>
      <c r="BO453" s="455"/>
    </row>
    <row r="454" spans="1:67" ht="19.5" customHeight="1">
      <c r="A454" s="450"/>
      <c r="B454" s="450"/>
      <c r="C454" s="450"/>
      <c r="D454" s="450"/>
      <c r="E454" s="450"/>
      <c r="F454" s="451"/>
      <c r="G454" s="450"/>
      <c r="H454" s="450"/>
      <c r="I454" s="451"/>
      <c r="J454" s="450"/>
      <c r="K454" s="451"/>
      <c r="L454" s="450"/>
      <c r="M454" s="451"/>
      <c r="N454" s="450"/>
      <c r="O454" s="451"/>
      <c r="P454" s="452"/>
      <c r="Q454" s="452"/>
      <c r="R454" s="452"/>
      <c r="S454" s="452"/>
      <c r="T454" s="450"/>
      <c r="U454" s="450"/>
      <c r="V454" s="451"/>
      <c r="W454" s="452"/>
      <c r="X454" s="450"/>
      <c r="Y454" s="451"/>
      <c r="Z454" s="451"/>
      <c r="AA454" s="450"/>
      <c r="AB454" s="450"/>
      <c r="AC454" s="450"/>
      <c r="AD454" s="450"/>
      <c r="AE454" s="451"/>
      <c r="AF454" s="451"/>
      <c r="AG454" s="452"/>
      <c r="AH454" s="452"/>
      <c r="AI454" s="452"/>
      <c r="AJ454" s="452"/>
      <c r="AK454" s="452"/>
      <c r="AL454" s="452"/>
      <c r="AM454" s="450"/>
      <c r="AN454" s="450"/>
      <c r="AO454" s="451"/>
      <c r="AP454" s="451"/>
      <c r="AQ454" s="450"/>
      <c r="AR454" s="453"/>
      <c r="AS454" s="453"/>
      <c r="AT454" s="454"/>
      <c r="AU454" s="455"/>
      <c r="AV454" s="456"/>
      <c r="AW454" s="456"/>
      <c r="AX454" s="455"/>
      <c r="AY454" s="456"/>
      <c r="AZ454" s="454"/>
      <c r="BA454" s="454"/>
      <c r="BB454" s="454"/>
      <c r="BC454" s="454"/>
      <c r="BD454" s="454"/>
      <c r="BE454" s="454"/>
      <c r="BF454" s="455"/>
      <c r="BG454" s="455"/>
      <c r="BH454" s="455"/>
      <c r="BI454" s="455"/>
      <c r="BJ454" s="455"/>
      <c r="BK454" s="455"/>
      <c r="BL454" s="455"/>
      <c r="BM454" s="455"/>
      <c r="BN454" s="455"/>
      <c r="BO454" s="455"/>
    </row>
    <row r="455" spans="1:67" ht="19.5" customHeight="1">
      <c r="A455" s="450"/>
      <c r="B455" s="450"/>
      <c r="C455" s="450"/>
      <c r="D455" s="450"/>
      <c r="E455" s="450"/>
      <c r="F455" s="451"/>
      <c r="G455" s="450"/>
      <c r="H455" s="450"/>
      <c r="I455" s="451"/>
      <c r="J455" s="450"/>
      <c r="K455" s="451"/>
      <c r="L455" s="450"/>
      <c r="M455" s="451"/>
      <c r="N455" s="450"/>
      <c r="O455" s="451"/>
      <c r="P455" s="452"/>
      <c r="Q455" s="452"/>
      <c r="R455" s="452"/>
      <c r="S455" s="452"/>
      <c r="T455" s="450"/>
      <c r="U455" s="450"/>
      <c r="V455" s="451"/>
      <c r="W455" s="452"/>
      <c r="X455" s="450"/>
      <c r="Y455" s="451"/>
      <c r="Z455" s="451"/>
      <c r="AA455" s="450"/>
      <c r="AB455" s="450"/>
      <c r="AC455" s="450"/>
      <c r="AD455" s="450"/>
      <c r="AE455" s="451"/>
      <c r="AF455" s="451"/>
      <c r="AG455" s="452"/>
      <c r="AH455" s="452"/>
      <c r="AI455" s="452"/>
      <c r="AJ455" s="452"/>
      <c r="AK455" s="452"/>
      <c r="AL455" s="452"/>
      <c r="AM455" s="450"/>
      <c r="AN455" s="450"/>
      <c r="AO455" s="451"/>
      <c r="AP455" s="451"/>
      <c r="AQ455" s="450"/>
      <c r="AR455" s="453"/>
      <c r="AS455" s="453"/>
      <c r="AT455" s="454"/>
      <c r="AU455" s="455"/>
      <c r="AV455" s="456"/>
      <c r="AW455" s="456"/>
      <c r="AX455" s="455"/>
      <c r="AY455" s="456"/>
      <c r="AZ455" s="454"/>
      <c r="BA455" s="454"/>
      <c r="BB455" s="454"/>
      <c r="BC455" s="454"/>
      <c r="BD455" s="454"/>
      <c r="BE455" s="454"/>
      <c r="BF455" s="455"/>
      <c r="BG455" s="455"/>
      <c r="BH455" s="455"/>
      <c r="BI455" s="455"/>
      <c r="BJ455" s="455"/>
      <c r="BK455" s="455"/>
      <c r="BL455" s="455"/>
      <c r="BM455" s="455"/>
      <c r="BN455" s="455"/>
      <c r="BO455" s="455"/>
    </row>
    <row r="456" spans="1:67" ht="19.5" customHeight="1">
      <c r="A456" s="450"/>
      <c r="B456" s="450"/>
      <c r="C456" s="450"/>
      <c r="D456" s="450"/>
      <c r="E456" s="450"/>
      <c r="F456" s="451"/>
      <c r="G456" s="450"/>
      <c r="H456" s="450"/>
      <c r="I456" s="451"/>
      <c r="J456" s="450"/>
      <c r="K456" s="451"/>
      <c r="L456" s="450"/>
      <c r="M456" s="451"/>
      <c r="N456" s="450"/>
      <c r="O456" s="451"/>
      <c r="P456" s="452"/>
      <c r="Q456" s="452"/>
      <c r="R456" s="452"/>
      <c r="S456" s="452"/>
      <c r="T456" s="450"/>
      <c r="U456" s="450"/>
      <c r="V456" s="451"/>
      <c r="W456" s="452"/>
      <c r="X456" s="450"/>
      <c r="Y456" s="451"/>
      <c r="Z456" s="451"/>
      <c r="AA456" s="450"/>
      <c r="AB456" s="450"/>
      <c r="AC456" s="450"/>
      <c r="AD456" s="450"/>
      <c r="AE456" s="451"/>
      <c r="AF456" s="451"/>
      <c r="AG456" s="452"/>
      <c r="AH456" s="452"/>
      <c r="AI456" s="452"/>
      <c r="AJ456" s="452"/>
      <c r="AK456" s="452"/>
      <c r="AL456" s="452"/>
      <c r="AM456" s="450"/>
      <c r="AN456" s="450"/>
      <c r="AO456" s="451"/>
      <c r="AP456" s="451"/>
      <c r="AQ456" s="450"/>
      <c r="AR456" s="453"/>
      <c r="AS456" s="453"/>
      <c r="AT456" s="454"/>
      <c r="AU456" s="455"/>
      <c r="AV456" s="456"/>
      <c r="AW456" s="456"/>
      <c r="AX456" s="455"/>
      <c r="AY456" s="456"/>
      <c r="AZ456" s="454"/>
      <c r="BA456" s="454"/>
      <c r="BB456" s="454"/>
      <c r="BC456" s="454"/>
      <c r="BD456" s="454"/>
      <c r="BE456" s="454"/>
      <c r="BF456" s="455"/>
      <c r="BG456" s="455"/>
      <c r="BH456" s="455"/>
      <c r="BI456" s="455"/>
      <c r="BJ456" s="455"/>
      <c r="BK456" s="455"/>
      <c r="BL456" s="455"/>
      <c r="BM456" s="455"/>
      <c r="BN456" s="455"/>
      <c r="BO456" s="455"/>
    </row>
    <row r="457" spans="1:67" ht="19.5" customHeight="1">
      <c r="A457" s="450"/>
      <c r="B457" s="450"/>
      <c r="C457" s="450"/>
      <c r="D457" s="450"/>
      <c r="E457" s="450"/>
      <c r="F457" s="451"/>
      <c r="G457" s="450"/>
      <c r="H457" s="450"/>
      <c r="I457" s="451"/>
      <c r="J457" s="450"/>
      <c r="K457" s="451"/>
      <c r="L457" s="450"/>
      <c r="M457" s="451"/>
      <c r="N457" s="450"/>
      <c r="O457" s="451"/>
      <c r="P457" s="452"/>
      <c r="Q457" s="452"/>
      <c r="R457" s="452"/>
      <c r="S457" s="452"/>
      <c r="T457" s="450"/>
      <c r="U457" s="450"/>
      <c r="V457" s="451"/>
      <c r="W457" s="452"/>
      <c r="X457" s="450"/>
      <c r="Y457" s="451"/>
      <c r="Z457" s="451"/>
      <c r="AA457" s="450"/>
      <c r="AB457" s="450"/>
      <c r="AC457" s="450"/>
      <c r="AD457" s="450"/>
      <c r="AE457" s="451"/>
      <c r="AF457" s="451"/>
      <c r="AG457" s="452"/>
      <c r="AH457" s="452"/>
      <c r="AI457" s="452"/>
      <c r="AJ457" s="452"/>
      <c r="AK457" s="452"/>
      <c r="AL457" s="452"/>
      <c r="AM457" s="450"/>
      <c r="AN457" s="450"/>
      <c r="AO457" s="451"/>
      <c r="AP457" s="451"/>
      <c r="AQ457" s="450"/>
      <c r="AR457" s="453"/>
      <c r="AS457" s="453"/>
      <c r="AT457" s="454"/>
      <c r="AU457" s="455"/>
      <c r="AV457" s="456"/>
      <c r="AW457" s="456"/>
      <c r="AX457" s="455"/>
      <c r="AY457" s="456"/>
      <c r="AZ457" s="454"/>
      <c r="BA457" s="454"/>
      <c r="BB457" s="454"/>
      <c r="BC457" s="454"/>
      <c r="BD457" s="454"/>
      <c r="BE457" s="454"/>
      <c r="BF457" s="455"/>
      <c r="BG457" s="455"/>
      <c r="BH457" s="455"/>
      <c r="BI457" s="455"/>
      <c r="BJ457" s="455"/>
      <c r="BK457" s="455"/>
      <c r="BL457" s="455"/>
      <c r="BM457" s="455"/>
      <c r="BN457" s="455"/>
      <c r="BO457" s="455"/>
    </row>
    <row r="458" spans="1:67" ht="19.5" customHeight="1">
      <c r="A458" s="450"/>
      <c r="B458" s="450"/>
      <c r="C458" s="450"/>
      <c r="D458" s="450"/>
      <c r="E458" s="450"/>
      <c r="F458" s="451"/>
      <c r="G458" s="450"/>
      <c r="H458" s="450"/>
      <c r="I458" s="451"/>
      <c r="J458" s="450"/>
      <c r="K458" s="451"/>
      <c r="L458" s="450"/>
      <c r="M458" s="451"/>
      <c r="N458" s="450"/>
      <c r="O458" s="451"/>
      <c r="P458" s="452"/>
      <c r="Q458" s="452"/>
      <c r="R458" s="452"/>
      <c r="S458" s="452"/>
      <c r="T458" s="450"/>
      <c r="U458" s="450"/>
      <c r="V458" s="451"/>
      <c r="W458" s="452"/>
      <c r="X458" s="450"/>
      <c r="Y458" s="451"/>
      <c r="Z458" s="451"/>
      <c r="AA458" s="450"/>
      <c r="AB458" s="450"/>
      <c r="AC458" s="450"/>
      <c r="AD458" s="450"/>
      <c r="AE458" s="451"/>
      <c r="AF458" s="451"/>
      <c r="AG458" s="452"/>
      <c r="AH458" s="452"/>
      <c r="AI458" s="452"/>
      <c r="AJ458" s="452"/>
      <c r="AK458" s="452"/>
      <c r="AL458" s="452"/>
      <c r="AM458" s="450"/>
      <c r="AN458" s="450"/>
      <c r="AO458" s="451"/>
      <c r="AP458" s="451"/>
      <c r="AQ458" s="450"/>
      <c r="AR458" s="453"/>
      <c r="AS458" s="453"/>
      <c r="AT458" s="454"/>
      <c r="AU458" s="455"/>
      <c r="AV458" s="456"/>
      <c r="AW458" s="456"/>
      <c r="AX458" s="455"/>
      <c r="AY458" s="456"/>
      <c r="AZ458" s="454"/>
      <c r="BA458" s="454"/>
      <c r="BB458" s="454"/>
      <c r="BC458" s="454"/>
      <c r="BD458" s="454"/>
      <c r="BE458" s="454"/>
      <c r="BF458" s="455"/>
      <c r="BG458" s="455"/>
      <c r="BH458" s="455"/>
      <c r="BI458" s="455"/>
      <c r="BJ458" s="455"/>
      <c r="BK458" s="455"/>
      <c r="BL458" s="455"/>
      <c r="BM458" s="455"/>
      <c r="BN458" s="455"/>
      <c r="BO458" s="455"/>
    </row>
    <row r="459" spans="1:67" ht="19.5" customHeight="1">
      <c r="A459" s="450"/>
      <c r="B459" s="450"/>
      <c r="C459" s="450"/>
      <c r="D459" s="450"/>
      <c r="E459" s="450"/>
      <c r="F459" s="451"/>
      <c r="G459" s="450"/>
      <c r="H459" s="450"/>
      <c r="I459" s="451"/>
      <c r="J459" s="450"/>
      <c r="K459" s="451"/>
      <c r="L459" s="450"/>
      <c r="M459" s="451"/>
      <c r="N459" s="450"/>
      <c r="O459" s="451"/>
      <c r="P459" s="452"/>
      <c r="Q459" s="452"/>
      <c r="R459" s="452"/>
      <c r="S459" s="452"/>
      <c r="T459" s="450"/>
      <c r="U459" s="450"/>
      <c r="V459" s="451"/>
      <c r="W459" s="452"/>
      <c r="X459" s="450"/>
      <c r="Y459" s="451"/>
      <c r="Z459" s="451"/>
      <c r="AA459" s="450"/>
      <c r="AB459" s="450"/>
      <c r="AC459" s="450"/>
      <c r="AD459" s="450"/>
      <c r="AE459" s="451"/>
      <c r="AF459" s="451"/>
      <c r="AG459" s="452"/>
      <c r="AH459" s="452"/>
      <c r="AI459" s="452"/>
      <c r="AJ459" s="452"/>
      <c r="AK459" s="452"/>
      <c r="AL459" s="452"/>
      <c r="AM459" s="450"/>
      <c r="AN459" s="450"/>
      <c r="AO459" s="451"/>
      <c r="AP459" s="451"/>
      <c r="AQ459" s="450"/>
      <c r="AR459" s="453"/>
      <c r="AS459" s="453"/>
      <c r="AT459" s="454"/>
      <c r="AU459" s="455"/>
      <c r="AV459" s="456"/>
      <c r="AW459" s="456"/>
      <c r="AX459" s="455"/>
      <c r="AY459" s="456"/>
      <c r="AZ459" s="454"/>
      <c r="BA459" s="454"/>
      <c r="BB459" s="454"/>
      <c r="BC459" s="454"/>
      <c r="BD459" s="454"/>
      <c r="BE459" s="454"/>
      <c r="BF459" s="455"/>
      <c r="BG459" s="455"/>
      <c r="BH459" s="455"/>
      <c r="BI459" s="455"/>
      <c r="BJ459" s="455"/>
      <c r="BK459" s="455"/>
      <c r="BL459" s="455"/>
      <c r="BM459" s="455"/>
      <c r="BN459" s="455"/>
      <c r="BO459" s="455"/>
    </row>
    <row r="460" spans="1:67" ht="19.5" customHeight="1">
      <c r="A460" s="450"/>
      <c r="B460" s="450"/>
      <c r="C460" s="450"/>
      <c r="D460" s="450"/>
      <c r="E460" s="450"/>
      <c r="F460" s="451"/>
      <c r="G460" s="450"/>
      <c r="H460" s="450"/>
      <c r="I460" s="451"/>
      <c r="J460" s="450"/>
      <c r="K460" s="451"/>
      <c r="L460" s="450"/>
      <c r="M460" s="451"/>
      <c r="N460" s="450"/>
      <c r="O460" s="451"/>
      <c r="P460" s="452"/>
      <c r="Q460" s="452"/>
      <c r="R460" s="452"/>
      <c r="S460" s="452"/>
      <c r="T460" s="450"/>
      <c r="U460" s="450"/>
      <c r="V460" s="451"/>
      <c r="W460" s="452"/>
      <c r="X460" s="450"/>
      <c r="Y460" s="451"/>
      <c r="Z460" s="451"/>
      <c r="AA460" s="450"/>
      <c r="AB460" s="450"/>
      <c r="AC460" s="450"/>
      <c r="AD460" s="450"/>
      <c r="AE460" s="451"/>
      <c r="AF460" s="451"/>
      <c r="AG460" s="452"/>
      <c r="AH460" s="452"/>
      <c r="AI460" s="452"/>
      <c r="AJ460" s="452"/>
      <c r="AK460" s="452"/>
      <c r="AL460" s="452"/>
      <c r="AM460" s="450"/>
      <c r="AN460" s="450"/>
      <c r="AO460" s="451"/>
      <c r="AP460" s="451"/>
      <c r="AQ460" s="450"/>
      <c r="AR460" s="453"/>
      <c r="AS460" s="453"/>
      <c r="AT460" s="454"/>
      <c r="AU460" s="455"/>
      <c r="AV460" s="456"/>
      <c r="AW460" s="456"/>
      <c r="AX460" s="455"/>
      <c r="AY460" s="456"/>
      <c r="AZ460" s="454"/>
      <c r="BA460" s="454"/>
      <c r="BB460" s="454"/>
      <c r="BC460" s="454"/>
      <c r="BD460" s="454"/>
      <c r="BE460" s="454"/>
      <c r="BF460" s="455"/>
      <c r="BG460" s="455"/>
      <c r="BH460" s="455"/>
      <c r="BI460" s="455"/>
      <c r="BJ460" s="455"/>
      <c r="BK460" s="455"/>
      <c r="BL460" s="455"/>
      <c r="BM460" s="455"/>
      <c r="BN460" s="455"/>
      <c r="BO460" s="455"/>
    </row>
    <row r="461" spans="1:67" ht="19.5" customHeight="1">
      <c r="A461" s="450"/>
      <c r="B461" s="450"/>
      <c r="C461" s="450"/>
      <c r="D461" s="450"/>
      <c r="E461" s="450"/>
      <c r="F461" s="451"/>
      <c r="G461" s="450"/>
      <c r="H461" s="450"/>
      <c r="I461" s="451"/>
      <c r="J461" s="450"/>
      <c r="K461" s="451"/>
      <c r="L461" s="450"/>
      <c r="M461" s="451"/>
      <c r="N461" s="450"/>
      <c r="O461" s="451"/>
      <c r="P461" s="452"/>
      <c r="Q461" s="452"/>
      <c r="R461" s="452"/>
      <c r="S461" s="452"/>
      <c r="T461" s="450"/>
      <c r="U461" s="450"/>
      <c r="V461" s="451"/>
      <c r="W461" s="452"/>
      <c r="X461" s="450"/>
      <c r="Y461" s="451"/>
      <c r="Z461" s="451"/>
      <c r="AA461" s="450"/>
      <c r="AB461" s="450"/>
      <c r="AC461" s="450"/>
      <c r="AD461" s="450"/>
      <c r="AE461" s="451"/>
      <c r="AF461" s="451"/>
      <c r="AG461" s="452"/>
      <c r="AH461" s="452"/>
      <c r="AI461" s="452"/>
      <c r="AJ461" s="452"/>
      <c r="AK461" s="452"/>
      <c r="AL461" s="452"/>
      <c r="AM461" s="450"/>
      <c r="AN461" s="450"/>
      <c r="AO461" s="451"/>
      <c r="AP461" s="451"/>
      <c r="AQ461" s="450"/>
      <c r="AR461" s="453"/>
      <c r="AS461" s="453"/>
      <c r="AT461" s="454"/>
      <c r="AU461" s="455"/>
      <c r="AV461" s="456"/>
      <c r="AW461" s="456"/>
      <c r="AX461" s="455"/>
      <c r="AY461" s="456"/>
      <c r="AZ461" s="454"/>
      <c r="BA461" s="454"/>
      <c r="BB461" s="454"/>
      <c r="BC461" s="454"/>
      <c r="BD461" s="454"/>
      <c r="BE461" s="454"/>
      <c r="BF461" s="455"/>
      <c r="BG461" s="455"/>
      <c r="BH461" s="455"/>
      <c r="BI461" s="455"/>
      <c r="BJ461" s="455"/>
      <c r="BK461" s="455"/>
      <c r="BL461" s="455"/>
      <c r="BM461" s="455"/>
      <c r="BN461" s="455"/>
      <c r="BO461" s="455"/>
    </row>
    <row r="462" spans="1:67" ht="19.5" customHeight="1">
      <c r="A462" s="450"/>
      <c r="B462" s="450"/>
      <c r="C462" s="450"/>
      <c r="D462" s="450"/>
      <c r="E462" s="450"/>
      <c r="F462" s="451"/>
      <c r="G462" s="450"/>
      <c r="H462" s="450"/>
      <c r="I462" s="451"/>
      <c r="J462" s="450"/>
      <c r="K462" s="451"/>
      <c r="L462" s="450"/>
      <c r="M462" s="451"/>
      <c r="N462" s="450"/>
      <c r="O462" s="451"/>
      <c r="P462" s="452"/>
      <c r="Q462" s="452"/>
      <c r="R462" s="452"/>
      <c r="S462" s="452"/>
      <c r="T462" s="450"/>
      <c r="U462" s="450"/>
      <c r="V462" s="451"/>
      <c r="W462" s="452"/>
      <c r="X462" s="450"/>
      <c r="Y462" s="451"/>
      <c r="Z462" s="451"/>
      <c r="AA462" s="450"/>
      <c r="AB462" s="450"/>
      <c r="AC462" s="450"/>
      <c r="AD462" s="450"/>
      <c r="AE462" s="451"/>
      <c r="AF462" s="451"/>
      <c r="AG462" s="452"/>
      <c r="AH462" s="452"/>
      <c r="AI462" s="452"/>
      <c r="AJ462" s="452"/>
      <c r="AK462" s="452"/>
      <c r="AL462" s="452"/>
      <c r="AM462" s="450"/>
      <c r="AN462" s="450"/>
      <c r="AO462" s="451"/>
      <c r="AP462" s="451"/>
      <c r="AQ462" s="450"/>
      <c r="AR462" s="453"/>
      <c r="AS462" s="453"/>
      <c r="AT462" s="454"/>
      <c r="AU462" s="455"/>
      <c r="AV462" s="456"/>
      <c r="AW462" s="456"/>
      <c r="AX462" s="455"/>
      <c r="AY462" s="456"/>
      <c r="AZ462" s="454"/>
      <c r="BA462" s="454"/>
      <c r="BB462" s="454"/>
      <c r="BC462" s="454"/>
      <c r="BD462" s="454"/>
      <c r="BE462" s="454"/>
      <c r="BF462" s="455"/>
      <c r="BG462" s="455"/>
      <c r="BH462" s="455"/>
      <c r="BI462" s="455"/>
      <c r="BJ462" s="455"/>
      <c r="BK462" s="455"/>
      <c r="BL462" s="455"/>
      <c r="BM462" s="455"/>
      <c r="BN462" s="455"/>
      <c r="BO462" s="455"/>
    </row>
    <row r="463" spans="1:67" ht="19.5" customHeight="1">
      <c r="A463" s="450"/>
      <c r="B463" s="450"/>
      <c r="C463" s="450"/>
      <c r="D463" s="450"/>
      <c r="E463" s="450"/>
      <c r="F463" s="451"/>
      <c r="G463" s="450"/>
      <c r="H463" s="450"/>
      <c r="I463" s="451"/>
      <c r="J463" s="450"/>
      <c r="K463" s="451"/>
      <c r="L463" s="450"/>
      <c r="M463" s="451"/>
      <c r="N463" s="450"/>
      <c r="O463" s="451"/>
      <c r="P463" s="452"/>
      <c r="Q463" s="452"/>
      <c r="R463" s="452"/>
      <c r="S463" s="452"/>
      <c r="T463" s="450"/>
      <c r="U463" s="450"/>
      <c r="V463" s="451"/>
      <c r="W463" s="452"/>
      <c r="X463" s="450"/>
      <c r="Y463" s="451"/>
      <c r="Z463" s="451"/>
      <c r="AA463" s="450"/>
      <c r="AB463" s="450"/>
      <c r="AC463" s="450"/>
      <c r="AD463" s="450"/>
      <c r="AE463" s="451"/>
      <c r="AF463" s="451"/>
      <c r="AG463" s="452"/>
      <c r="AH463" s="452"/>
      <c r="AI463" s="452"/>
      <c r="AJ463" s="452"/>
      <c r="AK463" s="452"/>
      <c r="AL463" s="452"/>
      <c r="AM463" s="450"/>
      <c r="AN463" s="450"/>
      <c r="AO463" s="451"/>
      <c r="AP463" s="451"/>
      <c r="AQ463" s="450"/>
      <c r="AR463" s="453"/>
      <c r="AS463" s="453"/>
      <c r="AT463" s="454"/>
      <c r="AU463" s="455"/>
      <c r="AV463" s="456"/>
      <c r="AW463" s="456"/>
      <c r="AX463" s="455"/>
      <c r="AY463" s="456"/>
      <c r="AZ463" s="454"/>
      <c r="BA463" s="454"/>
      <c r="BB463" s="454"/>
      <c r="BC463" s="454"/>
      <c r="BD463" s="454"/>
      <c r="BE463" s="454"/>
      <c r="BF463" s="455"/>
      <c r="BG463" s="455"/>
      <c r="BH463" s="455"/>
      <c r="BI463" s="455"/>
      <c r="BJ463" s="455"/>
      <c r="BK463" s="455"/>
      <c r="BL463" s="455"/>
      <c r="BM463" s="455"/>
      <c r="BN463" s="455"/>
      <c r="BO463" s="455"/>
    </row>
    <row r="464" spans="1:67" ht="19.5" customHeight="1">
      <c r="A464" s="450"/>
      <c r="B464" s="450"/>
      <c r="C464" s="450"/>
      <c r="D464" s="450"/>
      <c r="E464" s="450"/>
      <c r="F464" s="451"/>
      <c r="G464" s="450"/>
      <c r="H464" s="450"/>
      <c r="I464" s="451"/>
      <c r="J464" s="450"/>
      <c r="K464" s="451"/>
      <c r="L464" s="450"/>
      <c r="M464" s="451"/>
      <c r="N464" s="450"/>
      <c r="O464" s="451"/>
      <c r="P464" s="452"/>
      <c r="Q464" s="452"/>
      <c r="R464" s="452"/>
      <c r="S464" s="452"/>
      <c r="T464" s="450"/>
      <c r="U464" s="450"/>
      <c r="V464" s="451"/>
      <c r="W464" s="452"/>
      <c r="X464" s="450"/>
      <c r="Y464" s="451"/>
      <c r="Z464" s="451"/>
      <c r="AA464" s="450"/>
      <c r="AB464" s="450"/>
      <c r="AC464" s="450"/>
      <c r="AD464" s="450"/>
      <c r="AE464" s="451"/>
      <c r="AF464" s="451"/>
      <c r="AG464" s="452"/>
      <c r="AH464" s="452"/>
      <c r="AI464" s="452"/>
      <c r="AJ464" s="452"/>
      <c r="AK464" s="452"/>
      <c r="AL464" s="452"/>
      <c r="AM464" s="450"/>
      <c r="AN464" s="450"/>
      <c r="AO464" s="451"/>
      <c r="AP464" s="451"/>
      <c r="AQ464" s="450"/>
      <c r="AR464" s="453"/>
      <c r="AS464" s="453"/>
      <c r="AT464" s="454"/>
      <c r="AU464" s="455"/>
      <c r="AV464" s="456"/>
      <c r="AW464" s="456"/>
      <c r="AX464" s="455"/>
      <c r="AY464" s="456"/>
      <c r="AZ464" s="454"/>
      <c r="BA464" s="454"/>
      <c r="BB464" s="454"/>
      <c r="BC464" s="454"/>
      <c r="BD464" s="454"/>
      <c r="BE464" s="454"/>
      <c r="BF464" s="455"/>
      <c r="BG464" s="455"/>
      <c r="BH464" s="455"/>
      <c r="BI464" s="455"/>
      <c r="BJ464" s="455"/>
      <c r="BK464" s="455"/>
      <c r="BL464" s="455"/>
      <c r="BM464" s="455"/>
      <c r="BN464" s="455"/>
      <c r="BO464" s="455"/>
    </row>
    <row r="465" spans="1:67" ht="19.5" customHeight="1">
      <c r="A465" s="450"/>
      <c r="B465" s="450"/>
      <c r="C465" s="450"/>
      <c r="D465" s="450"/>
      <c r="E465" s="450"/>
      <c r="F465" s="451"/>
      <c r="G465" s="450"/>
      <c r="H465" s="450"/>
      <c r="I465" s="451"/>
      <c r="J465" s="450"/>
      <c r="K465" s="451"/>
      <c r="L465" s="450"/>
      <c r="M465" s="451"/>
      <c r="N465" s="450"/>
      <c r="O465" s="451"/>
      <c r="P465" s="452"/>
      <c r="Q465" s="452"/>
      <c r="R465" s="452"/>
      <c r="S465" s="452"/>
      <c r="T465" s="450"/>
      <c r="U465" s="450"/>
      <c r="V465" s="451"/>
      <c r="W465" s="452"/>
      <c r="X465" s="450"/>
      <c r="Y465" s="451"/>
      <c r="Z465" s="451"/>
      <c r="AA465" s="450"/>
      <c r="AB465" s="450"/>
      <c r="AC465" s="450"/>
      <c r="AD465" s="450"/>
      <c r="AE465" s="451"/>
      <c r="AF465" s="451"/>
      <c r="AG465" s="452"/>
      <c r="AH465" s="452"/>
      <c r="AI465" s="452"/>
      <c r="AJ465" s="452"/>
      <c r="AK465" s="452"/>
      <c r="AL465" s="452"/>
      <c r="AM465" s="450"/>
      <c r="AN465" s="450"/>
      <c r="AO465" s="451"/>
      <c r="AP465" s="451"/>
      <c r="AQ465" s="450"/>
      <c r="AR465" s="453"/>
      <c r="AS465" s="453"/>
      <c r="AT465" s="454"/>
      <c r="AU465" s="455"/>
      <c r="AV465" s="456"/>
      <c r="AW465" s="456"/>
      <c r="AX465" s="455"/>
      <c r="AY465" s="456"/>
      <c r="AZ465" s="454"/>
      <c r="BA465" s="454"/>
      <c r="BB465" s="454"/>
      <c r="BC465" s="454"/>
      <c r="BD465" s="454"/>
      <c r="BE465" s="454"/>
      <c r="BF465" s="455"/>
      <c r="BG465" s="455"/>
      <c r="BH465" s="455"/>
      <c r="BI465" s="455"/>
      <c r="BJ465" s="455"/>
      <c r="BK465" s="455"/>
      <c r="BL465" s="455"/>
      <c r="BM465" s="455"/>
      <c r="BN465" s="455"/>
      <c r="BO465" s="455"/>
    </row>
    <row r="466" spans="1:67" ht="19.5" customHeight="1">
      <c r="A466" s="450"/>
      <c r="B466" s="450"/>
      <c r="C466" s="450"/>
      <c r="D466" s="450"/>
      <c r="E466" s="450"/>
      <c r="F466" s="451"/>
      <c r="G466" s="450"/>
      <c r="H466" s="450"/>
      <c r="I466" s="451"/>
      <c r="J466" s="450"/>
      <c r="K466" s="451"/>
      <c r="L466" s="450"/>
      <c r="M466" s="451"/>
      <c r="N466" s="450"/>
      <c r="O466" s="451"/>
      <c r="P466" s="452"/>
      <c r="Q466" s="452"/>
      <c r="R466" s="452"/>
      <c r="S466" s="452"/>
      <c r="T466" s="450"/>
      <c r="U466" s="450"/>
      <c r="V466" s="451"/>
      <c r="W466" s="452"/>
      <c r="X466" s="450"/>
      <c r="Y466" s="451"/>
      <c r="Z466" s="451"/>
      <c r="AA466" s="450"/>
      <c r="AB466" s="450"/>
      <c r="AC466" s="450"/>
      <c r="AD466" s="450"/>
      <c r="AE466" s="451"/>
      <c r="AF466" s="451"/>
      <c r="AG466" s="452"/>
      <c r="AH466" s="452"/>
      <c r="AI466" s="452"/>
      <c r="AJ466" s="452"/>
      <c r="AK466" s="452"/>
      <c r="AL466" s="452"/>
      <c r="AM466" s="450"/>
      <c r="AN466" s="450"/>
      <c r="AO466" s="451"/>
      <c r="AP466" s="451"/>
      <c r="AQ466" s="450"/>
      <c r="AR466" s="453"/>
      <c r="AS466" s="453"/>
      <c r="AT466" s="454"/>
      <c r="AU466" s="455"/>
      <c r="AV466" s="456"/>
      <c r="AW466" s="456"/>
      <c r="AX466" s="455"/>
      <c r="AY466" s="456"/>
      <c r="AZ466" s="454"/>
      <c r="BA466" s="454"/>
      <c r="BB466" s="454"/>
      <c r="BC466" s="454"/>
      <c r="BD466" s="454"/>
      <c r="BE466" s="454"/>
      <c r="BF466" s="455"/>
      <c r="BG466" s="455"/>
      <c r="BH466" s="455"/>
      <c r="BI466" s="455"/>
      <c r="BJ466" s="455"/>
      <c r="BK466" s="455"/>
      <c r="BL466" s="455"/>
      <c r="BM466" s="455"/>
      <c r="BN466" s="455"/>
      <c r="BO466" s="455"/>
    </row>
    <row r="467" spans="1:67" ht="19.5" customHeight="1">
      <c r="A467" s="450"/>
      <c r="B467" s="450"/>
      <c r="C467" s="450"/>
      <c r="D467" s="450"/>
      <c r="E467" s="450"/>
      <c r="F467" s="451"/>
      <c r="G467" s="450"/>
      <c r="H467" s="450"/>
      <c r="I467" s="451"/>
      <c r="J467" s="450"/>
      <c r="K467" s="451"/>
      <c r="L467" s="450"/>
      <c r="M467" s="451"/>
      <c r="N467" s="450"/>
      <c r="O467" s="451"/>
      <c r="P467" s="452"/>
      <c r="Q467" s="452"/>
      <c r="R467" s="452"/>
      <c r="S467" s="452"/>
      <c r="T467" s="450"/>
      <c r="U467" s="450"/>
      <c r="V467" s="451"/>
      <c r="W467" s="452"/>
      <c r="X467" s="450"/>
      <c r="Y467" s="451"/>
      <c r="Z467" s="451"/>
      <c r="AA467" s="450"/>
      <c r="AB467" s="450"/>
      <c r="AC467" s="450"/>
      <c r="AD467" s="450"/>
      <c r="AE467" s="451"/>
      <c r="AF467" s="451"/>
      <c r="AG467" s="452"/>
      <c r="AH467" s="452"/>
      <c r="AI467" s="452"/>
      <c r="AJ467" s="452"/>
      <c r="AK467" s="452"/>
      <c r="AL467" s="452"/>
      <c r="AM467" s="450"/>
      <c r="AN467" s="450"/>
      <c r="AO467" s="451"/>
      <c r="AP467" s="451"/>
      <c r="AQ467" s="450"/>
      <c r="AR467" s="453"/>
      <c r="AS467" s="453"/>
      <c r="AT467" s="454"/>
      <c r="AU467" s="455"/>
      <c r="AV467" s="456"/>
      <c r="AW467" s="456"/>
      <c r="AX467" s="455"/>
      <c r="AY467" s="456"/>
      <c r="AZ467" s="454"/>
      <c r="BA467" s="454"/>
      <c r="BB467" s="454"/>
      <c r="BC467" s="454"/>
      <c r="BD467" s="454"/>
      <c r="BE467" s="454"/>
      <c r="BF467" s="455"/>
      <c r="BG467" s="455"/>
      <c r="BH467" s="455"/>
      <c r="BI467" s="455"/>
      <c r="BJ467" s="455"/>
      <c r="BK467" s="455"/>
      <c r="BL467" s="455"/>
      <c r="BM467" s="455"/>
      <c r="BN467" s="455"/>
      <c r="BO467" s="455"/>
    </row>
    <row r="468" spans="1:67" ht="19.5" customHeight="1">
      <c r="A468" s="450"/>
      <c r="B468" s="450"/>
      <c r="C468" s="450"/>
      <c r="D468" s="450"/>
      <c r="E468" s="450"/>
      <c r="F468" s="451"/>
      <c r="G468" s="450"/>
      <c r="H468" s="450"/>
      <c r="I468" s="451"/>
      <c r="J468" s="450"/>
      <c r="K468" s="451"/>
      <c r="L468" s="450"/>
      <c r="M468" s="451"/>
      <c r="N468" s="450"/>
      <c r="O468" s="451"/>
      <c r="P468" s="452"/>
      <c r="Q468" s="452"/>
      <c r="R468" s="452"/>
      <c r="S468" s="452"/>
      <c r="T468" s="450"/>
      <c r="U468" s="450"/>
      <c r="V468" s="451"/>
      <c r="W468" s="452"/>
      <c r="X468" s="450"/>
      <c r="Y468" s="451"/>
      <c r="Z468" s="451"/>
      <c r="AA468" s="450"/>
      <c r="AB468" s="450"/>
      <c r="AC468" s="450"/>
      <c r="AD468" s="450"/>
      <c r="AE468" s="451"/>
      <c r="AF468" s="451"/>
      <c r="AG468" s="452"/>
      <c r="AH468" s="452"/>
      <c r="AI468" s="452"/>
      <c r="AJ468" s="452"/>
      <c r="AK468" s="452"/>
      <c r="AL468" s="452"/>
      <c r="AM468" s="450"/>
      <c r="AN468" s="450"/>
      <c r="AO468" s="451"/>
      <c r="AP468" s="451"/>
      <c r="AQ468" s="450"/>
      <c r="AR468" s="453"/>
      <c r="AS468" s="453"/>
      <c r="AT468" s="454"/>
      <c r="AU468" s="455"/>
      <c r="AV468" s="456"/>
      <c r="AW468" s="456"/>
      <c r="AX468" s="455"/>
      <c r="AY468" s="456"/>
      <c r="AZ468" s="454"/>
      <c r="BA468" s="454"/>
      <c r="BB468" s="454"/>
      <c r="BC468" s="454"/>
      <c r="BD468" s="454"/>
      <c r="BE468" s="454"/>
      <c r="BF468" s="455"/>
      <c r="BG468" s="455"/>
      <c r="BH468" s="455"/>
      <c r="BI468" s="455"/>
      <c r="BJ468" s="455"/>
      <c r="BK468" s="455"/>
      <c r="BL468" s="455"/>
      <c r="BM468" s="455"/>
      <c r="BN468" s="455"/>
      <c r="BO468" s="455"/>
    </row>
    <row r="469" spans="1:67" ht="19.5" customHeight="1">
      <c r="A469" s="450"/>
      <c r="B469" s="450"/>
      <c r="C469" s="450"/>
      <c r="D469" s="450"/>
      <c r="E469" s="450"/>
      <c r="F469" s="451"/>
      <c r="G469" s="450"/>
      <c r="H469" s="450"/>
      <c r="I469" s="451"/>
      <c r="J469" s="450"/>
      <c r="K469" s="451"/>
      <c r="L469" s="450"/>
      <c r="M469" s="451"/>
      <c r="N469" s="450"/>
      <c r="O469" s="451"/>
      <c r="P469" s="452"/>
      <c r="Q469" s="452"/>
      <c r="R469" s="452"/>
      <c r="S469" s="452"/>
      <c r="T469" s="450"/>
      <c r="U469" s="450"/>
      <c r="V469" s="451"/>
      <c r="W469" s="452"/>
      <c r="X469" s="450"/>
      <c r="Y469" s="451"/>
      <c r="Z469" s="451"/>
      <c r="AA469" s="450"/>
      <c r="AB469" s="450"/>
      <c r="AC469" s="450"/>
      <c r="AD469" s="450"/>
      <c r="AE469" s="451"/>
      <c r="AF469" s="451"/>
      <c r="AG469" s="452"/>
      <c r="AH469" s="452"/>
      <c r="AI469" s="452"/>
      <c r="AJ469" s="452"/>
      <c r="AK469" s="452"/>
      <c r="AL469" s="452"/>
      <c r="AM469" s="450"/>
      <c r="AN469" s="450"/>
      <c r="AO469" s="451"/>
      <c r="AP469" s="451"/>
      <c r="AQ469" s="450"/>
      <c r="AR469" s="453"/>
      <c r="AS469" s="453"/>
      <c r="AT469" s="454"/>
      <c r="AU469" s="455"/>
      <c r="AV469" s="456"/>
      <c r="AW469" s="456"/>
      <c r="AX469" s="455"/>
      <c r="AY469" s="456"/>
      <c r="AZ469" s="454"/>
      <c r="BA469" s="454"/>
      <c r="BB469" s="454"/>
      <c r="BC469" s="454"/>
      <c r="BD469" s="454"/>
      <c r="BE469" s="454"/>
      <c r="BF469" s="455"/>
      <c r="BG469" s="455"/>
      <c r="BH469" s="455"/>
      <c r="BI469" s="455"/>
      <c r="BJ469" s="455"/>
      <c r="BK469" s="455"/>
      <c r="BL469" s="455"/>
      <c r="BM469" s="455"/>
      <c r="BN469" s="455"/>
      <c r="BO469" s="455"/>
    </row>
    <row r="470" spans="1:67" ht="19.5" customHeight="1">
      <c r="A470" s="450"/>
      <c r="B470" s="450"/>
      <c r="C470" s="450"/>
      <c r="D470" s="450"/>
      <c r="E470" s="450"/>
      <c r="F470" s="451"/>
      <c r="G470" s="450"/>
      <c r="H470" s="450"/>
      <c r="I470" s="451"/>
      <c r="J470" s="450"/>
      <c r="K470" s="451"/>
      <c r="L470" s="450"/>
      <c r="M470" s="451"/>
      <c r="N470" s="450"/>
      <c r="O470" s="451"/>
      <c r="P470" s="452"/>
      <c r="Q470" s="452"/>
      <c r="R470" s="452"/>
      <c r="S470" s="452"/>
      <c r="T470" s="450"/>
      <c r="U470" s="450"/>
      <c r="V470" s="451"/>
      <c r="W470" s="452"/>
      <c r="X470" s="450"/>
      <c r="Y470" s="451"/>
      <c r="Z470" s="451"/>
      <c r="AA470" s="450"/>
      <c r="AB470" s="450"/>
      <c r="AC470" s="450"/>
      <c r="AD470" s="450"/>
      <c r="AE470" s="451"/>
      <c r="AF470" s="451"/>
      <c r="AG470" s="452"/>
      <c r="AH470" s="452"/>
      <c r="AI470" s="452"/>
      <c r="AJ470" s="452"/>
      <c r="AK470" s="452"/>
      <c r="AL470" s="452"/>
      <c r="AM470" s="450"/>
      <c r="AN470" s="450"/>
      <c r="AO470" s="451"/>
      <c r="AP470" s="451"/>
      <c r="AQ470" s="450"/>
      <c r="AR470" s="453"/>
      <c r="AS470" s="453"/>
      <c r="AT470" s="454"/>
      <c r="AU470" s="455"/>
      <c r="AV470" s="456"/>
      <c r="AW470" s="456"/>
      <c r="AX470" s="455"/>
      <c r="AY470" s="456"/>
      <c r="AZ470" s="454"/>
      <c r="BA470" s="454"/>
      <c r="BB470" s="454"/>
      <c r="BC470" s="454"/>
      <c r="BD470" s="454"/>
      <c r="BE470" s="454"/>
      <c r="BF470" s="455"/>
      <c r="BG470" s="455"/>
      <c r="BH470" s="455"/>
      <c r="BI470" s="455"/>
      <c r="BJ470" s="455"/>
      <c r="BK470" s="455"/>
      <c r="BL470" s="455"/>
      <c r="BM470" s="455"/>
      <c r="BN470" s="455"/>
      <c r="BO470" s="455"/>
    </row>
    <row r="471" spans="1:67" ht="19.5" customHeight="1">
      <c r="A471" s="450"/>
      <c r="B471" s="450"/>
      <c r="C471" s="450"/>
      <c r="D471" s="450"/>
      <c r="E471" s="450"/>
      <c r="F471" s="451"/>
      <c r="G471" s="450"/>
      <c r="H471" s="450"/>
      <c r="I471" s="451"/>
      <c r="J471" s="450"/>
      <c r="K471" s="451"/>
      <c r="L471" s="450"/>
      <c r="M471" s="451"/>
      <c r="N471" s="450"/>
      <c r="O471" s="451"/>
      <c r="P471" s="452"/>
      <c r="Q471" s="452"/>
      <c r="R471" s="452"/>
      <c r="S471" s="452"/>
      <c r="T471" s="450"/>
      <c r="U471" s="450"/>
      <c r="V471" s="451"/>
      <c r="W471" s="452"/>
      <c r="X471" s="450"/>
      <c r="Y471" s="451"/>
      <c r="Z471" s="451"/>
      <c r="AA471" s="450"/>
      <c r="AB471" s="450"/>
      <c r="AC471" s="450"/>
      <c r="AD471" s="450"/>
      <c r="AE471" s="451"/>
      <c r="AF471" s="451"/>
      <c r="AG471" s="452"/>
      <c r="AH471" s="452"/>
      <c r="AI471" s="452"/>
      <c r="AJ471" s="452"/>
      <c r="AK471" s="452"/>
      <c r="AL471" s="452"/>
      <c r="AM471" s="450"/>
      <c r="AN471" s="450"/>
      <c r="AO471" s="451"/>
      <c r="AP471" s="451"/>
      <c r="AQ471" s="450"/>
      <c r="AR471" s="453"/>
      <c r="AS471" s="453"/>
      <c r="AT471" s="454"/>
      <c r="AU471" s="455"/>
      <c r="AV471" s="456"/>
      <c r="AW471" s="456"/>
      <c r="AX471" s="455"/>
      <c r="AY471" s="456"/>
      <c r="AZ471" s="454"/>
      <c r="BA471" s="454"/>
      <c r="BB471" s="454"/>
      <c r="BC471" s="454"/>
      <c r="BD471" s="454"/>
      <c r="BE471" s="454"/>
      <c r="BF471" s="455"/>
      <c r="BG471" s="455"/>
      <c r="BH471" s="455"/>
      <c r="BI471" s="455"/>
      <c r="BJ471" s="455"/>
      <c r="BK471" s="455"/>
      <c r="BL471" s="455"/>
      <c r="BM471" s="455"/>
      <c r="BN471" s="455"/>
      <c r="BO471" s="455"/>
    </row>
    <row r="472" spans="1:67" ht="19.5" customHeight="1">
      <c r="A472" s="450"/>
      <c r="B472" s="450"/>
      <c r="C472" s="450"/>
      <c r="D472" s="450"/>
      <c r="E472" s="450"/>
      <c r="F472" s="451"/>
      <c r="G472" s="450"/>
      <c r="H472" s="450"/>
      <c r="I472" s="451"/>
      <c r="J472" s="450"/>
      <c r="K472" s="451"/>
      <c r="L472" s="450"/>
      <c r="M472" s="451"/>
      <c r="N472" s="450"/>
      <c r="O472" s="451"/>
      <c r="P472" s="452"/>
      <c r="Q472" s="452"/>
      <c r="R472" s="452"/>
      <c r="S472" s="452"/>
      <c r="T472" s="450"/>
      <c r="U472" s="450"/>
      <c r="V472" s="451"/>
      <c r="W472" s="452"/>
      <c r="X472" s="450"/>
      <c r="Y472" s="451"/>
      <c r="Z472" s="451"/>
      <c r="AA472" s="450"/>
      <c r="AB472" s="450"/>
      <c r="AC472" s="450"/>
      <c r="AD472" s="450"/>
      <c r="AE472" s="451"/>
      <c r="AF472" s="451"/>
      <c r="AG472" s="452"/>
      <c r="AH472" s="452"/>
      <c r="AI472" s="452"/>
      <c r="AJ472" s="452"/>
      <c r="AK472" s="452"/>
      <c r="AL472" s="452"/>
      <c r="AM472" s="450"/>
      <c r="AN472" s="450"/>
      <c r="AO472" s="451"/>
      <c r="AP472" s="451"/>
      <c r="AQ472" s="450"/>
      <c r="AR472" s="453"/>
      <c r="AS472" s="453"/>
      <c r="AT472" s="454"/>
      <c r="AU472" s="455"/>
      <c r="AV472" s="456"/>
      <c r="AW472" s="456"/>
      <c r="AX472" s="455"/>
      <c r="AY472" s="456"/>
      <c r="AZ472" s="454"/>
      <c r="BA472" s="454"/>
      <c r="BB472" s="454"/>
      <c r="BC472" s="454"/>
      <c r="BD472" s="454"/>
      <c r="BE472" s="454"/>
      <c r="BF472" s="455"/>
      <c r="BG472" s="455"/>
      <c r="BH472" s="455"/>
      <c r="BI472" s="455"/>
      <c r="BJ472" s="455"/>
      <c r="BK472" s="455"/>
      <c r="BL472" s="455"/>
      <c r="BM472" s="455"/>
      <c r="BN472" s="455"/>
      <c r="BO472" s="455"/>
    </row>
    <row r="473" spans="1:67" ht="19.5" customHeight="1">
      <c r="A473" s="450"/>
      <c r="B473" s="450"/>
      <c r="C473" s="450"/>
      <c r="D473" s="450"/>
      <c r="E473" s="450"/>
      <c r="F473" s="451"/>
      <c r="G473" s="450"/>
      <c r="H473" s="450"/>
      <c r="I473" s="451"/>
      <c r="J473" s="450"/>
      <c r="K473" s="451"/>
      <c r="L473" s="450"/>
      <c r="M473" s="451"/>
      <c r="N473" s="450"/>
      <c r="O473" s="451"/>
      <c r="P473" s="452"/>
      <c r="Q473" s="452"/>
      <c r="R473" s="452"/>
      <c r="S473" s="452"/>
      <c r="T473" s="450"/>
      <c r="U473" s="450"/>
      <c r="V473" s="451"/>
      <c r="W473" s="452"/>
      <c r="X473" s="450"/>
      <c r="Y473" s="451"/>
      <c r="Z473" s="451"/>
      <c r="AA473" s="450"/>
      <c r="AB473" s="450"/>
      <c r="AC473" s="450"/>
      <c r="AD473" s="450"/>
      <c r="AE473" s="451"/>
      <c r="AF473" s="451"/>
      <c r="AG473" s="452"/>
      <c r="AH473" s="452"/>
      <c r="AI473" s="452"/>
      <c r="AJ473" s="452"/>
      <c r="AK473" s="452"/>
      <c r="AL473" s="452"/>
      <c r="AM473" s="450"/>
      <c r="AN473" s="450"/>
      <c r="AO473" s="451"/>
      <c r="AP473" s="451"/>
      <c r="AQ473" s="450"/>
      <c r="AR473" s="453"/>
      <c r="AS473" s="453"/>
      <c r="AT473" s="454"/>
      <c r="AU473" s="455"/>
      <c r="AV473" s="456"/>
      <c r="AW473" s="456"/>
      <c r="AX473" s="455"/>
      <c r="AY473" s="456"/>
      <c r="AZ473" s="454"/>
      <c r="BA473" s="454"/>
      <c r="BB473" s="454"/>
      <c r="BC473" s="454"/>
      <c r="BD473" s="454"/>
      <c r="BE473" s="454"/>
      <c r="BF473" s="455"/>
      <c r="BG473" s="455"/>
      <c r="BH473" s="455"/>
      <c r="BI473" s="455"/>
      <c r="BJ473" s="455"/>
      <c r="BK473" s="455"/>
      <c r="BL473" s="455"/>
      <c r="BM473" s="455"/>
      <c r="BN473" s="455"/>
      <c r="BO473" s="455"/>
    </row>
    <row r="474" spans="1:67" ht="19.5" customHeight="1">
      <c r="A474" s="450"/>
      <c r="B474" s="450"/>
      <c r="C474" s="450"/>
      <c r="D474" s="450"/>
      <c r="E474" s="450"/>
      <c r="F474" s="451"/>
      <c r="G474" s="450"/>
      <c r="H474" s="450"/>
      <c r="I474" s="451"/>
      <c r="J474" s="450"/>
      <c r="K474" s="451"/>
      <c r="L474" s="450"/>
      <c r="M474" s="451"/>
      <c r="N474" s="450"/>
      <c r="O474" s="451"/>
      <c r="P474" s="452"/>
      <c r="Q474" s="452"/>
      <c r="R474" s="452"/>
      <c r="S474" s="452"/>
      <c r="T474" s="450"/>
      <c r="U474" s="450"/>
      <c r="V474" s="451"/>
      <c r="W474" s="452"/>
      <c r="X474" s="450"/>
      <c r="Y474" s="451"/>
      <c r="Z474" s="451"/>
      <c r="AA474" s="450"/>
      <c r="AB474" s="450"/>
      <c r="AC474" s="450"/>
      <c r="AD474" s="450"/>
      <c r="AE474" s="451"/>
      <c r="AF474" s="451"/>
      <c r="AG474" s="452"/>
      <c r="AH474" s="452"/>
      <c r="AI474" s="452"/>
      <c r="AJ474" s="452"/>
      <c r="AK474" s="452"/>
      <c r="AL474" s="452"/>
      <c r="AM474" s="450"/>
      <c r="AN474" s="450"/>
      <c r="AO474" s="451"/>
      <c r="AP474" s="451"/>
      <c r="AQ474" s="450"/>
      <c r="AR474" s="453"/>
      <c r="AS474" s="453"/>
      <c r="AT474" s="454"/>
      <c r="AU474" s="455"/>
      <c r="AV474" s="456"/>
      <c r="AW474" s="456"/>
      <c r="AX474" s="455"/>
      <c r="AY474" s="456"/>
      <c r="AZ474" s="454"/>
      <c r="BA474" s="454"/>
      <c r="BB474" s="454"/>
      <c r="BC474" s="454"/>
      <c r="BD474" s="454"/>
      <c r="BE474" s="454"/>
      <c r="BF474" s="455"/>
      <c r="BG474" s="455"/>
      <c r="BH474" s="455"/>
      <c r="BI474" s="455"/>
      <c r="BJ474" s="455"/>
      <c r="BK474" s="455"/>
      <c r="BL474" s="455"/>
      <c r="BM474" s="455"/>
      <c r="BN474" s="455"/>
      <c r="BO474" s="455"/>
    </row>
    <row r="475" spans="1:67" ht="19.5" customHeight="1">
      <c r="A475" s="450"/>
      <c r="B475" s="450"/>
      <c r="C475" s="450"/>
      <c r="D475" s="450"/>
      <c r="E475" s="450"/>
      <c r="F475" s="451"/>
      <c r="G475" s="450"/>
      <c r="H475" s="450"/>
      <c r="I475" s="451"/>
      <c r="J475" s="450"/>
      <c r="K475" s="451"/>
      <c r="L475" s="450"/>
      <c r="M475" s="451"/>
      <c r="N475" s="450"/>
      <c r="O475" s="451"/>
      <c r="P475" s="452"/>
      <c r="Q475" s="452"/>
      <c r="R475" s="452"/>
      <c r="S475" s="452"/>
      <c r="T475" s="450"/>
      <c r="U475" s="450"/>
      <c r="V475" s="451"/>
      <c r="W475" s="452"/>
      <c r="X475" s="450"/>
      <c r="Y475" s="451"/>
      <c r="Z475" s="451"/>
      <c r="AA475" s="450"/>
      <c r="AB475" s="450"/>
      <c r="AC475" s="450"/>
      <c r="AD475" s="450"/>
      <c r="AE475" s="451"/>
      <c r="AF475" s="451"/>
      <c r="AG475" s="452"/>
      <c r="AH475" s="452"/>
      <c r="AI475" s="452"/>
      <c r="AJ475" s="452"/>
      <c r="AK475" s="452"/>
      <c r="AL475" s="452"/>
      <c r="AM475" s="450"/>
      <c r="AN475" s="450"/>
      <c r="AO475" s="451"/>
      <c r="AP475" s="451"/>
      <c r="AQ475" s="450"/>
      <c r="AR475" s="453"/>
      <c r="AS475" s="453"/>
      <c r="AT475" s="454"/>
      <c r="AU475" s="455"/>
      <c r="AV475" s="456"/>
      <c r="AW475" s="456"/>
      <c r="AX475" s="455"/>
      <c r="AY475" s="456"/>
      <c r="AZ475" s="454"/>
      <c r="BA475" s="454"/>
      <c r="BB475" s="454"/>
      <c r="BC475" s="454"/>
      <c r="BD475" s="454"/>
      <c r="BE475" s="454"/>
      <c r="BF475" s="455"/>
      <c r="BG475" s="455"/>
      <c r="BH475" s="455"/>
      <c r="BI475" s="455"/>
      <c r="BJ475" s="455"/>
      <c r="BK475" s="455"/>
      <c r="BL475" s="455"/>
      <c r="BM475" s="455"/>
      <c r="BN475" s="455"/>
      <c r="BO475" s="455"/>
    </row>
    <row r="476" spans="1:67" ht="19.5" customHeight="1">
      <c r="A476" s="450"/>
      <c r="B476" s="450"/>
      <c r="C476" s="450"/>
      <c r="D476" s="450"/>
      <c r="E476" s="450"/>
      <c r="F476" s="451"/>
      <c r="G476" s="450"/>
      <c r="H476" s="450"/>
      <c r="I476" s="451"/>
      <c r="J476" s="450"/>
      <c r="K476" s="451"/>
      <c r="L476" s="450"/>
      <c r="M476" s="451"/>
      <c r="N476" s="450"/>
      <c r="O476" s="451"/>
      <c r="P476" s="452"/>
      <c r="Q476" s="452"/>
      <c r="R476" s="452"/>
      <c r="S476" s="452"/>
      <c r="T476" s="450"/>
      <c r="U476" s="450"/>
      <c r="V476" s="451"/>
      <c r="W476" s="452"/>
      <c r="X476" s="450"/>
      <c r="Y476" s="451"/>
      <c r="Z476" s="451"/>
      <c r="AA476" s="450"/>
      <c r="AB476" s="450"/>
      <c r="AC476" s="450"/>
      <c r="AD476" s="450"/>
      <c r="AE476" s="451"/>
      <c r="AF476" s="451"/>
      <c r="AG476" s="452"/>
      <c r="AH476" s="452"/>
      <c r="AI476" s="452"/>
      <c r="AJ476" s="452"/>
      <c r="AK476" s="452"/>
      <c r="AL476" s="452"/>
      <c r="AM476" s="450"/>
      <c r="AN476" s="450"/>
      <c r="AO476" s="451"/>
      <c r="AP476" s="451"/>
      <c r="AQ476" s="450"/>
      <c r="AR476" s="453"/>
      <c r="AS476" s="453"/>
      <c r="AT476" s="454"/>
      <c r="AU476" s="455"/>
      <c r="AV476" s="456"/>
      <c r="AW476" s="456"/>
      <c r="AX476" s="455"/>
      <c r="AY476" s="456"/>
      <c r="AZ476" s="454"/>
      <c r="BA476" s="454"/>
      <c r="BB476" s="454"/>
      <c r="BC476" s="454"/>
      <c r="BD476" s="454"/>
      <c r="BE476" s="454"/>
      <c r="BF476" s="455"/>
      <c r="BG476" s="455"/>
      <c r="BH476" s="455"/>
      <c r="BI476" s="455"/>
      <c r="BJ476" s="455"/>
      <c r="BK476" s="455"/>
      <c r="BL476" s="455"/>
      <c r="BM476" s="455"/>
      <c r="BN476" s="455"/>
      <c r="BO476" s="455"/>
    </row>
    <row r="477" spans="1:67" ht="19.5" customHeight="1">
      <c r="A477" s="450"/>
      <c r="B477" s="450"/>
      <c r="C477" s="450"/>
      <c r="D477" s="450"/>
      <c r="E477" s="450"/>
      <c r="F477" s="451"/>
      <c r="G477" s="450"/>
      <c r="H477" s="450"/>
      <c r="I477" s="451"/>
      <c r="J477" s="450"/>
      <c r="K477" s="451"/>
      <c r="L477" s="450"/>
      <c r="M477" s="451"/>
      <c r="N477" s="450"/>
      <c r="O477" s="451"/>
      <c r="P477" s="452"/>
      <c r="Q477" s="452"/>
      <c r="R477" s="452"/>
      <c r="S477" s="452"/>
      <c r="T477" s="450"/>
      <c r="U477" s="450"/>
      <c r="V477" s="451"/>
      <c r="W477" s="452"/>
      <c r="X477" s="450"/>
      <c r="Y477" s="451"/>
      <c r="Z477" s="451"/>
      <c r="AA477" s="450"/>
      <c r="AB477" s="450"/>
      <c r="AC477" s="450"/>
      <c r="AD477" s="450"/>
      <c r="AE477" s="451"/>
      <c r="AF477" s="451"/>
      <c r="AG477" s="452"/>
      <c r="AH477" s="452"/>
      <c r="AI477" s="452"/>
      <c r="AJ477" s="452"/>
      <c r="AK477" s="452"/>
      <c r="AL477" s="452"/>
      <c r="AM477" s="450"/>
      <c r="AN477" s="450"/>
      <c r="AO477" s="451"/>
      <c r="AP477" s="451"/>
      <c r="AQ477" s="450"/>
      <c r="AR477" s="453"/>
      <c r="AS477" s="453"/>
      <c r="AT477" s="454"/>
      <c r="AU477" s="455"/>
      <c r="AV477" s="456"/>
      <c r="AW477" s="456"/>
      <c r="AX477" s="455"/>
      <c r="AY477" s="456"/>
      <c r="AZ477" s="454"/>
      <c r="BA477" s="454"/>
      <c r="BB477" s="454"/>
      <c r="BC477" s="454"/>
      <c r="BD477" s="454"/>
      <c r="BE477" s="454"/>
      <c r="BF477" s="455"/>
      <c r="BG477" s="455"/>
      <c r="BH477" s="455"/>
      <c r="BI477" s="455"/>
      <c r="BJ477" s="455"/>
      <c r="BK477" s="455"/>
      <c r="BL477" s="455"/>
      <c r="BM477" s="455"/>
      <c r="BN477" s="455"/>
      <c r="BO477" s="455"/>
    </row>
    <row r="478" spans="1:67" ht="19.5" customHeight="1">
      <c r="A478" s="450"/>
      <c r="B478" s="450"/>
      <c r="C478" s="450"/>
      <c r="D478" s="450"/>
      <c r="E478" s="450"/>
      <c r="F478" s="451"/>
      <c r="G478" s="450"/>
      <c r="H478" s="450"/>
      <c r="I478" s="451"/>
      <c r="J478" s="450"/>
      <c r="K478" s="451"/>
      <c r="L478" s="450"/>
      <c r="M478" s="451"/>
      <c r="N478" s="450"/>
      <c r="O478" s="451"/>
      <c r="P478" s="452"/>
      <c r="Q478" s="452"/>
      <c r="R478" s="452"/>
      <c r="S478" s="452"/>
      <c r="T478" s="450"/>
      <c r="U478" s="450"/>
      <c r="V478" s="451"/>
      <c r="W478" s="452"/>
      <c r="X478" s="450"/>
      <c r="Y478" s="451"/>
      <c r="Z478" s="451"/>
      <c r="AA478" s="450"/>
      <c r="AB478" s="450"/>
      <c r="AC478" s="450"/>
      <c r="AD478" s="450"/>
      <c r="AE478" s="451"/>
      <c r="AF478" s="451"/>
      <c r="AG478" s="452"/>
      <c r="AH478" s="452"/>
      <c r="AI478" s="452"/>
      <c r="AJ478" s="452"/>
      <c r="AK478" s="452"/>
      <c r="AL478" s="452"/>
      <c r="AM478" s="450"/>
      <c r="AN478" s="450"/>
      <c r="AO478" s="451"/>
      <c r="AP478" s="451"/>
      <c r="AQ478" s="450"/>
      <c r="AR478" s="453"/>
      <c r="AS478" s="453"/>
      <c r="AT478" s="454"/>
      <c r="AU478" s="455"/>
      <c r="AV478" s="456"/>
      <c r="AW478" s="456"/>
      <c r="AX478" s="455"/>
      <c r="AY478" s="456"/>
      <c r="AZ478" s="454"/>
      <c r="BA478" s="454"/>
      <c r="BB478" s="454"/>
      <c r="BC478" s="454"/>
      <c r="BD478" s="454"/>
      <c r="BE478" s="454"/>
      <c r="BF478" s="455"/>
      <c r="BG478" s="455"/>
      <c r="BH478" s="455"/>
      <c r="BI478" s="455"/>
      <c r="BJ478" s="455"/>
      <c r="BK478" s="455"/>
      <c r="BL478" s="455"/>
      <c r="BM478" s="455"/>
      <c r="BN478" s="455"/>
      <c r="BO478" s="455"/>
    </row>
    <row r="479" spans="1:67" ht="19.5" customHeight="1">
      <c r="A479" s="450"/>
      <c r="B479" s="450"/>
      <c r="C479" s="450"/>
      <c r="D479" s="450"/>
      <c r="E479" s="450"/>
      <c r="F479" s="451"/>
      <c r="G479" s="450"/>
      <c r="H479" s="450"/>
      <c r="I479" s="451"/>
      <c r="J479" s="450"/>
      <c r="K479" s="451"/>
      <c r="L479" s="450"/>
      <c r="M479" s="451"/>
      <c r="N479" s="450"/>
      <c r="O479" s="451"/>
      <c r="P479" s="452"/>
      <c r="Q479" s="452"/>
      <c r="R479" s="452"/>
      <c r="S479" s="452"/>
      <c r="T479" s="450"/>
      <c r="U479" s="450"/>
      <c r="V479" s="451"/>
      <c r="W479" s="452"/>
      <c r="X479" s="450"/>
      <c r="Y479" s="451"/>
      <c r="Z479" s="451"/>
      <c r="AA479" s="450"/>
      <c r="AB479" s="450"/>
      <c r="AC479" s="450"/>
      <c r="AD479" s="450"/>
      <c r="AE479" s="451"/>
      <c r="AF479" s="451"/>
      <c r="AG479" s="452"/>
      <c r="AH479" s="452"/>
      <c r="AI479" s="452"/>
      <c r="AJ479" s="452"/>
      <c r="AK479" s="452"/>
      <c r="AL479" s="452"/>
      <c r="AM479" s="450"/>
      <c r="AN479" s="450"/>
      <c r="AO479" s="451"/>
      <c r="AP479" s="451"/>
      <c r="AQ479" s="450"/>
      <c r="AR479" s="453"/>
      <c r="AS479" s="453"/>
      <c r="AT479" s="454"/>
      <c r="AU479" s="455"/>
      <c r="AV479" s="456"/>
      <c r="AW479" s="456"/>
      <c r="AX479" s="455"/>
      <c r="AY479" s="456"/>
      <c r="AZ479" s="454"/>
      <c r="BA479" s="454"/>
      <c r="BB479" s="454"/>
      <c r="BC479" s="454"/>
      <c r="BD479" s="454"/>
      <c r="BE479" s="454"/>
      <c r="BF479" s="455"/>
      <c r="BG479" s="455"/>
      <c r="BH479" s="455"/>
      <c r="BI479" s="455"/>
      <c r="BJ479" s="455"/>
      <c r="BK479" s="455"/>
      <c r="BL479" s="455"/>
      <c r="BM479" s="455"/>
      <c r="BN479" s="455"/>
      <c r="BO479" s="455"/>
    </row>
    <row r="480" spans="1:67" ht="19.5" customHeight="1">
      <c r="A480" s="450"/>
      <c r="B480" s="450"/>
      <c r="C480" s="450"/>
      <c r="D480" s="450"/>
      <c r="E480" s="450"/>
      <c r="F480" s="451"/>
      <c r="G480" s="450"/>
      <c r="H480" s="450"/>
      <c r="I480" s="451"/>
      <c r="J480" s="450"/>
      <c r="K480" s="451"/>
      <c r="L480" s="450"/>
      <c r="M480" s="451"/>
      <c r="N480" s="450"/>
      <c r="O480" s="451"/>
      <c r="P480" s="452"/>
      <c r="Q480" s="452"/>
      <c r="R480" s="452"/>
      <c r="S480" s="452"/>
      <c r="T480" s="450"/>
      <c r="U480" s="450"/>
      <c r="V480" s="451"/>
      <c r="W480" s="452"/>
      <c r="X480" s="450"/>
      <c r="Y480" s="451"/>
      <c r="Z480" s="451"/>
      <c r="AA480" s="450"/>
      <c r="AB480" s="450"/>
      <c r="AC480" s="450"/>
      <c r="AD480" s="450"/>
      <c r="AE480" s="451"/>
      <c r="AF480" s="451"/>
      <c r="AG480" s="452"/>
      <c r="AH480" s="452"/>
      <c r="AI480" s="452"/>
      <c r="AJ480" s="452"/>
      <c r="AK480" s="452"/>
      <c r="AL480" s="452"/>
      <c r="AM480" s="450"/>
      <c r="AN480" s="450"/>
      <c r="AO480" s="451"/>
      <c r="AP480" s="451"/>
      <c r="AQ480" s="450"/>
      <c r="AR480" s="453"/>
      <c r="AS480" s="453"/>
      <c r="AT480" s="454"/>
      <c r="AU480" s="455"/>
      <c r="AV480" s="456"/>
      <c r="AW480" s="456"/>
      <c r="AX480" s="455"/>
      <c r="AY480" s="456"/>
      <c r="AZ480" s="454"/>
      <c r="BA480" s="454"/>
      <c r="BB480" s="454"/>
      <c r="BC480" s="454"/>
      <c r="BD480" s="454"/>
      <c r="BE480" s="454"/>
      <c r="BF480" s="455"/>
      <c r="BG480" s="455"/>
      <c r="BH480" s="455"/>
      <c r="BI480" s="455"/>
      <c r="BJ480" s="455"/>
      <c r="BK480" s="455"/>
      <c r="BL480" s="455"/>
      <c r="BM480" s="455"/>
      <c r="BN480" s="455"/>
      <c r="BO480" s="455"/>
    </row>
    <row r="481" spans="1:67" ht="19.5" customHeight="1">
      <c r="A481" s="450"/>
      <c r="B481" s="450"/>
      <c r="C481" s="450"/>
      <c r="D481" s="450"/>
      <c r="E481" s="450"/>
      <c r="F481" s="451"/>
      <c r="G481" s="450"/>
      <c r="H481" s="450"/>
      <c r="I481" s="451"/>
      <c r="J481" s="450"/>
      <c r="K481" s="451"/>
      <c r="L481" s="450"/>
      <c r="M481" s="451"/>
      <c r="N481" s="450"/>
      <c r="O481" s="451"/>
      <c r="P481" s="452"/>
      <c r="Q481" s="452"/>
      <c r="R481" s="452"/>
      <c r="S481" s="452"/>
      <c r="T481" s="450"/>
      <c r="U481" s="450"/>
      <c r="V481" s="451"/>
      <c r="W481" s="452"/>
      <c r="X481" s="450"/>
      <c r="Y481" s="451"/>
      <c r="Z481" s="451"/>
      <c r="AA481" s="450"/>
      <c r="AB481" s="450"/>
      <c r="AC481" s="450"/>
      <c r="AD481" s="450"/>
      <c r="AE481" s="451"/>
      <c r="AF481" s="451"/>
      <c r="AG481" s="452"/>
      <c r="AH481" s="452"/>
      <c r="AI481" s="452"/>
      <c r="AJ481" s="452"/>
      <c r="AK481" s="452"/>
      <c r="AL481" s="452"/>
      <c r="AM481" s="450"/>
      <c r="AN481" s="450"/>
      <c r="AO481" s="451"/>
      <c r="AP481" s="451"/>
      <c r="AQ481" s="450"/>
      <c r="AR481" s="453"/>
      <c r="AS481" s="453"/>
      <c r="AT481" s="454"/>
      <c r="AU481" s="455"/>
      <c r="AV481" s="456"/>
      <c r="AW481" s="456"/>
      <c r="AX481" s="455"/>
      <c r="AY481" s="456"/>
      <c r="AZ481" s="454"/>
      <c r="BA481" s="454"/>
      <c r="BB481" s="454"/>
      <c r="BC481" s="454"/>
      <c r="BD481" s="454"/>
      <c r="BE481" s="454"/>
      <c r="BF481" s="455"/>
      <c r="BG481" s="455"/>
      <c r="BH481" s="455"/>
      <c r="BI481" s="455"/>
      <c r="BJ481" s="455"/>
      <c r="BK481" s="455"/>
      <c r="BL481" s="455"/>
      <c r="BM481" s="455"/>
      <c r="BN481" s="455"/>
      <c r="BO481" s="455"/>
    </row>
    <row r="482" spans="1:67" ht="19.5" customHeight="1">
      <c r="A482" s="450"/>
      <c r="B482" s="450"/>
      <c r="C482" s="450"/>
      <c r="D482" s="450"/>
      <c r="E482" s="450"/>
      <c r="F482" s="451"/>
      <c r="G482" s="450"/>
      <c r="H482" s="450"/>
      <c r="I482" s="451"/>
      <c r="J482" s="450"/>
      <c r="K482" s="451"/>
      <c r="L482" s="450"/>
      <c r="M482" s="451"/>
      <c r="N482" s="450"/>
      <c r="O482" s="451"/>
      <c r="P482" s="452"/>
      <c r="Q482" s="452"/>
      <c r="R482" s="452"/>
      <c r="S482" s="452"/>
      <c r="T482" s="450"/>
      <c r="U482" s="450"/>
      <c r="V482" s="451"/>
      <c r="W482" s="452"/>
      <c r="X482" s="450"/>
      <c r="Y482" s="451"/>
      <c r="Z482" s="451"/>
      <c r="AA482" s="450"/>
      <c r="AB482" s="450"/>
      <c r="AC482" s="450"/>
      <c r="AD482" s="450"/>
      <c r="AE482" s="451"/>
      <c r="AF482" s="451"/>
      <c r="AG482" s="452"/>
      <c r="AH482" s="452"/>
      <c r="AI482" s="452"/>
      <c r="AJ482" s="452"/>
      <c r="AK482" s="452"/>
      <c r="AL482" s="452"/>
      <c r="AM482" s="450"/>
      <c r="AN482" s="450"/>
      <c r="AO482" s="451"/>
      <c r="AP482" s="451"/>
      <c r="AQ482" s="450"/>
      <c r="AR482" s="453"/>
      <c r="AS482" s="453"/>
      <c r="AT482" s="454"/>
      <c r="AU482" s="455"/>
      <c r="AV482" s="456"/>
      <c r="AW482" s="456"/>
      <c r="AX482" s="455"/>
      <c r="AY482" s="456"/>
      <c r="AZ482" s="454"/>
      <c r="BA482" s="454"/>
      <c r="BB482" s="454"/>
      <c r="BC482" s="454"/>
      <c r="BD482" s="454"/>
      <c r="BE482" s="454"/>
      <c r="BF482" s="455"/>
      <c r="BG482" s="455"/>
      <c r="BH482" s="455"/>
      <c r="BI482" s="455"/>
      <c r="BJ482" s="455"/>
      <c r="BK482" s="455"/>
      <c r="BL482" s="455"/>
      <c r="BM482" s="455"/>
      <c r="BN482" s="455"/>
      <c r="BO482" s="455"/>
    </row>
    <row r="483" spans="1:67" ht="19.5" customHeight="1">
      <c r="A483" s="450"/>
      <c r="B483" s="450"/>
      <c r="C483" s="450"/>
      <c r="D483" s="450"/>
      <c r="E483" s="450"/>
      <c r="F483" s="451"/>
      <c r="G483" s="450"/>
      <c r="H483" s="450"/>
      <c r="I483" s="451"/>
      <c r="J483" s="450"/>
      <c r="K483" s="451"/>
      <c r="L483" s="450"/>
      <c r="M483" s="451"/>
      <c r="N483" s="450"/>
      <c r="O483" s="451"/>
      <c r="P483" s="452"/>
      <c r="Q483" s="452"/>
      <c r="R483" s="452"/>
      <c r="S483" s="452"/>
      <c r="T483" s="450"/>
      <c r="U483" s="450"/>
      <c r="V483" s="451"/>
      <c r="W483" s="452"/>
      <c r="X483" s="450"/>
      <c r="Y483" s="451"/>
      <c r="Z483" s="451"/>
      <c r="AA483" s="450"/>
      <c r="AB483" s="450"/>
      <c r="AC483" s="450"/>
      <c r="AD483" s="450"/>
      <c r="AE483" s="451"/>
      <c r="AF483" s="451"/>
      <c r="AG483" s="452"/>
      <c r="AH483" s="452"/>
      <c r="AI483" s="452"/>
      <c r="AJ483" s="452"/>
      <c r="AK483" s="452"/>
      <c r="AL483" s="452"/>
      <c r="AM483" s="450"/>
      <c r="AN483" s="450"/>
      <c r="AO483" s="451"/>
      <c r="AP483" s="451"/>
      <c r="AQ483" s="450"/>
      <c r="AR483" s="453"/>
      <c r="AS483" s="453"/>
      <c r="AT483" s="454"/>
      <c r="AU483" s="455"/>
      <c r="AV483" s="456"/>
      <c r="AW483" s="456"/>
      <c r="AX483" s="455"/>
      <c r="AY483" s="456"/>
      <c r="AZ483" s="454"/>
      <c r="BA483" s="454"/>
      <c r="BB483" s="454"/>
      <c r="BC483" s="454"/>
      <c r="BD483" s="454"/>
      <c r="BE483" s="454"/>
      <c r="BF483" s="455"/>
      <c r="BG483" s="455"/>
      <c r="BH483" s="455"/>
      <c r="BI483" s="455"/>
      <c r="BJ483" s="455"/>
      <c r="BK483" s="455"/>
      <c r="BL483" s="455"/>
      <c r="BM483" s="455"/>
      <c r="BN483" s="455"/>
      <c r="BO483" s="455"/>
    </row>
    <row r="484" spans="1:67" ht="19.5" customHeight="1">
      <c r="A484" s="450"/>
      <c r="B484" s="450"/>
      <c r="C484" s="450"/>
      <c r="D484" s="450"/>
      <c r="E484" s="450"/>
      <c r="F484" s="451"/>
      <c r="G484" s="450"/>
      <c r="H484" s="450"/>
      <c r="I484" s="451"/>
      <c r="J484" s="450"/>
      <c r="K484" s="451"/>
      <c r="L484" s="450"/>
      <c r="M484" s="451"/>
      <c r="N484" s="450"/>
      <c r="O484" s="451"/>
      <c r="P484" s="452"/>
      <c r="Q484" s="452"/>
      <c r="R484" s="452"/>
      <c r="S484" s="452"/>
      <c r="T484" s="450"/>
      <c r="U484" s="450"/>
      <c r="V484" s="451"/>
      <c r="W484" s="452"/>
      <c r="X484" s="450"/>
      <c r="Y484" s="451"/>
      <c r="Z484" s="451"/>
      <c r="AA484" s="450"/>
      <c r="AB484" s="450"/>
      <c r="AC484" s="450"/>
      <c r="AD484" s="450"/>
      <c r="AE484" s="451"/>
      <c r="AF484" s="451"/>
      <c r="AG484" s="452"/>
      <c r="AH484" s="452"/>
      <c r="AI484" s="452"/>
      <c r="AJ484" s="452"/>
      <c r="AK484" s="452"/>
      <c r="AL484" s="452"/>
      <c r="AM484" s="450"/>
      <c r="AN484" s="450"/>
      <c r="AO484" s="451"/>
      <c r="AP484" s="451"/>
      <c r="AQ484" s="450"/>
      <c r="AR484" s="453"/>
      <c r="AS484" s="453"/>
      <c r="AT484" s="454"/>
      <c r="AU484" s="455"/>
      <c r="AV484" s="456"/>
      <c r="AW484" s="456"/>
      <c r="AX484" s="455"/>
      <c r="AY484" s="456"/>
      <c r="AZ484" s="454"/>
      <c r="BA484" s="454"/>
      <c r="BB484" s="454"/>
      <c r="BC484" s="454"/>
      <c r="BD484" s="454"/>
      <c r="BE484" s="454"/>
      <c r="BF484" s="455"/>
      <c r="BG484" s="455"/>
      <c r="BH484" s="455"/>
      <c r="BI484" s="455"/>
      <c r="BJ484" s="455"/>
      <c r="BK484" s="455"/>
      <c r="BL484" s="455"/>
      <c r="BM484" s="455"/>
      <c r="BN484" s="455"/>
      <c r="BO484" s="455"/>
    </row>
    <row r="485" spans="1:67" ht="19.5" customHeight="1">
      <c r="A485" s="450"/>
      <c r="B485" s="450"/>
      <c r="C485" s="450"/>
      <c r="D485" s="450"/>
      <c r="E485" s="450"/>
      <c r="F485" s="451"/>
      <c r="G485" s="450"/>
      <c r="H485" s="450"/>
      <c r="I485" s="451"/>
      <c r="J485" s="450"/>
      <c r="K485" s="451"/>
      <c r="L485" s="450"/>
      <c r="M485" s="451"/>
      <c r="N485" s="450"/>
      <c r="O485" s="451"/>
      <c r="P485" s="452"/>
      <c r="Q485" s="452"/>
      <c r="R485" s="452"/>
      <c r="S485" s="452"/>
      <c r="T485" s="450"/>
      <c r="U485" s="450"/>
      <c r="V485" s="451"/>
      <c r="W485" s="452"/>
      <c r="X485" s="450"/>
      <c r="Y485" s="451"/>
      <c r="Z485" s="451"/>
      <c r="AA485" s="450"/>
      <c r="AB485" s="450"/>
      <c r="AC485" s="450"/>
      <c r="AD485" s="450"/>
      <c r="AE485" s="451"/>
      <c r="AF485" s="451"/>
      <c r="AG485" s="452"/>
      <c r="AH485" s="452"/>
      <c r="AI485" s="452"/>
      <c r="AJ485" s="452"/>
      <c r="AK485" s="452"/>
      <c r="AL485" s="452"/>
      <c r="AM485" s="450"/>
      <c r="AN485" s="450"/>
      <c r="AO485" s="451"/>
      <c r="AP485" s="451"/>
      <c r="AQ485" s="450"/>
      <c r="AR485" s="453"/>
      <c r="AS485" s="453"/>
      <c r="AT485" s="454"/>
      <c r="AU485" s="455"/>
      <c r="AV485" s="456"/>
      <c r="AW485" s="456"/>
      <c r="AX485" s="455"/>
      <c r="AY485" s="456"/>
      <c r="AZ485" s="454"/>
      <c r="BA485" s="454"/>
      <c r="BB485" s="454"/>
      <c r="BC485" s="454"/>
      <c r="BD485" s="454"/>
      <c r="BE485" s="454"/>
      <c r="BF485" s="455"/>
      <c r="BG485" s="455"/>
      <c r="BH485" s="455"/>
      <c r="BI485" s="455"/>
      <c r="BJ485" s="455"/>
      <c r="BK485" s="455"/>
      <c r="BL485" s="455"/>
      <c r="BM485" s="455"/>
      <c r="BN485" s="455"/>
      <c r="BO485" s="455"/>
    </row>
    <row r="486" spans="1:67" ht="19.5" customHeight="1">
      <c r="A486" s="450"/>
      <c r="B486" s="450"/>
      <c r="C486" s="450"/>
      <c r="D486" s="450"/>
      <c r="E486" s="450"/>
      <c r="F486" s="451"/>
      <c r="G486" s="450"/>
      <c r="H486" s="450"/>
      <c r="I486" s="451"/>
      <c r="J486" s="450"/>
      <c r="K486" s="451"/>
      <c r="L486" s="450"/>
      <c r="M486" s="451"/>
      <c r="N486" s="450"/>
      <c r="O486" s="451"/>
      <c r="P486" s="452"/>
      <c r="Q486" s="452"/>
      <c r="R486" s="452"/>
      <c r="S486" s="452"/>
      <c r="T486" s="450"/>
      <c r="U486" s="450"/>
      <c r="V486" s="451"/>
      <c r="W486" s="452"/>
      <c r="X486" s="450"/>
      <c r="Y486" s="451"/>
      <c r="Z486" s="451"/>
      <c r="AA486" s="450"/>
      <c r="AB486" s="450"/>
      <c r="AC486" s="450"/>
      <c r="AD486" s="450"/>
      <c r="AE486" s="451"/>
      <c r="AF486" s="451"/>
      <c r="AG486" s="452"/>
      <c r="AH486" s="452"/>
      <c r="AI486" s="452"/>
      <c r="AJ486" s="452"/>
      <c r="AK486" s="452"/>
      <c r="AL486" s="452"/>
      <c r="AM486" s="450"/>
      <c r="AN486" s="450"/>
      <c r="AO486" s="451"/>
      <c r="AP486" s="451"/>
      <c r="AQ486" s="450"/>
      <c r="AR486" s="453"/>
      <c r="AS486" s="453"/>
      <c r="AT486" s="454"/>
      <c r="AU486" s="455"/>
      <c r="AV486" s="456"/>
      <c r="AW486" s="456"/>
      <c r="AX486" s="455"/>
      <c r="AY486" s="456"/>
      <c r="AZ486" s="454"/>
      <c r="BA486" s="454"/>
      <c r="BB486" s="454"/>
      <c r="BC486" s="454"/>
      <c r="BD486" s="454"/>
      <c r="BE486" s="454"/>
      <c r="BF486" s="455"/>
      <c r="BG486" s="455"/>
      <c r="BH486" s="455"/>
      <c r="BI486" s="455"/>
      <c r="BJ486" s="455"/>
      <c r="BK486" s="455"/>
      <c r="BL486" s="455"/>
      <c r="BM486" s="455"/>
      <c r="BN486" s="455"/>
      <c r="BO486" s="455"/>
    </row>
    <row r="487" spans="1:67" ht="19.5" customHeight="1">
      <c r="A487" s="450"/>
      <c r="B487" s="450"/>
      <c r="C487" s="450"/>
      <c r="D487" s="450"/>
      <c r="E487" s="450"/>
      <c r="F487" s="451"/>
      <c r="G487" s="450"/>
      <c r="H487" s="450"/>
      <c r="I487" s="451"/>
      <c r="J487" s="450"/>
      <c r="K487" s="451"/>
      <c r="L487" s="450"/>
      <c r="M487" s="451"/>
      <c r="N487" s="450"/>
      <c r="O487" s="451"/>
      <c r="P487" s="452"/>
      <c r="Q487" s="452"/>
      <c r="R487" s="452"/>
      <c r="S487" s="452"/>
      <c r="T487" s="450"/>
      <c r="U487" s="450"/>
      <c r="V487" s="451"/>
      <c r="W487" s="452"/>
      <c r="X487" s="450"/>
      <c r="Y487" s="451"/>
      <c r="Z487" s="451"/>
      <c r="AA487" s="450"/>
      <c r="AB487" s="450"/>
      <c r="AC487" s="450"/>
      <c r="AD487" s="450"/>
      <c r="AE487" s="451"/>
      <c r="AF487" s="451"/>
      <c r="AG487" s="452"/>
      <c r="AH487" s="452"/>
      <c r="AI487" s="452"/>
      <c r="AJ487" s="452"/>
      <c r="AK487" s="452"/>
      <c r="AL487" s="452"/>
      <c r="AM487" s="450"/>
      <c r="AN487" s="450"/>
      <c r="AO487" s="451"/>
      <c r="AP487" s="451"/>
      <c r="AQ487" s="450"/>
      <c r="AR487" s="453"/>
      <c r="AS487" s="453"/>
      <c r="AT487" s="454"/>
      <c r="AU487" s="455"/>
      <c r="AV487" s="456"/>
      <c r="AW487" s="456"/>
      <c r="AX487" s="455"/>
      <c r="AY487" s="456"/>
      <c r="AZ487" s="454"/>
      <c r="BA487" s="454"/>
      <c r="BB487" s="454"/>
      <c r="BC487" s="454"/>
      <c r="BD487" s="454"/>
      <c r="BE487" s="454"/>
      <c r="BF487" s="455"/>
      <c r="BG487" s="455"/>
      <c r="BH487" s="455"/>
      <c r="BI487" s="455"/>
      <c r="BJ487" s="455"/>
      <c r="BK487" s="455"/>
      <c r="BL487" s="455"/>
      <c r="BM487" s="455"/>
      <c r="BN487" s="455"/>
      <c r="BO487" s="455"/>
    </row>
    <row r="488" spans="1:67" ht="19.5" customHeight="1">
      <c r="A488" s="450"/>
      <c r="B488" s="450"/>
      <c r="C488" s="450"/>
      <c r="D488" s="450"/>
      <c r="E488" s="450"/>
      <c r="F488" s="451"/>
      <c r="G488" s="450"/>
      <c r="H488" s="450"/>
      <c r="I488" s="451"/>
      <c r="J488" s="450"/>
      <c r="K488" s="451"/>
      <c r="L488" s="450"/>
      <c r="M488" s="451"/>
      <c r="N488" s="450"/>
      <c r="O488" s="451"/>
      <c r="P488" s="452"/>
      <c r="Q488" s="452"/>
      <c r="R488" s="452"/>
      <c r="S488" s="452"/>
      <c r="T488" s="450"/>
      <c r="U488" s="450"/>
      <c r="V488" s="451"/>
      <c r="W488" s="452"/>
      <c r="X488" s="450"/>
      <c r="Y488" s="451"/>
      <c r="Z488" s="451"/>
      <c r="AA488" s="450"/>
      <c r="AB488" s="450"/>
      <c r="AC488" s="450"/>
      <c r="AD488" s="450"/>
      <c r="AE488" s="451"/>
      <c r="AF488" s="451"/>
      <c r="AG488" s="452"/>
      <c r="AH488" s="452"/>
      <c r="AI488" s="452"/>
      <c r="AJ488" s="452"/>
      <c r="AK488" s="452"/>
      <c r="AL488" s="452"/>
      <c r="AM488" s="450"/>
      <c r="AN488" s="450"/>
      <c r="AO488" s="451"/>
      <c r="AP488" s="451"/>
      <c r="AQ488" s="450"/>
      <c r="AR488" s="453"/>
      <c r="AS488" s="453"/>
      <c r="AT488" s="454"/>
      <c r="AU488" s="455"/>
      <c r="AV488" s="456"/>
      <c r="AW488" s="456"/>
      <c r="AX488" s="455"/>
      <c r="AY488" s="456"/>
      <c r="AZ488" s="454"/>
      <c r="BA488" s="454"/>
      <c r="BB488" s="454"/>
      <c r="BC488" s="454"/>
      <c r="BD488" s="454"/>
      <c r="BE488" s="454"/>
      <c r="BF488" s="455"/>
      <c r="BG488" s="455"/>
      <c r="BH488" s="455"/>
      <c r="BI488" s="455"/>
      <c r="BJ488" s="455"/>
      <c r="BK488" s="455"/>
      <c r="BL488" s="455"/>
      <c r="BM488" s="455"/>
      <c r="BN488" s="455"/>
      <c r="BO488" s="455"/>
    </row>
    <row r="489" spans="1:67" ht="19.5" customHeight="1">
      <c r="A489" s="450"/>
      <c r="B489" s="450"/>
      <c r="C489" s="450"/>
      <c r="D489" s="450"/>
      <c r="E489" s="450"/>
      <c r="F489" s="451"/>
      <c r="G489" s="450"/>
      <c r="H489" s="450"/>
      <c r="I489" s="451"/>
      <c r="J489" s="450"/>
      <c r="K489" s="451"/>
      <c r="L489" s="450"/>
      <c r="M489" s="451"/>
      <c r="N489" s="450"/>
      <c r="O489" s="451"/>
      <c r="P489" s="452"/>
      <c r="Q489" s="452"/>
      <c r="R489" s="452"/>
      <c r="S489" s="452"/>
      <c r="T489" s="450"/>
      <c r="U489" s="450"/>
      <c r="V489" s="451"/>
      <c r="W489" s="452"/>
      <c r="X489" s="450"/>
      <c r="Y489" s="451"/>
      <c r="Z489" s="451"/>
      <c r="AA489" s="450"/>
      <c r="AB489" s="450"/>
      <c r="AC489" s="450"/>
      <c r="AD489" s="450"/>
      <c r="AE489" s="451"/>
      <c r="AF489" s="451"/>
      <c r="AG489" s="452"/>
      <c r="AH489" s="452"/>
      <c r="AI489" s="452"/>
      <c r="AJ489" s="452"/>
      <c r="AK489" s="452"/>
      <c r="AL489" s="452"/>
      <c r="AM489" s="450"/>
      <c r="AN489" s="450"/>
      <c r="AO489" s="451"/>
      <c r="AP489" s="451"/>
      <c r="AQ489" s="450"/>
      <c r="AR489" s="453"/>
      <c r="AS489" s="453"/>
      <c r="AT489" s="454"/>
      <c r="AU489" s="455"/>
      <c r="AV489" s="456"/>
      <c r="AW489" s="456"/>
      <c r="AX489" s="455"/>
      <c r="AY489" s="456"/>
      <c r="AZ489" s="454"/>
      <c r="BA489" s="454"/>
      <c r="BB489" s="454"/>
      <c r="BC489" s="454"/>
      <c r="BD489" s="454"/>
      <c r="BE489" s="454"/>
      <c r="BF489" s="455"/>
      <c r="BG489" s="455"/>
      <c r="BH489" s="455"/>
      <c r="BI489" s="455"/>
      <c r="BJ489" s="455"/>
      <c r="BK489" s="455"/>
      <c r="BL489" s="455"/>
      <c r="BM489" s="455"/>
      <c r="BN489" s="455"/>
      <c r="BO489" s="455"/>
    </row>
    <row r="490" spans="1:67" ht="19.5" customHeight="1">
      <c r="A490" s="450"/>
      <c r="B490" s="450"/>
      <c r="C490" s="450"/>
      <c r="D490" s="450"/>
      <c r="E490" s="450"/>
      <c r="F490" s="451"/>
      <c r="G490" s="450"/>
      <c r="H490" s="450"/>
      <c r="I490" s="451"/>
      <c r="J490" s="450"/>
      <c r="K490" s="451"/>
      <c r="L490" s="450"/>
      <c r="M490" s="451"/>
      <c r="N490" s="450"/>
      <c r="O490" s="451"/>
      <c r="P490" s="452"/>
      <c r="Q490" s="452"/>
      <c r="R490" s="452"/>
      <c r="S490" s="452"/>
      <c r="T490" s="450"/>
      <c r="U490" s="450"/>
      <c r="V490" s="451"/>
      <c r="W490" s="452"/>
      <c r="X490" s="450"/>
      <c r="Y490" s="451"/>
      <c r="Z490" s="451"/>
      <c r="AA490" s="450"/>
      <c r="AB490" s="450"/>
      <c r="AC490" s="450"/>
      <c r="AD490" s="450"/>
      <c r="AE490" s="451"/>
      <c r="AF490" s="451"/>
      <c r="AG490" s="452"/>
      <c r="AH490" s="452"/>
      <c r="AI490" s="452"/>
      <c r="AJ490" s="452"/>
      <c r="AK490" s="452"/>
      <c r="AL490" s="452"/>
      <c r="AM490" s="450"/>
      <c r="AN490" s="450"/>
      <c r="AO490" s="451"/>
      <c r="AP490" s="451"/>
      <c r="AQ490" s="450"/>
      <c r="AR490" s="453"/>
      <c r="AS490" s="453"/>
      <c r="AT490" s="454"/>
      <c r="AU490" s="455"/>
      <c r="AV490" s="456"/>
      <c r="AW490" s="456"/>
      <c r="AX490" s="455"/>
      <c r="AY490" s="456"/>
      <c r="AZ490" s="454"/>
      <c r="BA490" s="454"/>
      <c r="BB490" s="454"/>
      <c r="BC490" s="454"/>
      <c r="BD490" s="454"/>
      <c r="BE490" s="454"/>
      <c r="BF490" s="455"/>
      <c r="BG490" s="455"/>
      <c r="BH490" s="455"/>
      <c r="BI490" s="455"/>
      <c r="BJ490" s="455"/>
      <c r="BK490" s="455"/>
      <c r="BL490" s="455"/>
      <c r="BM490" s="455"/>
      <c r="BN490" s="455"/>
      <c r="BO490" s="455"/>
    </row>
    <row r="491" spans="1:67" ht="19.5" customHeight="1">
      <c r="A491" s="450"/>
      <c r="B491" s="450"/>
      <c r="C491" s="450"/>
      <c r="D491" s="450"/>
      <c r="E491" s="450"/>
      <c r="F491" s="451"/>
      <c r="G491" s="450"/>
      <c r="H491" s="450"/>
      <c r="I491" s="451"/>
      <c r="J491" s="450"/>
      <c r="K491" s="451"/>
      <c r="L491" s="450"/>
      <c r="M491" s="451"/>
      <c r="N491" s="450"/>
      <c r="O491" s="451"/>
      <c r="P491" s="452"/>
      <c r="Q491" s="452"/>
      <c r="R491" s="452"/>
      <c r="S491" s="452"/>
      <c r="T491" s="450"/>
      <c r="U491" s="450"/>
      <c r="V491" s="451"/>
      <c r="W491" s="452"/>
      <c r="X491" s="450"/>
      <c r="Y491" s="451"/>
      <c r="Z491" s="451"/>
      <c r="AA491" s="450"/>
      <c r="AB491" s="450"/>
      <c r="AC491" s="450"/>
      <c r="AD491" s="450"/>
      <c r="AE491" s="451"/>
      <c r="AF491" s="451"/>
      <c r="AG491" s="452"/>
      <c r="AH491" s="452"/>
      <c r="AI491" s="452"/>
      <c r="AJ491" s="452"/>
      <c r="AK491" s="452"/>
      <c r="AL491" s="452"/>
      <c r="AM491" s="450"/>
      <c r="AN491" s="450"/>
      <c r="AO491" s="451"/>
      <c r="AP491" s="451"/>
      <c r="AQ491" s="450"/>
      <c r="AR491" s="453"/>
      <c r="AS491" s="453"/>
      <c r="AT491" s="454"/>
      <c r="AU491" s="455"/>
      <c r="AV491" s="456"/>
      <c r="AW491" s="456"/>
      <c r="AX491" s="455"/>
      <c r="AY491" s="456"/>
      <c r="AZ491" s="454"/>
      <c r="BA491" s="454"/>
      <c r="BB491" s="454"/>
      <c r="BC491" s="454"/>
      <c r="BD491" s="454"/>
      <c r="BE491" s="454"/>
      <c r="BF491" s="455"/>
      <c r="BG491" s="455"/>
      <c r="BH491" s="455"/>
      <c r="BI491" s="455"/>
      <c r="BJ491" s="455"/>
      <c r="BK491" s="455"/>
      <c r="BL491" s="455"/>
      <c r="BM491" s="455"/>
      <c r="BN491" s="455"/>
      <c r="BO491" s="455"/>
    </row>
    <row r="492" spans="1:67" ht="19.5" customHeight="1">
      <c r="A492" s="450"/>
      <c r="B492" s="450"/>
      <c r="C492" s="450"/>
      <c r="D492" s="450"/>
      <c r="E492" s="450"/>
      <c r="F492" s="451"/>
      <c r="G492" s="450"/>
      <c r="H492" s="450"/>
      <c r="I492" s="451"/>
      <c r="J492" s="450"/>
      <c r="K492" s="451"/>
      <c r="L492" s="450"/>
      <c r="M492" s="451"/>
      <c r="N492" s="450"/>
      <c r="O492" s="451"/>
      <c r="P492" s="452"/>
      <c r="Q492" s="452"/>
      <c r="R492" s="452"/>
      <c r="S492" s="452"/>
      <c r="T492" s="450"/>
      <c r="U492" s="450"/>
      <c r="V492" s="451"/>
      <c r="W492" s="452"/>
      <c r="X492" s="450"/>
      <c r="Y492" s="451"/>
      <c r="Z492" s="451"/>
      <c r="AA492" s="450"/>
      <c r="AB492" s="450"/>
      <c r="AC492" s="450"/>
      <c r="AD492" s="450"/>
      <c r="AE492" s="451"/>
      <c r="AF492" s="451"/>
      <c r="AG492" s="452"/>
      <c r="AH492" s="452"/>
      <c r="AI492" s="452"/>
      <c r="AJ492" s="452"/>
      <c r="AK492" s="452"/>
      <c r="AL492" s="452"/>
      <c r="AM492" s="450"/>
      <c r="AN492" s="450"/>
      <c r="AO492" s="451"/>
      <c r="AP492" s="451"/>
      <c r="AQ492" s="450"/>
      <c r="AR492" s="453"/>
      <c r="AS492" s="453"/>
      <c r="AT492" s="454"/>
      <c r="AU492" s="455"/>
      <c r="AV492" s="456"/>
      <c r="AW492" s="456"/>
      <c r="AX492" s="455"/>
      <c r="AY492" s="456"/>
      <c r="AZ492" s="454"/>
      <c r="BA492" s="454"/>
      <c r="BB492" s="454"/>
      <c r="BC492" s="454"/>
      <c r="BD492" s="454"/>
      <c r="BE492" s="454"/>
      <c r="BF492" s="455"/>
      <c r="BG492" s="455"/>
      <c r="BH492" s="455"/>
      <c r="BI492" s="455"/>
      <c r="BJ492" s="455"/>
      <c r="BK492" s="455"/>
      <c r="BL492" s="455"/>
      <c r="BM492" s="455"/>
      <c r="BN492" s="455"/>
      <c r="BO492" s="455"/>
    </row>
    <row r="493" spans="1:67" ht="19.5" customHeight="1">
      <c r="A493" s="450"/>
      <c r="B493" s="450"/>
      <c r="C493" s="450"/>
      <c r="D493" s="450"/>
      <c r="E493" s="450"/>
      <c r="F493" s="451"/>
      <c r="G493" s="450"/>
      <c r="H493" s="450"/>
      <c r="I493" s="451"/>
      <c r="J493" s="450"/>
      <c r="K493" s="451"/>
      <c r="L493" s="450"/>
      <c r="M493" s="451"/>
      <c r="N493" s="450"/>
      <c r="O493" s="451"/>
      <c r="P493" s="452"/>
      <c r="Q493" s="452"/>
      <c r="R493" s="452"/>
      <c r="S493" s="452"/>
      <c r="T493" s="450"/>
      <c r="U493" s="450"/>
      <c r="V493" s="451"/>
      <c r="W493" s="452"/>
      <c r="X493" s="450"/>
      <c r="Y493" s="451"/>
      <c r="Z493" s="451"/>
      <c r="AA493" s="450"/>
      <c r="AB493" s="450"/>
      <c r="AC493" s="450"/>
      <c r="AD493" s="450"/>
      <c r="AE493" s="451"/>
      <c r="AF493" s="451"/>
      <c r="AG493" s="452"/>
      <c r="AH493" s="452"/>
      <c r="AI493" s="452"/>
      <c r="AJ493" s="452"/>
      <c r="AK493" s="452"/>
      <c r="AL493" s="452"/>
      <c r="AM493" s="450"/>
      <c r="AN493" s="450"/>
      <c r="AO493" s="451"/>
      <c r="AP493" s="451"/>
      <c r="AQ493" s="450"/>
      <c r="AR493" s="453"/>
      <c r="AS493" s="453"/>
      <c r="AT493" s="454"/>
      <c r="AU493" s="455"/>
      <c r="AV493" s="456"/>
      <c r="AW493" s="456"/>
      <c r="AX493" s="455"/>
      <c r="AY493" s="456"/>
      <c r="AZ493" s="454"/>
      <c r="BA493" s="454"/>
      <c r="BB493" s="454"/>
      <c r="BC493" s="454"/>
      <c r="BD493" s="454"/>
      <c r="BE493" s="454"/>
      <c r="BF493" s="455"/>
      <c r="BG493" s="455"/>
      <c r="BH493" s="455"/>
      <c r="BI493" s="455"/>
      <c r="BJ493" s="455"/>
      <c r="BK493" s="455"/>
      <c r="BL493" s="455"/>
      <c r="BM493" s="455"/>
      <c r="BN493" s="455"/>
      <c r="BO493" s="455"/>
    </row>
    <row r="494" spans="1:67" ht="19.5" customHeight="1">
      <c r="A494" s="450"/>
      <c r="B494" s="450"/>
      <c r="C494" s="450"/>
      <c r="D494" s="450"/>
      <c r="E494" s="450"/>
      <c r="F494" s="451"/>
      <c r="G494" s="450"/>
      <c r="H494" s="450"/>
      <c r="I494" s="451"/>
      <c r="J494" s="450"/>
      <c r="K494" s="451"/>
      <c r="L494" s="450"/>
      <c r="M494" s="451"/>
      <c r="N494" s="450"/>
      <c r="O494" s="451"/>
      <c r="P494" s="452"/>
      <c r="Q494" s="452"/>
      <c r="R494" s="452"/>
      <c r="S494" s="452"/>
      <c r="T494" s="450"/>
      <c r="U494" s="450"/>
      <c r="V494" s="451"/>
      <c r="W494" s="452"/>
      <c r="X494" s="450"/>
      <c r="Y494" s="451"/>
      <c r="Z494" s="451"/>
      <c r="AA494" s="450"/>
      <c r="AB494" s="450"/>
      <c r="AC494" s="450"/>
      <c r="AD494" s="450"/>
      <c r="AE494" s="451"/>
      <c r="AF494" s="451"/>
      <c r="AG494" s="452"/>
      <c r="AH494" s="452"/>
      <c r="AI494" s="452"/>
      <c r="AJ494" s="452"/>
      <c r="AK494" s="452"/>
      <c r="AL494" s="452"/>
      <c r="AM494" s="450"/>
      <c r="AN494" s="450"/>
      <c r="AO494" s="451"/>
      <c r="AP494" s="451"/>
      <c r="AQ494" s="450"/>
      <c r="AR494" s="453"/>
      <c r="AS494" s="453"/>
      <c r="AT494" s="454"/>
      <c r="AU494" s="455"/>
      <c r="AV494" s="456"/>
      <c r="AW494" s="456"/>
      <c r="AX494" s="455"/>
      <c r="AY494" s="456"/>
      <c r="AZ494" s="454"/>
      <c r="BA494" s="454"/>
      <c r="BB494" s="454"/>
      <c r="BC494" s="454"/>
      <c r="BD494" s="454"/>
      <c r="BE494" s="454"/>
      <c r="BF494" s="455"/>
      <c r="BG494" s="455"/>
      <c r="BH494" s="455"/>
      <c r="BI494" s="455"/>
      <c r="BJ494" s="455"/>
      <c r="BK494" s="455"/>
      <c r="BL494" s="455"/>
      <c r="BM494" s="455"/>
      <c r="BN494" s="455"/>
      <c r="BO494" s="455"/>
    </row>
    <row r="495" spans="1:67" ht="19.5" customHeight="1">
      <c r="A495" s="450"/>
      <c r="B495" s="450"/>
      <c r="C495" s="450"/>
      <c r="D495" s="450"/>
      <c r="E495" s="450"/>
      <c r="F495" s="451"/>
      <c r="G495" s="450"/>
      <c r="H495" s="450"/>
      <c r="I495" s="451"/>
      <c r="J495" s="450"/>
      <c r="K495" s="451"/>
      <c r="L495" s="450"/>
      <c r="M495" s="451"/>
      <c r="N495" s="450"/>
      <c r="O495" s="451"/>
      <c r="P495" s="452"/>
      <c r="Q495" s="452"/>
      <c r="R495" s="452"/>
      <c r="S495" s="452"/>
      <c r="T495" s="450"/>
      <c r="U495" s="450"/>
      <c r="V495" s="451"/>
      <c r="W495" s="452"/>
      <c r="X495" s="450"/>
      <c r="Y495" s="451"/>
      <c r="Z495" s="451"/>
      <c r="AA495" s="450"/>
      <c r="AB495" s="450"/>
      <c r="AC495" s="450"/>
      <c r="AD495" s="450"/>
      <c r="AE495" s="451"/>
      <c r="AF495" s="451"/>
      <c r="AG495" s="452"/>
      <c r="AH495" s="452"/>
      <c r="AI495" s="452"/>
      <c r="AJ495" s="452"/>
      <c r="AK495" s="452"/>
      <c r="AL495" s="452"/>
      <c r="AM495" s="450"/>
      <c r="AN495" s="450"/>
      <c r="AO495" s="451"/>
      <c r="AP495" s="451"/>
      <c r="AQ495" s="450"/>
      <c r="AR495" s="453"/>
      <c r="AS495" s="453"/>
      <c r="AT495" s="454"/>
      <c r="AU495" s="455"/>
      <c r="AV495" s="456"/>
      <c r="AW495" s="456"/>
      <c r="AX495" s="455"/>
      <c r="AY495" s="456"/>
      <c r="AZ495" s="454"/>
      <c r="BA495" s="454"/>
      <c r="BB495" s="454"/>
      <c r="BC495" s="454"/>
      <c r="BD495" s="454"/>
      <c r="BE495" s="454"/>
      <c r="BF495" s="455"/>
      <c r="BG495" s="455"/>
      <c r="BH495" s="455"/>
      <c r="BI495" s="455"/>
      <c r="BJ495" s="455"/>
      <c r="BK495" s="455"/>
      <c r="BL495" s="455"/>
      <c r="BM495" s="455"/>
      <c r="BN495" s="455"/>
      <c r="BO495" s="455"/>
    </row>
    <row r="496" spans="1:67" ht="19.5" customHeight="1">
      <c r="A496" s="450"/>
      <c r="B496" s="450"/>
      <c r="C496" s="450"/>
      <c r="D496" s="450"/>
      <c r="E496" s="450"/>
      <c r="F496" s="451"/>
      <c r="G496" s="450"/>
      <c r="H496" s="450"/>
      <c r="I496" s="451"/>
      <c r="J496" s="450"/>
      <c r="K496" s="451"/>
      <c r="L496" s="450"/>
      <c r="M496" s="451"/>
      <c r="N496" s="450"/>
      <c r="O496" s="451"/>
      <c r="P496" s="452"/>
      <c r="Q496" s="452"/>
      <c r="R496" s="452"/>
      <c r="S496" s="452"/>
      <c r="T496" s="450"/>
      <c r="U496" s="450"/>
      <c r="V496" s="451"/>
      <c r="W496" s="452"/>
      <c r="X496" s="450"/>
      <c r="Y496" s="451"/>
      <c r="Z496" s="451"/>
      <c r="AA496" s="450"/>
      <c r="AB496" s="450"/>
      <c r="AC496" s="450"/>
      <c r="AD496" s="450"/>
      <c r="AE496" s="451"/>
      <c r="AF496" s="451"/>
      <c r="AG496" s="452"/>
      <c r="AH496" s="452"/>
      <c r="AI496" s="452"/>
      <c r="AJ496" s="452"/>
      <c r="AK496" s="452"/>
      <c r="AL496" s="452"/>
      <c r="AM496" s="450"/>
      <c r="AN496" s="450"/>
      <c r="AO496" s="451"/>
      <c r="AP496" s="451"/>
      <c r="AQ496" s="450"/>
      <c r="AR496" s="453"/>
      <c r="AS496" s="453"/>
      <c r="AT496" s="454"/>
      <c r="AU496" s="455"/>
      <c r="AV496" s="456"/>
      <c r="AW496" s="456"/>
      <c r="AX496" s="455"/>
      <c r="AY496" s="456"/>
      <c r="AZ496" s="454"/>
      <c r="BA496" s="454"/>
      <c r="BB496" s="454"/>
      <c r="BC496" s="454"/>
      <c r="BD496" s="454"/>
      <c r="BE496" s="454"/>
      <c r="BF496" s="455"/>
      <c r="BG496" s="455"/>
      <c r="BH496" s="455"/>
      <c r="BI496" s="455"/>
      <c r="BJ496" s="455"/>
      <c r="BK496" s="455"/>
      <c r="BL496" s="455"/>
      <c r="BM496" s="455"/>
      <c r="BN496" s="455"/>
      <c r="BO496" s="455"/>
    </row>
    <row r="497" spans="1:67" ht="19.5" customHeight="1">
      <c r="A497" s="450"/>
      <c r="B497" s="450"/>
      <c r="C497" s="450"/>
      <c r="D497" s="450"/>
      <c r="E497" s="450"/>
      <c r="F497" s="451"/>
      <c r="G497" s="450"/>
      <c r="H497" s="450"/>
      <c r="I497" s="451"/>
      <c r="J497" s="450"/>
      <c r="K497" s="451"/>
      <c r="L497" s="450"/>
      <c r="M497" s="451"/>
      <c r="N497" s="450"/>
      <c r="O497" s="451"/>
      <c r="P497" s="452"/>
      <c r="Q497" s="452"/>
      <c r="R497" s="452"/>
      <c r="S497" s="452"/>
      <c r="T497" s="450"/>
      <c r="U497" s="450"/>
      <c r="V497" s="451"/>
      <c r="W497" s="452"/>
      <c r="X497" s="450"/>
      <c r="Y497" s="451"/>
      <c r="Z497" s="451"/>
      <c r="AA497" s="450"/>
      <c r="AB497" s="450"/>
      <c r="AC497" s="450"/>
      <c r="AD497" s="450"/>
      <c r="AE497" s="451"/>
      <c r="AF497" s="451"/>
      <c r="AG497" s="452"/>
      <c r="AH497" s="452"/>
      <c r="AI497" s="452"/>
      <c r="AJ497" s="452"/>
      <c r="AK497" s="452"/>
      <c r="AL497" s="452"/>
      <c r="AM497" s="450"/>
      <c r="AN497" s="450"/>
      <c r="AO497" s="451"/>
      <c r="AP497" s="451"/>
      <c r="AQ497" s="450"/>
      <c r="AR497" s="453"/>
      <c r="AS497" s="453"/>
      <c r="AT497" s="454"/>
      <c r="AU497" s="455"/>
      <c r="AV497" s="456"/>
      <c r="AW497" s="456"/>
      <c r="AX497" s="455"/>
      <c r="AY497" s="456"/>
      <c r="AZ497" s="454"/>
      <c r="BA497" s="454"/>
      <c r="BB497" s="454"/>
      <c r="BC497" s="454"/>
      <c r="BD497" s="454"/>
      <c r="BE497" s="454"/>
      <c r="BF497" s="455"/>
      <c r="BG497" s="455"/>
      <c r="BH497" s="455"/>
      <c r="BI497" s="455"/>
      <c r="BJ497" s="455"/>
      <c r="BK497" s="455"/>
      <c r="BL497" s="455"/>
      <c r="BM497" s="455"/>
      <c r="BN497" s="455"/>
      <c r="BO497" s="455"/>
    </row>
    <row r="498" spans="1:67" ht="19.5" customHeight="1">
      <c r="A498" s="450"/>
      <c r="B498" s="450"/>
      <c r="C498" s="450"/>
      <c r="D498" s="450"/>
      <c r="E498" s="450"/>
      <c r="F498" s="451"/>
      <c r="G498" s="450"/>
      <c r="H498" s="450"/>
      <c r="I498" s="451"/>
      <c r="J498" s="450"/>
      <c r="K498" s="451"/>
      <c r="L498" s="450"/>
      <c r="M498" s="451"/>
      <c r="N498" s="450"/>
      <c r="O498" s="451"/>
      <c r="P498" s="452"/>
      <c r="Q498" s="452"/>
      <c r="R498" s="452"/>
      <c r="S498" s="452"/>
      <c r="T498" s="450"/>
      <c r="U498" s="450"/>
      <c r="V498" s="451"/>
      <c r="W498" s="452"/>
      <c r="X498" s="450"/>
      <c r="Y498" s="451"/>
      <c r="Z498" s="451"/>
      <c r="AA498" s="450"/>
      <c r="AB498" s="450"/>
      <c r="AC498" s="450"/>
      <c r="AD498" s="450"/>
      <c r="AE498" s="451"/>
      <c r="AF498" s="451"/>
      <c r="AG498" s="452"/>
      <c r="AH498" s="452"/>
      <c r="AI498" s="452"/>
      <c r="AJ498" s="452"/>
      <c r="AK498" s="452"/>
      <c r="AL498" s="452"/>
      <c r="AM498" s="450"/>
      <c r="AN498" s="450"/>
      <c r="AO498" s="451"/>
      <c r="AP498" s="451"/>
      <c r="AQ498" s="450"/>
      <c r="AR498" s="453"/>
      <c r="AS498" s="453"/>
      <c r="AT498" s="454"/>
      <c r="AU498" s="455"/>
      <c r="AV498" s="456"/>
      <c r="AW498" s="456"/>
      <c r="AX498" s="455"/>
      <c r="AY498" s="456"/>
      <c r="AZ498" s="454"/>
      <c r="BA498" s="454"/>
      <c r="BB498" s="454"/>
      <c r="BC498" s="454"/>
      <c r="BD498" s="454"/>
      <c r="BE498" s="454"/>
      <c r="BF498" s="455"/>
      <c r="BG498" s="455"/>
      <c r="BH498" s="455"/>
      <c r="BI498" s="455"/>
      <c r="BJ498" s="455"/>
      <c r="BK498" s="455"/>
      <c r="BL498" s="455"/>
      <c r="BM498" s="455"/>
      <c r="BN498" s="455"/>
      <c r="BO498" s="455"/>
    </row>
    <row r="499" spans="1:67" ht="19.5" customHeight="1">
      <c r="A499" s="450"/>
      <c r="B499" s="450"/>
      <c r="C499" s="450"/>
      <c r="D499" s="450"/>
      <c r="E499" s="450"/>
      <c r="F499" s="451"/>
      <c r="G499" s="450"/>
      <c r="H499" s="450"/>
      <c r="I499" s="451"/>
      <c r="J499" s="450"/>
      <c r="K499" s="451"/>
      <c r="L499" s="450"/>
      <c r="M499" s="451"/>
      <c r="N499" s="450"/>
      <c r="O499" s="451"/>
      <c r="P499" s="452"/>
      <c r="Q499" s="452"/>
      <c r="R499" s="452"/>
      <c r="S499" s="452"/>
      <c r="T499" s="450"/>
      <c r="U499" s="450"/>
      <c r="V499" s="451"/>
      <c r="W499" s="452"/>
      <c r="X499" s="450"/>
      <c r="Y499" s="451"/>
      <c r="Z499" s="451"/>
      <c r="AA499" s="450"/>
      <c r="AB499" s="450"/>
      <c r="AC499" s="450"/>
      <c r="AD499" s="450"/>
      <c r="AE499" s="451"/>
      <c r="AF499" s="451"/>
      <c r="AG499" s="452"/>
      <c r="AH499" s="452"/>
      <c r="AI499" s="452"/>
      <c r="AJ499" s="452"/>
      <c r="AK499" s="452"/>
      <c r="AL499" s="452"/>
      <c r="AM499" s="450"/>
      <c r="AN499" s="450"/>
      <c r="AO499" s="451"/>
      <c r="AP499" s="451"/>
      <c r="AQ499" s="450"/>
      <c r="AR499" s="453"/>
      <c r="AS499" s="453"/>
      <c r="AT499" s="454"/>
      <c r="AU499" s="455"/>
      <c r="AV499" s="456"/>
      <c r="AW499" s="456"/>
      <c r="AX499" s="455"/>
      <c r="AY499" s="456"/>
      <c r="AZ499" s="454"/>
      <c r="BA499" s="454"/>
      <c r="BB499" s="454"/>
      <c r="BC499" s="454"/>
      <c r="BD499" s="454"/>
      <c r="BE499" s="454"/>
      <c r="BF499" s="455"/>
      <c r="BG499" s="455"/>
      <c r="BH499" s="455"/>
      <c r="BI499" s="455"/>
      <c r="BJ499" s="455"/>
      <c r="BK499" s="455"/>
      <c r="BL499" s="455"/>
      <c r="BM499" s="455"/>
      <c r="BN499" s="455"/>
      <c r="BO499" s="455"/>
    </row>
    <row r="500" spans="1:67" ht="19.5" customHeight="1">
      <c r="A500" s="450"/>
      <c r="B500" s="450"/>
      <c r="C500" s="450"/>
      <c r="D500" s="450"/>
      <c r="E500" s="450"/>
      <c r="F500" s="451"/>
      <c r="G500" s="450"/>
      <c r="H500" s="450"/>
      <c r="I500" s="451"/>
      <c r="J500" s="450"/>
      <c r="K500" s="451"/>
      <c r="L500" s="450"/>
      <c r="M500" s="451"/>
      <c r="N500" s="450"/>
      <c r="O500" s="451"/>
      <c r="P500" s="452"/>
      <c r="Q500" s="452"/>
      <c r="R500" s="452"/>
      <c r="S500" s="452"/>
      <c r="T500" s="450"/>
      <c r="U500" s="450"/>
      <c r="V500" s="451"/>
      <c r="W500" s="452"/>
      <c r="X500" s="450"/>
      <c r="Y500" s="451"/>
      <c r="Z500" s="451"/>
      <c r="AA500" s="450"/>
      <c r="AB500" s="450"/>
      <c r="AC500" s="450"/>
      <c r="AD500" s="450"/>
      <c r="AE500" s="451"/>
      <c r="AF500" s="451"/>
      <c r="AG500" s="452"/>
      <c r="AH500" s="452"/>
      <c r="AI500" s="452"/>
      <c r="AJ500" s="452"/>
      <c r="AK500" s="452"/>
      <c r="AL500" s="452"/>
      <c r="AM500" s="450"/>
      <c r="AN500" s="450"/>
      <c r="AO500" s="451"/>
      <c r="AP500" s="451"/>
      <c r="AQ500" s="450"/>
      <c r="AR500" s="453"/>
      <c r="AS500" s="453"/>
      <c r="AT500" s="454"/>
      <c r="AU500" s="455"/>
      <c r="AV500" s="456"/>
      <c r="AW500" s="456"/>
      <c r="AX500" s="455"/>
      <c r="AY500" s="456"/>
      <c r="AZ500" s="454"/>
      <c r="BA500" s="454"/>
      <c r="BB500" s="454"/>
      <c r="BC500" s="454"/>
      <c r="BD500" s="454"/>
      <c r="BE500" s="454"/>
      <c r="BF500" s="455"/>
      <c r="BG500" s="455"/>
      <c r="BH500" s="455"/>
      <c r="BI500" s="455"/>
      <c r="BJ500" s="455"/>
      <c r="BK500" s="455"/>
      <c r="BL500" s="455"/>
      <c r="BM500" s="455"/>
      <c r="BN500" s="455"/>
      <c r="BO500" s="455"/>
    </row>
    <row r="501" spans="1:67" ht="19.5" customHeight="1">
      <c r="A501" s="450"/>
      <c r="B501" s="450"/>
      <c r="C501" s="450"/>
      <c r="D501" s="450"/>
      <c r="E501" s="450"/>
      <c r="F501" s="451"/>
      <c r="G501" s="450"/>
      <c r="H501" s="450"/>
      <c r="I501" s="451"/>
      <c r="J501" s="450"/>
      <c r="K501" s="451"/>
      <c r="L501" s="450"/>
      <c r="M501" s="451"/>
      <c r="N501" s="450"/>
      <c r="O501" s="451"/>
      <c r="P501" s="452"/>
      <c r="Q501" s="452"/>
      <c r="R501" s="452"/>
      <c r="S501" s="452"/>
      <c r="T501" s="450"/>
      <c r="U501" s="450"/>
      <c r="V501" s="451"/>
      <c r="W501" s="452"/>
      <c r="X501" s="450"/>
      <c r="Y501" s="451"/>
      <c r="Z501" s="451"/>
      <c r="AA501" s="450"/>
      <c r="AB501" s="450"/>
      <c r="AC501" s="450"/>
      <c r="AD501" s="450"/>
      <c r="AE501" s="451"/>
      <c r="AF501" s="451"/>
      <c r="AG501" s="452"/>
      <c r="AH501" s="452"/>
      <c r="AI501" s="452"/>
      <c r="AJ501" s="452"/>
      <c r="AK501" s="452"/>
      <c r="AL501" s="452"/>
      <c r="AM501" s="450"/>
      <c r="AN501" s="450"/>
      <c r="AO501" s="451"/>
      <c r="AP501" s="451"/>
      <c r="AQ501" s="450"/>
      <c r="AR501" s="453"/>
      <c r="AS501" s="453"/>
      <c r="AT501" s="454"/>
      <c r="AU501" s="455"/>
      <c r="AV501" s="456"/>
      <c r="AW501" s="456"/>
      <c r="AX501" s="455"/>
      <c r="AY501" s="456"/>
      <c r="AZ501" s="454"/>
      <c r="BA501" s="454"/>
      <c r="BB501" s="454"/>
      <c r="BC501" s="454"/>
      <c r="BD501" s="454"/>
      <c r="BE501" s="454"/>
      <c r="BF501" s="455"/>
      <c r="BG501" s="455"/>
      <c r="BH501" s="455"/>
      <c r="BI501" s="455"/>
      <c r="BJ501" s="455"/>
      <c r="BK501" s="455"/>
      <c r="BL501" s="455"/>
      <c r="BM501" s="455"/>
      <c r="BN501" s="455"/>
      <c r="BO501" s="455"/>
    </row>
    <row r="502" spans="1:67" ht="19.5" customHeight="1">
      <c r="A502" s="450"/>
      <c r="B502" s="450"/>
      <c r="C502" s="450"/>
      <c r="D502" s="450"/>
      <c r="E502" s="450"/>
      <c r="F502" s="451"/>
      <c r="G502" s="450"/>
      <c r="H502" s="450"/>
      <c r="I502" s="451"/>
      <c r="J502" s="450"/>
      <c r="K502" s="451"/>
      <c r="L502" s="450"/>
      <c r="M502" s="451"/>
      <c r="N502" s="450"/>
      <c r="O502" s="451"/>
      <c r="P502" s="452"/>
      <c r="Q502" s="452"/>
      <c r="R502" s="452"/>
      <c r="S502" s="452"/>
      <c r="T502" s="450"/>
      <c r="U502" s="450"/>
      <c r="V502" s="451"/>
      <c r="W502" s="452"/>
      <c r="X502" s="450"/>
      <c r="Y502" s="451"/>
      <c r="Z502" s="451"/>
      <c r="AA502" s="450"/>
      <c r="AB502" s="450"/>
      <c r="AC502" s="450"/>
      <c r="AD502" s="450"/>
      <c r="AE502" s="451"/>
      <c r="AF502" s="451"/>
      <c r="AG502" s="452"/>
      <c r="AH502" s="452"/>
      <c r="AI502" s="452"/>
      <c r="AJ502" s="452"/>
      <c r="AK502" s="452"/>
      <c r="AL502" s="452"/>
      <c r="AM502" s="450"/>
      <c r="AN502" s="450"/>
      <c r="AO502" s="451"/>
      <c r="AP502" s="451"/>
      <c r="AQ502" s="450"/>
      <c r="AR502" s="453"/>
      <c r="AS502" s="453"/>
      <c r="AT502" s="454"/>
      <c r="AU502" s="455"/>
      <c r="AV502" s="456"/>
      <c r="AW502" s="456"/>
      <c r="AX502" s="455"/>
      <c r="AY502" s="456"/>
      <c r="AZ502" s="454"/>
      <c r="BA502" s="454"/>
      <c r="BB502" s="454"/>
      <c r="BC502" s="454"/>
      <c r="BD502" s="454"/>
      <c r="BE502" s="454"/>
      <c r="BF502" s="455"/>
      <c r="BG502" s="455"/>
      <c r="BH502" s="455"/>
      <c r="BI502" s="455"/>
      <c r="BJ502" s="455"/>
      <c r="BK502" s="455"/>
      <c r="BL502" s="455"/>
      <c r="BM502" s="455"/>
      <c r="BN502" s="455"/>
      <c r="BO502" s="455"/>
    </row>
    <row r="503" spans="1:67" ht="19.5" customHeight="1">
      <c r="A503" s="450"/>
      <c r="B503" s="450"/>
      <c r="C503" s="450"/>
      <c r="D503" s="450"/>
      <c r="E503" s="450"/>
      <c r="F503" s="451"/>
      <c r="G503" s="450"/>
      <c r="H503" s="450"/>
      <c r="I503" s="451"/>
      <c r="J503" s="450"/>
      <c r="K503" s="451"/>
      <c r="L503" s="450"/>
      <c r="M503" s="451"/>
      <c r="N503" s="450"/>
      <c r="O503" s="451"/>
      <c r="P503" s="452"/>
      <c r="Q503" s="452"/>
      <c r="R503" s="452"/>
      <c r="S503" s="452"/>
      <c r="T503" s="450"/>
      <c r="U503" s="450"/>
      <c r="V503" s="451"/>
      <c r="W503" s="452"/>
      <c r="X503" s="450"/>
      <c r="Y503" s="451"/>
      <c r="Z503" s="451"/>
      <c r="AA503" s="450"/>
      <c r="AB503" s="450"/>
      <c r="AC503" s="450"/>
      <c r="AD503" s="450"/>
      <c r="AE503" s="451"/>
      <c r="AF503" s="451"/>
      <c r="AG503" s="452"/>
      <c r="AH503" s="452"/>
      <c r="AI503" s="452"/>
      <c r="AJ503" s="452"/>
      <c r="AK503" s="452"/>
      <c r="AL503" s="452"/>
      <c r="AM503" s="450"/>
      <c r="AN503" s="450"/>
      <c r="AO503" s="451"/>
      <c r="AP503" s="451"/>
      <c r="AQ503" s="450"/>
      <c r="AR503" s="453"/>
      <c r="AS503" s="453"/>
      <c r="AT503" s="454"/>
      <c r="AU503" s="455"/>
      <c r="AV503" s="456"/>
      <c r="AW503" s="456"/>
      <c r="AX503" s="455"/>
      <c r="AY503" s="456"/>
      <c r="AZ503" s="454"/>
      <c r="BA503" s="454"/>
      <c r="BB503" s="454"/>
      <c r="BC503" s="454"/>
      <c r="BD503" s="454"/>
      <c r="BE503" s="454"/>
      <c r="BF503" s="455"/>
      <c r="BG503" s="455"/>
      <c r="BH503" s="455"/>
      <c r="BI503" s="455"/>
      <c r="BJ503" s="455"/>
      <c r="BK503" s="455"/>
      <c r="BL503" s="455"/>
      <c r="BM503" s="455"/>
      <c r="BN503" s="455"/>
      <c r="BO503" s="455"/>
    </row>
    <row r="504" spans="1:67" ht="19.5" customHeight="1">
      <c r="A504" s="450"/>
      <c r="B504" s="450"/>
      <c r="C504" s="450"/>
      <c r="D504" s="450"/>
      <c r="E504" s="450"/>
      <c r="F504" s="451"/>
      <c r="G504" s="450"/>
      <c r="H504" s="450"/>
      <c r="I504" s="451"/>
      <c r="J504" s="450"/>
      <c r="K504" s="451"/>
      <c r="L504" s="450"/>
      <c r="M504" s="451"/>
      <c r="N504" s="450"/>
      <c r="O504" s="451"/>
      <c r="P504" s="452"/>
      <c r="Q504" s="452"/>
      <c r="R504" s="452"/>
      <c r="S504" s="452"/>
      <c r="T504" s="450"/>
      <c r="U504" s="450"/>
      <c r="V504" s="451"/>
      <c r="W504" s="452"/>
      <c r="X504" s="450"/>
      <c r="Y504" s="451"/>
      <c r="Z504" s="451"/>
      <c r="AA504" s="450"/>
      <c r="AB504" s="450"/>
      <c r="AC504" s="450"/>
      <c r="AD504" s="450"/>
      <c r="AE504" s="451"/>
      <c r="AF504" s="451"/>
      <c r="AG504" s="452"/>
      <c r="AH504" s="452"/>
      <c r="AI504" s="452"/>
      <c r="AJ504" s="452"/>
      <c r="AK504" s="452"/>
      <c r="AL504" s="452"/>
      <c r="AM504" s="450"/>
      <c r="AN504" s="450"/>
      <c r="AO504" s="451"/>
      <c r="AP504" s="451"/>
      <c r="AQ504" s="450"/>
      <c r="AR504" s="453"/>
      <c r="AS504" s="453"/>
      <c r="AT504" s="454"/>
      <c r="AU504" s="455"/>
      <c r="AV504" s="456"/>
      <c r="AW504" s="456"/>
      <c r="AX504" s="455"/>
      <c r="AY504" s="456"/>
      <c r="AZ504" s="454"/>
      <c r="BA504" s="454"/>
      <c r="BB504" s="454"/>
      <c r="BC504" s="454"/>
      <c r="BD504" s="454"/>
      <c r="BE504" s="454"/>
      <c r="BF504" s="455"/>
      <c r="BG504" s="455"/>
      <c r="BH504" s="455"/>
      <c r="BI504" s="455"/>
      <c r="BJ504" s="455"/>
      <c r="BK504" s="455"/>
      <c r="BL504" s="455"/>
      <c r="BM504" s="455"/>
      <c r="BN504" s="455"/>
      <c r="BO504" s="455"/>
    </row>
    <row r="505" spans="1:67" ht="19.5" customHeight="1">
      <c r="A505" s="450"/>
      <c r="B505" s="450"/>
      <c r="C505" s="450"/>
      <c r="D505" s="450"/>
      <c r="E505" s="450"/>
      <c r="F505" s="451"/>
      <c r="G505" s="450"/>
      <c r="H505" s="450"/>
      <c r="I505" s="451"/>
      <c r="J505" s="450"/>
      <c r="K505" s="451"/>
      <c r="L505" s="450"/>
      <c r="M505" s="451"/>
      <c r="N505" s="450"/>
      <c r="O505" s="451"/>
      <c r="P505" s="452"/>
      <c r="Q505" s="452"/>
      <c r="R505" s="452"/>
      <c r="S505" s="452"/>
      <c r="T505" s="450"/>
      <c r="U505" s="450"/>
      <c r="V505" s="451"/>
      <c r="W505" s="452"/>
      <c r="X505" s="450"/>
      <c r="Y505" s="451"/>
      <c r="Z505" s="451"/>
      <c r="AA505" s="450"/>
      <c r="AB505" s="450"/>
      <c r="AC505" s="450"/>
      <c r="AD505" s="450"/>
      <c r="AE505" s="451"/>
      <c r="AF505" s="451"/>
      <c r="AG505" s="452"/>
      <c r="AH505" s="452"/>
      <c r="AI505" s="452"/>
      <c r="AJ505" s="452"/>
      <c r="AK505" s="452"/>
      <c r="AL505" s="452"/>
      <c r="AM505" s="450"/>
      <c r="AN505" s="450"/>
      <c r="AO505" s="451"/>
      <c r="AP505" s="451"/>
      <c r="AQ505" s="450"/>
      <c r="AR505" s="453"/>
      <c r="AS505" s="453"/>
      <c r="AT505" s="454"/>
      <c r="AU505" s="455"/>
      <c r="AV505" s="456"/>
      <c r="AW505" s="456"/>
      <c r="AX505" s="455"/>
      <c r="AY505" s="456"/>
      <c r="AZ505" s="454"/>
      <c r="BA505" s="454"/>
      <c r="BB505" s="454"/>
      <c r="BC505" s="454"/>
      <c r="BD505" s="454"/>
      <c r="BE505" s="454"/>
      <c r="BF505" s="455"/>
      <c r="BG505" s="455"/>
      <c r="BH505" s="455"/>
      <c r="BI505" s="455"/>
      <c r="BJ505" s="455"/>
      <c r="BK505" s="455"/>
      <c r="BL505" s="455"/>
      <c r="BM505" s="455"/>
      <c r="BN505" s="455"/>
      <c r="BO505" s="455"/>
    </row>
    <row r="506" spans="1:67" ht="19.5" customHeight="1">
      <c r="A506" s="450"/>
      <c r="B506" s="450"/>
      <c r="C506" s="450"/>
      <c r="D506" s="450"/>
      <c r="E506" s="450"/>
      <c r="F506" s="451"/>
      <c r="G506" s="450"/>
      <c r="H506" s="450"/>
      <c r="I506" s="451"/>
      <c r="J506" s="450"/>
      <c r="K506" s="451"/>
      <c r="L506" s="450"/>
      <c r="M506" s="451"/>
      <c r="N506" s="450"/>
      <c r="O506" s="451"/>
      <c r="P506" s="452"/>
      <c r="Q506" s="452"/>
      <c r="R506" s="452"/>
      <c r="S506" s="452"/>
      <c r="T506" s="450"/>
      <c r="U506" s="450"/>
      <c r="V506" s="451"/>
      <c r="W506" s="452"/>
      <c r="X506" s="450"/>
      <c r="Y506" s="451"/>
      <c r="Z506" s="451"/>
      <c r="AA506" s="450"/>
      <c r="AB506" s="450"/>
      <c r="AC506" s="450"/>
      <c r="AD506" s="450"/>
      <c r="AE506" s="451"/>
      <c r="AF506" s="451"/>
      <c r="AG506" s="452"/>
      <c r="AH506" s="452"/>
      <c r="AI506" s="452"/>
      <c r="AJ506" s="452"/>
      <c r="AK506" s="452"/>
      <c r="AL506" s="452"/>
      <c r="AM506" s="450"/>
      <c r="AN506" s="450"/>
      <c r="AO506" s="451"/>
      <c r="AP506" s="451"/>
      <c r="AQ506" s="450"/>
      <c r="AR506" s="453"/>
      <c r="AS506" s="453"/>
      <c r="AT506" s="454"/>
      <c r="AU506" s="455"/>
      <c r="AV506" s="456"/>
      <c r="AW506" s="456"/>
      <c r="AX506" s="455"/>
      <c r="AY506" s="456"/>
      <c r="AZ506" s="454"/>
      <c r="BA506" s="454"/>
      <c r="BB506" s="454"/>
      <c r="BC506" s="454"/>
      <c r="BD506" s="454"/>
      <c r="BE506" s="454"/>
      <c r="BF506" s="455"/>
      <c r="BG506" s="455"/>
      <c r="BH506" s="455"/>
      <c r="BI506" s="455"/>
      <c r="BJ506" s="455"/>
      <c r="BK506" s="455"/>
      <c r="BL506" s="455"/>
      <c r="BM506" s="455"/>
      <c r="BN506" s="455"/>
      <c r="BO506" s="455"/>
    </row>
    <row r="507" spans="1:67" ht="19.5" customHeight="1">
      <c r="A507" s="450"/>
      <c r="B507" s="450"/>
      <c r="C507" s="450"/>
      <c r="D507" s="450"/>
      <c r="E507" s="450"/>
      <c r="F507" s="451"/>
      <c r="G507" s="450"/>
      <c r="H507" s="450"/>
      <c r="I507" s="451"/>
      <c r="J507" s="450"/>
      <c r="K507" s="451"/>
      <c r="L507" s="450"/>
      <c r="M507" s="451"/>
      <c r="N507" s="450"/>
      <c r="O507" s="451"/>
      <c r="P507" s="452"/>
      <c r="Q507" s="452"/>
      <c r="R507" s="452"/>
      <c r="S507" s="452"/>
      <c r="T507" s="450"/>
      <c r="U507" s="450"/>
      <c r="V507" s="451"/>
      <c r="W507" s="452"/>
      <c r="X507" s="450"/>
      <c r="Y507" s="451"/>
      <c r="Z507" s="451"/>
      <c r="AA507" s="450"/>
      <c r="AB507" s="450"/>
      <c r="AC507" s="450"/>
      <c r="AD507" s="450"/>
      <c r="AE507" s="451"/>
      <c r="AF507" s="451"/>
      <c r="AG507" s="452"/>
      <c r="AH507" s="452"/>
      <c r="AI507" s="452"/>
      <c r="AJ507" s="452"/>
      <c r="AK507" s="452"/>
      <c r="AL507" s="452"/>
      <c r="AM507" s="450"/>
      <c r="AN507" s="450"/>
      <c r="AO507" s="451"/>
      <c r="AP507" s="451"/>
      <c r="AQ507" s="450"/>
      <c r="AR507" s="453"/>
      <c r="AS507" s="453"/>
      <c r="AT507" s="454"/>
      <c r="AU507" s="455"/>
      <c r="AV507" s="456"/>
      <c r="AW507" s="456"/>
      <c r="AX507" s="455"/>
      <c r="AY507" s="456"/>
      <c r="AZ507" s="454"/>
      <c r="BA507" s="454"/>
      <c r="BB507" s="454"/>
      <c r="BC507" s="454"/>
      <c r="BD507" s="454"/>
      <c r="BE507" s="454"/>
      <c r="BF507" s="455"/>
      <c r="BG507" s="455"/>
      <c r="BH507" s="455"/>
      <c r="BI507" s="455"/>
      <c r="BJ507" s="455"/>
      <c r="BK507" s="455"/>
      <c r="BL507" s="455"/>
      <c r="BM507" s="455"/>
      <c r="BN507" s="455"/>
      <c r="BO507" s="455"/>
    </row>
    <row r="508" spans="1:67" ht="19.5" customHeight="1">
      <c r="A508" s="450"/>
      <c r="B508" s="450"/>
      <c r="C508" s="450"/>
      <c r="D508" s="450"/>
      <c r="E508" s="450"/>
      <c r="F508" s="451"/>
      <c r="G508" s="450"/>
      <c r="H508" s="450"/>
      <c r="I508" s="451"/>
      <c r="J508" s="450"/>
      <c r="K508" s="451"/>
      <c r="L508" s="450"/>
      <c r="M508" s="451"/>
      <c r="N508" s="450"/>
      <c r="O508" s="451"/>
      <c r="P508" s="452"/>
      <c r="Q508" s="452"/>
      <c r="R508" s="452"/>
      <c r="S508" s="452"/>
      <c r="T508" s="450"/>
      <c r="U508" s="450"/>
      <c r="V508" s="451"/>
      <c r="W508" s="452"/>
      <c r="X508" s="450"/>
      <c r="Y508" s="451"/>
      <c r="Z508" s="451"/>
      <c r="AA508" s="450"/>
      <c r="AB508" s="450"/>
      <c r="AC508" s="450"/>
      <c r="AD508" s="450"/>
      <c r="AE508" s="451"/>
      <c r="AF508" s="451"/>
      <c r="AG508" s="452"/>
      <c r="AH508" s="452"/>
      <c r="AI508" s="452"/>
      <c r="AJ508" s="452"/>
      <c r="AK508" s="452"/>
      <c r="AL508" s="452"/>
      <c r="AM508" s="450"/>
      <c r="AN508" s="450"/>
      <c r="AO508" s="451"/>
      <c r="AP508" s="451"/>
      <c r="AQ508" s="450"/>
      <c r="AR508" s="453"/>
      <c r="AS508" s="453"/>
      <c r="AT508" s="454"/>
      <c r="AU508" s="455"/>
      <c r="AV508" s="456"/>
      <c r="AW508" s="456"/>
      <c r="AX508" s="455"/>
      <c r="AY508" s="456"/>
      <c r="AZ508" s="454"/>
      <c r="BA508" s="454"/>
      <c r="BB508" s="454"/>
      <c r="BC508" s="454"/>
      <c r="BD508" s="454"/>
      <c r="BE508" s="454"/>
      <c r="BF508" s="455"/>
      <c r="BG508" s="455"/>
      <c r="BH508" s="455"/>
      <c r="BI508" s="455"/>
      <c r="BJ508" s="455"/>
      <c r="BK508" s="455"/>
      <c r="BL508" s="455"/>
      <c r="BM508" s="455"/>
      <c r="BN508" s="455"/>
      <c r="BO508" s="455"/>
    </row>
    <row r="509" spans="1:67" ht="19.5" customHeight="1">
      <c r="A509" s="450"/>
      <c r="B509" s="450"/>
      <c r="C509" s="450"/>
      <c r="D509" s="450"/>
      <c r="E509" s="450"/>
      <c r="F509" s="451"/>
      <c r="G509" s="450"/>
      <c r="H509" s="450"/>
      <c r="I509" s="451"/>
      <c r="J509" s="450"/>
      <c r="K509" s="451"/>
      <c r="L509" s="450"/>
      <c r="M509" s="451"/>
      <c r="N509" s="450"/>
      <c r="O509" s="451"/>
      <c r="P509" s="452"/>
      <c r="Q509" s="452"/>
      <c r="R509" s="452"/>
      <c r="S509" s="452"/>
      <c r="T509" s="450"/>
      <c r="U509" s="450"/>
      <c r="V509" s="451"/>
      <c r="W509" s="452"/>
      <c r="X509" s="450"/>
      <c r="Y509" s="451"/>
      <c r="Z509" s="451"/>
      <c r="AA509" s="450"/>
      <c r="AB509" s="450"/>
      <c r="AC509" s="450"/>
      <c r="AD509" s="450"/>
      <c r="AE509" s="451"/>
      <c r="AF509" s="451"/>
      <c r="AG509" s="452"/>
      <c r="AH509" s="452"/>
      <c r="AI509" s="452"/>
      <c r="AJ509" s="452"/>
      <c r="AK509" s="452"/>
      <c r="AL509" s="452"/>
      <c r="AM509" s="450"/>
      <c r="AN509" s="450"/>
      <c r="AO509" s="451"/>
      <c r="AP509" s="451"/>
      <c r="AQ509" s="450"/>
      <c r="AR509" s="453"/>
      <c r="AS509" s="453"/>
      <c r="AT509" s="454"/>
      <c r="AU509" s="455"/>
      <c r="AV509" s="456"/>
      <c r="AW509" s="456"/>
      <c r="AX509" s="455"/>
      <c r="AY509" s="456"/>
      <c r="AZ509" s="454"/>
      <c r="BA509" s="454"/>
      <c r="BB509" s="454"/>
      <c r="BC509" s="454"/>
      <c r="BD509" s="454"/>
      <c r="BE509" s="454"/>
      <c r="BF509" s="455"/>
      <c r="BG509" s="455"/>
      <c r="BH509" s="455"/>
      <c r="BI509" s="455"/>
      <c r="BJ509" s="455"/>
      <c r="BK509" s="455"/>
      <c r="BL509" s="455"/>
      <c r="BM509" s="455"/>
      <c r="BN509" s="455"/>
      <c r="BO509" s="455"/>
    </row>
    <row r="510" spans="1:67" ht="19.5" customHeight="1">
      <c r="A510" s="450"/>
      <c r="B510" s="450"/>
      <c r="C510" s="450"/>
      <c r="D510" s="450"/>
      <c r="E510" s="450"/>
      <c r="F510" s="451"/>
      <c r="G510" s="450"/>
      <c r="H510" s="450"/>
      <c r="I510" s="451"/>
      <c r="J510" s="450"/>
      <c r="K510" s="451"/>
      <c r="L510" s="450"/>
      <c r="M510" s="451"/>
      <c r="N510" s="450"/>
      <c r="O510" s="451"/>
      <c r="P510" s="452"/>
      <c r="Q510" s="452"/>
      <c r="R510" s="452"/>
      <c r="S510" s="452"/>
      <c r="T510" s="450"/>
      <c r="U510" s="450"/>
      <c r="V510" s="451"/>
      <c r="W510" s="452"/>
      <c r="X510" s="450"/>
      <c r="Y510" s="451"/>
      <c r="Z510" s="451"/>
      <c r="AA510" s="450"/>
      <c r="AB510" s="450"/>
      <c r="AC510" s="450"/>
      <c r="AD510" s="450"/>
      <c r="AE510" s="451"/>
      <c r="AF510" s="451"/>
      <c r="AG510" s="452"/>
      <c r="AH510" s="452"/>
      <c r="AI510" s="452"/>
      <c r="AJ510" s="452"/>
      <c r="AK510" s="452"/>
      <c r="AL510" s="452"/>
      <c r="AM510" s="450"/>
      <c r="AN510" s="450"/>
      <c r="AO510" s="451"/>
      <c r="AP510" s="451"/>
      <c r="AQ510" s="450"/>
      <c r="AR510" s="453"/>
      <c r="AS510" s="453"/>
      <c r="AT510" s="454"/>
      <c r="AU510" s="455"/>
      <c r="AV510" s="456"/>
      <c r="AW510" s="456"/>
      <c r="AX510" s="455"/>
      <c r="AY510" s="456"/>
      <c r="AZ510" s="454"/>
      <c r="BA510" s="454"/>
      <c r="BB510" s="454"/>
      <c r="BC510" s="454"/>
      <c r="BD510" s="454"/>
      <c r="BE510" s="454"/>
      <c r="BF510" s="455"/>
      <c r="BG510" s="455"/>
      <c r="BH510" s="455"/>
      <c r="BI510" s="455"/>
      <c r="BJ510" s="455"/>
      <c r="BK510" s="455"/>
      <c r="BL510" s="455"/>
      <c r="BM510" s="455"/>
      <c r="BN510" s="455"/>
      <c r="BO510" s="455"/>
    </row>
    <row r="511" spans="1:67" ht="19.5" customHeight="1">
      <c r="A511" s="450"/>
      <c r="B511" s="450"/>
      <c r="C511" s="450"/>
      <c r="D511" s="450"/>
      <c r="E511" s="450"/>
      <c r="F511" s="451"/>
      <c r="G511" s="450"/>
      <c r="H511" s="450"/>
      <c r="I511" s="451"/>
      <c r="J511" s="450"/>
      <c r="K511" s="451"/>
      <c r="L511" s="450"/>
      <c r="M511" s="451"/>
      <c r="N511" s="450"/>
      <c r="O511" s="451"/>
      <c r="P511" s="452"/>
      <c r="Q511" s="452"/>
      <c r="R511" s="452"/>
      <c r="S511" s="452"/>
      <c r="T511" s="450"/>
      <c r="U511" s="450"/>
      <c r="V511" s="451"/>
      <c r="W511" s="452"/>
      <c r="X511" s="450"/>
      <c r="Y511" s="451"/>
      <c r="Z511" s="451"/>
      <c r="AA511" s="450"/>
      <c r="AB511" s="450"/>
      <c r="AC511" s="450"/>
      <c r="AD511" s="450"/>
      <c r="AE511" s="451"/>
      <c r="AF511" s="451"/>
      <c r="AG511" s="452"/>
      <c r="AH511" s="452"/>
      <c r="AI511" s="452"/>
      <c r="AJ511" s="452"/>
      <c r="AK511" s="452"/>
      <c r="AL511" s="452"/>
      <c r="AM511" s="450"/>
      <c r="AN511" s="450"/>
      <c r="AO511" s="451"/>
      <c r="AP511" s="451"/>
      <c r="AQ511" s="450"/>
      <c r="AR511" s="453"/>
      <c r="AS511" s="453"/>
      <c r="AT511" s="454"/>
      <c r="AU511" s="455"/>
      <c r="AV511" s="456"/>
      <c r="AW511" s="456"/>
      <c r="AX511" s="455"/>
      <c r="AY511" s="456"/>
      <c r="AZ511" s="454"/>
      <c r="BA511" s="454"/>
      <c r="BB511" s="454"/>
      <c r="BC511" s="454"/>
      <c r="BD511" s="454"/>
      <c r="BE511" s="454"/>
      <c r="BF511" s="455"/>
      <c r="BG511" s="455"/>
      <c r="BH511" s="455"/>
      <c r="BI511" s="455"/>
      <c r="BJ511" s="455"/>
      <c r="BK511" s="455"/>
      <c r="BL511" s="455"/>
      <c r="BM511" s="455"/>
      <c r="BN511" s="455"/>
      <c r="BO511" s="455"/>
    </row>
    <row r="512" spans="1:67" ht="19.5" customHeight="1">
      <c r="A512" s="450"/>
      <c r="B512" s="450"/>
      <c r="C512" s="450"/>
      <c r="D512" s="450"/>
      <c r="E512" s="450"/>
      <c r="F512" s="451"/>
      <c r="G512" s="450"/>
      <c r="H512" s="450"/>
      <c r="I512" s="451"/>
      <c r="J512" s="450"/>
      <c r="K512" s="451"/>
      <c r="L512" s="450"/>
      <c r="M512" s="451"/>
      <c r="N512" s="450"/>
      <c r="O512" s="451"/>
      <c r="P512" s="452"/>
      <c r="Q512" s="452"/>
      <c r="R512" s="452"/>
      <c r="S512" s="452"/>
      <c r="T512" s="450"/>
      <c r="U512" s="450"/>
      <c r="V512" s="451"/>
      <c r="W512" s="452"/>
      <c r="X512" s="450"/>
      <c r="Y512" s="451"/>
      <c r="Z512" s="451"/>
      <c r="AA512" s="450"/>
      <c r="AB512" s="450"/>
      <c r="AC512" s="450"/>
      <c r="AD512" s="450"/>
      <c r="AE512" s="451"/>
      <c r="AF512" s="451"/>
      <c r="AG512" s="452"/>
      <c r="AH512" s="452"/>
      <c r="AI512" s="452"/>
      <c r="AJ512" s="452"/>
      <c r="AK512" s="452"/>
      <c r="AL512" s="452"/>
      <c r="AM512" s="450"/>
      <c r="AN512" s="450"/>
      <c r="AO512" s="451"/>
      <c r="AP512" s="451"/>
      <c r="AQ512" s="450"/>
      <c r="AR512" s="453"/>
      <c r="AS512" s="453"/>
      <c r="AT512" s="454"/>
      <c r="AU512" s="455"/>
      <c r="AV512" s="456"/>
      <c r="AW512" s="456"/>
      <c r="AX512" s="455"/>
      <c r="AY512" s="456"/>
      <c r="AZ512" s="454"/>
      <c r="BA512" s="454"/>
      <c r="BB512" s="454"/>
      <c r="BC512" s="454"/>
      <c r="BD512" s="454"/>
      <c r="BE512" s="454"/>
      <c r="BF512" s="455"/>
      <c r="BG512" s="455"/>
      <c r="BH512" s="455"/>
      <c r="BI512" s="455"/>
      <c r="BJ512" s="455"/>
      <c r="BK512" s="455"/>
      <c r="BL512" s="455"/>
      <c r="BM512" s="455"/>
      <c r="BN512" s="455"/>
      <c r="BO512" s="455"/>
    </row>
    <row r="513" spans="1:67" ht="19.5" customHeight="1">
      <c r="A513" s="450"/>
      <c r="B513" s="450"/>
      <c r="C513" s="450"/>
      <c r="D513" s="450"/>
      <c r="E513" s="450"/>
      <c r="F513" s="451"/>
      <c r="G513" s="450"/>
      <c r="H513" s="450"/>
      <c r="I513" s="451"/>
      <c r="J513" s="450"/>
      <c r="K513" s="451"/>
      <c r="L513" s="450"/>
      <c r="M513" s="451"/>
      <c r="N513" s="450"/>
      <c r="O513" s="451"/>
      <c r="P513" s="452"/>
      <c r="Q513" s="452"/>
      <c r="R513" s="452"/>
      <c r="S513" s="452"/>
      <c r="T513" s="450"/>
      <c r="U513" s="450"/>
      <c r="V513" s="451"/>
      <c r="W513" s="452"/>
      <c r="X513" s="450"/>
      <c r="Y513" s="451"/>
      <c r="Z513" s="451"/>
      <c r="AA513" s="450"/>
      <c r="AB513" s="450"/>
      <c r="AC513" s="450"/>
      <c r="AD513" s="450"/>
      <c r="AE513" s="451"/>
      <c r="AF513" s="451"/>
      <c r="AG513" s="452"/>
      <c r="AH513" s="452"/>
      <c r="AI513" s="452"/>
      <c r="AJ513" s="452"/>
      <c r="AK513" s="452"/>
      <c r="AL513" s="452"/>
      <c r="AM513" s="450"/>
      <c r="AN513" s="450"/>
      <c r="AO513" s="451"/>
      <c r="AP513" s="451"/>
      <c r="AQ513" s="450"/>
      <c r="AR513" s="453"/>
      <c r="AS513" s="453"/>
      <c r="AT513" s="454"/>
      <c r="AU513" s="455"/>
      <c r="AV513" s="456"/>
      <c r="AW513" s="456"/>
      <c r="AX513" s="455"/>
      <c r="AY513" s="456"/>
      <c r="AZ513" s="454"/>
      <c r="BA513" s="454"/>
      <c r="BB513" s="454"/>
      <c r="BC513" s="454"/>
      <c r="BD513" s="454"/>
      <c r="BE513" s="454"/>
      <c r="BF513" s="455"/>
      <c r="BG513" s="455"/>
      <c r="BH513" s="455"/>
      <c r="BI513" s="455"/>
      <c r="BJ513" s="455"/>
      <c r="BK513" s="455"/>
      <c r="BL513" s="455"/>
      <c r="BM513" s="455"/>
      <c r="BN513" s="455"/>
      <c r="BO513" s="455"/>
    </row>
    <row r="514" spans="1:67" ht="19.5" customHeight="1">
      <c r="A514" s="450"/>
      <c r="B514" s="450"/>
      <c r="C514" s="450"/>
      <c r="D514" s="450"/>
      <c r="E514" s="450"/>
      <c r="F514" s="451"/>
      <c r="G514" s="450"/>
      <c r="H514" s="450"/>
      <c r="I514" s="451"/>
      <c r="J514" s="450"/>
      <c r="K514" s="451"/>
      <c r="L514" s="450"/>
      <c r="M514" s="451"/>
      <c r="N514" s="450"/>
      <c r="O514" s="451"/>
      <c r="P514" s="452"/>
      <c r="Q514" s="452"/>
      <c r="R514" s="452"/>
      <c r="S514" s="452"/>
      <c r="T514" s="450"/>
      <c r="U514" s="450"/>
      <c r="V514" s="451"/>
      <c r="W514" s="452"/>
      <c r="X514" s="450"/>
      <c r="Y514" s="451"/>
      <c r="Z514" s="451"/>
      <c r="AA514" s="450"/>
      <c r="AB514" s="450"/>
      <c r="AC514" s="450"/>
      <c r="AD514" s="450"/>
      <c r="AE514" s="451"/>
      <c r="AF514" s="451"/>
      <c r="AG514" s="452"/>
      <c r="AH514" s="452"/>
      <c r="AI514" s="452"/>
      <c r="AJ514" s="452"/>
      <c r="AK514" s="452"/>
      <c r="AL514" s="452"/>
      <c r="AM514" s="450"/>
      <c r="AN514" s="450"/>
      <c r="AO514" s="451"/>
      <c r="AP514" s="451"/>
      <c r="AQ514" s="450"/>
      <c r="AR514" s="453"/>
      <c r="AS514" s="453"/>
      <c r="AT514" s="454"/>
      <c r="AU514" s="455"/>
      <c r="AV514" s="456"/>
      <c r="AW514" s="456"/>
      <c r="AX514" s="455"/>
      <c r="AY514" s="456"/>
      <c r="AZ514" s="454"/>
      <c r="BA514" s="454"/>
      <c r="BB514" s="454"/>
      <c r="BC514" s="454"/>
      <c r="BD514" s="454"/>
      <c r="BE514" s="454"/>
      <c r="BF514" s="455"/>
      <c r="BG514" s="455"/>
      <c r="BH514" s="455"/>
      <c r="BI514" s="455"/>
      <c r="BJ514" s="455"/>
      <c r="BK514" s="455"/>
      <c r="BL514" s="455"/>
      <c r="BM514" s="455"/>
      <c r="BN514" s="455"/>
      <c r="BO514" s="455"/>
    </row>
    <row r="515" spans="1:67" ht="19.5" customHeight="1">
      <c r="A515" s="450"/>
      <c r="B515" s="450"/>
      <c r="C515" s="450"/>
      <c r="D515" s="450"/>
      <c r="E515" s="450"/>
      <c r="F515" s="451"/>
      <c r="G515" s="450"/>
      <c r="H515" s="450"/>
      <c r="I515" s="451"/>
      <c r="J515" s="450"/>
      <c r="K515" s="451"/>
      <c r="L515" s="450"/>
      <c r="M515" s="451"/>
      <c r="N515" s="450"/>
      <c r="O515" s="451"/>
      <c r="P515" s="452"/>
      <c r="Q515" s="452"/>
      <c r="R515" s="452"/>
      <c r="S515" s="452"/>
      <c r="T515" s="450"/>
      <c r="U515" s="450"/>
      <c r="V515" s="451"/>
      <c r="W515" s="452"/>
      <c r="X515" s="450"/>
      <c r="Y515" s="451"/>
      <c r="Z515" s="451"/>
      <c r="AA515" s="450"/>
      <c r="AB515" s="450"/>
      <c r="AC515" s="450"/>
      <c r="AD515" s="450"/>
      <c r="AE515" s="451"/>
      <c r="AF515" s="451"/>
      <c r="AG515" s="452"/>
      <c r="AH515" s="452"/>
      <c r="AI515" s="452"/>
      <c r="AJ515" s="452"/>
      <c r="AK515" s="452"/>
      <c r="AL515" s="452"/>
      <c r="AM515" s="450"/>
      <c r="AN515" s="450"/>
      <c r="AO515" s="451"/>
      <c r="AP515" s="451"/>
      <c r="AQ515" s="450"/>
      <c r="AR515" s="453"/>
      <c r="AS515" s="453"/>
      <c r="AT515" s="454"/>
      <c r="AU515" s="455"/>
      <c r="AV515" s="456"/>
      <c r="AW515" s="456"/>
      <c r="AX515" s="455"/>
      <c r="AY515" s="456"/>
      <c r="AZ515" s="454"/>
      <c r="BA515" s="454"/>
      <c r="BB515" s="454"/>
      <c r="BC515" s="454"/>
      <c r="BD515" s="454"/>
      <c r="BE515" s="454"/>
      <c r="BF515" s="455"/>
      <c r="BG515" s="455"/>
      <c r="BH515" s="455"/>
      <c r="BI515" s="455"/>
      <c r="BJ515" s="455"/>
      <c r="BK515" s="455"/>
      <c r="BL515" s="455"/>
      <c r="BM515" s="455"/>
      <c r="BN515" s="455"/>
      <c r="BO515" s="455"/>
    </row>
    <row r="516" spans="1:67" ht="19.5" customHeight="1">
      <c r="A516" s="450"/>
      <c r="B516" s="450"/>
      <c r="C516" s="450"/>
      <c r="D516" s="450"/>
      <c r="E516" s="450"/>
      <c r="F516" s="451"/>
      <c r="G516" s="450"/>
      <c r="H516" s="450"/>
      <c r="I516" s="451"/>
      <c r="J516" s="450"/>
      <c r="K516" s="451"/>
      <c r="L516" s="450"/>
      <c r="M516" s="451"/>
      <c r="N516" s="450"/>
      <c r="O516" s="451"/>
      <c r="P516" s="452"/>
      <c r="Q516" s="452"/>
      <c r="R516" s="452"/>
      <c r="S516" s="452"/>
      <c r="T516" s="450"/>
      <c r="U516" s="450"/>
      <c r="V516" s="451"/>
      <c r="W516" s="452"/>
      <c r="X516" s="450"/>
      <c r="Y516" s="451"/>
      <c r="Z516" s="451"/>
      <c r="AA516" s="450"/>
      <c r="AB516" s="450"/>
      <c r="AC516" s="450"/>
      <c r="AD516" s="450"/>
      <c r="AE516" s="451"/>
      <c r="AF516" s="451"/>
      <c r="AG516" s="452"/>
      <c r="AH516" s="452"/>
      <c r="AI516" s="452"/>
      <c r="AJ516" s="452"/>
      <c r="AK516" s="452"/>
      <c r="AL516" s="452"/>
      <c r="AM516" s="450"/>
      <c r="AN516" s="450"/>
      <c r="AO516" s="451"/>
      <c r="AP516" s="451"/>
      <c r="AQ516" s="450"/>
      <c r="AR516" s="453"/>
      <c r="AS516" s="453"/>
      <c r="AT516" s="454"/>
      <c r="AU516" s="455"/>
      <c r="AV516" s="456"/>
      <c r="AW516" s="456"/>
      <c r="AX516" s="455"/>
      <c r="AY516" s="456"/>
      <c r="AZ516" s="454"/>
      <c r="BA516" s="454"/>
      <c r="BB516" s="454"/>
      <c r="BC516" s="454"/>
      <c r="BD516" s="454"/>
      <c r="BE516" s="454"/>
      <c r="BF516" s="455"/>
      <c r="BG516" s="455"/>
      <c r="BH516" s="455"/>
      <c r="BI516" s="455"/>
      <c r="BJ516" s="455"/>
      <c r="BK516" s="455"/>
      <c r="BL516" s="455"/>
      <c r="BM516" s="455"/>
      <c r="BN516" s="455"/>
      <c r="BO516" s="455"/>
    </row>
    <row r="517" spans="1:67" ht="19.5" customHeight="1">
      <c r="A517" s="450"/>
      <c r="B517" s="450"/>
      <c r="C517" s="450"/>
      <c r="D517" s="450"/>
      <c r="E517" s="450"/>
      <c r="F517" s="451"/>
      <c r="G517" s="450"/>
      <c r="H517" s="450"/>
      <c r="I517" s="451"/>
      <c r="J517" s="450"/>
      <c r="K517" s="451"/>
      <c r="L517" s="450"/>
      <c r="M517" s="451"/>
      <c r="N517" s="450"/>
      <c r="O517" s="451"/>
      <c r="P517" s="452"/>
      <c r="Q517" s="452"/>
      <c r="R517" s="452"/>
      <c r="S517" s="452"/>
      <c r="T517" s="450"/>
      <c r="U517" s="450"/>
      <c r="V517" s="451"/>
      <c r="W517" s="452"/>
      <c r="X517" s="450"/>
      <c r="Y517" s="451"/>
      <c r="Z517" s="451"/>
      <c r="AA517" s="450"/>
      <c r="AB517" s="450"/>
      <c r="AC517" s="450"/>
      <c r="AD517" s="450"/>
      <c r="AE517" s="451"/>
      <c r="AF517" s="451"/>
      <c r="AG517" s="452"/>
      <c r="AH517" s="452"/>
      <c r="AI517" s="452"/>
      <c r="AJ517" s="452"/>
      <c r="AK517" s="452"/>
      <c r="AL517" s="452"/>
      <c r="AM517" s="450"/>
      <c r="AN517" s="450"/>
      <c r="AO517" s="451"/>
      <c r="AP517" s="451"/>
      <c r="AQ517" s="450"/>
      <c r="AR517" s="453"/>
      <c r="AS517" s="453"/>
      <c r="AT517" s="454"/>
      <c r="AU517" s="455"/>
      <c r="AV517" s="456"/>
      <c r="AW517" s="456"/>
      <c r="AX517" s="455"/>
      <c r="AY517" s="456"/>
      <c r="AZ517" s="454"/>
      <c r="BA517" s="454"/>
      <c r="BB517" s="454"/>
      <c r="BC517" s="454"/>
      <c r="BD517" s="454"/>
      <c r="BE517" s="454"/>
      <c r="BF517" s="455"/>
      <c r="BG517" s="455"/>
      <c r="BH517" s="455"/>
      <c r="BI517" s="455"/>
      <c r="BJ517" s="455"/>
      <c r="BK517" s="455"/>
      <c r="BL517" s="455"/>
      <c r="BM517" s="455"/>
      <c r="BN517" s="455"/>
      <c r="BO517" s="455"/>
    </row>
    <row r="518" spans="1:67" ht="19.5" customHeight="1">
      <c r="A518" s="450"/>
      <c r="B518" s="450"/>
      <c r="C518" s="450"/>
      <c r="D518" s="450"/>
      <c r="E518" s="450"/>
      <c r="F518" s="451"/>
      <c r="G518" s="450"/>
      <c r="H518" s="450"/>
      <c r="I518" s="451"/>
      <c r="J518" s="450"/>
      <c r="K518" s="451"/>
      <c r="L518" s="450"/>
      <c r="M518" s="451"/>
      <c r="N518" s="450"/>
      <c r="O518" s="451"/>
      <c r="P518" s="452"/>
      <c r="Q518" s="452"/>
      <c r="R518" s="452"/>
      <c r="S518" s="452"/>
      <c r="T518" s="450"/>
      <c r="U518" s="450"/>
      <c r="V518" s="451"/>
      <c r="W518" s="452"/>
      <c r="X518" s="450"/>
      <c r="Y518" s="451"/>
      <c r="Z518" s="451"/>
      <c r="AA518" s="450"/>
      <c r="AB518" s="450"/>
      <c r="AC518" s="450"/>
      <c r="AD518" s="450"/>
      <c r="AE518" s="451"/>
      <c r="AF518" s="451"/>
      <c r="AG518" s="452"/>
      <c r="AH518" s="452"/>
      <c r="AI518" s="452"/>
      <c r="AJ518" s="452"/>
      <c r="AK518" s="452"/>
      <c r="AL518" s="452"/>
      <c r="AM518" s="450"/>
      <c r="AN518" s="450"/>
      <c r="AO518" s="451"/>
      <c r="AP518" s="451"/>
      <c r="AQ518" s="450"/>
      <c r="AR518" s="453"/>
      <c r="AS518" s="453"/>
      <c r="AT518" s="454"/>
      <c r="AU518" s="455"/>
      <c r="AV518" s="456"/>
      <c r="AW518" s="456"/>
      <c r="AX518" s="455"/>
      <c r="AY518" s="456"/>
      <c r="AZ518" s="454"/>
      <c r="BA518" s="454"/>
      <c r="BB518" s="454"/>
      <c r="BC518" s="454"/>
      <c r="BD518" s="454"/>
      <c r="BE518" s="454"/>
      <c r="BF518" s="455"/>
      <c r="BG518" s="455"/>
      <c r="BH518" s="455"/>
      <c r="BI518" s="455"/>
      <c r="BJ518" s="455"/>
      <c r="BK518" s="455"/>
      <c r="BL518" s="455"/>
      <c r="BM518" s="455"/>
      <c r="BN518" s="455"/>
      <c r="BO518" s="455"/>
    </row>
    <row r="519" spans="1:67" ht="19.5" customHeight="1">
      <c r="A519" s="450"/>
      <c r="B519" s="450"/>
      <c r="C519" s="450"/>
      <c r="D519" s="450"/>
      <c r="E519" s="450"/>
      <c r="F519" s="451"/>
      <c r="G519" s="450"/>
      <c r="H519" s="450"/>
      <c r="I519" s="451"/>
      <c r="J519" s="450"/>
      <c r="K519" s="451"/>
      <c r="L519" s="450"/>
      <c r="M519" s="451"/>
      <c r="N519" s="450"/>
      <c r="O519" s="451"/>
      <c r="P519" s="452"/>
      <c r="Q519" s="452"/>
      <c r="R519" s="452"/>
      <c r="S519" s="452"/>
      <c r="T519" s="450"/>
      <c r="U519" s="450"/>
      <c r="V519" s="451"/>
      <c r="W519" s="452"/>
      <c r="X519" s="450"/>
      <c r="Y519" s="451"/>
      <c r="Z519" s="451"/>
      <c r="AA519" s="450"/>
      <c r="AB519" s="450"/>
      <c r="AC519" s="450"/>
      <c r="AD519" s="450"/>
      <c r="AE519" s="451"/>
      <c r="AF519" s="451"/>
      <c r="AG519" s="452"/>
      <c r="AH519" s="452"/>
      <c r="AI519" s="452"/>
      <c r="AJ519" s="452"/>
      <c r="AK519" s="452"/>
      <c r="AL519" s="452"/>
      <c r="AM519" s="450"/>
      <c r="AN519" s="450"/>
      <c r="AO519" s="451"/>
      <c r="AP519" s="451"/>
      <c r="AQ519" s="450"/>
      <c r="AR519" s="453"/>
      <c r="AS519" s="453"/>
      <c r="AT519" s="454"/>
      <c r="AU519" s="455"/>
      <c r="AV519" s="456"/>
      <c r="AW519" s="456"/>
      <c r="AX519" s="455"/>
      <c r="AY519" s="456"/>
      <c r="AZ519" s="454"/>
      <c r="BA519" s="454"/>
      <c r="BB519" s="454"/>
      <c r="BC519" s="454"/>
      <c r="BD519" s="454"/>
      <c r="BE519" s="454"/>
      <c r="BF519" s="455"/>
      <c r="BG519" s="455"/>
      <c r="BH519" s="455"/>
      <c r="BI519" s="455"/>
      <c r="BJ519" s="455"/>
      <c r="BK519" s="455"/>
      <c r="BL519" s="455"/>
      <c r="BM519" s="455"/>
      <c r="BN519" s="455"/>
      <c r="BO519" s="455"/>
    </row>
    <row r="520" spans="1:67" ht="19.5" customHeight="1">
      <c r="A520" s="450"/>
      <c r="B520" s="450"/>
      <c r="C520" s="450"/>
      <c r="D520" s="450"/>
      <c r="E520" s="450"/>
      <c r="F520" s="451"/>
      <c r="G520" s="450"/>
      <c r="H520" s="450"/>
      <c r="I520" s="451"/>
      <c r="J520" s="450"/>
      <c r="K520" s="451"/>
      <c r="L520" s="450"/>
      <c r="M520" s="451"/>
      <c r="N520" s="450"/>
      <c r="O520" s="451"/>
      <c r="P520" s="452"/>
      <c r="Q520" s="452"/>
      <c r="R520" s="452"/>
      <c r="S520" s="452"/>
      <c r="T520" s="450"/>
      <c r="U520" s="450"/>
      <c r="V520" s="451"/>
      <c r="W520" s="452"/>
      <c r="X520" s="450"/>
      <c r="Y520" s="451"/>
      <c r="Z520" s="451"/>
      <c r="AA520" s="450"/>
      <c r="AB520" s="450"/>
      <c r="AC520" s="450"/>
      <c r="AD520" s="450"/>
      <c r="AE520" s="451"/>
      <c r="AF520" s="451"/>
      <c r="AG520" s="452"/>
      <c r="AH520" s="452"/>
      <c r="AI520" s="452"/>
      <c r="AJ520" s="452"/>
      <c r="AK520" s="452"/>
      <c r="AL520" s="452"/>
      <c r="AM520" s="450"/>
      <c r="AN520" s="450"/>
      <c r="AO520" s="451"/>
      <c r="AP520" s="451"/>
      <c r="AQ520" s="450"/>
      <c r="AR520" s="453"/>
      <c r="AS520" s="453"/>
      <c r="AT520" s="454"/>
      <c r="AU520" s="455"/>
      <c r="AV520" s="456"/>
      <c r="AW520" s="456"/>
      <c r="AX520" s="455"/>
      <c r="AY520" s="456"/>
      <c r="AZ520" s="454"/>
      <c r="BA520" s="454"/>
      <c r="BB520" s="454"/>
      <c r="BC520" s="454"/>
      <c r="BD520" s="454"/>
      <c r="BE520" s="454"/>
      <c r="BF520" s="455"/>
      <c r="BG520" s="455"/>
      <c r="BH520" s="455"/>
      <c r="BI520" s="455"/>
      <c r="BJ520" s="455"/>
      <c r="BK520" s="455"/>
      <c r="BL520" s="455"/>
      <c r="BM520" s="455"/>
      <c r="BN520" s="455"/>
      <c r="BO520" s="455"/>
    </row>
    <row r="521" spans="1:67" ht="19.5" customHeight="1">
      <c r="A521" s="450"/>
      <c r="B521" s="450"/>
      <c r="C521" s="450"/>
      <c r="D521" s="450"/>
      <c r="E521" s="450"/>
      <c r="F521" s="451"/>
      <c r="G521" s="450"/>
      <c r="H521" s="450"/>
      <c r="I521" s="451"/>
      <c r="J521" s="450"/>
      <c r="K521" s="451"/>
      <c r="L521" s="450"/>
      <c r="M521" s="451"/>
      <c r="N521" s="450"/>
      <c r="O521" s="451"/>
      <c r="P521" s="452"/>
      <c r="Q521" s="452"/>
      <c r="R521" s="452"/>
      <c r="S521" s="452"/>
      <c r="T521" s="450"/>
      <c r="U521" s="450"/>
      <c r="V521" s="451"/>
      <c r="W521" s="452"/>
      <c r="X521" s="450"/>
      <c r="Y521" s="451"/>
      <c r="Z521" s="451"/>
      <c r="AA521" s="450"/>
      <c r="AB521" s="450"/>
      <c r="AC521" s="450"/>
      <c r="AD521" s="450"/>
      <c r="AE521" s="451"/>
      <c r="AF521" s="451"/>
      <c r="AG521" s="452"/>
      <c r="AH521" s="452"/>
      <c r="AI521" s="452"/>
      <c r="AJ521" s="452"/>
      <c r="AK521" s="452"/>
      <c r="AL521" s="452"/>
      <c r="AM521" s="450"/>
      <c r="AN521" s="450"/>
      <c r="AO521" s="451"/>
      <c r="AP521" s="451"/>
      <c r="AQ521" s="450"/>
      <c r="AR521" s="453"/>
      <c r="AS521" s="453"/>
      <c r="AT521" s="454"/>
      <c r="AU521" s="455"/>
      <c r="AV521" s="456"/>
      <c r="AW521" s="456"/>
      <c r="AX521" s="455"/>
      <c r="AY521" s="456"/>
      <c r="AZ521" s="454"/>
      <c r="BA521" s="454"/>
      <c r="BB521" s="454"/>
      <c r="BC521" s="454"/>
      <c r="BD521" s="454"/>
      <c r="BE521" s="454"/>
      <c r="BF521" s="455"/>
      <c r="BG521" s="455"/>
      <c r="BH521" s="455"/>
      <c r="BI521" s="455"/>
      <c r="BJ521" s="455"/>
      <c r="BK521" s="455"/>
      <c r="BL521" s="455"/>
      <c r="BM521" s="455"/>
      <c r="BN521" s="455"/>
      <c r="BO521" s="455"/>
    </row>
    <row r="522" spans="1:67" ht="19.5" customHeight="1">
      <c r="A522" s="450"/>
      <c r="B522" s="450"/>
      <c r="C522" s="450"/>
      <c r="D522" s="450"/>
      <c r="E522" s="450"/>
      <c r="F522" s="451"/>
      <c r="G522" s="450"/>
      <c r="H522" s="450"/>
      <c r="I522" s="451"/>
      <c r="J522" s="450"/>
      <c r="K522" s="451"/>
      <c r="L522" s="450"/>
      <c r="M522" s="451"/>
      <c r="N522" s="450"/>
      <c r="O522" s="451"/>
      <c r="P522" s="452"/>
      <c r="Q522" s="452"/>
      <c r="R522" s="452"/>
      <c r="S522" s="452"/>
      <c r="T522" s="450"/>
      <c r="U522" s="450"/>
      <c r="V522" s="451"/>
      <c r="W522" s="452"/>
      <c r="X522" s="450"/>
      <c r="Y522" s="451"/>
      <c r="Z522" s="451"/>
      <c r="AA522" s="450"/>
      <c r="AB522" s="450"/>
      <c r="AC522" s="450"/>
      <c r="AD522" s="450"/>
      <c r="AE522" s="451"/>
      <c r="AF522" s="451"/>
      <c r="AG522" s="452"/>
      <c r="AH522" s="452"/>
      <c r="AI522" s="452"/>
      <c r="AJ522" s="452"/>
      <c r="AK522" s="452"/>
      <c r="AL522" s="452"/>
      <c r="AM522" s="450"/>
      <c r="AN522" s="450"/>
      <c r="AO522" s="451"/>
      <c r="AP522" s="451"/>
      <c r="AQ522" s="450"/>
      <c r="AR522" s="453"/>
      <c r="AS522" s="453"/>
      <c r="AT522" s="454"/>
      <c r="AU522" s="455"/>
      <c r="AV522" s="456"/>
      <c r="AW522" s="456"/>
      <c r="AX522" s="455"/>
      <c r="AY522" s="456"/>
      <c r="AZ522" s="454"/>
      <c r="BA522" s="454"/>
      <c r="BB522" s="454"/>
      <c r="BC522" s="454"/>
      <c r="BD522" s="454"/>
      <c r="BE522" s="454"/>
      <c r="BF522" s="455"/>
      <c r="BG522" s="455"/>
      <c r="BH522" s="455"/>
      <c r="BI522" s="455"/>
      <c r="BJ522" s="455"/>
      <c r="BK522" s="455"/>
      <c r="BL522" s="455"/>
      <c r="BM522" s="455"/>
      <c r="BN522" s="455"/>
      <c r="BO522" s="455"/>
    </row>
    <row r="523" spans="1:67" ht="19.5" customHeight="1">
      <c r="A523" s="450"/>
      <c r="B523" s="450"/>
      <c r="C523" s="450"/>
      <c r="D523" s="450"/>
      <c r="E523" s="450"/>
      <c r="F523" s="451"/>
      <c r="G523" s="450"/>
      <c r="H523" s="450"/>
      <c r="I523" s="451"/>
      <c r="J523" s="450"/>
      <c r="K523" s="451"/>
      <c r="L523" s="450"/>
      <c r="M523" s="451"/>
      <c r="N523" s="450"/>
      <c r="O523" s="451"/>
      <c r="P523" s="452"/>
      <c r="Q523" s="452"/>
      <c r="R523" s="452"/>
      <c r="S523" s="452"/>
      <c r="T523" s="450"/>
      <c r="U523" s="450"/>
      <c r="V523" s="451"/>
      <c r="W523" s="452"/>
      <c r="X523" s="450"/>
      <c r="Y523" s="451"/>
      <c r="Z523" s="451"/>
      <c r="AA523" s="450"/>
      <c r="AB523" s="450"/>
      <c r="AC523" s="450"/>
      <c r="AD523" s="450"/>
      <c r="AE523" s="451"/>
      <c r="AF523" s="451"/>
      <c r="AG523" s="452"/>
      <c r="AH523" s="452"/>
      <c r="AI523" s="452"/>
      <c r="AJ523" s="452"/>
      <c r="AK523" s="452"/>
      <c r="AL523" s="452"/>
      <c r="AM523" s="450"/>
      <c r="AN523" s="450"/>
      <c r="AO523" s="451"/>
      <c r="AP523" s="451"/>
      <c r="AQ523" s="450"/>
      <c r="AR523" s="453"/>
      <c r="AS523" s="453"/>
      <c r="AT523" s="454"/>
      <c r="AU523" s="455"/>
      <c r="AV523" s="456"/>
      <c r="AW523" s="456"/>
      <c r="AX523" s="455"/>
      <c r="AY523" s="456"/>
      <c r="AZ523" s="454"/>
      <c r="BA523" s="454"/>
      <c r="BB523" s="454"/>
      <c r="BC523" s="454"/>
      <c r="BD523" s="454"/>
      <c r="BE523" s="454"/>
      <c r="BF523" s="455"/>
      <c r="BG523" s="455"/>
      <c r="BH523" s="455"/>
      <c r="BI523" s="455"/>
      <c r="BJ523" s="455"/>
      <c r="BK523" s="455"/>
      <c r="BL523" s="455"/>
      <c r="BM523" s="455"/>
      <c r="BN523" s="455"/>
      <c r="BO523" s="455"/>
    </row>
    <row r="524" spans="1:67" ht="19.5" customHeight="1">
      <c r="A524" s="450"/>
      <c r="B524" s="450"/>
      <c r="C524" s="450"/>
      <c r="D524" s="450"/>
      <c r="E524" s="450"/>
      <c r="F524" s="451"/>
      <c r="G524" s="450"/>
      <c r="H524" s="450"/>
      <c r="I524" s="451"/>
      <c r="J524" s="450"/>
      <c r="K524" s="451"/>
      <c r="L524" s="450"/>
      <c r="M524" s="451"/>
      <c r="N524" s="450"/>
      <c r="O524" s="451"/>
      <c r="P524" s="452"/>
      <c r="Q524" s="452"/>
      <c r="R524" s="452"/>
      <c r="S524" s="452"/>
      <c r="T524" s="450"/>
      <c r="U524" s="450"/>
      <c r="V524" s="451"/>
      <c r="W524" s="452"/>
      <c r="X524" s="450"/>
      <c r="Y524" s="451"/>
      <c r="Z524" s="451"/>
      <c r="AA524" s="450"/>
      <c r="AB524" s="450"/>
      <c r="AC524" s="450"/>
      <c r="AD524" s="450"/>
      <c r="AE524" s="451"/>
      <c r="AF524" s="451"/>
      <c r="AG524" s="452"/>
      <c r="AH524" s="452"/>
      <c r="AI524" s="452"/>
      <c r="AJ524" s="452"/>
      <c r="AK524" s="452"/>
      <c r="AL524" s="452"/>
      <c r="AM524" s="450"/>
      <c r="AN524" s="450"/>
      <c r="AO524" s="451"/>
      <c r="AP524" s="451"/>
      <c r="AQ524" s="450"/>
      <c r="AR524" s="453"/>
      <c r="AS524" s="453"/>
      <c r="AT524" s="454"/>
      <c r="AU524" s="455"/>
      <c r="AV524" s="456"/>
      <c r="AW524" s="456"/>
      <c r="AX524" s="455"/>
      <c r="AY524" s="456"/>
      <c r="AZ524" s="454"/>
      <c r="BA524" s="454"/>
      <c r="BB524" s="454"/>
      <c r="BC524" s="454"/>
      <c r="BD524" s="454"/>
      <c r="BE524" s="454"/>
      <c r="BF524" s="455"/>
      <c r="BG524" s="455"/>
      <c r="BH524" s="455"/>
      <c r="BI524" s="455"/>
      <c r="BJ524" s="455"/>
      <c r="BK524" s="455"/>
      <c r="BL524" s="455"/>
      <c r="BM524" s="455"/>
      <c r="BN524" s="455"/>
      <c r="BO524" s="455"/>
    </row>
    <row r="525" spans="1:67" ht="19.5" customHeight="1">
      <c r="A525" s="450"/>
      <c r="B525" s="450"/>
      <c r="C525" s="450"/>
      <c r="D525" s="450"/>
      <c r="E525" s="450"/>
      <c r="F525" s="451"/>
      <c r="G525" s="450"/>
      <c r="H525" s="450"/>
      <c r="I525" s="451"/>
      <c r="J525" s="450"/>
      <c r="K525" s="451"/>
      <c r="L525" s="450"/>
      <c r="M525" s="451"/>
      <c r="N525" s="450"/>
      <c r="O525" s="451"/>
      <c r="P525" s="452"/>
      <c r="Q525" s="452"/>
      <c r="R525" s="452"/>
      <c r="S525" s="452"/>
      <c r="T525" s="450"/>
      <c r="U525" s="450"/>
      <c r="V525" s="451"/>
      <c r="W525" s="452"/>
      <c r="X525" s="450"/>
      <c r="Y525" s="451"/>
      <c r="Z525" s="451"/>
      <c r="AA525" s="450"/>
      <c r="AB525" s="450"/>
      <c r="AC525" s="450"/>
      <c r="AD525" s="450"/>
      <c r="AE525" s="451"/>
      <c r="AF525" s="451"/>
      <c r="AG525" s="452"/>
      <c r="AH525" s="452"/>
      <c r="AI525" s="452"/>
      <c r="AJ525" s="452"/>
      <c r="AK525" s="452"/>
      <c r="AL525" s="452"/>
      <c r="AM525" s="450"/>
      <c r="AN525" s="450"/>
      <c r="AO525" s="451"/>
      <c r="AP525" s="451"/>
      <c r="AQ525" s="450"/>
      <c r="AR525" s="453"/>
      <c r="AS525" s="453"/>
      <c r="AT525" s="454"/>
      <c r="AU525" s="455"/>
      <c r="AV525" s="456"/>
      <c r="AW525" s="456"/>
      <c r="AX525" s="455"/>
      <c r="AY525" s="456"/>
      <c r="AZ525" s="454"/>
      <c r="BA525" s="454"/>
      <c r="BB525" s="454"/>
      <c r="BC525" s="454"/>
      <c r="BD525" s="454"/>
      <c r="BE525" s="454"/>
      <c r="BF525" s="455"/>
      <c r="BG525" s="455"/>
      <c r="BH525" s="455"/>
      <c r="BI525" s="455"/>
      <c r="BJ525" s="455"/>
      <c r="BK525" s="455"/>
      <c r="BL525" s="455"/>
      <c r="BM525" s="455"/>
      <c r="BN525" s="455"/>
      <c r="BO525" s="455"/>
    </row>
    <row r="526" spans="1:67" ht="19.5" customHeight="1">
      <c r="A526" s="450"/>
      <c r="B526" s="450"/>
      <c r="C526" s="450"/>
      <c r="D526" s="450"/>
      <c r="E526" s="450"/>
      <c r="F526" s="451"/>
      <c r="G526" s="450"/>
      <c r="H526" s="450"/>
      <c r="I526" s="451"/>
      <c r="J526" s="450"/>
      <c r="K526" s="451"/>
      <c r="L526" s="450"/>
      <c r="M526" s="451"/>
      <c r="N526" s="450"/>
      <c r="O526" s="451"/>
      <c r="P526" s="452"/>
      <c r="Q526" s="452"/>
      <c r="R526" s="452"/>
      <c r="S526" s="452"/>
      <c r="T526" s="450"/>
      <c r="U526" s="450"/>
      <c r="V526" s="451"/>
      <c r="W526" s="452"/>
      <c r="X526" s="450"/>
      <c r="Y526" s="451"/>
      <c r="Z526" s="451"/>
      <c r="AA526" s="450"/>
      <c r="AB526" s="450"/>
      <c r="AC526" s="450"/>
      <c r="AD526" s="450"/>
      <c r="AE526" s="451"/>
      <c r="AF526" s="451"/>
      <c r="AG526" s="452"/>
      <c r="AH526" s="452"/>
      <c r="AI526" s="452"/>
      <c r="AJ526" s="452"/>
      <c r="AK526" s="452"/>
      <c r="AL526" s="452"/>
      <c r="AM526" s="450"/>
      <c r="AN526" s="450"/>
      <c r="AO526" s="451"/>
      <c r="AP526" s="451"/>
      <c r="AQ526" s="450"/>
      <c r="AR526" s="453"/>
      <c r="AS526" s="453"/>
      <c r="AT526" s="454"/>
      <c r="AU526" s="455"/>
      <c r="AV526" s="456"/>
      <c r="AW526" s="456"/>
      <c r="AX526" s="455"/>
      <c r="AY526" s="456"/>
      <c r="AZ526" s="454"/>
      <c r="BA526" s="454"/>
      <c r="BB526" s="454"/>
      <c r="BC526" s="454"/>
      <c r="BD526" s="454"/>
      <c r="BE526" s="454"/>
      <c r="BF526" s="455"/>
      <c r="BG526" s="455"/>
      <c r="BH526" s="455"/>
      <c r="BI526" s="455"/>
      <c r="BJ526" s="455"/>
      <c r="BK526" s="455"/>
      <c r="BL526" s="455"/>
      <c r="BM526" s="455"/>
      <c r="BN526" s="455"/>
      <c r="BO526" s="455"/>
    </row>
    <row r="527" spans="1:67" ht="19.5" customHeight="1">
      <c r="A527" s="450"/>
      <c r="B527" s="450"/>
      <c r="C527" s="450"/>
      <c r="D527" s="450"/>
      <c r="E527" s="450"/>
      <c r="F527" s="451"/>
      <c r="G527" s="450"/>
      <c r="H527" s="450"/>
      <c r="I527" s="451"/>
      <c r="J527" s="450"/>
      <c r="K527" s="451"/>
      <c r="L527" s="450"/>
      <c r="M527" s="451"/>
      <c r="N527" s="450"/>
      <c r="O527" s="451"/>
      <c r="P527" s="452"/>
      <c r="Q527" s="452"/>
      <c r="R527" s="452"/>
      <c r="S527" s="452"/>
      <c r="T527" s="450"/>
      <c r="U527" s="450"/>
      <c r="V527" s="451"/>
      <c r="W527" s="452"/>
      <c r="X527" s="450"/>
      <c r="Y527" s="451"/>
      <c r="Z527" s="451"/>
      <c r="AA527" s="450"/>
      <c r="AB527" s="450"/>
      <c r="AC527" s="450"/>
      <c r="AD527" s="450"/>
      <c r="AE527" s="451"/>
      <c r="AF527" s="451"/>
      <c r="AG527" s="452"/>
      <c r="AH527" s="452"/>
      <c r="AI527" s="452"/>
      <c r="AJ527" s="452"/>
      <c r="AK527" s="452"/>
      <c r="AL527" s="452"/>
      <c r="AM527" s="450"/>
      <c r="AN527" s="450"/>
      <c r="AO527" s="451"/>
      <c r="AP527" s="451"/>
      <c r="AQ527" s="450"/>
      <c r="AR527" s="453"/>
      <c r="AS527" s="453"/>
      <c r="AT527" s="454"/>
      <c r="AU527" s="455"/>
      <c r="AV527" s="456"/>
      <c r="AW527" s="456"/>
      <c r="AX527" s="455"/>
      <c r="AY527" s="456"/>
      <c r="AZ527" s="454"/>
      <c r="BA527" s="454"/>
      <c r="BB527" s="454"/>
      <c r="BC527" s="454"/>
      <c r="BD527" s="454"/>
      <c r="BE527" s="454"/>
      <c r="BF527" s="455"/>
      <c r="BG527" s="455"/>
      <c r="BH527" s="455"/>
      <c r="BI527" s="455"/>
      <c r="BJ527" s="455"/>
      <c r="BK527" s="455"/>
      <c r="BL527" s="455"/>
      <c r="BM527" s="455"/>
      <c r="BN527" s="455"/>
      <c r="BO527" s="455"/>
    </row>
    <row r="528" spans="1:67" ht="19.5" customHeight="1">
      <c r="A528" s="450"/>
      <c r="B528" s="450"/>
      <c r="C528" s="450"/>
      <c r="D528" s="450"/>
      <c r="E528" s="450"/>
      <c r="F528" s="451"/>
      <c r="G528" s="450"/>
      <c r="H528" s="450"/>
      <c r="I528" s="451"/>
      <c r="J528" s="450"/>
      <c r="K528" s="451"/>
      <c r="L528" s="450"/>
      <c r="M528" s="451"/>
      <c r="N528" s="450"/>
      <c r="O528" s="451"/>
      <c r="P528" s="452"/>
      <c r="Q528" s="452"/>
      <c r="R528" s="452"/>
      <c r="S528" s="452"/>
      <c r="T528" s="450"/>
      <c r="U528" s="450"/>
      <c r="V528" s="451"/>
      <c r="W528" s="452"/>
      <c r="X528" s="450"/>
      <c r="Y528" s="451"/>
      <c r="Z528" s="451"/>
      <c r="AA528" s="450"/>
      <c r="AB528" s="450"/>
      <c r="AC528" s="450"/>
      <c r="AD528" s="450"/>
      <c r="AE528" s="451"/>
      <c r="AF528" s="451"/>
      <c r="AG528" s="452"/>
      <c r="AH528" s="452"/>
      <c r="AI528" s="452"/>
      <c r="AJ528" s="452"/>
      <c r="AK528" s="452"/>
      <c r="AL528" s="452"/>
      <c r="AM528" s="450"/>
      <c r="AN528" s="450"/>
      <c r="AO528" s="451"/>
      <c r="AP528" s="451"/>
      <c r="AQ528" s="450"/>
      <c r="AR528" s="453"/>
      <c r="AS528" s="453"/>
      <c r="AT528" s="454"/>
      <c r="AU528" s="455"/>
      <c r="AV528" s="456"/>
      <c r="AW528" s="456"/>
      <c r="AX528" s="455"/>
      <c r="AY528" s="456"/>
      <c r="AZ528" s="454"/>
      <c r="BA528" s="454"/>
      <c r="BB528" s="454"/>
      <c r="BC528" s="454"/>
      <c r="BD528" s="454"/>
      <c r="BE528" s="454"/>
      <c r="BF528" s="455"/>
      <c r="BG528" s="455"/>
      <c r="BH528" s="455"/>
      <c r="BI528" s="455"/>
      <c r="BJ528" s="455"/>
      <c r="BK528" s="455"/>
      <c r="BL528" s="455"/>
      <c r="BM528" s="455"/>
      <c r="BN528" s="455"/>
      <c r="BO528" s="455"/>
    </row>
    <row r="529" spans="1:67" ht="19.5" customHeight="1">
      <c r="A529" s="450"/>
      <c r="B529" s="450"/>
      <c r="C529" s="450"/>
      <c r="D529" s="450"/>
      <c r="E529" s="450"/>
      <c r="F529" s="451"/>
      <c r="G529" s="450"/>
      <c r="H529" s="450"/>
      <c r="I529" s="451"/>
      <c r="J529" s="450"/>
      <c r="K529" s="451"/>
      <c r="L529" s="450"/>
      <c r="M529" s="451"/>
      <c r="N529" s="450"/>
      <c r="O529" s="451"/>
      <c r="P529" s="452"/>
      <c r="Q529" s="452"/>
      <c r="R529" s="452"/>
      <c r="S529" s="452"/>
      <c r="T529" s="450"/>
      <c r="U529" s="450"/>
      <c r="V529" s="451"/>
      <c r="W529" s="452"/>
      <c r="X529" s="450"/>
      <c r="Y529" s="451"/>
      <c r="Z529" s="451"/>
      <c r="AA529" s="450"/>
      <c r="AB529" s="450"/>
      <c r="AC529" s="450"/>
      <c r="AD529" s="450"/>
      <c r="AE529" s="451"/>
      <c r="AF529" s="451"/>
      <c r="AG529" s="452"/>
      <c r="AH529" s="452"/>
      <c r="AI529" s="452"/>
      <c r="AJ529" s="452"/>
      <c r="AK529" s="452"/>
      <c r="AL529" s="452"/>
      <c r="AM529" s="450"/>
      <c r="AN529" s="450"/>
      <c r="AO529" s="451"/>
      <c r="AP529" s="451"/>
      <c r="AQ529" s="450"/>
      <c r="AR529" s="453"/>
      <c r="AS529" s="453"/>
      <c r="AT529" s="454"/>
      <c r="AU529" s="455"/>
      <c r="AV529" s="456"/>
      <c r="AW529" s="456"/>
      <c r="AX529" s="455"/>
      <c r="AY529" s="456"/>
      <c r="AZ529" s="454"/>
      <c r="BA529" s="454"/>
      <c r="BB529" s="454"/>
      <c r="BC529" s="454"/>
      <c r="BD529" s="454"/>
      <c r="BE529" s="454"/>
      <c r="BF529" s="455"/>
      <c r="BG529" s="455"/>
      <c r="BH529" s="455"/>
      <c r="BI529" s="455"/>
      <c r="BJ529" s="455"/>
      <c r="BK529" s="455"/>
      <c r="BL529" s="455"/>
      <c r="BM529" s="455"/>
      <c r="BN529" s="455"/>
      <c r="BO529" s="455"/>
    </row>
    <row r="530" spans="1:67" ht="19.5" customHeight="1">
      <c r="A530" s="450"/>
      <c r="B530" s="450"/>
      <c r="C530" s="450"/>
      <c r="D530" s="450"/>
      <c r="E530" s="450"/>
      <c r="F530" s="451"/>
      <c r="G530" s="450"/>
      <c r="H530" s="450"/>
      <c r="I530" s="451"/>
      <c r="J530" s="450"/>
      <c r="K530" s="451"/>
      <c r="L530" s="450"/>
      <c r="M530" s="451"/>
      <c r="N530" s="450"/>
      <c r="O530" s="451"/>
      <c r="P530" s="452"/>
      <c r="Q530" s="452"/>
      <c r="R530" s="452"/>
      <c r="S530" s="452"/>
      <c r="T530" s="450"/>
      <c r="U530" s="450"/>
      <c r="V530" s="451"/>
      <c r="W530" s="452"/>
      <c r="X530" s="450"/>
      <c r="Y530" s="451"/>
      <c r="Z530" s="451"/>
      <c r="AA530" s="450"/>
      <c r="AB530" s="450"/>
      <c r="AC530" s="450"/>
      <c r="AD530" s="450"/>
      <c r="AE530" s="451"/>
      <c r="AF530" s="451"/>
      <c r="AG530" s="452"/>
      <c r="AH530" s="452"/>
      <c r="AI530" s="452"/>
      <c r="AJ530" s="452"/>
      <c r="AK530" s="452"/>
      <c r="AL530" s="452"/>
      <c r="AM530" s="450"/>
      <c r="AN530" s="450"/>
      <c r="AO530" s="451"/>
      <c r="AP530" s="451"/>
      <c r="AQ530" s="450"/>
      <c r="AR530" s="453"/>
      <c r="AS530" s="453"/>
      <c r="AT530" s="454"/>
      <c r="AU530" s="455"/>
      <c r="AV530" s="456"/>
      <c r="AW530" s="456"/>
      <c r="AX530" s="455"/>
      <c r="AY530" s="456"/>
      <c r="AZ530" s="454"/>
      <c r="BA530" s="454"/>
      <c r="BB530" s="454"/>
      <c r="BC530" s="454"/>
      <c r="BD530" s="454"/>
      <c r="BE530" s="454"/>
      <c r="BF530" s="455"/>
      <c r="BG530" s="455"/>
      <c r="BH530" s="455"/>
      <c r="BI530" s="455"/>
      <c r="BJ530" s="455"/>
      <c r="BK530" s="455"/>
      <c r="BL530" s="455"/>
      <c r="BM530" s="455"/>
      <c r="BN530" s="455"/>
      <c r="BO530" s="455"/>
    </row>
    <row r="531" spans="1:67" ht="19.5" customHeight="1">
      <c r="A531" s="450"/>
      <c r="B531" s="450"/>
      <c r="C531" s="450"/>
      <c r="D531" s="450"/>
      <c r="E531" s="450"/>
      <c r="F531" s="451"/>
      <c r="G531" s="450"/>
      <c r="H531" s="450"/>
      <c r="I531" s="451"/>
      <c r="J531" s="450"/>
      <c r="K531" s="451"/>
      <c r="L531" s="450"/>
      <c r="M531" s="451"/>
      <c r="N531" s="450"/>
      <c r="O531" s="451"/>
      <c r="P531" s="452"/>
      <c r="Q531" s="452"/>
      <c r="R531" s="452"/>
      <c r="S531" s="452"/>
      <c r="T531" s="450"/>
      <c r="U531" s="450"/>
      <c r="V531" s="451"/>
      <c r="W531" s="452"/>
      <c r="X531" s="450"/>
      <c r="Y531" s="451"/>
      <c r="Z531" s="451"/>
      <c r="AA531" s="450"/>
      <c r="AB531" s="450"/>
      <c r="AC531" s="450"/>
      <c r="AD531" s="450"/>
      <c r="AE531" s="451"/>
      <c r="AF531" s="451"/>
      <c r="AG531" s="452"/>
      <c r="AH531" s="452"/>
      <c r="AI531" s="452"/>
      <c r="AJ531" s="452"/>
      <c r="AK531" s="452"/>
      <c r="AL531" s="452"/>
      <c r="AM531" s="450"/>
      <c r="AN531" s="450"/>
      <c r="AO531" s="451"/>
      <c r="AP531" s="451"/>
      <c r="AQ531" s="450"/>
      <c r="AR531" s="453"/>
      <c r="AS531" s="453"/>
      <c r="AT531" s="454"/>
      <c r="AU531" s="455"/>
      <c r="AV531" s="456"/>
      <c r="AW531" s="456"/>
      <c r="AX531" s="455"/>
      <c r="AY531" s="456"/>
      <c r="AZ531" s="454"/>
      <c r="BA531" s="454"/>
      <c r="BB531" s="454"/>
      <c r="BC531" s="454"/>
      <c r="BD531" s="454"/>
      <c r="BE531" s="454"/>
      <c r="BF531" s="455"/>
      <c r="BG531" s="455"/>
      <c r="BH531" s="455"/>
      <c r="BI531" s="455"/>
      <c r="BJ531" s="455"/>
      <c r="BK531" s="455"/>
      <c r="BL531" s="455"/>
      <c r="BM531" s="455"/>
      <c r="BN531" s="455"/>
      <c r="BO531" s="455"/>
    </row>
    <row r="532" spans="1:67" ht="19.5" customHeight="1">
      <c r="A532" s="450"/>
      <c r="B532" s="450"/>
      <c r="C532" s="450"/>
      <c r="D532" s="450"/>
      <c r="E532" s="450"/>
      <c r="F532" s="451"/>
      <c r="G532" s="450"/>
      <c r="H532" s="450"/>
      <c r="I532" s="451"/>
      <c r="J532" s="450"/>
      <c r="K532" s="451"/>
      <c r="L532" s="450"/>
      <c r="M532" s="451"/>
      <c r="N532" s="450"/>
      <c r="O532" s="451"/>
      <c r="P532" s="452"/>
      <c r="Q532" s="452"/>
      <c r="R532" s="452"/>
      <c r="S532" s="452"/>
      <c r="T532" s="450"/>
      <c r="U532" s="450"/>
      <c r="V532" s="451"/>
      <c r="W532" s="452"/>
      <c r="X532" s="450"/>
      <c r="Y532" s="451"/>
      <c r="Z532" s="451"/>
      <c r="AA532" s="450"/>
      <c r="AB532" s="450"/>
      <c r="AC532" s="450"/>
      <c r="AD532" s="450"/>
      <c r="AE532" s="451"/>
      <c r="AF532" s="451"/>
      <c r="AG532" s="452"/>
      <c r="AH532" s="452"/>
      <c r="AI532" s="452"/>
      <c r="AJ532" s="452"/>
      <c r="AK532" s="452"/>
      <c r="AL532" s="452"/>
      <c r="AM532" s="450"/>
      <c r="AN532" s="450"/>
      <c r="AO532" s="451"/>
      <c r="AP532" s="451"/>
      <c r="AQ532" s="450"/>
      <c r="AR532" s="453"/>
      <c r="AS532" s="453"/>
      <c r="AT532" s="454"/>
      <c r="AU532" s="455"/>
      <c r="AV532" s="456"/>
      <c r="AW532" s="456"/>
      <c r="AX532" s="455"/>
      <c r="AY532" s="456"/>
      <c r="AZ532" s="454"/>
      <c r="BA532" s="454"/>
      <c r="BB532" s="454"/>
      <c r="BC532" s="454"/>
      <c r="BD532" s="454"/>
      <c r="BE532" s="454"/>
      <c r="BF532" s="455"/>
      <c r="BG532" s="455"/>
      <c r="BH532" s="455"/>
      <c r="BI532" s="455"/>
      <c r="BJ532" s="455"/>
      <c r="BK532" s="455"/>
      <c r="BL532" s="455"/>
      <c r="BM532" s="455"/>
      <c r="BN532" s="455"/>
      <c r="BO532" s="455"/>
    </row>
    <row r="533" spans="1:67" ht="19.5" customHeight="1">
      <c r="A533" s="450"/>
      <c r="B533" s="450"/>
      <c r="C533" s="450"/>
      <c r="D533" s="450"/>
      <c r="E533" s="450"/>
      <c r="F533" s="451"/>
      <c r="G533" s="450"/>
      <c r="H533" s="450"/>
      <c r="I533" s="451"/>
      <c r="J533" s="450"/>
      <c r="K533" s="451"/>
      <c r="L533" s="450"/>
      <c r="M533" s="451"/>
      <c r="N533" s="450"/>
      <c r="O533" s="451"/>
      <c r="P533" s="452"/>
      <c r="Q533" s="452"/>
      <c r="R533" s="452"/>
      <c r="S533" s="452"/>
      <c r="T533" s="450"/>
      <c r="U533" s="450"/>
      <c r="V533" s="451"/>
      <c r="W533" s="452"/>
      <c r="X533" s="450"/>
      <c r="Y533" s="451"/>
      <c r="Z533" s="451"/>
      <c r="AA533" s="450"/>
      <c r="AB533" s="450"/>
      <c r="AC533" s="450"/>
      <c r="AD533" s="450"/>
      <c r="AE533" s="451"/>
      <c r="AF533" s="451"/>
      <c r="AG533" s="452"/>
      <c r="AH533" s="452"/>
      <c r="AI533" s="452"/>
      <c r="AJ533" s="452"/>
      <c r="AK533" s="452"/>
      <c r="AL533" s="452"/>
      <c r="AM533" s="450"/>
      <c r="AN533" s="450"/>
      <c r="AO533" s="451"/>
      <c r="AP533" s="451"/>
      <c r="AQ533" s="450"/>
      <c r="AR533" s="453"/>
      <c r="AS533" s="453"/>
      <c r="AT533" s="454"/>
      <c r="AU533" s="455"/>
      <c r="AV533" s="456"/>
      <c r="AW533" s="456"/>
      <c r="AX533" s="455"/>
      <c r="AY533" s="456"/>
      <c r="AZ533" s="454"/>
      <c r="BA533" s="454"/>
      <c r="BB533" s="454"/>
      <c r="BC533" s="454"/>
      <c r="BD533" s="454"/>
      <c r="BE533" s="454"/>
      <c r="BF533" s="455"/>
      <c r="BG533" s="455"/>
      <c r="BH533" s="455"/>
      <c r="BI533" s="455"/>
      <c r="BJ533" s="455"/>
      <c r="BK533" s="455"/>
      <c r="BL533" s="455"/>
      <c r="BM533" s="455"/>
      <c r="BN533" s="455"/>
      <c r="BO533" s="455"/>
    </row>
    <row r="534" spans="1:67" ht="19.5" customHeight="1">
      <c r="A534" s="450"/>
      <c r="B534" s="450"/>
      <c r="C534" s="450"/>
      <c r="D534" s="450"/>
      <c r="E534" s="450"/>
      <c r="F534" s="451"/>
      <c r="G534" s="450"/>
      <c r="H534" s="450"/>
      <c r="I534" s="451"/>
      <c r="J534" s="450"/>
      <c r="K534" s="451"/>
      <c r="L534" s="450"/>
      <c r="M534" s="451"/>
      <c r="N534" s="450"/>
      <c r="O534" s="451"/>
      <c r="P534" s="452"/>
      <c r="Q534" s="452"/>
      <c r="R534" s="452"/>
      <c r="S534" s="452"/>
      <c r="T534" s="450"/>
      <c r="U534" s="450"/>
      <c r="V534" s="451"/>
      <c r="W534" s="452"/>
      <c r="X534" s="450"/>
      <c r="Y534" s="451"/>
      <c r="Z534" s="451"/>
      <c r="AA534" s="450"/>
      <c r="AB534" s="450"/>
      <c r="AC534" s="450"/>
      <c r="AD534" s="450"/>
      <c r="AE534" s="451"/>
      <c r="AF534" s="451"/>
      <c r="AG534" s="452"/>
      <c r="AH534" s="452"/>
      <c r="AI534" s="452"/>
      <c r="AJ534" s="452"/>
      <c r="AK534" s="452"/>
      <c r="AL534" s="452"/>
      <c r="AM534" s="450"/>
      <c r="AN534" s="450"/>
      <c r="AO534" s="451"/>
      <c r="AP534" s="451"/>
      <c r="AQ534" s="450"/>
      <c r="AR534" s="453"/>
      <c r="AS534" s="453"/>
      <c r="AT534" s="454"/>
      <c r="AU534" s="455"/>
      <c r="AV534" s="456"/>
      <c r="AW534" s="456"/>
      <c r="AX534" s="455"/>
      <c r="AY534" s="456"/>
      <c r="AZ534" s="454"/>
      <c r="BA534" s="454"/>
      <c r="BB534" s="454"/>
      <c r="BC534" s="454"/>
      <c r="BD534" s="454"/>
      <c r="BE534" s="454"/>
      <c r="BF534" s="455"/>
      <c r="BG534" s="455"/>
      <c r="BH534" s="455"/>
      <c r="BI534" s="455"/>
      <c r="BJ534" s="455"/>
      <c r="BK534" s="455"/>
      <c r="BL534" s="455"/>
      <c r="BM534" s="455"/>
      <c r="BN534" s="455"/>
      <c r="BO534" s="455"/>
    </row>
    <row r="535" spans="1:67" ht="19.5" customHeight="1">
      <c r="A535" s="450"/>
      <c r="B535" s="450"/>
      <c r="C535" s="450"/>
      <c r="D535" s="450"/>
      <c r="E535" s="450"/>
      <c r="F535" s="451"/>
      <c r="G535" s="450"/>
      <c r="H535" s="450"/>
      <c r="I535" s="451"/>
      <c r="J535" s="450"/>
      <c r="K535" s="451"/>
      <c r="L535" s="450"/>
      <c r="M535" s="451"/>
      <c r="N535" s="450"/>
      <c r="O535" s="451"/>
      <c r="P535" s="452"/>
      <c r="Q535" s="452"/>
      <c r="R535" s="452"/>
      <c r="S535" s="452"/>
      <c r="T535" s="450"/>
      <c r="U535" s="450"/>
      <c r="V535" s="451"/>
      <c r="W535" s="452"/>
      <c r="X535" s="450"/>
      <c r="Y535" s="451"/>
      <c r="Z535" s="451"/>
      <c r="AA535" s="450"/>
      <c r="AB535" s="450"/>
      <c r="AC535" s="450"/>
      <c r="AD535" s="450"/>
      <c r="AE535" s="451"/>
      <c r="AF535" s="451"/>
      <c r="AG535" s="452"/>
      <c r="AH535" s="452"/>
      <c r="AI535" s="452"/>
      <c r="AJ535" s="452"/>
      <c r="AK535" s="452"/>
      <c r="AL535" s="452"/>
      <c r="AM535" s="450"/>
      <c r="AN535" s="450"/>
      <c r="AO535" s="451"/>
      <c r="AP535" s="451"/>
      <c r="AQ535" s="450"/>
      <c r="AR535" s="453"/>
      <c r="AS535" s="453"/>
      <c r="AT535" s="454"/>
      <c r="AU535" s="455"/>
      <c r="AV535" s="456"/>
      <c r="AW535" s="456"/>
      <c r="AX535" s="455"/>
      <c r="AY535" s="456"/>
      <c r="AZ535" s="454"/>
      <c r="BA535" s="454"/>
      <c r="BB535" s="454"/>
      <c r="BC535" s="454"/>
      <c r="BD535" s="454"/>
      <c r="BE535" s="454"/>
      <c r="BF535" s="455"/>
      <c r="BG535" s="455"/>
      <c r="BH535" s="455"/>
      <c r="BI535" s="455"/>
      <c r="BJ535" s="455"/>
      <c r="BK535" s="455"/>
      <c r="BL535" s="455"/>
      <c r="BM535" s="455"/>
      <c r="BN535" s="455"/>
      <c r="BO535" s="455"/>
    </row>
    <row r="536" spans="1:67" ht="19.5" customHeight="1">
      <c r="A536" s="450"/>
      <c r="B536" s="450"/>
      <c r="C536" s="450"/>
      <c r="D536" s="450"/>
      <c r="E536" s="450"/>
      <c r="F536" s="451"/>
      <c r="G536" s="450"/>
      <c r="H536" s="450"/>
      <c r="I536" s="451"/>
      <c r="J536" s="450"/>
      <c r="K536" s="451"/>
      <c r="L536" s="450"/>
      <c r="M536" s="451"/>
      <c r="N536" s="450"/>
      <c r="O536" s="451"/>
      <c r="P536" s="452"/>
      <c r="Q536" s="452"/>
      <c r="R536" s="452"/>
      <c r="S536" s="452"/>
      <c r="T536" s="450"/>
      <c r="U536" s="450"/>
      <c r="V536" s="451"/>
      <c r="W536" s="452"/>
      <c r="X536" s="450"/>
      <c r="Y536" s="451"/>
      <c r="Z536" s="451"/>
      <c r="AA536" s="450"/>
      <c r="AB536" s="450"/>
      <c r="AC536" s="450"/>
      <c r="AD536" s="450"/>
      <c r="AE536" s="451"/>
      <c r="AF536" s="451"/>
      <c r="AG536" s="452"/>
      <c r="AH536" s="452"/>
      <c r="AI536" s="452"/>
      <c r="AJ536" s="452"/>
      <c r="AK536" s="452"/>
      <c r="AL536" s="452"/>
      <c r="AM536" s="450"/>
      <c r="AN536" s="450"/>
      <c r="AO536" s="451"/>
      <c r="AP536" s="451"/>
      <c r="AQ536" s="450"/>
      <c r="AR536" s="453"/>
      <c r="AS536" s="453"/>
      <c r="AT536" s="454"/>
      <c r="AU536" s="455"/>
      <c r="AV536" s="456"/>
      <c r="AW536" s="456"/>
      <c r="AX536" s="455"/>
      <c r="AY536" s="456"/>
      <c r="AZ536" s="454"/>
      <c r="BA536" s="454"/>
      <c r="BB536" s="454"/>
      <c r="BC536" s="454"/>
      <c r="BD536" s="454"/>
      <c r="BE536" s="454"/>
      <c r="BF536" s="455"/>
      <c r="BG536" s="455"/>
      <c r="BH536" s="455"/>
      <c r="BI536" s="455"/>
      <c r="BJ536" s="455"/>
      <c r="BK536" s="455"/>
      <c r="BL536" s="455"/>
      <c r="BM536" s="455"/>
      <c r="BN536" s="455"/>
      <c r="BO536" s="455"/>
    </row>
    <row r="537" spans="1:67" ht="19.5" customHeight="1">
      <c r="A537" s="450"/>
      <c r="B537" s="450"/>
      <c r="C537" s="450"/>
      <c r="D537" s="450"/>
      <c r="E537" s="450"/>
      <c r="F537" s="451"/>
      <c r="G537" s="450"/>
      <c r="H537" s="450"/>
      <c r="I537" s="451"/>
      <c r="J537" s="450"/>
      <c r="K537" s="451"/>
      <c r="L537" s="450"/>
      <c r="M537" s="451"/>
      <c r="N537" s="450"/>
      <c r="O537" s="451"/>
      <c r="P537" s="452"/>
      <c r="Q537" s="452"/>
      <c r="R537" s="452"/>
      <c r="S537" s="452"/>
      <c r="T537" s="450"/>
      <c r="U537" s="450"/>
      <c r="V537" s="451"/>
      <c r="W537" s="452"/>
      <c r="X537" s="450"/>
      <c r="Y537" s="451"/>
      <c r="Z537" s="451"/>
      <c r="AA537" s="450"/>
      <c r="AB537" s="450"/>
      <c r="AC537" s="450"/>
      <c r="AD537" s="450"/>
      <c r="AE537" s="451"/>
      <c r="AF537" s="451"/>
      <c r="AG537" s="452"/>
      <c r="AH537" s="452"/>
      <c r="AI537" s="452"/>
      <c r="AJ537" s="452"/>
      <c r="AK537" s="452"/>
      <c r="AL537" s="452"/>
      <c r="AM537" s="450"/>
      <c r="AN537" s="450"/>
      <c r="AO537" s="451"/>
      <c r="AP537" s="451"/>
      <c r="AQ537" s="450"/>
      <c r="AR537" s="453"/>
      <c r="AS537" s="453"/>
      <c r="AT537" s="454"/>
      <c r="AU537" s="455"/>
      <c r="AV537" s="456"/>
      <c r="AW537" s="456"/>
      <c r="AX537" s="455"/>
      <c r="AY537" s="456"/>
      <c r="AZ537" s="454"/>
      <c r="BA537" s="454"/>
      <c r="BB537" s="454"/>
      <c r="BC537" s="454"/>
      <c r="BD537" s="454"/>
      <c r="BE537" s="454"/>
      <c r="BF537" s="455"/>
      <c r="BG537" s="455"/>
      <c r="BH537" s="455"/>
      <c r="BI537" s="455"/>
      <c r="BJ537" s="455"/>
      <c r="BK537" s="455"/>
      <c r="BL537" s="455"/>
      <c r="BM537" s="455"/>
      <c r="BN537" s="455"/>
      <c r="BO537" s="455"/>
    </row>
    <row r="538" spans="1:67" ht="19.5" customHeight="1">
      <c r="A538" s="450"/>
      <c r="B538" s="450"/>
      <c r="C538" s="450"/>
      <c r="D538" s="450"/>
      <c r="E538" s="450"/>
      <c r="F538" s="451"/>
      <c r="G538" s="450"/>
      <c r="H538" s="450"/>
      <c r="I538" s="451"/>
      <c r="J538" s="450"/>
      <c r="K538" s="451"/>
      <c r="L538" s="450"/>
      <c r="M538" s="451"/>
      <c r="N538" s="450"/>
      <c r="O538" s="451"/>
      <c r="P538" s="452"/>
      <c r="Q538" s="452"/>
      <c r="R538" s="452"/>
      <c r="S538" s="452"/>
      <c r="T538" s="450"/>
      <c r="U538" s="450"/>
      <c r="V538" s="451"/>
      <c r="W538" s="452"/>
      <c r="X538" s="450"/>
      <c r="Y538" s="451"/>
      <c r="Z538" s="451"/>
      <c r="AA538" s="450"/>
      <c r="AB538" s="450"/>
      <c r="AC538" s="450"/>
      <c r="AD538" s="450"/>
      <c r="AE538" s="451"/>
      <c r="AF538" s="451"/>
      <c r="AG538" s="452"/>
      <c r="AH538" s="452"/>
      <c r="AI538" s="452"/>
      <c r="AJ538" s="452"/>
      <c r="AK538" s="452"/>
      <c r="AL538" s="452"/>
      <c r="AM538" s="450"/>
      <c r="AN538" s="450"/>
      <c r="AO538" s="451"/>
      <c r="AP538" s="451"/>
      <c r="AQ538" s="450"/>
      <c r="AR538" s="453"/>
      <c r="AS538" s="453"/>
      <c r="AT538" s="454"/>
      <c r="AU538" s="455"/>
      <c r="AV538" s="456"/>
      <c r="AW538" s="456"/>
      <c r="AX538" s="455"/>
      <c r="AY538" s="456"/>
      <c r="AZ538" s="454"/>
      <c r="BA538" s="454"/>
      <c r="BB538" s="454"/>
      <c r="BC538" s="454"/>
      <c r="BD538" s="454"/>
      <c r="BE538" s="454"/>
      <c r="BF538" s="455"/>
      <c r="BG538" s="455"/>
      <c r="BH538" s="455"/>
      <c r="BI538" s="455"/>
      <c r="BJ538" s="455"/>
      <c r="BK538" s="455"/>
      <c r="BL538" s="455"/>
      <c r="BM538" s="455"/>
      <c r="BN538" s="455"/>
      <c r="BO538" s="455"/>
    </row>
    <row r="539" spans="1:67" ht="19.5" customHeight="1">
      <c r="A539" s="450"/>
      <c r="B539" s="450"/>
      <c r="C539" s="450"/>
      <c r="D539" s="450"/>
      <c r="E539" s="450"/>
      <c r="F539" s="451"/>
      <c r="G539" s="450"/>
      <c r="H539" s="450"/>
      <c r="I539" s="451"/>
      <c r="J539" s="450"/>
      <c r="K539" s="451"/>
      <c r="L539" s="450"/>
      <c r="M539" s="451"/>
      <c r="N539" s="450"/>
      <c r="O539" s="451"/>
      <c r="P539" s="452"/>
      <c r="Q539" s="452"/>
      <c r="R539" s="452"/>
      <c r="S539" s="452"/>
      <c r="T539" s="450"/>
      <c r="U539" s="450"/>
      <c r="V539" s="451"/>
      <c r="W539" s="452"/>
      <c r="X539" s="450"/>
      <c r="Y539" s="451"/>
      <c r="Z539" s="451"/>
      <c r="AA539" s="450"/>
      <c r="AB539" s="450"/>
      <c r="AC539" s="450"/>
      <c r="AD539" s="450"/>
      <c r="AE539" s="451"/>
      <c r="AF539" s="451"/>
      <c r="AG539" s="452"/>
      <c r="AH539" s="452"/>
      <c r="AI539" s="452"/>
      <c r="AJ539" s="452"/>
      <c r="AK539" s="452"/>
      <c r="AL539" s="452"/>
      <c r="AM539" s="450"/>
      <c r="AN539" s="450"/>
      <c r="AO539" s="451"/>
      <c r="AP539" s="451"/>
      <c r="AQ539" s="450"/>
      <c r="AR539" s="453"/>
      <c r="AS539" s="453"/>
      <c r="AT539" s="454"/>
      <c r="AU539" s="455"/>
      <c r="AV539" s="456"/>
      <c r="AW539" s="456"/>
      <c r="AX539" s="455"/>
      <c r="AY539" s="456"/>
      <c r="AZ539" s="454"/>
      <c r="BA539" s="454"/>
      <c r="BB539" s="454"/>
      <c r="BC539" s="454"/>
      <c r="BD539" s="454"/>
      <c r="BE539" s="454"/>
      <c r="BF539" s="455"/>
      <c r="BG539" s="455"/>
      <c r="BH539" s="455"/>
      <c r="BI539" s="455"/>
      <c r="BJ539" s="455"/>
      <c r="BK539" s="455"/>
      <c r="BL539" s="455"/>
      <c r="BM539" s="455"/>
      <c r="BN539" s="455"/>
      <c r="BO539" s="455"/>
    </row>
    <row r="540" spans="1:67" ht="19.5" customHeight="1">
      <c r="A540" s="450"/>
      <c r="B540" s="450"/>
      <c r="C540" s="450"/>
      <c r="D540" s="450"/>
      <c r="E540" s="450"/>
      <c r="F540" s="451"/>
      <c r="G540" s="450"/>
      <c r="H540" s="450"/>
      <c r="I540" s="451"/>
      <c r="J540" s="450"/>
      <c r="K540" s="451"/>
      <c r="L540" s="450"/>
      <c r="M540" s="451"/>
      <c r="N540" s="450"/>
      <c r="O540" s="451"/>
      <c r="P540" s="452"/>
      <c r="Q540" s="452"/>
      <c r="R540" s="452"/>
      <c r="S540" s="452"/>
      <c r="T540" s="450"/>
      <c r="U540" s="450"/>
      <c r="V540" s="451"/>
      <c r="W540" s="452"/>
      <c r="X540" s="450"/>
      <c r="Y540" s="451"/>
      <c r="Z540" s="451"/>
      <c r="AA540" s="450"/>
      <c r="AB540" s="450"/>
      <c r="AC540" s="450"/>
      <c r="AD540" s="450"/>
      <c r="AE540" s="451"/>
      <c r="AF540" s="451"/>
      <c r="AG540" s="452"/>
      <c r="AH540" s="452"/>
      <c r="AI540" s="452"/>
      <c r="AJ540" s="452"/>
      <c r="AK540" s="452"/>
      <c r="AL540" s="452"/>
      <c r="AM540" s="450"/>
      <c r="AN540" s="450"/>
      <c r="AO540" s="451"/>
      <c r="AP540" s="451"/>
      <c r="AQ540" s="450"/>
      <c r="AR540" s="453"/>
      <c r="AS540" s="453"/>
      <c r="AT540" s="454"/>
      <c r="AU540" s="455"/>
      <c r="AV540" s="456"/>
      <c r="AW540" s="456"/>
      <c r="AX540" s="455"/>
      <c r="AY540" s="456"/>
      <c r="AZ540" s="454"/>
      <c r="BA540" s="454"/>
      <c r="BB540" s="454"/>
      <c r="BC540" s="454"/>
      <c r="BD540" s="454"/>
      <c r="BE540" s="454"/>
      <c r="BF540" s="455"/>
      <c r="BG540" s="455"/>
      <c r="BH540" s="455"/>
      <c r="BI540" s="455"/>
      <c r="BJ540" s="455"/>
      <c r="BK540" s="455"/>
      <c r="BL540" s="455"/>
      <c r="BM540" s="455"/>
      <c r="BN540" s="455"/>
      <c r="BO540" s="455"/>
    </row>
    <row r="541" spans="1:67" ht="19.5" customHeight="1">
      <c r="A541" s="450"/>
      <c r="B541" s="450"/>
      <c r="C541" s="450"/>
      <c r="D541" s="450"/>
      <c r="E541" s="450"/>
      <c r="F541" s="451"/>
      <c r="G541" s="450"/>
      <c r="H541" s="450"/>
      <c r="I541" s="451"/>
      <c r="J541" s="450"/>
      <c r="K541" s="451"/>
      <c r="L541" s="450"/>
      <c r="M541" s="451"/>
      <c r="N541" s="450"/>
      <c r="O541" s="451"/>
      <c r="P541" s="452"/>
      <c r="Q541" s="452"/>
      <c r="R541" s="452"/>
      <c r="S541" s="452"/>
      <c r="T541" s="450"/>
      <c r="U541" s="450"/>
      <c r="V541" s="451"/>
      <c r="W541" s="452"/>
      <c r="X541" s="450"/>
      <c r="Y541" s="451"/>
      <c r="Z541" s="451"/>
      <c r="AA541" s="450"/>
      <c r="AB541" s="450"/>
      <c r="AC541" s="450"/>
      <c r="AD541" s="450"/>
      <c r="AE541" s="451"/>
      <c r="AF541" s="451"/>
      <c r="AG541" s="452"/>
      <c r="AH541" s="452"/>
      <c r="AI541" s="452"/>
      <c r="AJ541" s="452"/>
      <c r="AK541" s="452"/>
      <c r="AL541" s="452"/>
      <c r="AM541" s="450"/>
      <c r="AN541" s="450"/>
      <c r="AO541" s="451"/>
      <c r="AP541" s="451"/>
      <c r="AQ541" s="450"/>
      <c r="AR541" s="453"/>
      <c r="AS541" s="453"/>
      <c r="AT541" s="454"/>
      <c r="AU541" s="455"/>
      <c r="AV541" s="456"/>
      <c r="AW541" s="456"/>
      <c r="AX541" s="455"/>
      <c r="AY541" s="456"/>
      <c r="AZ541" s="454"/>
      <c r="BA541" s="454"/>
      <c r="BB541" s="454"/>
      <c r="BC541" s="454"/>
      <c r="BD541" s="454"/>
      <c r="BE541" s="454"/>
      <c r="BF541" s="455"/>
      <c r="BG541" s="455"/>
      <c r="BH541" s="455"/>
      <c r="BI541" s="455"/>
      <c r="BJ541" s="455"/>
      <c r="BK541" s="455"/>
      <c r="BL541" s="455"/>
      <c r="BM541" s="455"/>
      <c r="BN541" s="455"/>
      <c r="BO541" s="455"/>
    </row>
    <row r="542" spans="1:67" ht="19.5" customHeight="1">
      <c r="A542" s="450"/>
      <c r="B542" s="450"/>
      <c r="C542" s="450"/>
      <c r="D542" s="450"/>
      <c r="E542" s="450"/>
      <c r="F542" s="451"/>
      <c r="G542" s="450"/>
      <c r="H542" s="450"/>
      <c r="I542" s="451"/>
      <c r="J542" s="450"/>
      <c r="K542" s="451"/>
      <c r="L542" s="450"/>
      <c r="M542" s="451"/>
      <c r="N542" s="450"/>
      <c r="O542" s="451"/>
      <c r="P542" s="452"/>
      <c r="Q542" s="452"/>
      <c r="R542" s="452"/>
      <c r="S542" s="452"/>
      <c r="T542" s="450"/>
      <c r="U542" s="450"/>
      <c r="V542" s="451"/>
      <c r="W542" s="452"/>
      <c r="X542" s="450"/>
      <c r="Y542" s="451"/>
      <c r="Z542" s="451"/>
      <c r="AA542" s="450"/>
      <c r="AB542" s="450"/>
      <c r="AC542" s="450"/>
      <c r="AD542" s="450"/>
      <c r="AE542" s="451"/>
      <c r="AF542" s="451"/>
      <c r="AG542" s="452"/>
      <c r="AH542" s="452"/>
      <c r="AI542" s="452"/>
      <c r="AJ542" s="452"/>
      <c r="AK542" s="452"/>
      <c r="AL542" s="452"/>
      <c r="AM542" s="450"/>
      <c r="AN542" s="450"/>
      <c r="AO542" s="451"/>
      <c r="AP542" s="451"/>
      <c r="AQ542" s="450"/>
      <c r="AR542" s="453"/>
      <c r="AS542" s="453"/>
      <c r="AT542" s="454"/>
      <c r="AU542" s="455"/>
      <c r="AV542" s="456"/>
      <c r="AW542" s="456"/>
      <c r="AX542" s="455"/>
      <c r="AY542" s="456"/>
      <c r="AZ542" s="454"/>
      <c r="BA542" s="454"/>
      <c r="BB542" s="454"/>
      <c r="BC542" s="454"/>
      <c r="BD542" s="454"/>
      <c r="BE542" s="454"/>
      <c r="BF542" s="455"/>
      <c r="BG542" s="455"/>
      <c r="BH542" s="455"/>
      <c r="BI542" s="455"/>
      <c r="BJ542" s="455"/>
      <c r="BK542" s="455"/>
      <c r="BL542" s="455"/>
      <c r="BM542" s="455"/>
      <c r="BN542" s="455"/>
      <c r="BO542" s="455"/>
    </row>
    <row r="543" spans="1:67" ht="19.5" customHeight="1">
      <c r="A543" s="450"/>
      <c r="B543" s="450"/>
      <c r="C543" s="450"/>
      <c r="D543" s="450"/>
      <c r="E543" s="450"/>
      <c r="F543" s="451"/>
      <c r="G543" s="450"/>
      <c r="H543" s="450"/>
      <c r="I543" s="451"/>
      <c r="J543" s="450"/>
      <c r="K543" s="451"/>
      <c r="L543" s="450"/>
      <c r="M543" s="451"/>
      <c r="N543" s="450"/>
      <c r="O543" s="451"/>
      <c r="P543" s="452"/>
      <c r="Q543" s="452"/>
      <c r="R543" s="452"/>
      <c r="S543" s="452"/>
      <c r="T543" s="450"/>
      <c r="U543" s="450"/>
      <c r="V543" s="451"/>
      <c r="W543" s="452"/>
      <c r="X543" s="450"/>
      <c r="Y543" s="451"/>
      <c r="Z543" s="451"/>
      <c r="AA543" s="450"/>
      <c r="AB543" s="450"/>
      <c r="AC543" s="450"/>
      <c r="AD543" s="450"/>
      <c r="AE543" s="451"/>
      <c r="AF543" s="451"/>
      <c r="AG543" s="452"/>
      <c r="AH543" s="452"/>
      <c r="AI543" s="452"/>
      <c r="AJ543" s="452"/>
      <c r="AK543" s="452"/>
      <c r="AL543" s="452"/>
      <c r="AM543" s="450"/>
      <c r="AN543" s="450"/>
      <c r="AO543" s="451"/>
      <c r="AP543" s="451"/>
      <c r="AQ543" s="450"/>
      <c r="AR543" s="453"/>
      <c r="AS543" s="453"/>
      <c r="AT543" s="454"/>
      <c r="AU543" s="455"/>
      <c r="AV543" s="456"/>
      <c r="AW543" s="456"/>
      <c r="AX543" s="455"/>
      <c r="AY543" s="456"/>
      <c r="AZ543" s="454"/>
      <c r="BA543" s="454"/>
      <c r="BB543" s="454"/>
      <c r="BC543" s="454"/>
      <c r="BD543" s="454"/>
      <c r="BE543" s="454"/>
      <c r="BF543" s="455"/>
      <c r="BG543" s="455"/>
      <c r="BH543" s="455"/>
      <c r="BI543" s="455"/>
      <c r="BJ543" s="455"/>
      <c r="BK543" s="455"/>
      <c r="BL543" s="455"/>
      <c r="BM543" s="455"/>
      <c r="BN543" s="455"/>
      <c r="BO543" s="455"/>
    </row>
    <row r="544" spans="1:67" ht="19.5" customHeight="1">
      <c r="A544" s="450"/>
      <c r="B544" s="450"/>
      <c r="C544" s="450"/>
      <c r="D544" s="450"/>
      <c r="E544" s="450"/>
      <c r="F544" s="451"/>
      <c r="G544" s="450"/>
      <c r="H544" s="450"/>
      <c r="I544" s="451"/>
      <c r="J544" s="450"/>
      <c r="K544" s="451"/>
      <c r="L544" s="450"/>
      <c r="M544" s="451"/>
      <c r="N544" s="450"/>
      <c r="O544" s="451"/>
      <c r="P544" s="452"/>
      <c r="Q544" s="452"/>
      <c r="R544" s="452"/>
      <c r="S544" s="452"/>
      <c r="T544" s="450"/>
      <c r="U544" s="450"/>
      <c r="V544" s="451"/>
      <c r="W544" s="452"/>
      <c r="X544" s="450"/>
      <c r="Y544" s="451"/>
      <c r="Z544" s="451"/>
      <c r="AA544" s="450"/>
      <c r="AB544" s="450"/>
      <c r="AC544" s="450"/>
      <c r="AD544" s="450"/>
      <c r="AE544" s="451"/>
      <c r="AF544" s="451"/>
      <c r="AG544" s="452"/>
      <c r="AH544" s="452"/>
      <c r="AI544" s="452"/>
      <c r="AJ544" s="452"/>
      <c r="AK544" s="452"/>
      <c r="AL544" s="452"/>
      <c r="AM544" s="450"/>
      <c r="AN544" s="450"/>
      <c r="AO544" s="451"/>
      <c r="AP544" s="451"/>
      <c r="AQ544" s="450"/>
      <c r="AR544" s="453"/>
      <c r="AS544" s="453"/>
      <c r="AT544" s="454"/>
      <c r="AU544" s="455"/>
      <c r="AV544" s="456"/>
      <c r="AW544" s="456"/>
      <c r="AX544" s="455"/>
      <c r="AY544" s="456"/>
      <c r="AZ544" s="454"/>
      <c r="BA544" s="454"/>
      <c r="BB544" s="454"/>
      <c r="BC544" s="454"/>
      <c r="BD544" s="454"/>
      <c r="BE544" s="454"/>
      <c r="BF544" s="455"/>
      <c r="BG544" s="455"/>
      <c r="BH544" s="455"/>
      <c r="BI544" s="455"/>
      <c r="BJ544" s="455"/>
      <c r="BK544" s="455"/>
      <c r="BL544" s="455"/>
      <c r="BM544" s="455"/>
      <c r="BN544" s="455"/>
      <c r="BO544" s="455"/>
    </row>
    <row r="545" spans="1:67" ht="19.5" customHeight="1">
      <c r="A545" s="450"/>
      <c r="B545" s="450"/>
      <c r="C545" s="450"/>
      <c r="D545" s="450"/>
      <c r="E545" s="450"/>
      <c r="F545" s="451"/>
      <c r="G545" s="450"/>
      <c r="H545" s="450"/>
      <c r="I545" s="451"/>
      <c r="J545" s="450"/>
      <c r="K545" s="451"/>
      <c r="L545" s="450"/>
      <c r="M545" s="451"/>
      <c r="N545" s="450"/>
      <c r="O545" s="451"/>
      <c r="P545" s="452"/>
      <c r="Q545" s="452"/>
      <c r="R545" s="452"/>
      <c r="S545" s="452"/>
      <c r="T545" s="450"/>
      <c r="U545" s="450"/>
      <c r="V545" s="451"/>
      <c r="W545" s="452"/>
      <c r="X545" s="450"/>
      <c r="Y545" s="451"/>
      <c r="Z545" s="451"/>
      <c r="AA545" s="450"/>
      <c r="AB545" s="450"/>
      <c r="AC545" s="450"/>
      <c r="AD545" s="450"/>
      <c r="AE545" s="451"/>
      <c r="AF545" s="451"/>
      <c r="AG545" s="452"/>
      <c r="AH545" s="452"/>
      <c r="AI545" s="452"/>
      <c r="AJ545" s="452"/>
      <c r="AK545" s="452"/>
      <c r="AL545" s="452"/>
      <c r="AM545" s="450"/>
      <c r="AN545" s="450"/>
      <c r="AO545" s="451"/>
      <c r="AP545" s="451"/>
      <c r="AQ545" s="450"/>
      <c r="AR545" s="453"/>
      <c r="AS545" s="453"/>
      <c r="AT545" s="454"/>
      <c r="AU545" s="455"/>
      <c r="AV545" s="456"/>
      <c r="AW545" s="456"/>
      <c r="AX545" s="455"/>
      <c r="AY545" s="456"/>
      <c r="AZ545" s="454"/>
      <c r="BA545" s="454"/>
      <c r="BB545" s="454"/>
      <c r="BC545" s="454"/>
      <c r="BD545" s="454"/>
      <c r="BE545" s="454"/>
      <c r="BF545" s="455"/>
      <c r="BG545" s="455"/>
      <c r="BH545" s="455"/>
      <c r="BI545" s="455"/>
      <c r="BJ545" s="455"/>
      <c r="BK545" s="455"/>
      <c r="BL545" s="455"/>
      <c r="BM545" s="455"/>
      <c r="BN545" s="455"/>
      <c r="BO545" s="455"/>
    </row>
    <row r="546" spans="1:67" ht="19.5" customHeight="1">
      <c r="A546" s="450"/>
      <c r="B546" s="450"/>
      <c r="C546" s="450"/>
      <c r="D546" s="450"/>
      <c r="E546" s="450"/>
      <c r="F546" s="451"/>
      <c r="G546" s="450"/>
      <c r="H546" s="450"/>
      <c r="I546" s="451"/>
      <c r="J546" s="450"/>
      <c r="K546" s="451"/>
      <c r="L546" s="450"/>
      <c r="M546" s="451"/>
      <c r="N546" s="450"/>
      <c r="O546" s="451"/>
      <c r="P546" s="452"/>
      <c r="Q546" s="452"/>
      <c r="R546" s="452"/>
      <c r="S546" s="452"/>
      <c r="T546" s="450"/>
      <c r="U546" s="450"/>
      <c r="V546" s="451"/>
      <c r="W546" s="452"/>
      <c r="X546" s="450"/>
      <c r="Y546" s="451"/>
      <c r="Z546" s="451"/>
      <c r="AA546" s="450"/>
      <c r="AB546" s="450"/>
      <c r="AC546" s="450"/>
      <c r="AD546" s="450"/>
      <c r="AE546" s="451"/>
      <c r="AF546" s="451"/>
      <c r="AG546" s="452"/>
      <c r="AH546" s="452"/>
      <c r="AI546" s="452"/>
      <c r="AJ546" s="452"/>
      <c r="AK546" s="452"/>
      <c r="AL546" s="452"/>
      <c r="AM546" s="450"/>
      <c r="AN546" s="450"/>
      <c r="AO546" s="451"/>
      <c r="AP546" s="451"/>
      <c r="AQ546" s="450"/>
      <c r="AR546" s="453"/>
      <c r="AS546" s="453"/>
      <c r="AT546" s="454"/>
      <c r="AU546" s="455"/>
      <c r="AV546" s="456"/>
      <c r="AW546" s="456"/>
      <c r="AX546" s="455"/>
      <c r="AY546" s="456"/>
      <c r="AZ546" s="454"/>
      <c r="BA546" s="454"/>
      <c r="BB546" s="454"/>
      <c r="BC546" s="454"/>
      <c r="BD546" s="454"/>
      <c r="BE546" s="454"/>
      <c r="BF546" s="455"/>
      <c r="BG546" s="455"/>
      <c r="BH546" s="455"/>
      <c r="BI546" s="455"/>
      <c r="BJ546" s="455"/>
      <c r="BK546" s="455"/>
      <c r="BL546" s="455"/>
      <c r="BM546" s="455"/>
      <c r="BN546" s="455"/>
      <c r="BO546" s="455"/>
    </row>
    <row r="547" spans="1:67" ht="19.5" customHeight="1">
      <c r="A547" s="450"/>
      <c r="B547" s="450"/>
      <c r="C547" s="450"/>
      <c r="D547" s="450"/>
      <c r="E547" s="450"/>
      <c r="F547" s="451"/>
      <c r="G547" s="450"/>
      <c r="H547" s="450"/>
      <c r="I547" s="451"/>
      <c r="J547" s="450"/>
      <c r="K547" s="451"/>
      <c r="L547" s="450"/>
      <c r="M547" s="451"/>
      <c r="N547" s="450"/>
      <c r="O547" s="451"/>
      <c r="P547" s="452"/>
      <c r="Q547" s="452"/>
      <c r="R547" s="452"/>
      <c r="S547" s="452"/>
      <c r="T547" s="450"/>
      <c r="U547" s="450"/>
      <c r="V547" s="451"/>
      <c r="W547" s="452"/>
      <c r="X547" s="450"/>
      <c r="Y547" s="451"/>
      <c r="Z547" s="451"/>
      <c r="AA547" s="450"/>
      <c r="AB547" s="450"/>
      <c r="AC547" s="450"/>
      <c r="AD547" s="450"/>
      <c r="AE547" s="451"/>
      <c r="AF547" s="451"/>
      <c r="AG547" s="452"/>
      <c r="AH547" s="452"/>
      <c r="AI547" s="452"/>
      <c r="AJ547" s="452"/>
      <c r="AK547" s="452"/>
      <c r="AL547" s="452"/>
      <c r="AM547" s="450"/>
      <c r="AN547" s="450"/>
      <c r="AO547" s="451"/>
      <c r="AP547" s="451"/>
      <c r="AQ547" s="450"/>
      <c r="AR547" s="453"/>
      <c r="AS547" s="453"/>
      <c r="AT547" s="454"/>
      <c r="AU547" s="455"/>
      <c r="AV547" s="456"/>
      <c r="AW547" s="456"/>
      <c r="AX547" s="455"/>
      <c r="AY547" s="456"/>
      <c r="AZ547" s="454"/>
      <c r="BA547" s="454"/>
      <c r="BB547" s="454"/>
      <c r="BC547" s="454"/>
      <c r="BD547" s="454"/>
      <c r="BE547" s="454"/>
      <c r="BF547" s="455"/>
      <c r="BG547" s="455"/>
      <c r="BH547" s="455"/>
      <c r="BI547" s="455"/>
      <c r="BJ547" s="455"/>
      <c r="BK547" s="455"/>
      <c r="BL547" s="455"/>
      <c r="BM547" s="455"/>
      <c r="BN547" s="455"/>
      <c r="BO547" s="455"/>
    </row>
    <row r="548" spans="1:67" ht="19.5" customHeight="1">
      <c r="A548" s="450"/>
      <c r="B548" s="450"/>
      <c r="C548" s="450"/>
      <c r="D548" s="450"/>
      <c r="E548" s="450"/>
      <c r="F548" s="451"/>
      <c r="G548" s="450"/>
      <c r="H548" s="450"/>
      <c r="I548" s="451"/>
      <c r="J548" s="450"/>
      <c r="K548" s="451"/>
      <c r="L548" s="450"/>
      <c r="M548" s="451"/>
      <c r="N548" s="450"/>
      <c r="O548" s="451"/>
      <c r="P548" s="452"/>
      <c r="Q548" s="452"/>
      <c r="R548" s="452"/>
      <c r="S548" s="452"/>
      <c r="T548" s="450"/>
      <c r="U548" s="450"/>
      <c r="V548" s="451"/>
      <c r="W548" s="452"/>
      <c r="X548" s="450"/>
      <c r="Y548" s="451"/>
      <c r="Z548" s="451"/>
      <c r="AA548" s="450"/>
      <c r="AB548" s="450"/>
      <c r="AC548" s="450"/>
      <c r="AD548" s="450"/>
      <c r="AE548" s="451"/>
      <c r="AF548" s="451"/>
      <c r="AG548" s="452"/>
      <c r="AH548" s="452"/>
      <c r="AI548" s="452"/>
      <c r="AJ548" s="452"/>
      <c r="AK548" s="452"/>
      <c r="AL548" s="452"/>
      <c r="AM548" s="450"/>
      <c r="AN548" s="450"/>
      <c r="AO548" s="451"/>
      <c r="AP548" s="451"/>
      <c r="AQ548" s="450"/>
      <c r="AR548" s="453"/>
      <c r="AS548" s="453"/>
      <c r="AT548" s="454"/>
      <c r="AU548" s="455"/>
      <c r="AV548" s="456"/>
      <c r="AW548" s="456"/>
      <c r="AX548" s="455"/>
      <c r="AY548" s="456"/>
      <c r="AZ548" s="454"/>
      <c r="BA548" s="454"/>
      <c r="BB548" s="454"/>
      <c r="BC548" s="454"/>
      <c r="BD548" s="454"/>
      <c r="BE548" s="454"/>
      <c r="BF548" s="455"/>
      <c r="BG548" s="455"/>
      <c r="BH548" s="455"/>
      <c r="BI548" s="455"/>
      <c r="BJ548" s="455"/>
      <c r="BK548" s="455"/>
      <c r="BL548" s="455"/>
      <c r="BM548" s="455"/>
      <c r="BN548" s="455"/>
      <c r="BO548" s="455"/>
    </row>
    <row r="549" spans="1:67" ht="19.5" customHeight="1">
      <c r="A549" s="450"/>
      <c r="B549" s="450"/>
      <c r="C549" s="450"/>
      <c r="D549" s="450"/>
      <c r="E549" s="450"/>
      <c r="F549" s="451"/>
      <c r="G549" s="450"/>
      <c r="H549" s="450"/>
      <c r="I549" s="451"/>
      <c r="J549" s="450"/>
      <c r="K549" s="451"/>
      <c r="L549" s="450"/>
      <c r="M549" s="451"/>
      <c r="N549" s="450"/>
      <c r="O549" s="451"/>
      <c r="P549" s="452"/>
      <c r="Q549" s="452"/>
      <c r="R549" s="452"/>
      <c r="S549" s="452"/>
      <c r="T549" s="450"/>
      <c r="U549" s="450"/>
      <c r="V549" s="451"/>
      <c r="W549" s="452"/>
      <c r="X549" s="450"/>
      <c r="Y549" s="451"/>
      <c r="Z549" s="451"/>
      <c r="AA549" s="450"/>
      <c r="AB549" s="450"/>
      <c r="AC549" s="450"/>
      <c r="AD549" s="450"/>
      <c r="AE549" s="451"/>
      <c r="AF549" s="451"/>
      <c r="AG549" s="452"/>
      <c r="AH549" s="452"/>
      <c r="AI549" s="452"/>
      <c r="AJ549" s="452"/>
      <c r="AK549" s="452"/>
      <c r="AL549" s="452"/>
      <c r="AM549" s="450"/>
      <c r="AN549" s="450"/>
      <c r="AO549" s="451"/>
      <c r="AP549" s="451"/>
      <c r="AQ549" s="450"/>
      <c r="AR549" s="453"/>
      <c r="AS549" s="453"/>
      <c r="AT549" s="454"/>
      <c r="AU549" s="455"/>
      <c r="AV549" s="456"/>
      <c r="AW549" s="456"/>
      <c r="AX549" s="455"/>
      <c r="AY549" s="456"/>
      <c r="AZ549" s="454"/>
      <c r="BA549" s="454"/>
      <c r="BB549" s="454"/>
      <c r="BC549" s="454"/>
      <c r="BD549" s="454"/>
      <c r="BE549" s="454"/>
      <c r="BF549" s="455"/>
      <c r="BG549" s="455"/>
      <c r="BH549" s="455"/>
      <c r="BI549" s="455"/>
      <c r="BJ549" s="455"/>
      <c r="BK549" s="455"/>
      <c r="BL549" s="455"/>
      <c r="BM549" s="455"/>
      <c r="BN549" s="455"/>
      <c r="BO549" s="455"/>
    </row>
    <row r="550" spans="1:67" ht="19.5" customHeight="1">
      <c r="A550" s="450"/>
      <c r="B550" s="450"/>
      <c r="C550" s="450"/>
      <c r="D550" s="450"/>
      <c r="E550" s="450"/>
      <c r="F550" s="451"/>
      <c r="G550" s="450"/>
      <c r="H550" s="450"/>
      <c r="I550" s="451"/>
      <c r="J550" s="450"/>
      <c r="K550" s="451"/>
      <c r="L550" s="450"/>
      <c r="M550" s="451"/>
      <c r="N550" s="450"/>
      <c r="O550" s="451"/>
      <c r="P550" s="452"/>
      <c r="Q550" s="452"/>
      <c r="R550" s="452"/>
      <c r="S550" s="452"/>
      <c r="T550" s="450"/>
      <c r="U550" s="450"/>
      <c r="V550" s="451"/>
      <c r="W550" s="452"/>
      <c r="X550" s="450"/>
      <c r="Y550" s="451"/>
      <c r="Z550" s="451"/>
      <c r="AA550" s="450"/>
      <c r="AB550" s="450"/>
      <c r="AC550" s="450"/>
      <c r="AD550" s="450"/>
      <c r="AE550" s="451"/>
      <c r="AF550" s="451"/>
      <c r="AG550" s="452"/>
      <c r="AH550" s="452"/>
      <c r="AI550" s="452"/>
      <c r="AJ550" s="452"/>
      <c r="AK550" s="452"/>
      <c r="AL550" s="452"/>
      <c r="AM550" s="450"/>
      <c r="AN550" s="450"/>
      <c r="AO550" s="451"/>
      <c r="AP550" s="451"/>
      <c r="AQ550" s="450"/>
      <c r="AR550" s="453"/>
      <c r="AS550" s="453"/>
      <c r="AT550" s="454"/>
      <c r="AU550" s="455"/>
      <c r="AV550" s="456"/>
      <c r="AW550" s="456"/>
      <c r="AX550" s="455"/>
      <c r="AY550" s="456"/>
      <c r="AZ550" s="454"/>
      <c r="BA550" s="454"/>
      <c r="BB550" s="454"/>
      <c r="BC550" s="454"/>
      <c r="BD550" s="454"/>
      <c r="BE550" s="454"/>
      <c r="BF550" s="455"/>
      <c r="BG550" s="455"/>
      <c r="BH550" s="455"/>
      <c r="BI550" s="455"/>
      <c r="BJ550" s="455"/>
      <c r="BK550" s="455"/>
      <c r="BL550" s="455"/>
      <c r="BM550" s="455"/>
      <c r="BN550" s="455"/>
      <c r="BO550" s="455"/>
    </row>
    <row r="551" spans="1:67" ht="19.5" customHeight="1">
      <c r="A551" s="450"/>
      <c r="B551" s="450"/>
      <c r="C551" s="450"/>
      <c r="D551" s="450"/>
      <c r="E551" s="450"/>
      <c r="F551" s="451"/>
      <c r="G551" s="450"/>
      <c r="H551" s="450"/>
      <c r="I551" s="451"/>
      <c r="J551" s="450"/>
      <c r="K551" s="451"/>
      <c r="L551" s="450"/>
      <c r="M551" s="451"/>
      <c r="N551" s="450"/>
      <c r="O551" s="451"/>
      <c r="P551" s="452"/>
      <c r="Q551" s="452"/>
      <c r="R551" s="452"/>
      <c r="S551" s="452"/>
      <c r="T551" s="450"/>
      <c r="U551" s="450"/>
      <c r="V551" s="451"/>
      <c r="W551" s="452"/>
      <c r="X551" s="450"/>
      <c r="Y551" s="451"/>
      <c r="Z551" s="451"/>
      <c r="AA551" s="450"/>
      <c r="AB551" s="450"/>
      <c r="AC551" s="450"/>
      <c r="AD551" s="450"/>
      <c r="AE551" s="451"/>
      <c r="AF551" s="451"/>
      <c r="AG551" s="452"/>
      <c r="AH551" s="452"/>
      <c r="AI551" s="452"/>
      <c r="AJ551" s="452"/>
      <c r="AK551" s="452"/>
      <c r="AL551" s="452"/>
      <c r="AM551" s="450"/>
      <c r="AN551" s="450"/>
      <c r="AO551" s="451"/>
      <c r="AP551" s="451"/>
      <c r="AQ551" s="450"/>
      <c r="AR551" s="453"/>
      <c r="AS551" s="453"/>
      <c r="AT551" s="454"/>
      <c r="AU551" s="455"/>
      <c r="AV551" s="456"/>
      <c r="AW551" s="456"/>
      <c r="AX551" s="455"/>
      <c r="AY551" s="456"/>
      <c r="AZ551" s="454"/>
      <c r="BA551" s="454"/>
      <c r="BB551" s="454"/>
      <c r="BC551" s="454"/>
      <c r="BD551" s="454"/>
      <c r="BE551" s="454"/>
      <c r="BF551" s="455"/>
      <c r="BG551" s="455"/>
      <c r="BH551" s="455"/>
      <c r="BI551" s="455"/>
      <c r="BJ551" s="455"/>
      <c r="BK551" s="455"/>
      <c r="BL551" s="455"/>
      <c r="BM551" s="455"/>
      <c r="BN551" s="455"/>
      <c r="BO551" s="455"/>
    </row>
    <row r="552" spans="1:67" ht="19.5" customHeight="1">
      <c r="A552" s="450"/>
      <c r="B552" s="450"/>
      <c r="C552" s="450"/>
      <c r="D552" s="450"/>
      <c r="E552" s="450"/>
      <c r="F552" s="451"/>
      <c r="G552" s="450"/>
      <c r="H552" s="450"/>
      <c r="I552" s="451"/>
      <c r="J552" s="450"/>
      <c r="K552" s="451"/>
      <c r="L552" s="450"/>
      <c r="M552" s="451"/>
      <c r="N552" s="450"/>
      <c r="O552" s="451"/>
      <c r="P552" s="452"/>
      <c r="Q552" s="452"/>
      <c r="R552" s="452"/>
      <c r="S552" s="452"/>
      <c r="T552" s="450"/>
      <c r="U552" s="450"/>
      <c r="V552" s="451"/>
      <c r="W552" s="452"/>
      <c r="X552" s="450"/>
      <c r="Y552" s="451"/>
      <c r="Z552" s="451"/>
      <c r="AA552" s="450"/>
      <c r="AB552" s="450"/>
      <c r="AC552" s="450"/>
      <c r="AD552" s="450"/>
      <c r="AE552" s="451"/>
      <c r="AF552" s="451"/>
      <c r="AG552" s="452"/>
      <c r="AH552" s="452"/>
      <c r="AI552" s="452"/>
      <c r="AJ552" s="452"/>
      <c r="AK552" s="452"/>
      <c r="AL552" s="452"/>
      <c r="AM552" s="450"/>
      <c r="AN552" s="450"/>
      <c r="AO552" s="451"/>
      <c r="AP552" s="451"/>
      <c r="AQ552" s="450"/>
      <c r="AR552" s="453"/>
      <c r="AS552" s="453"/>
      <c r="AT552" s="454"/>
      <c r="AU552" s="455"/>
      <c r="AV552" s="456"/>
      <c r="AW552" s="456"/>
      <c r="AX552" s="455"/>
      <c r="AY552" s="456"/>
      <c r="AZ552" s="454"/>
      <c r="BA552" s="454"/>
      <c r="BB552" s="454"/>
      <c r="BC552" s="454"/>
      <c r="BD552" s="454"/>
      <c r="BE552" s="454"/>
      <c r="BF552" s="455"/>
      <c r="BG552" s="455"/>
      <c r="BH552" s="455"/>
      <c r="BI552" s="455"/>
      <c r="BJ552" s="455"/>
      <c r="BK552" s="455"/>
      <c r="BL552" s="455"/>
      <c r="BM552" s="455"/>
      <c r="BN552" s="455"/>
      <c r="BO552" s="455"/>
    </row>
    <row r="553" spans="1:67" ht="19.5" customHeight="1">
      <c r="A553" s="450"/>
      <c r="B553" s="450"/>
      <c r="C553" s="450"/>
      <c r="D553" s="450"/>
      <c r="E553" s="450"/>
      <c r="F553" s="451"/>
      <c r="G553" s="450"/>
      <c r="H553" s="450"/>
      <c r="I553" s="451"/>
      <c r="J553" s="450"/>
      <c r="K553" s="451"/>
      <c r="L553" s="450"/>
      <c r="M553" s="451"/>
      <c r="N553" s="450"/>
      <c r="O553" s="451"/>
      <c r="P553" s="452"/>
      <c r="Q553" s="452"/>
      <c r="R553" s="452"/>
      <c r="S553" s="452"/>
      <c r="T553" s="450"/>
      <c r="U553" s="450"/>
      <c r="V553" s="451"/>
      <c r="W553" s="452"/>
      <c r="X553" s="450"/>
      <c r="Y553" s="451"/>
      <c r="Z553" s="451"/>
      <c r="AA553" s="450"/>
      <c r="AB553" s="450"/>
      <c r="AC553" s="450"/>
      <c r="AD553" s="450"/>
      <c r="AE553" s="451"/>
      <c r="AF553" s="451"/>
      <c r="AG553" s="452"/>
      <c r="AH553" s="452"/>
      <c r="AI553" s="452"/>
      <c r="AJ553" s="452"/>
      <c r="AK553" s="452"/>
      <c r="AL553" s="452"/>
      <c r="AM553" s="450"/>
      <c r="AN553" s="450"/>
      <c r="AO553" s="451"/>
      <c r="AP553" s="451"/>
      <c r="AQ553" s="450"/>
      <c r="AR553" s="453"/>
      <c r="AS553" s="453"/>
      <c r="AT553" s="454"/>
      <c r="AU553" s="455"/>
      <c r="AV553" s="456"/>
      <c r="AW553" s="456"/>
      <c r="AX553" s="455"/>
      <c r="AY553" s="456"/>
      <c r="AZ553" s="454"/>
      <c r="BA553" s="454"/>
      <c r="BB553" s="454"/>
      <c r="BC553" s="454"/>
      <c r="BD553" s="454"/>
      <c r="BE553" s="454"/>
      <c r="BF553" s="455"/>
      <c r="BG553" s="455"/>
      <c r="BH553" s="455"/>
      <c r="BI553" s="455"/>
      <c r="BJ553" s="455"/>
      <c r="BK553" s="455"/>
      <c r="BL553" s="455"/>
      <c r="BM553" s="455"/>
      <c r="BN553" s="455"/>
      <c r="BO553" s="455"/>
    </row>
    <row r="554" spans="1:67" ht="19.5" customHeight="1">
      <c r="A554" s="450"/>
      <c r="B554" s="450"/>
      <c r="C554" s="450"/>
      <c r="D554" s="450"/>
      <c r="E554" s="450"/>
      <c r="F554" s="451"/>
      <c r="G554" s="450"/>
      <c r="H554" s="450"/>
      <c r="I554" s="451"/>
      <c r="J554" s="450"/>
      <c r="K554" s="451"/>
      <c r="L554" s="450"/>
      <c r="M554" s="451"/>
      <c r="N554" s="450"/>
      <c r="O554" s="451"/>
      <c r="P554" s="452"/>
      <c r="Q554" s="452"/>
      <c r="R554" s="452"/>
      <c r="S554" s="452"/>
      <c r="T554" s="450"/>
      <c r="U554" s="450"/>
      <c r="V554" s="451"/>
      <c r="W554" s="452"/>
      <c r="X554" s="450"/>
      <c r="Y554" s="451"/>
      <c r="Z554" s="451"/>
      <c r="AA554" s="450"/>
      <c r="AB554" s="450"/>
      <c r="AC554" s="450"/>
      <c r="AD554" s="450"/>
      <c r="AE554" s="451"/>
      <c r="AF554" s="451"/>
      <c r="AG554" s="452"/>
      <c r="AH554" s="452"/>
      <c r="AI554" s="452"/>
      <c r="AJ554" s="452"/>
      <c r="AK554" s="452"/>
      <c r="AL554" s="452"/>
      <c r="AM554" s="450"/>
      <c r="AN554" s="450"/>
      <c r="AO554" s="451"/>
      <c r="AP554" s="451"/>
      <c r="AQ554" s="450"/>
      <c r="AR554" s="453"/>
      <c r="AS554" s="453"/>
      <c r="AT554" s="454"/>
      <c r="AU554" s="455"/>
      <c r="AV554" s="456"/>
      <c r="AW554" s="456"/>
      <c r="AX554" s="455"/>
      <c r="AY554" s="456"/>
      <c r="AZ554" s="454"/>
      <c r="BA554" s="454"/>
      <c r="BB554" s="454"/>
      <c r="BC554" s="454"/>
      <c r="BD554" s="454"/>
      <c r="BE554" s="454"/>
      <c r="BF554" s="455"/>
      <c r="BG554" s="455"/>
      <c r="BH554" s="455"/>
      <c r="BI554" s="455"/>
      <c r="BJ554" s="455"/>
      <c r="BK554" s="455"/>
      <c r="BL554" s="455"/>
      <c r="BM554" s="455"/>
      <c r="BN554" s="455"/>
      <c r="BO554" s="455"/>
    </row>
    <row r="555" spans="1:67" ht="19.5" customHeight="1">
      <c r="A555" s="450"/>
      <c r="B555" s="450"/>
      <c r="C555" s="450"/>
      <c r="D555" s="450"/>
      <c r="E555" s="450"/>
      <c r="F555" s="451"/>
      <c r="G555" s="450"/>
      <c r="H555" s="450"/>
      <c r="I555" s="451"/>
      <c r="J555" s="450"/>
      <c r="K555" s="451"/>
      <c r="L555" s="450"/>
      <c r="M555" s="451"/>
      <c r="N555" s="450"/>
      <c r="O555" s="451"/>
      <c r="P555" s="452"/>
      <c r="Q555" s="452"/>
      <c r="R555" s="452"/>
      <c r="S555" s="452"/>
      <c r="T555" s="450"/>
      <c r="U555" s="450"/>
      <c r="V555" s="451"/>
      <c r="W555" s="452"/>
      <c r="X555" s="450"/>
      <c r="Y555" s="451"/>
      <c r="Z555" s="451"/>
      <c r="AA555" s="450"/>
      <c r="AB555" s="450"/>
      <c r="AC555" s="450"/>
      <c r="AD555" s="450"/>
      <c r="AE555" s="451"/>
      <c r="AF555" s="451"/>
      <c r="AG555" s="452"/>
      <c r="AH555" s="452"/>
      <c r="AI555" s="452"/>
      <c r="AJ555" s="452"/>
      <c r="AK555" s="452"/>
      <c r="AL555" s="452"/>
      <c r="AM555" s="450"/>
      <c r="AN555" s="450"/>
      <c r="AO555" s="451"/>
      <c r="AP555" s="451"/>
      <c r="AQ555" s="450"/>
      <c r="AR555" s="453"/>
      <c r="AS555" s="453"/>
      <c r="AT555" s="454"/>
      <c r="AU555" s="455"/>
      <c r="AV555" s="456"/>
      <c r="AW555" s="456"/>
      <c r="AX555" s="455"/>
      <c r="AY555" s="456"/>
      <c r="AZ555" s="454"/>
      <c r="BA555" s="454"/>
      <c r="BB555" s="454"/>
      <c r="BC555" s="454"/>
      <c r="BD555" s="454"/>
      <c r="BE555" s="454"/>
      <c r="BF555" s="455"/>
      <c r="BG555" s="455"/>
      <c r="BH555" s="455"/>
      <c r="BI555" s="455"/>
      <c r="BJ555" s="455"/>
      <c r="BK555" s="455"/>
      <c r="BL555" s="455"/>
      <c r="BM555" s="455"/>
      <c r="BN555" s="455"/>
      <c r="BO555" s="455"/>
    </row>
    <row r="556" spans="1:67" ht="19.5" customHeight="1">
      <c r="A556" s="450"/>
      <c r="B556" s="450"/>
      <c r="C556" s="450"/>
      <c r="D556" s="450"/>
      <c r="E556" s="450"/>
      <c r="F556" s="451"/>
      <c r="G556" s="450"/>
      <c r="H556" s="450"/>
      <c r="I556" s="451"/>
      <c r="J556" s="450"/>
      <c r="K556" s="451"/>
      <c r="L556" s="450"/>
      <c r="M556" s="451"/>
      <c r="N556" s="450"/>
      <c r="O556" s="451"/>
      <c r="P556" s="452"/>
      <c r="Q556" s="452"/>
      <c r="R556" s="452"/>
      <c r="S556" s="452"/>
      <c r="T556" s="450"/>
      <c r="U556" s="450"/>
      <c r="V556" s="451"/>
      <c r="W556" s="452"/>
      <c r="X556" s="450"/>
      <c r="Y556" s="451"/>
      <c r="Z556" s="451"/>
      <c r="AA556" s="450"/>
      <c r="AB556" s="450"/>
      <c r="AC556" s="450"/>
      <c r="AD556" s="450"/>
      <c r="AE556" s="451"/>
      <c r="AF556" s="451"/>
      <c r="AG556" s="452"/>
      <c r="AH556" s="452"/>
      <c r="AI556" s="452"/>
      <c r="AJ556" s="452"/>
      <c r="AK556" s="452"/>
      <c r="AL556" s="452"/>
      <c r="AM556" s="450"/>
      <c r="AN556" s="450"/>
      <c r="AO556" s="451"/>
      <c r="AP556" s="451"/>
      <c r="AQ556" s="450"/>
      <c r="AR556" s="453"/>
      <c r="AS556" s="453"/>
      <c r="AT556" s="454"/>
      <c r="AU556" s="455"/>
      <c r="AV556" s="456"/>
      <c r="AW556" s="456"/>
      <c r="AX556" s="455"/>
      <c r="AY556" s="456"/>
      <c r="AZ556" s="454"/>
      <c r="BA556" s="454"/>
      <c r="BB556" s="454"/>
      <c r="BC556" s="454"/>
      <c r="BD556" s="454"/>
      <c r="BE556" s="454"/>
      <c r="BF556" s="455"/>
      <c r="BG556" s="455"/>
      <c r="BH556" s="455"/>
      <c r="BI556" s="455"/>
      <c r="BJ556" s="455"/>
      <c r="BK556" s="455"/>
      <c r="BL556" s="455"/>
      <c r="BM556" s="455"/>
      <c r="BN556" s="455"/>
      <c r="BO556" s="455"/>
    </row>
    <row r="557" spans="1:67" ht="19.5" customHeight="1">
      <c r="A557" s="450"/>
      <c r="B557" s="450"/>
      <c r="C557" s="450"/>
      <c r="D557" s="450"/>
      <c r="E557" s="450"/>
      <c r="F557" s="451"/>
      <c r="G557" s="450"/>
      <c r="H557" s="450"/>
      <c r="I557" s="451"/>
      <c r="J557" s="450"/>
      <c r="K557" s="451"/>
      <c r="L557" s="450"/>
      <c r="M557" s="451"/>
      <c r="N557" s="450"/>
      <c r="O557" s="451"/>
      <c r="P557" s="452"/>
      <c r="Q557" s="452"/>
      <c r="R557" s="452"/>
      <c r="S557" s="452"/>
      <c r="T557" s="450"/>
      <c r="U557" s="450"/>
      <c r="V557" s="451"/>
      <c r="W557" s="452"/>
      <c r="X557" s="450"/>
      <c r="Y557" s="451"/>
      <c r="Z557" s="451"/>
      <c r="AA557" s="450"/>
      <c r="AB557" s="450"/>
      <c r="AC557" s="450"/>
      <c r="AD557" s="450"/>
      <c r="AE557" s="451"/>
      <c r="AF557" s="451"/>
      <c r="AG557" s="452"/>
      <c r="AH557" s="452"/>
      <c r="AI557" s="452"/>
      <c r="AJ557" s="452"/>
      <c r="AK557" s="452"/>
      <c r="AL557" s="452"/>
      <c r="AM557" s="450"/>
      <c r="AN557" s="450"/>
      <c r="AO557" s="451"/>
      <c r="AP557" s="451"/>
      <c r="AQ557" s="450"/>
      <c r="AR557" s="453"/>
      <c r="AS557" s="453"/>
      <c r="AT557" s="454"/>
      <c r="AU557" s="455"/>
      <c r="AV557" s="456"/>
      <c r="AW557" s="456"/>
      <c r="AX557" s="455"/>
      <c r="AY557" s="456"/>
      <c r="AZ557" s="454"/>
      <c r="BA557" s="454"/>
      <c r="BB557" s="454"/>
      <c r="BC557" s="454"/>
      <c r="BD557" s="454"/>
      <c r="BE557" s="454"/>
      <c r="BF557" s="455"/>
      <c r="BG557" s="455"/>
      <c r="BH557" s="455"/>
      <c r="BI557" s="455"/>
      <c r="BJ557" s="455"/>
      <c r="BK557" s="455"/>
      <c r="BL557" s="455"/>
      <c r="BM557" s="455"/>
      <c r="BN557" s="455"/>
      <c r="BO557" s="455"/>
    </row>
    <row r="558" spans="1:67" ht="19.5" customHeight="1">
      <c r="A558" s="450"/>
      <c r="B558" s="450"/>
      <c r="C558" s="450"/>
      <c r="D558" s="450"/>
      <c r="E558" s="450"/>
      <c r="F558" s="451"/>
      <c r="G558" s="450"/>
      <c r="H558" s="450"/>
      <c r="I558" s="451"/>
      <c r="J558" s="450"/>
      <c r="K558" s="451"/>
      <c r="L558" s="450"/>
      <c r="M558" s="451"/>
      <c r="N558" s="450"/>
      <c r="O558" s="451"/>
      <c r="P558" s="452"/>
      <c r="Q558" s="452"/>
      <c r="R558" s="452"/>
      <c r="S558" s="452"/>
      <c r="T558" s="450"/>
      <c r="U558" s="450"/>
      <c r="V558" s="451"/>
      <c r="W558" s="452"/>
      <c r="X558" s="450"/>
      <c r="Y558" s="451"/>
      <c r="Z558" s="451"/>
      <c r="AA558" s="450"/>
      <c r="AB558" s="450"/>
      <c r="AC558" s="450"/>
      <c r="AD558" s="450"/>
      <c r="AE558" s="451"/>
      <c r="AF558" s="451"/>
      <c r="AG558" s="452"/>
      <c r="AH558" s="452"/>
      <c r="AI558" s="452"/>
      <c r="AJ558" s="452"/>
      <c r="AK558" s="452"/>
      <c r="AL558" s="452"/>
      <c r="AM558" s="450"/>
      <c r="AN558" s="450"/>
      <c r="AO558" s="451"/>
      <c r="AP558" s="451"/>
      <c r="AQ558" s="450"/>
      <c r="AR558" s="453"/>
      <c r="AS558" s="453"/>
      <c r="AT558" s="454"/>
      <c r="AU558" s="455"/>
      <c r="AV558" s="456"/>
      <c r="AW558" s="456"/>
      <c r="AX558" s="455"/>
      <c r="AY558" s="456"/>
      <c r="AZ558" s="454"/>
      <c r="BA558" s="454"/>
      <c r="BB558" s="454"/>
      <c r="BC558" s="454"/>
      <c r="BD558" s="454"/>
      <c r="BE558" s="454"/>
      <c r="BF558" s="455"/>
      <c r="BG558" s="455"/>
      <c r="BH558" s="455"/>
      <c r="BI558" s="455"/>
      <c r="BJ558" s="455"/>
      <c r="BK558" s="455"/>
      <c r="BL558" s="455"/>
      <c r="BM558" s="455"/>
      <c r="BN558" s="455"/>
      <c r="BO558" s="455"/>
    </row>
    <row r="559" spans="1:67" ht="19.5" customHeight="1">
      <c r="A559" s="450"/>
      <c r="B559" s="450"/>
      <c r="C559" s="450"/>
      <c r="D559" s="450"/>
      <c r="E559" s="450"/>
      <c r="F559" s="451"/>
      <c r="G559" s="450"/>
      <c r="H559" s="450"/>
      <c r="I559" s="451"/>
      <c r="J559" s="450"/>
      <c r="K559" s="451"/>
      <c r="L559" s="450"/>
      <c r="M559" s="451"/>
      <c r="N559" s="450"/>
      <c r="O559" s="451"/>
      <c r="P559" s="452"/>
      <c r="Q559" s="452"/>
      <c r="R559" s="452"/>
      <c r="S559" s="452"/>
      <c r="T559" s="450"/>
      <c r="U559" s="450"/>
      <c r="V559" s="451"/>
      <c r="W559" s="452"/>
      <c r="X559" s="450"/>
      <c r="Y559" s="451"/>
      <c r="Z559" s="451"/>
      <c r="AA559" s="450"/>
      <c r="AB559" s="450"/>
      <c r="AC559" s="450"/>
      <c r="AD559" s="450"/>
      <c r="AE559" s="451"/>
      <c r="AF559" s="451"/>
      <c r="AG559" s="452"/>
      <c r="AH559" s="452"/>
      <c r="AI559" s="452"/>
      <c r="AJ559" s="452"/>
      <c r="AK559" s="452"/>
      <c r="AL559" s="452"/>
      <c r="AM559" s="450"/>
      <c r="AN559" s="450"/>
      <c r="AO559" s="451"/>
      <c r="AP559" s="451"/>
      <c r="AQ559" s="450"/>
      <c r="AR559" s="453"/>
      <c r="AS559" s="453"/>
      <c r="AT559" s="454"/>
      <c r="AU559" s="455"/>
      <c r="AV559" s="456"/>
      <c r="AW559" s="456"/>
      <c r="AX559" s="455"/>
      <c r="AY559" s="456"/>
      <c r="AZ559" s="454"/>
      <c r="BA559" s="454"/>
      <c r="BB559" s="454"/>
      <c r="BC559" s="454"/>
      <c r="BD559" s="454"/>
      <c r="BE559" s="454"/>
      <c r="BF559" s="455"/>
      <c r="BG559" s="455"/>
      <c r="BH559" s="455"/>
      <c r="BI559" s="455"/>
      <c r="BJ559" s="455"/>
      <c r="BK559" s="455"/>
      <c r="BL559" s="455"/>
      <c r="BM559" s="455"/>
      <c r="BN559" s="455"/>
      <c r="BO559" s="455"/>
    </row>
    <row r="560" spans="1:67" ht="19.5" customHeight="1">
      <c r="A560" s="450"/>
      <c r="B560" s="450"/>
      <c r="C560" s="450"/>
      <c r="D560" s="450"/>
      <c r="E560" s="450"/>
      <c r="F560" s="451"/>
      <c r="G560" s="450"/>
      <c r="H560" s="450"/>
      <c r="I560" s="451"/>
      <c r="J560" s="450"/>
      <c r="K560" s="451"/>
      <c r="L560" s="450"/>
      <c r="M560" s="451"/>
      <c r="N560" s="450"/>
      <c r="O560" s="451"/>
      <c r="P560" s="452"/>
      <c r="Q560" s="452"/>
      <c r="R560" s="452"/>
      <c r="S560" s="452"/>
      <c r="T560" s="450"/>
      <c r="U560" s="450"/>
      <c r="V560" s="451"/>
      <c r="W560" s="452"/>
      <c r="X560" s="450"/>
      <c r="Y560" s="451"/>
      <c r="Z560" s="451"/>
      <c r="AA560" s="450"/>
      <c r="AB560" s="450"/>
      <c r="AC560" s="450"/>
      <c r="AD560" s="450"/>
      <c r="AE560" s="451"/>
      <c r="AF560" s="451"/>
      <c r="AG560" s="452"/>
      <c r="AH560" s="452"/>
      <c r="AI560" s="452"/>
      <c r="AJ560" s="452"/>
      <c r="AK560" s="452"/>
      <c r="AL560" s="452"/>
      <c r="AM560" s="450"/>
      <c r="AN560" s="450"/>
      <c r="AO560" s="451"/>
      <c r="AP560" s="451"/>
      <c r="AQ560" s="450"/>
      <c r="AR560" s="453"/>
      <c r="AS560" s="453"/>
      <c r="AT560" s="454"/>
      <c r="AU560" s="455"/>
      <c r="AV560" s="456"/>
      <c r="AW560" s="456"/>
      <c r="AX560" s="455"/>
      <c r="AY560" s="456"/>
      <c r="AZ560" s="454"/>
      <c r="BA560" s="454"/>
      <c r="BB560" s="454"/>
      <c r="BC560" s="454"/>
      <c r="BD560" s="454"/>
      <c r="BE560" s="454"/>
      <c r="BF560" s="455"/>
      <c r="BG560" s="455"/>
      <c r="BH560" s="455"/>
      <c r="BI560" s="455"/>
      <c r="BJ560" s="455"/>
      <c r="BK560" s="455"/>
      <c r="BL560" s="455"/>
      <c r="BM560" s="455"/>
      <c r="BN560" s="455"/>
      <c r="BO560" s="455"/>
    </row>
    <row r="561" spans="1:67" ht="19.5" customHeight="1">
      <c r="A561" s="450"/>
      <c r="B561" s="450"/>
      <c r="C561" s="450"/>
      <c r="D561" s="450"/>
      <c r="E561" s="450"/>
      <c r="F561" s="451"/>
      <c r="G561" s="450"/>
      <c r="H561" s="450"/>
      <c r="I561" s="451"/>
      <c r="J561" s="450"/>
      <c r="K561" s="451"/>
      <c r="L561" s="450"/>
      <c r="M561" s="451"/>
      <c r="N561" s="450"/>
      <c r="O561" s="451"/>
      <c r="P561" s="452"/>
      <c r="Q561" s="452"/>
      <c r="R561" s="452"/>
      <c r="S561" s="452"/>
      <c r="T561" s="450"/>
      <c r="U561" s="450"/>
      <c r="V561" s="451"/>
      <c r="W561" s="452"/>
      <c r="X561" s="450"/>
      <c r="Y561" s="451"/>
      <c r="Z561" s="451"/>
      <c r="AA561" s="450"/>
      <c r="AB561" s="450"/>
      <c r="AC561" s="450"/>
      <c r="AD561" s="450"/>
      <c r="AE561" s="451"/>
      <c r="AF561" s="451"/>
      <c r="AG561" s="452"/>
      <c r="AH561" s="452"/>
      <c r="AI561" s="452"/>
      <c r="AJ561" s="452"/>
      <c r="AK561" s="452"/>
      <c r="AL561" s="452"/>
      <c r="AM561" s="450"/>
      <c r="AN561" s="450"/>
      <c r="AO561" s="451"/>
      <c r="AP561" s="451"/>
      <c r="AQ561" s="450"/>
      <c r="AR561" s="453"/>
      <c r="AS561" s="453"/>
      <c r="AT561" s="454"/>
      <c r="AU561" s="455"/>
      <c r="AV561" s="456"/>
      <c r="AW561" s="456"/>
      <c r="AX561" s="455"/>
      <c r="AY561" s="456"/>
      <c r="AZ561" s="454"/>
      <c r="BA561" s="454"/>
      <c r="BB561" s="454"/>
      <c r="BC561" s="454"/>
      <c r="BD561" s="454"/>
      <c r="BE561" s="454"/>
      <c r="BF561" s="455"/>
      <c r="BG561" s="455"/>
      <c r="BH561" s="455"/>
      <c r="BI561" s="455"/>
      <c r="BJ561" s="455"/>
      <c r="BK561" s="455"/>
      <c r="BL561" s="455"/>
      <c r="BM561" s="455"/>
      <c r="BN561" s="455"/>
      <c r="BO561" s="455"/>
    </row>
    <row r="562" spans="1:67" ht="19.5" customHeight="1">
      <c r="A562" s="450"/>
      <c r="B562" s="450"/>
      <c r="C562" s="450"/>
      <c r="D562" s="450"/>
      <c r="E562" s="450"/>
      <c r="F562" s="451"/>
      <c r="G562" s="450"/>
      <c r="H562" s="450"/>
      <c r="I562" s="451"/>
      <c r="J562" s="450"/>
      <c r="K562" s="451"/>
      <c r="L562" s="450"/>
      <c r="M562" s="451"/>
      <c r="N562" s="450"/>
      <c r="O562" s="451"/>
      <c r="P562" s="452"/>
      <c r="Q562" s="452"/>
      <c r="R562" s="452"/>
      <c r="S562" s="452"/>
      <c r="T562" s="450"/>
      <c r="U562" s="450"/>
      <c r="V562" s="451"/>
      <c r="W562" s="452"/>
      <c r="X562" s="450"/>
      <c r="Y562" s="451"/>
      <c r="Z562" s="451"/>
      <c r="AA562" s="450"/>
      <c r="AB562" s="450"/>
      <c r="AC562" s="450"/>
      <c r="AD562" s="450"/>
      <c r="AE562" s="451"/>
      <c r="AF562" s="451"/>
      <c r="AG562" s="452"/>
      <c r="AH562" s="452"/>
      <c r="AI562" s="452"/>
      <c r="AJ562" s="452"/>
      <c r="AK562" s="452"/>
      <c r="AL562" s="452"/>
      <c r="AM562" s="450"/>
      <c r="AN562" s="450"/>
      <c r="AO562" s="451"/>
      <c r="AP562" s="451"/>
      <c r="AQ562" s="450"/>
      <c r="AR562" s="453"/>
      <c r="AS562" s="453"/>
      <c r="AT562" s="454"/>
      <c r="AU562" s="455"/>
      <c r="AV562" s="456"/>
      <c r="AW562" s="456"/>
      <c r="AX562" s="455"/>
      <c r="AY562" s="456"/>
      <c r="AZ562" s="454"/>
      <c r="BA562" s="454"/>
      <c r="BB562" s="454"/>
      <c r="BC562" s="454"/>
      <c r="BD562" s="454"/>
      <c r="BE562" s="454"/>
      <c r="BF562" s="455"/>
      <c r="BG562" s="455"/>
      <c r="BH562" s="455"/>
      <c r="BI562" s="455"/>
      <c r="BJ562" s="455"/>
      <c r="BK562" s="455"/>
      <c r="BL562" s="455"/>
      <c r="BM562" s="455"/>
      <c r="BN562" s="455"/>
      <c r="BO562" s="455"/>
    </row>
    <row r="563" spans="1:67" ht="19.5" customHeight="1">
      <c r="A563" s="450"/>
      <c r="B563" s="450"/>
      <c r="C563" s="450"/>
      <c r="D563" s="450"/>
      <c r="E563" s="450"/>
      <c r="F563" s="451"/>
      <c r="G563" s="450"/>
      <c r="H563" s="450"/>
      <c r="I563" s="451"/>
      <c r="J563" s="450"/>
      <c r="K563" s="451"/>
      <c r="L563" s="450"/>
      <c r="M563" s="451"/>
      <c r="N563" s="450"/>
      <c r="O563" s="451"/>
      <c r="P563" s="452"/>
      <c r="Q563" s="452"/>
      <c r="R563" s="452"/>
      <c r="S563" s="452"/>
      <c r="T563" s="450"/>
      <c r="U563" s="450"/>
      <c r="V563" s="451"/>
      <c r="W563" s="452"/>
      <c r="X563" s="450"/>
      <c r="Y563" s="451"/>
      <c r="Z563" s="451"/>
      <c r="AA563" s="450"/>
      <c r="AB563" s="450"/>
      <c r="AC563" s="450"/>
      <c r="AD563" s="450"/>
      <c r="AE563" s="451"/>
      <c r="AF563" s="451"/>
      <c r="AG563" s="452"/>
      <c r="AH563" s="452"/>
      <c r="AI563" s="452"/>
      <c r="AJ563" s="452"/>
      <c r="AK563" s="452"/>
      <c r="AL563" s="452"/>
      <c r="AM563" s="450"/>
      <c r="AN563" s="450"/>
      <c r="AO563" s="451"/>
      <c r="AP563" s="451"/>
      <c r="AQ563" s="450"/>
      <c r="AR563" s="453"/>
      <c r="AS563" s="453"/>
      <c r="AT563" s="454"/>
      <c r="AU563" s="455"/>
      <c r="AV563" s="456"/>
      <c r="AW563" s="456"/>
      <c r="AX563" s="455"/>
      <c r="AY563" s="456"/>
      <c r="AZ563" s="454"/>
      <c r="BA563" s="454"/>
      <c r="BB563" s="454"/>
      <c r="BC563" s="454"/>
      <c r="BD563" s="454"/>
      <c r="BE563" s="454"/>
      <c r="BF563" s="455"/>
      <c r="BG563" s="455"/>
      <c r="BH563" s="455"/>
      <c r="BI563" s="455"/>
      <c r="BJ563" s="455"/>
      <c r="BK563" s="455"/>
      <c r="BL563" s="455"/>
      <c r="BM563" s="455"/>
      <c r="BN563" s="455"/>
      <c r="BO563" s="455"/>
    </row>
    <row r="564" spans="1:67" ht="19.5" customHeight="1">
      <c r="A564" s="450"/>
      <c r="B564" s="450"/>
      <c r="C564" s="450"/>
      <c r="D564" s="450"/>
      <c r="E564" s="450"/>
      <c r="F564" s="451"/>
      <c r="G564" s="450"/>
      <c r="H564" s="450"/>
      <c r="I564" s="451"/>
      <c r="J564" s="450"/>
      <c r="K564" s="451"/>
      <c r="L564" s="450"/>
      <c r="M564" s="451"/>
      <c r="N564" s="450"/>
      <c r="O564" s="451"/>
      <c r="P564" s="452"/>
      <c r="Q564" s="452"/>
      <c r="R564" s="452"/>
      <c r="S564" s="452"/>
      <c r="T564" s="450"/>
      <c r="U564" s="450"/>
      <c r="V564" s="451"/>
      <c r="W564" s="452"/>
      <c r="X564" s="450"/>
      <c r="Y564" s="451"/>
      <c r="Z564" s="451"/>
      <c r="AA564" s="450"/>
      <c r="AB564" s="450"/>
      <c r="AC564" s="450"/>
      <c r="AD564" s="450"/>
      <c r="AE564" s="451"/>
      <c r="AF564" s="451"/>
      <c r="AG564" s="452"/>
      <c r="AH564" s="452"/>
      <c r="AI564" s="452"/>
      <c r="AJ564" s="452"/>
      <c r="AK564" s="452"/>
      <c r="AL564" s="452"/>
      <c r="AM564" s="450"/>
      <c r="AN564" s="450"/>
      <c r="AO564" s="451"/>
      <c r="AP564" s="451"/>
      <c r="AQ564" s="450"/>
      <c r="AR564" s="453"/>
      <c r="AS564" s="453"/>
      <c r="AT564" s="454"/>
      <c r="AU564" s="455"/>
      <c r="AV564" s="456"/>
      <c r="AW564" s="456"/>
      <c r="AX564" s="455"/>
      <c r="AY564" s="456"/>
      <c r="AZ564" s="454"/>
      <c r="BA564" s="454"/>
      <c r="BB564" s="454"/>
      <c r="BC564" s="454"/>
      <c r="BD564" s="454"/>
      <c r="BE564" s="454"/>
      <c r="BF564" s="455"/>
      <c r="BG564" s="455"/>
      <c r="BH564" s="455"/>
      <c r="BI564" s="455"/>
      <c r="BJ564" s="455"/>
      <c r="BK564" s="455"/>
      <c r="BL564" s="455"/>
      <c r="BM564" s="455"/>
      <c r="BN564" s="455"/>
      <c r="BO564" s="455"/>
    </row>
    <row r="565" spans="1:67" ht="19.5" customHeight="1">
      <c r="A565" s="450"/>
      <c r="B565" s="450"/>
      <c r="C565" s="450"/>
      <c r="D565" s="450"/>
      <c r="E565" s="450"/>
      <c r="F565" s="451"/>
      <c r="G565" s="450"/>
      <c r="H565" s="450"/>
      <c r="I565" s="451"/>
      <c r="J565" s="450"/>
      <c r="K565" s="451"/>
      <c r="L565" s="450"/>
      <c r="M565" s="451"/>
      <c r="N565" s="450"/>
      <c r="O565" s="451"/>
      <c r="P565" s="452"/>
      <c r="Q565" s="452"/>
      <c r="R565" s="452"/>
      <c r="S565" s="452"/>
      <c r="T565" s="450"/>
      <c r="U565" s="450"/>
      <c r="V565" s="451"/>
      <c r="W565" s="452"/>
      <c r="X565" s="450"/>
      <c r="Y565" s="451"/>
      <c r="Z565" s="451"/>
      <c r="AA565" s="450"/>
      <c r="AB565" s="450"/>
      <c r="AC565" s="450"/>
      <c r="AD565" s="450"/>
      <c r="AE565" s="451"/>
      <c r="AF565" s="451"/>
      <c r="AG565" s="452"/>
      <c r="AH565" s="452"/>
      <c r="AI565" s="452"/>
      <c r="AJ565" s="452"/>
      <c r="AK565" s="452"/>
      <c r="AL565" s="452"/>
      <c r="AM565" s="450"/>
      <c r="AN565" s="450"/>
      <c r="AO565" s="451"/>
      <c r="AP565" s="451"/>
      <c r="AQ565" s="450"/>
      <c r="AR565" s="453"/>
      <c r="AS565" s="453"/>
      <c r="AT565" s="454"/>
      <c r="AU565" s="455"/>
      <c r="AV565" s="456"/>
      <c r="AW565" s="456"/>
      <c r="AX565" s="455"/>
      <c r="AY565" s="456"/>
      <c r="AZ565" s="454"/>
      <c r="BA565" s="454"/>
      <c r="BB565" s="454"/>
      <c r="BC565" s="454"/>
      <c r="BD565" s="454"/>
      <c r="BE565" s="454"/>
      <c r="BF565" s="455"/>
      <c r="BG565" s="455"/>
      <c r="BH565" s="455"/>
      <c r="BI565" s="455"/>
      <c r="BJ565" s="455"/>
      <c r="BK565" s="455"/>
      <c r="BL565" s="455"/>
      <c r="BM565" s="455"/>
      <c r="BN565" s="455"/>
      <c r="BO565" s="455"/>
    </row>
    <row r="566" spans="1:67" ht="19.5" customHeight="1">
      <c r="A566" s="450"/>
      <c r="B566" s="450"/>
      <c r="C566" s="450"/>
      <c r="D566" s="450"/>
      <c r="E566" s="450"/>
      <c r="F566" s="451"/>
      <c r="G566" s="450"/>
      <c r="H566" s="450"/>
      <c r="I566" s="451"/>
      <c r="J566" s="450"/>
      <c r="K566" s="451"/>
      <c r="L566" s="450"/>
      <c r="M566" s="451"/>
      <c r="N566" s="450"/>
      <c r="O566" s="451"/>
      <c r="P566" s="452"/>
      <c r="Q566" s="452"/>
      <c r="R566" s="452"/>
      <c r="S566" s="452"/>
      <c r="T566" s="450"/>
      <c r="U566" s="450"/>
      <c r="V566" s="451"/>
      <c r="W566" s="452"/>
      <c r="X566" s="450"/>
      <c r="Y566" s="451"/>
      <c r="Z566" s="451"/>
      <c r="AA566" s="450"/>
      <c r="AB566" s="450"/>
      <c r="AC566" s="450"/>
      <c r="AD566" s="450"/>
      <c r="AE566" s="451"/>
      <c r="AF566" s="451"/>
      <c r="AG566" s="452"/>
      <c r="AH566" s="452"/>
      <c r="AI566" s="452"/>
      <c r="AJ566" s="452"/>
      <c r="AK566" s="452"/>
      <c r="AL566" s="452"/>
      <c r="AM566" s="450"/>
      <c r="AN566" s="450"/>
      <c r="AO566" s="451"/>
      <c r="AP566" s="451"/>
      <c r="AQ566" s="450"/>
      <c r="AR566" s="453"/>
      <c r="AS566" s="453"/>
      <c r="AT566" s="454"/>
      <c r="AU566" s="455"/>
      <c r="AV566" s="456"/>
      <c r="AW566" s="456"/>
      <c r="AX566" s="455"/>
      <c r="AY566" s="456"/>
      <c r="AZ566" s="454"/>
      <c r="BA566" s="454"/>
      <c r="BB566" s="454"/>
      <c r="BC566" s="454"/>
      <c r="BD566" s="454"/>
      <c r="BE566" s="454"/>
      <c r="BF566" s="455"/>
      <c r="BG566" s="455"/>
      <c r="BH566" s="455"/>
      <c r="BI566" s="455"/>
      <c r="BJ566" s="455"/>
      <c r="BK566" s="455"/>
      <c r="BL566" s="455"/>
      <c r="BM566" s="455"/>
      <c r="BN566" s="455"/>
      <c r="BO566" s="455"/>
    </row>
    <row r="567" spans="1:67" ht="19.5" customHeight="1">
      <c r="A567" s="450"/>
      <c r="B567" s="450"/>
      <c r="C567" s="450"/>
      <c r="D567" s="450"/>
      <c r="E567" s="450"/>
      <c r="F567" s="451"/>
      <c r="G567" s="450"/>
      <c r="H567" s="450"/>
      <c r="I567" s="451"/>
      <c r="J567" s="450"/>
      <c r="K567" s="451"/>
      <c r="L567" s="450"/>
      <c r="M567" s="451"/>
      <c r="N567" s="450"/>
      <c r="O567" s="451"/>
      <c r="P567" s="452"/>
      <c r="Q567" s="452"/>
      <c r="R567" s="452"/>
      <c r="S567" s="452"/>
      <c r="T567" s="450"/>
      <c r="U567" s="450"/>
      <c r="V567" s="451"/>
      <c r="W567" s="452"/>
      <c r="X567" s="450"/>
      <c r="Y567" s="451"/>
      <c r="Z567" s="451"/>
      <c r="AA567" s="450"/>
      <c r="AB567" s="450"/>
      <c r="AC567" s="450"/>
      <c r="AD567" s="450"/>
      <c r="AE567" s="451"/>
      <c r="AF567" s="451"/>
      <c r="AG567" s="452"/>
      <c r="AH567" s="452"/>
      <c r="AI567" s="452"/>
      <c r="AJ567" s="452"/>
      <c r="AK567" s="452"/>
      <c r="AL567" s="452"/>
      <c r="AM567" s="450"/>
      <c r="AN567" s="450"/>
      <c r="AO567" s="451"/>
      <c r="AP567" s="451"/>
      <c r="AQ567" s="450"/>
      <c r="AR567" s="453"/>
      <c r="AS567" s="453"/>
      <c r="AT567" s="454"/>
      <c r="AU567" s="455"/>
      <c r="AV567" s="456"/>
      <c r="AW567" s="456"/>
      <c r="AX567" s="455"/>
      <c r="AY567" s="456"/>
      <c r="AZ567" s="454"/>
      <c r="BA567" s="454"/>
      <c r="BB567" s="454"/>
      <c r="BC567" s="454"/>
      <c r="BD567" s="454"/>
      <c r="BE567" s="454"/>
      <c r="BF567" s="455"/>
      <c r="BG567" s="455"/>
      <c r="BH567" s="455"/>
      <c r="BI567" s="455"/>
      <c r="BJ567" s="455"/>
      <c r="BK567" s="455"/>
      <c r="BL567" s="455"/>
      <c r="BM567" s="455"/>
      <c r="BN567" s="455"/>
      <c r="BO567" s="455"/>
    </row>
    <row r="568" spans="1:67" ht="19.5" customHeight="1">
      <c r="A568" s="450"/>
      <c r="B568" s="450"/>
      <c r="C568" s="450"/>
      <c r="D568" s="450"/>
      <c r="E568" s="450"/>
      <c r="F568" s="451"/>
      <c r="G568" s="450"/>
      <c r="H568" s="450"/>
      <c r="I568" s="451"/>
      <c r="J568" s="450"/>
      <c r="K568" s="451"/>
      <c r="L568" s="450"/>
      <c r="M568" s="451"/>
      <c r="N568" s="450"/>
      <c r="O568" s="451"/>
      <c r="P568" s="452"/>
      <c r="Q568" s="452"/>
      <c r="R568" s="452"/>
      <c r="S568" s="452"/>
      <c r="T568" s="450"/>
      <c r="U568" s="450"/>
      <c r="V568" s="451"/>
      <c r="W568" s="452"/>
      <c r="X568" s="450"/>
      <c r="Y568" s="451"/>
      <c r="Z568" s="451"/>
      <c r="AA568" s="450"/>
      <c r="AB568" s="450"/>
      <c r="AC568" s="450"/>
      <c r="AD568" s="450"/>
      <c r="AE568" s="451"/>
      <c r="AF568" s="451"/>
      <c r="AG568" s="452"/>
      <c r="AH568" s="452"/>
      <c r="AI568" s="452"/>
      <c r="AJ568" s="452"/>
      <c r="AK568" s="452"/>
      <c r="AL568" s="452"/>
      <c r="AM568" s="450"/>
      <c r="AN568" s="450"/>
      <c r="AO568" s="451"/>
      <c r="AP568" s="451"/>
      <c r="AQ568" s="450"/>
      <c r="AR568" s="453"/>
      <c r="AS568" s="453"/>
      <c r="AT568" s="454"/>
      <c r="AU568" s="455"/>
      <c r="AV568" s="456"/>
      <c r="AW568" s="456"/>
      <c r="AX568" s="455"/>
      <c r="AY568" s="456"/>
      <c r="AZ568" s="454"/>
      <c r="BA568" s="454"/>
      <c r="BB568" s="454"/>
      <c r="BC568" s="454"/>
      <c r="BD568" s="454"/>
      <c r="BE568" s="454"/>
      <c r="BF568" s="455"/>
      <c r="BG568" s="455"/>
      <c r="BH568" s="455"/>
      <c r="BI568" s="455"/>
      <c r="BJ568" s="455"/>
      <c r="BK568" s="455"/>
      <c r="BL568" s="455"/>
      <c r="BM568" s="455"/>
      <c r="BN568" s="455"/>
      <c r="BO568" s="455"/>
    </row>
    <row r="569" spans="1:67" ht="19.5" customHeight="1">
      <c r="A569" s="450"/>
      <c r="B569" s="450"/>
      <c r="C569" s="450"/>
      <c r="D569" s="450"/>
      <c r="E569" s="450"/>
      <c r="F569" s="451"/>
      <c r="G569" s="450"/>
      <c r="H569" s="450"/>
      <c r="I569" s="451"/>
      <c r="J569" s="450"/>
      <c r="K569" s="451"/>
      <c r="L569" s="450"/>
      <c r="M569" s="451"/>
      <c r="N569" s="450"/>
      <c r="O569" s="451"/>
      <c r="P569" s="452"/>
      <c r="Q569" s="452"/>
      <c r="R569" s="452"/>
      <c r="S569" s="452"/>
      <c r="T569" s="450"/>
      <c r="U569" s="450"/>
      <c r="V569" s="451"/>
      <c r="W569" s="452"/>
      <c r="X569" s="450"/>
      <c r="Y569" s="451"/>
      <c r="Z569" s="451"/>
      <c r="AA569" s="450"/>
      <c r="AB569" s="450"/>
      <c r="AC569" s="450"/>
      <c r="AD569" s="450"/>
      <c r="AE569" s="451"/>
      <c r="AF569" s="451"/>
      <c r="AG569" s="452"/>
      <c r="AH569" s="452"/>
      <c r="AI569" s="452"/>
      <c r="AJ569" s="452"/>
      <c r="AK569" s="452"/>
      <c r="AL569" s="452"/>
      <c r="AM569" s="450"/>
      <c r="AN569" s="450"/>
      <c r="AO569" s="451"/>
      <c r="AP569" s="451"/>
      <c r="AQ569" s="450"/>
      <c r="AR569" s="453"/>
      <c r="AS569" s="453"/>
      <c r="AT569" s="454"/>
      <c r="AU569" s="455"/>
      <c r="AV569" s="456"/>
      <c r="AW569" s="456"/>
      <c r="AX569" s="455"/>
      <c r="AY569" s="456"/>
      <c r="AZ569" s="454"/>
      <c r="BA569" s="454"/>
      <c r="BB569" s="454"/>
      <c r="BC569" s="454"/>
      <c r="BD569" s="454"/>
      <c r="BE569" s="454"/>
      <c r="BF569" s="455"/>
      <c r="BG569" s="455"/>
      <c r="BH569" s="455"/>
      <c r="BI569" s="455"/>
      <c r="BJ569" s="455"/>
      <c r="BK569" s="455"/>
      <c r="BL569" s="455"/>
      <c r="BM569" s="455"/>
      <c r="BN569" s="455"/>
      <c r="BO569" s="455"/>
    </row>
    <row r="570" spans="1:67" ht="19.5" customHeight="1">
      <c r="A570" s="450"/>
      <c r="B570" s="450"/>
      <c r="C570" s="450"/>
      <c r="D570" s="450"/>
      <c r="E570" s="450"/>
      <c r="F570" s="451"/>
      <c r="G570" s="450"/>
      <c r="H570" s="450"/>
      <c r="I570" s="451"/>
      <c r="J570" s="450"/>
      <c r="K570" s="451"/>
      <c r="L570" s="450"/>
      <c r="M570" s="451"/>
      <c r="N570" s="450"/>
      <c r="O570" s="451"/>
      <c r="P570" s="452"/>
      <c r="Q570" s="452"/>
      <c r="R570" s="452"/>
      <c r="S570" s="452"/>
      <c r="T570" s="450"/>
      <c r="U570" s="450"/>
      <c r="V570" s="451"/>
      <c r="W570" s="452"/>
      <c r="X570" s="450"/>
      <c r="Y570" s="451"/>
      <c r="Z570" s="451"/>
      <c r="AA570" s="450"/>
      <c r="AB570" s="450"/>
      <c r="AC570" s="450"/>
      <c r="AD570" s="450"/>
      <c r="AE570" s="451"/>
      <c r="AF570" s="451"/>
      <c r="AG570" s="452"/>
      <c r="AH570" s="452"/>
      <c r="AI570" s="452"/>
      <c r="AJ570" s="452"/>
      <c r="AK570" s="452"/>
      <c r="AL570" s="452"/>
      <c r="AM570" s="450"/>
      <c r="AN570" s="450"/>
      <c r="AO570" s="451"/>
      <c r="AP570" s="451"/>
      <c r="AQ570" s="450"/>
      <c r="AR570" s="453"/>
      <c r="AS570" s="453"/>
      <c r="AT570" s="454"/>
      <c r="AU570" s="455"/>
      <c r="AV570" s="456"/>
      <c r="AW570" s="456"/>
      <c r="AX570" s="455"/>
      <c r="AY570" s="456"/>
      <c r="AZ570" s="454"/>
      <c r="BA570" s="454"/>
      <c r="BB570" s="454"/>
      <c r="BC570" s="454"/>
      <c r="BD570" s="454"/>
      <c r="BE570" s="454"/>
      <c r="BF570" s="455"/>
      <c r="BG570" s="455"/>
      <c r="BH570" s="455"/>
      <c r="BI570" s="455"/>
      <c r="BJ570" s="455"/>
      <c r="BK570" s="455"/>
      <c r="BL570" s="455"/>
      <c r="BM570" s="455"/>
      <c r="BN570" s="455"/>
      <c r="BO570" s="455"/>
    </row>
    <row r="571" spans="1:67" ht="19.5" customHeight="1">
      <c r="A571" s="450"/>
      <c r="B571" s="450"/>
      <c r="C571" s="450"/>
      <c r="D571" s="450"/>
      <c r="E571" s="450"/>
      <c r="F571" s="451"/>
      <c r="G571" s="450"/>
      <c r="H571" s="450"/>
      <c r="I571" s="451"/>
      <c r="J571" s="450"/>
      <c r="K571" s="451"/>
      <c r="L571" s="450"/>
      <c r="M571" s="451"/>
      <c r="N571" s="450"/>
      <c r="O571" s="451"/>
      <c r="P571" s="452"/>
      <c r="Q571" s="452"/>
      <c r="R571" s="452"/>
      <c r="S571" s="452"/>
      <c r="T571" s="450"/>
      <c r="U571" s="450"/>
      <c r="V571" s="451"/>
      <c r="W571" s="452"/>
      <c r="X571" s="450"/>
      <c r="Y571" s="451"/>
      <c r="Z571" s="451"/>
      <c r="AA571" s="450"/>
      <c r="AB571" s="450"/>
      <c r="AC571" s="450"/>
      <c r="AD571" s="450"/>
      <c r="AE571" s="451"/>
      <c r="AF571" s="451"/>
      <c r="AG571" s="452"/>
      <c r="AH571" s="452"/>
      <c r="AI571" s="452"/>
      <c r="AJ571" s="452"/>
      <c r="AK571" s="452"/>
      <c r="AL571" s="452"/>
      <c r="AM571" s="450"/>
      <c r="AN571" s="450"/>
      <c r="AO571" s="451"/>
      <c r="AP571" s="451"/>
      <c r="AQ571" s="450"/>
      <c r="AR571" s="453"/>
      <c r="AS571" s="453"/>
      <c r="AT571" s="454"/>
      <c r="AU571" s="455"/>
      <c r="AV571" s="456"/>
      <c r="AW571" s="456"/>
      <c r="AX571" s="455"/>
      <c r="AY571" s="456"/>
      <c r="AZ571" s="454"/>
      <c r="BA571" s="454"/>
      <c r="BB571" s="454"/>
      <c r="BC571" s="454"/>
      <c r="BD571" s="454"/>
      <c r="BE571" s="454"/>
      <c r="BF571" s="455"/>
      <c r="BG571" s="455"/>
      <c r="BH571" s="455"/>
      <c r="BI571" s="455"/>
      <c r="BJ571" s="455"/>
      <c r="BK571" s="455"/>
      <c r="BL571" s="455"/>
      <c r="BM571" s="455"/>
      <c r="BN571" s="455"/>
      <c r="BO571" s="455"/>
    </row>
    <row r="572" spans="1:67" ht="19.5" customHeight="1">
      <c r="A572" s="450"/>
      <c r="B572" s="450"/>
      <c r="C572" s="450"/>
      <c r="D572" s="450"/>
      <c r="E572" s="450"/>
      <c r="F572" s="451"/>
      <c r="G572" s="450"/>
      <c r="H572" s="450"/>
      <c r="I572" s="451"/>
      <c r="J572" s="450"/>
      <c r="K572" s="451"/>
      <c r="L572" s="450"/>
      <c r="M572" s="451"/>
      <c r="N572" s="450"/>
      <c r="O572" s="451"/>
      <c r="P572" s="452"/>
      <c r="Q572" s="452"/>
      <c r="R572" s="452"/>
      <c r="S572" s="452"/>
      <c r="T572" s="450"/>
      <c r="U572" s="450"/>
      <c r="V572" s="451"/>
      <c r="W572" s="452"/>
      <c r="X572" s="450"/>
      <c r="Y572" s="451"/>
      <c r="Z572" s="451"/>
      <c r="AA572" s="450"/>
      <c r="AB572" s="450"/>
      <c r="AC572" s="450"/>
      <c r="AD572" s="450"/>
      <c r="AE572" s="451"/>
      <c r="AF572" s="451"/>
      <c r="AG572" s="452"/>
      <c r="AH572" s="452"/>
      <c r="AI572" s="452"/>
      <c r="AJ572" s="452"/>
      <c r="AK572" s="452"/>
      <c r="AL572" s="452"/>
      <c r="AM572" s="450"/>
      <c r="AN572" s="450"/>
      <c r="AO572" s="451"/>
      <c r="AP572" s="451"/>
      <c r="AQ572" s="450"/>
      <c r="AR572" s="453"/>
      <c r="AS572" s="453"/>
      <c r="AT572" s="454"/>
      <c r="AU572" s="455"/>
      <c r="AV572" s="456"/>
      <c r="AW572" s="456"/>
      <c r="AX572" s="455"/>
      <c r="AY572" s="456"/>
      <c r="AZ572" s="454"/>
      <c r="BA572" s="454"/>
      <c r="BB572" s="454"/>
      <c r="BC572" s="454"/>
      <c r="BD572" s="454"/>
      <c r="BE572" s="454"/>
      <c r="BF572" s="455"/>
      <c r="BG572" s="455"/>
      <c r="BH572" s="455"/>
      <c r="BI572" s="455"/>
      <c r="BJ572" s="455"/>
      <c r="BK572" s="455"/>
      <c r="BL572" s="455"/>
      <c r="BM572" s="455"/>
      <c r="BN572" s="455"/>
      <c r="BO572" s="455"/>
    </row>
    <row r="573" spans="1:67" ht="19.5" customHeight="1">
      <c r="A573" s="450"/>
      <c r="B573" s="450"/>
      <c r="C573" s="450"/>
      <c r="D573" s="450"/>
      <c r="E573" s="450"/>
      <c r="F573" s="451"/>
      <c r="G573" s="450"/>
      <c r="H573" s="450"/>
      <c r="I573" s="451"/>
      <c r="J573" s="450"/>
      <c r="K573" s="451"/>
      <c r="L573" s="450"/>
      <c r="M573" s="451"/>
      <c r="N573" s="450"/>
      <c r="O573" s="451"/>
      <c r="P573" s="452"/>
      <c r="Q573" s="452"/>
      <c r="R573" s="452"/>
      <c r="S573" s="452"/>
      <c r="T573" s="450"/>
      <c r="U573" s="450"/>
      <c r="V573" s="451"/>
      <c r="W573" s="452"/>
      <c r="X573" s="450"/>
      <c r="Y573" s="451"/>
      <c r="Z573" s="451"/>
      <c r="AA573" s="450"/>
      <c r="AB573" s="450"/>
      <c r="AC573" s="450"/>
      <c r="AD573" s="450"/>
      <c r="AE573" s="451"/>
      <c r="AF573" s="451"/>
      <c r="AG573" s="452"/>
      <c r="AH573" s="452"/>
      <c r="AI573" s="452"/>
      <c r="AJ573" s="452"/>
      <c r="AK573" s="452"/>
      <c r="AL573" s="452"/>
      <c r="AM573" s="450"/>
      <c r="AN573" s="450"/>
      <c r="AO573" s="451"/>
      <c r="AP573" s="451"/>
      <c r="AQ573" s="450"/>
      <c r="AR573" s="453"/>
      <c r="AS573" s="453"/>
      <c r="AT573" s="454"/>
      <c r="AU573" s="455"/>
      <c r="AV573" s="456"/>
      <c r="AW573" s="456"/>
      <c r="AX573" s="455"/>
      <c r="AY573" s="456"/>
      <c r="AZ573" s="454"/>
      <c r="BA573" s="454"/>
      <c r="BB573" s="454"/>
      <c r="BC573" s="454"/>
      <c r="BD573" s="454"/>
      <c r="BE573" s="454"/>
      <c r="BF573" s="455"/>
      <c r="BG573" s="455"/>
      <c r="BH573" s="455"/>
      <c r="BI573" s="455"/>
      <c r="BJ573" s="455"/>
      <c r="BK573" s="455"/>
      <c r="BL573" s="455"/>
      <c r="BM573" s="455"/>
      <c r="BN573" s="455"/>
      <c r="BO573" s="455"/>
    </row>
    <row r="574" spans="1:67" ht="19.5" customHeight="1">
      <c r="A574" s="450"/>
      <c r="B574" s="450"/>
      <c r="C574" s="450"/>
      <c r="D574" s="450"/>
      <c r="E574" s="450"/>
      <c r="F574" s="451"/>
      <c r="G574" s="450"/>
      <c r="H574" s="450"/>
      <c r="I574" s="451"/>
      <c r="J574" s="450"/>
      <c r="K574" s="451"/>
      <c r="L574" s="450"/>
      <c r="M574" s="451"/>
      <c r="N574" s="450"/>
      <c r="O574" s="451"/>
      <c r="P574" s="452"/>
      <c r="Q574" s="452"/>
      <c r="R574" s="452"/>
      <c r="S574" s="452"/>
      <c r="T574" s="450"/>
      <c r="U574" s="450"/>
      <c r="V574" s="451"/>
      <c r="W574" s="452"/>
      <c r="X574" s="450"/>
      <c r="Y574" s="451"/>
      <c r="Z574" s="451"/>
      <c r="AA574" s="450"/>
      <c r="AB574" s="450"/>
      <c r="AC574" s="450"/>
      <c r="AD574" s="450"/>
      <c r="AE574" s="451"/>
      <c r="AF574" s="451"/>
      <c r="AG574" s="452"/>
      <c r="AH574" s="452"/>
      <c r="AI574" s="452"/>
      <c r="AJ574" s="452"/>
      <c r="AK574" s="452"/>
      <c r="AL574" s="452"/>
      <c r="AM574" s="450"/>
      <c r="AN574" s="450"/>
      <c r="AO574" s="451"/>
      <c r="AP574" s="451"/>
      <c r="AQ574" s="450"/>
      <c r="AR574" s="453"/>
      <c r="AS574" s="453"/>
      <c r="AT574" s="454"/>
      <c r="AU574" s="455"/>
      <c r="AV574" s="456"/>
      <c r="AW574" s="456"/>
      <c r="AX574" s="455"/>
      <c r="AY574" s="456"/>
      <c r="AZ574" s="454"/>
      <c r="BA574" s="454"/>
      <c r="BB574" s="454"/>
      <c r="BC574" s="454"/>
      <c r="BD574" s="454"/>
      <c r="BE574" s="454"/>
      <c r="BF574" s="455"/>
      <c r="BG574" s="455"/>
      <c r="BH574" s="455"/>
      <c r="BI574" s="455"/>
      <c r="BJ574" s="455"/>
      <c r="BK574" s="455"/>
      <c r="BL574" s="455"/>
      <c r="BM574" s="455"/>
      <c r="BN574" s="455"/>
      <c r="BO574" s="455"/>
    </row>
    <row r="575" spans="1:67" ht="19.5" customHeight="1">
      <c r="A575" s="450"/>
      <c r="B575" s="450"/>
      <c r="C575" s="450"/>
      <c r="D575" s="450"/>
      <c r="E575" s="450"/>
      <c r="F575" s="451"/>
      <c r="G575" s="450"/>
      <c r="H575" s="450"/>
      <c r="I575" s="451"/>
      <c r="J575" s="450"/>
      <c r="K575" s="451"/>
      <c r="L575" s="450"/>
      <c r="M575" s="451"/>
      <c r="N575" s="450"/>
      <c r="O575" s="451"/>
      <c r="P575" s="452"/>
      <c r="Q575" s="452"/>
      <c r="R575" s="452"/>
      <c r="S575" s="452"/>
      <c r="T575" s="450"/>
      <c r="U575" s="450"/>
      <c r="V575" s="451"/>
      <c r="W575" s="452"/>
      <c r="X575" s="450"/>
      <c r="Y575" s="451"/>
      <c r="Z575" s="451"/>
      <c r="AA575" s="450"/>
      <c r="AB575" s="450"/>
      <c r="AC575" s="450"/>
      <c r="AD575" s="450"/>
      <c r="AE575" s="451"/>
      <c r="AF575" s="451"/>
      <c r="AG575" s="452"/>
      <c r="AH575" s="452"/>
      <c r="AI575" s="452"/>
      <c r="AJ575" s="452"/>
      <c r="AK575" s="452"/>
      <c r="AL575" s="452"/>
      <c r="AM575" s="450"/>
      <c r="AN575" s="450"/>
      <c r="AO575" s="451"/>
      <c r="AP575" s="451"/>
      <c r="AQ575" s="450"/>
      <c r="AR575" s="453"/>
      <c r="AS575" s="453"/>
      <c r="AT575" s="454"/>
      <c r="AU575" s="455"/>
      <c r="AV575" s="456"/>
      <c r="AW575" s="456"/>
      <c r="AX575" s="455"/>
      <c r="AY575" s="456"/>
      <c r="AZ575" s="454"/>
      <c r="BA575" s="454"/>
      <c r="BB575" s="454"/>
      <c r="BC575" s="454"/>
      <c r="BD575" s="454"/>
      <c r="BE575" s="454"/>
      <c r="BF575" s="455"/>
      <c r="BG575" s="455"/>
      <c r="BH575" s="455"/>
      <c r="BI575" s="455"/>
      <c r="BJ575" s="455"/>
      <c r="BK575" s="455"/>
      <c r="BL575" s="455"/>
      <c r="BM575" s="455"/>
      <c r="BN575" s="455"/>
      <c r="BO575" s="455"/>
    </row>
    <row r="576" spans="1:67" ht="19.5" customHeight="1">
      <c r="A576" s="450"/>
      <c r="B576" s="450"/>
      <c r="C576" s="450"/>
      <c r="D576" s="450"/>
      <c r="E576" s="450"/>
      <c r="F576" s="451"/>
      <c r="G576" s="450"/>
      <c r="H576" s="450"/>
      <c r="I576" s="451"/>
      <c r="J576" s="450"/>
      <c r="K576" s="451"/>
      <c r="L576" s="450"/>
      <c r="M576" s="451"/>
      <c r="N576" s="450"/>
      <c r="O576" s="451"/>
      <c r="P576" s="452"/>
      <c r="Q576" s="452"/>
      <c r="R576" s="452"/>
      <c r="S576" s="452"/>
      <c r="T576" s="450"/>
      <c r="U576" s="450"/>
      <c r="V576" s="451"/>
      <c r="W576" s="452"/>
      <c r="X576" s="450"/>
      <c r="Y576" s="451"/>
      <c r="Z576" s="451"/>
      <c r="AA576" s="450"/>
      <c r="AB576" s="450"/>
      <c r="AC576" s="450"/>
      <c r="AD576" s="450"/>
      <c r="AE576" s="451"/>
      <c r="AF576" s="451"/>
      <c r="AG576" s="452"/>
      <c r="AH576" s="452"/>
      <c r="AI576" s="452"/>
      <c r="AJ576" s="452"/>
      <c r="AK576" s="452"/>
      <c r="AL576" s="452"/>
      <c r="AM576" s="450"/>
      <c r="AN576" s="450"/>
      <c r="AO576" s="451"/>
      <c r="AP576" s="451"/>
      <c r="AQ576" s="450"/>
      <c r="AR576" s="453"/>
      <c r="AS576" s="453"/>
      <c r="AT576" s="454"/>
      <c r="AU576" s="455"/>
      <c r="AV576" s="456"/>
      <c r="AW576" s="456"/>
      <c r="AX576" s="455"/>
      <c r="AY576" s="456"/>
      <c r="AZ576" s="454"/>
      <c r="BA576" s="454"/>
      <c r="BB576" s="454"/>
      <c r="BC576" s="454"/>
      <c r="BD576" s="454"/>
      <c r="BE576" s="454"/>
      <c r="BF576" s="455"/>
      <c r="BG576" s="455"/>
      <c r="BH576" s="455"/>
      <c r="BI576" s="455"/>
      <c r="BJ576" s="455"/>
      <c r="BK576" s="455"/>
      <c r="BL576" s="455"/>
      <c r="BM576" s="455"/>
      <c r="BN576" s="455"/>
      <c r="BO576" s="455"/>
    </row>
    <row r="577" spans="1:67" ht="19.5" customHeight="1">
      <c r="A577" s="450"/>
      <c r="B577" s="450"/>
      <c r="C577" s="450"/>
      <c r="D577" s="450"/>
      <c r="E577" s="450"/>
      <c r="F577" s="451"/>
      <c r="G577" s="450"/>
      <c r="H577" s="450"/>
      <c r="I577" s="451"/>
      <c r="J577" s="450"/>
      <c r="K577" s="451"/>
      <c r="L577" s="450"/>
      <c r="M577" s="451"/>
      <c r="N577" s="450"/>
      <c r="O577" s="451"/>
      <c r="P577" s="452"/>
      <c r="Q577" s="452"/>
      <c r="R577" s="452"/>
      <c r="S577" s="452"/>
      <c r="T577" s="450"/>
      <c r="U577" s="450"/>
      <c r="V577" s="451"/>
      <c r="W577" s="452"/>
      <c r="X577" s="450"/>
      <c r="Y577" s="451"/>
      <c r="Z577" s="451"/>
      <c r="AA577" s="450"/>
      <c r="AB577" s="450"/>
      <c r="AC577" s="450"/>
      <c r="AD577" s="450"/>
      <c r="AE577" s="451"/>
      <c r="AF577" s="451"/>
      <c r="AG577" s="452"/>
      <c r="AH577" s="452"/>
      <c r="AI577" s="452"/>
      <c r="AJ577" s="452"/>
      <c r="AK577" s="452"/>
      <c r="AL577" s="452"/>
      <c r="AM577" s="450"/>
      <c r="AN577" s="450"/>
      <c r="AO577" s="451"/>
      <c r="AP577" s="451"/>
      <c r="AQ577" s="450"/>
      <c r="AR577" s="453"/>
      <c r="AS577" s="453"/>
      <c r="AT577" s="454"/>
      <c r="AU577" s="455"/>
      <c r="AV577" s="456"/>
      <c r="AW577" s="456"/>
      <c r="AX577" s="455"/>
      <c r="AY577" s="456"/>
      <c r="AZ577" s="454"/>
      <c r="BA577" s="454"/>
      <c r="BB577" s="454"/>
      <c r="BC577" s="454"/>
      <c r="BD577" s="454"/>
      <c r="BE577" s="454"/>
      <c r="BF577" s="455"/>
      <c r="BG577" s="455"/>
      <c r="BH577" s="455"/>
      <c r="BI577" s="455"/>
      <c r="BJ577" s="455"/>
      <c r="BK577" s="455"/>
      <c r="BL577" s="455"/>
      <c r="BM577" s="455"/>
      <c r="BN577" s="455"/>
      <c r="BO577" s="455"/>
    </row>
    <row r="578" spans="1:67" ht="19.5" customHeight="1">
      <c r="A578" s="450"/>
      <c r="B578" s="450"/>
      <c r="C578" s="450"/>
      <c r="D578" s="450"/>
      <c r="E578" s="450"/>
      <c r="F578" s="451"/>
      <c r="G578" s="450"/>
      <c r="H578" s="450"/>
      <c r="I578" s="451"/>
      <c r="J578" s="450"/>
      <c r="K578" s="451"/>
      <c r="L578" s="450"/>
      <c r="M578" s="451"/>
      <c r="N578" s="450"/>
      <c r="O578" s="451"/>
      <c r="P578" s="452"/>
      <c r="Q578" s="452"/>
      <c r="R578" s="452"/>
      <c r="S578" s="452"/>
      <c r="T578" s="450"/>
      <c r="U578" s="450"/>
      <c r="V578" s="451"/>
      <c r="W578" s="452"/>
      <c r="X578" s="450"/>
      <c r="Y578" s="451"/>
      <c r="Z578" s="451"/>
      <c r="AA578" s="450"/>
      <c r="AB578" s="450"/>
      <c r="AC578" s="450"/>
      <c r="AD578" s="450"/>
      <c r="AE578" s="451"/>
      <c r="AF578" s="451"/>
      <c r="AG578" s="452"/>
      <c r="AH578" s="452"/>
      <c r="AI578" s="452"/>
      <c r="AJ578" s="452"/>
      <c r="AK578" s="452"/>
      <c r="AL578" s="452"/>
      <c r="AM578" s="450"/>
      <c r="AN578" s="450"/>
      <c r="AO578" s="451"/>
      <c r="AP578" s="451"/>
      <c r="AQ578" s="450"/>
      <c r="AR578" s="453"/>
      <c r="AS578" s="453"/>
      <c r="AT578" s="454"/>
      <c r="AU578" s="455"/>
      <c r="AV578" s="456"/>
      <c r="AW578" s="456"/>
      <c r="AX578" s="455"/>
      <c r="AY578" s="456"/>
      <c r="AZ578" s="454"/>
      <c r="BA578" s="454"/>
      <c r="BB578" s="454"/>
      <c r="BC578" s="454"/>
      <c r="BD578" s="454"/>
      <c r="BE578" s="454"/>
      <c r="BF578" s="455"/>
      <c r="BG578" s="455"/>
      <c r="BH578" s="455"/>
      <c r="BI578" s="455"/>
      <c r="BJ578" s="455"/>
      <c r="BK578" s="455"/>
      <c r="BL578" s="455"/>
      <c r="BM578" s="455"/>
      <c r="BN578" s="455"/>
      <c r="BO578" s="455"/>
    </row>
    <row r="579" spans="1:67" ht="19.5" customHeight="1">
      <c r="A579" s="450"/>
      <c r="B579" s="450"/>
      <c r="C579" s="450"/>
      <c r="D579" s="450"/>
      <c r="E579" s="450"/>
      <c r="F579" s="451"/>
      <c r="G579" s="450"/>
      <c r="H579" s="450"/>
      <c r="I579" s="451"/>
      <c r="J579" s="450"/>
      <c r="K579" s="451"/>
      <c r="L579" s="450"/>
      <c r="M579" s="451"/>
      <c r="N579" s="450"/>
      <c r="O579" s="451"/>
      <c r="P579" s="452"/>
      <c r="Q579" s="452"/>
      <c r="R579" s="452"/>
      <c r="S579" s="452"/>
      <c r="T579" s="450"/>
      <c r="U579" s="450"/>
      <c r="V579" s="451"/>
      <c r="W579" s="452"/>
      <c r="X579" s="450"/>
      <c r="Y579" s="451"/>
      <c r="Z579" s="451"/>
      <c r="AA579" s="450"/>
      <c r="AB579" s="450"/>
      <c r="AC579" s="450"/>
      <c r="AD579" s="450"/>
      <c r="AE579" s="451"/>
      <c r="AF579" s="451"/>
      <c r="AG579" s="452"/>
      <c r="AH579" s="452"/>
      <c r="AI579" s="452"/>
      <c r="AJ579" s="452"/>
      <c r="AK579" s="452"/>
      <c r="AL579" s="452"/>
      <c r="AM579" s="450"/>
      <c r="AN579" s="450"/>
      <c r="AO579" s="451"/>
      <c r="AP579" s="451"/>
      <c r="AQ579" s="450"/>
      <c r="AR579" s="453"/>
      <c r="AS579" s="453"/>
      <c r="AT579" s="454"/>
      <c r="AU579" s="455"/>
      <c r="AV579" s="456"/>
      <c r="AW579" s="456"/>
      <c r="AX579" s="455"/>
      <c r="AY579" s="456"/>
      <c r="AZ579" s="454"/>
      <c r="BA579" s="454"/>
      <c r="BB579" s="454"/>
      <c r="BC579" s="454"/>
      <c r="BD579" s="454"/>
      <c r="BE579" s="454"/>
      <c r="BF579" s="455"/>
      <c r="BG579" s="455"/>
      <c r="BH579" s="455"/>
      <c r="BI579" s="455"/>
      <c r="BJ579" s="455"/>
      <c r="BK579" s="455"/>
      <c r="BL579" s="455"/>
      <c r="BM579" s="455"/>
      <c r="BN579" s="455"/>
      <c r="BO579" s="455"/>
    </row>
    <row r="580" spans="1:67" ht="19.5" customHeight="1">
      <c r="A580" s="450"/>
      <c r="B580" s="450"/>
      <c r="C580" s="450"/>
      <c r="D580" s="450"/>
      <c r="E580" s="450"/>
      <c r="F580" s="451"/>
      <c r="G580" s="450"/>
      <c r="H580" s="450"/>
      <c r="I580" s="451"/>
      <c r="J580" s="450"/>
      <c r="K580" s="451"/>
      <c r="L580" s="450"/>
      <c r="M580" s="451"/>
      <c r="N580" s="450"/>
      <c r="O580" s="451"/>
      <c r="P580" s="452"/>
      <c r="Q580" s="452"/>
      <c r="R580" s="452"/>
      <c r="S580" s="452"/>
      <c r="T580" s="450"/>
      <c r="U580" s="450"/>
      <c r="V580" s="451"/>
      <c r="W580" s="452"/>
      <c r="X580" s="450"/>
      <c r="Y580" s="451"/>
      <c r="Z580" s="451"/>
      <c r="AA580" s="450"/>
      <c r="AB580" s="450"/>
      <c r="AC580" s="450"/>
      <c r="AD580" s="450"/>
      <c r="AE580" s="451"/>
      <c r="AF580" s="451"/>
      <c r="AG580" s="452"/>
      <c r="AH580" s="452"/>
      <c r="AI580" s="452"/>
      <c r="AJ580" s="452"/>
      <c r="AK580" s="452"/>
      <c r="AL580" s="452"/>
      <c r="AM580" s="450"/>
      <c r="AN580" s="450"/>
      <c r="AO580" s="451"/>
      <c r="AP580" s="451"/>
      <c r="AQ580" s="450"/>
      <c r="AR580" s="453"/>
      <c r="AS580" s="453"/>
      <c r="AT580" s="454"/>
      <c r="AU580" s="455"/>
      <c r="AV580" s="456"/>
      <c r="AW580" s="456"/>
      <c r="AX580" s="455"/>
      <c r="AY580" s="456"/>
      <c r="AZ580" s="454"/>
      <c r="BA580" s="454"/>
      <c r="BB580" s="454"/>
      <c r="BC580" s="454"/>
      <c r="BD580" s="454"/>
      <c r="BE580" s="454"/>
      <c r="BF580" s="455"/>
      <c r="BG580" s="455"/>
      <c r="BH580" s="455"/>
      <c r="BI580" s="455"/>
      <c r="BJ580" s="455"/>
      <c r="BK580" s="455"/>
      <c r="BL580" s="455"/>
      <c r="BM580" s="455"/>
      <c r="BN580" s="455"/>
      <c r="BO580" s="455"/>
    </row>
    <row r="581" spans="1:67" ht="19.5" customHeight="1">
      <c r="A581" s="450"/>
      <c r="B581" s="450"/>
      <c r="C581" s="450"/>
      <c r="D581" s="450"/>
      <c r="E581" s="450"/>
      <c r="F581" s="451"/>
      <c r="G581" s="450"/>
      <c r="H581" s="450"/>
      <c r="I581" s="451"/>
      <c r="J581" s="450"/>
      <c r="K581" s="451"/>
      <c r="L581" s="450"/>
      <c r="M581" s="451"/>
      <c r="N581" s="450"/>
      <c r="O581" s="451"/>
      <c r="P581" s="452"/>
      <c r="Q581" s="452"/>
      <c r="R581" s="452"/>
      <c r="S581" s="452"/>
      <c r="T581" s="450"/>
      <c r="U581" s="450"/>
      <c r="V581" s="451"/>
      <c r="W581" s="452"/>
      <c r="X581" s="450"/>
      <c r="Y581" s="451"/>
      <c r="Z581" s="451"/>
      <c r="AA581" s="450"/>
      <c r="AB581" s="450"/>
      <c r="AC581" s="450"/>
      <c r="AD581" s="450"/>
      <c r="AE581" s="451"/>
      <c r="AF581" s="451"/>
      <c r="AG581" s="452"/>
      <c r="AH581" s="452"/>
      <c r="AI581" s="452"/>
      <c r="AJ581" s="452"/>
      <c r="AK581" s="452"/>
      <c r="AL581" s="452"/>
      <c r="AM581" s="450"/>
      <c r="AN581" s="450"/>
      <c r="AO581" s="451"/>
      <c r="AP581" s="451"/>
      <c r="AQ581" s="450"/>
      <c r="AR581" s="453"/>
      <c r="AS581" s="453"/>
      <c r="AT581" s="454"/>
      <c r="AU581" s="455"/>
      <c r="AV581" s="456"/>
      <c r="AW581" s="456"/>
      <c r="AX581" s="455"/>
      <c r="AY581" s="456"/>
      <c r="AZ581" s="454"/>
      <c r="BA581" s="454"/>
      <c r="BB581" s="454"/>
      <c r="BC581" s="454"/>
      <c r="BD581" s="454"/>
      <c r="BE581" s="454"/>
      <c r="BF581" s="455"/>
      <c r="BG581" s="455"/>
      <c r="BH581" s="455"/>
      <c r="BI581" s="455"/>
      <c r="BJ581" s="455"/>
      <c r="BK581" s="455"/>
      <c r="BL581" s="455"/>
      <c r="BM581" s="455"/>
      <c r="BN581" s="455"/>
      <c r="BO581" s="455"/>
    </row>
    <row r="582" spans="1:67" ht="19.5" customHeight="1">
      <c r="A582" s="450"/>
      <c r="B582" s="450"/>
      <c r="C582" s="450"/>
      <c r="D582" s="450"/>
      <c r="E582" s="450"/>
      <c r="F582" s="451"/>
      <c r="G582" s="450"/>
      <c r="H582" s="450"/>
      <c r="I582" s="451"/>
      <c r="J582" s="450"/>
      <c r="K582" s="451"/>
      <c r="L582" s="450"/>
      <c r="M582" s="451"/>
      <c r="N582" s="450"/>
      <c r="O582" s="451"/>
      <c r="P582" s="452"/>
      <c r="Q582" s="452"/>
      <c r="R582" s="452"/>
      <c r="S582" s="452"/>
      <c r="T582" s="450"/>
      <c r="U582" s="450"/>
      <c r="V582" s="451"/>
      <c r="W582" s="452"/>
      <c r="X582" s="450"/>
      <c r="Y582" s="451"/>
      <c r="Z582" s="451"/>
      <c r="AA582" s="450"/>
      <c r="AB582" s="450"/>
      <c r="AC582" s="450"/>
      <c r="AD582" s="450"/>
      <c r="AE582" s="451"/>
      <c r="AF582" s="451"/>
      <c r="AG582" s="452"/>
      <c r="AH582" s="452"/>
      <c r="AI582" s="452"/>
      <c r="AJ582" s="452"/>
      <c r="AK582" s="452"/>
      <c r="AL582" s="452"/>
      <c r="AM582" s="450"/>
      <c r="AN582" s="450"/>
      <c r="AO582" s="451"/>
      <c r="AP582" s="451"/>
      <c r="AQ582" s="450"/>
      <c r="AR582" s="453"/>
      <c r="AS582" s="453"/>
      <c r="AT582" s="454"/>
      <c r="AU582" s="455"/>
      <c r="AV582" s="456"/>
      <c r="AW582" s="456"/>
      <c r="AX582" s="455"/>
      <c r="AY582" s="456"/>
      <c r="AZ582" s="454"/>
      <c r="BA582" s="454"/>
      <c r="BB582" s="454"/>
      <c r="BC582" s="454"/>
      <c r="BD582" s="454"/>
      <c r="BE582" s="454"/>
      <c r="BF582" s="455"/>
      <c r="BG582" s="455"/>
      <c r="BH582" s="455"/>
      <c r="BI582" s="455"/>
      <c r="BJ582" s="455"/>
      <c r="BK582" s="455"/>
      <c r="BL582" s="455"/>
      <c r="BM582" s="455"/>
      <c r="BN582" s="455"/>
      <c r="BO582" s="455"/>
    </row>
    <row r="583" spans="1:67" ht="19.5" customHeight="1">
      <c r="A583" s="450"/>
      <c r="B583" s="450"/>
      <c r="C583" s="450"/>
      <c r="D583" s="450"/>
      <c r="E583" s="450"/>
      <c r="F583" s="451"/>
      <c r="G583" s="450"/>
      <c r="H583" s="450"/>
      <c r="I583" s="451"/>
      <c r="J583" s="450"/>
      <c r="K583" s="451"/>
      <c r="L583" s="450"/>
      <c r="M583" s="451"/>
      <c r="N583" s="450"/>
      <c r="O583" s="451"/>
      <c r="P583" s="452"/>
      <c r="Q583" s="452"/>
      <c r="R583" s="452"/>
      <c r="S583" s="452"/>
      <c r="T583" s="450"/>
      <c r="U583" s="450"/>
      <c r="V583" s="451"/>
      <c r="W583" s="452"/>
      <c r="X583" s="450"/>
      <c r="Y583" s="451"/>
      <c r="Z583" s="451"/>
      <c r="AA583" s="450"/>
      <c r="AB583" s="450"/>
      <c r="AC583" s="450"/>
      <c r="AD583" s="450"/>
      <c r="AE583" s="451"/>
      <c r="AF583" s="451"/>
      <c r="AG583" s="452"/>
      <c r="AH583" s="452"/>
      <c r="AI583" s="452"/>
      <c r="AJ583" s="452"/>
      <c r="AK583" s="452"/>
      <c r="AL583" s="452"/>
      <c r="AM583" s="450"/>
      <c r="AN583" s="450"/>
      <c r="AO583" s="451"/>
      <c r="AP583" s="451"/>
      <c r="AQ583" s="450"/>
      <c r="AR583" s="453"/>
      <c r="AS583" s="453"/>
      <c r="AT583" s="454"/>
      <c r="AU583" s="455"/>
      <c r="AV583" s="456"/>
      <c r="AW583" s="456"/>
      <c r="AX583" s="455"/>
      <c r="AY583" s="456"/>
      <c r="AZ583" s="454"/>
      <c r="BA583" s="454"/>
      <c r="BB583" s="454"/>
      <c r="BC583" s="454"/>
      <c r="BD583" s="454"/>
      <c r="BE583" s="454"/>
      <c r="BF583" s="455"/>
      <c r="BG583" s="455"/>
      <c r="BH583" s="455"/>
      <c r="BI583" s="455"/>
      <c r="BJ583" s="455"/>
      <c r="BK583" s="455"/>
      <c r="BL583" s="455"/>
      <c r="BM583" s="455"/>
      <c r="BN583" s="455"/>
      <c r="BO583" s="455"/>
    </row>
    <row r="584" spans="1:67" ht="19.5" customHeight="1">
      <c r="A584" s="450"/>
      <c r="B584" s="450"/>
      <c r="C584" s="450"/>
      <c r="D584" s="450"/>
      <c r="E584" s="450"/>
      <c r="F584" s="451"/>
      <c r="G584" s="450"/>
      <c r="H584" s="450"/>
      <c r="I584" s="451"/>
      <c r="J584" s="450"/>
      <c r="K584" s="451"/>
      <c r="L584" s="450"/>
      <c r="M584" s="451"/>
      <c r="N584" s="450"/>
      <c r="O584" s="451"/>
      <c r="P584" s="452"/>
      <c r="Q584" s="452"/>
      <c r="R584" s="452"/>
      <c r="S584" s="452"/>
      <c r="T584" s="450"/>
      <c r="U584" s="450"/>
      <c r="V584" s="451"/>
      <c r="W584" s="452"/>
      <c r="X584" s="450"/>
      <c r="Y584" s="451"/>
      <c r="Z584" s="451"/>
      <c r="AA584" s="450"/>
      <c r="AB584" s="450"/>
      <c r="AC584" s="450"/>
      <c r="AD584" s="450"/>
      <c r="AE584" s="451"/>
      <c r="AF584" s="451"/>
      <c r="AG584" s="452"/>
      <c r="AH584" s="452"/>
      <c r="AI584" s="452"/>
      <c r="AJ584" s="452"/>
      <c r="AK584" s="452"/>
      <c r="AL584" s="452"/>
      <c r="AM584" s="450"/>
      <c r="AN584" s="450"/>
      <c r="AO584" s="451"/>
      <c r="AP584" s="451"/>
      <c r="AQ584" s="450"/>
      <c r="AR584" s="453"/>
      <c r="AS584" s="453"/>
      <c r="AT584" s="454"/>
      <c r="AU584" s="455"/>
      <c r="AV584" s="456"/>
      <c r="AW584" s="456"/>
      <c r="AX584" s="455"/>
      <c r="AY584" s="456"/>
      <c r="AZ584" s="454"/>
      <c r="BA584" s="454"/>
      <c r="BB584" s="454"/>
      <c r="BC584" s="454"/>
      <c r="BD584" s="454"/>
      <c r="BE584" s="454"/>
      <c r="BF584" s="455"/>
      <c r="BG584" s="455"/>
      <c r="BH584" s="455"/>
      <c r="BI584" s="455"/>
      <c r="BJ584" s="455"/>
      <c r="BK584" s="455"/>
      <c r="BL584" s="455"/>
      <c r="BM584" s="455"/>
      <c r="BN584" s="455"/>
      <c r="BO584" s="455"/>
    </row>
    <row r="585" spans="1:67" ht="19.5" customHeight="1">
      <c r="A585" s="450"/>
      <c r="B585" s="450"/>
      <c r="C585" s="450"/>
      <c r="D585" s="450"/>
      <c r="E585" s="450"/>
      <c r="F585" s="451"/>
      <c r="G585" s="450"/>
      <c r="H585" s="450"/>
      <c r="I585" s="451"/>
      <c r="J585" s="450"/>
      <c r="K585" s="451"/>
      <c r="L585" s="450"/>
      <c r="M585" s="451"/>
      <c r="N585" s="450"/>
      <c r="O585" s="451"/>
      <c r="P585" s="452"/>
      <c r="Q585" s="452"/>
      <c r="R585" s="452"/>
      <c r="S585" s="452"/>
      <c r="T585" s="450"/>
      <c r="U585" s="450"/>
      <c r="V585" s="451"/>
      <c r="W585" s="452"/>
      <c r="X585" s="450"/>
      <c r="Y585" s="451"/>
      <c r="Z585" s="451"/>
      <c r="AA585" s="450"/>
      <c r="AB585" s="450"/>
      <c r="AC585" s="450"/>
      <c r="AD585" s="450"/>
      <c r="AE585" s="451"/>
      <c r="AF585" s="451"/>
      <c r="AG585" s="452"/>
      <c r="AH585" s="452"/>
      <c r="AI585" s="452"/>
      <c r="AJ585" s="452"/>
      <c r="AK585" s="452"/>
      <c r="AL585" s="452"/>
      <c r="AM585" s="450"/>
      <c r="AN585" s="450"/>
      <c r="AO585" s="451"/>
      <c r="AP585" s="451"/>
      <c r="AQ585" s="450"/>
      <c r="AR585" s="453"/>
      <c r="AS585" s="453"/>
      <c r="AT585" s="454"/>
      <c r="AU585" s="455"/>
      <c r="AV585" s="456"/>
      <c r="AW585" s="456"/>
      <c r="AX585" s="455"/>
      <c r="AY585" s="456"/>
      <c r="AZ585" s="454"/>
      <c r="BA585" s="454"/>
      <c r="BB585" s="454"/>
      <c r="BC585" s="454"/>
      <c r="BD585" s="454"/>
      <c r="BE585" s="454"/>
      <c r="BF585" s="455"/>
      <c r="BG585" s="455"/>
      <c r="BH585" s="455"/>
      <c r="BI585" s="455"/>
      <c r="BJ585" s="455"/>
      <c r="BK585" s="455"/>
      <c r="BL585" s="455"/>
      <c r="BM585" s="455"/>
      <c r="BN585" s="455"/>
      <c r="BO585" s="455"/>
    </row>
    <row r="586" spans="1:67" ht="19.5" customHeight="1">
      <c r="A586" s="450"/>
      <c r="B586" s="450"/>
      <c r="C586" s="450"/>
      <c r="D586" s="450"/>
      <c r="E586" s="450"/>
      <c r="F586" s="451"/>
      <c r="G586" s="450"/>
      <c r="H586" s="450"/>
      <c r="I586" s="451"/>
      <c r="J586" s="450"/>
      <c r="K586" s="451"/>
      <c r="L586" s="450"/>
      <c r="M586" s="451"/>
      <c r="N586" s="450"/>
      <c r="O586" s="451"/>
      <c r="P586" s="452"/>
      <c r="Q586" s="452"/>
      <c r="R586" s="452"/>
      <c r="S586" s="452"/>
      <c r="T586" s="450"/>
      <c r="U586" s="450"/>
      <c r="V586" s="451"/>
      <c r="W586" s="452"/>
      <c r="X586" s="450"/>
      <c r="Y586" s="451"/>
      <c r="Z586" s="451"/>
      <c r="AA586" s="450"/>
      <c r="AB586" s="450"/>
      <c r="AC586" s="450"/>
      <c r="AD586" s="450"/>
      <c r="AE586" s="451"/>
      <c r="AF586" s="451"/>
      <c r="AG586" s="452"/>
      <c r="AH586" s="452"/>
      <c r="AI586" s="452"/>
      <c r="AJ586" s="452"/>
      <c r="AK586" s="452"/>
      <c r="AL586" s="452"/>
      <c r="AM586" s="450"/>
      <c r="AN586" s="450"/>
      <c r="AO586" s="451"/>
      <c r="AP586" s="451"/>
      <c r="AQ586" s="450"/>
      <c r="AR586" s="453"/>
      <c r="AS586" s="453"/>
      <c r="AT586" s="454"/>
      <c r="AU586" s="455"/>
      <c r="AV586" s="456"/>
      <c r="AW586" s="456"/>
      <c r="AX586" s="455"/>
      <c r="AY586" s="456"/>
      <c r="AZ586" s="454"/>
      <c r="BA586" s="454"/>
      <c r="BB586" s="454"/>
      <c r="BC586" s="454"/>
      <c r="BD586" s="454"/>
      <c r="BE586" s="454"/>
      <c r="BF586" s="455"/>
      <c r="BG586" s="455"/>
      <c r="BH586" s="455"/>
      <c r="BI586" s="455"/>
      <c r="BJ586" s="455"/>
      <c r="BK586" s="455"/>
      <c r="BL586" s="455"/>
      <c r="BM586" s="455"/>
      <c r="BN586" s="455"/>
      <c r="BO586" s="455"/>
    </row>
    <row r="587" spans="1:67" ht="19.5" customHeight="1">
      <c r="A587" s="450"/>
      <c r="B587" s="450"/>
      <c r="C587" s="450"/>
      <c r="D587" s="450"/>
      <c r="E587" s="450"/>
      <c r="F587" s="451"/>
      <c r="G587" s="450"/>
      <c r="H587" s="450"/>
      <c r="I587" s="451"/>
      <c r="J587" s="450"/>
      <c r="K587" s="451"/>
      <c r="L587" s="450"/>
      <c r="M587" s="451"/>
      <c r="N587" s="450"/>
      <c r="O587" s="451"/>
      <c r="P587" s="452"/>
      <c r="Q587" s="452"/>
      <c r="R587" s="452"/>
      <c r="S587" s="452"/>
      <c r="T587" s="450"/>
      <c r="U587" s="450"/>
      <c r="V587" s="451"/>
      <c r="W587" s="452"/>
      <c r="X587" s="450"/>
      <c r="Y587" s="451"/>
      <c r="Z587" s="451"/>
      <c r="AA587" s="450"/>
      <c r="AB587" s="450"/>
      <c r="AC587" s="450"/>
      <c r="AD587" s="450"/>
      <c r="AE587" s="451"/>
      <c r="AF587" s="451"/>
      <c r="AG587" s="452"/>
      <c r="AH587" s="452"/>
      <c r="AI587" s="452"/>
      <c r="AJ587" s="452"/>
      <c r="AK587" s="452"/>
      <c r="AL587" s="452"/>
      <c r="AM587" s="450"/>
      <c r="AN587" s="450"/>
      <c r="AO587" s="451"/>
      <c r="AP587" s="451"/>
      <c r="AQ587" s="450"/>
      <c r="AR587" s="453"/>
      <c r="AS587" s="453"/>
      <c r="AT587" s="454"/>
      <c r="AU587" s="455"/>
      <c r="AV587" s="456"/>
      <c r="AW587" s="456"/>
      <c r="AX587" s="455"/>
      <c r="AY587" s="456"/>
      <c r="AZ587" s="454"/>
      <c r="BA587" s="454"/>
      <c r="BB587" s="454"/>
      <c r="BC587" s="454"/>
      <c r="BD587" s="454"/>
      <c r="BE587" s="454"/>
      <c r="BF587" s="455"/>
      <c r="BG587" s="455"/>
      <c r="BH587" s="455"/>
      <c r="BI587" s="455"/>
      <c r="BJ587" s="455"/>
      <c r="BK587" s="455"/>
      <c r="BL587" s="455"/>
      <c r="BM587" s="455"/>
      <c r="BN587" s="455"/>
      <c r="BO587" s="455"/>
    </row>
    <row r="588" spans="1:67" ht="19.5" customHeight="1">
      <c r="A588" s="450"/>
      <c r="B588" s="450"/>
      <c r="C588" s="450"/>
      <c r="D588" s="450"/>
      <c r="E588" s="450"/>
      <c r="F588" s="451"/>
      <c r="G588" s="450"/>
      <c r="H588" s="450"/>
      <c r="I588" s="451"/>
      <c r="J588" s="450"/>
      <c r="K588" s="451"/>
      <c r="L588" s="450"/>
      <c r="M588" s="451"/>
      <c r="N588" s="450"/>
      <c r="O588" s="451"/>
      <c r="P588" s="452"/>
      <c r="Q588" s="452"/>
      <c r="R588" s="452"/>
      <c r="S588" s="452"/>
      <c r="T588" s="450"/>
      <c r="U588" s="450"/>
      <c r="V588" s="451"/>
      <c r="W588" s="452"/>
      <c r="X588" s="450"/>
      <c r="Y588" s="451"/>
      <c r="Z588" s="451"/>
      <c r="AA588" s="450"/>
      <c r="AB588" s="450"/>
      <c r="AC588" s="450"/>
      <c r="AD588" s="450"/>
      <c r="AE588" s="451"/>
      <c r="AF588" s="451"/>
      <c r="AG588" s="452"/>
      <c r="AH588" s="452"/>
      <c r="AI588" s="452"/>
      <c r="AJ588" s="452"/>
      <c r="AK588" s="452"/>
      <c r="AL588" s="452"/>
      <c r="AM588" s="450"/>
      <c r="AN588" s="450"/>
      <c r="AO588" s="451"/>
      <c r="AP588" s="451"/>
      <c r="AQ588" s="450"/>
      <c r="AR588" s="453"/>
      <c r="AS588" s="453"/>
      <c r="AT588" s="454"/>
      <c r="AU588" s="455"/>
      <c r="AV588" s="456"/>
      <c r="AW588" s="456"/>
      <c r="AX588" s="455"/>
      <c r="AY588" s="456"/>
      <c r="AZ588" s="454"/>
      <c r="BA588" s="454"/>
      <c r="BB588" s="454"/>
      <c r="BC588" s="454"/>
      <c r="BD588" s="454"/>
      <c r="BE588" s="454"/>
      <c r="BF588" s="455"/>
      <c r="BG588" s="455"/>
      <c r="BH588" s="455"/>
      <c r="BI588" s="455"/>
      <c r="BJ588" s="455"/>
      <c r="BK588" s="455"/>
      <c r="BL588" s="455"/>
      <c r="BM588" s="455"/>
      <c r="BN588" s="455"/>
      <c r="BO588" s="455"/>
    </row>
    <row r="589" spans="1:67" ht="19.5" customHeight="1">
      <c r="A589" s="450"/>
      <c r="B589" s="450"/>
      <c r="C589" s="450"/>
      <c r="D589" s="450"/>
      <c r="E589" s="450"/>
      <c r="F589" s="451"/>
      <c r="G589" s="450"/>
      <c r="H589" s="450"/>
      <c r="I589" s="451"/>
      <c r="J589" s="450"/>
      <c r="K589" s="451"/>
      <c r="L589" s="450"/>
      <c r="M589" s="451"/>
      <c r="N589" s="450"/>
      <c r="O589" s="451"/>
      <c r="P589" s="452"/>
      <c r="Q589" s="452"/>
      <c r="R589" s="452"/>
      <c r="S589" s="452"/>
      <c r="T589" s="450"/>
      <c r="U589" s="450"/>
      <c r="V589" s="451"/>
      <c r="W589" s="452"/>
      <c r="X589" s="450"/>
      <c r="Y589" s="451"/>
      <c r="Z589" s="451"/>
      <c r="AA589" s="450"/>
      <c r="AB589" s="450"/>
      <c r="AC589" s="450"/>
      <c r="AD589" s="450"/>
      <c r="AE589" s="451"/>
      <c r="AF589" s="451"/>
      <c r="AG589" s="452"/>
      <c r="AH589" s="452"/>
      <c r="AI589" s="452"/>
      <c r="AJ589" s="452"/>
      <c r="AK589" s="452"/>
      <c r="AL589" s="452"/>
      <c r="AM589" s="450"/>
      <c r="AN589" s="450"/>
      <c r="AO589" s="451"/>
      <c r="AP589" s="451"/>
      <c r="AQ589" s="450"/>
      <c r="AR589" s="453"/>
      <c r="AS589" s="453"/>
      <c r="AT589" s="454"/>
      <c r="AU589" s="455"/>
      <c r="AV589" s="456"/>
      <c r="AW589" s="456"/>
      <c r="AX589" s="455"/>
      <c r="AY589" s="456"/>
      <c r="AZ589" s="454"/>
      <c r="BA589" s="454"/>
      <c r="BB589" s="454"/>
      <c r="BC589" s="454"/>
      <c r="BD589" s="454"/>
      <c r="BE589" s="454"/>
      <c r="BF589" s="455"/>
      <c r="BG589" s="455"/>
      <c r="BH589" s="455"/>
      <c r="BI589" s="455"/>
      <c r="BJ589" s="455"/>
      <c r="BK589" s="455"/>
      <c r="BL589" s="455"/>
      <c r="BM589" s="455"/>
      <c r="BN589" s="455"/>
      <c r="BO589" s="455"/>
    </row>
    <row r="590" spans="1:67" ht="19.5" customHeight="1">
      <c r="A590" s="450"/>
      <c r="B590" s="450"/>
      <c r="C590" s="450"/>
      <c r="D590" s="450"/>
      <c r="E590" s="450"/>
      <c r="F590" s="451"/>
      <c r="G590" s="450"/>
      <c r="H590" s="450"/>
      <c r="I590" s="451"/>
      <c r="J590" s="450"/>
      <c r="K590" s="451"/>
      <c r="L590" s="450"/>
      <c r="M590" s="451"/>
      <c r="N590" s="450"/>
      <c r="O590" s="451"/>
      <c r="P590" s="452"/>
      <c r="Q590" s="452"/>
      <c r="R590" s="452"/>
      <c r="S590" s="452"/>
      <c r="T590" s="450"/>
      <c r="U590" s="450"/>
      <c r="V590" s="451"/>
      <c r="W590" s="452"/>
      <c r="X590" s="450"/>
      <c r="Y590" s="451"/>
      <c r="Z590" s="451"/>
      <c r="AA590" s="450"/>
      <c r="AB590" s="450"/>
      <c r="AC590" s="450"/>
      <c r="AD590" s="450"/>
      <c r="AE590" s="451"/>
      <c r="AF590" s="451"/>
      <c r="AG590" s="452"/>
      <c r="AH590" s="452"/>
      <c r="AI590" s="452"/>
      <c r="AJ590" s="452"/>
      <c r="AK590" s="452"/>
      <c r="AL590" s="452"/>
      <c r="AM590" s="450"/>
      <c r="AN590" s="450"/>
      <c r="AO590" s="451"/>
      <c r="AP590" s="451"/>
      <c r="AQ590" s="450"/>
      <c r="AR590" s="453"/>
      <c r="AS590" s="453"/>
      <c r="AT590" s="454"/>
      <c r="AU590" s="455"/>
      <c r="AV590" s="456"/>
      <c r="AW590" s="456"/>
      <c r="AX590" s="455"/>
      <c r="AY590" s="456"/>
      <c r="AZ590" s="454"/>
      <c r="BA590" s="454"/>
      <c r="BB590" s="454"/>
      <c r="BC590" s="454"/>
      <c r="BD590" s="454"/>
      <c r="BE590" s="454"/>
      <c r="BF590" s="455"/>
      <c r="BG590" s="455"/>
      <c r="BH590" s="455"/>
      <c r="BI590" s="455"/>
      <c r="BJ590" s="455"/>
      <c r="BK590" s="455"/>
      <c r="BL590" s="455"/>
      <c r="BM590" s="455"/>
      <c r="BN590" s="455"/>
      <c r="BO590" s="455"/>
    </row>
    <row r="591" spans="1:67" ht="19.5" customHeight="1">
      <c r="A591" s="450"/>
      <c r="B591" s="450"/>
      <c r="C591" s="450"/>
      <c r="D591" s="450"/>
      <c r="E591" s="450"/>
      <c r="F591" s="451"/>
      <c r="G591" s="450"/>
      <c r="H591" s="450"/>
      <c r="I591" s="451"/>
      <c r="J591" s="450"/>
      <c r="K591" s="451"/>
      <c r="L591" s="450"/>
      <c r="M591" s="451"/>
      <c r="N591" s="450"/>
      <c r="O591" s="451"/>
      <c r="P591" s="452"/>
      <c r="Q591" s="452"/>
      <c r="R591" s="452"/>
      <c r="S591" s="452"/>
      <c r="T591" s="450"/>
      <c r="U591" s="450"/>
      <c r="V591" s="451"/>
      <c r="W591" s="452"/>
      <c r="X591" s="450"/>
      <c r="Y591" s="451"/>
      <c r="Z591" s="451"/>
      <c r="AA591" s="450"/>
      <c r="AB591" s="450"/>
      <c r="AC591" s="450"/>
      <c r="AD591" s="450"/>
      <c r="AE591" s="451"/>
      <c r="AF591" s="451"/>
      <c r="AG591" s="452"/>
      <c r="AH591" s="452"/>
      <c r="AI591" s="452"/>
      <c r="AJ591" s="452"/>
      <c r="AK591" s="452"/>
      <c r="AL591" s="452"/>
      <c r="AM591" s="450"/>
      <c r="AN591" s="450"/>
      <c r="AO591" s="451"/>
      <c r="AP591" s="451"/>
      <c r="AQ591" s="450"/>
      <c r="AR591" s="453"/>
      <c r="AS591" s="453"/>
      <c r="AT591" s="454"/>
      <c r="AU591" s="455"/>
      <c r="AV591" s="456"/>
      <c r="AW591" s="456"/>
      <c r="AX591" s="455"/>
      <c r="AY591" s="456"/>
      <c r="AZ591" s="454"/>
      <c r="BA591" s="454"/>
      <c r="BB591" s="454"/>
      <c r="BC591" s="454"/>
      <c r="BD591" s="454"/>
      <c r="BE591" s="454"/>
      <c r="BF591" s="455"/>
      <c r="BG591" s="455"/>
      <c r="BH591" s="455"/>
      <c r="BI591" s="455"/>
      <c r="BJ591" s="455"/>
      <c r="BK591" s="455"/>
      <c r="BL591" s="455"/>
      <c r="BM591" s="455"/>
      <c r="BN591" s="455"/>
      <c r="BO591" s="455"/>
    </row>
    <row r="592" spans="1:67" ht="19.5" customHeight="1">
      <c r="A592" s="450"/>
      <c r="B592" s="450"/>
      <c r="C592" s="450"/>
      <c r="D592" s="450"/>
      <c r="E592" s="450"/>
      <c r="F592" s="451"/>
      <c r="G592" s="450"/>
      <c r="H592" s="450"/>
      <c r="I592" s="451"/>
      <c r="J592" s="450"/>
      <c r="K592" s="451"/>
      <c r="L592" s="450"/>
      <c r="M592" s="451"/>
      <c r="N592" s="450"/>
      <c r="O592" s="451"/>
      <c r="P592" s="452"/>
      <c r="Q592" s="452"/>
      <c r="R592" s="452"/>
      <c r="S592" s="452"/>
      <c r="T592" s="450"/>
      <c r="U592" s="450"/>
      <c r="V592" s="451"/>
      <c r="W592" s="452"/>
      <c r="X592" s="450"/>
      <c r="Y592" s="451"/>
      <c r="Z592" s="451"/>
      <c r="AA592" s="450"/>
      <c r="AB592" s="450"/>
      <c r="AC592" s="450"/>
      <c r="AD592" s="450"/>
      <c r="AE592" s="451"/>
      <c r="AF592" s="451"/>
      <c r="AG592" s="452"/>
      <c r="AH592" s="452"/>
      <c r="AI592" s="452"/>
      <c r="AJ592" s="452"/>
      <c r="AK592" s="452"/>
      <c r="AL592" s="452"/>
      <c r="AM592" s="450"/>
      <c r="AN592" s="450"/>
      <c r="AO592" s="451"/>
      <c r="AP592" s="451"/>
      <c r="AQ592" s="450"/>
      <c r="AR592" s="453"/>
      <c r="AS592" s="453"/>
      <c r="AT592" s="454"/>
      <c r="AU592" s="455"/>
      <c r="AV592" s="456"/>
      <c r="AW592" s="456"/>
      <c r="AX592" s="455"/>
      <c r="AY592" s="456"/>
      <c r="AZ592" s="454"/>
      <c r="BA592" s="454"/>
      <c r="BB592" s="454"/>
      <c r="BC592" s="454"/>
      <c r="BD592" s="454"/>
      <c r="BE592" s="454"/>
      <c r="BF592" s="455"/>
      <c r="BG592" s="455"/>
      <c r="BH592" s="455"/>
      <c r="BI592" s="455"/>
      <c r="BJ592" s="455"/>
      <c r="BK592" s="455"/>
      <c r="BL592" s="455"/>
      <c r="BM592" s="455"/>
      <c r="BN592" s="455"/>
      <c r="BO592" s="455"/>
    </row>
    <row r="593" spans="1:67" ht="19.5" customHeight="1">
      <c r="A593" s="450"/>
      <c r="B593" s="450"/>
      <c r="C593" s="450"/>
      <c r="D593" s="450"/>
      <c r="E593" s="450"/>
      <c r="F593" s="451"/>
      <c r="G593" s="450"/>
      <c r="H593" s="450"/>
      <c r="I593" s="451"/>
      <c r="J593" s="450"/>
      <c r="K593" s="451"/>
      <c r="L593" s="450"/>
      <c r="M593" s="451"/>
      <c r="N593" s="450"/>
      <c r="O593" s="451"/>
      <c r="P593" s="452"/>
      <c r="Q593" s="452"/>
      <c r="R593" s="452"/>
      <c r="S593" s="452"/>
      <c r="T593" s="450"/>
      <c r="U593" s="450"/>
      <c r="V593" s="451"/>
      <c r="W593" s="452"/>
      <c r="X593" s="450"/>
      <c r="Y593" s="451"/>
      <c r="Z593" s="451"/>
      <c r="AA593" s="450"/>
      <c r="AB593" s="450"/>
      <c r="AC593" s="450"/>
      <c r="AD593" s="450"/>
      <c r="AE593" s="451"/>
      <c r="AF593" s="451"/>
      <c r="AG593" s="452"/>
      <c r="AH593" s="452"/>
      <c r="AI593" s="452"/>
      <c r="AJ593" s="452"/>
      <c r="AK593" s="452"/>
      <c r="AL593" s="452"/>
      <c r="AM593" s="450"/>
      <c r="AN593" s="450"/>
      <c r="AO593" s="451"/>
      <c r="AP593" s="451"/>
      <c r="AQ593" s="450"/>
      <c r="AR593" s="453"/>
      <c r="AS593" s="453"/>
      <c r="AT593" s="454"/>
      <c r="AU593" s="455"/>
      <c r="AV593" s="456"/>
      <c r="AW593" s="456"/>
      <c r="AX593" s="455"/>
      <c r="AY593" s="456"/>
      <c r="AZ593" s="454"/>
      <c r="BA593" s="454"/>
      <c r="BB593" s="454"/>
      <c r="BC593" s="454"/>
      <c r="BD593" s="454"/>
      <c r="BE593" s="454"/>
      <c r="BF593" s="455"/>
      <c r="BG593" s="455"/>
      <c r="BH593" s="455"/>
      <c r="BI593" s="455"/>
      <c r="BJ593" s="455"/>
      <c r="BK593" s="455"/>
      <c r="BL593" s="455"/>
      <c r="BM593" s="455"/>
      <c r="BN593" s="455"/>
      <c r="BO593" s="455"/>
    </row>
    <row r="594" spans="1:67" ht="19.5" customHeight="1">
      <c r="A594" s="450"/>
      <c r="B594" s="450"/>
      <c r="C594" s="450"/>
      <c r="D594" s="450"/>
      <c r="E594" s="450"/>
      <c r="F594" s="451"/>
      <c r="G594" s="450"/>
      <c r="H594" s="450"/>
      <c r="I594" s="451"/>
      <c r="J594" s="450"/>
      <c r="K594" s="451"/>
      <c r="L594" s="450"/>
      <c r="M594" s="451"/>
      <c r="N594" s="450"/>
      <c r="O594" s="451"/>
      <c r="P594" s="452"/>
      <c r="Q594" s="452"/>
      <c r="R594" s="452"/>
      <c r="S594" s="452"/>
      <c r="T594" s="450"/>
      <c r="U594" s="450"/>
      <c r="V594" s="451"/>
      <c r="W594" s="452"/>
      <c r="X594" s="450"/>
      <c r="Y594" s="451"/>
      <c r="Z594" s="451"/>
      <c r="AA594" s="450"/>
      <c r="AB594" s="450"/>
      <c r="AC594" s="450"/>
      <c r="AD594" s="450"/>
      <c r="AE594" s="451"/>
      <c r="AF594" s="451"/>
      <c r="AG594" s="452"/>
      <c r="AH594" s="452"/>
      <c r="AI594" s="452"/>
      <c r="AJ594" s="452"/>
      <c r="AK594" s="452"/>
      <c r="AL594" s="452"/>
      <c r="AM594" s="450"/>
      <c r="AN594" s="450"/>
      <c r="AO594" s="451"/>
      <c r="AP594" s="451"/>
      <c r="AQ594" s="450"/>
      <c r="AR594" s="453"/>
      <c r="AS594" s="453"/>
      <c r="AT594" s="454"/>
      <c r="AU594" s="455"/>
      <c r="AV594" s="456"/>
      <c r="AW594" s="456"/>
      <c r="AX594" s="455"/>
      <c r="AY594" s="456"/>
      <c r="AZ594" s="454"/>
      <c r="BA594" s="454"/>
      <c r="BB594" s="454"/>
      <c r="BC594" s="454"/>
      <c r="BD594" s="454"/>
      <c r="BE594" s="454"/>
      <c r="BF594" s="455"/>
      <c r="BG594" s="455"/>
      <c r="BH594" s="455"/>
      <c r="BI594" s="455"/>
      <c r="BJ594" s="455"/>
      <c r="BK594" s="455"/>
      <c r="BL594" s="455"/>
      <c r="BM594" s="455"/>
      <c r="BN594" s="455"/>
      <c r="BO594" s="455"/>
    </row>
    <row r="595" spans="1:67" ht="19.5" customHeight="1">
      <c r="A595" s="450"/>
      <c r="B595" s="450"/>
      <c r="C595" s="450"/>
      <c r="D595" s="450"/>
      <c r="E595" s="450"/>
      <c r="F595" s="451"/>
      <c r="G595" s="450"/>
      <c r="H595" s="450"/>
      <c r="I595" s="451"/>
      <c r="J595" s="450"/>
      <c r="K595" s="451"/>
      <c r="L595" s="450"/>
      <c r="M595" s="451"/>
      <c r="N595" s="450"/>
      <c r="O595" s="451"/>
      <c r="P595" s="452"/>
      <c r="Q595" s="452"/>
      <c r="R595" s="452"/>
      <c r="S595" s="452"/>
      <c r="T595" s="450"/>
      <c r="U595" s="450"/>
      <c r="V595" s="451"/>
      <c r="W595" s="452"/>
      <c r="X595" s="450"/>
      <c r="Y595" s="451"/>
      <c r="Z595" s="451"/>
      <c r="AA595" s="450"/>
      <c r="AB595" s="450"/>
      <c r="AC595" s="450"/>
      <c r="AD595" s="450"/>
      <c r="AE595" s="451"/>
      <c r="AF595" s="451"/>
      <c r="AG595" s="452"/>
      <c r="AH595" s="452"/>
      <c r="AI595" s="452"/>
      <c r="AJ595" s="452"/>
      <c r="AK595" s="452"/>
      <c r="AL595" s="452"/>
      <c r="AM595" s="450"/>
      <c r="AN595" s="450"/>
      <c r="AO595" s="451"/>
      <c r="AP595" s="451"/>
      <c r="AQ595" s="450"/>
      <c r="AR595" s="453"/>
      <c r="AS595" s="453"/>
      <c r="AT595" s="454"/>
      <c r="AU595" s="455"/>
      <c r="AV595" s="456"/>
      <c r="AW595" s="456"/>
      <c r="AX595" s="455"/>
      <c r="AY595" s="456"/>
      <c r="AZ595" s="454"/>
      <c r="BA595" s="454"/>
      <c r="BB595" s="454"/>
      <c r="BC595" s="454"/>
      <c r="BD595" s="454"/>
      <c r="BE595" s="454"/>
      <c r="BF595" s="455"/>
      <c r="BG595" s="455"/>
      <c r="BH595" s="455"/>
      <c r="BI595" s="455"/>
      <c r="BJ595" s="455"/>
      <c r="BK595" s="455"/>
      <c r="BL595" s="455"/>
      <c r="BM595" s="455"/>
      <c r="BN595" s="455"/>
      <c r="BO595" s="455"/>
    </row>
    <row r="596" spans="1:67" ht="19.5" customHeight="1">
      <c r="A596" s="450"/>
      <c r="B596" s="450"/>
      <c r="C596" s="450"/>
      <c r="D596" s="450"/>
      <c r="E596" s="450"/>
      <c r="F596" s="451"/>
      <c r="G596" s="450"/>
      <c r="H596" s="450"/>
      <c r="I596" s="451"/>
      <c r="J596" s="450"/>
      <c r="K596" s="451"/>
      <c r="L596" s="450"/>
      <c r="M596" s="451"/>
      <c r="N596" s="450"/>
      <c r="O596" s="451"/>
      <c r="P596" s="452"/>
      <c r="Q596" s="452"/>
      <c r="R596" s="452"/>
      <c r="S596" s="452"/>
      <c r="T596" s="450"/>
      <c r="U596" s="450"/>
      <c r="V596" s="451"/>
      <c r="W596" s="452"/>
      <c r="X596" s="450"/>
      <c r="Y596" s="451"/>
      <c r="Z596" s="451"/>
      <c r="AA596" s="450"/>
      <c r="AB596" s="450"/>
      <c r="AC596" s="450"/>
      <c r="AD596" s="450"/>
      <c r="AE596" s="451"/>
      <c r="AF596" s="451"/>
      <c r="AG596" s="452"/>
      <c r="AH596" s="452"/>
      <c r="AI596" s="452"/>
      <c r="AJ596" s="452"/>
      <c r="AK596" s="452"/>
      <c r="AL596" s="452"/>
      <c r="AM596" s="450"/>
      <c r="AN596" s="450"/>
      <c r="AO596" s="451"/>
      <c r="AP596" s="451"/>
      <c r="AQ596" s="450"/>
      <c r="AR596" s="453"/>
      <c r="AS596" s="453"/>
      <c r="AT596" s="454"/>
      <c r="AU596" s="455"/>
      <c r="AV596" s="456"/>
      <c r="AW596" s="456"/>
      <c r="AX596" s="455"/>
      <c r="AY596" s="456"/>
      <c r="AZ596" s="454"/>
      <c r="BA596" s="454"/>
      <c r="BB596" s="454"/>
      <c r="BC596" s="454"/>
      <c r="BD596" s="454"/>
      <c r="BE596" s="454"/>
      <c r="BF596" s="455"/>
      <c r="BG596" s="455"/>
      <c r="BH596" s="455"/>
      <c r="BI596" s="455"/>
      <c r="BJ596" s="455"/>
      <c r="BK596" s="455"/>
      <c r="BL596" s="455"/>
      <c r="BM596" s="455"/>
      <c r="BN596" s="455"/>
      <c r="BO596" s="455"/>
    </row>
    <row r="597" spans="1:67" ht="19.5" customHeight="1">
      <c r="A597" s="450"/>
      <c r="B597" s="450"/>
      <c r="C597" s="450"/>
      <c r="D597" s="450"/>
      <c r="E597" s="450"/>
      <c r="F597" s="451"/>
      <c r="G597" s="450"/>
      <c r="H597" s="450"/>
      <c r="I597" s="451"/>
      <c r="J597" s="450"/>
      <c r="K597" s="451"/>
      <c r="L597" s="450"/>
      <c r="M597" s="451"/>
      <c r="N597" s="450"/>
      <c r="O597" s="451"/>
      <c r="P597" s="452"/>
      <c r="Q597" s="452"/>
      <c r="R597" s="452"/>
      <c r="S597" s="452"/>
      <c r="T597" s="450"/>
      <c r="U597" s="450"/>
      <c r="V597" s="451"/>
      <c r="W597" s="452"/>
      <c r="X597" s="450"/>
      <c r="Y597" s="451"/>
      <c r="Z597" s="451"/>
      <c r="AA597" s="450"/>
      <c r="AB597" s="450"/>
      <c r="AC597" s="450"/>
      <c r="AD597" s="450"/>
      <c r="AE597" s="451"/>
      <c r="AF597" s="451"/>
      <c r="AG597" s="452"/>
      <c r="AH597" s="452"/>
      <c r="AI597" s="452"/>
      <c r="AJ597" s="452"/>
      <c r="AK597" s="452"/>
      <c r="AL597" s="452"/>
      <c r="AM597" s="450"/>
      <c r="AN597" s="450"/>
      <c r="AO597" s="451"/>
      <c r="AP597" s="451"/>
      <c r="AQ597" s="450"/>
      <c r="AR597" s="453"/>
      <c r="AS597" s="453"/>
      <c r="AT597" s="454"/>
      <c r="AU597" s="455"/>
      <c r="AV597" s="456"/>
      <c r="AW597" s="456"/>
      <c r="AX597" s="455"/>
      <c r="AY597" s="456"/>
      <c r="AZ597" s="454"/>
      <c r="BA597" s="454"/>
      <c r="BB597" s="454"/>
      <c r="BC597" s="454"/>
      <c r="BD597" s="454"/>
      <c r="BE597" s="454"/>
      <c r="BF597" s="455"/>
      <c r="BG597" s="455"/>
      <c r="BH597" s="455"/>
      <c r="BI597" s="455"/>
      <c r="BJ597" s="455"/>
      <c r="BK597" s="455"/>
      <c r="BL597" s="455"/>
      <c r="BM597" s="455"/>
      <c r="BN597" s="455"/>
      <c r="BO597" s="455"/>
    </row>
    <row r="598" spans="1:67" ht="19.5" customHeight="1">
      <c r="A598" s="450"/>
      <c r="B598" s="450"/>
      <c r="C598" s="450"/>
      <c r="D598" s="450"/>
      <c r="E598" s="450"/>
      <c r="F598" s="451"/>
      <c r="G598" s="450"/>
      <c r="H598" s="450"/>
      <c r="I598" s="451"/>
      <c r="J598" s="450"/>
      <c r="K598" s="451"/>
      <c r="L598" s="450"/>
      <c r="M598" s="451"/>
      <c r="N598" s="450"/>
      <c r="O598" s="451"/>
      <c r="P598" s="452"/>
      <c r="Q598" s="452"/>
      <c r="R598" s="452"/>
      <c r="S598" s="452"/>
      <c r="T598" s="450"/>
      <c r="U598" s="450"/>
      <c r="V598" s="451"/>
      <c r="W598" s="452"/>
      <c r="X598" s="450"/>
      <c r="Y598" s="451"/>
      <c r="Z598" s="451"/>
      <c r="AA598" s="450"/>
      <c r="AB598" s="450"/>
      <c r="AC598" s="450"/>
      <c r="AD598" s="450"/>
      <c r="AE598" s="451"/>
      <c r="AF598" s="451"/>
      <c r="AG598" s="452"/>
      <c r="AH598" s="452"/>
      <c r="AI598" s="452"/>
      <c r="AJ598" s="452"/>
      <c r="AK598" s="452"/>
      <c r="AL598" s="452"/>
      <c r="AM598" s="450"/>
      <c r="AN598" s="450"/>
      <c r="AO598" s="451"/>
      <c r="AP598" s="451"/>
      <c r="AQ598" s="450"/>
      <c r="AR598" s="453"/>
      <c r="AS598" s="453"/>
      <c r="AT598" s="454"/>
      <c r="AU598" s="455"/>
      <c r="AV598" s="456"/>
      <c r="AW598" s="456"/>
      <c r="AX598" s="455"/>
      <c r="AY598" s="456"/>
      <c r="AZ598" s="454"/>
      <c r="BA598" s="454"/>
      <c r="BB598" s="454"/>
      <c r="BC598" s="454"/>
      <c r="BD598" s="454"/>
      <c r="BE598" s="454"/>
      <c r="BF598" s="455"/>
      <c r="BG598" s="455"/>
      <c r="BH598" s="455"/>
      <c r="BI598" s="455"/>
      <c r="BJ598" s="455"/>
      <c r="BK598" s="455"/>
      <c r="BL598" s="455"/>
      <c r="BM598" s="455"/>
      <c r="BN598" s="455"/>
      <c r="BO598" s="455"/>
    </row>
    <row r="599" spans="1:67" ht="19.5" customHeight="1">
      <c r="A599" s="450"/>
      <c r="B599" s="450"/>
      <c r="C599" s="450"/>
      <c r="D599" s="450"/>
      <c r="E599" s="450"/>
      <c r="F599" s="451"/>
      <c r="G599" s="450"/>
      <c r="H599" s="450"/>
      <c r="I599" s="451"/>
      <c r="J599" s="450"/>
      <c r="K599" s="451"/>
      <c r="L599" s="450"/>
      <c r="M599" s="451"/>
      <c r="N599" s="450"/>
      <c r="O599" s="451"/>
      <c r="P599" s="452"/>
      <c r="Q599" s="452"/>
      <c r="R599" s="452"/>
      <c r="S599" s="452"/>
      <c r="T599" s="450"/>
      <c r="U599" s="450"/>
      <c r="V599" s="451"/>
      <c r="W599" s="452"/>
      <c r="X599" s="450"/>
      <c r="Y599" s="451"/>
      <c r="Z599" s="451"/>
      <c r="AA599" s="450"/>
      <c r="AB599" s="450"/>
      <c r="AC599" s="450"/>
      <c r="AD599" s="450"/>
      <c r="AE599" s="451"/>
      <c r="AF599" s="451"/>
      <c r="AG599" s="452"/>
      <c r="AH599" s="452"/>
      <c r="AI599" s="452"/>
      <c r="AJ599" s="452"/>
      <c r="AK599" s="452"/>
      <c r="AL599" s="452"/>
      <c r="AM599" s="450"/>
      <c r="AN599" s="450"/>
      <c r="AO599" s="451"/>
      <c r="AP599" s="451"/>
      <c r="AQ599" s="450"/>
      <c r="AR599" s="453"/>
      <c r="AS599" s="453"/>
      <c r="AT599" s="454"/>
      <c r="AU599" s="455"/>
      <c r="AV599" s="456"/>
      <c r="AW599" s="456"/>
      <c r="AX599" s="455"/>
      <c r="AY599" s="456"/>
      <c r="AZ599" s="454"/>
      <c r="BA599" s="454"/>
      <c r="BB599" s="454"/>
      <c r="BC599" s="454"/>
      <c r="BD599" s="454"/>
      <c r="BE599" s="454"/>
      <c r="BF599" s="455"/>
      <c r="BG599" s="455"/>
      <c r="BH599" s="455"/>
      <c r="BI599" s="455"/>
      <c r="BJ599" s="455"/>
      <c r="BK599" s="455"/>
      <c r="BL599" s="455"/>
      <c r="BM599" s="455"/>
      <c r="BN599" s="455"/>
      <c r="BO599" s="455"/>
    </row>
    <row r="600" spans="1:67" ht="19.5" customHeight="1">
      <c r="A600" s="450"/>
      <c r="B600" s="450"/>
      <c r="C600" s="450"/>
      <c r="D600" s="450"/>
      <c r="E600" s="450"/>
      <c r="F600" s="451"/>
      <c r="G600" s="450"/>
      <c r="H600" s="450"/>
      <c r="I600" s="451"/>
      <c r="J600" s="450"/>
      <c r="K600" s="451"/>
      <c r="L600" s="450"/>
      <c r="M600" s="451"/>
      <c r="N600" s="450"/>
      <c r="O600" s="451"/>
      <c r="P600" s="452"/>
      <c r="Q600" s="452"/>
      <c r="R600" s="452"/>
      <c r="S600" s="452"/>
      <c r="T600" s="450"/>
      <c r="U600" s="450"/>
      <c r="V600" s="451"/>
      <c r="W600" s="452"/>
      <c r="X600" s="450"/>
      <c r="Y600" s="451"/>
      <c r="Z600" s="451"/>
      <c r="AA600" s="450"/>
      <c r="AB600" s="450"/>
      <c r="AC600" s="450"/>
      <c r="AD600" s="450"/>
      <c r="AE600" s="451"/>
      <c r="AF600" s="451"/>
      <c r="AG600" s="452"/>
      <c r="AH600" s="452"/>
      <c r="AI600" s="452"/>
      <c r="AJ600" s="452"/>
      <c r="AK600" s="452"/>
      <c r="AL600" s="452"/>
      <c r="AM600" s="450"/>
      <c r="AN600" s="450"/>
      <c r="AO600" s="451"/>
      <c r="AP600" s="451"/>
      <c r="AQ600" s="450"/>
      <c r="AR600" s="453"/>
      <c r="AS600" s="453"/>
      <c r="AT600" s="454"/>
      <c r="AU600" s="455"/>
      <c r="AV600" s="456"/>
      <c r="AW600" s="456"/>
      <c r="AX600" s="455"/>
      <c r="AY600" s="456"/>
      <c r="AZ600" s="454"/>
      <c r="BA600" s="454"/>
      <c r="BB600" s="454"/>
      <c r="BC600" s="454"/>
      <c r="BD600" s="454"/>
      <c r="BE600" s="454"/>
      <c r="BF600" s="455"/>
      <c r="BG600" s="455"/>
      <c r="BH600" s="455"/>
      <c r="BI600" s="455"/>
      <c r="BJ600" s="455"/>
      <c r="BK600" s="455"/>
      <c r="BL600" s="455"/>
      <c r="BM600" s="455"/>
      <c r="BN600" s="455"/>
      <c r="BO600" s="455"/>
    </row>
    <row r="601" spans="1:67" ht="19.5" customHeight="1">
      <c r="A601" s="450"/>
      <c r="B601" s="450"/>
      <c r="C601" s="450"/>
      <c r="D601" s="450"/>
      <c r="E601" s="450"/>
      <c r="F601" s="451"/>
      <c r="G601" s="450"/>
      <c r="H601" s="450"/>
      <c r="I601" s="451"/>
      <c r="J601" s="450"/>
      <c r="K601" s="451"/>
      <c r="L601" s="450"/>
      <c r="M601" s="451"/>
      <c r="N601" s="450"/>
      <c r="O601" s="451"/>
      <c r="P601" s="452"/>
      <c r="Q601" s="452"/>
      <c r="R601" s="452"/>
      <c r="S601" s="452"/>
      <c r="T601" s="450"/>
      <c r="U601" s="450"/>
      <c r="V601" s="451"/>
      <c r="W601" s="452"/>
      <c r="X601" s="450"/>
      <c r="Y601" s="451"/>
      <c r="Z601" s="451"/>
      <c r="AA601" s="450"/>
      <c r="AB601" s="450"/>
      <c r="AC601" s="450"/>
      <c r="AD601" s="450"/>
      <c r="AE601" s="451"/>
      <c r="AF601" s="451"/>
      <c r="AG601" s="452"/>
      <c r="AH601" s="452"/>
      <c r="AI601" s="452"/>
      <c r="AJ601" s="452"/>
      <c r="AK601" s="452"/>
      <c r="AL601" s="452"/>
      <c r="AM601" s="450"/>
      <c r="AN601" s="450"/>
      <c r="AO601" s="451"/>
      <c r="AP601" s="451"/>
      <c r="AQ601" s="450"/>
      <c r="AR601" s="453"/>
      <c r="AS601" s="453"/>
      <c r="AT601" s="454"/>
      <c r="AU601" s="455"/>
      <c r="AV601" s="456"/>
      <c r="AW601" s="456"/>
      <c r="AX601" s="455"/>
      <c r="AY601" s="456"/>
      <c r="AZ601" s="454"/>
      <c r="BA601" s="454"/>
      <c r="BB601" s="454"/>
      <c r="BC601" s="454"/>
      <c r="BD601" s="454"/>
      <c r="BE601" s="454"/>
      <c r="BF601" s="455"/>
      <c r="BG601" s="455"/>
      <c r="BH601" s="455"/>
      <c r="BI601" s="455"/>
      <c r="BJ601" s="455"/>
      <c r="BK601" s="455"/>
      <c r="BL601" s="455"/>
      <c r="BM601" s="455"/>
      <c r="BN601" s="455"/>
      <c r="BO601" s="455"/>
    </row>
    <row r="602" spans="1:67" ht="19.5" customHeight="1">
      <c r="A602" s="450"/>
      <c r="B602" s="450"/>
      <c r="C602" s="450"/>
      <c r="D602" s="450"/>
      <c r="E602" s="450"/>
      <c r="F602" s="451"/>
      <c r="G602" s="450"/>
      <c r="H602" s="450"/>
      <c r="I602" s="451"/>
      <c r="J602" s="450"/>
      <c r="K602" s="451"/>
      <c r="L602" s="450"/>
      <c r="M602" s="451"/>
      <c r="N602" s="450"/>
      <c r="O602" s="451"/>
      <c r="P602" s="452"/>
      <c r="Q602" s="452"/>
      <c r="R602" s="452"/>
      <c r="S602" s="452"/>
      <c r="T602" s="450"/>
      <c r="U602" s="450"/>
      <c r="V602" s="451"/>
      <c r="W602" s="452"/>
      <c r="X602" s="450"/>
      <c r="Y602" s="451"/>
      <c r="Z602" s="451"/>
      <c r="AA602" s="450"/>
      <c r="AB602" s="450"/>
      <c r="AC602" s="450"/>
      <c r="AD602" s="450"/>
      <c r="AE602" s="451"/>
      <c r="AF602" s="451"/>
      <c r="AG602" s="452"/>
      <c r="AH602" s="452"/>
      <c r="AI602" s="452"/>
      <c r="AJ602" s="452"/>
      <c r="AK602" s="452"/>
      <c r="AL602" s="452"/>
      <c r="AM602" s="450"/>
      <c r="AN602" s="450"/>
      <c r="AO602" s="451"/>
      <c r="AP602" s="451"/>
      <c r="AQ602" s="450"/>
      <c r="AR602" s="453"/>
      <c r="AS602" s="453"/>
      <c r="AT602" s="454"/>
      <c r="AU602" s="455"/>
      <c r="AV602" s="456"/>
      <c r="AW602" s="456"/>
      <c r="AX602" s="455"/>
      <c r="AY602" s="456"/>
      <c r="AZ602" s="454"/>
      <c r="BA602" s="454"/>
      <c r="BB602" s="454"/>
      <c r="BC602" s="454"/>
      <c r="BD602" s="454"/>
      <c r="BE602" s="454"/>
      <c r="BF602" s="455"/>
      <c r="BG602" s="455"/>
      <c r="BH602" s="455"/>
      <c r="BI602" s="455"/>
      <c r="BJ602" s="455"/>
      <c r="BK602" s="455"/>
      <c r="BL602" s="455"/>
      <c r="BM602" s="455"/>
      <c r="BN602" s="455"/>
      <c r="BO602" s="455"/>
    </row>
    <row r="603" spans="1:67" ht="19.5" customHeight="1">
      <c r="A603" s="450"/>
      <c r="B603" s="450"/>
      <c r="C603" s="450"/>
      <c r="D603" s="450"/>
      <c r="E603" s="450"/>
      <c r="F603" s="451"/>
      <c r="G603" s="450"/>
      <c r="H603" s="450"/>
      <c r="I603" s="451"/>
      <c r="J603" s="450"/>
      <c r="K603" s="451"/>
      <c r="L603" s="450"/>
      <c r="M603" s="451"/>
      <c r="N603" s="450"/>
      <c r="O603" s="451"/>
      <c r="P603" s="452"/>
      <c r="Q603" s="452"/>
      <c r="R603" s="452"/>
      <c r="S603" s="452"/>
      <c r="T603" s="450"/>
      <c r="U603" s="450"/>
      <c r="V603" s="451"/>
      <c r="W603" s="452"/>
      <c r="X603" s="450"/>
      <c r="Y603" s="451"/>
      <c r="Z603" s="451"/>
      <c r="AA603" s="450"/>
      <c r="AB603" s="450"/>
      <c r="AC603" s="450"/>
      <c r="AD603" s="450"/>
      <c r="AE603" s="451"/>
      <c r="AF603" s="451"/>
      <c r="AG603" s="452"/>
      <c r="AH603" s="452"/>
      <c r="AI603" s="452"/>
      <c r="AJ603" s="452"/>
      <c r="AK603" s="452"/>
      <c r="AL603" s="452"/>
      <c r="AM603" s="450"/>
      <c r="AN603" s="450"/>
      <c r="AO603" s="451"/>
      <c r="AP603" s="451"/>
      <c r="AQ603" s="450"/>
      <c r="AR603" s="453"/>
      <c r="AS603" s="453"/>
      <c r="AT603" s="454"/>
      <c r="AU603" s="455"/>
      <c r="AV603" s="456"/>
      <c r="AW603" s="456"/>
      <c r="AX603" s="455"/>
      <c r="AY603" s="456"/>
      <c r="AZ603" s="454"/>
      <c r="BA603" s="454"/>
      <c r="BB603" s="454"/>
      <c r="BC603" s="454"/>
      <c r="BD603" s="454"/>
      <c r="BE603" s="454"/>
      <c r="BF603" s="455"/>
      <c r="BG603" s="455"/>
      <c r="BH603" s="455"/>
      <c r="BI603" s="455"/>
      <c r="BJ603" s="455"/>
      <c r="BK603" s="455"/>
      <c r="BL603" s="455"/>
      <c r="BM603" s="455"/>
      <c r="BN603" s="455"/>
      <c r="BO603" s="455"/>
    </row>
    <row r="604" spans="1:67" ht="19.5" customHeight="1">
      <c r="A604" s="450"/>
      <c r="B604" s="450"/>
      <c r="C604" s="450"/>
      <c r="D604" s="450"/>
      <c r="E604" s="450"/>
      <c r="F604" s="451"/>
      <c r="G604" s="450"/>
      <c r="H604" s="450"/>
      <c r="I604" s="451"/>
      <c r="J604" s="450"/>
      <c r="K604" s="451"/>
      <c r="L604" s="450"/>
      <c r="M604" s="451"/>
      <c r="N604" s="450"/>
      <c r="O604" s="451"/>
      <c r="P604" s="452"/>
      <c r="Q604" s="452"/>
      <c r="R604" s="452"/>
      <c r="S604" s="452"/>
      <c r="T604" s="450"/>
      <c r="U604" s="450"/>
      <c r="V604" s="451"/>
      <c r="W604" s="452"/>
      <c r="X604" s="450"/>
      <c r="Y604" s="451"/>
      <c r="Z604" s="451"/>
      <c r="AA604" s="450"/>
      <c r="AB604" s="450"/>
      <c r="AC604" s="450"/>
      <c r="AD604" s="450"/>
      <c r="AE604" s="451"/>
      <c r="AF604" s="451"/>
      <c r="AG604" s="452"/>
      <c r="AH604" s="452"/>
      <c r="AI604" s="452"/>
      <c r="AJ604" s="452"/>
      <c r="AK604" s="452"/>
      <c r="AL604" s="452"/>
      <c r="AM604" s="450"/>
      <c r="AN604" s="450"/>
      <c r="AO604" s="451"/>
      <c r="AP604" s="451"/>
      <c r="AQ604" s="450"/>
      <c r="AR604" s="453"/>
      <c r="AS604" s="453"/>
      <c r="AT604" s="454"/>
      <c r="AU604" s="455"/>
      <c r="AV604" s="456"/>
      <c r="AW604" s="456"/>
      <c r="AX604" s="455"/>
      <c r="AY604" s="456"/>
      <c r="AZ604" s="454"/>
      <c r="BA604" s="454"/>
      <c r="BB604" s="454"/>
      <c r="BC604" s="454"/>
      <c r="BD604" s="454"/>
      <c r="BE604" s="454"/>
      <c r="BF604" s="455"/>
      <c r="BG604" s="455"/>
      <c r="BH604" s="455"/>
      <c r="BI604" s="455"/>
      <c r="BJ604" s="455"/>
      <c r="BK604" s="455"/>
      <c r="BL604" s="455"/>
      <c r="BM604" s="455"/>
      <c r="BN604" s="455"/>
      <c r="BO604" s="455"/>
    </row>
    <row r="605" spans="1:67" ht="19.5" customHeight="1">
      <c r="A605" s="450"/>
      <c r="B605" s="450"/>
      <c r="C605" s="450"/>
      <c r="D605" s="450"/>
      <c r="E605" s="450"/>
      <c r="F605" s="451"/>
      <c r="G605" s="450"/>
      <c r="H605" s="450"/>
      <c r="I605" s="451"/>
      <c r="J605" s="450"/>
      <c r="K605" s="451"/>
      <c r="L605" s="450"/>
      <c r="M605" s="451"/>
      <c r="N605" s="450"/>
      <c r="O605" s="451"/>
      <c r="P605" s="452"/>
      <c r="Q605" s="452"/>
      <c r="R605" s="452"/>
      <c r="S605" s="452"/>
      <c r="T605" s="450"/>
      <c r="U605" s="450"/>
      <c r="V605" s="451"/>
      <c r="W605" s="452"/>
      <c r="X605" s="450"/>
      <c r="Y605" s="451"/>
      <c r="Z605" s="451"/>
      <c r="AA605" s="450"/>
      <c r="AB605" s="450"/>
      <c r="AC605" s="450"/>
      <c r="AD605" s="450"/>
      <c r="AE605" s="451"/>
      <c r="AF605" s="451"/>
      <c r="AG605" s="452"/>
      <c r="AH605" s="452"/>
      <c r="AI605" s="452"/>
      <c r="AJ605" s="452"/>
      <c r="AK605" s="452"/>
      <c r="AL605" s="452"/>
      <c r="AM605" s="450"/>
      <c r="AN605" s="450"/>
      <c r="AO605" s="451"/>
      <c r="AP605" s="451"/>
      <c r="AQ605" s="450"/>
      <c r="AR605" s="453"/>
      <c r="AS605" s="453"/>
      <c r="AT605" s="454"/>
      <c r="AU605" s="455"/>
      <c r="AV605" s="456"/>
      <c r="AW605" s="456"/>
      <c r="AX605" s="455"/>
      <c r="AY605" s="456"/>
      <c r="AZ605" s="454"/>
      <c r="BA605" s="454"/>
      <c r="BB605" s="454"/>
      <c r="BC605" s="454"/>
      <c r="BD605" s="454"/>
      <c r="BE605" s="454"/>
      <c r="BF605" s="455"/>
      <c r="BG605" s="455"/>
      <c r="BH605" s="455"/>
      <c r="BI605" s="455"/>
      <c r="BJ605" s="455"/>
      <c r="BK605" s="455"/>
      <c r="BL605" s="455"/>
      <c r="BM605" s="455"/>
      <c r="BN605" s="455"/>
      <c r="BO605" s="455"/>
    </row>
    <row r="606" spans="1:67" ht="19.5" customHeight="1">
      <c r="A606" s="450"/>
      <c r="B606" s="450"/>
      <c r="C606" s="450"/>
      <c r="D606" s="450"/>
      <c r="E606" s="450"/>
      <c r="F606" s="451"/>
      <c r="G606" s="450"/>
      <c r="H606" s="450"/>
      <c r="I606" s="451"/>
      <c r="J606" s="450"/>
      <c r="K606" s="451"/>
      <c r="L606" s="450"/>
      <c r="M606" s="451"/>
      <c r="N606" s="450"/>
      <c r="O606" s="451"/>
      <c r="P606" s="452"/>
      <c r="Q606" s="452"/>
      <c r="R606" s="452"/>
      <c r="S606" s="452"/>
      <c r="T606" s="450"/>
      <c r="U606" s="450"/>
      <c r="V606" s="451"/>
      <c r="W606" s="452"/>
      <c r="X606" s="450"/>
      <c r="Y606" s="451"/>
      <c r="Z606" s="451"/>
      <c r="AA606" s="450"/>
      <c r="AB606" s="450"/>
      <c r="AC606" s="450"/>
      <c r="AD606" s="450"/>
      <c r="AE606" s="451"/>
      <c r="AF606" s="451"/>
      <c r="AG606" s="452"/>
      <c r="AH606" s="452"/>
      <c r="AI606" s="452"/>
      <c r="AJ606" s="452"/>
      <c r="AK606" s="452"/>
      <c r="AL606" s="452"/>
      <c r="AM606" s="450"/>
      <c r="AN606" s="450"/>
      <c r="AO606" s="451"/>
      <c r="AP606" s="451"/>
      <c r="AQ606" s="450"/>
      <c r="AR606" s="453"/>
      <c r="AS606" s="453"/>
      <c r="AT606" s="454"/>
      <c r="AU606" s="455"/>
      <c r="AV606" s="456"/>
      <c r="AW606" s="456"/>
      <c r="AX606" s="455"/>
      <c r="AY606" s="456"/>
      <c r="AZ606" s="454"/>
      <c r="BA606" s="454"/>
      <c r="BB606" s="454"/>
      <c r="BC606" s="454"/>
      <c r="BD606" s="454"/>
      <c r="BE606" s="454"/>
      <c r="BF606" s="455"/>
      <c r="BG606" s="455"/>
      <c r="BH606" s="455"/>
      <c r="BI606" s="455"/>
      <c r="BJ606" s="455"/>
      <c r="BK606" s="455"/>
      <c r="BL606" s="455"/>
      <c r="BM606" s="455"/>
      <c r="BN606" s="455"/>
      <c r="BO606" s="455"/>
    </row>
    <row r="607" spans="1:67" ht="19.5" customHeight="1">
      <c r="A607" s="450"/>
      <c r="B607" s="450"/>
      <c r="C607" s="450"/>
      <c r="D607" s="450"/>
      <c r="E607" s="450"/>
      <c r="F607" s="451"/>
      <c r="G607" s="450"/>
      <c r="H607" s="450"/>
      <c r="I607" s="451"/>
      <c r="J607" s="450"/>
      <c r="K607" s="451"/>
      <c r="L607" s="450"/>
      <c r="M607" s="451"/>
      <c r="N607" s="450"/>
      <c r="O607" s="451"/>
      <c r="P607" s="452"/>
      <c r="Q607" s="452"/>
      <c r="R607" s="452"/>
      <c r="S607" s="452"/>
      <c r="T607" s="450"/>
      <c r="U607" s="450"/>
      <c r="V607" s="451"/>
      <c r="W607" s="452"/>
      <c r="X607" s="450"/>
      <c r="Y607" s="451"/>
      <c r="Z607" s="451"/>
      <c r="AA607" s="450"/>
      <c r="AB607" s="450"/>
      <c r="AC607" s="450"/>
      <c r="AD607" s="450"/>
      <c r="AE607" s="451"/>
      <c r="AF607" s="451"/>
      <c r="AG607" s="452"/>
      <c r="AH607" s="452"/>
      <c r="AI607" s="452"/>
      <c r="AJ607" s="452"/>
      <c r="AK607" s="452"/>
      <c r="AL607" s="452"/>
      <c r="AM607" s="450"/>
      <c r="AN607" s="450"/>
      <c r="AO607" s="451"/>
      <c r="AP607" s="451"/>
      <c r="AQ607" s="450"/>
      <c r="AR607" s="453"/>
      <c r="AS607" s="453"/>
      <c r="AT607" s="454"/>
      <c r="AU607" s="455"/>
      <c r="AV607" s="456"/>
      <c r="AW607" s="456"/>
      <c r="AX607" s="455"/>
      <c r="AY607" s="456"/>
      <c r="AZ607" s="454"/>
      <c r="BA607" s="454"/>
      <c r="BB607" s="454"/>
      <c r="BC607" s="454"/>
      <c r="BD607" s="454"/>
      <c r="BE607" s="454"/>
      <c r="BF607" s="455"/>
      <c r="BG607" s="455"/>
      <c r="BH607" s="455"/>
      <c r="BI607" s="455"/>
      <c r="BJ607" s="455"/>
      <c r="BK607" s="455"/>
      <c r="BL607" s="455"/>
      <c r="BM607" s="455"/>
      <c r="BN607" s="455"/>
      <c r="BO607" s="455"/>
    </row>
    <row r="608" spans="1:67" ht="19.5" customHeight="1">
      <c r="A608" s="450"/>
      <c r="B608" s="450"/>
      <c r="C608" s="450"/>
      <c r="D608" s="450"/>
      <c r="E608" s="450"/>
      <c r="F608" s="451"/>
      <c r="G608" s="450"/>
      <c r="H608" s="450"/>
      <c r="I608" s="451"/>
      <c r="J608" s="450"/>
      <c r="K608" s="451"/>
      <c r="L608" s="450"/>
      <c r="M608" s="451"/>
      <c r="N608" s="450"/>
      <c r="O608" s="451"/>
      <c r="P608" s="452"/>
      <c r="Q608" s="452"/>
      <c r="R608" s="452"/>
      <c r="S608" s="452"/>
      <c r="T608" s="450"/>
      <c r="U608" s="450"/>
      <c r="V608" s="451"/>
      <c r="W608" s="452"/>
      <c r="X608" s="450"/>
      <c r="Y608" s="451"/>
      <c r="Z608" s="451"/>
      <c r="AA608" s="450"/>
      <c r="AB608" s="450"/>
      <c r="AC608" s="450"/>
      <c r="AD608" s="450"/>
      <c r="AE608" s="451"/>
      <c r="AF608" s="451"/>
      <c r="AG608" s="452"/>
      <c r="AH608" s="452"/>
      <c r="AI608" s="452"/>
      <c r="AJ608" s="452"/>
      <c r="AK608" s="452"/>
      <c r="AL608" s="452"/>
      <c r="AM608" s="450"/>
      <c r="AN608" s="450"/>
      <c r="AO608" s="451"/>
      <c r="AP608" s="451"/>
      <c r="AQ608" s="450"/>
      <c r="AR608" s="453"/>
      <c r="AS608" s="453"/>
      <c r="AT608" s="454"/>
      <c r="AU608" s="455"/>
      <c r="AV608" s="456"/>
      <c r="AW608" s="456"/>
      <c r="AX608" s="455"/>
      <c r="AY608" s="456"/>
      <c r="AZ608" s="454"/>
      <c r="BA608" s="454"/>
      <c r="BB608" s="454"/>
      <c r="BC608" s="454"/>
      <c r="BD608" s="454"/>
      <c r="BE608" s="454"/>
      <c r="BF608" s="455"/>
      <c r="BG608" s="455"/>
      <c r="BH608" s="455"/>
      <c r="BI608" s="455"/>
      <c r="BJ608" s="455"/>
      <c r="BK608" s="455"/>
      <c r="BL608" s="455"/>
      <c r="BM608" s="455"/>
      <c r="BN608" s="455"/>
      <c r="BO608" s="455"/>
    </row>
    <row r="609" spans="1:67" ht="19.5" customHeight="1">
      <c r="A609" s="450"/>
      <c r="B609" s="450"/>
      <c r="C609" s="450"/>
      <c r="D609" s="450"/>
      <c r="E609" s="450"/>
      <c r="F609" s="451"/>
      <c r="G609" s="450"/>
      <c r="H609" s="450"/>
      <c r="I609" s="451"/>
      <c r="J609" s="450"/>
      <c r="K609" s="451"/>
      <c r="L609" s="450"/>
      <c r="M609" s="451"/>
      <c r="N609" s="450"/>
      <c r="O609" s="451"/>
      <c r="P609" s="452"/>
      <c r="Q609" s="452"/>
      <c r="R609" s="452"/>
      <c r="S609" s="452"/>
      <c r="T609" s="450"/>
      <c r="U609" s="450"/>
      <c r="V609" s="451"/>
      <c r="W609" s="452"/>
      <c r="X609" s="450"/>
      <c r="Y609" s="451"/>
      <c r="Z609" s="451"/>
      <c r="AA609" s="450"/>
      <c r="AB609" s="450"/>
      <c r="AC609" s="450"/>
      <c r="AD609" s="450"/>
      <c r="AE609" s="451"/>
      <c r="AF609" s="451"/>
      <c r="AG609" s="452"/>
      <c r="AH609" s="452"/>
      <c r="AI609" s="452"/>
      <c r="AJ609" s="452"/>
      <c r="AK609" s="452"/>
      <c r="AL609" s="452"/>
      <c r="AM609" s="450"/>
      <c r="AN609" s="450"/>
      <c r="AO609" s="451"/>
      <c r="AP609" s="451"/>
      <c r="AQ609" s="450"/>
      <c r="AR609" s="453"/>
      <c r="AS609" s="453"/>
      <c r="AT609" s="454"/>
      <c r="AU609" s="455"/>
      <c r="AV609" s="456"/>
      <c r="AW609" s="456"/>
      <c r="AX609" s="455"/>
      <c r="AY609" s="456"/>
      <c r="AZ609" s="454"/>
      <c r="BA609" s="454"/>
      <c r="BB609" s="454"/>
      <c r="BC609" s="454"/>
      <c r="BD609" s="454"/>
      <c r="BE609" s="454"/>
      <c r="BF609" s="455"/>
      <c r="BG609" s="455"/>
      <c r="BH609" s="455"/>
      <c r="BI609" s="455"/>
      <c r="BJ609" s="455"/>
      <c r="BK609" s="455"/>
      <c r="BL609" s="455"/>
      <c r="BM609" s="455"/>
      <c r="BN609" s="455"/>
      <c r="BO609" s="455"/>
    </row>
    <row r="610" spans="1:67" ht="19.5" customHeight="1">
      <c r="A610" s="450"/>
      <c r="B610" s="450"/>
      <c r="C610" s="450"/>
      <c r="D610" s="450"/>
      <c r="E610" s="450"/>
      <c r="F610" s="451"/>
      <c r="G610" s="450"/>
      <c r="H610" s="450"/>
      <c r="I610" s="451"/>
      <c r="J610" s="450"/>
      <c r="K610" s="451"/>
      <c r="L610" s="450"/>
      <c r="M610" s="451"/>
      <c r="N610" s="450"/>
      <c r="O610" s="451"/>
      <c r="P610" s="452"/>
      <c r="Q610" s="452"/>
      <c r="R610" s="452"/>
      <c r="S610" s="452"/>
      <c r="T610" s="450"/>
      <c r="U610" s="450"/>
      <c r="V610" s="451"/>
      <c r="W610" s="452"/>
      <c r="X610" s="450"/>
      <c r="Y610" s="451"/>
      <c r="Z610" s="451"/>
      <c r="AA610" s="450"/>
      <c r="AB610" s="450"/>
      <c r="AC610" s="450"/>
      <c r="AD610" s="450"/>
      <c r="AE610" s="451"/>
      <c r="AF610" s="451"/>
      <c r="AG610" s="452"/>
      <c r="AH610" s="452"/>
      <c r="AI610" s="452"/>
      <c r="AJ610" s="452"/>
      <c r="AK610" s="452"/>
      <c r="AL610" s="452"/>
      <c r="AM610" s="450"/>
      <c r="AN610" s="450"/>
      <c r="AO610" s="451"/>
      <c r="AP610" s="451"/>
      <c r="AQ610" s="450"/>
      <c r="AR610" s="453"/>
      <c r="AS610" s="453"/>
      <c r="AT610" s="454"/>
      <c r="AU610" s="455"/>
      <c r="AV610" s="456"/>
      <c r="AW610" s="456"/>
      <c r="AX610" s="455"/>
      <c r="AY610" s="456"/>
      <c r="AZ610" s="454"/>
      <c r="BA610" s="454"/>
      <c r="BB610" s="454"/>
      <c r="BC610" s="454"/>
      <c r="BD610" s="454"/>
      <c r="BE610" s="454"/>
      <c r="BF610" s="455"/>
      <c r="BG610" s="455"/>
      <c r="BH610" s="455"/>
      <c r="BI610" s="455"/>
      <c r="BJ610" s="455"/>
      <c r="BK610" s="455"/>
      <c r="BL610" s="455"/>
      <c r="BM610" s="455"/>
      <c r="BN610" s="455"/>
      <c r="BO610" s="455"/>
    </row>
    <row r="611" spans="1:67" ht="19.5" customHeight="1">
      <c r="A611" s="450"/>
      <c r="B611" s="450"/>
      <c r="C611" s="450"/>
      <c r="D611" s="450"/>
      <c r="E611" s="450"/>
      <c r="F611" s="451"/>
      <c r="G611" s="450"/>
      <c r="H611" s="450"/>
      <c r="I611" s="451"/>
      <c r="J611" s="450"/>
      <c r="K611" s="451"/>
      <c r="L611" s="450"/>
      <c r="M611" s="451"/>
      <c r="N611" s="450"/>
      <c r="O611" s="451"/>
      <c r="P611" s="452"/>
      <c r="Q611" s="452"/>
      <c r="R611" s="452"/>
      <c r="S611" s="452"/>
      <c r="T611" s="450"/>
      <c r="U611" s="450"/>
      <c r="V611" s="451"/>
      <c r="W611" s="452"/>
      <c r="X611" s="450"/>
      <c r="Y611" s="451"/>
      <c r="Z611" s="451"/>
      <c r="AA611" s="450"/>
      <c r="AB611" s="450"/>
      <c r="AC611" s="450"/>
      <c r="AD611" s="450"/>
      <c r="AE611" s="451"/>
      <c r="AF611" s="451"/>
      <c r="AG611" s="452"/>
      <c r="AH611" s="452"/>
      <c r="AI611" s="452"/>
      <c r="AJ611" s="452"/>
      <c r="AK611" s="452"/>
      <c r="AL611" s="452"/>
      <c r="AM611" s="450"/>
      <c r="AN611" s="450"/>
      <c r="AO611" s="451"/>
      <c r="AP611" s="451"/>
      <c r="AQ611" s="450"/>
      <c r="AR611" s="453"/>
      <c r="AS611" s="453"/>
      <c r="AT611" s="454"/>
      <c r="AU611" s="455"/>
      <c r="AV611" s="456"/>
      <c r="AW611" s="456"/>
      <c r="AX611" s="455"/>
      <c r="AY611" s="456"/>
      <c r="AZ611" s="454"/>
      <c r="BA611" s="454"/>
      <c r="BB611" s="454"/>
      <c r="BC611" s="454"/>
      <c r="BD611" s="454"/>
      <c r="BE611" s="454"/>
      <c r="BF611" s="455"/>
      <c r="BG611" s="455"/>
      <c r="BH611" s="455"/>
      <c r="BI611" s="455"/>
      <c r="BJ611" s="455"/>
      <c r="BK611" s="455"/>
      <c r="BL611" s="455"/>
      <c r="BM611" s="455"/>
      <c r="BN611" s="455"/>
      <c r="BO611" s="455"/>
    </row>
    <row r="612" spans="1:67" ht="19.5" customHeight="1">
      <c r="A612" s="450"/>
      <c r="B612" s="450"/>
      <c r="C612" s="450"/>
      <c r="D612" s="450"/>
      <c r="E612" s="450"/>
      <c r="F612" s="451"/>
      <c r="G612" s="450"/>
      <c r="H612" s="450"/>
      <c r="I612" s="451"/>
      <c r="J612" s="450"/>
      <c r="K612" s="451"/>
      <c r="L612" s="450"/>
      <c r="M612" s="451"/>
      <c r="N612" s="450"/>
      <c r="O612" s="451"/>
      <c r="P612" s="452"/>
      <c r="Q612" s="452"/>
      <c r="R612" s="452"/>
      <c r="S612" s="452"/>
      <c r="T612" s="450"/>
      <c r="U612" s="450"/>
      <c r="V612" s="451"/>
      <c r="W612" s="452"/>
      <c r="X612" s="450"/>
      <c r="Y612" s="451"/>
      <c r="Z612" s="451"/>
      <c r="AA612" s="450"/>
      <c r="AB612" s="450"/>
      <c r="AC612" s="450"/>
      <c r="AD612" s="450"/>
      <c r="AE612" s="451"/>
      <c r="AF612" s="451"/>
      <c r="AG612" s="452"/>
      <c r="AH612" s="452"/>
      <c r="AI612" s="452"/>
      <c r="AJ612" s="452"/>
      <c r="AK612" s="452"/>
      <c r="AL612" s="452"/>
      <c r="AM612" s="450"/>
      <c r="AN612" s="450"/>
      <c r="AO612" s="451"/>
      <c r="AP612" s="451"/>
      <c r="AQ612" s="450"/>
      <c r="AR612" s="453"/>
      <c r="AS612" s="453"/>
      <c r="AT612" s="454"/>
      <c r="AU612" s="455"/>
      <c r="AV612" s="456"/>
      <c r="AW612" s="456"/>
      <c r="AX612" s="455"/>
      <c r="AY612" s="456"/>
      <c r="AZ612" s="454"/>
      <c r="BA612" s="454"/>
      <c r="BB612" s="454"/>
      <c r="BC612" s="454"/>
      <c r="BD612" s="454"/>
      <c r="BE612" s="454"/>
      <c r="BF612" s="455"/>
      <c r="BG612" s="455"/>
      <c r="BH612" s="455"/>
      <c r="BI612" s="455"/>
      <c r="BJ612" s="455"/>
      <c r="BK612" s="455"/>
      <c r="BL612" s="455"/>
      <c r="BM612" s="455"/>
      <c r="BN612" s="455"/>
      <c r="BO612" s="455"/>
    </row>
    <row r="613" spans="1:67" ht="19.5" customHeight="1">
      <c r="A613" s="450"/>
      <c r="B613" s="450"/>
      <c r="C613" s="450"/>
      <c r="D613" s="450"/>
      <c r="E613" s="450"/>
      <c r="F613" s="451"/>
      <c r="G613" s="450"/>
      <c r="H613" s="450"/>
      <c r="I613" s="451"/>
      <c r="J613" s="450"/>
      <c r="K613" s="451"/>
      <c r="L613" s="450"/>
      <c r="M613" s="451"/>
      <c r="N613" s="450"/>
      <c r="O613" s="451"/>
      <c r="P613" s="452"/>
      <c r="Q613" s="452"/>
      <c r="R613" s="452"/>
      <c r="S613" s="452"/>
      <c r="T613" s="450"/>
      <c r="U613" s="450"/>
      <c r="V613" s="451"/>
      <c r="W613" s="452"/>
      <c r="X613" s="450"/>
      <c r="Y613" s="451"/>
      <c r="Z613" s="451"/>
      <c r="AA613" s="450"/>
      <c r="AB613" s="450"/>
      <c r="AC613" s="450"/>
      <c r="AD613" s="450"/>
      <c r="AE613" s="451"/>
      <c r="AF613" s="451"/>
      <c r="AG613" s="452"/>
      <c r="AH613" s="452"/>
      <c r="AI613" s="452"/>
      <c r="AJ613" s="452"/>
      <c r="AK613" s="452"/>
      <c r="AL613" s="452"/>
      <c r="AM613" s="450"/>
      <c r="AN613" s="450"/>
      <c r="AO613" s="451"/>
      <c r="AP613" s="451"/>
      <c r="AQ613" s="450"/>
      <c r="AR613" s="453"/>
      <c r="AS613" s="453"/>
      <c r="AT613" s="454"/>
      <c r="AU613" s="455"/>
      <c r="AV613" s="456"/>
      <c r="AW613" s="456"/>
      <c r="AX613" s="455"/>
      <c r="AY613" s="456"/>
      <c r="AZ613" s="454"/>
      <c r="BA613" s="454"/>
      <c r="BB613" s="454"/>
      <c r="BC613" s="454"/>
      <c r="BD613" s="454"/>
      <c r="BE613" s="454"/>
      <c r="BF613" s="455"/>
      <c r="BG613" s="455"/>
      <c r="BH613" s="455"/>
      <c r="BI613" s="455"/>
      <c r="BJ613" s="455"/>
      <c r="BK613" s="455"/>
      <c r="BL613" s="455"/>
      <c r="BM613" s="455"/>
      <c r="BN613" s="455"/>
      <c r="BO613" s="455"/>
    </row>
    <row r="614" spans="1:67" ht="19.5" customHeight="1">
      <c r="A614" s="450"/>
      <c r="B614" s="450"/>
      <c r="C614" s="450"/>
      <c r="D614" s="450"/>
      <c r="E614" s="450"/>
      <c r="F614" s="451"/>
      <c r="G614" s="450"/>
      <c r="H614" s="450"/>
      <c r="I614" s="451"/>
      <c r="J614" s="450"/>
      <c r="K614" s="451"/>
      <c r="L614" s="450"/>
      <c r="M614" s="451"/>
      <c r="N614" s="450"/>
      <c r="O614" s="451"/>
      <c r="P614" s="452"/>
      <c r="Q614" s="452"/>
      <c r="R614" s="452"/>
      <c r="S614" s="452"/>
      <c r="T614" s="450"/>
      <c r="U614" s="450"/>
      <c r="V614" s="451"/>
      <c r="W614" s="452"/>
      <c r="X614" s="450"/>
      <c r="Y614" s="451"/>
      <c r="Z614" s="451"/>
      <c r="AA614" s="450"/>
      <c r="AB614" s="450"/>
      <c r="AC614" s="450"/>
      <c r="AD614" s="450"/>
      <c r="AE614" s="451"/>
      <c r="AF614" s="451"/>
      <c r="AG614" s="452"/>
      <c r="AH614" s="452"/>
      <c r="AI614" s="452"/>
      <c r="AJ614" s="452"/>
      <c r="AK614" s="452"/>
      <c r="AL614" s="452"/>
      <c r="AM614" s="450"/>
      <c r="AN614" s="450"/>
      <c r="AO614" s="451"/>
      <c r="AP614" s="451"/>
      <c r="AQ614" s="450"/>
      <c r="AR614" s="453"/>
      <c r="AS614" s="453"/>
      <c r="AT614" s="454"/>
      <c r="AU614" s="455"/>
      <c r="AV614" s="456"/>
      <c r="AW614" s="456"/>
      <c r="AX614" s="455"/>
      <c r="AY614" s="456"/>
      <c r="AZ614" s="454"/>
      <c r="BA614" s="454"/>
      <c r="BB614" s="454"/>
      <c r="BC614" s="454"/>
      <c r="BD614" s="454"/>
      <c r="BE614" s="454"/>
      <c r="BF614" s="455"/>
      <c r="BG614" s="455"/>
      <c r="BH614" s="455"/>
      <c r="BI614" s="455"/>
      <c r="BJ614" s="455"/>
      <c r="BK614" s="455"/>
      <c r="BL614" s="455"/>
      <c r="BM614" s="455"/>
      <c r="BN614" s="455"/>
      <c r="BO614" s="455"/>
    </row>
    <row r="615" spans="1:67" ht="19.5" customHeight="1">
      <c r="A615" s="450"/>
      <c r="B615" s="450"/>
      <c r="C615" s="450"/>
      <c r="D615" s="450"/>
      <c r="E615" s="450"/>
      <c r="F615" s="451"/>
      <c r="G615" s="450"/>
      <c r="H615" s="450"/>
      <c r="I615" s="451"/>
      <c r="J615" s="450"/>
      <c r="K615" s="451"/>
      <c r="L615" s="450"/>
      <c r="M615" s="451"/>
      <c r="N615" s="450"/>
      <c r="O615" s="451"/>
      <c r="P615" s="452"/>
      <c r="Q615" s="452"/>
      <c r="R615" s="452"/>
      <c r="S615" s="452"/>
      <c r="T615" s="450"/>
      <c r="U615" s="450"/>
      <c r="V615" s="451"/>
      <c r="W615" s="452"/>
      <c r="X615" s="450"/>
      <c r="Y615" s="451"/>
      <c r="Z615" s="451"/>
      <c r="AA615" s="450"/>
      <c r="AB615" s="450"/>
      <c r="AC615" s="450"/>
      <c r="AD615" s="450"/>
      <c r="AE615" s="451"/>
      <c r="AF615" s="451"/>
      <c r="AG615" s="452"/>
      <c r="AH615" s="452"/>
      <c r="AI615" s="452"/>
      <c r="AJ615" s="452"/>
      <c r="AK615" s="452"/>
      <c r="AL615" s="452"/>
      <c r="AM615" s="450"/>
      <c r="AN615" s="450"/>
      <c r="AO615" s="451"/>
      <c r="AP615" s="451"/>
      <c r="AQ615" s="450"/>
      <c r="AR615" s="453"/>
      <c r="AS615" s="453"/>
      <c r="AT615" s="454"/>
      <c r="AU615" s="455"/>
      <c r="AV615" s="456"/>
      <c r="AW615" s="456"/>
      <c r="AX615" s="455"/>
      <c r="AY615" s="456"/>
      <c r="AZ615" s="454"/>
      <c r="BA615" s="454"/>
      <c r="BB615" s="454"/>
      <c r="BC615" s="454"/>
      <c r="BD615" s="454"/>
      <c r="BE615" s="454"/>
      <c r="BF615" s="455"/>
      <c r="BG615" s="455"/>
      <c r="BH615" s="455"/>
      <c r="BI615" s="455"/>
      <c r="BJ615" s="455"/>
      <c r="BK615" s="455"/>
      <c r="BL615" s="455"/>
      <c r="BM615" s="455"/>
      <c r="BN615" s="455"/>
      <c r="BO615" s="455"/>
    </row>
    <row r="616" spans="1:67" ht="19.5" customHeight="1">
      <c r="A616" s="450"/>
      <c r="B616" s="450"/>
      <c r="C616" s="450"/>
      <c r="D616" s="450"/>
      <c r="E616" s="450"/>
      <c r="F616" s="451"/>
      <c r="G616" s="450"/>
      <c r="H616" s="450"/>
      <c r="I616" s="451"/>
      <c r="J616" s="450"/>
      <c r="K616" s="451"/>
      <c r="L616" s="450"/>
      <c r="M616" s="451"/>
      <c r="N616" s="450"/>
      <c r="O616" s="451"/>
      <c r="P616" s="452"/>
      <c r="Q616" s="452"/>
      <c r="R616" s="452"/>
      <c r="S616" s="452"/>
      <c r="T616" s="450"/>
      <c r="U616" s="450"/>
      <c r="V616" s="451"/>
      <c r="W616" s="452"/>
      <c r="X616" s="450"/>
      <c r="Y616" s="451"/>
      <c r="Z616" s="451"/>
      <c r="AA616" s="450"/>
      <c r="AB616" s="450"/>
      <c r="AC616" s="450"/>
      <c r="AD616" s="450"/>
      <c r="AE616" s="451"/>
      <c r="AF616" s="451"/>
      <c r="AG616" s="452"/>
      <c r="AH616" s="452"/>
      <c r="AI616" s="452"/>
      <c r="AJ616" s="452"/>
      <c r="AK616" s="452"/>
      <c r="AL616" s="452"/>
      <c r="AM616" s="450"/>
      <c r="AN616" s="450"/>
      <c r="AO616" s="451"/>
      <c r="AP616" s="451"/>
      <c r="AQ616" s="450"/>
      <c r="AR616" s="453"/>
      <c r="AS616" s="453"/>
      <c r="AT616" s="454"/>
      <c r="AU616" s="455"/>
      <c r="AV616" s="456"/>
      <c r="AW616" s="456"/>
      <c r="AX616" s="455"/>
      <c r="AY616" s="456"/>
      <c r="AZ616" s="454"/>
      <c r="BA616" s="454"/>
      <c r="BB616" s="454"/>
      <c r="BC616" s="454"/>
      <c r="BD616" s="454"/>
      <c r="BE616" s="454"/>
      <c r="BF616" s="455"/>
      <c r="BG616" s="455"/>
      <c r="BH616" s="455"/>
      <c r="BI616" s="455"/>
      <c r="BJ616" s="455"/>
      <c r="BK616" s="455"/>
      <c r="BL616" s="455"/>
      <c r="BM616" s="455"/>
      <c r="BN616" s="455"/>
      <c r="BO616" s="455"/>
    </row>
    <row r="617" spans="1:67" ht="19.5" customHeight="1">
      <c r="A617" s="450"/>
      <c r="B617" s="450"/>
      <c r="C617" s="450"/>
      <c r="D617" s="450"/>
      <c r="E617" s="450"/>
      <c r="F617" s="451"/>
      <c r="G617" s="450"/>
      <c r="H617" s="450"/>
      <c r="I617" s="451"/>
      <c r="J617" s="450"/>
      <c r="K617" s="451"/>
      <c r="L617" s="450"/>
      <c r="M617" s="451"/>
      <c r="N617" s="450"/>
      <c r="O617" s="451"/>
      <c r="P617" s="452"/>
      <c r="Q617" s="452"/>
      <c r="R617" s="452"/>
      <c r="S617" s="452"/>
      <c r="T617" s="450"/>
      <c r="U617" s="450"/>
      <c r="V617" s="451"/>
      <c r="W617" s="452"/>
      <c r="X617" s="450"/>
      <c r="Y617" s="451"/>
      <c r="Z617" s="451"/>
      <c r="AA617" s="450"/>
      <c r="AB617" s="450"/>
      <c r="AC617" s="450"/>
      <c r="AD617" s="450"/>
      <c r="AE617" s="451"/>
      <c r="AF617" s="451"/>
      <c r="AG617" s="452"/>
      <c r="AH617" s="452"/>
      <c r="AI617" s="452"/>
      <c r="AJ617" s="452"/>
      <c r="AK617" s="452"/>
      <c r="AL617" s="452"/>
      <c r="AM617" s="450"/>
      <c r="AN617" s="450"/>
      <c r="AO617" s="451"/>
      <c r="AP617" s="451"/>
      <c r="AQ617" s="450"/>
      <c r="AR617" s="453"/>
      <c r="AS617" s="453"/>
      <c r="AT617" s="454"/>
      <c r="AU617" s="455"/>
      <c r="AV617" s="456"/>
      <c r="AW617" s="456"/>
      <c r="AX617" s="455"/>
      <c r="AY617" s="456"/>
      <c r="AZ617" s="454"/>
      <c r="BA617" s="454"/>
      <c r="BB617" s="454"/>
      <c r="BC617" s="454"/>
      <c r="BD617" s="454"/>
      <c r="BE617" s="454"/>
      <c r="BF617" s="455"/>
      <c r="BG617" s="455"/>
      <c r="BH617" s="455"/>
      <c r="BI617" s="455"/>
      <c r="BJ617" s="455"/>
      <c r="BK617" s="455"/>
      <c r="BL617" s="455"/>
      <c r="BM617" s="455"/>
      <c r="BN617" s="455"/>
      <c r="BO617" s="455"/>
    </row>
    <row r="618" spans="1:67" ht="19.5" customHeight="1">
      <c r="A618" s="450"/>
      <c r="B618" s="450"/>
      <c r="C618" s="450"/>
      <c r="D618" s="450"/>
      <c r="E618" s="450"/>
      <c r="F618" s="451"/>
      <c r="G618" s="450"/>
      <c r="H618" s="450"/>
      <c r="I618" s="451"/>
      <c r="J618" s="450"/>
      <c r="K618" s="451"/>
      <c r="L618" s="450"/>
      <c r="M618" s="451"/>
      <c r="N618" s="450"/>
      <c r="O618" s="451"/>
      <c r="P618" s="452"/>
      <c r="Q618" s="452"/>
      <c r="R618" s="452"/>
      <c r="S618" s="452"/>
      <c r="T618" s="450"/>
      <c r="U618" s="450"/>
      <c r="V618" s="451"/>
      <c r="W618" s="452"/>
      <c r="X618" s="450"/>
      <c r="Y618" s="451"/>
      <c r="Z618" s="451"/>
      <c r="AA618" s="450"/>
      <c r="AB618" s="450"/>
      <c r="AC618" s="450"/>
      <c r="AD618" s="450"/>
      <c r="AE618" s="451"/>
      <c r="AF618" s="451"/>
      <c r="AG618" s="452"/>
      <c r="AH618" s="452"/>
      <c r="AI618" s="452"/>
      <c r="AJ618" s="452"/>
      <c r="AK618" s="452"/>
      <c r="AL618" s="452"/>
      <c r="AM618" s="450"/>
      <c r="AN618" s="450"/>
      <c r="AO618" s="451"/>
      <c r="AP618" s="451"/>
      <c r="AQ618" s="450"/>
      <c r="AR618" s="453"/>
      <c r="AS618" s="453"/>
      <c r="AT618" s="454"/>
      <c r="AU618" s="455"/>
      <c r="AV618" s="456"/>
      <c r="AW618" s="456"/>
      <c r="AX618" s="455"/>
      <c r="AY618" s="456"/>
      <c r="AZ618" s="454"/>
      <c r="BA618" s="454"/>
      <c r="BB618" s="454"/>
      <c r="BC618" s="454"/>
      <c r="BD618" s="454"/>
      <c r="BE618" s="454"/>
      <c r="BF618" s="455"/>
      <c r="BG618" s="455"/>
      <c r="BH618" s="455"/>
      <c r="BI618" s="455"/>
      <c r="BJ618" s="455"/>
      <c r="BK618" s="455"/>
      <c r="BL618" s="455"/>
      <c r="BM618" s="455"/>
      <c r="BN618" s="455"/>
      <c r="BO618" s="455"/>
    </row>
    <row r="619" spans="1:67" ht="19.5" customHeight="1">
      <c r="A619" s="450"/>
      <c r="B619" s="450"/>
      <c r="C619" s="450"/>
      <c r="D619" s="450"/>
      <c r="E619" s="450"/>
      <c r="F619" s="451"/>
      <c r="G619" s="450"/>
      <c r="H619" s="450"/>
      <c r="I619" s="451"/>
      <c r="J619" s="450"/>
      <c r="K619" s="451"/>
      <c r="L619" s="450"/>
      <c r="M619" s="451"/>
      <c r="N619" s="450"/>
      <c r="O619" s="451"/>
      <c r="P619" s="452"/>
      <c r="Q619" s="452"/>
      <c r="R619" s="452"/>
      <c r="S619" s="452"/>
      <c r="T619" s="450"/>
      <c r="U619" s="450"/>
      <c r="V619" s="451"/>
      <c r="W619" s="452"/>
      <c r="X619" s="450"/>
      <c r="Y619" s="451"/>
      <c r="Z619" s="451"/>
      <c r="AA619" s="450"/>
      <c r="AB619" s="450"/>
      <c r="AC619" s="450"/>
      <c r="AD619" s="450"/>
      <c r="AE619" s="451"/>
      <c r="AF619" s="451"/>
      <c r="AG619" s="452"/>
      <c r="AH619" s="452"/>
      <c r="AI619" s="452"/>
      <c r="AJ619" s="452"/>
      <c r="AK619" s="452"/>
      <c r="AL619" s="452"/>
      <c r="AM619" s="450"/>
      <c r="AN619" s="450"/>
      <c r="AO619" s="451"/>
      <c r="AP619" s="451"/>
      <c r="AQ619" s="450"/>
      <c r="AR619" s="453"/>
      <c r="AS619" s="453"/>
      <c r="AT619" s="454"/>
      <c r="AU619" s="455"/>
      <c r="AV619" s="456"/>
      <c r="AW619" s="456"/>
      <c r="AX619" s="455"/>
      <c r="AY619" s="456"/>
      <c r="AZ619" s="454"/>
      <c r="BA619" s="454"/>
      <c r="BB619" s="454"/>
      <c r="BC619" s="454"/>
      <c r="BD619" s="454"/>
      <c r="BE619" s="454"/>
      <c r="BF619" s="455"/>
      <c r="BG619" s="455"/>
      <c r="BH619" s="455"/>
      <c r="BI619" s="455"/>
      <c r="BJ619" s="455"/>
      <c r="BK619" s="455"/>
      <c r="BL619" s="455"/>
      <c r="BM619" s="455"/>
      <c r="BN619" s="455"/>
      <c r="BO619" s="455"/>
    </row>
    <row r="620" spans="1:67" ht="19.5" customHeight="1">
      <c r="A620" s="450"/>
      <c r="B620" s="450"/>
      <c r="C620" s="450"/>
      <c r="D620" s="450"/>
      <c r="E620" s="450"/>
      <c r="F620" s="451"/>
      <c r="G620" s="450"/>
      <c r="H620" s="450"/>
      <c r="I620" s="451"/>
      <c r="J620" s="450"/>
      <c r="K620" s="451"/>
      <c r="L620" s="450"/>
      <c r="M620" s="451"/>
      <c r="N620" s="450"/>
      <c r="O620" s="451"/>
      <c r="P620" s="452"/>
      <c r="Q620" s="452"/>
      <c r="R620" s="452"/>
      <c r="S620" s="452"/>
      <c r="T620" s="450"/>
      <c r="U620" s="450"/>
      <c r="V620" s="451"/>
      <c r="W620" s="452"/>
      <c r="X620" s="450"/>
      <c r="Y620" s="451"/>
      <c r="Z620" s="451"/>
      <c r="AA620" s="450"/>
      <c r="AB620" s="450"/>
      <c r="AC620" s="450"/>
      <c r="AD620" s="450"/>
      <c r="AE620" s="451"/>
      <c r="AF620" s="451"/>
      <c r="AG620" s="452"/>
      <c r="AH620" s="452"/>
      <c r="AI620" s="452"/>
      <c r="AJ620" s="452"/>
      <c r="AK620" s="452"/>
      <c r="AL620" s="452"/>
      <c r="AM620" s="450"/>
      <c r="AN620" s="450"/>
      <c r="AO620" s="451"/>
      <c r="AP620" s="451"/>
      <c r="AQ620" s="450"/>
      <c r="AR620" s="453"/>
      <c r="AS620" s="453"/>
      <c r="AT620" s="454"/>
      <c r="AU620" s="455"/>
      <c r="AV620" s="456"/>
      <c r="AW620" s="456"/>
      <c r="AX620" s="455"/>
      <c r="AY620" s="456"/>
      <c r="AZ620" s="454"/>
      <c r="BA620" s="454"/>
      <c r="BB620" s="454"/>
      <c r="BC620" s="454"/>
      <c r="BD620" s="454"/>
      <c r="BE620" s="454"/>
      <c r="BF620" s="455"/>
      <c r="BG620" s="455"/>
      <c r="BH620" s="455"/>
      <c r="BI620" s="455"/>
      <c r="BJ620" s="455"/>
      <c r="BK620" s="455"/>
      <c r="BL620" s="455"/>
      <c r="BM620" s="455"/>
      <c r="BN620" s="455"/>
      <c r="BO620" s="455"/>
    </row>
    <row r="621" spans="1:67" ht="19.5" customHeight="1">
      <c r="A621" s="450"/>
      <c r="B621" s="450"/>
      <c r="C621" s="450"/>
      <c r="D621" s="450"/>
      <c r="E621" s="450"/>
      <c r="F621" s="451"/>
      <c r="G621" s="450"/>
      <c r="H621" s="450"/>
      <c r="I621" s="451"/>
      <c r="J621" s="450"/>
      <c r="K621" s="451"/>
      <c r="L621" s="450"/>
      <c r="M621" s="451"/>
      <c r="N621" s="450"/>
      <c r="O621" s="451"/>
      <c r="P621" s="452"/>
      <c r="Q621" s="452"/>
      <c r="R621" s="452"/>
      <c r="S621" s="452"/>
      <c r="T621" s="450"/>
      <c r="U621" s="450"/>
      <c r="V621" s="451"/>
      <c r="W621" s="452"/>
      <c r="X621" s="450"/>
      <c r="Y621" s="451"/>
      <c r="Z621" s="451"/>
      <c r="AA621" s="450"/>
      <c r="AB621" s="450"/>
      <c r="AC621" s="450"/>
      <c r="AD621" s="450"/>
      <c r="AE621" s="451"/>
      <c r="AF621" s="451"/>
      <c r="AG621" s="452"/>
      <c r="AH621" s="452"/>
      <c r="AI621" s="452"/>
      <c r="AJ621" s="452"/>
      <c r="AK621" s="452"/>
      <c r="AL621" s="452"/>
      <c r="AM621" s="450"/>
      <c r="AN621" s="450"/>
      <c r="AO621" s="451"/>
      <c r="AP621" s="451"/>
      <c r="AQ621" s="450"/>
      <c r="AR621" s="453"/>
      <c r="AS621" s="453"/>
      <c r="AT621" s="454"/>
      <c r="AU621" s="455"/>
      <c r="AV621" s="456"/>
      <c r="AW621" s="456"/>
      <c r="AX621" s="455"/>
      <c r="AY621" s="456"/>
      <c r="AZ621" s="454"/>
      <c r="BA621" s="454"/>
      <c r="BB621" s="454"/>
      <c r="BC621" s="454"/>
      <c r="BD621" s="454"/>
      <c r="BE621" s="454"/>
      <c r="BF621" s="455"/>
      <c r="BG621" s="455"/>
      <c r="BH621" s="455"/>
      <c r="BI621" s="455"/>
      <c r="BJ621" s="455"/>
      <c r="BK621" s="455"/>
      <c r="BL621" s="455"/>
      <c r="BM621" s="455"/>
      <c r="BN621" s="455"/>
      <c r="BO621" s="455"/>
    </row>
    <row r="622" spans="1:67" ht="19.5" customHeight="1">
      <c r="A622" s="450"/>
      <c r="B622" s="450"/>
      <c r="C622" s="450"/>
      <c r="D622" s="450"/>
      <c r="E622" s="450"/>
      <c r="F622" s="451"/>
      <c r="G622" s="450"/>
      <c r="H622" s="450"/>
      <c r="I622" s="451"/>
      <c r="J622" s="450"/>
      <c r="K622" s="451"/>
      <c r="L622" s="450"/>
      <c r="M622" s="451"/>
      <c r="N622" s="450"/>
      <c r="O622" s="451"/>
      <c r="P622" s="452"/>
      <c r="Q622" s="452"/>
      <c r="R622" s="452"/>
      <c r="S622" s="452"/>
      <c r="T622" s="450"/>
      <c r="U622" s="450"/>
      <c r="V622" s="451"/>
      <c r="W622" s="452"/>
      <c r="X622" s="450"/>
      <c r="Y622" s="451"/>
      <c r="Z622" s="451"/>
      <c r="AA622" s="450"/>
      <c r="AB622" s="450"/>
      <c r="AC622" s="450"/>
      <c r="AD622" s="450"/>
      <c r="AE622" s="451"/>
      <c r="AF622" s="451"/>
      <c r="AG622" s="452"/>
      <c r="AH622" s="452"/>
      <c r="AI622" s="452"/>
      <c r="AJ622" s="452"/>
      <c r="AK622" s="452"/>
      <c r="AL622" s="452"/>
      <c r="AM622" s="450"/>
      <c r="AN622" s="450"/>
      <c r="AO622" s="451"/>
      <c r="AP622" s="451"/>
      <c r="AQ622" s="450"/>
      <c r="AR622" s="453"/>
      <c r="AS622" s="453"/>
      <c r="AT622" s="454"/>
      <c r="AU622" s="455"/>
      <c r="AV622" s="456"/>
      <c r="AW622" s="456"/>
      <c r="AX622" s="455"/>
      <c r="AY622" s="456"/>
      <c r="AZ622" s="454"/>
      <c r="BA622" s="454"/>
      <c r="BB622" s="454"/>
      <c r="BC622" s="454"/>
      <c r="BD622" s="454"/>
      <c r="BE622" s="454"/>
      <c r="BF622" s="455"/>
      <c r="BG622" s="455"/>
      <c r="BH622" s="455"/>
      <c r="BI622" s="455"/>
      <c r="BJ622" s="455"/>
      <c r="BK622" s="455"/>
      <c r="BL622" s="455"/>
      <c r="BM622" s="455"/>
      <c r="BN622" s="455"/>
      <c r="BO622" s="455"/>
    </row>
    <row r="623" spans="1:67" ht="19.5" customHeight="1">
      <c r="A623" s="450"/>
      <c r="B623" s="450"/>
      <c r="C623" s="450"/>
      <c r="D623" s="450"/>
      <c r="E623" s="450"/>
      <c r="F623" s="451"/>
      <c r="G623" s="450"/>
      <c r="H623" s="450"/>
      <c r="I623" s="451"/>
      <c r="J623" s="450"/>
      <c r="K623" s="451"/>
      <c r="L623" s="450"/>
      <c r="M623" s="451"/>
      <c r="N623" s="450"/>
      <c r="O623" s="451"/>
      <c r="P623" s="452"/>
      <c r="Q623" s="452"/>
      <c r="R623" s="452"/>
      <c r="S623" s="452"/>
      <c r="T623" s="450"/>
      <c r="U623" s="450"/>
      <c r="V623" s="451"/>
      <c r="W623" s="452"/>
      <c r="X623" s="450"/>
      <c r="Y623" s="451"/>
      <c r="Z623" s="451"/>
      <c r="AA623" s="450"/>
      <c r="AB623" s="450"/>
      <c r="AC623" s="450"/>
      <c r="AD623" s="450"/>
      <c r="AE623" s="451"/>
      <c r="AF623" s="451"/>
      <c r="AG623" s="452"/>
      <c r="AH623" s="452"/>
      <c r="AI623" s="452"/>
      <c r="AJ623" s="452"/>
      <c r="AK623" s="452"/>
      <c r="AL623" s="452"/>
      <c r="AM623" s="450"/>
      <c r="AN623" s="450"/>
      <c r="AO623" s="451"/>
      <c r="AP623" s="451"/>
      <c r="AQ623" s="450"/>
      <c r="AR623" s="453"/>
      <c r="AS623" s="453"/>
      <c r="AT623" s="454"/>
      <c r="AU623" s="455"/>
      <c r="AV623" s="456"/>
      <c r="AW623" s="456"/>
      <c r="AX623" s="455"/>
      <c r="AY623" s="456"/>
      <c r="AZ623" s="454"/>
      <c r="BA623" s="454"/>
      <c r="BB623" s="454"/>
      <c r="BC623" s="454"/>
      <c r="BD623" s="454"/>
      <c r="BE623" s="454"/>
      <c r="BF623" s="455"/>
      <c r="BG623" s="455"/>
      <c r="BH623" s="455"/>
      <c r="BI623" s="455"/>
      <c r="BJ623" s="455"/>
      <c r="BK623" s="455"/>
      <c r="BL623" s="455"/>
      <c r="BM623" s="455"/>
      <c r="BN623" s="455"/>
      <c r="BO623" s="455"/>
    </row>
    <row r="624" spans="1:67" ht="19.5" customHeight="1">
      <c r="A624" s="450"/>
      <c r="B624" s="450"/>
      <c r="C624" s="450"/>
      <c r="D624" s="450"/>
      <c r="E624" s="450"/>
      <c r="F624" s="451"/>
      <c r="G624" s="450"/>
      <c r="H624" s="450"/>
      <c r="I624" s="451"/>
      <c r="J624" s="450"/>
      <c r="K624" s="451"/>
      <c r="L624" s="450"/>
      <c r="M624" s="451"/>
      <c r="N624" s="450"/>
      <c r="O624" s="451"/>
      <c r="P624" s="452"/>
      <c r="Q624" s="452"/>
      <c r="R624" s="452"/>
      <c r="S624" s="452"/>
      <c r="T624" s="450"/>
      <c r="U624" s="450"/>
      <c r="V624" s="451"/>
      <c r="W624" s="452"/>
      <c r="X624" s="450"/>
      <c r="Y624" s="451"/>
      <c r="Z624" s="451"/>
      <c r="AA624" s="450"/>
      <c r="AB624" s="450"/>
      <c r="AC624" s="450"/>
      <c r="AD624" s="450"/>
      <c r="AE624" s="451"/>
      <c r="AF624" s="451"/>
      <c r="AG624" s="452"/>
      <c r="AH624" s="452"/>
      <c r="AI624" s="452"/>
      <c r="AJ624" s="452"/>
      <c r="AK624" s="452"/>
      <c r="AL624" s="452"/>
      <c r="AM624" s="450"/>
      <c r="AN624" s="450"/>
      <c r="AO624" s="451"/>
      <c r="AP624" s="451"/>
      <c r="AQ624" s="450"/>
      <c r="AR624" s="453"/>
      <c r="AS624" s="453"/>
      <c r="AT624" s="454"/>
      <c r="AU624" s="455"/>
      <c r="AV624" s="456"/>
      <c r="AW624" s="456"/>
      <c r="AX624" s="455"/>
      <c r="AY624" s="456"/>
      <c r="AZ624" s="454"/>
      <c r="BA624" s="454"/>
      <c r="BB624" s="454"/>
      <c r="BC624" s="454"/>
      <c r="BD624" s="454"/>
      <c r="BE624" s="454"/>
      <c r="BF624" s="455"/>
      <c r="BG624" s="455"/>
      <c r="BH624" s="455"/>
      <c r="BI624" s="455"/>
      <c r="BJ624" s="455"/>
      <c r="BK624" s="455"/>
      <c r="BL624" s="455"/>
      <c r="BM624" s="455"/>
      <c r="BN624" s="455"/>
      <c r="BO624" s="455"/>
    </row>
    <row r="625" spans="1:67" ht="19.5" customHeight="1">
      <c r="A625" s="450"/>
      <c r="B625" s="450"/>
      <c r="C625" s="450"/>
      <c r="D625" s="450"/>
      <c r="E625" s="450"/>
      <c r="F625" s="451"/>
      <c r="G625" s="450"/>
      <c r="H625" s="450"/>
      <c r="I625" s="451"/>
      <c r="J625" s="450"/>
      <c r="K625" s="451"/>
      <c r="L625" s="450"/>
      <c r="M625" s="451"/>
      <c r="N625" s="450"/>
      <c r="O625" s="451"/>
      <c r="P625" s="452"/>
      <c r="Q625" s="452"/>
      <c r="R625" s="452"/>
      <c r="S625" s="452"/>
      <c r="T625" s="450"/>
      <c r="U625" s="450"/>
      <c r="V625" s="451"/>
      <c r="W625" s="452"/>
      <c r="X625" s="450"/>
      <c r="Y625" s="451"/>
      <c r="Z625" s="451"/>
      <c r="AA625" s="450"/>
      <c r="AB625" s="450"/>
      <c r="AC625" s="450"/>
      <c r="AD625" s="450"/>
      <c r="AE625" s="451"/>
      <c r="AF625" s="451"/>
      <c r="AG625" s="452"/>
      <c r="AH625" s="452"/>
      <c r="AI625" s="452"/>
      <c r="AJ625" s="452"/>
      <c r="AK625" s="452"/>
      <c r="AL625" s="452"/>
      <c r="AM625" s="450"/>
      <c r="AN625" s="450"/>
      <c r="AO625" s="451"/>
      <c r="AP625" s="451"/>
      <c r="AQ625" s="450"/>
      <c r="AR625" s="453"/>
      <c r="AS625" s="453"/>
      <c r="AT625" s="454"/>
      <c r="AU625" s="455"/>
      <c r="AV625" s="456"/>
      <c r="AW625" s="456"/>
      <c r="AX625" s="455"/>
      <c r="AY625" s="456"/>
      <c r="AZ625" s="454"/>
      <c r="BA625" s="454"/>
      <c r="BB625" s="454"/>
      <c r="BC625" s="454"/>
      <c r="BD625" s="454"/>
      <c r="BE625" s="454"/>
      <c r="BF625" s="455"/>
      <c r="BG625" s="455"/>
      <c r="BH625" s="455"/>
      <c r="BI625" s="455"/>
      <c r="BJ625" s="455"/>
      <c r="BK625" s="455"/>
      <c r="BL625" s="455"/>
      <c r="BM625" s="455"/>
      <c r="BN625" s="455"/>
      <c r="BO625" s="455"/>
    </row>
    <row r="626" spans="1:67" ht="19.5" customHeight="1">
      <c r="A626" s="450"/>
      <c r="B626" s="450"/>
      <c r="C626" s="450"/>
      <c r="D626" s="450"/>
      <c r="E626" s="450"/>
      <c r="F626" s="451"/>
      <c r="G626" s="450"/>
      <c r="H626" s="450"/>
      <c r="I626" s="451"/>
      <c r="J626" s="450"/>
      <c r="K626" s="451"/>
      <c r="L626" s="450"/>
      <c r="M626" s="451"/>
      <c r="N626" s="450"/>
      <c r="O626" s="451"/>
      <c r="P626" s="452"/>
      <c r="Q626" s="452"/>
      <c r="R626" s="452"/>
      <c r="S626" s="452"/>
      <c r="T626" s="450"/>
      <c r="U626" s="450"/>
      <c r="V626" s="451"/>
      <c r="W626" s="452"/>
      <c r="X626" s="450"/>
      <c r="Y626" s="451"/>
      <c r="Z626" s="451"/>
      <c r="AA626" s="450"/>
      <c r="AB626" s="450"/>
      <c r="AC626" s="450"/>
      <c r="AD626" s="450"/>
      <c r="AE626" s="451"/>
      <c r="AF626" s="451"/>
      <c r="AG626" s="452"/>
      <c r="AH626" s="452"/>
      <c r="AI626" s="452"/>
      <c r="AJ626" s="452"/>
      <c r="AK626" s="452"/>
      <c r="AL626" s="452"/>
      <c r="AM626" s="450"/>
      <c r="AN626" s="450"/>
      <c r="AO626" s="451"/>
      <c r="AP626" s="451"/>
      <c r="AQ626" s="450"/>
      <c r="AR626" s="453"/>
      <c r="AS626" s="453"/>
      <c r="AT626" s="454"/>
      <c r="AU626" s="455"/>
      <c r="AV626" s="456"/>
      <c r="AW626" s="456"/>
      <c r="AX626" s="455"/>
      <c r="AY626" s="456"/>
      <c r="AZ626" s="454"/>
      <c r="BA626" s="454"/>
      <c r="BB626" s="454"/>
      <c r="BC626" s="454"/>
      <c r="BD626" s="454"/>
      <c r="BE626" s="454"/>
      <c r="BF626" s="455"/>
      <c r="BG626" s="455"/>
      <c r="BH626" s="455"/>
      <c r="BI626" s="455"/>
      <c r="BJ626" s="455"/>
      <c r="BK626" s="455"/>
      <c r="BL626" s="455"/>
      <c r="BM626" s="455"/>
      <c r="BN626" s="455"/>
      <c r="BO626" s="455"/>
    </row>
    <row r="627" spans="1:67" ht="19.5" customHeight="1">
      <c r="A627" s="450"/>
      <c r="B627" s="450"/>
      <c r="C627" s="450"/>
      <c r="D627" s="450"/>
      <c r="E627" s="450"/>
      <c r="F627" s="451"/>
      <c r="G627" s="450"/>
      <c r="H627" s="450"/>
      <c r="I627" s="451"/>
      <c r="J627" s="450"/>
      <c r="K627" s="451"/>
      <c r="L627" s="450"/>
      <c r="M627" s="451"/>
      <c r="N627" s="450"/>
      <c r="O627" s="451"/>
      <c r="P627" s="452"/>
      <c r="Q627" s="452"/>
      <c r="R627" s="452"/>
      <c r="S627" s="452"/>
      <c r="T627" s="450"/>
      <c r="U627" s="450"/>
      <c r="V627" s="451"/>
      <c r="W627" s="452"/>
      <c r="X627" s="450"/>
      <c r="Y627" s="451"/>
      <c r="Z627" s="451"/>
      <c r="AA627" s="450"/>
      <c r="AB627" s="450"/>
      <c r="AC627" s="450"/>
      <c r="AD627" s="450"/>
      <c r="AE627" s="451"/>
      <c r="AF627" s="451"/>
      <c r="AG627" s="452"/>
      <c r="AH627" s="452"/>
      <c r="AI627" s="452"/>
      <c r="AJ627" s="452"/>
      <c r="AK627" s="452"/>
      <c r="AL627" s="452"/>
      <c r="AM627" s="450"/>
      <c r="AN627" s="450"/>
      <c r="AO627" s="451"/>
      <c r="AP627" s="451"/>
      <c r="AQ627" s="450"/>
      <c r="AR627" s="453"/>
      <c r="AS627" s="453"/>
      <c r="AT627" s="454"/>
      <c r="AU627" s="455"/>
      <c r="AV627" s="456"/>
      <c r="AW627" s="456"/>
      <c r="AX627" s="455"/>
      <c r="AY627" s="456"/>
      <c r="AZ627" s="454"/>
      <c r="BA627" s="454"/>
      <c r="BB627" s="454"/>
      <c r="BC627" s="454"/>
      <c r="BD627" s="454"/>
      <c r="BE627" s="454"/>
      <c r="BF627" s="455"/>
      <c r="BG627" s="455"/>
      <c r="BH627" s="455"/>
      <c r="BI627" s="455"/>
      <c r="BJ627" s="455"/>
      <c r="BK627" s="455"/>
      <c r="BL627" s="455"/>
      <c r="BM627" s="455"/>
      <c r="BN627" s="455"/>
      <c r="BO627" s="455"/>
    </row>
    <row r="628" spans="1:67" ht="19.5" customHeight="1">
      <c r="A628" s="450"/>
      <c r="B628" s="450"/>
      <c r="C628" s="450"/>
      <c r="D628" s="450"/>
      <c r="E628" s="450"/>
      <c r="F628" s="451"/>
      <c r="G628" s="450"/>
      <c r="H628" s="450"/>
      <c r="I628" s="451"/>
      <c r="J628" s="450"/>
      <c r="K628" s="451"/>
      <c r="L628" s="450"/>
      <c r="M628" s="451"/>
      <c r="N628" s="450"/>
      <c r="O628" s="451"/>
      <c r="P628" s="452"/>
      <c r="Q628" s="452"/>
      <c r="R628" s="452"/>
      <c r="S628" s="452"/>
      <c r="T628" s="450"/>
      <c r="U628" s="450"/>
      <c r="V628" s="451"/>
      <c r="W628" s="452"/>
      <c r="X628" s="450"/>
      <c r="Y628" s="451"/>
      <c r="Z628" s="451"/>
      <c r="AA628" s="450"/>
      <c r="AB628" s="450"/>
      <c r="AC628" s="450"/>
      <c r="AD628" s="450"/>
      <c r="AE628" s="451"/>
      <c r="AF628" s="451"/>
      <c r="AG628" s="452"/>
      <c r="AH628" s="452"/>
      <c r="AI628" s="452"/>
      <c r="AJ628" s="452"/>
      <c r="AK628" s="452"/>
      <c r="AL628" s="452"/>
      <c r="AM628" s="450"/>
      <c r="AN628" s="450"/>
      <c r="AO628" s="451"/>
      <c r="AP628" s="451"/>
      <c r="AQ628" s="450"/>
      <c r="AR628" s="453"/>
      <c r="AS628" s="453"/>
      <c r="AT628" s="454"/>
      <c r="AU628" s="455"/>
      <c r="AV628" s="456"/>
      <c r="AW628" s="456"/>
      <c r="AX628" s="455"/>
      <c r="AY628" s="456"/>
      <c r="AZ628" s="454"/>
      <c r="BA628" s="454"/>
      <c r="BB628" s="454"/>
      <c r="BC628" s="454"/>
      <c r="BD628" s="454"/>
      <c r="BE628" s="454"/>
      <c r="BF628" s="455"/>
      <c r="BG628" s="455"/>
      <c r="BH628" s="455"/>
      <c r="BI628" s="455"/>
      <c r="BJ628" s="455"/>
      <c r="BK628" s="455"/>
      <c r="BL628" s="455"/>
      <c r="BM628" s="455"/>
      <c r="BN628" s="455"/>
      <c r="BO628" s="455"/>
    </row>
    <row r="629" spans="1:67" ht="19.5" customHeight="1">
      <c r="A629" s="450"/>
      <c r="B629" s="450"/>
      <c r="C629" s="450"/>
      <c r="D629" s="450"/>
      <c r="E629" s="450"/>
      <c r="F629" s="451"/>
      <c r="G629" s="450"/>
      <c r="H629" s="450"/>
      <c r="I629" s="451"/>
      <c r="J629" s="450"/>
      <c r="K629" s="451"/>
      <c r="L629" s="450"/>
      <c r="M629" s="451"/>
      <c r="N629" s="450"/>
      <c r="O629" s="451"/>
      <c r="P629" s="452"/>
      <c r="Q629" s="452"/>
      <c r="R629" s="452"/>
      <c r="S629" s="452"/>
      <c r="T629" s="450"/>
      <c r="U629" s="450"/>
      <c r="V629" s="451"/>
      <c r="W629" s="452"/>
      <c r="X629" s="450"/>
      <c r="Y629" s="451"/>
      <c r="Z629" s="451"/>
      <c r="AA629" s="450"/>
      <c r="AB629" s="450"/>
      <c r="AC629" s="450"/>
      <c r="AD629" s="450"/>
      <c r="AE629" s="451"/>
      <c r="AF629" s="451"/>
      <c r="AG629" s="452"/>
      <c r="AH629" s="452"/>
      <c r="AI629" s="452"/>
      <c r="AJ629" s="452"/>
      <c r="AK629" s="452"/>
      <c r="AL629" s="452"/>
      <c r="AM629" s="450"/>
      <c r="AN629" s="450"/>
      <c r="AO629" s="451"/>
      <c r="AP629" s="451"/>
      <c r="AQ629" s="450"/>
      <c r="AR629" s="453"/>
      <c r="AS629" s="453"/>
      <c r="AT629" s="454"/>
      <c r="AU629" s="455"/>
      <c r="AV629" s="456"/>
      <c r="AW629" s="456"/>
      <c r="AX629" s="455"/>
      <c r="AY629" s="456"/>
      <c r="AZ629" s="454"/>
      <c r="BA629" s="454"/>
      <c r="BB629" s="454"/>
      <c r="BC629" s="454"/>
      <c r="BD629" s="454"/>
      <c r="BE629" s="454"/>
      <c r="BF629" s="455"/>
      <c r="BG629" s="455"/>
      <c r="BH629" s="455"/>
      <c r="BI629" s="455"/>
      <c r="BJ629" s="455"/>
      <c r="BK629" s="455"/>
      <c r="BL629" s="455"/>
      <c r="BM629" s="455"/>
      <c r="BN629" s="455"/>
      <c r="BO629" s="455"/>
    </row>
    <row r="630" spans="1:67" ht="19.5" customHeight="1">
      <c r="A630" s="450"/>
      <c r="B630" s="450"/>
      <c r="C630" s="450"/>
      <c r="D630" s="450"/>
      <c r="E630" s="450"/>
      <c r="F630" s="451"/>
      <c r="G630" s="450"/>
      <c r="H630" s="450"/>
      <c r="I630" s="451"/>
      <c r="J630" s="450"/>
      <c r="K630" s="451"/>
      <c r="L630" s="450"/>
      <c r="M630" s="451"/>
      <c r="N630" s="450"/>
      <c r="O630" s="451"/>
      <c r="P630" s="452"/>
      <c r="Q630" s="452"/>
      <c r="R630" s="452"/>
      <c r="S630" s="452"/>
      <c r="T630" s="450"/>
      <c r="U630" s="450"/>
      <c r="V630" s="451"/>
      <c r="W630" s="452"/>
      <c r="X630" s="450"/>
      <c r="Y630" s="451"/>
      <c r="Z630" s="451"/>
      <c r="AA630" s="450"/>
      <c r="AB630" s="450"/>
      <c r="AC630" s="450"/>
      <c r="AD630" s="450"/>
      <c r="AE630" s="451"/>
      <c r="AF630" s="451"/>
      <c r="AG630" s="452"/>
      <c r="AH630" s="452"/>
      <c r="AI630" s="452"/>
      <c r="AJ630" s="452"/>
      <c r="AK630" s="452"/>
      <c r="AL630" s="452"/>
      <c r="AM630" s="450"/>
      <c r="AN630" s="450"/>
      <c r="AO630" s="451"/>
      <c r="AP630" s="451"/>
      <c r="AQ630" s="450"/>
      <c r="AR630" s="453"/>
      <c r="AS630" s="453"/>
      <c r="AT630" s="454"/>
      <c r="AU630" s="455"/>
      <c r="AV630" s="456"/>
      <c r="AW630" s="456"/>
      <c r="AX630" s="455"/>
      <c r="AY630" s="456"/>
      <c r="AZ630" s="454"/>
      <c r="BA630" s="454"/>
      <c r="BB630" s="454"/>
      <c r="BC630" s="454"/>
      <c r="BD630" s="454"/>
      <c r="BE630" s="454"/>
      <c r="BF630" s="455"/>
      <c r="BG630" s="455"/>
      <c r="BH630" s="455"/>
      <c r="BI630" s="455"/>
      <c r="BJ630" s="455"/>
      <c r="BK630" s="455"/>
      <c r="BL630" s="455"/>
      <c r="BM630" s="455"/>
      <c r="BN630" s="455"/>
      <c r="BO630" s="455"/>
    </row>
    <row r="631" spans="1:67" ht="19.5" customHeight="1">
      <c r="A631" s="450"/>
      <c r="B631" s="450"/>
      <c r="C631" s="450"/>
      <c r="D631" s="450"/>
      <c r="E631" s="450"/>
      <c r="F631" s="451"/>
      <c r="G631" s="450"/>
      <c r="H631" s="450"/>
      <c r="I631" s="451"/>
      <c r="J631" s="450"/>
      <c r="K631" s="451"/>
      <c r="L631" s="450"/>
      <c r="M631" s="451"/>
      <c r="N631" s="450"/>
      <c r="O631" s="451"/>
      <c r="P631" s="452"/>
      <c r="Q631" s="452"/>
      <c r="R631" s="452"/>
      <c r="S631" s="452"/>
      <c r="T631" s="450"/>
      <c r="U631" s="450"/>
      <c r="V631" s="451"/>
      <c r="W631" s="452"/>
      <c r="X631" s="450"/>
      <c r="Y631" s="451"/>
      <c r="Z631" s="451"/>
      <c r="AA631" s="450"/>
      <c r="AB631" s="450"/>
      <c r="AC631" s="450"/>
      <c r="AD631" s="450"/>
      <c r="AE631" s="451"/>
      <c r="AF631" s="451"/>
      <c r="AG631" s="452"/>
      <c r="AH631" s="452"/>
      <c r="AI631" s="452"/>
      <c r="AJ631" s="452"/>
      <c r="AK631" s="452"/>
      <c r="AL631" s="452"/>
      <c r="AM631" s="450"/>
      <c r="AN631" s="450"/>
      <c r="AO631" s="451"/>
      <c r="AP631" s="451"/>
      <c r="AQ631" s="450"/>
      <c r="AR631" s="453"/>
      <c r="AS631" s="453"/>
      <c r="AT631" s="454"/>
      <c r="AU631" s="455"/>
      <c r="AV631" s="456"/>
      <c r="AW631" s="456"/>
      <c r="AX631" s="455"/>
      <c r="AY631" s="456"/>
      <c r="AZ631" s="454"/>
      <c r="BA631" s="454"/>
      <c r="BB631" s="454"/>
      <c r="BC631" s="454"/>
      <c r="BD631" s="454"/>
      <c r="BE631" s="454"/>
      <c r="BF631" s="455"/>
      <c r="BG631" s="455"/>
      <c r="BH631" s="455"/>
      <c r="BI631" s="455"/>
      <c r="BJ631" s="455"/>
      <c r="BK631" s="455"/>
      <c r="BL631" s="455"/>
      <c r="BM631" s="455"/>
      <c r="BN631" s="455"/>
      <c r="BO631" s="455"/>
    </row>
    <row r="632" spans="1:67" ht="19.5" customHeight="1">
      <c r="A632" s="450"/>
      <c r="B632" s="450"/>
      <c r="C632" s="450"/>
      <c r="D632" s="450"/>
      <c r="E632" s="450"/>
      <c r="F632" s="451"/>
      <c r="G632" s="450"/>
      <c r="H632" s="450"/>
      <c r="I632" s="451"/>
      <c r="J632" s="450"/>
      <c r="K632" s="451"/>
      <c r="L632" s="450"/>
      <c r="M632" s="451"/>
      <c r="N632" s="450"/>
      <c r="O632" s="451"/>
      <c r="P632" s="452"/>
      <c r="Q632" s="452"/>
      <c r="R632" s="452"/>
      <c r="S632" s="452"/>
      <c r="T632" s="450"/>
      <c r="U632" s="450"/>
      <c r="V632" s="451"/>
      <c r="W632" s="452"/>
      <c r="X632" s="450"/>
      <c r="Y632" s="451"/>
      <c r="Z632" s="451"/>
      <c r="AA632" s="450"/>
      <c r="AB632" s="450"/>
      <c r="AC632" s="450"/>
      <c r="AD632" s="450"/>
      <c r="AE632" s="451"/>
      <c r="AF632" s="451"/>
      <c r="AG632" s="452"/>
      <c r="AH632" s="452"/>
      <c r="AI632" s="452"/>
      <c r="AJ632" s="452"/>
      <c r="AK632" s="452"/>
      <c r="AL632" s="452"/>
      <c r="AM632" s="450"/>
      <c r="AN632" s="450"/>
      <c r="AO632" s="451"/>
      <c r="AP632" s="451"/>
      <c r="AQ632" s="450"/>
      <c r="AR632" s="453"/>
      <c r="AS632" s="453"/>
      <c r="AT632" s="454"/>
      <c r="AU632" s="455"/>
      <c r="AV632" s="456"/>
      <c r="AW632" s="456"/>
      <c r="AX632" s="455"/>
      <c r="AY632" s="456"/>
      <c r="AZ632" s="454"/>
      <c r="BA632" s="454"/>
      <c r="BB632" s="454"/>
      <c r="BC632" s="454"/>
      <c r="BD632" s="454"/>
      <c r="BE632" s="454"/>
      <c r="BF632" s="455"/>
      <c r="BG632" s="455"/>
      <c r="BH632" s="455"/>
      <c r="BI632" s="455"/>
      <c r="BJ632" s="455"/>
      <c r="BK632" s="455"/>
      <c r="BL632" s="455"/>
      <c r="BM632" s="455"/>
      <c r="BN632" s="455"/>
      <c r="BO632" s="455"/>
    </row>
    <row r="633" spans="1:67" ht="19.5" customHeight="1">
      <c r="A633" s="450"/>
      <c r="B633" s="450"/>
      <c r="C633" s="450"/>
      <c r="D633" s="450"/>
      <c r="E633" s="450"/>
      <c r="F633" s="451"/>
      <c r="G633" s="450"/>
      <c r="H633" s="450"/>
      <c r="I633" s="451"/>
      <c r="J633" s="450"/>
      <c r="K633" s="451"/>
      <c r="L633" s="450"/>
      <c r="M633" s="451"/>
      <c r="N633" s="450"/>
      <c r="O633" s="451"/>
      <c r="P633" s="452"/>
      <c r="Q633" s="452"/>
      <c r="R633" s="452"/>
      <c r="S633" s="452"/>
      <c r="T633" s="450"/>
      <c r="U633" s="450"/>
      <c r="V633" s="451"/>
      <c r="W633" s="452"/>
      <c r="X633" s="450"/>
      <c r="Y633" s="451"/>
      <c r="Z633" s="451"/>
      <c r="AA633" s="450"/>
      <c r="AB633" s="450"/>
      <c r="AC633" s="450"/>
      <c r="AD633" s="450"/>
      <c r="AE633" s="451"/>
      <c r="AF633" s="451"/>
      <c r="AG633" s="452"/>
      <c r="AH633" s="452"/>
      <c r="AI633" s="452"/>
      <c r="AJ633" s="452"/>
      <c r="AK633" s="452"/>
      <c r="AL633" s="452"/>
      <c r="AM633" s="450"/>
      <c r="AN633" s="450"/>
      <c r="AO633" s="451"/>
      <c r="AP633" s="451"/>
      <c r="AQ633" s="450"/>
      <c r="AR633" s="453"/>
      <c r="AS633" s="453"/>
      <c r="AT633" s="454"/>
      <c r="AU633" s="455"/>
      <c r="AV633" s="456"/>
      <c r="AW633" s="456"/>
      <c r="AX633" s="455"/>
      <c r="AY633" s="456"/>
      <c r="AZ633" s="454"/>
      <c r="BA633" s="454"/>
      <c r="BB633" s="454"/>
      <c r="BC633" s="454"/>
      <c r="BD633" s="454"/>
      <c r="BE633" s="454"/>
      <c r="BF633" s="455"/>
      <c r="BG633" s="455"/>
      <c r="BH633" s="455"/>
      <c r="BI633" s="455"/>
      <c r="BJ633" s="455"/>
      <c r="BK633" s="455"/>
      <c r="BL633" s="455"/>
      <c r="BM633" s="455"/>
      <c r="BN633" s="455"/>
      <c r="BO633" s="455"/>
    </row>
    <row r="634" spans="1:67" ht="19.5" customHeight="1">
      <c r="A634" s="450"/>
      <c r="B634" s="450"/>
      <c r="C634" s="450"/>
      <c r="D634" s="450"/>
      <c r="E634" s="450"/>
      <c r="F634" s="451"/>
      <c r="G634" s="450"/>
      <c r="H634" s="450"/>
      <c r="I634" s="451"/>
      <c r="J634" s="450"/>
      <c r="K634" s="451"/>
      <c r="L634" s="450"/>
      <c r="M634" s="451"/>
      <c r="N634" s="450"/>
      <c r="O634" s="451"/>
      <c r="P634" s="452"/>
      <c r="Q634" s="452"/>
      <c r="R634" s="452"/>
      <c r="S634" s="452"/>
      <c r="T634" s="450"/>
      <c r="U634" s="450"/>
      <c r="V634" s="451"/>
      <c r="W634" s="452"/>
      <c r="X634" s="450"/>
      <c r="Y634" s="451"/>
      <c r="Z634" s="451"/>
      <c r="AA634" s="450"/>
      <c r="AB634" s="450"/>
      <c r="AC634" s="450"/>
      <c r="AD634" s="450"/>
      <c r="AE634" s="451"/>
      <c r="AF634" s="451"/>
      <c r="AG634" s="452"/>
      <c r="AH634" s="452"/>
      <c r="AI634" s="452"/>
      <c r="AJ634" s="452"/>
      <c r="AK634" s="452"/>
      <c r="AL634" s="452"/>
      <c r="AM634" s="450"/>
      <c r="AN634" s="450"/>
      <c r="AO634" s="451"/>
      <c r="AP634" s="451"/>
      <c r="AQ634" s="450"/>
      <c r="AR634" s="453"/>
      <c r="AS634" s="453"/>
      <c r="AT634" s="454"/>
      <c r="AU634" s="455"/>
      <c r="AV634" s="456"/>
      <c r="AW634" s="456"/>
      <c r="AX634" s="455"/>
      <c r="AY634" s="456"/>
      <c r="AZ634" s="454"/>
      <c r="BA634" s="454"/>
      <c r="BB634" s="454"/>
      <c r="BC634" s="454"/>
      <c r="BD634" s="454"/>
      <c r="BE634" s="454"/>
      <c r="BF634" s="455"/>
      <c r="BG634" s="455"/>
      <c r="BH634" s="455"/>
      <c r="BI634" s="455"/>
      <c r="BJ634" s="455"/>
      <c r="BK634" s="455"/>
      <c r="BL634" s="455"/>
      <c r="BM634" s="455"/>
      <c r="BN634" s="455"/>
      <c r="BO634" s="455"/>
    </row>
    <row r="635" spans="1:67" ht="19.5" customHeight="1">
      <c r="A635" s="450"/>
      <c r="B635" s="450"/>
      <c r="C635" s="450"/>
      <c r="D635" s="450"/>
      <c r="E635" s="450"/>
      <c r="F635" s="451"/>
      <c r="G635" s="450"/>
      <c r="H635" s="450"/>
      <c r="I635" s="451"/>
      <c r="J635" s="450"/>
      <c r="K635" s="451"/>
      <c r="L635" s="450"/>
      <c r="M635" s="451"/>
      <c r="N635" s="450"/>
      <c r="O635" s="451"/>
      <c r="P635" s="452"/>
      <c r="Q635" s="452"/>
      <c r="R635" s="452"/>
      <c r="S635" s="452"/>
      <c r="T635" s="450"/>
      <c r="U635" s="450"/>
      <c r="V635" s="451"/>
      <c r="W635" s="452"/>
      <c r="X635" s="450"/>
      <c r="Y635" s="451"/>
      <c r="Z635" s="451"/>
      <c r="AA635" s="450"/>
      <c r="AB635" s="450"/>
      <c r="AC635" s="450"/>
      <c r="AD635" s="450"/>
      <c r="AE635" s="451"/>
      <c r="AF635" s="451"/>
      <c r="AG635" s="452"/>
      <c r="AH635" s="452"/>
      <c r="AI635" s="452"/>
      <c r="AJ635" s="452"/>
      <c r="AK635" s="452"/>
      <c r="AL635" s="452"/>
      <c r="AM635" s="450"/>
      <c r="AN635" s="450"/>
      <c r="AO635" s="451"/>
      <c r="AP635" s="451"/>
      <c r="AQ635" s="450"/>
      <c r="AR635" s="453"/>
      <c r="AS635" s="453"/>
      <c r="AT635" s="454"/>
      <c r="AU635" s="455"/>
      <c r="AV635" s="456"/>
      <c r="AW635" s="456"/>
      <c r="AX635" s="455"/>
      <c r="AY635" s="456"/>
      <c r="AZ635" s="454"/>
      <c r="BA635" s="454"/>
      <c r="BB635" s="454"/>
      <c r="BC635" s="454"/>
      <c r="BD635" s="454"/>
      <c r="BE635" s="454"/>
      <c r="BF635" s="455"/>
      <c r="BG635" s="455"/>
      <c r="BH635" s="455"/>
      <c r="BI635" s="455"/>
      <c r="BJ635" s="455"/>
      <c r="BK635" s="455"/>
      <c r="BL635" s="455"/>
      <c r="BM635" s="455"/>
      <c r="BN635" s="455"/>
      <c r="BO635" s="455"/>
    </row>
    <row r="636" spans="1:67" ht="19.5" customHeight="1">
      <c r="A636" s="450"/>
      <c r="B636" s="450"/>
      <c r="C636" s="450"/>
      <c r="D636" s="450"/>
      <c r="E636" s="450"/>
      <c r="F636" s="451"/>
      <c r="G636" s="450"/>
      <c r="H636" s="450"/>
      <c r="I636" s="451"/>
      <c r="J636" s="450"/>
      <c r="K636" s="451"/>
      <c r="L636" s="450"/>
      <c r="M636" s="451"/>
      <c r="N636" s="450"/>
      <c r="O636" s="451"/>
      <c r="P636" s="452"/>
      <c r="Q636" s="452"/>
      <c r="R636" s="452"/>
      <c r="S636" s="452"/>
      <c r="T636" s="450"/>
      <c r="U636" s="450"/>
      <c r="V636" s="451"/>
      <c r="W636" s="452"/>
      <c r="X636" s="450"/>
      <c r="Y636" s="451"/>
      <c r="Z636" s="451"/>
      <c r="AA636" s="450"/>
      <c r="AB636" s="450"/>
      <c r="AC636" s="450"/>
      <c r="AD636" s="450"/>
      <c r="AE636" s="451"/>
      <c r="AF636" s="451"/>
      <c r="AG636" s="452"/>
      <c r="AH636" s="452"/>
      <c r="AI636" s="452"/>
      <c r="AJ636" s="452"/>
      <c r="AK636" s="452"/>
      <c r="AL636" s="452"/>
      <c r="AM636" s="450"/>
      <c r="AN636" s="450"/>
      <c r="AO636" s="451"/>
      <c r="AP636" s="451"/>
      <c r="AQ636" s="450"/>
      <c r="AR636" s="453"/>
      <c r="AS636" s="453"/>
      <c r="AT636" s="454"/>
      <c r="AU636" s="455"/>
      <c r="AV636" s="456"/>
      <c r="AW636" s="456"/>
      <c r="AX636" s="455"/>
      <c r="AY636" s="456"/>
      <c r="AZ636" s="454"/>
      <c r="BA636" s="454"/>
      <c r="BB636" s="454"/>
      <c r="BC636" s="454"/>
      <c r="BD636" s="454"/>
      <c r="BE636" s="454"/>
      <c r="BF636" s="455"/>
      <c r="BG636" s="455"/>
      <c r="BH636" s="455"/>
      <c r="BI636" s="455"/>
      <c r="BJ636" s="455"/>
      <c r="BK636" s="455"/>
      <c r="BL636" s="455"/>
      <c r="BM636" s="455"/>
      <c r="BN636" s="455"/>
      <c r="BO636" s="455"/>
    </row>
    <row r="637" spans="1:67" ht="19.5" customHeight="1">
      <c r="A637" s="450"/>
      <c r="B637" s="450"/>
      <c r="C637" s="450"/>
      <c r="D637" s="450"/>
      <c r="E637" s="450"/>
      <c r="F637" s="451"/>
      <c r="G637" s="450"/>
      <c r="H637" s="450"/>
      <c r="I637" s="451"/>
      <c r="J637" s="450"/>
      <c r="K637" s="451"/>
      <c r="L637" s="450"/>
      <c r="M637" s="451"/>
      <c r="N637" s="450"/>
      <c r="O637" s="451"/>
      <c r="P637" s="452"/>
      <c r="Q637" s="452"/>
      <c r="R637" s="452"/>
      <c r="S637" s="452"/>
      <c r="T637" s="450"/>
      <c r="U637" s="450"/>
      <c r="V637" s="451"/>
      <c r="W637" s="452"/>
      <c r="X637" s="450"/>
      <c r="Y637" s="451"/>
      <c r="Z637" s="451"/>
      <c r="AA637" s="450"/>
      <c r="AB637" s="450"/>
      <c r="AC637" s="450"/>
      <c r="AD637" s="450"/>
      <c r="AE637" s="451"/>
      <c r="AF637" s="451"/>
      <c r="AG637" s="452"/>
      <c r="AH637" s="452"/>
      <c r="AI637" s="452"/>
      <c r="AJ637" s="452"/>
      <c r="AK637" s="452"/>
      <c r="AL637" s="452"/>
      <c r="AM637" s="450"/>
      <c r="AN637" s="450"/>
      <c r="AO637" s="451"/>
      <c r="AP637" s="451"/>
      <c r="AQ637" s="450"/>
      <c r="AR637" s="453"/>
      <c r="AS637" s="453"/>
      <c r="AT637" s="454"/>
      <c r="AU637" s="455"/>
      <c r="AV637" s="456"/>
      <c r="AW637" s="456"/>
      <c r="AX637" s="455"/>
      <c r="AY637" s="456"/>
      <c r="AZ637" s="454"/>
      <c r="BA637" s="454"/>
      <c r="BB637" s="454"/>
      <c r="BC637" s="454"/>
      <c r="BD637" s="454"/>
      <c r="BE637" s="454"/>
      <c r="BF637" s="455"/>
      <c r="BG637" s="455"/>
      <c r="BH637" s="455"/>
      <c r="BI637" s="455"/>
      <c r="BJ637" s="455"/>
      <c r="BK637" s="455"/>
      <c r="BL637" s="455"/>
      <c r="BM637" s="455"/>
      <c r="BN637" s="455"/>
      <c r="BO637" s="455"/>
    </row>
    <row r="638" spans="1:67" ht="19.5" customHeight="1">
      <c r="A638" s="450"/>
      <c r="B638" s="450"/>
      <c r="C638" s="450"/>
      <c r="D638" s="450"/>
      <c r="E638" s="450"/>
      <c r="F638" s="451"/>
      <c r="G638" s="450"/>
      <c r="H638" s="450"/>
      <c r="I638" s="451"/>
      <c r="J638" s="450"/>
      <c r="K638" s="451"/>
      <c r="L638" s="450"/>
      <c r="M638" s="451"/>
      <c r="N638" s="450"/>
      <c r="O638" s="451"/>
      <c r="P638" s="452"/>
      <c r="Q638" s="452"/>
      <c r="R638" s="452"/>
      <c r="S638" s="452"/>
      <c r="T638" s="450"/>
      <c r="U638" s="450"/>
      <c r="V638" s="451"/>
      <c r="W638" s="452"/>
      <c r="X638" s="450"/>
      <c r="Y638" s="451"/>
      <c r="Z638" s="451"/>
      <c r="AA638" s="450"/>
      <c r="AB638" s="450"/>
      <c r="AC638" s="450"/>
      <c r="AD638" s="450"/>
      <c r="AE638" s="451"/>
      <c r="AF638" s="451"/>
      <c r="AG638" s="452"/>
      <c r="AH638" s="452"/>
      <c r="AI638" s="452"/>
      <c r="AJ638" s="452"/>
      <c r="AK638" s="452"/>
      <c r="AL638" s="452"/>
      <c r="AM638" s="450"/>
      <c r="AN638" s="450"/>
      <c r="AO638" s="451"/>
      <c r="AP638" s="451"/>
      <c r="AQ638" s="450"/>
      <c r="AR638" s="453"/>
      <c r="AS638" s="453"/>
      <c r="AT638" s="454"/>
      <c r="AU638" s="455"/>
      <c r="AV638" s="456"/>
      <c r="AW638" s="456"/>
      <c r="AX638" s="455"/>
      <c r="AY638" s="456"/>
      <c r="AZ638" s="454"/>
      <c r="BA638" s="454"/>
      <c r="BB638" s="454"/>
      <c r="BC638" s="454"/>
      <c r="BD638" s="454"/>
      <c r="BE638" s="454"/>
      <c r="BF638" s="455"/>
      <c r="BG638" s="455"/>
      <c r="BH638" s="455"/>
      <c r="BI638" s="455"/>
      <c r="BJ638" s="455"/>
      <c r="BK638" s="455"/>
      <c r="BL638" s="455"/>
      <c r="BM638" s="455"/>
      <c r="BN638" s="455"/>
      <c r="BO638" s="455"/>
    </row>
    <row r="639" spans="1:67" ht="19.5" customHeight="1">
      <c r="A639" s="450"/>
      <c r="B639" s="450"/>
      <c r="C639" s="450"/>
      <c r="D639" s="450"/>
      <c r="E639" s="450"/>
      <c r="F639" s="451"/>
      <c r="G639" s="450"/>
      <c r="H639" s="450"/>
      <c r="I639" s="451"/>
      <c r="J639" s="450"/>
      <c r="K639" s="451"/>
      <c r="L639" s="450"/>
      <c r="M639" s="451"/>
      <c r="N639" s="450"/>
      <c r="O639" s="451"/>
      <c r="P639" s="452"/>
      <c r="Q639" s="452"/>
      <c r="R639" s="452"/>
      <c r="S639" s="452"/>
      <c r="T639" s="450"/>
      <c r="U639" s="450"/>
      <c r="V639" s="451"/>
      <c r="W639" s="452"/>
      <c r="X639" s="450"/>
      <c r="Y639" s="451"/>
      <c r="Z639" s="451"/>
      <c r="AA639" s="450"/>
      <c r="AB639" s="450"/>
      <c r="AC639" s="450"/>
      <c r="AD639" s="450"/>
      <c r="AE639" s="451"/>
      <c r="AF639" s="451"/>
      <c r="AG639" s="452"/>
      <c r="AH639" s="452"/>
      <c r="AI639" s="452"/>
      <c r="AJ639" s="452"/>
      <c r="AK639" s="452"/>
      <c r="AL639" s="452"/>
      <c r="AM639" s="450"/>
      <c r="AN639" s="450"/>
      <c r="AO639" s="451"/>
      <c r="AP639" s="451"/>
      <c r="AQ639" s="450"/>
      <c r="AR639" s="453"/>
      <c r="AS639" s="453"/>
      <c r="AT639" s="454"/>
      <c r="AU639" s="455"/>
      <c r="AV639" s="456"/>
      <c r="AW639" s="456"/>
      <c r="AX639" s="455"/>
      <c r="AY639" s="456"/>
      <c r="AZ639" s="454"/>
      <c r="BA639" s="454"/>
      <c r="BB639" s="454"/>
      <c r="BC639" s="454"/>
      <c r="BD639" s="454"/>
      <c r="BE639" s="454"/>
      <c r="BF639" s="455"/>
      <c r="BG639" s="455"/>
      <c r="BH639" s="455"/>
      <c r="BI639" s="455"/>
      <c r="BJ639" s="455"/>
      <c r="BK639" s="455"/>
      <c r="BL639" s="455"/>
      <c r="BM639" s="455"/>
      <c r="BN639" s="455"/>
      <c r="BO639" s="455"/>
    </row>
    <row r="640" spans="1:67" ht="19.5" customHeight="1">
      <c r="A640" s="450"/>
      <c r="B640" s="450"/>
      <c r="C640" s="450"/>
      <c r="D640" s="450"/>
      <c r="E640" s="450"/>
      <c r="F640" s="451"/>
      <c r="G640" s="450"/>
      <c r="H640" s="450"/>
      <c r="I640" s="451"/>
      <c r="J640" s="450"/>
      <c r="K640" s="451"/>
      <c r="L640" s="450"/>
      <c r="M640" s="451"/>
      <c r="N640" s="450"/>
      <c r="O640" s="451"/>
      <c r="P640" s="452"/>
      <c r="Q640" s="452"/>
      <c r="R640" s="452"/>
      <c r="S640" s="452"/>
      <c r="T640" s="450"/>
      <c r="U640" s="450"/>
      <c r="V640" s="451"/>
      <c r="W640" s="452"/>
      <c r="X640" s="450"/>
      <c r="Y640" s="451"/>
      <c r="Z640" s="451"/>
      <c r="AA640" s="450"/>
      <c r="AB640" s="450"/>
      <c r="AC640" s="450"/>
      <c r="AD640" s="450"/>
      <c r="AE640" s="451"/>
      <c r="AF640" s="451"/>
      <c r="AG640" s="452"/>
      <c r="AH640" s="452"/>
      <c r="AI640" s="452"/>
      <c r="AJ640" s="452"/>
      <c r="AK640" s="452"/>
      <c r="AL640" s="452"/>
      <c r="AM640" s="450"/>
      <c r="AN640" s="450"/>
      <c r="AO640" s="451"/>
      <c r="AP640" s="451"/>
      <c r="AQ640" s="450"/>
      <c r="AR640" s="453"/>
      <c r="AS640" s="453"/>
      <c r="AT640" s="454"/>
      <c r="AU640" s="455"/>
      <c r="AV640" s="456"/>
      <c r="AW640" s="456"/>
      <c r="AX640" s="455"/>
      <c r="AY640" s="456"/>
      <c r="AZ640" s="454"/>
      <c r="BA640" s="454"/>
      <c r="BB640" s="454"/>
      <c r="BC640" s="454"/>
      <c r="BD640" s="454"/>
      <c r="BE640" s="454"/>
      <c r="BF640" s="455"/>
      <c r="BG640" s="455"/>
      <c r="BH640" s="455"/>
      <c r="BI640" s="455"/>
      <c r="BJ640" s="455"/>
      <c r="BK640" s="455"/>
      <c r="BL640" s="455"/>
      <c r="BM640" s="455"/>
      <c r="BN640" s="455"/>
      <c r="BO640" s="455"/>
    </row>
    <row r="641" spans="1:67" ht="19.5" customHeight="1">
      <c r="A641" s="450"/>
      <c r="B641" s="450"/>
      <c r="C641" s="450"/>
      <c r="D641" s="450"/>
      <c r="E641" s="450"/>
      <c r="F641" s="451"/>
      <c r="G641" s="450"/>
      <c r="H641" s="450"/>
      <c r="I641" s="451"/>
      <c r="J641" s="450"/>
      <c r="K641" s="451"/>
      <c r="L641" s="450"/>
      <c r="M641" s="451"/>
      <c r="N641" s="450"/>
      <c r="O641" s="451"/>
      <c r="P641" s="452"/>
      <c r="Q641" s="452"/>
      <c r="R641" s="452"/>
      <c r="S641" s="452"/>
      <c r="T641" s="450"/>
      <c r="U641" s="450"/>
      <c r="V641" s="451"/>
      <c r="W641" s="452"/>
      <c r="X641" s="450"/>
      <c r="Y641" s="451"/>
      <c r="Z641" s="451"/>
      <c r="AA641" s="450"/>
      <c r="AB641" s="450"/>
      <c r="AC641" s="450"/>
      <c r="AD641" s="450"/>
      <c r="AE641" s="451"/>
      <c r="AF641" s="451"/>
      <c r="AG641" s="452"/>
      <c r="AH641" s="452"/>
      <c r="AI641" s="452"/>
      <c r="AJ641" s="452"/>
      <c r="AK641" s="452"/>
      <c r="AL641" s="452"/>
      <c r="AM641" s="450"/>
      <c r="AN641" s="450"/>
      <c r="AO641" s="451"/>
      <c r="AP641" s="451"/>
      <c r="AQ641" s="450"/>
      <c r="AR641" s="453"/>
      <c r="AS641" s="453"/>
      <c r="AT641" s="454"/>
      <c r="AU641" s="455"/>
      <c r="AV641" s="456"/>
      <c r="AW641" s="456"/>
      <c r="AX641" s="455"/>
      <c r="AY641" s="456"/>
      <c r="AZ641" s="454"/>
      <c r="BA641" s="454"/>
      <c r="BB641" s="454"/>
      <c r="BC641" s="454"/>
      <c r="BD641" s="454"/>
      <c r="BE641" s="454"/>
      <c r="BF641" s="455"/>
      <c r="BG641" s="455"/>
      <c r="BH641" s="455"/>
      <c r="BI641" s="455"/>
      <c r="BJ641" s="455"/>
      <c r="BK641" s="455"/>
      <c r="BL641" s="455"/>
      <c r="BM641" s="455"/>
      <c r="BN641" s="455"/>
      <c r="BO641" s="455"/>
    </row>
    <row r="642" spans="1:67" ht="19.5" customHeight="1">
      <c r="A642" s="450"/>
      <c r="B642" s="450"/>
      <c r="C642" s="450"/>
      <c r="D642" s="450"/>
      <c r="E642" s="450"/>
      <c r="F642" s="451"/>
      <c r="G642" s="450"/>
      <c r="H642" s="450"/>
      <c r="I642" s="451"/>
      <c r="J642" s="450"/>
      <c r="K642" s="451"/>
      <c r="L642" s="450"/>
      <c r="M642" s="451"/>
      <c r="N642" s="450"/>
      <c r="O642" s="451"/>
      <c r="P642" s="452"/>
      <c r="Q642" s="452"/>
      <c r="R642" s="452"/>
      <c r="S642" s="452"/>
      <c r="T642" s="450"/>
      <c r="U642" s="450"/>
      <c r="V642" s="451"/>
      <c r="W642" s="452"/>
      <c r="X642" s="450"/>
      <c r="Y642" s="451"/>
      <c r="Z642" s="451"/>
      <c r="AA642" s="450"/>
      <c r="AB642" s="450"/>
      <c r="AC642" s="450"/>
      <c r="AD642" s="450"/>
      <c r="AE642" s="451"/>
      <c r="AF642" s="451"/>
      <c r="AG642" s="452"/>
      <c r="AH642" s="452"/>
      <c r="AI642" s="452"/>
      <c r="AJ642" s="452"/>
      <c r="AK642" s="452"/>
      <c r="AL642" s="452"/>
      <c r="AM642" s="450"/>
      <c r="AN642" s="450"/>
      <c r="AO642" s="451"/>
      <c r="AP642" s="451"/>
      <c r="AQ642" s="450"/>
      <c r="AR642" s="453"/>
      <c r="AS642" s="453"/>
      <c r="AT642" s="454"/>
      <c r="AU642" s="455"/>
      <c r="AV642" s="456"/>
      <c r="AW642" s="456"/>
      <c r="AX642" s="455"/>
      <c r="AY642" s="456"/>
      <c r="AZ642" s="454"/>
      <c r="BA642" s="454"/>
      <c r="BB642" s="454"/>
      <c r="BC642" s="454"/>
      <c r="BD642" s="454"/>
      <c r="BE642" s="454"/>
      <c r="BF642" s="455"/>
      <c r="BG642" s="455"/>
      <c r="BH642" s="455"/>
      <c r="BI642" s="455"/>
      <c r="BJ642" s="455"/>
      <c r="BK642" s="455"/>
      <c r="BL642" s="455"/>
      <c r="BM642" s="455"/>
      <c r="BN642" s="455"/>
      <c r="BO642" s="455"/>
    </row>
    <row r="643" spans="1:67" ht="19.5" customHeight="1">
      <c r="A643" s="450"/>
      <c r="B643" s="450"/>
      <c r="C643" s="450"/>
      <c r="D643" s="450"/>
      <c r="E643" s="450"/>
      <c r="F643" s="451"/>
      <c r="G643" s="450"/>
      <c r="H643" s="450"/>
      <c r="I643" s="451"/>
      <c r="J643" s="450"/>
      <c r="K643" s="451"/>
      <c r="L643" s="450"/>
      <c r="M643" s="451"/>
      <c r="N643" s="450"/>
      <c r="O643" s="451"/>
      <c r="P643" s="452"/>
      <c r="Q643" s="452"/>
      <c r="R643" s="452"/>
      <c r="S643" s="452"/>
      <c r="T643" s="450"/>
      <c r="U643" s="450"/>
      <c r="V643" s="451"/>
      <c r="W643" s="452"/>
      <c r="X643" s="450"/>
      <c r="Y643" s="451"/>
      <c r="Z643" s="451"/>
      <c r="AA643" s="450"/>
      <c r="AB643" s="450"/>
      <c r="AC643" s="450"/>
      <c r="AD643" s="450"/>
      <c r="AE643" s="451"/>
      <c r="AF643" s="451"/>
      <c r="AG643" s="452"/>
      <c r="AH643" s="452"/>
      <c r="AI643" s="452"/>
      <c r="AJ643" s="452"/>
      <c r="AK643" s="452"/>
      <c r="AL643" s="452"/>
      <c r="AM643" s="450"/>
      <c r="AN643" s="450"/>
      <c r="AO643" s="451"/>
      <c r="AP643" s="451"/>
      <c r="AQ643" s="450"/>
      <c r="AR643" s="453"/>
      <c r="AS643" s="453"/>
      <c r="AT643" s="454"/>
      <c r="AU643" s="455"/>
      <c r="AV643" s="456"/>
      <c r="AW643" s="456"/>
      <c r="AX643" s="455"/>
      <c r="AY643" s="456"/>
      <c r="AZ643" s="454"/>
      <c r="BA643" s="454"/>
      <c r="BB643" s="454"/>
      <c r="BC643" s="454"/>
      <c r="BD643" s="454"/>
      <c r="BE643" s="454"/>
      <c r="BF643" s="455"/>
      <c r="BG643" s="455"/>
      <c r="BH643" s="455"/>
      <c r="BI643" s="455"/>
      <c r="BJ643" s="455"/>
      <c r="BK643" s="455"/>
      <c r="BL643" s="455"/>
      <c r="BM643" s="455"/>
      <c r="BN643" s="455"/>
      <c r="BO643" s="455"/>
    </row>
    <row r="644" spans="1:67" ht="19.5" customHeight="1">
      <c r="A644" s="450"/>
      <c r="B644" s="450"/>
      <c r="C644" s="450"/>
      <c r="D644" s="450"/>
      <c r="E644" s="450"/>
      <c r="F644" s="451"/>
      <c r="G644" s="450"/>
      <c r="H644" s="450"/>
      <c r="I644" s="451"/>
      <c r="J644" s="450"/>
      <c r="K644" s="451"/>
      <c r="L644" s="450"/>
      <c r="M644" s="451"/>
      <c r="N644" s="450"/>
      <c r="O644" s="451"/>
      <c r="P644" s="452"/>
      <c r="Q644" s="452"/>
      <c r="R644" s="452"/>
      <c r="S644" s="452"/>
      <c r="T644" s="450"/>
      <c r="U644" s="450"/>
      <c r="V644" s="451"/>
      <c r="W644" s="452"/>
      <c r="X644" s="450"/>
      <c r="Y644" s="451"/>
      <c r="Z644" s="451"/>
      <c r="AA644" s="450"/>
      <c r="AB644" s="450"/>
      <c r="AC644" s="450"/>
      <c r="AD644" s="450"/>
      <c r="AE644" s="451"/>
      <c r="AF644" s="451"/>
      <c r="AG644" s="452"/>
      <c r="AH644" s="452"/>
      <c r="AI644" s="452"/>
      <c r="AJ644" s="452"/>
      <c r="AK644" s="452"/>
      <c r="AL644" s="452"/>
      <c r="AM644" s="450"/>
      <c r="AN644" s="450"/>
      <c r="AO644" s="451"/>
      <c r="AP644" s="451"/>
      <c r="AQ644" s="450"/>
      <c r="AR644" s="453"/>
      <c r="AS644" s="453"/>
      <c r="AT644" s="454"/>
      <c r="AU644" s="455"/>
      <c r="AV644" s="456"/>
      <c r="AW644" s="456"/>
      <c r="AX644" s="455"/>
      <c r="AY644" s="456"/>
      <c r="AZ644" s="454"/>
      <c r="BA644" s="454"/>
      <c r="BB644" s="454"/>
      <c r="BC644" s="454"/>
      <c r="BD644" s="454"/>
      <c r="BE644" s="454"/>
      <c r="BF644" s="455"/>
      <c r="BG644" s="455"/>
      <c r="BH644" s="455"/>
      <c r="BI644" s="455"/>
      <c r="BJ644" s="455"/>
      <c r="BK644" s="455"/>
      <c r="BL644" s="455"/>
      <c r="BM644" s="455"/>
      <c r="BN644" s="455"/>
      <c r="BO644" s="455"/>
    </row>
    <row r="645" spans="1:67" ht="19.5" customHeight="1">
      <c r="A645" s="450"/>
      <c r="B645" s="450"/>
      <c r="C645" s="450"/>
      <c r="D645" s="450"/>
      <c r="E645" s="450"/>
      <c r="F645" s="451"/>
      <c r="G645" s="450"/>
      <c r="H645" s="450"/>
      <c r="I645" s="451"/>
      <c r="J645" s="450"/>
      <c r="K645" s="451"/>
      <c r="L645" s="450"/>
      <c r="M645" s="451"/>
      <c r="N645" s="450"/>
      <c r="O645" s="451"/>
      <c r="P645" s="452"/>
      <c r="Q645" s="452"/>
      <c r="R645" s="452"/>
      <c r="S645" s="452"/>
      <c r="T645" s="450"/>
      <c r="U645" s="450"/>
      <c r="V645" s="451"/>
      <c r="W645" s="452"/>
      <c r="X645" s="450"/>
      <c r="Y645" s="451"/>
      <c r="Z645" s="451"/>
      <c r="AA645" s="450"/>
      <c r="AB645" s="450"/>
      <c r="AC645" s="450"/>
      <c r="AD645" s="450"/>
      <c r="AE645" s="451"/>
      <c r="AF645" s="451"/>
      <c r="AG645" s="452"/>
      <c r="AH645" s="452"/>
      <c r="AI645" s="452"/>
      <c r="AJ645" s="452"/>
      <c r="AK645" s="452"/>
      <c r="AL645" s="452"/>
      <c r="AM645" s="450"/>
      <c r="AN645" s="450"/>
      <c r="AO645" s="451"/>
      <c r="AP645" s="451"/>
      <c r="AQ645" s="450"/>
      <c r="AR645" s="453"/>
      <c r="AS645" s="453"/>
      <c r="AT645" s="454"/>
      <c r="AU645" s="455"/>
      <c r="AV645" s="456"/>
      <c r="AW645" s="456"/>
      <c r="AX645" s="455"/>
      <c r="AY645" s="456"/>
      <c r="AZ645" s="454"/>
      <c r="BA645" s="454"/>
      <c r="BB645" s="454"/>
      <c r="BC645" s="454"/>
      <c r="BD645" s="454"/>
      <c r="BE645" s="454"/>
      <c r="BF645" s="455"/>
      <c r="BG645" s="455"/>
      <c r="BH645" s="455"/>
      <c r="BI645" s="455"/>
      <c r="BJ645" s="455"/>
      <c r="BK645" s="455"/>
      <c r="BL645" s="455"/>
      <c r="BM645" s="455"/>
      <c r="BN645" s="455"/>
      <c r="BO645" s="455"/>
    </row>
    <row r="646" spans="1:67" ht="19.5" customHeight="1">
      <c r="A646" s="450"/>
      <c r="B646" s="450"/>
      <c r="C646" s="450"/>
      <c r="D646" s="450"/>
      <c r="E646" s="450"/>
      <c r="F646" s="451"/>
      <c r="G646" s="450"/>
      <c r="H646" s="450"/>
      <c r="I646" s="451"/>
      <c r="J646" s="450"/>
      <c r="K646" s="451"/>
      <c r="L646" s="450"/>
      <c r="M646" s="451"/>
      <c r="N646" s="450"/>
      <c r="O646" s="451"/>
      <c r="P646" s="452"/>
      <c r="Q646" s="452"/>
      <c r="R646" s="452"/>
      <c r="S646" s="452"/>
      <c r="T646" s="450"/>
      <c r="U646" s="450"/>
      <c r="V646" s="451"/>
      <c r="W646" s="452"/>
      <c r="X646" s="450"/>
      <c r="Y646" s="451"/>
      <c r="Z646" s="451"/>
      <c r="AA646" s="450"/>
      <c r="AB646" s="450"/>
      <c r="AC646" s="450"/>
      <c r="AD646" s="450"/>
      <c r="AE646" s="451"/>
      <c r="AF646" s="451"/>
      <c r="AG646" s="452"/>
      <c r="AH646" s="452"/>
      <c r="AI646" s="452"/>
      <c r="AJ646" s="452"/>
      <c r="AK646" s="452"/>
      <c r="AL646" s="452"/>
      <c r="AM646" s="450"/>
      <c r="AN646" s="450"/>
      <c r="AO646" s="451"/>
      <c r="AP646" s="451"/>
      <c r="AQ646" s="450"/>
      <c r="AR646" s="453"/>
      <c r="AS646" s="453"/>
      <c r="AT646" s="454"/>
      <c r="AU646" s="455"/>
      <c r="AV646" s="456"/>
      <c r="AW646" s="456"/>
      <c r="AX646" s="455"/>
      <c r="AY646" s="456"/>
      <c r="AZ646" s="454"/>
      <c r="BA646" s="454"/>
      <c r="BB646" s="454"/>
      <c r="BC646" s="454"/>
      <c r="BD646" s="454"/>
      <c r="BE646" s="454"/>
      <c r="BF646" s="455"/>
      <c r="BG646" s="455"/>
      <c r="BH646" s="455"/>
      <c r="BI646" s="455"/>
      <c r="BJ646" s="455"/>
      <c r="BK646" s="455"/>
      <c r="BL646" s="455"/>
      <c r="BM646" s="455"/>
      <c r="BN646" s="455"/>
      <c r="BO646" s="455"/>
    </row>
    <row r="647" spans="1:67" ht="19.5" customHeight="1">
      <c r="A647" s="450"/>
      <c r="B647" s="450"/>
      <c r="C647" s="450"/>
      <c r="D647" s="450"/>
      <c r="E647" s="450"/>
      <c r="F647" s="451"/>
      <c r="G647" s="450"/>
      <c r="H647" s="450"/>
      <c r="I647" s="451"/>
      <c r="J647" s="450"/>
      <c r="K647" s="451"/>
      <c r="L647" s="450"/>
      <c r="M647" s="451"/>
      <c r="N647" s="450"/>
      <c r="O647" s="451"/>
      <c r="P647" s="452"/>
      <c r="Q647" s="452"/>
      <c r="R647" s="452"/>
      <c r="S647" s="452"/>
      <c r="T647" s="450"/>
      <c r="U647" s="450"/>
      <c r="V647" s="451"/>
      <c r="W647" s="452"/>
      <c r="X647" s="450"/>
      <c r="Y647" s="451"/>
      <c r="Z647" s="451"/>
      <c r="AA647" s="450"/>
      <c r="AB647" s="450"/>
      <c r="AC647" s="450"/>
      <c r="AD647" s="450"/>
      <c r="AE647" s="451"/>
      <c r="AF647" s="451"/>
      <c r="AG647" s="452"/>
      <c r="AH647" s="452"/>
      <c r="AI647" s="452"/>
      <c r="AJ647" s="452"/>
      <c r="AK647" s="452"/>
      <c r="AL647" s="452"/>
      <c r="AM647" s="450"/>
      <c r="AN647" s="450"/>
      <c r="AO647" s="451"/>
      <c r="AP647" s="451"/>
      <c r="AQ647" s="450"/>
      <c r="AR647" s="453"/>
      <c r="AS647" s="453"/>
      <c r="AT647" s="454"/>
      <c r="AU647" s="455"/>
      <c r="AV647" s="456"/>
      <c r="AW647" s="456"/>
      <c r="AX647" s="455"/>
      <c r="AY647" s="456"/>
      <c r="AZ647" s="454"/>
      <c r="BA647" s="454"/>
      <c r="BB647" s="454"/>
      <c r="BC647" s="454"/>
      <c r="BD647" s="454"/>
      <c r="BE647" s="454"/>
      <c r="BF647" s="455"/>
      <c r="BG647" s="455"/>
      <c r="BH647" s="455"/>
      <c r="BI647" s="455"/>
      <c r="BJ647" s="455"/>
      <c r="BK647" s="455"/>
      <c r="BL647" s="455"/>
      <c r="BM647" s="455"/>
      <c r="BN647" s="455"/>
      <c r="BO647" s="455"/>
    </row>
    <row r="648" spans="1:67" ht="19.5" customHeight="1">
      <c r="A648" s="450"/>
      <c r="B648" s="450"/>
      <c r="C648" s="450"/>
      <c r="D648" s="450"/>
      <c r="E648" s="450"/>
      <c r="F648" s="451"/>
      <c r="G648" s="450"/>
      <c r="H648" s="450"/>
      <c r="I648" s="451"/>
      <c r="J648" s="450"/>
      <c r="K648" s="451"/>
      <c r="L648" s="450"/>
      <c r="M648" s="451"/>
      <c r="N648" s="450"/>
      <c r="O648" s="451"/>
      <c r="P648" s="452"/>
      <c r="Q648" s="452"/>
      <c r="R648" s="452"/>
      <c r="S648" s="452"/>
      <c r="T648" s="450"/>
      <c r="U648" s="450"/>
      <c r="V648" s="451"/>
      <c r="W648" s="452"/>
      <c r="X648" s="450"/>
      <c r="Y648" s="451"/>
      <c r="Z648" s="451"/>
      <c r="AA648" s="450"/>
      <c r="AB648" s="450"/>
      <c r="AC648" s="450"/>
      <c r="AD648" s="450"/>
      <c r="AE648" s="451"/>
      <c r="AF648" s="451"/>
      <c r="AG648" s="452"/>
      <c r="AH648" s="452"/>
      <c r="AI648" s="452"/>
      <c r="AJ648" s="452"/>
      <c r="AK648" s="452"/>
      <c r="AL648" s="452"/>
      <c r="AM648" s="450"/>
      <c r="AN648" s="450"/>
      <c r="AO648" s="451"/>
      <c r="AP648" s="451"/>
      <c r="AQ648" s="450"/>
      <c r="AR648" s="453"/>
      <c r="AS648" s="453"/>
      <c r="AT648" s="454"/>
      <c r="AU648" s="455"/>
      <c r="AV648" s="456"/>
      <c r="AW648" s="456"/>
      <c r="AX648" s="455"/>
      <c r="AY648" s="456"/>
      <c r="AZ648" s="454"/>
      <c r="BA648" s="454"/>
      <c r="BB648" s="454"/>
      <c r="BC648" s="454"/>
      <c r="BD648" s="454"/>
      <c r="BE648" s="454"/>
      <c r="BF648" s="455"/>
      <c r="BG648" s="455"/>
      <c r="BH648" s="455"/>
      <c r="BI648" s="455"/>
      <c r="BJ648" s="455"/>
      <c r="BK648" s="455"/>
      <c r="BL648" s="455"/>
      <c r="BM648" s="455"/>
      <c r="BN648" s="455"/>
      <c r="BO648" s="455"/>
    </row>
    <row r="649" spans="1:67" ht="19.5" customHeight="1">
      <c r="A649" s="450"/>
      <c r="B649" s="450"/>
      <c r="C649" s="450"/>
      <c r="D649" s="450"/>
      <c r="E649" s="450"/>
      <c r="F649" s="451"/>
      <c r="G649" s="450"/>
      <c r="H649" s="450"/>
      <c r="I649" s="451"/>
      <c r="J649" s="450"/>
      <c r="K649" s="451"/>
      <c r="L649" s="450"/>
      <c r="M649" s="451"/>
      <c r="N649" s="450"/>
      <c r="O649" s="451"/>
      <c r="P649" s="452"/>
      <c r="Q649" s="452"/>
      <c r="R649" s="452"/>
      <c r="S649" s="452"/>
      <c r="T649" s="450"/>
      <c r="U649" s="450"/>
      <c r="V649" s="451"/>
      <c r="W649" s="452"/>
      <c r="X649" s="450"/>
      <c r="Y649" s="451"/>
      <c r="Z649" s="451"/>
      <c r="AA649" s="450"/>
      <c r="AB649" s="450"/>
      <c r="AC649" s="450"/>
      <c r="AD649" s="450"/>
      <c r="AE649" s="451"/>
      <c r="AF649" s="451"/>
      <c r="AG649" s="452"/>
      <c r="AH649" s="452"/>
      <c r="AI649" s="452"/>
      <c r="AJ649" s="452"/>
      <c r="AK649" s="452"/>
      <c r="AL649" s="452"/>
      <c r="AM649" s="450"/>
      <c r="AN649" s="450"/>
      <c r="AO649" s="451"/>
      <c r="AP649" s="451"/>
      <c r="AQ649" s="450"/>
      <c r="AR649" s="453"/>
      <c r="AS649" s="453"/>
      <c r="AT649" s="454"/>
      <c r="AU649" s="455"/>
      <c r="AV649" s="456"/>
      <c r="AW649" s="456"/>
      <c r="AX649" s="455"/>
      <c r="AY649" s="456"/>
      <c r="AZ649" s="454"/>
      <c r="BA649" s="454"/>
      <c r="BB649" s="454"/>
      <c r="BC649" s="454"/>
      <c r="BD649" s="454"/>
      <c r="BE649" s="454"/>
      <c r="BF649" s="455"/>
      <c r="BG649" s="455"/>
      <c r="BH649" s="455"/>
      <c r="BI649" s="455"/>
      <c r="BJ649" s="455"/>
      <c r="BK649" s="455"/>
      <c r="BL649" s="455"/>
      <c r="BM649" s="455"/>
      <c r="BN649" s="455"/>
      <c r="BO649" s="455"/>
    </row>
    <row r="650" spans="1:67" ht="19.5" customHeight="1">
      <c r="A650" s="450"/>
      <c r="B650" s="450"/>
      <c r="C650" s="450"/>
      <c r="D650" s="450"/>
      <c r="E650" s="450"/>
      <c r="F650" s="451"/>
      <c r="G650" s="450"/>
      <c r="H650" s="450"/>
      <c r="I650" s="451"/>
      <c r="J650" s="450"/>
      <c r="K650" s="451"/>
      <c r="L650" s="450"/>
      <c r="M650" s="451"/>
      <c r="N650" s="450"/>
      <c r="O650" s="451"/>
      <c r="P650" s="452"/>
      <c r="Q650" s="452"/>
      <c r="R650" s="452"/>
      <c r="S650" s="452"/>
      <c r="T650" s="450"/>
      <c r="U650" s="450"/>
      <c r="V650" s="451"/>
      <c r="W650" s="452"/>
      <c r="X650" s="450"/>
      <c r="Y650" s="451"/>
      <c r="Z650" s="451"/>
      <c r="AA650" s="450"/>
      <c r="AB650" s="450"/>
      <c r="AC650" s="450"/>
      <c r="AD650" s="450"/>
      <c r="AE650" s="451"/>
      <c r="AF650" s="451"/>
      <c r="AG650" s="452"/>
      <c r="AH650" s="452"/>
      <c r="AI650" s="452"/>
      <c r="AJ650" s="452"/>
      <c r="AK650" s="452"/>
      <c r="AL650" s="452"/>
      <c r="AM650" s="450"/>
      <c r="AN650" s="450"/>
      <c r="AO650" s="451"/>
      <c r="AP650" s="451"/>
      <c r="AQ650" s="450"/>
      <c r="AR650" s="453"/>
      <c r="AS650" s="453"/>
      <c r="AT650" s="454"/>
      <c r="AU650" s="455"/>
      <c r="AV650" s="456"/>
      <c r="AW650" s="456"/>
      <c r="AX650" s="455"/>
      <c r="AY650" s="456"/>
      <c r="AZ650" s="454"/>
      <c r="BA650" s="454"/>
      <c r="BB650" s="454"/>
      <c r="BC650" s="454"/>
      <c r="BD650" s="454"/>
      <c r="BE650" s="454"/>
      <c r="BF650" s="455"/>
      <c r="BG650" s="455"/>
      <c r="BH650" s="455"/>
      <c r="BI650" s="455"/>
      <c r="BJ650" s="455"/>
      <c r="BK650" s="455"/>
      <c r="BL650" s="455"/>
      <c r="BM650" s="455"/>
      <c r="BN650" s="455"/>
      <c r="BO650" s="455"/>
    </row>
    <row r="651" spans="1:67" ht="19.5" customHeight="1">
      <c r="A651" s="450"/>
      <c r="B651" s="450"/>
      <c r="C651" s="450"/>
      <c r="D651" s="450"/>
      <c r="E651" s="450"/>
      <c r="F651" s="451"/>
      <c r="G651" s="450"/>
      <c r="H651" s="450"/>
      <c r="I651" s="451"/>
      <c r="J651" s="450"/>
      <c r="K651" s="451"/>
      <c r="L651" s="450"/>
      <c r="M651" s="451"/>
      <c r="N651" s="450"/>
      <c r="O651" s="451"/>
      <c r="P651" s="452"/>
      <c r="Q651" s="452"/>
      <c r="R651" s="452"/>
      <c r="S651" s="452"/>
      <c r="T651" s="450"/>
      <c r="U651" s="450"/>
      <c r="V651" s="451"/>
      <c r="W651" s="452"/>
      <c r="X651" s="450"/>
      <c r="Y651" s="451"/>
      <c r="Z651" s="451"/>
      <c r="AA651" s="450"/>
      <c r="AB651" s="450"/>
      <c r="AC651" s="450"/>
      <c r="AD651" s="450"/>
      <c r="AE651" s="451"/>
      <c r="AF651" s="451"/>
      <c r="AG651" s="452"/>
      <c r="AH651" s="452"/>
      <c r="AI651" s="452"/>
      <c r="AJ651" s="452"/>
      <c r="AK651" s="452"/>
      <c r="AL651" s="452"/>
      <c r="AM651" s="450"/>
      <c r="AN651" s="450"/>
      <c r="AO651" s="451"/>
      <c r="AP651" s="451"/>
      <c r="AQ651" s="450"/>
      <c r="AR651" s="453"/>
      <c r="AS651" s="453"/>
      <c r="AT651" s="454"/>
      <c r="AU651" s="455"/>
      <c r="AV651" s="456"/>
      <c r="AW651" s="456"/>
      <c r="AX651" s="455"/>
      <c r="AY651" s="456"/>
      <c r="AZ651" s="454"/>
      <c r="BA651" s="454"/>
      <c r="BB651" s="454"/>
      <c r="BC651" s="454"/>
      <c r="BD651" s="454"/>
      <c r="BE651" s="454"/>
      <c r="BF651" s="455"/>
      <c r="BG651" s="455"/>
      <c r="BH651" s="455"/>
      <c r="BI651" s="455"/>
      <c r="BJ651" s="455"/>
      <c r="BK651" s="455"/>
      <c r="BL651" s="455"/>
      <c r="BM651" s="455"/>
      <c r="BN651" s="455"/>
      <c r="BO651" s="455"/>
    </row>
    <row r="652" spans="1:67" ht="19.5" customHeight="1">
      <c r="A652" s="450"/>
      <c r="B652" s="450"/>
      <c r="C652" s="450"/>
      <c r="D652" s="450"/>
      <c r="E652" s="450"/>
      <c r="F652" s="451"/>
      <c r="G652" s="450"/>
      <c r="H652" s="450"/>
      <c r="I652" s="451"/>
      <c r="J652" s="450"/>
      <c r="K652" s="451"/>
      <c r="L652" s="450"/>
      <c r="M652" s="451"/>
      <c r="N652" s="450"/>
      <c r="O652" s="451"/>
      <c r="P652" s="452"/>
      <c r="Q652" s="452"/>
      <c r="R652" s="452"/>
      <c r="S652" s="452"/>
      <c r="T652" s="450"/>
      <c r="U652" s="450"/>
      <c r="V652" s="451"/>
      <c r="W652" s="452"/>
      <c r="X652" s="450"/>
      <c r="Y652" s="451"/>
      <c r="Z652" s="451"/>
      <c r="AA652" s="450"/>
      <c r="AB652" s="450"/>
      <c r="AC652" s="450"/>
      <c r="AD652" s="450"/>
      <c r="AE652" s="451"/>
      <c r="AF652" s="451"/>
      <c r="AG652" s="452"/>
      <c r="AH652" s="452"/>
      <c r="AI652" s="452"/>
      <c r="AJ652" s="452"/>
      <c r="AK652" s="452"/>
      <c r="AL652" s="452"/>
      <c r="AM652" s="450"/>
      <c r="AN652" s="450"/>
      <c r="AO652" s="451"/>
      <c r="AP652" s="451"/>
      <c r="AQ652" s="450"/>
      <c r="AR652" s="453"/>
      <c r="AS652" s="453"/>
      <c r="AT652" s="454"/>
      <c r="AU652" s="455"/>
      <c r="AV652" s="456"/>
      <c r="AW652" s="456"/>
      <c r="AX652" s="455"/>
      <c r="AY652" s="456"/>
      <c r="AZ652" s="454"/>
      <c r="BA652" s="454"/>
      <c r="BB652" s="454"/>
      <c r="BC652" s="454"/>
      <c r="BD652" s="454"/>
      <c r="BE652" s="454"/>
      <c r="BF652" s="455"/>
      <c r="BG652" s="455"/>
      <c r="BH652" s="455"/>
      <c r="BI652" s="455"/>
      <c r="BJ652" s="455"/>
      <c r="BK652" s="455"/>
      <c r="BL652" s="455"/>
      <c r="BM652" s="455"/>
      <c r="BN652" s="455"/>
      <c r="BO652" s="455"/>
    </row>
    <row r="653" spans="1:67" ht="19.5" customHeight="1">
      <c r="A653" s="450"/>
      <c r="B653" s="450"/>
      <c r="C653" s="450"/>
      <c r="D653" s="450"/>
      <c r="E653" s="450"/>
      <c r="F653" s="451"/>
      <c r="G653" s="450"/>
      <c r="H653" s="450"/>
      <c r="I653" s="451"/>
      <c r="J653" s="450"/>
      <c r="K653" s="451"/>
      <c r="L653" s="450"/>
      <c r="M653" s="451"/>
      <c r="N653" s="450"/>
      <c r="O653" s="451"/>
      <c r="P653" s="452"/>
      <c r="Q653" s="452"/>
      <c r="R653" s="452"/>
      <c r="S653" s="452"/>
      <c r="T653" s="450"/>
      <c r="U653" s="450"/>
      <c r="V653" s="451"/>
      <c r="W653" s="452"/>
      <c r="X653" s="450"/>
      <c r="Y653" s="451"/>
      <c r="Z653" s="451"/>
      <c r="AA653" s="450"/>
      <c r="AB653" s="450"/>
      <c r="AC653" s="450"/>
      <c r="AD653" s="450"/>
      <c r="AE653" s="451"/>
      <c r="AF653" s="451"/>
      <c r="AG653" s="452"/>
      <c r="AH653" s="452"/>
      <c r="AI653" s="452"/>
      <c r="AJ653" s="452"/>
      <c r="AK653" s="452"/>
      <c r="AL653" s="452"/>
      <c r="AM653" s="450"/>
      <c r="AN653" s="450"/>
      <c r="AO653" s="451"/>
      <c r="AP653" s="451"/>
      <c r="AQ653" s="450"/>
      <c r="AR653" s="453"/>
      <c r="AS653" s="453"/>
      <c r="AT653" s="454"/>
      <c r="AU653" s="455"/>
      <c r="AV653" s="456"/>
      <c r="AW653" s="456"/>
      <c r="AX653" s="455"/>
      <c r="AY653" s="456"/>
      <c r="AZ653" s="454"/>
      <c r="BA653" s="454"/>
      <c r="BB653" s="454"/>
      <c r="BC653" s="454"/>
      <c r="BD653" s="454"/>
      <c r="BE653" s="454"/>
      <c r="BF653" s="455"/>
      <c r="BG653" s="455"/>
      <c r="BH653" s="455"/>
      <c r="BI653" s="455"/>
      <c r="BJ653" s="455"/>
      <c r="BK653" s="455"/>
      <c r="BL653" s="455"/>
      <c r="BM653" s="455"/>
      <c r="BN653" s="455"/>
      <c r="BO653" s="455"/>
    </row>
    <row r="654" spans="1:67" ht="19.5" customHeight="1">
      <c r="A654" s="450"/>
      <c r="B654" s="450"/>
      <c r="C654" s="450"/>
      <c r="D654" s="450"/>
      <c r="E654" s="450"/>
      <c r="F654" s="451"/>
      <c r="G654" s="450"/>
      <c r="H654" s="450"/>
      <c r="I654" s="451"/>
      <c r="J654" s="450"/>
      <c r="K654" s="451"/>
      <c r="L654" s="450"/>
      <c r="M654" s="451"/>
      <c r="N654" s="450"/>
      <c r="O654" s="451"/>
      <c r="P654" s="452"/>
      <c r="Q654" s="452"/>
      <c r="R654" s="452"/>
      <c r="S654" s="452"/>
      <c r="T654" s="450"/>
      <c r="U654" s="450"/>
      <c r="V654" s="451"/>
      <c r="W654" s="452"/>
      <c r="X654" s="450"/>
      <c r="Y654" s="451"/>
      <c r="Z654" s="451"/>
      <c r="AA654" s="450"/>
      <c r="AB654" s="450"/>
      <c r="AC654" s="450"/>
      <c r="AD654" s="450"/>
      <c r="AE654" s="451"/>
      <c r="AF654" s="451"/>
      <c r="AG654" s="452"/>
      <c r="AH654" s="452"/>
      <c r="AI654" s="452"/>
      <c r="AJ654" s="452"/>
      <c r="AK654" s="452"/>
      <c r="AL654" s="452"/>
      <c r="AM654" s="450"/>
      <c r="AN654" s="450"/>
      <c r="AO654" s="451"/>
      <c r="AP654" s="451"/>
      <c r="AQ654" s="450"/>
      <c r="AR654" s="453"/>
      <c r="AS654" s="453"/>
      <c r="AT654" s="454"/>
      <c r="AU654" s="455"/>
      <c r="AV654" s="456"/>
      <c r="AW654" s="456"/>
      <c r="AX654" s="455"/>
      <c r="AY654" s="456"/>
      <c r="AZ654" s="454"/>
      <c r="BA654" s="454"/>
      <c r="BB654" s="454"/>
      <c r="BC654" s="454"/>
      <c r="BD654" s="454"/>
      <c r="BE654" s="454"/>
      <c r="BF654" s="455"/>
      <c r="BG654" s="455"/>
      <c r="BH654" s="455"/>
      <c r="BI654" s="455"/>
      <c r="BJ654" s="455"/>
      <c r="BK654" s="455"/>
      <c r="BL654" s="455"/>
      <c r="BM654" s="455"/>
      <c r="BN654" s="455"/>
      <c r="BO654" s="455"/>
    </row>
    <row r="655" spans="1:67" ht="19.5" customHeight="1">
      <c r="A655" s="450"/>
      <c r="B655" s="450"/>
      <c r="C655" s="450"/>
      <c r="D655" s="450"/>
      <c r="E655" s="450"/>
      <c r="F655" s="451"/>
      <c r="G655" s="450"/>
      <c r="H655" s="450"/>
      <c r="I655" s="451"/>
      <c r="J655" s="450"/>
      <c r="K655" s="451"/>
      <c r="L655" s="450"/>
      <c r="M655" s="451"/>
      <c r="N655" s="450"/>
      <c r="O655" s="451"/>
      <c r="P655" s="452"/>
      <c r="Q655" s="452"/>
      <c r="R655" s="452"/>
      <c r="S655" s="452"/>
      <c r="T655" s="450"/>
      <c r="U655" s="450"/>
      <c r="V655" s="451"/>
      <c r="W655" s="452"/>
      <c r="X655" s="450"/>
      <c r="Y655" s="451"/>
      <c r="Z655" s="451"/>
      <c r="AA655" s="450"/>
      <c r="AB655" s="450"/>
      <c r="AC655" s="450"/>
      <c r="AD655" s="450"/>
      <c r="AE655" s="451"/>
      <c r="AF655" s="451"/>
      <c r="AG655" s="452"/>
      <c r="AH655" s="452"/>
      <c r="AI655" s="452"/>
      <c r="AJ655" s="452"/>
      <c r="AK655" s="452"/>
      <c r="AL655" s="452"/>
      <c r="AM655" s="450"/>
      <c r="AN655" s="450"/>
      <c r="AO655" s="451"/>
      <c r="AP655" s="451"/>
      <c r="AQ655" s="450"/>
      <c r="AR655" s="453"/>
      <c r="AS655" s="453"/>
      <c r="AT655" s="454"/>
      <c r="AU655" s="455"/>
      <c r="AV655" s="456"/>
      <c r="AW655" s="456"/>
      <c r="AX655" s="455"/>
      <c r="AY655" s="456"/>
      <c r="AZ655" s="454"/>
      <c r="BA655" s="454"/>
      <c r="BB655" s="454"/>
      <c r="BC655" s="454"/>
      <c r="BD655" s="454"/>
      <c r="BE655" s="454"/>
      <c r="BF655" s="455"/>
      <c r="BG655" s="455"/>
      <c r="BH655" s="455"/>
      <c r="BI655" s="455"/>
      <c r="BJ655" s="455"/>
      <c r="BK655" s="455"/>
      <c r="BL655" s="455"/>
      <c r="BM655" s="455"/>
      <c r="BN655" s="455"/>
      <c r="BO655" s="455"/>
    </row>
    <row r="656" spans="1:67" ht="19.5" customHeight="1">
      <c r="A656" s="450"/>
      <c r="B656" s="450"/>
      <c r="C656" s="450"/>
      <c r="D656" s="450"/>
      <c r="E656" s="450"/>
      <c r="F656" s="451"/>
      <c r="G656" s="450"/>
      <c r="H656" s="450"/>
      <c r="I656" s="451"/>
      <c r="J656" s="450"/>
      <c r="K656" s="451"/>
      <c r="L656" s="450"/>
      <c r="M656" s="451"/>
      <c r="N656" s="450"/>
      <c r="O656" s="451"/>
      <c r="P656" s="452"/>
      <c r="Q656" s="452"/>
      <c r="R656" s="452"/>
      <c r="S656" s="452"/>
      <c r="T656" s="450"/>
      <c r="U656" s="450"/>
      <c r="V656" s="451"/>
      <c r="W656" s="452"/>
      <c r="X656" s="450"/>
      <c r="Y656" s="451"/>
      <c r="Z656" s="451"/>
      <c r="AA656" s="450"/>
      <c r="AB656" s="450"/>
      <c r="AC656" s="450"/>
      <c r="AD656" s="450"/>
      <c r="AE656" s="451"/>
      <c r="AF656" s="451"/>
      <c r="AG656" s="452"/>
      <c r="AH656" s="452"/>
      <c r="AI656" s="452"/>
      <c r="AJ656" s="452"/>
      <c r="AK656" s="452"/>
      <c r="AL656" s="452"/>
      <c r="AM656" s="450"/>
      <c r="AN656" s="450"/>
      <c r="AO656" s="451"/>
      <c r="AP656" s="451"/>
      <c r="AQ656" s="450"/>
      <c r="AR656" s="453"/>
      <c r="AS656" s="453"/>
      <c r="AT656" s="454"/>
      <c r="AU656" s="455"/>
      <c r="AV656" s="456"/>
      <c r="AW656" s="456"/>
      <c r="AX656" s="455"/>
      <c r="AY656" s="456"/>
      <c r="AZ656" s="454"/>
      <c r="BA656" s="454"/>
      <c r="BB656" s="454"/>
      <c r="BC656" s="454"/>
      <c r="BD656" s="454"/>
      <c r="BE656" s="454"/>
      <c r="BF656" s="455"/>
      <c r="BG656" s="455"/>
      <c r="BH656" s="455"/>
      <c r="BI656" s="455"/>
      <c r="BJ656" s="455"/>
      <c r="BK656" s="455"/>
      <c r="BL656" s="455"/>
      <c r="BM656" s="455"/>
      <c r="BN656" s="455"/>
      <c r="BO656" s="455"/>
    </row>
    <row r="657" spans="1:67" ht="19.5" customHeight="1">
      <c r="A657" s="450"/>
      <c r="B657" s="450"/>
      <c r="C657" s="450"/>
      <c r="D657" s="450"/>
      <c r="E657" s="450"/>
      <c r="F657" s="451"/>
      <c r="G657" s="450"/>
      <c r="H657" s="450"/>
      <c r="I657" s="451"/>
      <c r="J657" s="450"/>
      <c r="K657" s="451"/>
      <c r="L657" s="450"/>
      <c r="M657" s="451"/>
      <c r="N657" s="450"/>
      <c r="O657" s="451"/>
      <c r="P657" s="452"/>
      <c r="Q657" s="452"/>
      <c r="R657" s="452"/>
      <c r="S657" s="452"/>
      <c r="T657" s="450"/>
      <c r="U657" s="450"/>
      <c r="V657" s="451"/>
      <c r="W657" s="452"/>
      <c r="X657" s="450"/>
      <c r="Y657" s="451"/>
      <c r="Z657" s="451"/>
      <c r="AA657" s="450"/>
      <c r="AB657" s="450"/>
      <c r="AC657" s="450"/>
      <c r="AD657" s="450"/>
      <c r="AE657" s="451"/>
      <c r="AF657" s="451"/>
      <c r="AG657" s="452"/>
      <c r="AH657" s="452"/>
      <c r="AI657" s="452"/>
      <c r="AJ657" s="452"/>
      <c r="AK657" s="452"/>
      <c r="AL657" s="452"/>
      <c r="AM657" s="450"/>
      <c r="AN657" s="450"/>
      <c r="AO657" s="451"/>
      <c r="AP657" s="451"/>
      <c r="AQ657" s="450"/>
      <c r="AR657" s="453"/>
      <c r="AS657" s="453"/>
      <c r="AT657" s="454"/>
      <c r="AU657" s="455"/>
      <c r="AV657" s="456"/>
      <c r="AW657" s="456"/>
      <c r="AX657" s="455"/>
      <c r="AY657" s="456"/>
      <c r="AZ657" s="454"/>
      <c r="BA657" s="454"/>
      <c r="BB657" s="454"/>
      <c r="BC657" s="454"/>
      <c r="BD657" s="454"/>
      <c r="BE657" s="454"/>
      <c r="BF657" s="455"/>
      <c r="BG657" s="455"/>
      <c r="BH657" s="455"/>
      <c r="BI657" s="455"/>
      <c r="BJ657" s="455"/>
      <c r="BK657" s="455"/>
      <c r="BL657" s="455"/>
      <c r="BM657" s="455"/>
      <c r="BN657" s="455"/>
      <c r="BO657" s="455"/>
    </row>
    <row r="658" spans="1:67" ht="19.5" customHeight="1">
      <c r="A658" s="450"/>
      <c r="B658" s="450"/>
      <c r="C658" s="450"/>
      <c r="D658" s="450"/>
      <c r="E658" s="450"/>
      <c r="F658" s="451"/>
      <c r="G658" s="450"/>
      <c r="H658" s="450"/>
      <c r="I658" s="451"/>
      <c r="J658" s="450"/>
      <c r="K658" s="451"/>
      <c r="L658" s="450"/>
      <c r="M658" s="451"/>
      <c r="N658" s="450"/>
      <c r="O658" s="451"/>
      <c r="P658" s="452"/>
      <c r="Q658" s="452"/>
      <c r="R658" s="452"/>
      <c r="S658" s="452"/>
      <c r="T658" s="450"/>
      <c r="U658" s="450"/>
      <c r="V658" s="451"/>
      <c r="W658" s="452"/>
      <c r="X658" s="450"/>
      <c r="Y658" s="451"/>
      <c r="Z658" s="451"/>
      <c r="AA658" s="450"/>
      <c r="AB658" s="450"/>
      <c r="AC658" s="450"/>
      <c r="AD658" s="450"/>
      <c r="AE658" s="451"/>
      <c r="AF658" s="451"/>
      <c r="AG658" s="452"/>
      <c r="AH658" s="452"/>
      <c r="AI658" s="452"/>
      <c r="AJ658" s="452"/>
      <c r="AK658" s="452"/>
      <c r="AL658" s="452"/>
      <c r="AM658" s="450"/>
      <c r="AN658" s="450"/>
      <c r="AO658" s="451"/>
      <c r="AP658" s="451"/>
      <c r="AQ658" s="450"/>
      <c r="AR658" s="453"/>
      <c r="AS658" s="453"/>
      <c r="AT658" s="454"/>
      <c r="AU658" s="455"/>
      <c r="AV658" s="456"/>
      <c r="AW658" s="456"/>
      <c r="AX658" s="455"/>
      <c r="AY658" s="456"/>
      <c r="AZ658" s="454"/>
      <c r="BA658" s="454"/>
      <c r="BB658" s="454"/>
      <c r="BC658" s="454"/>
      <c r="BD658" s="454"/>
      <c r="BE658" s="454"/>
      <c r="BF658" s="455"/>
      <c r="BG658" s="455"/>
      <c r="BH658" s="455"/>
      <c r="BI658" s="455"/>
      <c r="BJ658" s="455"/>
      <c r="BK658" s="455"/>
      <c r="BL658" s="455"/>
      <c r="BM658" s="455"/>
      <c r="BN658" s="455"/>
      <c r="BO658" s="455"/>
    </row>
    <row r="659" spans="1:67" ht="19.5" customHeight="1">
      <c r="A659" s="450"/>
      <c r="B659" s="450"/>
      <c r="C659" s="450"/>
      <c r="D659" s="450"/>
      <c r="E659" s="450"/>
      <c r="F659" s="451"/>
      <c r="G659" s="450"/>
      <c r="H659" s="450"/>
      <c r="I659" s="451"/>
      <c r="J659" s="450"/>
      <c r="K659" s="451"/>
      <c r="L659" s="450"/>
      <c r="M659" s="451"/>
      <c r="N659" s="450"/>
      <c r="O659" s="451"/>
      <c r="P659" s="452"/>
      <c r="Q659" s="452"/>
      <c r="R659" s="452"/>
      <c r="S659" s="452"/>
      <c r="T659" s="450"/>
      <c r="U659" s="450"/>
      <c r="V659" s="451"/>
      <c r="W659" s="452"/>
      <c r="X659" s="450"/>
      <c r="Y659" s="451"/>
      <c r="Z659" s="451"/>
      <c r="AA659" s="450"/>
      <c r="AB659" s="450"/>
      <c r="AC659" s="450"/>
      <c r="AD659" s="450"/>
      <c r="AE659" s="451"/>
      <c r="AF659" s="451"/>
      <c r="AG659" s="452"/>
      <c r="AH659" s="452"/>
      <c r="AI659" s="452"/>
      <c r="AJ659" s="452"/>
      <c r="AK659" s="452"/>
      <c r="AL659" s="452"/>
      <c r="AM659" s="450"/>
      <c r="AN659" s="450"/>
      <c r="AO659" s="451"/>
      <c r="AP659" s="451"/>
      <c r="AQ659" s="450"/>
      <c r="AR659" s="453"/>
      <c r="AS659" s="453"/>
      <c r="AT659" s="454"/>
      <c r="AU659" s="455"/>
      <c r="AV659" s="456"/>
      <c r="AW659" s="456"/>
      <c r="AX659" s="455"/>
      <c r="AY659" s="456"/>
      <c r="AZ659" s="454"/>
      <c r="BA659" s="454"/>
      <c r="BB659" s="454"/>
      <c r="BC659" s="454"/>
      <c r="BD659" s="454"/>
      <c r="BE659" s="454"/>
      <c r="BF659" s="455"/>
      <c r="BG659" s="455"/>
      <c r="BH659" s="455"/>
      <c r="BI659" s="455"/>
      <c r="BJ659" s="455"/>
      <c r="BK659" s="455"/>
      <c r="BL659" s="455"/>
      <c r="BM659" s="455"/>
      <c r="BN659" s="455"/>
      <c r="BO659" s="455"/>
    </row>
    <row r="660" spans="1:67" ht="19.5" customHeight="1">
      <c r="A660" s="450"/>
      <c r="B660" s="450"/>
      <c r="C660" s="450"/>
      <c r="D660" s="450"/>
      <c r="E660" s="450"/>
      <c r="F660" s="451"/>
      <c r="G660" s="450"/>
      <c r="H660" s="450"/>
      <c r="I660" s="451"/>
      <c r="J660" s="450"/>
      <c r="K660" s="451"/>
      <c r="L660" s="450"/>
      <c r="M660" s="451"/>
      <c r="N660" s="450"/>
      <c r="O660" s="451"/>
      <c r="P660" s="452"/>
      <c r="Q660" s="452"/>
      <c r="R660" s="452"/>
      <c r="S660" s="452"/>
      <c r="T660" s="450"/>
      <c r="U660" s="450"/>
      <c r="V660" s="451"/>
      <c r="W660" s="452"/>
      <c r="X660" s="450"/>
      <c r="Y660" s="451"/>
      <c r="Z660" s="451"/>
      <c r="AA660" s="450"/>
      <c r="AB660" s="450"/>
      <c r="AC660" s="450"/>
      <c r="AD660" s="450"/>
      <c r="AE660" s="451"/>
      <c r="AF660" s="451"/>
      <c r="AG660" s="452"/>
      <c r="AH660" s="452"/>
      <c r="AI660" s="452"/>
      <c r="AJ660" s="452"/>
      <c r="AK660" s="452"/>
      <c r="AL660" s="452"/>
      <c r="AM660" s="450"/>
      <c r="AN660" s="450"/>
      <c r="AO660" s="451"/>
      <c r="AP660" s="451"/>
      <c r="AQ660" s="450"/>
      <c r="AR660" s="453"/>
      <c r="AS660" s="453"/>
      <c r="AT660" s="454"/>
      <c r="AU660" s="455"/>
      <c r="AV660" s="456"/>
      <c r="AW660" s="456"/>
      <c r="AX660" s="455"/>
      <c r="AY660" s="456"/>
      <c r="AZ660" s="454"/>
      <c r="BA660" s="454"/>
      <c r="BB660" s="454"/>
      <c r="BC660" s="454"/>
      <c r="BD660" s="454"/>
      <c r="BE660" s="454"/>
      <c r="BF660" s="455"/>
      <c r="BG660" s="455"/>
      <c r="BH660" s="455"/>
      <c r="BI660" s="455"/>
      <c r="BJ660" s="455"/>
      <c r="BK660" s="455"/>
      <c r="BL660" s="455"/>
      <c r="BM660" s="455"/>
      <c r="BN660" s="455"/>
      <c r="BO660" s="455"/>
    </row>
    <row r="661" spans="1:67" ht="19.5" customHeight="1">
      <c r="A661" s="450"/>
      <c r="B661" s="450"/>
      <c r="C661" s="450"/>
      <c r="D661" s="450"/>
      <c r="E661" s="450"/>
      <c r="F661" s="451"/>
      <c r="G661" s="450"/>
      <c r="H661" s="450"/>
      <c r="I661" s="451"/>
      <c r="J661" s="450"/>
      <c r="K661" s="451"/>
      <c r="L661" s="450"/>
      <c r="M661" s="451"/>
      <c r="N661" s="450"/>
      <c r="O661" s="451"/>
      <c r="P661" s="452"/>
      <c r="Q661" s="452"/>
      <c r="R661" s="452"/>
      <c r="S661" s="452"/>
      <c r="T661" s="450"/>
      <c r="U661" s="450"/>
      <c r="V661" s="451"/>
      <c r="W661" s="452"/>
      <c r="X661" s="450"/>
      <c r="Y661" s="451"/>
      <c r="Z661" s="451"/>
      <c r="AA661" s="450"/>
      <c r="AB661" s="450"/>
      <c r="AC661" s="450"/>
      <c r="AD661" s="450"/>
      <c r="AE661" s="451"/>
      <c r="AF661" s="451"/>
      <c r="AG661" s="452"/>
      <c r="AH661" s="452"/>
      <c r="AI661" s="452"/>
      <c r="AJ661" s="452"/>
      <c r="AK661" s="452"/>
      <c r="AL661" s="452"/>
      <c r="AM661" s="450"/>
      <c r="AN661" s="450"/>
      <c r="AO661" s="451"/>
      <c r="AP661" s="451"/>
      <c r="AQ661" s="450"/>
      <c r="AR661" s="453"/>
      <c r="AS661" s="453"/>
      <c r="AT661" s="454"/>
      <c r="AU661" s="455"/>
      <c r="AV661" s="456"/>
      <c r="AW661" s="456"/>
      <c r="AX661" s="455"/>
      <c r="AY661" s="456"/>
      <c r="AZ661" s="454"/>
      <c r="BA661" s="454"/>
      <c r="BB661" s="454"/>
      <c r="BC661" s="454"/>
      <c r="BD661" s="454"/>
      <c r="BE661" s="454"/>
      <c r="BF661" s="455"/>
      <c r="BG661" s="455"/>
      <c r="BH661" s="455"/>
      <c r="BI661" s="455"/>
      <c r="BJ661" s="455"/>
      <c r="BK661" s="455"/>
      <c r="BL661" s="455"/>
      <c r="BM661" s="455"/>
      <c r="BN661" s="455"/>
      <c r="BO661" s="455"/>
    </row>
    <row r="662" spans="1:67" ht="19.5" customHeight="1">
      <c r="A662" s="450"/>
      <c r="B662" s="450"/>
      <c r="C662" s="450"/>
      <c r="D662" s="450"/>
      <c r="E662" s="450"/>
      <c r="F662" s="451"/>
      <c r="G662" s="450"/>
      <c r="H662" s="450"/>
      <c r="I662" s="451"/>
      <c r="J662" s="450"/>
      <c r="K662" s="451"/>
      <c r="L662" s="450"/>
      <c r="M662" s="451"/>
      <c r="N662" s="450"/>
      <c r="O662" s="451"/>
      <c r="P662" s="452"/>
      <c r="Q662" s="452"/>
      <c r="R662" s="452"/>
      <c r="S662" s="452"/>
      <c r="T662" s="450"/>
      <c r="U662" s="450"/>
      <c r="V662" s="451"/>
      <c r="W662" s="452"/>
      <c r="X662" s="450"/>
      <c r="Y662" s="451"/>
      <c r="Z662" s="451"/>
      <c r="AA662" s="450"/>
      <c r="AB662" s="450"/>
      <c r="AC662" s="450"/>
      <c r="AD662" s="450"/>
      <c r="AE662" s="451"/>
      <c r="AF662" s="451"/>
      <c r="AG662" s="452"/>
      <c r="AH662" s="452"/>
      <c r="AI662" s="452"/>
      <c r="AJ662" s="452"/>
      <c r="AK662" s="452"/>
      <c r="AL662" s="452"/>
      <c r="AM662" s="450"/>
      <c r="AN662" s="450"/>
      <c r="AO662" s="451"/>
      <c r="AP662" s="451"/>
      <c r="AQ662" s="450"/>
      <c r="AR662" s="453"/>
      <c r="AS662" s="453"/>
      <c r="AT662" s="454"/>
      <c r="AU662" s="455"/>
      <c r="AV662" s="456"/>
      <c r="AW662" s="456"/>
      <c r="AX662" s="455"/>
      <c r="AY662" s="456"/>
      <c r="AZ662" s="454"/>
      <c r="BA662" s="454"/>
      <c r="BB662" s="454"/>
      <c r="BC662" s="454"/>
      <c r="BD662" s="454"/>
      <c r="BE662" s="454"/>
      <c r="BF662" s="455"/>
      <c r="BG662" s="455"/>
      <c r="BH662" s="455"/>
      <c r="BI662" s="455"/>
      <c r="BJ662" s="455"/>
      <c r="BK662" s="455"/>
      <c r="BL662" s="455"/>
      <c r="BM662" s="455"/>
      <c r="BN662" s="455"/>
      <c r="BO662" s="455"/>
    </row>
    <row r="663" spans="1:67" ht="19.5" customHeight="1">
      <c r="A663" s="450"/>
      <c r="B663" s="450"/>
      <c r="C663" s="450"/>
      <c r="D663" s="450"/>
      <c r="E663" s="450"/>
      <c r="F663" s="451"/>
      <c r="G663" s="450"/>
      <c r="H663" s="450"/>
      <c r="I663" s="451"/>
      <c r="J663" s="450"/>
      <c r="K663" s="451"/>
      <c r="L663" s="450"/>
      <c r="M663" s="451"/>
      <c r="N663" s="450"/>
      <c r="O663" s="451"/>
      <c r="P663" s="452"/>
      <c r="Q663" s="452"/>
      <c r="R663" s="452"/>
      <c r="S663" s="452"/>
      <c r="T663" s="450"/>
      <c r="U663" s="450"/>
      <c r="V663" s="451"/>
      <c r="W663" s="452"/>
      <c r="X663" s="450"/>
      <c r="Y663" s="451"/>
      <c r="Z663" s="451"/>
      <c r="AA663" s="450"/>
      <c r="AB663" s="450"/>
      <c r="AC663" s="450"/>
      <c r="AD663" s="450"/>
      <c r="AE663" s="451"/>
      <c r="AF663" s="451"/>
      <c r="AG663" s="452"/>
      <c r="AH663" s="452"/>
      <c r="AI663" s="452"/>
      <c r="AJ663" s="452"/>
      <c r="AK663" s="452"/>
      <c r="AL663" s="452"/>
      <c r="AM663" s="450"/>
      <c r="AN663" s="450"/>
      <c r="AO663" s="451"/>
      <c r="AP663" s="451"/>
      <c r="AQ663" s="450"/>
      <c r="AR663" s="453"/>
      <c r="AS663" s="453"/>
      <c r="AT663" s="454"/>
      <c r="AU663" s="455"/>
      <c r="AV663" s="456"/>
      <c r="AW663" s="456"/>
      <c r="AX663" s="455"/>
      <c r="AY663" s="456"/>
      <c r="AZ663" s="454"/>
      <c r="BA663" s="454"/>
      <c r="BB663" s="454"/>
      <c r="BC663" s="454"/>
      <c r="BD663" s="454"/>
      <c r="BE663" s="454"/>
      <c r="BF663" s="455"/>
      <c r="BG663" s="455"/>
      <c r="BH663" s="455"/>
      <c r="BI663" s="455"/>
      <c r="BJ663" s="455"/>
      <c r="BK663" s="455"/>
      <c r="BL663" s="455"/>
      <c r="BM663" s="455"/>
      <c r="BN663" s="455"/>
      <c r="BO663" s="455"/>
    </row>
    <row r="664" spans="1:67" ht="19.5" customHeight="1">
      <c r="A664" s="450"/>
      <c r="B664" s="450"/>
      <c r="C664" s="450"/>
      <c r="D664" s="450"/>
      <c r="E664" s="450"/>
      <c r="F664" s="451"/>
      <c r="G664" s="450"/>
      <c r="H664" s="450"/>
      <c r="I664" s="451"/>
      <c r="J664" s="450"/>
      <c r="K664" s="451"/>
      <c r="L664" s="450"/>
      <c r="M664" s="451"/>
      <c r="N664" s="450"/>
      <c r="O664" s="451"/>
      <c r="P664" s="452"/>
      <c r="Q664" s="452"/>
      <c r="R664" s="452"/>
      <c r="S664" s="452"/>
      <c r="T664" s="450"/>
      <c r="U664" s="450"/>
      <c r="V664" s="451"/>
      <c r="W664" s="452"/>
      <c r="X664" s="450"/>
      <c r="Y664" s="451"/>
      <c r="Z664" s="451"/>
      <c r="AA664" s="450"/>
      <c r="AB664" s="450"/>
      <c r="AC664" s="450"/>
      <c r="AD664" s="450"/>
      <c r="AE664" s="451"/>
      <c r="AF664" s="451"/>
      <c r="AG664" s="452"/>
      <c r="AH664" s="452"/>
      <c r="AI664" s="452"/>
      <c r="AJ664" s="452"/>
      <c r="AK664" s="452"/>
      <c r="AL664" s="452"/>
      <c r="AM664" s="450"/>
      <c r="AN664" s="450"/>
      <c r="AO664" s="451"/>
      <c r="AP664" s="451"/>
      <c r="AQ664" s="450"/>
      <c r="AR664" s="453"/>
      <c r="AS664" s="453"/>
      <c r="AT664" s="454"/>
      <c r="AU664" s="455"/>
      <c r="AV664" s="456"/>
      <c r="AW664" s="456"/>
      <c r="AX664" s="455"/>
      <c r="AY664" s="456"/>
      <c r="AZ664" s="454"/>
      <c r="BA664" s="454"/>
      <c r="BB664" s="454"/>
      <c r="BC664" s="454"/>
      <c r="BD664" s="454"/>
      <c r="BE664" s="454"/>
      <c r="BF664" s="455"/>
      <c r="BG664" s="455"/>
      <c r="BH664" s="455"/>
      <c r="BI664" s="455"/>
      <c r="BJ664" s="455"/>
      <c r="BK664" s="455"/>
      <c r="BL664" s="455"/>
      <c r="BM664" s="455"/>
      <c r="BN664" s="455"/>
      <c r="BO664" s="455"/>
    </row>
    <row r="665" spans="1:67" ht="19.5" customHeight="1">
      <c r="A665" s="450"/>
      <c r="B665" s="450"/>
      <c r="C665" s="450"/>
      <c r="D665" s="450"/>
      <c r="E665" s="450"/>
      <c r="F665" s="451"/>
      <c r="G665" s="450"/>
      <c r="H665" s="450"/>
      <c r="I665" s="451"/>
      <c r="J665" s="450"/>
      <c r="K665" s="451"/>
      <c r="L665" s="450"/>
      <c r="M665" s="451"/>
      <c r="N665" s="450"/>
      <c r="O665" s="451"/>
      <c r="P665" s="452"/>
      <c r="Q665" s="452"/>
      <c r="R665" s="452"/>
      <c r="S665" s="452"/>
      <c r="T665" s="450"/>
      <c r="U665" s="450"/>
      <c r="V665" s="451"/>
      <c r="W665" s="452"/>
      <c r="X665" s="450"/>
      <c r="Y665" s="451"/>
      <c r="Z665" s="451"/>
      <c r="AA665" s="450"/>
      <c r="AB665" s="450"/>
      <c r="AC665" s="450"/>
      <c r="AD665" s="450"/>
      <c r="AE665" s="451"/>
      <c r="AF665" s="451"/>
      <c r="AG665" s="452"/>
      <c r="AH665" s="452"/>
      <c r="AI665" s="452"/>
      <c r="AJ665" s="452"/>
      <c r="AK665" s="452"/>
      <c r="AL665" s="452"/>
      <c r="AM665" s="450"/>
      <c r="AN665" s="450"/>
      <c r="AO665" s="451"/>
      <c r="AP665" s="451"/>
      <c r="AQ665" s="450"/>
      <c r="AR665" s="453"/>
      <c r="AS665" s="453"/>
      <c r="AT665" s="454"/>
      <c r="AU665" s="455"/>
      <c r="AV665" s="456"/>
      <c r="AW665" s="456"/>
      <c r="AX665" s="455"/>
      <c r="AY665" s="456"/>
      <c r="AZ665" s="454"/>
      <c r="BA665" s="454"/>
      <c r="BB665" s="454"/>
      <c r="BC665" s="454"/>
      <c r="BD665" s="454"/>
      <c r="BE665" s="454"/>
      <c r="BF665" s="455"/>
      <c r="BG665" s="455"/>
      <c r="BH665" s="455"/>
      <c r="BI665" s="455"/>
      <c r="BJ665" s="455"/>
      <c r="BK665" s="455"/>
      <c r="BL665" s="455"/>
      <c r="BM665" s="455"/>
      <c r="BN665" s="455"/>
      <c r="BO665" s="455"/>
    </row>
    <row r="666" spans="1:67" ht="19.5" customHeight="1">
      <c r="A666" s="450"/>
      <c r="B666" s="450"/>
      <c r="C666" s="450"/>
      <c r="D666" s="450"/>
      <c r="E666" s="450"/>
      <c r="F666" s="451"/>
      <c r="G666" s="450"/>
      <c r="H666" s="450"/>
      <c r="I666" s="451"/>
      <c r="J666" s="450"/>
      <c r="K666" s="451"/>
      <c r="L666" s="450"/>
      <c r="M666" s="451"/>
      <c r="N666" s="450"/>
      <c r="O666" s="451"/>
      <c r="P666" s="452"/>
      <c r="Q666" s="452"/>
      <c r="R666" s="452"/>
      <c r="S666" s="452"/>
      <c r="T666" s="450"/>
      <c r="U666" s="450"/>
      <c r="V666" s="451"/>
      <c r="W666" s="452"/>
      <c r="X666" s="450"/>
      <c r="Y666" s="451"/>
      <c r="Z666" s="451"/>
      <c r="AA666" s="450"/>
      <c r="AB666" s="450"/>
      <c r="AC666" s="450"/>
      <c r="AD666" s="450"/>
      <c r="AE666" s="451"/>
      <c r="AF666" s="451"/>
      <c r="AG666" s="452"/>
      <c r="AH666" s="452"/>
      <c r="AI666" s="452"/>
      <c r="AJ666" s="452"/>
      <c r="AK666" s="452"/>
      <c r="AL666" s="452"/>
      <c r="AM666" s="450"/>
      <c r="AN666" s="450"/>
      <c r="AO666" s="451"/>
      <c r="AP666" s="451"/>
      <c r="AQ666" s="450"/>
      <c r="AR666" s="453"/>
      <c r="AS666" s="453"/>
      <c r="AT666" s="454"/>
      <c r="AU666" s="455"/>
      <c r="AV666" s="456"/>
      <c r="AW666" s="456"/>
      <c r="AX666" s="455"/>
      <c r="AY666" s="456"/>
      <c r="AZ666" s="454"/>
      <c r="BA666" s="454"/>
      <c r="BB666" s="454"/>
      <c r="BC666" s="454"/>
      <c r="BD666" s="454"/>
      <c r="BE666" s="454"/>
      <c r="BF666" s="455"/>
      <c r="BG666" s="455"/>
      <c r="BH666" s="455"/>
      <c r="BI666" s="455"/>
      <c r="BJ666" s="455"/>
      <c r="BK666" s="455"/>
      <c r="BL666" s="455"/>
      <c r="BM666" s="455"/>
      <c r="BN666" s="455"/>
      <c r="BO666" s="455"/>
    </row>
    <row r="667" spans="1:67" ht="19.5" customHeight="1">
      <c r="A667" s="450"/>
      <c r="B667" s="450"/>
      <c r="C667" s="450"/>
      <c r="D667" s="450"/>
      <c r="E667" s="450"/>
      <c r="F667" s="451"/>
      <c r="G667" s="450"/>
      <c r="H667" s="450"/>
      <c r="I667" s="451"/>
      <c r="J667" s="450"/>
      <c r="K667" s="451"/>
      <c r="L667" s="450"/>
      <c r="M667" s="451"/>
      <c r="N667" s="450"/>
      <c r="O667" s="451"/>
      <c r="P667" s="452"/>
      <c r="Q667" s="452"/>
      <c r="R667" s="452"/>
      <c r="S667" s="452"/>
      <c r="T667" s="450"/>
      <c r="U667" s="450"/>
      <c r="V667" s="451"/>
      <c r="W667" s="452"/>
      <c r="X667" s="450"/>
      <c r="Y667" s="451"/>
      <c r="Z667" s="451"/>
      <c r="AA667" s="450"/>
      <c r="AB667" s="450"/>
      <c r="AC667" s="450"/>
      <c r="AD667" s="450"/>
      <c r="AE667" s="451"/>
      <c r="AF667" s="451"/>
      <c r="AG667" s="452"/>
      <c r="AH667" s="452"/>
      <c r="AI667" s="452"/>
      <c r="AJ667" s="452"/>
      <c r="AK667" s="452"/>
      <c r="AL667" s="452"/>
      <c r="AM667" s="450"/>
      <c r="AN667" s="450"/>
      <c r="AO667" s="451"/>
      <c r="AP667" s="451"/>
      <c r="AQ667" s="450"/>
      <c r="AR667" s="453"/>
      <c r="AS667" s="453"/>
      <c r="AT667" s="454"/>
      <c r="AU667" s="455"/>
      <c r="AV667" s="456"/>
      <c r="AW667" s="456"/>
      <c r="AX667" s="455"/>
      <c r="AY667" s="456"/>
      <c r="AZ667" s="454"/>
      <c r="BA667" s="454"/>
      <c r="BB667" s="454"/>
      <c r="BC667" s="454"/>
      <c r="BD667" s="454"/>
      <c r="BE667" s="454"/>
      <c r="BF667" s="455"/>
      <c r="BG667" s="455"/>
      <c r="BH667" s="455"/>
      <c r="BI667" s="455"/>
      <c r="BJ667" s="455"/>
      <c r="BK667" s="455"/>
      <c r="BL667" s="455"/>
      <c r="BM667" s="455"/>
      <c r="BN667" s="455"/>
      <c r="BO667" s="455"/>
    </row>
    <row r="668" spans="1:67" ht="19.5" customHeight="1">
      <c r="A668" s="450"/>
      <c r="B668" s="450"/>
      <c r="C668" s="450"/>
      <c r="D668" s="450"/>
      <c r="E668" s="450"/>
      <c r="F668" s="451"/>
      <c r="G668" s="450"/>
      <c r="H668" s="450"/>
      <c r="I668" s="451"/>
      <c r="J668" s="450"/>
      <c r="K668" s="451"/>
      <c r="L668" s="450"/>
      <c r="M668" s="451"/>
      <c r="N668" s="450"/>
      <c r="O668" s="451"/>
      <c r="P668" s="452"/>
      <c r="Q668" s="452"/>
      <c r="R668" s="452"/>
      <c r="S668" s="452"/>
      <c r="T668" s="450"/>
      <c r="U668" s="450"/>
      <c r="V668" s="451"/>
      <c r="W668" s="452"/>
      <c r="X668" s="450"/>
      <c r="Y668" s="451"/>
      <c r="Z668" s="451"/>
      <c r="AA668" s="450"/>
      <c r="AB668" s="450"/>
      <c r="AC668" s="450"/>
      <c r="AD668" s="450"/>
      <c r="AE668" s="451"/>
      <c r="AF668" s="451"/>
      <c r="AG668" s="452"/>
      <c r="AH668" s="452"/>
      <c r="AI668" s="452"/>
      <c r="AJ668" s="452"/>
      <c r="AK668" s="452"/>
      <c r="AL668" s="452"/>
      <c r="AM668" s="450"/>
      <c r="AN668" s="450"/>
      <c r="AO668" s="451"/>
      <c r="AP668" s="451"/>
      <c r="AQ668" s="450"/>
      <c r="AR668" s="453"/>
      <c r="AS668" s="453"/>
      <c r="AT668" s="454"/>
      <c r="AU668" s="455"/>
      <c r="AV668" s="456"/>
      <c r="AW668" s="456"/>
      <c r="AX668" s="455"/>
      <c r="AY668" s="456"/>
      <c r="AZ668" s="454"/>
      <c r="BA668" s="454"/>
      <c r="BB668" s="454"/>
      <c r="BC668" s="454"/>
      <c r="BD668" s="454"/>
      <c r="BE668" s="454"/>
      <c r="BF668" s="455"/>
      <c r="BG668" s="455"/>
      <c r="BH668" s="455"/>
      <c r="BI668" s="455"/>
      <c r="BJ668" s="455"/>
      <c r="BK668" s="455"/>
      <c r="BL668" s="455"/>
      <c r="BM668" s="455"/>
      <c r="BN668" s="455"/>
      <c r="BO668" s="455"/>
    </row>
    <row r="669" spans="1:67" ht="19.5" customHeight="1">
      <c r="A669" s="450"/>
      <c r="B669" s="450"/>
      <c r="C669" s="450"/>
      <c r="D669" s="450"/>
      <c r="E669" s="450"/>
      <c r="F669" s="451"/>
      <c r="G669" s="450"/>
      <c r="H669" s="450"/>
      <c r="I669" s="451"/>
      <c r="J669" s="450"/>
      <c r="K669" s="451"/>
      <c r="L669" s="450"/>
      <c r="M669" s="451"/>
      <c r="N669" s="450"/>
      <c r="O669" s="451"/>
      <c r="P669" s="452"/>
      <c r="Q669" s="452"/>
      <c r="R669" s="452"/>
      <c r="S669" s="452"/>
      <c r="T669" s="450"/>
      <c r="U669" s="450"/>
      <c r="V669" s="451"/>
      <c r="W669" s="452"/>
      <c r="X669" s="450"/>
      <c r="Y669" s="451"/>
      <c r="Z669" s="451"/>
      <c r="AA669" s="450"/>
      <c r="AB669" s="450"/>
      <c r="AC669" s="450"/>
      <c r="AD669" s="450"/>
      <c r="AE669" s="451"/>
      <c r="AF669" s="451"/>
      <c r="AG669" s="452"/>
      <c r="AH669" s="452"/>
      <c r="AI669" s="452"/>
      <c r="AJ669" s="452"/>
      <c r="AK669" s="452"/>
      <c r="AL669" s="452"/>
      <c r="AM669" s="450"/>
      <c r="AN669" s="450"/>
      <c r="AO669" s="451"/>
      <c r="AP669" s="451"/>
      <c r="AQ669" s="450"/>
      <c r="AR669" s="453"/>
      <c r="AS669" s="453"/>
      <c r="AT669" s="454"/>
      <c r="AU669" s="455"/>
      <c r="AV669" s="456"/>
      <c r="AW669" s="456"/>
      <c r="AX669" s="455"/>
      <c r="AY669" s="456"/>
      <c r="AZ669" s="454"/>
      <c r="BA669" s="454"/>
      <c r="BB669" s="454"/>
      <c r="BC669" s="454"/>
      <c r="BD669" s="454"/>
      <c r="BE669" s="454"/>
      <c r="BF669" s="455"/>
      <c r="BG669" s="455"/>
      <c r="BH669" s="455"/>
      <c r="BI669" s="455"/>
      <c r="BJ669" s="455"/>
      <c r="BK669" s="455"/>
      <c r="BL669" s="455"/>
      <c r="BM669" s="455"/>
      <c r="BN669" s="455"/>
      <c r="BO669" s="455"/>
    </row>
    <row r="670" spans="1:67" ht="19.5" customHeight="1">
      <c r="A670" s="450"/>
      <c r="B670" s="450"/>
      <c r="C670" s="450"/>
      <c r="D670" s="450"/>
      <c r="E670" s="450"/>
      <c r="F670" s="451"/>
      <c r="G670" s="450"/>
      <c r="H670" s="450"/>
      <c r="I670" s="451"/>
      <c r="J670" s="450"/>
      <c r="K670" s="451"/>
      <c r="L670" s="450"/>
      <c r="M670" s="451"/>
      <c r="N670" s="450"/>
      <c r="O670" s="451"/>
      <c r="P670" s="452"/>
      <c r="Q670" s="452"/>
      <c r="R670" s="452"/>
      <c r="S670" s="452"/>
      <c r="T670" s="450"/>
      <c r="U670" s="450"/>
      <c r="V670" s="451"/>
      <c r="W670" s="452"/>
      <c r="X670" s="450"/>
      <c r="Y670" s="451"/>
      <c r="Z670" s="451"/>
      <c r="AA670" s="450"/>
      <c r="AB670" s="450"/>
      <c r="AC670" s="450"/>
      <c r="AD670" s="450"/>
      <c r="AE670" s="451"/>
      <c r="AF670" s="451"/>
      <c r="AG670" s="452"/>
      <c r="AH670" s="452"/>
      <c r="AI670" s="452"/>
      <c r="AJ670" s="452"/>
      <c r="AK670" s="452"/>
      <c r="AL670" s="452"/>
      <c r="AM670" s="450"/>
      <c r="AN670" s="450"/>
      <c r="AO670" s="451"/>
      <c r="AP670" s="451"/>
      <c r="AQ670" s="450"/>
      <c r="AR670" s="453"/>
      <c r="AS670" s="453"/>
      <c r="AT670" s="454"/>
      <c r="AU670" s="455"/>
      <c r="AV670" s="456"/>
      <c r="AW670" s="456"/>
      <c r="AX670" s="455"/>
      <c r="AY670" s="456"/>
      <c r="AZ670" s="454"/>
      <c r="BA670" s="454"/>
      <c r="BB670" s="454"/>
      <c r="BC670" s="454"/>
      <c r="BD670" s="454"/>
      <c r="BE670" s="454"/>
      <c r="BF670" s="455"/>
      <c r="BG670" s="455"/>
      <c r="BH670" s="455"/>
      <c r="BI670" s="455"/>
      <c r="BJ670" s="455"/>
      <c r="BK670" s="455"/>
      <c r="BL670" s="455"/>
      <c r="BM670" s="455"/>
      <c r="BN670" s="455"/>
      <c r="BO670" s="455"/>
    </row>
    <row r="671" spans="1:67" ht="19.5" customHeight="1">
      <c r="A671" s="450"/>
      <c r="B671" s="450"/>
      <c r="C671" s="450"/>
      <c r="D671" s="450"/>
      <c r="E671" s="450"/>
      <c r="F671" s="451"/>
      <c r="G671" s="450"/>
      <c r="H671" s="450"/>
      <c r="I671" s="451"/>
      <c r="J671" s="450"/>
      <c r="K671" s="451"/>
      <c r="L671" s="450"/>
      <c r="M671" s="451"/>
      <c r="N671" s="450"/>
      <c r="O671" s="451"/>
      <c r="P671" s="452"/>
      <c r="Q671" s="452"/>
      <c r="R671" s="452"/>
      <c r="S671" s="452"/>
      <c r="T671" s="450"/>
      <c r="U671" s="450"/>
      <c r="V671" s="451"/>
      <c r="W671" s="452"/>
      <c r="X671" s="450"/>
      <c r="Y671" s="451"/>
      <c r="Z671" s="451"/>
      <c r="AA671" s="450"/>
      <c r="AB671" s="450"/>
      <c r="AC671" s="450"/>
      <c r="AD671" s="450"/>
      <c r="AE671" s="451"/>
      <c r="AF671" s="451"/>
      <c r="AG671" s="452"/>
      <c r="AH671" s="452"/>
      <c r="AI671" s="452"/>
      <c r="AJ671" s="452"/>
      <c r="AK671" s="452"/>
      <c r="AL671" s="452"/>
      <c r="AM671" s="450"/>
      <c r="AN671" s="450"/>
      <c r="AO671" s="451"/>
      <c r="AP671" s="451"/>
      <c r="AQ671" s="450"/>
      <c r="AR671" s="453"/>
      <c r="AS671" s="453"/>
      <c r="AT671" s="454"/>
      <c r="AU671" s="455"/>
      <c r="AV671" s="456"/>
      <c r="AW671" s="456"/>
      <c r="AX671" s="455"/>
      <c r="AY671" s="456"/>
      <c r="AZ671" s="454"/>
      <c r="BA671" s="454"/>
      <c r="BB671" s="454"/>
      <c r="BC671" s="454"/>
      <c r="BD671" s="454"/>
      <c r="BE671" s="454"/>
      <c r="BF671" s="455"/>
      <c r="BG671" s="455"/>
      <c r="BH671" s="455"/>
      <c r="BI671" s="455"/>
      <c r="BJ671" s="455"/>
      <c r="BK671" s="455"/>
      <c r="BL671" s="455"/>
      <c r="BM671" s="455"/>
      <c r="BN671" s="455"/>
      <c r="BO671" s="455"/>
    </row>
    <row r="672" spans="1:67" ht="19.5" customHeight="1">
      <c r="A672" s="450"/>
      <c r="B672" s="450"/>
      <c r="C672" s="450"/>
      <c r="D672" s="450"/>
      <c r="E672" s="450"/>
      <c r="F672" s="451"/>
      <c r="G672" s="450"/>
      <c r="H672" s="450"/>
      <c r="I672" s="451"/>
      <c r="J672" s="450"/>
      <c r="K672" s="451"/>
      <c r="L672" s="450"/>
      <c r="M672" s="451"/>
      <c r="N672" s="450"/>
      <c r="O672" s="451"/>
      <c r="P672" s="452"/>
      <c r="Q672" s="452"/>
      <c r="R672" s="452"/>
      <c r="S672" s="452"/>
      <c r="T672" s="450"/>
      <c r="U672" s="450"/>
      <c r="V672" s="451"/>
      <c r="W672" s="452"/>
      <c r="X672" s="450"/>
      <c r="Y672" s="451"/>
      <c r="Z672" s="451"/>
      <c r="AA672" s="450"/>
      <c r="AB672" s="450"/>
      <c r="AC672" s="450"/>
      <c r="AD672" s="450"/>
      <c r="AE672" s="451"/>
      <c r="AF672" s="451"/>
      <c r="AG672" s="452"/>
      <c r="AH672" s="452"/>
      <c r="AI672" s="452"/>
      <c r="AJ672" s="452"/>
      <c r="AK672" s="452"/>
      <c r="AL672" s="452"/>
      <c r="AM672" s="450"/>
      <c r="AN672" s="450"/>
      <c r="AO672" s="451"/>
      <c r="AP672" s="451"/>
      <c r="AQ672" s="450"/>
      <c r="AR672" s="453"/>
      <c r="AS672" s="453"/>
      <c r="AT672" s="454"/>
      <c r="AU672" s="455"/>
      <c r="AV672" s="456"/>
      <c r="AW672" s="456"/>
      <c r="AX672" s="455"/>
      <c r="AY672" s="456"/>
      <c r="AZ672" s="454"/>
      <c r="BA672" s="454"/>
      <c r="BB672" s="454"/>
      <c r="BC672" s="454"/>
      <c r="BD672" s="454"/>
      <c r="BE672" s="454"/>
      <c r="BF672" s="455"/>
      <c r="BG672" s="455"/>
      <c r="BH672" s="455"/>
      <c r="BI672" s="455"/>
      <c r="BJ672" s="455"/>
      <c r="BK672" s="455"/>
      <c r="BL672" s="455"/>
      <c r="BM672" s="455"/>
      <c r="BN672" s="455"/>
      <c r="BO672" s="455"/>
    </row>
    <row r="673" spans="1:67" ht="19.5" customHeight="1">
      <c r="A673" s="450"/>
      <c r="B673" s="450"/>
      <c r="C673" s="450"/>
      <c r="D673" s="450"/>
      <c r="E673" s="450"/>
      <c r="F673" s="451"/>
      <c r="G673" s="450"/>
      <c r="H673" s="450"/>
      <c r="I673" s="451"/>
      <c r="J673" s="450"/>
      <c r="K673" s="451"/>
      <c r="L673" s="450"/>
      <c r="M673" s="451"/>
      <c r="N673" s="450"/>
      <c r="O673" s="451"/>
      <c r="P673" s="452"/>
      <c r="Q673" s="452"/>
      <c r="R673" s="452"/>
      <c r="S673" s="452"/>
      <c r="T673" s="450"/>
      <c r="U673" s="450"/>
      <c r="V673" s="451"/>
      <c r="W673" s="452"/>
      <c r="X673" s="450"/>
      <c r="Y673" s="451"/>
      <c r="Z673" s="451"/>
      <c r="AA673" s="450"/>
      <c r="AB673" s="450"/>
      <c r="AC673" s="450"/>
      <c r="AD673" s="450"/>
      <c r="AE673" s="451"/>
      <c r="AF673" s="451"/>
      <c r="AG673" s="452"/>
      <c r="AH673" s="452"/>
      <c r="AI673" s="452"/>
      <c r="AJ673" s="452"/>
      <c r="AK673" s="452"/>
      <c r="AL673" s="452"/>
      <c r="AM673" s="450"/>
      <c r="AN673" s="450"/>
      <c r="AO673" s="451"/>
      <c r="AP673" s="451"/>
      <c r="AQ673" s="450"/>
      <c r="AR673" s="453"/>
      <c r="AS673" s="453"/>
      <c r="AT673" s="454"/>
      <c r="AU673" s="455"/>
      <c r="AV673" s="456"/>
      <c r="AW673" s="456"/>
      <c r="AX673" s="455"/>
      <c r="AY673" s="456"/>
      <c r="AZ673" s="454"/>
      <c r="BA673" s="454"/>
      <c r="BB673" s="454"/>
      <c r="BC673" s="454"/>
      <c r="BD673" s="454"/>
      <c r="BE673" s="454"/>
      <c r="BF673" s="455"/>
      <c r="BG673" s="455"/>
      <c r="BH673" s="455"/>
      <c r="BI673" s="455"/>
      <c r="BJ673" s="455"/>
      <c r="BK673" s="455"/>
      <c r="BL673" s="455"/>
      <c r="BM673" s="455"/>
      <c r="BN673" s="455"/>
      <c r="BO673" s="455"/>
    </row>
    <row r="674" spans="1:67" ht="19.5" customHeight="1">
      <c r="A674" s="450"/>
      <c r="B674" s="450"/>
      <c r="C674" s="450"/>
      <c r="D674" s="450"/>
      <c r="E674" s="450"/>
      <c r="F674" s="451"/>
      <c r="G674" s="450"/>
      <c r="H674" s="450"/>
      <c r="I674" s="451"/>
      <c r="J674" s="450"/>
      <c r="K674" s="451"/>
      <c r="L674" s="450"/>
      <c r="M674" s="451"/>
      <c r="N674" s="450"/>
      <c r="O674" s="451"/>
      <c r="P674" s="452"/>
      <c r="Q674" s="452"/>
      <c r="R674" s="452"/>
      <c r="S674" s="452"/>
      <c r="T674" s="450"/>
      <c r="U674" s="450"/>
      <c r="V674" s="451"/>
      <c r="W674" s="452"/>
      <c r="X674" s="450"/>
      <c r="Y674" s="451"/>
      <c r="Z674" s="451"/>
      <c r="AA674" s="450"/>
      <c r="AB674" s="450"/>
      <c r="AC674" s="450"/>
      <c r="AD674" s="450"/>
      <c r="AE674" s="451"/>
      <c r="AF674" s="451"/>
      <c r="AG674" s="452"/>
      <c r="AH674" s="452"/>
      <c r="AI674" s="452"/>
      <c r="AJ674" s="452"/>
      <c r="AK674" s="452"/>
      <c r="AL674" s="452"/>
      <c r="AM674" s="450"/>
      <c r="AN674" s="450"/>
      <c r="AO674" s="451"/>
      <c r="AP674" s="451"/>
      <c r="AQ674" s="450"/>
      <c r="AR674" s="453"/>
      <c r="AS674" s="453"/>
      <c r="AT674" s="454"/>
      <c r="AU674" s="455"/>
      <c r="AV674" s="456"/>
      <c r="AW674" s="456"/>
      <c r="AX674" s="455"/>
      <c r="AY674" s="456"/>
      <c r="AZ674" s="454"/>
      <c r="BA674" s="454"/>
      <c r="BB674" s="454"/>
      <c r="BC674" s="454"/>
      <c r="BD674" s="454"/>
      <c r="BE674" s="454"/>
      <c r="BF674" s="455"/>
      <c r="BG674" s="455"/>
      <c r="BH674" s="455"/>
      <c r="BI674" s="455"/>
      <c r="BJ674" s="455"/>
      <c r="BK674" s="455"/>
      <c r="BL674" s="455"/>
      <c r="BM674" s="455"/>
      <c r="BN674" s="455"/>
      <c r="BO674" s="455"/>
    </row>
    <row r="675" spans="1:67" ht="19.5" customHeight="1">
      <c r="A675" s="450"/>
      <c r="B675" s="450"/>
      <c r="C675" s="450"/>
      <c r="D675" s="450"/>
      <c r="E675" s="450"/>
      <c r="F675" s="451"/>
      <c r="G675" s="450"/>
      <c r="H675" s="450"/>
      <c r="I675" s="451"/>
      <c r="J675" s="450"/>
      <c r="K675" s="451"/>
      <c r="L675" s="450"/>
      <c r="M675" s="451"/>
      <c r="N675" s="450"/>
      <c r="O675" s="451"/>
      <c r="P675" s="452"/>
      <c r="Q675" s="452"/>
      <c r="R675" s="452"/>
      <c r="S675" s="452"/>
      <c r="T675" s="450"/>
      <c r="U675" s="450"/>
      <c r="V675" s="451"/>
      <c r="W675" s="452"/>
      <c r="X675" s="450"/>
      <c r="Y675" s="451"/>
      <c r="Z675" s="451"/>
      <c r="AA675" s="450"/>
      <c r="AB675" s="450"/>
      <c r="AC675" s="450"/>
      <c r="AD675" s="450"/>
      <c r="AE675" s="451"/>
      <c r="AF675" s="451"/>
      <c r="AG675" s="452"/>
      <c r="AH675" s="452"/>
      <c r="AI675" s="452"/>
      <c r="AJ675" s="452"/>
      <c r="AK675" s="452"/>
      <c r="AL675" s="452"/>
      <c r="AM675" s="450"/>
      <c r="AN675" s="450"/>
      <c r="AO675" s="451"/>
      <c r="AP675" s="451"/>
      <c r="AQ675" s="450"/>
      <c r="AR675" s="453"/>
      <c r="AS675" s="453"/>
      <c r="AT675" s="454"/>
      <c r="AU675" s="455"/>
      <c r="AV675" s="456"/>
      <c r="AW675" s="456"/>
      <c r="AX675" s="455"/>
      <c r="AY675" s="456"/>
      <c r="AZ675" s="454"/>
      <c r="BA675" s="454"/>
      <c r="BB675" s="454"/>
      <c r="BC675" s="454"/>
      <c r="BD675" s="454"/>
      <c r="BE675" s="454"/>
      <c r="BF675" s="455"/>
      <c r="BG675" s="455"/>
      <c r="BH675" s="455"/>
      <c r="BI675" s="455"/>
      <c r="BJ675" s="455"/>
      <c r="BK675" s="455"/>
      <c r="BL675" s="455"/>
      <c r="BM675" s="455"/>
      <c r="BN675" s="455"/>
      <c r="BO675" s="455"/>
    </row>
    <row r="676" spans="1:67" ht="19.5" customHeight="1">
      <c r="A676" s="450"/>
      <c r="B676" s="450"/>
      <c r="C676" s="450"/>
      <c r="D676" s="450"/>
      <c r="E676" s="450"/>
      <c r="F676" s="451"/>
      <c r="G676" s="450"/>
      <c r="H676" s="450"/>
      <c r="I676" s="451"/>
      <c r="J676" s="450"/>
      <c r="K676" s="451"/>
      <c r="L676" s="450"/>
      <c r="M676" s="451"/>
      <c r="N676" s="450"/>
      <c r="O676" s="451"/>
      <c r="P676" s="452"/>
      <c r="Q676" s="452"/>
      <c r="R676" s="452"/>
      <c r="S676" s="452"/>
      <c r="T676" s="450"/>
      <c r="U676" s="450"/>
      <c r="V676" s="451"/>
      <c r="W676" s="452"/>
      <c r="X676" s="450"/>
      <c r="Y676" s="451"/>
      <c r="Z676" s="451"/>
      <c r="AA676" s="450"/>
      <c r="AB676" s="450"/>
      <c r="AC676" s="450"/>
      <c r="AD676" s="450"/>
      <c r="AE676" s="451"/>
      <c r="AF676" s="451"/>
      <c r="AG676" s="452"/>
      <c r="AH676" s="452"/>
      <c r="AI676" s="452"/>
      <c r="AJ676" s="452"/>
      <c r="AK676" s="452"/>
      <c r="AL676" s="452"/>
      <c r="AM676" s="450"/>
      <c r="AN676" s="450"/>
      <c r="AO676" s="451"/>
      <c r="AP676" s="451"/>
      <c r="AQ676" s="450"/>
      <c r="AR676" s="453"/>
      <c r="AS676" s="453"/>
      <c r="AT676" s="454"/>
      <c r="AU676" s="455"/>
      <c r="AV676" s="456"/>
      <c r="AW676" s="456"/>
      <c r="AX676" s="455"/>
      <c r="AY676" s="456"/>
      <c r="AZ676" s="454"/>
      <c r="BA676" s="454"/>
      <c r="BB676" s="454"/>
      <c r="BC676" s="454"/>
      <c r="BD676" s="454"/>
      <c r="BE676" s="454"/>
      <c r="BF676" s="455"/>
      <c r="BG676" s="455"/>
      <c r="BH676" s="455"/>
      <c r="BI676" s="455"/>
      <c r="BJ676" s="455"/>
      <c r="BK676" s="455"/>
      <c r="BL676" s="455"/>
      <c r="BM676" s="455"/>
      <c r="BN676" s="455"/>
      <c r="BO676" s="455"/>
    </row>
    <row r="677" spans="1:67" ht="19.5" customHeight="1">
      <c r="A677" s="450"/>
      <c r="B677" s="450"/>
      <c r="C677" s="450"/>
      <c r="D677" s="450"/>
      <c r="E677" s="450"/>
      <c r="F677" s="451"/>
      <c r="G677" s="450"/>
      <c r="H677" s="450"/>
      <c r="I677" s="451"/>
      <c r="J677" s="450"/>
      <c r="K677" s="451"/>
      <c r="L677" s="450"/>
      <c r="M677" s="451"/>
      <c r="N677" s="450"/>
      <c r="O677" s="451"/>
      <c r="P677" s="452"/>
      <c r="Q677" s="452"/>
      <c r="R677" s="452"/>
      <c r="S677" s="452"/>
      <c r="T677" s="450"/>
      <c r="U677" s="450"/>
      <c r="V677" s="451"/>
      <c r="W677" s="452"/>
      <c r="X677" s="450"/>
      <c r="Y677" s="451"/>
      <c r="Z677" s="451"/>
      <c r="AA677" s="450"/>
      <c r="AB677" s="450"/>
      <c r="AC677" s="450"/>
      <c r="AD677" s="450"/>
      <c r="AE677" s="451"/>
      <c r="AF677" s="451"/>
      <c r="AG677" s="452"/>
      <c r="AH677" s="452"/>
      <c r="AI677" s="452"/>
      <c r="AJ677" s="452"/>
      <c r="AK677" s="452"/>
      <c r="AL677" s="452"/>
      <c r="AM677" s="450"/>
      <c r="AN677" s="450"/>
      <c r="AO677" s="451"/>
      <c r="AP677" s="451"/>
      <c r="AQ677" s="450"/>
      <c r="AR677" s="453"/>
      <c r="AS677" s="453"/>
      <c r="AT677" s="454"/>
      <c r="AU677" s="455"/>
      <c r="AV677" s="456"/>
      <c r="AW677" s="456"/>
      <c r="AX677" s="455"/>
      <c r="AY677" s="456"/>
      <c r="AZ677" s="454"/>
      <c r="BA677" s="454"/>
      <c r="BB677" s="454"/>
      <c r="BC677" s="454"/>
      <c r="BD677" s="454"/>
      <c r="BE677" s="454"/>
      <c r="BF677" s="455"/>
      <c r="BG677" s="455"/>
      <c r="BH677" s="455"/>
      <c r="BI677" s="455"/>
      <c r="BJ677" s="455"/>
      <c r="BK677" s="455"/>
      <c r="BL677" s="455"/>
      <c r="BM677" s="455"/>
      <c r="BN677" s="455"/>
      <c r="BO677" s="455"/>
    </row>
    <row r="678" spans="1:67" ht="19.5" customHeight="1">
      <c r="A678" s="450"/>
      <c r="B678" s="450"/>
      <c r="C678" s="450"/>
      <c r="D678" s="450"/>
      <c r="E678" s="450"/>
      <c r="F678" s="451"/>
      <c r="G678" s="450"/>
      <c r="H678" s="450"/>
      <c r="I678" s="451"/>
      <c r="J678" s="450"/>
      <c r="K678" s="451"/>
      <c r="L678" s="450"/>
      <c r="M678" s="451"/>
      <c r="N678" s="450"/>
      <c r="O678" s="451"/>
      <c r="P678" s="452"/>
      <c r="Q678" s="452"/>
      <c r="R678" s="452"/>
      <c r="S678" s="452"/>
      <c r="T678" s="450"/>
      <c r="U678" s="450"/>
      <c r="V678" s="451"/>
      <c r="W678" s="452"/>
      <c r="X678" s="450"/>
      <c r="Y678" s="451"/>
      <c r="Z678" s="451"/>
      <c r="AA678" s="450"/>
      <c r="AB678" s="450"/>
      <c r="AC678" s="450"/>
      <c r="AD678" s="450"/>
      <c r="AE678" s="451"/>
      <c r="AF678" s="451"/>
      <c r="AG678" s="452"/>
      <c r="AH678" s="452"/>
      <c r="AI678" s="452"/>
      <c r="AJ678" s="452"/>
      <c r="AK678" s="452"/>
      <c r="AL678" s="452"/>
      <c r="AM678" s="450"/>
      <c r="AN678" s="450"/>
      <c r="AO678" s="451"/>
      <c r="AP678" s="451"/>
      <c r="AQ678" s="450"/>
      <c r="AR678" s="453"/>
      <c r="AS678" s="453"/>
      <c r="AT678" s="454"/>
      <c r="AU678" s="455"/>
      <c r="AV678" s="456"/>
      <c r="AW678" s="456"/>
      <c r="AX678" s="455"/>
      <c r="AY678" s="456"/>
      <c r="AZ678" s="454"/>
      <c r="BA678" s="454"/>
      <c r="BB678" s="454"/>
      <c r="BC678" s="454"/>
      <c r="BD678" s="454"/>
      <c r="BE678" s="454"/>
      <c r="BF678" s="455"/>
      <c r="BG678" s="455"/>
      <c r="BH678" s="455"/>
      <c r="BI678" s="455"/>
      <c r="BJ678" s="455"/>
      <c r="BK678" s="455"/>
      <c r="BL678" s="455"/>
      <c r="BM678" s="455"/>
      <c r="BN678" s="455"/>
      <c r="BO678" s="455"/>
    </row>
    <row r="679" spans="1:67" ht="19.5" customHeight="1">
      <c r="A679" s="450"/>
      <c r="B679" s="450"/>
      <c r="C679" s="450"/>
      <c r="D679" s="450"/>
      <c r="E679" s="450"/>
      <c r="F679" s="451"/>
      <c r="G679" s="450"/>
      <c r="H679" s="450"/>
      <c r="I679" s="451"/>
      <c r="J679" s="450"/>
      <c r="K679" s="451"/>
      <c r="L679" s="450"/>
      <c r="M679" s="451"/>
      <c r="N679" s="450"/>
      <c r="O679" s="451"/>
      <c r="P679" s="452"/>
      <c r="Q679" s="452"/>
      <c r="R679" s="452"/>
      <c r="S679" s="452"/>
      <c r="T679" s="450"/>
      <c r="U679" s="450"/>
      <c r="V679" s="451"/>
      <c r="W679" s="452"/>
      <c r="X679" s="450"/>
      <c r="Y679" s="451"/>
      <c r="Z679" s="451"/>
      <c r="AA679" s="450"/>
      <c r="AB679" s="450"/>
      <c r="AC679" s="450"/>
      <c r="AD679" s="450"/>
      <c r="AE679" s="451"/>
      <c r="AF679" s="451"/>
      <c r="AG679" s="452"/>
      <c r="AH679" s="452"/>
      <c r="AI679" s="452"/>
      <c r="AJ679" s="452"/>
      <c r="AK679" s="452"/>
      <c r="AL679" s="452"/>
      <c r="AM679" s="450"/>
      <c r="AN679" s="450"/>
      <c r="AO679" s="451"/>
      <c r="AP679" s="451"/>
      <c r="AQ679" s="450"/>
      <c r="AR679" s="453"/>
      <c r="AS679" s="453"/>
      <c r="AT679" s="454"/>
      <c r="AU679" s="455"/>
      <c r="AV679" s="456"/>
      <c r="AW679" s="456"/>
      <c r="AX679" s="455"/>
      <c r="AY679" s="456"/>
      <c r="AZ679" s="454"/>
      <c r="BA679" s="454"/>
      <c r="BB679" s="454"/>
      <c r="BC679" s="454"/>
      <c r="BD679" s="454"/>
      <c r="BE679" s="454"/>
      <c r="BF679" s="455"/>
      <c r="BG679" s="455"/>
      <c r="BH679" s="455"/>
      <c r="BI679" s="455"/>
      <c r="BJ679" s="455"/>
      <c r="BK679" s="455"/>
      <c r="BL679" s="455"/>
      <c r="BM679" s="455"/>
      <c r="BN679" s="455"/>
      <c r="BO679" s="455"/>
    </row>
    <row r="680" spans="1:67" ht="19.5" customHeight="1">
      <c r="A680" s="450"/>
      <c r="B680" s="450"/>
      <c r="C680" s="450"/>
      <c r="D680" s="450"/>
      <c r="E680" s="450"/>
      <c r="F680" s="451"/>
      <c r="G680" s="450"/>
      <c r="H680" s="450"/>
      <c r="I680" s="451"/>
      <c r="J680" s="450"/>
      <c r="K680" s="451"/>
      <c r="L680" s="450"/>
      <c r="M680" s="451"/>
      <c r="N680" s="450"/>
      <c r="O680" s="451"/>
      <c r="P680" s="452"/>
      <c r="Q680" s="452"/>
      <c r="R680" s="452"/>
      <c r="S680" s="452"/>
      <c r="T680" s="450"/>
      <c r="U680" s="450"/>
      <c r="V680" s="451"/>
      <c r="W680" s="452"/>
      <c r="X680" s="450"/>
      <c r="Y680" s="451"/>
      <c r="Z680" s="451"/>
      <c r="AA680" s="450"/>
      <c r="AB680" s="450"/>
      <c r="AC680" s="450"/>
      <c r="AD680" s="450"/>
      <c r="AE680" s="451"/>
      <c r="AF680" s="451"/>
      <c r="AG680" s="452"/>
      <c r="AH680" s="452"/>
      <c r="AI680" s="452"/>
      <c r="AJ680" s="452"/>
      <c r="AK680" s="452"/>
      <c r="AL680" s="452"/>
      <c r="AM680" s="450"/>
      <c r="AN680" s="450"/>
      <c r="AO680" s="451"/>
      <c r="AP680" s="451"/>
      <c r="AQ680" s="450"/>
      <c r="AR680" s="453"/>
      <c r="AS680" s="453"/>
      <c r="AT680" s="454"/>
      <c r="AU680" s="455"/>
      <c r="AV680" s="456"/>
      <c r="AW680" s="456"/>
      <c r="AX680" s="455"/>
      <c r="AY680" s="456"/>
      <c r="AZ680" s="454"/>
      <c r="BA680" s="454"/>
      <c r="BB680" s="454"/>
      <c r="BC680" s="454"/>
      <c r="BD680" s="454"/>
      <c r="BE680" s="454"/>
      <c r="BF680" s="455"/>
      <c r="BG680" s="455"/>
      <c r="BH680" s="455"/>
      <c r="BI680" s="455"/>
      <c r="BJ680" s="455"/>
      <c r="BK680" s="455"/>
      <c r="BL680" s="455"/>
      <c r="BM680" s="455"/>
      <c r="BN680" s="455"/>
      <c r="BO680" s="455"/>
    </row>
    <row r="681" spans="1:67" ht="19.5" customHeight="1">
      <c r="A681" s="450"/>
      <c r="B681" s="450"/>
      <c r="C681" s="450"/>
      <c r="D681" s="450"/>
      <c r="E681" s="450"/>
      <c r="F681" s="451"/>
      <c r="G681" s="450"/>
      <c r="H681" s="450"/>
      <c r="I681" s="451"/>
      <c r="J681" s="450"/>
      <c r="K681" s="451"/>
      <c r="L681" s="450"/>
      <c r="M681" s="451"/>
      <c r="N681" s="450"/>
      <c r="O681" s="451"/>
      <c r="P681" s="452"/>
      <c r="Q681" s="452"/>
      <c r="R681" s="452"/>
      <c r="S681" s="452"/>
      <c r="T681" s="450"/>
      <c r="U681" s="450"/>
      <c r="V681" s="451"/>
      <c r="W681" s="452"/>
      <c r="X681" s="450"/>
      <c r="Y681" s="451"/>
      <c r="Z681" s="451"/>
      <c r="AA681" s="450"/>
      <c r="AB681" s="450"/>
      <c r="AC681" s="450"/>
      <c r="AD681" s="450"/>
      <c r="AE681" s="451"/>
      <c r="AF681" s="451"/>
      <c r="AG681" s="452"/>
      <c r="AH681" s="452"/>
      <c r="AI681" s="452"/>
      <c r="AJ681" s="452"/>
      <c r="AK681" s="452"/>
      <c r="AL681" s="452"/>
      <c r="AM681" s="450"/>
      <c r="AN681" s="450"/>
      <c r="AO681" s="451"/>
      <c r="AP681" s="451"/>
      <c r="AQ681" s="450"/>
      <c r="AR681" s="453"/>
      <c r="AS681" s="453"/>
      <c r="AT681" s="454"/>
      <c r="AU681" s="455"/>
      <c r="AV681" s="456"/>
      <c r="AW681" s="456"/>
      <c r="AX681" s="455"/>
      <c r="AY681" s="456"/>
      <c r="AZ681" s="454"/>
      <c r="BA681" s="454"/>
      <c r="BB681" s="454"/>
      <c r="BC681" s="454"/>
      <c r="BD681" s="454"/>
      <c r="BE681" s="454"/>
      <c r="BF681" s="455"/>
      <c r="BG681" s="455"/>
      <c r="BH681" s="455"/>
      <c r="BI681" s="455"/>
      <c r="BJ681" s="455"/>
      <c r="BK681" s="455"/>
      <c r="BL681" s="455"/>
      <c r="BM681" s="455"/>
      <c r="BN681" s="455"/>
      <c r="BO681" s="455"/>
    </row>
    <row r="682" spans="1:67" ht="19.5" customHeight="1">
      <c r="A682" s="450"/>
      <c r="B682" s="450"/>
      <c r="C682" s="450"/>
      <c r="D682" s="450"/>
      <c r="E682" s="450"/>
      <c r="F682" s="451"/>
      <c r="G682" s="450"/>
      <c r="H682" s="450"/>
      <c r="I682" s="451"/>
      <c r="J682" s="450"/>
      <c r="K682" s="451"/>
      <c r="L682" s="450"/>
      <c r="M682" s="451"/>
      <c r="N682" s="450"/>
      <c r="O682" s="451"/>
      <c r="P682" s="452"/>
      <c r="Q682" s="452"/>
      <c r="R682" s="452"/>
      <c r="S682" s="452"/>
      <c r="T682" s="450"/>
      <c r="U682" s="450"/>
      <c r="V682" s="451"/>
      <c r="W682" s="452"/>
      <c r="X682" s="450"/>
      <c r="Y682" s="451"/>
      <c r="Z682" s="451"/>
      <c r="AA682" s="450"/>
      <c r="AB682" s="450"/>
      <c r="AC682" s="450"/>
      <c r="AD682" s="450"/>
      <c r="AE682" s="451"/>
      <c r="AF682" s="451"/>
      <c r="AG682" s="452"/>
      <c r="AH682" s="452"/>
      <c r="AI682" s="452"/>
      <c r="AJ682" s="452"/>
      <c r="AK682" s="452"/>
      <c r="AL682" s="452"/>
      <c r="AM682" s="450"/>
      <c r="AN682" s="450"/>
      <c r="AO682" s="451"/>
      <c r="AP682" s="451"/>
      <c r="AQ682" s="450"/>
      <c r="AR682" s="453"/>
      <c r="AS682" s="453"/>
      <c r="AT682" s="454"/>
      <c r="AU682" s="455"/>
      <c r="AV682" s="456"/>
      <c r="AW682" s="456"/>
      <c r="AX682" s="455"/>
      <c r="AY682" s="456"/>
      <c r="AZ682" s="454"/>
      <c r="BA682" s="454"/>
      <c r="BB682" s="454"/>
      <c r="BC682" s="454"/>
      <c r="BD682" s="454"/>
      <c r="BE682" s="454"/>
      <c r="BF682" s="455"/>
      <c r="BG682" s="455"/>
      <c r="BH682" s="455"/>
      <c r="BI682" s="455"/>
      <c r="BJ682" s="455"/>
      <c r="BK682" s="455"/>
      <c r="BL682" s="455"/>
      <c r="BM682" s="455"/>
      <c r="BN682" s="455"/>
      <c r="BO682" s="455"/>
    </row>
    <row r="683" spans="1:67" ht="19.5" customHeight="1">
      <c r="A683" s="450"/>
      <c r="B683" s="450"/>
      <c r="C683" s="450"/>
      <c r="D683" s="450"/>
      <c r="E683" s="450"/>
      <c r="F683" s="451"/>
      <c r="G683" s="450"/>
      <c r="H683" s="450"/>
      <c r="I683" s="451"/>
      <c r="J683" s="450"/>
      <c r="K683" s="451"/>
      <c r="L683" s="450"/>
      <c r="M683" s="451"/>
      <c r="N683" s="450"/>
      <c r="O683" s="451"/>
      <c r="P683" s="452"/>
      <c r="Q683" s="452"/>
      <c r="R683" s="452"/>
      <c r="S683" s="452"/>
      <c r="T683" s="450"/>
      <c r="U683" s="450"/>
      <c r="V683" s="451"/>
      <c r="W683" s="452"/>
      <c r="X683" s="450"/>
      <c r="Y683" s="451"/>
      <c r="Z683" s="451"/>
      <c r="AA683" s="450"/>
      <c r="AB683" s="450"/>
      <c r="AC683" s="450"/>
      <c r="AD683" s="450"/>
      <c r="AE683" s="451"/>
      <c r="AF683" s="451"/>
      <c r="AG683" s="452"/>
      <c r="AH683" s="452"/>
      <c r="AI683" s="452"/>
      <c r="AJ683" s="452"/>
      <c r="AK683" s="452"/>
      <c r="AL683" s="452"/>
      <c r="AM683" s="450"/>
      <c r="AN683" s="450"/>
      <c r="AO683" s="451"/>
      <c r="AP683" s="451"/>
      <c r="AQ683" s="450"/>
      <c r="AR683" s="453"/>
      <c r="AS683" s="453"/>
      <c r="AT683" s="454"/>
      <c r="AU683" s="455"/>
      <c r="AV683" s="456"/>
      <c r="AW683" s="456"/>
      <c r="AX683" s="455"/>
      <c r="AY683" s="456"/>
      <c r="AZ683" s="454"/>
      <c r="BA683" s="454"/>
      <c r="BB683" s="454"/>
      <c r="BC683" s="454"/>
      <c r="BD683" s="454"/>
      <c r="BE683" s="454"/>
      <c r="BF683" s="455"/>
      <c r="BG683" s="455"/>
      <c r="BH683" s="455"/>
      <c r="BI683" s="455"/>
      <c r="BJ683" s="455"/>
      <c r="BK683" s="455"/>
      <c r="BL683" s="455"/>
      <c r="BM683" s="455"/>
      <c r="BN683" s="455"/>
      <c r="BO683" s="455"/>
    </row>
    <row r="684" spans="1:67" ht="19.5" customHeight="1">
      <c r="A684" s="450"/>
      <c r="B684" s="450"/>
      <c r="C684" s="450"/>
      <c r="D684" s="450"/>
      <c r="E684" s="450"/>
      <c r="F684" s="451"/>
      <c r="G684" s="450"/>
      <c r="H684" s="450"/>
      <c r="I684" s="451"/>
      <c r="J684" s="450"/>
      <c r="K684" s="451"/>
      <c r="L684" s="450"/>
      <c r="M684" s="451"/>
      <c r="N684" s="450"/>
      <c r="O684" s="451"/>
      <c r="P684" s="452"/>
      <c r="Q684" s="452"/>
      <c r="R684" s="452"/>
      <c r="S684" s="452"/>
      <c r="T684" s="450"/>
      <c r="U684" s="450"/>
      <c r="V684" s="451"/>
      <c r="W684" s="452"/>
      <c r="X684" s="450"/>
      <c r="Y684" s="451"/>
      <c r="Z684" s="451"/>
      <c r="AA684" s="450"/>
      <c r="AB684" s="450"/>
      <c r="AC684" s="450"/>
      <c r="AD684" s="450"/>
      <c r="AE684" s="451"/>
      <c r="AF684" s="451"/>
      <c r="AG684" s="452"/>
      <c r="AH684" s="452"/>
      <c r="AI684" s="452"/>
      <c r="AJ684" s="452"/>
      <c r="AK684" s="452"/>
      <c r="AL684" s="452"/>
      <c r="AM684" s="450"/>
      <c r="AN684" s="450"/>
      <c r="AO684" s="451"/>
      <c r="AP684" s="451"/>
      <c r="AQ684" s="450"/>
      <c r="AR684" s="453"/>
      <c r="AS684" s="453"/>
      <c r="AT684" s="454"/>
      <c r="AU684" s="455"/>
      <c r="AV684" s="456"/>
      <c r="AW684" s="456"/>
      <c r="AX684" s="455"/>
      <c r="AY684" s="456"/>
      <c r="AZ684" s="454"/>
      <c r="BA684" s="454"/>
      <c r="BB684" s="454"/>
      <c r="BC684" s="454"/>
      <c r="BD684" s="454"/>
      <c r="BE684" s="454"/>
      <c r="BF684" s="455"/>
      <c r="BG684" s="455"/>
      <c r="BH684" s="455"/>
      <c r="BI684" s="455"/>
      <c r="BJ684" s="455"/>
      <c r="BK684" s="455"/>
      <c r="BL684" s="455"/>
      <c r="BM684" s="455"/>
      <c r="BN684" s="455"/>
      <c r="BO684" s="455"/>
    </row>
    <row r="685" spans="1:67" ht="19.5" customHeight="1">
      <c r="A685" s="450"/>
      <c r="B685" s="450"/>
      <c r="C685" s="450"/>
      <c r="D685" s="450"/>
      <c r="E685" s="450"/>
      <c r="F685" s="451"/>
      <c r="G685" s="450"/>
      <c r="H685" s="450"/>
      <c r="I685" s="451"/>
      <c r="J685" s="450"/>
      <c r="K685" s="451"/>
      <c r="L685" s="450"/>
      <c r="M685" s="451"/>
      <c r="N685" s="450"/>
      <c r="O685" s="451"/>
      <c r="P685" s="452"/>
      <c r="Q685" s="452"/>
      <c r="R685" s="452"/>
      <c r="S685" s="452"/>
      <c r="T685" s="450"/>
      <c r="U685" s="450"/>
      <c r="V685" s="451"/>
      <c r="W685" s="452"/>
      <c r="X685" s="450"/>
      <c r="Y685" s="451"/>
      <c r="Z685" s="451"/>
      <c r="AA685" s="450"/>
      <c r="AB685" s="450"/>
      <c r="AC685" s="450"/>
      <c r="AD685" s="450"/>
      <c r="AE685" s="451"/>
      <c r="AF685" s="451"/>
      <c r="AG685" s="452"/>
      <c r="AH685" s="452"/>
      <c r="AI685" s="452"/>
      <c r="AJ685" s="452"/>
      <c r="AK685" s="452"/>
      <c r="AL685" s="452"/>
      <c r="AM685" s="450"/>
      <c r="AN685" s="450"/>
      <c r="AO685" s="451"/>
      <c r="AP685" s="451"/>
      <c r="AQ685" s="450"/>
      <c r="AR685" s="453"/>
      <c r="AS685" s="453"/>
      <c r="AT685" s="454"/>
      <c r="AU685" s="455"/>
      <c r="AV685" s="456"/>
      <c r="AW685" s="456"/>
      <c r="AX685" s="455"/>
      <c r="AY685" s="456"/>
      <c r="AZ685" s="454"/>
      <c r="BA685" s="454"/>
      <c r="BB685" s="454"/>
      <c r="BC685" s="454"/>
      <c r="BD685" s="454"/>
      <c r="BE685" s="454"/>
      <c r="BF685" s="455"/>
      <c r="BG685" s="455"/>
      <c r="BH685" s="455"/>
      <c r="BI685" s="455"/>
      <c r="BJ685" s="455"/>
      <c r="BK685" s="455"/>
      <c r="BL685" s="455"/>
      <c r="BM685" s="455"/>
      <c r="BN685" s="455"/>
      <c r="BO685" s="455"/>
    </row>
    <row r="686" spans="1:67" ht="19.5" customHeight="1">
      <c r="A686" s="450"/>
      <c r="B686" s="450"/>
      <c r="C686" s="450"/>
      <c r="D686" s="450"/>
      <c r="E686" s="450"/>
      <c r="F686" s="451"/>
      <c r="G686" s="450"/>
      <c r="H686" s="450"/>
      <c r="I686" s="451"/>
      <c r="J686" s="450"/>
      <c r="K686" s="451"/>
      <c r="L686" s="450"/>
      <c r="M686" s="451"/>
      <c r="N686" s="450"/>
      <c r="O686" s="451"/>
      <c r="P686" s="452"/>
      <c r="Q686" s="452"/>
      <c r="R686" s="452"/>
      <c r="S686" s="452"/>
      <c r="T686" s="450"/>
      <c r="U686" s="450"/>
      <c r="V686" s="451"/>
      <c r="W686" s="452"/>
      <c r="X686" s="450"/>
      <c r="Y686" s="451"/>
      <c r="Z686" s="451"/>
      <c r="AA686" s="450"/>
      <c r="AB686" s="450"/>
      <c r="AC686" s="450"/>
      <c r="AD686" s="450"/>
      <c r="AE686" s="451"/>
      <c r="AF686" s="451"/>
      <c r="AG686" s="452"/>
      <c r="AH686" s="452"/>
      <c r="AI686" s="452"/>
      <c r="AJ686" s="452"/>
      <c r="AK686" s="452"/>
      <c r="AL686" s="452"/>
      <c r="AM686" s="450"/>
      <c r="AN686" s="450"/>
      <c r="AO686" s="451"/>
      <c r="AP686" s="451"/>
      <c r="AQ686" s="450"/>
      <c r="AR686" s="453"/>
      <c r="AS686" s="453"/>
      <c r="AT686" s="454"/>
      <c r="AU686" s="455"/>
      <c r="AV686" s="456"/>
      <c r="AW686" s="456"/>
      <c r="AX686" s="455"/>
      <c r="AY686" s="456"/>
      <c r="AZ686" s="454"/>
      <c r="BA686" s="454"/>
      <c r="BB686" s="454"/>
      <c r="BC686" s="454"/>
      <c r="BD686" s="454"/>
      <c r="BE686" s="454"/>
      <c r="BF686" s="455"/>
      <c r="BG686" s="455"/>
      <c r="BH686" s="455"/>
      <c r="BI686" s="455"/>
      <c r="BJ686" s="455"/>
      <c r="BK686" s="455"/>
      <c r="BL686" s="455"/>
      <c r="BM686" s="455"/>
      <c r="BN686" s="455"/>
      <c r="BO686" s="455"/>
    </row>
    <row r="687" spans="1:67" ht="19.5" customHeight="1">
      <c r="A687" s="450"/>
      <c r="B687" s="450"/>
      <c r="C687" s="450"/>
      <c r="D687" s="450"/>
      <c r="E687" s="450"/>
      <c r="F687" s="451"/>
      <c r="G687" s="450"/>
      <c r="H687" s="450"/>
      <c r="I687" s="451"/>
      <c r="J687" s="450"/>
      <c r="K687" s="451"/>
      <c r="L687" s="450"/>
      <c r="M687" s="451"/>
      <c r="N687" s="450"/>
      <c r="O687" s="451"/>
      <c r="P687" s="452"/>
      <c r="Q687" s="452"/>
      <c r="R687" s="452"/>
      <c r="S687" s="452"/>
      <c r="T687" s="450"/>
      <c r="U687" s="450"/>
      <c r="V687" s="451"/>
      <c r="W687" s="452"/>
      <c r="X687" s="450"/>
      <c r="Y687" s="451"/>
      <c r="Z687" s="451"/>
      <c r="AA687" s="450"/>
      <c r="AB687" s="450"/>
      <c r="AC687" s="450"/>
      <c r="AD687" s="450"/>
      <c r="AE687" s="451"/>
      <c r="AF687" s="451"/>
      <c r="AG687" s="452"/>
      <c r="AH687" s="452"/>
      <c r="AI687" s="452"/>
      <c r="AJ687" s="452"/>
      <c r="AK687" s="452"/>
      <c r="AL687" s="452"/>
      <c r="AM687" s="450"/>
      <c r="AN687" s="450"/>
      <c r="AO687" s="451"/>
      <c r="AP687" s="451"/>
      <c r="AQ687" s="450"/>
      <c r="AR687" s="453"/>
      <c r="AS687" s="453"/>
      <c r="AT687" s="454"/>
      <c r="AU687" s="455"/>
      <c r="AV687" s="456"/>
      <c r="AW687" s="456"/>
      <c r="AX687" s="455"/>
      <c r="AY687" s="456"/>
      <c r="AZ687" s="454"/>
      <c r="BA687" s="454"/>
      <c r="BB687" s="454"/>
      <c r="BC687" s="454"/>
      <c r="BD687" s="454"/>
      <c r="BE687" s="454"/>
      <c r="BF687" s="455"/>
      <c r="BG687" s="455"/>
      <c r="BH687" s="455"/>
      <c r="BI687" s="455"/>
      <c r="BJ687" s="455"/>
      <c r="BK687" s="455"/>
      <c r="BL687" s="455"/>
      <c r="BM687" s="455"/>
      <c r="BN687" s="455"/>
      <c r="BO687" s="455"/>
    </row>
    <row r="688" spans="1:67" ht="19.5" customHeight="1">
      <c r="A688" s="450"/>
      <c r="B688" s="450"/>
      <c r="C688" s="450"/>
      <c r="D688" s="450"/>
      <c r="E688" s="450"/>
      <c r="F688" s="451"/>
      <c r="G688" s="450"/>
      <c r="H688" s="450"/>
      <c r="I688" s="451"/>
      <c r="J688" s="450"/>
      <c r="K688" s="451"/>
      <c r="L688" s="450"/>
      <c r="M688" s="451"/>
      <c r="N688" s="450"/>
      <c r="O688" s="451"/>
      <c r="P688" s="452"/>
      <c r="Q688" s="452"/>
      <c r="R688" s="452"/>
      <c r="S688" s="452"/>
      <c r="T688" s="450"/>
      <c r="U688" s="450"/>
      <c r="V688" s="451"/>
      <c r="W688" s="452"/>
      <c r="X688" s="450"/>
      <c r="Y688" s="451"/>
      <c r="Z688" s="451"/>
      <c r="AA688" s="450"/>
      <c r="AB688" s="450"/>
      <c r="AC688" s="450"/>
      <c r="AD688" s="450"/>
      <c r="AE688" s="451"/>
      <c r="AF688" s="451"/>
      <c r="AG688" s="452"/>
      <c r="AH688" s="452"/>
      <c r="AI688" s="452"/>
      <c r="AJ688" s="452"/>
      <c r="AK688" s="452"/>
      <c r="AL688" s="452"/>
      <c r="AM688" s="450"/>
      <c r="AN688" s="450"/>
      <c r="AO688" s="451"/>
      <c r="AP688" s="451"/>
      <c r="AQ688" s="450"/>
      <c r="AR688" s="453"/>
      <c r="AS688" s="453"/>
      <c r="AT688" s="454"/>
      <c r="AU688" s="455"/>
      <c r="AV688" s="456"/>
      <c r="AW688" s="456"/>
      <c r="AX688" s="455"/>
      <c r="AY688" s="456"/>
      <c r="AZ688" s="454"/>
      <c r="BA688" s="454"/>
      <c r="BB688" s="454"/>
      <c r="BC688" s="454"/>
      <c r="BD688" s="454"/>
      <c r="BE688" s="454"/>
      <c r="BF688" s="455"/>
      <c r="BG688" s="455"/>
      <c r="BH688" s="455"/>
      <c r="BI688" s="455"/>
      <c r="BJ688" s="455"/>
      <c r="BK688" s="455"/>
      <c r="BL688" s="455"/>
      <c r="BM688" s="455"/>
      <c r="BN688" s="455"/>
      <c r="BO688" s="455"/>
    </row>
    <row r="689" spans="1:67" ht="19.5" customHeight="1">
      <c r="A689" s="450"/>
      <c r="B689" s="450"/>
      <c r="C689" s="450"/>
      <c r="D689" s="450"/>
      <c r="E689" s="450"/>
      <c r="F689" s="451"/>
      <c r="G689" s="450"/>
      <c r="H689" s="450"/>
      <c r="I689" s="451"/>
      <c r="J689" s="450"/>
      <c r="K689" s="451"/>
      <c r="L689" s="450"/>
      <c r="M689" s="451"/>
      <c r="N689" s="450"/>
      <c r="O689" s="451"/>
      <c r="P689" s="452"/>
      <c r="Q689" s="452"/>
      <c r="R689" s="452"/>
      <c r="S689" s="452"/>
      <c r="T689" s="450"/>
      <c r="U689" s="450"/>
      <c r="V689" s="451"/>
      <c r="W689" s="452"/>
      <c r="X689" s="450"/>
      <c r="Y689" s="451"/>
      <c r="Z689" s="451"/>
      <c r="AA689" s="450"/>
      <c r="AB689" s="450"/>
      <c r="AC689" s="450"/>
      <c r="AD689" s="450"/>
      <c r="AE689" s="451"/>
      <c r="AF689" s="451"/>
      <c r="AG689" s="452"/>
      <c r="AH689" s="452"/>
      <c r="AI689" s="452"/>
      <c r="AJ689" s="452"/>
      <c r="AK689" s="452"/>
      <c r="AL689" s="452"/>
      <c r="AM689" s="450"/>
      <c r="AN689" s="450"/>
      <c r="AO689" s="451"/>
      <c r="AP689" s="451"/>
      <c r="AQ689" s="450"/>
      <c r="AR689" s="453"/>
      <c r="AS689" s="453"/>
      <c r="AT689" s="454"/>
      <c r="AU689" s="455"/>
      <c r="AV689" s="456"/>
      <c r="AW689" s="456"/>
      <c r="AX689" s="455"/>
      <c r="AY689" s="456"/>
      <c r="AZ689" s="454"/>
      <c r="BA689" s="454"/>
      <c r="BB689" s="454"/>
      <c r="BC689" s="454"/>
      <c r="BD689" s="454"/>
      <c r="BE689" s="454"/>
      <c r="BF689" s="455"/>
      <c r="BG689" s="455"/>
      <c r="BH689" s="455"/>
      <c r="BI689" s="455"/>
      <c r="BJ689" s="455"/>
      <c r="BK689" s="455"/>
      <c r="BL689" s="455"/>
      <c r="BM689" s="455"/>
      <c r="BN689" s="455"/>
      <c r="BO689" s="455"/>
    </row>
    <row r="690" spans="1:67" ht="19.5" customHeight="1">
      <c r="A690" s="450"/>
      <c r="B690" s="450"/>
      <c r="C690" s="450"/>
      <c r="D690" s="450"/>
      <c r="E690" s="450"/>
      <c r="F690" s="451"/>
      <c r="G690" s="450"/>
      <c r="H690" s="450"/>
      <c r="I690" s="451"/>
      <c r="J690" s="450"/>
      <c r="K690" s="451"/>
      <c r="L690" s="450"/>
      <c r="M690" s="451"/>
      <c r="N690" s="450"/>
      <c r="O690" s="451"/>
      <c r="P690" s="452"/>
      <c r="Q690" s="452"/>
      <c r="R690" s="452"/>
      <c r="S690" s="452"/>
      <c r="T690" s="450"/>
      <c r="U690" s="450"/>
      <c r="V690" s="451"/>
      <c r="W690" s="452"/>
      <c r="X690" s="450"/>
      <c r="Y690" s="451"/>
      <c r="Z690" s="451"/>
      <c r="AA690" s="450"/>
      <c r="AB690" s="450"/>
      <c r="AC690" s="450"/>
      <c r="AD690" s="450"/>
      <c r="AE690" s="451"/>
      <c r="AF690" s="451"/>
      <c r="AG690" s="452"/>
      <c r="AH690" s="452"/>
      <c r="AI690" s="452"/>
      <c r="AJ690" s="452"/>
      <c r="AK690" s="452"/>
      <c r="AL690" s="452"/>
      <c r="AM690" s="450"/>
      <c r="AN690" s="450"/>
      <c r="AO690" s="451"/>
      <c r="AP690" s="451"/>
      <c r="AQ690" s="450"/>
      <c r="AR690" s="453"/>
      <c r="AS690" s="453"/>
      <c r="AT690" s="454"/>
      <c r="AU690" s="455"/>
      <c r="AV690" s="456"/>
      <c r="AW690" s="456"/>
      <c r="AX690" s="455"/>
      <c r="AY690" s="456"/>
      <c r="AZ690" s="454"/>
      <c r="BA690" s="454"/>
      <c r="BB690" s="454"/>
      <c r="BC690" s="454"/>
      <c r="BD690" s="454"/>
      <c r="BE690" s="454"/>
      <c r="BF690" s="455"/>
      <c r="BG690" s="455"/>
      <c r="BH690" s="455"/>
      <c r="BI690" s="455"/>
      <c r="BJ690" s="455"/>
      <c r="BK690" s="455"/>
      <c r="BL690" s="455"/>
      <c r="BM690" s="455"/>
      <c r="BN690" s="455"/>
      <c r="BO690" s="455"/>
    </row>
    <row r="691" spans="1:67" ht="19.5" customHeight="1">
      <c r="A691" s="450"/>
      <c r="B691" s="450"/>
      <c r="C691" s="450"/>
      <c r="D691" s="450"/>
      <c r="E691" s="450"/>
      <c r="F691" s="451"/>
      <c r="G691" s="450"/>
      <c r="H691" s="450"/>
      <c r="I691" s="451"/>
      <c r="J691" s="450"/>
      <c r="K691" s="451"/>
      <c r="L691" s="450"/>
      <c r="M691" s="451"/>
      <c r="N691" s="450"/>
      <c r="O691" s="451"/>
      <c r="P691" s="452"/>
      <c r="Q691" s="452"/>
      <c r="R691" s="452"/>
      <c r="S691" s="452"/>
      <c r="T691" s="450"/>
      <c r="U691" s="450"/>
      <c r="V691" s="451"/>
      <c r="W691" s="452"/>
      <c r="X691" s="450"/>
      <c r="Y691" s="451"/>
      <c r="Z691" s="451"/>
      <c r="AA691" s="450"/>
      <c r="AB691" s="450"/>
      <c r="AC691" s="450"/>
      <c r="AD691" s="450"/>
      <c r="AE691" s="451"/>
      <c r="AF691" s="451"/>
      <c r="AG691" s="452"/>
      <c r="AH691" s="452"/>
      <c r="AI691" s="452"/>
      <c r="AJ691" s="452"/>
      <c r="AK691" s="452"/>
      <c r="AL691" s="452"/>
      <c r="AM691" s="450"/>
      <c r="AN691" s="450"/>
      <c r="AO691" s="451"/>
      <c r="AP691" s="451"/>
      <c r="AQ691" s="450"/>
      <c r="AR691" s="453"/>
      <c r="AS691" s="453"/>
      <c r="AT691" s="454"/>
      <c r="AU691" s="455"/>
      <c r="AV691" s="456"/>
      <c r="AW691" s="456"/>
      <c r="AX691" s="455"/>
      <c r="AY691" s="456"/>
      <c r="AZ691" s="454"/>
      <c r="BA691" s="454"/>
      <c r="BB691" s="454"/>
      <c r="BC691" s="454"/>
      <c r="BD691" s="454"/>
      <c r="BE691" s="454"/>
      <c r="BF691" s="455"/>
      <c r="BG691" s="455"/>
      <c r="BH691" s="455"/>
      <c r="BI691" s="455"/>
      <c r="BJ691" s="455"/>
      <c r="BK691" s="455"/>
      <c r="BL691" s="455"/>
      <c r="BM691" s="455"/>
      <c r="BN691" s="455"/>
      <c r="BO691" s="455"/>
    </row>
    <row r="692" spans="1:67" ht="19.5" customHeight="1">
      <c r="A692" s="450"/>
      <c r="B692" s="450"/>
      <c r="C692" s="450"/>
      <c r="D692" s="450"/>
      <c r="E692" s="450"/>
      <c r="F692" s="451"/>
      <c r="G692" s="450"/>
      <c r="H692" s="450"/>
      <c r="I692" s="451"/>
      <c r="J692" s="450"/>
      <c r="K692" s="451"/>
      <c r="L692" s="450"/>
      <c r="M692" s="451"/>
      <c r="N692" s="450"/>
      <c r="O692" s="451"/>
      <c r="P692" s="452"/>
      <c r="Q692" s="452"/>
      <c r="R692" s="452"/>
      <c r="S692" s="452"/>
      <c r="T692" s="450"/>
      <c r="U692" s="450"/>
      <c r="V692" s="451"/>
      <c r="W692" s="452"/>
      <c r="X692" s="450"/>
      <c r="Y692" s="451"/>
      <c r="Z692" s="451"/>
      <c r="AA692" s="450"/>
      <c r="AB692" s="450"/>
      <c r="AC692" s="450"/>
      <c r="AD692" s="450"/>
      <c r="AE692" s="451"/>
      <c r="AF692" s="451"/>
      <c r="AG692" s="452"/>
      <c r="AH692" s="452"/>
      <c r="AI692" s="452"/>
      <c r="AJ692" s="452"/>
      <c r="AK692" s="452"/>
      <c r="AL692" s="452"/>
      <c r="AM692" s="450"/>
      <c r="AN692" s="450"/>
      <c r="AO692" s="451"/>
      <c r="AP692" s="451"/>
      <c r="AQ692" s="450"/>
      <c r="AR692" s="453"/>
      <c r="AS692" s="453"/>
      <c r="AT692" s="454"/>
      <c r="AU692" s="455"/>
      <c r="AV692" s="456"/>
      <c r="AW692" s="456"/>
      <c r="AX692" s="455"/>
      <c r="AY692" s="456"/>
      <c r="AZ692" s="454"/>
      <c r="BA692" s="454"/>
      <c r="BB692" s="454"/>
      <c r="BC692" s="454"/>
      <c r="BD692" s="454"/>
      <c r="BE692" s="454"/>
      <c r="BF692" s="455"/>
      <c r="BG692" s="455"/>
      <c r="BH692" s="455"/>
      <c r="BI692" s="455"/>
      <c r="BJ692" s="455"/>
      <c r="BK692" s="455"/>
      <c r="BL692" s="455"/>
      <c r="BM692" s="455"/>
      <c r="BN692" s="455"/>
      <c r="BO692" s="455"/>
    </row>
    <row r="693" spans="1:67" ht="19.5" customHeight="1">
      <c r="A693" s="450"/>
      <c r="B693" s="450"/>
      <c r="C693" s="450"/>
      <c r="D693" s="450"/>
      <c r="E693" s="450"/>
      <c r="F693" s="451"/>
      <c r="G693" s="450"/>
      <c r="H693" s="450"/>
      <c r="I693" s="451"/>
      <c r="J693" s="450"/>
      <c r="K693" s="451"/>
      <c r="L693" s="450"/>
      <c r="M693" s="451"/>
      <c r="N693" s="450"/>
      <c r="O693" s="451"/>
      <c r="P693" s="452"/>
      <c r="Q693" s="452"/>
      <c r="R693" s="452"/>
      <c r="S693" s="452"/>
      <c r="T693" s="450"/>
      <c r="U693" s="450"/>
      <c r="V693" s="451"/>
      <c r="W693" s="452"/>
      <c r="X693" s="450"/>
      <c r="Y693" s="451"/>
      <c r="Z693" s="451"/>
      <c r="AA693" s="450"/>
      <c r="AB693" s="450"/>
      <c r="AC693" s="450"/>
      <c r="AD693" s="450"/>
      <c r="AE693" s="451"/>
      <c r="AF693" s="451"/>
      <c r="AG693" s="452"/>
      <c r="AH693" s="452"/>
      <c r="AI693" s="452"/>
      <c r="AJ693" s="452"/>
      <c r="AK693" s="452"/>
      <c r="AL693" s="452"/>
      <c r="AM693" s="450"/>
      <c r="AN693" s="450"/>
      <c r="AO693" s="451"/>
      <c r="AP693" s="451"/>
      <c r="AQ693" s="450"/>
      <c r="AR693" s="453"/>
      <c r="AS693" s="453"/>
      <c r="AT693" s="454"/>
      <c r="AU693" s="455"/>
      <c r="AV693" s="456"/>
      <c r="AW693" s="456"/>
      <c r="AX693" s="455"/>
      <c r="AY693" s="456"/>
      <c r="AZ693" s="454"/>
      <c r="BA693" s="454"/>
      <c r="BB693" s="454"/>
      <c r="BC693" s="454"/>
      <c r="BD693" s="454"/>
      <c r="BE693" s="454"/>
      <c r="BF693" s="455"/>
      <c r="BG693" s="455"/>
      <c r="BH693" s="455"/>
      <c r="BI693" s="455"/>
      <c r="BJ693" s="455"/>
      <c r="BK693" s="455"/>
      <c r="BL693" s="455"/>
      <c r="BM693" s="455"/>
      <c r="BN693" s="455"/>
      <c r="BO693" s="455"/>
    </row>
    <row r="694" spans="1:67" ht="19.5" customHeight="1">
      <c r="A694" s="450"/>
      <c r="B694" s="450"/>
      <c r="C694" s="450"/>
      <c r="D694" s="450"/>
      <c r="E694" s="450"/>
      <c r="F694" s="451"/>
      <c r="G694" s="450"/>
      <c r="H694" s="450"/>
      <c r="I694" s="451"/>
      <c r="J694" s="450"/>
      <c r="K694" s="451"/>
      <c r="L694" s="450"/>
      <c r="M694" s="451"/>
      <c r="N694" s="450"/>
      <c r="O694" s="451"/>
      <c r="P694" s="452"/>
      <c r="Q694" s="452"/>
      <c r="R694" s="452"/>
      <c r="S694" s="452"/>
      <c r="T694" s="450"/>
      <c r="U694" s="450"/>
      <c r="V694" s="451"/>
      <c r="W694" s="452"/>
      <c r="X694" s="450"/>
      <c r="Y694" s="451"/>
      <c r="Z694" s="451"/>
      <c r="AA694" s="450"/>
      <c r="AB694" s="450"/>
      <c r="AC694" s="450"/>
      <c r="AD694" s="450"/>
      <c r="AE694" s="451"/>
      <c r="AF694" s="451"/>
      <c r="AG694" s="452"/>
      <c r="AH694" s="452"/>
      <c r="AI694" s="452"/>
      <c r="AJ694" s="452"/>
      <c r="AK694" s="452"/>
      <c r="AL694" s="452"/>
      <c r="AM694" s="450"/>
      <c r="AN694" s="450"/>
      <c r="AO694" s="451"/>
      <c r="AP694" s="451"/>
      <c r="AQ694" s="450"/>
      <c r="AR694" s="453"/>
      <c r="AS694" s="453"/>
      <c r="AT694" s="454"/>
      <c r="AU694" s="455"/>
      <c r="AV694" s="456"/>
      <c r="AW694" s="456"/>
      <c r="AX694" s="455"/>
      <c r="AY694" s="456"/>
      <c r="AZ694" s="454"/>
      <c r="BA694" s="454"/>
      <c r="BB694" s="454"/>
      <c r="BC694" s="454"/>
      <c r="BD694" s="454"/>
      <c r="BE694" s="454"/>
      <c r="BF694" s="455"/>
      <c r="BG694" s="455"/>
      <c r="BH694" s="455"/>
      <c r="BI694" s="455"/>
      <c r="BJ694" s="455"/>
      <c r="BK694" s="455"/>
      <c r="BL694" s="455"/>
      <c r="BM694" s="455"/>
      <c r="BN694" s="455"/>
      <c r="BO694" s="455"/>
    </row>
    <row r="695" spans="1:67" ht="19.5" customHeight="1">
      <c r="A695" s="450"/>
      <c r="B695" s="450"/>
      <c r="C695" s="450"/>
      <c r="D695" s="450"/>
      <c r="E695" s="450"/>
      <c r="F695" s="451"/>
      <c r="G695" s="450"/>
      <c r="H695" s="450"/>
      <c r="I695" s="451"/>
      <c r="J695" s="450"/>
      <c r="K695" s="451"/>
      <c r="L695" s="450"/>
      <c r="M695" s="451"/>
      <c r="N695" s="450"/>
      <c r="O695" s="451"/>
      <c r="P695" s="452"/>
      <c r="Q695" s="452"/>
      <c r="R695" s="452"/>
      <c r="S695" s="452"/>
      <c r="T695" s="450"/>
      <c r="U695" s="450"/>
      <c r="V695" s="451"/>
      <c r="W695" s="452"/>
      <c r="X695" s="450"/>
      <c r="Y695" s="451"/>
      <c r="Z695" s="451"/>
      <c r="AA695" s="450"/>
      <c r="AB695" s="450"/>
      <c r="AC695" s="450"/>
      <c r="AD695" s="450"/>
      <c r="AE695" s="451"/>
      <c r="AF695" s="451"/>
      <c r="AG695" s="452"/>
      <c r="AH695" s="452"/>
      <c r="AI695" s="452"/>
      <c r="AJ695" s="452"/>
      <c r="AK695" s="452"/>
      <c r="AL695" s="452"/>
      <c r="AM695" s="450"/>
      <c r="AN695" s="450"/>
      <c r="AO695" s="451"/>
      <c r="AP695" s="451"/>
      <c r="AQ695" s="450"/>
      <c r="AR695" s="453"/>
      <c r="AS695" s="453"/>
      <c r="AT695" s="454"/>
      <c r="AU695" s="455"/>
      <c r="AV695" s="456"/>
      <c r="AW695" s="456"/>
      <c r="AX695" s="455"/>
      <c r="AY695" s="456"/>
      <c r="AZ695" s="454"/>
      <c r="BA695" s="454"/>
      <c r="BB695" s="454"/>
      <c r="BC695" s="454"/>
      <c r="BD695" s="454"/>
      <c r="BE695" s="454"/>
      <c r="BF695" s="455"/>
      <c r="BG695" s="455"/>
      <c r="BH695" s="455"/>
      <c r="BI695" s="455"/>
      <c r="BJ695" s="455"/>
      <c r="BK695" s="455"/>
      <c r="BL695" s="455"/>
      <c r="BM695" s="455"/>
      <c r="BN695" s="455"/>
      <c r="BO695" s="455"/>
    </row>
    <row r="696" spans="1:67" ht="19.5" customHeight="1">
      <c r="A696" s="450"/>
      <c r="B696" s="450"/>
      <c r="C696" s="450"/>
      <c r="D696" s="450"/>
      <c r="E696" s="450"/>
      <c r="F696" s="451"/>
      <c r="G696" s="450"/>
      <c r="H696" s="450"/>
      <c r="I696" s="451"/>
      <c r="J696" s="450"/>
      <c r="K696" s="451"/>
      <c r="L696" s="450"/>
      <c r="M696" s="451"/>
      <c r="N696" s="450"/>
      <c r="O696" s="451"/>
      <c r="P696" s="452"/>
      <c r="Q696" s="452"/>
      <c r="R696" s="452"/>
      <c r="S696" s="452"/>
      <c r="T696" s="450"/>
      <c r="U696" s="450"/>
      <c r="V696" s="451"/>
      <c r="W696" s="452"/>
      <c r="X696" s="450"/>
      <c r="Y696" s="451"/>
      <c r="Z696" s="451"/>
      <c r="AA696" s="450"/>
      <c r="AB696" s="450"/>
      <c r="AC696" s="450"/>
      <c r="AD696" s="450"/>
      <c r="AE696" s="451"/>
      <c r="AF696" s="451"/>
      <c r="AG696" s="452"/>
      <c r="AH696" s="452"/>
      <c r="AI696" s="452"/>
      <c r="AJ696" s="452"/>
      <c r="AK696" s="452"/>
      <c r="AL696" s="452"/>
      <c r="AM696" s="450"/>
      <c r="AN696" s="450"/>
      <c r="AO696" s="451"/>
      <c r="AP696" s="451"/>
      <c r="AQ696" s="450"/>
      <c r="AR696" s="453"/>
      <c r="AS696" s="453"/>
      <c r="AT696" s="454"/>
      <c r="AU696" s="455"/>
      <c r="AV696" s="456"/>
      <c r="AW696" s="456"/>
      <c r="AX696" s="455"/>
      <c r="AY696" s="456"/>
      <c r="AZ696" s="454"/>
      <c r="BA696" s="454"/>
      <c r="BB696" s="454"/>
      <c r="BC696" s="454"/>
      <c r="BD696" s="454"/>
      <c r="BE696" s="454"/>
      <c r="BF696" s="455"/>
      <c r="BG696" s="455"/>
      <c r="BH696" s="455"/>
      <c r="BI696" s="455"/>
      <c r="BJ696" s="455"/>
      <c r="BK696" s="455"/>
      <c r="BL696" s="455"/>
      <c r="BM696" s="455"/>
      <c r="BN696" s="455"/>
      <c r="BO696" s="455"/>
    </row>
    <row r="697" spans="1:67" ht="19.5" customHeight="1">
      <c r="A697" s="450"/>
      <c r="B697" s="450"/>
      <c r="C697" s="450"/>
      <c r="D697" s="450"/>
      <c r="E697" s="450"/>
      <c r="F697" s="451"/>
      <c r="G697" s="450"/>
      <c r="H697" s="450"/>
      <c r="I697" s="451"/>
      <c r="J697" s="450"/>
      <c r="K697" s="451"/>
      <c r="L697" s="450"/>
      <c r="M697" s="451"/>
      <c r="N697" s="450"/>
      <c r="O697" s="451"/>
      <c r="P697" s="452"/>
      <c r="Q697" s="452"/>
      <c r="R697" s="452"/>
      <c r="S697" s="452"/>
      <c r="T697" s="450"/>
      <c r="U697" s="450"/>
      <c r="V697" s="451"/>
      <c r="W697" s="452"/>
      <c r="X697" s="450"/>
      <c r="Y697" s="451"/>
      <c r="Z697" s="451"/>
      <c r="AA697" s="450"/>
      <c r="AB697" s="450"/>
      <c r="AC697" s="450"/>
      <c r="AD697" s="450"/>
      <c r="AE697" s="451"/>
      <c r="AF697" s="451"/>
      <c r="AG697" s="452"/>
      <c r="AH697" s="452"/>
      <c r="AI697" s="452"/>
      <c r="AJ697" s="452"/>
      <c r="AK697" s="452"/>
      <c r="AL697" s="452"/>
      <c r="AM697" s="450"/>
      <c r="AN697" s="450"/>
      <c r="AO697" s="451"/>
      <c r="AP697" s="451"/>
      <c r="AQ697" s="450"/>
      <c r="AR697" s="453"/>
      <c r="AS697" s="453"/>
      <c r="AT697" s="454"/>
      <c r="AU697" s="455"/>
      <c r="AV697" s="456"/>
      <c r="AW697" s="456"/>
      <c r="AX697" s="455"/>
      <c r="AY697" s="456"/>
      <c r="AZ697" s="454"/>
      <c r="BA697" s="454"/>
      <c r="BB697" s="454"/>
      <c r="BC697" s="454"/>
      <c r="BD697" s="454"/>
      <c r="BE697" s="454"/>
      <c r="BF697" s="455"/>
      <c r="BG697" s="455"/>
      <c r="BH697" s="455"/>
      <c r="BI697" s="455"/>
      <c r="BJ697" s="455"/>
      <c r="BK697" s="455"/>
      <c r="BL697" s="455"/>
      <c r="BM697" s="455"/>
      <c r="BN697" s="455"/>
      <c r="BO697" s="455"/>
    </row>
    <row r="698" spans="1:67" ht="19.5" customHeight="1">
      <c r="A698" s="450"/>
      <c r="B698" s="450"/>
      <c r="C698" s="450"/>
      <c r="D698" s="450"/>
      <c r="E698" s="450"/>
      <c r="F698" s="451"/>
      <c r="G698" s="450"/>
      <c r="H698" s="450"/>
      <c r="I698" s="451"/>
      <c r="J698" s="450"/>
      <c r="K698" s="451"/>
      <c r="L698" s="450"/>
      <c r="M698" s="451"/>
      <c r="N698" s="450"/>
      <c r="O698" s="451"/>
      <c r="P698" s="452"/>
      <c r="Q698" s="452"/>
      <c r="R698" s="452"/>
      <c r="S698" s="452"/>
      <c r="T698" s="450"/>
      <c r="U698" s="450"/>
      <c r="V698" s="451"/>
      <c r="W698" s="452"/>
      <c r="X698" s="450"/>
      <c r="Y698" s="451"/>
      <c r="Z698" s="451"/>
      <c r="AA698" s="450"/>
      <c r="AB698" s="450"/>
      <c r="AC698" s="450"/>
      <c r="AD698" s="450"/>
      <c r="AE698" s="451"/>
      <c r="AF698" s="451"/>
      <c r="AG698" s="452"/>
      <c r="AH698" s="452"/>
      <c r="AI698" s="452"/>
      <c r="AJ698" s="452"/>
      <c r="AK698" s="452"/>
      <c r="AL698" s="452"/>
      <c r="AM698" s="450"/>
      <c r="AN698" s="450"/>
      <c r="AO698" s="451"/>
      <c r="AP698" s="451"/>
      <c r="AQ698" s="450"/>
      <c r="AR698" s="453"/>
      <c r="AS698" s="453"/>
      <c r="AT698" s="454"/>
      <c r="AU698" s="455"/>
      <c r="AV698" s="456"/>
      <c r="AW698" s="456"/>
      <c r="AX698" s="455"/>
      <c r="AY698" s="456"/>
      <c r="AZ698" s="454"/>
      <c r="BA698" s="454"/>
      <c r="BB698" s="454"/>
      <c r="BC698" s="454"/>
      <c r="BD698" s="454"/>
      <c r="BE698" s="454"/>
      <c r="BF698" s="455"/>
      <c r="BG698" s="455"/>
      <c r="BH698" s="455"/>
      <c r="BI698" s="455"/>
      <c r="BJ698" s="455"/>
      <c r="BK698" s="455"/>
      <c r="BL698" s="455"/>
      <c r="BM698" s="455"/>
      <c r="BN698" s="455"/>
      <c r="BO698" s="455"/>
    </row>
    <row r="699" spans="1:67" ht="19.5" customHeight="1">
      <c r="A699" s="450"/>
      <c r="B699" s="450"/>
      <c r="C699" s="450"/>
      <c r="D699" s="450"/>
      <c r="E699" s="450"/>
      <c r="F699" s="451"/>
      <c r="G699" s="450"/>
      <c r="H699" s="450"/>
      <c r="I699" s="451"/>
      <c r="J699" s="450"/>
      <c r="K699" s="451"/>
      <c r="L699" s="450"/>
      <c r="M699" s="451"/>
      <c r="N699" s="450"/>
      <c r="O699" s="451"/>
      <c r="P699" s="452"/>
      <c r="Q699" s="452"/>
      <c r="R699" s="452"/>
      <c r="S699" s="452"/>
      <c r="T699" s="450"/>
      <c r="U699" s="450"/>
      <c r="V699" s="451"/>
      <c r="W699" s="452"/>
      <c r="X699" s="450"/>
      <c r="Y699" s="451"/>
      <c r="Z699" s="451"/>
      <c r="AA699" s="450"/>
      <c r="AB699" s="450"/>
      <c r="AC699" s="450"/>
      <c r="AD699" s="450"/>
      <c r="AE699" s="451"/>
      <c r="AF699" s="451"/>
      <c r="AG699" s="452"/>
      <c r="AH699" s="452"/>
      <c r="AI699" s="452"/>
      <c r="AJ699" s="452"/>
      <c r="AK699" s="452"/>
      <c r="AL699" s="452"/>
      <c r="AM699" s="450"/>
      <c r="AN699" s="450"/>
      <c r="AO699" s="451"/>
      <c r="AP699" s="451"/>
      <c r="AQ699" s="450"/>
      <c r="AR699" s="453"/>
      <c r="AS699" s="453"/>
      <c r="AT699" s="454"/>
      <c r="AU699" s="455"/>
      <c r="AV699" s="456"/>
      <c r="AW699" s="456"/>
      <c r="AX699" s="455"/>
      <c r="AY699" s="456"/>
      <c r="AZ699" s="454"/>
      <c r="BA699" s="454"/>
      <c r="BB699" s="454"/>
      <c r="BC699" s="454"/>
      <c r="BD699" s="454"/>
      <c r="BE699" s="454"/>
      <c r="BF699" s="455"/>
      <c r="BG699" s="455"/>
      <c r="BH699" s="455"/>
      <c r="BI699" s="455"/>
      <c r="BJ699" s="455"/>
      <c r="BK699" s="455"/>
      <c r="BL699" s="455"/>
      <c r="BM699" s="455"/>
      <c r="BN699" s="455"/>
      <c r="BO699" s="455"/>
    </row>
    <row r="700" spans="1:67" ht="19.5" customHeight="1">
      <c r="A700" s="450"/>
      <c r="B700" s="450"/>
      <c r="C700" s="450"/>
      <c r="D700" s="450"/>
      <c r="E700" s="450"/>
      <c r="F700" s="451"/>
      <c r="G700" s="450"/>
      <c r="H700" s="450"/>
      <c r="I700" s="451"/>
      <c r="J700" s="450"/>
      <c r="K700" s="451"/>
      <c r="L700" s="450"/>
      <c r="M700" s="451"/>
      <c r="N700" s="450"/>
      <c r="O700" s="451"/>
      <c r="P700" s="452"/>
      <c r="Q700" s="452"/>
      <c r="R700" s="452"/>
      <c r="S700" s="452"/>
      <c r="T700" s="450"/>
      <c r="U700" s="450"/>
      <c r="V700" s="451"/>
      <c r="W700" s="452"/>
      <c r="X700" s="450"/>
      <c r="Y700" s="451"/>
      <c r="Z700" s="451"/>
      <c r="AA700" s="450"/>
      <c r="AB700" s="450"/>
      <c r="AC700" s="450"/>
      <c r="AD700" s="450"/>
      <c r="AE700" s="451"/>
      <c r="AF700" s="451"/>
      <c r="AG700" s="452"/>
      <c r="AH700" s="452"/>
      <c r="AI700" s="452"/>
      <c r="AJ700" s="452"/>
      <c r="AK700" s="452"/>
      <c r="AL700" s="452"/>
      <c r="AM700" s="450"/>
      <c r="AN700" s="450"/>
      <c r="AO700" s="451"/>
      <c r="AP700" s="451"/>
      <c r="AQ700" s="450"/>
      <c r="AR700" s="453"/>
      <c r="AS700" s="453"/>
      <c r="AT700" s="454"/>
      <c r="AU700" s="455"/>
      <c r="AV700" s="456"/>
      <c r="AW700" s="456"/>
      <c r="AX700" s="455"/>
      <c r="AY700" s="456"/>
      <c r="AZ700" s="454"/>
      <c r="BA700" s="454"/>
      <c r="BB700" s="454"/>
      <c r="BC700" s="454"/>
      <c r="BD700" s="454"/>
      <c r="BE700" s="454"/>
      <c r="BF700" s="455"/>
      <c r="BG700" s="455"/>
      <c r="BH700" s="455"/>
      <c r="BI700" s="455"/>
      <c r="BJ700" s="455"/>
      <c r="BK700" s="455"/>
      <c r="BL700" s="455"/>
      <c r="BM700" s="455"/>
      <c r="BN700" s="455"/>
      <c r="BO700" s="455"/>
    </row>
    <row r="701" spans="1:67" ht="19.5" customHeight="1">
      <c r="A701" s="450"/>
      <c r="B701" s="450"/>
      <c r="C701" s="450"/>
      <c r="D701" s="450"/>
      <c r="E701" s="450"/>
      <c r="F701" s="451"/>
      <c r="G701" s="450"/>
      <c r="H701" s="450"/>
      <c r="I701" s="451"/>
      <c r="J701" s="450"/>
      <c r="K701" s="451"/>
      <c r="L701" s="450"/>
      <c r="M701" s="451"/>
      <c r="N701" s="450"/>
      <c r="O701" s="451"/>
      <c r="P701" s="452"/>
      <c r="Q701" s="452"/>
      <c r="R701" s="452"/>
      <c r="S701" s="452"/>
      <c r="T701" s="450"/>
      <c r="U701" s="450"/>
      <c r="V701" s="451"/>
      <c r="W701" s="452"/>
      <c r="X701" s="450"/>
      <c r="Y701" s="451"/>
      <c r="Z701" s="451"/>
      <c r="AA701" s="450"/>
      <c r="AB701" s="450"/>
      <c r="AC701" s="450"/>
      <c r="AD701" s="450"/>
      <c r="AE701" s="451"/>
      <c r="AF701" s="451"/>
      <c r="AG701" s="452"/>
      <c r="AH701" s="452"/>
      <c r="AI701" s="452"/>
      <c r="AJ701" s="452"/>
      <c r="AK701" s="452"/>
      <c r="AL701" s="452"/>
      <c r="AM701" s="450"/>
      <c r="AN701" s="450"/>
      <c r="AO701" s="451"/>
      <c r="AP701" s="451"/>
      <c r="AQ701" s="450"/>
      <c r="AR701" s="453"/>
      <c r="AS701" s="453"/>
      <c r="AT701" s="454"/>
      <c r="AU701" s="455"/>
      <c r="AV701" s="456"/>
      <c r="AW701" s="456"/>
      <c r="AX701" s="455"/>
      <c r="AY701" s="456"/>
      <c r="AZ701" s="454"/>
      <c r="BA701" s="454"/>
      <c r="BB701" s="454"/>
      <c r="BC701" s="454"/>
      <c r="BD701" s="454"/>
      <c r="BE701" s="454"/>
      <c r="BF701" s="455"/>
      <c r="BG701" s="455"/>
      <c r="BH701" s="455"/>
      <c r="BI701" s="455"/>
      <c r="BJ701" s="455"/>
      <c r="BK701" s="455"/>
      <c r="BL701" s="455"/>
      <c r="BM701" s="455"/>
      <c r="BN701" s="455"/>
      <c r="BO701" s="455"/>
    </row>
    <row r="702" spans="1:67" ht="19.5" customHeight="1">
      <c r="A702" s="450"/>
      <c r="B702" s="450"/>
      <c r="C702" s="450"/>
      <c r="D702" s="450"/>
      <c r="E702" s="450"/>
      <c r="F702" s="451"/>
      <c r="G702" s="450"/>
      <c r="H702" s="450"/>
      <c r="I702" s="451"/>
      <c r="J702" s="450"/>
      <c r="K702" s="451"/>
      <c r="L702" s="450"/>
      <c r="M702" s="451"/>
      <c r="N702" s="450"/>
      <c r="O702" s="451"/>
      <c r="P702" s="452"/>
      <c r="Q702" s="452"/>
      <c r="R702" s="452"/>
      <c r="S702" s="452"/>
      <c r="T702" s="450"/>
      <c r="U702" s="450"/>
      <c r="V702" s="451"/>
      <c r="W702" s="452"/>
      <c r="X702" s="450"/>
      <c r="Y702" s="451"/>
      <c r="Z702" s="451"/>
      <c r="AA702" s="450"/>
      <c r="AB702" s="450"/>
      <c r="AC702" s="450"/>
      <c r="AD702" s="450"/>
      <c r="AE702" s="451"/>
      <c r="AF702" s="451"/>
      <c r="AG702" s="452"/>
      <c r="AH702" s="452"/>
      <c r="AI702" s="452"/>
      <c r="AJ702" s="452"/>
      <c r="AK702" s="452"/>
      <c r="AL702" s="452"/>
      <c r="AM702" s="450"/>
      <c r="AN702" s="450"/>
      <c r="AO702" s="451"/>
      <c r="AP702" s="451"/>
      <c r="AQ702" s="450"/>
      <c r="AR702" s="453"/>
      <c r="AS702" s="453"/>
      <c r="AT702" s="454"/>
      <c r="AU702" s="455"/>
      <c r="AV702" s="456"/>
      <c r="AW702" s="456"/>
      <c r="AX702" s="455"/>
      <c r="AY702" s="456"/>
      <c r="AZ702" s="454"/>
      <c r="BA702" s="454"/>
      <c r="BB702" s="454"/>
      <c r="BC702" s="454"/>
      <c r="BD702" s="454"/>
      <c r="BE702" s="454"/>
      <c r="BF702" s="455"/>
      <c r="BG702" s="455"/>
      <c r="BH702" s="455"/>
      <c r="BI702" s="455"/>
      <c r="BJ702" s="455"/>
      <c r="BK702" s="455"/>
      <c r="BL702" s="455"/>
      <c r="BM702" s="455"/>
      <c r="BN702" s="455"/>
      <c r="BO702" s="455"/>
    </row>
    <row r="703" spans="1:67" ht="19.5" customHeight="1">
      <c r="A703" s="450"/>
      <c r="B703" s="450"/>
      <c r="C703" s="450"/>
      <c r="D703" s="450"/>
      <c r="E703" s="450"/>
      <c r="F703" s="451"/>
      <c r="G703" s="450"/>
      <c r="H703" s="450"/>
      <c r="I703" s="451"/>
      <c r="J703" s="450"/>
      <c r="K703" s="451"/>
      <c r="L703" s="450"/>
      <c r="M703" s="451"/>
      <c r="N703" s="450"/>
      <c r="O703" s="451"/>
      <c r="P703" s="452"/>
      <c r="Q703" s="452"/>
      <c r="R703" s="452"/>
      <c r="S703" s="452"/>
      <c r="T703" s="450"/>
      <c r="U703" s="450"/>
      <c r="V703" s="451"/>
      <c r="W703" s="452"/>
      <c r="X703" s="450"/>
      <c r="Y703" s="451"/>
      <c r="Z703" s="451"/>
      <c r="AA703" s="450"/>
      <c r="AB703" s="450"/>
      <c r="AC703" s="450"/>
      <c r="AD703" s="450"/>
      <c r="AE703" s="451"/>
      <c r="AF703" s="451"/>
      <c r="AG703" s="452"/>
      <c r="AH703" s="452"/>
      <c r="AI703" s="452"/>
      <c r="AJ703" s="452"/>
      <c r="AK703" s="452"/>
      <c r="AL703" s="452"/>
      <c r="AM703" s="450"/>
      <c r="AN703" s="450"/>
      <c r="AO703" s="451"/>
      <c r="AP703" s="451"/>
      <c r="AQ703" s="450"/>
      <c r="AR703" s="453"/>
      <c r="AS703" s="453"/>
      <c r="AT703" s="454"/>
      <c r="AU703" s="455"/>
      <c r="AV703" s="456"/>
      <c r="AW703" s="456"/>
      <c r="AX703" s="455"/>
      <c r="AY703" s="456"/>
      <c r="AZ703" s="454"/>
      <c r="BA703" s="454"/>
      <c r="BB703" s="454"/>
      <c r="BC703" s="454"/>
      <c r="BD703" s="454"/>
      <c r="BE703" s="454"/>
      <c r="BF703" s="455"/>
      <c r="BG703" s="455"/>
      <c r="BH703" s="455"/>
      <c r="BI703" s="455"/>
      <c r="BJ703" s="455"/>
      <c r="BK703" s="455"/>
      <c r="BL703" s="455"/>
      <c r="BM703" s="455"/>
      <c r="BN703" s="455"/>
      <c r="BO703" s="455"/>
    </row>
    <row r="704" spans="1:67" ht="19.5" customHeight="1">
      <c r="A704" s="450"/>
      <c r="B704" s="450"/>
      <c r="C704" s="450"/>
      <c r="D704" s="450"/>
      <c r="E704" s="450"/>
      <c r="F704" s="451"/>
      <c r="G704" s="450"/>
      <c r="H704" s="450"/>
      <c r="I704" s="451"/>
      <c r="J704" s="450"/>
      <c r="K704" s="451"/>
      <c r="L704" s="450"/>
      <c r="M704" s="451"/>
      <c r="N704" s="450"/>
      <c r="O704" s="451"/>
      <c r="P704" s="452"/>
      <c r="Q704" s="452"/>
      <c r="R704" s="452"/>
      <c r="S704" s="452"/>
      <c r="T704" s="450"/>
      <c r="U704" s="450"/>
      <c r="V704" s="451"/>
      <c r="W704" s="452"/>
      <c r="X704" s="450"/>
      <c r="Y704" s="451"/>
      <c r="Z704" s="451"/>
      <c r="AA704" s="450"/>
      <c r="AB704" s="450"/>
      <c r="AC704" s="450"/>
      <c r="AD704" s="450"/>
      <c r="AE704" s="451"/>
      <c r="AF704" s="451"/>
      <c r="AG704" s="452"/>
      <c r="AH704" s="452"/>
      <c r="AI704" s="452"/>
      <c r="AJ704" s="452"/>
      <c r="AK704" s="452"/>
      <c r="AL704" s="452"/>
      <c r="AM704" s="450"/>
      <c r="AN704" s="450"/>
      <c r="AO704" s="451"/>
      <c r="AP704" s="451"/>
      <c r="AQ704" s="450"/>
      <c r="AR704" s="453"/>
      <c r="AS704" s="453"/>
      <c r="AT704" s="454"/>
      <c r="AU704" s="455"/>
      <c r="AV704" s="456"/>
      <c r="AW704" s="456"/>
      <c r="AX704" s="455"/>
      <c r="AY704" s="456"/>
      <c r="AZ704" s="454"/>
      <c r="BA704" s="454"/>
      <c r="BB704" s="454"/>
      <c r="BC704" s="454"/>
      <c r="BD704" s="454"/>
      <c r="BE704" s="454"/>
      <c r="BF704" s="455"/>
      <c r="BG704" s="455"/>
      <c r="BH704" s="455"/>
      <c r="BI704" s="455"/>
      <c r="BJ704" s="455"/>
      <c r="BK704" s="455"/>
      <c r="BL704" s="455"/>
      <c r="BM704" s="455"/>
      <c r="BN704" s="455"/>
      <c r="BO704" s="455"/>
    </row>
    <row r="705" spans="1:67" ht="19.5" customHeight="1">
      <c r="A705" s="450"/>
      <c r="B705" s="450"/>
      <c r="C705" s="450"/>
      <c r="D705" s="450"/>
      <c r="E705" s="450"/>
      <c r="F705" s="451"/>
      <c r="G705" s="450"/>
      <c r="H705" s="450"/>
      <c r="I705" s="451"/>
      <c r="J705" s="450"/>
      <c r="K705" s="451"/>
      <c r="L705" s="450"/>
      <c r="M705" s="451"/>
      <c r="N705" s="450"/>
      <c r="O705" s="451"/>
      <c r="P705" s="452"/>
      <c r="Q705" s="452"/>
      <c r="R705" s="452"/>
      <c r="S705" s="452"/>
      <c r="T705" s="450"/>
      <c r="U705" s="450"/>
      <c r="V705" s="451"/>
      <c r="W705" s="452"/>
      <c r="X705" s="450"/>
      <c r="Y705" s="451"/>
      <c r="Z705" s="451"/>
      <c r="AA705" s="450"/>
      <c r="AB705" s="450"/>
      <c r="AC705" s="450"/>
      <c r="AD705" s="450"/>
      <c r="AE705" s="451"/>
      <c r="AF705" s="451"/>
      <c r="AG705" s="452"/>
      <c r="AH705" s="452"/>
      <c r="AI705" s="452"/>
      <c r="AJ705" s="452"/>
      <c r="AK705" s="452"/>
      <c r="AL705" s="452"/>
      <c r="AM705" s="450"/>
      <c r="AN705" s="450"/>
      <c r="AO705" s="451"/>
      <c r="AP705" s="451"/>
      <c r="AQ705" s="450"/>
      <c r="AR705" s="453"/>
      <c r="AS705" s="453"/>
      <c r="AT705" s="454"/>
      <c r="AU705" s="455"/>
      <c r="AV705" s="456"/>
      <c r="AW705" s="456"/>
      <c r="AX705" s="455"/>
      <c r="AY705" s="456"/>
      <c r="AZ705" s="454"/>
      <c r="BA705" s="454"/>
      <c r="BB705" s="454"/>
      <c r="BC705" s="454"/>
      <c r="BD705" s="454"/>
      <c r="BE705" s="454"/>
      <c r="BF705" s="455"/>
      <c r="BG705" s="455"/>
      <c r="BH705" s="455"/>
      <c r="BI705" s="455"/>
      <c r="BJ705" s="455"/>
      <c r="BK705" s="455"/>
      <c r="BL705" s="455"/>
      <c r="BM705" s="455"/>
      <c r="BN705" s="455"/>
      <c r="BO705" s="455"/>
    </row>
    <row r="706" spans="1:67" ht="19.5" customHeight="1">
      <c r="A706" s="450"/>
      <c r="B706" s="450"/>
      <c r="C706" s="450"/>
      <c r="D706" s="450"/>
      <c r="E706" s="450"/>
      <c r="F706" s="451"/>
      <c r="G706" s="450"/>
      <c r="H706" s="450"/>
      <c r="I706" s="451"/>
      <c r="J706" s="450"/>
      <c r="K706" s="451"/>
      <c r="L706" s="450"/>
      <c r="M706" s="451"/>
      <c r="N706" s="450"/>
      <c r="O706" s="451"/>
      <c r="P706" s="452"/>
      <c r="Q706" s="452"/>
      <c r="R706" s="452"/>
      <c r="S706" s="452"/>
      <c r="T706" s="450"/>
      <c r="U706" s="450"/>
      <c r="V706" s="451"/>
      <c r="W706" s="452"/>
      <c r="X706" s="450"/>
      <c r="Y706" s="451"/>
      <c r="Z706" s="451"/>
      <c r="AA706" s="450"/>
      <c r="AB706" s="450"/>
      <c r="AC706" s="450"/>
      <c r="AD706" s="450"/>
      <c r="AE706" s="451"/>
      <c r="AF706" s="451"/>
      <c r="AG706" s="452"/>
      <c r="AH706" s="452"/>
      <c r="AI706" s="452"/>
      <c r="AJ706" s="452"/>
      <c r="AK706" s="452"/>
      <c r="AL706" s="452"/>
      <c r="AM706" s="450"/>
      <c r="AN706" s="450"/>
      <c r="AO706" s="451"/>
      <c r="AP706" s="451"/>
      <c r="AQ706" s="450"/>
      <c r="AR706" s="453"/>
      <c r="AS706" s="453"/>
      <c r="AT706" s="454"/>
      <c r="AU706" s="455"/>
      <c r="AV706" s="456"/>
      <c r="AW706" s="456"/>
      <c r="AX706" s="455"/>
      <c r="AY706" s="456"/>
      <c r="AZ706" s="454"/>
      <c r="BA706" s="454"/>
      <c r="BB706" s="454"/>
      <c r="BC706" s="454"/>
      <c r="BD706" s="454"/>
      <c r="BE706" s="454"/>
      <c r="BF706" s="455"/>
      <c r="BG706" s="455"/>
      <c r="BH706" s="455"/>
      <c r="BI706" s="455"/>
      <c r="BJ706" s="455"/>
      <c r="BK706" s="455"/>
      <c r="BL706" s="455"/>
      <c r="BM706" s="455"/>
      <c r="BN706" s="455"/>
      <c r="BO706" s="455"/>
    </row>
    <row r="707" spans="1:67" ht="19.5" customHeight="1">
      <c r="A707" s="450"/>
      <c r="B707" s="450"/>
      <c r="C707" s="450"/>
      <c r="D707" s="450"/>
      <c r="E707" s="450"/>
      <c r="F707" s="451"/>
      <c r="G707" s="450"/>
      <c r="H707" s="450"/>
      <c r="I707" s="451"/>
      <c r="J707" s="450"/>
      <c r="K707" s="451"/>
      <c r="L707" s="450"/>
      <c r="M707" s="451"/>
      <c r="N707" s="450"/>
      <c r="O707" s="451"/>
      <c r="P707" s="452"/>
      <c r="Q707" s="452"/>
      <c r="R707" s="452"/>
      <c r="S707" s="452"/>
      <c r="T707" s="450"/>
      <c r="U707" s="450"/>
      <c r="V707" s="451"/>
      <c r="W707" s="452"/>
      <c r="X707" s="450"/>
      <c r="Y707" s="451"/>
      <c r="Z707" s="451"/>
      <c r="AA707" s="450"/>
      <c r="AB707" s="450"/>
      <c r="AC707" s="450"/>
      <c r="AD707" s="450"/>
      <c r="AE707" s="451"/>
      <c r="AF707" s="451"/>
      <c r="AG707" s="452"/>
      <c r="AH707" s="452"/>
      <c r="AI707" s="452"/>
      <c r="AJ707" s="452"/>
      <c r="AK707" s="452"/>
      <c r="AL707" s="452"/>
      <c r="AM707" s="450"/>
      <c r="AN707" s="450"/>
      <c r="AO707" s="451"/>
      <c r="AP707" s="451"/>
      <c r="AQ707" s="450"/>
      <c r="AR707" s="453"/>
      <c r="AS707" s="453"/>
      <c r="AT707" s="454"/>
      <c r="AU707" s="455"/>
      <c r="AV707" s="456"/>
      <c r="AW707" s="456"/>
      <c r="AX707" s="455"/>
      <c r="AY707" s="456"/>
      <c r="AZ707" s="454"/>
      <c r="BA707" s="454"/>
      <c r="BB707" s="454"/>
      <c r="BC707" s="454"/>
      <c r="BD707" s="454"/>
      <c r="BE707" s="454"/>
      <c r="BF707" s="455"/>
      <c r="BG707" s="455"/>
      <c r="BH707" s="455"/>
      <c r="BI707" s="455"/>
      <c r="BJ707" s="455"/>
      <c r="BK707" s="455"/>
      <c r="BL707" s="455"/>
      <c r="BM707" s="455"/>
      <c r="BN707" s="455"/>
      <c r="BO707" s="455"/>
    </row>
    <row r="708" spans="1:67" ht="19.5" customHeight="1">
      <c r="A708" s="450"/>
      <c r="B708" s="450"/>
      <c r="C708" s="450"/>
      <c r="D708" s="450"/>
      <c r="E708" s="450"/>
      <c r="F708" s="451"/>
      <c r="G708" s="450"/>
      <c r="H708" s="450"/>
      <c r="I708" s="451"/>
      <c r="J708" s="450"/>
      <c r="K708" s="451"/>
      <c r="L708" s="450"/>
      <c r="M708" s="451"/>
      <c r="N708" s="450"/>
      <c r="O708" s="451"/>
      <c r="P708" s="452"/>
      <c r="Q708" s="452"/>
      <c r="R708" s="452"/>
      <c r="S708" s="452"/>
      <c r="T708" s="450"/>
      <c r="U708" s="450"/>
      <c r="V708" s="451"/>
      <c r="W708" s="452"/>
      <c r="X708" s="450"/>
      <c r="Y708" s="451"/>
      <c r="Z708" s="451"/>
      <c r="AA708" s="450"/>
      <c r="AB708" s="450"/>
      <c r="AC708" s="450"/>
      <c r="AD708" s="450"/>
      <c r="AE708" s="451"/>
      <c r="AF708" s="451"/>
      <c r="AG708" s="452"/>
      <c r="AH708" s="452"/>
      <c r="AI708" s="452"/>
      <c r="AJ708" s="452"/>
      <c r="AK708" s="452"/>
      <c r="AL708" s="452"/>
      <c r="AM708" s="450"/>
      <c r="AN708" s="450"/>
      <c r="AO708" s="451"/>
      <c r="AP708" s="451"/>
      <c r="AQ708" s="450"/>
      <c r="AR708" s="453"/>
      <c r="AS708" s="453"/>
      <c r="AT708" s="454"/>
      <c r="AU708" s="455"/>
      <c r="AV708" s="456"/>
      <c r="AW708" s="456"/>
      <c r="AX708" s="455"/>
      <c r="AY708" s="456"/>
      <c r="AZ708" s="454"/>
      <c r="BA708" s="454"/>
      <c r="BB708" s="454"/>
      <c r="BC708" s="454"/>
      <c r="BD708" s="454"/>
      <c r="BE708" s="454"/>
      <c r="BF708" s="455"/>
      <c r="BG708" s="455"/>
      <c r="BH708" s="455"/>
      <c r="BI708" s="455"/>
      <c r="BJ708" s="455"/>
      <c r="BK708" s="455"/>
      <c r="BL708" s="455"/>
      <c r="BM708" s="455"/>
      <c r="BN708" s="455"/>
      <c r="BO708" s="455"/>
    </row>
    <row r="709" spans="1:67" ht="19.5" customHeight="1">
      <c r="A709" s="450"/>
      <c r="B709" s="450"/>
      <c r="C709" s="450"/>
      <c r="D709" s="450"/>
      <c r="E709" s="450"/>
      <c r="F709" s="451"/>
      <c r="G709" s="450"/>
      <c r="H709" s="450"/>
      <c r="I709" s="451"/>
      <c r="J709" s="450"/>
      <c r="K709" s="451"/>
      <c r="L709" s="450"/>
      <c r="M709" s="451"/>
      <c r="N709" s="450"/>
      <c r="O709" s="451"/>
      <c r="P709" s="452"/>
      <c r="Q709" s="452"/>
      <c r="R709" s="452"/>
      <c r="S709" s="452"/>
      <c r="T709" s="450"/>
      <c r="U709" s="450"/>
      <c r="V709" s="451"/>
      <c r="W709" s="452"/>
      <c r="X709" s="450"/>
      <c r="Y709" s="451"/>
      <c r="Z709" s="451"/>
      <c r="AA709" s="450"/>
      <c r="AB709" s="450"/>
      <c r="AC709" s="450"/>
      <c r="AD709" s="450"/>
      <c r="AE709" s="451"/>
      <c r="AF709" s="451"/>
      <c r="AG709" s="452"/>
      <c r="AH709" s="452"/>
      <c r="AI709" s="452"/>
      <c r="AJ709" s="452"/>
      <c r="AK709" s="452"/>
      <c r="AL709" s="452"/>
      <c r="AM709" s="450"/>
      <c r="AN709" s="450"/>
      <c r="AO709" s="451"/>
      <c r="AP709" s="451"/>
      <c r="AQ709" s="450"/>
      <c r="AR709" s="453"/>
      <c r="AS709" s="453"/>
      <c r="AT709" s="454"/>
      <c r="AU709" s="455"/>
      <c r="AV709" s="456"/>
      <c r="AW709" s="456"/>
      <c r="AX709" s="455"/>
      <c r="AY709" s="456"/>
      <c r="AZ709" s="454"/>
      <c r="BA709" s="454"/>
      <c r="BB709" s="454"/>
      <c r="BC709" s="454"/>
      <c r="BD709" s="454"/>
      <c r="BE709" s="454"/>
      <c r="BF709" s="455"/>
      <c r="BG709" s="455"/>
      <c r="BH709" s="455"/>
      <c r="BI709" s="455"/>
      <c r="BJ709" s="455"/>
      <c r="BK709" s="455"/>
      <c r="BL709" s="455"/>
      <c r="BM709" s="455"/>
      <c r="BN709" s="455"/>
      <c r="BO709" s="455"/>
    </row>
    <row r="710" spans="1:67" ht="19.5" customHeight="1">
      <c r="A710" s="450"/>
      <c r="B710" s="450"/>
      <c r="C710" s="450"/>
      <c r="D710" s="450"/>
      <c r="E710" s="450"/>
      <c r="F710" s="451"/>
      <c r="G710" s="450"/>
      <c r="H710" s="450"/>
      <c r="I710" s="451"/>
      <c r="J710" s="450"/>
      <c r="K710" s="451"/>
      <c r="L710" s="450"/>
      <c r="M710" s="451"/>
      <c r="N710" s="450"/>
      <c r="O710" s="451"/>
      <c r="P710" s="452"/>
      <c r="Q710" s="452"/>
      <c r="R710" s="452"/>
      <c r="S710" s="452"/>
      <c r="T710" s="450"/>
      <c r="U710" s="450"/>
      <c r="V710" s="451"/>
      <c r="W710" s="452"/>
      <c r="X710" s="450"/>
      <c r="Y710" s="451"/>
      <c r="Z710" s="451"/>
      <c r="AA710" s="450"/>
      <c r="AB710" s="450"/>
      <c r="AC710" s="450"/>
      <c r="AD710" s="450"/>
      <c r="AE710" s="451"/>
      <c r="AF710" s="451"/>
      <c r="AG710" s="452"/>
      <c r="AH710" s="452"/>
      <c r="AI710" s="452"/>
      <c r="AJ710" s="452"/>
      <c r="AK710" s="452"/>
      <c r="AL710" s="452"/>
      <c r="AM710" s="450"/>
      <c r="AN710" s="450"/>
      <c r="AO710" s="451"/>
      <c r="AP710" s="451"/>
      <c r="AQ710" s="450"/>
      <c r="AR710" s="453"/>
      <c r="AS710" s="453"/>
      <c r="AT710" s="454"/>
      <c r="AU710" s="455"/>
      <c r="AV710" s="456"/>
      <c r="AW710" s="456"/>
      <c r="AX710" s="455"/>
      <c r="AY710" s="456"/>
      <c r="AZ710" s="454"/>
      <c r="BA710" s="454"/>
      <c r="BB710" s="454"/>
      <c r="BC710" s="454"/>
      <c r="BD710" s="454"/>
      <c r="BE710" s="454"/>
      <c r="BF710" s="455"/>
      <c r="BG710" s="455"/>
      <c r="BH710" s="455"/>
      <c r="BI710" s="455"/>
      <c r="BJ710" s="455"/>
      <c r="BK710" s="455"/>
      <c r="BL710" s="455"/>
      <c r="BM710" s="455"/>
      <c r="BN710" s="455"/>
      <c r="BO710" s="455"/>
    </row>
    <row r="711" spans="1:67" ht="19.5" customHeight="1">
      <c r="A711" s="450"/>
      <c r="B711" s="450"/>
      <c r="C711" s="450"/>
      <c r="D711" s="450"/>
      <c r="E711" s="450"/>
      <c r="F711" s="451"/>
      <c r="G711" s="450"/>
      <c r="H711" s="450"/>
      <c r="I711" s="451"/>
      <c r="J711" s="450"/>
      <c r="K711" s="451"/>
      <c r="L711" s="450"/>
      <c r="M711" s="451"/>
      <c r="N711" s="450"/>
      <c r="O711" s="451"/>
      <c r="P711" s="452"/>
      <c r="Q711" s="452"/>
      <c r="R711" s="452"/>
      <c r="S711" s="452"/>
      <c r="T711" s="450"/>
      <c r="U711" s="450"/>
      <c r="V711" s="451"/>
      <c r="W711" s="452"/>
      <c r="X711" s="450"/>
      <c r="Y711" s="451"/>
      <c r="Z711" s="451"/>
      <c r="AA711" s="450"/>
      <c r="AB711" s="450"/>
      <c r="AC711" s="450"/>
      <c r="AD711" s="450"/>
      <c r="AE711" s="451"/>
      <c r="AF711" s="451"/>
      <c r="AG711" s="452"/>
      <c r="AH711" s="452"/>
      <c r="AI711" s="452"/>
      <c r="AJ711" s="452"/>
      <c r="AK711" s="452"/>
      <c r="AL711" s="452"/>
      <c r="AM711" s="450"/>
      <c r="AN711" s="450"/>
      <c r="AO711" s="451"/>
      <c r="AP711" s="451"/>
      <c r="AQ711" s="450"/>
      <c r="AR711" s="453"/>
      <c r="AS711" s="453"/>
      <c r="AT711" s="454"/>
      <c r="AU711" s="455"/>
      <c r="AV711" s="456"/>
      <c r="AW711" s="456"/>
      <c r="AX711" s="455"/>
      <c r="AY711" s="456"/>
      <c r="AZ711" s="454"/>
      <c r="BA711" s="454"/>
      <c r="BB711" s="454"/>
      <c r="BC711" s="454"/>
      <c r="BD711" s="454"/>
      <c r="BE711" s="454"/>
      <c r="BF711" s="455"/>
      <c r="BG711" s="455"/>
      <c r="BH711" s="455"/>
      <c r="BI711" s="455"/>
      <c r="BJ711" s="455"/>
      <c r="BK711" s="455"/>
      <c r="BL711" s="455"/>
      <c r="BM711" s="455"/>
      <c r="BN711" s="455"/>
      <c r="BO711" s="455"/>
    </row>
    <row r="712" spans="1:67" ht="19.5" customHeight="1">
      <c r="A712" s="450"/>
      <c r="B712" s="450"/>
      <c r="C712" s="450"/>
      <c r="D712" s="450"/>
      <c r="E712" s="450"/>
      <c r="F712" s="451"/>
      <c r="G712" s="450"/>
      <c r="H712" s="450"/>
      <c r="I712" s="451"/>
      <c r="J712" s="450"/>
      <c r="K712" s="451"/>
      <c r="L712" s="450"/>
      <c r="M712" s="451"/>
      <c r="N712" s="450"/>
      <c r="O712" s="451"/>
      <c r="P712" s="452"/>
      <c r="Q712" s="452"/>
      <c r="R712" s="452"/>
      <c r="S712" s="452"/>
      <c r="T712" s="450"/>
      <c r="U712" s="450"/>
      <c r="V712" s="451"/>
      <c r="W712" s="452"/>
      <c r="X712" s="450"/>
      <c r="Y712" s="451"/>
      <c r="Z712" s="451"/>
      <c r="AA712" s="450"/>
      <c r="AB712" s="450"/>
      <c r="AC712" s="450"/>
      <c r="AD712" s="450"/>
      <c r="AE712" s="451"/>
      <c r="AF712" s="451"/>
      <c r="AG712" s="452"/>
      <c r="AH712" s="452"/>
      <c r="AI712" s="452"/>
      <c r="AJ712" s="452"/>
      <c r="AK712" s="452"/>
      <c r="AL712" s="452"/>
      <c r="AM712" s="450"/>
      <c r="AN712" s="450"/>
      <c r="AO712" s="451"/>
      <c r="AP712" s="451"/>
      <c r="AQ712" s="450"/>
      <c r="AR712" s="453"/>
      <c r="AS712" s="453"/>
      <c r="AT712" s="454"/>
      <c r="AU712" s="455"/>
      <c r="AV712" s="456"/>
      <c r="AW712" s="456"/>
      <c r="AX712" s="455"/>
      <c r="AY712" s="456"/>
      <c r="AZ712" s="454"/>
      <c r="BA712" s="454"/>
      <c r="BB712" s="454"/>
      <c r="BC712" s="454"/>
      <c r="BD712" s="454"/>
      <c r="BE712" s="454"/>
      <c r="BF712" s="455"/>
      <c r="BG712" s="455"/>
      <c r="BH712" s="455"/>
      <c r="BI712" s="455"/>
      <c r="BJ712" s="455"/>
      <c r="BK712" s="455"/>
      <c r="BL712" s="455"/>
      <c r="BM712" s="455"/>
      <c r="BN712" s="455"/>
      <c r="BO712" s="455"/>
    </row>
    <row r="713" spans="1:67" ht="19.5" customHeight="1">
      <c r="A713" s="450"/>
      <c r="B713" s="450"/>
      <c r="C713" s="450"/>
      <c r="D713" s="450"/>
      <c r="E713" s="450"/>
      <c r="F713" s="451"/>
      <c r="G713" s="450"/>
      <c r="H713" s="450"/>
      <c r="I713" s="451"/>
      <c r="J713" s="450"/>
      <c r="K713" s="451"/>
      <c r="L713" s="450"/>
      <c r="M713" s="451"/>
      <c r="N713" s="450"/>
      <c r="O713" s="451"/>
      <c r="P713" s="452"/>
      <c r="Q713" s="452"/>
      <c r="R713" s="452"/>
      <c r="S713" s="452"/>
      <c r="T713" s="450"/>
      <c r="U713" s="450"/>
      <c r="V713" s="451"/>
      <c r="W713" s="452"/>
      <c r="X713" s="450"/>
      <c r="Y713" s="451"/>
      <c r="Z713" s="451"/>
      <c r="AA713" s="450"/>
      <c r="AB713" s="450"/>
      <c r="AC713" s="450"/>
      <c r="AD713" s="450"/>
      <c r="AE713" s="451"/>
      <c r="AF713" s="451"/>
      <c r="AG713" s="452"/>
      <c r="AH713" s="452"/>
      <c r="AI713" s="452"/>
      <c r="AJ713" s="452"/>
      <c r="AK713" s="452"/>
      <c r="AL713" s="452"/>
      <c r="AM713" s="450"/>
      <c r="AN713" s="450"/>
      <c r="AO713" s="451"/>
      <c r="AP713" s="451"/>
      <c r="AQ713" s="450"/>
      <c r="AR713" s="453"/>
      <c r="AS713" s="453"/>
      <c r="AT713" s="454"/>
      <c r="AU713" s="455"/>
      <c r="AV713" s="456"/>
      <c r="AW713" s="456"/>
      <c r="AX713" s="455"/>
      <c r="AY713" s="456"/>
      <c r="AZ713" s="454"/>
      <c r="BA713" s="454"/>
      <c r="BB713" s="454"/>
      <c r="BC713" s="454"/>
      <c r="BD713" s="454"/>
      <c r="BE713" s="454"/>
      <c r="BF713" s="455"/>
      <c r="BG713" s="455"/>
      <c r="BH713" s="455"/>
      <c r="BI713" s="455"/>
      <c r="BJ713" s="455"/>
      <c r="BK713" s="455"/>
      <c r="BL713" s="455"/>
      <c r="BM713" s="455"/>
      <c r="BN713" s="455"/>
      <c r="BO713" s="455"/>
    </row>
    <row r="714" spans="1:67" ht="19.5" customHeight="1">
      <c r="A714" s="450"/>
      <c r="B714" s="450"/>
      <c r="C714" s="450"/>
      <c r="D714" s="450"/>
      <c r="E714" s="450"/>
      <c r="F714" s="451"/>
      <c r="G714" s="450"/>
      <c r="H714" s="450"/>
      <c r="I714" s="451"/>
      <c r="J714" s="450"/>
      <c r="K714" s="451"/>
      <c r="L714" s="450"/>
      <c r="M714" s="451"/>
      <c r="N714" s="450"/>
      <c r="O714" s="451"/>
      <c r="P714" s="452"/>
      <c r="Q714" s="452"/>
      <c r="R714" s="452"/>
      <c r="S714" s="452"/>
      <c r="T714" s="450"/>
      <c r="U714" s="450"/>
      <c r="V714" s="451"/>
      <c r="W714" s="452"/>
      <c r="X714" s="450"/>
      <c r="Y714" s="451"/>
      <c r="Z714" s="451"/>
      <c r="AA714" s="450"/>
      <c r="AB714" s="450"/>
      <c r="AC714" s="450"/>
      <c r="AD714" s="450"/>
      <c r="AE714" s="451"/>
      <c r="AF714" s="451"/>
      <c r="AG714" s="452"/>
      <c r="AH714" s="452"/>
      <c r="AI714" s="452"/>
      <c r="AJ714" s="452"/>
      <c r="AK714" s="452"/>
      <c r="AL714" s="452"/>
      <c r="AM714" s="450"/>
      <c r="AN714" s="450"/>
      <c r="AO714" s="451"/>
      <c r="AP714" s="451"/>
      <c r="AQ714" s="450"/>
      <c r="AR714" s="453"/>
      <c r="AS714" s="453"/>
      <c r="AT714" s="454"/>
      <c r="AU714" s="455"/>
      <c r="AV714" s="456"/>
      <c r="AW714" s="456"/>
      <c r="AX714" s="455"/>
      <c r="AY714" s="456"/>
      <c r="AZ714" s="454"/>
      <c r="BA714" s="454"/>
      <c r="BB714" s="454"/>
      <c r="BC714" s="454"/>
      <c r="BD714" s="454"/>
      <c r="BE714" s="454"/>
      <c r="BF714" s="455"/>
      <c r="BG714" s="455"/>
      <c r="BH714" s="455"/>
      <c r="BI714" s="455"/>
      <c r="BJ714" s="455"/>
      <c r="BK714" s="455"/>
      <c r="BL714" s="455"/>
      <c r="BM714" s="455"/>
      <c r="BN714" s="455"/>
      <c r="BO714" s="455"/>
    </row>
    <row r="715" spans="1:67" ht="19.5" customHeight="1">
      <c r="A715" s="450"/>
      <c r="B715" s="450"/>
      <c r="C715" s="450"/>
      <c r="D715" s="450"/>
      <c r="E715" s="450"/>
      <c r="F715" s="451"/>
      <c r="G715" s="450"/>
      <c r="H715" s="450"/>
      <c r="I715" s="451"/>
      <c r="J715" s="450"/>
      <c r="K715" s="451"/>
      <c r="L715" s="450"/>
      <c r="M715" s="451"/>
      <c r="N715" s="450"/>
      <c r="O715" s="451"/>
      <c r="P715" s="452"/>
      <c r="Q715" s="452"/>
      <c r="R715" s="452"/>
      <c r="S715" s="452"/>
      <c r="T715" s="450"/>
      <c r="U715" s="450"/>
      <c r="V715" s="451"/>
      <c r="W715" s="452"/>
      <c r="X715" s="450"/>
      <c r="Y715" s="451"/>
      <c r="Z715" s="451"/>
      <c r="AA715" s="450"/>
      <c r="AB715" s="450"/>
      <c r="AC715" s="450"/>
      <c r="AD715" s="450"/>
      <c r="AE715" s="451"/>
      <c r="AF715" s="451"/>
      <c r="AG715" s="452"/>
      <c r="AH715" s="452"/>
      <c r="AI715" s="452"/>
      <c r="AJ715" s="452"/>
      <c r="AK715" s="452"/>
      <c r="AL715" s="452"/>
      <c r="AM715" s="450"/>
      <c r="AN715" s="450"/>
      <c r="AO715" s="451"/>
      <c r="AP715" s="451"/>
      <c r="AQ715" s="450"/>
      <c r="AR715" s="453"/>
      <c r="AS715" s="453"/>
      <c r="AT715" s="454"/>
      <c r="AU715" s="455"/>
      <c r="AV715" s="456"/>
      <c r="AW715" s="456"/>
      <c r="AX715" s="455"/>
      <c r="AY715" s="456"/>
      <c r="AZ715" s="454"/>
      <c r="BA715" s="454"/>
      <c r="BB715" s="454"/>
      <c r="BC715" s="454"/>
      <c r="BD715" s="454"/>
      <c r="BE715" s="454"/>
      <c r="BF715" s="455"/>
      <c r="BG715" s="455"/>
      <c r="BH715" s="455"/>
      <c r="BI715" s="455"/>
      <c r="BJ715" s="455"/>
      <c r="BK715" s="455"/>
      <c r="BL715" s="455"/>
      <c r="BM715" s="455"/>
      <c r="BN715" s="455"/>
      <c r="BO715" s="455"/>
    </row>
    <row r="716" spans="1:67" ht="19.5" customHeight="1">
      <c r="A716" s="450"/>
      <c r="B716" s="450"/>
      <c r="C716" s="450"/>
      <c r="D716" s="450"/>
      <c r="E716" s="450"/>
      <c r="F716" s="451"/>
      <c r="G716" s="450"/>
      <c r="H716" s="450"/>
      <c r="I716" s="451"/>
      <c r="J716" s="450"/>
      <c r="K716" s="451"/>
      <c r="L716" s="450"/>
      <c r="M716" s="451"/>
      <c r="N716" s="450"/>
      <c r="O716" s="451"/>
      <c r="P716" s="452"/>
      <c r="Q716" s="452"/>
      <c r="R716" s="452"/>
      <c r="S716" s="452"/>
      <c r="T716" s="450"/>
      <c r="U716" s="450"/>
      <c r="V716" s="451"/>
      <c r="W716" s="452"/>
      <c r="X716" s="450"/>
      <c r="Y716" s="451"/>
      <c r="Z716" s="451"/>
      <c r="AA716" s="450"/>
      <c r="AB716" s="450"/>
      <c r="AC716" s="450"/>
      <c r="AD716" s="450"/>
      <c r="AE716" s="451"/>
      <c r="AF716" s="451"/>
      <c r="AG716" s="452"/>
      <c r="AH716" s="452"/>
      <c r="AI716" s="452"/>
      <c r="AJ716" s="452"/>
      <c r="AK716" s="452"/>
      <c r="AL716" s="452"/>
      <c r="AM716" s="450"/>
      <c r="AN716" s="450"/>
      <c r="AO716" s="451"/>
      <c r="AP716" s="451"/>
      <c r="AQ716" s="450"/>
      <c r="AR716" s="453"/>
      <c r="AS716" s="453"/>
      <c r="AT716" s="454"/>
      <c r="AU716" s="455"/>
      <c r="AV716" s="456"/>
      <c r="AW716" s="456"/>
      <c r="AX716" s="455"/>
      <c r="AY716" s="456"/>
      <c r="AZ716" s="454"/>
      <c r="BA716" s="454"/>
      <c r="BB716" s="454"/>
      <c r="BC716" s="454"/>
      <c r="BD716" s="454"/>
      <c r="BE716" s="454"/>
      <c r="BF716" s="455"/>
      <c r="BG716" s="455"/>
      <c r="BH716" s="455"/>
      <c r="BI716" s="455"/>
      <c r="BJ716" s="455"/>
      <c r="BK716" s="455"/>
      <c r="BL716" s="455"/>
      <c r="BM716" s="455"/>
      <c r="BN716" s="455"/>
      <c r="BO716" s="455"/>
    </row>
    <row r="717" spans="1:67" ht="19.5" customHeight="1">
      <c r="A717" s="450"/>
      <c r="B717" s="450"/>
      <c r="C717" s="450"/>
      <c r="D717" s="450"/>
      <c r="E717" s="450"/>
      <c r="F717" s="451"/>
      <c r="G717" s="450"/>
      <c r="H717" s="450"/>
      <c r="I717" s="451"/>
      <c r="J717" s="450"/>
      <c r="K717" s="451"/>
      <c r="L717" s="450"/>
      <c r="M717" s="451"/>
      <c r="N717" s="450"/>
      <c r="O717" s="451"/>
      <c r="P717" s="452"/>
      <c r="Q717" s="452"/>
      <c r="R717" s="452"/>
      <c r="S717" s="452"/>
      <c r="T717" s="450"/>
      <c r="U717" s="450"/>
      <c r="V717" s="451"/>
      <c r="W717" s="452"/>
      <c r="X717" s="450"/>
      <c r="Y717" s="451"/>
      <c r="Z717" s="451"/>
      <c r="AA717" s="450"/>
      <c r="AB717" s="450"/>
      <c r="AC717" s="450"/>
      <c r="AD717" s="450"/>
      <c r="AE717" s="451"/>
      <c r="AF717" s="451"/>
      <c r="AG717" s="452"/>
      <c r="AH717" s="452"/>
      <c r="AI717" s="452"/>
      <c r="AJ717" s="452"/>
      <c r="AK717" s="452"/>
      <c r="AL717" s="452"/>
      <c r="AM717" s="450"/>
      <c r="AN717" s="450"/>
      <c r="AO717" s="451"/>
      <c r="AP717" s="451"/>
      <c r="AQ717" s="450"/>
      <c r="AR717" s="453"/>
      <c r="AS717" s="453"/>
      <c r="AT717" s="454"/>
      <c r="AU717" s="455"/>
      <c r="AV717" s="456"/>
      <c r="AW717" s="456"/>
      <c r="AX717" s="455"/>
      <c r="AY717" s="456"/>
      <c r="AZ717" s="454"/>
      <c r="BA717" s="454"/>
      <c r="BB717" s="454"/>
      <c r="BC717" s="454"/>
      <c r="BD717" s="454"/>
      <c r="BE717" s="454"/>
      <c r="BF717" s="455"/>
      <c r="BG717" s="455"/>
      <c r="BH717" s="455"/>
      <c r="BI717" s="455"/>
      <c r="BJ717" s="455"/>
      <c r="BK717" s="455"/>
      <c r="BL717" s="455"/>
      <c r="BM717" s="455"/>
      <c r="BN717" s="455"/>
      <c r="BO717" s="455"/>
    </row>
    <row r="718" spans="1:67" ht="19.5" customHeight="1">
      <c r="A718" s="450"/>
      <c r="B718" s="450"/>
      <c r="C718" s="450"/>
      <c r="D718" s="450"/>
      <c r="E718" s="450"/>
      <c r="F718" s="451"/>
      <c r="G718" s="450"/>
      <c r="H718" s="450"/>
      <c r="I718" s="451"/>
      <c r="J718" s="450"/>
      <c r="K718" s="451"/>
      <c r="L718" s="450"/>
      <c r="M718" s="451"/>
      <c r="N718" s="450"/>
      <c r="O718" s="451"/>
      <c r="P718" s="452"/>
      <c r="Q718" s="452"/>
      <c r="R718" s="452"/>
      <c r="S718" s="452"/>
      <c r="T718" s="450"/>
      <c r="U718" s="450"/>
      <c r="V718" s="451"/>
      <c r="W718" s="452"/>
      <c r="X718" s="450"/>
      <c r="Y718" s="451"/>
      <c r="Z718" s="451"/>
      <c r="AA718" s="450"/>
      <c r="AB718" s="450"/>
      <c r="AC718" s="450"/>
      <c r="AD718" s="450"/>
      <c r="AE718" s="451"/>
      <c r="AF718" s="451"/>
      <c r="AG718" s="452"/>
      <c r="AH718" s="452"/>
      <c r="AI718" s="452"/>
      <c r="AJ718" s="452"/>
      <c r="AK718" s="452"/>
      <c r="AL718" s="452"/>
      <c r="AM718" s="450"/>
      <c r="AN718" s="450"/>
      <c r="AO718" s="451"/>
      <c r="AP718" s="451"/>
      <c r="AQ718" s="450"/>
      <c r="AR718" s="453"/>
      <c r="AS718" s="453"/>
      <c r="AT718" s="454"/>
      <c r="AU718" s="455"/>
      <c r="AV718" s="456"/>
      <c r="AW718" s="456"/>
      <c r="AX718" s="455"/>
      <c r="AY718" s="456"/>
      <c r="AZ718" s="454"/>
      <c r="BA718" s="454"/>
      <c r="BB718" s="454"/>
      <c r="BC718" s="454"/>
      <c r="BD718" s="454"/>
      <c r="BE718" s="454"/>
      <c r="BF718" s="455"/>
      <c r="BG718" s="455"/>
      <c r="BH718" s="455"/>
      <c r="BI718" s="455"/>
      <c r="BJ718" s="455"/>
      <c r="BK718" s="455"/>
      <c r="BL718" s="455"/>
      <c r="BM718" s="455"/>
      <c r="BN718" s="455"/>
      <c r="BO718" s="455"/>
    </row>
    <row r="719" spans="1:67" ht="19.5" customHeight="1">
      <c r="A719" s="450"/>
      <c r="B719" s="450"/>
      <c r="C719" s="450"/>
      <c r="D719" s="450"/>
      <c r="E719" s="450"/>
      <c r="F719" s="451"/>
      <c r="G719" s="450"/>
      <c r="H719" s="450"/>
      <c r="I719" s="451"/>
      <c r="J719" s="450"/>
      <c r="K719" s="451"/>
      <c r="L719" s="450"/>
      <c r="M719" s="451"/>
      <c r="N719" s="450"/>
      <c r="O719" s="451"/>
      <c r="P719" s="452"/>
      <c r="Q719" s="452"/>
      <c r="R719" s="452"/>
      <c r="S719" s="452"/>
      <c r="T719" s="450"/>
      <c r="U719" s="450"/>
      <c r="V719" s="451"/>
      <c r="W719" s="452"/>
      <c r="X719" s="450"/>
      <c r="Y719" s="451"/>
      <c r="Z719" s="451"/>
      <c r="AA719" s="450"/>
      <c r="AB719" s="450"/>
      <c r="AC719" s="450"/>
      <c r="AD719" s="450"/>
      <c r="AE719" s="451"/>
      <c r="AF719" s="451"/>
      <c r="AG719" s="452"/>
      <c r="AH719" s="452"/>
      <c r="AI719" s="452"/>
      <c r="AJ719" s="452"/>
      <c r="AK719" s="452"/>
      <c r="AL719" s="452"/>
      <c r="AM719" s="450"/>
      <c r="AN719" s="450"/>
      <c r="AO719" s="451"/>
      <c r="AP719" s="451"/>
      <c r="AQ719" s="450"/>
      <c r="AR719" s="453"/>
      <c r="AS719" s="453"/>
      <c r="AT719" s="454"/>
      <c r="AU719" s="455"/>
      <c r="AV719" s="456"/>
      <c r="AW719" s="456"/>
      <c r="AX719" s="455"/>
      <c r="AY719" s="456"/>
      <c r="AZ719" s="454"/>
      <c r="BA719" s="454"/>
      <c r="BB719" s="454"/>
      <c r="BC719" s="454"/>
      <c r="BD719" s="454"/>
      <c r="BE719" s="454"/>
      <c r="BF719" s="455"/>
      <c r="BG719" s="455"/>
      <c r="BH719" s="455"/>
      <c r="BI719" s="455"/>
      <c r="BJ719" s="455"/>
      <c r="BK719" s="455"/>
      <c r="BL719" s="455"/>
      <c r="BM719" s="455"/>
      <c r="BN719" s="455"/>
      <c r="BO719" s="455"/>
    </row>
    <row r="720" spans="1:67" ht="19.5" customHeight="1">
      <c r="A720" s="450"/>
      <c r="B720" s="450"/>
      <c r="C720" s="450"/>
      <c r="D720" s="450"/>
      <c r="E720" s="450"/>
      <c r="F720" s="451"/>
      <c r="G720" s="450"/>
      <c r="H720" s="450"/>
      <c r="I720" s="451"/>
      <c r="J720" s="450"/>
      <c r="K720" s="451"/>
      <c r="L720" s="450"/>
      <c r="M720" s="451"/>
      <c r="N720" s="450"/>
      <c r="O720" s="451"/>
      <c r="P720" s="452"/>
      <c r="Q720" s="452"/>
      <c r="R720" s="452"/>
      <c r="S720" s="452"/>
      <c r="T720" s="450"/>
      <c r="U720" s="450"/>
      <c r="V720" s="451"/>
      <c r="W720" s="452"/>
      <c r="X720" s="450"/>
      <c r="Y720" s="451"/>
      <c r="Z720" s="451"/>
      <c r="AA720" s="450"/>
      <c r="AB720" s="450"/>
      <c r="AC720" s="450"/>
      <c r="AD720" s="450"/>
      <c r="AE720" s="451"/>
      <c r="AF720" s="451"/>
      <c r="AG720" s="452"/>
      <c r="AH720" s="452"/>
      <c r="AI720" s="452"/>
      <c r="AJ720" s="452"/>
      <c r="AK720" s="452"/>
      <c r="AL720" s="452"/>
      <c r="AM720" s="450"/>
      <c r="AN720" s="450"/>
      <c r="AO720" s="451"/>
      <c r="AP720" s="451"/>
      <c r="AQ720" s="450"/>
      <c r="AR720" s="453"/>
      <c r="AS720" s="453"/>
      <c r="AT720" s="454"/>
      <c r="AU720" s="455"/>
      <c r="AV720" s="456"/>
      <c r="AW720" s="456"/>
      <c r="AX720" s="455"/>
      <c r="AY720" s="456"/>
      <c r="AZ720" s="454"/>
      <c r="BA720" s="454"/>
      <c r="BB720" s="454"/>
      <c r="BC720" s="454"/>
      <c r="BD720" s="454"/>
      <c r="BE720" s="454"/>
      <c r="BF720" s="455"/>
      <c r="BG720" s="455"/>
      <c r="BH720" s="455"/>
      <c r="BI720" s="455"/>
      <c r="BJ720" s="455"/>
      <c r="BK720" s="455"/>
      <c r="BL720" s="455"/>
      <c r="BM720" s="455"/>
      <c r="BN720" s="455"/>
      <c r="BO720" s="455"/>
    </row>
    <row r="721" spans="1:67" ht="19.5" customHeight="1">
      <c r="A721" s="450"/>
      <c r="B721" s="450"/>
      <c r="C721" s="450"/>
      <c r="D721" s="450"/>
      <c r="E721" s="450"/>
      <c r="F721" s="451"/>
      <c r="G721" s="450"/>
      <c r="H721" s="450"/>
      <c r="I721" s="451"/>
      <c r="J721" s="450"/>
      <c r="K721" s="451"/>
      <c r="L721" s="450"/>
      <c r="M721" s="451"/>
      <c r="N721" s="450"/>
      <c r="O721" s="451"/>
      <c r="P721" s="452"/>
      <c r="Q721" s="452"/>
      <c r="R721" s="452"/>
      <c r="S721" s="452"/>
      <c r="T721" s="450"/>
      <c r="U721" s="450"/>
      <c r="V721" s="451"/>
      <c r="W721" s="452"/>
      <c r="X721" s="450"/>
      <c r="Y721" s="451"/>
      <c r="Z721" s="451"/>
      <c r="AA721" s="450"/>
      <c r="AB721" s="450"/>
      <c r="AC721" s="450"/>
      <c r="AD721" s="450"/>
      <c r="AE721" s="451"/>
      <c r="AF721" s="451"/>
      <c r="AG721" s="452"/>
      <c r="AH721" s="452"/>
      <c r="AI721" s="452"/>
      <c r="AJ721" s="452"/>
      <c r="AK721" s="452"/>
      <c r="AL721" s="452"/>
      <c r="AM721" s="450"/>
      <c r="AN721" s="450"/>
      <c r="AO721" s="451"/>
      <c r="AP721" s="451"/>
      <c r="AQ721" s="450"/>
      <c r="AR721" s="453"/>
      <c r="AS721" s="453"/>
      <c r="AT721" s="454"/>
      <c r="AU721" s="455"/>
      <c r="AV721" s="456"/>
      <c r="AW721" s="456"/>
      <c r="AX721" s="455"/>
      <c r="AY721" s="456"/>
      <c r="AZ721" s="454"/>
      <c r="BA721" s="454"/>
      <c r="BB721" s="454"/>
      <c r="BC721" s="454"/>
      <c r="BD721" s="454"/>
      <c r="BE721" s="454"/>
      <c r="BF721" s="455"/>
      <c r="BG721" s="455"/>
      <c r="BH721" s="455"/>
      <c r="BI721" s="455"/>
      <c r="BJ721" s="455"/>
      <c r="BK721" s="455"/>
      <c r="BL721" s="455"/>
      <c r="BM721" s="455"/>
      <c r="BN721" s="455"/>
      <c r="BO721" s="455"/>
    </row>
    <row r="722" spans="1:67" ht="19.5" customHeight="1">
      <c r="A722" s="450"/>
      <c r="B722" s="450"/>
      <c r="C722" s="450"/>
      <c r="D722" s="450"/>
      <c r="E722" s="450"/>
      <c r="F722" s="451"/>
      <c r="G722" s="450"/>
      <c r="H722" s="450"/>
      <c r="I722" s="451"/>
      <c r="J722" s="450"/>
      <c r="K722" s="451"/>
      <c r="L722" s="450"/>
      <c r="M722" s="451"/>
      <c r="N722" s="450"/>
      <c r="O722" s="451"/>
      <c r="P722" s="452"/>
      <c r="Q722" s="452"/>
      <c r="R722" s="452"/>
      <c r="S722" s="452"/>
      <c r="T722" s="450"/>
      <c r="U722" s="450"/>
      <c r="V722" s="451"/>
      <c r="W722" s="452"/>
      <c r="X722" s="450"/>
      <c r="Y722" s="451"/>
      <c r="Z722" s="451"/>
      <c r="AA722" s="450"/>
      <c r="AB722" s="450"/>
      <c r="AC722" s="450"/>
      <c r="AD722" s="450"/>
      <c r="AE722" s="451"/>
      <c r="AF722" s="451"/>
      <c r="AG722" s="452"/>
      <c r="AH722" s="452"/>
      <c r="AI722" s="452"/>
      <c r="AJ722" s="452"/>
      <c r="AK722" s="452"/>
      <c r="AL722" s="452"/>
      <c r="AM722" s="450"/>
      <c r="AN722" s="450"/>
      <c r="AO722" s="451"/>
      <c r="AP722" s="451"/>
      <c r="AQ722" s="450"/>
      <c r="AR722" s="453"/>
      <c r="AS722" s="453"/>
      <c r="AT722" s="454"/>
      <c r="AU722" s="455"/>
      <c r="AV722" s="456"/>
      <c r="AW722" s="456"/>
      <c r="AX722" s="455"/>
      <c r="AY722" s="456"/>
      <c r="AZ722" s="454"/>
      <c r="BA722" s="454"/>
      <c r="BB722" s="454"/>
      <c r="BC722" s="454"/>
      <c r="BD722" s="454"/>
      <c r="BE722" s="454"/>
      <c r="BF722" s="455"/>
      <c r="BG722" s="455"/>
      <c r="BH722" s="455"/>
      <c r="BI722" s="455"/>
      <c r="BJ722" s="455"/>
      <c r="BK722" s="455"/>
      <c r="BL722" s="455"/>
      <c r="BM722" s="455"/>
      <c r="BN722" s="455"/>
      <c r="BO722" s="455"/>
    </row>
    <row r="723" spans="1:67" ht="19.5" customHeight="1">
      <c r="A723" s="450"/>
      <c r="B723" s="450"/>
      <c r="C723" s="450"/>
      <c r="D723" s="450"/>
      <c r="E723" s="450"/>
      <c r="F723" s="451"/>
      <c r="G723" s="450"/>
      <c r="H723" s="450"/>
      <c r="I723" s="451"/>
      <c r="J723" s="450"/>
      <c r="K723" s="451"/>
      <c r="L723" s="450"/>
      <c r="M723" s="451"/>
      <c r="N723" s="450"/>
      <c r="O723" s="451"/>
      <c r="P723" s="452"/>
      <c r="Q723" s="452"/>
      <c r="R723" s="452"/>
      <c r="S723" s="452"/>
      <c r="T723" s="450"/>
      <c r="U723" s="450"/>
      <c r="V723" s="451"/>
      <c r="W723" s="452"/>
      <c r="X723" s="450"/>
      <c r="Y723" s="451"/>
      <c r="Z723" s="451"/>
      <c r="AA723" s="450"/>
      <c r="AB723" s="450"/>
      <c r="AC723" s="450"/>
      <c r="AD723" s="450"/>
      <c r="AE723" s="451"/>
      <c r="AF723" s="451"/>
      <c r="AG723" s="452"/>
      <c r="AH723" s="452"/>
      <c r="AI723" s="452"/>
      <c r="AJ723" s="452"/>
      <c r="AK723" s="452"/>
      <c r="AL723" s="452"/>
      <c r="AM723" s="450"/>
      <c r="AN723" s="450"/>
      <c r="AO723" s="451"/>
      <c r="AP723" s="451"/>
      <c r="AQ723" s="450"/>
      <c r="AR723" s="453"/>
      <c r="AS723" s="453"/>
      <c r="AT723" s="454"/>
      <c r="AU723" s="455"/>
      <c r="AV723" s="456"/>
      <c r="AW723" s="456"/>
      <c r="AX723" s="455"/>
      <c r="AY723" s="456"/>
      <c r="AZ723" s="454"/>
      <c r="BA723" s="454"/>
      <c r="BB723" s="454"/>
      <c r="BC723" s="454"/>
      <c r="BD723" s="454"/>
      <c r="BE723" s="454"/>
      <c r="BF723" s="455"/>
      <c r="BG723" s="455"/>
      <c r="BH723" s="455"/>
      <c r="BI723" s="455"/>
      <c r="BJ723" s="455"/>
      <c r="BK723" s="455"/>
      <c r="BL723" s="455"/>
      <c r="BM723" s="455"/>
      <c r="BN723" s="455"/>
      <c r="BO723" s="455"/>
    </row>
    <row r="724" spans="1:67" ht="19.5" customHeight="1">
      <c r="A724" s="450"/>
      <c r="B724" s="450"/>
      <c r="C724" s="450"/>
      <c r="D724" s="450"/>
      <c r="E724" s="450"/>
      <c r="F724" s="451"/>
      <c r="G724" s="450"/>
      <c r="H724" s="450"/>
      <c r="I724" s="451"/>
      <c r="J724" s="450"/>
      <c r="K724" s="451"/>
      <c r="L724" s="450"/>
      <c r="M724" s="451"/>
      <c r="N724" s="450"/>
      <c r="O724" s="451"/>
      <c r="P724" s="452"/>
      <c r="Q724" s="452"/>
      <c r="R724" s="452"/>
      <c r="S724" s="452"/>
      <c r="T724" s="450"/>
      <c r="U724" s="450"/>
      <c r="V724" s="451"/>
      <c r="W724" s="452"/>
      <c r="X724" s="450"/>
      <c r="Y724" s="451"/>
      <c r="Z724" s="451"/>
      <c r="AA724" s="450"/>
      <c r="AB724" s="450"/>
      <c r="AC724" s="450"/>
      <c r="AD724" s="450"/>
      <c r="AE724" s="451"/>
      <c r="AF724" s="451"/>
      <c r="AG724" s="452"/>
      <c r="AH724" s="452"/>
      <c r="AI724" s="452"/>
      <c r="AJ724" s="452"/>
      <c r="AK724" s="452"/>
      <c r="AL724" s="452"/>
      <c r="AM724" s="450"/>
      <c r="AN724" s="450"/>
      <c r="AO724" s="451"/>
      <c r="AP724" s="451"/>
      <c r="AQ724" s="450"/>
      <c r="AR724" s="453"/>
      <c r="AS724" s="453"/>
      <c r="AT724" s="454"/>
      <c r="AU724" s="455"/>
      <c r="AV724" s="456"/>
      <c r="AW724" s="456"/>
      <c r="AX724" s="455"/>
      <c r="AY724" s="456"/>
      <c r="AZ724" s="454"/>
      <c r="BA724" s="454"/>
      <c r="BB724" s="454"/>
      <c r="BC724" s="454"/>
      <c r="BD724" s="454"/>
      <c r="BE724" s="454"/>
      <c r="BF724" s="455"/>
      <c r="BG724" s="455"/>
      <c r="BH724" s="455"/>
      <c r="BI724" s="455"/>
      <c r="BJ724" s="455"/>
      <c r="BK724" s="455"/>
      <c r="BL724" s="455"/>
      <c r="BM724" s="455"/>
      <c r="BN724" s="455"/>
      <c r="BO724" s="455"/>
    </row>
    <row r="725" spans="1:67" ht="19.5" customHeight="1">
      <c r="A725" s="450"/>
      <c r="B725" s="450"/>
      <c r="C725" s="450"/>
      <c r="D725" s="450"/>
      <c r="E725" s="450"/>
      <c r="F725" s="451"/>
      <c r="G725" s="450"/>
      <c r="H725" s="450"/>
      <c r="I725" s="451"/>
      <c r="J725" s="450"/>
      <c r="K725" s="451"/>
      <c r="L725" s="450"/>
      <c r="M725" s="451"/>
      <c r="N725" s="450"/>
      <c r="O725" s="451"/>
      <c r="P725" s="452"/>
      <c r="Q725" s="452"/>
      <c r="R725" s="452"/>
      <c r="S725" s="452"/>
      <c r="T725" s="450"/>
      <c r="U725" s="450"/>
      <c r="V725" s="451"/>
      <c r="W725" s="452"/>
      <c r="X725" s="450"/>
      <c r="Y725" s="451"/>
      <c r="Z725" s="451"/>
      <c r="AA725" s="450"/>
      <c r="AB725" s="450"/>
      <c r="AC725" s="450"/>
      <c r="AD725" s="450"/>
      <c r="AE725" s="451"/>
      <c r="AF725" s="451"/>
      <c r="AG725" s="452"/>
      <c r="AH725" s="452"/>
      <c r="AI725" s="452"/>
      <c r="AJ725" s="452"/>
      <c r="AK725" s="452"/>
      <c r="AL725" s="452"/>
      <c r="AM725" s="450"/>
      <c r="AN725" s="450"/>
      <c r="AO725" s="451"/>
      <c r="AP725" s="451"/>
      <c r="AQ725" s="450"/>
      <c r="AR725" s="453"/>
      <c r="AS725" s="453"/>
      <c r="AT725" s="454"/>
      <c r="AU725" s="455"/>
      <c r="AV725" s="456"/>
      <c r="AW725" s="456"/>
      <c r="AX725" s="455"/>
      <c r="AY725" s="456"/>
      <c r="AZ725" s="454"/>
      <c r="BA725" s="454"/>
      <c r="BB725" s="454"/>
      <c r="BC725" s="454"/>
      <c r="BD725" s="454"/>
      <c r="BE725" s="454"/>
      <c r="BF725" s="455"/>
      <c r="BG725" s="455"/>
      <c r="BH725" s="455"/>
      <c r="BI725" s="455"/>
      <c r="BJ725" s="455"/>
      <c r="BK725" s="455"/>
      <c r="BL725" s="455"/>
      <c r="BM725" s="455"/>
      <c r="BN725" s="455"/>
      <c r="BO725" s="455"/>
    </row>
    <row r="726" spans="1:67" ht="19.5" customHeight="1">
      <c r="A726" s="450"/>
      <c r="B726" s="450"/>
      <c r="C726" s="450"/>
      <c r="D726" s="450"/>
      <c r="E726" s="450"/>
      <c r="F726" s="451"/>
      <c r="G726" s="450"/>
      <c r="H726" s="450"/>
      <c r="I726" s="451"/>
      <c r="J726" s="450"/>
      <c r="K726" s="451"/>
      <c r="L726" s="450"/>
      <c r="M726" s="451"/>
      <c r="N726" s="450"/>
      <c r="O726" s="451"/>
      <c r="P726" s="452"/>
      <c r="Q726" s="452"/>
      <c r="R726" s="452"/>
      <c r="S726" s="452"/>
      <c r="T726" s="450"/>
      <c r="U726" s="450"/>
      <c r="V726" s="451"/>
      <c r="W726" s="452"/>
      <c r="X726" s="450"/>
      <c r="Y726" s="451"/>
      <c r="Z726" s="451"/>
      <c r="AA726" s="450"/>
      <c r="AB726" s="450"/>
      <c r="AC726" s="450"/>
      <c r="AD726" s="450"/>
      <c r="AE726" s="451"/>
      <c r="AF726" s="451"/>
      <c r="AG726" s="452"/>
      <c r="AH726" s="452"/>
      <c r="AI726" s="452"/>
      <c r="AJ726" s="452"/>
      <c r="AK726" s="452"/>
      <c r="AL726" s="452"/>
      <c r="AM726" s="450"/>
      <c r="AN726" s="450"/>
      <c r="AO726" s="451"/>
      <c r="AP726" s="451"/>
      <c r="AQ726" s="450"/>
      <c r="AR726" s="453"/>
      <c r="AS726" s="453"/>
      <c r="AT726" s="454"/>
      <c r="AU726" s="455"/>
      <c r="AV726" s="456"/>
      <c r="AW726" s="456"/>
      <c r="AX726" s="455"/>
      <c r="AY726" s="456"/>
      <c r="AZ726" s="454"/>
      <c r="BA726" s="454"/>
      <c r="BB726" s="454"/>
      <c r="BC726" s="454"/>
      <c r="BD726" s="454"/>
      <c r="BE726" s="454"/>
      <c r="BF726" s="455"/>
      <c r="BG726" s="455"/>
      <c r="BH726" s="455"/>
      <c r="BI726" s="455"/>
      <c r="BJ726" s="455"/>
      <c r="BK726" s="455"/>
      <c r="BL726" s="455"/>
      <c r="BM726" s="455"/>
      <c r="BN726" s="455"/>
      <c r="BO726" s="455"/>
    </row>
    <row r="727" spans="1:67" ht="19.5" customHeight="1">
      <c r="A727" s="450"/>
      <c r="B727" s="450"/>
      <c r="C727" s="450"/>
      <c r="D727" s="450"/>
      <c r="E727" s="450"/>
      <c r="F727" s="451"/>
      <c r="G727" s="450"/>
      <c r="H727" s="450"/>
      <c r="I727" s="451"/>
      <c r="J727" s="450"/>
      <c r="K727" s="451"/>
      <c r="L727" s="450"/>
      <c r="M727" s="451"/>
      <c r="N727" s="450"/>
      <c r="O727" s="451"/>
      <c r="P727" s="452"/>
      <c r="Q727" s="452"/>
      <c r="R727" s="452"/>
      <c r="S727" s="452"/>
      <c r="T727" s="450"/>
      <c r="U727" s="450"/>
      <c r="V727" s="451"/>
      <c r="W727" s="452"/>
      <c r="X727" s="450"/>
      <c r="Y727" s="451"/>
      <c r="Z727" s="451"/>
      <c r="AA727" s="450"/>
      <c r="AB727" s="450"/>
      <c r="AC727" s="450"/>
      <c r="AD727" s="450"/>
      <c r="AE727" s="451"/>
      <c r="AF727" s="451"/>
      <c r="AG727" s="452"/>
      <c r="AH727" s="452"/>
      <c r="AI727" s="452"/>
      <c r="AJ727" s="452"/>
      <c r="AK727" s="452"/>
      <c r="AL727" s="452"/>
      <c r="AM727" s="450"/>
      <c r="AN727" s="450"/>
      <c r="AO727" s="451"/>
      <c r="AP727" s="451"/>
      <c r="AQ727" s="450"/>
      <c r="AR727" s="453"/>
      <c r="AS727" s="453"/>
      <c r="AT727" s="454"/>
      <c r="AU727" s="455"/>
      <c r="AV727" s="456"/>
      <c r="AW727" s="456"/>
      <c r="AX727" s="455"/>
      <c r="AY727" s="456"/>
      <c r="AZ727" s="454"/>
      <c r="BA727" s="454"/>
      <c r="BB727" s="454"/>
      <c r="BC727" s="454"/>
      <c r="BD727" s="454"/>
      <c r="BE727" s="454"/>
      <c r="BF727" s="455"/>
      <c r="BG727" s="455"/>
      <c r="BH727" s="455"/>
      <c r="BI727" s="455"/>
      <c r="BJ727" s="455"/>
      <c r="BK727" s="455"/>
      <c r="BL727" s="455"/>
      <c r="BM727" s="455"/>
      <c r="BN727" s="455"/>
      <c r="BO727" s="455"/>
    </row>
    <row r="728" spans="1:67" ht="19.5" customHeight="1">
      <c r="A728" s="450"/>
      <c r="B728" s="450"/>
      <c r="C728" s="450"/>
      <c r="D728" s="450"/>
      <c r="E728" s="450"/>
      <c r="F728" s="451"/>
      <c r="G728" s="450"/>
      <c r="H728" s="450"/>
      <c r="I728" s="451"/>
      <c r="J728" s="450"/>
      <c r="K728" s="451"/>
      <c r="L728" s="450"/>
      <c r="M728" s="451"/>
      <c r="N728" s="450"/>
      <c r="O728" s="451"/>
      <c r="P728" s="452"/>
      <c r="Q728" s="452"/>
      <c r="R728" s="452"/>
      <c r="S728" s="452"/>
      <c r="T728" s="450"/>
      <c r="U728" s="450"/>
      <c r="V728" s="451"/>
      <c r="W728" s="452"/>
      <c r="X728" s="450"/>
      <c r="Y728" s="451"/>
      <c r="Z728" s="451"/>
      <c r="AA728" s="450"/>
      <c r="AB728" s="450"/>
      <c r="AC728" s="450"/>
      <c r="AD728" s="450"/>
      <c r="AE728" s="451"/>
      <c r="AF728" s="451"/>
      <c r="AG728" s="452"/>
      <c r="AH728" s="452"/>
      <c r="AI728" s="452"/>
      <c r="AJ728" s="452"/>
      <c r="AK728" s="452"/>
      <c r="AL728" s="452"/>
      <c r="AM728" s="450"/>
      <c r="AN728" s="450"/>
      <c r="AO728" s="451"/>
      <c r="AP728" s="451"/>
      <c r="AQ728" s="450"/>
      <c r="AR728" s="453"/>
      <c r="AS728" s="453"/>
      <c r="AT728" s="454"/>
      <c r="AU728" s="455"/>
      <c r="AV728" s="456"/>
      <c r="AW728" s="456"/>
      <c r="AX728" s="455"/>
      <c r="AY728" s="456"/>
      <c r="AZ728" s="454"/>
      <c r="BA728" s="454"/>
      <c r="BB728" s="454"/>
      <c r="BC728" s="454"/>
      <c r="BD728" s="454"/>
      <c r="BE728" s="454"/>
      <c r="BF728" s="455"/>
      <c r="BG728" s="455"/>
      <c r="BH728" s="455"/>
      <c r="BI728" s="455"/>
      <c r="BJ728" s="455"/>
      <c r="BK728" s="455"/>
      <c r="BL728" s="455"/>
      <c r="BM728" s="455"/>
      <c r="BN728" s="455"/>
      <c r="BO728" s="455"/>
    </row>
    <row r="729" spans="1:67" ht="19.5" customHeight="1">
      <c r="A729" s="450"/>
      <c r="B729" s="450"/>
      <c r="C729" s="450"/>
      <c r="D729" s="450"/>
      <c r="E729" s="450"/>
      <c r="F729" s="451"/>
      <c r="G729" s="450"/>
      <c r="H729" s="450"/>
      <c r="I729" s="451"/>
      <c r="J729" s="450"/>
      <c r="K729" s="451"/>
      <c r="L729" s="450"/>
      <c r="M729" s="451"/>
      <c r="N729" s="450"/>
      <c r="O729" s="451"/>
      <c r="P729" s="452"/>
      <c r="Q729" s="452"/>
      <c r="R729" s="452"/>
      <c r="S729" s="452"/>
      <c r="T729" s="450"/>
      <c r="U729" s="450"/>
      <c r="V729" s="451"/>
      <c r="W729" s="452"/>
      <c r="X729" s="450"/>
      <c r="Y729" s="451"/>
      <c r="Z729" s="451"/>
      <c r="AA729" s="450"/>
      <c r="AB729" s="450"/>
      <c r="AC729" s="450"/>
      <c r="AD729" s="450"/>
      <c r="AE729" s="451"/>
      <c r="AF729" s="451"/>
      <c r="AG729" s="452"/>
      <c r="AH729" s="452"/>
      <c r="AI729" s="452"/>
      <c r="AJ729" s="452"/>
      <c r="AK729" s="452"/>
      <c r="AL729" s="452"/>
      <c r="AM729" s="450"/>
      <c r="AN729" s="450"/>
      <c r="AO729" s="451"/>
      <c r="AP729" s="451"/>
      <c r="AQ729" s="450"/>
      <c r="AR729" s="453"/>
      <c r="AS729" s="453"/>
      <c r="AT729" s="454"/>
      <c r="AU729" s="455"/>
      <c r="AV729" s="456"/>
      <c r="AW729" s="456"/>
      <c r="AX729" s="455"/>
      <c r="AY729" s="456"/>
      <c r="AZ729" s="454"/>
      <c r="BA729" s="454"/>
      <c r="BB729" s="454"/>
      <c r="BC729" s="454"/>
      <c r="BD729" s="454"/>
      <c r="BE729" s="454"/>
      <c r="BF729" s="455"/>
      <c r="BG729" s="455"/>
      <c r="BH729" s="455"/>
      <c r="BI729" s="455"/>
      <c r="BJ729" s="455"/>
      <c r="BK729" s="455"/>
      <c r="BL729" s="455"/>
      <c r="BM729" s="455"/>
      <c r="BN729" s="455"/>
      <c r="BO729" s="455"/>
    </row>
    <row r="730" spans="1:67" ht="19.5" customHeight="1">
      <c r="A730" s="450"/>
      <c r="B730" s="450"/>
      <c r="C730" s="450"/>
      <c r="D730" s="450"/>
      <c r="E730" s="450"/>
      <c r="F730" s="451"/>
      <c r="G730" s="450"/>
      <c r="H730" s="450"/>
      <c r="I730" s="451"/>
      <c r="J730" s="450"/>
      <c r="K730" s="451"/>
      <c r="L730" s="450"/>
      <c r="M730" s="451"/>
      <c r="N730" s="450"/>
      <c r="O730" s="451"/>
      <c r="P730" s="452"/>
      <c r="Q730" s="452"/>
      <c r="R730" s="452"/>
      <c r="S730" s="452"/>
      <c r="T730" s="450"/>
      <c r="U730" s="450"/>
      <c r="V730" s="451"/>
      <c r="W730" s="452"/>
      <c r="X730" s="450"/>
      <c r="Y730" s="451"/>
      <c r="Z730" s="451"/>
      <c r="AA730" s="450"/>
      <c r="AB730" s="450"/>
      <c r="AC730" s="450"/>
      <c r="AD730" s="450"/>
      <c r="AE730" s="451"/>
      <c r="AF730" s="451"/>
      <c r="AG730" s="452"/>
      <c r="AH730" s="452"/>
      <c r="AI730" s="452"/>
      <c r="AJ730" s="452"/>
      <c r="AK730" s="452"/>
      <c r="AL730" s="452"/>
      <c r="AM730" s="450"/>
      <c r="AN730" s="450"/>
      <c r="AO730" s="451"/>
      <c r="AP730" s="451"/>
      <c r="AQ730" s="450"/>
      <c r="AR730" s="453"/>
      <c r="AS730" s="453"/>
      <c r="AT730" s="454"/>
      <c r="AU730" s="455"/>
      <c r="AV730" s="456"/>
      <c r="AW730" s="456"/>
      <c r="AX730" s="455"/>
      <c r="AY730" s="456"/>
      <c r="AZ730" s="454"/>
      <c r="BA730" s="454"/>
      <c r="BB730" s="454"/>
      <c r="BC730" s="454"/>
      <c r="BD730" s="454"/>
      <c r="BE730" s="454"/>
      <c r="BF730" s="455"/>
      <c r="BG730" s="455"/>
      <c r="BH730" s="455"/>
      <c r="BI730" s="455"/>
      <c r="BJ730" s="455"/>
      <c r="BK730" s="455"/>
      <c r="BL730" s="455"/>
      <c r="BM730" s="455"/>
      <c r="BN730" s="455"/>
      <c r="BO730" s="455"/>
    </row>
    <row r="731" spans="1:67" ht="19.5" customHeight="1">
      <c r="A731" s="450"/>
      <c r="B731" s="450"/>
      <c r="C731" s="450"/>
      <c r="D731" s="450"/>
      <c r="E731" s="450"/>
      <c r="F731" s="451"/>
      <c r="G731" s="450"/>
      <c r="H731" s="450"/>
      <c r="I731" s="451"/>
      <c r="J731" s="450"/>
      <c r="K731" s="451"/>
      <c r="L731" s="450"/>
      <c r="M731" s="451"/>
      <c r="N731" s="450"/>
      <c r="O731" s="451"/>
      <c r="P731" s="452"/>
      <c r="Q731" s="452"/>
      <c r="R731" s="452"/>
      <c r="S731" s="452"/>
      <c r="T731" s="450"/>
      <c r="U731" s="450"/>
      <c r="V731" s="451"/>
      <c r="W731" s="452"/>
      <c r="X731" s="450"/>
      <c r="Y731" s="451"/>
      <c r="Z731" s="451"/>
      <c r="AA731" s="450"/>
      <c r="AB731" s="450"/>
      <c r="AC731" s="450"/>
      <c r="AD731" s="450"/>
      <c r="AE731" s="451"/>
      <c r="AF731" s="451"/>
      <c r="AG731" s="452"/>
      <c r="AH731" s="452"/>
      <c r="AI731" s="452"/>
      <c r="AJ731" s="452"/>
      <c r="AK731" s="452"/>
      <c r="AL731" s="452"/>
      <c r="AM731" s="450"/>
      <c r="AN731" s="450"/>
      <c r="AO731" s="451"/>
      <c r="AP731" s="451"/>
      <c r="AQ731" s="450"/>
      <c r="AR731" s="453"/>
      <c r="AS731" s="453"/>
      <c r="AT731" s="454"/>
      <c r="AU731" s="455"/>
      <c r="AV731" s="456"/>
      <c r="AW731" s="456"/>
      <c r="AX731" s="455"/>
      <c r="AY731" s="456"/>
      <c r="AZ731" s="454"/>
      <c r="BA731" s="454"/>
      <c r="BB731" s="454"/>
      <c r="BC731" s="454"/>
      <c r="BD731" s="454"/>
      <c r="BE731" s="454"/>
      <c r="BF731" s="455"/>
      <c r="BG731" s="455"/>
      <c r="BH731" s="455"/>
      <c r="BI731" s="455"/>
      <c r="BJ731" s="455"/>
      <c r="BK731" s="455"/>
      <c r="BL731" s="455"/>
      <c r="BM731" s="455"/>
      <c r="BN731" s="455"/>
      <c r="BO731" s="455"/>
    </row>
    <row r="732" spans="1:67" ht="19.5" customHeight="1">
      <c r="A732" s="450"/>
      <c r="B732" s="450"/>
      <c r="C732" s="450"/>
      <c r="D732" s="450"/>
      <c r="E732" s="450"/>
      <c r="F732" s="451"/>
      <c r="G732" s="450"/>
      <c r="H732" s="450"/>
      <c r="I732" s="451"/>
      <c r="J732" s="450"/>
      <c r="K732" s="451"/>
      <c r="L732" s="450"/>
      <c r="M732" s="451"/>
      <c r="N732" s="450"/>
      <c r="O732" s="451"/>
      <c r="P732" s="452"/>
      <c r="Q732" s="452"/>
      <c r="R732" s="452"/>
      <c r="S732" s="452"/>
      <c r="T732" s="450"/>
      <c r="U732" s="450"/>
      <c r="V732" s="451"/>
      <c r="W732" s="452"/>
      <c r="X732" s="450"/>
      <c r="Y732" s="451"/>
      <c r="Z732" s="451"/>
      <c r="AA732" s="450"/>
      <c r="AB732" s="450"/>
      <c r="AC732" s="450"/>
      <c r="AD732" s="450"/>
      <c r="AE732" s="451"/>
      <c r="AF732" s="451"/>
      <c r="AG732" s="452"/>
      <c r="AH732" s="452"/>
      <c r="AI732" s="452"/>
      <c r="AJ732" s="452"/>
      <c r="AK732" s="452"/>
      <c r="AL732" s="452"/>
      <c r="AM732" s="450"/>
      <c r="AN732" s="450"/>
      <c r="AO732" s="451"/>
      <c r="AP732" s="451"/>
      <c r="AQ732" s="450"/>
      <c r="AR732" s="453"/>
      <c r="AS732" s="453"/>
      <c r="AT732" s="454"/>
      <c r="AU732" s="455"/>
      <c r="AV732" s="456"/>
      <c r="AW732" s="456"/>
      <c r="AX732" s="455"/>
      <c r="AY732" s="456"/>
      <c r="AZ732" s="454"/>
      <c r="BA732" s="454"/>
      <c r="BB732" s="454"/>
      <c r="BC732" s="454"/>
      <c r="BD732" s="454"/>
      <c r="BE732" s="454"/>
      <c r="BF732" s="455"/>
      <c r="BG732" s="455"/>
      <c r="BH732" s="455"/>
      <c r="BI732" s="455"/>
      <c r="BJ732" s="455"/>
      <c r="BK732" s="455"/>
      <c r="BL732" s="455"/>
      <c r="BM732" s="455"/>
      <c r="BN732" s="455"/>
      <c r="BO732" s="455"/>
    </row>
    <row r="733" spans="1:67" ht="19.5" customHeight="1">
      <c r="A733" s="450"/>
      <c r="B733" s="450"/>
      <c r="C733" s="450"/>
      <c r="D733" s="450"/>
      <c r="E733" s="450"/>
      <c r="F733" s="451"/>
      <c r="G733" s="450"/>
      <c r="H733" s="450"/>
      <c r="I733" s="451"/>
      <c r="J733" s="450"/>
      <c r="K733" s="451"/>
      <c r="L733" s="450"/>
      <c r="M733" s="451"/>
      <c r="N733" s="450"/>
      <c r="O733" s="451"/>
      <c r="P733" s="452"/>
      <c r="Q733" s="452"/>
      <c r="R733" s="452"/>
      <c r="S733" s="452"/>
      <c r="T733" s="450"/>
      <c r="U733" s="450"/>
      <c r="V733" s="451"/>
      <c r="W733" s="452"/>
      <c r="X733" s="450"/>
      <c r="Y733" s="451"/>
      <c r="Z733" s="451"/>
      <c r="AA733" s="450"/>
      <c r="AB733" s="450"/>
      <c r="AC733" s="450"/>
      <c r="AD733" s="450"/>
      <c r="AE733" s="451"/>
      <c r="AF733" s="451"/>
      <c r="AG733" s="452"/>
      <c r="AH733" s="452"/>
      <c r="AI733" s="452"/>
      <c r="AJ733" s="452"/>
      <c r="AK733" s="452"/>
      <c r="AL733" s="452"/>
      <c r="AM733" s="450"/>
      <c r="AN733" s="450"/>
      <c r="AO733" s="451"/>
      <c r="AP733" s="451"/>
      <c r="AQ733" s="450"/>
      <c r="AR733" s="453"/>
      <c r="AS733" s="453"/>
      <c r="AT733" s="454"/>
      <c r="AU733" s="455"/>
      <c r="AV733" s="456"/>
      <c r="AW733" s="456"/>
      <c r="AX733" s="455"/>
      <c r="AY733" s="456"/>
      <c r="AZ733" s="454"/>
      <c r="BA733" s="454"/>
      <c r="BB733" s="454"/>
      <c r="BC733" s="454"/>
      <c r="BD733" s="454"/>
      <c r="BE733" s="454"/>
      <c r="BF733" s="455"/>
      <c r="BG733" s="455"/>
      <c r="BH733" s="455"/>
      <c r="BI733" s="455"/>
      <c r="BJ733" s="455"/>
      <c r="BK733" s="455"/>
      <c r="BL733" s="455"/>
      <c r="BM733" s="455"/>
      <c r="BN733" s="455"/>
      <c r="BO733" s="455"/>
    </row>
    <row r="734" spans="1:67" ht="19.5" customHeight="1">
      <c r="A734" s="450"/>
      <c r="B734" s="450"/>
      <c r="C734" s="450"/>
      <c r="D734" s="450"/>
      <c r="E734" s="450"/>
      <c r="F734" s="451"/>
      <c r="G734" s="450"/>
      <c r="H734" s="450"/>
      <c r="I734" s="451"/>
      <c r="J734" s="450"/>
      <c r="K734" s="451"/>
      <c r="L734" s="450"/>
      <c r="M734" s="451"/>
      <c r="N734" s="450"/>
      <c r="O734" s="451"/>
      <c r="P734" s="452"/>
      <c r="Q734" s="452"/>
      <c r="R734" s="452"/>
      <c r="S734" s="452"/>
      <c r="T734" s="450"/>
      <c r="U734" s="450"/>
      <c r="V734" s="451"/>
      <c r="W734" s="452"/>
      <c r="X734" s="450"/>
      <c r="Y734" s="451"/>
      <c r="Z734" s="451"/>
      <c r="AA734" s="450"/>
      <c r="AB734" s="450"/>
      <c r="AC734" s="450"/>
      <c r="AD734" s="450"/>
      <c r="AE734" s="451"/>
      <c r="AF734" s="451"/>
      <c r="AG734" s="452"/>
      <c r="AH734" s="452"/>
      <c r="AI734" s="452"/>
      <c r="AJ734" s="452"/>
      <c r="AK734" s="452"/>
      <c r="AL734" s="452"/>
      <c r="AM734" s="450"/>
      <c r="AN734" s="450"/>
      <c r="AO734" s="451"/>
      <c r="AP734" s="451"/>
      <c r="AQ734" s="450"/>
      <c r="AR734" s="453"/>
      <c r="AS734" s="453"/>
      <c r="AT734" s="454"/>
      <c r="AU734" s="455"/>
      <c r="AV734" s="456"/>
      <c r="AW734" s="456"/>
      <c r="AX734" s="455"/>
      <c r="AY734" s="456"/>
      <c r="AZ734" s="454"/>
      <c r="BA734" s="454"/>
      <c r="BB734" s="454"/>
      <c r="BC734" s="454"/>
      <c r="BD734" s="454"/>
      <c r="BE734" s="454"/>
      <c r="BF734" s="455"/>
      <c r="BG734" s="455"/>
      <c r="BH734" s="455"/>
      <c r="BI734" s="455"/>
      <c r="BJ734" s="455"/>
      <c r="BK734" s="455"/>
      <c r="BL734" s="455"/>
      <c r="BM734" s="455"/>
      <c r="BN734" s="455"/>
      <c r="BO734" s="455"/>
    </row>
    <row r="735" spans="1:67" ht="19.5" customHeight="1">
      <c r="A735" s="450"/>
      <c r="B735" s="450"/>
      <c r="C735" s="450"/>
      <c r="D735" s="450"/>
      <c r="E735" s="450"/>
      <c r="F735" s="451"/>
      <c r="G735" s="450"/>
      <c r="H735" s="450"/>
      <c r="I735" s="451"/>
      <c r="J735" s="450"/>
      <c r="K735" s="451"/>
      <c r="L735" s="450"/>
      <c r="M735" s="451"/>
      <c r="N735" s="450"/>
      <c r="O735" s="451"/>
      <c r="P735" s="452"/>
      <c r="Q735" s="452"/>
      <c r="R735" s="452"/>
      <c r="S735" s="452"/>
      <c r="T735" s="450"/>
      <c r="U735" s="450"/>
      <c r="V735" s="451"/>
      <c r="W735" s="452"/>
      <c r="X735" s="450"/>
      <c r="Y735" s="451"/>
      <c r="Z735" s="451"/>
      <c r="AA735" s="450"/>
      <c r="AB735" s="450"/>
      <c r="AC735" s="450"/>
      <c r="AD735" s="450"/>
      <c r="AE735" s="451"/>
      <c r="AF735" s="451"/>
      <c r="AG735" s="452"/>
      <c r="AH735" s="452"/>
      <c r="AI735" s="452"/>
      <c r="AJ735" s="452"/>
      <c r="AK735" s="452"/>
      <c r="AL735" s="452"/>
      <c r="AM735" s="450"/>
      <c r="AN735" s="450"/>
      <c r="AO735" s="451"/>
      <c r="AP735" s="451"/>
      <c r="AQ735" s="450"/>
      <c r="AR735" s="453"/>
      <c r="AS735" s="453"/>
      <c r="AT735" s="454"/>
      <c r="AU735" s="455"/>
      <c r="AV735" s="456"/>
      <c r="AW735" s="456"/>
      <c r="AX735" s="455"/>
      <c r="AY735" s="456"/>
      <c r="AZ735" s="454"/>
      <c r="BA735" s="454"/>
      <c r="BB735" s="454"/>
      <c r="BC735" s="454"/>
      <c r="BD735" s="454"/>
      <c r="BE735" s="454"/>
      <c r="BF735" s="455"/>
      <c r="BG735" s="455"/>
      <c r="BH735" s="455"/>
      <c r="BI735" s="455"/>
      <c r="BJ735" s="455"/>
      <c r="BK735" s="455"/>
      <c r="BL735" s="455"/>
      <c r="BM735" s="455"/>
      <c r="BN735" s="455"/>
      <c r="BO735" s="455"/>
    </row>
    <row r="736" spans="1:67" ht="19.5" customHeight="1">
      <c r="A736" s="450"/>
      <c r="B736" s="450"/>
      <c r="C736" s="450"/>
      <c r="D736" s="450"/>
      <c r="E736" s="450"/>
      <c r="F736" s="451"/>
      <c r="G736" s="450"/>
      <c r="H736" s="450"/>
      <c r="I736" s="451"/>
      <c r="J736" s="450"/>
      <c r="K736" s="451"/>
      <c r="L736" s="450"/>
      <c r="M736" s="451"/>
      <c r="N736" s="450"/>
      <c r="O736" s="451"/>
      <c r="P736" s="452"/>
      <c r="Q736" s="452"/>
      <c r="R736" s="452"/>
      <c r="S736" s="452"/>
      <c r="T736" s="450"/>
      <c r="U736" s="450"/>
      <c r="V736" s="451"/>
      <c r="W736" s="452"/>
      <c r="X736" s="450"/>
      <c r="Y736" s="451"/>
      <c r="Z736" s="451"/>
      <c r="AA736" s="450"/>
      <c r="AB736" s="450"/>
      <c r="AC736" s="450"/>
      <c r="AD736" s="450"/>
      <c r="AE736" s="451"/>
      <c r="AF736" s="451"/>
      <c r="AG736" s="452"/>
      <c r="AH736" s="452"/>
      <c r="AI736" s="452"/>
      <c r="AJ736" s="452"/>
      <c r="AK736" s="452"/>
      <c r="AL736" s="452"/>
      <c r="AM736" s="450"/>
      <c r="AN736" s="450"/>
      <c r="AO736" s="451"/>
      <c r="AP736" s="451"/>
      <c r="AQ736" s="450"/>
      <c r="AR736" s="453"/>
      <c r="AS736" s="453"/>
      <c r="AT736" s="454"/>
      <c r="AU736" s="455"/>
      <c r="AV736" s="456"/>
      <c r="AW736" s="456"/>
      <c r="AX736" s="455"/>
      <c r="AY736" s="456"/>
      <c r="AZ736" s="454"/>
      <c r="BA736" s="454"/>
      <c r="BB736" s="454"/>
      <c r="BC736" s="454"/>
      <c r="BD736" s="454"/>
      <c r="BE736" s="454"/>
      <c r="BF736" s="455"/>
      <c r="BG736" s="455"/>
      <c r="BH736" s="455"/>
      <c r="BI736" s="455"/>
      <c r="BJ736" s="455"/>
      <c r="BK736" s="455"/>
      <c r="BL736" s="455"/>
      <c r="BM736" s="455"/>
      <c r="BN736" s="455"/>
      <c r="BO736" s="455"/>
    </row>
    <row r="737" spans="1:67" ht="19.5" customHeight="1">
      <c r="A737" s="450"/>
      <c r="B737" s="450"/>
      <c r="C737" s="450"/>
      <c r="D737" s="450"/>
      <c r="E737" s="450"/>
      <c r="F737" s="451"/>
      <c r="G737" s="450"/>
      <c r="H737" s="450"/>
      <c r="I737" s="451"/>
      <c r="J737" s="450"/>
      <c r="K737" s="451"/>
      <c r="L737" s="450"/>
      <c r="M737" s="451"/>
      <c r="N737" s="450"/>
      <c r="O737" s="451"/>
      <c r="P737" s="452"/>
      <c r="Q737" s="452"/>
      <c r="R737" s="452"/>
      <c r="S737" s="452"/>
      <c r="T737" s="450"/>
      <c r="U737" s="450"/>
      <c r="V737" s="451"/>
      <c r="W737" s="452"/>
      <c r="X737" s="450"/>
      <c r="Y737" s="451"/>
      <c r="Z737" s="451"/>
      <c r="AA737" s="450"/>
      <c r="AB737" s="450"/>
      <c r="AC737" s="450"/>
      <c r="AD737" s="450"/>
      <c r="AE737" s="451"/>
      <c r="AF737" s="451"/>
      <c r="AG737" s="452"/>
      <c r="AH737" s="452"/>
      <c r="AI737" s="452"/>
      <c r="AJ737" s="452"/>
      <c r="AK737" s="452"/>
      <c r="AL737" s="452"/>
      <c r="AM737" s="450"/>
      <c r="AN737" s="450"/>
      <c r="AO737" s="451"/>
      <c r="AP737" s="451"/>
      <c r="AQ737" s="450"/>
      <c r="AR737" s="453"/>
      <c r="AS737" s="453"/>
      <c r="AT737" s="454"/>
      <c r="AU737" s="455"/>
      <c r="AV737" s="456"/>
      <c r="AW737" s="456"/>
      <c r="AX737" s="455"/>
      <c r="AY737" s="456"/>
      <c r="AZ737" s="454"/>
      <c r="BA737" s="454"/>
      <c r="BB737" s="454"/>
      <c r="BC737" s="454"/>
      <c r="BD737" s="454"/>
      <c r="BE737" s="454"/>
      <c r="BF737" s="455"/>
      <c r="BG737" s="455"/>
      <c r="BH737" s="455"/>
      <c r="BI737" s="455"/>
      <c r="BJ737" s="455"/>
      <c r="BK737" s="455"/>
      <c r="BL737" s="455"/>
      <c r="BM737" s="455"/>
      <c r="BN737" s="455"/>
      <c r="BO737" s="455"/>
    </row>
    <row r="738" spans="1:67" ht="19.5" customHeight="1">
      <c r="A738" s="450"/>
      <c r="B738" s="450"/>
      <c r="C738" s="450"/>
      <c r="D738" s="450"/>
      <c r="E738" s="450"/>
      <c r="F738" s="451"/>
      <c r="G738" s="450"/>
      <c r="H738" s="450"/>
      <c r="I738" s="451"/>
      <c r="J738" s="450"/>
      <c r="K738" s="451"/>
      <c r="L738" s="450"/>
      <c r="M738" s="451"/>
      <c r="N738" s="450"/>
      <c r="O738" s="451"/>
      <c r="P738" s="452"/>
      <c r="Q738" s="452"/>
      <c r="R738" s="452"/>
      <c r="S738" s="452"/>
      <c r="T738" s="450"/>
      <c r="U738" s="450"/>
      <c r="V738" s="451"/>
      <c r="W738" s="452"/>
      <c r="X738" s="450"/>
      <c r="Y738" s="451"/>
      <c r="Z738" s="451"/>
      <c r="AA738" s="450"/>
      <c r="AB738" s="450"/>
      <c r="AC738" s="450"/>
      <c r="AD738" s="450"/>
      <c r="AE738" s="451"/>
      <c r="AF738" s="451"/>
      <c r="AG738" s="452"/>
      <c r="AH738" s="452"/>
      <c r="AI738" s="452"/>
      <c r="AJ738" s="452"/>
      <c r="AK738" s="452"/>
      <c r="AL738" s="452"/>
      <c r="AM738" s="450"/>
      <c r="AN738" s="450"/>
      <c r="AO738" s="451"/>
      <c r="AP738" s="451"/>
      <c r="AQ738" s="450"/>
      <c r="AR738" s="453"/>
      <c r="AS738" s="453"/>
      <c r="AT738" s="454"/>
      <c r="AU738" s="455"/>
      <c r="AV738" s="456"/>
      <c r="AW738" s="456"/>
      <c r="AX738" s="455"/>
      <c r="AY738" s="456"/>
      <c r="AZ738" s="454"/>
      <c r="BA738" s="454"/>
      <c r="BB738" s="454"/>
      <c r="BC738" s="454"/>
      <c r="BD738" s="454"/>
      <c r="BE738" s="454"/>
      <c r="BF738" s="455"/>
      <c r="BG738" s="455"/>
      <c r="BH738" s="455"/>
      <c r="BI738" s="455"/>
      <c r="BJ738" s="455"/>
      <c r="BK738" s="455"/>
      <c r="BL738" s="455"/>
      <c r="BM738" s="455"/>
      <c r="BN738" s="455"/>
      <c r="BO738" s="455"/>
    </row>
    <row r="739" spans="1:67" ht="19.5" customHeight="1">
      <c r="A739" s="450"/>
      <c r="B739" s="450"/>
      <c r="C739" s="450"/>
      <c r="D739" s="450"/>
      <c r="E739" s="450"/>
      <c r="F739" s="451"/>
      <c r="G739" s="450"/>
      <c r="H739" s="450"/>
      <c r="I739" s="451"/>
      <c r="J739" s="450"/>
      <c r="K739" s="451"/>
      <c r="L739" s="450"/>
      <c r="M739" s="451"/>
      <c r="N739" s="450"/>
      <c r="O739" s="451"/>
      <c r="P739" s="452"/>
      <c r="Q739" s="452"/>
      <c r="R739" s="452"/>
      <c r="S739" s="452"/>
      <c r="T739" s="450"/>
      <c r="U739" s="450"/>
      <c r="V739" s="451"/>
      <c r="W739" s="452"/>
      <c r="X739" s="450"/>
      <c r="Y739" s="451"/>
      <c r="Z739" s="451"/>
      <c r="AA739" s="450"/>
      <c r="AB739" s="450"/>
      <c r="AC739" s="450"/>
      <c r="AD739" s="450"/>
      <c r="AE739" s="451"/>
      <c r="AF739" s="451"/>
      <c r="AG739" s="452"/>
      <c r="AH739" s="452"/>
      <c r="AI739" s="452"/>
      <c r="AJ739" s="452"/>
      <c r="AK739" s="452"/>
      <c r="AL739" s="452"/>
      <c r="AM739" s="450"/>
      <c r="AN739" s="450"/>
      <c r="AO739" s="451"/>
      <c r="AP739" s="451"/>
      <c r="AQ739" s="450"/>
      <c r="AR739" s="453"/>
      <c r="AS739" s="453"/>
      <c r="AT739" s="454"/>
      <c r="AU739" s="455"/>
      <c r="AV739" s="456"/>
      <c r="AW739" s="456"/>
      <c r="AX739" s="455"/>
      <c r="AY739" s="456"/>
      <c r="AZ739" s="454"/>
      <c r="BA739" s="454"/>
      <c r="BB739" s="454"/>
      <c r="BC739" s="454"/>
      <c r="BD739" s="454"/>
      <c r="BE739" s="454"/>
      <c r="BF739" s="455"/>
      <c r="BG739" s="455"/>
      <c r="BH739" s="455"/>
      <c r="BI739" s="455"/>
      <c r="BJ739" s="455"/>
      <c r="BK739" s="455"/>
      <c r="BL739" s="455"/>
      <c r="BM739" s="455"/>
      <c r="BN739" s="455"/>
      <c r="BO739" s="455"/>
    </row>
    <row r="740" spans="1:67" ht="19.5" customHeight="1">
      <c r="A740" s="450"/>
      <c r="B740" s="450"/>
      <c r="C740" s="450"/>
      <c r="D740" s="450"/>
      <c r="E740" s="450"/>
      <c r="F740" s="451"/>
      <c r="G740" s="450"/>
      <c r="H740" s="450"/>
      <c r="I740" s="451"/>
      <c r="J740" s="450"/>
      <c r="K740" s="451"/>
      <c r="L740" s="450"/>
      <c r="M740" s="451"/>
      <c r="N740" s="450"/>
      <c r="O740" s="451"/>
      <c r="P740" s="452"/>
      <c r="Q740" s="452"/>
      <c r="R740" s="452"/>
      <c r="S740" s="452"/>
      <c r="T740" s="450"/>
      <c r="U740" s="450"/>
      <c r="V740" s="451"/>
      <c r="W740" s="452"/>
      <c r="X740" s="450"/>
      <c r="Y740" s="451"/>
      <c r="Z740" s="451"/>
      <c r="AA740" s="450"/>
      <c r="AB740" s="450"/>
      <c r="AC740" s="450"/>
      <c r="AD740" s="450"/>
      <c r="AE740" s="451"/>
      <c r="AF740" s="451"/>
      <c r="AG740" s="452"/>
      <c r="AH740" s="452"/>
      <c r="AI740" s="452"/>
      <c r="AJ740" s="452"/>
      <c r="AK740" s="452"/>
      <c r="AL740" s="452"/>
      <c r="AM740" s="450"/>
      <c r="AN740" s="450"/>
      <c r="AO740" s="451"/>
      <c r="AP740" s="451"/>
      <c r="AQ740" s="450"/>
      <c r="AR740" s="453"/>
      <c r="AS740" s="453"/>
      <c r="AT740" s="454"/>
      <c r="AU740" s="455"/>
      <c r="AV740" s="456"/>
      <c r="AW740" s="456"/>
      <c r="AX740" s="455"/>
      <c r="AY740" s="456"/>
      <c r="AZ740" s="454"/>
      <c r="BA740" s="454"/>
      <c r="BB740" s="454"/>
      <c r="BC740" s="454"/>
      <c r="BD740" s="454"/>
      <c r="BE740" s="454"/>
      <c r="BF740" s="455"/>
      <c r="BG740" s="455"/>
      <c r="BH740" s="455"/>
      <c r="BI740" s="455"/>
      <c r="BJ740" s="455"/>
      <c r="BK740" s="455"/>
      <c r="BL740" s="455"/>
      <c r="BM740" s="455"/>
      <c r="BN740" s="455"/>
      <c r="BO740" s="455"/>
    </row>
    <row r="741" spans="1:67" ht="19.5" customHeight="1">
      <c r="A741" s="450"/>
      <c r="B741" s="450"/>
      <c r="C741" s="450"/>
      <c r="D741" s="450"/>
      <c r="E741" s="450"/>
      <c r="F741" s="451"/>
      <c r="G741" s="450"/>
      <c r="H741" s="450"/>
      <c r="I741" s="451"/>
      <c r="J741" s="450"/>
      <c r="K741" s="451"/>
      <c r="L741" s="450"/>
      <c r="M741" s="451"/>
      <c r="N741" s="450"/>
      <c r="O741" s="451"/>
      <c r="P741" s="452"/>
      <c r="Q741" s="452"/>
      <c r="R741" s="452"/>
      <c r="S741" s="452"/>
      <c r="T741" s="450"/>
      <c r="U741" s="450"/>
      <c r="V741" s="451"/>
      <c r="W741" s="452"/>
      <c r="X741" s="450"/>
      <c r="Y741" s="451"/>
      <c r="Z741" s="451"/>
      <c r="AA741" s="450"/>
      <c r="AB741" s="450"/>
      <c r="AC741" s="450"/>
      <c r="AD741" s="450"/>
      <c r="AE741" s="451"/>
      <c r="AF741" s="451"/>
      <c r="AG741" s="452"/>
      <c r="AH741" s="452"/>
      <c r="AI741" s="452"/>
      <c r="AJ741" s="452"/>
      <c r="AK741" s="452"/>
      <c r="AL741" s="452"/>
      <c r="AM741" s="450"/>
      <c r="AN741" s="450"/>
      <c r="AO741" s="451"/>
      <c r="AP741" s="451"/>
      <c r="AQ741" s="450"/>
      <c r="AR741" s="453"/>
      <c r="AS741" s="453"/>
      <c r="AT741" s="454"/>
      <c r="AU741" s="455"/>
      <c r="AV741" s="456"/>
      <c r="AW741" s="456"/>
      <c r="AX741" s="455"/>
      <c r="AY741" s="456"/>
      <c r="AZ741" s="454"/>
      <c r="BA741" s="454"/>
      <c r="BB741" s="454"/>
      <c r="BC741" s="454"/>
      <c r="BD741" s="454"/>
      <c r="BE741" s="454"/>
      <c r="BF741" s="455"/>
      <c r="BG741" s="455"/>
      <c r="BH741" s="455"/>
      <c r="BI741" s="455"/>
      <c r="BJ741" s="455"/>
      <c r="BK741" s="455"/>
      <c r="BL741" s="455"/>
      <c r="BM741" s="455"/>
      <c r="BN741" s="455"/>
      <c r="BO741" s="455"/>
    </row>
    <row r="742" spans="1:67" ht="19.5" customHeight="1">
      <c r="A742" s="450"/>
      <c r="B742" s="450"/>
      <c r="C742" s="450"/>
      <c r="D742" s="450"/>
      <c r="E742" s="450"/>
      <c r="F742" s="451"/>
      <c r="G742" s="450"/>
      <c r="H742" s="450"/>
      <c r="I742" s="451"/>
      <c r="J742" s="450"/>
      <c r="K742" s="451"/>
      <c r="L742" s="450"/>
      <c r="M742" s="451"/>
      <c r="N742" s="450"/>
      <c r="O742" s="451"/>
      <c r="P742" s="452"/>
      <c r="Q742" s="452"/>
      <c r="R742" s="452"/>
      <c r="S742" s="452"/>
      <c r="T742" s="450"/>
      <c r="U742" s="450"/>
      <c r="V742" s="451"/>
      <c r="W742" s="452"/>
      <c r="X742" s="450"/>
      <c r="Y742" s="451"/>
      <c r="Z742" s="451"/>
      <c r="AA742" s="450"/>
      <c r="AB742" s="450"/>
      <c r="AC742" s="450"/>
      <c r="AD742" s="450"/>
      <c r="AE742" s="451"/>
      <c r="AF742" s="451"/>
      <c r="AG742" s="452"/>
      <c r="AH742" s="452"/>
      <c r="AI742" s="452"/>
      <c r="AJ742" s="452"/>
      <c r="AK742" s="452"/>
      <c r="AL742" s="452"/>
      <c r="AM742" s="450"/>
      <c r="AN742" s="450"/>
      <c r="AO742" s="451"/>
      <c r="AP742" s="451"/>
      <c r="AQ742" s="450"/>
      <c r="AR742" s="453"/>
      <c r="AS742" s="453"/>
      <c r="AT742" s="454"/>
      <c r="AU742" s="455"/>
      <c r="AV742" s="456"/>
      <c r="AW742" s="456"/>
      <c r="AX742" s="455"/>
      <c r="AY742" s="456"/>
      <c r="AZ742" s="454"/>
      <c r="BA742" s="454"/>
      <c r="BB742" s="454"/>
      <c r="BC742" s="454"/>
      <c r="BD742" s="454"/>
      <c r="BE742" s="454"/>
      <c r="BF742" s="455"/>
      <c r="BG742" s="455"/>
      <c r="BH742" s="455"/>
      <c r="BI742" s="455"/>
      <c r="BJ742" s="455"/>
      <c r="BK742" s="455"/>
      <c r="BL742" s="455"/>
      <c r="BM742" s="455"/>
      <c r="BN742" s="455"/>
      <c r="BO742" s="455"/>
    </row>
    <row r="743" spans="1:67" ht="19.5" customHeight="1">
      <c r="A743" s="450"/>
      <c r="B743" s="450"/>
      <c r="C743" s="450"/>
      <c r="D743" s="450"/>
      <c r="E743" s="450"/>
      <c r="F743" s="451"/>
      <c r="G743" s="450"/>
      <c r="H743" s="450"/>
      <c r="I743" s="451"/>
      <c r="J743" s="450"/>
      <c r="K743" s="451"/>
      <c r="L743" s="450"/>
      <c r="M743" s="451"/>
      <c r="N743" s="450"/>
      <c r="O743" s="451"/>
      <c r="P743" s="452"/>
      <c r="Q743" s="452"/>
      <c r="R743" s="452"/>
      <c r="S743" s="452"/>
      <c r="T743" s="450"/>
      <c r="U743" s="450"/>
      <c r="V743" s="451"/>
      <c r="W743" s="452"/>
      <c r="X743" s="450"/>
      <c r="Y743" s="451"/>
      <c r="Z743" s="451"/>
      <c r="AA743" s="450"/>
      <c r="AB743" s="450"/>
      <c r="AC743" s="450"/>
      <c r="AD743" s="450"/>
      <c r="AE743" s="451"/>
      <c r="AF743" s="451"/>
      <c r="AG743" s="452"/>
      <c r="AH743" s="452"/>
      <c r="AI743" s="452"/>
      <c r="AJ743" s="452"/>
      <c r="AK743" s="452"/>
      <c r="AL743" s="452"/>
      <c r="AM743" s="450"/>
      <c r="AN743" s="450"/>
      <c r="AO743" s="451"/>
      <c r="AP743" s="451"/>
      <c r="AQ743" s="450"/>
      <c r="AR743" s="453"/>
      <c r="AS743" s="453"/>
      <c r="AT743" s="454"/>
      <c r="AU743" s="455"/>
      <c r="AV743" s="456"/>
      <c r="AW743" s="456"/>
      <c r="AX743" s="455"/>
      <c r="AY743" s="456"/>
      <c r="AZ743" s="454"/>
      <c r="BA743" s="454"/>
      <c r="BB743" s="454"/>
      <c r="BC743" s="454"/>
      <c r="BD743" s="454"/>
      <c r="BE743" s="454"/>
      <c r="BF743" s="455"/>
      <c r="BG743" s="455"/>
      <c r="BH743" s="455"/>
      <c r="BI743" s="455"/>
      <c r="BJ743" s="455"/>
      <c r="BK743" s="455"/>
      <c r="BL743" s="455"/>
      <c r="BM743" s="455"/>
      <c r="BN743" s="455"/>
      <c r="BO743" s="455"/>
    </row>
    <row r="744" spans="1:67" ht="19.5" customHeight="1">
      <c r="A744" s="450"/>
      <c r="B744" s="450"/>
      <c r="C744" s="450"/>
      <c r="D744" s="450"/>
      <c r="E744" s="450"/>
      <c r="F744" s="451"/>
      <c r="G744" s="450"/>
      <c r="H744" s="450"/>
      <c r="I744" s="451"/>
      <c r="J744" s="450"/>
      <c r="K744" s="451"/>
      <c r="L744" s="450"/>
      <c r="M744" s="451"/>
      <c r="N744" s="450"/>
      <c r="O744" s="451"/>
      <c r="P744" s="452"/>
      <c r="Q744" s="452"/>
      <c r="R744" s="452"/>
      <c r="S744" s="452"/>
      <c r="T744" s="450"/>
      <c r="U744" s="450"/>
      <c r="V744" s="451"/>
      <c r="W744" s="452"/>
      <c r="X744" s="450"/>
      <c r="Y744" s="451"/>
      <c r="Z744" s="451"/>
      <c r="AA744" s="450"/>
      <c r="AB744" s="450"/>
      <c r="AC744" s="450"/>
      <c r="AD744" s="450"/>
      <c r="AE744" s="451"/>
      <c r="AF744" s="451"/>
      <c r="AG744" s="452"/>
      <c r="AH744" s="452"/>
      <c r="AI744" s="452"/>
      <c r="AJ744" s="452"/>
      <c r="AK744" s="452"/>
      <c r="AL744" s="452"/>
      <c r="AM744" s="450"/>
      <c r="AN744" s="450"/>
      <c r="AO744" s="451"/>
      <c r="AP744" s="451"/>
      <c r="AQ744" s="450"/>
      <c r="AR744" s="453"/>
      <c r="AS744" s="453"/>
      <c r="AT744" s="454"/>
      <c r="AU744" s="455"/>
      <c r="AV744" s="456"/>
      <c r="AW744" s="456"/>
      <c r="AX744" s="455"/>
      <c r="AY744" s="456"/>
      <c r="AZ744" s="454"/>
      <c r="BA744" s="454"/>
      <c r="BB744" s="454"/>
      <c r="BC744" s="454"/>
      <c r="BD744" s="454"/>
      <c r="BE744" s="454"/>
      <c r="BF744" s="455"/>
      <c r="BG744" s="455"/>
      <c r="BH744" s="455"/>
      <c r="BI744" s="455"/>
      <c r="BJ744" s="455"/>
      <c r="BK744" s="455"/>
      <c r="BL744" s="455"/>
      <c r="BM744" s="455"/>
      <c r="BN744" s="455"/>
      <c r="BO744" s="455"/>
    </row>
    <row r="745" spans="1:67" ht="19.5" customHeight="1">
      <c r="A745" s="450"/>
      <c r="B745" s="450"/>
      <c r="C745" s="450"/>
      <c r="D745" s="450"/>
      <c r="E745" s="450"/>
      <c r="F745" s="451"/>
      <c r="G745" s="450"/>
      <c r="H745" s="450"/>
      <c r="I745" s="451"/>
      <c r="J745" s="450"/>
      <c r="K745" s="451"/>
      <c r="L745" s="450"/>
      <c r="M745" s="451"/>
      <c r="N745" s="450"/>
      <c r="O745" s="451"/>
      <c r="P745" s="452"/>
      <c r="Q745" s="452"/>
      <c r="R745" s="452"/>
      <c r="S745" s="452"/>
      <c r="T745" s="450"/>
      <c r="U745" s="450"/>
      <c r="V745" s="451"/>
      <c r="W745" s="452"/>
      <c r="X745" s="450"/>
      <c r="Y745" s="451"/>
      <c r="Z745" s="451"/>
      <c r="AA745" s="450"/>
      <c r="AB745" s="450"/>
      <c r="AC745" s="450"/>
      <c r="AD745" s="450"/>
      <c r="AE745" s="451"/>
      <c r="AF745" s="451"/>
      <c r="AG745" s="452"/>
      <c r="AH745" s="452"/>
      <c r="AI745" s="452"/>
      <c r="AJ745" s="452"/>
      <c r="AK745" s="452"/>
      <c r="AL745" s="452"/>
      <c r="AM745" s="450"/>
      <c r="AN745" s="450"/>
      <c r="AO745" s="451"/>
      <c r="AP745" s="451"/>
      <c r="AQ745" s="450"/>
      <c r="AR745" s="453"/>
      <c r="AS745" s="453"/>
      <c r="AT745" s="454"/>
      <c r="AU745" s="455"/>
      <c r="AV745" s="456"/>
      <c r="AW745" s="456"/>
      <c r="AX745" s="455"/>
      <c r="AY745" s="456"/>
      <c r="AZ745" s="454"/>
      <c r="BA745" s="454"/>
      <c r="BB745" s="454"/>
      <c r="BC745" s="454"/>
      <c r="BD745" s="454"/>
      <c r="BE745" s="454"/>
      <c r="BF745" s="455"/>
      <c r="BG745" s="455"/>
      <c r="BH745" s="455"/>
      <c r="BI745" s="455"/>
      <c r="BJ745" s="455"/>
      <c r="BK745" s="455"/>
      <c r="BL745" s="455"/>
      <c r="BM745" s="455"/>
      <c r="BN745" s="455"/>
      <c r="BO745" s="455"/>
    </row>
    <row r="746" spans="1:67" ht="19.5" customHeight="1">
      <c r="A746" s="450"/>
      <c r="B746" s="450"/>
      <c r="C746" s="450"/>
      <c r="D746" s="450"/>
      <c r="E746" s="450"/>
      <c r="F746" s="451"/>
      <c r="G746" s="450"/>
      <c r="H746" s="450"/>
      <c r="I746" s="451"/>
      <c r="J746" s="450"/>
      <c r="K746" s="451"/>
      <c r="L746" s="450"/>
      <c r="M746" s="451"/>
      <c r="N746" s="450"/>
      <c r="O746" s="451"/>
      <c r="P746" s="452"/>
      <c r="Q746" s="452"/>
      <c r="R746" s="452"/>
      <c r="S746" s="452"/>
      <c r="T746" s="450"/>
      <c r="U746" s="450"/>
      <c r="V746" s="451"/>
      <c r="W746" s="452"/>
      <c r="X746" s="450"/>
      <c r="Y746" s="451"/>
      <c r="Z746" s="451"/>
      <c r="AA746" s="450"/>
      <c r="AB746" s="450"/>
      <c r="AC746" s="450"/>
      <c r="AD746" s="450"/>
      <c r="AE746" s="451"/>
      <c r="AF746" s="451"/>
      <c r="AG746" s="452"/>
      <c r="AH746" s="452"/>
      <c r="AI746" s="452"/>
      <c r="AJ746" s="452"/>
      <c r="AK746" s="452"/>
      <c r="AL746" s="452"/>
      <c r="AM746" s="450"/>
      <c r="AN746" s="450"/>
      <c r="AO746" s="451"/>
      <c r="AP746" s="451"/>
      <c r="AQ746" s="450"/>
      <c r="AR746" s="453"/>
      <c r="AS746" s="453"/>
      <c r="AT746" s="454"/>
      <c r="AU746" s="455"/>
      <c r="AV746" s="456"/>
      <c r="AW746" s="456"/>
      <c r="AX746" s="455"/>
      <c r="AY746" s="456"/>
      <c r="AZ746" s="454"/>
      <c r="BA746" s="454"/>
      <c r="BB746" s="454"/>
      <c r="BC746" s="454"/>
      <c r="BD746" s="454"/>
      <c r="BE746" s="454"/>
      <c r="BF746" s="455"/>
      <c r="BG746" s="455"/>
      <c r="BH746" s="455"/>
      <c r="BI746" s="455"/>
      <c r="BJ746" s="455"/>
      <c r="BK746" s="455"/>
      <c r="BL746" s="455"/>
      <c r="BM746" s="455"/>
      <c r="BN746" s="455"/>
      <c r="BO746" s="455"/>
    </row>
    <row r="747" spans="1:67" ht="19.5" customHeight="1">
      <c r="A747" s="450"/>
      <c r="B747" s="450"/>
      <c r="C747" s="450"/>
      <c r="D747" s="450"/>
      <c r="E747" s="450"/>
      <c r="F747" s="451"/>
      <c r="G747" s="450"/>
      <c r="H747" s="450"/>
      <c r="I747" s="451"/>
      <c r="J747" s="450"/>
      <c r="K747" s="451"/>
      <c r="L747" s="450"/>
      <c r="M747" s="451"/>
      <c r="N747" s="450"/>
      <c r="O747" s="451"/>
      <c r="P747" s="452"/>
      <c r="Q747" s="452"/>
      <c r="R747" s="452"/>
      <c r="S747" s="452"/>
      <c r="T747" s="450"/>
      <c r="U747" s="450"/>
      <c r="V747" s="451"/>
      <c r="W747" s="452"/>
      <c r="X747" s="450"/>
      <c r="Y747" s="451"/>
      <c r="Z747" s="451"/>
      <c r="AA747" s="450"/>
      <c r="AB747" s="450"/>
      <c r="AC747" s="450"/>
      <c r="AD747" s="450"/>
      <c r="AE747" s="451"/>
      <c r="AF747" s="451"/>
      <c r="AG747" s="452"/>
      <c r="AH747" s="452"/>
      <c r="AI747" s="452"/>
      <c r="AJ747" s="452"/>
      <c r="AK747" s="452"/>
      <c r="AL747" s="452"/>
      <c r="AM747" s="450"/>
      <c r="AN747" s="450"/>
      <c r="AO747" s="451"/>
      <c r="AP747" s="451"/>
      <c r="AQ747" s="450"/>
      <c r="AR747" s="453"/>
      <c r="AS747" s="453"/>
      <c r="AT747" s="454"/>
      <c r="AU747" s="455"/>
      <c r="AV747" s="456"/>
      <c r="AW747" s="456"/>
      <c r="AX747" s="455"/>
      <c r="AY747" s="456"/>
      <c r="AZ747" s="454"/>
      <c r="BA747" s="454"/>
      <c r="BB747" s="454"/>
      <c r="BC747" s="454"/>
      <c r="BD747" s="454"/>
      <c r="BE747" s="454"/>
      <c r="BF747" s="455"/>
      <c r="BG747" s="455"/>
      <c r="BH747" s="455"/>
      <c r="BI747" s="455"/>
      <c r="BJ747" s="455"/>
      <c r="BK747" s="455"/>
      <c r="BL747" s="455"/>
      <c r="BM747" s="455"/>
      <c r="BN747" s="455"/>
      <c r="BO747" s="455"/>
    </row>
    <row r="748" spans="1:67" ht="19.5" customHeight="1">
      <c r="A748" s="450"/>
      <c r="B748" s="450"/>
      <c r="C748" s="450"/>
      <c r="D748" s="450"/>
      <c r="E748" s="450"/>
      <c r="F748" s="451"/>
      <c r="G748" s="450"/>
      <c r="H748" s="450"/>
      <c r="I748" s="451"/>
      <c r="J748" s="450"/>
      <c r="K748" s="451"/>
      <c r="L748" s="450"/>
      <c r="M748" s="451"/>
      <c r="N748" s="450"/>
      <c r="O748" s="451"/>
      <c r="P748" s="452"/>
      <c r="Q748" s="452"/>
      <c r="R748" s="452"/>
      <c r="S748" s="452"/>
      <c r="T748" s="450"/>
      <c r="U748" s="450"/>
      <c r="V748" s="451"/>
      <c r="W748" s="452"/>
      <c r="X748" s="450"/>
      <c r="Y748" s="451"/>
      <c r="Z748" s="451"/>
      <c r="AA748" s="450"/>
      <c r="AB748" s="450"/>
      <c r="AC748" s="450"/>
      <c r="AD748" s="450"/>
      <c r="AE748" s="451"/>
      <c r="AF748" s="451"/>
      <c r="AG748" s="452"/>
      <c r="AH748" s="452"/>
      <c r="AI748" s="452"/>
      <c r="AJ748" s="452"/>
      <c r="AK748" s="452"/>
      <c r="AL748" s="452"/>
      <c r="AM748" s="450"/>
      <c r="AN748" s="450"/>
      <c r="AO748" s="451"/>
      <c r="AP748" s="451"/>
      <c r="AQ748" s="450"/>
      <c r="AR748" s="453"/>
      <c r="AS748" s="453"/>
      <c r="AT748" s="454"/>
      <c r="AU748" s="455"/>
      <c r="AV748" s="456"/>
      <c r="AW748" s="456"/>
      <c r="AX748" s="455"/>
      <c r="AY748" s="456"/>
      <c r="AZ748" s="454"/>
      <c r="BA748" s="454"/>
      <c r="BB748" s="454"/>
      <c r="BC748" s="454"/>
      <c r="BD748" s="454"/>
      <c r="BE748" s="454"/>
      <c r="BF748" s="455"/>
      <c r="BG748" s="455"/>
      <c r="BH748" s="455"/>
      <c r="BI748" s="455"/>
      <c r="BJ748" s="455"/>
      <c r="BK748" s="455"/>
      <c r="BL748" s="455"/>
      <c r="BM748" s="455"/>
      <c r="BN748" s="455"/>
      <c r="BO748" s="455"/>
    </row>
    <row r="749" spans="1:67" ht="19.5" customHeight="1">
      <c r="A749" s="450"/>
      <c r="B749" s="450"/>
      <c r="C749" s="450"/>
      <c r="D749" s="450"/>
      <c r="E749" s="450"/>
      <c r="F749" s="451"/>
      <c r="G749" s="450"/>
      <c r="H749" s="450"/>
      <c r="I749" s="451"/>
      <c r="J749" s="450"/>
      <c r="K749" s="451"/>
      <c r="L749" s="450"/>
      <c r="M749" s="451"/>
      <c r="N749" s="450"/>
      <c r="O749" s="451"/>
      <c r="P749" s="452"/>
      <c r="Q749" s="452"/>
      <c r="R749" s="452"/>
      <c r="S749" s="452"/>
      <c r="T749" s="450"/>
      <c r="U749" s="450"/>
      <c r="V749" s="451"/>
      <c r="W749" s="452"/>
      <c r="X749" s="450"/>
      <c r="Y749" s="451"/>
      <c r="Z749" s="451"/>
      <c r="AA749" s="450"/>
      <c r="AB749" s="450"/>
      <c r="AC749" s="450"/>
      <c r="AD749" s="450"/>
      <c r="AE749" s="451"/>
      <c r="AF749" s="451"/>
      <c r="AG749" s="452"/>
      <c r="AH749" s="452"/>
      <c r="AI749" s="452"/>
      <c r="AJ749" s="452"/>
      <c r="AK749" s="452"/>
      <c r="AL749" s="452"/>
      <c r="AM749" s="450"/>
      <c r="AN749" s="450"/>
      <c r="AO749" s="451"/>
      <c r="AP749" s="451"/>
      <c r="AQ749" s="450"/>
      <c r="AR749" s="453"/>
      <c r="AS749" s="453"/>
      <c r="AT749" s="454"/>
      <c r="AU749" s="455"/>
      <c r="AV749" s="456"/>
      <c r="AW749" s="456"/>
      <c r="AX749" s="455"/>
      <c r="AY749" s="456"/>
      <c r="AZ749" s="454"/>
      <c r="BA749" s="454"/>
      <c r="BB749" s="454"/>
      <c r="BC749" s="454"/>
      <c r="BD749" s="454"/>
      <c r="BE749" s="454"/>
      <c r="BF749" s="455"/>
      <c r="BG749" s="455"/>
      <c r="BH749" s="455"/>
      <c r="BI749" s="455"/>
      <c r="BJ749" s="455"/>
      <c r="BK749" s="455"/>
      <c r="BL749" s="455"/>
      <c r="BM749" s="455"/>
      <c r="BN749" s="455"/>
      <c r="BO749" s="455"/>
    </row>
    <row r="750" spans="1:67" ht="19.5" customHeight="1">
      <c r="A750" s="450"/>
      <c r="B750" s="450"/>
      <c r="C750" s="450"/>
      <c r="D750" s="450"/>
      <c r="E750" s="450"/>
      <c r="F750" s="451"/>
      <c r="G750" s="450"/>
      <c r="H750" s="450"/>
      <c r="I750" s="451"/>
      <c r="J750" s="450"/>
      <c r="K750" s="451"/>
      <c r="L750" s="450"/>
      <c r="M750" s="451"/>
      <c r="N750" s="450"/>
      <c r="O750" s="451"/>
      <c r="P750" s="452"/>
      <c r="Q750" s="452"/>
      <c r="R750" s="452"/>
      <c r="S750" s="452"/>
      <c r="T750" s="450"/>
      <c r="U750" s="450"/>
      <c r="V750" s="451"/>
      <c r="W750" s="452"/>
      <c r="X750" s="450"/>
      <c r="Y750" s="451"/>
      <c r="Z750" s="451"/>
      <c r="AA750" s="450"/>
      <c r="AB750" s="450"/>
      <c r="AC750" s="450"/>
      <c r="AD750" s="450"/>
      <c r="AE750" s="451"/>
      <c r="AF750" s="451"/>
      <c r="AG750" s="452"/>
      <c r="AH750" s="452"/>
      <c r="AI750" s="452"/>
      <c r="AJ750" s="452"/>
      <c r="AK750" s="452"/>
      <c r="AL750" s="452"/>
      <c r="AM750" s="450"/>
      <c r="AN750" s="450"/>
      <c r="AO750" s="451"/>
      <c r="AP750" s="451"/>
      <c r="AQ750" s="450"/>
      <c r="AR750" s="453"/>
      <c r="AS750" s="453"/>
      <c r="AT750" s="454"/>
      <c r="AU750" s="455"/>
      <c r="AV750" s="456"/>
      <c r="AW750" s="456"/>
      <c r="AX750" s="455"/>
      <c r="AY750" s="456"/>
      <c r="AZ750" s="454"/>
      <c r="BA750" s="454"/>
      <c r="BB750" s="454"/>
      <c r="BC750" s="454"/>
      <c r="BD750" s="454"/>
      <c r="BE750" s="454"/>
      <c r="BF750" s="455"/>
      <c r="BG750" s="455"/>
      <c r="BH750" s="455"/>
      <c r="BI750" s="455"/>
      <c r="BJ750" s="455"/>
      <c r="BK750" s="455"/>
      <c r="BL750" s="455"/>
      <c r="BM750" s="455"/>
      <c r="BN750" s="455"/>
      <c r="BO750" s="455"/>
    </row>
    <row r="751" spans="1:67" ht="19.5" customHeight="1">
      <c r="A751" s="450"/>
      <c r="B751" s="450"/>
      <c r="C751" s="450"/>
      <c r="D751" s="450"/>
      <c r="E751" s="450"/>
      <c r="F751" s="451"/>
      <c r="G751" s="450"/>
      <c r="H751" s="450"/>
      <c r="I751" s="451"/>
      <c r="J751" s="450"/>
      <c r="K751" s="451"/>
      <c r="L751" s="450"/>
      <c r="M751" s="451"/>
      <c r="N751" s="450"/>
      <c r="O751" s="451"/>
      <c r="P751" s="452"/>
      <c r="Q751" s="452"/>
      <c r="R751" s="452"/>
      <c r="S751" s="452"/>
      <c r="T751" s="450"/>
      <c r="U751" s="450"/>
      <c r="V751" s="451"/>
      <c r="W751" s="452"/>
      <c r="X751" s="450"/>
      <c r="Y751" s="451"/>
      <c r="Z751" s="451"/>
      <c r="AA751" s="450"/>
      <c r="AB751" s="450"/>
      <c r="AC751" s="450"/>
      <c r="AD751" s="450"/>
      <c r="AE751" s="451"/>
      <c r="AF751" s="451"/>
      <c r="AG751" s="452"/>
      <c r="AH751" s="452"/>
      <c r="AI751" s="452"/>
      <c r="AJ751" s="452"/>
      <c r="AK751" s="452"/>
      <c r="AL751" s="452"/>
      <c r="AM751" s="450"/>
      <c r="AN751" s="450"/>
      <c r="AO751" s="451"/>
      <c r="AP751" s="451"/>
      <c r="AQ751" s="450"/>
      <c r="AR751" s="453"/>
      <c r="AS751" s="453"/>
      <c r="AT751" s="454"/>
      <c r="AU751" s="455"/>
      <c r="AV751" s="456"/>
      <c r="AW751" s="456"/>
      <c r="AX751" s="455"/>
      <c r="AY751" s="456"/>
      <c r="AZ751" s="454"/>
      <c r="BA751" s="454"/>
      <c r="BB751" s="454"/>
      <c r="BC751" s="454"/>
      <c r="BD751" s="454"/>
      <c r="BE751" s="454"/>
      <c r="BF751" s="455"/>
      <c r="BG751" s="455"/>
      <c r="BH751" s="455"/>
      <c r="BI751" s="455"/>
      <c r="BJ751" s="455"/>
      <c r="BK751" s="455"/>
      <c r="BL751" s="455"/>
      <c r="BM751" s="455"/>
      <c r="BN751" s="455"/>
      <c r="BO751" s="455"/>
    </row>
    <row r="752" spans="1:67" ht="19.5" customHeight="1">
      <c r="A752" s="450"/>
      <c r="B752" s="450"/>
      <c r="C752" s="450"/>
      <c r="D752" s="450"/>
      <c r="E752" s="450"/>
      <c r="F752" s="451"/>
      <c r="G752" s="450"/>
      <c r="H752" s="450"/>
      <c r="I752" s="451"/>
      <c r="J752" s="450"/>
      <c r="K752" s="451"/>
      <c r="L752" s="450"/>
      <c r="M752" s="451"/>
      <c r="N752" s="450"/>
      <c r="O752" s="451"/>
      <c r="P752" s="452"/>
      <c r="Q752" s="452"/>
      <c r="R752" s="452"/>
      <c r="S752" s="452"/>
      <c r="T752" s="450"/>
      <c r="U752" s="450"/>
      <c r="V752" s="451"/>
      <c r="W752" s="452"/>
      <c r="X752" s="450"/>
      <c r="Y752" s="451"/>
      <c r="Z752" s="451"/>
      <c r="AA752" s="450"/>
      <c r="AB752" s="450"/>
      <c r="AC752" s="450"/>
      <c r="AD752" s="450"/>
      <c r="AE752" s="451"/>
      <c r="AF752" s="451"/>
      <c r="AG752" s="452"/>
      <c r="AH752" s="452"/>
      <c r="AI752" s="452"/>
      <c r="AJ752" s="452"/>
      <c r="AK752" s="452"/>
      <c r="AL752" s="452"/>
      <c r="AM752" s="450"/>
      <c r="AN752" s="450"/>
      <c r="AO752" s="451"/>
      <c r="AP752" s="451"/>
      <c r="AQ752" s="450"/>
      <c r="AR752" s="453"/>
      <c r="AS752" s="453"/>
      <c r="AT752" s="454"/>
      <c r="AU752" s="455"/>
      <c r="AV752" s="456"/>
      <c r="AW752" s="456"/>
      <c r="AX752" s="455"/>
      <c r="AY752" s="456"/>
      <c r="AZ752" s="454"/>
      <c r="BA752" s="454"/>
      <c r="BB752" s="454"/>
      <c r="BC752" s="454"/>
      <c r="BD752" s="454"/>
      <c r="BE752" s="454"/>
      <c r="BF752" s="455"/>
      <c r="BG752" s="455"/>
      <c r="BH752" s="455"/>
      <c r="BI752" s="455"/>
      <c r="BJ752" s="455"/>
      <c r="BK752" s="455"/>
      <c r="BL752" s="455"/>
      <c r="BM752" s="455"/>
      <c r="BN752" s="455"/>
      <c r="BO752" s="455"/>
    </row>
    <row r="753" spans="1:67" ht="19.5" customHeight="1">
      <c r="A753" s="450"/>
      <c r="B753" s="450"/>
      <c r="C753" s="450"/>
      <c r="D753" s="450"/>
      <c r="E753" s="450"/>
      <c r="F753" s="451"/>
      <c r="G753" s="450"/>
      <c r="H753" s="450"/>
      <c r="I753" s="451"/>
      <c r="J753" s="450"/>
      <c r="K753" s="451"/>
      <c r="L753" s="450"/>
      <c r="M753" s="451"/>
      <c r="N753" s="450"/>
      <c r="O753" s="451"/>
      <c r="P753" s="452"/>
      <c r="Q753" s="452"/>
      <c r="R753" s="452"/>
      <c r="S753" s="452"/>
      <c r="T753" s="450"/>
      <c r="U753" s="450"/>
      <c r="V753" s="451"/>
      <c r="W753" s="452"/>
      <c r="X753" s="450"/>
      <c r="Y753" s="451"/>
      <c r="Z753" s="451"/>
      <c r="AA753" s="450"/>
      <c r="AB753" s="450"/>
      <c r="AC753" s="450"/>
      <c r="AD753" s="450"/>
      <c r="AE753" s="451"/>
      <c r="AF753" s="451"/>
      <c r="AG753" s="452"/>
      <c r="AH753" s="452"/>
      <c r="AI753" s="452"/>
      <c r="AJ753" s="452"/>
      <c r="AK753" s="452"/>
      <c r="AL753" s="452"/>
      <c r="AM753" s="450"/>
      <c r="AN753" s="450"/>
      <c r="AO753" s="451"/>
      <c r="AP753" s="451"/>
      <c r="AQ753" s="450"/>
      <c r="AR753" s="453"/>
      <c r="AS753" s="453"/>
      <c r="AT753" s="454"/>
      <c r="AU753" s="455"/>
      <c r="AV753" s="456"/>
      <c r="AW753" s="456"/>
      <c r="AX753" s="455"/>
      <c r="AY753" s="456"/>
      <c r="AZ753" s="454"/>
      <c r="BA753" s="454"/>
      <c r="BB753" s="454"/>
      <c r="BC753" s="454"/>
      <c r="BD753" s="454"/>
      <c r="BE753" s="454"/>
      <c r="BF753" s="455"/>
      <c r="BG753" s="455"/>
      <c r="BH753" s="455"/>
      <c r="BI753" s="455"/>
      <c r="BJ753" s="455"/>
      <c r="BK753" s="455"/>
      <c r="BL753" s="455"/>
      <c r="BM753" s="455"/>
      <c r="BN753" s="455"/>
      <c r="BO753" s="455"/>
    </row>
    <row r="754" spans="1:67" ht="19.5" customHeight="1">
      <c r="A754" s="450"/>
      <c r="B754" s="450"/>
      <c r="C754" s="450"/>
      <c r="D754" s="450"/>
      <c r="E754" s="450"/>
      <c r="F754" s="451"/>
      <c r="G754" s="450"/>
      <c r="H754" s="450"/>
      <c r="I754" s="451"/>
      <c r="J754" s="450"/>
      <c r="K754" s="451"/>
      <c r="L754" s="450"/>
      <c r="M754" s="451"/>
      <c r="N754" s="450"/>
      <c r="O754" s="451"/>
      <c r="P754" s="452"/>
      <c r="Q754" s="452"/>
      <c r="R754" s="452"/>
      <c r="S754" s="452"/>
      <c r="T754" s="450"/>
      <c r="U754" s="450"/>
      <c r="V754" s="451"/>
      <c r="W754" s="452"/>
      <c r="X754" s="450"/>
      <c r="Y754" s="451"/>
      <c r="Z754" s="451"/>
      <c r="AA754" s="450"/>
      <c r="AB754" s="450"/>
      <c r="AC754" s="450"/>
      <c r="AD754" s="450"/>
      <c r="AE754" s="451"/>
      <c r="AF754" s="451"/>
      <c r="AG754" s="452"/>
      <c r="AH754" s="452"/>
      <c r="AI754" s="452"/>
      <c r="AJ754" s="452"/>
      <c r="AK754" s="452"/>
      <c r="AL754" s="452"/>
      <c r="AM754" s="450"/>
      <c r="AN754" s="450"/>
      <c r="AO754" s="451"/>
      <c r="AP754" s="451"/>
      <c r="AQ754" s="450"/>
      <c r="AR754" s="453"/>
      <c r="AS754" s="453"/>
      <c r="AT754" s="454"/>
      <c r="AU754" s="455"/>
      <c r="AV754" s="456"/>
      <c r="AW754" s="456"/>
      <c r="AX754" s="455"/>
      <c r="AY754" s="456"/>
      <c r="AZ754" s="454"/>
      <c r="BA754" s="454"/>
      <c r="BB754" s="454"/>
      <c r="BC754" s="454"/>
      <c r="BD754" s="454"/>
      <c r="BE754" s="454"/>
      <c r="BF754" s="455"/>
      <c r="BG754" s="455"/>
      <c r="BH754" s="455"/>
      <c r="BI754" s="455"/>
      <c r="BJ754" s="455"/>
      <c r="BK754" s="455"/>
      <c r="BL754" s="455"/>
      <c r="BM754" s="455"/>
      <c r="BN754" s="455"/>
      <c r="BO754" s="455"/>
    </row>
    <row r="755" spans="1:67" ht="19.5" customHeight="1">
      <c r="A755" s="450"/>
      <c r="B755" s="450"/>
      <c r="C755" s="450"/>
      <c r="D755" s="450"/>
      <c r="E755" s="450"/>
      <c r="F755" s="451"/>
      <c r="G755" s="450"/>
      <c r="H755" s="450"/>
      <c r="I755" s="451"/>
      <c r="J755" s="450"/>
      <c r="K755" s="451"/>
      <c r="L755" s="450"/>
      <c r="M755" s="451"/>
      <c r="N755" s="450"/>
      <c r="O755" s="451"/>
      <c r="P755" s="452"/>
      <c r="Q755" s="452"/>
      <c r="R755" s="452"/>
      <c r="S755" s="452"/>
      <c r="T755" s="450"/>
      <c r="U755" s="450"/>
      <c r="V755" s="451"/>
      <c r="W755" s="452"/>
      <c r="X755" s="450"/>
      <c r="Y755" s="451"/>
      <c r="Z755" s="451"/>
      <c r="AA755" s="450"/>
      <c r="AB755" s="450"/>
      <c r="AC755" s="450"/>
      <c r="AD755" s="450"/>
      <c r="AE755" s="451"/>
      <c r="AF755" s="451"/>
      <c r="AG755" s="452"/>
      <c r="AH755" s="452"/>
      <c r="AI755" s="452"/>
      <c r="AJ755" s="452"/>
      <c r="AK755" s="452"/>
      <c r="AL755" s="452"/>
      <c r="AM755" s="450"/>
      <c r="AN755" s="450"/>
      <c r="AO755" s="451"/>
      <c r="AP755" s="451"/>
      <c r="AQ755" s="450"/>
      <c r="AR755" s="453"/>
      <c r="AS755" s="453"/>
      <c r="AT755" s="454"/>
      <c r="AU755" s="455"/>
      <c r="AV755" s="456"/>
      <c r="AW755" s="456"/>
      <c r="AX755" s="455"/>
      <c r="AY755" s="456"/>
      <c r="AZ755" s="454"/>
      <c r="BA755" s="454"/>
      <c r="BB755" s="454"/>
      <c r="BC755" s="454"/>
      <c r="BD755" s="454"/>
      <c r="BE755" s="454"/>
      <c r="BF755" s="455"/>
      <c r="BG755" s="455"/>
      <c r="BH755" s="455"/>
      <c r="BI755" s="455"/>
      <c r="BJ755" s="455"/>
      <c r="BK755" s="455"/>
      <c r="BL755" s="455"/>
      <c r="BM755" s="455"/>
      <c r="BN755" s="455"/>
      <c r="BO755" s="455"/>
    </row>
    <row r="756" spans="1:67" ht="19.5" customHeight="1">
      <c r="A756" s="450"/>
      <c r="B756" s="450"/>
      <c r="C756" s="450"/>
      <c r="D756" s="450"/>
      <c r="E756" s="450"/>
      <c r="F756" s="451"/>
      <c r="G756" s="450"/>
      <c r="H756" s="450"/>
      <c r="I756" s="451"/>
      <c r="J756" s="450"/>
      <c r="K756" s="451"/>
      <c r="L756" s="450"/>
      <c r="M756" s="451"/>
      <c r="N756" s="450"/>
      <c r="O756" s="451"/>
      <c r="P756" s="452"/>
      <c r="Q756" s="452"/>
      <c r="R756" s="452"/>
      <c r="S756" s="452"/>
      <c r="T756" s="450"/>
      <c r="U756" s="450"/>
      <c r="V756" s="451"/>
      <c r="W756" s="452"/>
      <c r="X756" s="450"/>
      <c r="Y756" s="451"/>
      <c r="Z756" s="451"/>
      <c r="AA756" s="450"/>
      <c r="AB756" s="450"/>
      <c r="AC756" s="450"/>
      <c r="AD756" s="450"/>
      <c r="AE756" s="451"/>
      <c r="AF756" s="451"/>
      <c r="AG756" s="452"/>
      <c r="AH756" s="452"/>
      <c r="AI756" s="452"/>
      <c r="AJ756" s="452"/>
      <c r="AK756" s="452"/>
      <c r="AL756" s="452"/>
      <c r="AM756" s="450"/>
      <c r="AN756" s="450"/>
      <c r="AO756" s="451"/>
      <c r="AP756" s="451"/>
      <c r="AQ756" s="450"/>
      <c r="AR756" s="453"/>
      <c r="AS756" s="453"/>
      <c r="AT756" s="454"/>
      <c r="AU756" s="455"/>
      <c r="AV756" s="456"/>
      <c r="AW756" s="456"/>
      <c r="AX756" s="455"/>
      <c r="AY756" s="456"/>
      <c r="AZ756" s="454"/>
      <c r="BA756" s="454"/>
      <c r="BB756" s="454"/>
      <c r="BC756" s="454"/>
      <c r="BD756" s="454"/>
      <c r="BE756" s="454"/>
      <c r="BF756" s="455"/>
      <c r="BG756" s="455"/>
      <c r="BH756" s="455"/>
      <c r="BI756" s="455"/>
      <c r="BJ756" s="455"/>
      <c r="BK756" s="455"/>
      <c r="BL756" s="455"/>
      <c r="BM756" s="455"/>
      <c r="BN756" s="455"/>
      <c r="BO756" s="455"/>
    </row>
    <row r="757" spans="1:67" ht="19.5" customHeight="1">
      <c r="A757" s="450"/>
      <c r="B757" s="450"/>
      <c r="C757" s="450"/>
      <c r="D757" s="450"/>
      <c r="E757" s="450"/>
      <c r="F757" s="451"/>
      <c r="G757" s="450"/>
      <c r="H757" s="450"/>
      <c r="I757" s="451"/>
      <c r="J757" s="450"/>
      <c r="K757" s="451"/>
      <c r="L757" s="450"/>
      <c r="M757" s="451"/>
      <c r="N757" s="450"/>
      <c r="O757" s="451"/>
      <c r="P757" s="452"/>
      <c r="Q757" s="452"/>
      <c r="R757" s="452"/>
      <c r="S757" s="452"/>
      <c r="T757" s="450"/>
      <c r="U757" s="450"/>
      <c r="V757" s="451"/>
      <c r="W757" s="452"/>
      <c r="X757" s="450"/>
      <c r="Y757" s="451"/>
      <c r="Z757" s="451"/>
      <c r="AA757" s="450"/>
      <c r="AB757" s="450"/>
      <c r="AC757" s="450"/>
      <c r="AD757" s="450"/>
      <c r="AE757" s="451"/>
      <c r="AF757" s="451"/>
      <c r="AG757" s="452"/>
      <c r="AH757" s="452"/>
      <c r="AI757" s="452"/>
      <c r="AJ757" s="452"/>
      <c r="AK757" s="452"/>
      <c r="AL757" s="452"/>
      <c r="AM757" s="450"/>
      <c r="AN757" s="450"/>
      <c r="AO757" s="451"/>
      <c r="AP757" s="451"/>
      <c r="AQ757" s="450"/>
      <c r="AR757" s="453"/>
      <c r="AS757" s="453"/>
      <c r="AT757" s="454"/>
      <c r="AU757" s="455"/>
      <c r="AV757" s="456"/>
      <c r="AW757" s="456"/>
      <c r="AX757" s="455"/>
      <c r="AY757" s="456"/>
      <c r="AZ757" s="454"/>
      <c r="BA757" s="454"/>
      <c r="BB757" s="454"/>
      <c r="BC757" s="454"/>
      <c r="BD757" s="454"/>
      <c r="BE757" s="454"/>
      <c r="BF757" s="455"/>
      <c r="BG757" s="455"/>
      <c r="BH757" s="455"/>
      <c r="BI757" s="455"/>
      <c r="BJ757" s="455"/>
      <c r="BK757" s="455"/>
      <c r="BL757" s="455"/>
      <c r="BM757" s="455"/>
      <c r="BN757" s="455"/>
      <c r="BO757" s="455"/>
    </row>
    <row r="758" spans="1:67" ht="19.5" customHeight="1">
      <c r="A758" s="450"/>
      <c r="B758" s="450"/>
      <c r="C758" s="450"/>
      <c r="D758" s="450"/>
      <c r="E758" s="450"/>
      <c r="F758" s="451"/>
      <c r="G758" s="450"/>
      <c r="H758" s="450"/>
      <c r="I758" s="451"/>
      <c r="J758" s="450"/>
      <c r="K758" s="451"/>
      <c r="L758" s="450"/>
      <c r="M758" s="451"/>
      <c r="N758" s="450"/>
      <c r="O758" s="451"/>
      <c r="P758" s="452"/>
      <c r="Q758" s="452"/>
      <c r="R758" s="452"/>
      <c r="S758" s="452"/>
      <c r="T758" s="450"/>
      <c r="U758" s="450"/>
      <c r="V758" s="451"/>
      <c r="W758" s="452"/>
      <c r="X758" s="450"/>
      <c r="Y758" s="451"/>
      <c r="Z758" s="451"/>
      <c r="AA758" s="450"/>
      <c r="AB758" s="450"/>
      <c r="AC758" s="450"/>
      <c r="AD758" s="450"/>
      <c r="AE758" s="451"/>
      <c r="AF758" s="451"/>
      <c r="AG758" s="452"/>
      <c r="AH758" s="452"/>
      <c r="AI758" s="452"/>
      <c r="AJ758" s="452"/>
      <c r="AK758" s="452"/>
      <c r="AL758" s="452"/>
      <c r="AM758" s="450"/>
      <c r="AN758" s="450"/>
      <c r="AO758" s="451"/>
      <c r="AP758" s="451"/>
      <c r="AQ758" s="450"/>
      <c r="AR758" s="453"/>
      <c r="AS758" s="453"/>
      <c r="AT758" s="454"/>
      <c r="AU758" s="455"/>
      <c r="AV758" s="456"/>
      <c r="AW758" s="456"/>
      <c r="AX758" s="455"/>
      <c r="AY758" s="456"/>
      <c r="AZ758" s="454"/>
      <c r="BA758" s="454"/>
      <c r="BB758" s="454"/>
      <c r="BC758" s="454"/>
      <c r="BD758" s="454"/>
      <c r="BE758" s="454"/>
      <c r="BF758" s="455"/>
      <c r="BG758" s="455"/>
      <c r="BH758" s="455"/>
      <c r="BI758" s="455"/>
      <c r="BJ758" s="455"/>
      <c r="BK758" s="455"/>
      <c r="BL758" s="455"/>
      <c r="BM758" s="455"/>
      <c r="BN758" s="455"/>
      <c r="BO758" s="455"/>
    </row>
    <row r="759" spans="1:67" ht="19.5" customHeight="1">
      <c r="A759" s="450"/>
      <c r="B759" s="450"/>
      <c r="C759" s="450"/>
      <c r="D759" s="450"/>
      <c r="E759" s="450"/>
      <c r="F759" s="451"/>
      <c r="G759" s="450"/>
      <c r="H759" s="450"/>
      <c r="I759" s="451"/>
      <c r="J759" s="450"/>
      <c r="K759" s="451"/>
      <c r="L759" s="450"/>
      <c r="M759" s="451"/>
      <c r="N759" s="450"/>
      <c r="O759" s="451"/>
      <c r="P759" s="452"/>
      <c r="Q759" s="452"/>
      <c r="R759" s="452"/>
      <c r="S759" s="452"/>
      <c r="T759" s="450"/>
      <c r="U759" s="450"/>
      <c r="V759" s="451"/>
      <c r="W759" s="452"/>
      <c r="X759" s="450"/>
      <c r="Y759" s="451"/>
      <c r="Z759" s="451"/>
      <c r="AA759" s="450"/>
      <c r="AB759" s="450"/>
      <c r="AC759" s="450"/>
      <c r="AD759" s="450"/>
      <c r="AE759" s="451"/>
      <c r="AF759" s="451"/>
      <c r="AG759" s="452"/>
      <c r="AH759" s="452"/>
      <c r="AI759" s="452"/>
      <c r="AJ759" s="452"/>
      <c r="AK759" s="452"/>
      <c r="AL759" s="452"/>
      <c r="AM759" s="450"/>
      <c r="AN759" s="450"/>
      <c r="AO759" s="451"/>
      <c r="AP759" s="451"/>
      <c r="AQ759" s="450"/>
      <c r="AR759" s="453"/>
      <c r="AS759" s="453"/>
      <c r="AT759" s="454"/>
      <c r="AU759" s="455"/>
      <c r="AV759" s="456"/>
      <c r="AW759" s="456"/>
      <c r="AX759" s="455"/>
      <c r="AY759" s="456"/>
      <c r="AZ759" s="454"/>
      <c r="BA759" s="454"/>
      <c r="BB759" s="454"/>
      <c r="BC759" s="454"/>
      <c r="BD759" s="454"/>
      <c r="BE759" s="454"/>
      <c r="BF759" s="455"/>
      <c r="BG759" s="455"/>
      <c r="BH759" s="455"/>
      <c r="BI759" s="455"/>
      <c r="BJ759" s="455"/>
      <c r="BK759" s="455"/>
      <c r="BL759" s="455"/>
      <c r="BM759" s="455"/>
      <c r="BN759" s="455"/>
      <c r="BO759" s="455"/>
    </row>
    <row r="760" spans="1:67" ht="19.5" customHeight="1">
      <c r="A760" s="450"/>
      <c r="B760" s="450"/>
      <c r="C760" s="450"/>
      <c r="D760" s="450"/>
      <c r="E760" s="450"/>
      <c r="F760" s="451"/>
      <c r="G760" s="450"/>
      <c r="H760" s="450"/>
      <c r="I760" s="451"/>
      <c r="J760" s="450"/>
      <c r="K760" s="451"/>
      <c r="L760" s="450"/>
      <c r="M760" s="451"/>
      <c r="N760" s="450"/>
      <c r="O760" s="451"/>
      <c r="P760" s="452"/>
      <c r="Q760" s="452"/>
      <c r="R760" s="452"/>
      <c r="S760" s="452"/>
      <c r="T760" s="450"/>
      <c r="U760" s="450"/>
      <c r="V760" s="451"/>
      <c r="W760" s="452"/>
      <c r="X760" s="450"/>
      <c r="Y760" s="451"/>
      <c r="Z760" s="451"/>
      <c r="AA760" s="450"/>
      <c r="AB760" s="450"/>
      <c r="AC760" s="450"/>
      <c r="AD760" s="450"/>
      <c r="AE760" s="451"/>
      <c r="AF760" s="451"/>
      <c r="AG760" s="452"/>
      <c r="AH760" s="452"/>
      <c r="AI760" s="452"/>
      <c r="AJ760" s="452"/>
      <c r="AK760" s="452"/>
      <c r="AL760" s="452"/>
      <c r="AM760" s="450"/>
      <c r="AN760" s="450"/>
      <c r="AO760" s="451"/>
      <c r="AP760" s="451"/>
      <c r="AQ760" s="450"/>
      <c r="AR760" s="453"/>
      <c r="AS760" s="453"/>
      <c r="AT760" s="454"/>
      <c r="AU760" s="455"/>
      <c r="AV760" s="456"/>
      <c r="AW760" s="456"/>
      <c r="AX760" s="455"/>
      <c r="AY760" s="456"/>
      <c r="AZ760" s="454"/>
      <c r="BA760" s="454"/>
      <c r="BB760" s="454"/>
      <c r="BC760" s="454"/>
      <c r="BD760" s="454"/>
      <c r="BE760" s="454"/>
      <c r="BF760" s="455"/>
      <c r="BG760" s="455"/>
      <c r="BH760" s="455"/>
      <c r="BI760" s="455"/>
      <c r="BJ760" s="455"/>
      <c r="BK760" s="455"/>
      <c r="BL760" s="455"/>
      <c r="BM760" s="455"/>
      <c r="BN760" s="455"/>
      <c r="BO760" s="455"/>
    </row>
    <row r="761" spans="1:67" ht="19.5" customHeight="1">
      <c r="A761" s="450"/>
      <c r="B761" s="450"/>
      <c r="C761" s="450"/>
      <c r="D761" s="450"/>
      <c r="E761" s="450"/>
      <c r="F761" s="451"/>
      <c r="G761" s="450"/>
      <c r="H761" s="450"/>
      <c r="I761" s="451"/>
      <c r="J761" s="450"/>
      <c r="K761" s="451"/>
      <c r="L761" s="450"/>
      <c r="M761" s="451"/>
      <c r="N761" s="450"/>
      <c r="O761" s="451"/>
      <c r="P761" s="452"/>
      <c r="Q761" s="452"/>
      <c r="R761" s="452"/>
      <c r="S761" s="452"/>
      <c r="T761" s="450"/>
      <c r="U761" s="450"/>
      <c r="V761" s="451"/>
      <c r="W761" s="452"/>
      <c r="X761" s="450"/>
      <c r="Y761" s="451"/>
      <c r="Z761" s="451"/>
      <c r="AA761" s="450"/>
      <c r="AB761" s="450"/>
      <c r="AC761" s="450"/>
      <c r="AD761" s="450"/>
      <c r="AE761" s="451"/>
      <c r="AF761" s="451"/>
      <c r="AG761" s="452"/>
      <c r="AH761" s="452"/>
      <c r="AI761" s="452"/>
      <c r="AJ761" s="452"/>
      <c r="AK761" s="452"/>
      <c r="AL761" s="452"/>
      <c r="AM761" s="450"/>
      <c r="AN761" s="450"/>
      <c r="AO761" s="451"/>
      <c r="AP761" s="451"/>
      <c r="AQ761" s="450"/>
      <c r="AR761" s="453"/>
      <c r="AS761" s="453"/>
      <c r="AT761" s="454"/>
      <c r="AU761" s="455"/>
      <c r="AV761" s="456"/>
      <c r="AW761" s="456"/>
      <c r="AX761" s="455"/>
      <c r="AY761" s="456"/>
      <c r="AZ761" s="454"/>
      <c r="BA761" s="454"/>
      <c r="BB761" s="454"/>
      <c r="BC761" s="454"/>
      <c r="BD761" s="454"/>
      <c r="BE761" s="454"/>
      <c r="BF761" s="455"/>
      <c r="BG761" s="455"/>
      <c r="BH761" s="455"/>
      <c r="BI761" s="455"/>
      <c r="BJ761" s="455"/>
      <c r="BK761" s="455"/>
      <c r="BL761" s="455"/>
      <c r="BM761" s="455"/>
      <c r="BN761" s="455"/>
      <c r="BO761" s="455"/>
    </row>
    <row r="762" spans="1:67" ht="19.5" customHeight="1">
      <c r="A762" s="450"/>
      <c r="B762" s="450"/>
      <c r="C762" s="450"/>
      <c r="D762" s="450"/>
      <c r="E762" s="450"/>
      <c r="F762" s="451"/>
      <c r="G762" s="450"/>
      <c r="H762" s="450"/>
      <c r="I762" s="451"/>
      <c r="J762" s="450"/>
      <c r="K762" s="451"/>
      <c r="L762" s="450"/>
      <c r="M762" s="451"/>
      <c r="N762" s="450"/>
      <c r="O762" s="451"/>
      <c r="P762" s="452"/>
      <c r="Q762" s="452"/>
      <c r="R762" s="452"/>
      <c r="S762" s="452"/>
      <c r="T762" s="450"/>
      <c r="U762" s="450"/>
      <c r="V762" s="451"/>
      <c r="W762" s="452"/>
      <c r="X762" s="450"/>
      <c r="Y762" s="451"/>
      <c r="Z762" s="451"/>
      <c r="AA762" s="450"/>
      <c r="AB762" s="450"/>
      <c r="AC762" s="450"/>
      <c r="AD762" s="450"/>
      <c r="AE762" s="451"/>
      <c r="AF762" s="451"/>
      <c r="AG762" s="452"/>
      <c r="AH762" s="452"/>
      <c r="AI762" s="452"/>
      <c r="AJ762" s="452"/>
      <c r="AK762" s="452"/>
      <c r="AL762" s="452"/>
      <c r="AM762" s="450"/>
      <c r="AN762" s="450"/>
      <c r="AO762" s="451"/>
      <c r="AP762" s="451"/>
      <c r="AQ762" s="450"/>
      <c r="AR762" s="453"/>
      <c r="AS762" s="453"/>
      <c r="AT762" s="454"/>
      <c r="AU762" s="455"/>
      <c r="AV762" s="456"/>
      <c r="AW762" s="456"/>
      <c r="AX762" s="455"/>
      <c r="AY762" s="456"/>
      <c r="AZ762" s="454"/>
      <c r="BA762" s="454"/>
      <c r="BB762" s="454"/>
      <c r="BC762" s="454"/>
      <c r="BD762" s="454"/>
      <c r="BE762" s="454"/>
      <c r="BF762" s="455"/>
      <c r="BG762" s="455"/>
      <c r="BH762" s="455"/>
      <c r="BI762" s="455"/>
      <c r="BJ762" s="455"/>
      <c r="BK762" s="455"/>
      <c r="BL762" s="455"/>
      <c r="BM762" s="455"/>
      <c r="BN762" s="455"/>
      <c r="BO762" s="455"/>
    </row>
    <row r="763" spans="1:67" ht="19.5" customHeight="1">
      <c r="A763" s="450"/>
      <c r="B763" s="450"/>
      <c r="C763" s="450"/>
      <c r="D763" s="450"/>
      <c r="E763" s="450"/>
      <c r="F763" s="451"/>
      <c r="G763" s="450"/>
      <c r="H763" s="450"/>
      <c r="I763" s="451"/>
      <c r="J763" s="450"/>
      <c r="K763" s="451"/>
      <c r="L763" s="450"/>
      <c r="M763" s="451"/>
      <c r="N763" s="450"/>
      <c r="O763" s="451"/>
      <c r="P763" s="452"/>
      <c r="Q763" s="452"/>
      <c r="R763" s="452"/>
      <c r="S763" s="452"/>
      <c r="T763" s="450"/>
      <c r="U763" s="450"/>
      <c r="V763" s="451"/>
      <c r="W763" s="452"/>
      <c r="X763" s="450"/>
      <c r="Y763" s="451"/>
      <c r="Z763" s="451"/>
      <c r="AA763" s="450"/>
      <c r="AB763" s="450"/>
      <c r="AC763" s="450"/>
      <c r="AD763" s="450"/>
      <c r="AE763" s="451"/>
      <c r="AF763" s="451"/>
      <c r="AG763" s="452"/>
      <c r="AH763" s="452"/>
      <c r="AI763" s="452"/>
      <c r="AJ763" s="452"/>
      <c r="AK763" s="452"/>
      <c r="AL763" s="452"/>
      <c r="AM763" s="450"/>
      <c r="AN763" s="450"/>
      <c r="AO763" s="451"/>
      <c r="AP763" s="451"/>
      <c r="AQ763" s="450"/>
      <c r="AR763" s="453"/>
      <c r="AS763" s="453"/>
      <c r="AT763" s="454"/>
      <c r="AU763" s="455"/>
      <c r="AV763" s="456"/>
      <c r="AW763" s="456"/>
      <c r="AX763" s="455"/>
      <c r="AY763" s="456"/>
      <c r="AZ763" s="454"/>
      <c r="BA763" s="454"/>
      <c r="BB763" s="454"/>
      <c r="BC763" s="454"/>
      <c r="BD763" s="454"/>
      <c r="BE763" s="454"/>
      <c r="BF763" s="455"/>
      <c r="BG763" s="455"/>
      <c r="BH763" s="455"/>
      <c r="BI763" s="455"/>
      <c r="BJ763" s="455"/>
      <c r="BK763" s="455"/>
      <c r="BL763" s="455"/>
      <c r="BM763" s="455"/>
      <c r="BN763" s="455"/>
      <c r="BO763" s="455"/>
    </row>
    <row r="764" spans="1:67" ht="19.5" customHeight="1">
      <c r="A764" s="450"/>
      <c r="B764" s="450"/>
      <c r="C764" s="450"/>
      <c r="D764" s="450"/>
      <c r="E764" s="450"/>
      <c r="F764" s="451"/>
      <c r="G764" s="450"/>
      <c r="H764" s="450"/>
      <c r="I764" s="451"/>
      <c r="J764" s="450"/>
      <c r="K764" s="451"/>
      <c r="L764" s="450"/>
      <c r="M764" s="451"/>
      <c r="N764" s="450"/>
      <c r="O764" s="451"/>
      <c r="P764" s="452"/>
      <c r="Q764" s="452"/>
      <c r="R764" s="452"/>
      <c r="S764" s="452"/>
      <c r="T764" s="450"/>
      <c r="U764" s="450"/>
      <c r="V764" s="451"/>
      <c r="W764" s="452"/>
      <c r="X764" s="450"/>
      <c r="Y764" s="451"/>
      <c r="Z764" s="451"/>
      <c r="AA764" s="450"/>
      <c r="AB764" s="450"/>
      <c r="AC764" s="450"/>
      <c r="AD764" s="450"/>
      <c r="AE764" s="451"/>
      <c r="AF764" s="451"/>
      <c r="AG764" s="452"/>
      <c r="AH764" s="452"/>
      <c r="AI764" s="452"/>
      <c r="AJ764" s="452"/>
      <c r="AK764" s="452"/>
      <c r="AL764" s="452"/>
      <c r="AM764" s="450"/>
      <c r="AN764" s="450"/>
      <c r="AO764" s="451"/>
      <c r="AP764" s="451"/>
      <c r="AQ764" s="450"/>
      <c r="AR764" s="453"/>
      <c r="AS764" s="453"/>
      <c r="AT764" s="454"/>
      <c r="AU764" s="455"/>
      <c r="AV764" s="456"/>
      <c r="AW764" s="456"/>
      <c r="AX764" s="455"/>
      <c r="AY764" s="456"/>
      <c r="AZ764" s="454"/>
      <c r="BA764" s="454"/>
      <c r="BB764" s="454"/>
      <c r="BC764" s="454"/>
      <c r="BD764" s="454"/>
      <c r="BE764" s="454"/>
      <c r="BF764" s="455"/>
      <c r="BG764" s="455"/>
      <c r="BH764" s="455"/>
      <c r="BI764" s="455"/>
      <c r="BJ764" s="455"/>
      <c r="BK764" s="455"/>
      <c r="BL764" s="455"/>
      <c r="BM764" s="455"/>
      <c r="BN764" s="455"/>
      <c r="BO764" s="455"/>
    </row>
    <row r="765" spans="1:67" ht="19.5" customHeight="1">
      <c r="A765" s="450"/>
      <c r="B765" s="450"/>
      <c r="C765" s="450"/>
      <c r="D765" s="450"/>
      <c r="E765" s="450"/>
      <c r="F765" s="451"/>
      <c r="G765" s="450"/>
      <c r="H765" s="450"/>
      <c r="I765" s="451"/>
      <c r="J765" s="450"/>
      <c r="K765" s="451"/>
      <c r="L765" s="450"/>
      <c r="M765" s="451"/>
      <c r="N765" s="450"/>
      <c r="O765" s="451"/>
      <c r="P765" s="452"/>
      <c r="Q765" s="452"/>
      <c r="R765" s="452"/>
      <c r="S765" s="452"/>
      <c r="T765" s="450"/>
      <c r="U765" s="450"/>
      <c r="V765" s="451"/>
      <c r="W765" s="452"/>
      <c r="X765" s="450"/>
      <c r="Y765" s="451"/>
      <c r="Z765" s="451"/>
      <c r="AA765" s="450"/>
      <c r="AB765" s="450"/>
      <c r="AC765" s="450"/>
      <c r="AD765" s="450"/>
      <c r="AE765" s="451"/>
      <c r="AF765" s="451"/>
      <c r="AG765" s="452"/>
      <c r="AH765" s="452"/>
      <c r="AI765" s="452"/>
      <c r="AJ765" s="452"/>
      <c r="AK765" s="452"/>
      <c r="AL765" s="452"/>
      <c r="AM765" s="450"/>
      <c r="AN765" s="450"/>
      <c r="AO765" s="451"/>
      <c r="AP765" s="451"/>
      <c r="AQ765" s="450"/>
      <c r="AR765" s="453"/>
      <c r="AS765" s="453"/>
      <c r="AT765" s="454"/>
      <c r="AU765" s="455"/>
      <c r="AV765" s="456"/>
      <c r="AW765" s="456"/>
      <c r="AX765" s="455"/>
      <c r="AY765" s="456"/>
      <c r="AZ765" s="454"/>
      <c r="BA765" s="454"/>
      <c r="BB765" s="454"/>
      <c r="BC765" s="454"/>
      <c r="BD765" s="454"/>
      <c r="BE765" s="454"/>
      <c r="BF765" s="455"/>
      <c r="BG765" s="455"/>
      <c r="BH765" s="455"/>
      <c r="BI765" s="455"/>
      <c r="BJ765" s="455"/>
      <c r="BK765" s="455"/>
      <c r="BL765" s="455"/>
      <c r="BM765" s="455"/>
      <c r="BN765" s="455"/>
      <c r="BO765" s="455"/>
    </row>
    <row r="766" spans="1:67" ht="19.5" customHeight="1">
      <c r="A766" s="450"/>
      <c r="B766" s="450"/>
      <c r="C766" s="450"/>
      <c r="D766" s="450"/>
      <c r="E766" s="450"/>
      <c r="F766" s="451"/>
      <c r="G766" s="450"/>
      <c r="H766" s="450"/>
      <c r="I766" s="451"/>
      <c r="J766" s="450"/>
      <c r="K766" s="451"/>
      <c r="L766" s="450"/>
      <c r="M766" s="451"/>
      <c r="N766" s="450"/>
      <c r="O766" s="451"/>
      <c r="P766" s="452"/>
      <c r="Q766" s="452"/>
      <c r="R766" s="452"/>
      <c r="S766" s="452"/>
      <c r="T766" s="450"/>
      <c r="U766" s="450"/>
      <c r="V766" s="451"/>
      <c r="W766" s="452"/>
      <c r="X766" s="450"/>
      <c r="Y766" s="451"/>
      <c r="Z766" s="451"/>
      <c r="AA766" s="450"/>
      <c r="AB766" s="450"/>
      <c r="AC766" s="450"/>
      <c r="AD766" s="450"/>
      <c r="AE766" s="451"/>
      <c r="AF766" s="451"/>
      <c r="AG766" s="452"/>
      <c r="AH766" s="452"/>
      <c r="AI766" s="452"/>
      <c r="AJ766" s="452"/>
      <c r="AK766" s="452"/>
      <c r="AL766" s="452"/>
      <c r="AM766" s="450"/>
      <c r="AN766" s="450"/>
      <c r="AO766" s="451"/>
      <c r="AP766" s="451"/>
      <c r="AQ766" s="450"/>
      <c r="AR766" s="453"/>
      <c r="AS766" s="453"/>
      <c r="AT766" s="454"/>
      <c r="AU766" s="455"/>
      <c r="AV766" s="456"/>
      <c r="AW766" s="456"/>
      <c r="AX766" s="455"/>
      <c r="AY766" s="456"/>
      <c r="AZ766" s="454"/>
      <c r="BA766" s="454"/>
      <c r="BB766" s="454"/>
      <c r="BC766" s="454"/>
      <c r="BD766" s="454"/>
      <c r="BE766" s="454"/>
      <c r="BF766" s="455"/>
      <c r="BG766" s="455"/>
      <c r="BH766" s="455"/>
      <c r="BI766" s="455"/>
      <c r="BJ766" s="455"/>
      <c r="BK766" s="455"/>
      <c r="BL766" s="455"/>
      <c r="BM766" s="455"/>
      <c r="BN766" s="455"/>
      <c r="BO766" s="455"/>
    </row>
    <row r="767" spans="1:67" ht="19.5" customHeight="1">
      <c r="A767" s="450"/>
      <c r="B767" s="450"/>
      <c r="C767" s="450"/>
      <c r="D767" s="450"/>
      <c r="E767" s="450"/>
      <c r="F767" s="451"/>
      <c r="G767" s="450"/>
      <c r="H767" s="450"/>
      <c r="I767" s="451"/>
      <c r="J767" s="450"/>
      <c r="K767" s="451"/>
      <c r="L767" s="450"/>
      <c r="M767" s="451"/>
      <c r="N767" s="450"/>
      <c r="O767" s="451"/>
      <c r="P767" s="452"/>
      <c r="Q767" s="452"/>
      <c r="R767" s="452"/>
      <c r="S767" s="452"/>
      <c r="T767" s="450"/>
      <c r="U767" s="450"/>
      <c r="V767" s="451"/>
      <c r="W767" s="452"/>
      <c r="X767" s="450"/>
      <c r="Y767" s="451"/>
      <c r="Z767" s="451"/>
      <c r="AA767" s="450"/>
      <c r="AB767" s="450"/>
      <c r="AC767" s="450"/>
      <c r="AD767" s="450"/>
      <c r="AE767" s="451"/>
      <c r="AF767" s="451"/>
      <c r="AG767" s="452"/>
      <c r="AH767" s="452"/>
      <c r="AI767" s="452"/>
      <c r="AJ767" s="452"/>
      <c r="AK767" s="452"/>
      <c r="AL767" s="452"/>
      <c r="AM767" s="450"/>
      <c r="AN767" s="450"/>
      <c r="AO767" s="451"/>
      <c r="AP767" s="451"/>
      <c r="AQ767" s="450"/>
      <c r="AR767" s="453"/>
      <c r="AS767" s="453"/>
      <c r="AT767" s="454"/>
      <c r="AU767" s="455"/>
      <c r="AV767" s="456"/>
      <c r="AW767" s="456"/>
      <c r="AX767" s="455"/>
      <c r="AY767" s="456"/>
      <c r="AZ767" s="454"/>
      <c r="BA767" s="454"/>
      <c r="BB767" s="454"/>
      <c r="BC767" s="454"/>
      <c r="BD767" s="454"/>
      <c r="BE767" s="454"/>
      <c r="BF767" s="455"/>
      <c r="BG767" s="455"/>
      <c r="BH767" s="455"/>
      <c r="BI767" s="455"/>
      <c r="BJ767" s="455"/>
      <c r="BK767" s="455"/>
      <c r="BL767" s="455"/>
      <c r="BM767" s="455"/>
      <c r="BN767" s="455"/>
      <c r="BO767" s="455"/>
    </row>
    <row r="768" spans="1:67" ht="19.5" customHeight="1">
      <c r="A768" s="450"/>
      <c r="B768" s="450"/>
      <c r="C768" s="450"/>
      <c r="D768" s="450"/>
      <c r="E768" s="450"/>
      <c r="F768" s="451"/>
      <c r="G768" s="450"/>
      <c r="H768" s="450"/>
      <c r="I768" s="451"/>
      <c r="J768" s="450"/>
      <c r="K768" s="451"/>
      <c r="L768" s="450"/>
      <c r="M768" s="451"/>
      <c r="N768" s="450"/>
      <c r="O768" s="451"/>
      <c r="P768" s="452"/>
      <c r="Q768" s="452"/>
      <c r="R768" s="452"/>
      <c r="S768" s="452"/>
      <c r="T768" s="450"/>
      <c r="U768" s="450"/>
      <c r="V768" s="451"/>
      <c r="W768" s="452"/>
      <c r="X768" s="450"/>
      <c r="Y768" s="451"/>
      <c r="Z768" s="451"/>
      <c r="AA768" s="450"/>
      <c r="AB768" s="450"/>
      <c r="AC768" s="450"/>
      <c r="AD768" s="450"/>
      <c r="AE768" s="451"/>
      <c r="AF768" s="451"/>
      <c r="AG768" s="452"/>
      <c r="AH768" s="452"/>
      <c r="AI768" s="452"/>
      <c r="AJ768" s="452"/>
      <c r="AK768" s="452"/>
      <c r="AL768" s="452"/>
      <c r="AM768" s="450"/>
      <c r="AN768" s="450"/>
      <c r="AO768" s="451"/>
      <c r="AP768" s="451"/>
      <c r="AQ768" s="450"/>
      <c r="AR768" s="453"/>
      <c r="AS768" s="453"/>
      <c r="AT768" s="454"/>
      <c r="AU768" s="455"/>
      <c r="AV768" s="456"/>
      <c r="AW768" s="456"/>
      <c r="AX768" s="455"/>
      <c r="AY768" s="456"/>
      <c r="AZ768" s="454"/>
      <c r="BA768" s="454"/>
      <c r="BB768" s="454"/>
      <c r="BC768" s="454"/>
      <c r="BD768" s="454"/>
      <c r="BE768" s="454"/>
      <c r="BF768" s="455"/>
      <c r="BG768" s="455"/>
      <c r="BH768" s="455"/>
      <c r="BI768" s="455"/>
      <c r="BJ768" s="455"/>
      <c r="BK768" s="455"/>
      <c r="BL768" s="455"/>
      <c r="BM768" s="455"/>
      <c r="BN768" s="455"/>
      <c r="BO768" s="455"/>
    </row>
    <row r="769" spans="1:67" ht="19.5" customHeight="1">
      <c r="A769" s="450"/>
      <c r="B769" s="450"/>
      <c r="C769" s="450"/>
      <c r="D769" s="450"/>
      <c r="E769" s="450"/>
      <c r="F769" s="451"/>
      <c r="G769" s="450"/>
      <c r="H769" s="450"/>
      <c r="I769" s="451"/>
      <c r="J769" s="450"/>
      <c r="K769" s="451"/>
      <c r="L769" s="450"/>
      <c r="M769" s="451"/>
      <c r="N769" s="450"/>
      <c r="O769" s="451"/>
      <c r="P769" s="452"/>
      <c r="Q769" s="452"/>
      <c r="R769" s="452"/>
      <c r="S769" s="452"/>
      <c r="T769" s="450"/>
      <c r="U769" s="450"/>
      <c r="V769" s="451"/>
      <c r="W769" s="452"/>
      <c r="X769" s="450"/>
      <c r="Y769" s="451"/>
      <c r="Z769" s="451"/>
      <c r="AA769" s="450"/>
      <c r="AB769" s="450"/>
      <c r="AC769" s="450"/>
      <c r="AD769" s="450"/>
      <c r="AE769" s="451"/>
      <c r="AF769" s="451"/>
      <c r="AG769" s="452"/>
      <c r="AH769" s="452"/>
      <c r="AI769" s="452"/>
      <c r="AJ769" s="452"/>
      <c r="AK769" s="452"/>
      <c r="AL769" s="452"/>
      <c r="AM769" s="450"/>
      <c r="AN769" s="450"/>
      <c r="AO769" s="451"/>
      <c r="AP769" s="451"/>
      <c r="AQ769" s="450"/>
      <c r="AR769" s="453"/>
      <c r="AS769" s="453"/>
      <c r="AT769" s="454"/>
      <c r="AU769" s="455"/>
      <c r="AV769" s="456"/>
      <c r="AW769" s="456"/>
      <c r="AX769" s="455"/>
      <c r="AY769" s="456"/>
      <c r="AZ769" s="454"/>
      <c r="BA769" s="454"/>
      <c r="BB769" s="454"/>
      <c r="BC769" s="454"/>
      <c r="BD769" s="454"/>
      <c r="BE769" s="454"/>
      <c r="BF769" s="455"/>
      <c r="BG769" s="455"/>
      <c r="BH769" s="455"/>
      <c r="BI769" s="455"/>
      <c r="BJ769" s="455"/>
      <c r="BK769" s="455"/>
      <c r="BL769" s="455"/>
      <c r="BM769" s="455"/>
      <c r="BN769" s="455"/>
      <c r="BO769" s="455"/>
    </row>
    <row r="770" spans="1:67" ht="19.5" customHeight="1">
      <c r="A770" s="450"/>
      <c r="B770" s="450"/>
      <c r="C770" s="450"/>
      <c r="D770" s="450"/>
      <c r="E770" s="450"/>
      <c r="F770" s="451"/>
      <c r="G770" s="450"/>
      <c r="H770" s="450"/>
      <c r="I770" s="451"/>
      <c r="J770" s="450"/>
      <c r="K770" s="451"/>
      <c r="L770" s="450"/>
      <c r="M770" s="451"/>
      <c r="N770" s="450"/>
      <c r="O770" s="451"/>
      <c r="P770" s="452"/>
      <c r="Q770" s="452"/>
      <c r="R770" s="452"/>
      <c r="S770" s="452"/>
      <c r="T770" s="450"/>
      <c r="U770" s="450"/>
      <c r="V770" s="451"/>
      <c r="W770" s="452"/>
      <c r="X770" s="450"/>
      <c r="Y770" s="451"/>
      <c r="Z770" s="451"/>
      <c r="AA770" s="450"/>
      <c r="AB770" s="450"/>
      <c r="AC770" s="450"/>
      <c r="AD770" s="450"/>
      <c r="AE770" s="451"/>
      <c r="AF770" s="451"/>
      <c r="AG770" s="452"/>
      <c r="AH770" s="452"/>
      <c r="AI770" s="452"/>
      <c r="AJ770" s="452"/>
      <c r="AK770" s="452"/>
      <c r="AL770" s="452"/>
      <c r="AM770" s="450"/>
      <c r="AN770" s="450"/>
      <c r="AO770" s="451"/>
      <c r="AP770" s="451"/>
      <c r="AQ770" s="450"/>
      <c r="AR770" s="453"/>
      <c r="AS770" s="453"/>
      <c r="AT770" s="454"/>
      <c r="AU770" s="455"/>
      <c r="AV770" s="456"/>
      <c r="AW770" s="456"/>
      <c r="AX770" s="455"/>
      <c r="AY770" s="456"/>
      <c r="AZ770" s="454"/>
      <c r="BA770" s="454"/>
      <c r="BB770" s="454"/>
      <c r="BC770" s="454"/>
      <c r="BD770" s="454"/>
      <c r="BE770" s="454"/>
      <c r="BF770" s="455"/>
      <c r="BG770" s="455"/>
      <c r="BH770" s="455"/>
      <c r="BI770" s="455"/>
      <c r="BJ770" s="455"/>
      <c r="BK770" s="455"/>
      <c r="BL770" s="455"/>
      <c r="BM770" s="455"/>
      <c r="BN770" s="455"/>
      <c r="BO770" s="455"/>
    </row>
    <row r="771" spans="1:67" ht="19.5" customHeight="1">
      <c r="A771" s="450"/>
      <c r="B771" s="450"/>
      <c r="C771" s="450"/>
      <c r="D771" s="450"/>
      <c r="E771" s="450"/>
      <c r="F771" s="451"/>
      <c r="G771" s="450"/>
      <c r="H771" s="450"/>
      <c r="I771" s="451"/>
      <c r="J771" s="450"/>
      <c r="K771" s="451"/>
      <c r="L771" s="450"/>
      <c r="M771" s="451"/>
      <c r="N771" s="450"/>
      <c r="O771" s="451"/>
      <c r="P771" s="452"/>
      <c r="Q771" s="452"/>
      <c r="R771" s="452"/>
      <c r="S771" s="452"/>
      <c r="T771" s="450"/>
      <c r="U771" s="450"/>
      <c r="V771" s="451"/>
      <c r="W771" s="452"/>
      <c r="X771" s="450"/>
      <c r="Y771" s="451"/>
      <c r="Z771" s="451"/>
      <c r="AA771" s="450"/>
      <c r="AB771" s="450"/>
      <c r="AC771" s="450"/>
      <c r="AD771" s="450"/>
      <c r="AE771" s="451"/>
      <c r="AF771" s="451"/>
      <c r="AG771" s="452"/>
      <c r="AH771" s="452"/>
      <c r="AI771" s="452"/>
      <c r="AJ771" s="452"/>
      <c r="AK771" s="452"/>
      <c r="AL771" s="452"/>
      <c r="AM771" s="450"/>
      <c r="AN771" s="450"/>
      <c r="AO771" s="451"/>
      <c r="AP771" s="451"/>
      <c r="AQ771" s="450"/>
      <c r="AR771" s="453"/>
      <c r="AS771" s="453"/>
      <c r="AT771" s="454"/>
      <c r="AU771" s="455"/>
      <c r="AV771" s="456"/>
      <c r="AW771" s="456"/>
      <c r="AX771" s="455"/>
      <c r="AY771" s="456"/>
      <c r="AZ771" s="454"/>
      <c r="BA771" s="454"/>
      <c r="BB771" s="454"/>
      <c r="BC771" s="454"/>
      <c r="BD771" s="454"/>
      <c r="BE771" s="454"/>
      <c r="BF771" s="455"/>
      <c r="BG771" s="455"/>
      <c r="BH771" s="455"/>
      <c r="BI771" s="455"/>
      <c r="BJ771" s="455"/>
      <c r="BK771" s="455"/>
      <c r="BL771" s="455"/>
      <c r="BM771" s="455"/>
      <c r="BN771" s="455"/>
      <c r="BO771" s="455"/>
    </row>
    <row r="772" spans="1:67" ht="19.5" customHeight="1">
      <c r="A772" s="450"/>
      <c r="B772" s="450"/>
      <c r="C772" s="450"/>
      <c r="D772" s="450"/>
      <c r="E772" s="450"/>
      <c r="F772" s="451"/>
      <c r="G772" s="450"/>
      <c r="H772" s="450"/>
      <c r="I772" s="451"/>
      <c r="J772" s="450"/>
      <c r="K772" s="451"/>
      <c r="L772" s="450"/>
      <c r="M772" s="451"/>
      <c r="N772" s="450"/>
      <c r="O772" s="451"/>
      <c r="P772" s="452"/>
      <c r="Q772" s="452"/>
      <c r="R772" s="452"/>
      <c r="S772" s="452"/>
      <c r="T772" s="450"/>
      <c r="U772" s="450"/>
      <c r="V772" s="451"/>
      <c r="W772" s="452"/>
      <c r="X772" s="450"/>
      <c r="Y772" s="451"/>
      <c r="Z772" s="451"/>
      <c r="AA772" s="450"/>
      <c r="AB772" s="450"/>
      <c r="AC772" s="450"/>
      <c r="AD772" s="450"/>
      <c r="AE772" s="451"/>
      <c r="AF772" s="451"/>
      <c r="AG772" s="452"/>
      <c r="AH772" s="452"/>
      <c r="AI772" s="452"/>
      <c r="AJ772" s="452"/>
      <c r="AK772" s="452"/>
      <c r="AL772" s="452"/>
      <c r="AM772" s="450"/>
      <c r="AN772" s="450"/>
      <c r="AO772" s="451"/>
      <c r="AP772" s="451"/>
      <c r="AQ772" s="450"/>
      <c r="AR772" s="453"/>
      <c r="AS772" s="453"/>
      <c r="AT772" s="454"/>
      <c r="AU772" s="455"/>
      <c r="AV772" s="456"/>
      <c r="AW772" s="456"/>
      <c r="AX772" s="455"/>
      <c r="AY772" s="456"/>
      <c r="AZ772" s="454"/>
      <c r="BA772" s="454"/>
      <c r="BB772" s="454"/>
      <c r="BC772" s="454"/>
      <c r="BD772" s="454"/>
      <c r="BE772" s="454"/>
      <c r="BF772" s="455"/>
      <c r="BG772" s="455"/>
      <c r="BH772" s="455"/>
      <c r="BI772" s="455"/>
      <c r="BJ772" s="455"/>
      <c r="BK772" s="455"/>
      <c r="BL772" s="455"/>
      <c r="BM772" s="455"/>
      <c r="BN772" s="455"/>
      <c r="BO772" s="455"/>
    </row>
    <row r="773" spans="1:67" ht="19.5" customHeight="1">
      <c r="A773" s="450"/>
      <c r="B773" s="450"/>
      <c r="C773" s="450"/>
      <c r="D773" s="450"/>
      <c r="E773" s="450"/>
      <c r="F773" s="451"/>
      <c r="G773" s="450"/>
      <c r="H773" s="450"/>
      <c r="I773" s="451"/>
      <c r="J773" s="450"/>
      <c r="K773" s="451"/>
      <c r="L773" s="450"/>
      <c r="M773" s="451"/>
      <c r="N773" s="450"/>
      <c r="O773" s="451"/>
      <c r="P773" s="452"/>
      <c r="Q773" s="452"/>
      <c r="R773" s="452"/>
      <c r="S773" s="452"/>
      <c r="T773" s="450"/>
      <c r="U773" s="450"/>
      <c r="V773" s="451"/>
      <c r="W773" s="452"/>
      <c r="X773" s="450"/>
      <c r="Y773" s="451"/>
      <c r="Z773" s="451"/>
      <c r="AA773" s="450"/>
      <c r="AB773" s="450"/>
      <c r="AC773" s="450"/>
      <c r="AD773" s="450"/>
      <c r="AE773" s="451"/>
      <c r="AF773" s="451"/>
      <c r="AG773" s="452"/>
      <c r="AH773" s="452"/>
      <c r="AI773" s="452"/>
      <c r="AJ773" s="452"/>
      <c r="AK773" s="452"/>
      <c r="AL773" s="452"/>
      <c r="AM773" s="450"/>
      <c r="AN773" s="450"/>
      <c r="AO773" s="451"/>
      <c r="AP773" s="451"/>
      <c r="AQ773" s="450"/>
      <c r="AR773" s="453"/>
      <c r="AS773" s="453"/>
      <c r="AT773" s="454"/>
      <c r="AU773" s="455"/>
      <c r="AV773" s="456"/>
      <c r="AW773" s="456"/>
      <c r="AX773" s="455"/>
      <c r="AY773" s="456"/>
      <c r="AZ773" s="454"/>
      <c r="BA773" s="454"/>
      <c r="BB773" s="454"/>
      <c r="BC773" s="454"/>
      <c r="BD773" s="454"/>
      <c r="BE773" s="454"/>
      <c r="BF773" s="455"/>
      <c r="BG773" s="455"/>
      <c r="BH773" s="455"/>
      <c r="BI773" s="455"/>
      <c r="BJ773" s="455"/>
      <c r="BK773" s="455"/>
      <c r="BL773" s="455"/>
      <c r="BM773" s="455"/>
      <c r="BN773" s="455"/>
      <c r="BO773" s="455"/>
    </row>
    <row r="774" spans="1:67" ht="19.5" customHeight="1">
      <c r="A774" s="450"/>
      <c r="B774" s="450"/>
      <c r="C774" s="450"/>
      <c r="D774" s="450"/>
      <c r="E774" s="450"/>
      <c r="F774" s="451"/>
      <c r="G774" s="450"/>
      <c r="H774" s="450"/>
      <c r="I774" s="451"/>
      <c r="J774" s="450"/>
      <c r="K774" s="451"/>
      <c r="L774" s="450"/>
      <c r="M774" s="451"/>
      <c r="N774" s="450"/>
      <c r="O774" s="451"/>
      <c r="P774" s="452"/>
      <c r="Q774" s="452"/>
      <c r="R774" s="452"/>
      <c r="S774" s="452"/>
      <c r="T774" s="450"/>
      <c r="U774" s="450"/>
      <c r="V774" s="451"/>
      <c r="W774" s="452"/>
      <c r="X774" s="450"/>
      <c r="Y774" s="451"/>
      <c r="Z774" s="451"/>
      <c r="AA774" s="450"/>
      <c r="AB774" s="450"/>
      <c r="AC774" s="450"/>
      <c r="AD774" s="450"/>
      <c r="AE774" s="451"/>
      <c r="AF774" s="451"/>
      <c r="AG774" s="452"/>
      <c r="AH774" s="452"/>
      <c r="AI774" s="452"/>
      <c r="AJ774" s="452"/>
      <c r="AK774" s="452"/>
      <c r="AL774" s="452"/>
      <c r="AM774" s="450"/>
      <c r="AN774" s="450"/>
      <c r="AO774" s="451"/>
      <c r="AP774" s="451"/>
      <c r="AQ774" s="450"/>
      <c r="AR774" s="453"/>
      <c r="AS774" s="453"/>
      <c r="AT774" s="454"/>
      <c r="AU774" s="455"/>
      <c r="AV774" s="456"/>
      <c r="AW774" s="456"/>
      <c r="AX774" s="455"/>
      <c r="AY774" s="456"/>
      <c r="AZ774" s="454"/>
      <c r="BA774" s="454"/>
      <c r="BB774" s="454"/>
      <c r="BC774" s="454"/>
      <c r="BD774" s="454"/>
      <c r="BE774" s="454"/>
      <c r="BF774" s="455"/>
      <c r="BG774" s="455"/>
      <c r="BH774" s="455"/>
      <c r="BI774" s="455"/>
      <c r="BJ774" s="455"/>
      <c r="BK774" s="455"/>
      <c r="BL774" s="455"/>
      <c r="BM774" s="455"/>
      <c r="BN774" s="455"/>
      <c r="BO774" s="455"/>
    </row>
    <row r="775" spans="1:67" ht="19.5" customHeight="1">
      <c r="A775" s="450"/>
      <c r="B775" s="450"/>
      <c r="C775" s="450"/>
      <c r="D775" s="450"/>
      <c r="E775" s="450"/>
      <c r="F775" s="451"/>
      <c r="G775" s="450"/>
      <c r="H775" s="450"/>
      <c r="I775" s="451"/>
      <c r="J775" s="450"/>
      <c r="K775" s="451"/>
      <c r="L775" s="450"/>
      <c r="M775" s="451"/>
      <c r="N775" s="450"/>
      <c r="O775" s="451"/>
      <c r="P775" s="452"/>
      <c r="Q775" s="452"/>
      <c r="R775" s="452"/>
      <c r="S775" s="452"/>
      <c r="T775" s="450"/>
      <c r="U775" s="450"/>
      <c r="V775" s="451"/>
      <c r="W775" s="452"/>
      <c r="X775" s="450"/>
      <c r="Y775" s="451"/>
      <c r="Z775" s="451"/>
      <c r="AA775" s="450"/>
      <c r="AB775" s="450"/>
      <c r="AC775" s="450"/>
      <c r="AD775" s="450"/>
      <c r="AE775" s="451"/>
      <c r="AF775" s="451"/>
      <c r="AG775" s="452"/>
      <c r="AH775" s="452"/>
      <c r="AI775" s="452"/>
      <c r="AJ775" s="452"/>
      <c r="AK775" s="452"/>
      <c r="AL775" s="452"/>
      <c r="AM775" s="450"/>
      <c r="AN775" s="450"/>
      <c r="AO775" s="451"/>
      <c r="AP775" s="451"/>
      <c r="AQ775" s="450"/>
      <c r="AR775" s="453"/>
      <c r="AS775" s="453"/>
      <c r="AT775" s="454"/>
      <c r="AU775" s="455"/>
      <c r="AV775" s="456"/>
      <c r="AW775" s="456"/>
      <c r="AX775" s="455"/>
      <c r="AY775" s="456"/>
      <c r="AZ775" s="454"/>
      <c r="BA775" s="454"/>
      <c r="BB775" s="454"/>
      <c r="BC775" s="454"/>
      <c r="BD775" s="454"/>
      <c r="BE775" s="454"/>
      <c r="BF775" s="455"/>
      <c r="BG775" s="455"/>
      <c r="BH775" s="455"/>
      <c r="BI775" s="455"/>
      <c r="BJ775" s="455"/>
      <c r="BK775" s="455"/>
      <c r="BL775" s="455"/>
      <c r="BM775" s="455"/>
      <c r="BN775" s="455"/>
      <c r="BO775" s="455"/>
    </row>
    <row r="776" spans="1:67" ht="19.5" customHeight="1">
      <c r="A776" s="450"/>
      <c r="B776" s="450"/>
      <c r="C776" s="450"/>
      <c r="D776" s="450"/>
      <c r="E776" s="450"/>
      <c r="F776" s="451"/>
      <c r="G776" s="450"/>
      <c r="H776" s="450"/>
      <c r="I776" s="451"/>
      <c r="J776" s="450"/>
      <c r="K776" s="451"/>
      <c r="L776" s="450"/>
      <c r="M776" s="451"/>
      <c r="N776" s="450"/>
      <c r="O776" s="451"/>
      <c r="P776" s="452"/>
      <c r="Q776" s="452"/>
      <c r="R776" s="452"/>
      <c r="S776" s="452"/>
      <c r="T776" s="450"/>
      <c r="U776" s="450"/>
      <c r="V776" s="451"/>
      <c r="W776" s="452"/>
      <c r="X776" s="450"/>
      <c r="Y776" s="451"/>
      <c r="Z776" s="451"/>
      <c r="AA776" s="450"/>
      <c r="AB776" s="450"/>
      <c r="AC776" s="450"/>
      <c r="AD776" s="450"/>
      <c r="AE776" s="451"/>
      <c r="AF776" s="451"/>
      <c r="AG776" s="452"/>
      <c r="AH776" s="452"/>
      <c r="AI776" s="452"/>
      <c r="AJ776" s="452"/>
      <c r="AK776" s="452"/>
      <c r="AL776" s="452"/>
      <c r="AM776" s="450"/>
      <c r="AN776" s="450"/>
      <c r="AO776" s="451"/>
      <c r="AP776" s="451"/>
      <c r="AQ776" s="450"/>
      <c r="AR776" s="453"/>
      <c r="AS776" s="453"/>
      <c r="AT776" s="454"/>
      <c r="AU776" s="455"/>
      <c r="AV776" s="456"/>
      <c r="AW776" s="456"/>
      <c r="AX776" s="455"/>
      <c r="AY776" s="456"/>
      <c r="AZ776" s="454"/>
      <c r="BA776" s="454"/>
      <c r="BB776" s="454"/>
      <c r="BC776" s="454"/>
      <c r="BD776" s="454"/>
      <c r="BE776" s="454"/>
      <c r="BF776" s="455"/>
      <c r="BG776" s="455"/>
      <c r="BH776" s="455"/>
      <c r="BI776" s="455"/>
      <c r="BJ776" s="455"/>
      <c r="BK776" s="455"/>
      <c r="BL776" s="455"/>
      <c r="BM776" s="455"/>
      <c r="BN776" s="455"/>
      <c r="BO776" s="455"/>
    </row>
    <row r="777" spans="1:67" ht="19.5" customHeight="1">
      <c r="A777" s="450"/>
      <c r="B777" s="450"/>
      <c r="C777" s="450"/>
      <c r="D777" s="450"/>
      <c r="E777" s="450"/>
      <c r="F777" s="451"/>
      <c r="G777" s="450"/>
      <c r="H777" s="450"/>
      <c r="I777" s="451"/>
      <c r="J777" s="450"/>
      <c r="K777" s="451"/>
      <c r="L777" s="450"/>
      <c r="M777" s="451"/>
      <c r="N777" s="450"/>
      <c r="O777" s="451"/>
      <c r="P777" s="452"/>
      <c r="Q777" s="452"/>
      <c r="R777" s="452"/>
      <c r="S777" s="452"/>
      <c r="T777" s="450"/>
      <c r="U777" s="450"/>
      <c r="V777" s="451"/>
      <c r="W777" s="452"/>
      <c r="X777" s="450"/>
      <c r="Y777" s="451"/>
      <c r="Z777" s="451"/>
      <c r="AA777" s="450"/>
      <c r="AB777" s="450"/>
      <c r="AC777" s="450"/>
      <c r="AD777" s="450"/>
      <c r="AE777" s="451"/>
      <c r="AF777" s="451"/>
      <c r="AG777" s="452"/>
      <c r="AH777" s="452"/>
      <c r="AI777" s="452"/>
      <c r="AJ777" s="452"/>
      <c r="AK777" s="452"/>
      <c r="AL777" s="452"/>
      <c r="AM777" s="450"/>
      <c r="AN777" s="450"/>
      <c r="AO777" s="451"/>
      <c r="AP777" s="451"/>
      <c r="AQ777" s="450"/>
      <c r="AR777" s="453"/>
      <c r="AS777" s="453"/>
      <c r="AT777" s="454"/>
      <c r="AU777" s="455"/>
      <c r="AV777" s="456"/>
      <c r="AW777" s="456"/>
      <c r="AX777" s="455"/>
      <c r="AY777" s="456"/>
      <c r="AZ777" s="454"/>
      <c r="BA777" s="454"/>
      <c r="BB777" s="454"/>
      <c r="BC777" s="454"/>
      <c r="BD777" s="454"/>
      <c r="BE777" s="454"/>
      <c r="BF777" s="455"/>
      <c r="BG777" s="455"/>
      <c r="BH777" s="455"/>
      <c r="BI777" s="455"/>
      <c r="BJ777" s="455"/>
      <c r="BK777" s="455"/>
      <c r="BL777" s="455"/>
      <c r="BM777" s="455"/>
      <c r="BN777" s="455"/>
      <c r="BO777" s="455"/>
    </row>
    <row r="778" spans="1:67" ht="19.5" customHeight="1">
      <c r="A778" s="450"/>
      <c r="B778" s="450"/>
      <c r="C778" s="450"/>
      <c r="D778" s="450"/>
      <c r="E778" s="450"/>
      <c r="F778" s="451"/>
      <c r="G778" s="450"/>
      <c r="H778" s="450"/>
      <c r="I778" s="451"/>
      <c r="J778" s="450"/>
      <c r="K778" s="451"/>
      <c r="L778" s="450"/>
      <c r="M778" s="451"/>
      <c r="N778" s="450"/>
      <c r="O778" s="451"/>
      <c r="P778" s="452"/>
      <c r="Q778" s="452"/>
      <c r="R778" s="452"/>
      <c r="S778" s="452"/>
      <c r="T778" s="450"/>
      <c r="U778" s="450"/>
      <c r="V778" s="451"/>
      <c r="W778" s="452"/>
      <c r="X778" s="450"/>
      <c r="Y778" s="451"/>
      <c r="Z778" s="451"/>
      <c r="AA778" s="450"/>
      <c r="AB778" s="450"/>
      <c r="AC778" s="450"/>
      <c r="AD778" s="450"/>
      <c r="AE778" s="451"/>
      <c r="AF778" s="451"/>
      <c r="AG778" s="452"/>
      <c r="AH778" s="452"/>
      <c r="AI778" s="452"/>
      <c r="AJ778" s="452"/>
      <c r="AK778" s="452"/>
      <c r="AL778" s="452"/>
      <c r="AM778" s="450"/>
      <c r="AN778" s="450"/>
      <c r="AO778" s="451"/>
      <c r="AP778" s="451"/>
      <c r="AQ778" s="450"/>
      <c r="AR778" s="453"/>
      <c r="AS778" s="453"/>
      <c r="AT778" s="454"/>
      <c r="AU778" s="455"/>
      <c r="AV778" s="456"/>
      <c r="AW778" s="456"/>
      <c r="AX778" s="455"/>
      <c r="AY778" s="456"/>
      <c r="AZ778" s="454"/>
      <c r="BA778" s="454"/>
      <c r="BB778" s="454"/>
      <c r="BC778" s="454"/>
      <c r="BD778" s="454"/>
      <c r="BE778" s="454"/>
      <c r="BF778" s="455"/>
      <c r="BG778" s="455"/>
      <c r="BH778" s="455"/>
      <c r="BI778" s="455"/>
      <c r="BJ778" s="455"/>
      <c r="BK778" s="455"/>
      <c r="BL778" s="455"/>
      <c r="BM778" s="455"/>
      <c r="BN778" s="455"/>
      <c r="BO778" s="455"/>
    </row>
    <row r="779" spans="1:67" ht="19.5" customHeight="1">
      <c r="A779" s="450"/>
      <c r="B779" s="450"/>
      <c r="C779" s="450"/>
      <c r="D779" s="450"/>
      <c r="E779" s="450"/>
      <c r="F779" s="451"/>
      <c r="G779" s="450"/>
      <c r="H779" s="450"/>
      <c r="I779" s="451"/>
      <c r="J779" s="450"/>
      <c r="K779" s="451"/>
      <c r="L779" s="450"/>
      <c r="M779" s="451"/>
      <c r="N779" s="450"/>
      <c r="O779" s="451"/>
      <c r="P779" s="452"/>
      <c r="Q779" s="452"/>
      <c r="R779" s="452"/>
      <c r="S779" s="452"/>
      <c r="T779" s="450"/>
      <c r="U779" s="450"/>
      <c r="V779" s="451"/>
      <c r="W779" s="452"/>
      <c r="X779" s="450"/>
      <c r="Y779" s="451"/>
      <c r="Z779" s="451"/>
      <c r="AA779" s="450"/>
      <c r="AB779" s="450"/>
      <c r="AC779" s="450"/>
      <c r="AD779" s="450"/>
      <c r="AE779" s="451"/>
      <c r="AF779" s="451"/>
      <c r="AG779" s="452"/>
      <c r="AH779" s="452"/>
      <c r="AI779" s="452"/>
      <c r="AJ779" s="452"/>
      <c r="AK779" s="452"/>
      <c r="AL779" s="452"/>
      <c r="AM779" s="450"/>
      <c r="AN779" s="450"/>
      <c r="AO779" s="451"/>
      <c r="AP779" s="451"/>
      <c r="AQ779" s="450"/>
      <c r="AR779" s="453"/>
      <c r="AS779" s="453"/>
      <c r="AT779" s="454"/>
      <c r="AU779" s="455"/>
      <c r="AV779" s="456"/>
      <c r="AW779" s="456"/>
      <c r="AX779" s="455"/>
      <c r="AY779" s="456"/>
      <c r="AZ779" s="454"/>
      <c r="BA779" s="454"/>
      <c r="BB779" s="454"/>
      <c r="BC779" s="454"/>
      <c r="BD779" s="454"/>
      <c r="BE779" s="454"/>
      <c r="BF779" s="455"/>
      <c r="BG779" s="455"/>
      <c r="BH779" s="455"/>
      <c r="BI779" s="455"/>
      <c r="BJ779" s="455"/>
      <c r="BK779" s="455"/>
      <c r="BL779" s="455"/>
      <c r="BM779" s="455"/>
      <c r="BN779" s="455"/>
      <c r="BO779" s="455"/>
    </row>
    <row r="780" spans="1:67" ht="19.5" customHeight="1">
      <c r="A780" s="450"/>
      <c r="B780" s="450"/>
      <c r="C780" s="450"/>
      <c r="D780" s="450"/>
      <c r="E780" s="450"/>
      <c r="F780" s="451"/>
      <c r="G780" s="450"/>
      <c r="H780" s="450"/>
      <c r="I780" s="451"/>
      <c r="J780" s="450"/>
      <c r="K780" s="451"/>
      <c r="L780" s="450"/>
      <c r="M780" s="451"/>
      <c r="N780" s="450"/>
      <c r="O780" s="451"/>
      <c r="P780" s="452"/>
      <c r="Q780" s="452"/>
      <c r="R780" s="452"/>
      <c r="S780" s="452"/>
      <c r="T780" s="450"/>
      <c r="U780" s="450"/>
      <c r="V780" s="451"/>
      <c r="W780" s="452"/>
      <c r="X780" s="450"/>
      <c r="Y780" s="451"/>
      <c r="Z780" s="451"/>
      <c r="AA780" s="450"/>
      <c r="AB780" s="450"/>
      <c r="AC780" s="450"/>
      <c r="AD780" s="450"/>
      <c r="AE780" s="451"/>
      <c r="AF780" s="451"/>
      <c r="AG780" s="452"/>
      <c r="AH780" s="452"/>
      <c r="AI780" s="452"/>
      <c r="AJ780" s="452"/>
      <c r="AK780" s="452"/>
      <c r="AL780" s="452"/>
      <c r="AM780" s="450"/>
      <c r="AN780" s="450"/>
      <c r="AO780" s="451"/>
      <c r="AP780" s="451"/>
      <c r="AQ780" s="450"/>
      <c r="AR780" s="453"/>
      <c r="AS780" s="453"/>
      <c r="AT780" s="454"/>
      <c r="AU780" s="455"/>
      <c r="AV780" s="456"/>
      <c r="AW780" s="456"/>
      <c r="AX780" s="455"/>
      <c r="AY780" s="456"/>
      <c r="AZ780" s="454"/>
      <c r="BA780" s="454"/>
      <c r="BB780" s="454"/>
      <c r="BC780" s="454"/>
      <c r="BD780" s="454"/>
      <c r="BE780" s="454"/>
      <c r="BF780" s="455"/>
      <c r="BG780" s="455"/>
      <c r="BH780" s="455"/>
      <c r="BI780" s="455"/>
      <c r="BJ780" s="455"/>
      <c r="BK780" s="455"/>
      <c r="BL780" s="455"/>
      <c r="BM780" s="455"/>
      <c r="BN780" s="455"/>
      <c r="BO780" s="455"/>
    </row>
    <row r="781" spans="1:67" ht="19.5" customHeight="1">
      <c r="A781" s="450"/>
      <c r="B781" s="450"/>
      <c r="C781" s="450"/>
      <c r="D781" s="450"/>
      <c r="E781" s="450"/>
      <c r="F781" s="451"/>
      <c r="G781" s="450"/>
      <c r="H781" s="450"/>
      <c r="I781" s="451"/>
      <c r="J781" s="450"/>
      <c r="K781" s="451"/>
      <c r="L781" s="450"/>
      <c r="M781" s="451"/>
      <c r="N781" s="450"/>
      <c r="O781" s="451"/>
      <c r="P781" s="452"/>
      <c r="Q781" s="452"/>
      <c r="R781" s="452"/>
      <c r="S781" s="452"/>
      <c r="T781" s="450"/>
      <c r="U781" s="450"/>
      <c r="V781" s="451"/>
      <c r="W781" s="452"/>
      <c r="X781" s="450"/>
      <c r="Y781" s="451"/>
      <c r="Z781" s="451"/>
      <c r="AA781" s="450"/>
      <c r="AB781" s="450"/>
      <c r="AC781" s="450"/>
      <c r="AD781" s="450"/>
      <c r="AE781" s="451"/>
      <c r="AF781" s="451"/>
      <c r="AG781" s="452"/>
      <c r="AH781" s="452"/>
      <c r="AI781" s="452"/>
      <c r="AJ781" s="452"/>
      <c r="AK781" s="452"/>
      <c r="AL781" s="452"/>
      <c r="AM781" s="450"/>
      <c r="AN781" s="450"/>
      <c r="AO781" s="451"/>
      <c r="AP781" s="451"/>
      <c r="AQ781" s="450"/>
      <c r="AR781" s="453"/>
      <c r="AS781" s="453"/>
      <c r="AT781" s="454"/>
      <c r="AU781" s="455"/>
      <c r="AV781" s="456"/>
      <c r="AW781" s="456"/>
      <c r="AX781" s="455"/>
      <c r="AY781" s="456"/>
      <c r="AZ781" s="454"/>
      <c r="BA781" s="454"/>
      <c r="BB781" s="454"/>
      <c r="BC781" s="454"/>
      <c r="BD781" s="454"/>
      <c r="BE781" s="454"/>
      <c r="BF781" s="455"/>
      <c r="BG781" s="455"/>
      <c r="BH781" s="455"/>
      <c r="BI781" s="455"/>
      <c r="BJ781" s="455"/>
      <c r="BK781" s="455"/>
      <c r="BL781" s="455"/>
      <c r="BM781" s="455"/>
      <c r="BN781" s="455"/>
      <c r="BO781" s="455"/>
    </row>
    <row r="782" spans="1:67" ht="19.5" customHeight="1">
      <c r="A782" s="450"/>
      <c r="B782" s="450"/>
      <c r="C782" s="450"/>
      <c r="D782" s="450"/>
      <c r="E782" s="450"/>
      <c r="F782" s="451"/>
      <c r="G782" s="450"/>
      <c r="H782" s="450"/>
      <c r="I782" s="451"/>
      <c r="J782" s="450"/>
      <c r="K782" s="451"/>
      <c r="L782" s="450"/>
      <c r="M782" s="451"/>
      <c r="N782" s="450"/>
      <c r="O782" s="451"/>
      <c r="P782" s="452"/>
      <c r="Q782" s="452"/>
      <c r="R782" s="452"/>
      <c r="S782" s="452"/>
      <c r="T782" s="450"/>
      <c r="U782" s="450"/>
      <c r="V782" s="451"/>
      <c r="W782" s="452"/>
      <c r="X782" s="450"/>
      <c r="Y782" s="451"/>
      <c r="Z782" s="451"/>
      <c r="AA782" s="450"/>
      <c r="AB782" s="450"/>
      <c r="AC782" s="450"/>
      <c r="AD782" s="450"/>
      <c r="AE782" s="451"/>
      <c r="AF782" s="451"/>
      <c r="AG782" s="452"/>
      <c r="AH782" s="452"/>
      <c r="AI782" s="452"/>
      <c r="AJ782" s="452"/>
      <c r="AK782" s="452"/>
      <c r="AL782" s="452"/>
      <c r="AM782" s="450"/>
      <c r="AN782" s="450"/>
      <c r="AO782" s="451"/>
      <c r="AP782" s="451"/>
      <c r="AQ782" s="450"/>
      <c r="AR782" s="453"/>
      <c r="AS782" s="453"/>
      <c r="AT782" s="454"/>
      <c r="AU782" s="455"/>
      <c r="AV782" s="456"/>
      <c r="AW782" s="456"/>
      <c r="AX782" s="455"/>
      <c r="AY782" s="456"/>
      <c r="AZ782" s="454"/>
      <c r="BA782" s="454"/>
      <c r="BB782" s="454"/>
      <c r="BC782" s="454"/>
      <c r="BD782" s="454"/>
      <c r="BE782" s="454"/>
      <c r="BF782" s="455"/>
      <c r="BG782" s="455"/>
      <c r="BH782" s="455"/>
      <c r="BI782" s="455"/>
      <c r="BJ782" s="455"/>
      <c r="BK782" s="455"/>
      <c r="BL782" s="455"/>
      <c r="BM782" s="455"/>
      <c r="BN782" s="455"/>
      <c r="BO782" s="455"/>
    </row>
    <row r="783" spans="1:67" ht="19.5" customHeight="1">
      <c r="A783" s="450"/>
      <c r="B783" s="450"/>
      <c r="C783" s="450"/>
      <c r="D783" s="450"/>
      <c r="E783" s="450"/>
      <c r="F783" s="451"/>
      <c r="G783" s="450"/>
      <c r="H783" s="450"/>
      <c r="I783" s="451"/>
      <c r="J783" s="450"/>
      <c r="K783" s="451"/>
      <c r="L783" s="450"/>
      <c r="M783" s="451"/>
      <c r="N783" s="450"/>
      <c r="O783" s="451"/>
      <c r="P783" s="452"/>
      <c r="Q783" s="452"/>
      <c r="R783" s="452"/>
      <c r="S783" s="452"/>
      <c r="T783" s="450"/>
      <c r="U783" s="450"/>
      <c r="V783" s="451"/>
      <c r="W783" s="452"/>
      <c r="X783" s="450"/>
      <c r="Y783" s="451"/>
      <c r="Z783" s="451"/>
      <c r="AA783" s="450"/>
      <c r="AB783" s="450"/>
      <c r="AC783" s="450"/>
      <c r="AD783" s="450"/>
      <c r="AE783" s="451"/>
      <c r="AF783" s="451"/>
      <c r="AG783" s="452"/>
      <c r="AH783" s="452"/>
      <c r="AI783" s="452"/>
      <c r="AJ783" s="452"/>
      <c r="AK783" s="452"/>
      <c r="AL783" s="452"/>
      <c r="AM783" s="450"/>
      <c r="AN783" s="450"/>
      <c r="AO783" s="451"/>
      <c r="AP783" s="451"/>
      <c r="AQ783" s="450"/>
      <c r="AR783" s="453"/>
      <c r="AS783" s="453"/>
      <c r="AT783" s="454"/>
      <c r="AU783" s="455"/>
      <c r="AV783" s="456"/>
      <c r="AW783" s="456"/>
      <c r="AX783" s="455"/>
      <c r="AY783" s="456"/>
      <c r="AZ783" s="454"/>
      <c r="BA783" s="454"/>
      <c r="BB783" s="454"/>
      <c r="BC783" s="454"/>
      <c r="BD783" s="454"/>
      <c r="BE783" s="454"/>
      <c r="BF783" s="455"/>
      <c r="BG783" s="455"/>
      <c r="BH783" s="455"/>
      <c r="BI783" s="455"/>
      <c r="BJ783" s="455"/>
      <c r="BK783" s="455"/>
      <c r="BL783" s="455"/>
      <c r="BM783" s="455"/>
      <c r="BN783" s="455"/>
      <c r="BO783" s="455"/>
    </row>
    <row r="784" spans="1:67" ht="19.5" customHeight="1">
      <c r="A784" s="450"/>
      <c r="B784" s="450"/>
      <c r="C784" s="450"/>
      <c r="D784" s="450"/>
      <c r="E784" s="450"/>
      <c r="F784" s="451"/>
      <c r="G784" s="450"/>
      <c r="H784" s="450"/>
      <c r="I784" s="451"/>
      <c r="J784" s="450"/>
      <c r="K784" s="451"/>
      <c r="L784" s="450"/>
      <c r="M784" s="451"/>
      <c r="N784" s="450"/>
      <c r="O784" s="451"/>
      <c r="P784" s="452"/>
      <c r="Q784" s="452"/>
      <c r="R784" s="452"/>
      <c r="S784" s="452"/>
      <c r="T784" s="450"/>
      <c r="U784" s="450"/>
      <c r="V784" s="451"/>
      <c r="W784" s="452"/>
      <c r="X784" s="450"/>
      <c r="Y784" s="451"/>
      <c r="Z784" s="451"/>
      <c r="AA784" s="450"/>
      <c r="AB784" s="450"/>
      <c r="AC784" s="450"/>
      <c r="AD784" s="450"/>
      <c r="AE784" s="451"/>
      <c r="AF784" s="451"/>
      <c r="AG784" s="452"/>
      <c r="AH784" s="452"/>
      <c r="AI784" s="452"/>
      <c r="AJ784" s="452"/>
      <c r="AK784" s="452"/>
      <c r="AL784" s="452"/>
      <c r="AM784" s="450"/>
      <c r="AN784" s="450"/>
      <c r="AO784" s="451"/>
      <c r="AP784" s="451"/>
      <c r="AQ784" s="450"/>
      <c r="AR784" s="453"/>
      <c r="AS784" s="453"/>
      <c r="AT784" s="454"/>
      <c r="AU784" s="455"/>
      <c r="AV784" s="456"/>
      <c r="AW784" s="456"/>
      <c r="AX784" s="455"/>
      <c r="AY784" s="456"/>
      <c r="AZ784" s="454"/>
      <c r="BA784" s="454"/>
      <c r="BB784" s="454"/>
      <c r="BC784" s="454"/>
      <c r="BD784" s="454"/>
      <c r="BE784" s="454"/>
      <c r="BF784" s="455"/>
      <c r="BG784" s="455"/>
      <c r="BH784" s="455"/>
      <c r="BI784" s="455"/>
      <c r="BJ784" s="455"/>
      <c r="BK784" s="455"/>
      <c r="BL784" s="455"/>
      <c r="BM784" s="455"/>
      <c r="BN784" s="455"/>
      <c r="BO784" s="455"/>
    </row>
    <row r="785" spans="1:67" ht="19.5" customHeight="1">
      <c r="A785" s="450"/>
      <c r="B785" s="450"/>
      <c r="C785" s="450"/>
      <c r="D785" s="450"/>
      <c r="E785" s="450"/>
      <c r="F785" s="451"/>
      <c r="G785" s="450"/>
      <c r="H785" s="450"/>
      <c r="I785" s="451"/>
      <c r="J785" s="450"/>
      <c r="K785" s="451"/>
      <c r="L785" s="450"/>
      <c r="M785" s="451"/>
      <c r="N785" s="450"/>
      <c r="O785" s="451"/>
      <c r="P785" s="452"/>
      <c r="Q785" s="452"/>
      <c r="R785" s="452"/>
      <c r="S785" s="452"/>
      <c r="T785" s="450"/>
      <c r="U785" s="450"/>
      <c r="V785" s="451"/>
      <c r="W785" s="452"/>
      <c r="X785" s="450"/>
      <c r="Y785" s="451"/>
      <c r="Z785" s="451"/>
      <c r="AA785" s="450"/>
      <c r="AB785" s="450"/>
      <c r="AC785" s="450"/>
      <c r="AD785" s="450"/>
      <c r="AE785" s="451"/>
      <c r="AF785" s="451"/>
      <c r="AG785" s="452"/>
      <c r="AH785" s="452"/>
      <c r="AI785" s="452"/>
      <c r="AJ785" s="452"/>
      <c r="AK785" s="452"/>
      <c r="AL785" s="452"/>
      <c r="AM785" s="450"/>
      <c r="AN785" s="450"/>
      <c r="AO785" s="451"/>
      <c r="AP785" s="451"/>
      <c r="AQ785" s="450"/>
      <c r="AR785" s="453"/>
      <c r="AS785" s="453"/>
      <c r="AT785" s="454"/>
      <c r="AU785" s="455"/>
      <c r="AV785" s="456"/>
      <c r="AW785" s="456"/>
      <c r="AX785" s="455"/>
      <c r="AY785" s="456"/>
      <c r="AZ785" s="454"/>
      <c r="BA785" s="454"/>
      <c r="BB785" s="454"/>
      <c r="BC785" s="454"/>
      <c r="BD785" s="454"/>
      <c r="BE785" s="454"/>
      <c r="BF785" s="455"/>
      <c r="BG785" s="455"/>
      <c r="BH785" s="455"/>
      <c r="BI785" s="455"/>
      <c r="BJ785" s="455"/>
      <c r="BK785" s="455"/>
      <c r="BL785" s="455"/>
      <c r="BM785" s="455"/>
      <c r="BN785" s="455"/>
      <c r="BO785" s="455"/>
    </row>
    <row r="786" spans="1:67" ht="19.5" customHeight="1">
      <c r="A786" s="450"/>
      <c r="B786" s="450"/>
      <c r="C786" s="450"/>
      <c r="D786" s="450"/>
      <c r="E786" s="450"/>
      <c r="F786" s="451"/>
      <c r="G786" s="450"/>
      <c r="H786" s="450"/>
      <c r="I786" s="451"/>
      <c r="J786" s="450"/>
      <c r="K786" s="451"/>
      <c r="L786" s="450"/>
      <c r="M786" s="451"/>
      <c r="N786" s="450"/>
      <c r="O786" s="451"/>
      <c r="P786" s="452"/>
      <c r="Q786" s="452"/>
      <c r="R786" s="452"/>
      <c r="S786" s="452"/>
      <c r="T786" s="450"/>
      <c r="U786" s="450"/>
      <c r="V786" s="451"/>
      <c r="W786" s="452"/>
      <c r="X786" s="450"/>
      <c r="Y786" s="451"/>
      <c r="Z786" s="451"/>
      <c r="AA786" s="450"/>
      <c r="AB786" s="450"/>
      <c r="AC786" s="450"/>
      <c r="AD786" s="450"/>
      <c r="AE786" s="451"/>
      <c r="AF786" s="451"/>
      <c r="AG786" s="452"/>
      <c r="AH786" s="452"/>
      <c r="AI786" s="452"/>
      <c r="AJ786" s="452"/>
      <c r="AK786" s="452"/>
      <c r="AL786" s="452"/>
      <c r="AM786" s="450"/>
      <c r="AN786" s="450"/>
      <c r="AO786" s="451"/>
      <c r="AP786" s="451"/>
      <c r="AQ786" s="450"/>
      <c r="AR786" s="453"/>
      <c r="AS786" s="453"/>
      <c r="AT786" s="454"/>
      <c r="AU786" s="455"/>
      <c r="AV786" s="456"/>
      <c r="AW786" s="456"/>
      <c r="AX786" s="455"/>
      <c r="AY786" s="456"/>
      <c r="AZ786" s="454"/>
      <c r="BA786" s="454"/>
      <c r="BB786" s="454"/>
      <c r="BC786" s="454"/>
      <c r="BD786" s="454"/>
      <c r="BE786" s="454"/>
      <c r="BF786" s="455"/>
      <c r="BG786" s="455"/>
      <c r="BH786" s="455"/>
      <c r="BI786" s="455"/>
      <c r="BJ786" s="455"/>
      <c r="BK786" s="455"/>
      <c r="BL786" s="455"/>
      <c r="BM786" s="455"/>
      <c r="BN786" s="455"/>
      <c r="BO786" s="455"/>
    </row>
    <row r="787" spans="1:67" ht="19.5" customHeight="1">
      <c r="A787" s="450"/>
      <c r="B787" s="450"/>
      <c r="C787" s="450"/>
      <c r="D787" s="450"/>
      <c r="E787" s="450"/>
      <c r="F787" s="451"/>
      <c r="G787" s="450"/>
      <c r="H787" s="450"/>
      <c r="I787" s="451"/>
      <c r="J787" s="450"/>
      <c r="K787" s="451"/>
      <c r="L787" s="450"/>
      <c r="M787" s="451"/>
      <c r="N787" s="450"/>
      <c r="O787" s="451"/>
      <c r="P787" s="452"/>
      <c r="Q787" s="452"/>
      <c r="R787" s="452"/>
      <c r="S787" s="452"/>
      <c r="T787" s="450"/>
      <c r="U787" s="450"/>
      <c r="V787" s="451"/>
      <c r="W787" s="452"/>
      <c r="X787" s="450"/>
      <c r="Y787" s="451"/>
      <c r="Z787" s="451"/>
      <c r="AA787" s="450"/>
      <c r="AB787" s="450"/>
      <c r="AC787" s="450"/>
      <c r="AD787" s="450"/>
      <c r="AE787" s="451"/>
      <c r="AF787" s="451"/>
      <c r="AG787" s="452"/>
      <c r="AH787" s="452"/>
      <c r="AI787" s="452"/>
      <c r="AJ787" s="452"/>
      <c r="AK787" s="452"/>
      <c r="AL787" s="452"/>
      <c r="AM787" s="450"/>
      <c r="AN787" s="450"/>
      <c r="AO787" s="451"/>
      <c r="AP787" s="451"/>
      <c r="AQ787" s="450"/>
      <c r="AR787" s="453"/>
      <c r="AS787" s="453"/>
      <c r="AT787" s="454"/>
      <c r="AU787" s="455"/>
      <c r="AV787" s="456"/>
      <c r="AW787" s="456"/>
      <c r="AX787" s="455"/>
      <c r="AY787" s="456"/>
      <c r="AZ787" s="454"/>
      <c r="BA787" s="454"/>
      <c r="BB787" s="454"/>
      <c r="BC787" s="454"/>
      <c r="BD787" s="454"/>
      <c r="BE787" s="454"/>
      <c r="BF787" s="455"/>
      <c r="BG787" s="455"/>
      <c r="BH787" s="455"/>
      <c r="BI787" s="455"/>
      <c r="BJ787" s="455"/>
      <c r="BK787" s="455"/>
      <c r="BL787" s="455"/>
      <c r="BM787" s="455"/>
      <c r="BN787" s="455"/>
      <c r="BO787" s="455"/>
    </row>
    <row r="788" spans="1:67" ht="19.5" customHeight="1">
      <c r="A788" s="450"/>
      <c r="B788" s="450"/>
      <c r="C788" s="450"/>
      <c r="D788" s="450"/>
      <c r="E788" s="450"/>
      <c r="F788" s="451"/>
      <c r="G788" s="450"/>
      <c r="H788" s="450"/>
      <c r="I788" s="451"/>
      <c r="J788" s="450"/>
      <c r="K788" s="451"/>
      <c r="L788" s="450"/>
      <c r="M788" s="451"/>
      <c r="N788" s="450"/>
      <c r="O788" s="451"/>
      <c r="P788" s="452"/>
      <c r="Q788" s="452"/>
      <c r="R788" s="452"/>
      <c r="S788" s="452"/>
      <c r="T788" s="450"/>
      <c r="U788" s="450"/>
      <c r="V788" s="451"/>
      <c r="W788" s="452"/>
      <c r="X788" s="450"/>
      <c r="Y788" s="451"/>
      <c r="Z788" s="451"/>
      <c r="AA788" s="450"/>
      <c r="AB788" s="450"/>
      <c r="AC788" s="450"/>
      <c r="AD788" s="450"/>
      <c r="AE788" s="451"/>
      <c r="AF788" s="451"/>
      <c r="AG788" s="452"/>
      <c r="AH788" s="452"/>
      <c r="AI788" s="452"/>
      <c r="AJ788" s="452"/>
      <c r="AK788" s="452"/>
      <c r="AL788" s="452"/>
      <c r="AM788" s="450"/>
      <c r="AN788" s="450"/>
      <c r="AO788" s="451"/>
      <c r="AP788" s="451"/>
      <c r="AQ788" s="450"/>
      <c r="AR788" s="453"/>
      <c r="AS788" s="453"/>
      <c r="AT788" s="454"/>
      <c r="AU788" s="455"/>
      <c r="AV788" s="456"/>
      <c r="AW788" s="456"/>
      <c r="AX788" s="455"/>
      <c r="AY788" s="456"/>
      <c r="AZ788" s="454"/>
      <c r="BA788" s="454"/>
      <c r="BB788" s="454"/>
      <c r="BC788" s="454"/>
      <c r="BD788" s="454"/>
      <c r="BE788" s="454"/>
      <c r="BF788" s="455"/>
      <c r="BG788" s="455"/>
      <c r="BH788" s="455"/>
      <c r="BI788" s="455"/>
      <c r="BJ788" s="455"/>
      <c r="BK788" s="455"/>
      <c r="BL788" s="455"/>
      <c r="BM788" s="455"/>
      <c r="BN788" s="455"/>
      <c r="BO788" s="455"/>
    </row>
    <row r="789" spans="1:67" ht="19.5" customHeight="1">
      <c r="A789" s="450"/>
      <c r="B789" s="450"/>
      <c r="C789" s="450"/>
      <c r="D789" s="450"/>
      <c r="E789" s="450"/>
      <c r="F789" s="451"/>
      <c r="G789" s="450"/>
      <c r="H789" s="450"/>
      <c r="I789" s="451"/>
      <c r="J789" s="450"/>
      <c r="K789" s="451"/>
      <c r="L789" s="450"/>
      <c r="M789" s="451"/>
      <c r="N789" s="450"/>
      <c r="O789" s="451"/>
      <c r="P789" s="452"/>
      <c r="Q789" s="452"/>
      <c r="R789" s="452"/>
      <c r="S789" s="452"/>
      <c r="T789" s="450"/>
      <c r="U789" s="450"/>
      <c r="V789" s="451"/>
      <c r="W789" s="452"/>
      <c r="X789" s="450"/>
      <c r="Y789" s="451"/>
      <c r="Z789" s="451"/>
      <c r="AA789" s="450"/>
      <c r="AB789" s="450"/>
      <c r="AC789" s="450"/>
      <c r="AD789" s="450"/>
      <c r="AE789" s="451"/>
      <c r="AF789" s="451"/>
      <c r="AG789" s="452"/>
      <c r="AH789" s="452"/>
      <c r="AI789" s="452"/>
      <c r="AJ789" s="452"/>
      <c r="AK789" s="452"/>
      <c r="AL789" s="452"/>
      <c r="AM789" s="450"/>
      <c r="AN789" s="450"/>
      <c r="AO789" s="451"/>
      <c r="AP789" s="451"/>
      <c r="AQ789" s="450"/>
      <c r="AR789" s="453"/>
      <c r="AS789" s="453"/>
      <c r="AT789" s="454"/>
      <c r="AU789" s="455"/>
      <c r="AV789" s="456"/>
      <c r="AW789" s="456"/>
      <c r="AX789" s="455"/>
      <c r="AY789" s="456"/>
      <c r="AZ789" s="454"/>
      <c r="BA789" s="454"/>
      <c r="BB789" s="454"/>
      <c r="BC789" s="454"/>
      <c r="BD789" s="454"/>
      <c r="BE789" s="454"/>
      <c r="BF789" s="455"/>
      <c r="BG789" s="455"/>
      <c r="BH789" s="455"/>
      <c r="BI789" s="455"/>
      <c r="BJ789" s="455"/>
      <c r="BK789" s="455"/>
      <c r="BL789" s="455"/>
      <c r="BM789" s="455"/>
      <c r="BN789" s="455"/>
      <c r="BO789" s="455"/>
    </row>
    <row r="790" spans="1:67" ht="19.5" customHeight="1">
      <c r="A790" s="450"/>
      <c r="B790" s="450"/>
      <c r="C790" s="450"/>
      <c r="D790" s="450"/>
      <c r="E790" s="450"/>
      <c r="F790" s="451"/>
      <c r="G790" s="450"/>
      <c r="H790" s="450"/>
      <c r="I790" s="451"/>
      <c r="J790" s="450"/>
      <c r="K790" s="451"/>
      <c r="L790" s="450"/>
      <c r="M790" s="451"/>
      <c r="N790" s="450"/>
      <c r="O790" s="451"/>
      <c r="P790" s="452"/>
      <c r="Q790" s="452"/>
      <c r="R790" s="452"/>
      <c r="S790" s="452"/>
      <c r="T790" s="450"/>
      <c r="U790" s="450"/>
      <c r="V790" s="451"/>
      <c r="W790" s="452"/>
      <c r="X790" s="450"/>
      <c r="Y790" s="451"/>
      <c r="Z790" s="451"/>
      <c r="AA790" s="450"/>
      <c r="AB790" s="450"/>
      <c r="AC790" s="450"/>
      <c r="AD790" s="450"/>
      <c r="AE790" s="451"/>
      <c r="AF790" s="451"/>
      <c r="AG790" s="452"/>
      <c r="AH790" s="452"/>
      <c r="AI790" s="452"/>
      <c r="AJ790" s="452"/>
      <c r="AK790" s="452"/>
      <c r="AL790" s="452"/>
      <c r="AM790" s="450"/>
      <c r="AN790" s="450"/>
      <c r="AO790" s="451"/>
      <c r="AP790" s="451"/>
      <c r="AQ790" s="450"/>
      <c r="AR790" s="453"/>
      <c r="AS790" s="453"/>
      <c r="AT790" s="454"/>
      <c r="AU790" s="455"/>
      <c r="AV790" s="456"/>
      <c r="AW790" s="456"/>
      <c r="AX790" s="455"/>
      <c r="AY790" s="456"/>
      <c r="AZ790" s="454"/>
      <c r="BA790" s="454"/>
      <c r="BB790" s="454"/>
      <c r="BC790" s="454"/>
      <c r="BD790" s="454"/>
      <c r="BE790" s="454"/>
      <c r="BF790" s="455"/>
      <c r="BG790" s="455"/>
      <c r="BH790" s="455"/>
      <c r="BI790" s="455"/>
      <c r="BJ790" s="455"/>
      <c r="BK790" s="455"/>
      <c r="BL790" s="455"/>
      <c r="BM790" s="455"/>
      <c r="BN790" s="455"/>
      <c r="BO790" s="455"/>
    </row>
    <row r="791" spans="1:67" ht="19.5" customHeight="1">
      <c r="A791" s="450"/>
      <c r="B791" s="450"/>
      <c r="C791" s="450"/>
      <c r="D791" s="450"/>
      <c r="E791" s="450"/>
      <c r="F791" s="451"/>
      <c r="G791" s="450"/>
      <c r="H791" s="450"/>
      <c r="I791" s="451"/>
      <c r="J791" s="450"/>
      <c r="K791" s="451"/>
      <c r="L791" s="450"/>
      <c r="M791" s="451"/>
      <c r="N791" s="450"/>
      <c r="O791" s="451"/>
      <c r="P791" s="452"/>
      <c r="Q791" s="452"/>
      <c r="R791" s="452"/>
      <c r="S791" s="452"/>
      <c r="T791" s="450"/>
      <c r="U791" s="450"/>
      <c r="V791" s="451"/>
      <c r="W791" s="452"/>
      <c r="X791" s="450"/>
      <c r="Y791" s="451"/>
      <c r="Z791" s="451"/>
      <c r="AA791" s="450"/>
      <c r="AB791" s="450"/>
      <c r="AC791" s="450"/>
      <c r="AD791" s="450"/>
      <c r="AE791" s="451"/>
      <c r="AF791" s="451"/>
      <c r="AG791" s="452"/>
      <c r="AH791" s="452"/>
      <c r="AI791" s="452"/>
      <c r="AJ791" s="452"/>
      <c r="AK791" s="452"/>
      <c r="AL791" s="452"/>
      <c r="AM791" s="450"/>
      <c r="AN791" s="450"/>
      <c r="AO791" s="451"/>
      <c r="AP791" s="451"/>
      <c r="AQ791" s="450"/>
      <c r="AR791" s="453"/>
      <c r="AS791" s="453"/>
      <c r="AT791" s="454"/>
      <c r="AU791" s="455"/>
      <c r="AV791" s="456"/>
      <c r="AW791" s="456"/>
      <c r="AX791" s="455"/>
      <c r="AY791" s="456"/>
      <c r="AZ791" s="454"/>
      <c r="BA791" s="454"/>
      <c r="BB791" s="454"/>
      <c r="BC791" s="454"/>
      <c r="BD791" s="454"/>
      <c r="BE791" s="454"/>
      <c r="BF791" s="455"/>
      <c r="BG791" s="455"/>
      <c r="BH791" s="455"/>
      <c r="BI791" s="455"/>
      <c r="BJ791" s="455"/>
      <c r="BK791" s="455"/>
      <c r="BL791" s="455"/>
      <c r="BM791" s="455"/>
      <c r="BN791" s="455"/>
      <c r="BO791" s="455"/>
    </row>
    <row r="792" spans="1:67" ht="19.5" customHeight="1">
      <c r="A792" s="450"/>
      <c r="B792" s="450"/>
      <c r="C792" s="450"/>
      <c r="D792" s="450"/>
      <c r="E792" s="450"/>
      <c r="F792" s="451"/>
      <c r="G792" s="450"/>
      <c r="H792" s="450"/>
      <c r="I792" s="451"/>
      <c r="J792" s="450"/>
      <c r="K792" s="451"/>
      <c r="L792" s="450"/>
      <c r="M792" s="451"/>
      <c r="N792" s="450"/>
      <c r="O792" s="451"/>
      <c r="P792" s="452"/>
      <c r="Q792" s="452"/>
      <c r="R792" s="452"/>
      <c r="S792" s="452"/>
      <c r="T792" s="450"/>
      <c r="U792" s="450"/>
      <c r="V792" s="451"/>
      <c r="W792" s="452"/>
      <c r="X792" s="450"/>
      <c r="Y792" s="451"/>
      <c r="Z792" s="451"/>
      <c r="AA792" s="450"/>
      <c r="AB792" s="450"/>
      <c r="AC792" s="450"/>
      <c r="AD792" s="450"/>
      <c r="AE792" s="451"/>
      <c r="AF792" s="451"/>
      <c r="AG792" s="452"/>
      <c r="AH792" s="452"/>
      <c r="AI792" s="452"/>
      <c r="AJ792" s="452"/>
      <c r="AK792" s="452"/>
      <c r="AL792" s="452"/>
      <c r="AM792" s="450"/>
      <c r="AN792" s="450"/>
      <c r="AO792" s="451"/>
      <c r="AP792" s="451"/>
      <c r="AQ792" s="450"/>
      <c r="AR792" s="453"/>
      <c r="AS792" s="453"/>
      <c r="AT792" s="454"/>
      <c r="AU792" s="455"/>
      <c r="AV792" s="456"/>
      <c r="AW792" s="456"/>
      <c r="AX792" s="455"/>
      <c r="AY792" s="456"/>
      <c r="AZ792" s="454"/>
      <c r="BA792" s="454"/>
      <c r="BB792" s="454"/>
      <c r="BC792" s="454"/>
      <c r="BD792" s="454"/>
      <c r="BE792" s="454"/>
      <c r="BF792" s="455"/>
      <c r="BG792" s="455"/>
      <c r="BH792" s="455"/>
      <c r="BI792" s="455"/>
      <c r="BJ792" s="455"/>
      <c r="BK792" s="455"/>
      <c r="BL792" s="455"/>
      <c r="BM792" s="455"/>
      <c r="BN792" s="455"/>
      <c r="BO792" s="455"/>
    </row>
    <row r="793" spans="1:67" ht="19.5" customHeight="1">
      <c r="A793" s="450"/>
      <c r="B793" s="450"/>
      <c r="C793" s="450"/>
      <c r="D793" s="450"/>
      <c r="E793" s="450"/>
      <c r="F793" s="451"/>
      <c r="G793" s="450"/>
      <c r="H793" s="450"/>
      <c r="I793" s="451"/>
      <c r="J793" s="450"/>
      <c r="K793" s="451"/>
      <c r="L793" s="450"/>
      <c r="M793" s="451"/>
      <c r="N793" s="450"/>
      <c r="O793" s="451"/>
      <c r="P793" s="452"/>
      <c r="Q793" s="452"/>
      <c r="R793" s="452"/>
      <c r="S793" s="452"/>
      <c r="T793" s="450"/>
      <c r="U793" s="450"/>
      <c r="V793" s="451"/>
      <c r="W793" s="452"/>
      <c r="X793" s="450"/>
      <c r="Y793" s="451"/>
      <c r="Z793" s="451"/>
      <c r="AA793" s="450"/>
      <c r="AB793" s="450"/>
      <c r="AC793" s="450"/>
      <c r="AD793" s="450"/>
      <c r="AE793" s="451"/>
      <c r="AF793" s="451"/>
      <c r="AG793" s="452"/>
      <c r="AH793" s="452"/>
      <c r="AI793" s="452"/>
      <c r="AJ793" s="452"/>
      <c r="AK793" s="452"/>
      <c r="AL793" s="452"/>
      <c r="AM793" s="450"/>
      <c r="AN793" s="450"/>
      <c r="AO793" s="451"/>
      <c r="AP793" s="451"/>
      <c r="AQ793" s="450"/>
      <c r="AR793" s="453"/>
      <c r="AS793" s="453"/>
      <c r="AT793" s="454"/>
      <c r="AU793" s="455"/>
      <c r="AV793" s="456"/>
      <c r="AW793" s="456"/>
      <c r="AX793" s="455"/>
      <c r="AY793" s="456"/>
      <c r="AZ793" s="454"/>
      <c r="BA793" s="454"/>
      <c r="BB793" s="454"/>
      <c r="BC793" s="454"/>
      <c r="BD793" s="454"/>
      <c r="BE793" s="454"/>
      <c r="BF793" s="455"/>
      <c r="BG793" s="455"/>
      <c r="BH793" s="455"/>
      <c r="BI793" s="455"/>
      <c r="BJ793" s="455"/>
      <c r="BK793" s="455"/>
      <c r="BL793" s="455"/>
      <c r="BM793" s="455"/>
      <c r="BN793" s="455"/>
      <c r="BO793" s="455"/>
    </row>
    <row r="794" spans="1:67" ht="19.5" customHeight="1">
      <c r="A794" s="450"/>
      <c r="B794" s="450"/>
      <c r="C794" s="450"/>
      <c r="D794" s="450"/>
      <c r="E794" s="450"/>
      <c r="F794" s="451"/>
      <c r="G794" s="450"/>
      <c r="H794" s="450"/>
      <c r="I794" s="451"/>
      <c r="J794" s="450"/>
      <c r="K794" s="451"/>
      <c r="L794" s="450"/>
      <c r="M794" s="451"/>
      <c r="N794" s="450"/>
      <c r="O794" s="451"/>
      <c r="P794" s="452"/>
      <c r="Q794" s="452"/>
      <c r="R794" s="452"/>
      <c r="S794" s="452"/>
      <c r="T794" s="450"/>
      <c r="U794" s="450"/>
      <c r="V794" s="451"/>
      <c r="W794" s="452"/>
      <c r="X794" s="450"/>
      <c r="Y794" s="451"/>
      <c r="Z794" s="451"/>
      <c r="AA794" s="450"/>
      <c r="AB794" s="450"/>
      <c r="AC794" s="450"/>
      <c r="AD794" s="450"/>
      <c r="AE794" s="451"/>
      <c r="AF794" s="451"/>
      <c r="AG794" s="452"/>
      <c r="AH794" s="452"/>
      <c r="AI794" s="452"/>
      <c r="AJ794" s="452"/>
      <c r="AK794" s="452"/>
      <c r="AL794" s="452"/>
      <c r="AM794" s="450"/>
      <c r="AN794" s="450"/>
      <c r="AO794" s="451"/>
      <c r="AP794" s="451"/>
      <c r="AQ794" s="450"/>
      <c r="AR794" s="453"/>
      <c r="AS794" s="453"/>
      <c r="AT794" s="454"/>
      <c r="AU794" s="455"/>
      <c r="AV794" s="456"/>
      <c r="AW794" s="456"/>
      <c r="AX794" s="455"/>
      <c r="AY794" s="456"/>
      <c r="AZ794" s="454"/>
      <c r="BA794" s="454"/>
      <c r="BB794" s="454"/>
      <c r="BC794" s="454"/>
      <c r="BD794" s="454"/>
      <c r="BE794" s="454"/>
      <c r="BF794" s="455"/>
      <c r="BG794" s="455"/>
      <c r="BH794" s="455"/>
      <c r="BI794" s="455"/>
      <c r="BJ794" s="455"/>
      <c r="BK794" s="455"/>
      <c r="BL794" s="455"/>
      <c r="BM794" s="455"/>
      <c r="BN794" s="455"/>
      <c r="BO794" s="455"/>
    </row>
    <row r="795" spans="1:67" ht="19.5" customHeight="1">
      <c r="A795" s="450"/>
      <c r="B795" s="450"/>
      <c r="C795" s="450"/>
      <c r="D795" s="450"/>
      <c r="E795" s="450"/>
      <c r="F795" s="451"/>
      <c r="G795" s="450"/>
      <c r="H795" s="450"/>
      <c r="I795" s="451"/>
      <c r="J795" s="450"/>
      <c r="K795" s="451"/>
      <c r="L795" s="450"/>
      <c r="M795" s="451"/>
      <c r="N795" s="450"/>
      <c r="O795" s="451"/>
      <c r="P795" s="452"/>
      <c r="Q795" s="452"/>
      <c r="R795" s="452"/>
      <c r="S795" s="452"/>
      <c r="T795" s="450"/>
      <c r="U795" s="450"/>
      <c r="V795" s="451"/>
      <c r="W795" s="452"/>
      <c r="X795" s="450"/>
      <c r="Y795" s="451"/>
      <c r="Z795" s="451"/>
      <c r="AA795" s="450"/>
      <c r="AB795" s="450"/>
      <c r="AC795" s="450"/>
      <c r="AD795" s="450"/>
      <c r="AE795" s="451"/>
      <c r="AF795" s="451"/>
      <c r="AG795" s="452"/>
      <c r="AH795" s="452"/>
      <c r="AI795" s="452"/>
      <c r="AJ795" s="452"/>
      <c r="AK795" s="452"/>
      <c r="AL795" s="452"/>
      <c r="AM795" s="450"/>
      <c r="AN795" s="450"/>
      <c r="AO795" s="451"/>
      <c r="AP795" s="451"/>
      <c r="AQ795" s="450"/>
      <c r="AR795" s="453"/>
      <c r="AS795" s="453"/>
      <c r="AT795" s="454"/>
      <c r="AU795" s="455"/>
      <c r="AV795" s="456"/>
      <c r="AW795" s="456"/>
      <c r="AX795" s="455"/>
      <c r="AY795" s="456"/>
      <c r="AZ795" s="454"/>
      <c r="BA795" s="454"/>
      <c r="BB795" s="454"/>
      <c r="BC795" s="454"/>
      <c r="BD795" s="454"/>
      <c r="BE795" s="454"/>
      <c r="BF795" s="455"/>
      <c r="BG795" s="455"/>
      <c r="BH795" s="455"/>
      <c r="BI795" s="455"/>
      <c r="BJ795" s="455"/>
      <c r="BK795" s="455"/>
      <c r="BL795" s="455"/>
      <c r="BM795" s="455"/>
      <c r="BN795" s="455"/>
      <c r="BO795" s="455"/>
    </row>
    <row r="796" spans="1:67" ht="19.5" customHeight="1">
      <c r="A796" s="450"/>
      <c r="B796" s="450"/>
      <c r="C796" s="450"/>
      <c r="D796" s="450"/>
      <c r="E796" s="450"/>
      <c r="F796" s="451"/>
      <c r="G796" s="450"/>
      <c r="H796" s="450"/>
      <c r="I796" s="451"/>
      <c r="J796" s="450"/>
      <c r="K796" s="451"/>
      <c r="L796" s="450"/>
      <c r="M796" s="451"/>
      <c r="N796" s="450"/>
      <c r="O796" s="451"/>
      <c r="P796" s="452"/>
      <c r="Q796" s="452"/>
      <c r="R796" s="452"/>
      <c r="S796" s="452"/>
      <c r="T796" s="450"/>
      <c r="U796" s="450"/>
      <c r="V796" s="451"/>
      <c r="W796" s="452"/>
      <c r="X796" s="450"/>
      <c r="Y796" s="451"/>
      <c r="Z796" s="451"/>
      <c r="AA796" s="450"/>
      <c r="AB796" s="450"/>
      <c r="AC796" s="450"/>
      <c r="AD796" s="450"/>
      <c r="AE796" s="451"/>
      <c r="AF796" s="451"/>
      <c r="AG796" s="452"/>
      <c r="AH796" s="452"/>
      <c r="AI796" s="452"/>
      <c r="AJ796" s="452"/>
      <c r="AK796" s="452"/>
      <c r="AL796" s="452"/>
      <c r="AM796" s="450"/>
      <c r="AN796" s="450"/>
      <c r="AO796" s="451"/>
      <c r="AP796" s="451"/>
      <c r="AQ796" s="450"/>
      <c r="AR796" s="453"/>
      <c r="AS796" s="453"/>
      <c r="AT796" s="454"/>
      <c r="AU796" s="455"/>
      <c r="AV796" s="456"/>
      <c r="AW796" s="456"/>
      <c r="AX796" s="455"/>
      <c r="AY796" s="456"/>
      <c r="AZ796" s="454"/>
      <c r="BA796" s="454"/>
      <c r="BB796" s="454"/>
      <c r="BC796" s="454"/>
      <c r="BD796" s="454"/>
      <c r="BE796" s="454"/>
      <c r="BF796" s="455"/>
      <c r="BG796" s="455"/>
      <c r="BH796" s="455"/>
      <c r="BI796" s="455"/>
      <c r="BJ796" s="455"/>
      <c r="BK796" s="455"/>
      <c r="BL796" s="455"/>
      <c r="BM796" s="455"/>
      <c r="BN796" s="455"/>
      <c r="BO796" s="455"/>
    </row>
    <row r="797" spans="1:67" ht="19.5" customHeight="1">
      <c r="A797" s="450"/>
      <c r="B797" s="450"/>
      <c r="C797" s="450"/>
      <c r="D797" s="450"/>
      <c r="E797" s="450"/>
      <c r="F797" s="451"/>
      <c r="G797" s="450"/>
      <c r="H797" s="450"/>
      <c r="I797" s="451"/>
      <c r="J797" s="450"/>
      <c r="K797" s="451"/>
      <c r="L797" s="450"/>
      <c r="M797" s="451"/>
      <c r="N797" s="450"/>
      <c r="O797" s="451"/>
      <c r="P797" s="452"/>
      <c r="Q797" s="452"/>
      <c r="R797" s="452"/>
      <c r="S797" s="452"/>
      <c r="T797" s="450"/>
      <c r="U797" s="450"/>
      <c r="V797" s="451"/>
      <c r="W797" s="452"/>
      <c r="X797" s="450"/>
      <c r="Y797" s="451"/>
      <c r="Z797" s="451"/>
      <c r="AA797" s="450"/>
      <c r="AB797" s="450"/>
      <c r="AC797" s="450"/>
      <c r="AD797" s="450"/>
      <c r="AE797" s="451"/>
      <c r="AF797" s="451"/>
      <c r="AG797" s="452"/>
      <c r="AH797" s="452"/>
      <c r="AI797" s="452"/>
      <c r="AJ797" s="452"/>
      <c r="AK797" s="452"/>
      <c r="AL797" s="452"/>
      <c r="AM797" s="450"/>
      <c r="AN797" s="450"/>
      <c r="AO797" s="451"/>
      <c r="AP797" s="451"/>
      <c r="AQ797" s="450"/>
      <c r="AR797" s="453"/>
      <c r="AS797" s="453"/>
      <c r="AT797" s="454"/>
      <c r="AU797" s="455"/>
      <c r="AV797" s="456"/>
      <c r="AW797" s="456"/>
      <c r="AX797" s="455"/>
      <c r="AY797" s="456"/>
      <c r="AZ797" s="454"/>
      <c r="BA797" s="454"/>
      <c r="BB797" s="454"/>
      <c r="BC797" s="454"/>
      <c r="BD797" s="454"/>
      <c r="BE797" s="454"/>
      <c r="BF797" s="455"/>
      <c r="BG797" s="455"/>
      <c r="BH797" s="455"/>
      <c r="BI797" s="455"/>
      <c r="BJ797" s="455"/>
      <c r="BK797" s="455"/>
      <c r="BL797" s="455"/>
      <c r="BM797" s="455"/>
      <c r="BN797" s="455"/>
      <c r="BO797" s="455"/>
    </row>
    <row r="798" spans="1:67" ht="19.5" customHeight="1">
      <c r="A798" s="450"/>
      <c r="B798" s="450"/>
      <c r="C798" s="450"/>
      <c r="D798" s="450"/>
      <c r="E798" s="450"/>
      <c r="F798" s="451"/>
      <c r="G798" s="450"/>
      <c r="H798" s="450"/>
      <c r="I798" s="451"/>
      <c r="J798" s="450"/>
      <c r="K798" s="451"/>
      <c r="L798" s="450"/>
      <c r="M798" s="451"/>
      <c r="N798" s="450"/>
      <c r="O798" s="451"/>
      <c r="P798" s="452"/>
      <c r="Q798" s="452"/>
      <c r="R798" s="452"/>
      <c r="S798" s="452"/>
      <c r="T798" s="450"/>
      <c r="U798" s="450"/>
      <c r="V798" s="451"/>
      <c r="W798" s="452"/>
      <c r="X798" s="450"/>
      <c r="Y798" s="451"/>
      <c r="Z798" s="451"/>
      <c r="AA798" s="450"/>
      <c r="AB798" s="450"/>
      <c r="AC798" s="450"/>
      <c r="AD798" s="450"/>
      <c r="AE798" s="451"/>
      <c r="AF798" s="451"/>
      <c r="AG798" s="452"/>
      <c r="AH798" s="452"/>
      <c r="AI798" s="452"/>
      <c r="AJ798" s="452"/>
      <c r="AK798" s="452"/>
      <c r="AL798" s="452"/>
      <c r="AM798" s="450"/>
      <c r="AN798" s="450"/>
      <c r="AO798" s="451"/>
      <c r="AP798" s="451"/>
      <c r="AQ798" s="450"/>
      <c r="AR798" s="453"/>
      <c r="AS798" s="453"/>
      <c r="AT798" s="454"/>
      <c r="AU798" s="455"/>
      <c r="AV798" s="456"/>
      <c r="AW798" s="456"/>
      <c r="AX798" s="455"/>
      <c r="AY798" s="456"/>
      <c r="AZ798" s="454"/>
      <c r="BA798" s="454"/>
      <c r="BB798" s="454"/>
      <c r="BC798" s="454"/>
      <c r="BD798" s="454"/>
      <c r="BE798" s="454"/>
      <c r="BF798" s="455"/>
      <c r="BG798" s="455"/>
      <c r="BH798" s="455"/>
      <c r="BI798" s="455"/>
      <c r="BJ798" s="455"/>
      <c r="BK798" s="455"/>
      <c r="BL798" s="455"/>
      <c r="BM798" s="455"/>
      <c r="BN798" s="455"/>
      <c r="BO798" s="455"/>
    </row>
    <row r="799" spans="1:67" ht="19.5" customHeight="1">
      <c r="A799" s="450"/>
      <c r="B799" s="450"/>
      <c r="C799" s="450"/>
      <c r="D799" s="450"/>
      <c r="E799" s="450"/>
      <c r="F799" s="451"/>
      <c r="G799" s="450"/>
      <c r="H799" s="450"/>
      <c r="I799" s="451"/>
      <c r="J799" s="450"/>
      <c r="K799" s="451"/>
      <c r="L799" s="450"/>
      <c r="M799" s="451"/>
      <c r="N799" s="450"/>
      <c r="O799" s="451"/>
      <c r="P799" s="452"/>
      <c r="Q799" s="452"/>
      <c r="R799" s="452"/>
      <c r="S799" s="452"/>
      <c r="T799" s="450"/>
      <c r="U799" s="450"/>
      <c r="V799" s="451"/>
      <c r="W799" s="452"/>
      <c r="X799" s="450"/>
      <c r="Y799" s="451"/>
      <c r="Z799" s="451"/>
      <c r="AA799" s="450"/>
      <c r="AB799" s="450"/>
      <c r="AC799" s="450"/>
      <c r="AD799" s="450"/>
      <c r="AE799" s="451"/>
      <c r="AF799" s="451"/>
      <c r="AG799" s="452"/>
      <c r="AH799" s="452"/>
      <c r="AI799" s="452"/>
      <c r="AJ799" s="452"/>
      <c r="AK799" s="452"/>
      <c r="AL799" s="452"/>
      <c r="AM799" s="450"/>
      <c r="AN799" s="450"/>
      <c r="AO799" s="451"/>
      <c r="AP799" s="451"/>
      <c r="AQ799" s="450"/>
      <c r="AR799" s="453"/>
      <c r="AS799" s="453"/>
      <c r="AT799" s="454"/>
      <c r="AU799" s="455"/>
      <c r="AV799" s="456"/>
      <c r="AW799" s="456"/>
      <c r="AX799" s="455"/>
      <c r="AY799" s="456"/>
      <c r="AZ799" s="454"/>
      <c r="BA799" s="454"/>
      <c r="BB799" s="454"/>
      <c r="BC799" s="454"/>
      <c r="BD799" s="454"/>
      <c r="BE799" s="454"/>
      <c r="BF799" s="455"/>
      <c r="BG799" s="455"/>
      <c r="BH799" s="455"/>
      <c r="BI799" s="455"/>
      <c r="BJ799" s="455"/>
      <c r="BK799" s="455"/>
      <c r="BL799" s="455"/>
      <c r="BM799" s="455"/>
      <c r="BN799" s="455"/>
      <c r="BO799" s="455"/>
    </row>
    <row r="800" spans="1:67" ht="19.5" customHeight="1">
      <c r="A800" s="450"/>
      <c r="B800" s="450"/>
      <c r="C800" s="450"/>
      <c r="D800" s="450"/>
      <c r="E800" s="450"/>
      <c r="F800" s="451"/>
      <c r="G800" s="450"/>
      <c r="H800" s="450"/>
      <c r="I800" s="451"/>
      <c r="J800" s="450"/>
      <c r="K800" s="451"/>
      <c r="L800" s="450"/>
      <c r="M800" s="451"/>
      <c r="N800" s="450"/>
      <c r="O800" s="451"/>
      <c r="P800" s="452"/>
      <c r="Q800" s="452"/>
      <c r="R800" s="452"/>
      <c r="S800" s="452"/>
      <c r="T800" s="450"/>
      <c r="U800" s="450"/>
      <c r="V800" s="451"/>
      <c r="W800" s="452"/>
      <c r="X800" s="450"/>
      <c r="Y800" s="451"/>
      <c r="Z800" s="451"/>
      <c r="AA800" s="450"/>
      <c r="AB800" s="450"/>
      <c r="AC800" s="450"/>
      <c r="AD800" s="450"/>
      <c r="AE800" s="451"/>
      <c r="AF800" s="451"/>
      <c r="AG800" s="452"/>
      <c r="AH800" s="452"/>
      <c r="AI800" s="452"/>
      <c r="AJ800" s="452"/>
      <c r="AK800" s="452"/>
      <c r="AL800" s="452"/>
      <c r="AM800" s="450"/>
      <c r="AN800" s="450"/>
      <c r="AO800" s="451"/>
      <c r="AP800" s="451"/>
      <c r="AQ800" s="450"/>
      <c r="AR800" s="453"/>
      <c r="AS800" s="453"/>
      <c r="AT800" s="454"/>
      <c r="AU800" s="455"/>
      <c r="AV800" s="456"/>
      <c r="AW800" s="456"/>
      <c r="AX800" s="455"/>
      <c r="AY800" s="456"/>
      <c r="AZ800" s="454"/>
      <c r="BA800" s="454"/>
      <c r="BB800" s="454"/>
      <c r="BC800" s="454"/>
      <c r="BD800" s="454"/>
      <c r="BE800" s="454"/>
      <c r="BF800" s="455"/>
      <c r="BG800" s="455"/>
      <c r="BH800" s="455"/>
      <c r="BI800" s="455"/>
      <c r="BJ800" s="455"/>
      <c r="BK800" s="455"/>
      <c r="BL800" s="455"/>
      <c r="BM800" s="455"/>
      <c r="BN800" s="455"/>
      <c r="BO800" s="455"/>
    </row>
    <row r="801" spans="1:67" ht="19.5" customHeight="1">
      <c r="A801" s="450"/>
      <c r="B801" s="450"/>
      <c r="C801" s="450"/>
      <c r="D801" s="450"/>
      <c r="E801" s="450"/>
      <c r="F801" s="451"/>
      <c r="G801" s="450"/>
      <c r="H801" s="450"/>
      <c r="I801" s="451"/>
      <c r="J801" s="450"/>
      <c r="K801" s="451"/>
      <c r="L801" s="450"/>
      <c r="M801" s="451"/>
      <c r="N801" s="450"/>
      <c r="O801" s="451"/>
      <c r="P801" s="452"/>
      <c r="Q801" s="452"/>
      <c r="R801" s="452"/>
      <c r="S801" s="452"/>
      <c r="T801" s="450"/>
      <c r="U801" s="450"/>
      <c r="V801" s="451"/>
      <c r="W801" s="452"/>
      <c r="X801" s="450"/>
      <c r="Y801" s="451"/>
      <c r="Z801" s="451"/>
      <c r="AA801" s="450"/>
      <c r="AB801" s="450"/>
      <c r="AC801" s="450"/>
      <c r="AD801" s="450"/>
      <c r="AE801" s="451"/>
      <c r="AF801" s="451"/>
      <c r="AG801" s="452"/>
      <c r="AH801" s="452"/>
      <c r="AI801" s="452"/>
      <c r="AJ801" s="452"/>
      <c r="AK801" s="452"/>
      <c r="AL801" s="452"/>
      <c r="AM801" s="450"/>
      <c r="AN801" s="450"/>
      <c r="AO801" s="451"/>
      <c r="AP801" s="451"/>
      <c r="AQ801" s="450"/>
      <c r="AR801" s="453"/>
      <c r="AS801" s="453"/>
      <c r="AT801" s="454"/>
      <c r="AU801" s="455"/>
      <c r="AV801" s="456"/>
      <c r="AW801" s="456"/>
      <c r="AX801" s="455"/>
      <c r="AY801" s="456"/>
      <c r="AZ801" s="454"/>
      <c r="BA801" s="454"/>
      <c r="BB801" s="454"/>
      <c r="BC801" s="454"/>
      <c r="BD801" s="454"/>
      <c r="BE801" s="454"/>
      <c r="BF801" s="455"/>
      <c r="BG801" s="455"/>
      <c r="BH801" s="455"/>
      <c r="BI801" s="455"/>
      <c r="BJ801" s="455"/>
      <c r="BK801" s="455"/>
      <c r="BL801" s="455"/>
      <c r="BM801" s="455"/>
      <c r="BN801" s="455"/>
      <c r="BO801" s="455"/>
    </row>
    <row r="802" spans="1:67" ht="19.5" customHeight="1">
      <c r="A802" s="450"/>
      <c r="B802" s="450"/>
      <c r="C802" s="450"/>
      <c r="D802" s="450"/>
      <c r="E802" s="450"/>
      <c r="F802" s="451"/>
      <c r="G802" s="450"/>
      <c r="H802" s="450"/>
      <c r="I802" s="451"/>
      <c r="J802" s="450"/>
      <c r="K802" s="451"/>
      <c r="L802" s="450"/>
      <c r="M802" s="451"/>
      <c r="N802" s="450"/>
      <c r="O802" s="451"/>
      <c r="P802" s="452"/>
      <c r="Q802" s="452"/>
      <c r="R802" s="452"/>
      <c r="S802" s="452"/>
      <c r="T802" s="450"/>
      <c r="U802" s="450"/>
      <c r="V802" s="451"/>
      <c r="W802" s="452"/>
      <c r="X802" s="450"/>
      <c r="Y802" s="451"/>
      <c r="Z802" s="451"/>
      <c r="AA802" s="450"/>
      <c r="AB802" s="450"/>
      <c r="AC802" s="450"/>
      <c r="AD802" s="450"/>
      <c r="AE802" s="451"/>
      <c r="AF802" s="451"/>
      <c r="AG802" s="452"/>
      <c r="AH802" s="452"/>
      <c r="AI802" s="452"/>
      <c r="AJ802" s="452"/>
      <c r="AK802" s="452"/>
      <c r="AL802" s="452"/>
      <c r="AM802" s="450"/>
      <c r="AN802" s="450"/>
      <c r="AO802" s="451"/>
      <c r="AP802" s="451"/>
      <c r="AQ802" s="450"/>
      <c r="AR802" s="453"/>
      <c r="AS802" s="453"/>
      <c r="AT802" s="454"/>
      <c r="AU802" s="455"/>
      <c r="AV802" s="456"/>
      <c r="AW802" s="456"/>
      <c r="AX802" s="455"/>
      <c r="AY802" s="456"/>
      <c r="AZ802" s="454"/>
      <c r="BA802" s="454"/>
      <c r="BB802" s="454"/>
      <c r="BC802" s="454"/>
      <c r="BD802" s="454"/>
      <c r="BE802" s="454"/>
      <c r="BF802" s="455"/>
      <c r="BG802" s="455"/>
      <c r="BH802" s="455"/>
      <c r="BI802" s="455"/>
      <c r="BJ802" s="455"/>
      <c r="BK802" s="455"/>
      <c r="BL802" s="455"/>
      <c r="BM802" s="455"/>
      <c r="BN802" s="455"/>
      <c r="BO802" s="455"/>
    </row>
    <row r="803" spans="1:67" ht="19.5" customHeight="1">
      <c r="A803" s="450"/>
      <c r="B803" s="450"/>
      <c r="C803" s="450"/>
      <c r="D803" s="450"/>
      <c r="E803" s="450"/>
      <c r="F803" s="451"/>
      <c r="G803" s="450"/>
      <c r="H803" s="450"/>
      <c r="I803" s="451"/>
      <c r="J803" s="450"/>
      <c r="K803" s="451"/>
      <c r="L803" s="450"/>
      <c r="M803" s="451"/>
      <c r="N803" s="450"/>
      <c r="O803" s="451"/>
      <c r="P803" s="452"/>
      <c r="Q803" s="452"/>
      <c r="R803" s="452"/>
      <c r="S803" s="452"/>
      <c r="T803" s="450"/>
      <c r="U803" s="450"/>
      <c r="V803" s="451"/>
      <c r="W803" s="452"/>
      <c r="X803" s="450"/>
      <c r="Y803" s="451"/>
      <c r="Z803" s="451"/>
      <c r="AA803" s="450"/>
      <c r="AB803" s="450"/>
      <c r="AC803" s="450"/>
      <c r="AD803" s="450"/>
      <c r="AE803" s="451"/>
      <c r="AF803" s="451"/>
      <c r="AG803" s="452"/>
      <c r="AH803" s="452"/>
      <c r="AI803" s="452"/>
      <c r="AJ803" s="452"/>
      <c r="AK803" s="452"/>
      <c r="AL803" s="452"/>
      <c r="AM803" s="450"/>
      <c r="AN803" s="450"/>
      <c r="AO803" s="451"/>
      <c r="AP803" s="451"/>
      <c r="AQ803" s="450"/>
      <c r="AR803" s="453"/>
      <c r="AS803" s="453"/>
      <c r="AT803" s="454"/>
      <c r="AU803" s="455"/>
      <c r="AV803" s="456"/>
      <c r="AW803" s="456"/>
      <c r="AX803" s="455"/>
      <c r="AY803" s="456"/>
      <c r="AZ803" s="454"/>
      <c r="BA803" s="454"/>
      <c r="BB803" s="454"/>
      <c r="BC803" s="454"/>
      <c r="BD803" s="454"/>
      <c r="BE803" s="454"/>
      <c r="BF803" s="455"/>
      <c r="BG803" s="455"/>
      <c r="BH803" s="455"/>
      <c r="BI803" s="455"/>
      <c r="BJ803" s="455"/>
      <c r="BK803" s="455"/>
      <c r="BL803" s="455"/>
      <c r="BM803" s="455"/>
      <c r="BN803" s="455"/>
      <c r="BO803" s="455"/>
    </row>
    <row r="804" spans="1:67" ht="19.5" customHeight="1">
      <c r="A804" s="450"/>
      <c r="B804" s="450"/>
      <c r="C804" s="450"/>
      <c r="D804" s="450"/>
      <c r="E804" s="450"/>
      <c r="F804" s="451"/>
      <c r="G804" s="450"/>
      <c r="H804" s="450"/>
      <c r="I804" s="451"/>
      <c r="J804" s="450"/>
      <c r="K804" s="451"/>
      <c r="L804" s="450"/>
      <c r="M804" s="451"/>
      <c r="N804" s="450"/>
      <c r="O804" s="451"/>
      <c r="P804" s="452"/>
      <c r="Q804" s="452"/>
      <c r="R804" s="452"/>
      <c r="S804" s="452"/>
      <c r="T804" s="450"/>
      <c r="U804" s="450"/>
      <c r="V804" s="451"/>
      <c r="W804" s="452"/>
      <c r="X804" s="450"/>
      <c r="Y804" s="451"/>
      <c r="Z804" s="451"/>
      <c r="AA804" s="450"/>
      <c r="AB804" s="450"/>
      <c r="AC804" s="450"/>
      <c r="AD804" s="450"/>
      <c r="AE804" s="451"/>
      <c r="AF804" s="451"/>
      <c r="AG804" s="452"/>
      <c r="AH804" s="452"/>
      <c r="AI804" s="452"/>
      <c r="AJ804" s="452"/>
      <c r="AK804" s="452"/>
      <c r="AL804" s="452"/>
      <c r="AM804" s="450"/>
      <c r="AN804" s="450"/>
      <c r="AO804" s="451"/>
      <c r="AP804" s="451"/>
      <c r="AQ804" s="450"/>
      <c r="AR804" s="453"/>
      <c r="AS804" s="453"/>
      <c r="AT804" s="454"/>
      <c r="AU804" s="455"/>
      <c r="AV804" s="456"/>
      <c r="AW804" s="456"/>
      <c r="AX804" s="455"/>
      <c r="AY804" s="456"/>
      <c r="AZ804" s="454"/>
      <c r="BA804" s="454"/>
      <c r="BB804" s="454"/>
      <c r="BC804" s="454"/>
      <c r="BD804" s="454"/>
      <c r="BE804" s="454"/>
      <c r="BF804" s="455"/>
      <c r="BG804" s="455"/>
      <c r="BH804" s="455"/>
      <c r="BI804" s="455"/>
      <c r="BJ804" s="455"/>
      <c r="BK804" s="455"/>
      <c r="BL804" s="455"/>
      <c r="BM804" s="455"/>
      <c r="BN804" s="455"/>
      <c r="BO804" s="455"/>
    </row>
    <row r="805" spans="1:67" ht="19.5" customHeight="1">
      <c r="A805" s="450"/>
      <c r="B805" s="450"/>
      <c r="C805" s="450"/>
      <c r="D805" s="450"/>
      <c r="E805" s="450"/>
      <c r="F805" s="451"/>
      <c r="G805" s="450"/>
      <c r="H805" s="450"/>
      <c r="I805" s="451"/>
      <c r="J805" s="450"/>
      <c r="K805" s="451"/>
      <c r="L805" s="450"/>
      <c r="M805" s="451"/>
      <c r="N805" s="450"/>
      <c r="O805" s="451"/>
      <c r="P805" s="452"/>
      <c r="Q805" s="452"/>
      <c r="R805" s="452"/>
      <c r="S805" s="452"/>
      <c r="T805" s="450"/>
      <c r="U805" s="450"/>
      <c r="V805" s="451"/>
      <c r="W805" s="452"/>
      <c r="X805" s="450"/>
      <c r="Y805" s="451"/>
      <c r="Z805" s="451"/>
      <c r="AA805" s="450"/>
      <c r="AB805" s="450"/>
      <c r="AC805" s="450"/>
      <c r="AD805" s="450"/>
      <c r="AE805" s="451"/>
      <c r="AF805" s="451"/>
      <c r="AG805" s="452"/>
      <c r="AH805" s="452"/>
      <c r="AI805" s="452"/>
      <c r="AJ805" s="452"/>
      <c r="AK805" s="452"/>
      <c r="AL805" s="452"/>
      <c r="AM805" s="450"/>
      <c r="AN805" s="450"/>
      <c r="AO805" s="451"/>
      <c r="AP805" s="451"/>
      <c r="AQ805" s="450"/>
      <c r="AR805" s="453"/>
      <c r="AS805" s="453"/>
      <c r="AT805" s="454"/>
      <c r="AU805" s="455"/>
      <c r="AV805" s="456"/>
      <c r="AW805" s="456"/>
      <c r="AX805" s="455"/>
      <c r="AY805" s="456"/>
      <c r="AZ805" s="454"/>
      <c r="BA805" s="454"/>
      <c r="BB805" s="454"/>
      <c r="BC805" s="454"/>
      <c r="BD805" s="454"/>
      <c r="BE805" s="454"/>
      <c r="BF805" s="455"/>
      <c r="BG805" s="455"/>
      <c r="BH805" s="455"/>
      <c r="BI805" s="455"/>
      <c r="BJ805" s="455"/>
      <c r="BK805" s="455"/>
      <c r="BL805" s="455"/>
      <c r="BM805" s="455"/>
      <c r="BN805" s="455"/>
      <c r="BO805" s="455"/>
    </row>
    <row r="806" spans="1:67" ht="19.5" customHeight="1">
      <c r="A806" s="450"/>
      <c r="B806" s="450"/>
      <c r="C806" s="450"/>
      <c r="D806" s="450"/>
      <c r="E806" s="450"/>
      <c r="F806" s="451"/>
      <c r="G806" s="450"/>
      <c r="H806" s="450"/>
      <c r="I806" s="451"/>
      <c r="J806" s="450"/>
      <c r="K806" s="451"/>
      <c r="L806" s="450"/>
      <c r="M806" s="451"/>
      <c r="N806" s="450"/>
      <c r="O806" s="451"/>
      <c r="P806" s="452"/>
      <c r="Q806" s="452"/>
      <c r="R806" s="452"/>
      <c r="S806" s="452"/>
      <c r="T806" s="450"/>
      <c r="U806" s="450"/>
      <c r="V806" s="451"/>
      <c r="W806" s="452"/>
      <c r="X806" s="450"/>
      <c r="Y806" s="451"/>
      <c r="Z806" s="451"/>
      <c r="AA806" s="450"/>
      <c r="AB806" s="450"/>
      <c r="AC806" s="450"/>
      <c r="AD806" s="450"/>
      <c r="AE806" s="451"/>
      <c r="AF806" s="451"/>
      <c r="AG806" s="452"/>
      <c r="AH806" s="452"/>
      <c r="AI806" s="452"/>
      <c r="AJ806" s="452"/>
      <c r="AK806" s="452"/>
      <c r="AL806" s="452"/>
      <c r="AM806" s="450"/>
      <c r="AN806" s="450"/>
      <c r="AO806" s="451"/>
      <c r="AP806" s="451"/>
      <c r="AQ806" s="450"/>
      <c r="AR806" s="453"/>
      <c r="AS806" s="453"/>
      <c r="AT806" s="454"/>
      <c r="AU806" s="455"/>
      <c r="AV806" s="456"/>
      <c r="AW806" s="456"/>
      <c r="AX806" s="455"/>
      <c r="AY806" s="456"/>
      <c r="AZ806" s="454"/>
      <c r="BA806" s="454"/>
      <c r="BB806" s="454"/>
      <c r="BC806" s="454"/>
      <c r="BD806" s="454"/>
      <c r="BE806" s="454"/>
      <c r="BF806" s="455"/>
      <c r="BG806" s="455"/>
      <c r="BH806" s="455"/>
      <c r="BI806" s="455"/>
      <c r="BJ806" s="455"/>
      <c r="BK806" s="455"/>
      <c r="BL806" s="455"/>
      <c r="BM806" s="455"/>
      <c r="BN806" s="455"/>
      <c r="BO806" s="455"/>
    </row>
    <row r="807" spans="1:67" ht="19.5" customHeight="1">
      <c r="A807" s="450"/>
      <c r="B807" s="450"/>
      <c r="C807" s="450"/>
      <c r="D807" s="450"/>
      <c r="E807" s="450"/>
      <c r="F807" s="451"/>
      <c r="G807" s="450"/>
      <c r="H807" s="450"/>
      <c r="I807" s="451"/>
      <c r="J807" s="450"/>
      <c r="K807" s="451"/>
      <c r="L807" s="450"/>
      <c r="M807" s="451"/>
      <c r="N807" s="450"/>
      <c r="O807" s="451"/>
      <c r="P807" s="452"/>
      <c r="Q807" s="452"/>
      <c r="R807" s="452"/>
      <c r="S807" s="452"/>
      <c r="T807" s="450"/>
      <c r="U807" s="450"/>
      <c r="V807" s="451"/>
      <c r="W807" s="452"/>
      <c r="X807" s="450"/>
      <c r="Y807" s="451"/>
      <c r="Z807" s="451"/>
      <c r="AA807" s="450"/>
      <c r="AB807" s="450"/>
      <c r="AC807" s="450"/>
      <c r="AD807" s="450"/>
      <c r="AE807" s="451"/>
      <c r="AF807" s="451"/>
      <c r="AG807" s="452"/>
      <c r="AH807" s="452"/>
      <c r="AI807" s="452"/>
      <c r="AJ807" s="452"/>
      <c r="AK807" s="452"/>
      <c r="AL807" s="452"/>
      <c r="AM807" s="450"/>
      <c r="AN807" s="450"/>
      <c r="AO807" s="451"/>
      <c r="AP807" s="451"/>
      <c r="AQ807" s="450"/>
      <c r="AR807" s="453"/>
      <c r="AS807" s="453"/>
      <c r="AT807" s="454"/>
      <c r="AU807" s="455"/>
      <c r="AV807" s="456"/>
      <c r="AW807" s="456"/>
      <c r="AX807" s="455"/>
      <c r="AY807" s="456"/>
      <c r="AZ807" s="454"/>
      <c r="BA807" s="454"/>
      <c r="BB807" s="454"/>
      <c r="BC807" s="454"/>
      <c r="BD807" s="454"/>
      <c r="BE807" s="454"/>
      <c r="BF807" s="455"/>
      <c r="BG807" s="455"/>
      <c r="BH807" s="455"/>
      <c r="BI807" s="455"/>
      <c r="BJ807" s="455"/>
      <c r="BK807" s="455"/>
      <c r="BL807" s="455"/>
      <c r="BM807" s="455"/>
      <c r="BN807" s="455"/>
      <c r="BO807" s="455"/>
    </row>
    <row r="808" spans="1:67" ht="19.5" customHeight="1">
      <c r="A808" s="450"/>
      <c r="B808" s="450"/>
      <c r="C808" s="450"/>
      <c r="D808" s="450"/>
      <c r="E808" s="450"/>
      <c r="F808" s="451"/>
      <c r="G808" s="450"/>
      <c r="H808" s="450"/>
      <c r="I808" s="451"/>
      <c r="J808" s="450"/>
      <c r="K808" s="451"/>
      <c r="L808" s="450"/>
      <c r="M808" s="451"/>
      <c r="N808" s="450"/>
      <c r="O808" s="451"/>
      <c r="P808" s="452"/>
      <c r="Q808" s="452"/>
      <c r="R808" s="452"/>
      <c r="S808" s="452"/>
      <c r="T808" s="450"/>
      <c r="U808" s="450"/>
      <c r="V808" s="451"/>
      <c r="W808" s="452"/>
      <c r="X808" s="450"/>
      <c r="Y808" s="451"/>
      <c r="Z808" s="451"/>
      <c r="AA808" s="450"/>
      <c r="AB808" s="450"/>
      <c r="AC808" s="450"/>
      <c r="AD808" s="450"/>
      <c r="AE808" s="451"/>
      <c r="AF808" s="451"/>
      <c r="AG808" s="452"/>
      <c r="AH808" s="452"/>
      <c r="AI808" s="452"/>
      <c r="AJ808" s="452"/>
      <c r="AK808" s="452"/>
      <c r="AL808" s="452"/>
      <c r="AM808" s="450"/>
      <c r="AN808" s="450"/>
      <c r="AO808" s="451"/>
      <c r="AP808" s="451"/>
      <c r="AQ808" s="450"/>
      <c r="AR808" s="453"/>
      <c r="AS808" s="453"/>
      <c r="AT808" s="454"/>
      <c r="AU808" s="455"/>
      <c r="AV808" s="456"/>
      <c r="AW808" s="456"/>
      <c r="AX808" s="455"/>
      <c r="AY808" s="456"/>
      <c r="AZ808" s="454"/>
      <c r="BA808" s="454"/>
      <c r="BB808" s="454"/>
      <c r="BC808" s="454"/>
      <c r="BD808" s="454"/>
      <c r="BE808" s="454"/>
      <c r="BF808" s="455"/>
      <c r="BG808" s="455"/>
      <c r="BH808" s="455"/>
      <c r="BI808" s="455"/>
      <c r="BJ808" s="455"/>
      <c r="BK808" s="455"/>
      <c r="BL808" s="455"/>
      <c r="BM808" s="455"/>
      <c r="BN808" s="455"/>
      <c r="BO808" s="455"/>
    </row>
    <row r="809" spans="1:67" ht="19.5" customHeight="1">
      <c r="A809" s="450"/>
      <c r="B809" s="450"/>
      <c r="C809" s="450"/>
      <c r="D809" s="450"/>
      <c r="E809" s="450"/>
      <c r="F809" s="451"/>
      <c r="G809" s="450"/>
      <c r="H809" s="450"/>
      <c r="I809" s="451"/>
      <c r="J809" s="450"/>
      <c r="K809" s="451"/>
      <c r="L809" s="450"/>
      <c r="M809" s="451"/>
      <c r="N809" s="450"/>
      <c r="O809" s="451"/>
      <c r="P809" s="452"/>
      <c r="Q809" s="452"/>
      <c r="R809" s="452"/>
      <c r="S809" s="452"/>
      <c r="T809" s="450"/>
      <c r="U809" s="450"/>
      <c r="V809" s="451"/>
      <c r="W809" s="452"/>
      <c r="X809" s="450"/>
      <c r="Y809" s="451"/>
      <c r="Z809" s="451"/>
      <c r="AA809" s="450"/>
      <c r="AB809" s="450"/>
      <c r="AC809" s="450"/>
      <c r="AD809" s="450"/>
      <c r="AE809" s="451"/>
      <c r="AF809" s="451"/>
      <c r="AG809" s="452"/>
      <c r="AH809" s="452"/>
      <c r="AI809" s="452"/>
      <c r="AJ809" s="452"/>
      <c r="AK809" s="452"/>
      <c r="AL809" s="452"/>
      <c r="AM809" s="450"/>
      <c r="AN809" s="450"/>
      <c r="AO809" s="451"/>
      <c r="AP809" s="451"/>
      <c r="AQ809" s="450"/>
      <c r="AR809" s="453"/>
      <c r="AS809" s="453"/>
      <c r="AT809" s="454"/>
      <c r="AU809" s="455"/>
      <c r="AV809" s="456"/>
      <c r="AW809" s="456"/>
      <c r="AX809" s="455"/>
      <c r="AY809" s="456"/>
      <c r="AZ809" s="454"/>
      <c r="BA809" s="454"/>
      <c r="BB809" s="454"/>
      <c r="BC809" s="454"/>
      <c r="BD809" s="454"/>
      <c r="BE809" s="454"/>
      <c r="BF809" s="455"/>
      <c r="BG809" s="455"/>
      <c r="BH809" s="455"/>
      <c r="BI809" s="455"/>
      <c r="BJ809" s="455"/>
      <c r="BK809" s="455"/>
      <c r="BL809" s="455"/>
      <c r="BM809" s="455"/>
      <c r="BN809" s="455"/>
      <c r="BO809" s="455"/>
    </row>
    <row r="810" spans="1:67" ht="19.5" customHeight="1">
      <c r="A810" s="450"/>
      <c r="B810" s="450"/>
      <c r="C810" s="450"/>
      <c r="D810" s="450"/>
      <c r="E810" s="450"/>
      <c r="F810" s="451"/>
      <c r="G810" s="450"/>
      <c r="H810" s="450"/>
      <c r="I810" s="451"/>
      <c r="J810" s="450"/>
      <c r="K810" s="451"/>
      <c r="L810" s="450"/>
      <c r="M810" s="451"/>
      <c r="N810" s="450"/>
      <c r="O810" s="451"/>
      <c r="P810" s="452"/>
      <c r="Q810" s="452"/>
      <c r="R810" s="452"/>
      <c r="S810" s="452"/>
      <c r="T810" s="450"/>
      <c r="U810" s="450"/>
      <c r="V810" s="451"/>
      <c r="W810" s="452"/>
      <c r="X810" s="450"/>
      <c r="Y810" s="451"/>
      <c r="Z810" s="451"/>
      <c r="AA810" s="450"/>
      <c r="AB810" s="450"/>
      <c r="AC810" s="450"/>
      <c r="AD810" s="450"/>
      <c r="AE810" s="451"/>
      <c r="AF810" s="451"/>
      <c r="AG810" s="452"/>
      <c r="AH810" s="452"/>
      <c r="AI810" s="452"/>
      <c r="AJ810" s="452"/>
      <c r="AK810" s="452"/>
      <c r="AL810" s="452"/>
      <c r="AM810" s="450"/>
      <c r="AN810" s="450"/>
      <c r="AO810" s="451"/>
      <c r="AP810" s="451"/>
      <c r="AQ810" s="450"/>
      <c r="AR810" s="453"/>
      <c r="AS810" s="453"/>
      <c r="AT810" s="454"/>
      <c r="AU810" s="455"/>
      <c r="AV810" s="456"/>
      <c r="AW810" s="456"/>
      <c r="AX810" s="455"/>
      <c r="AY810" s="456"/>
      <c r="AZ810" s="454"/>
      <c r="BA810" s="454"/>
      <c r="BB810" s="454"/>
      <c r="BC810" s="454"/>
      <c r="BD810" s="454"/>
      <c r="BE810" s="454"/>
      <c r="BF810" s="455"/>
      <c r="BG810" s="455"/>
      <c r="BH810" s="455"/>
      <c r="BI810" s="455"/>
      <c r="BJ810" s="455"/>
      <c r="BK810" s="455"/>
      <c r="BL810" s="455"/>
      <c r="BM810" s="455"/>
      <c r="BN810" s="455"/>
      <c r="BO810" s="455"/>
    </row>
    <row r="811" spans="1:67" ht="19.5" customHeight="1">
      <c r="A811" s="450"/>
      <c r="B811" s="450"/>
      <c r="C811" s="450"/>
      <c r="D811" s="450"/>
      <c r="E811" s="450"/>
      <c r="F811" s="451"/>
      <c r="G811" s="450"/>
      <c r="H811" s="450"/>
      <c r="I811" s="451"/>
      <c r="J811" s="450"/>
      <c r="K811" s="451"/>
      <c r="L811" s="450"/>
      <c r="M811" s="451"/>
      <c r="N811" s="450"/>
      <c r="O811" s="451"/>
      <c r="P811" s="452"/>
      <c r="Q811" s="452"/>
      <c r="R811" s="452"/>
      <c r="S811" s="452"/>
      <c r="T811" s="450"/>
      <c r="U811" s="450"/>
      <c r="V811" s="451"/>
      <c r="W811" s="452"/>
      <c r="X811" s="450"/>
      <c r="Y811" s="451"/>
      <c r="Z811" s="451"/>
      <c r="AA811" s="450"/>
      <c r="AB811" s="450"/>
      <c r="AC811" s="450"/>
      <c r="AD811" s="450"/>
      <c r="AE811" s="451"/>
      <c r="AF811" s="451"/>
      <c r="AG811" s="452"/>
      <c r="AH811" s="452"/>
      <c r="AI811" s="452"/>
      <c r="AJ811" s="452"/>
      <c r="AK811" s="452"/>
      <c r="AL811" s="452"/>
      <c r="AM811" s="450"/>
      <c r="AN811" s="450"/>
      <c r="AO811" s="451"/>
      <c r="AP811" s="451"/>
      <c r="AQ811" s="450"/>
      <c r="AR811" s="453"/>
      <c r="AS811" s="453"/>
      <c r="AT811" s="454"/>
      <c r="AU811" s="455"/>
      <c r="AV811" s="456"/>
      <c r="AW811" s="456"/>
      <c r="AX811" s="455"/>
      <c r="AY811" s="456"/>
      <c r="AZ811" s="454"/>
      <c r="BA811" s="454"/>
      <c r="BB811" s="454"/>
      <c r="BC811" s="454"/>
      <c r="BD811" s="454"/>
      <c r="BE811" s="454"/>
      <c r="BF811" s="455"/>
      <c r="BG811" s="455"/>
      <c r="BH811" s="455"/>
      <c r="BI811" s="455"/>
      <c r="BJ811" s="455"/>
      <c r="BK811" s="455"/>
      <c r="BL811" s="455"/>
      <c r="BM811" s="455"/>
      <c r="BN811" s="455"/>
      <c r="BO811" s="455"/>
    </row>
    <row r="812" spans="1:67" ht="19.5" customHeight="1">
      <c r="A812" s="450"/>
      <c r="B812" s="450"/>
      <c r="C812" s="450"/>
      <c r="D812" s="450"/>
      <c r="E812" s="450"/>
      <c r="F812" s="451"/>
      <c r="G812" s="450"/>
      <c r="H812" s="450"/>
      <c r="I812" s="451"/>
      <c r="J812" s="450"/>
      <c r="K812" s="451"/>
      <c r="L812" s="450"/>
      <c r="M812" s="451"/>
      <c r="N812" s="450"/>
      <c r="O812" s="451"/>
      <c r="P812" s="452"/>
      <c r="Q812" s="452"/>
      <c r="R812" s="452"/>
      <c r="S812" s="452"/>
      <c r="T812" s="450"/>
      <c r="U812" s="450"/>
      <c r="V812" s="451"/>
      <c r="W812" s="452"/>
      <c r="X812" s="450"/>
      <c r="Y812" s="451"/>
      <c r="Z812" s="451"/>
      <c r="AA812" s="450"/>
      <c r="AB812" s="450"/>
      <c r="AC812" s="450"/>
      <c r="AD812" s="450"/>
      <c r="AE812" s="451"/>
      <c r="AF812" s="451"/>
      <c r="AG812" s="452"/>
      <c r="AH812" s="452"/>
      <c r="AI812" s="452"/>
      <c r="AJ812" s="452"/>
      <c r="AK812" s="452"/>
      <c r="AL812" s="452"/>
      <c r="AM812" s="450"/>
      <c r="AN812" s="450"/>
      <c r="AO812" s="451"/>
      <c r="AP812" s="451"/>
      <c r="AQ812" s="450"/>
      <c r="AR812" s="453"/>
      <c r="AS812" s="453"/>
      <c r="AT812" s="454"/>
      <c r="AU812" s="455"/>
      <c r="AV812" s="456"/>
      <c r="AW812" s="456"/>
      <c r="AX812" s="455"/>
      <c r="AY812" s="456"/>
      <c r="AZ812" s="454"/>
      <c r="BA812" s="454"/>
      <c r="BB812" s="454"/>
      <c r="BC812" s="454"/>
      <c r="BD812" s="454"/>
      <c r="BE812" s="454"/>
      <c r="BF812" s="455"/>
      <c r="BG812" s="455"/>
      <c r="BH812" s="455"/>
      <c r="BI812" s="455"/>
      <c r="BJ812" s="455"/>
      <c r="BK812" s="455"/>
      <c r="BL812" s="455"/>
      <c r="BM812" s="455"/>
      <c r="BN812" s="455"/>
      <c r="BO812" s="455"/>
    </row>
    <row r="813" spans="1:67" ht="19.5" customHeight="1">
      <c r="A813" s="450"/>
      <c r="B813" s="450"/>
      <c r="C813" s="450"/>
      <c r="D813" s="450"/>
      <c r="E813" s="450"/>
      <c r="F813" s="451"/>
      <c r="G813" s="450"/>
      <c r="H813" s="450"/>
      <c r="I813" s="451"/>
      <c r="J813" s="450"/>
      <c r="K813" s="451"/>
      <c r="L813" s="450"/>
      <c r="M813" s="451"/>
      <c r="N813" s="450"/>
      <c r="O813" s="451"/>
      <c r="P813" s="452"/>
      <c r="Q813" s="452"/>
      <c r="R813" s="452"/>
      <c r="S813" s="452"/>
      <c r="T813" s="450"/>
      <c r="U813" s="450"/>
      <c r="V813" s="451"/>
      <c r="W813" s="452"/>
      <c r="X813" s="450"/>
      <c r="Y813" s="451"/>
      <c r="Z813" s="451"/>
      <c r="AA813" s="450"/>
      <c r="AB813" s="450"/>
      <c r="AC813" s="450"/>
      <c r="AD813" s="450"/>
      <c r="AE813" s="451"/>
      <c r="AF813" s="451"/>
      <c r="AG813" s="452"/>
      <c r="AH813" s="452"/>
      <c r="AI813" s="452"/>
      <c r="AJ813" s="452"/>
      <c r="AK813" s="452"/>
      <c r="AL813" s="452"/>
      <c r="AM813" s="450"/>
      <c r="AN813" s="450"/>
      <c r="AO813" s="451"/>
      <c r="AP813" s="451"/>
      <c r="AQ813" s="450"/>
      <c r="AR813" s="453"/>
      <c r="AS813" s="453"/>
      <c r="AT813" s="454"/>
      <c r="AU813" s="455"/>
      <c r="AV813" s="456"/>
      <c r="AW813" s="456"/>
      <c r="AX813" s="455"/>
      <c r="AY813" s="456"/>
      <c r="AZ813" s="454"/>
      <c r="BA813" s="454"/>
      <c r="BB813" s="454"/>
      <c r="BC813" s="454"/>
      <c r="BD813" s="454"/>
      <c r="BE813" s="454"/>
      <c r="BF813" s="455"/>
      <c r="BG813" s="455"/>
      <c r="BH813" s="455"/>
      <c r="BI813" s="455"/>
      <c r="BJ813" s="455"/>
      <c r="BK813" s="455"/>
      <c r="BL813" s="455"/>
      <c r="BM813" s="455"/>
      <c r="BN813" s="455"/>
      <c r="BO813" s="455"/>
    </row>
    <row r="814" spans="1:67" ht="19.5" customHeight="1">
      <c r="A814" s="450"/>
      <c r="B814" s="450"/>
      <c r="C814" s="450"/>
      <c r="D814" s="450"/>
      <c r="E814" s="450"/>
      <c r="F814" s="451"/>
      <c r="G814" s="450"/>
      <c r="H814" s="450"/>
      <c r="I814" s="451"/>
      <c r="J814" s="450"/>
      <c r="K814" s="451"/>
      <c r="L814" s="450"/>
      <c r="M814" s="451"/>
      <c r="N814" s="450"/>
      <c r="O814" s="451"/>
      <c r="P814" s="452"/>
      <c r="Q814" s="452"/>
      <c r="R814" s="452"/>
      <c r="S814" s="452"/>
      <c r="T814" s="450"/>
      <c r="U814" s="450"/>
      <c r="V814" s="451"/>
      <c r="W814" s="452"/>
      <c r="X814" s="450"/>
      <c r="Y814" s="451"/>
      <c r="Z814" s="451"/>
      <c r="AA814" s="450"/>
      <c r="AB814" s="450"/>
      <c r="AC814" s="450"/>
      <c r="AD814" s="450"/>
      <c r="AE814" s="451"/>
      <c r="AF814" s="451"/>
      <c r="AG814" s="452"/>
      <c r="AH814" s="452"/>
      <c r="AI814" s="452"/>
      <c r="AJ814" s="452"/>
      <c r="AK814" s="452"/>
      <c r="AL814" s="452"/>
      <c r="AM814" s="450"/>
      <c r="AN814" s="450"/>
      <c r="AO814" s="451"/>
      <c r="AP814" s="451"/>
      <c r="AQ814" s="450"/>
      <c r="AR814" s="453"/>
      <c r="AS814" s="453"/>
      <c r="AT814" s="454"/>
      <c r="AU814" s="455"/>
      <c r="AV814" s="456"/>
      <c r="AW814" s="456"/>
      <c r="AX814" s="455"/>
      <c r="AY814" s="456"/>
      <c r="AZ814" s="454"/>
      <c r="BA814" s="454"/>
      <c r="BB814" s="454"/>
      <c r="BC814" s="454"/>
      <c r="BD814" s="454"/>
      <c r="BE814" s="454"/>
      <c r="BF814" s="455"/>
      <c r="BG814" s="455"/>
      <c r="BH814" s="455"/>
      <c r="BI814" s="455"/>
      <c r="BJ814" s="455"/>
      <c r="BK814" s="455"/>
      <c r="BL814" s="455"/>
      <c r="BM814" s="455"/>
      <c r="BN814" s="455"/>
      <c r="BO814" s="455"/>
    </row>
    <row r="815" spans="1:67" ht="19.5" customHeight="1">
      <c r="A815" s="450"/>
      <c r="B815" s="450"/>
      <c r="C815" s="450"/>
      <c r="D815" s="450"/>
      <c r="E815" s="450"/>
      <c r="F815" s="451"/>
      <c r="G815" s="450"/>
      <c r="H815" s="450"/>
      <c r="I815" s="451"/>
      <c r="J815" s="450"/>
      <c r="K815" s="451"/>
      <c r="L815" s="450"/>
      <c r="M815" s="451"/>
      <c r="N815" s="450"/>
      <c r="O815" s="451"/>
      <c r="P815" s="452"/>
      <c r="Q815" s="452"/>
      <c r="R815" s="452"/>
      <c r="S815" s="452"/>
      <c r="T815" s="450"/>
      <c r="U815" s="450"/>
      <c r="V815" s="451"/>
      <c r="W815" s="452"/>
      <c r="X815" s="450"/>
      <c r="Y815" s="451"/>
      <c r="Z815" s="451"/>
      <c r="AA815" s="450"/>
      <c r="AB815" s="450"/>
      <c r="AC815" s="450"/>
      <c r="AD815" s="450"/>
      <c r="AE815" s="451"/>
      <c r="AF815" s="451"/>
      <c r="AG815" s="452"/>
      <c r="AH815" s="452"/>
      <c r="AI815" s="452"/>
      <c r="AJ815" s="452"/>
      <c r="AK815" s="452"/>
      <c r="AL815" s="452"/>
      <c r="AM815" s="450"/>
      <c r="AN815" s="450"/>
      <c r="AO815" s="451"/>
      <c r="AP815" s="451"/>
      <c r="AQ815" s="450"/>
      <c r="AR815" s="453"/>
      <c r="AS815" s="453"/>
      <c r="AT815" s="454"/>
      <c r="AU815" s="455"/>
      <c r="AV815" s="456"/>
      <c r="AW815" s="456"/>
      <c r="AX815" s="455"/>
      <c r="AY815" s="456"/>
      <c r="AZ815" s="454"/>
      <c r="BA815" s="454"/>
      <c r="BB815" s="454"/>
      <c r="BC815" s="454"/>
      <c r="BD815" s="454"/>
      <c r="BE815" s="454"/>
      <c r="BF815" s="455"/>
      <c r="BG815" s="455"/>
      <c r="BH815" s="455"/>
      <c r="BI815" s="455"/>
      <c r="BJ815" s="455"/>
      <c r="BK815" s="455"/>
      <c r="BL815" s="455"/>
      <c r="BM815" s="455"/>
      <c r="BN815" s="455"/>
      <c r="BO815" s="455"/>
    </row>
    <row r="816" spans="1:67" ht="19.5" customHeight="1">
      <c r="A816" s="450"/>
      <c r="B816" s="450"/>
      <c r="C816" s="450"/>
      <c r="D816" s="450"/>
      <c r="E816" s="450"/>
      <c r="F816" s="451"/>
      <c r="G816" s="450"/>
      <c r="H816" s="450"/>
      <c r="I816" s="451"/>
      <c r="J816" s="450"/>
      <c r="K816" s="451"/>
      <c r="L816" s="450"/>
      <c r="M816" s="451"/>
      <c r="N816" s="450"/>
      <c r="O816" s="451"/>
      <c r="P816" s="452"/>
      <c r="Q816" s="452"/>
      <c r="R816" s="452"/>
      <c r="S816" s="452"/>
      <c r="T816" s="450"/>
      <c r="U816" s="450"/>
      <c r="V816" s="451"/>
      <c r="W816" s="452"/>
      <c r="X816" s="450"/>
      <c r="Y816" s="451"/>
      <c r="Z816" s="451"/>
      <c r="AA816" s="450"/>
      <c r="AB816" s="450"/>
      <c r="AC816" s="450"/>
      <c r="AD816" s="450"/>
      <c r="AE816" s="451"/>
      <c r="AF816" s="451"/>
      <c r="AG816" s="452"/>
      <c r="AH816" s="452"/>
      <c r="AI816" s="452"/>
      <c r="AJ816" s="452"/>
      <c r="AK816" s="452"/>
      <c r="AL816" s="452"/>
      <c r="AM816" s="450"/>
      <c r="AN816" s="450"/>
      <c r="AO816" s="451"/>
      <c r="AP816" s="451"/>
      <c r="AQ816" s="450"/>
      <c r="AR816" s="453"/>
      <c r="AS816" s="453"/>
      <c r="AT816" s="454"/>
      <c r="AU816" s="455"/>
      <c r="AV816" s="456"/>
      <c r="AW816" s="456"/>
      <c r="AX816" s="455"/>
      <c r="AY816" s="456"/>
      <c r="AZ816" s="454"/>
      <c r="BA816" s="454"/>
      <c r="BB816" s="454"/>
      <c r="BC816" s="454"/>
      <c r="BD816" s="454"/>
      <c r="BE816" s="454"/>
      <c r="BF816" s="455"/>
      <c r="BG816" s="455"/>
      <c r="BH816" s="455"/>
      <c r="BI816" s="455"/>
      <c r="BJ816" s="455"/>
      <c r="BK816" s="455"/>
      <c r="BL816" s="455"/>
      <c r="BM816" s="455"/>
      <c r="BN816" s="455"/>
      <c r="BO816" s="455"/>
    </row>
    <row r="817" spans="1:67" ht="19.5" customHeight="1">
      <c r="A817" s="450"/>
      <c r="B817" s="450"/>
      <c r="C817" s="450"/>
      <c r="D817" s="450"/>
      <c r="E817" s="450"/>
      <c r="F817" s="451"/>
      <c r="G817" s="450"/>
      <c r="H817" s="450"/>
      <c r="I817" s="451"/>
      <c r="J817" s="450"/>
      <c r="K817" s="451"/>
      <c r="L817" s="450"/>
      <c r="M817" s="451"/>
      <c r="N817" s="450"/>
      <c r="O817" s="451"/>
      <c r="P817" s="452"/>
      <c r="Q817" s="452"/>
      <c r="R817" s="452"/>
      <c r="S817" s="452"/>
      <c r="T817" s="450"/>
      <c r="U817" s="450"/>
      <c r="V817" s="451"/>
      <c r="W817" s="452"/>
      <c r="X817" s="450"/>
      <c r="Y817" s="451"/>
      <c r="Z817" s="451"/>
      <c r="AA817" s="450"/>
      <c r="AB817" s="450"/>
      <c r="AC817" s="450"/>
      <c r="AD817" s="450"/>
      <c r="AE817" s="451"/>
      <c r="AF817" s="451"/>
      <c r="AG817" s="452"/>
      <c r="AH817" s="452"/>
      <c r="AI817" s="452"/>
      <c r="AJ817" s="452"/>
      <c r="AK817" s="452"/>
      <c r="AL817" s="452"/>
      <c r="AM817" s="450"/>
      <c r="AN817" s="450"/>
      <c r="AO817" s="451"/>
      <c r="AP817" s="451"/>
      <c r="AQ817" s="450"/>
      <c r="AR817" s="453"/>
      <c r="AS817" s="453"/>
      <c r="AT817" s="454"/>
      <c r="AU817" s="455"/>
      <c r="AV817" s="456"/>
      <c r="AW817" s="456"/>
      <c r="AX817" s="455"/>
      <c r="AY817" s="456"/>
      <c r="AZ817" s="454"/>
      <c r="BA817" s="454"/>
      <c r="BB817" s="454"/>
      <c r="BC817" s="454"/>
      <c r="BD817" s="454"/>
      <c r="BE817" s="454"/>
      <c r="BF817" s="455"/>
      <c r="BG817" s="455"/>
      <c r="BH817" s="455"/>
      <c r="BI817" s="455"/>
      <c r="BJ817" s="455"/>
      <c r="BK817" s="455"/>
      <c r="BL817" s="455"/>
      <c r="BM817" s="455"/>
      <c r="BN817" s="455"/>
      <c r="BO817" s="455"/>
    </row>
    <row r="818" spans="1:67" ht="19.5" customHeight="1">
      <c r="A818" s="450"/>
      <c r="B818" s="450"/>
      <c r="C818" s="450"/>
      <c r="D818" s="450"/>
      <c r="E818" s="450"/>
      <c r="F818" s="451"/>
      <c r="G818" s="450"/>
      <c r="H818" s="450"/>
      <c r="I818" s="451"/>
      <c r="J818" s="450"/>
      <c r="K818" s="451"/>
      <c r="L818" s="450"/>
      <c r="M818" s="451"/>
      <c r="N818" s="450"/>
      <c r="O818" s="451"/>
      <c r="P818" s="452"/>
      <c r="Q818" s="452"/>
      <c r="R818" s="452"/>
      <c r="S818" s="452"/>
      <c r="T818" s="450"/>
      <c r="U818" s="450"/>
      <c r="V818" s="451"/>
      <c r="W818" s="452"/>
      <c r="X818" s="450"/>
      <c r="Y818" s="451"/>
      <c r="Z818" s="451"/>
      <c r="AA818" s="450"/>
      <c r="AB818" s="450"/>
      <c r="AC818" s="450"/>
      <c r="AD818" s="450"/>
      <c r="AE818" s="451"/>
      <c r="AF818" s="451"/>
      <c r="AG818" s="452"/>
      <c r="AH818" s="452"/>
      <c r="AI818" s="452"/>
      <c r="AJ818" s="452"/>
      <c r="AK818" s="452"/>
      <c r="AL818" s="452"/>
      <c r="AM818" s="450"/>
      <c r="AN818" s="450"/>
      <c r="AO818" s="451"/>
      <c r="AP818" s="451"/>
      <c r="AQ818" s="450"/>
      <c r="AR818" s="453"/>
      <c r="AS818" s="453"/>
      <c r="AT818" s="454"/>
      <c r="AU818" s="455"/>
      <c r="AV818" s="456"/>
      <c r="AW818" s="456"/>
      <c r="AX818" s="455"/>
      <c r="AY818" s="456"/>
      <c r="AZ818" s="454"/>
      <c r="BA818" s="454"/>
      <c r="BB818" s="454"/>
      <c r="BC818" s="454"/>
      <c r="BD818" s="454"/>
      <c r="BE818" s="454"/>
      <c r="BF818" s="455"/>
      <c r="BG818" s="455"/>
      <c r="BH818" s="455"/>
      <c r="BI818" s="455"/>
      <c r="BJ818" s="455"/>
      <c r="BK818" s="455"/>
      <c r="BL818" s="455"/>
      <c r="BM818" s="455"/>
      <c r="BN818" s="455"/>
      <c r="BO818" s="455"/>
    </row>
    <row r="819" spans="1:67" ht="19.5" customHeight="1">
      <c r="A819" s="450"/>
      <c r="B819" s="450"/>
      <c r="C819" s="450"/>
      <c r="D819" s="450"/>
      <c r="E819" s="450"/>
      <c r="F819" s="451"/>
      <c r="G819" s="450"/>
      <c r="H819" s="450"/>
      <c r="I819" s="451"/>
      <c r="J819" s="450"/>
      <c r="K819" s="451"/>
      <c r="L819" s="450"/>
      <c r="M819" s="451"/>
      <c r="N819" s="450"/>
      <c r="O819" s="451"/>
      <c r="P819" s="452"/>
      <c r="Q819" s="452"/>
      <c r="R819" s="452"/>
      <c r="S819" s="452"/>
      <c r="T819" s="450"/>
      <c r="U819" s="450"/>
      <c r="V819" s="451"/>
      <c r="W819" s="452"/>
      <c r="X819" s="450"/>
      <c r="Y819" s="451"/>
      <c r="Z819" s="451"/>
      <c r="AA819" s="450"/>
      <c r="AB819" s="450"/>
      <c r="AC819" s="450"/>
      <c r="AD819" s="450"/>
      <c r="AE819" s="451"/>
      <c r="AF819" s="451"/>
      <c r="AG819" s="452"/>
      <c r="AH819" s="452"/>
      <c r="AI819" s="452"/>
      <c r="AJ819" s="452"/>
      <c r="AK819" s="452"/>
      <c r="AL819" s="452"/>
      <c r="AM819" s="450"/>
      <c r="AN819" s="450"/>
      <c r="AO819" s="451"/>
      <c r="AP819" s="451"/>
      <c r="AQ819" s="450"/>
      <c r="AR819" s="453"/>
      <c r="AS819" s="453"/>
      <c r="AT819" s="454"/>
      <c r="AU819" s="455"/>
      <c r="AV819" s="456"/>
      <c r="AW819" s="456"/>
      <c r="AX819" s="455"/>
      <c r="AY819" s="456"/>
      <c r="AZ819" s="454"/>
      <c r="BA819" s="454"/>
      <c r="BB819" s="454"/>
      <c r="BC819" s="454"/>
      <c r="BD819" s="454"/>
      <c r="BE819" s="454"/>
      <c r="BF819" s="455"/>
      <c r="BG819" s="455"/>
      <c r="BH819" s="455"/>
      <c r="BI819" s="455"/>
      <c r="BJ819" s="455"/>
      <c r="BK819" s="455"/>
      <c r="BL819" s="455"/>
      <c r="BM819" s="455"/>
      <c r="BN819" s="455"/>
      <c r="BO819" s="455"/>
    </row>
    <row r="820" spans="1:67" ht="19.5" customHeight="1">
      <c r="A820" s="450"/>
      <c r="B820" s="450"/>
      <c r="C820" s="450"/>
      <c r="D820" s="450"/>
      <c r="E820" s="450"/>
      <c r="F820" s="451"/>
      <c r="G820" s="450"/>
      <c r="H820" s="450"/>
      <c r="I820" s="451"/>
      <c r="J820" s="450"/>
      <c r="K820" s="451"/>
      <c r="L820" s="450"/>
      <c r="M820" s="451"/>
      <c r="N820" s="450"/>
      <c r="O820" s="451"/>
      <c r="P820" s="452"/>
      <c r="Q820" s="452"/>
      <c r="R820" s="452"/>
      <c r="S820" s="452"/>
      <c r="T820" s="450"/>
      <c r="U820" s="450"/>
      <c r="V820" s="451"/>
      <c r="W820" s="452"/>
      <c r="X820" s="450"/>
      <c r="Y820" s="451"/>
      <c r="Z820" s="451"/>
      <c r="AA820" s="450"/>
      <c r="AB820" s="450"/>
      <c r="AC820" s="450"/>
      <c r="AD820" s="450"/>
      <c r="AE820" s="451"/>
      <c r="AF820" s="451"/>
      <c r="AG820" s="452"/>
      <c r="AH820" s="452"/>
      <c r="AI820" s="452"/>
      <c r="AJ820" s="452"/>
      <c r="AK820" s="452"/>
      <c r="AL820" s="452"/>
      <c r="AM820" s="450"/>
      <c r="AN820" s="450"/>
      <c r="AO820" s="451"/>
      <c r="AP820" s="451"/>
      <c r="AQ820" s="450"/>
      <c r="AR820" s="453"/>
      <c r="AS820" s="453"/>
      <c r="AT820" s="454"/>
      <c r="AU820" s="455"/>
      <c r="AV820" s="456"/>
      <c r="AW820" s="456"/>
      <c r="AX820" s="455"/>
      <c r="AY820" s="456"/>
      <c r="AZ820" s="454"/>
      <c r="BA820" s="454"/>
      <c r="BB820" s="454"/>
      <c r="BC820" s="454"/>
      <c r="BD820" s="454"/>
      <c r="BE820" s="454"/>
      <c r="BF820" s="455"/>
      <c r="BG820" s="455"/>
      <c r="BH820" s="455"/>
      <c r="BI820" s="455"/>
      <c r="BJ820" s="455"/>
      <c r="BK820" s="455"/>
      <c r="BL820" s="455"/>
      <c r="BM820" s="455"/>
      <c r="BN820" s="455"/>
      <c r="BO820" s="455"/>
    </row>
    <row r="821" spans="1:67" ht="19.5" customHeight="1">
      <c r="A821" s="450"/>
      <c r="B821" s="450"/>
      <c r="C821" s="450"/>
      <c r="D821" s="450"/>
      <c r="E821" s="450"/>
      <c r="F821" s="451"/>
      <c r="G821" s="450"/>
      <c r="H821" s="450"/>
      <c r="I821" s="451"/>
      <c r="J821" s="450"/>
      <c r="K821" s="451"/>
      <c r="L821" s="450"/>
      <c r="M821" s="451"/>
      <c r="N821" s="450"/>
      <c r="O821" s="451"/>
      <c r="P821" s="452"/>
      <c r="Q821" s="452"/>
      <c r="R821" s="452"/>
      <c r="S821" s="452"/>
      <c r="T821" s="450"/>
      <c r="U821" s="450"/>
      <c r="V821" s="451"/>
      <c r="W821" s="452"/>
      <c r="X821" s="450"/>
      <c r="Y821" s="451"/>
      <c r="Z821" s="451"/>
      <c r="AA821" s="450"/>
      <c r="AB821" s="450"/>
      <c r="AC821" s="450"/>
      <c r="AD821" s="450"/>
      <c r="AE821" s="451"/>
      <c r="AF821" s="451"/>
      <c r="AG821" s="452"/>
      <c r="AH821" s="452"/>
      <c r="AI821" s="452"/>
      <c r="AJ821" s="452"/>
      <c r="AK821" s="452"/>
      <c r="AL821" s="452"/>
      <c r="AM821" s="450"/>
      <c r="AN821" s="450"/>
      <c r="AO821" s="451"/>
      <c r="AP821" s="451"/>
      <c r="AQ821" s="450"/>
      <c r="AR821" s="453"/>
      <c r="AS821" s="453"/>
      <c r="AT821" s="454"/>
      <c r="AU821" s="455"/>
      <c r="AV821" s="456"/>
      <c r="AW821" s="456"/>
      <c r="AX821" s="455"/>
      <c r="AY821" s="456"/>
      <c r="AZ821" s="454"/>
      <c r="BA821" s="454"/>
      <c r="BB821" s="454"/>
      <c r="BC821" s="454"/>
      <c r="BD821" s="454"/>
      <c r="BE821" s="454"/>
      <c r="BF821" s="455"/>
      <c r="BG821" s="455"/>
      <c r="BH821" s="455"/>
      <c r="BI821" s="455"/>
      <c r="BJ821" s="455"/>
      <c r="BK821" s="455"/>
      <c r="BL821" s="455"/>
      <c r="BM821" s="455"/>
      <c r="BN821" s="455"/>
      <c r="BO821" s="455"/>
    </row>
    <row r="822" spans="1:67" ht="19.5" customHeight="1">
      <c r="A822" s="450"/>
      <c r="B822" s="450"/>
      <c r="C822" s="450"/>
      <c r="D822" s="450"/>
      <c r="E822" s="450"/>
      <c r="F822" s="451"/>
      <c r="G822" s="450"/>
      <c r="H822" s="450"/>
      <c r="I822" s="451"/>
      <c r="J822" s="450"/>
      <c r="K822" s="451"/>
      <c r="L822" s="450"/>
      <c r="M822" s="451"/>
      <c r="N822" s="450"/>
      <c r="O822" s="451"/>
      <c r="P822" s="452"/>
      <c r="Q822" s="452"/>
      <c r="R822" s="452"/>
      <c r="S822" s="452"/>
      <c r="T822" s="450"/>
      <c r="U822" s="450"/>
      <c r="V822" s="451"/>
      <c r="W822" s="452"/>
      <c r="X822" s="450"/>
      <c r="Y822" s="451"/>
      <c r="Z822" s="451"/>
      <c r="AA822" s="450"/>
      <c r="AB822" s="450"/>
      <c r="AC822" s="450"/>
      <c r="AD822" s="450"/>
      <c r="AE822" s="451"/>
      <c r="AF822" s="451"/>
      <c r="AG822" s="452"/>
      <c r="AH822" s="452"/>
      <c r="AI822" s="452"/>
      <c r="AJ822" s="452"/>
      <c r="AK822" s="452"/>
      <c r="AL822" s="452"/>
      <c r="AM822" s="450"/>
      <c r="AN822" s="450"/>
      <c r="AO822" s="451"/>
      <c r="AP822" s="451"/>
      <c r="AQ822" s="450"/>
      <c r="AR822" s="453"/>
      <c r="AS822" s="453"/>
      <c r="AT822" s="454"/>
      <c r="AU822" s="455"/>
      <c r="AV822" s="456"/>
      <c r="AW822" s="456"/>
      <c r="AX822" s="455"/>
      <c r="AY822" s="456"/>
      <c r="AZ822" s="454"/>
      <c r="BA822" s="454"/>
      <c r="BB822" s="454"/>
      <c r="BC822" s="454"/>
      <c r="BD822" s="454"/>
      <c r="BE822" s="454"/>
      <c r="BF822" s="455"/>
      <c r="BG822" s="455"/>
      <c r="BH822" s="455"/>
      <c r="BI822" s="455"/>
      <c r="BJ822" s="455"/>
      <c r="BK822" s="455"/>
      <c r="BL822" s="455"/>
      <c r="BM822" s="455"/>
      <c r="BN822" s="455"/>
      <c r="BO822" s="455"/>
    </row>
    <row r="823" spans="1:67" ht="19.5" customHeight="1">
      <c r="A823" s="450"/>
      <c r="B823" s="450"/>
      <c r="C823" s="450"/>
      <c r="D823" s="450"/>
      <c r="E823" s="450"/>
      <c r="F823" s="451"/>
      <c r="G823" s="450"/>
      <c r="H823" s="450"/>
      <c r="I823" s="451"/>
      <c r="J823" s="450"/>
      <c r="K823" s="451"/>
      <c r="L823" s="450"/>
      <c r="M823" s="451"/>
      <c r="N823" s="450"/>
      <c r="O823" s="451"/>
      <c r="P823" s="452"/>
      <c r="Q823" s="452"/>
      <c r="R823" s="452"/>
      <c r="S823" s="452"/>
      <c r="T823" s="450"/>
      <c r="U823" s="450"/>
      <c r="V823" s="451"/>
      <c r="W823" s="452"/>
      <c r="X823" s="450"/>
      <c r="Y823" s="451"/>
      <c r="Z823" s="451"/>
      <c r="AA823" s="450"/>
      <c r="AB823" s="450"/>
      <c r="AC823" s="450"/>
      <c r="AD823" s="450"/>
      <c r="AE823" s="451"/>
      <c r="AF823" s="451"/>
      <c r="AG823" s="452"/>
      <c r="AH823" s="452"/>
      <c r="AI823" s="452"/>
      <c r="AJ823" s="452"/>
      <c r="AK823" s="452"/>
      <c r="AL823" s="452"/>
      <c r="AM823" s="450"/>
      <c r="AN823" s="450"/>
      <c r="AO823" s="451"/>
      <c r="AP823" s="451"/>
      <c r="AQ823" s="450"/>
      <c r="AR823" s="453"/>
      <c r="AS823" s="453"/>
      <c r="AT823" s="454"/>
      <c r="AU823" s="455"/>
      <c r="AV823" s="456"/>
      <c r="AW823" s="456"/>
      <c r="AX823" s="455"/>
      <c r="AY823" s="456"/>
      <c r="AZ823" s="454"/>
      <c r="BA823" s="454"/>
      <c r="BB823" s="454"/>
      <c r="BC823" s="454"/>
      <c r="BD823" s="454"/>
      <c r="BE823" s="454"/>
      <c r="BF823" s="455"/>
      <c r="BG823" s="455"/>
      <c r="BH823" s="455"/>
      <c r="BI823" s="455"/>
      <c r="BJ823" s="455"/>
      <c r="BK823" s="455"/>
      <c r="BL823" s="455"/>
      <c r="BM823" s="455"/>
      <c r="BN823" s="455"/>
      <c r="BO823" s="455"/>
    </row>
    <row r="824" spans="1:67" ht="19.5" customHeight="1">
      <c r="A824" s="450"/>
      <c r="B824" s="450"/>
      <c r="C824" s="450"/>
      <c r="D824" s="450"/>
      <c r="E824" s="450"/>
      <c r="F824" s="451"/>
      <c r="G824" s="450"/>
      <c r="H824" s="450"/>
      <c r="I824" s="451"/>
      <c r="J824" s="450"/>
      <c r="K824" s="451"/>
      <c r="L824" s="450"/>
      <c r="M824" s="451"/>
      <c r="N824" s="450"/>
      <c r="O824" s="451"/>
      <c r="P824" s="452"/>
      <c r="Q824" s="452"/>
      <c r="R824" s="452"/>
      <c r="S824" s="452"/>
      <c r="T824" s="450"/>
      <c r="U824" s="450"/>
      <c r="V824" s="451"/>
      <c r="W824" s="452"/>
      <c r="X824" s="450"/>
      <c r="Y824" s="451"/>
      <c r="Z824" s="451"/>
      <c r="AA824" s="450"/>
      <c r="AB824" s="450"/>
      <c r="AC824" s="450"/>
      <c r="AD824" s="450"/>
      <c r="AE824" s="451"/>
      <c r="AF824" s="451"/>
      <c r="AG824" s="452"/>
      <c r="AH824" s="452"/>
      <c r="AI824" s="452"/>
      <c r="AJ824" s="452"/>
      <c r="AK824" s="452"/>
      <c r="AL824" s="452"/>
      <c r="AM824" s="450"/>
      <c r="AN824" s="450"/>
      <c r="AO824" s="451"/>
      <c r="AP824" s="451"/>
      <c r="AQ824" s="450"/>
      <c r="AR824" s="453"/>
      <c r="AS824" s="453"/>
      <c r="AT824" s="454"/>
      <c r="AU824" s="455"/>
      <c r="AV824" s="456"/>
      <c r="AW824" s="456"/>
      <c r="AX824" s="455"/>
      <c r="AY824" s="456"/>
      <c r="AZ824" s="454"/>
      <c r="BA824" s="454"/>
      <c r="BB824" s="454"/>
      <c r="BC824" s="454"/>
      <c r="BD824" s="454"/>
      <c r="BE824" s="454"/>
      <c r="BF824" s="455"/>
      <c r="BG824" s="455"/>
      <c r="BH824" s="455"/>
      <c r="BI824" s="455"/>
      <c r="BJ824" s="455"/>
      <c r="BK824" s="455"/>
      <c r="BL824" s="455"/>
      <c r="BM824" s="455"/>
      <c r="BN824" s="455"/>
      <c r="BO824" s="455"/>
    </row>
    <row r="825" spans="1:67" ht="19.5" customHeight="1">
      <c r="A825" s="450"/>
      <c r="B825" s="450"/>
      <c r="C825" s="450"/>
      <c r="D825" s="450"/>
      <c r="E825" s="450"/>
      <c r="F825" s="451"/>
      <c r="G825" s="450"/>
      <c r="H825" s="450"/>
      <c r="I825" s="451"/>
      <c r="J825" s="450"/>
      <c r="K825" s="451"/>
      <c r="L825" s="450"/>
      <c r="M825" s="451"/>
      <c r="N825" s="450"/>
      <c r="O825" s="451"/>
      <c r="P825" s="452"/>
      <c r="Q825" s="452"/>
      <c r="R825" s="452"/>
      <c r="S825" s="452"/>
      <c r="T825" s="450"/>
      <c r="U825" s="450"/>
      <c r="V825" s="451"/>
      <c r="W825" s="452"/>
      <c r="X825" s="450"/>
      <c r="Y825" s="451"/>
      <c r="Z825" s="451"/>
      <c r="AA825" s="450"/>
      <c r="AB825" s="450"/>
      <c r="AC825" s="450"/>
      <c r="AD825" s="450"/>
      <c r="AE825" s="451"/>
      <c r="AF825" s="451"/>
      <c r="AG825" s="452"/>
      <c r="AH825" s="452"/>
      <c r="AI825" s="452"/>
      <c r="AJ825" s="452"/>
      <c r="AK825" s="452"/>
      <c r="AL825" s="452"/>
      <c r="AM825" s="450"/>
      <c r="AN825" s="450"/>
      <c r="AO825" s="451"/>
      <c r="AP825" s="451"/>
      <c r="AQ825" s="450"/>
      <c r="AR825" s="453"/>
      <c r="AS825" s="453"/>
      <c r="AT825" s="454"/>
      <c r="AU825" s="455"/>
      <c r="AV825" s="456"/>
      <c r="AW825" s="456"/>
      <c r="AX825" s="455"/>
      <c r="AY825" s="456"/>
      <c r="AZ825" s="454"/>
      <c r="BA825" s="454"/>
      <c r="BB825" s="454"/>
      <c r="BC825" s="454"/>
      <c r="BD825" s="454"/>
      <c r="BE825" s="454"/>
      <c r="BF825" s="455"/>
      <c r="BG825" s="455"/>
      <c r="BH825" s="455"/>
      <c r="BI825" s="455"/>
      <c r="BJ825" s="455"/>
      <c r="BK825" s="455"/>
      <c r="BL825" s="455"/>
      <c r="BM825" s="455"/>
      <c r="BN825" s="455"/>
      <c r="BO825" s="455"/>
    </row>
    <row r="826" spans="1:67" ht="19.5" customHeight="1">
      <c r="A826" s="450"/>
      <c r="B826" s="450"/>
      <c r="C826" s="450"/>
      <c r="D826" s="450"/>
      <c r="E826" s="450"/>
      <c r="F826" s="451"/>
      <c r="G826" s="450"/>
      <c r="H826" s="450"/>
      <c r="I826" s="451"/>
      <c r="J826" s="450"/>
      <c r="K826" s="451"/>
      <c r="L826" s="450"/>
      <c r="M826" s="451"/>
      <c r="N826" s="450"/>
      <c r="O826" s="451"/>
      <c r="P826" s="452"/>
      <c r="Q826" s="452"/>
      <c r="R826" s="452"/>
      <c r="S826" s="452"/>
      <c r="T826" s="450"/>
      <c r="U826" s="450"/>
      <c r="V826" s="451"/>
      <c r="W826" s="452"/>
      <c r="X826" s="450"/>
      <c r="Y826" s="451"/>
      <c r="Z826" s="451"/>
      <c r="AA826" s="450"/>
      <c r="AB826" s="450"/>
      <c r="AC826" s="450"/>
      <c r="AD826" s="450"/>
      <c r="AE826" s="451"/>
      <c r="AF826" s="451"/>
      <c r="AG826" s="452"/>
      <c r="AH826" s="452"/>
      <c r="AI826" s="452"/>
      <c r="AJ826" s="452"/>
      <c r="AK826" s="452"/>
      <c r="AL826" s="452"/>
      <c r="AM826" s="450"/>
      <c r="AN826" s="450"/>
      <c r="AO826" s="451"/>
      <c r="AP826" s="451"/>
      <c r="AQ826" s="450"/>
      <c r="AR826" s="453"/>
      <c r="AS826" s="453"/>
      <c r="AT826" s="454"/>
      <c r="AU826" s="455"/>
      <c r="AV826" s="456"/>
      <c r="AW826" s="456"/>
      <c r="AX826" s="455"/>
      <c r="AY826" s="456"/>
      <c r="AZ826" s="454"/>
      <c r="BA826" s="454"/>
      <c r="BB826" s="454"/>
      <c r="BC826" s="454"/>
      <c r="BD826" s="454"/>
      <c r="BE826" s="454"/>
      <c r="BF826" s="455"/>
      <c r="BG826" s="455"/>
      <c r="BH826" s="455"/>
      <c r="BI826" s="455"/>
      <c r="BJ826" s="455"/>
      <c r="BK826" s="455"/>
      <c r="BL826" s="455"/>
      <c r="BM826" s="455"/>
      <c r="BN826" s="455"/>
      <c r="BO826" s="455"/>
    </row>
    <row r="827" spans="1:67" ht="19.5" customHeight="1">
      <c r="A827" s="450"/>
      <c r="B827" s="450"/>
      <c r="C827" s="450"/>
      <c r="D827" s="450"/>
      <c r="E827" s="450"/>
      <c r="F827" s="451"/>
      <c r="G827" s="450"/>
      <c r="H827" s="450"/>
      <c r="I827" s="451"/>
      <c r="J827" s="450"/>
      <c r="K827" s="451"/>
      <c r="L827" s="450"/>
      <c r="M827" s="451"/>
      <c r="N827" s="450"/>
      <c r="O827" s="451"/>
      <c r="P827" s="452"/>
      <c r="Q827" s="452"/>
      <c r="R827" s="452"/>
      <c r="S827" s="452"/>
      <c r="T827" s="450"/>
      <c r="U827" s="450"/>
      <c r="V827" s="451"/>
      <c r="W827" s="452"/>
      <c r="X827" s="450"/>
      <c r="Y827" s="451"/>
      <c r="Z827" s="451"/>
      <c r="AA827" s="450"/>
      <c r="AB827" s="450"/>
      <c r="AC827" s="450"/>
      <c r="AD827" s="450"/>
      <c r="AE827" s="451"/>
      <c r="AF827" s="451"/>
      <c r="AG827" s="452"/>
      <c r="AH827" s="452"/>
      <c r="AI827" s="452"/>
      <c r="AJ827" s="452"/>
      <c r="AK827" s="452"/>
      <c r="AL827" s="452"/>
      <c r="AM827" s="450"/>
      <c r="AN827" s="450"/>
      <c r="AO827" s="451"/>
      <c r="AP827" s="451"/>
      <c r="AQ827" s="450"/>
      <c r="AR827" s="453"/>
      <c r="AS827" s="453"/>
      <c r="AT827" s="454"/>
      <c r="AU827" s="455"/>
      <c r="AV827" s="456"/>
      <c r="AW827" s="456"/>
      <c r="AX827" s="455"/>
      <c r="AY827" s="456"/>
      <c r="AZ827" s="454"/>
      <c r="BA827" s="454"/>
      <c r="BB827" s="454"/>
      <c r="BC827" s="454"/>
      <c r="BD827" s="454"/>
      <c r="BE827" s="454"/>
      <c r="BF827" s="455"/>
      <c r="BG827" s="455"/>
      <c r="BH827" s="455"/>
      <c r="BI827" s="455"/>
      <c r="BJ827" s="455"/>
      <c r="BK827" s="455"/>
      <c r="BL827" s="455"/>
      <c r="BM827" s="455"/>
      <c r="BN827" s="455"/>
      <c r="BO827" s="455"/>
    </row>
    <row r="828" spans="1:67" ht="19.5" customHeight="1">
      <c r="A828" s="450"/>
      <c r="B828" s="450"/>
      <c r="C828" s="450"/>
      <c r="D828" s="450"/>
      <c r="E828" s="450"/>
      <c r="F828" s="451"/>
      <c r="G828" s="450"/>
      <c r="H828" s="450"/>
      <c r="I828" s="451"/>
      <c r="J828" s="450"/>
      <c r="K828" s="451"/>
      <c r="L828" s="450"/>
      <c r="M828" s="451"/>
      <c r="N828" s="450"/>
      <c r="O828" s="451"/>
      <c r="P828" s="452"/>
      <c r="Q828" s="452"/>
      <c r="R828" s="452"/>
      <c r="S828" s="452"/>
      <c r="T828" s="450"/>
      <c r="U828" s="450"/>
      <c r="V828" s="451"/>
      <c r="W828" s="452"/>
      <c r="X828" s="450"/>
      <c r="Y828" s="451"/>
      <c r="Z828" s="451"/>
      <c r="AA828" s="450"/>
      <c r="AB828" s="450"/>
      <c r="AC828" s="450"/>
      <c r="AD828" s="450"/>
      <c r="AE828" s="451"/>
      <c r="AF828" s="451"/>
      <c r="AG828" s="452"/>
      <c r="AH828" s="452"/>
      <c r="AI828" s="452"/>
      <c r="AJ828" s="452"/>
      <c r="AK828" s="452"/>
      <c r="AL828" s="452"/>
      <c r="AM828" s="450"/>
      <c r="AN828" s="450"/>
      <c r="AO828" s="451"/>
      <c r="AP828" s="451"/>
      <c r="AQ828" s="450"/>
      <c r="AR828" s="453"/>
      <c r="AS828" s="453"/>
      <c r="AT828" s="454"/>
      <c r="AU828" s="455"/>
      <c r="AV828" s="456"/>
      <c r="AW828" s="456"/>
      <c r="AX828" s="455"/>
      <c r="AY828" s="456"/>
      <c r="AZ828" s="454"/>
      <c r="BA828" s="454"/>
      <c r="BB828" s="454"/>
      <c r="BC828" s="454"/>
      <c r="BD828" s="454"/>
      <c r="BE828" s="454"/>
      <c r="BF828" s="455"/>
      <c r="BG828" s="455"/>
      <c r="BH828" s="455"/>
      <c r="BI828" s="455"/>
      <c r="BJ828" s="455"/>
      <c r="BK828" s="455"/>
      <c r="BL828" s="455"/>
      <c r="BM828" s="455"/>
      <c r="BN828" s="455"/>
      <c r="BO828" s="455"/>
    </row>
    <row r="829" spans="1:67" ht="19.5" customHeight="1">
      <c r="A829" s="450"/>
      <c r="B829" s="450"/>
      <c r="C829" s="450"/>
      <c r="D829" s="450"/>
      <c r="E829" s="450"/>
      <c r="F829" s="451"/>
      <c r="G829" s="450"/>
      <c r="H829" s="450"/>
      <c r="I829" s="451"/>
      <c r="J829" s="450"/>
      <c r="K829" s="451"/>
      <c r="L829" s="450"/>
      <c r="M829" s="451"/>
      <c r="N829" s="450"/>
      <c r="O829" s="451"/>
      <c r="P829" s="452"/>
      <c r="Q829" s="452"/>
      <c r="R829" s="452"/>
      <c r="S829" s="452"/>
      <c r="T829" s="450"/>
      <c r="U829" s="450"/>
      <c r="V829" s="451"/>
      <c r="W829" s="452"/>
      <c r="X829" s="450"/>
      <c r="Y829" s="451"/>
      <c r="Z829" s="451"/>
      <c r="AA829" s="450"/>
      <c r="AB829" s="450"/>
      <c r="AC829" s="450"/>
      <c r="AD829" s="450"/>
      <c r="AE829" s="451"/>
      <c r="AF829" s="451"/>
      <c r="AG829" s="452"/>
      <c r="AH829" s="452"/>
      <c r="AI829" s="452"/>
      <c r="AJ829" s="452"/>
      <c r="AK829" s="452"/>
      <c r="AL829" s="452"/>
      <c r="AM829" s="450"/>
      <c r="AN829" s="450"/>
      <c r="AO829" s="451"/>
      <c r="AP829" s="451"/>
      <c r="AQ829" s="450"/>
      <c r="AR829" s="453"/>
      <c r="AS829" s="453"/>
      <c r="AT829" s="454"/>
      <c r="AU829" s="455"/>
      <c r="AV829" s="456"/>
      <c r="AW829" s="456"/>
      <c r="AX829" s="455"/>
      <c r="AY829" s="456"/>
      <c r="AZ829" s="454"/>
      <c r="BA829" s="454"/>
      <c r="BB829" s="454"/>
      <c r="BC829" s="454"/>
      <c r="BD829" s="454"/>
      <c r="BE829" s="454"/>
      <c r="BF829" s="455"/>
      <c r="BG829" s="455"/>
      <c r="BH829" s="455"/>
      <c r="BI829" s="455"/>
      <c r="BJ829" s="455"/>
      <c r="BK829" s="455"/>
      <c r="BL829" s="455"/>
      <c r="BM829" s="455"/>
      <c r="BN829" s="455"/>
      <c r="BO829" s="455"/>
    </row>
    <row r="830" spans="1:67" ht="19.5" customHeight="1">
      <c r="A830" s="450"/>
      <c r="B830" s="450"/>
      <c r="C830" s="450"/>
      <c r="D830" s="450"/>
      <c r="E830" s="450"/>
      <c r="F830" s="451"/>
      <c r="G830" s="450"/>
      <c r="H830" s="450"/>
      <c r="I830" s="451"/>
      <c r="J830" s="450"/>
      <c r="K830" s="451"/>
      <c r="L830" s="450"/>
      <c r="M830" s="451"/>
      <c r="N830" s="450"/>
      <c r="O830" s="451"/>
      <c r="P830" s="452"/>
      <c r="Q830" s="452"/>
      <c r="R830" s="452"/>
      <c r="S830" s="452"/>
      <c r="T830" s="450"/>
      <c r="U830" s="450"/>
      <c r="V830" s="451"/>
      <c r="W830" s="452"/>
      <c r="X830" s="450"/>
      <c r="Y830" s="451"/>
      <c r="Z830" s="451"/>
      <c r="AA830" s="450"/>
      <c r="AB830" s="450"/>
      <c r="AC830" s="450"/>
      <c r="AD830" s="450"/>
      <c r="AE830" s="451"/>
      <c r="AF830" s="451"/>
      <c r="AG830" s="452"/>
      <c r="AH830" s="452"/>
      <c r="AI830" s="452"/>
      <c r="AJ830" s="452"/>
      <c r="AK830" s="452"/>
      <c r="AL830" s="452"/>
      <c r="AM830" s="450"/>
      <c r="AN830" s="450"/>
      <c r="AO830" s="451"/>
      <c r="AP830" s="451"/>
      <c r="AQ830" s="450"/>
      <c r="AR830" s="453"/>
      <c r="AS830" s="453"/>
      <c r="AT830" s="454"/>
      <c r="AU830" s="455"/>
      <c r="AV830" s="456"/>
      <c r="AW830" s="456"/>
      <c r="AX830" s="455"/>
      <c r="AY830" s="456"/>
      <c r="AZ830" s="454"/>
      <c r="BA830" s="454"/>
      <c r="BB830" s="454"/>
      <c r="BC830" s="454"/>
      <c r="BD830" s="454"/>
      <c r="BE830" s="454"/>
      <c r="BF830" s="455"/>
      <c r="BG830" s="455"/>
      <c r="BH830" s="455"/>
      <c r="BI830" s="455"/>
      <c r="BJ830" s="455"/>
      <c r="BK830" s="455"/>
      <c r="BL830" s="455"/>
      <c r="BM830" s="455"/>
      <c r="BN830" s="455"/>
      <c r="BO830" s="455"/>
    </row>
    <row r="831" spans="1:67" ht="19.5" customHeight="1">
      <c r="A831" s="450"/>
      <c r="B831" s="450"/>
      <c r="C831" s="450"/>
      <c r="D831" s="450"/>
      <c r="E831" s="450"/>
      <c r="F831" s="451"/>
      <c r="G831" s="450"/>
      <c r="H831" s="450"/>
      <c r="I831" s="451"/>
      <c r="J831" s="450"/>
      <c r="K831" s="451"/>
      <c r="L831" s="450"/>
      <c r="M831" s="451"/>
      <c r="N831" s="450"/>
      <c r="O831" s="451"/>
      <c r="P831" s="452"/>
      <c r="Q831" s="452"/>
      <c r="R831" s="452"/>
      <c r="S831" s="452"/>
      <c r="T831" s="450"/>
      <c r="U831" s="450"/>
      <c r="V831" s="451"/>
      <c r="W831" s="452"/>
      <c r="X831" s="450"/>
      <c r="Y831" s="451"/>
      <c r="Z831" s="451"/>
      <c r="AA831" s="450"/>
      <c r="AB831" s="450"/>
      <c r="AC831" s="450"/>
      <c r="AD831" s="450"/>
      <c r="AE831" s="451"/>
      <c r="AF831" s="451"/>
      <c r="AG831" s="452"/>
      <c r="AH831" s="452"/>
      <c r="AI831" s="452"/>
      <c r="AJ831" s="452"/>
      <c r="AK831" s="452"/>
      <c r="AL831" s="452"/>
      <c r="AM831" s="450"/>
      <c r="AN831" s="450"/>
      <c r="AO831" s="451"/>
      <c r="AP831" s="451"/>
      <c r="AQ831" s="450"/>
      <c r="AR831" s="453"/>
      <c r="AS831" s="453"/>
      <c r="AT831" s="454"/>
      <c r="AU831" s="455"/>
      <c r="AV831" s="456"/>
      <c r="AW831" s="456"/>
      <c r="AX831" s="455"/>
      <c r="AY831" s="456"/>
      <c r="AZ831" s="454"/>
      <c r="BA831" s="454"/>
      <c r="BB831" s="454"/>
      <c r="BC831" s="454"/>
      <c r="BD831" s="454"/>
      <c r="BE831" s="454"/>
      <c r="BF831" s="455"/>
      <c r="BG831" s="455"/>
      <c r="BH831" s="455"/>
      <c r="BI831" s="455"/>
      <c r="BJ831" s="455"/>
      <c r="BK831" s="455"/>
      <c r="BL831" s="455"/>
      <c r="BM831" s="455"/>
      <c r="BN831" s="455"/>
      <c r="BO831" s="455"/>
    </row>
    <row r="832" spans="1:67" ht="19.5" customHeight="1">
      <c r="A832" s="450"/>
      <c r="B832" s="450"/>
      <c r="C832" s="450"/>
      <c r="D832" s="450"/>
      <c r="E832" s="450"/>
      <c r="F832" s="451"/>
      <c r="G832" s="450"/>
      <c r="H832" s="450"/>
      <c r="I832" s="451"/>
      <c r="J832" s="450"/>
      <c r="K832" s="451"/>
      <c r="L832" s="450"/>
      <c r="M832" s="451"/>
      <c r="N832" s="450"/>
      <c r="O832" s="451"/>
      <c r="P832" s="452"/>
      <c r="Q832" s="452"/>
      <c r="R832" s="452"/>
      <c r="S832" s="452"/>
      <c r="T832" s="450"/>
      <c r="U832" s="450"/>
      <c r="V832" s="451"/>
      <c r="W832" s="452"/>
      <c r="X832" s="450"/>
      <c r="Y832" s="451"/>
      <c r="Z832" s="451"/>
      <c r="AA832" s="450"/>
      <c r="AB832" s="450"/>
      <c r="AC832" s="450"/>
      <c r="AD832" s="450"/>
      <c r="AE832" s="451"/>
      <c r="AF832" s="451"/>
      <c r="AG832" s="452"/>
      <c r="AH832" s="452"/>
      <c r="AI832" s="452"/>
      <c r="AJ832" s="452"/>
      <c r="AK832" s="452"/>
      <c r="AL832" s="452"/>
      <c r="AM832" s="450"/>
      <c r="AN832" s="450"/>
      <c r="AO832" s="451"/>
      <c r="AP832" s="451"/>
      <c r="AQ832" s="450"/>
      <c r="AR832" s="453"/>
      <c r="AS832" s="453"/>
      <c r="AT832" s="454"/>
      <c r="AU832" s="455"/>
      <c r="AV832" s="456"/>
      <c r="AW832" s="456"/>
      <c r="AX832" s="455"/>
      <c r="AY832" s="456"/>
      <c r="AZ832" s="454"/>
      <c r="BA832" s="454"/>
      <c r="BB832" s="454"/>
      <c r="BC832" s="454"/>
      <c r="BD832" s="454"/>
      <c r="BE832" s="454"/>
      <c r="BF832" s="455"/>
      <c r="BG832" s="455"/>
      <c r="BH832" s="455"/>
      <c r="BI832" s="455"/>
      <c r="BJ832" s="455"/>
      <c r="BK832" s="455"/>
      <c r="BL832" s="455"/>
      <c r="BM832" s="455"/>
      <c r="BN832" s="455"/>
      <c r="BO832" s="455"/>
    </row>
    <row r="833" spans="1:67" ht="19.5" customHeight="1">
      <c r="A833" s="450"/>
      <c r="B833" s="450"/>
      <c r="C833" s="450"/>
      <c r="D833" s="450"/>
      <c r="E833" s="450"/>
      <c r="F833" s="451"/>
      <c r="G833" s="450"/>
      <c r="H833" s="450"/>
      <c r="I833" s="451"/>
      <c r="J833" s="450"/>
      <c r="K833" s="451"/>
      <c r="L833" s="450"/>
      <c r="M833" s="451"/>
      <c r="N833" s="450"/>
      <c r="O833" s="451"/>
      <c r="P833" s="452"/>
      <c r="Q833" s="452"/>
      <c r="R833" s="452"/>
      <c r="S833" s="452"/>
      <c r="T833" s="450"/>
      <c r="U833" s="450"/>
      <c r="V833" s="451"/>
      <c r="W833" s="452"/>
      <c r="X833" s="450"/>
      <c r="Y833" s="451"/>
      <c r="Z833" s="451"/>
      <c r="AA833" s="450"/>
      <c r="AB833" s="450"/>
      <c r="AC833" s="450"/>
      <c r="AD833" s="450"/>
      <c r="AE833" s="451"/>
      <c r="AF833" s="451"/>
      <c r="AG833" s="452"/>
      <c r="AH833" s="452"/>
      <c r="AI833" s="452"/>
      <c r="AJ833" s="452"/>
      <c r="AK833" s="452"/>
      <c r="AL833" s="452"/>
      <c r="AM833" s="450"/>
      <c r="AN833" s="450"/>
      <c r="AO833" s="451"/>
      <c r="AP833" s="451"/>
      <c r="AQ833" s="450"/>
      <c r="AR833" s="453"/>
      <c r="AS833" s="453"/>
      <c r="AT833" s="454"/>
      <c r="AU833" s="455"/>
      <c r="AV833" s="456"/>
      <c r="AW833" s="456"/>
      <c r="AX833" s="455"/>
      <c r="AY833" s="456"/>
      <c r="AZ833" s="454"/>
      <c r="BA833" s="454"/>
      <c r="BB833" s="454"/>
      <c r="BC833" s="454"/>
      <c r="BD833" s="454"/>
      <c r="BE833" s="454"/>
      <c r="BF833" s="455"/>
      <c r="BG833" s="455"/>
      <c r="BH833" s="455"/>
      <c r="BI833" s="455"/>
      <c r="BJ833" s="455"/>
      <c r="BK833" s="455"/>
      <c r="BL833" s="455"/>
      <c r="BM833" s="455"/>
      <c r="BN833" s="455"/>
      <c r="BO833" s="455"/>
    </row>
    <row r="834" spans="1:67" ht="19.5" customHeight="1">
      <c r="A834" s="450"/>
      <c r="B834" s="450"/>
      <c r="C834" s="450"/>
      <c r="D834" s="450"/>
      <c r="E834" s="450"/>
      <c r="F834" s="451"/>
      <c r="G834" s="450"/>
      <c r="H834" s="450"/>
      <c r="I834" s="451"/>
      <c r="J834" s="450"/>
      <c r="K834" s="451"/>
      <c r="L834" s="450"/>
      <c r="M834" s="451"/>
      <c r="N834" s="450"/>
      <c r="O834" s="451"/>
      <c r="P834" s="452"/>
      <c r="Q834" s="452"/>
      <c r="R834" s="452"/>
      <c r="S834" s="452"/>
      <c r="T834" s="450"/>
      <c r="U834" s="450"/>
      <c r="V834" s="451"/>
      <c r="W834" s="452"/>
      <c r="X834" s="450"/>
      <c r="Y834" s="451"/>
      <c r="Z834" s="451"/>
      <c r="AA834" s="450"/>
      <c r="AB834" s="450"/>
      <c r="AC834" s="450"/>
      <c r="AD834" s="450"/>
      <c r="AE834" s="451"/>
      <c r="AF834" s="451"/>
      <c r="AG834" s="452"/>
      <c r="AH834" s="452"/>
      <c r="AI834" s="452"/>
      <c r="AJ834" s="452"/>
      <c r="AK834" s="452"/>
      <c r="AL834" s="452"/>
      <c r="AM834" s="450"/>
      <c r="AN834" s="450"/>
      <c r="AO834" s="451"/>
      <c r="AP834" s="451"/>
      <c r="AQ834" s="450"/>
      <c r="AR834" s="453"/>
      <c r="AS834" s="453"/>
      <c r="AT834" s="454"/>
      <c r="AU834" s="455"/>
      <c r="AV834" s="456"/>
      <c r="AW834" s="456"/>
      <c r="AX834" s="455"/>
      <c r="AY834" s="456"/>
      <c r="AZ834" s="454"/>
      <c r="BA834" s="454"/>
      <c r="BB834" s="454"/>
      <c r="BC834" s="454"/>
      <c r="BD834" s="454"/>
      <c r="BE834" s="454"/>
      <c r="BF834" s="455"/>
      <c r="BG834" s="455"/>
      <c r="BH834" s="455"/>
      <c r="BI834" s="455"/>
      <c r="BJ834" s="455"/>
      <c r="BK834" s="455"/>
      <c r="BL834" s="455"/>
      <c r="BM834" s="455"/>
      <c r="BN834" s="455"/>
      <c r="BO834" s="455"/>
    </row>
    <row r="835" spans="1:67" ht="19.5" customHeight="1">
      <c r="A835" s="450"/>
      <c r="B835" s="450"/>
      <c r="C835" s="450"/>
      <c r="D835" s="450"/>
      <c r="E835" s="450"/>
      <c r="F835" s="451"/>
      <c r="G835" s="450"/>
      <c r="H835" s="450"/>
      <c r="I835" s="451"/>
      <c r="J835" s="450"/>
      <c r="K835" s="451"/>
      <c r="L835" s="450"/>
      <c r="M835" s="451"/>
      <c r="N835" s="450"/>
      <c r="O835" s="451"/>
      <c r="P835" s="452"/>
      <c r="Q835" s="452"/>
      <c r="R835" s="452"/>
      <c r="S835" s="452"/>
      <c r="T835" s="450"/>
      <c r="U835" s="450"/>
      <c r="V835" s="451"/>
      <c r="W835" s="452"/>
      <c r="X835" s="450"/>
      <c r="Y835" s="451"/>
      <c r="Z835" s="451"/>
      <c r="AA835" s="450"/>
      <c r="AB835" s="450"/>
      <c r="AC835" s="450"/>
      <c r="AD835" s="450"/>
      <c r="AE835" s="451"/>
      <c r="AF835" s="451"/>
      <c r="AG835" s="452"/>
      <c r="AH835" s="452"/>
      <c r="AI835" s="452"/>
      <c r="AJ835" s="452"/>
      <c r="AK835" s="452"/>
      <c r="AL835" s="452"/>
      <c r="AM835" s="450"/>
      <c r="AN835" s="450"/>
      <c r="AO835" s="451"/>
      <c r="AP835" s="451"/>
      <c r="AQ835" s="450"/>
      <c r="AR835" s="453"/>
      <c r="AS835" s="453"/>
      <c r="AT835" s="454"/>
      <c r="AU835" s="455"/>
      <c r="AV835" s="456"/>
      <c r="AW835" s="456"/>
      <c r="AX835" s="455"/>
      <c r="AY835" s="456"/>
      <c r="AZ835" s="454"/>
      <c r="BA835" s="454"/>
      <c r="BB835" s="454"/>
      <c r="BC835" s="454"/>
      <c r="BD835" s="454"/>
      <c r="BE835" s="454"/>
      <c r="BF835" s="455"/>
      <c r="BG835" s="455"/>
      <c r="BH835" s="455"/>
      <c r="BI835" s="455"/>
      <c r="BJ835" s="455"/>
      <c r="BK835" s="455"/>
      <c r="BL835" s="455"/>
      <c r="BM835" s="455"/>
      <c r="BN835" s="455"/>
      <c r="BO835" s="455"/>
    </row>
    <row r="836" spans="1:67" ht="19.5" customHeight="1">
      <c r="A836" s="450"/>
      <c r="B836" s="450"/>
      <c r="C836" s="450"/>
      <c r="D836" s="450"/>
      <c r="E836" s="450"/>
      <c r="F836" s="451"/>
      <c r="G836" s="450"/>
      <c r="H836" s="450"/>
      <c r="I836" s="451"/>
      <c r="J836" s="450"/>
      <c r="K836" s="451"/>
      <c r="L836" s="450"/>
      <c r="M836" s="451"/>
      <c r="N836" s="450"/>
      <c r="O836" s="451"/>
      <c r="P836" s="452"/>
      <c r="Q836" s="452"/>
      <c r="R836" s="452"/>
      <c r="S836" s="452"/>
      <c r="T836" s="450"/>
      <c r="U836" s="450"/>
      <c r="V836" s="451"/>
      <c r="W836" s="452"/>
      <c r="X836" s="450"/>
      <c r="Y836" s="451"/>
      <c r="Z836" s="451"/>
      <c r="AA836" s="450"/>
      <c r="AB836" s="450"/>
      <c r="AC836" s="450"/>
      <c r="AD836" s="450"/>
      <c r="AE836" s="451"/>
      <c r="AF836" s="451"/>
      <c r="AG836" s="452"/>
      <c r="AH836" s="452"/>
      <c r="AI836" s="452"/>
      <c r="AJ836" s="452"/>
      <c r="AK836" s="452"/>
      <c r="AL836" s="452"/>
      <c r="AM836" s="450"/>
      <c r="AN836" s="450"/>
      <c r="AO836" s="451"/>
      <c r="AP836" s="451"/>
      <c r="AQ836" s="450"/>
      <c r="AR836" s="453"/>
      <c r="AS836" s="453"/>
      <c r="AT836" s="454"/>
      <c r="AU836" s="455"/>
      <c r="AV836" s="456"/>
      <c r="AW836" s="456"/>
      <c r="AX836" s="455"/>
      <c r="AY836" s="456"/>
      <c r="AZ836" s="454"/>
      <c r="BA836" s="454"/>
      <c r="BB836" s="454"/>
      <c r="BC836" s="454"/>
      <c r="BD836" s="454"/>
      <c r="BE836" s="454"/>
      <c r="BF836" s="455"/>
      <c r="BG836" s="455"/>
      <c r="BH836" s="455"/>
      <c r="BI836" s="455"/>
      <c r="BJ836" s="455"/>
      <c r="BK836" s="455"/>
      <c r="BL836" s="455"/>
      <c r="BM836" s="455"/>
      <c r="BN836" s="455"/>
      <c r="BO836" s="455"/>
    </row>
    <row r="837" spans="1:67" ht="19.5" customHeight="1">
      <c r="A837" s="450"/>
      <c r="B837" s="450"/>
      <c r="C837" s="450"/>
      <c r="D837" s="450"/>
      <c r="E837" s="450"/>
      <c r="F837" s="451"/>
      <c r="G837" s="450"/>
      <c r="H837" s="450"/>
      <c r="I837" s="451"/>
      <c r="J837" s="450"/>
      <c r="K837" s="451"/>
      <c r="L837" s="450"/>
      <c r="M837" s="451"/>
      <c r="N837" s="450"/>
      <c r="O837" s="451"/>
      <c r="P837" s="452"/>
      <c r="Q837" s="452"/>
      <c r="R837" s="452"/>
      <c r="S837" s="452"/>
      <c r="T837" s="450"/>
      <c r="U837" s="450"/>
      <c r="V837" s="451"/>
      <c r="W837" s="452"/>
      <c r="X837" s="450"/>
      <c r="Y837" s="451"/>
      <c r="Z837" s="451"/>
      <c r="AA837" s="450"/>
      <c r="AB837" s="450"/>
      <c r="AC837" s="450"/>
      <c r="AD837" s="450"/>
      <c r="AE837" s="451"/>
      <c r="AF837" s="451"/>
      <c r="AG837" s="452"/>
      <c r="AH837" s="452"/>
      <c r="AI837" s="452"/>
      <c r="AJ837" s="452"/>
      <c r="AK837" s="452"/>
      <c r="AL837" s="452"/>
      <c r="AM837" s="450"/>
      <c r="AN837" s="450"/>
      <c r="AO837" s="451"/>
      <c r="AP837" s="451"/>
      <c r="AQ837" s="450"/>
      <c r="AR837" s="453"/>
      <c r="AS837" s="453"/>
      <c r="AT837" s="454"/>
      <c r="AU837" s="455"/>
      <c r="AV837" s="456"/>
      <c r="AW837" s="456"/>
      <c r="AX837" s="455"/>
      <c r="AY837" s="456"/>
      <c r="AZ837" s="454"/>
      <c r="BA837" s="454"/>
      <c r="BB837" s="454"/>
      <c r="BC837" s="454"/>
      <c r="BD837" s="454"/>
      <c r="BE837" s="454"/>
      <c r="BF837" s="455"/>
      <c r="BG837" s="455"/>
      <c r="BH837" s="455"/>
      <c r="BI837" s="455"/>
      <c r="BJ837" s="455"/>
      <c r="BK837" s="455"/>
      <c r="BL837" s="455"/>
      <c r="BM837" s="455"/>
      <c r="BN837" s="455"/>
      <c r="BO837" s="455"/>
    </row>
    <row r="838" spans="1:67" ht="19.5" customHeight="1">
      <c r="A838" s="450"/>
      <c r="B838" s="450"/>
      <c r="C838" s="450"/>
      <c r="D838" s="450"/>
      <c r="E838" s="450"/>
      <c r="F838" s="451"/>
      <c r="G838" s="450"/>
      <c r="H838" s="450"/>
      <c r="I838" s="451"/>
      <c r="J838" s="450"/>
      <c r="K838" s="451"/>
      <c r="L838" s="450"/>
      <c r="M838" s="451"/>
      <c r="N838" s="450"/>
      <c r="O838" s="451"/>
      <c r="P838" s="452"/>
      <c r="Q838" s="452"/>
      <c r="R838" s="452"/>
      <c r="S838" s="452"/>
      <c r="T838" s="450"/>
      <c r="U838" s="450"/>
      <c r="V838" s="451"/>
      <c r="W838" s="452"/>
      <c r="X838" s="450"/>
      <c r="Y838" s="451"/>
      <c r="Z838" s="451"/>
      <c r="AA838" s="450"/>
      <c r="AB838" s="450"/>
      <c r="AC838" s="450"/>
      <c r="AD838" s="450"/>
      <c r="AE838" s="451"/>
      <c r="AF838" s="451"/>
      <c r="AG838" s="452"/>
      <c r="AH838" s="452"/>
      <c r="AI838" s="452"/>
      <c r="AJ838" s="452"/>
      <c r="AK838" s="452"/>
      <c r="AL838" s="452"/>
      <c r="AM838" s="450"/>
      <c r="AN838" s="450"/>
      <c r="AO838" s="451"/>
      <c r="AP838" s="451"/>
      <c r="AQ838" s="450"/>
      <c r="AR838" s="453"/>
      <c r="AS838" s="453"/>
      <c r="AT838" s="454"/>
      <c r="AU838" s="455"/>
      <c r="AV838" s="456"/>
      <c r="AW838" s="456"/>
      <c r="AX838" s="455"/>
      <c r="AY838" s="456"/>
      <c r="AZ838" s="454"/>
      <c r="BA838" s="454"/>
      <c r="BB838" s="454"/>
      <c r="BC838" s="454"/>
      <c r="BD838" s="454"/>
      <c r="BE838" s="454"/>
      <c r="BF838" s="455"/>
      <c r="BG838" s="455"/>
      <c r="BH838" s="455"/>
      <c r="BI838" s="455"/>
      <c r="BJ838" s="455"/>
      <c r="BK838" s="455"/>
      <c r="BL838" s="455"/>
      <c r="BM838" s="455"/>
      <c r="BN838" s="455"/>
      <c r="BO838" s="455"/>
    </row>
    <row r="839" spans="1:67" ht="19.5" customHeight="1">
      <c r="A839" s="450"/>
      <c r="B839" s="450"/>
      <c r="C839" s="450"/>
      <c r="D839" s="450"/>
      <c r="E839" s="450"/>
      <c r="F839" s="451"/>
      <c r="G839" s="450"/>
      <c r="H839" s="450"/>
      <c r="I839" s="451"/>
      <c r="J839" s="450"/>
      <c r="K839" s="451"/>
      <c r="L839" s="450"/>
      <c r="M839" s="451"/>
      <c r="N839" s="450"/>
      <c r="O839" s="451"/>
      <c r="P839" s="452"/>
      <c r="Q839" s="452"/>
      <c r="R839" s="452"/>
      <c r="S839" s="452"/>
      <c r="T839" s="450"/>
      <c r="U839" s="450"/>
      <c r="V839" s="451"/>
      <c r="W839" s="452"/>
      <c r="X839" s="450"/>
      <c r="Y839" s="451"/>
      <c r="Z839" s="451"/>
      <c r="AA839" s="450"/>
      <c r="AB839" s="450"/>
      <c r="AC839" s="450"/>
      <c r="AD839" s="450"/>
      <c r="AE839" s="451"/>
      <c r="AF839" s="451"/>
      <c r="AG839" s="452"/>
      <c r="AH839" s="452"/>
      <c r="AI839" s="452"/>
      <c r="AJ839" s="452"/>
      <c r="AK839" s="452"/>
      <c r="AL839" s="452"/>
      <c r="AM839" s="450"/>
      <c r="AN839" s="450"/>
      <c r="AO839" s="451"/>
      <c r="AP839" s="451"/>
      <c r="AQ839" s="450"/>
      <c r="AR839" s="453"/>
      <c r="AS839" s="453"/>
      <c r="AT839" s="454"/>
      <c r="AU839" s="455"/>
      <c r="AV839" s="456"/>
      <c r="AW839" s="456"/>
      <c r="AX839" s="455"/>
      <c r="AY839" s="456"/>
      <c r="AZ839" s="454"/>
      <c r="BA839" s="454"/>
      <c r="BB839" s="454"/>
      <c r="BC839" s="454"/>
      <c r="BD839" s="454"/>
      <c r="BE839" s="454"/>
      <c r="BF839" s="455"/>
      <c r="BG839" s="455"/>
      <c r="BH839" s="455"/>
      <c r="BI839" s="455"/>
      <c r="BJ839" s="455"/>
      <c r="BK839" s="455"/>
      <c r="BL839" s="455"/>
      <c r="BM839" s="455"/>
      <c r="BN839" s="455"/>
      <c r="BO839" s="455"/>
    </row>
    <row r="840" spans="1:67" ht="19.5" customHeight="1">
      <c r="A840" s="450"/>
      <c r="B840" s="450"/>
      <c r="C840" s="450"/>
      <c r="D840" s="450"/>
      <c r="E840" s="450"/>
      <c r="F840" s="451"/>
      <c r="G840" s="450"/>
      <c r="H840" s="450"/>
      <c r="I840" s="451"/>
      <c r="J840" s="450"/>
      <c r="K840" s="451"/>
      <c r="L840" s="450"/>
      <c r="M840" s="451"/>
      <c r="N840" s="450"/>
      <c r="O840" s="451"/>
      <c r="P840" s="452"/>
      <c r="Q840" s="452"/>
      <c r="R840" s="452"/>
      <c r="S840" s="452"/>
      <c r="T840" s="450"/>
      <c r="U840" s="450"/>
      <c r="V840" s="451"/>
      <c r="W840" s="452"/>
      <c r="X840" s="450"/>
      <c r="Y840" s="451"/>
      <c r="Z840" s="451"/>
      <c r="AA840" s="450"/>
      <c r="AB840" s="450"/>
      <c r="AC840" s="450"/>
      <c r="AD840" s="450"/>
      <c r="AE840" s="451"/>
      <c r="AF840" s="451"/>
      <c r="AG840" s="452"/>
      <c r="AH840" s="452"/>
      <c r="AI840" s="452"/>
      <c r="AJ840" s="452"/>
      <c r="AK840" s="452"/>
      <c r="AL840" s="452"/>
      <c r="AM840" s="450"/>
      <c r="AN840" s="450"/>
      <c r="AO840" s="451"/>
      <c r="AP840" s="451"/>
      <c r="AQ840" s="450"/>
      <c r="AR840" s="453"/>
      <c r="AS840" s="453"/>
      <c r="AT840" s="454"/>
      <c r="AU840" s="455"/>
      <c r="AV840" s="456"/>
      <c r="AW840" s="456"/>
      <c r="AX840" s="455"/>
      <c r="AY840" s="456"/>
      <c r="AZ840" s="454"/>
      <c r="BA840" s="454"/>
      <c r="BB840" s="454"/>
      <c r="BC840" s="454"/>
      <c r="BD840" s="454"/>
      <c r="BE840" s="454"/>
      <c r="BF840" s="455"/>
      <c r="BG840" s="455"/>
      <c r="BH840" s="455"/>
      <c r="BI840" s="455"/>
      <c r="BJ840" s="455"/>
      <c r="BK840" s="455"/>
      <c r="BL840" s="455"/>
      <c r="BM840" s="455"/>
      <c r="BN840" s="455"/>
      <c r="BO840" s="455"/>
    </row>
    <row r="841" spans="1:67" ht="19.5" customHeight="1">
      <c r="A841" s="450"/>
      <c r="B841" s="450"/>
      <c r="C841" s="450"/>
      <c r="D841" s="450"/>
      <c r="E841" s="450"/>
      <c r="F841" s="451"/>
      <c r="G841" s="450"/>
      <c r="H841" s="450"/>
      <c r="I841" s="451"/>
      <c r="J841" s="450"/>
      <c r="K841" s="451"/>
      <c r="L841" s="450"/>
      <c r="M841" s="451"/>
      <c r="N841" s="450"/>
      <c r="O841" s="451"/>
      <c r="P841" s="452"/>
      <c r="Q841" s="452"/>
      <c r="R841" s="452"/>
      <c r="S841" s="452"/>
      <c r="T841" s="450"/>
      <c r="U841" s="450"/>
      <c r="V841" s="451"/>
      <c r="W841" s="452"/>
      <c r="X841" s="450"/>
      <c r="Y841" s="451"/>
      <c r="Z841" s="451"/>
      <c r="AA841" s="450"/>
      <c r="AB841" s="450"/>
      <c r="AC841" s="450"/>
      <c r="AD841" s="450"/>
      <c r="AE841" s="451"/>
      <c r="AF841" s="451"/>
      <c r="AG841" s="452"/>
      <c r="AH841" s="452"/>
      <c r="AI841" s="452"/>
      <c r="AJ841" s="452"/>
      <c r="AK841" s="452"/>
      <c r="AL841" s="452"/>
      <c r="AM841" s="450"/>
      <c r="AN841" s="450"/>
      <c r="AO841" s="451"/>
      <c r="AP841" s="451"/>
      <c r="AQ841" s="450"/>
      <c r="AR841" s="453"/>
      <c r="AS841" s="453"/>
      <c r="AT841" s="454"/>
      <c r="AU841" s="455"/>
      <c r="AV841" s="456"/>
      <c r="AW841" s="456"/>
      <c r="AX841" s="455"/>
      <c r="AY841" s="456"/>
      <c r="AZ841" s="454"/>
      <c r="BA841" s="454"/>
      <c r="BB841" s="454"/>
      <c r="BC841" s="454"/>
      <c r="BD841" s="454"/>
      <c r="BE841" s="454"/>
      <c r="BF841" s="455"/>
      <c r="BG841" s="455"/>
      <c r="BH841" s="455"/>
      <c r="BI841" s="455"/>
      <c r="BJ841" s="455"/>
      <c r="BK841" s="455"/>
      <c r="BL841" s="455"/>
      <c r="BM841" s="455"/>
      <c r="BN841" s="455"/>
      <c r="BO841" s="455"/>
    </row>
    <row r="842" spans="1:67" ht="19.5" customHeight="1">
      <c r="A842" s="450"/>
      <c r="B842" s="450"/>
      <c r="C842" s="450"/>
      <c r="D842" s="450"/>
      <c r="E842" s="450"/>
      <c r="F842" s="451"/>
      <c r="G842" s="450"/>
      <c r="H842" s="450"/>
      <c r="I842" s="451"/>
      <c r="J842" s="450"/>
      <c r="K842" s="451"/>
      <c r="L842" s="450"/>
      <c r="M842" s="451"/>
      <c r="N842" s="450"/>
      <c r="O842" s="451"/>
      <c r="P842" s="452"/>
      <c r="Q842" s="452"/>
      <c r="R842" s="452"/>
      <c r="S842" s="452"/>
      <c r="T842" s="450"/>
      <c r="U842" s="450"/>
      <c r="V842" s="451"/>
      <c r="W842" s="452"/>
      <c r="X842" s="450"/>
      <c r="Y842" s="451"/>
      <c r="Z842" s="451"/>
      <c r="AA842" s="450"/>
      <c r="AB842" s="450"/>
      <c r="AC842" s="450"/>
      <c r="AD842" s="450"/>
      <c r="AE842" s="451"/>
      <c r="AF842" s="451"/>
      <c r="AG842" s="452"/>
      <c r="AH842" s="452"/>
      <c r="AI842" s="452"/>
      <c r="AJ842" s="452"/>
      <c r="AK842" s="452"/>
      <c r="AL842" s="452"/>
      <c r="AM842" s="450"/>
      <c r="AN842" s="450"/>
      <c r="AO842" s="451"/>
      <c r="AP842" s="451"/>
      <c r="AQ842" s="450"/>
      <c r="AR842" s="453"/>
      <c r="AS842" s="453"/>
      <c r="AT842" s="454"/>
      <c r="AU842" s="455"/>
      <c r="AV842" s="456"/>
      <c r="AW842" s="456"/>
      <c r="AX842" s="455"/>
      <c r="AY842" s="456"/>
      <c r="AZ842" s="454"/>
      <c r="BA842" s="454"/>
      <c r="BB842" s="454"/>
      <c r="BC842" s="454"/>
      <c r="BD842" s="454"/>
      <c r="BE842" s="454"/>
      <c r="BF842" s="455"/>
      <c r="BG842" s="455"/>
      <c r="BH842" s="455"/>
      <c r="BI842" s="455"/>
      <c r="BJ842" s="455"/>
      <c r="BK842" s="455"/>
      <c r="BL842" s="455"/>
      <c r="BM842" s="455"/>
      <c r="BN842" s="455"/>
      <c r="BO842" s="455"/>
    </row>
    <row r="843" spans="1:67" ht="19.5" customHeight="1">
      <c r="A843" s="450"/>
      <c r="B843" s="450"/>
      <c r="C843" s="450"/>
      <c r="D843" s="450"/>
      <c r="E843" s="450"/>
      <c r="F843" s="451"/>
      <c r="G843" s="450"/>
      <c r="H843" s="450"/>
      <c r="I843" s="451"/>
      <c r="J843" s="450"/>
      <c r="K843" s="451"/>
      <c r="L843" s="450"/>
      <c r="M843" s="451"/>
      <c r="N843" s="450"/>
      <c r="O843" s="451"/>
      <c r="P843" s="452"/>
      <c r="Q843" s="452"/>
      <c r="R843" s="452"/>
      <c r="S843" s="452"/>
      <c r="T843" s="450"/>
      <c r="U843" s="450"/>
      <c r="V843" s="451"/>
      <c r="W843" s="452"/>
      <c r="X843" s="450"/>
      <c r="Y843" s="451"/>
      <c r="Z843" s="451"/>
      <c r="AA843" s="450"/>
      <c r="AB843" s="450"/>
      <c r="AC843" s="450"/>
      <c r="AD843" s="450"/>
      <c r="AE843" s="451"/>
      <c r="AF843" s="451"/>
      <c r="AG843" s="452"/>
      <c r="AH843" s="452"/>
      <c r="AI843" s="452"/>
      <c r="AJ843" s="452"/>
      <c r="AK843" s="452"/>
      <c r="AL843" s="452"/>
      <c r="AM843" s="450"/>
      <c r="AN843" s="450"/>
      <c r="AO843" s="451"/>
      <c r="AP843" s="451"/>
      <c r="AQ843" s="450"/>
      <c r="AR843" s="453"/>
      <c r="AS843" s="453"/>
      <c r="AT843" s="454"/>
      <c r="AU843" s="455"/>
      <c r="AV843" s="456"/>
      <c r="AW843" s="456"/>
      <c r="AX843" s="455"/>
      <c r="AY843" s="456"/>
      <c r="AZ843" s="454"/>
      <c r="BA843" s="454"/>
      <c r="BB843" s="454"/>
      <c r="BC843" s="454"/>
      <c r="BD843" s="454"/>
      <c r="BE843" s="454"/>
      <c r="BF843" s="455"/>
      <c r="BG843" s="455"/>
      <c r="BH843" s="455"/>
      <c r="BI843" s="455"/>
      <c r="BJ843" s="455"/>
      <c r="BK843" s="455"/>
      <c r="BL843" s="455"/>
      <c r="BM843" s="455"/>
      <c r="BN843" s="455"/>
      <c r="BO843" s="455"/>
    </row>
    <row r="844" spans="1:67" ht="19.5" customHeight="1">
      <c r="A844" s="450"/>
      <c r="B844" s="450"/>
      <c r="C844" s="450"/>
      <c r="D844" s="450"/>
      <c r="E844" s="450"/>
      <c r="F844" s="451"/>
      <c r="G844" s="450"/>
      <c r="H844" s="450"/>
      <c r="I844" s="451"/>
      <c r="J844" s="450"/>
      <c r="K844" s="451"/>
      <c r="L844" s="450"/>
      <c r="M844" s="451"/>
      <c r="N844" s="450"/>
      <c r="O844" s="451"/>
      <c r="P844" s="452"/>
      <c r="Q844" s="452"/>
      <c r="R844" s="452"/>
      <c r="S844" s="452"/>
      <c r="T844" s="450"/>
      <c r="U844" s="450"/>
      <c r="V844" s="451"/>
      <c r="W844" s="452"/>
      <c r="X844" s="450"/>
      <c r="Y844" s="451"/>
      <c r="Z844" s="451"/>
      <c r="AA844" s="450"/>
      <c r="AB844" s="450"/>
      <c r="AC844" s="450"/>
      <c r="AD844" s="450"/>
      <c r="AE844" s="451"/>
      <c r="AF844" s="451"/>
      <c r="AG844" s="452"/>
      <c r="AH844" s="452"/>
      <c r="AI844" s="452"/>
      <c r="AJ844" s="452"/>
      <c r="AK844" s="452"/>
      <c r="AL844" s="452"/>
      <c r="AM844" s="450"/>
      <c r="AN844" s="450"/>
      <c r="AO844" s="451"/>
      <c r="AP844" s="451"/>
      <c r="AQ844" s="450"/>
      <c r="AR844" s="453"/>
      <c r="AS844" s="453"/>
      <c r="AT844" s="454"/>
      <c r="AU844" s="455"/>
      <c r="AV844" s="456"/>
      <c r="AW844" s="456"/>
      <c r="AX844" s="455"/>
      <c r="AY844" s="456"/>
      <c r="AZ844" s="454"/>
      <c r="BA844" s="454"/>
      <c r="BB844" s="454"/>
      <c r="BC844" s="454"/>
      <c r="BD844" s="454"/>
      <c r="BE844" s="454"/>
      <c r="BF844" s="455"/>
      <c r="BG844" s="455"/>
      <c r="BH844" s="455"/>
      <c r="BI844" s="455"/>
      <c r="BJ844" s="455"/>
      <c r="BK844" s="455"/>
      <c r="BL844" s="455"/>
      <c r="BM844" s="455"/>
      <c r="BN844" s="455"/>
      <c r="BO844" s="455"/>
    </row>
    <row r="845" spans="1:67" ht="19.5" customHeight="1">
      <c r="A845" s="450"/>
      <c r="B845" s="450"/>
      <c r="C845" s="450"/>
      <c r="D845" s="450"/>
      <c r="E845" s="450"/>
      <c r="F845" s="451"/>
      <c r="G845" s="450"/>
      <c r="H845" s="450"/>
      <c r="I845" s="451"/>
      <c r="J845" s="450"/>
      <c r="K845" s="451"/>
      <c r="L845" s="450"/>
      <c r="M845" s="451"/>
      <c r="N845" s="450"/>
      <c r="O845" s="451"/>
      <c r="P845" s="452"/>
      <c r="Q845" s="452"/>
      <c r="R845" s="452"/>
      <c r="S845" s="452"/>
      <c r="T845" s="450"/>
      <c r="U845" s="450"/>
      <c r="V845" s="451"/>
      <c r="W845" s="452"/>
      <c r="X845" s="450"/>
      <c r="Y845" s="451"/>
      <c r="Z845" s="451"/>
      <c r="AA845" s="450"/>
      <c r="AB845" s="450"/>
      <c r="AC845" s="450"/>
      <c r="AD845" s="450"/>
      <c r="AE845" s="451"/>
      <c r="AF845" s="451"/>
      <c r="AG845" s="452"/>
      <c r="AH845" s="452"/>
      <c r="AI845" s="452"/>
      <c r="AJ845" s="452"/>
      <c r="AK845" s="452"/>
      <c r="AL845" s="452"/>
      <c r="AM845" s="450"/>
      <c r="AN845" s="450"/>
      <c r="AO845" s="451"/>
      <c r="AP845" s="451"/>
      <c r="AQ845" s="450"/>
      <c r="AR845" s="453"/>
      <c r="AS845" s="453"/>
      <c r="AT845" s="454"/>
      <c r="AU845" s="455"/>
      <c r="AV845" s="456"/>
      <c r="AW845" s="456"/>
      <c r="AX845" s="455"/>
      <c r="AY845" s="456"/>
      <c r="AZ845" s="454"/>
      <c r="BA845" s="454"/>
      <c r="BB845" s="454"/>
      <c r="BC845" s="454"/>
      <c r="BD845" s="454"/>
      <c r="BE845" s="454"/>
      <c r="BF845" s="455"/>
      <c r="BG845" s="455"/>
      <c r="BH845" s="455"/>
      <c r="BI845" s="455"/>
      <c r="BJ845" s="455"/>
      <c r="BK845" s="455"/>
      <c r="BL845" s="455"/>
      <c r="BM845" s="455"/>
      <c r="BN845" s="455"/>
      <c r="BO845" s="455"/>
    </row>
    <row r="846" spans="1:67" ht="19.5" customHeight="1">
      <c r="A846" s="450"/>
      <c r="B846" s="450"/>
      <c r="C846" s="450"/>
      <c r="D846" s="450"/>
      <c r="E846" s="450"/>
      <c r="F846" s="451"/>
      <c r="G846" s="450"/>
      <c r="H846" s="450"/>
      <c r="I846" s="451"/>
      <c r="J846" s="450"/>
      <c r="K846" s="451"/>
      <c r="L846" s="450"/>
      <c r="M846" s="451"/>
      <c r="N846" s="450"/>
      <c r="O846" s="451"/>
      <c r="P846" s="452"/>
      <c r="Q846" s="452"/>
      <c r="R846" s="452"/>
      <c r="S846" s="452"/>
      <c r="T846" s="450"/>
      <c r="U846" s="450"/>
      <c r="V846" s="451"/>
      <c r="W846" s="452"/>
      <c r="X846" s="450"/>
      <c r="Y846" s="451"/>
      <c r="Z846" s="451"/>
      <c r="AA846" s="450"/>
      <c r="AB846" s="450"/>
      <c r="AC846" s="450"/>
      <c r="AD846" s="450"/>
      <c r="AE846" s="451"/>
      <c r="AF846" s="451"/>
      <c r="AG846" s="452"/>
      <c r="AH846" s="452"/>
      <c r="AI846" s="452"/>
      <c r="AJ846" s="452"/>
      <c r="AK846" s="452"/>
      <c r="AL846" s="452"/>
      <c r="AM846" s="450"/>
      <c r="AN846" s="450"/>
      <c r="AO846" s="451"/>
      <c r="AP846" s="451"/>
      <c r="AQ846" s="450"/>
      <c r="AR846" s="453"/>
      <c r="AS846" s="453"/>
      <c r="AT846" s="454"/>
      <c r="AU846" s="455"/>
      <c r="AV846" s="456"/>
      <c r="AW846" s="456"/>
      <c r="AX846" s="455"/>
      <c r="AY846" s="456"/>
      <c r="AZ846" s="454"/>
      <c r="BA846" s="454"/>
      <c r="BB846" s="454"/>
      <c r="BC846" s="454"/>
      <c r="BD846" s="454"/>
      <c r="BE846" s="454"/>
      <c r="BF846" s="455"/>
      <c r="BG846" s="455"/>
      <c r="BH846" s="455"/>
      <c r="BI846" s="455"/>
      <c r="BJ846" s="455"/>
      <c r="BK846" s="455"/>
      <c r="BL846" s="455"/>
      <c r="BM846" s="455"/>
      <c r="BN846" s="455"/>
      <c r="BO846" s="455"/>
    </row>
    <row r="847" spans="1:67" ht="19.5" customHeight="1">
      <c r="A847" s="450"/>
      <c r="B847" s="450"/>
      <c r="C847" s="450"/>
      <c r="D847" s="450"/>
      <c r="E847" s="450"/>
      <c r="F847" s="451"/>
      <c r="G847" s="450"/>
      <c r="H847" s="450"/>
      <c r="I847" s="451"/>
      <c r="J847" s="450"/>
      <c r="K847" s="451"/>
      <c r="L847" s="450"/>
      <c r="M847" s="451"/>
      <c r="N847" s="450"/>
      <c r="O847" s="451"/>
      <c r="P847" s="452"/>
      <c r="Q847" s="452"/>
      <c r="R847" s="452"/>
      <c r="S847" s="452"/>
      <c r="T847" s="450"/>
      <c r="U847" s="450"/>
      <c r="V847" s="451"/>
      <c r="W847" s="452"/>
      <c r="X847" s="450"/>
      <c r="Y847" s="451"/>
      <c r="Z847" s="451"/>
      <c r="AA847" s="450"/>
      <c r="AB847" s="450"/>
      <c r="AC847" s="450"/>
      <c r="AD847" s="450"/>
      <c r="AE847" s="451"/>
      <c r="AF847" s="451"/>
      <c r="AG847" s="452"/>
      <c r="AH847" s="452"/>
      <c r="AI847" s="452"/>
      <c r="AJ847" s="452"/>
      <c r="AK847" s="452"/>
      <c r="AL847" s="452"/>
      <c r="AM847" s="450"/>
      <c r="AN847" s="450"/>
      <c r="AO847" s="451"/>
      <c r="AP847" s="451"/>
      <c r="AQ847" s="450"/>
      <c r="AR847" s="453"/>
      <c r="AS847" s="453"/>
      <c r="AT847" s="454"/>
      <c r="AU847" s="455"/>
      <c r="AV847" s="456"/>
      <c r="AW847" s="456"/>
      <c r="AX847" s="455"/>
      <c r="AY847" s="456"/>
      <c r="AZ847" s="454"/>
      <c r="BA847" s="454"/>
      <c r="BB847" s="454"/>
      <c r="BC847" s="454"/>
      <c r="BD847" s="454"/>
      <c r="BE847" s="454"/>
      <c r="BF847" s="455"/>
      <c r="BG847" s="455"/>
      <c r="BH847" s="455"/>
      <c r="BI847" s="455"/>
      <c r="BJ847" s="455"/>
      <c r="BK847" s="455"/>
      <c r="BL847" s="455"/>
      <c r="BM847" s="455"/>
      <c r="BN847" s="455"/>
      <c r="BO847" s="455"/>
    </row>
    <row r="848" spans="1:67" ht="19.5" customHeight="1">
      <c r="A848" s="450"/>
      <c r="B848" s="450"/>
      <c r="C848" s="450"/>
      <c r="D848" s="450"/>
      <c r="E848" s="450"/>
      <c r="F848" s="451"/>
      <c r="G848" s="450"/>
      <c r="H848" s="450"/>
      <c r="I848" s="451"/>
      <c r="J848" s="450"/>
      <c r="K848" s="451"/>
      <c r="L848" s="450"/>
      <c r="M848" s="451"/>
      <c r="N848" s="450"/>
      <c r="O848" s="451"/>
      <c r="P848" s="452"/>
      <c r="Q848" s="452"/>
      <c r="R848" s="452"/>
      <c r="S848" s="452"/>
      <c r="T848" s="450"/>
      <c r="U848" s="450"/>
      <c r="V848" s="451"/>
      <c r="W848" s="452"/>
      <c r="X848" s="450"/>
      <c r="Y848" s="451"/>
      <c r="Z848" s="451"/>
      <c r="AA848" s="450"/>
      <c r="AB848" s="450"/>
      <c r="AC848" s="450"/>
      <c r="AD848" s="450"/>
      <c r="AE848" s="451"/>
      <c r="AF848" s="451"/>
      <c r="AG848" s="452"/>
      <c r="AH848" s="452"/>
      <c r="AI848" s="452"/>
      <c r="AJ848" s="452"/>
      <c r="AK848" s="452"/>
      <c r="AL848" s="452"/>
      <c r="AM848" s="450"/>
      <c r="AN848" s="450"/>
      <c r="AO848" s="451"/>
      <c r="AP848" s="451"/>
      <c r="AQ848" s="450"/>
      <c r="AR848" s="453"/>
      <c r="AS848" s="453"/>
      <c r="AT848" s="454"/>
      <c r="AU848" s="455"/>
      <c r="AV848" s="456"/>
      <c r="AW848" s="456"/>
      <c r="AX848" s="455"/>
      <c r="AY848" s="456"/>
      <c r="AZ848" s="454"/>
      <c r="BA848" s="454"/>
      <c r="BB848" s="454"/>
      <c r="BC848" s="454"/>
      <c r="BD848" s="454"/>
      <c r="BE848" s="454"/>
      <c r="BF848" s="455"/>
      <c r="BG848" s="455"/>
      <c r="BH848" s="455"/>
      <c r="BI848" s="455"/>
      <c r="BJ848" s="455"/>
      <c r="BK848" s="455"/>
      <c r="BL848" s="455"/>
      <c r="BM848" s="455"/>
      <c r="BN848" s="455"/>
      <c r="BO848" s="455"/>
    </row>
    <row r="849" spans="1:67" ht="19.5" customHeight="1">
      <c r="A849" s="450"/>
      <c r="B849" s="450"/>
      <c r="C849" s="450"/>
      <c r="D849" s="450"/>
      <c r="E849" s="450"/>
      <c r="F849" s="451"/>
      <c r="G849" s="450"/>
      <c r="H849" s="450"/>
      <c r="I849" s="451"/>
      <c r="J849" s="450"/>
      <c r="K849" s="451"/>
      <c r="L849" s="450"/>
      <c r="M849" s="451"/>
      <c r="N849" s="450"/>
      <c r="O849" s="451"/>
      <c r="P849" s="452"/>
      <c r="Q849" s="452"/>
      <c r="R849" s="452"/>
      <c r="S849" s="452"/>
      <c r="T849" s="450"/>
      <c r="U849" s="450"/>
      <c r="V849" s="451"/>
      <c r="W849" s="452"/>
      <c r="X849" s="450"/>
      <c r="Y849" s="451"/>
      <c r="Z849" s="451"/>
      <c r="AA849" s="450"/>
      <c r="AB849" s="450"/>
      <c r="AC849" s="450"/>
      <c r="AD849" s="450"/>
      <c r="AE849" s="451"/>
      <c r="AF849" s="451"/>
      <c r="AG849" s="452"/>
      <c r="AH849" s="452"/>
      <c r="AI849" s="452"/>
      <c r="AJ849" s="452"/>
      <c r="AK849" s="452"/>
      <c r="AL849" s="452"/>
      <c r="AM849" s="450"/>
      <c r="AN849" s="450"/>
      <c r="AO849" s="451"/>
      <c r="AP849" s="451"/>
      <c r="AQ849" s="450"/>
      <c r="AR849" s="453"/>
      <c r="AS849" s="453"/>
      <c r="AT849" s="454"/>
      <c r="AU849" s="455"/>
      <c r="AV849" s="456"/>
      <c r="AW849" s="456"/>
      <c r="AX849" s="455"/>
      <c r="AY849" s="456"/>
      <c r="AZ849" s="454"/>
      <c r="BA849" s="454"/>
      <c r="BB849" s="454"/>
      <c r="BC849" s="454"/>
      <c r="BD849" s="454"/>
      <c r="BE849" s="454"/>
      <c r="BF849" s="455"/>
      <c r="BG849" s="455"/>
      <c r="BH849" s="455"/>
      <c r="BI849" s="455"/>
      <c r="BJ849" s="455"/>
      <c r="BK849" s="455"/>
      <c r="BL849" s="455"/>
      <c r="BM849" s="455"/>
      <c r="BN849" s="455"/>
      <c r="BO849" s="455"/>
    </row>
    <row r="850" spans="1:67" ht="19.5" customHeight="1">
      <c r="A850" s="450"/>
      <c r="B850" s="450"/>
      <c r="C850" s="450"/>
      <c r="D850" s="450"/>
      <c r="E850" s="450"/>
      <c r="F850" s="451"/>
      <c r="G850" s="450"/>
      <c r="H850" s="450"/>
      <c r="I850" s="451"/>
      <c r="J850" s="450"/>
      <c r="K850" s="451"/>
      <c r="L850" s="450"/>
      <c r="M850" s="451"/>
      <c r="N850" s="450"/>
      <c r="O850" s="451"/>
      <c r="P850" s="452"/>
      <c r="Q850" s="452"/>
      <c r="R850" s="452"/>
      <c r="S850" s="452"/>
      <c r="T850" s="450"/>
      <c r="U850" s="450"/>
      <c r="V850" s="451"/>
      <c r="W850" s="452"/>
      <c r="X850" s="450"/>
      <c r="Y850" s="451"/>
      <c r="Z850" s="451"/>
      <c r="AA850" s="450"/>
      <c r="AB850" s="450"/>
      <c r="AC850" s="450"/>
      <c r="AD850" s="450"/>
      <c r="AE850" s="451"/>
      <c r="AF850" s="451"/>
      <c r="AG850" s="452"/>
      <c r="AH850" s="452"/>
      <c r="AI850" s="452"/>
      <c r="AJ850" s="452"/>
      <c r="AK850" s="452"/>
      <c r="AL850" s="452"/>
      <c r="AM850" s="450"/>
      <c r="AN850" s="450"/>
      <c r="AO850" s="451"/>
      <c r="AP850" s="451"/>
      <c r="AQ850" s="450"/>
      <c r="AR850" s="453"/>
      <c r="AS850" s="453"/>
      <c r="AT850" s="454"/>
      <c r="AU850" s="455"/>
      <c r="AV850" s="456"/>
      <c r="AW850" s="456"/>
      <c r="AX850" s="455"/>
      <c r="AY850" s="456"/>
      <c r="AZ850" s="454"/>
      <c r="BA850" s="454"/>
      <c r="BB850" s="454"/>
      <c r="BC850" s="454"/>
      <c r="BD850" s="454"/>
      <c r="BE850" s="454"/>
      <c r="BF850" s="455"/>
      <c r="BG850" s="455"/>
      <c r="BH850" s="455"/>
      <c r="BI850" s="455"/>
      <c r="BJ850" s="455"/>
      <c r="BK850" s="455"/>
      <c r="BL850" s="455"/>
      <c r="BM850" s="455"/>
      <c r="BN850" s="455"/>
      <c r="BO850" s="455"/>
    </row>
    <row r="851" spans="1:67" ht="19.5" customHeight="1">
      <c r="A851" s="450"/>
      <c r="B851" s="450"/>
      <c r="C851" s="450"/>
      <c r="D851" s="450"/>
      <c r="E851" s="450"/>
      <c r="F851" s="451"/>
      <c r="G851" s="450"/>
      <c r="H851" s="450"/>
      <c r="I851" s="451"/>
      <c r="J851" s="450"/>
      <c r="K851" s="451"/>
      <c r="L851" s="450"/>
      <c r="M851" s="451"/>
      <c r="N851" s="450"/>
      <c r="O851" s="451"/>
      <c r="P851" s="452"/>
      <c r="Q851" s="452"/>
      <c r="R851" s="452"/>
      <c r="S851" s="452"/>
      <c r="T851" s="450"/>
      <c r="U851" s="450"/>
      <c r="V851" s="451"/>
      <c r="W851" s="452"/>
      <c r="X851" s="450"/>
      <c r="Y851" s="451"/>
      <c r="Z851" s="451"/>
      <c r="AA851" s="450"/>
      <c r="AB851" s="450"/>
      <c r="AC851" s="450"/>
      <c r="AD851" s="450"/>
      <c r="AE851" s="451"/>
      <c r="AF851" s="451"/>
      <c r="AG851" s="452"/>
      <c r="AH851" s="452"/>
      <c r="AI851" s="452"/>
      <c r="AJ851" s="452"/>
      <c r="AK851" s="452"/>
      <c r="AL851" s="452"/>
      <c r="AM851" s="450"/>
      <c r="AN851" s="450"/>
      <c r="AO851" s="451"/>
      <c r="AP851" s="451"/>
      <c r="AQ851" s="450"/>
      <c r="AR851" s="453"/>
      <c r="AS851" s="453"/>
      <c r="AT851" s="454"/>
      <c r="AU851" s="455"/>
      <c r="AV851" s="456"/>
      <c r="AW851" s="456"/>
      <c r="AX851" s="455"/>
      <c r="AY851" s="456"/>
      <c r="AZ851" s="454"/>
      <c r="BA851" s="454"/>
      <c r="BB851" s="454"/>
      <c r="BC851" s="454"/>
      <c r="BD851" s="454"/>
      <c r="BE851" s="454"/>
      <c r="BF851" s="455"/>
      <c r="BG851" s="455"/>
      <c r="BH851" s="455"/>
      <c r="BI851" s="455"/>
      <c r="BJ851" s="455"/>
      <c r="BK851" s="455"/>
      <c r="BL851" s="455"/>
      <c r="BM851" s="455"/>
      <c r="BN851" s="455"/>
      <c r="BO851" s="455"/>
    </row>
    <row r="852" spans="1:67" ht="19.5" customHeight="1">
      <c r="A852" s="450"/>
      <c r="B852" s="450"/>
      <c r="C852" s="450"/>
      <c r="D852" s="450"/>
      <c r="E852" s="450"/>
      <c r="F852" s="451"/>
      <c r="G852" s="450"/>
      <c r="H852" s="450"/>
      <c r="I852" s="451"/>
      <c r="J852" s="450"/>
      <c r="K852" s="451"/>
      <c r="L852" s="450"/>
      <c r="M852" s="451"/>
      <c r="N852" s="450"/>
      <c r="O852" s="451"/>
      <c r="P852" s="452"/>
      <c r="Q852" s="452"/>
      <c r="R852" s="452"/>
      <c r="S852" s="452"/>
      <c r="T852" s="450"/>
      <c r="U852" s="450"/>
      <c r="V852" s="451"/>
      <c r="W852" s="452"/>
      <c r="X852" s="450"/>
      <c r="Y852" s="451"/>
      <c r="Z852" s="451"/>
      <c r="AA852" s="450"/>
      <c r="AB852" s="450"/>
      <c r="AC852" s="450"/>
      <c r="AD852" s="450"/>
      <c r="AE852" s="451"/>
      <c r="AF852" s="451"/>
      <c r="AG852" s="452"/>
      <c r="AH852" s="452"/>
      <c r="AI852" s="452"/>
      <c r="AJ852" s="452"/>
      <c r="AK852" s="452"/>
      <c r="AL852" s="452"/>
      <c r="AM852" s="450"/>
      <c r="AN852" s="450"/>
      <c r="AO852" s="451"/>
      <c r="AP852" s="451"/>
      <c r="AQ852" s="450"/>
      <c r="AR852" s="453"/>
      <c r="AS852" s="453"/>
      <c r="AT852" s="454"/>
      <c r="AU852" s="455"/>
      <c r="AV852" s="456"/>
      <c r="AW852" s="456"/>
      <c r="AX852" s="455"/>
      <c r="AY852" s="456"/>
      <c r="AZ852" s="454"/>
      <c r="BA852" s="454"/>
      <c r="BB852" s="454"/>
      <c r="BC852" s="454"/>
      <c r="BD852" s="454"/>
      <c r="BE852" s="454"/>
      <c r="BF852" s="455"/>
      <c r="BG852" s="455"/>
      <c r="BH852" s="455"/>
      <c r="BI852" s="455"/>
      <c r="BJ852" s="455"/>
      <c r="BK852" s="455"/>
      <c r="BL852" s="455"/>
      <c r="BM852" s="455"/>
      <c r="BN852" s="455"/>
      <c r="BO852" s="455"/>
    </row>
    <row r="853" spans="1:67" ht="19.5" customHeight="1">
      <c r="A853" s="450"/>
      <c r="B853" s="450"/>
      <c r="C853" s="450"/>
      <c r="D853" s="450"/>
      <c r="E853" s="450"/>
      <c r="F853" s="451"/>
      <c r="G853" s="450"/>
      <c r="H853" s="450"/>
      <c r="I853" s="451"/>
      <c r="J853" s="450"/>
      <c r="K853" s="451"/>
      <c r="L853" s="450"/>
      <c r="M853" s="451"/>
      <c r="N853" s="450"/>
      <c r="O853" s="451"/>
      <c r="P853" s="452"/>
      <c r="Q853" s="452"/>
      <c r="R853" s="452"/>
      <c r="S853" s="452"/>
      <c r="T853" s="450"/>
      <c r="U853" s="450"/>
      <c r="V853" s="451"/>
      <c r="W853" s="452"/>
      <c r="X853" s="450"/>
      <c r="Y853" s="451"/>
      <c r="Z853" s="451"/>
      <c r="AA853" s="450"/>
      <c r="AB853" s="450"/>
      <c r="AC853" s="450"/>
      <c r="AD853" s="450"/>
      <c r="AE853" s="451"/>
      <c r="AF853" s="451"/>
      <c r="AG853" s="452"/>
      <c r="AH853" s="452"/>
      <c r="AI853" s="452"/>
      <c r="AJ853" s="452"/>
      <c r="AK853" s="452"/>
      <c r="AL853" s="452"/>
      <c r="AM853" s="450"/>
      <c r="AN853" s="450"/>
      <c r="AO853" s="451"/>
      <c r="AP853" s="451"/>
      <c r="AQ853" s="450"/>
      <c r="AR853" s="453"/>
      <c r="AS853" s="453"/>
      <c r="AT853" s="454"/>
      <c r="AU853" s="455"/>
      <c r="AV853" s="456"/>
      <c r="AW853" s="456"/>
      <c r="AX853" s="455"/>
      <c r="AY853" s="456"/>
      <c r="AZ853" s="454"/>
      <c r="BA853" s="454"/>
      <c r="BB853" s="454"/>
      <c r="BC853" s="454"/>
      <c r="BD853" s="454"/>
      <c r="BE853" s="454"/>
      <c r="BF853" s="455"/>
      <c r="BG853" s="455"/>
      <c r="BH853" s="455"/>
      <c r="BI853" s="455"/>
      <c r="BJ853" s="455"/>
      <c r="BK853" s="455"/>
      <c r="BL853" s="455"/>
      <c r="BM853" s="455"/>
      <c r="BN853" s="455"/>
      <c r="BO853" s="455"/>
    </row>
    <row r="854" spans="1:67" ht="19.5" customHeight="1">
      <c r="A854" s="450"/>
      <c r="B854" s="450"/>
      <c r="C854" s="450"/>
      <c r="D854" s="450"/>
      <c r="E854" s="450"/>
      <c r="F854" s="451"/>
      <c r="G854" s="450"/>
      <c r="H854" s="450"/>
      <c r="I854" s="451"/>
      <c r="J854" s="450"/>
      <c r="K854" s="451"/>
      <c r="L854" s="450"/>
      <c r="M854" s="451"/>
      <c r="N854" s="450"/>
      <c r="O854" s="451"/>
      <c r="P854" s="452"/>
      <c r="Q854" s="452"/>
      <c r="R854" s="452"/>
      <c r="S854" s="452"/>
      <c r="T854" s="450"/>
      <c r="U854" s="450"/>
      <c r="V854" s="451"/>
      <c r="W854" s="452"/>
      <c r="X854" s="450"/>
      <c r="Y854" s="451"/>
      <c r="Z854" s="451"/>
      <c r="AA854" s="450"/>
      <c r="AB854" s="450"/>
      <c r="AC854" s="450"/>
      <c r="AD854" s="450"/>
      <c r="AE854" s="451"/>
      <c r="AF854" s="451"/>
      <c r="AG854" s="452"/>
      <c r="AH854" s="452"/>
      <c r="AI854" s="452"/>
      <c r="AJ854" s="452"/>
      <c r="AK854" s="452"/>
      <c r="AL854" s="452"/>
      <c r="AM854" s="450"/>
      <c r="AN854" s="450"/>
      <c r="AO854" s="451"/>
      <c r="AP854" s="451"/>
      <c r="AQ854" s="450"/>
      <c r="AR854" s="453"/>
      <c r="AS854" s="453"/>
      <c r="AT854" s="454"/>
      <c r="AU854" s="455"/>
      <c r="AV854" s="456"/>
      <c r="AW854" s="456"/>
      <c r="AX854" s="455"/>
      <c r="AY854" s="456"/>
      <c r="AZ854" s="454"/>
      <c r="BA854" s="454"/>
      <c r="BB854" s="454"/>
      <c r="BC854" s="454"/>
      <c r="BD854" s="454"/>
      <c r="BE854" s="454"/>
      <c r="BF854" s="455"/>
      <c r="BG854" s="455"/>
      <c r="BH854" s="455"/>
      <c r="BI854" s="455"/>
      <c r="BJ854" s="455"/>
      <c r="BK854" s="455"/>
      <c r="BL854" s="455"/>
      <c r="BM854" s="455"/>
      <c r="BN854" s="455"/>
      <c r="BO854" s="455"/>
    </row>
    <row r="855" spans="1:67" ht="19.5" customHeight="1">
      <c r="A855" s="450"/>
      <c r="B855" s="450"/>
      <c r="C855" s="450"/>
      <c r="D855" s="450"/>
      <c r="E855" s="450"/>
      <c r="F855" s="451"/>
      <c r="G855" s="450"/>
      <c r="H855" s="450"/>
      <c r="I855" s="451"/>
      <c r="J855" s="450"/>
      <c r="K855" s="451"/>
      <c r="L855" s="450"/>
      <c r="M855" s="451"/>
      <c r="N855" s="450"/>
      <c r="O855" s="451"/>
      <c r="P855" s="452"/>
      <c r="Q855" s="452"/>
      <c r="R855" s="452"/>
      <c r="S855" s="452"/>
      <c r="T855" s="450"/>
      <c r="U855" s="450"/>
      <c r="V855" s="451"/>
      <c r="W855" s="452"/>
      <c r="X855" s="450"/>
      <c r="Y855" s="451"/>
      <c r="Z855" s="451"/>
      <c r="AA855" s="450"/>
      <c r="AB855" s="450"/>
      <c r="AC855" s="450"/>
      <c r="AD855" s="450"/>
      <c r="AE855" s="451"/>
      <c r="AF855" s="451"/>
      <c r="AG855" s="452"/>
      <c r="AH855" s="452"/>
      <c r="AI855" s="452"/>
      <c r="AJ855" s="452"/>
      <c r="AK855" s="452"/>
      <c r="AL855" s="452"/>
      <c r="AM855" s="450"/>
      <c r="AN855" s="450"/>
      <c r="AO855" s="451"/>
      <c r="AP855" s="451"/>
      <c r="AQ855" s="450"/>
      <c r="AR855" s="453"/>
      <c r="AS855" s="453"/>
      <c r="AT855" s="454"/>
      <c r="AU855" s="455"/>
      <c r="AV855" s="456"/>
      <c r="AW855" s="456"/>
      <c r="AX855" s="455"/>
      <c r="AY855" s="456"/>
      <c r="AZ855" s="454"/>
      <c r="BA855" s="454"/>
      <c r="BB855" s="454"/>
      <c r="BC855" s="454"/>
      <c r="BD855" s="454"/>
      <c r="BE855" s="454"/>
      <c r="BF855" s="455"/>
      <c r="BG855" s="455"/>
      <c r="BH855" s="455"/>
      <c r="BI855" s="455"/>
      <c r="BJ855" s="455"/>
      <c r="BK855" s="455"/>
      <c r="BL855" s="455"/>
      <c r="BM855" s="455"/>
      <c r="BN855" s="455"/>
      <c r="BO855" s="455"/>
    </row>
    <row r="856" spans="1:67" ht="19.5" customHeight="1">
      <c r="A856" s="450"/>
      <c r="B856" s="450"/>
      <c r="C856" s="450"/>
      <c r="D856" s="450"/>
      <c r="E856" s="450"/>
      <c r="F856" s="451"/>
      <c r="G856" s="450"/>
      <c r="H856" s="450"/>
      <c r="I856" s="451"/>
      <c r="J856" s="450"/>
      <c r="K856" s="451"/>
      <c r="L856" s="450"/>
      <c r="M856" s="451"/>
      <c r="N856" s="450"/>
      <c r="O856" s="451"/>
      <c r="P856" s="452"/>
      <c r="Q856" s="452"/>
      <c r="R856" s="452"/>
      <c r="S856" s="452"/>
      <c r="T856" s="450"/>
      <c r="U856" s="450"/>
      <c r="V856" s="451"/>
      <c r="W856" s="452"/>
      <c r="X856" s="450"/>
      <c r="Y856" s="451"/>
      <c r="Z856" s="451"/>
      <c r="AA856" s="450"/>
      <c r="AB856" s="450"/>
      <c r="AC856" s="450"/>
      <c r="AD856" s="450"/>
      <c r="AE856" s="451"/>
      <c r="AF856" s="451"/>
      <c r="AG856" s="452"/>
      <c r="AH856" s="452"/>
      <c r="AI856" s="452"/>
      <c r="AJ856" s="452"/>
      <c r="AK856" s="452"/>
      <c r="AL856" s="452"/>
      <c r="AM856" s="450"/>
      <c r="AN856" s="450"/>
      <c r="AO856" s="451"/>
      <c r="AP856" s="451"/>
      <c r="AQ856" s="450"/>
      <c r="AR856" s="453"/>
      <c r="AS856" s="453"/>
      <c r="AT856" s="454"/>
      <c r="AU856" s="455"/>
      <c r="AV856" s="456"/>
      <c r="AW856" s="456"/>
      <c r="AX856" s="455"/>
      <c r="AY856" s="456"/>
      <c r="AZ856" s="454"/>
      <c r="BA856" s="454"/>
      <c r="BB856" s="454"/>
      <c r="BC856" s="454"/>
      <c r="BD856" s="454"/>
      <c r="BE856" s="454"/>
      <c r="BF856" s="455"/>
      <c r="BG856" s="455"/>
      <c r="BH856" s="455"/>
      <c r="BI856" s="455"/>
      <c r="BJ856" s="455"/>
      <c r="BK856" s="455"/>
      <c r="BL856" s="455"/>
      <c r="BM856" s="455"/>
      <c r="BN856" s="455"/>
      <c r="BO856" s="455"/>
    </row>
    <row r="857" spans="1:67" ht="19.5" customHeight="1">
      <c r="A857" s="450"/>
      <c r="B857" s="450"/>
      <c r="C857" s="450"/>
      <c r="D857" s="450"/>
      <c r="E857" s="450"/>
      <c r="F857" s="451"/>
      <c r="G857" s="450"/>
      <c r="H857" s="450"/>
      <c r="I857" s="451"/>
      <c r="J857" s="450"/>
      <c r="K857" s="451"/>
      <c r="L857" s="450"/>
      <c r="M857" s="451"/>
      <c r="N857" s="450"/>
      <c r="O857" s="451"/>
      <c r="P857" s="452"/>
      <c r="Q857" s="452"/>
      <c r="R857" s="452"/>
      <c r="S857" s="452"/>
      <c r="T857" s="450"/>
      <c r="U857" s="450"/>
      <c r="V857" s="451"/>
      <c r="W857" s="452"/>
      <c r="X857" s="450"/>
      <c r="Y857" s="451"/>
      <c r="Z857" s="451"/>
      <c r="AA857" s="450"/>
      <c r="AB857" s="450"/>
      <c r="AC857" s="450"/>
      <c r="AD857" s="450"/>
      <c r="AE857" s="451"/>
      <c r="AF857" s="451"/>
      <c r="AG857" s="452"/>
      <c r="AH857" s="452"/>
      <c r="AI857" s="452"/>
      <c r="AJ857" s="452"/>
      <c r="AK857" s="452"/>
      <c r="AL857" s="452"/>
      <c r="AM857" s="450"/>
      <c r="AN857" s="450"/>
      <c r="AO857" s="451"/>
      <c r="AP857" s="451"/>
      <c r="AQ857" s="450"/>
      <c r="AR857" s="453"/>
      <c r="AS857" s="453"/>
      <c r="AT857" s="454"/>
      <c r="AU857" s="455"/>
      <c r="AV857" s="456"/>
      <c r="AW857" s="456"/>
      <c r="AX857" s="455"/>
      <c r="AY857" s="456"/>
      <c r="AZ857" s="454"/>
      <c r="BA857" s="454"/>
      <c r="BB857" s="454"/>
      <c r="BC857" s="454"/>
      <c r="BD857" s="454"/>
      <c r="BE857" s="454"/>
      <c r="BF857" s="455"/>
      <c r="BG857" s="455"/>
      <c r="BH857" s="455"/>
      <c r="BI857" s="455"/>
      <c r="BJ857" s="455"/>
      <c r="BK857" s="455"/>
      <c r="BL857" s="455"/>
      <c r="BM857" s="455"/>
      <c r="BN857" s="455"/>
      <c r="BO857" s="455"/>
    </row>
    <row r="858" spans="1:67" ht="19.5" customHeight="1">
      <c r="A858" s="450"/>
      <c r="B858" s="450"/>
      <c r="C858" s="450"/>
      <c r="D858" s="450"/>
      <c r="E858" s="450"/>
      <c r="F858" s="451"/>
      <c r="G858" s="450"/>
      <c r="H858" s="450"/>
      <c r="I858" s="451"/>
      <c r="J858" s="450"/>
      <c r="K858" s="451"/>
      <c r="L858" s="450"/>
      <c r="M858" s="451"/>
      <c r="N858" s="450"/>
      <c r="O858" s="451"/>
      <c r="P858" s="452"/>
      <c r="Q858" s="452"/>
      <c r="R858" s="452"/>
      <c r="S858" s="452"/>
      <c r="T858" s="450"/>
      <c r="U858" s="450"/>
      <c r="V858" s="451"/>
      <c r="W858" s="452"/>
      <c r="X858" s="450"/>
      <c r="Y858" s="451"/>
      <c r="Z858" s="451"/>
      <c r="AA858" s="450"/>
      <c r="AB858" s="450"/>
      <c r="AC858" s="450"/>
      <c r="AD858" s="450"/>
      <c r="AE858" s="451"/>
      <c r="AF858" s="451"/>
      <c r="AG858" s="452"/>
      <c r="AH858" s="452"/>
      <c r="AI858" s="452"/>
      <c r="AJ858" s="452"/>
      <c r="AK858" s="452"/>
      <c r="AL858" s="452"/>
      <c r="AM858" s="450"/>
      <c r="AN858" s="450"/>
      <c r="AO858" s="451"/>
      <c r="AP858" s="451"/>
      <c r="AQ858" s="450"/>
      <c r="AR858" s="453"/>
      <c r="AS858" s="453"/>
      <c r="AT858" s="454"/>
      <c r="AU858" s="455"/>
      <c r="AV858" s="456"/>
      <c r="AW858" s="456"/>
      <c r="AX858" s="455"/>
      <c r="AY858" s="456"/>
      <c r="AZ858" s="454"/>
      <c r="BA858" s="454"/>
      <c r="BB858" s="454"/>
      <c r="BC858" s="454"/>
      <c r="BD858" s="454"/>
      <c r="BE858" s="454"/>
      <c r="BF858" s="455"/>
      <c r="BG858" s="455"/>
      <c r="BH858" s="455"/>
      <c r="BI858" s="455"/>
      <c r="BJ858" s="455"/>
      <c r="BK858" s="455"/>
      <c r="BL858" s="455"/>
      <c r="BM858" s="455"/>
      <c r="BN858" s="455"/>
      <c r="BO858" s="455"/>
    </row>
    <row r="859" spans="1:67" ht="19.5" customHeight="1">
      <c r="A859" s="450"/>
      <c r="B859" s="450"/>
      <c r="C859" s="450"/>
      <c r="D859" s="450"/>
      <c r="E859" s="450"/>
      <c r="F859" s="451"/>
      <c r="G859" s="450"/>
      <c r="H859" s="450"/>
      <c r="I859" s="451"/>
      <c r="J859" s="450"/>
      <c r="K859" s="451"/>
      <c r="L859" s="450"/>
      <c r="M859" s="451"/>
      <c r="N859" s="450"/>
      <c r="O859" s="451"/>
      <c r="P859" s="452"/>
      <c r="Q859" s="452"/>
      <c r="R859" s="452"/>
      <c r="S859" s="452"/>
      <c r="T859" s="450"/>
      <c r="U859" s="450"/>
      <c r="V859" s="451"/>
      <c r="W859" s="452"/>
      <c r="X859" s="450"/>
      <c r="Y859" s="451"/>
      <c r="Z859" s="451"/>
      <c r="AA859" s="450"/>
      <c r="AB859" s="450"/>
      <c r="AC859" s="450"/>
      <c r="AD859" s="450"/>
      <c r="AE859" s="451"/>
      <c r="AF859" s="451"/>
      <c r="AG859" s="452"/>
      <c r="AH859" s="452"/>
      <c r="AI859" s="452"/>
      <c r="AJ859" s="452"/>
      <c r="AK859" s="452"/>
      <c r="AL859" s="452"/>
      <c r="AM859" s="450"/>
      <c r="AN859" s="450"/>
      <c r="AO859" s="451"/>
      <c r="AP859" s="451"/>
      <c r="AQ859" s="450"/>
      <c r="AR859" s="453"/>
      <c r="AS859" s="453"/>
      <c r="AT859" s="454"/>
      <c r="AU859" s="455"/>
      <c r="AV859" s="456"/>
      <c r="AW859" s="456"/>
      <c r="AX859" s="455"/>
      <c r="AY859" s="456"/>
      <c r="AZ859" s="454"/>
      <c r="BA859" s="454"/>
      <c r="BB859" s="454"/>
      <c r="BC859" s="454"/>
      <c r="BD859" s="454"/>
      <c r="BE859" s="454"/>
      <c r="BF859" s="455"/>
      <c r="BG859" s="455"/>
      <c r="BH859" s="455"/>
      <c r="BI859" s="455"/>
      <c r="BJ859" s="455"/>
      <c r="BK859" s="455"/>
      <c r="BL859" s="455"/>
      <c r="BM859" s="455"/>
      <c r="BN859" s="455"/>
      <c r="BO859" s="455"/>
    </row>
    <row r="860" spans="1:67" ht="19.5" customHeight="1">
      <c r="A860" s="450"/>
      <c r="B860" s="450"/>
      <c r="C860" s="450"/>
      <c r="D860" s="450"/>
      <c r="E860" s="450"/>
      <c r="F860" s="451"/>
      <c r="G860" s="450"/>
      <c r="H860" s="450"/>
      <c r="I860" s="451"/>
      <c r="J860" s="450"/>
      <c r="K860" s="451"/>
      <c r="L860" s="450"/>
      <c r="M860" s="451"/>
      <c r="N860" s="450"/>
      <c r="O860" s="451"/>
      <c r="P860" s="452"/>
      <c r="Q860" s="452"/>
      <c r="R860" s="452"/>
      <c r="S860" s="452"/>
      <c r="T860" s="450"/>
      <c r="U860" s="450"/>
      <c r="V860" s="451"/>
      <c r="W860" s="452"/>
      <c r="X860" s="450"/>
      <c r="Y860" s="451"/>
      <c r="Z860" s="451"/>
      <c r="AA860" s="450"/>
      <c r="AB860" s="450"/>
      <c r="AC860" s="450"/>
      <c r="AD860" s="450"/>
      <c r="AE860" s="451"/>
      <c r="AF860" s="451"/>
      <c r="AG860" s="452"/>
      <c r="AH860" s="452"/>
      <c r="AI860" s="452"/>
      <c r="AJ860" s="452"/>
      <c r="AK860" s="452"/>
      <c r="AL860" s="452"/>
      <c r="AM860" s="450"/>
      <c r="AN860" s="450"/>
      <c r="AO860" s="451"/>
      <c r="AP860" s="451"/>
      <c r="AQ860" s="450"/>
      <c r="AR860" s="453"/>
      <c r="AS860" s="453"/>
      <c r="AT860" s="454"/>
      <c r="AU860" s="455"/>
      <c r="AV860" s="456"/>
      <c r="AW860" s="456"/>
      <c r="AX860" s="455"/>
      <c r="AY860" s="456"/>
      <c r="AZ860" s="454"/>
      <c r="BA860" s="454"/>
      <c r="BB860" s="454"/>
      <c r="BC860" s="454"/>
      <c r="BD860" s="454"/>
      <c r="BE860" s="454"/>
      <c r="BF860" s="455"/>
      <c r="BG860" s="455"/>
      <c r="BH860" s="455"/>
      <c r="BI860" s="455"/>
      <c r="BJ860" s="455"/>
      <c r="BK860" s="455"/>
      <c r="BL860" s="455"/>
      <c r="BM860" s="455"/>
      <c r="BN860" s="455"/>
      <c r="BO860" s="455"/>
    </row>
    <row r="861" spans="1:67" ht="19.5" customHeight="1">
      <c r="A861" s="450"/>
      <c r="B861" s="450"/>
      <c r="C861" s="450"/>
      <c r="D861" s="450"/>
      <c r="E861" s="450"/>
      <c r="F861" s="451"/>
      <c r="G861" s="450"/>
      <c r="H861" s="450"/>
      <c r="I861" s="451"/>
      <c r="J861" s="450"/>
      <c r="K861" s="451"/>
      <c r="L861" s="450"/>
      <c r="M861" s="451"/>
      <c r="N861" s="450"/>
      <c r="O861" s="451"/>
      <c r="P861" s="452"/>
      <c r="Q861" s="452"/>
      <c r="R861" s="452"/>
      <c r="S861" s="452"/>
      <c r="T861" s="450"/>
      <c r="U861" s="450"/>
      <c r="V861" s="451"/>
      <c r="W861" s="452"/>
      <c r="X861" s="450"/>
      <c r="Y861" s="451"/>
      <c r="Z861" s="451"/>
      <c r="AA861" s="450"/>
      <c r="AB861" s="450"/>
      <c r="AC861" s="450"/>
      <c r="AD861" s="450"/>
      <c r="AE861" s="451"/>
      <c r="AF861" s="451"/>
      <c r="AG861" s="452"/>
      <c r="AH861" s="452"/>
      <c r="AI861" s="452"/>
      <c r="AJ861" s="452"/>
      <c r="AK861" s="452"/>
      <c r="AL861" s="452"/>
      <c r="AM861" s="450"/>
      <c r="AN861" s="450"/>
      <c r="AO861" s="451"/>
      <c r="AP861" s="451"/>
      <c r="AQ861" s="450"/>
      <c r="AR861" s="453"/>
      <c r="AS861" s="453"/>
      <c r="AT861" s="454"/>
      <c r="AU861" s="455"/>
      <c r="AV861" s="456"/>
      <c r="AW861" s="456"/>
      <c r="AX861" s="455"/>
      <c r="AY861" s="456"/>
      <c r="AZ861" s="454"/>
      <c r="BA861" s="454"/>
      <c r="BB861" s="454"/>
      <c r="BC861" s="454"/>
      <c r="BD861" s="454"/>
      <c r="BE861" s="454"/>
      <c r="BF861" s="455"/>
      <c r="BG861" s="455"/>
      <c r="BH861" s="455"/>
      <c r="BI861" s="455"/>
      <c r="BJ861" s="455"/>
      <c r="BK861" s="455"/>
      <c r="BL861" s="455"/>
      <c r="BM861" s="455"/>
      <c r="BN861" s="455"/>
      <c r="BO861" s="455"/>
    </row>
    <row r="862" spans="1:67" ht="19.5" customHeight="1">
      <c r="A862" s="450"/>
      <c r="B862" s="450"/>
      <c r="C862" s="450"/>
      <c r="D862" s="450"/>
      <c r="E862" s="450"/>
      <c r="F862" s="451"/>
      <c r="G862" s="450"/>
      <c r="H862" s="450"/>
      <c r="I862" s="451"/>
      <c r="J862" s="450"/>
      <c r="K862" s="451"/>
      <c r="L862" s="450"/>
      <c r="M862" s="451"/>
      <c r="N862" s="450"/>
      <c r="O862" s="451"/>
      <c r="P862" s="452"/>
      <c r="Q862" s="452"/>
      <c r="R862" s="452"/>
      <c r="S862" s="452"/>
      <c r="T862" s="450"/>
      <c r="U862" s="450"/>
      <c r="V862" s="451"/>
      <c r="W862" s="452"/>
      <c r="X862" s="450"/>
      <c r="Y862" s="451"/>
      <c r="Z862" s="451"/>
      <c r="AA862" s="450"/>
      <c r="AB862" s="450"/>
      <c r="AC862" s="450"/>
      <c r="AD862" s="450"/>
      <c r="AE862" s="451"/>
      <c r="AF862" s="451"/>
      <c r="AG862" s="452"/>
      <c r="AH862" s="452"/>
      <c r="AI862" s="452"/>
      <c r="AJ862" s="452"/>
      <c r="AK862" s="452"/>
      <c r="AL862" s="452"/>
      <c r="AM862" s="450"/>
      <c r="AN862" s="450"/>
      <c r="AO862" s="451"/>
      <c r="AP862" s="451"/>
      <c r="AQ862" s="450"/>
      <c r="AR862" s="453"/>
      <c r="AS862" s="453"/>
      <c r="AT862" s="454"/>
      <c r="AU862" s="455"/>
      <c r="AV862" s="456"/>
      <c r="AW862" s="456"/>
      <c r="AX862" s="455"/>
      <c r="AY862" s="456"/>
      <c r="AZ862" s="454"/>
      <c r="BA862" s="454"/>
      <c r="BB862" s="454"/>
      <c r="BC862" s="454"/>
      <c r="BD862" s="454"/>
      <c r="BE862" s="454"/>
      <c r="BF862" s="455"/>
      <c r="BG862" s="455"/>
      <c r="BH862" s="455"/>
      <c r="BI862" s="455"/>
      <c r="BJ862" s="455"/>
      <c r="BK862" s="455"/>
      <c r="BL862" s="455"/>
      <c r="BM862" s="455"/>
      <c r="BN862" s="455"/>
      <c r="BO862" s="455"/>
    </row>
    <row r="863" spans="1:67" ht="19.5" customHeight="1">
      <c r="A863" s="450"/>
      <c r="B863" s="450"/>
      <c r="C863" s="450"/>
      <c r="D863" s="450"/>
      <c r="E863" s="450"/>
      <c r="F863" s="451"/>
      <c r="G863" s="450"/>
      <c r="H863" s="450"/>
      <c r="I863" s="451"/>
      <c r="J863" s="450"/>
      <c r="K863" s="451"/>
      <c r="L863" s="450"/>
      <c r="M863" s="451"/>
      <c r="N863" s="450"/>
      <c r="O863" s="451"/>
      <c r="P863" s="452"/>
      <c r="Q863" s="452"/>
      <c r="R863" s="452"/>
      <c r="S863" s="452"/>
      <c r="T863" s="450"/>
      <c r="U863" s="450"/>
      <c r="V863" s="451"/>
      <c r="W863" s="452"/>
      <c r="X863" s="450"/>
      <c r="Y863" s="451"/>
      <c r="Z863" s="451"/>
      <c r="AA863" s="450"/>
      <c r="AB863" s="450"/>
      <c r="AC863" s="450"/>
      <c r="AD863" s="450"/>
      <c r="AE863" s="451"/>
      <c r="AF863" s="451"/>
      <c r="AG863" s="452"/>
      <c r="AH863" s="452"/>
      <c r="AI863" s="452"/>
      <c r="AJ863" s="452"/>
      <c r="AK863" s="452"/>
      <c r="AL863" s="452"/>
      <c r="AM863" s="450"/>
      <c r="AN863" s="450"/>
      <c r="AO863" s="451"/>
      <c r="AP863" s="451"/>
      <c r="AQ863" s="450"/>
      <c r="AR863" s="453"/>
      <c r="AS863" s="453"/>
      <c r="AT863" s="454"/>
      <c r="AU863" s="455"/>
      <c r="AV863" s="456"/>
      <c r="AW863" s="456"/>
      <c r="AX863" s="455"/>
      <c r="AY863" s="456"/>
      <c r="AZ863" s="454"/>
      <c r="BA863" s="454"/>
      <c r="BB863" s="454"/>
      <c r="BC863" s="454"/>
      <c r="BD863" s="454"/>
      <c r="BE863" s="454"/>
      <c r="BF863" s="455"/>
      <c r="BG863" s="455"/>
      <c r="BH863" s="455"/>
      <c r="BI863" s="455"/>
      <c r="BJ863" s="455"/>
      <c r="BK863" s="455"/>
      <c r="BL863" s="455"/>
      <c r="BM863" s="455"/>
      <c r="BN863" s="455"/>
      <c r="BO863" s="455"/>
    </row>
    <row r="864" spans="1:67" ht="19.5" customHeight="1">
      <c r="A864" s="450"/>
      <c r="B864" s="450"/>
      <c r="C864" s="450"/>
      <c r="D864" s="450"/>
      <c r="E864" s="450"/>
      <c r="F864" s="451"/>
      <c r="G864" s="450"/>
      <c r="H864" s="450"/>
      <c r="I864" s="451"/>
      <c r="J864" s="450"/>
      <c r="K864" s="451"/>
      <c r="L864" s="450"/>
      <c r="M864" s="451"/>
      <c r="N864" s="450"/>
      <c r="O864" s="451"/>
      <c r="P864" s="452"/>
      <c r="Q864" s="452"/>
      <c r="R864" s="452"/>
      <c r="S864" s="452"/>
      <c r="T864" s="450"/>
      <c r="U864" s="450"/>
      <c r="V864" s="451"/>
      <c r="W864" s="452"/>
      <c r="X864" s="450"/>
      <c r="Y864" s="451"/>
      <c r="Z864" s="451"/>
      <c r="AA864" s="450"/>
      <c r="AB864" s="450"/>
      <c r="AC864" s="450"/>
      <c r="AD864" s="450"/>
      <c r="AE864" s="451"/>
      <c r="AF864" s="451"/>
      <c r="AG864" s="452"/>
      <c r="AH864" s="452"/>
      <c r="AI864" s="452"/>
      <c r="AJ864" s="452"/>
      <c r="AK864" s="452"/>
      <c r="AL864" s="452"/>
      <c r="AM864" s="450"/>
      <c r="AN864" s="450"/>
      <c r="AO864" s="451"/>
      <c r="AP864" s="451"/>
      <c r="AQ864" s="450"/>
      <c r="AR864" s="453"/>
      <c r="AS864" s="453"/>
      <c r="AT864" s="454"/>
      <c r="AU864" s="455"/>
      <c r="AV864" s="456"/>
      <c r="AW864" s="456"/>
      <c r="AX864" s="455"/>
      <c r="AY864" s="456"/>
      <c r="AZ864" s="454"/>
      <c r="BA864" s="454"/>
      <c r="BB864" s="454"/>
      <c r="BC864" s="454"/>
      <c r="BD864" s="454"/>
      <c r="BE864" s="454"/>
      <c r="BF864" s="455"/>
      <c r="BG864" s="455"/>
      <c r="BH864" s="455"/>
      <c r="BI864" s="455"/>
      <c r="BJ864" s="455"/>
      <c r="BK864" s="455"/>
      <c r="BL864" s="455"/>
      <c r="BM864" s="455"/>
      <c r="BN864" s="455"/>
      <c r="BO864" s="455"/>
    </row>
    <row r="865" spans="1:67" ht="19.5" customHeight="1">
      <c r="A865" s="450"/>
      <c r="B865" s="450"/>
      <c r="C865" s="450"/>
      <c r="D865" s="450"/>
      <c r="E865" s="450"/>
      <c r="F865" s="451"/>
      <c r="G865" s="450"/>
      <c r="H865" s="450"/>
      <c r="I865" s="451"/>
      <c r="J865" s="450"/>
      <c r="K865" s="451"/>
      <c r="L865" s="450"/>
      <c r="M865" s="451"/>
      <c r="N865" s="450"/>
      <c r="O865" s="451"/>
      <c r="P865" s="452"/>
      <c r="Q865" s="452"/>
      <c r="R865" s="452"/>
      <c r="S865" s="452"/>
      <c r="T865" s="450"/>
      <c r="U865" s="450"/>
      <c r="V865" s="451"/>
      <c r="W865" s="452"/>
      <c r="X865" s="450"/>
      <c r="Y865" s="451"/>
      <c r="Z865" s="451"/>
      <c r="AA865" s="450"/>
      <c r="AB865" s="450"/>
      <c r="AC865" s="450"/>
      <c r="AD865" s="450"/>
      <c r="AE865" s="451"/>
      <c r="AF865" s="451"/>
      <c r="AG865" s="452"/>
      <c r="AH865" s="452"/>
      <c r="AI865" s="452"/>
      <c r="AJ865" s="452"/>
      <c r="AK865" s="452"/>
      <c r="AL865" s="452"/>
      <c r="AM865" s="450"/>
      <c r="AN865" s="450"/>
      <c r="AO865" s="451"/>
      <c r="AP865" s="451"/>
      <c r="AQ865" s="450"/>
      <c r="AR865" s="453"/>
      <c r="AS865" s="453"/>
      <c r="AT865" s="454"/>
      <c r="AU865" s="455"/>
      <c r="AV865" s="456"/>
      <c r="AW865" s="456"/>
      <c r="AX865" s="455"/>
      <c r="AY865" s="456"/>
      <c r="AZ865" s="454"/>
      <c r="BA865" s="454"/>
      <c r="BB865" s="454"/>
      <c r="BC865" s="454"/>
      <c r="BD865" s="454"/>
      <c r="BE865" s="454"/>
      <c r="BF865" s="455"/>
      <c r="BG865" s="455"/>
      <c r="BH865" s="455"/>
      <c r="BI865" s="455"/>
      <c r="BJ865" s="455"/>
      <c r="BK865" s="455"/>
      <c r="BL865" s="455"/>
      <c r="BM865" s="455"/>
      <c r="BN865" s="455"/>
      <c r="BO865" s="455"/>
    </row>
    <row r="866" spans="1:67" ht="19.5" customHeight="1">
      <c r="A866" s="450"/>
      <c r="B866" s="450"/>
      <c r="C866" s="450"/>
      <c r="D866" s="450"/>
      <c r="E866" s="450"/>
      <c r="F866" s="451"/>
      <c r="G866" s="450"/>
      <c r="H866" s="450"/>
      <c r="I866" s="451"/>
      <c r="J866" s="450"/>
      <c r="K866" s="451"/>
      <c r="L866" s="450"/>
      <c r="M866" s="451"/>
      <c r="N866" s="450"/>
      <c r="O866" s="451"/>
      <c r="P866" s="452"/>
      <c r="Q866" s="452"/>
      <c r="R866" s="452"/>
      <c r="S866" s="452"/>
      <c r="T866" s="450"/>
      <c r="U866" s="450"/>
      <c r="V866" s="451"/>
      <c r="W866" s="452"/>
      <c r="X866" s="450"/>
      <c r="Y866" s="451"/>
      <c r="Z866" s="451"/>
      <c r="AA866" s="450"/>
      <c r="AB866" s="450"/>
      <c r="AC866" s="450"/>
      <c r="AD866" s="450"/>
      <c r="AE866" s="451"/>
      <c r="AF866" s="451"/>
      <c r="AG866" s="452"/>
      <c r="AH866" s="452"/>
      <c r="AI866" s="452"/>
      <c r="AJ866" s="452"/>
      <c r="AK866" s="452"/>
      <c r="AL866" s="452"/>
      <c r="AM866" s="450"/>
      <c r="AN866" s="450"/>
      <c r="AO866" s="451"/>
      <c r="AP866" s="451"/>
      <c r="AQ866" s="450"/>
      <c r="AR866" s="453"/>
      <c r="AS866" s="453"/>
      <c r="AT866" s="454"/>
      <c r="AU866" s="455"/>
      <c r="AV866" s="456"/>
      <c r="AW866" s="456"/>
      <c r="AX866" s="455"/>
      <c r="AY866" s="456"/>
      <c r="AZ866" s="454"/>
      <c r="BA866" s="454"/>
      <c r="BB866" s="454"/>
      <c r="BC866" s="454"/>
      <c r="BD866" s="454"/>
      <c r="BE866" s="454"/>
      <c r="BF866" s="455"/>
      <c r="BG866" s="455"/>
      <c r="BH866" s="455"/>
      <c r="BI866" s="455"/>
      <c r="BJ866" s="455"/>
      <c r="BK866" s="455"/>
      <c r="BL866" s="455"/>
      <c r="BM866" s="455"/>
      <c r="BN866" s="455"/>
      <c r="BO866" s="455"/>
    </row>
    <row r="867" spans="1:67" ht="19.5" customHeight="1">
      <c r="A867" s="450"/>
      <c r="B867" s="450"/>
      <c r="C867" s="450"/>
      <c r="D867" s="450"/>
      <c r="E867" s="450"/>
      <c r="F867" s="451"/>
      <c r="G867" s="450"/>
      <c r="H867" s="450"/>
      <c r="I867" s="451"/>
      <c r="J867" s="450"/>
      <c r="K867" s="451"/>
      <c r="L867" s="450"/>
      <c r="M867" s="451"/>
      <c r="N867" s="450"/>
      <c r="O867" s="451"/>
      <c r="P867" s="452"/>
      <c r="Q867" s="452"/>
      <c r="R867" s="452"/>
      <c r="S867" s="452"/>
      <c r="T867" s="450"/>
      <c r="U867" s="450"/>
      <c r="V867" s="451"/>
      <c r="W867" s="452"/>
      <c r="X867" s="450"/>
      <c r="Y867" s="451"/>
      <c r="Z867" s="451"/>
      <c r="AA867" s="450"/>
      <c r="AB867" s="450"/>
      <c r="AC867" s="450"/>
      <c r="AD867" s="450"/>
      <c r="AE867" s="451"/>
      <c r="AF867" s="451"/>
      <c r="AG867" s="452"/>
      <c r="AH867" s="452"/>
      <c r="AI867" s="452"/>
      <c r="AJ867" s="452"/>
      <c r="AK867" s="452"/>
      <c r="AL867" s="452"/>
      <c r="AM867" s="450"/>
      <c r="AN867" s="450"/>
      <c r="AO867" s="451"/>
      <c r="AP867" s="451"/>
      <c r="AQ867" s="450"/>
      <c r="AR867" s="453"/>
      <c r="AS867" s="453"/>
      <c r="AT867" s="454"/>
      <c r="AU867" s="455"/>
      <c r="AV867" s="456"/>
      <c r="AW867" s="456"/>
      <c r="AX867" s="455"/>
      <c r="AY867" s="456"/>
      <c r="AZ867" s="454"/>
      <c r="BA867" s="454"/>
      <c r="BB867" s="454"/>
      <c r="BC867" s="454"/>
      <c r="BD867" s="454"/>
      <c r="BE867" s="454"/>
      <c r="BF867" s="455"/>
      <c r="BG867" s="455"/>
      <c r="BH867" s="455"/>
      <c r="BI867" s="455"/>
      <c r="BJ867" s="455"/>
      <c r="BK867" s="455"/>
      <c r="BL867" s="455"/>
      <c r="BM867" s="455"/>
      <c r="BN867" s="455"/>
      <c r="BO867" s="455"/>
    </row>
    <row r="868" spans="1:67" ht="19.5" customHeight="1">
      <c r="A868" s="450"/>
      <c r="B868" s="450"/>
      <c r="C868" s="450"/>
      <c r="D868" s="450"/>
      <c r="E868" s="450"/>
      <c r="F868" s="451"/>
      <c r="G868" s="450"/>
      <c r="H868" s="450"/>
      <c r="I868" s="451"/>
      <c r="J868" s="450"/>
      <c r="K868" s="451"/>
      <c r="L868" s="450"/>
      <c r="M868" s="451"/>
      <c r="N868" s="450"/>
      <c r="O868" s="451"/>
      <c r="P868" s="452"/>
      <c r="Q868" s="452"/>
      <c r="R868" s="452"/>
      <c r="S868" s="452"/>
      <c r="T868" s="450"/>
      <c r="U868" s="450"/>
      <c r="V868" s="451"/>
      <c r="W868" s="452"/>
      <c r="X868" s="450"/>
      <c r="Y868" s="451"/>
      <c r="Z868" s="451"/>
      <c r="AA868" s="450"/>
      <c r="AB868" s="450"/>
      <c r="AC868" s="450"/>
      <c r="AD868" s="450"/>
      <c r="AE868" s="451"/>
      <c r="AF868" s="451"/>
      <c r="AG868" s="452"/>
      <c r="AH868" s="452"/>
      <c r="AI868" s="452"/>
      <c r="AJ868" s="452"/>
      <c r="AK868" s="452"/>
      <c r="AL868" s="452"/>
      <c r="AM868" s="450"/>
      <c r="AN868" s="450"/>
      <c r="AO868" s="451"/>
      <c r="AP868" s="451"/>
      <c r="AQ868" s="450"/>
      <c r="AR868" s="453"/>
      <c r="AS868" s="453"/>
      <c r="AT868" s="454"/>
      <c r="AU868" s="455"/>
      <c r="AV868" s="456"/>
      <c r="AW868" s="456"/>
      <c r="AX868" s="455"/>
      <c r="AY868" s="456"/>
      <c r="AZ868" s="454"/>
      <c r="BA868" s="454"/>
      <c r="BB868" s="454"/>
      <c r="BC868" s="454"/>
      <c r="BD868" s="454"/>
      <c r="BE868" s="454"/>
      <c r="BF868" s="455"/>
      <c r="BG868" s="455"/>
      <c r="BH868" s="455"/>
      <c r="BI868" s="455"/>
      <c r="BJ868" s="455"/>
      <c r="BK868" s="455"/>
      <c r="BL868" s="455"/>
      <c r="BM868" s="455"/>
      <c r="BN868" s="455"/>
      <c r="BO868" s="455"/>
    </row>
    <row r="869" spans="1:67" ht="19.5" customHeight="1">
      <c r="A869" s="450"/>
      <c r="B869" s="450"/>
      <c r="C869" s="450"/>
      <c r="D869" s="450"/>
      <c r="E869" s="450"/>
      <c r="F869" s="451"/>
      <c r="G869" s="450"/>
      <c r="H869" s="450"/>
      <c r="I869" s="451"/>
      <c r="J869" s="450"/>
      <c r="K869" s="451"/>
      <c r="L869" s="450"/>
      <c r="M869" s="451"/>
      <c r="N869" s="450"/>
      <c r="O869" s="451"/>
      <c r="P869" s="452"/>
      <c r="Q869" s="452"/>
      <c r="R869" s="452"/>
      <c r="S869" s="452"/>
      <c r="T869" s="450"/>
      <c r="U869" s="450"/>
      <c r="V869" s="451"/>
      <c r="W869" s="452"/>
      <c r="X869" s="450"/>
      <c r="Y869" s="451"/>
      <c r="Z869" s="451"/>
      <c r="AA869" s="450"/>
      <c r="AB869" s="450"/>
      <c r="AC869" s="450"/>
      <c r="AD869" s="450"/>
      <c r="AE869" s="451"/>
      <c r="AF869" s="451"/>
      <c r="AG869" s="452"/>
      <c r="AH869" s="452"/>
      <c r="AI869" s="452"/>
      <c r="AJ869" s="452"/>
      <c r="AK869" s="452"/>
      <c r="AL869" s="452"/>
      <c r="AM869" s="450"/>
      <c r="AN869" s="450"/>
      <c r="AO869" s="451"/>
      <c r="AP869" s="451"/>
      <c r="AQ869" s="450"/>
      <c r="AR869" s="453"/>
      <c r="AS869" s="453"/>
      <c r="AT869" s="454"/>
      <c r="AU869" s="455"/>
      <c r="AV869" s="456"/>
      <c r="AW869" s="456"/>
      <c r="AX869" s="455"/>
      <c r="AY869" s="456"/>
      <c r="AZ869" s="454"/>
      <c r="BA869" s="454"/>
      <c r="BB869" s="454"/>
      <c r="BC869" s="454"/>
      <c r="BD869" s="454"/>
      <c r="BE869" s="454"/>
      <c r="BF869" s="455"/>
      <c r="BG869" s="455"/>
      <c r="BH869" s="455"/>
      <c r="BI869" s="455"/>
      <c r="BJ869" s="455"/>
      <c r="BK869" s="455"/>
      <c r="BL869" s="455"/>
      <c r="BM869" s="455"/>
      <c r="BN869" s="455"/>
      <c r="BO869" s="455"/>
    </row>
    <row r="870" spans="1:67" ht="19.5" customHeight="1">
      <c r="A870" s="450"/>
      <c r="B870" s="450"/>
      <c r="C870" s="450"/>
      <c r="D870" s="450"/>
      <c r="E870" s="450"/>
      <c r="F870" s="451"/>
      <c r="G870" s="450"/>
      <c r="H870" s="450"/>
      <c r="I870" s="451"/>
      <c r="J870" s="450"/>
      <c r="K870" s="451"/>
      <c r="L870" s="450"/>
      <c r="M870" s="451"/>
      <c r="N870" s="450"/>
      <c r="O870" s="451"/>
      <c r="P870" s="452"/>
      <c r="Q870" s="452"/>
      <c r="R870" s="452"/>
      <c r="S870" s="452"/>
      <c r="T870" s="450"/>
      <c r="U870" s="450"/>
      <c r="V870" s="451"/>
      <c r="W870" s="452"/>
      <c r="X870" s="450"/>
      <c r="Y870" s="451"/>
      <c r="Z870" s="451"/>
      <c r="AA870" s="450"/>
      <c r="AB870" s="450"/>
      <c r="AC870" s="450"/>
      <c r="AD870" s="450"/>
      <c r="AE870" s="451"/>
      <c r="AF870" s="451"/>
      <c r="AG870" s="452"/>
      <c r="AH870" s="452"/>
      <c r="AI870" s="452"/>
      <c r="AJ870" s="452"/>
      <c r="AK870" s="452"/>
      <c r="AL870" s="452"/>
      <c r="AM870" s="450"/>
      <c r="AN870" s="450"/>
      <c r="AO870" s="451"/>
      <c r="AP870" s="451"/>
      <c r="AQ870" s="450"/>
      <c r="AR870" s="453"/>
      <c r="AS870" s="453"/>
      <c r="AT870" s="454"/>
      <c r="AU870" s="455"/>
      <c r="AV870" s="456"/>
      <c r="AW870" s="456"/>
      <c r="AX870" s="455"/>
      <c r="AY870" s="456"/>
      <c r="AZ870" s="454"/>
      <c r="BA870" s="454"/>
      <c r="BB870" s="454"/>
      <c r="BC870" s="454"/>
      <c r="BD870" s="454"/>
      <c r="BE870" s="454"/>
      <c r="BF870" s="455"/>
      <c r="BG870" s="455"/>
      <c r="BH870" s="455"/>
      <c r="BI870" s="455"/>
      <c r="BJ870" s="455"/>
      <c r="BK870" s="455"/>
      <c r="BL870" s="455"/>
      <c r="BM870" s="455"/>
      <c r="BN870" s="455"/>
      <c r="BO870" s="455"/>
    </row>
    <row r="871" spans="1:67" ht="19.5" customHeight="1">
      <c r="A871" s="450"/>
      <c r="B871" s="450"/>
      <c r="C871" s="450"/>
      <c r="D871" s="450"/>
      <c r="E871" s="450"/>
      <c r="F871" s="451"/>
      <c r="G871" s="450"/>
      <c r="H871" s="450"/>
      <c r="I871" s="451"/>
      <c r="J871" s="450"/>
      <c r="K871" s="451"/>
      <c r="L871" s="450"/>
      <c r="M871" s="451"/>
      <c r="N871" s="450"/>
      <c r="O871" s="451"/>
      <c r="P871" s="452"/>
      <c r="Q871" s="452"/>
      <c r="R871" s="452"/>
      <c r="S871" s="452"/>
      <c r="T871" s="450"/>
      <c r="U871" s="450"/>
      <c r="V871" s="451"/>
      <c r="W871" s="452"/>
      <c r="X871" s="450"/>
      <c r="Y871" s="451"/>
      <c r="Z871" s="451"/>
      <c r="AA871" s="450"/>
      <c r="AB871" s="450"/>
      <c r="AC871" s="450"/>
      <c r="AD871" s="450"/>
      <c r="AE871" s="451"/>
      <c r="AF871" s="451"/>
      <c r="AG871" s="452"/>
      <c r="AH871" s="452"/>
      <c r="AI871" s="452"/>
      <c r="AJ871" s="452"/>
      <c r="AK871" s="452"/>
      <c r="AL871" s="452"/>
      <c r="AM871" s="450"/>
      <c r="AN871" s="450"/>
      <c r="AO871" s="451"/>
      <c r="AP871" s="451"/>
      <c r="AQ871" s="450"/>
      <c r="AR871" s="453"/>
      <c r="AS871" s="453"/>
      <c r="AT871" s="454"/>
      <c r="AU871" s="455"/>
      <c r="AV871" s="456"/>
      <c r="AW871" s="456"/>
      <c r="AX871" s="455"/>
      <c r="AY871" s="456"/>
      <c r="AZ871" s="454"/>
      <c r="BA871" s="454"/>
      <c r="BB871" s="454"/>
      <c r="BC871" s="454"/>
      <c r="BD871" s="454"/>
      <c r="BE871" s="454"/>
      <c r="BF871" s="455"/>
      <c r="BG871" s="455"/>
      <c r="BH871" s="455"/>
      <c r="BI871" s="455"/>
      <c r="BJ871" s="455"/>
      <c r="BK871" s="455"/>
      <c r="BL871" s="455"/>
      <c r="BM871" s="455"/>
      <c r="BN871" s="455"/>
      <c r="BO871" s="455"/>
    </row>
    <row r="872" spans="1:67" ht="19.5" customHeight="1">
      <c r="A872" s="450"/>
      <c r="B872" s="450"/>
      <c r="C872" s="450"/>
      <c r="D872" s="450"/>
      <c r="E872" s="450"/>
      <c r="F872" s="451"/>
      <c r="G872" s="450"/>
      <c r="H872" s="450"/>
      <c r="I872" s="451"/>
      <c r="J872" s="450"/>
      <c r="K872" s="451"/>
      <c r="L872" s="450"/>
      <c r="M872" s="451"/>
      <c r="N872" s="450"/>
      <c r="O872" s="451"/>
      <c r="P872" s="452"/>
      <c r="Q872" s="452"/>
      <c r="R872" s="452"/>
      <c r="S872" s="452"/>
      <c r="T872" s="450"/>
      <c r="U872" s="450"/>
      <c r="V872" s="451"/>
      <c r="W872" s="452"/>
      <c r="X872" s="450"/>
      <c r="Y872" s="451"/>
      <c r="Z872" s="451"/>
      <c r="AA872" s="450"/>
      <c r="AB872" s="450"/>
      <c r="AC872" s="450"/>
      <c r="AD872" s="450"/>
      <c r="AE872" s="451"/>
      <c r="AF872" s="451"/>
      <c r="AG872" s="452"/>
      <c r="AH872" s="452"/>
      <c r="AI872" s="452"/>
      <c r="AJ872" s="452"/>
      <c r="AK872" s="452"/>
      <c r="AL872" s="452"/>
      <c r="AM872" s="450"/>
      <c r="AN872" s="450"/>
      <c r="AO872" s="451"/>
      <c r="AP872" s="451"/>
      <c r="AQ872" s="450"/>
      <c r="AR872" s="453"/>
      <c r="AS872" s="453"/>
      <c r="AT872" s="454"/>
      <c r="AU872" s="455"/>
      <c r="AV872" s="456"/>
      <c r="AW872" s="456"/>
      <c r="AX872" s="455"/>
      <c r="AY872" s="456"/>
      <c r="AZ872" s="454"/>
      <c r="BA872" s="454"/>
      <c r="BB872" s="454"/>
      <c r="BC872" s="454"/>
      <c r="BD872" s="454"/>
      <c r="BE872" s="454"/>
      <c r="BF872" s="455"/>
      <c r="BG872" s="455"/>
      <c r="BH872" s="455"/>
      <c r="BI872" s="455"/>
      <c r="BJ872" s="455"/>
      <c r="BK872" s="455"/>
      <c r="BL872" s="455"/>
      <c r="BM872" s="455"/>
      <c r="BN872" s="455"/>
      <c r="BO872" s="455"/>
    </row>
    <row r="873" spans="1:67" ht="19.5" customHeight="1">
      <c r="A873" s="450"/>
      <c r="B873" s="450"/>
      <c r="C873" s="450"/>
      <c r="D873" s="450"/>
      <c r="E873" s="450"/>
      <c r="F873" s="451"/>
      <c r="G873" s="450"/>
      <c r="H873" s="450"/>
      <c r="I873" s="451"/>
      <c r="J873" s="450"/>
      <c r="K873" s="451"/>
      <c r="L873" s="450"/>
      <c r="M873" s="451"/>
      <c r="N873" s="450"/>
      <c r="O873" s="451"/>
      <c r="P873" s="452"/>
      <c r="Q873" s="452"/>
      <c r="R873" s="452"/>
      <c r="S873" s="452"/>
      <c r="T873" s="450"/>
      <c r="U873" s="450"/>
      <c r="V873" s="451"/>
      <c r="W873" s="452"/>
      <c r="X873" s="450"/>
      <c r="Y873" s="451"/>
      <c r="Z873" s="451"/>
      <c r="AA873" s="450"/>
      <c r="AB873" s="450"/>
      <c r="AC873" s="450"/>
      <c r="AD873" s="450"/>
      <c r="AE873" s="451"/>
      <c r="AF873" s="451"/>
      <c r="AG873" s="452"/>
      <c r="AH873" s="452"/>
      <c r="AI873" s="452"/>
      <c r="AJ873" s="452"/>
      <c r="AK873" s="452"/>
      <c r="AL873" s="452"/>
      <c r="AM873" s="450"/>
      <c r="AN873" s="450"/>
      <c r="AO873" s="451"/>
      <c r="AP873" s="451"/>
      <c r="AQ873" s="450"/>
      <c r="AR873" s="453"/>
      <c r="AS873" s="453"/>
      <c r="AT873" s="454"/>
      <c r="AU873" s="455"/>
      <c r="AV873" s="456"/>
      <c r="AW873" s="456"/>
      <c r="AX873" s="455"/>
      <c r="AY873" s="456"/>
      <c r="AZ873" s="454"/>
      <c r="BA873" s="454"/>
      <c r="BB873" s="454"/>
      <c r="BC873" s="454"/>
      <c r="BD873" s="454"/>
      <c r="BE873" s="454"/>
      <c r="BF873" s="455"/>
      <c r="BG873" s="455"/>
      <c r="BH873" s="455"/>
      <c r="BI873" s="455"/>
      <c r="BJ873" s="455"/>
      <c r="BK873" s="455"/>
      <c r="BL873" s="455"/>
      <c r="BM873" s="455"/>
      <c r="BN873" s="455"/>
      <c r="BO873" s="455"/>
    </row>
    <row r="874" spans="1:67" ht="19.5" customHeight="1">
      <c r="A874" s="450"/>
      <c r="B874" s="450"/>
      <c r="C874" s="450"/>
      <c r="D874" s="450"/>
      <c r="E874" s="450"/>
      <c r="F874" s="451"/>
      <c r="G874" s="450"/>
      <c r="H874" s="450"/>
      <c r="I874" s="451"/>
      <c r="J874" s="450"/>
      <c r="K874" s="451"/>
      <c r="L874" s="450"/>
      <c r="M874" s="451"/>
      <c r="N874" s="450"/>
      <c r="O874" s="451"/>
      <c r="P874" s="452"/>
      <c r="Q874" s="452"/>
      <c r="R874" s="452"/>
      <c r="S874" s="452"/>
      <c r="T874" s="450"/>
      <c r="U874" s="450"/>
      <c r="V874" s="451"/>
      <c r="W874" s="452"/>
      <c r="X874" s="450"/>
      <c r="Y874" s="451"/>
      <c r="Z874" s="451"/>
      <c r="AA874" s="450"/>
      <c r="AB874" s="450"/>
      <c r="AC874" s="450"/>
      <c r="AD874" s="450"/>
      <c r="AE874" s="451"/>
      <c r="AF874" s="451"/>
      <c r="AG874" s="452"/>
      <c r="AH874" s="452"/>
      <c r="AI874" s="452"/>
      <c r="AJ874" s="452"/>
      <c r="AK874" s="452"/>
      <c r="AL874" s="452"/>
      <c r="AM874" s="450"/>
      <c r="AN874" s="450"/>
      <c r="AO874" s="451"/>
      <c r="AP874" s="451"/>
      <c r="AQ874" s="450"/>
      <c r="AR874" s="453"/>
      <c r="AS874" s="453"/>
      <c r="AT874" s="454"/>
      <c r="AU874" s="455"/>
      <c r="AV874" s="456"/>
      <c r="AW874" s="456"/>
      <c r="AX874" s="455"/>
      <c r="AY874" s="456"/>
      <c r="AZ874" s="454"/>
      <c r="BA874" s="454"/>
      <c r="BB874" s="454"/>
      <c r="BC874" s="454"/>
      <c r="BD874" s="454"/>
      <c r="BE874" s="454"/>
      <c r="BF874" s="455"/>
      <c r="BG874" s="455"/>
      <c r="BH874" s="455"/>
      <c r="BI874" s="455"/>
      <c r="BJ874" s="455"/>
      <c r="BK874" s="455"/>
      <c r="BL874" s="455"/>
      <c r="BM874" s="455"/>
      <c r="BN874" s="455"/>
      <c r="BO874" s="455"/>
    </row>
    <row r="875" spans="1:67" ht="19.5" customHeight="1">
      <c r="A875" s="450"/>
      <c r="B875" s="450"/>
      <c r="C875" s="450"/>
      <c r="D875" s="450"/>
      <c r="E875" s="450"/>
      <c r="F875" s="451"/>
      <c r="G875" s="450"/>
      <c r="H875" s="450"/>
      <c r="I875" s="451"/>
      <c r="J875" s="450"/>
      <c r="K875" s="451"/>
      <c r="L875" s="450"/>
      <c r="M875" s="451"/>
      <c r="N875" s="450"/>
      <c r="O875" s="451"/>
      <c r="P875" s="452"/>
      <c r="Q875" s="452"/>
      <c r="R875" s="452"/>
      <c r="S875" s="452"/>
      <c r="T875" s="450"/>
      <c r="U875" s="450"/>
      <c r="V875" s="451"/>
      <c r="W875" s="452"/>
      <c r="X875" s="450"/>
      <c r="Y875" s="451"/>
      <c r="Z875" s="451"/>
      <c r="AA875" s="450"/>
      <c r="AB875" s="450"/>
      <c r="AC875" s="450"/>
      <c r="AD875" s="450"/>
      <c r="AE875" s="451"/>
      <c r="AF875" s="451"/>
      <c r="AG875" s="452"/>
      <c r="AH875" s="452"/>
      <c r="AI875" s="452"/>
      <c r="AJ875" s="452"/>
      <c r="AK875" s="452"/>
      <c r="AL875" s="452"/>
      <c r="AM875" s="450"/>
      <c r="AN875" s="450"/>
      <c r="AO875" s="451"/>
      <c r="AP875" s="451"/>
      <c r="AQ875" s="450"/>
      <c r="AR875" s="453"/>
      <c r="AS875" s="453"/>
      <c r="AT875" s="454"/>
      <c r="AU875" s="455"/>
      <c r="AV875" s="456"/>
      <c r="AW875" s="456"/>
      <c r="AX875" s="455"/>
      <c r="AY875" s="456"/>
      <c r="AZ875" s="454"/>
      <c r="BA875" s="454"/>
      <c r="BB875" s="454"/>
      <c r="BC875" s="454"/>
      <c r="BD875" s="454"/>
      <c r="BE875" s="454"/>
      <c r="BF875" s="455"/>
      <c r="BG875" s="455"/>
      <c r="BH875" s="455"/>
      <c r="BI875" s="455"/>
      <c r="BJ875" s="455"/>
      <c r="BK875" s="455"/>
      <c r="BL875" s="455"/>
      <c r="BM875" s="455"/>
      <c r="BN875" s="455"/>
      <c r="BO875" s="455"/>
    </row>
    <row r="876" spans="1:67" ht="19.5" customHeight="1">
      <c r="A876" s="450"/>
      <c r="B876" s="450"/>
      <c r="C876" s="450"/>
      <c r="D876" s="450"/>
      <c r="E876" s="450"/>
      <c r="F876" s="451"/>
      <c r="G876" s="450"/>
      <c r="H876" s="450"/>
      <c r="I876" s="451"/>
      <c r="J876" s="450"/>
      <c r="K876" s="451"/>
      <c r="L876" s="450"/>
      <c r="M876" s="451"/>
      <c r="N876" s="450"/>
      <c r="O876" s="451"/>
      <c r="P876" s="452"/>
      <c r="Q876" s="452"/>
      <c r="R876" s="452"/>
      <c r="S876" s="452"/>
      <c r="T876" s="450"/>
      <c r="U876" s="450"/>
      <c r="V876" s="451"/>
      <c r="W876" s="452"/>
      <c r="X876" s="450"/>
      <c r="Y876" s="451"/>
      <c r="Z876" s="451"/>
      <c r="AA876" s="450"/>
      <c r="AB876" s="450"/>
      <c r="AC876" s="450"/>
      <c r="AD876" s="450"/>
      <c r="AE876" s="451"/>
      <c r="AF876" s="451"/>
      <c r="AG876" s="452"/>
      <c r="AH876" s="452"/>
      <c r="AI876" s="452"/>
      <c r="AJ876" s="452"/>
      <c r="AK876" s="452"/>
      <c r="AL876" s="452"/>
      <c r="AM876" s="450"/>
      <c r="AN876" s="450"/>
      <c r="AO876" s="451"/>
      <c r="AP876" s="451"/>
      <c r="AQ876" s="450"/>
      <c r="AR876" s="453"/>
      <c r="AS876" s="453"/>
      <c r="AT876" s="454"/>
      <c r="AU876" s="455"/>
      <c r="AV876" s="456"/>
      <c r="AW876" s="456"/>
      <c r="AX876" s="455"/>
      <c r="AY876" s="456"/>
      <c r="AZ876" s="454"/>
      <c r="BA876" s="454"/>
      <c r="BB876" s="454"/>
      <c r="BC876" s="454"/>
      <c r="BD876" s="454"/>
      <c r="BE876" s="454"/>
      <c r="BF876" s="455"/>
      <c r="BG876" s="455"/>
      <c r="BH876" s="455"/>
      <c r="BI876" s="455"/>
      <c r="BJ876" s="455"/>
      <c r="BK876" s="455"/>
      <c r="BL876" s="455"/>
      <c r="BM876" s="455"/>
      <c r="BN876" s="455"/>
      <c r="BO876" s="455"/>
    </row>
    <row r="877" spans="1:67" ht="19.5" customHeight="1">
      <c r="A877" s="450"/>
      <c r="B877" s="450"/>
      <c r="C877" s="450"/>
      <c r="D877" s="450"/>
      <c r="E877" s="450"/>
      <c r="F877" s="451"/>
      <c r="G877" s="450"/>
      <c r="H877" s="450"/>
      <c r="I877" s="451"/>
      <c r="J877" s="450"/>
      <c r="K877" s="451"/>
      <c r="L877" s="450"/>
      <c r="M877" s="451"/>
      <c r="N877" s="450"/>
      <c r="O877" s="451"/>
      <c r="P877" s="452"/>
      <c r="Q877" s="452"/>
      <c r="R877" s="452"/>
      <c r="S877" s="452"/>
      <c r="T877" s="450"/>
      <c r="U877" s="450"/>
      <c r="V877" s="451"/>
      <c r="W877" s="452"/>
      <c r="X877" s="450"/>
      <c r="Y877" s="451"/>
      <c r="Z877" s="451"/>
      <c r="AA877" s="450"/>
      <c r="AB877" s="450"/>
      <c r="AC877" s="450"/>
      <c r="AD877" s="450"/>
      <c r="AE877" s="451"/>
      <c r="AF877" s="451"/>
      <c r="AG877" s="452"/>
      <c r="AH877" s="452"/>
      <c r="AI877" s="452"/>
      <c r="AJ877" s="452"/>
      <c r="AK877" s="452"/>
      <c r="AL877" s="452"/>
      <c r="AM877" s="450"/>
      <c r="AN877" s="450"/>
      <c r="AO877" s="451"/>
      <c r="AP877" s="451"/>
      <c r="AQ877" s="450"/>
      <c r="AR877" s="453"/>
      <c r="AS877" s="453"/>
      <c r="AT877" s="454"/>
      <c r="AU877" s="455"/>
      <c r="AV877" s="456"/>
      <c r="AW877" s="456"/>
      <c r="AX877" s="455"/>
      <c r="AY877" s="456"/>
      <c r="AZ877" s="454"/>
      <c r="BA877" s="454"/>
      <c r="BB877" s="454"/>
      <c r="BC877" s="454"/>
      <c r="BD877" s="454"/>
      <c r="BE877" s="454"/>
      <c r="BF877" s="455"/>
      <c r="BG877" s="455"/>
      <c r="BH877" s="455"/>
      <c r="BI877" s="455"/>
      <c r="BJ877" s="455"/>
      <c r="BK877" s="455"/>
      <c r="BL877" s="455"/>
      <c r="BM877" s="455"/>
      <c r="BN877" s="455"/>
      <c r="BO877" s="455"/>
    </row>
    <row r="878" spans="1:67" ht="19.5" customHeight="1">
      <c r="A878" s="450"/>
      <c r="B878" s="450"/>
      <c r="C878" s="450"/>
      <c r="D878" s="450"/>
      <c r="E878" s="450"/>
      <c r="F878" s="451"/>
      <c r="G878" s="450"/>
      <c r="H878" s="450"/>
      <c r="I878" s="451"/>
      <c r="J878" s="450"/>
      <c r="K878" s="451"/>
      <c r="L878" s="450"/>
      <c r="M878" s="451"/>
      <c r="N878" s="450"/>
      <c r="O878" s="451"/>
      <c r="P878" s="452"/>
      <c r="Q878" s="452"/>
      <c r="R878" s="452"/>
      <c r="S878" s="452"/>
      <c r="T878" s="450"/>
      <c r="U878" s="450"/>
      <c r="V878" s="451"/>
      <c r="W878" s="452"/>
      <c r="X878" s="450"/>
      <c r="Y878" s="451"/>
      <c r="Z878" s="451"/>
      <c r="AA878" s="450"/>
      <c r="AB878" s="450"/>
      <c r="AC878" s="450"/>
      <c r="AD878" s="450"/>
      <c r="AE878" s="451"/>
      <c r="AF878" s="451"/>
      <c r="AG878" s="452"/>
      <c r="AH878" s="452"/>
      <c r="AI878" s="452"/>
      <c r="AJ878" s="452"/>
      <c r="AK878" s="452"/>
      <c r="AL878" s="452"/>
      <c r="AM878" s="450"/>
      <c r="AN878" s="450"/>
      <c r="AO878" s="451"/>
      <c r="AP878" s="451"/>
      <c r="AQ878" s="450"/>
      <c r="AR878" s="453"/>
      <c r="AS878" s="453"/>
      <c r="AT878" s="454"/>
      <c r="AU878" s="455"/>
      <c r="AV878" s="456"/>
      <c r="AW878" s="456"/>
      <c r="AX878" s="455"/>
      <c r="AY878" s="456"/>
      <c r="AZ878" s="454"/>
      <c r="BA878" s="454"/>
      <c r="BB878" s="454"/>
      <c r="BC878" s="454"/>
      <c r="BD878" s="454"/>
      <c r="BE878" s="454"/>
      <c r="BF878" s="455"/>
      <c r="BG878" s="455"/>
      <c r="BH878" s="455"/>
      <c r="BI878" s="455"/>
      <c r="BJ878" s="455"/>
      <c r="BK878" s="455"/>
      <c r="BL878" s="455"/>
      <c r="BM878" s="455"/>
      <c r="BN878" s="455"/>
      <c r="BO878" s="455"/>
    </row>
    <row r="879" spans="1:67" ht="19.5" customHeight="1">
      <c r="A879" s="450"/>
      <c r="B879" s="450"/>
      <c r="C879" s="450"/>
      <c r="D879" s="450"/>
      <c r="E879" s="450"/>
      <c r="F879" s="451"/>
      <c r="G879" s="450"/>
      <c r="H879" s="450"/>
      <c r="I879" s="451"/>
      <c r="J879" s="450"/>
      <c r="K879" s="451"/>
      <c r="L879" s="450"/>
      <c r="M879" s="451"/>
      <c r="N879" s="450"/>
      <c r="O879" s="451"/>
      <c r="P879" s="452"/>
      <c r="Q879" s="452"/>
      <c r="R879" s="452"/>
      <c r="S879" s="452"/>
      <c r="T879" s="450"/>
      <c r="U879" s="450"/>
      <c r="V879" s="451"/>
      <c r="W879" s="452"/>
      <c r="X879" s="450"/>
      <c r="Y879" s="451"/>
      <c r="Z879" s="451"/>
      <c r="AA879" s="450"/>
      <c r="AB879" s="450"/>
      <c r="AC879" s="450"/>
      <c r="AD879" s="450"/>
      <c r="AE879" s="451"/>
      <c r="AF879" s="451"/>
      <c r="AG879" s="452"/>
      <c r="AH879" s="452"/>
      <c r="AI879" s="452"/>
      <c r="AJ879" s="452"/>
      <c r="AK879" s="452"/>
      <c r="AL879" s="452"/>
      <c r="AM879" s="450"/>
      <c r="AN879" s="450"/>
      <c r="AO879" s="451"/>
      <c r="AP879" s="451"/>
      <c r="AQ879" s="450"/>
      <c r="AR879" s="453"/>
      <c r="AS879" s="453"/>
      <c r="AT879" s="454"/>
      <c r="AU879" s="455"/>
      <c r="AV879" s="456"/>
      <c r="AW879" s="456"/>
      <c r="AX879" s="455"/>
      <c r="AY879" s="456"/>
      <c r="AZ879" s="454"/>
      <c r="BA879" s="454"/>
      <c r="BB879" s="454"/>
      <c r="BC879" s="454"/>
      <c r="BD879" s="454"/>
      <c r="BE879" s="454"/>
      <c r="BF879" s="455"/>
      <c r="BG879" s="455"/>
      <c r="BH879" s="455"/>
      <c r="BI879" s="455"/>
      <c r="BJ879" s="455"/>
      <c r="BK879" s="455"/>
      <c r="BL879" s="455"/>
      <c r="BM879" s="455"/>
      <c r="BN879" s="455"/>
      <c r="BO879" s="455"/>
    </row>
    <row r="880" spans="1:67" ht="19.5" customHeight="1">
      <c r="A880" s="450"/>
      <c r="B880" s="450"/>
      <c r="C880" s="450"/>
      <c r="D880" s="450"/>
      <c r="E880" s="450"/>
      <c r="F880" s="451"/>
      <c r="G880" s="450"/>
      <c r="H880" s="450"/>
      <c r="I880" s="451"/>
      <c r="J880" s="450"/>
      <c r="K880" s="451"/>
      <c r="L880" s="450"/>
      <c r="M880" s="451"/>
      <c r="N880" s="450"/>
      <c r="O880" s="451"/>
      <c r="P880" s="452"/>
      <c r="Q880" s="452"/>
      <c r="R880" s="452"/>
      <c r="S880" s="452"/>
      <c r="T880" s="450"/>
      <c r="U880" s="450"/>
      <c r="V880" s="451"/>
      <c r="W880" s="452"/>
      <c r="X880" s="450"/>
      <c r="Y880" s="451"/>
      <c r="Z880" s="451"/>
      <c r="AA880" s="450"/>
      <c r="AB880" s="450"/>
      <c r="AC880" s="450"/>
      <c r="AD880" s="450"/>
      <c r="AE880" s="451"/>
      <c r="AF880" s="451"/>
      <c r="AG880" s="452"/>
      <c r="AH880" s="452"/>
      <c r="AI880" s="452"/>
      <c r="AJ880" s="452"/>
      <c r="AK880" s="452"/>
      <c r="AL880" s="452"/>
      <c r="AM880" s="450"/>
      <c r="AN880" s="450"/>
      <c r="AO880" s="451"/>
      <c r="AP880" s="451"/>
      <c r="AQ880" s="450"/>
      <c r="AR880" s="453"/>
      <c r="AS880" s="453"/>
      <c r="AT880" s="454"/>
      <c r="AU880" s="455"/>
      <c r="AV880" s="456"/>
      <c r="AW880" s="456"/>
      <c r="AX880" s="455"/>
      <c r="AY880" s="456"/>
      <c r="AZ880" s="454"/>
      <c r="BA880" s="454"/>
      <c r="BB880" s="454"/>
      <c r="BC880" s="454"/>
      <c r="BD880" s="454"/>
      <c r="BE880" s="454"/>
      <c r="BF880" s="455"/>
      <c r="BG880" s="455"/>
      <c r="BH880" s="455"/>
      <c r="BI880" s="455"/>
      <c r="BJ880" s="455"/>
      <c r="BK880" s="455"/>
      <c r="BL880" s="455"/>
      <c r="BM880" s="455"/>
      <c r="BN880" s="455"/>
      <c r="BO880" s="455"/>
    </row>
    <row r="881" spans="1:67" ht="19.5" customHeight="1">
      <c r="A881" s="450"/>
      <c r="B881" s="450"/>
      <c r="C881" s="450"/>
      <c r="D881" s="450"/>
      <c r="E881" s="450"/>
      <c r="F881" s="451"/>
      <c r="G881" s="450"/>
      <c r="H881" s="450"/>
      <c r="I881" s="451"/>
      <c r="J881" s="450"/>
      <c r="K881" s="451"/>
      <c r="L881" s="450"/>
      <c r="M881" s="451"/>
      <c r="N881" s="450"/>
      <c r="O881" s="451"/>
      <c r="P881" s="452"/>
      <c r="Q881" s="452"/>
      <c r="R881" s="452"/>
      <c r="S881" s="452"/>
      <c r="T881" s="450"/>
      <c r="U881" s="450"/>
      <c r="V881" s="451"/>
      <c r="W881" s="452"/>
      <c r="X881" s="450"/>
      <c r="Y881" s="451"/>
      <c r="Z881" s="451"/>
      <c r="AA881" s="450"/>
      <c r="AB881" s="450"/>
      <c r="AC881" s="450"/>
      <c r="AD881" s="450"/>
      <c r="AE881" s="451"/>
      <c r="AF881" s="451"/>
      <c r="AG881" s="452"/>
      <c r="AH881" s="452"/>
      <c r="AI881" s="452"/>
      <c r="AJ881" s="452"/>
      <c r="AK881" s="452"/>
      <c r="AL881" s="452"/>
      <c r="AM881" s="450"/>
      <c r="AN881" s="450"/>
      <c r="AO881" s="451"/>
      <c r="AP881" s="451"/>
      <c r="AQ881" s="450"/>
      <c r="AR881" s="453"/>
      <c r="AS881" s="453"/>
      <c r="AT881" s="454"/>
      <c r="AU881" s="455"/>
      <c r="AV881" s="456"/>
      <c r="AW881" s="456"/>
      <c r="AX881" s="455"/>
      <c r="AY881" s="456"/>
      <c r="AZ881" s="454"/>
      <c r="BA881" s="454"/>
      <c r="BB881" s="454"/>
      <c r="BC881" s="454"/>
      <c r="BD881" s="454"/>
      <c r="BE881" s="454"/>
      <c r="BF881" s="455"/>
      <c r="BG881" s="455"/>
      <c r="BH881" s="455"/>
      <c r="BI881" s="455"/>
      <c r="BJ881" s="455"/>
      <c r="BK881" s="455"/>
      <c r="BL881" s="455"/>
      <c r="BM881" s="455"/>
      <c r="BN881" s="455"/>
      <c r="BO881" s="455"/>
    </row>
    <row r="882" spans="1:67" ht="19.5" customHeight="1">
      <c r="A882" s="450"/>
      <c r="B882" s="450"/>
      <c r="C882" s="450"/>
      <c r="D882" s="450"/>
      <c r="E882" s="450"/>
      <c r="F882" s="451"/>
      <c r="G882" s="450"/>
      <c r="H882" s="450"/>
      <c r="I882" s="451"/>
      <c r="J882" s="450"/>
      <c r="K882" s="451"/>
      <c r="L882" s="450"/>
      <c r="M882" s="451"/>
      <c r="N882" s="450"/>
      <c r="O882" s="451"/>
      <c r="P882" s="452"/>
      <c r="Q882" s="452"/>
      <c r="R882" s="452"/>
      <c r="S882" s="452"/>
      <c r="T882" s="450"/>
      <c r="U882" s="450"/>
      <c r="V882" s="451"/>
      <c r="W882" s="452"/>
      <c r="X882" s="450"/>
      <c r="Y882" s="451"/>
      <c r="Z882" s="451"/>
      <c r="AA882" s="450"/>
      <c r="AB882" s="450"/>
      <c r="AC882" s="450"/>
      <c r="AD882" s="450"/>
      <c r="AE882" s="451"/>
      <c r="AF882" s="451"/>
      <c r="AG882" s="452"/>
      <c r="AH882" s="452"/>
      <c r="AI882" s="452"/>
      <c r="AJ882" s="452"/>
      <c r="AK882" s="452"/>
      <c r="AL882" s="452"/>
      <c r="AM882" s="450"/>
      <c r="AN882" s="450"/>
      <c r="AO882" s="451"/>
      <c r="AP882" s="451"/>
      <c r="AQ882" s="450"/>
      <c r="AR882" s="453"/>
      <c r="AS882" s="453"/>
      <c r="AT882" s="454"/>
      <c r="AU882" s="455"/>
      <c r="AV882" s="456"/>
      <c r="AW882" s="456"/>
      <c r="AX882" s="455"/>
      <c r="AY882" s="456"/>
      <c r="AZ882" s="454"/>
      <c r="BA882" s="454"/>
      <c r="BB882" s="454"/>
      <c r="BC882" s="454"/>
      <c r="BD882" s="454"/>
      <c r="BE882" s="454"/>
      <c r="BF882" s="455"/>
      <c r="BG882" s="455"/>
      <c r="BH882" s="455"/>
      <c r="BI882" s="455"/>
      <c r="BJ882" s="455"/>
      <c r="BK882" s="455"/>
      <c r="BL882" s="455"/>
      <c r="BM882" s="455"/>
      <c r="BN882" s="455"/>
      <c r="BO882" s="455"/>
    </row>
    <row r="883" spans="1:67" ht="19.5" customHeight="1">
      <c r="A883" s="450"/>
      <c r="B883" s="450"/>
      <c r="C883" s="450"/>
      <c r="D883" s="450"/>
      <c r="E883" s="450"/>
      <c r="F883" s="451"/>
      <c r="G883" s="450"/>
      <c r="H883" s="450"/>
      <c r="I883" s="451"/>
      <c r="J883" s="450"/>
      <c r="K883" s="451"/>
      <c r="L883" s="450"/>
      <c r="M883" s="451"/>
      <c r="N883" s="450"/>
      <c r="O883" s="451"/>
      <c r="P883" s="452"/>
      <c r="Q883" s="452"/>
      <c r="R883" s="452"/>
      <c r="S883" s="452"/>
      <c r="T883" s="450"/>
      <c r="U883" s="450"/>
      <c r="V883" s="451"/>
      <c r="W883" s="452"/>
      <c r="X883" s="450"/>
      <c r="Y883" s="451"/>
      <c r="Z883" s="451"/>
      <c r="AA883" s="450"/>
      <c r="AB883" s="450"/>
      <c r="AC883" s="450"/>
      <c r="AD883" s="450"/>
      <c r="AE883" s="451"/>
      <c r="AF883" s="451"/>
      <c r="AG883" s="452"/>
      <c r="AH883" s="452"/>
      <c r="AI883" s="452"/>
      <c r="AJ883" s="452"/>
      <c r="AK883" s="452"/>
      <c r="AL883" s="452"/>
      <c r="AM883" s="450"/>
      <c r="AN883" s="450"/>
      <c r="AO883" s="451"/>
      <c r="AP883" s="451"/>
      <c r="AQ883" s="450"/>
      <c r="AR883" s="453"/>
      <c r="AS883" s="453"/>
      <c r="AT883" s="454"/>
      <c r="AU883" s="455"/>
      <c r="AV883" s="456"/>
      <c r="AW883" s="456"/>
      <c r="AX883" s="455"/>
      <c r="AY883" s="456"/>
      <c r="AZ883" s="454"/>
      <c r="BA883" s="454"/>
      <c r="BB883" s="454"/>
      <c r="BC883" s="454"/>
      <c r="BD883" s="454"/>
      <c r="BE883" s="454"/>
      <c r="BF883" s="455"/>
      <c r="BG883" s="455"/>
      <c r="BH883" s="455"/>
      <c r="BI883" s="455"/>
      <c r="BJ883" s="455"/>
      <c r="BK883" s="455"/>
      <c r="BL883" s="455"/>
      <c r="BM883" s="455"/>
      <c r="BN883" s="455"/>
      <c r="BO883" s="455"/>
    </row>
    <row r="884" spans="1:67" ht="19.5" customHeight="1">
      <c r="A884" s="450"/>
      <c r="B884" s="450"/>
      <c r="C884" s="450"/>
      <c r="D884" s="450"/>
      <c r="E884" s="450"/>
      <c r="F884" s="451"/>
      <c r="G884" s="450"/>
      <c r="H884" s="450"/>
      <c r="I884" s="451"/>
      <c r="J884" s="450"/>
      <c r="K884" s="451"/>
      <c r="L884" s="450"/>
      <c r="M884" s="451"/>
      <c r="N884" s="450"/>
      <c r="O884" s="451"/>
      <c r="P884" s="452"/>
      <c r="Q884" s="452"/>
      <c r="R884" s="452"/>
      <c r="S884" s="452"/>
      <c r="T884" s="450"/>
      <c r="U884" s="450"/>
      <c r="V884" s="451"/>
      <c r="W884" s="452"/>
      <c r="X884" s="450"/>
      <c r="Y884" s="451"/>
      <c r="Z884" s="451"/>
      <c r="AA884" s="450"/>
      <c r="AB884" s="450"/>
      <c r="AC884" s="450"/>
      <c r="AD884" s="450"/>
      <c r="AE884" s="451"/>
      <c r="AF884" s="451"/>
      <c r="AG884" s="452"/>
      <c r="AH884" s="452"/>
      <c r="AI884" s="452"/>
      <c r="AJ884" s="452"/>
      <c r="AK884" s="452"/>
      <c r="AL884" s="452"/>
      <c r="AM884" s="450"/>
      <c r="AN884" s="450"/>
      <c r="AO884" s="451"/>
      <c r="AP884" s="451"/>
      <c r="AQ884" s="450"/>
      <c r="AR884" s="453"/>
      <c r="AS884" s="453"/>
      <c r="AT884" s="454"/>
      <c r="AU884" s="455"/>
      <c r="AV884" s="456"/>
      <c r="AW884" s="456"/>
      <c r="AX884" s="455"/>
      <c r="AY884" s="456"/>
      <c r="AZ884" s="454"/>
      <c r="BA884" s="454"/>
      <c r="BB884" s="454"/>
      <c r="BC884" s="454"/>
      <c r="BD884" s="454"/>
      <c r="BE884" s="454"/>
      <c r="BF884" s="455"/>
      <c r="BG884" s="455"/>
      <c r="BH884" s="455"/>
      <c r="BI884" s="455"/>
      <c r="BJ884" s="455"/>
      <c r="BK884" s="455"/>
      <c r="BL884" s="455"/>
      <c r="BM884" s="455"/>
      <c r="BN884" s="455"/>
      <c r="BO884" s="455"/>
    </row>
    <row r="885" spans="1:67" ht="19.5" customHeight="1">
      <c r="A885" s="450"/>
      <c r="B885" s="450"/>
      <c r="C885" s="450"/>
      <c r="D885" s="450"/>
      <c r="E885" s="450"/>
      <c r="F885" s="451"/>
      <c r="G885" s="450"/>
      <c r="H885" s="450"/>
      <c r="I885" s="451"/>
      <c r="J885" s="450"/>
      <c r="K885" s="451"/>
      <c r="L885" s="450"/>
      <c r="M885" s="451"/>
      <c r="N885" s="450"/>
      <c r="O885" s="451"/>
      <c r="P885" s="452"/>
      <c r="Q885" s="452"/>
      <c r="R885" s="452"/>
      <c r="S885" s="452"/>
      <c r="T885" s="450"/>
      <c r="U885" s="450"/>
      <c r="V885" s="451"/>
      <c r="W885" s="452"/>
      <c r="X885" s="450"/>
      <c r="Y885" s="451"/>
      <c r="Z885" s="451"/>
      <c r="AA885" s="450"/>
      <c r="AB885" s="450"/>
      <c r="AC885" s="450"/>
      <c r="AD885" s="450"/>
      <c r="AE885" s="451"/>
      <c r="AF885" s="451"/>
      <c r="AG885" s="452"/>
      <c r="AH885" s="452"/>
      <c r="AI885" s="452"/>
      <c r="AJ885" s="452"/>
      <c r="AK885" s="452"/>
      <c r="AL885" s="452"/>
      <c r="AM885" s="450"/>
      <c r="AN885" s="450"/>
      <c r="AO885" s="451"/>
      <c r="AP885" s="451"/>
      <c r="AQ885" s="450"/>
      <c r="AR885" s="453"/>
      <c r="AS885" s="453"/>
      <c r="AT885" s="454"/>
      <c r="AU885" s="455"/>
      <c r="AV885" s="456"/>
      <c r="AW885" s="456"/>
      <c r="AX885" s="455"/>
      <c r="AY885" s="456"/>
      <c r="AZ885" s="454"/>
      <c r="BA885" s="454"/>
      <c r="BB885" s="454"/>
      <c r="BC885" s="454"/>
      <c r="BD885" s="454"/>
      <c r="BE885" s="454"/>
      <c r="BF885" s="455"/>
      <c r="BG885" s="455"/>
      <c r="BH885" s="455"/>
      <c r="BI885" s="455"/>
      <c r="BJ885" s="455"/>
      <c r="BK885" s="455"/>
      <c r="BL885" s="455"/>
      <c r="BM885" s="455"/>
      <c r="BN885" s="455"/>
      <c r="BO885" s="455"/>
    </row>
    <row r="886" spans="1:67" ht="19.5" customHeight="1">
      <c r="A886" s="450"/>
      <c r="B886" s="450"/>
      <c r="C886" s="450"/>
      <c r="D886" s="450"/>
      <c r="E886" s="450"/>
      <c r="F886" s="451"/>
      <c r="G886" s="450"/>
      <c r="H886" s="450"/>
      <c r="I886" s="451"/>
      <c r="J886" s="450"/>
      <c r="K886" s="451"/>
      <c r="L886" s="450"/>
      <c r="M886" s="451"/>
      <c r="N886" s="450"/>
      <c r="O886" s="451"/>
      <c r="P886" s="452"/>
      <c r="Q886" s="452"/>
      <c r="R886" s="452"/>
      <c r="S886" s="452"/>
      <c r="T886" s="450"/>
      <c r="U886" s="450"/>
      <c r="V886" s="451"/>
      <c r="W886" s="452"/>
      <c r="X886" s="450"/>
      <c r="Y886" s="451"/>
      <c r="Z886" s="451"/>
      <c r="AA886" s="450"/>
      <c r="AB886" s="450"/>
      <c r="AC886" s="450"/>
      <c r="AD886" s="450"/>
      <c r="AE886" s="451"/>
      <c r="AF886" s="451"/>
      <c r="AG886" s="452"/>
      <c r="AH886" s="452"/>
      <c r="AI886" s="452"/>
      <c r="AJ886" s="452"/>
      <c r="AK886" s="452"/>
      <c r="AL886" s="452"/>
      <c r="AM886" s="450"/>
      <c r="AN886" s="450"/>
      <c r="AO886" s="451"/>
      <c r="AP886" s="451"/>
      <c r="AQ886" s="450"/>
      <c r="AR886" s="453"/>
      <c r="AS886" s="453"/>
      <c r="AT886" s="454"/>
      <c r="AU886" s="455"/>
      <c r="AV886" s="456"/>
      <c r="AW886" s="456"/>
      <c r="AX886" s="455"/>
      <c r="AY886" s="456"/>
      <c r="AZ886" s="454"/>
      <c r="BA886" s="454"/>
      <c r="BB886" s="454"/>
      <c r="BC886" s="454"/>
      <c r="BD886" s="454"/>
      <c r="BE886" s="454"/>
      <c r="BF886" s="455"/>
      <c r="BG886" s="455"/>
      <c r="BH886" s="455"/>
      <c r="BI886" s="455"/>
      <c r="BJ886" s="455"/>
      <c r="BK886" s="455"/>
      <c r="BL886" s="455"/>
      <c r="BM886" s="455"/>
      <c r="BN886" s="455"/>
      <c r="BO886" s="455"/>
    </row>
    <row r="887" spans="1:67" ht="19.5" customHeight="1">
      <c r="A887" s="450"/>
      <c r="B887" s="450"/>
      <c r="C887" s="450"/>
      <c r="D887" s="450"/>
      <c r="E887" s="450"/>
      <c r="F887" s="451"/>
      <c r="G887" s="450"/>
      <c r="H887" s="450"/>
      <c r="I887" s="451"/>
      <c r="J887" s="450"/>
      <c r="K887" s="451"/>
      <c r="L887" s="450"/>
      <c r="M887" s="451"/>
      <c r="N887" s="450"/>
      <c r="O887" s="451"/>
      <c r="P887" s="452"/>
      <c r="Q887" s="452"/>
      <c r="R887" s="452"/>
      <c r="S887" s="452"/>
      <c r="T887" s="450"/>
      <c r="U887" s="450"/>
      <c r="V887" s="451"/>
      <c r="W887" s="452"/>
      <c r="X887" s="450"/>
      <c r="Y887" s="451"/>
      <c r="Z887" s="451"/>
      <c r="AA887" s="450"/>
      <c r="AB887" s="450"/>
      <c r="AC887" s="450"/>
      <c r="AD887" s="450"/>
      <c r="AE887" s="451"/>
      <c r="AF887" s="451"/>
      <c r="AG887" s="452"/>
      <c r="AH887" s="452"/>
      <c r="AI887" s="452"/>
      <c r="AJ887" s="452"/>
      <c r="AK887" s="452"/>
      <c r="AL887" s="452"/>
      <c r="AM887" s="450"/>
      <c r="AN887" s="450"/>
      <c r="AO887" s="451"/>
      <c r="AP887" s="451"/>
      <c r="AQ887" s="450"/>
      <c r="AR887" s="453"/>
      <c r="AS887" s="453"/>
      <c r="AT887" s="454"/>
      <c r="AU887" s="455"/>
      <c r="AV887" s="456"/>
      <c r="AW887" s="456"/>
      <c r="AX887" s="455"/>
      <c r="AY887" s="456"/>
      <c r="AZ887" s="454"/>
      <c r="BA887" s="454"/>
      <c r="BB887" s="454"/>
      <c r="BC887" s="454"/>
      <c r="BD887" s="454"/>
      <c r="BE887" s="454"/>
      <c r="BF887" s="455"/>
      <c r="BG887" s="455"/>
      <c r="BH887" s="455"/>
      <c r="BI887" s="455"/>
      <c r="BJ887" s="455"/>
      <c r="BK887" s="455"/>
      <c r="BL887" s="455"/>
      <c r="BM887" s="455"/>
      <c r="BN887" s="455"/>
      <c r="BO887" s="455"/>
    </row>
    <row r="888" spans="1:67" ht="19.5" customHeight="1">
      <c r="A888" s="450"/>
      <c r="B888" s="450"/>
      <c r="C888" s="450"/>
      <c r="D888" s="450"/>
      <c r="E888" s="450"/>
      <c r="F888" s="451"/>
      <c r="G888" s="450"/>
      <c r="H888" s="450"/>
      <c r="I888" s="451"/>
      <c r="J888" s="450"/>
      <c r="K888" s="451"/>
      <c r="L888" s="450"/>
      <c r="M888" s="451"/>
      <c r="N888" s="450"/>
      <c r="O888" s="451"/>
      <c r="P888" s="452"/>
      <c r="Q888" s="452"/>
      <c r="R888" s="452"/>
      <c r="S888" s="452"/>
      <c r="T888" s="450"/>
      <c r="U888" s="450"/>
      <c r="V888" s="451"/>
      <c r="W888" s="452"/>
      <c r="X888" s="450"/>
      <c r="Y888" s="451"/>
      <c r="Z888" s="451"/>
      <c r="AA888" s="450"/>
      <c r="AB888" s="450"/>
      <c r="AC888" s="450"/>
      <c r="AD888" s="450"/>
      <c r="AE888" s="451"/>
      <c r="AF888" s="451"/>
      <c r="AG888" s="452"/>
      <c r="AH888" s="452"/>
      <c r="AI888" s="452"/>
      <c r="AJ888" s="452"/>
      <c r="AK888" s="452"/>
      <c r="AL888" s="452"/>
      <c r="AM888" s="450"/>
      <c r="AN888" s="450"/>
      <c r="AO888" s="451"/>
      <c r="AP888" s="451"/>
      <c r="AQ888" s="450"/>
      <c r="AR888" s="453"/>
      <c r="AS888" s="453"/>
      <c r="AT888" s="454"/>
      <c r="AU888" s="455"/>
      <c r="AV888" s="456"/>
      <c r="AW888" s="456"/>
      <c r="AX888" s="455"/>
      <c r="AY888" s="456"/>
      <c r="AZ888" s="454"/>
      <c r="BA888" s="454"/>
      <c r="BB888" s="454"/>
      <c r="BC888" s="454"/>
      <c r="BD888" s="454"/>
      <c r="BE888" s="454"/>
      <c r="BF888" s="455"/>
      <c r="BG888" s="455"/>
      <c r="BH888" s="455"/>
      <c r="BI888" s="455"/>
      <c r="BJ888" s="455"/>
      <c r="BK888" s="455"/>
      <c r="BL888" s="455"/>
      <c r="BM888" s="455"/>
      <c r="BN888" s="455"/>
      <c r="BO888" s="455"/>
    </row>
    <row r="889" spans="1:67" ht="19.5" customHeight="1">
      <c r="A889" s="450"/>
      <c r="B889" s="450"/>
      <c r="C889" s="450"/>
      <c r="D889" s="450"/>
      <c r="E889" s="450"/>
      <c r="F889" s="451"/>
      <c r="G889" s="450"/>
      <c r="H889" s="450"/>
      <c r="I889" s="451"/>
      <c r="J889" s="450"/>
      <c r="K889" s="451"/>
      <c r="L889" s="450"/>
      <c r="M889" s="451"/>
      <c r="N889" s="450"/>
      <c r="O889" s="451"/>
      <c r="P889" s="452"/>
      <c r="Q889" s="452"/>
      <c r="R889" s="452"/>
      <c r="S889" s="452"/>
      <c r="T889" s="450"/>
      <c r="U889" s="450"/>
      <c r="V889" s="451"/>
      <c r="W889" s="452"/>
      <c r="X889" s="450"/>
      <c r="Y889" s="451"/>
      <c r="Z889" s="451"/>
      <c r="AA889" s="450"/>
      <c r="AB889" s="450"/>
      <c r="AC889" s="450"/>
      <c r="AD889" s="450"/>
      <c r="AE889" s="451"/>
      <c r="AF889" s="451"/>
      <c r="AG889" s="452"/>
      <c r="AH889" s="452"/>
      <c r="AI889" s="452"/>
      <c r="AJ889" s="452"/>
      <c r="AK889" s="452"/>
      <c r="AL889" s="452"/>
      <c r="AM889" s="450"/>
      <c r="AN889" s="450"/>
      <c r="AO889" s="451"/>
      <c r="AP889" s="451"/>
      <c r="AQ889" s="450"/>
      <c r="AR889" s="453"/>
      <c r="AS889" s="453"/>
      <c r="AT889" s="454"/>
      <c r="AU889" s="455"/>
      <c r="AV889" s="456"/>
      <c r="AW889" s="456"/>
      <c r="AX889" s="455"/>
      <c r="AY889" s="456"/>
      <c r="AZ889" s="454"/>
      <c r="BA889" s="454"/>
      <c r="BB889" s="454"/>
      <c r="BC889" s="454"/>
      <c r="BD889" s="454"/>
      <c r="BE889" s="454"/>
      <c r="BF889" s="455"/>
      <c r="BG889" s="455"/>
      <c r="BH889" s="455"/>
      <c r="BI889" s="455"/>
      <c r="BJ889" s="455"/>
      <c r="BK889" s="455"/>
      <c r="BL889" s="455"/>
      <c r="BM889" s="455"/>
      <c r="BN889" s="455"/>
      <c r="BO889" s="455"/>
    </row>
    <row r="890" spans="1:67" ht="19.5" customHeight="1">
      <c r="A890" s="450"/>
      <c r="B890" s="450"/>
      <c r="C890" s="450"/>
      <c r="D890" s="450"/>
      <c r="E890" s="450"/>
      <c r="F890" s="451"/>
      <c r="G890" s="450"/>
      <c r="H890" s="450"/>
      <c r="I890" s="451"/>
      <c r="J890" s="450"/>
      <c r="K890" s="451"/>
      <c r="L890" s="450"/>
      <c r="M890" s="451"/>
      <c r="N890" s="450"/>
      <c r="O890" s="451"/>
      <c r="P890" s="452"/>
      <c r="Q890" s="452"/>
      <c r="R890" s="452"/>
      <c r="S890" s="452"/>
      <c r="T890" s="450"/>
      <c r="U890" s="450"/>
      <c r="V890" s="451"/>
      <c r="W890" s="452"/>
      <c r="X890" s="450"/>
      <c r="Y890" s="451"/>
      <c r="Z890" s="451"/>
      <c r="AA890" s="450"/>
      <c r="AB890" s="450"/>
      <c r="AC890" s="450"/>
      <c r="AD890" s="450"/>
      <c r="AE890" s="451"/>
      <c r="AF890" s="451"/>
      <c r="AG890" s="452"/>
      <c r="AH890" s="452"/>
      <c r="AI890" s="452"/>
      <c r="AJ890" s="452"/>
      <c r="AK890" s="452"/>
      <c r="AL890" s="452"/>
      <c r="AM890" s="450"/>
      <c r="AN890" s="450"/>
      <c r="AO890" s="451"/>
      <c r="AP890" s="451"/>
      <c r="AQ890" s="450"/>
      <c r="AR890" s="453"/>
      <c r="AS890" s="453"/>
      <c r="AT890" s="454"/>
      <c r="AU890" s="455"/>
      <c r="AV890" s="456"/>
      <c r="AW890" s="456"/>
      <c r="AX890" s="455"/>
      <c r="AY890" s="456"/>
      <c r="AZ890" s="454"/>
      <c r="BA890" s="454"/>
      <c r="BB890" s="454"/>
      <c r="BC890" s="454"/>
      <c r="BD890" s="454"/>
      <c r="BE890" s="454"/>
      <c r="BF890" s="455"/>
      <c r="BG890" s="455"/>
      <c r="BH890" s="455"/>
      <c r="BI890" s="455"/>
      <c r="BJ890" s="455"/>
      <c r="BK890" s="455"/>
      <c r="BL890" s="455"/>
      <c r="BM890" s="455"/>
      <c r="BN890" s="455"/>
      <c r="BO890" s="455"/>
    </row>
    <row r="891" spans="1:67" ht="19.5" customHeight="1">
      <c r="A891" s="450"/>
      <c r="B891" s="450"/>
      <c r="C891" s="450"/>
      <c r="D891" s="450"/>
      <c r="E891" s="450"/>
      <c r="F891" s="451"/>
      <c r="G891" s="450"/>
      <c r="H891" s="450"/>
      <c r="I891" s="451"/>
      <c r="J891" s="450"/>
      <c r="K891" s="451"/>
      <c r="L891" s="450"/>
      <c r="M891" s="451"/>
      <c r="N891" s="450"/>
      <c r="O891" s="451"/>
      <c r="P891" s="452"/>
      <c r="Q891" s="452"/>
      <c r="R891" s="452"/>
      <c r="S891" s="452"/>
      <c r="T891" s="450"/>
      <c r="U891" s="450"/>
      <c r="V891" s="451"/>
      <c r="W891" s="452"/>
      <c r="X891" s="450"/>
      <c r="Y891" s="451"/>
      <c r="Z891" s="451"/>
      <c r="AA891" s="450"/>
      <c r="AB891" s="450"/>
      <c r="AC891" s="450"/>
      <c r="AD891" s="450"/>
      <c r="AE891" s="451"/>
      <c r="AF891" s="451"/>
      <c r="AG891" s="452"/>
      <c r="AH891" s="452"/>
      <c r="AI891" s="452"/>
      <c r="AJ891" s="452"/>
      <c r="AK891" s="452"/>
      <c r="AL891" s="452"/>
      <c r="AM891" s="450"/>
      <c r="AN891" s="450"/>
      <c r="AO891" s="451"/>
      <c r="AP891" s="451"/>
      <c r="AQ891" s="450"/>
      <c r="AR891" s="453"/>
      <c r="AS891" s="453"/>
      <c r="AT891" s="454"/>
      <c r="AU891" s="455"/>
      <c r="AV891" s="456"/>
      <c r="AW891" s="456"/>
      <c r="AX891" s="455"/>
      <c r="AY891" s="456"/>
      <c r="AZ891" s="454"/>
      <c r="BA891" s="454"/>
      <c r="BB891" s="454"/>
      <c r="BC891" s="454"/>
      <c r="BD891" s="454"/>
      <c r="BE891" s="454"/>
      <c r="BF891" s="455"/>
      <c r="BG891" s="455"/>
      <c r="BH891" s="455"/>
      <c r="BI891" s="455"/>
      <c r="BJ891" s="455"/>
      <c r="BK891" s="455"/>
      <c r="BL891" s="455"/>
      <c r="BM891" s="455"/>
      <c r="BN891" s="455"/>
      <c r="BO891" s="455"/>
    </row>
    <row r="892" spans="1:67" ht="19.5" customHeight="1">
      <c r="A892" s="450"/>
      <c r="B892" s="450"/>
      <c r="C892" s="450"/>
      <c r="D892" s="450"/>
      <c r="E892" s="450"/>
      <c r="F892" s="451"/>
      <c r="G892" s="450"/>
      <c r="H892" s="450"/>
      <c r="I892" s="451"/>
      <c r="J892" s="450"/>
      <c r="K892" s="451"/>
      <c r="L892" s="450"/>
      <c r="M892" s="451"/>
      <c r="N892" s="450"/>
      <c r="O892" s="451"/>
      <c r="P892" s="452"/>
      <c r="Q892" s="452"/>
      <c r="R892" s="452"/>
      <c r="S892" s="452"/>
      <c r="T892" s="450"/>
      <c r="U892" s="450"/>
      <c r="V892" s="451"/>
      <c r="W892" s="452"/>
      <c r="X892" s="450"/>
      <c r="Y892" s="451"/>
      <c r="Z892" s="451"/>
      <c r="AA892" s="450"/>
      <c r="AB892" s="450"/>
      <c r="AC892" s="450"/>
      <c r="AD892" s="450"/>
      <c r="AE892" s="451"/>
      <c r="AF892" s="451"/>
      <c r="AG892" s="452"/>
      <c r="AH892" s="452"/>
      <c r="AI892" s="452"/>
      <c r="AJ892" s="452"/>
      <c r="AK892" s="452"/>
      <c r="AL892" s="452"/>
      <c r="AM892" s="450"/>
      <c r="AN892" s="450"/>
      <c r="AO892" s="451"/>
      <c r="AP892" s="451"/>
      <c r="AQ892" s="450"/>
      <c r="AR892" s="453"/>
      <c r="AS892" s="453"/>
      <c r="AT892" s="454"/>
      <c r="AU892" s="455"/>
      <c r="AV892" s="456"/>
      <c r="AW892" s="456"/>
      <c r="AX892" s="455"/>
      <c r="AY892" s="456"/>
      <c r="AZ892" s="454"/>
      <c r="BA892" s="454"/>
      <c r="BB892" s="454"/>
      <c r="BC892" s="454"/>
      <c r="BD892" s="454"/>
      <c r="BE892" s="454"/>
      <c r="BF892" s="455"/>
      <c r="BG892" s="455"/>
      <c r="BH892" s="455"/>
      <c r="BI892" s="455"/>
      <c r="BJ892" s="455"/>
      <c r="BK892" s="455"/>
      <c r="BL892" s="455"/>
      <c r="BM892" s="455"/>
      <c r="BN892" s="455"/>
      <c r="BO892" s="455"/>
    </row>
    <row r="893" spans="1:67" ht="19.5" customHeight="1">
      <c r="A893" s="450"/>
      <c r="B893" s="450"/>
      <c r="C893" s="450"/>
      <c r="D893" s="450"/>
      <c r="E893" s="450"/>
      <c r="F893" s="451"/>
      <c r="G893" s="450"/>
      <c r="H893" s="450"/>
      <c r="I893" s="451"/>
      <c r="J893" s="450"/>
      <c r="K893" s="451"/>
      <c r="L893" s="450"/>
      <c r="M893" s="451"/>
      <c r="N893" s="450"/>
      <c r="O893" s="451"/>
      <c r="P893" s="452"/>
      <c r="Q893" s="452"/>
      <c r="R893" s="452"/>
      <c r="S893" s="452"/>
      <c r="T893" s="450"/>
      <c r="U893" s="450"/>
      <c r="V893" s="451"/>
      <c r="W893" s="452"/>
      <c r="X893" s="450"/>
      <c r="Y893" s="451"/>
      <c r="Z893" s="451"/>
      <c r="AA893" s="450"/>
      <c r="AB893" s="450"/>
      <c r="AC893" s="450"/>
      <c r="AD893" s="450"/>
      <c r="AE893" s="451"/>
      <c r="AF893" s="451"/>
      <c r="AG893" s="452"/>
      <c r="AH893" s="452"/>
      <c r="AI893" s="452"/>
      <c r="AJ893" s="452"/>
      <c r="AK893" s="452"/>
      <c r="AL893" s="452"/>
      <c r="AM893" s="450"/>
      <c r="AN893" s="450"/>
      <c r="AO893" s="451"/>
      <c r="AP893" s="451"/>
      <c r="AQ893" s="450"/>
      <c r="AR893" s="453"/>
      <c r="AS893" s="453"/>
      <c r="AT893" s="454"/>
      <c r="AU893" s="455"/>
      <c r="AV893" s="456"/>
      <c r="AW893" s="456"/>
      <c r="AX893" s="455"/>
      <c r="AY893" s="456"/>
      <c r="AZ893" s="454"/>
      <c r="BA893" s="454"/>
      <c r="BB893" s="454"/>
      <c r="BC893" s="454"/>
      <c r="BD893" s="454"/>
      <c r="BE893" s="454"/>
      <c r="BF893" s="455"/>
      <c r="BG893" s="455"/>
      <c r="BH893" s="455"/>
      <c r="BI893" s="455"/>
      <c r="BJ893" s="455"/>
      <c r="BK893" s="455"/>
      <c r="BL893" s="455"/>
      <c r="BM893" s="455"/>
      <c r="BN893" s="455"/>
      <c r="BO893" s="455"/>
    </row>
    <row r="894" spans="1:67" ht="19.5" customHeight="1">
      <c r="A894" s="450"/>
      <c r="B894" s="450"/>
      <c r="C894" s="450"/>
      <c r="D894" s="450"/>
      <c r="E894" s="450"/>
      <c r="F894" s="451"/>
      <c r="G894" s="450"/>
      <c r="H894" s="450"/>
      <c r="I894" s="451"/>
      <c r="J894" s="450"/>
      <c r="K894" s="451"/>
      <c r="L894" s="450"/>
      <c r="M894" s="451"/>
      <c r="N894" s="450"/>
      <c r="O894" s="451"/>
      <c r="P894" s="452"/>
      <c r="Q894" s="452"/>
      <c r="R894" s="452"/>
      <c r="S894" s="452"/>
      <c r="T894" s="450"/>
      <c r="U894" s="450"/>
      <c r="V894" s="451"/>
      <c r="W894" s="452"/>
      <c r="X894" s="450"/>
      <c r="Y894" s="451"/>
      <c r="Z894" s="451"/>
      <c r="AA894" s="450"/>
      <c r="AB894" s="450"/>
      <c r="AC894" s="450"/>
      <c r="AD894" s="450"/>
      <c r="AE894" s="451"/>
      <c r="AF894" s="451"/>
      <c r="AG894" s="452"/>
      <c r="AH894" s="452"/>
      <c r="AI894" s="452"/>
      <c r="AJ894" s="452"/>
      <c r="AK894" s="452"/>
      <c r="AL894" s="452"/>
      <c r="AM894" s="450"/>
      <c r="AN894" s="450"/>
      <c r="AO894" s="451"/>
      <c r="AP894" s="451"/>
      <c r="AQ894" s="450"/>
      <c r="AR894" s="453"/>
      <c r="AS894" s="453"/>
      <c r="AT894" s="454"/>
      <c r="AU894" s="455"/>
      <c r="AV894" s="456"/>
      <c r="AW894" s="456"/>
      <c r="AX894" s="455"/>
      <c r="AY894" s="456"/>
      <c r="AZ894" s="454"/>
      <c r="BA894" s="454"/>
      <c r="BB894" s="454"/>
      <c r="BC894" s="454"/>
      <c r="BD894" s="454"/>
      <c r="BE894" s="454"/>
      <c r="BF894" s="455"/>
      <c r="BG894" s="455"/>
      <c r="BH894" s="455"/>
      <c r="BI894" s="455"/>
      <c r="BJ894" s="455"/>
      <c r="BK894" s="455"/>
      <c r="BL894" s="455"/>
      <c r="BM894" s="455"/>
      <c r="BN894" s="455"/>
      <c r="BO894" s="455"/>
    </row>
    <row r="895" spans="1:67" ht="19.5" customHeight="1">
      <c r="A895" s="450"/>
      <c r="B895" s="450"/>
      <c r="C895" s="450"/>
      <c r="D895" s="450"/>
      <c r="E895" s="450"/>
      <c r="F895" s="451"/>
      <c r="G895" s="450"/>
      <c r="H895" s="450"/>
      <c r="I895" s="451"/>
      <c r="J895" s="450"/>
      <c r="K895" s="451"/>
      <c r="L895" s="450"/>
      <c r="M895" s="451"/>
      <c r="N895" s="450"/>
      <c r="O895" s="451"/>
      <c r="P895" s="452"/>
      <c r="Q895" s="452"/>
      <c r="R895" s="452"/>
      <c r="S895" s="452"/>
      <c r="T895" s="450"/>
      <c r="U895" s="450"/>
      <c r="V895" s="451"/>
      <c r="W895" s="452"/>
      <c r="X895" s="450"/>
      <c r="Y895" s="451"/>
      <c r="Z895" s="451"/>
      <c r="AA895" s="450"/>
      <c r="AB895" s="450"/>
      <c r="AC895" s="450"/>
      <c r="AD895" s="450"/>
      <c r="AE895" s="451"/>
      <c r="AF895" s="451"/>
      <c r="AG895" s="452"/>
      <c r="AH895" s="452"/>
      <c r="AI895" s="452"/>
      <c r="AJ895" s="452"/>
      <c r="AK895" s="452"/>
      <c r="AL895" s="452"/>
      <c r="AM895" s="450"/>
      <c r="AN895" s="450"/>
      <c r="AO895" s="451"/>
      <c r="AP895" s="451"/>
      <c r="AQ895" s="450"/>
      <c r="AR895" s="453"/>
      <c r="AS895" s="453"/>
      <c r="AT895" s="454"/>
      <c r="AU895" s="455"/>
      <c r="AV895" s="456"/>
      <c r="AW895" s="456"/>
      <c r="AX895" s="455"/>
      <c r="AY895" s="456"/>
      <c r="AZ895" s="454"/>
      <c r="BA895" s="454"/>
      <c r="BB895" s="454"/>
      <c r="BC895" s="454"/>
      <c r="BD895" s="454"/>
      <c r="BE895" s="454"/>
      <c r="BF895" s="455"/>
      <c r="BG895" s="455"/>
      <c r="BH895" s="455"/>
      <c r="BI895" s="455"/>
      <c r="BJ895" s="455"/>
      <c r="BK895" s="455"/>
      <c r="BL895" s="455"/>
      <c r="BM895" s="455"/>
      <c r="BN895" s="455"/>
      <c r="BO895" s="455"/>
    </row>
    <row r="896" spans="1:67" ht="19.5" customHeight="1">
      <c r="A896" s="450"/>
      <c r="B896" s="450"/>
      <c r="C896" s="450"/>
      <c r="D896" s="450"/>
      <c r="E896" s="450"/>
      <c r="F896" s="451"/>
      <c r="G896" s="450"/>
      <c r="H896" s="450"/>
      <c r="I896" s="451"/>
      <c r="J896" s="450"/>
      <c r="K896" s="451"/>
      <c r="L896" s="450"/>
      <c r="M896" s="451"/>
      <c r="N896" s="450"/>
      <c r="O896" s="451"/>
      <c r="P896" s="452"/>
      <c r="Q896" s="452"/>
      <c r="R896" s="452"/>
      <c r="S896" s="452"/>
      <c r="T896" s="450"/>
      <c r="U896" s="450"/>
      <c r="V896" s="451"/>
      <c r="W896" s="452"/>
      <c r="X896" s="450"/>
      <c r="Y896" s="451"/>
      <c r="Z896" s="451"/>
      <c r="AA896" s="450"/>
      <c r="AB896" s="450"/>
      <c r="AC896" s="450"/>
      <c r="AD896" s="450"/>
      <c r="AE896" s="451"/>
      <c r="AF896" s="451"/>
      <c r="AG896" s="452"/>
      <c r="AH896" s="452"/>
      <c r="AI896" s="452"/>
      <c r="AJ896" s="452"/>
      <c r="AK896" s="452"/>
      <c r="AL896" s="452"/>
      <c r="AM896" s="450"/>
      <c r="AN896" s="450"/>
      <c r="AO896" s="451"/>
      <c r="AP896" s="451"/>
      <c r="AQ896" s="450"/>
      <c r="AR896" s="453"/>
      <c r="AS896" s="453"/>
      <c r="AT896" s="454"/>
      <c r="AU896" s="455"/>
      <c r="AV896" s="456"/>
      <c r="AW896" s="456"/>
      <c r="AX896" s="455"/>
      <c r="AY896" s="456"/>
      <c r="AZ896" s="454"/>
      <c r="BA896" s="454"/>
      <c r="BB896" s="454"/>
      <c r="BC896" s="454"/>
      <c r="BD896" s="454"/>
      <c r="BE896" s="454"/>
      <c r="BF896" s="455"/>
      <c r="BG896" s="455"/>
      <c r="BH896" s="455"/>
      <c r="BI896" s="455"/>
      <c r="BJ896" s="455"/>
      <c r="BK896" s="455"/>
      <c r="BL896" s="455"/>
      <c r="BM896" s="455"/>
      <c r="BN896" s="455"/>
      <c r="BO896" s="455"/>
    </row>
    <row r="897" spans="1:67" ht="19.5" customHeight="1">
      <c r="A897" s="450"/>
      <c r="B897" s="450"/>
      <c r="C897" s="450"/>
      <c r="D897" s="450"/>
      <c r="E897" s="450"/>
      <c r="F897" s="451"/>
      <c r="G897" s="450"/>
      <c r="H897" s="450"/>
      <c r="I897" s="451"/>
      <c r="J897" s="450"/>
      <c r="K897" s="451"/>
      <c r="L897" s="450"/>
      <c r="M897" s="451"/>
      <c r="N897" s="450"/>
      <c r="O897" s="451"/>
      <c r="P897" s="452"/>
      <c r="Q897" s="452"/>
      <c r="R897" s="452"/>
      <c r="S897" s="452"/>
      <c r="T897" s="450"/>
      <c r="U897" s="450"/>
      <c r="V897" s="451"/>
      <c r="W897" s="452"/>
      <c r="X897" s="450"/>
      <c r="Y897" s="451"/>
      <c r="Z897" s="451"/>
      <c r="AA897" s="450"/>
      <c r="AB897" s="450"/>
      <c r="AC897" s="450"/>
      <c r="AD897" s="450"/>
      <c r="AE897" s="451"/>
      <c r="AF897" s="451"/>
      <c r="AG897" s="452"/>
      <c r="AH897" s="452"/>
      <c r="AI897" s="452"/>
      <c r="AJ897" s="452"/>
      <c r="AK897" s="452"/>
      <c r="AL897" s="452"/>
      <c r="AM897" s="450"/>
      <c r="AN897" s="450"/>
      <c r="AO897" s="451"/>
      <c r="AP897" s="451"/>
      <c r="AQ897" s="450"/>
      <c r="AR897" s="453"/>
      <c r="AS897" s="453"/>
      <c r="AT897" s="454"/>
      <c r="AU897" s="455"/>
      <c r="AV897" s="456"/>
      <c r="AW897" s="456"/>
      <c r="AX897" s="455"/>
      <c r="AY897" s="456"/>
      <c r="AZ897" s="454"/>
      <c r="BA897" s="454"/>
      <c r="BB897" s="454"/>
      <c r="BC897" s="454"/>
      <c r="BD897" s="454"/>
      <c r="BE897" s="454"/>
      <c r="BF897" s="455"/>
      <c r="BG897" s="455"/>
      <c r="BH897" s="455"/>
      <c r="BI897" s="455"/>
      <c r="BJ897" s="455"/>
      <c r="BK897" s="455"/>
      <c r="BL897" s="455"/>
      <c r="BM897" s="455"/>
      <c r="BN897" s="455"/>
      <c r="BO897" s="455"/>
    </row>
    <row r="898" spans="1:67" ht="19.5" customHeight="1">
      <c r="A898" s="450"/>
      <c r="B898" s="450"/>
      <c r="C898" s="450"/>
      <c r="D898" s="450"/>
      <c r="E898" s="450"/>
      <c r="F898" s="451"/>
      <c r="G898" s="450"/>
      <c r="H898" s="450"/>
      <c r="I898" s="451"/>
      <c r="J898" s="450"/>
      <c r="K898" s="451"/>
      <c r="L898" s="450"/>
      <c r="M898" s="451"/>
      <c r="N898" s="450"/>
      <c r="O898" s="451"/>
      <c r="P898" s="452"/>
      <c r="Q898" s="452"/>
      <c r="R898" s="452"/>
      <c r="S898" s="452"/>
      <c r="T898" s="450"/>
      <c r="U898" s="450"/>
      <c r="V898" s="451"/>
      <c r="W898" s="452"/>
      <c r="X898" s="450"/>
      <c r="Y898" s="451"/>
      <c r="Z898" s="451"/>
      <c r="AA898" s="450"/>
      <c r="AB898" s="450"/>
      <c r="AC898" s="450"/>
      <c r="AD898" s="450"/>
      <c r="AE898" s="451"/>
      <c r="AF898" s="451"/>
      <c r="AG898" s="452"/>
      <c r="AH898" s="452"/>
      <c r="AI898" s="452"/>
      <c r="AJ898" s="452"/>
      <c r="AK898" s="452"/>
      <c r="AL898" s="452"/>
      <c r="AM898" s="450"/>
      <c r="AN898" s="450"/>
      <c r="AO898" s="451"/>
      <c r="AP898" s="451"/>
      <c r="AQ898" s="450"/>
      <c r="AR898" s="453"/>
      <c r="AS898" s="453"/>
      <c r="AT898" s="454"/>
      <c r="AU898" s="455"/>
      <c r="AV898" s="456"/>
      <c r="AW898" s="456"/>
      <c r="AX898" s="455"/>
      <c r="AY898" s="456"/>
      <c r="AZ898" s="454"/>
      <c r="BA898" s="454"/>
      <c r="BB898" s="454"/>
      <c r="BC898" s="454"/>
      <c r="BD898" s="454"/>
      <c r="BE898" s="454"/>
      <c r="BF898" s="455"/>
      <c r="BG898" s="455"/>
      <c r="BH898" s="455"/>
      <c r="BI898" s="455"/>
      <c r="BJ898" s="455"/>
      <c r="BK898" s="455"/>
      <c r="BL898" s="455"/>
      <c r="BM898" s="455"/>
      <c r="BN898" s="455"/>
      <c r="BO898" s="455"/>
    </row>
    <row r="899" spans="1:67" ht="19.5" customHeight="1">
      <c r="A899" s="450"/>
      <c r="B899" s="450"/>
      <c r="C899" s="450"/>
      <c r="D899" s="450"/>
      <c r="E899" s="450"/>
      <c r="F899" s="451"/>
      <c r="G899" s="450"/>
      <c r="H899" s="450"/>
      <c r="I899" s="451"/>
      <c r="J899" s="450"/>
      <c r="K899" s="451"/>
      <c r="L899" s="450"/>
      <c r="M899" s="451"/>
      <c r="N899" s="450"/>
      <c r="O899" s="451"/>
      <c r="P899" s="452"/>
      <c r="Q899" s="452"/>
      <c r="R899" s="452"/>
      <c r="S899" s="452"/>
      <c r="T899" s="450"/>
      <c r="U899" s="450"/>
      <c r="V899" s="451"/>
      <c r="W899" s="452"/>
      <c r="X899" s="450"/>
      <c r="Y899" s="451"/>
      <c r="Z899" s="451"/>
      <c r="AA899" s="450"/>
      <c r="AB899" s="450"/>
      <c r="AC899" s="450"/>
      <c r="AD899" s="450"/>
      <c r="AE899" s="451"/>
      <c r="AF899" s="451"/>
      <c r="AG899" s="452"/>
      <c r="AH899" s="452"/>
      <c r="AI899" s="452"/>
      <c r="AJ899" s="452"/>
      <c r="AK899" s="452"/>
      <c r="AL899" s="452"/>
      <c r="AM899" s="450"/>
      <c r="AN899" s="450"/>
      <c r="AO899" s="451"/>
      <c r="AP899" s="451"/>
      <c r="AQ899" s="450"/>
      <c r="AR899" s="453"/>
      <c r="AS899" s="453"/>
      <c r="AT899" s="454"/>
      <c r="AU899" s="455"/>
      <c r="AV899" s="456"/>
      <c r="AW899" s="456"/>
      <c r="AX899" s="455"/>
      <c r="AY899" s="456"/>
      <c r="AZ899" s="454"/>
      <c r="BA899" s="454"/>
      <c r="BB899" s="454"/>
      <c r="BC899" s="454"/>
      <c r="BD899" s="454"/>
      <c r="BE899" s="454"/>
      <c r="BF899" s="455"/>
      <c r="BG899" s="455"/>
      <c r="BH899" s="455"/>
      <c r="BI899" s="455"/>
      <c r="BJ899" s="455"/>
      <c r="BK899" s="455"/>
      <c r="BL899" s="455"/>
      <c r="BM899" s="455"/>
      <c r="BN899" s="455"/>
      <c r="BO899" s="455"/>
    </row>
    <row r="900" spans="1:67" ht="19.5" customHeight="1">
      <c r="A900" s="450"/>
      <c r="B900" s="450"/>
      <c r="C900" s="450"/>
      <c r="D900" s="450"/>
      <c r="E900" s="450"/>
      <c r="F900" s="451"/>
      <c r="G900" s="450"/>
      <c r="H900" s="450"/>
      <c r="I900" s="451"/>
      <c r="J900" s="450"/>
      <c r="K900" s="451"/>
      <c r="L900" s="450"/>
      <c r="M900" s="451"/>
      <c r="N900" s="450"/>
      <c r="O900" s="451"/>
      <c r="P900" s="452"/>
      <c r="Q900" s="452"/>
      <c r="R900" s="452"/>
      <c r="S900" s="452"/>
      <c r="T900" s="450"/>
      <c r="U900" s="450"/>
      <c r="V900" s="451"/>
      <c r="W900" s="452"/>
      <c r="X900" s="450"/>
      <c r="Y900" s="451"/>
      <c r="Z900" s="451"/>
      <c r="AA900" s="450"/>
      <c r="AB900" s="450"/>
      <c r="AC900" s="450"/>
      <c r="AD900" s="450"/>
      <c r="AE900" s="451"/>
      <c r="AF900" s="451"/>
      <c r="AG900" s="452"/>
      <c r="AH900" s="452"/>
      <c r="AI900" s="452"/>
      <c r="AJ900" s="452"/>
      <c r="AK900" s="452"/>
      <c r="AL900" s="452"/>
      <c r="AM900" s="450"/>
      <c r="AN900" s="450"/>
      <c r="AO900" s="451"/>
      <c r="AP900" s="451"/>
      <c r="AQ900" s="450"/>
      <c r="AR900" s="453"/>
      <c r="AS900" s="453"/>
      <c r="AT900" s="454"/>
      <c r="AU900" s="455"/>
      <c r="AV900" s="456"/>
      <c r="AW900" s="456"/>
      <c r="AX900" s="455"/>
      <c r="AY900" s="456"/>
      <c r="AZ900" s="454"/>
      <c r="BA900" s="454"/>
      <c r="BB900" s="454"/>
      <c r="BC900" s="454"/>
      <c r="BD900" s="454"/>
      <c r="BE900" s="454"/>
      <c r="BF900" s="455"/>
      <c r="BG900" s="455"/>
      <c r="BH900" s="455"/>
      <c r="BI900" s="455"/>
      <c r="BJ900" s="455"/>
      <c r="BK900" s="455"/>
      <c r="BL900" s="455"/>
      <c r="BM900" s="455"/>
      <c r="BN900" s="455"/>
      <c r="BO900" s="455"/>
    </row>
    <row r="901" spans="1:67" ht="19.5" customHeight="1">
      <c r="A901" s="450"/>
      <c r="B901" s="450"/>
      <c r="C901" s="450"/>
      <c r="D901" s="450"/>
      <c r="E901" s="450"/>
      <c r="F901" s="451"/>
      <c r="G901" s="450"/>
      <c r="H901" s="450"/>
      <c r="I901" s="451"/>
      <c r="J901" s="450"/>
      <c r="K901" s="451"/>
      <c r="L901" s="450"/>
      <c r="M901" s="451"/>
      <c r="N901" s="450"/>
      <c r="O901" s="451"/>
      <c r="P901" s="452"/>
      <c r="Q901" s="452"/>
      <c r="R901" s="452"/>
      <c r="S901" s="452"/>
      <c r="T901" s="450"/>
      <c r="U901" s="450"/>
      <c r="V901" s="451"/>
      <c r="W901" s="452"/>
      <c r="X901" s="450"/>
      <c r="Y901" s="451"/>
      <c r="Z901" s="451"/>
      <c r="AA901" s="450"/>
      <c r="AB901" s="450"/>
      <c r="AC901" s="450"/>
      <c r="AD901" s="450"/>
      <c r="AE901" s="451"/>
      <c r="AF901" s="451"/>
      <c r="AG901" s="452"/>
      <c r="AH901" s="452"/>
      <c r="AI901" s="452"/>
      <c r="AJ901" s="452"/>
      <c r="AK901" s="452"/>
      <c r="AL901" s="452"/>
      <c r="AM901" s="450"/>
      <c r="AN901" s="450"/>
      <c r="AO901" s="451"/>
      <c r="AP901" s="451"/>
      <c r="AQ901" s="450"/>
      <c r="AR901" s="453"/>
      <c r="AS901" s="453"/>
      <c r="AT901" s="454"/>
      <c r="AU901" s="455"/>
      <c r="AV901" s="456"/>
      <c r="AW901" s="456"/>
      <c r="AX901" s="455"/>
      <c r="AY901" s="456"/>
      <c r="AZ901" s="454"/>
      <c r="BA901" s="454"/>
      <c r="BB901" s="454"/>
      <c r="BC901" s="454"/>
      <c r="BD901" s="454"/>
      <c r="BE901" s="454"/>
      <c r="BF901" s="455"/>
      <c r="BG901" s="455"/>
      <c r="BH901" s="455"/>
      <c r="BI901" s="455"/>
      <c r="BJ901" s="455"/>
      <c r="BK901" s="455"/>
      <c r="BL901" s="455"/>
      <c r="BM901" s="455"/>
      <c r="BN901" s="455"/>
      <c r="BO901" s="455"/>
    </row>
    <row r="902" spans="1:67" ht="19.5" customHeight="1">
      <c r="A902" s="450"/>
      <c r="B902" s="450"/>
      <c r="C902" s="450"/>
      <c r="D902" s="450"/>
      <c r="E902" s="450"/>
      <c r="F902" s="451"/>
      <c r="G902" s="450"/>
      <c r="H902" s="450"/>
      <c r="I902" s="451"/>
      <c r="J902" s="450"/>
      <c r="K902" s="451"/>
      <c r="L902" s="450"/>
      <c r="M902" s="451"/>
      <c r="N902" s="450"/>
      <c r="O902" s="451"/>
      <c r="P902" s="452"/>
      <c r="Q902" s="452"/>
      <c r="R902" s="452"/>
      <c r="S902" s="452"/>
      <c r="T902" s="450"/>
      <c r="U902" s="450"/>
      <c r="V902" s="451"/>
      <c r="W902" s="452"/>
      <c r="X902" s="450"/>
      <c r="Y902" s="451"/>
      <c r="Z902" s="451"/>
      <c r="AA902" s="450"/>
      <c r="AB902" s="450"/>
      <c r="AC902" s="450"/>
      <c r="AD902" s="450"/>
      <c r="AE902" s="451"/>
      <c r="AF902" s="451"/>
      <c r="AG902" s="452"/>
      <c r="AH902" s="452"/>
      <c r="AI902" s="452"/>
      <c r="AJ902" s="452"/>
      <c r="AK902" s="452"/>
      <c r="AL902" s="452"/>
      <c r="AM902" s="450"/>
      <c r="AN902" s="450"/>
      <c r="AO902" s="451"/>
      <c r="AP902" s="451"/>
      <c r="AQ902" s="450"/>
      <c r="AR902" s="453"/>
      <c r="AS902" s="453"/>
      <c r="AT902" s="454"/>
      <c r="AU902" s="455"/>
      <c r="AV902" s="456"/>
      <c r="AW902" s="456"/>
      <c r="AX902" s="455"/>
      <c r="AY902" s="456"/>
      <c r="AZ902" s="454"/>
      <c r="BA902" s="454"/>
      <c r="BB902" s="454"/>
      <c r="BC902" s="454"/>
      <c r="BD902" s="454"/>
      <c r="BE902" s="454"/>
      <c r="BF902" s="455"/>
      <c r="BG902" s="455"/>
      <c r="BH902" s="455"/>
      <c r="BI902" s="455"/>
      <c r="BJ902" s="455"/>
      <c r="BK902" s="455"/>
      <c r="BL902" s="455"/>
      <c r="BM902" s="455"/>
      <c r="BN902" s="455"/>
      <c r="BO902" s="455"/>
    </row>
    <row r="903" spans="1:67" ht="19.5" customHeight="1">
      <c r="A903" s="450"/>
      <c r="B903" s="450"/>
      <c r="C903" s="450"/>
      <c r="D903" s="450"/>
      <c r="E903" s="450"/>
      <c r="F903" s="451"/>
      <c r="G903" s="450"/>
      <c r="H903" s="450"/>
      <c r="I903" s="451"/>
      <c r="J903" s="450"/>
      <c r="K903" s="451"/>
      <c r="L903" s="450"/>
      <c r="M903" s="451"/>
      <c r="N903" s="450"/>
      <c r="O903" s="451"/>
      <c r="P903" s="452"/>
      <c r="Q903" s="452"/>
      <c r="R903" s="452"/>
      <c r="S903" s="452"/>
      <c r="T903" s="450"/>
      <c r="U903" s="450"/>
      <c r="V903" s="451"/>
      <c r="W903" s="452"/>
      <c r="X903" s="450"/>
      <c r="Y903" s="451"/>
      <c r="Z903" s="451"/>
      <c r="AA903" s="450"/>
      <c r="AB903" s="450"/>
      <c r="AC903" s="450"/>
      <c r="AD903" s="450"/>
      <c r="AE903" s="451"/>
      <c r="AF903" s="451"/>
      <c r="AG903" s="452"/>
      <c r="AH903" s="452"/>
      <c r="AI903" s="452"/>
      <c r="AJ903" s="452"/>
      <c r="AK903" s="452"/>
      <c r="AL903" s="452"/>
      <c r="AM903" s="450"/>
      <c r="AN903" s="450"/>
      <c r="AO903" s="451"/>
      <c r="AP903" s="451"/>
      <c r="AQ903" s="450"/>
      <c r="AR903" s="453"/>
      <c r="AS903" s="453"/>
      <c r="AT903" s="454"/>
      <c r="AU903" s="455"/>
      <c r="AV903" s="456"/>
      <c r="AW903" s="456"/>
      <c r="AX903" s="455"/>
      <c r="AY903" s="456"/>
      <c r="AZ903" s="454"/>
      <c r="BA903" s="454"/>
      <c r="BB903" s="454"/>
      <c r="BC903" s="454"/>
      <c r="BD903" s="454"/>
      <c r="BE903" s="454"/>
      <c r="BF903" s="455"/>
      <c r="BG903" s="455"/>
      <c r="BH903" s="455"/>
      <c r="BI903" s="455"/>
      <c r="BJ903" s="455"/>
      <c r="BK903" s="455"/>
      <c r="BL903" s="455"/>
      <c r="BM903" s="455"/>
      <c r="BN903" s="455"/>
      <c r="BO903" s="455"/>
    </row>
    <row r="904" spans="1:67" ht="19.5" customHeight="1">
      <c r="A904" s="450"/>
      <c r="B904" s="450"/>
      <c r="C904" s="450"/>
      <c r="D904" s="450"/>
      <c r="E904" s="450"/>
      <c r="F904" s="451"/>
      <c r="G904" s="450"/>
      <c r="H904" s="450"/>
      <c r="I904" s="451"/>
      <c r="J904" s="450"/>
      <c r="K904" s="451"/>
      <c r="L904" s="450"/>
      <c r="M904" s="451"/>
      <c r="N904" s="450"/>
      <c r="O904" s="451"/>
      <c r="P904" s="452"/>
      <c r="Q904" s="452"/>
      <c r="R904" s="452"/>
      <c r="S904" s="452"/>
      <c r="T904" s="450"/>
      <c r="U904" s="450"/>
      <c r="V904" s="451"/>
      <c r="W904" s="452"/>
      <c r="X904" s="450"/>
      <c r="Y904" s="451"/>
      <c r="Z904" s="451"/>
      <c r="AA904" s="450"/>
      <c r="AB904" s="450"/>
      <c r="AC904" s="450"/>
      <c r="AD904" s="450"/>
      <c r="AE904" s="451"/>
      <c r="AF904" s="451"/>
      <c r="AG904" s="452"/>
      <c r="AH904" s="452"/>
      <c r="AI904" s="452"/>
      <c r="AJ904" s="452"/>
      <c r="AK904" s="452"/>
      <c r="AL904" s="452"/>
      <c r="AM904" s="450"/>
      <c r="AN904" s="450"/>
      <c r="AO904" s="451"/>
      <c r="AP904" s="451"/>
      <c r="AQ904" s="450"/>
      <c r="AR904" s="453"/>
      <c r="AS904" s="453"/>
      <c r="AT904" s="454"/>
      <c r="AU904" s="455"/>
      <c r="AV904" s="456"/>
      <c r="AW904" s="456"/>
      <c r="AX904" s="455"/>
      <c r="AY904" s="456"/>
      <c r="AZ904" s="454"/>
      <c r="BA904" s="454"/>
      <c r="BB904" s="454"/>
      <c r="BC904" s="454"/>
      <c r="BD904" s="454"/>
      <c r="BE904" s="454"/>
      <c r="BF904" s="455"/>
      <c r="BG904" s="455"/>
      <c r="BH904" s="455"/>
      <c r="BI904" s="455"/>
      <c r="BJ904" s="455"/>
      <c r="BK904" s="455"/>
      <c r="BL904" s="455"/>
      <c r="BM904" s="455"/>
      <c r="BN904" s="455"/>
      <c r="BO904" s="455"/>
    </row>
    <row r="905" spans="1:67" ht="19.5" customHeight="1">
      <c r="A905" s="450"/>
      <c r="B905" s="450"/>
      <c r="C905" s="450"/>
      <c r="D905" s="450"/>
      <c r="E905" s="450"/>
      <c r="F905" s="451"/>
      <c r="G905" s="450"/>
      <c r="H905" s="450"/>
      <c r="I905" s="451"/>
      <c r="J905" s="450"/>
      <c r="K905" s="451"/>
      <c r="L905" s="450"/>
      <c r="M905" s="451"/>
      <c r="N905" s="450"/>
      <c r="O905" s="451"/>
      <c r="P905" s="452"/>
      <c r="Q905" s="452"/>
      <c r="R905" s="452"/>
      <c r="S905" s="452"/>
      <c r="T905" s="450"/>
      <c r="U905" s="450"/>
      <c r="V905" s="451"/>
      <c r="W905" s="452"/>
      <c r="X905" s="450"/>
      <c r="Y905" s="451"/>
      <c r="Z905" s="451"/>
      <c r="AA905" s="450"/>
      <c r="AB905" s="450"/>
      <c r="AC905" s="450"/>
      <c r="AD905" s="450"/>
      <c r="AE905" s="451"/>
      <c r="AF905" s="451"/>
      <c r="AG905" s="452"/>
      <c r="AH905" s="452"/>
      <c r="AI905" s="452"/>
      <c r="AJ905" s="452"/>
      <c r="AK905" s="452"/>
      <c r="AL905" s="452"/>
      <c r="AM905" s="450"/>
      <c r="AN905" s="450"/>
      <c r="AO905" s="451"/>
      <c r="AP905" s="451"/>
      <c r="AQ905" s="450"/>
      <c r="AR905" s="453"/>
      <c r="AS905" s="453"/>
      <c r="AT905" s="454"/>
      <c r="AU905" s="455"/>
      <c r="AV905" s="456"/>
      <c r="AW905" s="456"/>
      <c r="AX905" s="455"/>
      <c r="AY905" s="456"/>
      <c r="AZ905" s="454"/>
      <c r="BA905" s="454"/>
      <c r="BB905" s="454"/>
      <c r="BC905" s="454"/>
      <c r="BD905" s="454"/>
      <c r="BE905" s="454"/>
      <c r="BF905" s="455"/>
      <c r="BG905" s="455"/>
      <c r="BH905" s="455"/>
      <c r="BI905" s="455"/>
      <c r="BJ905" s="455"/>
      <c r="BK905" s="455"/>
      <c r="BL905" s="455"/>
      <c r="BM905" s="455"/>
      <c r="BN905" s="455"/>
      <c r="BO905" s="455"/>
    </row>
    <row r="906" spans="1:67" ht="19.5" customHeight="1">
      <c r="A906" s="450"/>
      <c r="B906" s="450"/>
      <c r="C906" s="450"/>
      <c r="D906" s="450"/>
      <c r="E906" s="450"/>
      <c r="F906" s="451"/>
      <c r="G906" s="450"/>
      <c r="H906" s="450"/>
      <c r="I906" s="451"/>
      <c r="J906" s="450"/>
      <c r="K906" s="451"/>
      <c r="L906" s="450"/>
      <c r="M906" s="451"/>
      <c r="N906" s="450"/>
      <c r="O906" s="451"/>
      <c r="P906" s="452"/>
      <c r="Q906" s="452"/>
      <c r="R906" s="452"/>
      <c r="S906" s="452"/>
      <c r="T906" s="450"/>
      <c r="U906" s="450"/>
      <c r="V906" s="451"/>
      <c r="W906" s="452"/>
      <c r="X906" s="450"/>
      <c r="Y906" s="451"/>
      <c r="Z906" s="451"/>
      <c r="AA906" s="450"/>
      <c r="AB906" s="450"/>
      <c r="AC906" s="450"/>
      <c r="AD906" s="450"/>
      <c r="AE906" s="451"/>
      <c r="AF906" s="451"/>
      <c r="AG906" s="452"/>
      <c r="AH906" s="452"/>
      <c r="AI906" s="452"/>
      <c r="AJ906" s="452"/>
      <c r="AK906" s="452"/>
      <c r="AL906" s="452"/>
      <c r="AM906" s="450"/>
      <c r="AN906" s="450"/>
      <c r="AO906" s="451"/>
      <c r="AP906" s="451"/>
      <c r="AQ906" s="450"/>
      <c r="AR906" s="453"/>
      <c r="AS906" s="453"/>
      <c r="AT906" s="454"/>
      <c r="AU906" s="455"/>
      <c r="AV906" s="456"/>
      <c r="AW906" s="456"/>
      <c r="AX906" s="455"/>
      <c r="AY906" s="456"/>
      <c r="AZ906" s="454"/>
      <c r="BA906" s="454"/>
      <c r="BB906" s="454"/>
      <c r="BC906" s="454"/>
      <c r="BD906" s="454"/>
      <c r="BE906" s="454"/>
      <c r="BF906" s="455"/>
      <c r="BG906" s="455"/>
      <c r="BH906" s="455"/>
      <c r="BI906" s="455"/>
      <c r="BJ906" s="455"/>
      <c r="BK906" s="455"/>
      <c r="BL906" s="455"/>
      <c r="BM906" s="455"/>
      <c r="BN906" s="455"/>
      <c r="BO906" s="455"/>
    </row>
    <row r="907" spans="1:67" ht="19.5" customHeight="1">
      <c r="A907" s="450"/>
      <c r="B907" s="450"/>
      <c r="C907" s="450"/>
      <c r="D907" s="450"/>
      <c r="E907" s="450"/>
      <c r="F907" s="451"/>
      <c r="G907" s="450"/>
      <c r="H907" s="450"/>
      <c r="I907" s="451"/>
      <c r="J907" s="450"/>
      <c r="K907" s="451"/>
      <c r="L907" s="450"/>
      <c r="M907" s="451"/>
      <c r="N907" s="450"/>
      <c r="O907" s="451"/>
      <c r="P907" s="452"/>
      <c r="Q907" s="452"/>
      <c r="R907" s="452"/>
      <c r="S907" s="452"/>
      <c r="T907" s="450"/>
      <c r="U907" s="450"/>
      <c r="V907" s="451"/>
      <c r="W907" s="452"/>
      <c r="X907" s="450"/>
      <c r="Y907" s="451"/>
      <c r="Z907" s="451"/>
      <c r="AA907" s="450"/>
      <c r="AB907" s="450"/>
      <c r="AC907" s="450"/>
      <c r="AD907" s="450"/>
      <c r="AE907" s="451"/>
      <c r="AF907" s="451"/>
      <c r="AG907" s="452"/>
      <c r="AH907" s="452"/>
      <c r="AI907" s="452"/>
      <c r="AJ907" s="452"/>
      <c r="AK907" s="452"/>
      <c r="AL907" s="452"/>
      <c r="AM907" s="450"/>
      <c r="AN907" s="450"/>
      <c r="AO907" s="451"/>
      <c r="AP907" s="451"/>
      <c r="AQ907" s="450"/>
      <c r="AR907" s="453"/>
      <c r="AS907" s="453"/>
      <c r="AT907" s="454"/>
      <c r="AU907" s="455"/>
      <c r="AV907" s="456"/>
      <c r="AW907" s="456"/>
      <c r="AX907" s="455"/>
      <c r="AY907" s="456"/>
      <c r="AZ907" s="454"/>
      <c r="BA907" s="454"/>
      <c r="BB907" s="454"/>
      <c r="BC907" s="454"/>
      <c r="BD907" s="454"/>
      <c r="BE907" s="454"/>
      <c r="BF907" s="455"/>
      <c r="BG907" s="455"/>
      <c r="BH907" s="455"/>
      <c r="BI907" s="455"/>
      <c r="BJ907" s="455"/>
      <c r="BK907" s="455"/>
      <c r="BL907" s="455"/>
      <c r="BM907" s="455"/>
      <c r="BN907" s="455"/>
      <c r="BO907" s="455"/>
    </row>
    <row r="908" spans="1:67" ht="19.5" customHeight="1">
      <c r="A908" s="450"/>
      <c r="B908" s="450"/>
      <c r="C908" s="450"/>
      <c r="D908" s="450"/>
      <c r="E908" s="450"/>
      <c r="F908" s="451"/>
      <c r="G908" s="450"/>
      <c r="H908" s="450"/>
      <c r="I908" s="451"/>
      <c r="J908" s="450"/>
      <c r="K908" s="451"/>
      <c r="L908" s="450"/>
      <c r="M908" s="451"/>
      <c r="N908" s="450"/>
      <c r="O908" s="451"/>
      <c r="P908" s="452"/>
      <c r="Q908" s="452"/>
      <c r="R908" s="452"/>
      <c r="S908" s="452"/>
      <c r="T908" s="450"/>
      <c r="U908" s="450"/>
      <c r="V908" s="451"/>
      <c r="W908" s="452"/>
      <c r="X908" s="450"/>
      <c r="Y908" s="451"/>
      <c r="Z908" s="451"/>
      <c r="AA908" s="450"/>
      <c r="AB908" s="450"/>
      <c r="AC908" s="450"/>
      <c r="AD908" s="450"/>
      <c r="AE908" s="451"/>
      <c r="AF908" s="451"/>
      <c r="AG908" s="452"/>
      <c r="AH908" s="452"/>
      <c r="AI908" s="452"/>
      <c r="AJ908" s="452"/>
      <c r="AK908" s="452"/>
      <c r="AL908" s="452"/>
      <c r="AM908" s="450"/>
      <c r="AN908" s="450"/>
      <c r="AO908" s="451"/>
      <c r="AP908" s="451"/>
      <c r="AQ908" s="450"/>
      <c r="AR908" s="453"/>
      <c r="AS908" s="453"/>
      <c r="AT908" s="454"/>
      <c r="AU908" s="455"/>
      <c r="AV908" s="456"/>
      <c r="AW908" s="456"/>
      <c r="AX908" s="455"/>
      <c r="AY908" s="456"/>
      <c r="AZ908" s="454"/>
      <c r="BA908" s="454"/>
      <c r="BB908" s="454"/>
      <c r="BC908" s="454"/>
      <c r="BD908" s="454"/>
      <c r="BE908" s="454"/>
      <c r="BF908" s="455"/>
      <c r="BG908" s="455"/>
      <c r="BH908" s="455"/>
      <c r="BI908" s="455"/>
      <c r="BJ908" s="455"/>
      <c r="BK908" s="455"/>
      <c r="BL908" s="455"/>
      <c r="BM908" s="455"/>
      <c r="BN908" s="455"/>
      <c r="BO908" s="455"/>
    </row>
    <row r="909" spans="1:67" ht="19.5" customHeight="1">
      <c r="A909" s="450"/>
      <c r="B909" s="450"/>
      <c r="C909" s="450"/>
      <c r="D909" s="450"/>
      <c r="E909" s="450"/>
      <c r="F909" s="451"/>
      <c r="G909" s="450"/>
      <c r="H909" s="450"/>
      <c r="I909" s="451"/>
      <c r="J909" s="450"/>
      <c r="K909" s="451"/>
      <c r="L909" s="450"/>
      <c r="M909" s="451"/>
      <c r="N909" s="450"/>
      <c r="O909" s="451"/>
      <c r="P909" s="452"/>
      <c r="Q909" s="452"/>
      <c r="R909" s="452"/>
      <c r="S909" s="452"/>
      <c r="T909" s="450"/>
      <c r="U909" s="450"/>
      <c r="V909" s="451"/>
      <c r="W909" s="452"/>
      <c r="X909" s="450"/>
      <c r="Y909" s="451"/>
      <c r="Z909" s="451"/>
      <c r="AA909" s="450"/>
      <c r="AB909" s="450"/>
      <c r="AC909" s="450"/>
      <c r="AD909" s="450"/>
      <c r="AE909" s="451"/>
      <c r="AF909" s="451"/>
      <c r="AG909" s="452"/>
      <c r="AH909" s="452"/>
      <c r="AI909" s="452"/>
      <c r="AJ909" s="452"/>
      <c r="AK909" s="452"/>
      <c r="AL909" s="452"/>
      <c r="AM909" s="450"/>
      <c r="AN909" s="450"/>
      <c r="AO909" s="451"/>
      <c r="AP909" s="451"/>
      <c r="AQ909" s="450"/>
      <c r="AR909" s="453"/>
      <c r="AS909" s="453"/>
      <c r="AT909" s="454"/>
      <c r="AU909" s="455"/>
      <c r="AV909" s="456"/>
      <c r="AW909" s="456"/>
      <c r="AX909" s="455"/>
      <c r="AY909" s="456"/>
      <c r="AZ909" s="454"/>
      <c r="BA909" s="454"/>
      <c r="BB909" s="454"/>
      <c r="BC909" s="454"/>
      <c r="BD909" s="454"/>
      <c r="BE909" s="454"/>
      <c r="BF909" s="455"/>
      <c r="BG909" s="455"/>
      <c r="BH909" s="455"/>
      <c r="BI909" s="455"/>
      <c r="BJ909" s="455"/>
      <c r="BK909" s="455"/>
      <c r="BL909" s="455"/>
      <c r="BM909" s="455"/>
      <c r="BN909" s="455"/>
      <c r="BO909" s="455"/>
    </row>
    <row r="910" spans="1:67" ht="19.5" customHeight="1">
      <c r="A910" s="450"/>
      <c r="B910" s="450"/>
      <c r="C910" s="450"/>
      <c r="D910" s="450"/>
      <c r="E910" s="450"/>
      <c r="F910" s="451"/>
      <c r="G910" s="450"/>
      <c r="H910" s="450"/>
      <c r="I910" s="451"/>
      <c r="J910" s="450"/>
      <c r="K910" s="451"/>
      <c r="L910" s="450"/>
      <c r="M910" s="451"/>
      <c r="N910" s="450"/>
      <c r="O910" s="451"/>
      <c r="P910" s="452"/>
      <c r="Q910" s="452"/>
      <c r="R910" s="452"/>
      <c r="S910" s="452"/>
      <c r="T910" s="450"/>
      <c r="U910" s="450"/>
      <c r="V910" s="451"/>
      <c r="W910" s="452"/>
      <c r="X910" s="450"/>
      <c r="Y910" s="451"/>
      <c r="Z910" s="451"/>
      <c r="AA910" s="450"/>
      <c r="AB910" s="450"/>
      <c r="AC910" s="450"/>
      <c r="AD910" s="450"/>
      <c r="AE910" s="451"/>
      <c r="AF910" s="451"/>
      <c r="AG910" s="452"/>
      <c r="AH910" s="452"/>
      <c r="AI910" s="452"/>
      <c r="AJ910" s="452"/>
      <c r="AK910" s="452"/>
      <c r="AL910" s="452"/>
      <c r="AM910" s="450"/>
      <c r="AN910" s="450"/>
      <c r="AO910" s="451"/>
      <c r="AP910" s="451"/>
      <c r="AQ910" s="450"/>
      <c r="AR910" s="453"/>
      <c r="AS910" s="453"/>
      <c r="AT910" s="454"/>
      <c r="AU910" s="455"/>
      <c r="AV910" s="456"/>
      <c r="AW910" s="456"/>
      <c r="AX910" s="455"/>
      <c r="AY910" s="456"/>
      <c r="AZ910" s="454"/>
      <c r="BA910" s="454"/>
      <c r="BB910" s="454"/>
      <c r="BC910" s="454"/>
      <c r="BD910" s="454"/>
      <c r="BE910" s="454"/>
      <c r="BF910" s="455"/>
      <c r="BG910" s="455"/>
      <c r="BH910" s="455"/>
      <c r="BI910" s="455"/>
      <c r="BJ910" s="455"/>
      <c r="BK910" s="455"/>
      <c r="BL910" s="455"/>
      <c r="BM910" s="455"/>
      <c r="BN910" s="455"/>
      <c r="BO910" s="455"/>
    </row>
    <row r="911" spans="1:67" ht="19.5" customHeight="1">
      <c r="A911" s="450"/>
      <c r="B911" s="450"/>
      <c r="C911" s="450"/>
      <c r="D911" s="450"/>
      <c r="E911" s="450"/>
      <c r="F911" s="451"/>
      <c r="G911" s="450"/>
      <c r="H911" s="450"/>
      <c r="I911" s="451"/>
      <c r="J911" s="450"/>
      <c r="K911" s="451"/>
      <c r="L911" s="450"/>
      <c r="M911" s="451"/>
      <c r="N911" s="450"/>
      <c r="O911" s="451"/>
      <c r="P911" s="452"/>
      <c r="Q911" s="452"/>
      <c r="R911" s="452"/>
      <c r="S911" s="452"/>
      <c r="T911" s="450"/>
      <c r="U911" s="450"/>
      <c r="V911" s="451"/>
      <c r="W911" s="452"/>
      <c r="X911" s="450"/>
      <c r="Y911" s="451"/>
      <c r="Z911" s="451"/>
      <c r="AA911" s="450"/>
      <c r="AB911" s="450"/>
      <c r="AC911" s="450"/>
      <c r="AD911" s="450"/>
      <c r="AE911" s="451"/>
      <c r="AF911" s="451"/>
      <c r="AG911" s="452"/>
      <c r="AH911" s="452"/>
      <c r="AI911" s="452"/>
      <c r="AJ911" s="452"/>
      <c r="AK911" s="452"/>
      <c r="AL911" s="452"/>
      <c r="AM911" s="450"/>
      <c r="AN911" s="450"/>
      <c r="AO911" s="451"/>
      <c r="AP911" s="451"/>
      <c r="AQ911" s="450"/>
      <c r="AR911" s="453"/>
      <c r="AS911" s="453"/>
      <c r="AT911" s="454"/>
      <c r="AU911" s="455"/>
      <c r="AV911" s="456"/>
      <c r="AW911" s="456"/>
      <c r="AX911" s="455"/>
      <c r="AY911" s="456"/>
      <c r="AZ911" s="454"/>
      <c r="BA911" s="454"/>
      <c r="BB911" s="454"/>
      <c r="BC911" s="454"/>
      <c r="BD911" s="454"/>
      <c r="BE911" s="454"/>
      <c r="BF911" s="455"/>
      <c r="BG911" s="455"/>
      <c r="BH911" s="455"/>
      <c r="BI911" s="455"/>
      <c r="BJ911" s="455"/>
      <c r="BK911" s="455"/>
      <c r="BL911" s="455"/>
      <c r="BM911" s="455"/>
      <c r="BN911" s="455"/>
      <c r="BO911" s="455"/>
    </row>
    <row r="912" spans="1:67" ht="19.5" customHeight="1">
      <c r="A912" s="450"/>
      <c r="B912" s="450"/>
      <c r="C912" s="450"/>
      <c r="D912" s="450"/>
      <c r="E912" s="450"/>
      <c r="F912" s="451"/>
      <c r="G912" s="450"/>
      <c r="H912" s="450"/>
      <c r="I912" s="451"/>
      <c r="J912" s="450"/>
      <c r="K912" s="451"/>
      <c r="L912" s="450"/>
      <c r="M912" s="451"/>
      <c r="N912" s="450"/>
      <c r="O912" s="451"/>
      <c r="P912" s="452"/>
      <c r="Q912" s="452"/>
      <c r="R912" s="452"/>
      <c r="S912" s="452"/>
      <c r="T912" s="450"/>
      <c r="U912" s="450"/>
      <c r="V912" s="451"/>
      <c r="W912" s="452"/>
      <c r="X912" s="450"/>
      <c r="Y912" s="451"/>
      <c r="Z912" s="451"/>
      <c r="AA912" s="450"/>
      <c r="AB912" s="450"/>
      <c r="AC912" s="450"/>
      <c r="AD912" s="450"/>
      <c r="AE912" s="451"/>
      <c r="AF912" s="451"/>
      <c r="AG912" s="452"/>
      <c r="AH912" s="452"/>
      <c r="AI912" s="452"/>
      <c r="AJ912" s="452"/>
      <c r="AK912" s="452"/>
      <c r="AL912" s="452"/>
      <c r="AM912" s="450"/>
      <c r="AN912" s="450"/>
      <c r="AO912" s="451"/>
      <c r="AP912" s="451"/>
      <c r="AQ912" s="450"/>
      <c r="AR912" s="453"/>
      <c r="AS912" s="453"/>
      <c r="AT912" s="454"/>
      <c r="AU912" s="455"/>
      <c r="AV912" s="456"/>
      <c r="AW912" s="456"/>
      <c r="AX912" s="455"/>
      <c r="AY912" s="456"/>
      <c r="AZ912" s="454"/>
      <c r="BA912" s="454"/>
      <c r="BB912" s="454"/>
      <c r="BC912" s="454"/>
      <c r="BD912" s="454"/>
      <c r="BE912" s="454"/>
      <c r="BF912" s="455"/>
      <c r="BG912" s="455"/>
      <c r="BH912" s="455"/>
      <c r="BI912" s="455"/>
      <c r="BJ912" s="455"/>
      <c r="BK912" s="455"/>
      <c r="BL912" s="455"/>
      <c r="BM912" s="455"/>
      <c r="BN912" s="455"/>
      <c r="BO912" s="455"/>
    </row>
    <row r="913" spans="1:67" ht="19.5" customHeight="1">
      <c r="A913" s="450"/>
      <c r="B913" s="450"/>
      <c r="C913" s="450"/>
      <c r="D913" s="450"/>
      <c r="E913" s="450"/>
      <c r="F913" s="451"/>
      <c r="G913" s="450"/>
      <c r="H913" s="450"/>
      <c r="I913" s="451"/>
      <c r="J913" s="450"/>
      <c r="K913" s="451"/>
      <c r="L913" s="450"/>
      <c r="M913" s="451"/>
      <c r="N913" s="450"/>
      <c r="O913" s="451"/>
      <c r="P913" s="452"/>
      <c r="Q913" s="452"/>
      <c r="R913" s="452"/>
      <c r="S913" s="452"/>
      <c r="T913" s="450"/>
      <c r="U913" s="450"/>
      <c r="V913" s="451"/>
      <c r="W913" s="452"/>
      <c r="X913" s="450"/>
      <c r="Y913" s="451"/>
      <c r="Z913" s="451"/>
      <c r="AA913" s="450"/>
      <c r="AB913" s="450"/>
      <c r="AC913" s="450"/>
      <c r="AD913" s="450"/>
      <c r="AE913" s="451"/>
      <c r="AF913" s="451"/>
      <c r="AG913" s="452"/>
      <c r="AH913" s="452"/>
      <c r="AI913" s="452"/>
      <c r="AJ913" s="452"/>
      <c r="AK913" s="452"/>
      <c r="AL913" s="452"/>
      <c r="AM913" s="450"/>
      <c r="AN913" s="450"/>
      <c r="AO913" s="451"/>
      <c r="AP913" s="451"/>
      <c r="AQ913" s="450"/>
      <c r="AR913" s="453"/>
      <c r="AS913" s="453"/>
      <c r="AT913" s="454"/>
      <c r="AU913" s="455"/>
      <c r="AV913" s="456"/>
      <c r="AW913" s="456"/>
      <c r="AX913" s="455"/>
      <c r="AY913" s="456"/>
      <c r="AZ913" s="454"/>
      <c r="BA913" s="454"/>
      <c r="BB913" s="454"/>
      <c r="BC913" s="454"/>
      <c r="BD913" s="454"/>
      <c r="BE913" s="454"/>
      <c r="BF913" s="455"/>
      <c r="BG913" s="455"/>
      <c r="BH913" s="455"/>
      <c r="BI913" s="455"/>
      <c r="BJ913" s="455"/>
      <c r="BK913" s="455"/>
      <c r="BL913" s="455"/>
      <c r="BM913" s="455"/>
      <c r="BN913" s="455"/>
      <c r="BO913" s="455"/>
    </row>
    <row r="914" spans="1:67" ht="19.5" customHeight="1">
      <c r="A914" s="450"/>
      <c r="B914" s="450"/>
      <c r="C914" s="450"/>
      <c r="D914" s="450"/>
      <c r="E914" s="450"/>
      <c r="F914" s="451"/>
      <c r="G914" s="450"/>
      <c r="H914" s="450"/>
      <c r="I914" s="451"/>
      <c r="J914" s="450"/>
      <c r="K914" s="451"/>
      <c r="L914" s="450"/>
      <c r="M914" s="451"/>
      <c r="N914" s="450"/>
      <c r="O914" s="451"/>
      <c r="P914" s="452"/>
      <c r="Q914" s="452"/>
      <c r="R914" s="452"/>
      <c r="S914" s="452"/>
      <c r="T914" s="450"/>
      <c r="U914" s="450"/>
      <c r="V914" s="451"/>
      <c r="W914" s="452"/>
      <c r="X914" s="450"/>
      <c r="Y914" s="451"/>
      <c r="Z914" s="451"/>
      <c r="AA914" s="450"/>
      <c r="AB914" s="450"/>
      <c r="AC914" s="450"/>
      <c r="AD914" s="450"/>
      <c r="AE914" s="451"/>
      <c r="AF914" s="451"/>
      <c r="AG914" s="452"/>
      <c r="AH914" s="452"/>
      <c r="AI914" s="452"/>
      <c r="AJ914" s="452"/>
      <c r="AK914" s="452"/>
      <c r="AL914" s="452"/>
      <c r="AM914" s="450"/>
      <c r="AN914" s="450"/>
      <c r="AO914" s="451"/>
      <c r="AP914" s="451"/>
      <c r="AQ914" s="450"/>
      <c r="AR914" s="453"/>
      <c r="AS914" s="453"/>
      <c r="AT914" s="454"/>
      <c r="AU914" s="455"/>
      <c r="AV914" s="456"/>
      <c r="AW914" s="456"/>
      <c r="AX914" s="455"/>
      <c r="AY914" s="456"/>
      <c r="AZ914" s="454"/>
      <c r="BA914" s="454"/>
      <c r="BB914" s="454"/>
      <c r="BC914" s="454"/>
      <c r="BD914" s="454"/>
      <c r="BE914" s="454"/>
      <c r="BF914" s="455"/>
      <c r="BG914" s="455"/>
      <c r="BH914" s="455"/>
      <c r="BI914" s="455"/>
      <c r="BJ914" s="455"/>
      <c r="BK914" s="455"/>
      <c r="BL914" s="455"/>
      <c r="BM914" s="455"/>
      <c r="BN914" s="455"/>
      <c r="BO914" s="455"/>
    </row>
    <row r="915" spans="1:67" ht="19.5" customHeight="1">
      <c r="A915" s="450"/>
      <c r="B915" s="450"/>
      <c r="C915" s="450"/>
      <c r="D915" s="450"/>
      <c r="E915" s="450"/>
      <c r="F915" s="451"/>
      <c r="G915" s="450"/>
      <c r="H915" s="450"/>
      <c r="I915" s="451"/>
      <c r="J915" s="450"/>
      <c r="K915" s="451"/>
      <c r="L915" s="450"/>
      <c r="M915" s="451"/>
      <c r="N915" s="450"/>
      <c r="O915" s="451"/>
      <c r="P915" s="452"/>
      <c r="Q915" s="452"/>
      <c r="R915" s="452"/>
      <c r="S915" s="452"/>
      <c r="T915" s="450"/>
      <c r="U915" s="450"/>
      <c r="V915" s="451"/>
      <c r="W915" s="452"/>
      <c r="X915" s="450"/>
      <c r="Y915" s="451"/>
      <c r="Z915" s="451"/>
      <c r="AA915" s="450"/>
      <c r="AB915" s="450"/>
      <c r="AC915" s="450"/>
      <c r="AD915" s="450"/>
      <c r="AE915" s="451"/>
      <c r="AF915" s="451"/>
      <c r="AG915" s="452"/>
      <c r="AH915" s="452"/>
      <c r="AI915" s="452"/>
      <c r="AJ915" s="452"/>
      <c r="AK915" s="452"/>
      <c r="AL915" s="452"/>
      <c r="AM915" s="450"/>
      <c r="AN915" s="450"/>
      <c r="AO915" s="451"/>
      <c r="AP915" s="451"/>
      <c r="AQ915" s="450"/>
      <c r="AR915" s="453"/>
      <c r="AS915" s="453"/>
      <c r="AT915" s="454"/>
      <c r="AU915" s="455"/>
      <c r="AV915" s="456"/>
      <c r="AW915" s="456"/>
      <c r="AX915" s="455"/>
      <c r="AY915" s="456"/>
      <c r="AZ915" s="454"/>
      <c r="BA915" s="454"/>
      <c r="BB915" s="454"/>
      <c r="BC915" s="454"/>
      <c r="BD915" s="454"/>
      <c r="BE915" s="454"/>
      <c r="BF915" s="455"/>
      <c r="BG915" s="455"/>
      <c r="BH915" s="455"/>
      <c r="BI915" s="455"/>
      <c r="BJ915" s="455"/>
      <c r="BK915" s="455"/>
      <c r="BL915" s="455"/>
      <c r="BM915" s="455"/>
      <c r="BN915" s="455"/>
      <c r="BO915" s="455"/>
    </row>
    <row r="916" spans="1:67" ht="19.5" customHeight="1">
      <c r="A916" s="450"/>
      <c r="B916" s="450"/>
      <c r="C916" s="450"/>
      <c r="D916" s="450"/>
      <c r="E916" s="450"/>
      <c r="F916" s="451"/>
      <c r="G916" s="450"/>
      <c r="H916" s="450"/>
      <c r="I916" s="451"/>
      <c r="J916" s="450"/>
      <c r="K916" s="451"/>
      <c r="L916" s="450"/>
      <c r="M916" s="451"/>
      <c r="N916" s="450"/>
      <c r="O916" s="451"/>
      <c r="P916" s="452"/>
      <c r="Q916" s="452"/>
      <c r="R916" s="452"/>
      <c r="S916" s="452"/>
      <c r="T916" s="450"/>
      <c r="U916" s="450"/>
      <c r="V916" s="451"/>
      <c r="W916" s="452"/>
      <c r="X916" s="450"/>
      <c r="Y916" s="451"/>
      <c r="Z916" s="451"/>
      <c r="AA916" s="450"/>
      <c r="AB916" s="450"/>
      <c r="AC916" s="450"/>
      <c r="AD916" s="450"/>
      <c r="AE916" s="451"/>
      <c r="AF916" s="451"/>
      <c r="AG916" s="452"/>
      <c r="AH916" s="452"/>
      <c r="AI916" s="452"/>
      <c r="AJ916" s="452"/>
      <c r="AK916" s="452"/>
      <c r="AL916" s="452"/>
      <c r="AM916" s="450"/>
      <c r="AN916" s="450"/>
      <c r="AO916" s="451"/>
      <c r="AP916" s="451"/>
      <c r="AQ916" s="450"/>
      <c r="AR916" s="453"/>
      <c r="AS916" s="453"/>
      <c r="AT916" s="454"/>
      <c r="AU916" s="455"/>
      <c r="AV916" s="456"/>
      <c r="AW916" s="456"/>
      <c r="AX916" s="455"/>
      <c r="AY916" s="456"/>
      <c r="AZ916" s="454"/>
      <c r="BA916" s="454"/>
      <c r="BB916" s="454"/>
      <c r="BC916" s="454"/>
      <c r="BD916" s="454"/>
      <c r="BE916" s="454"/>
      <c r="BF916" s="455"/>
      <c r="BG916" s="455"/>
      <c r="BH916" s="455"/>
      <c r="BI916" s="455"/>
      <c r="BJ916" s="455"/>
      <c r="BK916" s="455"/>
      <c r="BL916" s="455"/>
      <c r="BM916" s="455"/>
      <c r="BN916" s="455"/>
      <c r="BO916" s="455"/>
    </row>
    <row r="917" spans="1:67" ht="19.5" customHeight="1">
      <c r="A917" s="450"/>
      <c r="B917" s="450"/>
      <c r="C917" s="450"/>
      <c r="D917" s="450"/>
      <c r="E917" s="450"/>
      <c r="F917" s="451"/>
      <c r="G917" s="450"/>
      <c r="H917" s="450"/>
      <c r="I917" s="451"/>
      <c r="J917" s="450"/>
      <c r="K917" s="451"/>
      <c r="L917" s="450"/>
      <c r="M917" s="451"/>
      <c r="N917" s="450"/>
      <c r="O917" s="451"/>
      <c r="P917" s="452"/>
      <c r="Q917" s="452"/>
      <c r="R917" s="452"/>
      <c r="S917" s="452"/>
      <c r="T917" s="450"/>
      <c r="U917" s="450"/>
      <c r="V917" s="451"/>
      <c r="W917" s="452"/>
      <c r="X917" s="450"/>
      <c r="Y917" s="451"/>
      <c r="Z917" s="451"/>
      <c r="AA917" s="450"/>
      <c r="AB917" s="450"/>
      <c r="AC917" s="450"/>
      <c r="AD917" s="450"/>
      <c r="AE917" s="451"/>
      <c r="AF917" s="451"/>
      <c r="AG917" s="452"/>
      <c r="AH917" s="452"/>
      <c r="AI917" s="452"/>
      <c r="AJ917" s="452"/>
      <c r="AK917" s="452"/>
      <c r="AL917" s="452"/>
      <c r="AM917" s="450"/>
      <c r="AN917" s="450"/>
      <c r="AO917" s="451"/>
      <c r="AP917" s="451"/>
      <c r="AQ917" s="450"/>
      <c r="AR917" s="453"/>
      <c r="AS917" s="453"/>
      <c r="AT917" s="454"/>
      <c r="AU917" s="455"/>
      <c r="AV917" s="456"/>
      <c r="AW917" s="456"/>
      <c r="AX917" s="455"/>
      <c r="AY917" s="456"/>
      <c r="AZ917" s="454"/>
      <c r="BA917" s="454"/>
      <c r="BB917" s="454"/>
      <c r="BC917" s="454"/>
      <c r="BD917" s="454"/>
      <c r="BE917" s="454"/>
      <c r="BF917" s="455"/>
      <c r="BG917" s="455"/>
      <c r="BH917" s="455"/>
      <c r="BI917" s="455"/>
      <c r="BJ917" s="455"/>
      <c r="BK917" s="455"/>
      <c r="BL917" s="455"/>
      <c r="BM917" s="455"/>
      <c r="BN917" s="455"/>
      <c r="BO917" s="455"/>
    </row>
    <row r="918" spans="1:67" ht="19.5" customHeight="1">
      <c r="A918" s="450"/>
      <c r="B918" s="450"/>
      <c r="C918" s="450"/>
      <c r="D918" s="450"/>
      <c r="E918" s="450"/>
      <c r="F918" s="451"/>
      <c r="G918" s="450"/>
      <c r="H918" s="450"/>
      <c r="I918" s="451"/>
      <c r="J918" s="450"/>
      <c r="K918" s="451"/>
      <c r="L918" s="450"/>
      <c r="M918" s="451"/>
      <c r="N918" s="450"/>
      <c r="O918" s="451"/>
      <c r="P918" s="452"/>
      <c r="Q918" s="452"/>
      <c r="R918" s="452"/>
      <c r="S918" s="452"/>
      <c r="T918" s="450"/>
      <c r="U918" s="450"/>
      <c r="V918" s="451"/>
      <c r="W918" s="452"/>
      <c r="X918" s="450"/>
      <c r="Y918" s="451"/>
      <c r="Z918" s="451"/>
      <c r="AA918" s="450"/>
      <c r="AB918" s="450"/>
      <c r="AC918" s="450"/>
      <c r="AD918" s="450"/>
      <c r="AE918" s="451"/>
      <c r="AF918" s="451"/>
      <c r="AG918" s="452"/>
      <c r="AH918" s="452"/>
      <c r="AI918" s="452"/>
      <c r="AJ918" s="452"/>
      <c r="AK918" s="452"/>
      <c r="AL918" s="452"/>
      <c r="AM918" s="450"/>
      <c r="AN918" s="450"/>
      <c r="AO918" s="451"/>
      <c r="AP918" s="451"/>
      <c r="AQ918" s="450"/>
      <c r="AR918" s="453"/>
      <c r="AS918" s="453"/>
      <c r="AT918" s="454"/>
      <c r="AU918" s="455"/>
      <c r="AV918" s="456"/>
      <c r="AW918" s="456"/>
      <c r="AX918" s="455"/>
      <c r="AY918" s="456"/>
      <c r="AZ918" s="454"/>
      <c r="BA918" s="454"/>
      <c r="BB918" s="454"/>
      <c r="BC918" s="454"/>
      <c r="BD918" s="454"/>
      <c r="BE918" s="454"/>
      <c r="BF918" s="455"/>
      <c r="BG918" s="455"/>
      <c r="BH918" s="455"/>
      <c r="BI918" s="455"/>
      <c r="BJ918" s="455"/>
      <c r="BK918" s="455"/>
      <c r="BL918" s="455"/>
      <c r="BM918" s="455"/>
      <c r="BN918" s="455"/>
      <c r="BO918" s="455"/>
    </row>
    <row r="919" spans="1:67" ht="19.5" customHeight="1">
      <c r="A919" s="450"/>
      <c r="B919" s="450"/>
      <c r="C919" s="450"/>
      <c r="D919" s="450"/>
      <c r="E919" s="450"/>
      <c r="F919" s="451"/>
      <c r="G919" s="450"/>
      <c r="H919" s="450"/>
      <c r="I919" s="451"/>
      <c r="J919" s="450"/>
      <c r="K919" s="451"/>
      <c r="L919" s="450"/>
      <c r="M919" s="451"/>
      <c r="N919" s="450"/>
      <c r="O919" s="451"/>
      <c r="P919" s="452"/>
      <c r="Q919" s="452"/>
      <c r="R919" s="452"/>
      <c r="S919" s="452"/>
      <c r="T919" s="450"/>
      <c r="U919" s="450"/>
      <c r="V919" s="451"/>
      <c r="W919" s="452"/>
      <c r="X919" s="450"/>
      <c r="Y919" s="451"/>
      <c r="Z919" s="451"/>
      <c r="AA919" s="450"/>
      <c r="AB919" s="450"/>
      <c r="AC919" s="450"/>
      <c r="AD919" s="450"/>
      <c r="AE919" s="451"/>
      <c r="AF919" s="451"/>
      <c r="AG919" s="452"/>
      <c r="AH919" s="452"/>
      <c r="AI919" s="452"/>
      <c r="AJ919" s="452"/>
      <c r="AK919" s="452"/>
      <c r="AL919" s="452"/>
      <c r="AM919" s="450"/>
      <c r="AN919" s="450"/>
      <c r="AO919" s="451"/>
      <c r="AP919" s="451"/>
      <c r="AQ919" s="450"/>
      <c r="AR919" s="453"/>
      <c r="AS919" s="453"/>
      <c r="AT919" s="454"/>
      <c r="AU919" s="455"/>
      <c r="AV919" s="456"/>
      <c r="AW919" s="456"/>
      <c r="AX919" s="455"/>
      <c r="AY919" s="456"/>
      <c r="AZ919" s="454"/>
      <c r="BA919" s="454"/>
      <c r="BB919" s="454"/>
      <c r="BC919" s="454"/>
      <c r="BD919" s="454"/>
      <c r="BE919" s="454"/>
      <c r="BF919" s="455"/>
      <c r="BG919" s="455"/>
      <c r="BH919" s="455"/>
      <c r="BI919" s="455"/>
      <c r="BJ919" s="455"/>
      <c r="BK919" s="455"/>
      <c r="BL919" s="455"/>
      <c r="BM919" s="455"/>
      <c r="BN919" s="455"/>
      <c r="BO919" s="455"/>
    </row>
    <row r="920" spans="1:67" ht="19.5" customHeight="1">
      <c r="A920" s="450"/>
      <c r="B920" s="450"/>
      <c r="C920" s="450"/>
      <c r="D920" s="450"/>
      <c r="E920" s="450"/>
      <c r="F920" s="451"/>
      <c r="G920" s="450"/>
      <c r="H920" s="450"/>
      <c r="I920" s="451"/>
      <c r="J920" s="450"/>
      <c r="K920" s="451"/>
      <c r="L920" s="450"/>
      <c r="M920" s="451"/>
      <c r="N920" s="450"/>
      <c r="O920" s="451"/>
      <c r="P920" s="452"/>
      <c r="Q920" s="452"/>
      <c r="R920" s="452"/>
      <c r="S920" s="452"/>
      <c r="T920" s="450"/>
      <c r="U920" s="450"/>
      <c r="V920" s="451"/>
      <c r="W920" s="452"/>
      <c r="X920" s="450"/>
      <c r="Y920" s="451"/>
      <c r="Z920" s="451"/>
      <c r="AA920" s="450"/>
      <c r="AB920" s="450"/>
      <c r="AC920" s="450"/>
      <c r="AD920" s="450"/>
      <c r="AE920" s="451"/>
      <c r="AF920" s="451"/>
      <c r="AG920" s="452"/>
      <c r="AH920" s="452"/>
      <c r="AI920" s="452"/>
      <c r="AJ920" s="452"/>
      <c r="AK920" s="452"/>
      <c r="AL920" s="452"/>
      <c r="AM920" s="450"/>
      <c r="AN920" s="450"/>
      <c r="AO920" s="451"/>
      <c r="AP920" s="451"/>
      <c r="AQ920" s="450"/>
      <c r="AR920" s="453"/>
      <c r="AS920" s="453"/>
      <c r="AT920" s="454"/>
      <c r="AU920" s="455"/>
      <c r="AV920" s="456"/>
      <c r="AW920" s="456"/>
      <c r="AX920" s="455"/>
      <c r="AY920" s="456"/>
      <c r="AZ920" s="454"/>
      <c r="BA920" s="454"/>
      <c r="BB920" s="454"/>
      <c r="BC920" s="454"/>
      <c r="BD920" s="454"/>
      <c r="BE920" s="454"/>
      <c r="BF920" s="455"/>
      <c r="BG920" s="455"/>
      <c r="BH920" s="455"/>
      <c r="BI920" s="455"/>
      <c r="BJ920" s="455"/>
      <c r="BK920" s="455"/>
      <c r="BL920" s="455"/>
      <c r="BM920" s="455"/>
      <c r="BN920" s="455"/>
      <c r="BO920" s="455"/>
    </row>
    <row r="921" spans="1:67" ht="19.5" customHeight="1">
      <c r="A921" s="450"/>
      <c r="B921" s="450"/>
      <c r="C921" s="450"/>
      <c r="D921" s="450"/>
      <c r="E921" s="450"/>
      <c r="F921" s="451"/>
      <c r="G921" s="450"/>
      <c r="H921" s="450"/>
      <c r="I921" s="451"/>
      <c r="J921" s="450"/>
      <c r="K921" s="451"/>
      <c r="L921" s="450"/>
      <c r="M921" s="451"/>
      <c r="N921" s="450"/>
      <c r="O921" s="451"/>
      <c r="P921" s="452"/>
      <c r="Q921" s="452"/>
      <c r="R921" s="452"/>
      <c r="S921" s="452"/>
      <c r="T921" s="450"/>
      <c r="U921" s="450"/>
      <c r="V921" s="451"/>
      <c r="W921" s="452"/>
      <c r="X921" s="450"/>
      <c r="Y921" s="451"/>
      <c r="Z921" s="451"/>
      <c r="AA921" s="450"/>
      <c r="AB921" s="450"/>
      <c r="AC921" s="450"/>
      <c r="AD921" s="450"/>
      <c r="AE921" s="451"/>
      <c r="AF921" s="451"/>
      <c r="AG921" s="452"/>
      <c r="AH921" s="452"/>
      <c r="AI921" s="452"/>
      <c r="AJ921" s="452"/>
      <c r="AK921" s="452"/>
      <c r="AL921" s="452"/>
      <c r="AM921" s="450"/>
      <c r="AN921" s="450"/>
      <c r="AO921" s="451"/>
      <c r="AP921" s="451"/>
      <c r="AQ921" s="450"/>
      <c r="AR921" s="453"/>
      <c r="AS921" s="453"/>
      <c r="AT921" s="454"/>
      <c r="AU921" s="455"/>
      <c r="AV921" s="456"/>
      <c r="AW921" s="456"/>
      <c r="AX921" s="455"/>
      <c r="AY921" s="456"/>
      <c r="AZ921" s="454"/>
      <c r="BA921" s="454"/>
      <c r="BB921" s="454"/>
      <c r="BC921" s="454"/>
      <c r="BD921" s="454"/>
      <c r="BE921" s="454"/>
      <c r="BF921" s="455"/>
      <c r="BG921" s="455"/>
      <c r="BH921" s="455"/>
      <c r="BI921" s="455"/>
      <c r="BJ921" s="455"/>
      <c r="BK921" s="455"/>
      <c r="BL921" s="455"/>
      <c r="BM921" s="455"/>
      <c r="BN921" s="455"/>
      <c r="BO921" s="455"/>
    </row>
    <row r="922" spans="1:67" ht="19.5" customHeight="1">
      <c r="A922" s="450"/>
      <c r="B922" s="450"/>
      <c r="C922" s="450"/>
      <c r="D922" s="450"/>
      <c r="E922" s="450"/>
      <c r="F922" s="451"/>
      <c r="G922" s="450"/>
      <c r="H922" s="450"/>
      <c r="I922" s="451"/>
      <c r="J922" s="450"/>
      <c r="K922" s="451"/>
      <c r="L922" s="450"/>
      <c r="M922" s="451"/>
      <c r="N922" s="450"/>
      <c r="O922" s="451"/>
      <c r="P922" s="452"/>
      <c r="Q922" s="452"/>
      <c r="R922" s="452"/>
      <c r="S922" s="452"/>
      <c r="T922" s="450"/>
      <c r="U922" s="450"/>
      <c r="V922" s="451"/>
      <c r="W922" s="452"/>
      <c r="X922" s="450"/>
      <c r="Y922" s="451"/>
      <c r="Z922" s="451"/>
      <c r="AA922" s="450"/>
      <c r="AB922" s="450"/>
      <c r="AC922" s="450"/>
      <c r="AD922" s="450"/>
      <c r="AE922" s="451"/>
      <c r="AF922" s="451"/>
      <c r="AG922" s="452"/>
      <c r="AH922" s="452"/>
      <c r="AI922" s="452"/>
      <c r="AJ922" s="452"/>
      <c r="AK922" s="452"/>
      <c r="AL922" s="452"/>
      <c r="AM922" s="450"/>
      <c r="AN922" s="450"/>
      <c r="AO922" s="451"/>
      <c r="AP922" s="451"/>
      <c r="AQ922" s="450"/>
      <c r="AR922" s="453"/>
      <c r="AS922" s="453"/>
      <c r="AT922" s="454"/>
      <c r="AU922" s="455"/>
      <c r="AV922" s="456"/>
      <c r="AW922" s="456"/>
      <c r="AX922" s="455"/>
      <c r="AY922" s="456"/>
      <c r="AZ922" s="454"/>
      <c r="BA922" s="454"/>
      <c r="BB922" s="454"/>
      <c r="BC922" s="454"/>
      <c r="BD922" s="454"/>
      <c r="BE922" s="454"/>
      <c r="BF922" s="455"/>
      <c r="BG922" s="455"/>
      <c r="BH922" s="455"/>
      <c r="BI922" s="455"/>
      <c r="BJ922" s="455"/>
      <c r="BK922" s="455"/>
      <c r="BL922" s="455"/>
      <c r="BM922" s="455"/>
      <c r="BN922" s="455"/>
      <c r="BO922" s="455"/>
    </row>
    <row r="923" spans="1:67" ht="19.5" customHeight="1">
      <c r="A923" s="450"/>
      <c r="B923" s="450"/>
      <c r="C923" s="450"/>
      <c r="D923" s="450"/>
      <c r="E923" s="450"/>
      <c r="F923" s="451"/>
      <c r="G923" s="450"/>
      <c r="H923" s="450"/>
      <c r="I923" s="451"/>
      <c r="J923" s="450"/>
      <c r="K923" s="451"/>
      <c r="L923" s="450"/>
      <c r="M923" s="451"/>
      <c r="N923" s="450"/>
      <c r="O923" s="451"/>
      <c r="P923" s="452"/>
      <c r="Q923" s="452"/>
      <c r="R923" s="452"/>
      <c r="S923" s="452"/>
      <c r="T923" s="450"/>
      <c r="U923" s="450"/>
      <c r="V923" s="451"/>
      <c r="W923" s="452"/>
      <c r="X923" s="450"/>
      <c r="Y923" s="451"/>
      <c r="Z923" s="451"/>
      <c r="AA923" s="450"/>
      <c r="AB923" s="450"/>
      <c r="AC923" s="450"/>
      <c r="AD923" s="450"/>
      <c r="AE923" s="451"/>
      <c r="AF923" s="451"/>
      <c r="AG923" s="452"/>
      <c r="AH923" s="452"/>
      <c r="AI923" s="452"/>
      <c r="AJ923" s="452"/>
      <c r="AK923" s="452"/>
      <c r="AL923" s="452"/>
      <c r="AM923" s="450"/>
      <c r="AN923" s="450"/>
      <c r="AO923" s="451"/>
      <c r="AP923" s="451"/>
      <c r="AQ923" s="450"/>
      <c r="AR923" s="453"/>
      <c r="AS923" s="453"/>
      <c r="AT923" s="454"/>
      <c r="AU923" s="455"/>
      <c r="AV923" s="456"/>
      <c r="AW923" s="456"/>
      <c r="AX923" s="455"/>
      <c r="AY923" s="456"/>
      <c r="AZ923" s="454"/>
      <c r="BA923" s="454"/>
      <c r="BB923" s="454"/>
      <c r="BC923" s="454"/>
      <c r="BD923" s="454"/>
      <c r="BE923" s="454"/>
      <c r="BF923" s="455"/>
      <c r="BG923" s="455"/>
      <c r="BH923" s="455"/>
      <c r="BI923" s="455"/>
      <c r="BJ923" s="455"/>
      <c r="BK923" s="455"/>
      <c r="BL923" s="455"/>
      <c r="BM923" s="455"/>
      <c r="BN923" s="455"/>
      <c r="BO923" s="455"/>
    </row>
    <row r="924" spans="1:67" ht="19.5" customHeight="1">
      <c r="A924" s="450"/>
      <c r="B924" s="450"/>
      <c r="C924" s="450"/>
      <c r="D924" s="450"/>
      <c r="E924" s="450"/>
      <c r="F924" s="451"/>
      <c r="G924" s="450"/>
      <c r="H924" s="450"/>
      <c r="I924" s="451"/>
      <c r="J924" s="450"/>
      <c r="K924" s="451"/>
      <c r="L924" s="450"/>
      <c r="M924" s="451"/>
      <c r="N924" s="450"/>
      <c r="O924" s="451"/>
      <c r="P924" s="452"/>
      <c r="Q924" s="452"/>
      <c r="R924" s="452"/>
      <c r="S924" s="452"/>
      <c r="T924" s="450"/>
      <c r="U924" s="450"/>
      <c r="V924" s="451"/>
      <c r="W924" s="452"/>
      <c r="X924" s="450"/>
      <c r="Y924" s="451"/>
      <c r="Z924" s="451"/>
      <c r="AA924" s="450"/>
      <c r="AB924" s="450"/>
      <c r="AC924" s="450"/>
      <c r="AD924" s="450"/>
      <c r="AE924" s="451"/>
      <c r="AF924" s="451"/>
      <c r="AG924" s="452"/>
      <c r="AH924" s="452"/>
      <c r="AI924" s="452"/>
      <c r="AJ924" s="452"/>
      <c r="AK924" s="452"/>
      <c r="AL924" s="452"/>
      <c r="AM924" s="450"/>
      <c r="AN924" s="450"/>
      <c r="AO924" s="451"/>
      <c r="AP924" s="451"/>
      <c r="AQ924" s="450"/>
      <c r="AR924" s="453"/>
      <c r="AS924" s="453"/>
      <c r="AT924" s="454"/>
      <c r="AU924" s="455"/>
      <c r="AV924" s="456"/>
      <c r="AW924" s="456"/>
      <c r="AX924" s="455"/>
      <c r="AY924" s="456"/>
      <c r="AZ924" s="454"/>
      <c r="BA924" s="454"/>
      <c r="BB924" s="454"/>
      <c r="BC924" s="454"/>
      <c r="BD924" s="454"/>
      <c r="BE924" s="454"/>
      <c r="BF924" s="455"/>
      <c r="BG924" s="455"/>
      <c r="BH924" s="455"/>
      <c r="BI924" s="455"/>
      <c r="BJ924" s="455"/>
      <c r="BK924" s="455"/>
      <c r="BL924" s="455"/>
      <c r="BM924" s="455"/>
      <c r="BN924" s="455"/>
      <c r="BO924" s="455"/>
    </row>
    <row r="925" spans="1:67" ht="19.5" customHeight="1">
      <c r="A925" s="450"/>
      <c r="B925" s="450"/>
      <c r="C925" s="450"/>
      <c r="D925" s="450"/>
      <c r="E925" s="450"/>
      <c r="F925" s="451"/>
      <c r="G925" s="450"/>
      <c r="H925" s="450"/>
      <c r="I925" s="451"/>
      <c r="J925" s="450"/>
      <c r="K925" s="451"/>
      <c r="L925" s="450"/>
      <c r="M925" s="451"/>
      <c r="N925" s="450"/>
      <c r="O925" s="451"/>
      <c r="P925" s="452"/>
      <c r="Q925" s="452"/>
      <c r="R925" s="452"/>
      <c r="S925" s="452"/>
      <c r="T925" s="450"/>
      <c r="U925" s="450"/>
      <c r="V925" s="451"/>
      <c r="W925" s="452"/>
      <c r="X925" s="450"/>
      <c r="Y925" s="451"/>
      <c r="Z925" s="451"/>
      <c r="AA925" s="450"/>
      <c r="AB925" s="450"/>
      <c r="AC925" s="450"/>
      <c r="AD925" s="450"/>
      <c r="AE925" s="451"/>
      <c r="AF925" s="451"/>
      <c r="AG925" s="452"/>
      <c r="AH925" s="452"/>
      <c r="AI925" s="452"/>
      <c r="AJ925" s="452"/>
      <c r="AK925" s="452"/>
      <c r="AL925" s="452"/>
      <c r="AM925" s="450"/>
      <c r="AN925" s="450"/>
      <c r="AO925" s="451"/>
      <c r="AP925" s="451"/>
      <c r="AQ925" s="450"/>
      <c r="AR925" s="453"/>
      <c r="AS925" s="453"/>
      <c r="AT925" s="454"/>
      <c r="AU925" s="455"/>
      <c r="AV925" s="456"/>
      <c r="AW925" s="456"/>
      <c r="AX925" s="455"/>
      <c r="AY925" s="456"/>
      <c r="AZ925" s="454"/>
      <c r="BA925" s="454"/>
      <c r="BB925" s="454"/>
      <c r="BC925" s="454"/>
      <c r="BD925" s="454"/>
      <c r="BE925" s="454"/>
      <c r="BF925" s="455"/>
      <c r="BG925" s="455"/>
      <c r="BH925" s="455"/>
      <c r="BI925" s="455"/>
      <c r="BJ925" s="455"/>
      <c r="BK925" s="455"/>
      <c r="BL925" s="455"/>
      <c r="BM925" s="455"/>
      <c r="BN925" s="455"/>
      <c r="BO925" s="455"/>
    </row>
    <row r="926" spans="1:67" ht="19.5" customHeight="1">
      <c r="A926" s="450"/>
      <c r="B926" s="450"/>
      <c r="C926" s="450"/>
      <c r="D926" s="450"/>
      <c r="E926" s="450"/>
      <c r="F926" s="451"/>
      <c r="G926" s="450"/>
      <c r="H926" s="450"/>
      <c r="I926" s="451"/>
      <c r="J926" s="450"/>
      <c r="K926" s="451"/>
      <c r="L926" s="450"/>
      <c r="M926" s="451"/>
      <c r="N926" s="450"/>
      <c r="O926" s="451"/>
      <c r="P926" s="452"/>
      <c r="Q926" s="452"/>
      <c r="R926" s="452"/>
      <c r="S926" s="452"/>
      <c r="T926" s="450"/>
      <c r="U926" s="450"/>
      <c r="V926" s="451"/>
      <c r="W926" s="452"/>
      <c r="X926" s="450"/>
      <c r="Y926" s="451"/>
      <c r="Z926" s="451"/>
      <c r="AA926" s="450"/>
      <c r="AB926" s="450"/>
      <c r="AC926" s="450"/>
      <c r="AD926" s="450"/>
      <c r="AE926" s="451"/>
      <c r="AF926" s="451"/>
      <c r="AG926" s="452"/>
      <c r="AH926" s="452"/>
      <c r="AI926" s="452"/>
      <c r="AJ926" s="452"/>
      <c r="AK926" s="452"/>
      <c r="AL926" s="452"/>
      <c r="AM926" s="450"/>
      <c r="AN926" s="450"/>
      <c r="AO926" s="451"/>
      <c r="AP926" s="451"/>
      <c r="AQ926" s="450"/>
      <c r="AR926" s="453"/>
      <c r="AS926" s="453"/>
      <c r="AT926" s="454"/>
      <c r="AU926" s="455"/>
      <c r="AV926" s="456"/>
      <c r="AW926" s="456"/>
      <c r="AX926" s="455"/>
      <c r="AY926" s="456"/>
      <c r="AZ926" s="454"/>
      <c r="BA926" s="454"/>
      <c r="BB926" s="454"/>
      <c r="BC926" s="454"/>
      <c r="BD926" s="454"/>
      <c r="BE926" s="454"/>
      <c r="BF926" s="455"/>
      <c r="BG926" s="455"/>
      <c r="BH926" s="455"/>
      <c r="BI926" s="455"/>
      <c r="BJ926" s="455"/>
      <c r="BK926" s="455"/>
      <c r="BL926" s="455"/>
      <c r="BM926" s="455"/>
      <c r="BN926" s="455"/>
      <c r="BO926" s="455"/>
    </row>
    <row r="927" spans="1:67" ht="19.5" customHeight="1">
      <c r="A927" s="450"/>
      <c r="B927" s="450"/>
      <c r="C927" s="450"/>
      <c r="D927" s="450"/>
      <c r="E927" s="450"/>
      <c r="F927" s="451"/>
      <c r="G927" s="450"/>
      <c r="H927" s="450"/>
      <c r="I927" s="451"/>
      <c r="J927" s="450"/>
      <c r="K927" s="451"/>
      <c r="L927" s="450"/>
      <c r="M927" s="451"/>
      <c r="N927" s="450"/>
      <c r="O927" s="451"/>
      <c r="P927" s="452"/>
      <c r="Q927" s="452"/>
      <c r="R927" s="452"/>
      <c r="S927" s="452"/>
      <c r="T927" s="450"/>
      <c r="U927" s="450"/>
      <c r="V927" s="451"/>
      <c r="W927" s="452"/>
      <c r="X927" s="450"/>
      <c r="Y927" s="451"/>
      <c r="Z927" s="451"/>
      <c r="AA927" s="450"/>
      <c r="AB927" s="450"/>
      <c r="AC927" s="450"/>
      <c r="AD927" s="450"/>
      <c r="AE927" s="451"/>
      <c r="AF927" s="451"/>
      <c r="AG927" s="452"/>
      <c r="AH927" s="452"/>
      <c r="AI927" s="452"/>
      <c r="AJ927" s="452"/>
      <c r="AK927" s="452"/>
      <c r="AL927" s="452"/>
      <c r="AM927" s="450"/>
      <c r="AN927" s="450"/>
      <c r="AO927" s="451"/>
      <c r="AP927" s="451"/>
      <c r="AQ927" s="450"/>
      <c r="AR927" s="453"/>
      <c r="AS927" s="453"/>
      <c r="AT927" s="454"/>
      <c r="AU927" s="455"/>
      <c r="AV927" s="456"/>
      <c r="AW927" s="456"/>
      <c r="AX927" s="455"/>
      <c r="AY927" s="456"/>
      <c r="AZ927" s="454"/>
      <c r="BA927" s="454"/>
      <c r="BB927" s="454"/>
      <c r="BC927" s="454"/>
      <c r="BD927" s="454"/>
      <c r="BE927" s="454"/>
      <c r="BF927" s="455"/>
      <c r="BG927" s="455"/>
      <c r="BH927" s="455"/>
      <c r="BI927" s="455"/>
      <c r="BJ927" s="455"/>
      <c r="BK927" s="455"/>
      <c r="BL927" s="455"/>
      <c r="BM927" s="455"/>
      <c r="BN927" s="455"/>
      <c r="BO927" s="455"/>
    </row>
    <row r="928" spans="1:67" ht="19.5" customHeight="1">
      <c r="A928" s="450"/>
      <c r="B928" s="450"/>
      <c r="C928" s="450"/>
      <c r="D928" s="450"/>
      <c r="E928" s="450"/>
      <c r="F928" s="451"/>
      <c r="G928" s="450"/>
      <c r="H928" s="450"/>
      <c r="I928" s="451"/>
      <c r="J928" s="450"/>
      <c r="K928" s="451"/>
      <c r="L928" s="450"/>
      <c r="M928" s="451"/>
      <c r="N928" s="450"/>
      <c r="O928" s="451"/>
      <c r="P928" s="452"/>
      <c r="Q928" s="452"/>
      <c r="R928" s="452"/>
      <c r="S928" s="452"/>
      <c r="T928" s="450"/>
      <c r="U928" s="450"/>
      <c r="V928" s="451"/>
      <c r="W928" s="452"/>
      <c r="X928" s="450"/>
      <c r="Y928" s="451"/>
      <c r="Z928" s="451"/>
      <c r="AA928" s="450"/>
      <c r="AB928" s="450"/>
      <c r="AC928" s="450"/>
      <c r="AD928" s="450"/>
      <c r="AE928" s="451"/>
      <c r="AF928" s="451"/>
      <c r="AG928" s="452"/>
      <c r="AH928" s="452"/>
      <c r="AI928" s="452"/>
      <c r="AJ928" s="452"/>
      <c r="AK928" s="452"/>
      <c r="AL928" s="452"/>
      <c r="AM928" s="450"/>
      <c r="AN928" s="450"/>
      <c r="AO928" s="451"/>
      <c r="AP928" s="451"/>
      <c r="AQ928" s="450"/>
      <c r="AR928" s="453"/>
      <c r="AS928" s="453"/>
      <c r="AT928" s="454"/>
      <c r="AU928" s="455"/>
      <c r="AV928" s="456"/>
      <c r="AW928" s="456"/>
      <c r="AX928" s="455"/>
      <c r="AY928" s="456"/>
      <c r="AZ928" s="454"/>
      <c r="BA928" s="454"/>
      <c r="BB928" s="454"/>
      <c r="BC928" s="454"/>
      <c r="BD928" s="454"/>
      <c r="BE928" s="454"/>
      <c r="BF928" s="455"/>
      <c r="BG928" s="455"/>
      <c r="BH928" s="455"/>
      <c r="BI928" s="455"/>
      <c r="BJ928" s="455"/>
      <c r="BK928" s="455"/>
      <c r="BL928" s="455"/>
      <c r="BM928" s="455"/>
      <c r="BN928" s="455"/>
      <c r="BO928" s="455"/>
    </row>
    <row r="929" spans="1:67" ht="19.5" customHeight="1">
      <c r="A929" s="450"/>
      <c r="B929" s="450"/>
      <c r="C929" s="450"/>
      <c r="D929" s="450"/>
      <c r="E929" s="450"/>
      <c r="F929" s="451"/>
      <c r="G929" s="450"/>
      <c r="H929" s="450"/>
      <c r="I929" s="451"/>
      <c r="J929" s="450"/>
      <c r="K929" s="451"/>
      <c r="L929" s="450"/>
      <c r="M929" s="451"/>
      <c r="N929" s="450"/>
      <c r="O929" s="451"/>
      <c r="P929" s="452"/>
      <c r="Q929" s="452"/>
      <c r="R929" s="452"/>
      <c r="S929" s="452"/>
      <c r="T929" s="450"/>
      <c r="U929" s="450"/>
      <c r="V929" s="451"/>
      <c r="W929" s="452"/>
      <c r="X929" s="450"/>
      <c r="Y929" s="451"/>
      <c r="Z929" s="451"/>
      <c r="AA929" s="450"/>
      <c r="AB929" s="450"/>
      <c r="AC929" s="450"/>
      <c r="AD929" s="450"/>
      <c r="AE929" s="451"/>
      <c r="AF929" s="451"/>
      <c r="AG929" s="452"/>
      <c r="AH929" s="452"/>
      <c r="AI929" s="452"/>
      <c r="AJ929" s="452"/>
      <c r="AK929" s="452"/>
      <c r="AL929" s="452"/>
      <c r="AM929" s="450"/>
      <c r="AN929" s="450"/>
      <c r="AO929" s="451"/>
      <c r="AP929" s="451"/>
      <c r="AQ929" s="450"/>
      <c r="AR929" s="453"/>
      <c r="AS929" s="453"/>
      <c r="AT929" s="454"/>
      <c r="AU929" s="455"/>
      <c r="AV929" s="456"/>
      <c r="AW929" s="456"/>
      <c r="AX929" s="455"/>
      <c r="AY929" s="456"/>
      <c r="AZ929" s="454"/>
      <c r="BA929" s="454"/>
      <c r="BB929" s="454"/>
      <c r="BC929" s="454"/>
      <c r="BD929" s="454"/>
      <c r="BE929" s="454"/>
      <c r="BF929" s="455"/>
      <c r="BG929" s="455"/>
      <c r="BH929" s="455"/>
      <c r="BI929" s="455"/>
      <c r="BJ929" s="455"/>
      <c r="BK929" s="455"/>
      <c r="BL929" s="455"/>
      <c r="BM929" s="455"/>
      <c r="BN929" s="455"/>
      <c r="BO929" s="455"/>
    </row>
    <row r="930" spans="1:67" ht="19.5" customHeight="1">
      <c r="A930" s="450"/>
      <c r="B930" s="450"/>
      <c r="C930" s="450"/>
      <c r="D930" s="450"/>
      <c r="E930" s="450"/>
      <c r="F930" s="451"/>
      <c r="G930" s="450"/>
      <c r="H930" s="450"/>
      <c r="I930" s="451"/>
      <c r="J930" s="450"/>
      <c r="K930" s="451"/>
      <c r="L930" s="450"/>
      <c r="M930" s="451"/>
      <c r="N930" s="450"/>
      <c r="O930" s="451"/>
      <c r="P930" s="452"/>
      <c r="Q930" s="452"/>
      <c r="R930" s="452"/>
      <c r="S930" s="452"/>
      <c r="T930" s="450"/>
      <c r="U930" s="450"/>
      <c r="V930" s="451"/>
      <c r="W930" s="452"/>
      <c r="X930" s="450"/>
      <c r="Y930" s="451"/>
      <c r="Z930" s="451"/>
      <c r="AA930" s="450"/>
      <c r="AB930" s="450"/>
      <c r="AC930" s="450"/>
      <c r="AD930" s="450"/>
      <c r="AE930" s="451"/>
      <c r="AF930" s="451"/>
      <c r="AG930" s="452"/>
      <c r="AH930" s="452"/>
      <c r="AI930" s="452"/>
      <c r="AJ930" s="452"/>
      <c r="AK930" s="452"/>
      <c r="AL930" s="452"/>
      <c r="AM930" s="450"/>
      <c r="AN930" s="450"/>
      <c r="AO930" s="451"/>
      <c r="AP930" s="451"/>
      <c r="AQ930" s="450"/>
      <c r="AR930" s="453"/>
      <c r="AS930" s="453"/>
      <c r="AT930" s="454"/>
      <c r="AU930" s="455"/>
      <c r="AV930" s="456"/>
      <c r="AW930" s="456"/>
      <c r="AX930" s="455"/>
      <c r="AY930" s="456"/>
      <c r="AZ930" s="454"/>
      <c r="BA930" s="454"/>
      <c r="BB930" s="454"/>
      <c r="BC930" s="454"/>
      <c r="BD930" s="454"/>
      <c r="BE930" s="454"/>
      <c r="BF930" s="455"/>
      <c r="BG930" s="455"/>
      <c r="BH930" s="455"/>
      <c r="BI930" s="455"/>
      <c r="BJ930" s="455"/>
      <c r="BK930" s="455"/>
      <c r="BL930" s="455"/>
      <c r="BM930" s="455"/>
      <c r="BN930" s="455"/>
      <c r="BO930" s="455"/>
    </row>
    <row r="931" spans="1:67" ht="19.5" customHeight="1">
      <c r="A931" s="450"/>
      <c r="B931" s="450"/>
      <c r="C931" s="450"/>
      <c r="D931" s="450"/>
      <c r="E931" s="450"/>
      <c r="F931" s="451"/>
      <c r="G931" s="450"/>
      <c r="H931" s="450"/>
      <c r="I931" s="451"/>
      <c r="J931" s="450"/>
      <c r="K931" s="451"/>
      <c r="L931" s="450"/>
      <c r="M931" s="451"/>
      <c r="N931" s="450"/>
      <c r="O931" s="451"/>
      <c r="P931" s="452"/>
      <c r="Q931" s="452"/>
      <c r="R931" s="452"/>
      <c r="S931" s="452"/>
      <c r="T931" s="450"/>
      <c r="U931" s="450"/>
      <c r="V931" s="451"/>
      <c r="W931" s="452"/>
      <c r="X931" s="450"/>
      <c r="Y931" s="451"/>
      <c r="Z931" s="451"/>
      <c r="AA931" s="450"/>
      <c r="AB931" s="450"/>
      <c r="AC931" s="450"/>
      <c r="AD931" s="450"/>
      <c r="AE931" s="451"/>
      <c r="AF931" s="451"/>
      <c r="AG931" s="452"/>
      <c r="AH931" s="452"/>
      <c r="AI931" s="452"/>
      <c r="AJ931" s="452"/>
      <c r="AK931" s="452"/>
      <c r="AL931" s="452"/>
      <c r="AM931" s="450"/>
      <c r="AN931" s="450"/>
      <c r="AO931" s="451"/>
      <c r="AP931" s="451"/>
      <c r="AQ931" s="450"/>
      <c r="AR931" s="453"/>
      <c r="AS931" s="453"/>
      <c r="AT931" s="454"/>
      <c r="AU931" s="455"/>
      <c r="AV931" s="456"/>
      <c r="AW931" s="456"/>
      <c r="AX931" s="455"/>
      <c r="AY931" s="456"/>
      <c r="AZ931" s="454"/>
      <c r="BA931" s="454"/>
      <c r="BB931" s="454"/>
      <c r="BC931" s="454"/>
      <c r="BD931" s="454"/>
      <c r="BE931" s="454"/>
      <c r="BF931" s="455"/>
      <c r="BG931" s="455"/>
      <c r="BH931" s="455"/>
      <c r="BI931" s="455"/>
      <c r="BJ931" s="455"/>
      <c r="BK931" s="455"/>
      <c r="BL931" s="455"/>
      <c r="BM931" s="455"/>
      <c r="BN931" s="455"/>
      <c r="BO931" s="455"/>
    </row>
    <row r="932" spans="1:67" ht="19.5" customHeight="1">
      <c r="A932" s="450"/>
      <c r="B932" s="450"/>
      <c r="C932" s="450"/>
      <c r="D932" s="450"/>
      <c r="E932" s="450"/>
      <c r="F932" s="451"/>
      <c r="G932" s="450"/>
      <c r="H932" s="450"/>
      <c r="I932" s="451"/>
      <c r="J932" s="450"/>
      <c r="K932" s="451"/>
      <c r="L932" s="450"/>
      <c r="M932" s="451"/>
      <c r="N932" s="450"/>
      <c r="O932" s="451"/>
      <c r="P932" s="452"/>
      <c r="Q932" s="452"/>
      <c r="R932" s="452"/>
      <c r="S932" s="452"/>
      <c r="T932" s="450"/>
      <c r="U932" s="450"/>
      <c r="V932" s="451"/>
      <c r="W932" s="452"/>
      <c r="X932" s="450"/>
      <c r="Y932" s="451"/>
      <c r="Z932" s="451"/>
      <c r="AA932" s="450"/>
      <c r="AB932" s="450"/>
      <c r="AC932" s="450"/>
      <c r="AD932" s="450"/>
      <c r="AE932" s="451"/>
      <c r="AF932" s="451"/>
      <c r="AG932" s="452"/>
      <c r="AH932" s="452"/>
      <c r="AI932" s="452"/>
      <c r="AJ932" s="452"/>
      <c r="AK932" s="452"/>
      <c r="AL932" s="452"/>
      <c r="AM932" s="450"/>
      <c r="AN932" s="450"/>
      <c r="AO932" s="451"/>
      <c r="AP932" s="451"/>
      <c r="AQ932" s="450"/>
      <c r="AR932" s="453"/>
      <c r="AS932" s="453"/>
      <c r="AT932" s="454"/>
      <c r="AU932" s="455"/>
      <c r="AV932" s="456"/>
      <c r="AW932" s="456"/>
      <c r="AX932" s="455"/>
      <c r="AY932" s="456"/>
      <c r="AZ932" s="454"/>
      <c r="BA932" s="454"/>
      <c r="BB932" s="454"/>
      <c r="BC932" s="454"/>
      <c r="BD932" s="454"/>
      <c r="BE932" s="454"/>
      <c r="BF932" s="455"/>
      <c r="BG932" s="455"/>
      <c r="BH932" s="455"/>
      <c r="BI932" s="455"/>
      <c r="BJ932" s="455"/>
      <c r="BK932" s="455"/>
      <c r="BL932" s="455"/>
      <c r="BM932" s="455"/>
      <c r="BN932" s="455"/>
      <c r="BO932" s="455"/>
    </row>
    <row r="933" spans="1:67" ht="19.5" customHeight="1">
      <c r="A933" s="450"/>
      <c r="B933" s="450"/>
      <c r="C933" s="450"/>
      <c r="D933" s="450"/>
      <c r="E933" s="450"/>
      <c r="F933" s="451"/>
      <c r="G933" s="450"/>
      <c r="H933" s="450"/>
      <c r="I933" s="451"/>
      <c r="J933" s="450"/>
      <c r="K933" s="451"/>
      <c r="L933" s="450"/>
      <c r="M933" s="451"/>
      <c r="N933" s="450"/>
      <c r="O933" s="451"/>
      <c r="P933" s="452"/>
      <c r="Q933" s="452"/>
      <c r="R933" s="452"/>
      <c r="S933" s="452"/>
      <c r="T933" s="450"/>
      <c r="U933" s="450"/>
      <c r="V933" s="451"/>
      <c r="W933" s="452"/>
      <c r="X933" s="450"/>
      <c r="Y933" s="451"/>
      <c r="Z933" s="451"/>
      <c r="AA933" s="450"/>
      <c r="AB933" s="450"/>
      <c r="AC933" s="450"/>
      <c r="AD933" s="450"/>
      <c r="AE933" s="451"/>
      <c r="AF933" s="451"/>
      <c r="AG933" s="452"/>
      <c r="AH933" s="452"/>
      <c r="AI933" s="452"/>
      <c r="AJ933" s="452"/>
      <c r="AK933" s="452"/>
      <c r="AL933" s="452"/>
      <c r="AM933" s="450"/>
      <c r="AN933" s="450"/>
      <c r="AO933" s="451"/>
      <c r="AP933" s="451"/>
      <c r="AQ933" s="450"/>
      <c r="AR933" s="453"/>
      <c r="AS933" s="453"/>
      <c r="AT933" s="454"/>
      <c r="AU933" s="455"/>
      <c r="AV933" s="456"/>
      <c r="AW933" s="456"/>
      <c r="AX933" s="455"/>
      <c r="AY933" s="456"/>
      <c r="AZ933" s="454"/>
      <c r="BA933" s="454"/>
      <c r="BB933" s="454"/>
      <c r="BC933" s="454"/>
      <c r="BD933" s="454"/>
      <c r="BE933" s="454"/>
      <c r="BF933" s="455"/>
      <c r="BG933" s="455"/>
      <c r="BH933" s="455"/>
      <c r="BI933" s="455"/>
      <c r="BJ933" s="455"/>
      <c r="BK933" s="455"/>
      <c r="BL933" s="455"/>
      <c r="BM933" s="455"/>
      <c r="BN933" s="455"/>
      <c r="BO933" s="455"/>
    </row>
    <row r="934" spans="1:67" ht="19.5" customHeight="1">
      <c r="A934" s="450"/>
      <c r="B934" s="450"/>
      <c r="C934" s="450"/>
      <c r="D934" s="450"/>
      <c r="E934" s="450"/>
      <c r="F934" s="451"/>
      <c r="G934" s="450"/>
      <c r="H934" s="450"/>
      <c r="I934" s="451"/>
      <c r="J934" s="450"/>
      <c r="K934" s="451"/>
      <c r="L934" s="450"/>
      <c r="M934" s="451"/>
      <c r="N934" s="450"/>
      <c r="O934" s="451"/>
      <c r="P934" s="452"/>
      <c r="Q934" s="452"/>
      <c r="R934" s="452"/>
      <c r="S934" s="452"/>
      <c r="T934" s="450"/>
      <c r="U934" s="450"/>
      <c r="V934" s="451"/>
      <c r="W934" s="452"/>
      <c r="X934" s="450"/>
      <c r="Y934" s="451"/>
      <c r="Z934" s="451"/>
      <c r="AA934" s="450"/>
      <c r="AB934" s="450"/>
      <c r="AC934" s="450"/>
      <c r="AD934" s="450"/>
      <c r="AE934" s="451"/>
      <c r="AF934" s="451"/>
      <c r="AG934" s="452"/>
      <c r="AH934" s="452"/>
      <c r="AI934" s="452"/>
      <c r="AJ934" s="452"/>
      <c r="AK934" s="452"/>
      <c r="AL934" s="452"/>
      <c r="AM934" s="450"/>
      <c r="AN934" s="450"/>
      <c r="AO934" s="451"/>
      <c r="AP934" s="451"/>
      <c r="AQ934" s="450"/>
      <c r="AR934" s="453"/>
      <c r="AS934" s="453"/>
      <c r="AT934" s="454"/>
      <c r="AU934" s="455"/>
      <c r="AV934" s="456"/>
      <c r="AW934" s="456"/>
      <c r="AX934" s="455"/>
      <c r="AY934" s="456"/>
      <c r="AZ934" s="454"/>
      <c r="BA934" s="454"/>
      <c r="BB934" s="454"/>
      <c r="BC934" s="454"/>
      <c r="BD934" s="454"/>
      <c r="BE934" s="454"/>
      <c r="BF934" s="455"/>
      <c r="BG934" s="455"/>
      <c r="BH934" s="455"/>
      <c r="BI934" s="455"/>
      <c r="BJ934" s="455"/>
      <c r="BK934" s="455"/>
      <c r="BL934" s="455"/>
      <c r="BM934" s="455"/>
      <c r="BN934" s="455"/>
      <c r="BO934" s="455"/>
    </row>
    <row r="935" spans="1:67" ht="19.5" customHeight="1">
      <c r="A935" s="450"/>
      <c r="B935" s="450"/>
      <c r="C935" s="450"/>
      <c r="D935" s="450"/>
      <c r="E935" s="450"/>
      <c r="F935" s="451"/>
      <c r="G935" s="450"/>
      <c r="H935" s="450"/>
      <c r="I935" s="451"/>
      <c r="J935" s="450"/>
      <c r="K935" s="451"/>
      <c r="L935" s="450"/>
      <c r="M935" s="451"/>
      <c r="N935" s="450"/>
      <c r="O935" s="451"/>
      <c r="P935" s="452"/>
      <c r="Q935" s="452"/>
      <c r="R935" s="452"/>
      <c r="S935" s="452"/>
      <c r="T935" s="450"/>
      <c r="U935" s="450"/>
      <c r="V935" s="451"/>
      <c r="W935" s="452"/>
      <c r="X935" s="450"/>
      <c r="Y935" s="451"/>
      <c r="Z935" s="451"/>
      <c r="AA935" s="450"/>
      <c r="AB935" s="450"/>
      <c r="AC935" s="450"/>
      <c r="AD935" s="450"/>
      <c r="AE935" s="451"/>
      <c r="AF935" s="451"/>
      <c r="AG935" s="452"/>
      <c r="AH935" s="452"/>
      <c r="AI935" s="452"/>
      <c r="AJ935" s="452"/>
      <c r="AK935" s="452"/>
      <c r="AL935" s="452"/>
      <c r="AM935" s="450"/>
      <c r="AN935" s="450"/>
      <c r="AO935" s="451"/>
      <c r="AP935" s="451"/>
      <c r="AQ935" s="450"/>
      <c r="AR935" s="453"/>
      <c r="AS935" s="453"/>
      <c r="AT935" s="454"/>
      <c r="AU935" s="455"/>
      <c r="AV935" s="456"/>
      <c r="AW935" s="456"/>
      <c r="AX935" s="455"/>
      <c r="AY935" s="456"/>
      <c r="AZ935" s="454"/>
      <c r="BA935" s="454"/>
      <c r="BB935" s="454"/>
      <c r="BC935" s="454"/>
      <c r="BD935" s="454"/>
      <c r="BE935" s="454"/>
      <c r="BF935" s="455"/>
      <c r="BG935" s="455"/>
      <c r="BH935" s="455"/>
      <c r="BI935" s="455"/>
      <c r="BJ935" s="455"/>
      <c r="BK935" s="455"/>
      <c r="BL935" s="455"/>
      <c r="BM935" s="455"/>
      <c r="BN935" s="455"/>
      <c r="BO935" s="455"/>
    </row>
    <row r="936" spans="1:67" ht="19.5" customHeight="1">
      <c r="A936" s="450"/>
      <c r="B936" s="450"/>
      <c r="C936" s="450"/>
      <c r="D936" s="450"/>
      <c r="E936" s="450"/>
      <c r="F936" s="451"/>
      <c r="G936" s="450"/>
      <c r="H936" s="450"/>
      <c r="I936" s="451"/>
      <c r="J936" s="450"/>
      <c r="K936" s="451"/>
      <c r="L936" s="450"/>
      <c r="M936" s="451"/>
      <c r="N936" s="450"/>
      <c r="O936" s="451"/>
      <c r="P936" s="452"/>
      <c r="Q936" s="452"/>
      <c r="R936" s="452"/>
      <c r="S936" s="452"/>
      <c r="T936" s="450"/>
      <c r="U936" s="450"/>
      <c r="V936" s="451"/>
      <c r="W936" s="452"/>
      <c r="X936" s="450"/>
      <c r="Y936" s="451"/>
      <c r="Z936" s="451"/>
      <c r="AA936" s="450"/>
      <c r="AB936" s="450"/>
      <c r="AC936" s="450"/>
      <c r="AD936" s="450"/>
      <c r="AE936" s="451"/>
      <c r="AF936" s="451"/>
      <c r="AG936" s="452"/>
      <c r="AH936" s="452"/>
      <c r="AI936" s="452"/>
      <c r="AJ936" s="452"/>
      <c r="AK936" s="452"/>
      <c r="AL936" s="452"/>
      <c r="AM936" s="450"/>
      <c r="AN936" s="450"/>
      <c r="AO936" s="451"/>
      <c r="AP936" s="451"/>
      <c r="AQ936" s="450"/>
      <c r="AR936" s="453"/>
      <c r="AS936" s="453"/>
      <c r="AT936" s="454"/>
      <c r="AU936" s="455"/>
      <c r="AV936" s="456"/>
      <c r="AW936" s="456"/>
      <c r="AX936" s="455"/>
      <c r="AY936" s="456"/>
      <c r="AZ936" s="454"/>
      <c r="BA936" s="454"/>
      <c r="BB936" s="454"/>
      <c r="BC936" s="454"/>
      <c r="BD936" s="454"/>
      <c r="BE936" s="454"/>
      <c r="BF936" s="455"/>
      <c r="BG936" s="455"/>
      <c r="BH936" s="455"/>
      <c r="BI936" s="455"/>
      <c r="BJ936" s="455"/>
      <c r="BK936" s="455"/>
      <c r="BL936" s="455"/>
      <c r="BM936" s="455"/>
      <c r="BN936" s="455"/>
      <c r="BO936" s="455"/>
    </row>
    <row r="937" spans="1:67" ht="19.5" customHeight="1">
      <c r="A937" s="450"/>
      <c r="B937" s="450"/>
      <c r="C937" s="450"/>
      <c r="D937" s="450"/>
      <c r="E937" s="450"/>
      <c r="F937" s="451"/>
      <c r="G937" s="450"/>
      <c r="H937" s="450"/>
      <c r="I937" s="451"/>
      <c r="J937" s="450"/>
      <c r="K937" s="451"/>
      <c r="L937" s="450"/>
      <c r="M937" s="451"/>
      <c r="N937" s="450"/>
      <c r="O937" s="451"/>
      <c r="P937" s="452"/>
      <c r="Q937" s="452"/>
      <c r="R937" s="452"/>
      <c r="S937" s="452"/>
      <c r="T937" s="450"/>
      <c r="U937" s="450"/>
      <c r="V937" s="451"/>
      <c r="W937" s="452"/>
      <c r="X937" s="450"/>
      <c r="Y937" s="451"/>
      <c r="Z937" s="451"/>
      <c r="AA937" s="450"/>
      <c r="AB937" s="450"/>
      <c r="AC937" s="450"/>
      <c r="AD937" s="450"/>
      <c r="AE937" s="451"/>
      <c r="AF937" s="451"/>
      <c r="AG937" s="452"/>
      <c r="AH937" s="452"/>
      <c r="AI937" s="452"/>
      <c r="AJ937" s="452"/>
      <c r="AK937" s="452"/>
      <c r="AL937" s="452"/>
      <c r="AM937" s="450"/>
      <c r="AN937" s="450"/>
      <c r="AO937" s="451"/>
      <c r="AP937" s="451"/>
      <c r="AQ937" s="450"/>
      <c r="AR937" s="453"/>
      <c r="AS937" s="453"/>
      <c r="AT937" s="454"/>
      <c r="AU937" s="455"/>
      <c r="AV937" s="456"/>
      <c r="AW937" s="456"/>
      <c r="AX937" s="455"/>
      <c r="AY937" s="456"/>
      <c r="AZ937" s="454"/>
      <c r="BA937" s="454"/>
      <c r="BB937" s="454"/>
      <c r="BC937" s="454"/>
      <c r="BD937" s="454"/>
      <c r="BE937" s="454"/>
      <c r="BF937" s="455"/>
      <c r="BG937" s="455"/>
      <c r="BH937" s="455"/>
      <c r="BI937" s="455"/>
      <c r="BJ937" s="455"/>
      <c r="BK937" s="455"/>
      <c r="BL937" s="455"/>
      <c r="BM937" s="455"/>
      <c r="BN937" s="455"/>
      <c r="BO937" s="455"/>
    </row>
    <row r="938" spans="1:67" ht="19.5" customHeight="1">
      <c r="A938" s="450"/>
      <c r="B938" s="450"/>
      <c r="C938" s="450"/>
      <c r="D938" s="450"/>
      <c r="E938" s="450"/>
      <c r="F938" s="451"/>
      <c r="G938" s="450"/>
      <c r="H938" s="450"/>
      <c r="I938" s="451"/>
      <c r="J938" s="450"/>
      <c r="K938" s="451"/>
      <c r="L938" s="450"/>
      <c r="M938" s="451"/>
      <c r="N938" s="450"/>
      <c r="O938" s="451"/>
      <c r="P938" s="452"/>
      <c r="Q938" s="452"/>
      <c r="R938" s="452"/>
      <c r="S938" s="452"/>
      <c r="T938" s="450"/>
      <c r="U938" s="450"/>
      <c r="V938" s="451"/>
      <c r="W938" s="452"/>
      <c r="X938" s="450"/>
      <c r="Y938" s="451"/>
      <c r="Z938" s="451"/>
      <c r="AA938" s="450"/>
      <c r="AB938" s="450"/>
      <c r="AC938" s="450"/>
      <c r="AD938" s="450"/>
      <c r="AE938" s="451"/>
      <c r="AF938" s="451"/>
      <c r="AG938" s="452"/>
      <c r="AH938" s="452"/>
      <c r="AI938" s="452"/>
      <c r="AJ938" s="452"/>
      <c r="AK938" s="452"/>
      <c r="AL938" s="452"/>
      <c r="AM938" s="450"/>
      <c r="AN938" s="450"/>
      <c r="AO938" s="451"/>
      <c r="AP938" s="451"/>
      <c r="AQ938" s="450"/>
      <c r="AR938" s="453"/>
      <c r="AS938" s="453"/>
      <c r="AT938" s="454"/>
      <c r="AU938" s="455"/>
      <c r="AV938" s="456"/>
      <c r="AW938" s="456"/>
      <c r="AX938" s="455"/>
      <c r="AY938" s="456"/>
      <c r="AZ938" s="454"/>
      <c r="BA938" s="454"/>
      <c r="BB938" s="454"/>
      <c r="BC938" s="454"/>
      <c r="BD938" s="454"/>
      <c r="BE938" s="454"/>
      <c r="BF938" s="455"/>
      <c r="BG938" s="455"/>
      <c r="BH938" s="455"/>
      <c r="BI938" s="455"/>
      <c r="BJ938" s="455"/>
      <c r="BK938" s="455"/>
      <c r="BL938" s="455"/>
      <c r="BM938" s="455"/>
      <c r="BN938" s="455"/>
      <c r="BO938" s="455"/>
    </row>
    <row r="939" spans="1:67" ht="19.5" customHeight="1">
      <c r="A939" s="450"/>
      <c r="B939" s="450"/>
      <c r="C939" s="450"/>
      <c r="D939" s="450"/>
      <c r="E939" s="450"/>
      <c r="F939" s="451"/>
      <c r="G939" s="450"/>
      <c r="H939" s="450"/>
      <c r="I939" s="451"/>
      <c r="J939" s="450"/>
      <c r="K939" s="451"/>
      <c r="L939" s="450"/>
      <c r="M939" s="451"/>
      <c r="N939" s="450"/>
      <c r="O939" s="451"/>
      <c r="P939" s="452"/>
      <c r="Q939" s="452"/>
      <c r="R939" s="452"/>
      <c r="S939" s="452"/>
      <c r="T939" s="450"/>
      <c r="U939" s="450"/>
      <c r="V939" s="451"/>
      <c r="W939" s="452"/>
      <c r="X939" s="450"/>
      <c r="Y939" s="451"/>
      <c r="Z939" s="451"/>
      <c r="AA939" s="450"/>
      <c r="AB939" s="450"/>
      <c r="AC939" s="450"/>
      <c r="AD939" s="450"/>
      <c r="AE939" s="451"/>
      <c r="AF939" s="451"/>
      <c r="AG939" s="452"/>
      <c r="AH939" s="452"/>
      <c r="AI939" s="452"/>
      <c r="AJ939" s="452"/>
      <c r="AK939" s="452"/>
      <c r="AL939" s="452"/>
      <c r="AM939" s="450"/>
      <c r="AN939" s="450"/>
      <c r="AO939" s="451"/>
      <c r="AP939" s="451"/>
      <c r="AQ939" s="450"/>
      <c r="AR939" s="453"/>
      <c r="AS939" s="453"/>
      <c r="AT939" s="454"/>
      <c r="AU939" s="455"/>
      <c r="AV939" s="456"/>
      <c r="AW939" s="456"/>
      <c r="AX939" s="455"/>
      <c r="AY939" s="456"/>
      <c r="AZ939" s="454"/>
      <c r="BA939" s="454"/>
      <c r="BB939" s="454"/>
      <c r="BC939" s="454"/>
      <c r="BD939" s="454"/>
      <c r="BE939" s="454"/>
      <c r="BF939" s="455"/>
      <c r="BG939" s="455"/>
      <c r="BH939" s="455"/>
      <c r="BI939" s="455"/>
      <c r="BJ939" s="455"/>
      <c r="BK939" s="455"/>
      <c r="BL939" s="455"/>
      <c r="BM939" s="455"/>
      <c r="BN939" s="455"/>
      <c r="BO939" s="455"/>
    </row>
    <row r="940" spans="1:67" ht="19.5" customHeight="1">
      <c r="A940" s="450"/>
      <c r="B940" s="450"/>
      <c r="C940" s="450"/>
      <c r="D940" s="450"/>
      <c r="E940" s="450"/>
      <c r="F940" s="451"/>
      <c r="G940" s="450"/>
      <c r="H940" s="450"/>
      <c r="I940" s="451"/>
      <c r="J940" s="450"/>
      <c r="K940" s="451"/>
      <c r="L940" s="450"/>
      <c r="M940" s="451"/>
      <c r="N940" s="450"/>
      <c r="O940" s="451"/>
      <c r="P940" s="452"/>
      <c r="Q940" s="452"/>
      <c r="R940" s="452"/>
      <c r="S940" s="452"/>
      <c r="T940" s="450"/>
      <c r="U940" s="450"/>
      <c r="V940" s="451"/>
      <c r="W940" s="452"/>
      <c r="X940" s="450"/>
      <c r="Y940" s="451"/>
      <c r="Z940" s="451"/>
      <c r="AA940" s="450"/>
      <c r="AB940" s="450"/>
      <c r="AC940" s="450"/>
      <c r="AD940" s="450"/>
      <c r="AE940" s="451"/>
      <c r="AF940" s="451"/>
      <c r="AG940" s="452"/>
      <c r="AH940" s="452"/>
      <c r="AI940" s="452"/>
      <c r="AJ940" s="452"/>
      <c r="AK940" s="452"/>
      <c r="AL940" s="452"/>
      <c r="AM940" s="450"/>
      <c r="AN940" s="450"/>
      <c r="AO940" s="451"/>
      <c r="AP940" s="451"/>
      <c r="AQ940" s="450"/>
      <c r="AR940" s="453"/>
      <c r="AS940" s="453"/>
      <c r="AT940" s="454"/>
      <c r="AU940" s="455"/>
      <c r="AV940" s="456"/>
      <c r="AW940" s="456"/>
      <c r="AX940" s="455"/>
      <c r="AY940" s="456"/>
      <c r="AZ940" s="454"/>
      <c r="BA940" s="454"/>
      <c r="BB940" s="454"/>
      <c r="BC940" s="454"/>
      <c r="BD940" s="454"/>
      <c r="BE940" s="454"/>
      <c r="BF940" s="455"/>
      <c r="BG940" s="455"/>
      <c r="BH940" s="455"/>
      <c r="BI940" s="455"/>
      <c r="BJ940" s="455"/>
      <c r="BK940" s="455"/>
      <c r="BL940" s="455"/>
      <c r="BM940" s="455"/>
      <c r="BN940" s="455"/>
      <c r="BO940" s="455"/>
    </row>
    <row r="941" spans="1:67" ht="19.5" customHeight="1">
      <c r="A941" s="450"/>
      <c r="B941" s="450"/>
      <c r="C941" s="450"/>
      <c r="D941" s="450"/>
      <c r="E941" s="450"/>
      <c r="F941" s="451"/>
      <c r="G941" s="450"/>
      <c r="H941" s="450"/>
      <c r="I941" s="451"/>
      <c r="J941" s="450"/>
      <c r="K941" s="451"/>
      <c r="L941" s="450"/>
      <c r="M941" s="451"/>
      <c r="N941" s="450"/>
      <c r="O941" s="451"/>
      <c r="P941" s="452"/>
      <c r="Q941" s="452"/>
      <c r="R941" s="452"/>
      <c r="S941" s="452"/>
      <c r="T941" s="450"/>
      <c r="U941" s="450"/>
      <c r="V941" s="451"/>
      <c r="W941" s="452"/>
      <c r="X941" s="450"/>
      <c r="Y941" s="451"/>
      <c r="Z941" s="451"/>
      <c r="AA941" s="450"/>
      <c r="AB941" s="450"/>
      <c r="AC941" s="450"/>
      <c r="AD941" s="450"/>
      <c r="AE941" s="451"/>
      <c r="AF941" s="451"/>
      <c r="AG941" s="452"/>
      <c r="AH941" s="452"/>
      <c r="AI941" s="452"/>
      <c r="AJ941" s="452"/>
      <c r="AK941" s="452"/>
      <c r="AL941" s="452"/>
      <c r="AM941" s="450"/>
      <c r="AN941" s="450"/>
      <c r="AO941" s="451"/>
      <c r="AP941" s="451"/>
      <c r="AQ941" s="450"/>
      <c r="AR941" s="453"/>
      <c r="AS941" s="453"/>
      <c r="AT941" s="454"/>
      <c r="AU941" s="455"/>
      <c r="AV941" s="456"/>
      <c r="AW941" s="456"/>
      <c r="AX941" s="455"/>
      <c r="AY941" s="456"/>
      <c r="AZ941" s="454"/>
      <c r="BA941" s="454"/>
      <c r="BB941" s="454"/>
      <c r="BC941" s="454"/>
      <c r="BD941" s="454"/>
      <c r="BE941" s="454"/>
      <c r="BF941" s="455"/>
      <c r="BG941" s="455"/>
      <c r="BH941" s="455"/>
      <c r="BI941" s="455"/>
      <c r="BJ941" s="455"/>
      <c r="BK941" s="455"/>
      <c r="BL941" s="455"/>
      <c r="BM941" s="455"/>
      <c r="BN941" s="455"/>
      <c r="BO941" s="455"/>
    </row>
    <row r="942" spans="1:67" ht="19.5" customHeight="1">
      <c r="A942" s="450"/>
      <c r="B942" s="450"/>
      <c r="C942" s="450"/>
      <c r="D942" s="450"/>
      <c r="E942" s="450"/>
      <c r="F942" s="451"/>
      <c r="G942" s="450"/>
      <c r="H942" s="450"/>
      <c r="I942" s="451"/>
      <c r="J942" s="450"/>
      <c r="K942" s="451"/>
      <c r="L942" s="450"/>
      <c r="M942" s="451"/>
      <c r="N942" s="450"/>
      <c r="O942" s="451"/>
      <c r="P942" s="452"/>
      <c r="Q942" s="452"/>
      <c r="R942" s="452"/>
      <c r="S942" s="452"/>
      <c r="T942" s="450"/>
      <c r="U942" s="450"/>
      <c r="V942" s="451"/>
      <c r="W942" s="452"/>
      <c r="X942" s="450"/>
      <c r="Y942" s="451"/>
      <c r="Z942" s="451"/>
      <c r="AA942" s="450"/>
      <c r="AB942" s="450"/>
      <c r="AC942" s="450"/>
      <c r="AD942" s="450"/>
      <c r="AE942" s="451"/>
      <c r="AF942" s="451"/>
      <c r="AG942" s="452"/>
      <c r="AH942" s="452"/>
      <c r="AI942" s="452"/>
      <c r="AJ942" s="452"/>
      <c r="AK942" s="452"/>
      <c r="AL942" s="452"/>
      <c r="AM942" s="450"/>
      <c r="AN942" s="450"/>
      <c r="AO942" s="451"/>
      <c r="AP942" s="451"/>
      <c r="AQ942" s="450"/>
      <c r="AR942" s="453"/>
      <c r="AS942" s="453"/>
      <c r="AT942" s="454"/>
      <c r="AU942" s="455"/>
      <c r="AV942" s="456"/>
      <c r="AW942" s="456"/>
      <c r="AX942" s="455"/>
      <c r="AY942" s="456"/>
      <c r="AZ942" s="454"/>
      <c r="BA942" s="454"/>
      <c r="BB942" s="454"/>
      <c r="BC942" s="454"/>
      <c r="BD942" s="454"/>
      <c r="BE942" s="454"/>
      <c r="BF942" s="455"/>
      <c r="BG942" s="455"/>
      <c r="BH942" s="455"/>
      <c r="BI942" s="455"/>
      <c r="BJ942" s="455"/>
      <c r="BK942" s="455"/>
      <c r="BL942" s="455"/>
      <c r="BM942" s="455"/>
      <c r="BN942" s="455"/>
      <c r="BO942" s="455"/>
    </row>
    <row r="943" spans="1:67" ht="19.5" customHeight="1">
      <c r="A943" s="450"/>
      <c r="B943" s="450"/>
      <c r="C943" s="450"/>
      <c r="D943" s="450"/>
      <c r="E943" s="450"/>
      <c r="F943" s="451"/>
      <c r="G943" s="450"/>
      <c r="H943" s="450"/>
      <c r="I943" s="451"/>
      <c r="J943" s="450"/>
      <c r="K943" s="451"/>
      <c r="L943" s="450"/>
      <c r="M943" s="451"/>
      <c r="N943" s="450"/>
      <c r="O943" s="451"/>
      <c r="P943" s="452"/>
      <c r="Q943" s="452"/>
      <c r="R943" s="452"/>
      <c r="S943" s="452"/>
      <c r="T943" s="450"/>
      <c r="U943" s="450"/>
      <c r="V943" s="451"/>
      <c r="W943" s="452"/>
      <c r="X943" s="450"/>
      <c r="Y943" s="451"/>
      <c r="Z943" s="451"/>
      <c r="AA943" s="450"/>
      <c r="AB943" s="450"/>
      <c r="AC943" s="450"/>
      <c r="AD943" s="450"/>
      <c r="AE943" s="451"/>
      <c r="AF943" s="451"/>
      <c r="AG943" s="452"/>
      <c r="AH943" s="452"/>
      <c r="AI943" s="452"/>
      <c r="AJ943" s="452"/>
      <c r="AK943" s="452"/>
      <c r="AL943" s="452"/>
      <c r="AM943" s="450"/>
      <c r="AN943" s="450"/>
      <c r="AO943" s="451"/>
      <c r="AP943" s="451"/>
      <c r="AQ943" s="450"/>
      <c r="AR943" s="453"/>
      <c r="AS943" s="453"/>
      <c r="AT943" s="454"/>
      <c r="AU943" s="455"/>
      <c r="AV943" s="456"/>
      <c r="AW943" s="456"/>
      <c r="AX943" s="455"/>
      <c r="AY943" s="456"/>
      <c r="AZ943" s="454"/>
      <c r="BA943" s="454"/>
      <c r="BB943" s="454"/>
      <c r="BC943" s="454"/>
      <c r="BD943" s="454"/>
      <c r="BE943" s="454"/>
      <c r="BF943" s="455"/>
      <c r="BG943" s="455"/>
      <c r="BH943" s="455"/>
      <c r="BI943" s="455"/>
      <c r="BJ943" s="455"/>
      <c r="BK943" s="455"/>
      <c r="BL943" s="455"/>
      <c r="BM943" s="455"/>
      <c r="BN943" s="455"/>
      <c r="BO943" s="455"/>
    </row>
    <row r="944" spans="1:67" ht="19.5" customHeight="1">
      <c r="A944" s="450"/>
      <c r="B944" s="450"/>
      <c r="C944" s="450"/>
      <c r="D944" s="450"/>
      <c r="E944" s="450"/>
      <c r="F944" s="451"/>
      <c r="G944" s="450"/>
      <c r="H944" s="450"/>
      <c r="I944" s="451"/>
      <c r="J944" s="450"/>
      <c r="K944" s="451"/>
      <c r="L944" s="450"/>
      <c r="M944" s="451"/>
      <c r="N944" s="450"/>
      <c r="O944" s="451"/>
      <c r="P944" s="452"/>
      <c r="Q944" s="452"/>
      <c r="R944" s="452"/>
      <c r="S944" s="452"/>
      <c r="T944" s="450"/>
      <c r="U944" s="450"/>
      <c r="V944" s="451"/>
      <c r="W944" s="452"/>
      <c r="X944" s="450"/>
      <c r="Y944" s="451"/>
      <c r="Z944" s="451"/>
      <c r="AA944" s="450"/>
      <c r="AB944" s="450"/>
      <c r="AC944" s="450"/>
      <c r="AD944" s="450"/>
      <c r="AE944" s="451"/>
      <c r="AF944" s="451"/>
      <c r="AG944" s="452"/>
      <c r="AH944" s="452"/>
      <c r="AI944" s="452"/>
      <c r="AJ944" s="452"/>
      <c r="AK944" s="452"/>
      <c r="AL944" s="452"/>
      <c r="AM944" s="450"/>
      <c r="AN944" s="450"/>
      <c r="AO944" s="451"/>
      <c r="AP944" s="451"/>
      <c r="AQ944" s="450"/>
      <c r="AR944" s="453"/>
      <c r="AS944" s="453"/>
      <c r="AT944" s="454"/>
      <c r="AU944" s="455"/>
      <c r="AV944" s="456"/>
      <c r="AW944" s="456"/>
      <c r="AX944" s="455"/>
      <c r="AY944" s="456"/>
      <c r="AZ944" s="454"/>
      <c r="BA944" s="454"/>
      <c r="BB944" s="454"/>
      <c r="BC944" s="454"/>
      <c r="BD944" s="454"/>
      <c r="BE944" s="454"/>
      <c r="BF944" s="455"/>
      <c r="BG944" s="455"/>
      <c r="BH944" s="455"/>
      <c r="BI944" s="455"/>
      <c r="BJ944" s="455"/>
      <c r="BK944" s="455"/>
      <c r="BL944" s="455"/>
      <c r="BM944" s="455"/>
      <c r="BN944" s="455"/>
      <c r="BO944" s="455"/>
    </row>
    <row r="945" spans="1:67" ht="19.5" customHeight="1">
      <c r="A945" s="450"/>
      <c r="B945" s="450"/>
      <c r="C945" s="450"/>
      <c r="D945" s="450"/>
      <c r="E945" s="450"/>
      <c r="F945" s="451"/>
      <c r="G945" s="450"/>
      <c r="H945" s="450"/>
      <c r="I945" s="451"/>
      <c r="J945" s="450"/>
      <c r="K945" s="451"/>
      <c r="L945" s="450"/>
      <c r="M945" s="451"/>
      <c r="N945" s="450"/>
      <c r="O945" s="451"/>
      <c r="P945" s="452"/>
      <c r="Q945" s="452"/>
      <c r="R945" s="452"/>
      <c r="S945" s="452"/>
      <c r="T945" s="450"/>
      <c r="U945" s="450"/>
      <c r="V945" s="451"/>
      <c r="W945" s="452"/>
      <c r="X945" s="450"/>
      <c r="Y945" s="451"/>
      <c r="Z945" s="451"/>
      <c r="AA945" s="450"/>
      <c r="AB945" s="450"/>
      <c r="AC945" s="450"/>
      <c r="AD945" s="450"/>
      <c r="AE945" s="451"/>
      <c r="AF945" s="451"/>
      <c r="AG945" s="452"/>
      <c r="AH945" s="452"/>
      <c r="AI945" s="452"/>
      <c r="AJ945" s="452"/>
      <c r="AK945" s="452"/>
      <c r="AL945" s="452"/>
      <c r="AM945" s="450"/>
      <c r="AN945" s="450"/>
      <c r="AO945" s="451"/>
      <c r="AP945" s="451"/>
      <c r="AQ945" s="450"/>
      <c r="AR945" s="453"/>
      <c r="AS945" s="453"/>
      <c r="AT945" s="454"/>
      <c r="AU945" s="455"/>
      <c r="AV945" s="456"/>
      <c r="AW945" s="456"/>
      <c r="AX945" s="455"/>
      <c r="AY945" s="456"/>
      <c r="AZ945" s="454"/>
      <c r="BA945" s="454"/>
      <c r="BB945" s="454"/>
      <c r="BC945" s="454"/>
      <c r="BD945" s="454"/>
      <c r="BE945" s="454"/>
      <c r="BF945" s="455"/>
      <c r="BG945" s="455"/>
      <c r="BH945" s="455"/>
      <c r="BI945" s="455"/>
      <c r="BJ945" s="455"/>
      <c r="BK945" s="455"/>
      <c r="BL945" s="455"/>
      <c r="BM945" s="455"/>
      <c r="BN945" s="455"/>
      <c r="BO945" s="455"/>
    </row>
    <row r="946" spans="1:67" ht="19.5" customHeight="1">
      <c r="A946" s="450"/>
      <c r="B946" s="450"/>
      <c r="C946" s="450"/>
      <c r="D946" s="450"/>
      <c r="E946" s="450"/>
      <c r="F946" s="451"/>
      <c r="G946" s="450"/>
      <c r="H946" s="450"/>
      <c r="I946" s="451"/>
      <c r="J946" s="450"/>
      <c r="K946" s="451"/>
      <c r="L946" s="450"/>
      <c r="M946" s="451"/>
      <c r="N946" s="450"/>
      <c r="O946" s="451"/>
      <c r="P946" s="452"/>
      <c r="Q946" s="452"/>
      <c r="R946" s="452"/>
      <c r="S946" s="452"/>
      <c r="T946" s="450"/>
      <c r="U946" s="450"/>
      <c r="V946" s="451"/>
      <c r="W946" s="452"/>
      <c r="X946" s="450"/>
      <c r="Y946" s="451"/>
      <c r="Z946" s="451"/>
      <c r="AA946" s="450"/>
      <c r="AB946" s="450"/>
      <c r="AC946" s="450"/>
      <c r="AD946" s="450"/>
      <c r="AE946" s="451"/>
      <c r="AF946" s="451"/>
      <c r="AG946" s="452"/>
      <c r="AH946" s="452"/>
      <c r="AI946" s="452"/>
      <c r="AJ946" s="452"/>
      <c r="AK946" s="452"/>
      <c r="AL946" s="452"/>
      <c r="AM946" s="450"/>
      <c r="AN946" s="450"/>
      <c r="AO946" s="451"/>
      <c r="AP946" s="451"/>
      <c r="AQ946" s="450"/>
      <c r="AR946" s="453"/>
      <c r="AS946" s="453"/>
      <c r="AT946" s="454"/>
      <c r="AU946" s="455"/>
      <c r="AV946" s="456"/>
      <c r="AW946" s="456"/>
      <c r="AX946" s="455"/>
      <c r="AY946" s="456"/>
      <c r="AZ946" s="454"/>
      <c r="BA946" s="454"/>
      <c r="BB946" s="454"/>
      <c r="BC946" s="454"/>
      <c r="BD946" s="454"/>
      <c r="BE946" s="454"/>
      <c r="BF946" s="455"/>
      <c r="BG946" s="455"/>
      <c r="BH946" s="455"/>
      <c r="BI946" s="455"/>
      <c r="BJ946" s="455"/>
      <c r="BK946" s="455"/>
      <c r="BL946" s="455"/>
      <c r="BM946" s="455"/>
      <c r="BN946" s="455"/>
      <c r="BO946" s="455"/>
    </row>
    <row r="947" spans="1:67" ht="19.5" customHeight="1">
      <c r="A947" s="450"/>
      <c r="B947" s="450"/>
      <c r="C947" s="450"/>
      <c r="D947" s="450"/>
      <c r="E947" s="450"/>
      <c r="F947" s="451"/>
      <c r="G947" s="450"/>
      <c r="H947" s="450"/>
      <c r="I947" s="451"/>
      <c r="J947" s="450"/>
      <c r="K947" s="451"/>
      <c r="L947" s="450"/>
      <c r="M947" s="451"/>
      <c r="N947" s="450"/>
      <c r="O947" s="451"/>
      <c r="P947" s="452"/>
      <c r="Q947" s="452"/>
      <c r="R947" s="452"/>
      <c r="S947" s="452"/>
      <c r="T947" s="450"/>
      <c r="U947" s="450"/>
      <c r="V947" s="451"/>
      <c r="W947" s="452"/>
      <c r="X947" s="450"/>
      <c r="Y947" s="451"/>
      <c r="Z947" s="451"/>
      <c r="AA947" s="450"/>
      <c r="AB947" s="450"/>
      <c r="AC947" s="450"/>
      <c r="AD947" s="450"/>
      <c r="AE947" s="451"/>
      <c r="AF947" s="451"/>
      <c r="AG947" s="452"/>
      <c r="AH947" s="452"/>
      <c r="AI947" s="452"/>
      <c r="AJ947" s="452"/>
      <c r="AK947" s="452"/>
      <c r="AL947" s="452"/>
      <c r="AM947" s="450"/>
      <c r="AN947" s="450"/>
      <c r="AO947" s="451"/>
      <c r="AP947" s="451"/>
      <c r="AQ947" s="450"/>
      <c r="AR947" s="453"/>
      <c r="AS947" s="453"/>
      <c r="AT947" s="454"/>
      <c r="AU947" s="455"/>
      <c r="AV947" s="456"/>
      <c r="AW947" s="456"/>
      <c r="AX947" s="455"/>
      <c r="AY947" s="456"/>
      <c r="AZ947" s="454"/>
      <c r="BA947" s="454"/>
      <c r="BB947" s="454"/>
      <c r="BC947" s="454"/>
      <c r="BD947" s="454"/>
      <c r="BE947" s="454"/>
      <c r="BF947" s="455"/>
      <c r="BG947" s="455"/>
      <c r="BH947" s="455"/>
      <c r="BI947" s="455"/>
      <c r="BJ947" s="455"/>
      <c r="BK947" s="455"/>
      <c r="BL947" s="455"/>
      <c r="BM947" s="455"/>
      <c r="BN947" s="455"/>
      <c r="BO947" s="455"/>
    </row>
    <row r="948" spans="1:67" ht="19.5" customHeight="1">
      <c r="A948" s="450"/>
      <c r="B948" s="450"/>
      <c r="C948" s="450"/>
      <c r="D948" s="450"/>
      <c r="E948" s="450"/>
      <c r="F948" s="451"/>
      <c r="G948" s="450"/>
      <c r="H948" s="450"/>
      <c r="I948" s="451"/>
      <c r="J948" s="450"/>
      <c r="K948" s="451"/>
      <c r="L948" s="450"/>
      <c r="M948" s="451"/>
      <c r="N948" s="450"/>
      <c r="O948" s="451"/>
      <c r="P948" s="452"/>
      <c r="Q948" s="452"/>
      <c r="R948" s="452"/>
      <c r="S948" s="452"/>
      <c r="T948" s="450"/>
      <c r="U948" s="450"/>
      <c r="V948" s="451"/>
      <c r="W948" s="452"/>
      <c r="X948" s="450"/>
      <c r="Y948" s="451"/>
      <c r="Z948" s="451"/>
      <c r="AA948" s="450"/>
      <c r="AB948" s="450"/>
      <c r="AC948" s="450"/>
      <c r="AD948" s="450"/>
      <c r="AE948" s="451"/>
      <c r="AF948" s="451"/>
      <c r="AG948" s="452"/>
      <c r="AH948" s="452"/>
      <c r="AI948" s="452"/>
      <c r="AJ948" s="452"/>
      <c r="AK948" s="452"/>
      <c r="AL948" s="452"/>
      <c r="AM948" s="450"/>
      <c r="AN948" s="450"/>
      <c r="AO948" s="451"/>
      <c r="AP948" s="451"/>
      <c r="AQ948" s="450"/>
      <c r="AR948" s="453"/>
      <c r="AS948" s="453"/>
      <c r="AT948" s="454"/>
      <c r="AU948" s="455"/>
      <c r="AV948" s="456"/>
      <c r="AW948" s="456"/>
      <c r="AX948" s="455"/>
      <c r="AY948" s="456"/>
      <c r="AZ948" s="454"/>
      <c r="BA948" s="454"/>
      <c r="BB948" s="454"/>
      <c r="BC948" s="454"/>
      <c r="BD948" s="454"/>
      <c r="BE948" s="454"/>
      <c r="BF948" s="455"/>
      <c r="BG948" s="455"/>
      <c r="BH948" s="455"/>
      <c r="BI948" s="455"/>
      <c r="BJ948" s="455"/>
      <c r="BK948" s="455"/>
      <c r="BL948" s="455"/>
      <c r="BM948" s="455"/>
      <c r="BN948" s="455"/>
      <c r="BO948" s="455"/>
    </row>
    <row r="949" spans="1:67" ht="19.5" customHeight="1">
      <c r="A949" s="450"/>
      <c r="B949" s="450"/>
      <c r="C949" s="450"/>
      <c r="D949" s="450"/>
      <c r="E949" s="450"/>
      <c r="F949" s="451"/>
      <c r="G949" s="450"/>
      <c r="H949" s="450"/>
      <c r="I949" s="451"/>
      <c r="J949" s="450"/>
      <c r="K949" s="451"/>
      <c r="L949" s="450"/>
      <c r="M949" s="451"/>
      <c r="N949" s="450"/>
      <c r="O949" s="451"/>
      <c r="P949" s="452"/>
      <c r="Q949" s="452"/>
      <c r="R949" s="452"/>
      <c r="S949" s="452"/>
      <c r="T949" s="450"/>
      <c r="U949" s="450"/>
      <c r="V949" s="451"/>
      <c r="W949" s="452"/>
      <c r="X949" s="450"/>
      <c r="Y949" s="451"/>
      <c r="Z949" s="451"/>
      <c r="AA949" s="450"/>
      <c r="AB949" s="450"/>
      <c r="AC949" s="450"/>
      <c r="AD949" s="450"/>
      <c r="AE949" s="451"/>
      <c r="AF949" s="451"/>
      <c r="AG949" s="452"/>
      <c r="AH949" s="452"/>
      <c r="AI949" s="452"/>
      <c r="AJ949" s="452"/>
      <c r="AK949" s="452"/>
      <c r="AL949" s="452"/>
      <c r="AM949" s="450"/>
      <c r="AN949" s="450"/>
      <c r="AO949" s="451"/>
      <c r="AP949" s="451"/>
      <c r="AQ949" s="450"/>
      <c r="AR949" s="453"/>
      <c r="AS949" s="453"/>
      <c r="AT949" s="454"/>
      <c r="AU949" s="455"/>
      <c r="AV949" s="456"/>
      <c r="AW949" s="456"/>
      <c r="AX949" s="455"/>
      <c r="AY949" s="456"/>
      <c r="AZ949" s="454"/>
      <c r="BA949" s="454"/>
      <c r="BB949" s="454"/>
      <c r="BC949" s="454"/>
      <c r="BD949" s="454"/>
      <c r="BE949" s="454"/>
      <c r="BF949" s="455"/>
      <c r="BG949" s="455"/>
      <c r="BH949" s="455"/>
      <c r="BI949" s="455"/>
      <c r="BJ949" s="455"/>
      <c r="BK949" s="455"/>
      <c r="BL949" s="455"/>
      <c r="BM949" s="455"/>
      <c r="BN949" s="455"/>
      <c r="BO949" s="455"/>
    </row>
    <row r="950" spans="1:67" ht="19.5" customHeight="1">
      <c r="A950" s="450"/>
      <c r="B950" s="450"/>
      <c r="C950" s="450"/>
      <c r="D950" s="450"/>
      <c r="E950" s="450"/>
      <c r="F950" s="451"/>
      <c r="G950" s="450"/>
      <c r="H950" s="450"/>
      <c r="I950" s="451"/>
      <c r="J950" s="450"/>
      <c r="K950" s="451"/>
      <c r="L950" s="450"/>
      <c r="M950" s="451"/>
      <c r="N950" s="450"/>
      <c r="O950" s="451"/>
      <c r="P950" s="452"/>
      <c r="Q950" s="452"/>
      <c r="R950" s="452"/>
      <c r="S950" s="452"/>
      <c r="T950" s="450"/>
      <c r="U950" s="450"/>
      <c r="V950" s="451"/>
      <c r="W950" s="452"/>
      <c r="X950" s="450"/>
      <c r="Y950" s="451"/>
      <c r="Z950" s="451"/>
      <c r="AA950" s="450"/>
      <c r="AB950" s="450"/>
      <c r="AC950" s="450"/>
      <c r="AD950" s="450"/>
      <c r="AE950" s="451"/>
      <c r="AF950" s="451"/>
      <c r="AG950" s="452"/>
      <c r="AH950" s="452"/>
      <c r="AI950" s="452"/>
      <c r="AJ950" s="452"/>
      <c r="AK950" s="452"/>
      <c r="AL950" s="452"/>
      <c r="AM950" s="450"/>
      <c r="AN950" s="450"/>
      <c r="AO950" s="451"/>
      <c r="AP950" s="451"/>
      <c r="AQ950" s="450"/>
      <c r="AR950" s="453"/>
      <c r="AS950" s="453"/>
      <c r="AT950" s="454"/>
      <c r="AU950" s="455"/>
      <c r="AV950" s="456"/>
      <c r="AW950" s="456"/>
      <c r="AX950" s="455"/>
      <c r="AY950" s="456"/>
      <c r="AZ950" s="454"/>
      <c r="BA950" s="454"/>
      <c r="BB950" s="454"/>
      <c r="BC950" s="454"/>
      <c r="BD950" s="454"/>
      <c r="BE950" s="454"/>
      <c r="BF950" s="455"/>
      <c r="BG950" s="455"/>
      <c r="BH950" s="455"/>
      <c r="BI950" s="455"/>
      <c r="BJ950" s="455"/>
      <c r="BK950" s="455"/>
      <c r="BL950" s="455"/>
      <c r="BM950" s="455"/>
      <c r="BN950" s="455"/>
      <c r="BO950" s="455"/>
    </row>
    <row r="951" spans="1:67" ht="19.5" customHeight="1">
      <c r="A951" s="450"/>
      <c r="B951" s="450"/>
      <c r="C951" s="450"/>
      <c r="D951" s="450"/>
      <c r="E951" s="450"/>
      <c r="F951" s="451"/>
      <c r="G951" s="450"/>
      <c r="H951" s="450"/>
      <c r="I951" s="451"/>
      <c r="J951" s="450"/>
      <c r="K951" s="451"/>
      <c r="L951" s="450"/>
      <c r="M951" s="451"/>
      <c r="N951" s="450"/>
      <c r="O951" s="451"/>
      <c r="P951" s="452"/>
      <c r="Q951" s="452"/>
      <c r="R951" s="452"/>
      <c r="S951" s="452"/>
      <c r="T951" s="450"/>
      <c r="U951" s="450"/>
      <c r="V951" s="451"/>
      <c r="W951" s="452"/>
      <c r="X951" s="450"/>
      <c r="Y951" s="451"/>
      <c r="Z951" s="451"/>
      <c r="AA951" s="450"/>
      <c r="AB951" s="450"/>
      <c r="AC951" s="450"/>
      <c r="AD951" s="450"/>
      <c r="AE951" s="451"/>
      <c r="AF951" s="451"/>
      <c r="AG951" s="452"/>
      <c r="AH951" s="452"/>
      <c r="AI951" s="452"/>
      <c r="AJ951" s="452"/>
      <c r="AK951" s="452"/>
      <c r="AL951" s="452"/>
      <c r="AM951" s="450"/>
      <c r="AN951" s="450"/>
      <c r="AO951" s="451"/>
      <c r="AP951" s="451"/>
      <c r="AQ951" s="450"/>
      <c r="AR951" s="453"/>
      <c r="AS951" s="453"/>
      <c r="AT951" s="454"/>
      <c r="AU951" s="455"/>
      <c r="AV951" s="456"/>
      <c r="AW951" s="456"/>
      <c r="AX951" s="455"/>
      <c r="AY951" s="456"/>
      <c r="AZ951" s="454"/>
      <c r="BA951" s="454"/>
      <c r="BB951" s="454"/>
      <c r="BC951" s="454"/>
      <c r="BD951" s="454"/>
      <c r="BE951" s="454"/>
      <c r="BF951" s="455"/>
      <c r="BG951" s="455"/>
      <c r="BH951" s="455"/>
      <c r="BI951" s="455"/>
      <c r="BJ951" s="455"/>
      <c r="BK951" s="455"/>
      <c r="BL951" s="455"/>
      <c r="BM951" s="455"/>
      <c r="BN951" s="455"/>
      <c r="BO951" s="455"/>
    </row>
    <row r="952" spans="1:67" ht="19.5" customHeight="1">
      <c r="A952" s="450"/>
      <c r="B952" s="450"/>
      <c r="C952" s="450"/>
      <c r="D952" s="450"/>
      <c r="E952" s="450"/>
      <c r="F952" s="451"/>
      <c r="G952" s="450"/>
      <c r="H952" s="450"/>
      <c r="I952" s="451"/>
      <c r="J952" s="450"/>
      <c r="K952" s="451"/>
      <c r="L952" s="450"/>
      <c r="M952" s="451"/>
      <c r="N952" s="450"/>
      <c r="O952" s="451"/>
      <c r="P952" s="452"/>
      <c r="Q952" s="452"/>
      <c r="R952" s="452"/>
      <c r="S952" s="452"/>
      <c r="T952" s="450"/>
      <c r="U952" s="450"/>
      <c r="V952" s="451"/>
      <c r="W952" s="452"/>
      <c r="X952" s="450"/>
      <c r="Y952" s="451"/>
      <c r="Z952" s="451"/>
      <c r="AA952" s="450"/>
      <c r="AB952" s="450"/>
      <c r="AC952" s="450"/>
      <c r="AD952" s="450"/>
      <c r="AE952" s="451"/>
      <c r="AF952" s="451"/>
      <c r="AG952" s="452"/>
      <c r="AH952" s="452"/>
      <c r="AI952" s="452"/>
      <c r="AJ952" s="452"/>
      <c r="AK952" s="452"/>
      <c r="AL952" s="452"/>
      <c r="AM952" s="450"/>
      <c r="AN952" s="450"/>
      <c r="AO952" s="451"/>
      <c r="AP952" s="451"/>
      <c r="AQ952" s="450"/>
      <c r="AR952" s="453"/>
      <c r="AS952" s="453"/>
      <c r="AT952" s="454"/>
      <c r="AU952" s="455"/>
      <c r="AV952" s="456"/>
      <c r="AW952" s="456"/>
      <c r="AX952" s="455"/>
      <c r="AY952" s="456"/>
      <c r="AZ952" s="454"/>
      <c r="BA952" s="454"/>
      <c r="BB952" s="454"/>
      <c r="BC952" s="454"/>
      <c r="BD952" s="454"/>
      <c r="BE952" s="454"/>
      <c r="BF952" s="455"/>
      <c r="BG952" s="455"/>
      <c r="BH952" s="455"/>
      <c r="BI952" s="455"/>
      <c r="BJ952" s="455"/>
      <c r="BK952" s="455"/>
      <c r="BL952" s="455"/>
      <c r="BM952" s="455"/>
      <c r="BN952" s="455"/>
      <c r="BO952" s="455"/>
    </row>
    <row r="953" spans="1:67" ht="19.5" customHeight="1">
      <c r="A953" s="450"/>
      <c r="B953" s="450"/>
      <c r="C953" s="450"/>
      <c r="D953" s="450"/>
      <c r="E953" s="450"/>
      <c r="F953" s="451"/>
      <c r="G953" s="450"/>
      <c r="H953" s="450"/>
      <c r="I953" s="451"/>
      <c r="J953" s="450"/>
      <c r="K953" s="451"/>
      <c r="L953" s="450"/>
      <c r="M953" s="451"/>
      <c r="N953" s="450"/>
      <c r="O953" s="451"/>
      <c r="P953" s="452"/>
      <c r="Q953" s="452"/>
      <c r="R953" s="452"/>
      <c r="S953" s="452"/>
      <c r="T953" s="450"/>
      <c r="U953" s="450"/>
      <c r="V953" s="451"/>
      <c r="W953" s="452"/>
      <c r="X953" s="450"/>
      <c r="Y953" s="451"/>
      <c r="Z953" s="451"/>
      <c r="AA953" s="450"/>
      <c r="AB953" s="450"/>
      <c r="AC953" s="450"/>
      <c r="AD953" s="450"/>
      <c r="AE953" s="451"/>
      <c r="AF953" s="451"/>
      <c r="AG953" s="452"/>
      <c r="AH953" s="452"/>
      <c r="AI953" s="452"/>
      <c r="AJ953" s="452"/>
      <c r="AK953" s="452"/>
      <c r="AL953" s="452"/>
      <c r="AM953" s="450"/>
      <c r="AN953" s="450"/>
      <c r="AO953" s="451"/>
      <c r="AP953" s="451"/>
      <c r="AQ953" s="450"/>
      <c r="AR953" s="453"/>
      <c r="AS953" s="453"/>
      <c r="AT953" s="454"/>
      <c r="AU953" s="455"/>
      <c r="AV953" s="456"/>
      <c r="AW953" s="456"/>
      <c r="AX953" s="455"/>
      <c r="AY953" s="456"/>
      <c r="AZ953" s="454"/>
      <c r="BA953" s="454"/>
      <c r="BB953" s="454"/>
      <c r="BC953" s="454"/>
      <c r="BD953" s="454"/>
      <c r="BE953" s="454"/>
      <c r="BF953" s="455"/>
      <c r="BG953" s="455"/>
      <c r="BH953" s="455"/>
      <c r="BI953" s="455"/>
      <c r="BJ953" s="455"/>
      <c r="BK953" s="455"/>
      <c r="BL953" s="455"/>
      <c r="BM953" s="455"/>
      <c r="BN953" s="455"/>
      <c r="BO953" s="455"/>
    </row>
    <row r="954" spans="1:67" ht="19.5" customHeight="1">
      <c r="A954" s="450"/>
      <c r="B954" s="450"/>
      <c r="C954" s="450"/>
      <c r="D954" s="450"/>
      <c r="E954" s="450"/>
      <c r="F954" s="451"/>
      <c r="G954" s="450"/>
      <c r="H954" s="450"/>
      <c r="I954" s="451"/>
      <c r="J954" s="450"/>
      <c r="K954" s="451"/>
      <c r="L954" s="450"/>
      <c r="M954" s="451"/>
      <c r="N954" s="450"/>
      <c r="O954" s="451"/>
      <c r="P954" s="452"/>
      <c r="Q954" s="452"/>
      <c r="R954" s="452"/>
      <c r="S954" s="452"/>
      <c r="T954" s="450"/>
      <c r="U954" s="450"/>
      <c r="V954" s="451"/>
      <c r="W954" s="452"/>
      <c r="X954" s="450"/>
      <c r="Y954" s="451"/>
      <c r="Z954" s="451"/>
      <c r="AA954" s="450"/>
      <c r="AB954" s="450"/>
      <c r="AC954" s="450"/>
      <c r="AD954" s="450"/>
      <c r="AE954" s="451"/>
      <c r="AF954" s="451"/>
      <c r="AG954" s="452"/>
      <c r="AH954" s="452"/>
      <c r="AI954" s="452"/>
      <c r="AJ954" s="452"/>
      <c r="AK954" s="452"/>
      <c r="AL954" s="452"/>
      <c r="AM954" s="450"/>
      <c r="AN954" s="450"/>
      <c r="AO954" s="451"/>
      <c r="AP954" s="451"/>
      <c r="AQ954" s="450"/>
      <c r="AR954" s="453"/>
      <c r="AS954" s="453"/>
      <c r="AT954" s="454"/>
      <c r="AU954" s="455"/>
      <c r="AV954" s="456"/>
      <c r="AW954" s="456"/>
      <c r="AX954" s="455"/>
      <c r="AY954" s="456"/>
      <c r="AZ954" s="454"/>
      <c r="BA954" s="454"/>
      <c r="BB954" s="454"/>
      <c r="BC954" s="454"/>
      <c r="BD954" s="454"/>
      <c r="BE954" s="454"/>
      <c r="BF954" s="455"/>
      <c r="BG954" s="455"/>
      <c r="BH954" s="455"/>
      <c r="BI954" s="455"/>
      <c r="BJ954" s="455"/>
      <c r="BK954" s="455"/>
      <c r="BL954" s="455"/>
      <c r="BM954" s="455"/>
      <c r="BN954" s="455"/>
      <c r="BO954" s="455"/>
    </row>
    <row r="955" spans="1:67" ht="19.5" customHeight="1">
      <c r="A955" s="450"/>
      <c r="B955" s="450"/>
      <c r="C955" s="450"/>
      <c r="D955" s="450"/>
      <c r="E955" s="450"/>
      <c r="F955" s="451"/>
      <c r="G955" s="450"/>
      <c r="H955" s="450"/>
      <c r="I955" s="451"/>
      <c r="J955" s="450"/>
      <c r="K955" s="451"/>
      <c r="L955" s="450"/>
      <c r="M955" s="451"/>
      <c r="N955" s="450"/>
      <c r="O955" s="451"/>
      <c r="P955" s="452"/>
      <c r="Q955" s="452"/>
      <c r="R955" s="452"/>
      <c r="S955" s="452"/>
      <c r="T955" s="450"/>
      <c r="U955" s="450"/>
      <c r="V955" s="451"/>
      <c r="W955" s="452"/>
      <c r="X955" s="450"/>
      <c r="Y955" s="451"/>
      <c r="Z955" s="451"/>
      <c r="AA955" s="450"/>
      <c r="AB955" s="450"/>
      <c r="AC955" s="450"/>
      <c r="AD955" s="450"/>
      <c r="AE955" s="451"/>
      <c r="AF955" s="451"/>
      <c r="AG955" s="452"/>
      <c r="AH955" s="452"/>
      <c r="AI955" s="452"/>
      <c r="AJ955" s="452"/>
      <c r="AK955" s="452"/>
      <c r="AL955" s="452"/>
      <c r="AM955" s="450"/>
      <c r="AN955" s="450"/>
      <c r="AO955" s="451"/>
      <c r="AP955" s="451"/>
      <c r="AQ955" s="450"/>
      <c r="AR955" s="453"/>
      <c r="AS955" s="453"/>
      <c r="AT955" s="454"/>
      <c r="AU955" s="455"/>
      <c r="AV955" s="456"/>
      <c r="AW955" s="456"/>
      <c r="AX955" s="455"/>
      <c r="AY955" s="456"/>
      <c r="AZ955" s="454"/>
      <c r="BA955" s="454"/>
      <c r="BB955" s="454"/>
      <c r="BC955" s="454"/>
      <c r="BD955" s="454"/>
      <c r="BE955" s="454"/>
      <c r="BF955" s="455"/>
      <c r="BG955" s="455"/>
      <c r="BH955" s="455"/>
      <c r="BI955" s="455"/>
      <c r="BJ955" s="455"/>
      <c r="BK955" s="455"/>
      <c r="BL955" s="455"/>
      <c r="BM955" s="455"/>
      <c r="BN955" s="455"/>
      <c r="BO955" s="455"/>
    </row>
    <row r="956" spans="1:67" ht="19.5" customHeight="1">
      <c r="A956" s="450"/>
      <c r="B956" s="450"/>
      <c r="C956" s="450"/>
      <c r="D956" s="450"/>
      <c r="E956" s="450"/>
      <c r="F956" s="451"/>
      <c r="G956" s="450"/>
      <c r="H956" s="450"/>
      <c r="I956" s="451"/>
      <c r="J956" s="450"/>
      <c r="K956" s="451"/>
      <c r="L956" s="450"/>
      <c r="M956" s="451"/>
      <c r="N956" s="450"/>
      <c r="O956" s="451"/>
      <c r="P956" s="452"/>
      <c r="Q956" s="452"/>
      <c r="R956" s="452"/>
      <c r="S956" s="452"/>
      <c r="T956" s="450"/>
      <c r="U956" s="450"/>
      <c r="V956" s="451"/>
      <c r="W956" s="452"/>
      <c r="X956" s="450"/>
      <c r="Y956" s="451"/>
      <c r="Z956" s="451"/>
      <c r="AA956" s="450"/>
      <c r="AB956" s="450"/>
      <c r="AC956" s="450"/>
      <c r="AD956" s="450"/>
      <c r="AE956" s="451"/>
      <c r="AF956" s="451"/>
      <c r="AG956" s="452"/>
      <c r="AH956" s="452"/>
      <c r="AI956" s="452"/>
      <c r="AJ956" s="452"/>
      <c r="AK956" s="452"/>
      <c r="AL956" s="452"/>
      <c r="AM956" s="450"/>
      <c r="AN956" s="450"/>
      <c r="AO956" s="451"/>
      <c r="AP956" s="451"/>
      <c r="AQ956" s="450"/>
      <c r="AR956" s="453"/>
      <c r="AS956" s="453"/>
      <c r="AT956" s="454"/>
      <c r="AU956" s="455"/>
      <c r="AV956" s="456"/>
      <c r="AW956" s="456"/>
      <c r="AX956" s="455"/>
      <c r="AY956" s="456"/>
      <c r="AZ956" s="454"/>
      <c r="BA956" s="454"/>
      <c r="BB956" s="454"/>
      <c r="BC956" s="454"/>
      <c r="BD956" s="454"/>
      <c r="BE956" s="454"/>
      <c r="BF956" s="455"/>
      <c r="BG956" s="455"/>
      <c r="BH956" s="455"/>
      <c r="BI956" s="455"/>
      <c r="BJ956" s="455"/>
      <c r="BK956" s="455"/>
      <c r="BL956" s="455"/>
      <c r="BM956" s="455"/>
      <c r="BN956" s="455"/>
      <c r="BO956" s="455"/>
    </row>
    <row r="957" spans="1:67" ht="19.5" customHeight="1">
      <c r="A957" s="450"/>
      <c r="B957" s="450"/>
      <c r="C957" s="450"/>
      <c r="D957" s="450"/>
      <c r="E957" s="450"/>
      <c r="F957" s="451"/>
      <c r="G957" s="450"/>
      <c r="H957" s="450"/>
      <c r="I957" s="451"/>
      <c r="J957" s="450"/>
      <c r="K957" s="451"/>
      <c r="L957" s="450"/>
      <c r="M957" s="451"/>
      <c r="N957" s="450"/>
      <c r="O957" s="451"/>
      <c r="P957" s="452"/>
      <c r="Q957" s="452"/>
      <c r="R957" s="452"/>
      <c r="S957" s="452"/>
      <c r="T957" s="450"/>
      <c r="U957" s="450"/>
      <c r="V957" s="451"/>
      <c r="W957" s="452"/>
      <c r="X957" s="450"/>
      <c r="Y957" s="451"/>
      <c r="Z957" s="451"/>
      <c r="AA957" s="450"/>
      <c r="AB957" s="450"/>
      <c r="AC957" s="450"/>
      <c r="AD957" s="450"/>
      <c r="AE957" s="451"/>
      <c r="AF957" s="451"/>
      <c r="AG957" s="452"/>
      <c r="AH957" s="452"/>
      <c r="AI957" s="452"/>
      <c r="AJ957" s="452"/>
      <c r="AK957" s="452"/>
      <c r="AL957" s="452"/>
      <c r="AM957" s="450"/>
      <c r="AN957" s="450"/>
      <c r="AO957" s="451"/>
      <c r="AP957" s="451"/>
      <c r="AQ957" s="450"/>
      <c r="AR957" s="453"/>
      <c r="AS957" s="453"/>
      <c r="AT957" s="454"/>
      <c r="AU957" s="455"/>
      <c r="AV957" s="456"/>
      <c r="AW957" s="456"/>
      <c r="AX957" s="455"/>
      <c r="AY957" s="456"/>
      <c r="AZ957" s="454"/>
      <c r="BA957" s="454"/>
      <c r="BB957" s="454"/>
      <c r="BC957" s="454"/>
      <c r="BD957" s="454"/>
      <c r="BE957" s="454"/>
      <c r="BF957" s="455"/>
      <c r="BG957" s="455"/>
      <c r="BH957" s="455"/>
      <c r="BI957" s="455"/>
      <c r="BJ957" s="455"/>
      <c r="BK957" s="455"/>
      <c r="BL957" s="455"/>
      <c r="BM957" s="455"/>
      <c r="BN957" s="455"/>
      <c r="BO957" s="455"/>
    </row>
    <row r="958" spans="1:67" ht="19.5" customHeight="1">
      <c r="A958" s="450"/>
      <c r="B958" s="450"/>
      <c r="C958" s="450"/>
      <c r="D958" s="450"/>
      <c r="E958" s="450"/>
      <c r="F958" s="451"/>
      <c r="G958" s="450"/>
      <c r="H958" s="450"/>
      <c r="I958" s="451"/>
      <c r="J958" s="450"/>
      <c r="K958" s="451"/>
      <c r="L958" s="450"/>
      <c r="M958" s="451"/>
      <c r="N958" s="450"/>
      <c r="O958" s="451"/>
      <c r="P958" s="452"/>
      <c r="Q958" s="452"/>
      <c r="R958" s="452"/>
      <c r="S958" s="452"/>
      <c r="T958" s="450"/>
      <c r="U958" s="450"/>
      <c r="V958" s="451"/>
      <c r="W958" s="452"/>
      <c r="X958" s="450"/>
      <c r="Y958" s="451"/>
      <c r="Z958" s="451"/>
      <c r="AA958" s="450"/>
      <c r="AB958" s="450"/>
      <c r="AC958" s="450"/>
      <c r="AD958" s="450"/>
      <c r="AE958" s="451"/>
      <c r="AF958" s="451"/>
      <c r="AG958" s="452"/>
      <c r="AH958" s="452"/>
      <c r="AI958" s="452"/>
      <c r="AJ958" s="452"/>
      <c r="AK958" s="452"/>
      <c r="AL958" s="452"/>
      <c r="AM958" s="450"/>
      <c r="AN958" s="450"/>
      <c r="AO958" s="451"/>
      <c r="AP958" s="451"/>
      <c r="AQ958" s="450"/>
      <c r="AR958" s="453"/>
      <c r="AS958" s="453"/>
      <c r="AT958" s="454"/>
      <c r="AU958" s="455"/>
      <c r="AV958" s="456"/>
      <c r="AW958" s="456"/>
      <c r="AX958" s="455"/>
      <c r="AY958" s="456"/>
      <c r="AZ958" s="454"/>
      <c r="BA958" s="454"/>
      <c r="BB958" s="454"/>
      <c r="BC958" s="454"/>
      <c r="BD958" s="454"/>
      <c r="BE958" s="454"/>
      <c r="BF958" s="455"/>
      <c r="BG958" s="455"/>
      <c r="BH958" s="455"/>
      <c r="BI958" s="455"/>
      <c r="BJ958" s="455"/>
      <c r="BK958" s="455"/>
      <c r="BL958" s="455"/>
      <c r="BM958" s="455"/>
      <c r="BN958" s="455"/>
      <c r="BO958" s="455"/>
    </row>
    <row r="959" spans="1:67" ht="19.5" customHeight="1">
      <c r="A959" s="450"/>
      <c r="B959" s="450"/>
      <c r="C959" s="450"/>
      <c r="D959" s="450"/>
      <c r="E959" s="450"/>
      <c r="F959" s="451"/>
      <c r="G959" s="450"/>
      <c r="H959" s="450"/>
      <c r="I959" s="451"/>
      <c r="J959" s="450"/>
      <c r="K959" s="451"/>
      <c r="L959" s="450"/>
      <c r="M959" s="451"/>
      <c r="N959" s="450"/>
      <c r="O959" s="451"/>
      <c r="P959" s="452"/>
      <c r="Q959" s="452"/>
      <c r="R959" s="452"/>
      <c r="S959" s="452"/>
      <c r="T959" s="450"/>
      <c r="U959" s="450"/>
      <c r="V959" s="451"/>
      <c r="W959" s="452"/>
      <c r="X959" s="450"/>
      <c r="Y959" s="451"/>
      <c r="Z959" s="451"/>
      <c r="AA959" s="450"/>
      <c r="AB959" s="450"/>
      <c r="AC959" s="450"/>
      <c r="AD959" s="450"/>
      <c r="AE959" s="451"/>
      <c r="AF959" s="451"/>
      <c r="AG959" s="452"/>
      <c r="AH959" s="452"/>
      <c r="AI959" s="452"/>
      <c r="AJ959" s="452"/>
      <c r="AK959" s="452"/>
      <c r="AL959" s="452"/>
      <c r="AM959" s="450"/>
      <c r="AN959" s="450"/>
      <c r="AO959" s="451"/>
      <c r="AP959" s="451"/>
      <c r="AQ959" s="450"/>
      <c r="AR959" s="453"/>
      <c r="AS959" s="453"/>
      <c r="AT959" s="454"/>
      <c r="AU959" s="455"/>
      <c r="AV959" s="456"/>
      <c r="AW959" s="456"/>
      <c r="AX959" s="455"/>
      <c r="AY959" s="456"/>
      <c r="AZ959" s="454"/>
      <c r="BA959" s="454"/>
      <c r="BB959" s="454"/>
      <c r="BC959" s="454"/>
      <c r="BD959" s="454"/>
      <c r="BE959" s="454"/>
      <c r="BF959" s="455"/>
      <c r="BG959" s="455"/>
      <c r="BH959" s="455"/>
      <c r="BI959" s="455"/>
      <c r="BJ959" s="455"/>
      <c r="BK959" s="455"/>
      <c r="BL959" s="455"/>
      <c r="BM959" s="455"/>
      <c r="BN959" s="455"/>
      <c r="BO959" s="455"/>
    </row>
    <row r="960" spans="1:67" ht="19.5" customHeight="1">
      <c r="A960" s="450"/>
      <c r="B960" s="450"/>
      <c r="C960" s="450"/>
      <c r="D960" s="450"/>
      <c r="E960" s="450"/>
      <c r="F960" s="451"/>
      <c r="G960" s="450"/>
      <c r="H960" s="450"/>
      <c r="I960" s="451"/>
      <c r="J960" s="450"/>
      <c r="K960" s="451"/>
      <c r="L960" s="450"/>
      <c r="M960" s="451"/>
      <c r="N960" s="450"/>
      <c r="O960" s="451"/>
      <c r="P960" s="452"/>
      <c r="Q960" s="452"/>
      <c r="R960" s="452"/>
      <c r="S960" s="452"/>
      <c r="T960" s="450"/>
      <c r="U960" s="450"/>
      <c r="V960" s="451"/>
      <c r="W960" s="452"/>
      <c r="X960" s="450"/>
      <c r="Y960" s="451"/>
      <c r="Z960" s="451"/>
      <c r="AA960" s="450"/>
      <c r="AB960" s="450"/>
      <c r="AC960" s="450"/>
      <c r="AD960" s="450"/>
      <c r="AE960" s="451"/>
      <c r="AF960" s="451"/>
      <c r="AG960" s="452"/>
      <c r="AH960" s="452"/>
      <c r="AI960" s="452"/>
      <c r="AJ960" s="452"/>
      <c r="AK960" s="452"/>
      <c r="AL960" s="452"/>
      <c r="AM960" s="450"/>
      <c r="AN960" s="450"/>
      <c r="AO960" s="451"/>
      <c r="AP960" s="451"/>
      <c r="AQ960" s="450"/>
      <c r="AR960" s="453"/>
      <c r="AS960" s="453"/>
      <c r="AT960" s="454"/>
      <c r="AU960" s="455"/>
      <c r="AV960" s="456"/>
      <c r="AW960" s="456"/>
      <c r="AX960" s="455"/>
      <c r="AY960" s="456"/>
      <c r="AZ960" s="454"/>
      <c r="BA960" s="454"/>
      <c r="BB960" s="454"/>
      <c r="BC960" s="454"/>
      <c r="BD960" s="454"/>
      <c r="BE960" s="454"/>
      <c r="BF960" s="455"/>
      <c r="BG960" s="455"/>
      <c r="BH960" s="455"/>
      <c r="BI960" s="455"/>
      <c r="BJ960" s="455"/>
      <c r="BK960" s="455"/>
      <c r="BL960" s="455"/>
      <c r="BM960" s="455"/>
      <c r="BN960" s="455"/>
      <c r="BO960" s="455"/>
    </row>
    <row r="961" spans="1:67" ht="19.5" customHeight="1">
      <c r="A961" s="450"/>
      <c r="B961" s="450"/>
      <c r="C961" s="450"/>
      <c r="D961" s="450"/>
      <c r="E961" s="450"/>
      <c r="F961" s="451"/>
      <c r="G961" s="450"/>
      <c r="H961" s="450"/>
      <c r="I961" s="451"/>
      <c r="J961" s="450"/>
      <c r="K961" s="451"/>
      <c r="L961" s="450"/>
      <c r="M961" s="451"/>
      <c r="N961" s="450"/>
      <c r="O961" s="451"/>
      <c r="P961" s="452"/>
      <c r="Q961" s="452"/>
      <c r="R961" s="452"/>
      <c r="S961" s="452"/>
      <c r="T961" s="450"/>
      <c r="U961" s="450"/>
      <c r="V961" s="451"/>
      <c r="W961" s="452"/>
      <c r="X961" s="450"/>
      <c r="Y961" s="451"/>
      <c r="Z961" s="451"/>
      <c r="AA961" s="450"/>
      <c r="AB961" s="450"/>
      <c r="AC961" s="450"/>
      <c r="AD961" s="450"/>
      <c r="AE961" s="451"/>
      <c r="AF961" s="451"/>
      <c r="AG961" s="452"/>
      <c r="AH961" s="452"/>
      <c r="AI961" s="452"/>
      <c r="AJ961" s="452"/>
      <c r="AK961" s="452"/>
      <c r="AL961" s="452"/>
      <c r="AM961" s="450"/>
      <c r="AN961" s="450"/>
      <c r="AO961" s="451"/>
      <c r="AP961" s="451"/>
      <c r="AQ961" s="450"/>
      <c r="AR961" s="453"/>
      <c r="AS961" s="453"/>
      <c r="AT961" s="454"/>
      <c r="AU961" s="455"/>
      <c r="AV961" s="456"/>
      <c r="AW961" s="456"/>
      <c r="AX961" s="455"/>
      <c r="AY961" s="456"/>
      <c r="AZ961" s="454"/>
      <c r="BA961" s="454"/>
      <c r="BB961" s="454"/>
      <c r="BC961" s="454"/>
      <c r="BD961" s="454"/>
      <c r="BE961" s="454"/>
      <c r="BF961" s="455"/>
      <c r="BG961" s="455"/>
      <c r="BH961" s="455"/>
      <c r="BI961" s="455"/>
      <c r="BJ961" s="455"/>
      <c r="BK961" s="455"/>
      <c r="BL961" s="455"/>
      <c r="BM961" s="455"/>
      <c r="BN961" s="455"/>
      <c r="BO961" s="455"/>
    </row>
    <row r="962" spans="1:67" ht="19.5" customHeight="1">
      <c r="A962" s="450"/>
      <c r="B962" s="450"/>
      <c r="C962" s="450"/>
      <c r="D962" s="450"/>
      <c r="E962" s="450"/>
      <c r="F962" s="451"/>
      <c r="G962" s="450"/>
      <c r="H962" s="450"/>
      <c r="I962" s="451"/>
      <c r="J962" s="450"/>
      <c r="K962" s="451"/>
      <c r="L962" s="450"/>
      <c r="M962" s="451"/>
      <c r="N962" s="450"/>
      <c r="O962" s="451"/>
      <c r="P962" s="452"/>
      <c r="Q962" s="452"/>
      <c r="R962" s="452"/>
      <c r="S962" s="452"/>
      <c r="T962" s="450"/>
      <c r="U962" s="450"/>
      <c r="V962" s="451"/>
      <c r="W962" s="452"/>
      <c r="X962" s="450"/>
      <c r="Y962" s="451"/>
      <c r="Z962" s="451"/>
      <c r="AA962" s="450"/>
      <c r="AB962" s="450"/>
      <c r="AC962" s="450"/>
      <c r="AD962" s="450"/>
      <c r="AE962" s="451"/>
      <c r="AF962" s="451"/>
      <c r="AG962" s="452"/>
      <c r="AH962" s="452"/>
      <c r="AI962" s="452"/>
      <c r="AJ962" s="452"/>
      <c r="AK962" s="452"/>
      <c r="AL962" s="452"/>
      <c r="AM962" s="450"/>
      <c r="AN962" s="450"/>
      <c r="AO962" s="451"/>
      <c r="AP962" s="451"/>
      <c r="AQ962" s="450"/>
      <c r="AR962" s="453"/>
      <c r="AS962" s="453"/>
      <c r="AT962" s="454"/>
      <c r="AU962" s="455"/>
      <c r="AV962" s="456"/>
      <c r="AW962" s="456"/>
      <c r="AX962" s="455"/>
      <c r="AY962" s="456"/>
      <c r="AZ962" s="454"/>
      <c r="BA962" s="454"/>
      <c r="BB962" s="454"/>
      <c r="BC962" s="454"/>
      <c r="BD962" s="454"/>
      <c r="BE962" s="454"/>
      <c r="BF962" s="455"/>
      <c r="BG962" s="455"/>
      <c r="BH962" s="455"/>
      <c r="BI962" s="455"/>
      <c r="BJ962" s="455"/>
      <c r="BK962" s="455"/>
      <c r="BL962" s="455"/>
      <c r="BM962" s="455"/>
      <c r="BN962" s="455"/>
      <c r="BO962" s="455"/>
    </row>
    <row r="963" spans="1:67" ht="19.5" customHeight="1">
      <c r="A963" s="450"/>
      <c r="B963" s="450"/>
      <c r="C963" s="450"/>
      <c r="D963" s="450"/>
      <c r="E963" s="450"/>
      <c r="F963" s="451"/>
      <c r="G963" s="450"/>
      <c r="H963" s="450"/>
      <c r="I963" s="451"/>
      <c r="J963" s="450"/>
      <c r="K963" s="451"/>
      <c r="L963" s="450"/>
      <c r="M963" s="451"/>
      <c r="N963" s="450"/>
      <c r="O963" s="451"/>
      <c r="P963" s="452"/>
      <c r="Q963" s="452"/>
      <c r="R963" s="452"/>
      <c r="S963" s="452"/>
      <c r="T963" s="450"/>
      <c r="U963" s="450"/>
      <c r="V963" s="451"/>
      <c r="W963" s="452"/>
      <c r="X963" s="450"/>
      <c r="Y963" s="451"/>
      <c r="Z963" s="451"/>
      <c r="AA963" s="450"/>
      <c r="AB963" s="450"/>
      <c r="AC963" s="450"/>
      <c r="AD963" s="450"/>
      <c r="AE963" s="451"/>
      <c r="AF963" s="451"/>
      <c r="AG963" s="452"/>
      <c r="AH963" s="452"/>
      <c r="AI963" s="452"/>
      <c r="AJ963" s="452"/>
      <c r="AK963" s="452"/>
      <c r="AL963" s="452"/>
      <c r="AM963" s="450"/>
      <c r="AN963" s="450"/>
      <c r="AO963" s="451"/>
      <c r="AP963" s="451"/>
      <c r="AQ963" s="450"/>
      <c r="AR963" s="453"/>
      <c r="AS963" s="453"/>
      <c r="AT963" s="454"/>
      <c r="AU963" s="455"/>
      <c r="AV963" s="456"/>
      <c r="AW963" s="456"/>
      <c r="AX963" s="455"/>
      <c r="AY963" s="456"/>
      <c r="AZ963" s="454"/>
      <c r="BA963" s="454"/>
      <c r="BB963" s="454"/>
      <c r="BC963" s="454"/>
      <c r="BD963" s="454"/>
      <c r="BE963" s="454"/>
      <c r="BF963" s="455"/>
      <c r="BG963" s="455"/>
      <c r="BH963" s="455"/>
      <c r="BI963" s="455"/>
      <c r="BJ963" s="455"/>
      <c r="BK963" s="455"/>
      <c r="BL963" s="455"/>
      <c r="BM963" s="455"/>
      <c r="BN963" s="455"/>
      <c r="BO963" s="455"/>
    </row>
    <row r="964" spans="1:67" ht="19.5" customHeight="1">
      <c r="A964" s="450"/>
      <c r="B964" s="450"/>
      <c r="C964" s="450"/>
      <c r="D964" s="450"/>
      <c r="E964" s="450"/>
      <c r="F964" s="451"/>
      <c r="G964" s="450"/>
      <c r="H964" s="450"/>
      <c r="I964" s="451"/>
      <c r="J964" s="450"/>
      <c r="K964" s="451"/>
      <c r="L964" s="450"/>
      <c r="M964" s="451"/>
      <c r="N964" s="450"/>
      <c r="O964" s="451"/>
      <c r="P964" s="452"/>
      <c r="Q964" s="452"/>
      <c r="R964" s="452"/>
      <c r="S964" s="452"/>
      <c r="T964" s="450"/>
      <c r="U964" s="450"/>
      <c r="V964" s="451"/>
      <c r="W964" s="452"/>
      <c r="X964" s="450"/>
      <c r="Y964" s="451"/>
      <c r="Z964" s="451"/>
      <c r="AA964" s="450"/>
      <c r="AB964" s="450"/>
      <c r="AC964" s="450"/>
      <c r="AD964" s="450"/>
      <c r="AE964" s="451"/>
      <c r="AF964" s="451"/>
      <c r="AG964" s="452"/>
      <c r="AH964" s="452"/>
      <c r="AI964" s="452"/>
      <c r="AJ964" s="452"/>
      <c r="AK964" s="452"/>
      <c r="AL964" s="452"/>
      <c r="AM964" s="450"/>
      <c r="AN964" s="450"/>
      <c r="AO964" s="451"/>
      <c r="AP964" s="451"/>
      <c r="AQ964" s="450"/>
      <c r="AR964" s="453"/>
      <c r="AS964" s="453"/>
      <c r="AT964" s="454"/>
      <c r="AU964" s="455"/>
      <c r="AV964" s="456"/>
      <c r="AW964" s="456"/>
      <c r="AX964" s="455"/>
      <c r="AY964" s="456"/>
      <c r="AZ964" s="454"/>
      <c r="BA964" s="454"/>
      <c r="BB964" s="454"/>
      <c r="BC964" s="454"/>
      <c r="BD964" s="454"/>
      <c r="BE964" s="454"/>
      <c r="BF964" s="455"/>
      <c r="BG964" s="455"/>
      <c r="BH964" s="455"/>
      <c r="BI964" s="455"/>
      <c r="BJ964" s="455"/>
      <c r="BK964" s="455"/>
      <c r="BL964" s="455"/>
      <c r="BM964" s="455"/>
      <c r="BN964" s="455"/>
      <c r="BO964" s="455"/>
    </row>
    <row r="965" spans="1:67" ht="19.5" customHeight="1">
      <c r="A965" s="450"/>
      <c r="B965" s="450"/>
      <c r="C965" s="450"/>
      <c r="D965" s="450"/>
      <c r="E965" s="450"/>
      <c r="F965" s="451"/>
      <c r="G965" s="450"/>
      <c r="H965" s="450"/>
      <c r="I965" s="451"/>
      <c r="J965" s="450"/>
      <c r="K965" s="451"/>
      <c r="L965" s="450"/>
      <c r="M965" s="451"/>
      <c r="N965" s="450"/>
      <c r="O965" s="451"/>
      <c r="P965" s="452"/>
      <c r="Q965" s="452"/>
      <c r="R965" s="452"/>
      <c r="S965" s="452"/>
      <c r="T965" s="450"/>
      <c r="U965" s="450"/>
      <c r="V965" s="451"/>
      <c r="W965" s="452"/>
      <c r="X965" s="450"/>
      <c r="Y965" s="451"/>
      <c r="Z965" s="451"/>
      <c r="AA965" s="450"/>
      <c r="AB965" s="450"/>
      <c r="AC965" s="450"/>
      <c r="AD965" s="450"/>
      <c r="AE965" s="451"/>
      <c r="AF965" s="451"/>
      <c r="AG965" s="452"/>
      <c r="AH965" s="452"/>
      <c r="AI965" s="452"/>
      <c r="AJ965" s="452"/>
      <c r="AK965" s="452"/>
      <c r="AL965" s="452"/>
      <c r="AM965" s="450"/>
      <c r="AN965" s="450"/>
      <c r="AO965" s="451"/>
      <c r="AP965" s="451"/>
      <c r="AQ965" s="450"/>
      <c r="AR965" s="453"/>
      <c r="AS965" s="453"/>
      <c r="AT965" s="454"/>
      <c r="AU965" s="455"/>
      <c r="AV965" s="456"/>
      <c r="AW965" s="456"/>
      <c r="AX965" s="455"/>
      <c r="AY965" s="456"/>
      <c r="AZ965" s="454"/>
      <c r="BA965" s="454"/>
      <c r="BB965" s="454"/>
      <c r="BC965" s="454"/>
      <c r="BD965" s="454"/>
      <c r="BE965" s="454"/>
      <c r="BF965" s="455"/>
      <c r="BG965" s="455"/>
      <c r="BH965" s="455"/>
      <c r="BI965" s="455"/>
      <c r="BJ965" s="455"/>
      <c r="BK965" s="455"/>
      <c r="BL965" s="455"/>
      <c r="BM965" s="455"/>
      <c r="BN965" s="455"/>
      <c r="BO965" s="455"/>
    </row>
    <row r="966" spans="1:67" ht="19.5" customHeight="1">
      <c r="A966" s="450"/>
      <c r="B966" s="450"/>
      <c r="C966" s="450"/>
      <c r="D966" s="450"/>
      <c r="E966" s="450"/>
      <c r="F966" s="451"/>
      <c r="G966" s="450"/>
      <c r="H966" s="450"/>
      <c r="I966" s="451"/>
      <c r="J966" s="450"/>
      <c r="K966" s="451"/>
      <c r="L966" s="450"/>
      <c r="M966" s="451"/>
      <c r="N966" s="450"/>
      <c r="O966" s="451"/>
      <c r="P966" s="452"/>
      <c r="Q966" s="452"/>
      <c r="R966" s="452"/>
      <c r="S966" s="452"/>
      <c r="T966" s="450"/>
      <c r="U966" s="450"/>
      <c r="V966" s="451"/>
      <c r="W966" s="452"/>
      <c r="X966" s="450"/>
      <c r="Y966" s="451"/>
      <c r="Z966" s="451"/>
      <c r="AA966" s="450"/>
      <c r="AB966" s="450"/>
      <c r="AC966" s="450"/>
      <c r="AD966" s="450"/>
      <c r="AE966" s="451"/>
      <c r="AF966" s="451"/>
      <c r="AG966" s="452"/>
      <c r="AH966" s="452"/>
      <c r="AI966" s="452"/>
      <c r="AJ966" s="452"/>
      <c r="AK966" s="452"/>
      <c r="AL966" s="452"/>
      <c r="AM966" s="450"/>
      <c r="AN966" s="450"/>
      <c r="AO966" s="451"/>
      <c r="AP966" s="451"/>
      <c r="AQ966" s="450"/>
      <c r="AR966" s="453"/>
      <c r="AS966" s="453"/>
      <c r="AT966" s="454"/>
      <c r="AU966" s="455"/>
      <c r="AV966" s="456"/>
      <c r="AW966" s="456"/>
      <c r="AX966" s="455"/>
      <c r="AY966" s="456"/>
      <c r="AZ966" s="454"/>
      <c r="BA966" s="454"/>
      <c r="BB966" s="454"/>
      <c r="BC966" s="454"/>
      <c r="BD966" s="454"/>
      <c r="BE966" s="454"/>
      <c r="BF966" s="455"/>
      <c r="BG966" s="455"/>
      <c r="BH966" s="455"/>
      <c r="BI966" s="455"/>
      <c r="BJ966" s="455"/>
      <c r="BK966" s="455"/>
      <c r="BL966" s="455"/>
      <c r="BM966" s="455"/>
      <c r="BN966" s="455"/>
      <c r="BO966" s="455"/>
    </row>
    <row r="967" spans="1:67" ht="19.5" customHeight="1">
      <c r="A967" s="450"/>
      <c r="B967" s="450"/>
      <c r="C967" s="450"/>
      <c r="D967" s="450"/>
      <c r="E967" s="450"/>
      <c r="F967" s="451"/>
      <c r="G967" s="450"/>
      <c r="H967" s="450"/>
      <c r="I967" s="451"/>
      <c r="J967" s="450"/>
      <c r="K967" s="451"/>
      <c r="L967" s="450"/>
      <c r="M967" s="451"/>
      <c r="N967" s="450"/>
      <c r="O967" s="451"/>
      <c r="P967" s="452"/>
      <c r="Q967" s="452"/>
      <c r="R967" s="452"/>
      <c r="S967" s="452"/>
      <c r="T967" s="450"/>
      <c r="U967" s="450"/>
      <c r="V967" s="451"/>
      <c r="W967" s="452"/>
      <c r="X967" s="450"/>
      <c r="Y967" s="451"/>
      <c r="Z967" s="451"/>
      <c r="AA967" s="450"/>
      <c r="AB967" s="450"/>
      <c r="AC967" s="450"/>
      <c r="AD967" s="450"/>
      <c r="AE967" s="451"/>
      <c r="AF967" s="451"/>
      <c r="AG967" s="452"/>
      <c r="AH967" s="452"/>
      <c r="AI967" s="452"/>
      <c r="AJ967" s="452"/>
      <c r="AK967" s="452"/>
      <c r="AL967" s="452"/>
      <c r="AM967" s="450"/>
      <c r="AN967" s="450"/>
      <c r="AO967" s="451"/>
      <c r="AP967" s="451"/>
      <c r="AQ967" s="450"/>
      <c r="AR967" s="453"/>
      <c r="AS967" s="453"/>
      <c r="AT967" s="454"/>
      <c r="AU967" s="455"/>
      <c r="AV967" s="456"/>
      <c r="AW967" s="456"/>
      <c r="AX967" s="455"/>
      <c r="AY967" s="456"/>
      <c r="AZ967" s="454"/>
      <c r="BA967" s="454"/>
      <c r="BB967" s="454"/>
      <c r="BC967" s="454"/>
      <c r="BD967" s="454"/>
      <c r="BE967" s="454"/>
      <c r="BF967" s="455"/>
      <c r="BG967" s="455"/>
      <c r="BH967" s="455"/>
      <c r="BI967" s="455"/>
      <c r="BJ967" s="455"/>
      <c r="BK967" s="455"/>
      <c r="BL967" s="455"/>
      <c r="BM967" s="455"/>
      <c r="BN967" s="455"/>
      <c r="BO967" s="455"/>
    </row>
    <row r="968" spans="1:67" ht="19.5" customHeight="1">
      <c r="A968" s="450"/>
      <c r="B968" s="450"/>
      <c r="C968" s="450"/>
      <c r="D968" s="450"/>
      <c r="E968" s="450"/>
      <c r="F968" s="451"/>
      <c r="G968" s="450"/>
      <c r="H968" s="450"/>
      <c r="I968" s="451"/>
      <c r="J968" s="450"/>
      <c r="K968" s="451"/>
      <c r="L968" s="450"/>
      <c r="M968" s="451"/>
      <c r="N968" s="450"/>
      <c r="O968" s="451"/>
      <c r="P968" s="452"/>
      <c r="Q968" s="452"/>
      <c r="R968" s="452"/>
      <c r="S968" s="452"/>
      <c r="T968" s="450"/>
      <c r="U968" s="450"/>
      <c r="V968" s="451"/>
      <c r="W968" s="452"/>
      <c r="X968" s="450"/>
      <c r="Y968" s="451"/>
      <c r="Z968" s="451"/>
      <c r="AA968" s="450"/>
      <c r="AB968" s="450"/>
      <c r="AC968" s="450"/>
      <c r="AD968" s="450"/>
      <c r="AE968" s="451"/>
      <c r="AF968" s="451"/>
      <c r="AG968" s="452"/>
      <c r="AH968" s="452"/>
      <c r="AI968" s="452"/>
      <c r="AJ968" s="452"/>
      <c r="AK968" s="452"/>
      <c r="AL968" s="452"/>
      <c r="AM968" s="450"/>
      <c r="AN968" s="450"/>
      <c r="AO968" s="451"/>
      <c r="AP968" s="451"/>
      <c r="AQ968" s="450"/>
      <c r="AR968" s="453"/>
      <c r="AS968" s="453"/>
      <c r="AT968" s="454"/>
      <c r="AU968" s="455"/>
      <c r="AV968" s="456"/>
      <c r="AW968" s="456"/>
      <c r="AX968" s="455"/>
      <c r="AY968" s="456"/>
      <c r="AZ968" s="454"/>
      <c r="BA968" s="454"/>
      <c r="BB968" s="454"/>
      <c r="BC968" s="454"/>
      <c r="BD968" s="454"/>
      <c r="BE968" s="454"/>
      <c r="BF968" s="455"/>
      <c r="BG968" s="455"/>
      <c r="BH968" s="455"/>
      <c r="BI968" s="455"/>
      <c r="BJ968" s="455"/>
      <c r="BK968" s="455"/>
      <c r="BL968" s="455"/>
      <c r="BM968" s="455"/>
      <c r="BN968" s="455"/>
      <c r="BO968" s="455"/>
    </row>
    <row r="969" spans="1:67" ht="19.5" customHeight="1">
      <c r="A969" s="450"/>
      <c r="B969" s="450"/>
      <c r="C969" s="450"/>
      <c r="D969" s="450"/>
      <c r="E969" s="450"/>
      <c r="F969" s="451"/>
      <c r="G969" s="450"/>
      <c r="H969" s="450"/>
      <c r="I969" s="451"/>
      <c r="J969" s="450"/>
      <c r="K969" s="451"/>
      <c r="L969" s="450"/>
      <c r="M969" s="451"/>
      <c r="N969" s="450"/>
      <c r="O969" s="451"/>
      <c r="P969" s="452"/>
      <c r="Q969" s="452"/>
      <c r="R969" s="452"/>
      <c r="S969" s="452"/>
      <c r="T969" s="450"/>
      <c r="U969" s="450"/>
      <c r="V969" s="451"/>
      <c r="W969" s="452"/>
      <c r="X969" s="450"/>
      <c r="Y969" s="451"/>
      <c r="Z969" s="451"/>
      <c r="AA969" s="450"/>
      <c r="AB969" s="450"/>
      <c r="AC969" s="450"/>
      <c r="AD969" s="450"/>
      <c r="AE969" s="451"/>
      <c r="AF969" s="451"/>
      <c r="AG969" s="452"/>
      <c r="AH969" s="452"/>
      <c r="AI969" s="452"/>
      <c r="AJ969" s="452"/>
      <c r="AK969" s="452"/>
      <c r="AL969" s="452"/>
      <c r="AM969" s="450"/>
      <c r="AN969" s="450"/>
      <c r="AO969" s="451"/>
      <c r="AP969" s="451"/>
      <c r="AQ969" s="450"/>
      <c r="AR969" s="453"/>
      <c r="AS969" s="453"/>
      <c r="AT969" s="454"/>
      <c r="AU969" s="455"/>
      <c r="AV969" s="456"/>
      <c r="AW969" s="456"/>
      <c r="AX969" s="455"/>
      <c r="AY969" s="456"/>
      <c r="AZ969" s="454"/>
      <c r="BA969" s="454"/>
      <c r="BB969" s="454"/>
      <c r="BC969" s="454"/>
      <c r="BD969" s="454"/>
      <c r="BE969" s="454"/>
      <c r="BF969" s="455"/>
      <c r="BG969" s="455"/>
      <c r="BH969" s="455"/>
      <c r="BI969" s="455"/>
      <c r="BJ969" s="455"/>
      <c r="BK969" s="455"/>
      <c r="BL969" s="455"/>
      <c r="BM969" s="455"/>
      <c r="BN969" s="455"/>
      <c r="BO969" s="455"/>
    </row>
    <row r="970" spans="1:67" ht="19.5" customHeight="1">
      <c r="A970" s="450"/>
      <c r="B970" s="450"/>
      <c r="C970" s="450"/>
      <c r="D970" s="450"/>
      <c r="E970" s="450"/>
      <c r="F970" s="451"/>
      <c r="G970" s="450"/>
      <c r="H970" s="450"/>
      <c r="I970" s="451"/>
      <c r="J970" s="450"/>
      <c r="K970" s="451"/>
      <c r="L970" s="450"/>
      <c r="M970" s="451"/>
      <c r="N970" s="450"/>
      <c r="O970" s="451"/>
      <c r="P970" s="452"/>
      <c r="Q970" s="452"/>
      <c r="R970" s="452"/>
      <c r="S970" s="452"/>
      <c r="T970" s="450"/>
      <c r="U970" s="450"/>
      <c r="V970" s="451"/>
      <c r="W970" s="452"/>
      <c r="X970" s="450"/>
      <c r="Y970" s="451"/>
      <c r="Z970" s="451"/>
      <c r="AA970" s="450"/>
      <c r="AB970" s="450"/>
      <c r="AC970" s="450"/>
      <c r="AD970" s="450"/>
      <c r="AE970" s="451"/>
      <c r="AF970" s="451"/>
      <c r="AG970" s="452"/>
      <c r="AH970" s="452"/>
      <c r="AI970" s="452"/>
      <c r="AJ970" s="452"/>
      <c r="AK970" s="452"/>
      <c r="AL970" s="452"/>
      <c r="AM970" s="450"/>
      <c r="AN970" s="450"/>
      <c r="AO970" s="451"/>
      <c r="AP970" s="451"/>
      <c r="AQ970" s="450"/>
      <c r="AR970" s="453"/>
      <c r="AS970" s="453"/>
      <c r="AT970" s="454"/>
      <c r="AU970" s="455"/>
      <c r="AV970" s="456"/>
      <c r="AW970" s="456"/>
      <c r="AX970" s="455"/>
      <c r="AY970" s="456"/>
      <c r="AZ970" s="454"/>
      <c r="BA970" s="454"/>
      <c r="BB970" s="454"/>
      <c r="BC970" s="454"/>
      <c r="BD970" s="454"/>
      <c r="BE970" s="454"/>
      <c r="BF970" s="455"/>
      <c r="BG970" s="455"/>
      <c r="BH970" s="455"/>
      <c r="BI970" s="455"/>
      <c r="BJ970" s="455"/>
      <c r="BK970" s="455"/>
      <c r="BL970" s="455"/>
      <c r="BM970" s="455"/>
      <c r="BN970" s="455"/>
      <c r="BO970" s="455"/>
    </row>
    <row r="971" spans="1:67" ht="19.5" customHeight="1">
      <c r="A971" s="450"/>
      <c r="B971" s="450"/>
      <c r="C971" s="450"/>
      <c r="D971" s="450"/>
      <c r="E971" s="450"/>
      <c r="F971" s="451"/>
      <c r="G971" s="450"/>
      <c r="H971" s="450"/>
      <c r="I971" s="451"/>
      <c r="J971" s="450"/>
      <c r="K971" s="451"/>
      <c r="L971" s="450"/>
      <c r="M971" s="451"/>
      <c r="N971" s="450"/>
      <c r="O971" s="451"/>
      <c r="P971" s="452"/>
      <c r="Q971" s="452"/>
      <c r="R971" s="452"/>
      <c r="S971" s="452"/>
      <c r="T971" s="450"/>
      <c r="U971" s="450"/>
      <c r="V971" s="451"/>
      <c r="W971" s="452"/>
      <c r="X971" s="450"/>
      <c r="Y971" s="451"/>
      <c r="Z971" s="451"/>
      <c r="AA971" s="450"/>
      <c r="AB971" s="450"/>
      <c r="AC971" s="450"/>
      <c r="AD971" s="450"/>
      <c r="AE971" s="451"/>
      <c r="AF971" s="451"/>
      <c r="AG971" s="452"/>
      <c r="AH971" s="452"/>
      <c r="AI971" s="452"/>
      <c r="AJ971" s="452"/>
      <c r="AK971" s="452"/>
      <c r="AL971" s="452"/>
      <c r="AM971" s="450"/>
      <c r="AN971" s="450"/>
      <c r="AO971" s="451"/>
      <c r="AP971" s="451"/>
      <c r="AQ971" s="450"/>
      <c r="AR971" s="453"/>
      <c r="AS971" s="453"/>
      <c r="AT971" s="454"/>
      <c r="AU971" s="455"/>
      <c r="AV971" s="456"/>
      <c r="AW971" s="456"/>
      <c r="AX971" s="455"/>
      <c r="AY971" s="456"/>
      <c r="AZ971" s="454"/>
      <c r="BA971" s="454"/>
      <c r="BB971" s="454"/>
      <c r="BC971" s="454"/>
      <c r="BD971" s="454"/>
      <c r="BE971" s="454"/>
      <c r="BF971" s="455"/>
      <c r="BG971" s="455"/>
      <c r="BH971" s="455"/>
      <c r="BI971" s="455"/>
      <c r="BJ971" s="455"/>
      <c r="BK971" s="455"/>
      <c r="BL971" s="455"/>
      <c r="BM971" s="455"/>
      <c r="BN971" s="455"/>
      <c r="BO971" s="455"/>
    </row>
    <row r="972" spans="1:67" ht="19.5" customHeight="1">
      <c r="A972" s="450"/>
      <c r="B972" s="450"/>
      <c r="C972" s="450"/>
      <c r="D972" s="450"/>
      <c r="E972" s="450"/>
      <c r="F972" s="451"/>
      <c r="G972" s="450"/>
      <c r="H972" s="450"/>
      <c r="I972" s="451"/>
      <c r="J972" s="450"/>
      <c r="K972" s="451"/>
      <c r="L972" s="450"/>
      <c r="M972" s="451"/>
      <c r="N972" s="450"/>
      <c r="O972" s="451"/>
      <c r="P972" s="452"/>
      <c r="Q972" s="452"/>
      <c r="R972" s="452"/>
      <c r="S972" s="452"/>
      <c r="T972" s="450"/>
      <c r="U972" s="450"/>
      <c r="V972" s="451"/>
      <c r="W972" s="452"/>
      <c r="X972" s="450"/>
      <c r="Y972" s="451"/>
      <c r="Z972" s="451"/>
      <c r="AA972" s="450"/>
      <c r="AB972" s="450"/>
      <c r="AC972" s="450"/>
      <c r="AD972" s="450"/>
      <c r="AE972" s="451"/>
      <c r="AF972" s="451"/>
      <c r="AG972" s="452"/>
      <c r="AH972" s="452"/>
      <c r="AI972" s="452"/>
      <c r="AJ972" s="452"/>
      <c r="AK972" s="452"/>
      <c r="AL972" s="452"/>
      <c r="AM972" s="450"/>
      <c r="AN972" s="450"/>
      <c r="AO972" s="451"/>
      <c r="AP972" s="451"/>
      <c r="AQ972" s="450"/>
      <c r="AR972" s="453"/>
      <c r="AS972" s="453"/>
      <c r="AT972" s="454"/>
      <c r="AU972" s="455"/>
      <c r="AV972" s="456"/>
      <c r="AW972" s="456"/>
      <c r="AX972" s="455"/>
      <c r="AY972" s="456"/>
      <c r="AZ972" s="454"/>
      <c r="BA972" s="454"/>
      <c r="BB972" s="454"/>
      <c r="BC972" s="454"/>
      <c r="BD972" s="454"/>
      <c r="BE972" s="454"/>
      <c r="BF972" s="455"/>
      <c r="BG972" s="455"/>
      <c r="BH972" s="455"/>
      <c r="BI972" s="455"/>
      <c r="BJ972" s="455"/>
      <c r="BK972" s="455"/>
      <c r="BL972" s="455"/>
      <c r="BM972" s="455"/>
      <c r="BN972" s="455"/>
      <c r="BO972" s="455"/>
    </row>
    <row r="973" spans="1:67" ht="19.5" customHeight="1">
      <c r="A973" s="450"/>
      <c r="B973" s="450"/>
      <c r="C973" s="450"/>
      <c r="D973" s="450"/>
      <c r="E973" s="450"/>
      <c r="F973" s="451"/>
      <c r="G973" s="450"/>
      <c r="H973" s="450"/>
      <c r="I973" s="451"/>
      <c r="J973" s="450"/>
      <c r="K973" s="451"/>
      <c r="L973" s="450"/>
      <c r="M973" s="451"/>
      <c r="N973" s="450"/>
      <c r="O973" s="451"/>
      <c r="P973" s="452"/>
      <c r="Q973" s="452"/>
      <c r="R973" s="452"/>
      <c r="S973" s="452"/>
      <c r="T973" s="450"/>
      <c r="U973" s="450"/>
      <c r="V973" s="451"/>
      <c r="W973" s="452"/>
      <c r="X973" s="450"/>
      <c r="Y973" s="451"/>
      <c r="Z973" s="451"/>
      <c r="AA973" s="450"/>
      <c r="AB973" s="450"/>
      <c r="AC973" s="450"/>
      <c r="AD973" s="450"/>
      <c r="AE973" s="451"/>
      <c r="AF973" s="451"/>
      <c r="AG973" s="452"/>
      <c r="AH973" s="452"/>
      <c r="AI973" s="452"/>
      <c r="AJ973" s="452"/>
      <c r="AK973" s="452"/>
      <c r="AL973" s="452"/>
      <c r="AM973" s="450"/>
      <c r="AN973" s="450"/>
      <c r="AO973" s="451"/>
      <c r="AP973" s="451"/>
      <c r="AQ973" s="450"/>
      <c r="AR973" s="453"/>
      <c r="AS973" s="453"/>
      <c r="AT973" s="454"/>
      <c r="AU973" s="455"/>
      <c r="AV973" s="456"/>
      <c r="AW973" s="456"/>
      <c r="AX973" s="455"/>
      <c r="AY973" s="456"/>
      <c r="AZ973" s="454"/>
      <c r="BA973" s="454"/>
      <c r="BB973" s="454"/>
      <c r="BC973" s="454"/>
      <c r="BD973" s="454"/>
      <c r="BE973" s="454"/>
      <c r="BF973" s="455"/>
      <c r="BG973" s="455"/>
      <c r="BH973" s="455"/>
      <c r="BI973" s="455"/>
      <c r="BJ973" s="455"/>
      <c r="BK973" s="455"/>
      <c r="BL973" s="455"/>
      <c r="BM973" s="455"/>
      <c r="BN973" s="455"/>
      <c r="BO973" s="455"/>
    </row>
    <row r="974" spans="1:67" ht="19.5" customHeight="1">
      <c r="A974" s="450"/>
      <c r="B974" s="450"/>
      <c r="C974" s="450"/>
      <c r="D974" s="450"/>
      <c r="E974" s="450"/>
      <c r="F974" s="451"/>
      <c r="G974" s="450"/>
      <c r="H974" s="450"/>
      <c r="I974" s="451"/>
      <c r="J974" s="450"/>
      <c r="K974" s="451"/>
      <c r="L974" s="450"/>
      <c r="M974" s="451"/>
      <c r="N974" s="450"/>
      <c r="O974" s="451"/>
      <c r="P974" s="452"/>
      <c r="Q974" s="452"/>
      <c r="R974" s="452"/>
      <c r="S974" s="452"/>
      <c r="T974" s="450"/>
      <c r="U974" s="450"/>
      <c r="V974" s="451"/>
      <c r="W974" s="452"/>
      <c r="X974" s="450"/>
      <c r="Y974" s="451"/>
      <c r="Z974" s="451"/>
      <c r="AA974" s="450"/>
      <c r="AB974" s="450"/>
      <c r="AC974" s="450"/>
      <c r="AD974" s="450"/>
      <c r="AE974" s="451"/>
      <c r="AF974" s="451"/>
      <c r="AG974" s="452"/>
      <c r="AH974" s="452"/>
      <c r="AI974" s="452"/>
      <c r="AJ974" s="452"/>
      <c r="AK974" s="452"/>
      <c r="AL974" s="452"/>
      <c r="AM974" s="450"/>
      <c r="AN974" s="450"/>
      <c r="AO974" s="451"/>
      <c r="AP974" s="451"/>
      <c r="AQ974" s="450"/>
      <c r="AR974" s="453"/>
      <c r="AS974" s="453"/>
      <c r="AT974" s="454"/>
      <c r="AU974" s="455"/>
      <c r="AV974" s="456"/>
      <c r="AW974" s="456"/>
      <c r="AX974" s="455"/>
      <c r="AY974" s="456"/>
      <c r="AZ974" s="454"/>
      <c r="BA974" s="454"/>
      <c r="BB974" s="454"/>
      <c r="BC974" s="454"/>
      <c r="BD974" s="454"/>
      <c r="BE974" s="454"/>
      <c r="BF974" s="455"/>
      <c r="BG974" s="455"/>
      <c r="BH974" s="455"/>
      <c r="BI974" s="455"/>
      <c r="BJ974" s="455"/>
      <c r="BK974" s="455"/>
      <c r="BL974" s="455"/>
      <c r="BM974" s="455"/>
      <c r="BN974" s="455"/>
      <c r="BO974" s="455"/>
    </row>
    <row r="975" spans="1:67" ht="19.5" customHeight="1">
      <c r="A975" s="450"/>
      <c r="B975" s="450"/>
      <c r="C975" s="450"/>
      <c r="D975" s="450"/>
      <c r="E975" s="450"/>
      <c r="F975" s="451"/>
      <c r="G975" s="450"/>
      <c r="H975" s="450"/>
      <c r="I975" s="451"/>
      <c r="J975" s="450"/>
      <c r="K975" s="451"/>
      <c r="L975" s="450"/>
      <c r="M975" s="451"/>
      <c r="N975" s="450"/>
      <c r="O975" s="451"/>
      <c r="P975" s="452"/>
      <c r="Q975" s="452"/>
      <c r="R975" s="452"/>
      <c r="S975" s="452"/>
      <c r="T975" s="450"/>
      <c r="U975" s="450"/>
      <c r="V975" s="451"/>
      <c r="W975" s="452"/>
      <c r="X975" s="450"/>
      <c r="Y975" s="451"/>
      <c r="Z975" s="451"/>
      <c r="AA975" s="450"/>
      <c r="AB975" s="450"/>
      <c r="AC975" s="450"/>
      <c r="AD975" s="450"/>
      <c r="AE975" s="451"/>
      <c r="AF975" s="451"/>
      <c r="AG975" s="452"/>
      <c r="AH975" s="452"/>
      <c r="AI975" s="452"/>
      <c r="AJ975" s="452"/>
      <c r="AK975" s="452"/>
      <c r="AL975" s="452"/>
      <c r="AM975" s="450"/>
      <c r="AN975" s="450"/>
      <c r="AO975" s="451"/>
      <c r="AP975" s="451"/>
      <c r="AQ975" s="450"/>
      <c r="AR975" s="453"/>
      <c r="AS975" s="453"/>
      <c r="AT975" s="454"/>
      <c r="AU975" s="455"/>
      <c r="AV975" s="456"/>
      <c r="AW975" s="456"/>
      <c r="AX975" s="455"/>
      <c r="AY975" s="456"/>
      <c r="AZ975" s="454"/>
      <c r="BA975" s="454"/>
      <c r="BB975" s="454"/>
      <c r="BC975" s="454"/>
      <c r="BD975" s="454"/>
      <c r="BE975" s="454"/>
      <c r="BF975" s="455"/>
      <c r="BG975" s="455"/>
      <c r="BH975" s="455"/>
      <c r="BI975" s="455"/>
      <c r="BJ975" s="455"/>
      <c r="BK975" s="455"/>
      <c r="BL975" s="455"/>
      <c r="BM975" s="455"/>
      <c r="BN975" s="455"/>
      <c r="BO975" s="455"/>
    </row>
    <row r="976" spans="1:67" ht="19.5" customHeight="1">
      <c r="A976" s="450"/>
      <c r="B976" s="450"/>
      <c r="C976" s="450"/>
      <c r="D976" s="450"/>
      <c r="E976" s="450"/>
      <c r="F976" s="451"/>
      <c r="G976" s="450"/>
      <c r="H976" s="450"/>
      <c r="I976" s="451"/>
      <c r="J976" s="450"/>
      <c r="K976" s="451"/>
      <c r="L976" s="450"/>
      <c r="M976" s="451"/>
      <c r="N976" s="450"/>
      <c r="O976" s="451"/>
      <c r="P976" s="452"/>
      <c r="Q976" s="452"/>
      <c r="R976" s="452"/>
      <c r="S976" s="452"/>
      <c r="T976" s="450"/>
      <c r="U976" s="450"/>
      <c r="V976" s="451"/>
      <c r="W976" s="452"/>
      <c r="X976" s="450"/>
      <c r="Y976" s="451"/>
      <c r="Z976" s="451"/>
      <c r="AA976" s="450"/>
      <c r="AB976" s="450"/>
      <c r="AC976" s="450"/>
      <c r="AD976" s="450"/>
      <c r="AE976" s="451"/>
      <c r="AF976" s="451"/>
      <c r="AG976" s="452"/>
      <c r="AH976" s="452"/>
      <c r="AI976" s="452"/>
      <c r="AJ976" s="452"/>
      <c r="AK976" s="452"/>
      <c r="AL976" s="452"/>
      <c r="AM976" s="450"/>
      <c r="AN976" s="450"/>
      <c r="AO976" s="451"/>
      <c r="AP976" s="451"/>
      <c r="AQ976" s="450"/>
      <c r="AR976" s="453"/>
      <c r="AS976" s="453"/>
      <c r="AT976" s="454"/>
      <c r="AU976" s="455"/>
      <c r="AV976" s="456"/>
      <c r="AW976" s="456"/>
      <c r="AX976" s="455"/>
      <c r="AY976" s="456"/>
      <c r="AZ976" s="454"/>
      <c r="BA976" s="454"/>
      <c r="BB976" s="454"/>
      <c r="BC976" s="454"/>
      <c r="BD976" s="454"/>
      <c r="BE976" s="454"/>
      <c r="BF976" s="455"/>
      <c r="BG976" s="455"/>
      <c r="BH976" s="455"/>
      <c r="BI976" s="455"/>
      <c r="BJ976" s="455"/>
      <c r="BK976" s="455"/>
      <c r="BL976" s="455"/>
      <c r="BM976" s="455"/>
      <c r="BN976" s="455"/>
      <c r="BO976" s="455"/>
    </row>
    <row r="977" spans="1:67" ht="19.5" customHeight="1">
      <c r="A977" s="450"/>
      <c r="B977" s="450"/>
      <c r="C977" s="450"/>
      <c r="D977" s="450"/>
      <c r="E977" s="450"/>
      <c r="F977" s="451"/>
      <c r="G977" s="450"/>
      <c r="H977" s="450"/>
      <c r="I977" s="451"/>
      <c r="J977" s="450"/>
      <c r="K977" s="451"/>
      <c r="L977" s="450"/>
      <c r="M977" s="451"/>
      <c r="N977" s="450"/>
      <c r="O977" s="451"/>
      <c r="P977" s="452"/>
      <c r="Q977" s="452"/>
      <c r="R977" s="452"/>
      <c r="S977" s="452"/>
      <c r="T977" s="450"/>
      <c r="U977" s="450"/>
      <c r="V977" s="451"/>
      <c r="W977" s="452"/>
      <c r="X977" s="450"/>
      <c r="Y977" s="451"/>
      <c r="Z977" s="451"/>
      <c r="AA977" s="450"/>
      <c r="AB977" s="450"/>
      <c r="AC977" s="450"/>
      <c r="AD977" s="450"/>
      <c r="AE977" s="451"/>
      <c r="AF977" s="451"/>
      <c r="AG977" s="452"/>
      <c r="AH977" s="452"/>
      <c r="AI977" s="452"/>
      <c r="AJ977" s="452"/>
      <c r="AK977" s="452"/>
      <c r="AL977" s="452"/>
      <c r="AM977" s="450"/>
      <c r="AN977" s="450"/>
      <c r="AO977" s="451"/>
      <c r="AP977" s="451"/>
      <c r="AQ977" s="450"/>
      <c r="AR977" s="453"/>
      <c r="AS977" s="453"/>
      <c r="AT977" s="454"/>
      <c r="AU977" s="455"/>
      <c r="AV977" s="456"/>
      <c r="AW977" s="456"/>
      <c r="AX977" s="455"/>
      <c r="AY977" s="456"/>
      <c r="AZ977" s="454"/>
      <c r="BA977" s="454"/>
      <c r="BB977" s="454"/>
      <c r="BC977" s="454"/>
      <c r="BD977" s="454"/>
      <c r="BE977" s="454"/>
      <c r="BF977" s="455"/>
      <c r="BG977" s="455"/>
      <c r="BH977" s="455"/>
      <c r="BI977" s="455"/>
      <c r="BJ977" s="455"/>
      <c r="BK977" s="455"/>
      <c r="BL977" s="455"/>
      <c r="BM977" s="455"/>
      <c r="BN977" s="455"/>
      <c r="BO977" s="455"/>
    </row>
    <row r="978" spans="1:67" ht="19.5" customHeight="1">
      <c r="A978" s="450"/>
      <c r="B978" s="450"/>
      <c r="C978" s="450"/>
      <c r="D978" s="450"/>
      <c r="E978" s="450"/>
      <c r="F978" s="451"/>
      <c r="G978" s="450"/>
      <c r="H978" s="450"/>
      <c r="I978" s="451"/>
      <c r="J978" s="450"/>
      <c r="K978" s="451"/>
      <c r="L978" s="450"/>
      <c r="M978" s="451"/>
      <c r="N978" s="450"/>
      <c r="O978" s="451"/>
      <c r="P978" s="452"/>
      <c r="Q978" s="452"/>
      <c r="R978" s="452"/>
      <c r="S978" s="452"/>
      <c r="T978" s="450"/>
      <c r="U978" s="450"/>
      <c r="V978" s="451"/>
      <c r="W978" s="452"/>
      <c r="X978" s="450"/>
      <c r="Y978" s="451"/>
      <c r="Z978" s="451"/>
      <c r="AA978" s="450"/>
      <c r="AB978" s="450"/>
      <c r="AC978" s="450"/>
      <c r="AD978" s="450"/>
      <c r="AE978" s="451"/>
      <c r="AF978" s="451"/>
      <c r="AG978" s="452"/>
      <c r="AH978" s="452"/>
      <c r="AI978" s="452"/>
      <c r="AJ978" s="452"/>
      <c r="AK978" s="452"/>
      <c r="AL978" s="452"/>
      <c r="AM978" s="450"/>
      <c r="AN978" s="450"/>
      <c r="AO978" s="451"/>
      <c r="AP978" s="451"/>
      <c r="AQ978" s="450"/>
      <c r="AR978" s="453"/>
      <c r="AS978" s="453"/>
      <c r="AT978" s="454"/>
      <c r="AU978" s="455"/>
      <c r="AV978" s="456"/>
      <c r="AW978" s="456"/>
      <c r="AX978" s="455"/>
      <c r="AY978" s="456"/>
      <c r="AZ978" s="454"/>
      <c r="BA978" s="454"/>
      <c r="BB978" s="454"/>
      <c r="BC978" s="454"/>
      <c r="BD978" s="454"/>
      <c r="BE978" s="454"/>
      <c r="BF978" s="455"/>
      <c r="BG978" s="455"/>
      <c r="BH978" s="455"/>
      <c r="BI978" s="455"/>
      <c r="BJ978" s="455"/>
      <c r="BK978" s="455"/>
      <c r="BL978" s="455"/>
      <c r="BM978" s="455"/>
      <c r="BN978" s="455"/>
      <c r="BO978" s="455"/>
    </row>
    <row r="979" spans="1:67" ht="19.5" customHeight="1">
      <c r="A979" s="450"/>
      <c r="B979" s="450"/>
      <c r="C979" s="450"/>
      <c r="D979" s="450"/>
      <c r="E979" s="450"/>
      <c r="F979" s="451"/>
      <c r="G979" s="450"/>
      <c r="H979" s="450"/>
      <c r="I979" s="451"/>
      <c r="J979" s="450"/>
      <c r="K979" s="451"/>
      <c r="L979" s="450"/>
      <c r="M979" s="451"/>
      <c r="N979" s="450"/>
      <c r="O979" s="451"/>
      <c r="P979" s="452"/>
      <c r="Q979" s="452"/>
      <c r="R979" s="452"/>
      <c r="S979" s="452"/>
      <c r="T979" s="450"/>
      <c r="U979" s="450"/>
      <c r="V979" s="451"/>
      <c r="W979" s="452"/>
      <c r="X979" s="450"/>
      <c r="Y979" s="451"/>
      <c r="Z979" s="451"/>
      <c r="AA979" s="450"/>
      <c r="AB979" s="450"/>
      <c r="AC979" s="450"/>
      <c r="AD979" s="450"/>
      <c r="AE979" s="451"/>
      <c r="AF979" s="451"/>
      <c r="AG979" s="452"/>
      <c r="AH979" s="452"/>
      <c r="AI979" s="452"/>
      <c r="AJ979" s="452"/>
      <c r="AK979" s="452"/>
      <c r="AL979" s="452"/>
      <c r="AM979" s="450"/>
      <c r="AN979" s="450"/>
      <c r="AO979" s="451"/>
      <c r="AP979" s="451"/>
      <c r="AQ979" s="450"/>
      <c r="AR979" s="453"/>
      <c r="AS979" s="453"/>
      <c r="AT979" s="454"/>
      <c r="AU979" s="455"/>
      <c r="AV979" s="456"/>
      <c r="AW979" s="456"/>
      <c r="AX979" s="455"/>
      <c r="AY979" s="456"/>
      <c r="AZ979" s="454"/>
      <c r="BA979" s="454"/>
      <c r="BB979" s="454"/>
      <c r="BC979" s="454"/>
      <c r="BD979" s="454"/>
      <c r="BE979" s="454"/>
      <c r="BF979" s="455"/>
      <c r="BG979" s="455"/>
      <c r="BH979" s="455"/>
      <c r="BI979" s="455"/>
      <c r="BJ979" s="455"/>
      <c r="BK979" s="455"/>
      <c r="BL979" s="455"/>
      <c r="BM979" s="455"/>
      <c r="BN979" s="455"/>
      <c r="BO979" s="455"/>
    </row>
    <row r="980" spans="1:67" ht="19.5" customHeight="1">
      <c r="A980" s="450"/>
      <c r="B980" s="450"/>
      <c r="C980" s="450"/>
      <c r="D980" s="450"/>
      <c r="E980" s="450"/>
      <c r="F980" s="451"/>
      <c r="G980" s="450"/>
      <c r="H980" s="450"/>
      <c r="I980" s="451"/>
      <c r="J980" s="450"/>
      <c r="K980" s="451"/>
      <c r="L980" s="450"/>
      <c r="M980" s="451"/>
      <c r="N980" s="450"/>
      <c r="O980" s="451"/>
      <c r="P980" s="452"/>
      <c r="Q980" s="452"/>
      <c r="R980" s="452"/>
      <c r="S980" s="452"/>
      <c r="T980" s="450"/>
      <c r="U980" s="450"/>
      <c r="V980" s="451"/>
      <c r="W980" s="452"/>
      <c r="X980" s="450"/>
      <c r="Y980" s="451"/>
      <c r="Z980" s="451"/>
      <c r="AA980" s="450"/>
      <c r="AB980" s="450"/>
      <c r="AC980" s="450"/>
      <c r="AD980" s="450"/>
      <c r="AE980" s="451"/>
      <c r="AF980" s="451"/>
      <c r="AG980" s="452"/>
      <c r="AH980" s="452"/>
      <c r="AI980" s="452"/>
      <c r="AJ980" s="452"/>
      <c r="AK980" s="452"/>
      <c r="AL980" s="452"/>
      <c r="AM980" s="450"/>
      <c r="AN980" s="450"/>
      <c r="AO980" s="451"/>
      <c r="AP980" s="451"/>
      <c r="AQ980" s="450"/>
      <c r="AR980" s="453"/>
      <c r="AS980" s="453"/>
      <c r="AT980" s="454"/>
      <c r="AU980" s="455"/>
      <c r="AV980" s="456"/>
      <c r="AW980" s="456"/>
      <c r="AX980" s="455"/>
      <c r="AY980" s="456"/>
      <c r="AZ980" s="454"/>
      <c r="BA980" s="454"/>
      <c r="BB980" s="454"/>
      <c r="BC980" s="454"/>
      <c r="BD980" s="454"/>
      <c r="BE980" s="454"/>
      <c r="BF980" s="455"/>
      <c r="BG980" s="455"/>
      <c r="BH980" s="455"/>
      <c r="BI980" s="455"/>
      <c r="BJ980" s="455"/>
      <c r="BK980" s="455"/>
      <c r="BL980" s="455"/>
      <c r="BM980" s="455"/>
      <c r="BN980" s="455"/>
      <c r="BO980" s="455"/>
    </row>
    <row r="981" spans="1:67" ht="19.5" customHeight="1">
      <c r="A981" s="450"/>
      <c r="B981" s="450"/>
      <c r="C981" s="450"/>
      <c r="D981" s="450"/>
      <c r="E981" s="450"/>
      <c r="F981" s="451"/>
      <c r="G981" s="450"/>
      <c r="H981" s="450"/>
      <c r="I981" s="451"/>
      <c r="J981" s="450"/>
      <c r="K981" s="451"/>
      <c r="L981" s="450"/>
      <c r="M981" s="451"/>
      <c r="N981" s="450"/>
      <c r="O981" s="451"/>
      <c r="P981" s="452"/>
      <c r="Q981" s="452"/>
      <c r="R981" s="452"/>
      <c r="S981" s="452"/>
      <c r="T981" s="450"/>
      <c r="U981" s="450"/>
      <c r="V981" s="451"/>
      <c r="W981" s="452"/>
      <c r="X981" s="450"/>
      <c r="Y981" s="451"/>
      <c r="Z981" s="451"/>
      <c r="AA981" s="450"/>
      <c r="AB981" s="450"/>
      <c r="AC981" s="450"/>
      <c r="AD981" s="450"/>
      <c r="AE981" s="451"/>
      <c r="AF981" s="451"/>
      <c r="AG981" s="452"/>
      <c r="AH981" s="452"/>
      <c r="AI981" s="452"/>
      <c r="AJ981" s="452"/>
      <c r="AK981" s="452"/>
      <c r="AL981" s="452"/>
      <c r="AM981" s="450"/>
      <c r="AN981" s="450"/>
      <c r="AO981" s="451"/>
      <c r="AP981" s="451"/>
      <c r="AQ981" s="450"/>
      <c r="AR981" s="453"/>
      <c r="AS981" s="453"/>
      <c r="AT981" s="454"/>
      <c r="AU981" s="455"/>
      <c r="AV981" s="456"/>
      <c r="AW981" s="456"/>
      <c r="AX981" s="455"/>
      <c r="AY981" s="456"/>
      <c r="AZ981" s="454"/>
      <c r="BA981" s="454"/>
      <c r="BB981" s="454"/>
      <c r="BC981" s="454"/>
      <c r="BD981" s="454"/>
      <c r="BE981" s="454"/>
      <c r="BF981" s="455"/>
      <c r="BG981" s="455"/>
      <c r="BH981" s="455"/>
      <c r="BI981" s="455"/>
      <c r="BJ981" s="455"/>
      <c r="BK981" s="455"/>
      <c r="BL981" s="455"/>
      <c r="BM981" s="455"/>
      <c r="BN981" s="455"/>
      <c r="BO981" s="455"/>
    </row>
    <row r="982" spans="1:67" ht="19.5" customHeight="1">
      <c r="A982" s="450"/>
      <c r="B982" s="450"/>
      <c r="C982" s="450"/>
      <c r="D982" s="450"/>
      <c r="E982" s="450"/>
      <c r="F982" s="451"/>
      <c r="G982" s="450"/>
      <c r="H982" s="450"/>
      <c r="I982" s="451"/>
      <c r="J982" s="450"/>
      <c r="K982" s="451"/>
      <c r="L982" s="450"/>
      <c r="M982" s="451"/>
      <c r="N982" s="450"/>
      <c r="O982" s="451"/>
      <c r="P982" s="452"/>
      <c r="Q982" s="452"/>
      <c r="R982" s="452"/>
      <c r="S982" s="452"/>
      <c r="T982" s="450"/>
      <c r="U982" s="450"/>
      <c r="V982" s="451"/>
      <c r="W982" s="452"/>
      <c r="X982" s="450"/>
      <c r="Y982" s="451"/>
      <c r="Z982" s="451"/>
      <c r="AA982" s="450"/>
      <c r="AB982" s="450"/>
      <c r="AC982" s="450"/>
      <c r="AD982" s="450"/>
      <c r="AE982" s="451"/>
      <c r="AF982" s="451"/>
      <c r="AG982" s="452"/>
      <c r="AH982" s="452"/>
      <c r="AI982" s="452"/>
      <c r="AJ982" s="452"/>
      <c r="AK982" s="452"/>
      <c r="AL982" s="452"/>
      <c r="AM982" s="450"/>
      <c r="AN982" s="450"/>
      <c r="AO982" s="451"/>
      <c r="AP982" s="451"/>
      <c r="AQ982" s="450"/>
      <c r="AR982" s="453"/>
      <c r="AS982" s="453"/>
      <c r="AT982" s="454"/>
      <c r="AU982" s="455"/>
      <c r="AV982" s="456"/>
      <c r="AW982" s="456"/>
      <c r="AX982" s="455"/>
      <c r="AY982" s="456"/>
      <c r="AZ982" s="454"/>
      <c r="BA982" s="454"/>
      <c r="BB982" s="454"/>
      <c r="BC982" s="454"/>
      <c r="BD982" s="454"/>
      <c r="BE982" s="454"/>
      <c r="BF982" s="455"/>
      <c r="BG982" s="455"/>
      <c r="BH982" s="455"/>
      <c r="BI982" s="455"/>
      <c r="BJ982" s="455"/>
      <c r="BK982" s="455"/>
      <c r="BL982" s="455"/>
      <c r="BM982" s="455"/>
      <c r="BN982" s="455"/>
      <c r="BO982" s="455"/>
    </row>
    <row r="983" spans="1:67" ht="19.5" customHeight="1">
      <c r="A983" s="450"/>
      <c r="B983" s="450"/>
      <c r="C983" s="450"/>
      <c r="D983" s="450"/>
      <c r="E983" s="450"/>
      <c r="F983" s="451"/>
      <c r="G983" s="450"/>
      <c r="H983" s="450"/>
      <c r="I983" s="451"/>
      <c r="J983" s="450"/>
      <c r="K983" s="451"/>
      <c r="L983" s="450"/>
      <c r="M983" s="451"/>
      <c r="N983" s="450"/>
      <c r="O983" s="451"/>
      <c r="P983" s="452"/>
      <c r="Q983" s="452"/>
      <c r="R983" s="452"/>
      <c r="S983" s="452"/>
      <c r="T983" s="450"/>
      <c r="U983" s="450"/>
      <c r="V983" s="451"/>
      <c r="W983" s="452"/>
      <c r="X983" s="450"/>
      <c r="Y983" s="451"/>
      <c r="Z983" s="451"/>
      <c r="AA983" s="450"/>
      <c r="AB983" s="450"/>
      <c r="AC983" s="450"/>
      <c r="AD983" s="450"/>
      <c r="AE983" s="451"/>
      <c r="AF983" s="451"/>
      <c r="AG983" s="452"/>
      <c r="AH983" s="452"/>
      <c r="AI983" s="452"/>
      <c r="AJ983" s="452"/>
      <c r="AK983" s="452"/>
      <c r="AL983" s="452"/>
      <c r="AM983" s="450"/>
      <c r="AN983" s="450"/>
      <c r="AO983" s="451"/>
      <c r="AP983" s="451"/>
      <c r="AQ983" s="450"/>
      <c r="AR983" s="453"/>
      <c r="AS983" s="453"/>
      <c r="AT983" s="454"/>
      <c r="AU983" s="455"/>
      <c r="AV983" s="456"/>
      <c r="AW983" s="456"/>
      <c r="AX983" s="455"/>
      <c r="AY983" s="456"/>
      <c r="AZ983" s="454"/>
      <c r="BA983" s="454"/>
      <c r="BB983" s="454"/>
      <c r="BC983" s="454"/>
      <c r="BD983" s="454"/>
      <c r="BE983" s="454"/>
      <c r="BF983" s="455"/>
      <c r="BG983" s="455"/>
      <c r="BH983" s="455"/>
      <c r="BI983" s="455"/>
      <c r="BJ983" s="455"/>
      <c r="BK983" s="455"/>
      <c r="BL983" s="455"/>
      <c r="BM983" s="455"/>
      <c r="BN983" s="455"/>
      <c r="BO983" s="455"/>
    </row>
    <row r="984" spans="1:67" ht="19.5" customHeight="1">
      <c r="A984" s="450"/>
      <c r="B984" s="450"/>
      <c r="C984" s="450"/>
      <c r="D984" s="450"/>
      <c r="E984" s="450"/>
      <c r="F984" s="451"/>
      <c r="G984" s="450"/>
      <c r="H984" s="450"/>
      <c r="I984" s="451"/>
      <c r="J984" s="450"/>
      <c r="K984" s="451"/>
      <c r="L984" s="450"/>
      <c r="M984" s="451"/>
      <c r="N984" s="450"/>
      <c r="O984" s="451"/>
      <c r="P984" s="452"/>
      <c r="Q984" s="452"/>
      <c r="R984" s="452"/>
      <c r="S984" s="452"/>
      <c r="T984" s="450"/>
      <c r="U984" s="450"/>
      <c r="V984" s="451"/>
      <c r="W984" s="452"/>
      <c r="X984" s="450"/>
      <c r="Y984" s="451"/>
      <c r="Z984" s="451"/>
      <c r="AA984" s="450"/>
      <c r="AB984" s="450"/>
      <c r="AC984" s="450"/>
      <c r="AD984" s="450"/>
      <c r="AE984" s="451"/>
      <c r="AF984" s="451"/>
      <c r="AG984" s="452"/>
      <c r="AH984" s="452"/>
      <c r="AI984" s="452"/>
      <c r="AJ984" s="452"/>
      <c r="AK984" s="452"/>
      <c r="AL984" s="452"/>
      <c r="AM984" s="450"/>
      <c r="AN984" s="450"/>
      <c r="AO984" s="451"/>
      <c r="AP984" s="451"/>
      <c r="AQ984" s="450"/>
      <c r="AR984" s="453"/>
      <c r="AS984" s="453"/>
      <c r="AT984" s="454"/>
      <c r="AU984" s="455"/>
      <c r="AV984" s="456"/>
      <c r="AW984" s="456"/>
      <c r="AX984" s="455"/>
      <c r="AY984" s="456"/>
      <c r="AZ984" s="454"/>
      <c r="BA984" s="454"/>
      <c r="BB984" s="454"/>
      <c r="BC984" s="454"/>
      <c r="BD984" s="454"/>
      <c r="BE984" s="454"/>
      <c r="BF984" s="455"/>
      <c r="BG984" s="455"/>
      <c r="BH984" s="455"/>
      <c r="BI984" s="455"/>
      <c r="BJ984" s="455"/>
      <c r="BK984" s="455"/>
      <c r="BL984" s="455"/>
      <c r="BM984" s="455"/>
      <c r="BN984" s="455"/>
      <c r="BO984" s="455"/>
    </row>
    <row r="985" spans="1:67" ht="19.5" customHeight="1">
      <c r="A985" s="450"/>
      <c r="B985" s="450"/>
      <c r="C985" s="450"/>
      <c r="D985" s="450"/>
      <c r="E985" s="450"/>
      <c r="F985" s="451"/>
      <c r="G985" s="450"/>
      <c r="H985" s="450"/>
      <c r="I985" s="451"/>
      <c r="J985" s="450"/>
      <c r="K985" s="451"/>
      <c r="L985" s="450"/>
      <c r="M985" s="451"/>
      <c r="N985" s="450"/>
      <c r="O985" s="451"/>
      <c r="P985" s="452"/>
      <c r="Q985" s="452"/>
      <c r="R985" s="452"/>
      <c r="S985" s="452"/>
      <c r="T985" s="450"/>
      <c r="U985" s="450"/>
      <c r="V985" s="451"/>
      <c r="W985" s="452"/>
      <c r="X985" s="450"/>
      <c r="Y985" s="451"/>
      <c r="Z985" s="451"/>
      <c r="AA985" s="450"/>
      <c r="AB985" s="450"/>
      <c r="AC985" s="450"/>
      <c r="AD985" s="450"/>
      <c r="AE985" s="451"/>
      <c r="AF985" s="451"/>
      <c r="AG985" s="452"/>
      <c r="AH985" s="452"/>
      <c r="AI985" s="452"/>
      <c r="AJ985" s="452"/>
      <c r="AK985" s="452"/>
      <c r="AL985" s="452"/>
      <c r="AM985" s="450"/>
      <c r="AN985" s="450"/>
      <c r="AO985" s="451"/>
      <c r="AP985" s="451"/>
      <c r="AQ985" s="450"/>
      <c r="AR985" s="453"/>
      <c r="AS985" s="453"/>
      <c r="AT985" s="454"/>
      <c r="AU985" s="455"/>
      <c r="AV985" s="456"/>
      <c r="AW985" s="456"/>
      <c r="AX985" s="455"/>
      <c r="AY985" s="456"/>
      <c r="AZ985" s="454"/>
      <c r="BA985" s="454"/>
      <c r="BB985" s="454"/>
      <c r="BC985" s="454"/>
      <c r="BD985" s="454"/>
      <c r="BE985" s="454"/>
      <c r="BF985" s="455"/>
      <c r="BG985" s="455"/>
      <c r="BH985" s="455"/>
      <c r="BI985" s="455"/>
      <c r="BJ985" s="455"/>
      <c r="BK985" s="455"/>
      <c r="BL985" s="455"/>
      <c r="BM985" s="455"/>
      <c r="BN985" s="455"/>
      <c r="BO985" s="455"/>
    </row>
    <row r="986" spans="1:67" ht="19.5" customHeight="1">
      <c r="A986" s="450"/>
      <c r="B986" s="450"/>
      <c r="C986" s="450"/>
      <c r="D986" s="450"/>
      <c r="E986" s="450"/>
      <c r="F986" s="451"/>
      <c r="G986" s="450"/>
      <c r="H986" s="450"/>
      <c r="I986" s="451"/>
      <c r="J986" s="450"/>
      <c r="K986" s="451"/>
      <c r="L986" s="450"/>
      <c r="M986" s="451"/>
      <c r="N986" s="450"/>
      <c r="O986" s="451"/>
      <c r="P986" s="452"/>
      <c r="Q986" s="452"/>
      <c r="R986" s="452"/>
      <c r="S986" s="452"/>
      <c r="T986" s="450"/>
      <c r="U986" s="450"/>
      <c r="V986" s="451"/>
      <c r="W986" s="452"/>
      <c r="X986" s="450"/>
      <c r="Y986" s="451"/>
      <c r="Z986" s="451"/>
      <c r="AA986" s="450"/>
      <c r="AB986" s="450"/>
      <c r="AC986" s="450"/>
      <c r="AD986" s="450"/>
      <c r="AE986" s="451"/>
      <c r="AF986" s="451"/>
      <c r="AG986" s="452"/>
      <c r="AH986" s="452"/>
      <c r="AI986" s="452"/>
      <c r="AJ986" s="452"/>
      <c r="AK986" s="452"/>
      <c r="AL986" s="452"/>
      <c r="AM986" s="450"/>
      <c r="AN986" s="450"/>
      <c r="AO986" s="451"/>
      <c r="AP986" s="451"/>
      <c r="AQ986" s="450"/>
      <c r="AR986" s="453"/>
      <c r="AS986" s="453"/>
      <c r="AT986" s="454"/>
      <c r="AU986" s="455"/>
      <c r="AV986" s="456"/>
      <c r="AW986" s="456"/>
      <c r="AX986" s="455"/>
      <c r="AY986" s="456"/>
      <c r="AZ986" s="454"/>
      <c r="BA986" s="454"/>
      <c r="BB986" s="454"/>
      <c r="BC986" s="454"/>
      <c r="BD986" s="454"/>
      <c r="BE986" s="454"/>
      <c r="BF986" s="455"/>
      <c r="BG986" s="455"/>
      <c r="BH986" s="455"/>
      <c r="BI986" s="455"/>
      <c r="BJ986" s="455"/>
      <c r="BK986" s="455"/>
      <c r="BL986" s="455"/>
      <c r="BM986" s="455"/>
      <c r="BN986" s="455"/>
      <c r="BO986" s="455"/>
    </row>
    <row r="987" spans="1:67" ht="19.5" customHeight="1">
      <c r="A987" s="450"/>
      <c r="B987" s="450"/>
      <c r="C987" s="450"/>
      <c r="D987" s="450"/>
      <c r="E987" s="450"/>
      <c r="F987" s="451"/>
      <c r="G987" s="450"/>
      <c r="H987" s="450"/>
      <c r="I987" s="451"/>
      <c r="J987" s="450"/>
      <c r="K987" s="451"/>
      <c r="L987" s="450"/>
      <c r="M987" s="451"/>
      <c r="N987" s="450"/>
      <c r="O987" s="451"/>
      <c r="P987" s="452"/>
      <c r="Q987" s="452"/>
      <c r="R987" s="452"/>
      <c r="S987" s="452"/>
      <c r="T987" s="450"/>
      <c r="U987" s="450"/>
      <c r="V987" s="451"/>
      <c r="W987" s="452"/>
      <c r="X987" s="450"/>
      <c r="Y987" s="451"/>
      <c r="Z987" s="451"/>
      <c r="AA987" s="450"/>
      <c r="AB987" s="450"/>
      <c r="AC987" s="450"/>
      <c r="AD987" s="450"/>
      <c r="AE987" s="451"/>
      <c r="AF987" s="451"/>
      <c r="AG987" s="452"/>
      <c r="AH987" s="452"/>
      <c r="AI987" s="452"/>
      <c r="AJ987" s="452"/>
      <c r="AK987" s="452"/>
      <c r="AL987" s="452"/>
      <c r="AM987" s="450"/>
      <c r="AN987" s="450"/>
      <c r="AO987" s="451"/>
      <c r="AP987" s="451"/>
      <c r="AQ987" s="450"/>
      <c r="AR987" s="453"/>
      <c r="AS987" s="453"/>
      <c r="AT987" s="454"/>
      <c r="AU987" s="455"/>
      <c r="AV987" s="456"/>
      <c r="AW987" s="456"/>
      <c r="AX987" s="455"/>
      <c r="AY987" s="456"/>
      <c r="AZ987" s="454"/>
      <c r="BA987" s="454"/>
      <c r="BB987" s="454"/>
      <c r="BC987" s="454"/>
      <c r="BD987" s="454"/>
      <c r="BE987" s="454"/>
      <c r="BF987" s="455"/>
      <c r="BG987" s="455"/>
      <c r="BH987" s="455"/>
      <c r="BI987" s="455"/>
      <c r="BJ987" s="455"/>
      <c r="BK987" s="455"/>
      <c r="BL987" s="455"/>
      <c r="BM987" s="455"/>
      <c r="BN987" s="455"/>
      <c r="BO987" s="455"/>
    </row>
    <row r="988" spans="1:67" ht="19.5" customHeight="1">
      <c r="A988" s="450"/>
      <c r="B988" s="450"/>
      <c r="C988" s="450"/>
      <c r="D988" s="450"/>
      <c r="E988" s="450"/>
      <c r="F988" s="451"/>
      <c r="G988" s="450"/>
      <c r="H988" s="450"/>
      <c r="I988" s="451"/>
      <c r="J988" s="450"/>
      <c r="K988" s="451"/>
      <c r="L988" s="450"/>
      <c r="M988" s="451"/>
      <c r="N988" s="450"/>
      <c r="O988" s="451"/>
      <c r="P988" s="452"/>
      <c r="Q988" s="452"/>
      <c r="R988" s="452"/>
      <c r="S988" s="452"/>
      <c r="T988" s="450"/>
      <c r="U988" s="450"/>
      <c r="V988" s="451"/>
      <c r="W988" s="452"/>
      <c r="X988" s="450"/>
      <c r="Y988" s="451"/>
      <c r="Z988" s="451"/>
      <c r="AA988" s="450"/>
      <c r="AB988" s="450"/>
      <c r="AC988" s="450"/>
      <c r="AD988" s="450"/>
      <c r="AE988" s="451"/>
      <c r="AF988" s="451"/>
      <c r="AG988" s="452"/>
      <c r="AH988" s="452"/>
      <c r="AI988" s="452"/>
      <c r="AJ988" s="452"/>
      <c r="AK988" s="452"/>
      <c r="AL988" s="452"/>
      <c r="AM988" s="450"/>
      <c r="AN988" s="450"/>
      <c r="AO988" s="451"/>
      <c r="AP988" s="451"/>
      <c r="AQ988" s="450"/>
      <c r="AR988" s="453"/>
      <c r="AS988" s="453"/>
      <c r="AT988" s="454"/>
      <c r="AU988" s="455"/>
      <c r="AV988" s="456"/>
      <c r="AW988" s="456"/>
      <c r="AX988" s="455"/>
      <c r="AY988" s="456"/>
      <c r="AZ988" s="454"/>
      <c r="BA988" s="454"/>
      <c r="BB988" s="454"/>
      <c r="BC988" s="454"/>
      <c r="BD988" s="454"/>
      <c r="BE988" s="454"/>
      <c r="BF988" s="455"/>
      <c r="BG988" s="455"/>
      <c r="BH988" s="455"/>
      <c r="BI988" s="455"/>
      <c r="BJ988" s="455"/>
      <c r="BK988" s="455"/>
      <c r="BL988" s="455"/>
      <c r="BM988" s="455"/>
      <c r="BN988" s="455"/>
      <c r="BO988" s="455"/>
    </row>
    <row r="989" spans="1:67" ht="19.5" customHeight="1">
      <c r="A989" s="450"/>
      <c r="B989" s="450"/>
      <c r="C989" s="450"/>
      <c r="D989" s="450"/>
      <c r="E989" s="450"/>
      <c r="F989" s="451"/>
      <c r="G989" s="450"/>
      <c r="H989" s="450"/>
      <c r="I989" s="451"/>
      <c r="J989" s="450"/>
      <c r="K989" s="451"/>
      <c r="L989" s="450"/>
      <c r="M989" s="451"/>
      <c r="N989" s="450"/>
      <c r="O989" s="451"/>
      <c r="P989" s="452"/>
      <c r="Q989" s="452"/>
      <c r="R989" s="452"/>
      <c r="S989" s="452"/>
      <c r="T989" s="450"/>
      <c r="U989" s="450"/>
      <c r="V989" s="451"/>
      <c r="W989" s="452"/>
      <c r="X989" s="450"/>
      <c r="Y989" s="451"/>
      <c r="Z989" s="451"/>
      <c r="AA989" s="450"/>
      <c r="AB989" s="450"/>
      <c r="AC989" s="450"/>
      <c r="AD989" s="450"/>
      <c r="AE989" s="451"/>
      <c r="AF989" s="451"/>
      <c r="AG989" s="452"/>
      <c r="AH989" s="452"/>
      <c r="AI989" s="452"/>
      <c r="AJ989" s="452"/>
      <c r="AK989" s="452"/>
      <c r="AL989" s="452"/>
      <c r="AM989" s="450"/>
      <c r="AN989" s="450"/>
      <c r="AO989" s="451"/>
      <c r="AP989" s="451"/>
      <c r="AQ989" s="450"/>
      <c r="AR989" s="453"/>
      <c r="AS989" s="453"/>
      <c r="AT989" s="454"/>
      <c r="AU989" s="455"/>
      <c r="AV989" s="456"/>
      <c r="AW989" s="456"/>
      <c r="AX989" s="455"/>
      <c r="AY989" s="456"/>
      <c r="AZ989" s="454"/>
      <c r="BA989" s="454"/>
      <c r="BB989" s="454"/>
      <c r="BC989" s="454"/>
      <c r="BD989" s="454"/>
      <c r="BE989" s="454"/>
      <c r="BF989" s="455"/>
      <c r="BG989" s="455"/>
      <c r="BH989" s="455"/>
      <c r="BI989" s="455"/>
      <c r="BJ989" s="455"/>
      <c r="BK989" s="455"/>
      <c r="BL989" s="455"/>
      <c r="BM989" s="455"/>
      <c r="BN989" s="455"/>
      <c r="BO989" s="455"/>
    </row>
    <row r="990" spans="1:67" ht="19.5" customHeight="1">
      <c r="A990" s="450"/>
      <c r="B990" s="450"/>
      <c r="C990" s="450"/>
      <c r="D990" s="450"/>
      <c r="E990" s="450"/>
      <c r="F990" s="451"/>
      <c r="G990" s="450"/>
      <c r="H990" s="450"/>
      <c r="I990" s="451"/>
      <c r="J990" s="450"/>
      <c r="K990" s="451"/>
      <c r="L990" s="450"/>
      <c r="M990" s="451"/>
      <c r="N990" s="450"/>
      <c r="O990" s="451"/>
      <c r="P990" s="452"/>
      <c r="Q990" s="452"/>
      <c r="R990" s="452"/>
      <c r="S990" s="452"/>
      <c r="T990" s="450"/>
      <c r="U990" s="450"/>
      <c r="V990" s="451"/>
      <c r="W990" s="452"/>
      <c r="X990" s="450"/>
      <c r="Y990" s="451"/>
      <c r="Z990" s="451"/>
      <c r="AA990" s="450"/>
      <c r="AB990" s="450"/>
      <c r="AC990" s="450"/>
      <c r="AD990" s="450"/>
      <c r="AE990" s="451"/>
      <c r="AF990" s="451"/>
      <c r="AG990" s="452"/>
      <c r="AH990" s="452"/>
      <c r="AI990" s="452"/>
      <c r="AJ990" s="452"/>
      <c r="AK990" s="452"/>
      <c r="AL990" s="452"/>
      <c r="AM990" s="450"/>
      <c r="AN990" s="450"/>
      <c r="AO990" s="451"/>
      <c r="AP990" s="451"/>
      <c r="AQ990" s="450"/>
      <c r="AR990" s="453"/>
      <c r="AS990" s="453"/>
      <c r="AT990" s="454"/>
      <c r="AU990" s="455"/>
      <c r="AV990" s="456"/>
      <c r="AW990" s="456"/>
      <c r="AX990" s="455"/>
      <c r="AY990" s="456"/>
      <c r="AZ990" s="454"/>
      <c r="BA990" s="454"/>
      <c r="BB990" s="454"/>
      <c r="BC990" s="454"/>
      <c r="BD990" s="454"/>
      <c r="BE990" s="454"/>
      <c r="BF990" s="455"/>
      <c r="BG990" s="455"/>
      <c r="BH990" s="455"/>
      <c r="BI990" s="455"/>
      <c r="BJ990" s="455"/>
      <c r="BK990" s="455"/>
      <c r="BL990" s="455"/>
      <c r="BM990" s="455"/>
      <c r="BN990" s="455"/>
      <c r="BO990" s="455"/>
    </row>
    <row r="991" spans="1:67" ht="19.5" customHeight="1">
      <c r="A991" s="450"/>
      <c r="B991" s="450"/>
      <c r="C991" s="450"/>
      <c r="D991" s="450"/>
      <c r="E991" s="450"/>
      <c r="F991" s="451"/>
      <c r="G991" s="450"/>
      <c r="H991" s="450"/>
      <c r="I991" s="451"/>
      <c r="J991" s="450"/>
      <c r="K991" s="451"/>
      <c r="L991" s="450"/>
      <c r="M991" s="451"/>
      <c r="N991" s="450"/>
      <c r="O991" s="451"/>
      <c r="P991" s="452"/>
      <c r="Q991" s="452"/>
      <c r="R991" s="452"/>
      <c r="S991" s="452"/>
      <c r="T991" s="450"/>
      <c r="U991" s="450"/>
      <c r="V991" s="451"/>
      <c r="W991" s="452"/>
      <c r="X991" s="450"/>
      <c r="Y991" s="451"/>
      <c r="Z991" s="451"/>
      <c r="AA991" s="450"/>
      <c r="AB991" s="450"/>
      <c r="AC991" s="450"/>
      <c r="AD991" s="450"/>
      <c r="AE991" s="451"/>
      <c r="AF991" s="451"/>
      <c r="AG991" s="452"/>
      <c r="AH991" s="452"/>
      <c r="AI991" s="452"/>
      <c r="AJ991" s="452"/>
      <c r="AK991" s="452"/>
      <c r="AL991" s="452"/>
      <c r="AM991" s="450"/>
      <c r="AN991" s="450"/>
      <c r="AO991" s="451"/>
      <c r="AP991" s="451"/>
      <c r="AQ991" s="450"/>
      <c r="AR991" s="453"/>
      <c r="AS991" s="453"/>
      <c r="AT991" s="454"/>
      <c r="AU991" s="455"/>
      <c r="AV991" s="456"/>
      <c r="AW991" s="456"/>
      <c r="AX991" s="455"/>
      <c r="AY991" s="456"/>
      <c r="AZ991" s="454"/>
      <c r="BA991" s="454"/>
      <c r="BB991" s="454"/>
      <c r="BC991" s="454"/>
      <c r="BD991" s="454"/>
      <c r="BE991" s="454"/>
      <c r="BF991" s="455"/>
      <c r="BG991" s="455"/>
      <c r="BH991" s="455"/>
      <c r="BI991" s="455"/>
      <c r="BJ991" s="455"/>
      <c r="BK991" s="455"/>
      <c r="BL991" s="455"/>
      <c r="BM991" s="455"/>
      <c r="BN991" s="455"/>
      <c r="BO991" s="455"/>
    </row>
    <row r="992" spans="1:67" ht="19.5" customHeight="1">
      <c r="A992" s="450"/>
      <c r="B992" s="450"/>
      <c r="C992" s="450"/>
      <c r="D992" s="450"/>
      <c r="E992" s="450"/>
      <c r="F992" s="451"/>
      <c r="G992" s="450"/>
      <c r="H992" s="450"/>
      <c r="I992" s="451"/>
      <c r="J992" s="450"/>
      <c r="K992" s="451"/>
      <c r="L992" s="450"/>
      <c r="M992" s="451"/>
      <c r="N992" s="450"/>
      <c r="O992" s="451"/>
      <c r="P992" s="452"/>
      <c r="Q992" s="452"/>
      <c r="R992" s="452"/>
      <c r="S992" s="452"/>
      <c r="T992" s="450"/>
      <c r="U992" s="450"/>
      <c r="V992" s="451"/>
      <c r="W992" s="452"/>
      <c r="X992" s="450"/>
      <c r="Y992" s="451"/>
      <c r="Z992" s="451"/>
      <c r="AA992" s="450"/>
      <c r="AB992" s="450"/>
      <c r="AC992" s="450"/>
      <c r="AD992" s="450"/>
      <c r="AE992" s="451"/>
      <c r="AF992" s="451"/>
      <c r="AG992" s="452"/>
      <c r="AH992" s="452"/>
      <c r="AI992" s="452"/>
      <c r="AJ992" s="452"/>
      <c r="AK992" s="452"/>
      <c r="AL992" s="452"/>
      <c r="AM992" s="450"/>
      <c r="AN992" s="450"/>
      <c r="AO992" s="451"/>
      <c r="AP992" s="451"/>
      <c r="AQ992" s="450"/>
      <c r="AR992" s="453"/>
      <c r="AS992" s="453"/>
      <c r="AT992" s="454"/>
      <c r="AU992" s="455"/>
      <c r="AV992" s="456"/>
      <c r="AW992" s="456"/>
      <c r="AX992" s="455"/>
      <c r="AY992" s="456"/>
      <c r="AZ992" s="454"/>
      <c r="BA992" s="454"/>
      <c r="BB992" s="454"/>
      <c r="BC992" s="454"/>
      <c r="BD992" s="454"/>
      <c r="BE992" s="454"/>
      <c r="BF992" s="455"/>
      <c r="BG992" s="455"/>
      <c r="BH992" s="455"/>
      <c r="BI992" s="455"/>
      <c r="BJ992" s="455"/>
      <c r="BK992" s="455"/>
      <c r="BL992" s="455"/>
      <c r="BM992" s="455"/>
      <c r="BN992" s="455"/>
      <c r="BO992" s="455"/>
    </row>
    <row r="993" spans="1:67" ht="19.5" customHeight="1">
      <c r="A993" s="450"/>
      <c r="B993" s="450"/>
      <c r="C993" s="450"/>
      <c r="D993" s="450"/>
      <c r="E993" s="450"/>
      <c r="F993" s="451"/>
      <c r="G993" s="450"/>
      <c r="H993" s="450"/>
      <c r="I993" s="451"/>
      <c r="J993" s="450"/>
      <c r="K993" s="451"/>
      <c r="L993" s="450"/>
      <c r="M993" s="451"/>
      <c r="N993" s="450"/>
      <c r="O993" s="451"/>
      <c r="P993" s="452"/>
      <c r="Q993" s="452"/>
      <c r="R993" s="452"/>
      <c r="S993" s="452"/>
      <c r="T993" s="450"/>
      <c r="U993" s="450"/>
      <c r="V993" s="451"/>
      <c r="W993" s="452"/>
      <c r="X993" s="450"/>
      <c r="Y993" s="451"/>
      <c r="Z993" s="451"/>
      <c r="AA993" s="450"/>
      <c r="AB993" s="450"/>
      <c r="AC993" s="450"/>
      <c r="AD993" s="450"/>
      <c r="AE993" s="451"/>
      <c r="AF993" s="451"/>
      <c r="AG993" s="452"/>
      <c r="AH993" s="452"/>
      <c r="AI993" s="452"/>
      <c r="AJ993" s="452"/>
      <c r="AK993" s="452"/>
      <c r="AL993" s="452"/>
      <c r="AM993" s="450"/>
      <c r="AN993" s="450"/>
      <c r="AO993" s="451"/>
      <c r="AP993" s="451"/>
      <c r="AQ993" s="450"/>
      <c r="AR993" s="453"/>
      <c r="AS993" s="453"/>
      <c r="AT993" s="454"/>
      <c r="AU993" s="455"/>
      <c r="AV993" s="456"/>
      <c r="AW993" s="456"/>
      <c r="AX993" s="455"/>
      <c r="AY993" s="456"/>
      <c r="AZ993" s="454"/>
      <c r="BA993" s="454"/>
      <c r="BB993" s="454"/>
      <c r="BC993" s="454"/>
      <c r="BD993" s="454"/>
      <c r="BE993" s="454"/>
      <c r="BF993" s="455"/>
      <c r="BG993" s="455"/>
      <c r="BH993" s="455"/>
      <c r="BI993" s="455"/>
      <c r="BJ993" s="455"/>
      <c r="BK993" s="455"/>
      <c r="BL993" s="455"/>
      <c r="BM993" s="455"/>
      <c r="BN993" s="455"/>
      <c r="BO993" s="455"/>
    </row>
    <row r="994" spans="1:67" ht="19.5" customHeight="1">
      <c r="A994" s="450"/>
      <c r="B994" s="450"/>
      <c r="C994" s="450"/>
      <c r="D994" s="450"/>
      <c r="E994" s="450"/>
      <c r="F994" s="451"/>
      <c r="G994" s="450"/>
      <c r="H994" s="450"/>
      <c r="I994" s="451"/>
      <c r="J994" s="450"/>
      <c r="K994" s="451"/>
      <c r="L994" s="450"/>
      <c r="M994" s="451"/>
      <c r="N994" s="450"/>
      <c r="O994" s="451"/>
      <c r="P994" s="452"/>
      <c r="Q994" s="452"/>
      <c r="R994" s="452"/>
      <c r="S994" s="452"/>
      <c r="T994" s="450"/>
      <c r="U994" s="450"/>
      <c r="V994" s="451"/>
      <c r="W994" s="452"/>
      <c r="X994" s="450"/>
      <c r="Y994" s="451"/>
      <c r="Z994" s="451"/>
      <c r="AA994" s="450"/>
      <c r="AB994" s="450"/>
      <c r="AC994" s="450"/>
      <c r="AD994" s="450"/>
      <c r="AE994" s="451"/>
      <c r="AF994" s="451"/>
      <c r="AG994" s="452"/>
      <c r="AH994" s="452"/>
      <c r="AI994" s="452"/>
      <c r="AJ994" s="452"/>
      <c r="AK994" s="452"/>
      <c r="AL994" s="452"/>
      <c r="AM994" s="450"/>
      <c r="AN994" s="450"/>
      <c r="AO994" s="451"/>
      <c r="AP994" s="451"/>
      <c r="AQ994" s="450"/>
      <c r="AR994" s="453"/>
      <c r="AS994" s="453"/>
      <c r="AT994" s="454"/>
      <c r="AU994" s="455"/>
      <c r="AV994" s="456"/>
      <c r="AW994" s="456"/>
      <c r="AX994" s="455"/>
      <c r="AY994" s="456"/>
      <c r="AZ994" s="454"/>
      <c r="BA994" s="454"/>
      <c r="BB994" s="454"/>
      <c r="BC994" s="454"/>
      <c r="BD994" s="454"/>
      <c r="BE994" s="454"/>
      <c r="BF994" s="455"/>
      <c r="BG994" s="455"/>
      <c r="BH994" s="455"/>
      <c r="BI994" s="455"/>
      <c r="BJ994" s="455"/>
      <c r="BK994" s="455"/>
      <c r="BL994" s="455"/>
      <c r="BM994" s="455"/>
      <c r="BN994" s="455"/>
      <c r="BO994" s="455"/>
    </row>
    <row r="995" spans="1:67" ht="19.5" customHeight="1">
      <c r="A995" s="450"/>
      <c r="B995" s="450"/>
      <c r="C995" s="450"/>
      <c r="D995" s="450"/>
      <c r="E995" s="450"/>
      <c r="F995" s="451"/>
      <c r="G995" s="450"/>
      <c r="H995" s="450"/>
      <c r="I995" s="451"/>
      <c r="J995" s="450"/>
      <c r="K995" s="451"/>
      <c r="L995" s="450"/>
      <c r="M995" s="451"/>
      <c r="N995" s="450"/>
      <c r="O995" s="451"/>
      <c r="P995" s="452"/>
      <c r="Q995" s="452"/>
      <c r="R995" s="452"/>
      <c r="S995" s="452"/>
      <c r="T995" s="450"/>
      <c r="U995" s="450"/>
      <c r="V995" s="451"/>
      <c r="W995" s="452"/>
      <c r="X995" s="450"/>
      <c r="Y995" s="451"/>
      <c r="Z995" s="451"/>
      <c r="AA995" s="450"/>
      <c r="AB995" s="450"/>
      <c r="AC995" s="450"/>
      <c r="AD995" s="450"/>
      <c r="AE995" s="451"/>
      <c r="AF995" s="451"/>
      <c r="AG995" s="452"/>
      <c r="AH995" s="452"/>
      <c r="AI995" s="452"/>
      <c r="AJ995" s="452"/>
      <c r="AK995" s="452"/>
      <c r="AL995" s="452"/>
      <c r="AM995" s="450"/>
      <c r="AN995" s="450"/>
      <c r="AO995" s="451"/>
      <c r="AP995" s="451"/>
      <c r="AQ995" s="450"/>
      <c r="AR995" s="453"/>
      <c r="AS995" s="453"/>
      <c r="AT995" s="454"/>
      <c r="AU995" s="455"/>
      <c r="AV995" s="456"/>
      <c r="AW995" s="456"/>
      <c r="AX995" s="455"/>
      <c r="AY995" s="456"/>
      <c r="AZ995" s="454"/>
      <c r="BA995" s="454"/>
      <c r="BB995" s="454"/>
      <c r="BC995" s="454"/>
      <c r="BD995" s="454"/>
      <c r="BE995" s="454"/>
      <c r="BF995" s="455"/>
      <c r="BG995" s="455"/>
      <c r="BH995" s="455"/>
      <c r="BI995" s="455"/>
      <c r="BJ995" s="455"/>
      <c r="BK995" s="455"/>
      <c r="BL995" s="455"/>
      <c r="BM995" s="455"/>
      <c r="BN995" s="455"/>
      <c r="BO995" s="455"/>
    </row>
    <row r="996" spans="1:67" ht="19.5" customHeight="1">
      <c r="A996" s="450"/>
      <c r="B996" s="450"/>
      <c r="C996" s="450"/>
      <c r="D996" s="450"/>
      <c r="E996" s="450"/>
      <c r="F996" s="451"/>
      <c r="G996" s="450"/>
      <c r="H996" s="450"/>
      <c r="I996" s="451"/>
      <c r="J996" s="450"/>
      <c r="K996" s="451"/>
      <c r="L996" s="450"/>
      <c r="M996" s="451"/>
      <c r="N996" s="450"/>
      <c r="O996" s="451"/>
      <c r="P996" s="452"/>
      <c r="Q996" s="452"/>
      <c r="R996" s="452"/>
      <c r="S996" s="452"/>
      <c r="T996" s="450"/>
      <c r="U996" s="450"/>
      <c r="V996" s="451"/>
      <c r="W996" s="452"/>
      <c r="X996" s="450"/>
      <c r="Y996" s="451"/>
      <c r="Z996" s="451"/>
      <c r="AA996" s="450"/>
      <c r="AB996" s="450"/>
      <c r="AC996" s="450"/>
      <c r="AD996" s="450"/>
      <c r="AE996" s="451"/>
      <c r="AF996" s="451"/>
      <c r="AG996" s="452"/>
      <c r="AH996" s="452"/>
      <c r="AI996" s="452"/>
      <c r="AJ996" s="452"/>
      <c r="AK996" s="452"/>
      <c r="AL996" s="452"/>
      <c r="AM996" s="450"/>
      <c r="AN996" s="450"/>
      <c r="AO996" s="451"/>
      <c r="AP996" s="451"/>
      <c r="AQ996" s="450"/>
      <c r="AR996" s="453"/>
      <c r="AS996" s="453"/>
      <c r="AT996" s="454"/>
      <c r="AU996" s="455"/>
      <c r="AV996" s="456"/>
      <c r="AW996" s="456"/>
      <c r="AX996" s="455"/>
      <c r="AY996" s="456"/>
      <c r="AZ996" s="454"/>
      <c r="BA996" s="454"/>
      <c r="BB996" s="454"/>
      <c r="BC996" s="454"/>
      <c r="BD996" s="454"/>
      <c r="BE996" s="454"/>
      <c r="BF996" s="455"/>
      <c r="BG996" s="455"/>
      <c r="BH996" s="455"/>
      <c r="BI996" s="455"/>
      <c r="BJ996" s="455"/>
      <c r="BK996" s="455"/>
      <c r="BL996" s="455"/>
      <c r="BM996" s="455"/>
      <c r="BN996" s="455"/>
      <c r="BO996" s="455"/>
    </row>
    <row r="997" spans="1:67" ht="19.5" customHeight="1">
      <c r="A997" s="450"/>
      <c r="B997" s="450"/>
      <c r="C997" s="450"/>
      <c r="D997" s="450"/>
      <c r="E997" s="450"/>
      <c r="F997" s="451"/>
      <c r="G997" s="450"/>
      <c r="H997" s="450"/>
      <c r="I997" s="451"/>
      <c r="J997" s="450"/>
      <c r="K997" s="451"/>
      <c r="L997" s="450"/>
      <c r="M997" s="451"/>
      <c r="N997" s="450"/>
      <c r="O997" s="451"/>
      <c r="P997" s="452"/>
      <c r="Q997" s="452"/>
      <c r="R997" s="452"/>
      <c r="S997" s="452"/>
      <c r="T997" s="450"/>
      <c r="U997" s="450"/>
      <c r="V997" s="451"/>
      <c r="W997" s="452"/>
      <c r="X997" s="450"/>
      <c r="Y997" s="451"/>
      <c r="Z997" s="451"/>
      <c r="AA997" s="450"/>
      <c r="AB997" s="450"/>
      <c r="AC997" s="450"/>
      <c r="AD997" s="450"/>
      <c r="AE997" s="451"/>
      <c r="AF997" s="451"/>
      <c r="AG997" s="452"/>
      <c r="AH997" s="452"/>
      <c r="AI997" s="452"/>
      <c r="AJ997" s="452"/>
      <c r="AK997" s="452"/>
      <c r="AL997" s="452"/>
      <c r="AM997" s="450"/>
      <c r="AN997" s="450"/>
      <c r="AO997" s="451"/>
      <c r="AP997" s="451"/>
      <c r="AQ997" s="450"/>
      <c r="AR997" s="453"/>
      <c r="AS997" s="453"/>
      <c r="AT997" s="454"/>
      <c r="AU997" s="455"/>
      <c r="AV997" s="456"/>
      <c r="AW997" s="456"/>
      <c r="AX997" s="455"/>
      <c r="AY997" s="456"/>
      <c r="AZ997" s="454"/>
      <c r="BA997" s="454"/>
      <c r="BB997" s="454"/>
      <c r="BC997" s="454"/>
      <c r="BD997" s="454"/>
      <c r="BE997" s="454"/>
      <c r="BF997" s="455"/>
      <c r="BG997" s="455"/>
      <c r="BH997" s="455"/>
      <c r="BI997" s="455"/>
      <c r="BJ997" s="455"/>
      <c r="BK997" s="455"/>
      <c r="BL997" s="455"/>
      <c r="BM997" s="455"/>
      <c r="BN997" s="455"/>
      <c r="BO997" s="455"/>
    </row>
    <row r="998" spans="1:67" ht="19.5" customHeight="1">
      <c r="A998" s="450"/>
      <c r="B998" s="450"/>
      <c r="C998" s="450"/>
      <c r="D998" s="450"/>
      <c r="E998" s="450"/>
      <c r="F998" s="451"/>
      <c r="G998" s="450"/>
      <c r="H998" s="450"/>
      <c r="I998" s="451"/>
      <c r="J998" s="450"/>
      <c r="K998" s="451"/>
      <c r="L998" s="450"/>
      <c r="M998" s="451"/>
      <c r="N998" s="450"/>
      <c r="O998" s="451"/>
      <c r="P998" s="452"/>
      <c r="Q998" s="452"/>
      <c r="R998" s="452"/>
      <c r="S998" s="452"/>
      <c r="T998" s="450"/>
      <c r="U998" s="450"/>
      <c r="V998" s="451"/>
      <c r="W998" s="452"/>
      <c r="X998" s="450"/>
      <c r="Y998" s="451"/>
      <c r="Z998" s="451"/>
      <c r="AA998" s="450"/>
      <c r="AB998" s="450"/>
      <c r="AC998" s="450"/>
      <c r="AD998" s="450"/>
      <c r="AE998" s="451"/>
      <c r="AF998" s="451"/>
      <c r="AG998" s="452"/>
      <c r="AH998" s="452"/>
      <c r="AI998" s="452"/>
      <c r="AJ998" s="452"/>
      <c r="AK998" s="452"/>
      <c r="AL998" s="452"/>
      <c r="AM998" s="450"/>
      <c r="AN998" s="450"/>
      <c r="AO998" s="451"/>
      <c r="AP998" s="451"/>
      <c r="AQ998" s="450"/>
      <c r="AR998" s="453"/>
      <c r="AS998" s="453"/>
      <c r="AT998" s="454"/>
      <c r="AU998" s="455"/>
      <c r="AV998" s="456"/>
      <c r="AW998" s="456"/>
      <c r="AX998" s="455"/>
      <c r="AY998" s="456"/>
      <c r="AZ998" s="454"/>
      <c r="BA998" s="454"/>
      <c r="BB998" s="454"/>
      <c r="BC998" s="454"/>
      <c r="BD998" s="454"/>
      <c r="BE998" s="454"/>
      <c r="BF998" s="455"/>
      <c r="BG998" s="455"/>
      <c r="BH998" s="455"/>
      <c r="BI998" s="455"/>
      <c r="BJ998" s="455"/>
      <c r="BK998" s="455"/>
      <c r="BL998" s="455"/>
      <c r="BM998" s="455"/>
      <c r="BN998" s="455"/>
      <c r="BO998" s="455"/>
    </row>
    <row r="999" spans="1:67" ht="19.5" customHeight="1">
      <c r="A999" s="450"/>
      <c r="B999" s="450"/>
      <c r="C999" s="450"/>
      <c r="D999" s="450"/>
      <c r="E999" s="450"/>
      <c r="F999" s="451"/>
      <c r="G999" s="450"/>
      <c r="H999" s="450"/>
      <c r="I999" s="451"/>
      <c r="J999" s="450"/>
      <c r="K999" s="451"/>
      <c r="L999" s="450"/>
      <c r="M999" s="451"/>
      <c r="N999" s="450"/>
      <c r="O999" s="451"/>
      <c r="P999" s="452"/>
      <c r="Q999" s="452"/>
      <c r="R999" s="452"/>
      <c r="S999" s="452"/>
      <c r="T999" s="450"/>
      <c r="U999" s="450"/>
      <c r="V999" s="451"/>
      <c r="W999" s="452"/>
      <c r="X999" s="450"/>
      <c r="Y999" s="451"/>
      <c r="Z999" s="451"/>
      <c r="AA999" s="450"/>
      <c r="AB999" s="450"/>
      <c r="AC999" s="450"/>
      <c r="AD999" s="450"/>
      <c r="AE999" s="451"/>
      <c r="AF999" s="451"/>
      <c r="AG999" s="452"/>
      <c r="AH999" s="452"/>
      <c r="AI999" s="452"/>
      <c r="AJ999" s="452"/>
      <c r="AK999" s="452"/>
      <c r="AL999" s="452"/>
      <c r="AM999" s="450"/>
      <c r="AN999" s="450"/>
      <c r="AO999" s="451"/>
      <c r="AP999" s="451"/>
      <c r="AQ999" s="450"/>
      <c r="AR999" s="453"/>
      <c r="AS999" s="453"/>
      <c r="AT999" s="454"/>
      <c r="AU999" s="455"/>
      <c r="AV999" s="456"/>
      <c r="AW999" s="456"/>
      <c r="AX999" s="455"/>
      <c r="AY999" s="456"/>
      <c r="AZ999" s="454"/>
      <c r="BA999" s="454"/>
      <c r="BB999" s="454"/>
      <c r="BC999" s="454"/>
      <c r="BD999" s="454"/>
      <c r="BE999" s="454"/>
      <c r="BF999" s="455"/>
      <c r="BG999" s="455"/>
      <c r="BH999" s="455"/>
      <c r="BI999" s="455"/>
      <c r="BJ999" s="455"/>
      <c r="BK999" s="455"/>
      <c r="BL999" s="455"/>
      <c r="BM999" s="455"/>
      <c r="BN999" s="455"/>
      <c r="BO999" s="455"/>
    </row>
  </sheetData>
  <conditionalFormatting sqref="A21:BO23">
    <cfRule type="cellIs" dxfId="1083" priority="23" operator="equal">
      <formula>"NA"</formula>
    </cfRule>
    <cfRule type="cellIs" dxfId="1082" priority="24" operator="equal">
      <formula>"L"</formula>
    </cfRule>
    <cfRule type="cellIs" dxfId="1081" priority="25" operator="equal">
      <formula>"AB"</formula>
    </cfRule>
  </conditionalFormatting>
  <conditionalFormatting sqref="A2:Z14 AE2:BO14 AE17:BO20 A17:Z20">
    <cfRule type="cellIs" dxfId="1080" priority="13" operator="equal">
      <formula>"L"</formula>
    </cfRule>
    <cfRule type="cellIs" dxfId="1079" priority="14" operator="equal">
      <formula>"NA"</formula>
    </cfRule>
    <cfRule type="cellIs" dxfId="1078" priority="15" operator="equal">
      <formula>"AB"</formula>
    </cfRule>
  </conditionalFormatting>
  <conditionalFormatting sqref="A19:B20">
    <cfRule type="cellIs" dxfId="1077" priority="21" operator="equal">
      <formula>"AB"</formula>
    </cfRule>
    <cfRule type="cellIs" dxfId="1076" priority="22" operator="equal">
      <formula>"L"</formula>
    </cfRule>
  </conditionalFormatting>
  <conditionalFormatting sqref="A19:B20">
    <cfRule type="cellIs" dxfId="1075" priority="18" operator="equal">
      <formula>"L"</formula>
    </cfRule>
    <cfRule type="cellIs" dxfId="1074" priority="19" operator="equal">
      <formula>"NA"</formula>
    </cfRule>
    <cfRule type="cellIs" dxfId="1073" priority="20" operator="equal">
      <formula>"AB"</formula>
    </cfRule>
  </conditionalFormatting>
  <conditionalFormatting sqref="A2:B14 A17:B20">
    <cfRule type="cellIs" dxfId="1072" priority="17" operator="equal">
      <formula>"NA"</formula>
    </cfRule>
  </conditionalFormatting>
  <conditionalFormatting sqref="B19:B20 A2:B14 A17:B18">
    <cfRule type="cellIs" dxfId="1071" priority="16" operator="equal">
      <formula>"AB"</formula>
    </cfRule>
  </conditionalFormatting>
  <conditionalFormatting sqref="A1:XFD14 A17:XFD1048576">
    <cfRule type="cellIs" dxfId="1070" priority="12" operator="equal">
      <formula>"AB"</formula>
    </cfRule>
  </conditionalFormatting>
  <conditionalFormatting sqref="BP15:XFD16">
    <cfRule type="cellIs" dxfId="1069" priority="9" operator="equal">
      <formula>"NA"</formula>
    </cfRule>
    <cfRule type="cellIs" dxfId="1068" priority="10" operator="equal">
      <formula>"L"</formula>
    </cfRule>
    <cfRule type="cellIs" dxfId="1067" priority="11" operator="equal">
      <formula>"AB"</formula>
    </cfRule>
  </conditionalFormatting>
  <conditionalFormatting sqref="BP15:XFD16">
    <cfRule type="cellIs" dxfId="1066" priority="7" operator="equal">
      <formula>"NA"</formula>
    </cfRule>
    <cfRule type="cellIs" dxfId="1065" priority="8" operator="equal">
      <formula>"AB"</formula>
    </cfRule>
  </conditionalFormatting>
  <conditionalFormatting sqref="A15:Z16 AE15:BO16">
    <cfRule type="cellIs" dxfId="1064" priority="2" operator="equal">
      <formula>"L"</formula>
    </cfRule>
    <cfRule type="cellIs" dxfId="1063" priority="3" operator="equal">
      <formula>"NA"</formula>
    </cfRule>
    <cfRule type="cellIs" dxfId="1062" priority="4" operator="equal">
      <formula>"AB"</formula>
    </cfRule>
  </conditionalFormatting>
  <conditionalFormatting sqref="A15:B16">
    <cfRule type="cellIs" dxfId="1061" priority="6" operator="equal">
      <formula>"NA"</formula>
    </cfRule>
  </conditionalFormatting>
  <conditionalFormatting sqref="A15:B16">
    <cfRule type="cellIs" dxfId="1060" priority="5" operator="equal">
      <formula>"AB"</formula>
    </cfRule>
  </conditionalFormatting>
  <conditionalFormatting sqref="A15:BO16">
    <cfRule type="cellIs" dxfId="1059" priority="1" operator="equal">
      <formula>"AB"</formula>
    </cfRule>
  </conditionalFormatting>
  <dataValidations count="1">
    <dataValidation type="custom" allowBlank="1" showDropDown="1" showInputMessage="1" showErrorMessage="1" prompt="Correct Entry - Excellent, Good, Average or NA" sqref="X2:X20 AN2:AN20">
      <formula1>(OR(X2="Excellent",X2="Good",X2="Average",X2="NA"))</formula1>
    </dataValidation>
  </dataValidations>
  <pageMargins left="0.7" right="0.7" top="0.75" bottom="0.75" header="0" footer="0"/>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50"/>
  </sheetPr>
  <dimension ref="A1:BO998"/>
  <sheetViews>
    <sheetView zoomScale="40" zoomScaleNormal="40" workbookViewId="0">
      <pane xSplit="3" topLeftCell="BN1" activePane="topRight" state="frozen"/>
      <selection pane="topRight" activeCell="A2" sqref="A2:BO21"/>
    </sheetView>
  </sheetViews>
  <sheetFormatPr defaultColWidth="14.453125" defaultRowHeight="15" customHeight="1"/>
  <cols>
    <col min="1" max="1" width="14.453125" customWidth="1"/>
    <col min="2" max="2" width="24.08984375" customWidth="1"/>
    <col min="3" max="3" width="10.6328125" customWidth="1"/>
    <col min="4" max="4" width="11.90625" customWidth="1"/>
    <col min="5" max="57" width="10.6328125" customWidth="1"/>
    <col min="58" max="67" width="21.6328125" customWidth="1"/>
  </cols>
  <sheetData>
    <row r="1" spans="1:67" ht="86.25" customHeight="1">
      <c r="A1" s="427" t="s">
        <v>142</v>
      </c>
      <c r="B1" s="427" t="s">
        <v>19</v>
      </c>
      <c r="C1" s="427" t="s">
        <v>33</v>
      </c>
      <c r="D1" s="427" t="s">
        <v>34</v>
      </c>
      <c r="E1" s="427" t="s">
        <v>55</v>
      </c>
      <c r="F1" s="428" t="s">
        <v>56</v>
      </c>
      <c r="G1" s="427" t="s">
        <v>187</v>
      </c>
      <c r="H1" s="427" t="s">
        <v>57</v>
      </c>
      <c r="I1" s="428" t="s">
        <v>58</v>
      </c>
      <c r="J1" s="427" t="s">
        <v>59</v>
      </c>
      <c r="K1" s="428" t="s">
        <v>60</v>
      </c>
      <c r="L1" s="427" t="s">
        <v>1408</v>
      </c>
      <c r="M1" s="428" t="s">
        <v>1409</v>
      </c>
      <c r="N1" s="427" t="s">
        <v>65</v>
      </c>
      <c r="O1" s="428" t="s">
        <v>66</v>
      </c>
      <c r="P1" s="429" t="s">
        <v>143</v>
      </c>
      <c r="Q1" s="429" t="s">
        <v>144</v>
      </c>
      <c r="R1" s="429" t="s">
        <v>145</v>
      </c>
      <c r="S1" s="429" t="s">
        <v>79</v>
      </c>
      <c r="T1" s="427" t="s">
        <v>189</v>
      </c>
      <c r="U1" s="427" t="s">
        <v>67</v>
      </c>
      <c r="V1" s="428" t="s">
        <v>68</v>
      </c>
      <c r="W1" s="430" t="s">
        <v>80</v>
      </c>
      <c r="X1" s="427" t="s">
        <v>69</v>
      </c>
      <c r="Y1" s="428" t="s">
        <v>81</v>
      </c>
      <c r="Z1" s="428" t="s">
        <v>82</v>
      </c>
      <c r="AA1" s="427" t="s">
        <v>1410</v>
      </c>
      <c r="AB1" s="427" t="s">
        <v>147</v>
      </c>
      <c r="AC1" s="427" t="s">
        <v>1411</v>
      </c>
      <c r="AD1" s="427" t="s">
        <v>149</v>
      </c>
      <c r="AE1" s="428" t="s">
        <v>83</v>
      </c>
      <c r="AF1" s="428" t="s">
        <v>84</v>
      </c>
      <c r="AG1" s="428" t="s">
        <v>116</v>
      </c>
      <c r="AH1" s="430" t="s">
        <v>150</v>
      </c>
      <c r="AI1" s="430" t="s">
        <v>151</v>
      </c>
      <c r="AJ1" s="430" t="s">
        <v>152</v>
      </c>
      <c r="AK1" s="430" t="s">
        <v>153</v>
      </c>
      <c r="AL1" s="430" t="s">
        <v>115</v>
      </c>
      <c r="AM1" s="431" t="s">
        <v>193</v>
      </c>
      <c r="AN1" s="427" t="s">
        <v>70</v>
      </c>
      <c r="AO1" s="428" t="s">
        <v>85</v>
      </c>
      <c r="AP1" s="428" t="s">
        <v>86</v>
      </c>
      <c r="AQ1" s="427" t="s">
        <v>71</v>
      </c>
      <c r="AR1" s="432" t="s">
        <v>87</v>
      </c>
      <c r="AS1" s="432" t="s">
        <v>88</v>
      </c>
      <c r="AT1" s="432" t="s">
        <v>72</v>
      </c>
      <c r="AU1" s="433" t="s">
        <v>89</v>
      </c>
      <c r="AV1" s="432" t="s">
        <v>90</v>
      </c>
      <c r="AW1" s="432" t="s">
        <v>73</v>
      </c>
      <c r="AX1" s="433" t="s">
        <v>91</v>
      </c>
      <c r="AY1" s="432" t="s">
        <v>92</v>
      </c>
      <c r="AZ1" s="432" t="s">
        <v>117</v>
      </c>
      <c r="BA1" s="432" t="s">
        <v>154</v>
      </c>
      <c r="BB1" s="432" t="s">
        <v>155</v>
      </c>
      <c r="BC1" s="432" t="s">
        <v>156</v>
      </c>
      <c r="BD1" s="432" t="s">
        <v>157</v>
      </c>
      <c r="BE1" s="432" t="s">
        <v>118</v>
      </c>
      <c r="BF1" s="433" t="s">
        <v>1412</v>
      </c>
      <c r="BG1" s="433" t="s">
        <v>159</v>
      </c>
      <c r="BH1" s="433" t="s">
        <v>160</v>
      </c>
      <c r="BI1" s="433" t="s">
        <v>161</v>
      </c>
      <c r="BJ1" s="433" t="s">
        <v>162</v>
      </c>
      <c r="BK1" s="433" t="s">
        <v>163</v>
      </c>
      <c r="BL1" s="433" t="s">
        <v>164</v>
      </c>
      <c r="BM1" s="433" t="s">
        <v>165</v>
      </c>
      <c r="BN1" s="433" t="s">
        <v>166</v>
      </c>
      <c r="BO1" s="433" t="s">
        <v>167</v>
      </c>
    </row>
    <row r="2" spans="1:67" ht="19.5" customHeight="1">
      <c r="A2" s="434" t="s">
        <v>1493</v>
      </c>
      <c r="B2" s="460" t="s">
        <v>1494</v>
      </c>
      <c r="C2" s="435" t="s">
        <v>311</v>
      </c>
      <c r="D2" s="434">
        <v>97</v>
      </c>
      <c r="E2" s="434">
        <v>49</v>
      </c>
      <c r="F2" s="207">
        <f t="shared" ref="F2:F21" si="0">IF(E2="NA", 0, IF(E2&gt;=90, 40, IF(E2&gt;=65, 30, IF(E2&gt;=41, 20, 10))))</f>
        <v>20</v>
      </c>
      <c r="G2" s="435" t="s">
        <v>199</v>
      </c>
      <c r="H2" s="435">
        <v>80</v>
      </c>
      <c r="I2" s="207">
        <f t="shared" ref="I2:I21" si="1">IF(H2="NA", 0, IF(H2&gt;=90, 40, IF(H2&gt;=65, 30, IF(H2&gt;=41, 20, 10))))</f>
        <v>30</v>
      </c>
      <c r="J2" s="438">
        <v>71</v>
      </c>
      <c r="K2" s="207">
        <f t="shared" ref="K2:K21" si="2">IF(J2="NA", 0, IF(J2&gt;=90, 40, IF(J2&gt;=65, 30, IF(J2&gt;=41, 20, 10))))</f>
        <v>30</v>
      </c>
      <c r="L2" s="436">
        <v>44</v>
      </c>
      <c r="M2" s="207">
        <f t="shared" ref="M2:M21" si="3">IF(L2="NA", 0, IF(L2&gt;=90, 40, IF(L2&gt;=65, 30, IF(L2&gt;=41, 20, 10))))</f>
        <v>20</v>
      </c>
      <c r="N2" s="436">
        <v>96</v>
      </c>
      <c r="O2" s="207">
        <f t="shared" ref="O2:O21" si="4">IF(N2="NA", 0, IF(N2&gt;=90, 40, IF(N2&gt;=65, 30, IF(N2&gt;=41, 20, 10))))</f>
        <v>40</v>
      </c>
      <c r="P2" s="202">
        <f t="shared" ref="P2:P21" si="5">SUM(F2,I2,K2,M2,O2)</f>
        <v>140</v>
      </c>
      <c r="Q2" s="213">
        <f t="shared" ref="Q2:Q21" si="6">COUNTIF(E2,"NA")+COUNTIF(H2,"NA")+COUNTIF(J2,"NA")+COUNTIF(L2,"NA")+COUNTIF(N2,"NA")+COUNTIF(E2,"AB")+COUNTIF(H2,"AB")+COUNTIF(J2,"AB")+COUNTIF(L2,"AB")+COUNTIF(N2,"AB")+COUNTIF(E2,"L")+COUNTIF(H2,"L")+COUNTIF(J2,"L")+COUNTIF(L2,"L")+COUNTIF(N2,"L")</f>
        <v>0</v>
      </c>
      <c r="R2" s="214">
        <f t="shared" ref="R2:R21" si="7">P2/(200-(Q2*40))*200</f>
        <v>140</v>
      </c>
      <c r="S2" s="214">
        <f t="shared" ref="S2:S21" si="8">IF(R2&gt;=180, 8, IF(R2&gt;=120, 6, IF(R2&gt;=60, 4, 2)))</f>
        <v>6</v>
      </c>
      <c r="T2" s="461" t="s">
        <v>1495</v>
      </c>
      <c r="U2" s="436" t="s">
        <v>74</v>
      </c>
      <c r="V2" s="207">
        <f t="shared" ref="V2:V21" si="9">IF(U2="NA", 0, IF(U2&gt;=90, 40, IF(U2&gt;=65, 30, IF(U2&gt;=41, 20, 10))))</f>
        <v>0</v>
      </c>
      <c r="W2" s="203">
        <f t="shared" ref="W2:W21" si="10">IF(V2=40, 4, IF(V2&gt;=20, 3, IF(V2&gt;=10, 2, 1)))</f>
        <v>1</v>
      </c>
      <c r="X2" s="436" t="s">
        <v>7</v>
      </c>
      <c r="Y2" s="437">
        <f t="shared" ref="Y2:Y21" si="11">IF(X2="NA",0,IF(X2="Excellent",20,IF(X2="Good",15,10)))</f>
        <v>15</v>
      </c>
      <c r="Z2" s="437">
        <f t="shared" ref="Z2:Z21" si="12">IF(Y2=0,0,IF(Y2=20,4,IF(Y2=15,3,2)))</f>
        <v>3</v>
      </c>
      <c r="AA2" s="436" t="s">
        <v>222</v>
      </c>
      <c r="AB2" s="436" t="s">
        <v>8</v>
      </c>
      <c r="AC2" s="436" t="s">
        <v>174</v>
      </c>
      <c r="AD2" s="436" t="s">
        <v>8</v>
      </c>
      <c r="AE2" s="437">
        <f t="shared" ref="AE2:AE10" si="13">IF(AND(AB2="Excellent", AD2="Excellent"),20,IF(AND(AB2="Excellent",AD2="Good"),15,IF(AND(AB2="Excellent",AD2="Average"),15,IF(AND(AB2="Good", AD2="Excellent"),15,IF(AND(AB2="Good",AD2="Good"),15,IF(AND(AB2="Good",AD2="Average"),15,IF(AND(AB2="Average",AD2="Excellent"),15,IF(AND(AB2="Average",AD2="Good"),15,10))))))))</f>
        <v>10</v>
      </c>
      <c r="AF2" s="437">
        <f t="shared" ref="AF2:AF21" si="14">IF(AE2=20,4,IF(AE2=15,3,IF(AE2=10,2,1)))</f>
        <v>2</v>
      </c>
      <c r="AG2" s="204">
        <f t="shared" ref="AG2:AG21" si="15">S2+W2+Z2+AF2</f>
        <v>12</v>
      </c>
      <c r="AH2" s="204">
        <f t="shared" ref="AH2:AH21" si="16">COUNTIF(S2,0)</f>
        <v>0</v>
      </c>
      <c r="AI2" s="204">
        <f t="shared" ref="AI2:AI21" si="17">COUNTIF(W2,0)</f>
        <v>0</v>
      </c>
      <c r="AJ2" s="204">
        <f t="shared" ref="AJ2:AJ21" si="18">COUNTIF(Z2,0)</f>
        <v>0</v>
      </c>
      <c r="AK2" s="204">
        <f t="shared" ref="AK2:AK21" si="19">COUNTIF(AE2,0)</f>
        <v>0</v>
      </c>
      <c r="AL2" s="205">
        <f t="shared" ref="AL2:AL21" si="20">AG2/(20-((AH2*8)+(AI2*4)+(AJ2*4)+(AK2*4)))*20</f>
        <v>12</v>
      </c>
      <c r="AM2" s="436" t="s">
        <v>1567</v>
      </c>
      <c r="AN2" s="436" t="s">
        <v>74</v>
      </c>
      <c r="AO2" s="437">
        <f t="shared" ref="AO2:AO21" si="21">IF(AN2="NA",0,IF(AN2="Excellent",10,IF(AN2="Good",8,6)))</f>
        <v>0</v>
      </c>
      <c r="AP2" s="437">
        <f t="shared" ref="AP2:AP21" si="22">IF(AO2=0,0,IF(AO2=10,8,IF(AO2=8,6,3)))</f>
        <v>0</v>
      </c>
      <c r="AQ2" s="438" t="s">
        <v>13</v>
      </c>
      <c r="AR2" s="439">
        <f t="shared" ref="AR2:AR21" si="23">IF(AQ2="NA",0,IF(AQ2="In House",10,IF(AQ2="In Person",8,6)))</f>
        <v>10</v>
      </c>
      <c r="AS2" s="439">
        <f t="shared" ref="AS2:AS21" si="24">IF(AR2=0,0,IF(AR2=6,3,IF(AR2=8,6,8)))</f>
        <v>8</v>
      </c>
      <c r="AT2" s="206" t="s">
        <v>246</v>
      </c>
      <c r="AU2" s="440">
        <v>8</v>
      </c>
      <c r="AV2" s="441">
        <f t="shared" ref="AV2:AV21" si="25">IF(AU2=0,0,IF(AU2&gt;=9,2,1))</f>
        <v>1</v>
      </c>
      <c r="AW2" s="442" t="s">
        <v>268</v>
      </c>
      <c r="AX2" s="438">
        <v>10</v>
      </c>
      <c r="AY2" s="441">
        <f t="shared" ref="AY2:AY21" si="26">IF(AX2=0,0,IF(AX2&gt;=9,2,1))</f>
        <v>2</v>
      </c>
      <c r="AZ2" s="208">
        <f t="shared" ref="AZ2:AZ21" si="27">AP2+AS2+AV2+AY2</f>
        <v>11</v>
      </c>
      <c r="BA2" s="208">
        <f t="shared" ref="BA2:BA21" si="28">COUNTIF(AP2,0)</f>
        <v>1</v>
      </c>
      <c r="BB2" s="208">
        <f t="shared" ref="BB2:BB21" si="29">COUNTIF(AS2,0)</f>
        <v>0</v>
      </c>
      <c r="BC2" s="208">
        <f t="shared" ref="BC2:BC21" si="30">COUNTIF(AV2,0)</f>
        <v>0</v>
      </c>
      <c r="BD2" s="208">
        <f t="shared" ref="BD2:BD21" si="31">COUNTIF(AY2,0)</f>
        <v>0</v>
      </c>
      <c r="BE2" s="209">
        <f t="shared" ref="BE2:BE21" si="32">AZ2/(20-((BA2*8)+(BB2*8)+(BC2*2)+(BD2*2)))*20</f>
        <v>18.333333333333332</v>
      </c>
      <c r="BF2" s="436" t="s">
        <v>3853</v>
      </c>
      <c r="BG2" s="682" t="s">
        <v>175</v>
      </c>
      <c r="BH2" s="682" t="s">
        <v>175</v>
      </c>
      <c r="BI2" s="703" t="s">
        <v>3854</v>
      </c>
      <c r="BJ2" s="704" t="s">
        <v>3855</v>
      </c>
      <c r="BK2" s="705" t="s">
        <v>3856</v>
      </c>
      <c r="BL2" s="706" t="s">
        <v>3857</v>
      </c>
      <c r="BM2" s="682" t="s">
        <v>3858</v>
      </c>
      <c r="BN2" s="706" t="s">
        <v>3859</v>
      </c>
      <c r="BO2" s="707" t="s">
        <v>3860</v>
      </c>
    </row>
    <row r="3" spans="1:67" ht="19.5" customHeight="1">
      <c r="A3" s="444" t="s">
        <v>1496</v>
      </c>
      <c r="B3" s="460" t="s">
        <v>1497</v>
      </c>
      <c r="C3" s="435" t="s">
        <v>311</v>
      </c>
      <c r="D3" s="444">
        <v>92</v>
      </c>
      <c r="E3" s="434">
        <v>44</v>
      </c>
      <c r="F3" s="207">
        <f t="shared" si="0"/>
        <v>20</v>
      </c>
      <c r="G3" s="435" t="s">
        <v>199</v>
      </c>
      <c r="H3" s="458">
        <v>50</v>
      </c>
      <c r="I3" s="207">
        <f t="shared" si="1"/>
        <v>20</v>
      </c>
      <c r="J3" s="438">
        <v>47</v>
      </c>
      <c r="K3" s="207">
        <f t="shared" si="2"/>
        <v>20</v>
      </c>
      <c r="L3" s="445">
        <v>63</v>
      </c>
      <c r="M3" s="207">
        <f t="shared" si="3"/>
        <v>20</v>
      </c>
      <c r="N3" s="445">
        <v>96</v>
      </c>
      <c r="O3" s="207">
        <f t="shared" si="4"/>
        <v>40</v>
      </c>
      <c r="P3" s="202">
        <f t="shared" si="5"/>
        <v>120</v>
      </c>
      <c r="Q3" s="213">
        <f t="shared" si="6"/>
        <v>0</v>
      </c>
      <c r="R3" s="214">
        <f t="shared" si="7"/>
        <v>120</v>
      </c>
      <c r="S3" s="214">
        <f t="shared" si="8"/>
        <v>6</v>
      </c>
      <c r="T3" s="461" t="s">
        <v>1495</v>
      </c>
      <c r="U3" s="436" t="s">
        <v>74</v>
      </c>
      <c r="V3" s="207">
        <f t="shared" si="9"/>
        <v>0</v>
      </c>
      <c r="W3" s="203">
        <f t="shared" si="10"/>
        <v>1</v>
      </c>
      <c r="X3" s="436" t="s">
        <v>7</v>
      </c>
      <c r="Y3" s="437">
        <f t="shared" si="11"/>
        <v>15</v>
      </c>
      <c r="Z3" s="437">
        <f t="shared" si="12"/>
        <v>3</v>
      </c>
      <c r="AA3" s="445" t="s">
        <v>171</v>
      </c>
      <c r="AB3" s="445" t="s">
        <v>8</v>
      </c>
      <c r="AC3" s="445" t="s">
        <v>172</v>
      </c>
      <c r="AD3" s="445" t="s">
        <v>8</v>
      </c>
      <c r="AE3" s="437">
        <f t="shared" si="13"/>
        <v>10</v>
      </c>
      <c r="AF3" s="437">
        <f t="shared" si="14"/>
        <v>2</v>
      </c>
      <c r="AG3" s="204">
        <f t="shared" si="15"/>
        <v>12</v>
      </c>
      <c r="AH3" s="204">
        <f t="shared" si="16"/>
        <v>0</v>
      </c>
      <c r="AI3" s="204">
        <f t="shared" si="17"/>
        <v>0</v>
      </c>
      <c r="AJ3" s="204">
        <f t="shared" si="18"/>
        <v>0</v>
      </c>
      <c r="AK3" s="204">
        <f t="shared" si="19"/>
        <v>0</v>
      </c>
      <c r="AL3" s="205">
        <f t="shared" si="20"/>
        <v>12</v>
      </c>
      <c r="AM3" s="436" t="s">
        <v>1567</v>
      </c>
      <c r="AN3" s="436" t="s">
        <v>74</v>
      </c>
      <c r="AO3" s="437">
        <f t="shared" si="21"/>
        <v>0</v>
      </c>
      <c r="AP3" s="437">
        <f t="shared" si="22"/>
        <v>0</v>
      </c>
      <c r="AQ3" s="438" t="s">
        <v>13</v>
      </c>
      <c r="AR3" s="439">
        <f t="shared" si="23"/>
        <v>10</v>
      </c>
      <c r="AS3" s="439">
        <f t="shared" si="24"/>
        <v>8</v>
      </c>
      <c r="AT3" s="206" t="s">
        <v>246</v>
      </c>
      <c r="AU3" s="440">
        <v>8</v>
      </c>
      <c r="AV3" s="441">
        <f t="shared" si="25"/>
        <v>1</v>
      </c>
      <c r="AW3" s="442" t="s">
        <v>268</v>
      </c>
      <c r="AX3" s="438">
        <v>10</v>
      </c>
      <c r="AY3" s="441">
        <f t="shared" si="26"/>
        <v>2</v>
      </c>
      <c r="AZ3" s="208">
        <f t="shared" si="27"/>
        <v>11</v>
      </c>
      <c r="BA3" s="208">
        <f t="shared" si="28"/>
        <v>1</v>
      </c>
      <c r="BB3" s="208">
        <f t="shared" si="29"/>
        <v>0</v>
      </c>
      <c r="BC3" s="208">
        <f t="shared" si="30"/>
        <v>0</v>
      </c>
      <c r="BD3" s="208">
        <f t="shared" si="31"/>
        <v>0</v>
      </c>
      <c r="BE3" s="209">
        <f t="shared" si="32"/>
        <v>18.333333333333332</v>
      </c>
      <c r="BF3" s="436" t="s">
        <v>3861</v>
      </c>
      <c r="BG3" s="682" t="s">
        <v>175</v>
      </c>
      <c r="BH3" s="682" t="s">
        <v>175</v>
      </c>
      <c r="BI3" s="708" t="s">
        <v>3862</v>
      </c>
      <c r="BJ3" s="704" t="s">
        <v>3863</v>
      </c>
      <c r="BK3" s="709" t="s">
        <v>3864</v>
      </c>
      <c r="BL3" s="706" t="s">
        <v>3865</v>
      </c>
      <c r="BM3" s="710" t="s">
        <v>3866</v>
      </c>
      <c r="BN3" s="706" t="s">
        <v>3867</v>
      </c>
      <c r="BO3" s="707" t="s">
        <v>3868</v>
      </c>
    </row>
    <row r="4" spans="1:67" ht="19.5" customHeight="1">
      <c r="A4" s="444" t="s">
        <v>1498</v>
      </c>
      <c r="B4" s="460" t="s">
        <v>411</v>
      </c>
      <c r="C4" s="435" t="s">
        <v>311</v>
      </c>
      <c r="D4" s="444">
        <v>98</v>
      </c>
      <c r="E4" s="434">
        <v>74</v>
      </c>
      <c r="F4" s="207">
        <f t="shared" si="0"/>
        <v>30</v>
      </c>
      <c r="G4" s="435" t="s">
        <v>199</v>
      </c>
      <c r="H4" s="458">
        <v>100</v>
      </c>
      <c r="I4" s="207">
        <f t="shared" si="1"/>
        <v>40</v>
      </c>
      <c r="J4" s="438">
        <v>94</v>
      </c>
      <c r="K4" s="207">
        <f t="shared" si="2"/>
        <v>40</v>
      </c>
      <c r="L4" s="445">
        <v>80</v>
      </c>
      <c r="M4" s="207">
        <f t="shared" si="3"/>
        <v>30</v>
      </c>
      <c r="N4" s="436">
        <v>96</v>
      </c>
      <c r="O4" s="207">
        <f t="shared" si="4"/>
        <v>40</v>
      </c>
      <c r="P4" s="202">
        <f t="shared" si="5"/>
        <v>180</v>
      </c>
      <c r="Q4" s="213">
        <f t="shared" si="6"/>
        <v>0</v>
      </c>
      <c r="R4" s="214">
        <f t="shared" si="7"/>
        <v>180</v>
      </c>
      <c r="S4" s="214">
        <f t="shared" si="8"/>
        <v>8</v>
      </c>
      <c r="T4" s="461" t="s">
        <v>1495</v>
      </c>
      <c r="U4" s="436" t="s">
        <v>74</v>
      </c>
      <c r="V4" s="207">
        <f t="shared" si="9"/>
        <v>0</v>
      </c>
      <c r="W4" s="203">
        <f t="shared" si="10"/>
        <v>1</v>
      </c>
      <c r="X4" s="436" t="s">
        <v>6</v>
      </c>
      <c r="Y4" s="437">
        <f t="shared" si="11"/>
        <v>20</v>
      </c>
      <c r="Z4" s="437">
        <f t="shared" si="12"/>
        <v>4</v>
      </c>
      <c r="AA4" s="436" t="s">
        <v>171</v>
      </c>
      <c r="AB4" s="436" t="s">
        <v>6</v>
      </c>
      <c r="AC4" s="436" t="s">
        <v>174</v>
      </c>
      <c r="AD4" s="436" t="s">
        <v>6</v>
      </c>
      <c r="AE4" s="437">
        <f t="shared" si="13"/>
        <v>20</v>
      </c>
      <c r="AF4" s="437">
        <f t="shared" si="14"/>
        <v>4</v>
      </c>
      <c r="AG4" s="204">
        <f t="shared" si="15"/>
        <v>17</v>
      </c>
      <c r="AH4" s="204">
        <f t="shared" si="16"/>
        <v>0</v>
      </c>
      <c r="AI4" s="204">
        <f t="shared" si="17"/>
        <v>0</v>
      </c>
      <c r="AJ4" s="204">
        <f t="shared" si="18"/>
        <v>0</v>
      </c>
      <c r="AK4" s="204">
        <f t="shared" si="19"/>
        <v>0</v>
      </c>
      <c r="AL4" s="205">
        <f t="shared" si="20"/>
        <v>17</v>
      </c>
      <c r="AM4" s="436" t="s">
        <v>1567</v>
      </c>
      <c r="AN4" s="436" t="s">
        <v>74</v>
      </c>
      <c r="AO4" s="437">
        <f t="shared" si="21"/>
        <v>0</v>
      </c>
      <c r="AP4" s="437">
        <f t="shared" si="22"/>
        <v>0</v>
      </c>
      <c r="AQ4" s="438" t="s">
        <v>13</v>
      </c>
      <c r="AR4" s="439">
        <f t="shared" si="23"/>
        <v>10</v>
      </c>
      <c r="AS4" s="439">
        <f t="shared" si="24"/>
        <v>8</v>
      </c>
      <c r="AT4" s="206" t="s">
        <v>246</v>
      </c>
      <c r="AU4" s="440">
        <v>10</v>
      </c>
      <c r="AV4" s="441">
        <f t="shared" si="25"/>
        <v>2</v>
      </c>
      <c r="AW4" s="442" t="s">
        <v>268</v>
      </c>
      <c r="AX4" s="438">
        <v>10</v>
      </c>
      <c r="AY4" s="441">
        <f t="shared" si="26"/>
        <v>2</v>
      </c>
      <c r="AZ4" s="208">
        <f t="shared" si="27"/>
        <v>12</v>
      </c>
      <c r="BA4" s="208">
        <f t="shared" si="28"/>
        <v>1</v>
      </c>
      <c r="BB4" s="208">
        <f t="shared" si="29"/>
        <v>0</v>
      </c>
      <c r="BC4" s="208">
        <f t="shared" si="30"/>
        <v>0</v>
      </c>
      <c r="BD4" s="208">
        <f t="shared" si="31"/>
        <v>0</v>
      </c>
      <c r="BE4" s="209">
        <f t="shared" si="32"/>
        <v>20</v>
      </c>
      <c r="BF4" s="436" t="s">
        <v>3869</v>
      </c>
      <c r="BG4" s="682" t="s">
        <v>3870</v>
      </c>
      <c r="BH4" s="682" t="s">
        <v>175</v>
      </c>
      <c r="BI4" s="708" t="s">
        <v>3862</v>
      </c>
      <c r="BJ4" s="704" t="s">
        <v>3871</v>
      </c>
      <c r="BK4" s="709" t="s">
        <v>2605</v>
      </c>
      <c r="BL4" s="706" t="s">
        <v>3872</v>
      </c>
      <c r="BM4" s="682" t="s">
        <v>3873</v>
      </c>
      <c r="BN4" s="706" t="s">
        <v>3874</v>
      </c>
      <c r="BO4" s="707" t="s">
        <v>3875</v>
      </c>
    </row>
    <row r="5" spans="1:67" ht="19.5" customHeight="1">
      <c r="A5" s="434" t="s">
        <v>1499</v>
      </c>
      <c r="B5" s="460" t="s">
        <v>415</v>
      </c>
      <c r="C5" s="435" t="s">
        <v>311</v>
      </c>
      <c r="D5" s="444">
        <v>98</v>
      </c>
      <c r="E5" s="434">
        <v>46</v>
      </c>
      <c r="F5" s="207">
        <f t="shared" si="0"/>
        <v>20</v>
      </c>
      <c r="G5" s="435" t="s">
        <v>199</v>
      </c>
      <c r="H5" s="458">
        <v>64</v>
      </c>
      <c r="I5" s="207">
        <f t="shared" si="1"/>
        <v>20</v>
      </c>
      <c r="J5" s="438">
        <v>58</v>
      </c>
      <c r="K5" s="207">
        <f t="shared" si="2"/>
        <v>20</v>
      </c>
      <c r="L5" s="445">
        <v>73</v>
      </c>
      <c r="M5" s="207">
        <f t="shared" si="3"/>
        <v>30</v>
      </c>
      <c r="N5" s="436">
        <v>64</v>
      </c>
      <c r="O5" s="207">
        <f t="shared" si="4"/>
        <v>20</v>
      </c>
      <c r="P5" s="202">
        <f t="shared" si="5"/>
        <v>110</v>
      </c>
      <c r="Q5" s="213">
        <f t="shared" si="6"/>
        <v>0</v>
      </c>
      <c r="R5" s="214">
        <f t="shared" si="7"/>
        <v>110.00000000000001</v>
      </c>
      <c r="S5" s="214">
        <f t="shared" si="8"/>
        <v>4</v>
      </c>
      <c r="T5" s="461" t="s">
        <v>1495</v>
      </c>
      <c r="U5" s="436" t="s">
        <v>74</v>
      </c>
      <c r="V5" s="207">
        <f t="shared" si="9"/>
        <v>0</v>
      </c>
      <c r="W5" s="203">
        <f t="shared" si="10"/>
        <v>1</v>
      </c>
      <c r="X5" s="436" t="s">
        <v>7</v>
      </c>
      <c r="Y5" s="437">
        <f t="shared" si="11"/>
        <v>15</v>
      </c>
      <c r="Z5" s="437">
        <f t="shared" si="12"/>
        <v>3</v>
      </c>
      <c r="AA5" s="436" t="s">
        <v>171</v>
      </c>
      <c r="AB5" s="436" t="s">
        <v>8</v>
      </c>
      <c r="AC5" s="436" t="s">
        <v>173</v>
      </c>
      <c r="AD5" s="445" t="s">
        <v>7</v>
      </c>
      <c r="AE5" s="437">
        <f t="shared" si="13"/>
        <v>15</v>
      </c>
      <c r="AF5" s="437">
        <f t="shared" si="14"/>
        <v>3</v>
      </c>
      <c r="AG5" s="204">
        <f t="shared" si="15"/>
        <v>11</v>
      </c>
      <c r="AH5" s="204">
        <f t="shared" si="16"/>
        <v>0</v>
      </c>
      <c r="AI5" s="204">
        <f t="shared" si="17"/>
        <v>0</v>
      </c>
      <c r="AJ5" s="204">
        <f t="shared" si="18"/>
        <v>0</v>
      </c>
      <c r="AK5" s="204">
        <f t="shared" si="19"/>
        <v>0</v>
      </c>
      <c r="AL5" s="205">
        <f t="shared" si="20"/>
        <v>11</v>
      </c>
      <c r="AM5" s="436" t="s">
        <v>1567</v>
      </c>
      <c r="AN5" s="436" t="s">
        <v>74</v>
      </c>
      <c r="AO5" s="437">
        <f t="shared" si="21"/>
        <v>0</v>
      </c>
      <c r="AP5" s="437">
        <f t="shared" si="22"/>
        <v>0</v>
      </c>
      <c r="AQ5" s="438" t="s">
        <v>13</v>
      </c>
      <c r="AR5" s="439">
        <f t="shared" si="23"/>
        <v>10</v>
      </c>
      <c r="AS5" s="439">
        <f t="shared" si="24"/>
        <v>8</v>
      </c>
      <c r="AT5" s="206" t="s">
        <v>246</v>
      </c>
      <c r="AU5" s="440">
        <v>8</v>
      </c>
      <c r="AV5" s="441">
        <f t="shared" si="25"/>
        <v>1</v>
      </c>
      <c r="AW5" s="442" t="s">
        <v>268</v>
      </c>
      <c r="AX5" s="438">
        <v>10</v>
      </c>
      <c r="AY5" s="441">
        <f t="shared" si="26"/>
        <v>2</v>
      </c>
      <c r="AZ5" s="208">
        <f t="shared" si="27"/>
        <v>11</v>
      </c>
      <c r="BA5" s="208">
        <f t="shared" si="28"/>
        <v>1</v>
      </c>
      <c r="BB5" s="208">
        <f t="shared" si="29"/>
        <v>0</v>
      </c>
      <c r="BC5" s="208">
        <f t="shared" si="30"/>
        <v>0</v>
      </c>
      <c r="BD5" s="208">
        <f t="shared" si="31"/>
        <v>0</v>
      </c>
      <c r="BE5" s="209">
        <f t="shared" si="32"/>
        <v>18.333333333333332</v>
      </c>
      <c r="BF5" s="436" t="s">
        <v>3861</v>
      </c>
      <c r="BG5" s="682" t="s">
        <v>175</v>
      </c>
      <c r="BH5" s="682" t="s">
        <v>175</v>
      </c>
      <c r="BI5" s="708" t="s">
        <v>3862</v>
      </c>
      <c r="BJ5" s="704" t="s">
        <v>3876</v>
      </c>
      <c r="BK5" s="709" t="s">
        <v>3877</v>
      </c>
      <c r="BL5" s="706" t="s">
        <v>3878</v>
      </c>
      <c r="BM5" s="682" t="s">
        <v>3879</v>
      </c>
      <c r="BN5" s="706" t="s">
        <v>3880</v>
      </c>
      <c r="BO5" s="707" t="s">
        <v>3881</v>
      </c>
    </row>
    <row r="6" spans="1:67" ht="19.5" customHeight="1">
      <c r="A6" s="434" t="s">
        <v>1500</v>
      </c>
      <c r="B6" s="460" t="s">
        <v>1501</v>
      </c>
      <c r="C6" s="435" t="s">
        <v>311</v>
      </c>
      <c r="D6" s="444">
        <v>86</v>
      </c>
      <c r="E6" s="434">
        <v>61</v>
      </c>
      <c r="F6" s="207">
        <f t="shared" si="0"/>
        <v>20</v>
      </c>
      <c r="G6" s="435" t="s">
        <v>208</v>
      </c>
      <c r="H6" s="458">
        <v>91</v>
      </c>
      <c r="I6" s="207">
        <f t="shared" si="1"/>
        <v>40</v>
      </c>
      <c r="J6" s="438">
        <v>85</v>
      </c>
      <c r="K6" s="207">
        <f t="shared" si="2"/>
        <v>30</v>
      </c>
      <c r="L6" s="445">
        <v>69</v>
      </c>
      <c r="M6" s="207">
        <f t="shared" si="3"/>
        <v>30</v>
      </c>
      <c r="N6" s="436">
        <v>100</v>
      </c>
      <c r="O6" s="207">
        <f t="shared" si="4"/>
        <v>40</v>
      </c>
      <c r="P6" s="202">
        <f t="shared" si="5"/>
        <v>160</v>
      </c>
      <c r="Q6" s="213">
        <f t="shared" si="6"/>
        <v>0</v>
      </c>
      <c r="R6" s="214">
        <f t="shared" si="7"/>
        <v>160</v>
      </c>
      <c r="S6" s="214">
        <f t="shared" si="8"/>
        <v>6</v>
      </c>
      <c r="T6" s="461" t="s">
        <v>1502</v>
      </c>
      <c r="U6" s="436" t="s">
        <v>74</v>
      </c>
      <c r="V6" s="207">
        <f t="shared" si="9"/>
        <v>0</v>
      </c>
      <c r="W6" s="203">
        <f t="shared" si="10"/>
        <v>1</v>
      </c>
      <c r="X6" s="436" t="s">
        <v>6</v>
      </c>
      <c r="Y6" s="437">
        <f t="shared" si="11"/>
        <v>20</v>
      </c>
      <c r="Z6" s="437">
        <f t="shared" si="12"/>
        <v>4</v>
      </c>
      <c r="AA6" s="436" t="s">
        <v>321</v>
      </c>
      <c r="AB6" s="436" t="s">
        <v>7</v>
      </c>
      <c r="AC6" s="436" t="s">
        <v>173</v>
      </c>
      <c r="AD6" s="436" t="s">
        <v>6</v>
      </c>
      <c r="AE6" s="437">
        <f t="shared" si="13"/>
        <v>15</v>
      </c>
      <c r="AF6" s="437">
        <f t="shared" si="14"/>
        <v>3</v>
      </c>
      <c r="AG6" s="204">
        <f t="shared" si="15"/>
        <v>14</v>
      </c>
      <c r="AH6" s="204">
        <f t="shared" si="16"/>
        <v>0</v>
      </c>
      <c r="AI6" s="204">
        <f t="shared" si="17"/>
        <v>0</v>
      </c>
      <c r="AJ6" s="204">
        <f t="shared" si="18"/>
        <v>0</v>
      </c>
      <c r="AK6" s="204">
        <f t="shared" si="19"/>
        <v>0</v>
      </c>
      <c r="AL6" s="205">
        <f t="shared" si="20"/>
        <v>14</v>
      </c>
      <c r="AM6" s="436" t="s">
        <v>1567</v>
      </c>
      <c r="AN6" s="436" t="s">
        <v>74</v>
      </c>
      <c r="AO6" s="437">
        <f t="shared" si="21"/>
        <v>0</v>
      </c>
      <c r="AP6" s="437">
        <f t="shared" si="22"/>
        <v>0</v>
      </c>
      <c r="AQ6" s="438" t="s">
        <v>13</v>
      </c>
      <c r="AR6" s="439">
        <f t="shared" si="23"/>
        <v>10</v>
      </c>
      <c r="AS6" s="439">
        <f t="shared" si="24"/>
        <v>8</v>
      </c>
      <c r="AT6" s="206" t="s">
        <v>246</v>
      </c>
      <c r="AU6" s="440">
        <v>8</v>
      </c>
      <c r="AV6" s="441">
        <f t="shared" si="25"/>
        <v>1</v>
      </c>
      <c r="AW6" s="442" t="s">
        <v>268</v>
      </c>
      <c r="AX6" s="438">
        <v>10</v>
      </c>
      <c r="AY6" s="441">
        <f t="shared" si="26"/>
        <v>2</v>
      </c>
      <c r="AZ6" s="208">
        <f t="shared" si="27"/>
        <v>11</v>
      </c>
      <c r="BA6" s="208">
        <f t="shared" si="28"/>
        <v>1</v>
      </c>
      <c r="BB6" s="208">
        <f t="shared" si="29"/>
        <v>0</v>
      </c>
      <c r="BC6" s="208">
        <f t="shared" si="30"/>
        <v>0</v>
      </c>
      <c r="BD6" s="208">
        <f t="shared" si="31"/>
        <v>0</v>
      </c>
      <c r="BE6" s="209">
        <f t="shared" si="32"/>
        <v>18.333333333333332</v>
      </c>
      <c r="BF6" s="436" t="s">
        <v>3861</v>
      </c>
      <c r="BG6" s="682" t="s">
        <v>3137</v>
      </c>
      <c r="BH6" s="682" t="s">
        <v>175</v>
      </c>
      <c r="BI6" s="708" t="s">
        <v>3862</v>
      </c>
      <c r="BJ6" s="704" t="s">
        <v>3882</v>
      </c>
      <c r="BK6" s="709" t="s">
        <v>3883</v>
      </c>
      <c r="BL6" s="706" t="s">
        <v>3884</v>
      </c>
      <c r="BM6" s="682" t="s">
        <v>3885</v>
      </c>
      <c r="BN6" s="706" t="s">
        <v>3886</v>
      </c>
      <c r="BO6" s="707" t="s">
        <v>3887</v>
      </c>
    </row>
    <row r="7" spans="1:67" ht="19.5" customHeight="1">
      <c r="A7" s="434" t="s">
        <v>1503</v>
      </c>
      <c r="B7" s="460" t="s">
        <v>1504</v>
      </c>
      <c r="C7" s="435" t="s">
        <v>311</v>
      </c>
      <c r="D7" s="444">
        <v>89</v>
      </c>
      <c r="E7" s="434">
        <v>34</v>
      </c>
      <c r="F7" s="207">
        <f t="shared" si="0"/>
        <v>10</v>
      </c>
      <c r="G7" s="435" t="s">
        <v>199</v>
      </c>
      <c r="H7" s="458">
        <v>82</v>
      </c>
      <c r="I7" s="207">
        <f t="shared" si="1"/>
        <v>30</v>
      </c>
      <c r="J7" s="438">
        <v>85</v>
      </c>
      <c r="K7" s="207">
        <f t="shared" si="2"/>
        <v>30</v>
      </c>
      <c r="L7" s="445">
        <v>48</v>
      </c>
      <c r="M7" s="207">
        <f t="shared" si="3"/>
        <v>20</v>
      </c>
      <c r="N7" s="445">
        <v>80</v>
      </c>
      <c r="O7" s="207">
        <f t="shared" si="4"/>
        <v>30</v>
      </c>
      <c r="P7" s="202">
        <f t="shared" si="5"/>
        <v>120</v>
      </c>
      <c r="Q7" s="213">
        <f t="shared" si="6"/>
        <v>0</v>
      </c>
      <c r="R7" s="214">
        <f t="shared" si="7"/>
        <v>120</v>
      </c>
      <c r="S7" s="214">
        <f t="shared" si="8"/>
        <v>6</v>
      </c>
      <c r="T7" s="461" t="s">
        <v>1495</v>
      </c>
      <c r="U7" s="436" t="s">
        <v>74</v>
      </c>
      <c r="V7" s="207">
        <f t="shared" si="9"/>
        <v>0</v>
      </c>
      <c r="W7" s="203">
        <f t="shared" si="10"/>
        <v>1</v>
      </c>
      <c r="X7" s="445" t="s">
        <v>7</v>
      </c>
      <c r="Y7" s="437">
        <f t="shared" si="11"/>
        <v>15</v>
      </c>
      <c r="Z7" s="437">
        <f t="shared" si="12"/>
        <v>3</v>
      </c>
      <c r="AA7" s="445" t="s">
        <v>171</v>
      </c>
      <c r="AB7" s="445" t="s">
        <v>8</v>
      </c>
      <c r="AC7" s="445" t="s">
        <v>210</v>
      </c>
      <c r="AD7" s="445" t="s">
        <v>8</v>
      </c>
      <c r="AE7" s="437">
        <f t="shared" si="13"/>
        <v>10</v>
      </c>
      <c r="AF7" s="437">
        <f t="shared" si="14"/>
        <v>2</v>
      </c>
      <c r="AG7" s="204">
        <f t="shared" si="15"/>
        <v>12</v>
      </c>
      <c r="AH7" s="204">
        <f t="shared" si="16"/>
        <v>0</v>
      </c>
      <c r="AI7" s="204">
        <f t="shared" si="17"/>
        <v>0</v>
      </c>
      <c r="AJ7" s="204">
        <f t="shared" si="18"/>
        <v>0</v>
      </c>
      <c r="AK7" s="204">
        <f t="shared" si="19"/>
        <v>0</v>
      </c>
      <c r="AL7" s="205">
        <f t="shared" si="20"/>
        <v>12</v>
      </c>
      <c r="AM7" s="436" t="s">
        <v>1567</v>
      </c>
      <c r="AN7" s="436" t="s">
        <v>74</v>
      </c>
      <c r="AO7" s="437">
        <f t="shared" si="21"/>
        <v>0</v>
      </c>
      <c r="AP7" s="437">
        <f t="shared" si="22"/>
        <v>0</v>
      </c>
      <c r="AQ7" s="438" t="s">
        <v>13</v>
      </c>
      <c r="AR7" s="439">
        <f t="shared" si="23"/>
        <v>10</v>
      </c>
      <c r="AS7" s="439">
        <f t="shared" si="24"/>
        <v>8</v>
      </c>
      <c r="AT7" s="206" t="s">
        <v>246</v>
      </c>
      <c r="AU7" s="440">
        <v>8</v>
      </c>
      <c r="AV7" s="441">
        <f t="shared" si="25"/>
        <v>1</v>
      </c>
      <c r="AW7" s="442" t="s">
        <v>268</v>
      </c>
      <c r="AX7" s="438">
        <v>10</v>
      </c>
      <c r="AY7" s="441">
        <f t="shared" si="26"/>
        <v>2</v>
      </c>
      <c r="AZ7" s="208">
        <f t="shared" si="27"/>
        <v>11</v>
      </c>
      <c r="BA7" s="208">
        <f t="shared" si="28"/>
        <v>1</v>
      </c>
      <c r="BB7" s="208">
        <f t="shared" si="29"/>
        <v>0</v>
      </c>
      <c r="BC7" s="208">
        <f t="shared" si="30"/>
        <v>0</v>
      </c>
      <c r="BD7" s="208">
        <f t="shared" si="31"/>
        <v>0</v>
      </c>
      <c r="BE7" s="209">
        <f t="shared" si="32"/>
        <v>18.333333333333332</v>
      </c>
      <c r="BF7" s="436" t="s">
        <v>3861</v>
      </c>
      <c r="BG7" s="682" t="s">
        <v>175</v>
      </c>
      <c r="BH7" s="682" t="s">
        <v>175</v>
      </c>
      <c r="BI7" s="708" t="s">
        <v>3862</v>
      </c>
      <c r="BJ7" s="704" t="s">
        <v>3888</v>
      </c>
      <c r="BK7" s="709" t="s">
        <v>3889</v>
      </c>
      <c r="BL7" s="706" t="s">
        <v>3890</v>
      </c>
      <c r="BM7" s="710" t="s">
        <v>3891</v>
      </c>
      <c r="BN7" s="706" t="s">
        <v>3892</v>
      </c>
      <c r="BO7" s="707" t="s">
        <v>3893</v>
      </c>
    </row>
    <row r="8" spans="1:67" ht="19.5" customHeight="1">
      <c r="A8" s="434" t="s">
        <v>1505</v>
      </c>
      <c r="B8" s="460" t="s">
        <v>3894</v>
      </c>
      <c r="C8" s="435" t="s">
        <v>311</v>
      </c>
      <c r="D8" s="444">
        <v>92</v>
      </c>
      <c r="E8" s="434">
        <v>67</v>
      </c>
      <c r="F8" s="207">
        <f t="shared" si="0"/>
        <v>30</v>
      </c>
      <c r="G8" s="435" t="s">
        <v>199</v>
      </c>
      <c r="H8" s="458">
        <v>68</v>
      </c>
      <c r="I8" s="207">
        <f t="shared" si="1"/>
        <v>30</v>
      </c>
      <c r="J8" s="438">
        <v>89</v>
      </c>
      <c r="K8" s="207">
        <f t="shared" si="2"/>
        <v>30</v>
      </c>
      <c r="L8" s="445">
        <v>74</v>
      </c>
      <c r="M8" s="207">
        <f t="shared" si="3"/>
        <v>30</v>
      </c>
      <c r="N8" s="445">
        <v>92</v>
      </c>
      <c r="O8" s="207">
        <f t="shared" si="4"/>
        <v>40</v>
      </c>
      <c r="P8" s="202">
        <f t="shared" si="5"/>
        <v>160</v>
      </c>
      <c r="Q8" s="213">
        <f t="shared" si="6"/>
        <v>0</v>
      </c>
      <c r="R8" s="214">
        <f t="shared" si="7"/>
        <v>160</v>
      </c>
      <c r="S8" s="214">
        <f t="shared" si="8"/>
        <v>6</v>
      </c>
      <c r="T8" s="461" t="s">
        <v>1495</v>
      </c>
      <c r="U8" s="436" t="s">
        <v>74</v>
      </c>
      <c r="V8" s="207">
        <f t="shared" si="9"/>
        <v>0</v>
      </c>
      <c r="W8" s="203">
        <f t="shared" si="10"/>
        <v>1</v>
      </c>
      <c r="X8" s="445" t="s">
        <v>7</v>
      </c>
      <c r="Y8" s="437">
        <f t="shared" si="11"/>
        <v>15</v>
      </c>
      <c r="Z8" s="437">
        <f t="shared" si="12"/>
        <v>3</v>
      </c>
      <c r="AA8" s="445" t="s">
        <v>171</v>
      </c>
      <c r="AB8" s="445" t="s">
        <v>8</v>
      </c>
      <c r="AC8" s="445" t="s">
        <v>210</v>
      </c>
      <c r="AD8" s="445" t="s">
        <v>8</v>
      </c>
      <c r="AE8" s="437">
        <f t="shared" si="13"/>
        <v>10</v>
      </c>
      <c r="AF8" s="437">
        <f t="shared" si="14"/>
        <v>2</v>
      </c>
      <c r="AG8" s="204">
        <f t="shared" si="15"/>
        <v>12</v>
      </c>
      <c r="AH8" s="204">
        <f t="shared" si="16"/>
        <v>0</v>
      </c>
      <c r="AI8" s="204">
        <f t="shared" si="17"/>
        <v>0</v>
      </c>
      <c r="AJ8" s="204">
        <f t="shared" si="18"/>
        <v>0</v>
      </c>
      <c r="AK8" s="204">
        <f t="shared" si="19"/>
        <v>0</v>
      </c>
      <c r="AL8" s="205">
        <f t="shared" si="20"/>
        <v>12</v>
      </c>
      <c r="AM8" s="436" t="s">
        <v>1567</v>
      </c>
      <c r="AN8" s="436" t="s">
        <v>74</v>
      </c>
      <c r="AO8" s="437">
        <f t="shared" si="21"/>
        <v>0</v>
      </c>
      <c r="AP8" s="437">
        <f t="shared" si="22"/>
        <v>0</v>
      </c>
      <c r="AQ8" s="438" t="s">
        <v>13</v>
      </c>
      <c r="AR8" s="439">
        <f t="shared" si="23"/>
        <v>10</v>
      </c>
      <c r="AS8" s="439">
        <f t="shared" si="24"/>
        <v>8</v>
      </c>
      <c r="AT8" s="206" t="s">
        <v>246</v>
      </c>
      <c r="AU8" s="440">
        <v>8</v>
      </c>
      <c r="AV8" s="441">
        <f t="shared" si="25"/>
        <v>1</v>
      </c>
      <c r="AW8" s="442" t="s">
        <v>268</v>
      </c>
      <c r="AX8" s="438">
        <v>10</v>
      </c>
      <c r="AY8" s="441">
        <f t="shared" si="26"/>
        <v>2</v>
      </c>
      <c r="AZ8" s="208">
        <f t="shared" si="27"/>
        <v>11</v>
      </c>
      <c r="BA8" s="208">
        <f t="shared" si="28"/>
        <v>1</v>
      </c>
      <c r="BB8" s="208">
        <f t="shared" si="29"/>
        <v>0</v>
      </c>
      <c r="BC8" s="208">
        <f t="shared" si="30"/>
        <v>0</v>
      </c>
      <c r="BD8" s="208">
        <f t="shared" si="31"/>
        <v>0</v>
      </c>
      <c r="BE8" s="209">
        <f t="shared" si="32"/>
        <v>18.333333333333332</v>
      </c>
      <c r="BF8" s="436" t="s">
        <v>3861</v>
      </c>
      <c r="BG8" s="682" t="s">
        <v>175</v>
      </c>
      <c r="BH8" s="682" t="s">
        <v>175</v>
      </c>
      <c r="BI8" s="708" t="s">
        <v>3862</v>
      </c>
      <c r="BJ8" s="704" t="s">
        <v>3895</v>
      </c>
      <c r="BK8" s="709" t="s">
        <v>3896</v>
      </c>
      <c r="BL8" s="706" t="s">
        <v>3897</v>
      </c>
      <c r="BM8" s="710" t="s">
        <v>3898</v>
      </c>
      <c r="BN8" s="706" t="s">
        <v>3899</v>
      </c>
      <c r="BO8" s="707" t="s">
        <v>3900</v>
      </c>
    </row>
    <row r="9" spans="1:67" ht="19.5" customHeight="1">
      <c r="A9" s="434" t="s">
        <v>1506</v>
      </c>
      <c r="B9" s="462" t="s">
        <v>1507</v>
      </c>
      <c r="C9" s="435" t="s">
        <v>311</v>
      </c>
      <c r="D9" s="444">
        <v>91.5</v>
      </c>
      <c r="E9" s="434">
        <v>52</v>
      </c>
      <c r="F9" s="207">
        <f t="shared" si="0"/>
        <v>20</v>
      </c>
      <c r="G9" s="435" t="s">
        <v>199</v>
      </c>
      <c r="H9" s="458">
        <v>82</v>
      </c>
      <c r="I9" s="207">
        <f t="shared" si="1"/>
        <v>30</v>
      </c>
      <c r="J9" s="438">
        <v>84</v>
      </c>
      <c r="K9" s="207">
        <f t="shared" si="2"/>
        <v>30</v>
      </c>
      <c r="L9" s="445">
        <v>66</v>
      </c>
      <c r="M9" s="207">
        <f t="shared" si="3"/>
        <v>30</v>
      </c>
      <c r="N9" s="436">
        <v>68</v>
      </c>
      <c r="O9" s="207">
        <f t="shared" si="4"/>
        <v>30</v>
      </c>
      <c r="P9" s="202">
        <f t="shared" si="5"/>
        <v>140</v>
      </c>
      <c r="Q9" s="213">
        <f t="shared" si="6"/>
        <v>0</v>
      </c>
      <c r="R9" s="214">
        <f t="shared" si="7"/>
        <v>140</v>
      </c>
      <c r="S9" s="214">
        <f t="shared" si="8"/>
        <v>6</v>
      </c>
      <c r="T9" s="461" t="s">
        <v>1495</v>
      </c>
      <c r="U9" s="436" t="s">
        <v>74</v>
      </c>
      <c r="V9" s="207">
        <f t="shared" si="9"/>
        <v>0</v>
      </c>
      <c r="W9" s="203">
        <f t="shared" si="10"/>
        <v>1</v>
      </c>
      <c r="X9" s="436" t="s">
        <v>7</v>
      </c>
      <c r="Y9" s="437">
        <f t="shared" si="11"/>
        <v>15</v>
      </c>
      <c r="Z9" s="437">
        <f t="shared" si="12"/>
        <v>3</v>
      </c>
      <c r="AA9" s="436" t="s">
        <v>424</v>
      </c>
      <c r="AB9" s="436" t="s">
        <v>6</v>
      </c>
      <c r="AC9" s="436" t="s">
        <v>174</v>
      </c>
      <c r="AD9" s="436" t="s">
        <v>8</v>
      </c>
      <c r="AE9" s="437">
        <f t="shared" si="13"/>
        <v>15</v>
      </c>
      <c r="AF9" s="437">
        <f t="shared" si="14"/>
        <v>3</v>
      </c>
      <c r="AG9" s="204">
        <f t="shared" si="15"/>
        <v>13</v>
      </c>
      <c r="AH9" s="204">
        <f t="shared" si="16"/>
        <v>0</v>
      </c>
      <c r="AI9" s="204">
        <f t="shared" si="17"/>
        <v>0</v>
      </c>
      <c r="AJ9" s="204">
        <f t="shared" si="18"/>
        <v>0</v>
      </c>
      <c r="AK9" s="204">
        <f t="shared" si="19"/>
        <v>0</v>
      </c>
      <c r="AL9" s="205">
        <f t="shared" si="20"/>
        <v>13</v>
      </c>
      <c r="AM9" s="436" t="s">
        <v>1567</v>
      </c>
      <c r="AN9" s="436" t="s">
        <v>74</v>
      </c>
      <c r="AO9" s="437">
        <f t="shared" si="21"/>
        <v>0</v>
      </c>
      <c r="AP9" s="437">
        <f t="shared" si="22"/>
        <v>0</v>
      </c>
      <c r="AQ9" s="438" t="s">
        <v>13</v>
      </c>
      <c r="AR9" s="439">
        <f t="shared" si="23"/>
        <v>10</v>
      </c>
      <c r="AS9" s="439">
        <f t="shared" si="24"/>
        <v>8</v>
      </c>
      <c r="AT9" s="206" t="s">
        <v>246</v>
      </c>
      <c r="AU9" s="440">
        <v>8</v>
      </c>
      <c r="AV9" s="441">
        <f t="shared" si="25"/>
        <v>1</v>
      </c>
      <c r="AW9" s="442" t="s">
        <v>268</v>
      </c>
      <c r="AX9" s="438">
        <v>10</v>
      </c>
      <c r="AY9" s="441">
        <f t="shared" si="26"/>
        <v>2</v>
      </c>
      <c r="AZ9" s="208">
        <f t="shared" si="27"/>
        <v>11</v>
      </c>
      <c r="BA9" s="208">
        <f t="shared" si="28"/>
        <v>1</v>
      </c>
      <c r="BB9" s="208">
        <f t="shared" si="29"/>
        <v>0</v>
      </c>
      <c r="BC9" s="208">
        <f t="shared" si="30"/>
        <v>0</v>
      </c>
      <c r="BD9" s="208">
        <f t="shared" si="31"/>
        <v>0</v>
      </c>
      <c r="BE9" s="209">
        <f t="shared" si="32"/>
        <v>18.333333333333332</v>
      </c>
      <c r="BF9" s="436" t="s">
        <v>3861</v>
      </c>
      <c r="BG9" s="682" t="s">
        <v>175</v>
      </c>
      <c r="BH9" s="682" t="s">
        <v>175</v>
      </c>
      <c r="BI9" s="708" t="s">
        <v>3862</v>
      </c>
      <c r="BJ9" s="704" t="s">
        <v>3901</v>
      </c>
      <c r="BK9" s="709" t="s">
        <v>3902</v>
      </c>
      <c r="BL9" s="706" t="s">
        <v>3903</v>
      </c>
      <c r="BM9" s="682" t="s">
        <v>3904</v>
      </c>
      <c r="BN9" s="706" t="s">
        <v>3905</v>
      </c>
      <c r="BO9" s="707" t="s">
        <v>3906</v>
      </c>
    </row>
    <row r="10" spans="1:67" ht="19.5" customHeight="1">
      <c r="A10" s="434" t="s">
        <v>1508</v>
      </c>
      <c r="B10" s="460" t="s">
        <v>412</v>
      </c>
      <c r="C10" s="435" t="s">
        <v>311</v>
      </c>
      <c r="D10" s="444">
        <v>99</v>
      </c>
      <c r="E10" s="434">
        <v>79</v>
      </c>
      <c r="F10" s="207">
        <f t="shared" si="0"/>
        <v>30</v>
      </c>
      <c r="G10" s="435" t="s">
        <v>199</v>
      </c>
      <c r="H10" s="458">
        <v>96</v>
      </c>
      <c r="I10" s="207">
        <f t="shared" si="1"/>
        <v>40</v>
      </c>
      <c r="J10" s="438">
        <v>96</v>
      </c>
      <c r="K10" s="207">
        <f t="shared" si="2"/>
        <v>40</v>
      </c>
      <c r="L10" s="445">
        <v>89</v>
      </c>
      <c r="M10" s="207">
        <f t="shared" si="3"/>
        <v>30</v>
      </c>
      <c r="N10" s="445">
        <v>100</v>
      </c>
      <c r="O10" s="207">
        <f t="shared" si="4"/>
        <v>40</v>
      </c>
      <c r="P10" s="202">
        <f t="shared" si="5"/>
        <v>180</v>
      </c>
      <c r="Q10" s="213">
        <f t="shared" si="6"/>
        <v>0</v>
      </c>
      <c r="R10" s="214">
        <f t="shared" si="7"/>
        <v>180</v>
      </c>
      <c r="S10" s="214">
        <f t="shared" si="8"/>
        <v>8</v>
      </c>
      <c r="T10" s="461" t="s">
        <v>1495</v>
      </c>
      <c r="U10" s="436" t="s">
        <v>74</v>
      </c>
      <c r="V10" s="207">
        <f t="shared" si="9"/>
        <v>0</v>
      </c>
      <c r="W10" s="203">
        <f t="shared" si="10"/>
        <v>1</v>
      </c>
      <c r="X10" s="445" t="s">
        <v>7</v>
      </c>
      <c r="Y10" s="437">
        <f t="shared" si="11"/>
        <v>15</v>
      </c>
      <c r="Z10" s="437">
        <f t="shared" si="12"/>
        <v>3</v>
      </c>
      <c r="AA10" s="445" t="s">
        <v>222</v>
      </c>
      <c r="AB10" s="445" t="s">
        <v>8</v>
      </c>
      <c r="AC10" s="445" t="s">
        <v>174</v>
      </c>
      <c r="AD10" s="445" t="s">
        <v>7</v>
      </c>
      <c r="AE10" s="437">
        <f t="shared" si="13"/>
        <v>15</v>
      </c>
      <c r="AF10" s="437">
        <f t="shared" si="14"/>
        <v>3</v>
      </c>
      <c r="AG10" s="204">
        <f t="shared" si="15"/>
        <v>15</v>
      </c>
      <c r="AH10" s="204">
        <f t="shared" si="16"/>
        <v>0</v>
      </c>
      <c r="AI10" s="204">
        <f t="shared" si="17"/>
        <v>0</v>
      </c>
      <c r="AJ10" s="204">
        <f t="shared" si="18"/>
        <v>0</v>
      </c>
      <c r="AK10" s="204">
        <f t="shared" si="19"/>
        <v>0</v>
      </c>
      <c r="AL10" s="205">
        <f t="shared" si="20"/>
        <v>15</v>
      </c>
      <c r="AM10" s="436" t="s">
        <v>1567</v>
      </c>
      <c r="AN10" s="436" t="s">
        <v>74</v>
      </c>
      <c r="AO10" s="437">
        <f t="shared" si="21"/>
        <v>0</v>
      </c>
      <c r="AP10" s="437">
        <f t="shared" si="22"/>
        <v>0</v>
      </c>
      <c r="AQ10" s="438" t="s">
        <v>13</v>
      </c>
      <c r="AR10" s="439">
        <f t="shared" si="23"/>
        <v>10</v>
      </c>
      <c r="AS10" s="439">
        <f t="shared" si="24"/>
        <v>8</v>
      </c>
      <c r="AT10" s="206" t="s">
        <v>246</v>
      </c>
      <c r="AU10" s="440">
        <v>9</v>
      </c>
      <c r="AV10" s="441">
        <f t="shared" si="25"/>
        <v>2</v>
      </c>
      <c r="AW10" s="442" t="s">
        <v>268</v>
      </c>
      <c r="AX10" s="438">
        <v>10</v>
      </c>
      <c r="AY10" s="441">
        <f t="shared" si="26"/>
        <v>2</v>
      </c>
      <c r="AZ10" s="208">
        <f t="shared" si="27"/>
        <v>12</v>
      </c>
      <c r="BA10" s="208">
        <f t="shared" si="28"/>
        <v>1</v>
      </c>
      <c r="BB10" s="208">
        <f t="shared" si="29"/>
        <v>0</v>
      </c>
      <c r="BC10" s="208">
        <f t="shared" si="30"/>
        <v>0</v>
      </c>
      <c r="BD10" s="208">
        <f t="shared" si="31"/>
        <v>0</v>
      </c>
      <c r="BE10" s="209">
        <f t="shared" si="32"/>
        <v>20</v>
      </c>
      <c r="BF10" s="436" t="s">
        <v>3907</v>
      </c>
      <c r="BG10" s="682" t="s">
        <v>175</v>
      </c>
      <c r="BH10" s="682" t="s">
        <v>175</v>
      </c>
      <c r="BI10" s="708" t="s">
        <v>3908</v>
      </c>
      <c r="BJ10" s="704" t="s">
        <v>3909</v>
      </c>
      <c r="BK10" s="709" t="s">
        <v>3910</v>
      </c>
      <c r="BL10" s="706" t="s">
        <v>3911</v>
      </c>
      <c r="BM10" s="710" t="s">
        <v>3912</v>
      </c>
      <c r="BN10" s="706" t="s">
        <v>3913</v>
      </c>
      <c r="BO10" s="707" t="s">
        <v>3914</v>
      </c>
    </row>
    <row r="11" spans="1:67" ht="19.5" customHeight="1">
      <c r="A11" s="434" t="s">
        <v>1509</v>
      </c>
      <c r="B11" s="460" t="s">
        <v>416</v>
      </c>
      <c r="C11" s="435" t="s">
        <v>311</v>
      </c>
      <c r="D11" s="444">
        <v>86</v>
      </c>
      <c r="E11" s="434">
        <v>52</v>
      </c>
      <c r="F11" s="207">
        <f t="shared" si="0"/>
        <v>20</v>
      </c>
      <c r="G11" s="435" t="s">
        <v>199</v>
      </c>
      <c r="H11" s="458">
        <v>68</v>
      </c>
      <c r="I11" s="207">
        <f t="shared" si="1"/>
        <v>30</v>
      </c>
      <c r="J11" s="438">
        <v>65</v>
      </c>
      <c r="K11" s="207">
        <f t="shared" si="2"/>
        <v>30</v>
      </c>
      <c r="L11" s="445">
        <v>74</v>
      </c>
      <c r="M11" s="207">
        <f t="shared" si="3"/>
        <v>30</v>
      </c>
      <c r="N11" s="445">
        <v>84</v>
      </c>
      <c r="O11" s="207">
        <f t="shared" si="4"/>
        <v>30</v>
      </c>
      <c r="P11" s="202">
        <f t="shared" si="5"/>
        <v>140</v>
      </c>
      <c r="Q11" s="213">
        <f t="shared" si="6"/>
        <v>0</v>
      </c>
      <c r="R11" s="214">
        <f t="shared" si="7"/>
        <v>140</v>
      </c>
      <c r="S11" s="214">
        <f t="shared" si="8"/>
        <v>6</v>
      </c>
      <c r="T11" s="461" t="s">
        <v>1495</v>
      </c>
      <c r="U11" s="436" t="s">
        <v>74</v>
      </c>
      <c r="V11" s="207">
        <f t="shared" si="9"/>
        <v>0</v>
      </c>
      <c r="W11" s="203">
        <f t="shared" si="10"/>
        <v>1</v>
      </c>
      <c r="X11" s="445" t="s">
        <v>7</v>
      </c>
      <c r="Y11" s="437">
        <f t="shared" si="11"/>
        <v>15</v>
      </c>
      <c r="Z11" s="437">
        <f t="shared" si="12"/>
        <v>3</v>
      </c>
      <c r="AA11" s="445" t="s">
        <v>171</v>
      </c>
      <c r="AB11" s="445" t="s">
        <v>8</v>
      </c>
      <c r="AC11" s="445" t="s">
        <v>172</v>
      </c>
      <c r="AD11" s="445" t="s">
        <v>8</v>
      </c>
      <c r="AE11" s="437">
        <f t="shared" ref="AE11:AE21" si="33">IF(AND(AB11="Excellent", AD12="Excellent"),20,IF(AND(AB11="Excellent",AD12="Good"),15,IF(AND(AB11="Excellent",AD12="Average"),15,IF(AND(AB11="Good", AD12="Excellent"),15,IF(AND(AB11="Good",AD12="Good"),15,IF(AND(AB11="Good",AD12="Average"),15,IF(AND(AB11="Average",AD12="Excellent"),15,IF(AND(AB11="Average",AD12="Good"),15,10))))))))</f>
        <v>10</v>
      </c>
      <c r="AF11" s="437">
        <f t="shared" si="14"/>
        <v>2</v>
      </c>
      <c r="AG11" s="204">
        <f t="shared" si="15"/>
        <v>12</v>
      </c>
      <c r="AH11" s="204">
        <f t="shared" si="16"/>
        <v>0</v>
      </c>
      <c r="AI11" s="204">
        <f t="shared" si="17"/>
        <v>0</v>
      </c>
      <c r="AJ11" s="204">
        <f t="shared" si="18"/>
        <v>0</v>
      </c>
      <c r="AK11" s="204">
        <f t="shared" si="19"/>
        <v>0</v>
      </c>
      <c r="AL11" s="205">
        <f t="shared" si="20"/>
        <v>12</v>
      </c>
      <c r="AM11" s="436" t="s">
        <v>1567</v>
      </c>
      <c r="AN11" s="436" t="s">
        <v>74</v>
      </c>
      <c r="AO11" s="437">
        <f t="shared" si="21"/>
        <v>0</v>
      </c>
      <c r="AP11" s="437">
        <f t="shared" si="22"/>
        <v>0</v>
      </c>
      <c r="AQ11" s="438" t="s">
        <v>13</v>
      </c>
      <c r="AR11" s="439">
        <f t="shared" si="23"/>
        <v>10</v>
      </c>
      <c r="AS11" s="439">
        <f t="shared" si="24"/>
        <v>8</v>
      </c>
      <c r="AT11" s="206" t="s">
        <v>246</v>
      </c>
      <c r="AU11" s="440">
        <v>8</v>
      </c>
      <c r="AV11" s="441">
        <f t="shared" si="25"/>
        <v>1</v>
      </c>
      <c r="AW11" s="442" t="s">
        <v>268</v>
      </c>
      <c r="AX11" s="438">
        <v>5</v>
      </c>
      <c r="AY11" s="441">
        <f t="shared" si="26"/>
        <v>1</v>
      </c>
      <c r="AZ11" s="208">
        <f t="shared" si="27"/>
        <v>10</v>
      </c>
      <c r="BA11" s="208">
        <f t="shared" si="28"/>
        <v>1</v>
      </c>
      <c r="BB11" s="208">
        <f t="shared" si="29"/>
        <v>0</v>
      </c>
      <c r="BC11" s="208">
        <f t="shared" si="30"/>
        <v>0</v>
      </c>
      <c r="BD11" s="208">
        <f t="shared" si="31"/>
        <v>0</v>
      </c>
      <c r="BE11" s="209">
        <f t="shared" si="32"/>
        <v>16.666666666666668</v>
      </c>
      <c r="BF11" s="436" t="s">
        <v>3853</v>
      </c>
      <c r="BG11" s="682" t="s">
        <v>175</v>
      </c>
      <c r="BH11" s="682" t="s">
        <v>175</v>
      </c>
      <c r="BI11" s="708" t="s">
        <v>3644</v>
      </c>
      <c r="BJ11" s="704" t="s">
        <v>3915</v>
      </c>
      <c r="BK11" s="709" t="s">
        <v>3578</v>
      </c>
      <c r="BL11" s="706" t="s">
        <v>3916</v>
      </c>
      <c r="BM11" s="710" t="s">
        <v>3917</v>
      </c>
      <c r="BN11" s="706" t="s">
        <v>3918</v>
      </c>
      <c r="BO11" s="707" t="s">
        <v>3919</v>
      </c>
    </row>
    <row r="12" spans="1:67" ht="19.5" customHeight="1">
      <c r="A12" s="434" t="s">
        <v>1510</v>
      </c>
      <c r="B12" s="464" t="s">
        <v>413</v>
      </c>
      <c r="C12" s="435" t="s">
        <v>311</v>
      </c>
      <c r="D12" s="444">
        <v>86.5</v>
      </c>
      <c r="E12" s="434" t="s">
        <v>74</v>
      </c>
      <c r="F12" s="207">
        <f t="shared" si="0"/>
        <v>0</v>
      </c>
      <c r="G12" s="435" t="s">
        <v>199</v>
      </c>
      <c r="H12" s="458" t="s">
        <v>74</v>
      </c>
      <c r="I12" s="207">
        <f t="shared" si="1"/>
        <v>0</v>
      </c>
      <c r="J12" s="438" t="s">
        <v>74</v>
      </c>
      <c r="K12" s="207">
        <f t="shared" si="2"/>
        <v>0</v>
      </c>
      <c r="L12" s="445" t="s">
        <v>74</v>
      </c>
      <c r="M12" s="207">
        <f t="shared" si="3"/>
        <v>0</v>
      </c>
      <c r="N12" s="445" t="s">
        <v>74</v>
      </c>
      <c r="O12" s="207">
        <f t="shared" si="4"/>
        <v>0</v>
      </c>
      <c r="P12" s="202">
        <f t="shared" si="5"/>
        <v>0</v>
      </c>
      <c r="Q12" s="213">
        <f t="shared" si="6"/>
        <v>5</v>
      </c>
      <c r="R12" s="214" t="e">
        <f t="shared" si="7"/>
        <v>#DIV/0!</v>
      </c>
      <c r="S12" s="214" t="e">
        <f t="shared" si="8"/>
        <v>#DIV/0!</v>
      </c>
      <c r="T12" s="461" t="s">
        <v>1495</v>
      </c>
      <c r="U12" s="436" t="s">
        <v>74</v>
      </c>
      <c r="V12" s="207">
        <f t="shared" si="9"/>
        <v>0</v>
      </c>
      <c r="W12" s="203">
        <f t="shared" si="10"/>
        <v>1</v>
      </c>
      <c r="X12" s="445" t="s">
        <v>7</v>
      </c>
      <c r="Y12" s="437">
        <f t="shared" si="11"/>
        <v>15</v>
      </c>
      <c r="Z12" s="437">
        <f t="shared" si="12"/>
        <v>3</v>
      </c>
      <c r="AA12" s="445" t="s">
        <v>171</v>
      </c>
      <c r="AB12" s="445" t="s">
        <v>8</v>
      </c>
      <c r="AC12" s="445" t="s">
        <v>172</v>
      </c>
      <c r="AD12" s="445" t="s">
        <v>8</v>
      </c>
      <c r="AE12" s="437">
        <f t="shared" si="33"/>
        <v>10</v>
      </c>
      <c r="AF12" s="437">
        <f t="shared" si="14"/>
        <v>2</v>
      </c>
      <c r="AG12" s="204" t="e">
        <f t="shared" si="15"/>
        <v>#DIV/0!</v>
      </c>
      <c r="AH12" s="204">
        <f t="shared" si="16"/>
        <v>0</v>
      </c>
      <c r="AI12" s="204">
        <f t="shared" si="17"/>
        <v>0</v>
      </c>
      <c r="AJ12" s="204">
        <f t="shared" si="18"/>
        <v>0</v>
      </c>
      <c r="AK12" s="204">
        <f t="shared" si="19"/>
        <v>0</v>
      </c>
      <c r="AL12" s="205" t="e">
        <f t="shared" si="20"/>
        <v>#DIV/0!</v>
      </c>
      <c r="AM12" s="436" t="s">
        <v>1567</v>
      </c>
      <c r="AN12" s="436" t="s">
        <v>74</v>
      </c>
      <c r="AO12" s="437">
        <f t="shared" si="21"/>
        <v>0</v>
      </c>
      <c r="AP12" s="437">
        <f t="shared" si="22"/>
        <v>0</v>
      </c>
      <c r="AQ12" s="438" t="s">
        <v>74</v>
      </c>
      <c r="AR12" s="439">
        <f t="shared" si="23"/>
        <v>0</v>
      </c>
      <c r="AS12" s="439">
        <f t="shared" si="24"/>
        <v>0</v>
      </c>
      <c r="AT12" s="206" t="s">
        <v>246</v>
      </c>
      <c r="AU12" s="440">
        <v>8</v>
      </c>
      <c r="AV12" s="441">
        <f t="shared" si="25"/>
        <v>1</v>
      </c>
      <c r="AW12" s="442" t="s">
        <v>268</v>
      </c>
      <c r="AX12" s="438">
        <v>10</v>
      </c>
      <c r="AY12" s="441">
        <f t="shared" si="26"/>
        <v>2</v>
      </c>
      <c r="AZ12" s="208">
        <f t="shared" si="27"/>
        <v>3</v>
      </c>
      <c r="BA12" s="208">
        <f t="shared" si="28"/>
        <v>1</v>
      </c>
      <c r="BB12" s="208">
        <f t="shared" si="29"/>
        <v>1</v>
      </c>
      <c r="BC12" s="208">
        <f t="shared" si="30"/>
        <v>0</v>
      </c>
      <c r="BD12" s="208">
        <f t="shared" si="31"/>
        <v>0</v>
      </c>
      <c r="BE12" s="209">
        <f t="shared" si="32"/>
        <v>15</v>
      </c>
      <c r="BF12" s="436" t="s">
        <v>3853</v>
      </c>
      <c r="BG12" s="682" t="s">
        <v>175</v>
      </c>
      <c r="BH12" s="682" t="s">
        <v>175</v>
      </c>
      <c r="BI12" s="708" t="s">
        <v>3862</v>
      </c>
      <c r="BJ12" s="707" t="s">
        <v>74</v>
      </c>
      <c r="BK12" s="711" t="s">
        <v>74</v>
      </c>
      <c r="BL12" s="710" t="s">
        <v>74</v>
      </c>
      <c r="BM12" s="710" t="s">
        <v>74</v>
      </c>
      <c r="BN12" s="710" t="s">
        <v>74</v>
      </c>
      <c r="BO12" s="707" t="s">
        <v>3920</v>
      </c>
    </row>
    <row r="13" spans="1:67" ht="19.5" customHeight="1">
      <c r="A13" s="434" t="s">
        <v>1511</v>
      </c>
      <c r="B13" s="713" t="s">
        <v>1512</v>
      </c>
      <c r="C13" s="435" t="s">
        <v>311</v>
      </c>
      <c r="D13" s="444">
        <v>92.5</v>
      </c>
      <c r="E13" s="434" t="s">
        <v>74</v>
      </c>
      <c r="F13" s="207">
        <f t="shared" si="0"/>
        <v>0</v>
      </c>
      <c r="G13" s="435" t="s">
        <v>199</v>
      </c>
      <c r="H13" s="458" t="s">
        <v>74</v>
      </c>
      <c r="I13" s="207">
        <f t="shared" si="1"/>
        <v>0</v>
      </c>
      <c r="J13" s="438" t="s">
        <v>74</v>
      </c>
      <c r="K13" s="207">
        <f t="shared" si="2"/>
        <v>0</v>
      </c>
      <c r="L13" s="445" t="s">
        <v>74</v>
      </c>
      <c r="M13" s="207">
        <f t="shared" si="3"/>
        <v>0</v>
      </c>
      <c r="N13" s="445" t="s">
        <v>74</v>
      </c>
      <c r="O13" s="207">
        <f t="shared" si="4"/>
        <v>0</v>
      </c>
      <c r="P13" s="202">
        <f t="shared" si="5"/>
        <v>0</v>
      </c>
      <c r="Q13" s="213">
        <f t="shared" si="6"/>
        <v>5</v>
      </c>
      <c r="R13" s="214" t="e">
        <f t="shared" si="7"/>
        <v>#DIV/0!</v>
      </c>
      <c r="S13" s="214" t="e">
        <f t="shared" si="8"/>
        <v>#DIV/0!</v>
      </c>
      <c r="T13" s="461" t="s">
        <v>1495</v>
      </c>
      <c r="U13" s="436" t="s">
        <v>74</v>
      </c>
      <c r="V13" s="207">
        <f t="shared" si="9"/>
        <v>0</v>
      </c>
      <c r="W13" s="203">
        <f t="shared" si="10"/>
        <v>1</v>
      </c>
      <c r="X13" s="445" t="s">
        <v>7</v>
      </c>
      <c r="Y13" s="437">
        <f t="shared" si="11"/>
        <v>15</v>
      </c>
      <c r="Z13" s="437">
        <f t="shared" si="12"/>
        <v>3</v>
      </c>
      <c r="AA13" s="445" t="s">
        <v>171</v>
      </c>
      <c r="AB13" s="445" t="s">
        <v>8</v>
      </c>
      <c r="AC13" s="445" t="s">
        <v>173</v>
      </c>
      <c r="AD13" s="445" t="s">
        <v>8</v>
      </c>
      <c r="AE13" s="437">
        <f t="shared" si="33"/>
        <v>10</v>
      </c>
      <c r="AF13" s="437">
        <f t="shared" si="14"/>
        <v>2</v>
      </c>
      <c r="AG13" s="204" t="e">
        <f t="shared" si="15"/>
        <v>#DIV/0!</v>
      </c>
      <c r="AH13" s="204">
        <f t="shared" si="16"/>
        <v>0</v>
      </c>
      <c r="AI13" s="204">
        <f t="shared" si="17"/>
        <v>0</v>
      </c>
      <c r="AJ13" s="204">
        <f t="shared" si="18"/>
        <v>0</v>
      </c>
      <c r="AK13" s="204">
        <f t="shared" si="19"/>
        <v>0</v>
      </c>
      <c r="AL13" s="205" t="e">
        <f t="shared" si="20"/>
        <v>#DIV/0!</v>
      </c>
      <c r="AM13" s="436" t="s">
        <v>1567</v>
      </c>
      <c r="AN13" s="436" t="s">
        <v>74</v>
      </c>
      <c r="AO13" s="437">
        <f t="shared" si="21"/>
        <v>0</v>
      </c>
      <c r="AP13" s="437">
        <f t="shared" si="22"/>
        <v>0</v>
      </c>
      <c r="AQ13" s="438" t="s">
        <v>74</v>
      </c>
      <c r="AR13" s="439">
        <f t="shared" si="23"/>
        <v>0</v>
      </c>
      <c r="AS13" s="439">
        <f t="shared" si="24"/>
        <v>0</v>
      </c>
      <c r="AT13" s="206" t="s">
        <v>246</v>
      </c>
      <c r="AU13" s="440">
        <v>9</v>
      </c>
      <c r="AV13" s="441">
        <f t="shared" si="25"/>
        <v>2</v>
      </c>
      <c r="AW13" s="442" t="s">
        <v>268</v>
      </c>
      <c r="AX13" s="438" t="s">
        <v>74</v>
      </c>
      <c r="AY13" s="441">
        <f t="shared" si="26"/>
        <v>2</v>
      </c>
      <c r="AZ13" s="208">
        <f t="shared" si="27"/>
        <v>4</v>
      </c>
      <c r="BA13" s="208">
        <f t="shared" si="28"/>
        <v>1</v>
      </c>
      <c r="BB13" s="208">
        <f t="shared" si="29"/>
        <v>1</v>
      </c>
      <c r="BC13" s="208">
        <f t="shared" si="30"/>
        <v>0</v>
      </c>
      <c r="BD13" s="208">
        <f t="shared" si="31"/>
        <v>0</v>
      </c>
      <c r="BE13" s="209">
        <f t="shared" si="32"/>
        <v>20</v>
      </c>
      <c r="BF13" s="436" t="s">
        <v>3921</v>
      </c>
      <c r="BG13" s="682" t="s">
        <v>175</v>
      </c>
      <c r="BH13" s="682" t="s">
        <v>175</v>
      </c>
      <c r="BI13" s="708" t="s">
        <v>175</v>
      </c>
      <c r="BJ13" s="707" t="s">
        <v>74</v>
      </c>
      <c r="BK13" s="710" t="s">
        <v>74</v>
      </c>
      <c r="BL13" s="710" t="s">
        <v>74</v>
      </c>
      <c r="BM13" s="710" t="s">
        <v>74</v>
      </c>
      <c r="BN13" s="710" t="s">
        <v>74</v>
      </c>
      <c r="BO13" s="707" t="s">
        <v>3922</v>
      </c>
    </row>
    <row r="14" spans="1:67" ht="19.5" customHeight="1">
      <c r="A14" s="434" t="s">
        <v>1513</v>
      </c>
      <c r="B14" s="463" t="s">
        <v>414</v>
      </c>
      <c r="C14" s="435" t="s">
        <v>311</v>
      </c>
      <c r="D14" s="444">
        <v>79.5</v>
      </c>
      <c r="E14" s="434">
        <v>66</v>
      </c>
      <c r="F14" s="207">
        <f t="shared" si="0"/>
        <v>30</v>
      </c>
      <c r="G14" s="435" t="s">
        <v>199</v>
      </c>
      <c r="H14" s="458">
        <v>92</v>
      </c>
      <c r="I14" s="207">
        <f t="shared" si="1"/>
        <v>40</v>
      </c>
      <c r="J14" s="438">
        <v>73</v>
      </c>
      <c r="K14" s="207">
        <f t="shared" si="2"/>
        <v>30</v>
      </c>
      <c r="L14" s="445">
        <v>57</v>
      </c>
      <c r="M14" s="207">
        <f t="shared" si="3"/>
        <v>20</v>
      </c>
      <c r="N14" s="445">
        <v>96</v>
      </c>
      <c r="O14" s="207">
        <f t="shared" si="4"/>
        <v>40</v>
      </c>
      <c r="P14" s="202">
        <f t="shared" si="5"/>
        <v>160</v>
      </c>
      <c r="Q14" s="213">
        <f t="shared" si="6"/>
        <v>0</v>
      </c>
      <c r="R14" s="214">
        <f t="shared" si="7"/>
        <v>160</v>
      </c>
      <c r="S14" s="214">
        <f t="shared" si="8"/>
        <v>6</v>
      </c>
      <c r="T14" s="461" t="s">
        <v>207</v>
      </c>
      <c r="U14" s="436" t="s">
        <v>74</v>
      </c>
      <c r="V14" s="207">
        <f t="shared" si="9"/>
        <v>0</v>
      </c>
      <c r="W14" s="203">
        <f t="shared" si="10"/>
        <v>1</v>
      </c>
      <c r="X14" s="445" t="s">
        <v>7</v>
      </c>
      <c r="Y14" s="437">
        <f t="shared" si="11"/>
        <v>15</v>
      </c>
      <c r="Z14" s="437">
        <f t="shared" si="12"/>
        <v>3</v>
      </c>
      <c r="AA14" s="445" t="s">
        <v>221</v>
      </c>
      <c r="AB14" s="445" t="s">
        <v>8</v>
      </c>
      <c r="AC14" s="445" t="s">
        <v>174</v>
      </c>
      <c r="AD14" s="445" t="s">
        <v>8</v>
      </c>
      <c r="AE14" s="437">
        <f t="shared" si="33"/>
        <v>10</v>
      </c>
      <c r="AF14" s="437">
        <f t="shared" si="14"/>
        <v>2</v>
      </c>
      <c r="AG14" s="204">
        <f t="shared" si="15"/>
        <v>12</v>
      </c>
      <c r="AH14" s="204">
        <f t="shared" si="16"/>
        <v>0</v>
      </c>
      <c r="AI14" s="204">
        <f t="shared" si="17"/>
        <v>0</v>
      </c>
      <c r="AJ14" s="204">
        <f t="shared" si="18"/>
        <v>0</v>
      </c>
      <c r="AK14" s="204">
        <f t="shared" si="19"/>
        <v>0</v>
      </c>
      <c r="AL14" s="205">
        <f t="shared" si="20"/>
        <v>12</v>
      </c>
      <c r="AM14" s="436" t="s">
        <v>1567</v>
      </c>
      <c r="AN14" s="436" t="s">
        <v>74</v>
      </c>
      <c r="AO14" s="437">
        <f t="shared" si="21"/>
        <v>0</v>
      </c>
      <c r="AP14" s="437">
        <f t="shared" si="22"/>
        <v>0</v>
      </c>
      <c r="AQ14" s="438" t="s">
        <v>13</v>
      </c>
      <c r="AR14" s="439">
        <f t="shared" si="23"/>
        <v>10</v>
      </c>
      <c r="AS14" s="439">
        <f t="shared" si="24"/>
        <v>8</v>
      </c>
      <c r="AT14" s="206" t="s">
        <v>246</v>
      </c>
      <c r="AU14" s="440">
        <v>8</v>
      </c>
      <c r="AV14" s="441">
        <f t="shared" si="25"/>
        <v>1</v>
      </c>
      <c r="AW14" s="442" t="s">
        <v>268</v>
      </c>
      <c r="AX14" s="438">
        <v>5</v>
      </c>
      <c r="AY14" s="441">
        <f t="shared" si="26"/>
        <v>1</v>
      </c>
      <c r="AZ14" s="208">
        <f t="shared" si="27"/>
        <v>10</v>
      </c>
      <c r="BA14" s="208">
        <f t="shared" si="28"/>
        <v>1</v>
      </c>
      <c r="BB14" s="208">
        <f t="shared" si="29"/>
        <v>0</v>
      </c>
      <c r="BC14" s="208">
        <f t="shared" si="30"/>
        <v>0</v>
      </c>
      <c r="BD14" s="208">
        <f t="shared" si="31"/>
        <v>0</v>
      </c>
      <c r="BE14" s="209">
        <f t="shared" si="32"/>
        <v>16.666666666666668</v>
      </c>
      <c r="BF14" s="436" t="s">
        <v>3853</v>
      </c>
      <c r="BG14" s="682" t="s">
        <v>175</v>
      </c>
      <c r="BH14" s="682" t="s">
        <v>175</v>
      </c>
      <c r="BI14" s="708" t="s">
        <v>3644</v>
      </c>
      <c r="BJ14" s="704" t="s">
        <v>3923</v>
      </c>
      <c r="BK14" s="709" t="s">
        <v>2605</v>
      </c>
      <c r="BL14" s="706" t="s">
        <v>3924</v>
      </c>
      <c r="BM14" s="710" t="s">
        <v>3925</v>
      </c>
      <c r="BN14" s="706" t="s">
        <v>3926</v>
      </c>
      <c r="BO14" s="707" t="s">
        <v>3927</v>
      </c>
    </row>
    <row r="15" spans="1:67" ht="19.5" customHeight="1">
      <c r="A15" s="434" t="s">
        <v>1514</v>
      </c>
      <c r="B15" s="460" t="s">
        <v>1515</v>
      </c>
      <c r="C15" s="435" t="s">
        <v>311</v>
      </c>
      <c r="D15" s="444">
        <v>96.5</v>
      </c>
      <c r="E15" s="434">
        <v>44</v>
      </c>
      <c r="F15" s="207">
        <f t="shared" si="0"/>
        <v>20</v>
      </c>
      <c r="G15" s="435" t="s">
        <v>199</v>
      </c>
      <c r="H15" s="458">
        <v>40</v>
      </c>
      <c r="I15" s="207">
        <f t="shared" si="1"/>
        <v>10</v>
      </c>
      <c r="J15" s="438">
        <v>61</v>
      </c>
      <c r="K15" s="207">
        <f t="shared" si="2"/>
        <v>20</v>
      </c>
      <c r="L15" s="445">
        <v>64</v>
      </c>
      <c r="M15" s="207">
        <f t="shared" si="3"/>
        <v>20</v>
      </c>
      <c r="N15" s="445">
        <v>48</v>
      </c>
      <c r="O15" s="207">
        <f t="shared" si="4"/>
        <v>20</v>
      </c>
      <c r="P15" s="202">
        <f t="shared" si="5"/>
        <v>90</v>
      </c>
      <c r="Q15" s="213">
        <f t="shared" si="6"/>
        <v>0</v>
      </c>
      <c r="R15" s="214">
        <f t="shared" si="7"/>
        <v>90</v>
      </c>
      <c r="S15" s="214">
        <f t="shared" si="8"/>
        <v>4</v>
      </c>
      <c r="T15" s="461" t="s">
        <v>1495</v>
      </c>
      <c r="U15" s="436" t="s">
        <v>74</v>
      </c>
      <c r="V15" s="207">
        <f t="shared" si="9"/>
        <v>0</v>
      </c>
      <c r="W15" s="203">
        <f t="shared" si="10"/>
        <v>1</v>
      </c>
      <c r="X15" s="445" t="s">
        <v>7</v>
      </c>
      <c r="Y15" s="437">
        <f t="shared" si="11"/>
        <v>15</v>
      </c>
      <c r="Z15" s="437">
        <f t="shared" si="12"/>
        <v>3</v>
      </c>
      <c r="AA15" s="445" t="s">
        <v>171</v>
      </c>
      <c r="AB15" s="445" t="s">
        <v>8</v>
      </c>
      <c r="AC15" s="445" t="s">
        <v>174</v>
      </c>
      <c r="AD15" s="445" t="s">
        <v>8</v>
      </c>
      <c r="AE15" s="437">
        <f t="shared" si="33"/>
        <v>15</v>
      </c>
      <c r="AF15" s="437">
        <f t="shared" si="14"/>
        <v>3</v>
      </c>
      <c r="AG15" s="204">
        <f t="shared" si="15"/>
        <v>11</v>
      </c>
      <c r="AH15" s="204">
        <f t="shared" si="16"/>
        <v>0</v>
      </c>
      <c r="AI15" s="204">
        <f t="shared" si="17"/>
        <v>0</v>
      </c>
      <c r="AJ15" s="204">
        <f t="shared" si="18"/>
        <v>0</v>
      </c>
      <c r="AK15" s="204">
        <f t="shared" si="19"/>
        <v>0</v>
      </c>
      <c r="AL15" s="205">
        <f t="shared" si="20"/>
        <v>11</v>
      </c>
      <c r="AM15" s="436" t="s">
        <v>1567</v>
      </c>
      <c r="AN15" s="436" t="s">
        <v>74</v>
      </c>
      <c r="AO15" s="437">
        <f t="shared" si="21"/>
        <v>0</v>
      </c>
      <c r="AP15" s="437">
        <f t="shared" si="22"/>
        <v>0</v>
      </c>
      <c r="AQ15" s="438" t="s">
        <v>13</v>
      </c>
      <c r="AR15" s="439">
        <f t="shared" si="23"/>
        <v>10</v>
      </c>
      <c r="AS15" s="439">
        <f t="shared" si="24"/>
        <v>8</v>
      </c>
      <c r="AT15" s="206" t="s">
        <v>246</v>
      </c>
      <c r="AU15" s="440">
        <v>8</v>
      </c>
      <c r="AV15" s="441">
        <f t="shared" si="25"/>
        <v>1</v>
      </c>
      <c r="AW15" s="442" t="s">
        <v>268</v>
      </c>
      <c r="AX15" s="438">
        <v>10</v>
      </c>
      <c r="AY15" s="441">
        <f t="shared" si="26"/>
        <v>2</v>
      </c>
      <c r="AZ15" s="208">
        <f t="shared" si="27"/>
        <v>11</v>
      </c>
      <c r="BA15" s="208">
        <f t="shared" si="28"/>
        <v>1</v>
      </c>
      <c r="BB15" s="208">
        <f t="shared" si="29"/>
        <v>0</v>
      </c>
      <c r="BC15" s="208">
        <f t="shared" si="30"/>
        <v>0</v>
      </c>
      <c r="BD15" s="208">
        <f t="shared" si="31"/>
        <v>0</v>
      </c>
      <c r="BE15" s="209">
        <f t="shared" si="32"/>
        <v>18.333333333333332</v>
      </c>
      <c r="BF15" s="436" t="s">
        <v>3853</v>
      </c>
      <c r="BG15" s="682" t="s">
        <v>175</v>
      </c>
      <c r="BH15" s="682" t="s">
        <v>175</v>
      </c>
      <c r="BI15" s="708" t="s">
        <v>3928</v>
      </c>
      <c r="BJ15" s="704" t="s">
        <v>3929</v>
      </c>
      <c r="BK15" s="709" t="s">
        <v>3930</v>
      </c>
      <c r="BL15" s="706" t="s">
        <v>3931</v>
      </c>
      <c r="BM15" s="710" t="s">
        <v>3932</v>
      </c>
      <c r="BN15" s="706" t="s">
        <v>3933</v>
      </c>
      <c r="BO15" s="707" t="s">
        <v>3934</v>
      </c>
    </row>
    <row r="16" spans="1:67" ht="19.5" customHeight="1">
      <c r="A16" s="434" t="s">
        <v>1516</v>
      </c>
      <c r="B16" s="462" t="s">
        <v>1517</v>
      </c>
      <c r="C16" s="435" t="s">
        <v>311</v>
      </c>
      <c r="D16" s="444">
        <v>100.5</v>
      </c>
      <c r="E16" s="434">
        <v>63</v>
      </c>
      <c r="F16" s="207">
        <f t="shared" si="0"/>
        <v>20</v>
      </c>
      <c r="G16" s="435" t="s">
        <v>199</v>
      </c>
      <c r="H16" s="458">
        <v>99</v>
      </c>
      <c r="I16" s="207">
        <f t="shared" si="1"/>
        <v>40</v>
      </c>
      <c r="J16" s="438">
        <v>97</v>
      </c>
      <c r="K16" s="207">
        <f t="shared" si="2"/>
        <v>40</v>
      </c>
      <c r="L16" s="445">
        <v>65</v>
      </c>
      <c r="M16" s="207">
        <f t="shared" si="3"/>
        <v>30</v>
      </c>
      <c r="N16" s="445">
        <v>96</v>
      </c>
      <c r="O16" s="207">
        <f t="shared" si="4"/>
        <v>40</v>
      </c>
      <c r="P16" s="202">
        <f t="shared" si="5"/>
        <v>170</v>
      </c>
      <c r="Q16" s="213">
        <f t="shared" si="6"/>
        <v>0</v>
      </c>
      <c r="R16" s="214">
        <f t="shared" si="7"/>
        <v>170</v>
      </c>
      <c r="S16" s="214">
        <f t="shared" si="8"/>
        <v>6</v>
      </c>
      <c r="T16" s="461" t="s">
        <v>1495</v>
      </c>
      <c r="U16" s="436" t="s">
        <v>74</v>
      </c>
      <c r="V16" s="207">
        <f t="shared" si="9"/>
        <v>0</v>
      </c>
      <c r="W16" s="203">
        <f t="shared" si="10"/>
        <v>1</v>
      </c>
      <c r="X16" s="445" t="s">
        <v>7</v>
      </c>
      <c r="Y16" s="437">
        <f t="shared" si="11"/>
        <v>15</v>
      </c>
      <c r="Z16" s="437">
        <f t="shared" si="12"/>
        <v>3</v>
      </c>
      <c r="AA16" s="445" t="s">
        <v>171</v>
      </c>
      <c r="AB16" s="445" t="s">
        <v>8</v>
      </c>
      <c r="AC16" s="445" t="s">
        <v>173</v>
      </c>
      <c r="AD16" s="445" t="s">
        <v>7</v>
      </c>
      <c r="AE16" s="437">
        <f t="shared" si="33"/>
        <v>15</v>
      </c>
      <c r="AF16" s="437">
        <f t="shared" si="14"/>
        <v>3</v>
      </c>
      <c r="AG16" s="204">
        <f t="shared" si="15"/>
        <v>13</v>
      </c>
      <c r="AH16" s="204">
        <f t="shared" si="16"/>
        <v>0</v>
      </c>
      <c r="AI16" s="204">
        <f t="shared" si="17"/>
        <v>0</v>
      </c>
      <c r="AJ16" s="204">
        <f t="shared" si="18"/>
        <v>0</v>
      </c>
      <c r="AK16" s="204">
        <f t="shared" si="19"/>
        <v>0</v>
      </c>
      <c r="AL16" s="205">
        <f t="shared" si="20"/>
        <v>13</v>
      </c>
      <c r="AM16" s="436" t="s">
        <v>1567</v>
      </c>
      <c r="AN16" s="436" t="s">
        <v>74</v>
      </c>
      <c r="AO16" s="437">
        <f t="shared" si="21"/>
        <v>0</v>
      </c>
      <c r="AP16" s="437">
        <f t="shared" si="22"/>
        <v>0</v>
      </c>
      <c r="AQ16" s="438" t="s">
        <v>13</v>
      </c>
      <c r="AR16" s="439">
        <f t="shared" si="23"/>
        <v>10</v>
      </c>
      <c r="AS16" s="439">
        <f t="shared" si="24"/>
        <v>8</v>
      </c>
      <c r="AT16" s="206" t="s">
        <v>246</v>
      </c>
      <c r="AU16" s="440">
        <v>8</v>
      </c>
      <c r="AV16" s="441">
        <f t="shared" si="25"/>
        <v>1</v>
      </c>
      <c r="AW16" s="442" t="s">
        <v>268</v>
      </c>
      <c r="AX16" s="438">
        <v>10</v>
      </c>
      <c r="AY16" s="441">
        <f t="shared" si="26"/>
        <v>2</v>
      </c>
      <c r="AZ16" s="208">
        <f t="shared" si="27"/>
        <v>11</v>
      </c>
      <c r="BA16" s="208">
        <f t="shared" si="28"/>
        <v>1</v>
      </c>
      <c r="BB16" s="208">
        <f t="shared" si="29"/>
        <v>0</v>
      </c>
      <c r="BC16" s="208">
        <f t="shared" si="30"/>
        <v>0</v>
      </c>
      <c r="BD16" s="208">
        <f t="shared" si="31"/>
        <v>0</v>
      </c>
      <c r="BE16" s="209">
        <f t="shared" si="32"/>
        <v>18.333333333333332</v>
      </c>
      <c r="BF16" s="436" t="s">
        <v>3853</v>
      </c>
      <c r="BG16" s="682" t="s">
        <v>175</v>
      </c>
      <c r="BH16" s="682" t="s">
        <v>175</v>
      </c>
      <c r="BI16" s="708" t="s">
        <v>3862</v>
      </c>
      <c r="BJ16" s="704" t="s">
        <v>3935</v>
      </c>
      <c r="BK16" s="709" t="s">
        <v>3936</v>
      </c>
      <c r="BL16" s="706" t="s">
        <v>3937</v>
      </c>
      <c r="BM16" s="710" t="s">
        <v>3938</v>
      </c>
      <c r="BN16" s="706" t="s">
        <v>3939</v>
      </c>
      <c r="BO16" s="707" t="s">
        <v>3940</v>
      </c>
    </row>
    <row r="17" spans="1:67" ht="19.5" customHeight="1">
      <c r="A17" s="434" t="s">
        <v>1518</v>
      </c>
      <c r="B17" s="460" t="s">
        <v>1519</v>
      </c>
      <c r="C17" s="435" t="s">
        <v>311</v>
      </c>
      <c r="D17" s="444">
        <v>102</v>
      </c>
      <c r="E17" s="434">
        <v>84</v>
      </c>
      <c r="F17" s="207">
        <f t="shared" si="0"/>
        <v>30</v>
      </c>
      <c r="G17" s="435" t="s">
        <v>199</v>
      </c>
      <c r="H17" s="458">
        <v>92</v>
      </c>
      <c r="I17" s="207">
        <f t="shared" si="1"/>
        <v>40</v>
      </c>
      <c r="J17" s="438">
        <v>94</v>
      </c>
      <c r="K17" s="207">
        <f t="shared" si="2"/>
        <v>40</v>
      </c>
      <c r="L17" s="445">
        <v>81</v>
      </c>
      <c r="M17" s="207">
        <f t="shared" si="3"/>
        <v>30</v>
      </c>
      <c r="N17" s="445">
        <v>96</v>
      </c>
      <c r="O17" s="207">
        <f t="shared" si="4"/>
        <v>40</v>
      </c>
      <c r="P17" s="202">
        <f t="shared" si="5"/>
        <v>180</v>
      </c>
      <c r="Q17" s="213">
        <f t="shared" si="6"/>
        <v>0</v>
      </c>
      <c r="R17" s="214">
        <f t="shared" si="7"/>
        <v>180</v>
      </c>
      <c r="S17" s="214">
        <f t="shared" si="8"/>
        <v>8</v>
      </c>
      <c r="T17" s="461" t="s">
        <v>1495</v>
      </c>
      <c r="U17" s="436" t="s">
        <v>74</v>
      </c>
      <c r="V17" s="207">
        <f t="shared" si="9"/>
        <v>0</v>
      </c>
      <c r="W17" s="203">
        <f t="shared" si="10"/>
        <v>1</v>
      </c>
      <c r="X17" s="445" t="s">
        <v>7</v>
      </c>
      <c r="Y17" s="437">
        <f t="shared" si="11"/>
        <v>15</v>
      </c>
      <c r="Z17" s="437">
        <f t="shared" si="12"/>
        <v>3</v>
      </c>
      <c r="AA17" s="445" t="s">
        <v>222</v>
      </c>
      <c r="AB17" s="445" t="s">
        <v>8</v>
      </c>
      <c r="AC17" s="445" t="s">
        <v>173</v>
      </c>
      <c r="AD17" s="445" t="s">
        <v>7</v>
      </c>
      <c r="AE17" s="437">
        <f t="shared" si="33"/>
        <v>10</v>
      </c>
      <c r="AF17" s="437">
        <f t="shared" si="14"/>
        <v>2</v>
      </c>
      <c r="AG17" s="204">
        <f t="shared" si="15"/>
        <v>14</v>
      </c>
      <c r="AH17" s="204">
        <f t="shared" si="16"/>
        <v>0</v>
      </c>
      <c r="AI17" s="204">
        <f t="shared" si="17"/>
        <v>0</v>
      </c>
      <c r="AJ17" s="204">
        <f t="shared" si="18"/>
        <v>0</v>
      </c>
      <c r="AK17" s="204">
        <f t="shared" si="19"/>
        <v>0</v>
      </c>
      <c r="AL17" s="205">
        <f t="shared" si="20"/>
        <v>14</v>
      </c>
      <c r="AM17" s="436" t="s">
        <v>1567</v>
      </c>
      <c r="AN17" s="436" t="s">
        <v>74</v>
      </c>
      <c r="AO17" s="437">
        <f t="shared" si="21"/>
        <v>0</v>
      </c>
      <c r="AP17" s="437">
        <f t="shared" si="22"/>
        <v>0</v>
      </c>
      <c r="AQ17" s="438" t="s">
        <v>13</v>
      </c>
      <c r="AR17" s="439">
        <f t="shared" si="23"/>
        <v>10</v>
      </c>
      <c r="AS17" s="439">
        <f t="shared" si="24"/>
        <v>8</v>
      </c>
      <c r="AT17" s="206" t="s">
        <v>246</v>
      </c>
      <c r="AU17" s="440">
        <v>8</v>
      </c>
      <c r="AV17" s="441">
        <f t="shared" si="25"/>
        <v>1</v>
      </c>
      <c r="AW17" s="442" t="s">
        <v>268</v>
      </c>
      <c r="AX17" s="438">
        <v>10</v>
      </c>
      <c r="AY17" s="441">
        <f t="shared" si="26"/>
        <v>2</v>
      </c>
      <c r="AZ17" s="208">
        <f t="shared" si="27"/>
        <v>11</v>
      </c>
      <c r="BA17" s="208">
        <f t="shared" si="28"/>
        <v>1</v>
      </c>
      <c r="BB17" s="208">
        <f t="shared" si="29"/>
        <v>0</v>
      </c>
      <c r="BC17" s="208">
        <f t="shared" si="30"/>
        <v>0</v>
      </c>
      <c r="BD17" s="208">
        <f t="shared" si="31"/>
        <v>0</v>
      </c>
      <c r="BE17" s="209">
        <f t="shared" si="32"/>
        <v>18.333333333333332</v>
      </c>
      <c r="BF17" s="436" t="s">
        <v>3853</v>
      </c>
      <c r="BG17" s="682" t="s">
        <v>175</v>
      </c>
      <c r="BH17" s="682" t="s">
        <v>175</v>
      </c>
      <c r="BI17" s="708" t="s">
        <v>3862</v>
      </c>
      <c r="BJ17" s="704" t="s">
        <v>3941</v>
      </c>
      <c r="BK17" s="709" t="s">
        <v>3942</v>
      </c>
      <c r="BL17" s="706" t="s">
        <v>3943</v>
      </c>
      <c r="BM17" s="710" t="s">
        <v>3944</v>
      </c>
      <c r="BN17" s="706" t="s">
        <v>3945</v>
      </c>
      <c r="BO17" s="707" t="s">
        <v>3946</v>
      </c>
    </row>
    <row r="18" spans="1:67" ht="19.5" customHeight="1">
      <c r="A18" s="434" t="s">
        <v>1520</v>
      </c>
      <c r="B18" s="460" t="s">
        <v>417</v>
      </c>
      <c r="C18" s="435" t="s">
        <v>311</v>
      </c>
      <c r="D18" s="444">
        <v>101</v>
      </c>
      <c r="E18" s="434">
        <v>78</v>
      </c>
      <c r="F18" s="207">
        <f t="shared" si="0"/>
        <v>30</v>
      </c>
      <c r="G18" s="435" t="s">
        <v>199</v>
      </c>
      <c r="H18" s="458">
        <v>90</v>
      </c>
      <c r="I18" s="207">
        <f t="shared" si="1"/>
        <v>40</v>
      </c>
      <c r="J18" s="438">
        <v>89</v>
      </c>
      <c r="K18" s="207">
        <f t="shared" si="2"/>
        <v>30</v>
      </c>
      <c r="L18" s="445">
        <v>76</v>
      </c>
      <c r="M18" s="207">
        <f t="shared" si="3"/>
        <v>30</v>
      </c>
      <c r="N18" s="445">
        <v>72</v>
      </c>
      <c r="O18" s="207">
        <f t="shared" si="4"/>
        <v>30</v>
      </c>
      <c r="P18" s="202">
        <f t="shared" si="5"/>
        <v>160</v>
      </c>
      <c r="Q18" s="213">
        <f t="shared" si="6"/>
        <v>0</v>
      </c>
      <c r="R18" s="214">
        <f t="shared" si="7"/>
        <v>160</v>
      </c>
      <c r="S18" s="214">
        <f t="shared" si="8"/>
        <v>6</v>
      </c>
      <c r="T18" s="461" t="s">
        <v>1495</v>
      </c>
      <c r="U18" s="436" t="s">
        <v>74</v>
      </c>
      <c r="V18" s="207">
        <f t="shared" si="9"/>
        <v>0</v>
      </c>
      <c r="W18" s="203">
        <f t="shared" si="10"/>
        <v>1</v>
      </c>
      <c r="X18" s="445" t="s">
        <v>7</v>
      </c>
      <c r="Y18" s="437">
        <f t="shared" si="11"/>
        <v>15</v>
      </c>
      <c r="Z18" s="437">
        <f t="shared" si="12"/>
        <v>3</v>
      </c>
      <c r="AA18" s="445" t="s">
        <v>222</v>
      </c>
      <c r="AB18" s="445" t="s">
        <v>8</v>
      </c>
      <c r="AC18" s="445" t="s">
        <v>172</v>
      </c>
      <c r="AD18" s="445" t="s">
        <v>8</v>
      </c>
      <c r="AE18" s="437">
        <f t="shared" si="33"/>
        <v>10</v>
      </c>
      <c r="AF18" s="437">
        <f t="shared" si="14"/>
        <v>2</v>
      </c>
      <c r="AG18" s="204">
        <f t="shared" si="15"/>
        <v>12</v>
      </c>
      <c r="AH18" s="204">
        <f t="shared" si="16"/>
        <v>0</v>
      </c>
      <c r="AI18" s="204">
        <f t="shared" si="17"/>
        <v>0</v>
      </c>
      <c r="AJ18" s="204">
        <f t="shared" si="18"/>
        <v>0</v>
      </c>
      <c r="AK18" s="204">
        <f t="shared" si="19"/>
        <v>0</v>
      </c>
      <c r="AL18" s="205">
        <f t="shared" si="20"/>
        <v>12</v>
      </c>
      <c r="AM18" s="436" t="s">
        <v>1567</v>
      </c>
      <c r="AN18" s="436" t="s">
        <v>74</v>
      </c>
      <c r="AO18" s="437">
        <f t="shared" si="21"/>
        <v>0</v>
      </c>
      <c r="AP18" s="437">
        <f t="shared" si="22"/>
        <v>0</v>
      </c>
      <c r="AQ18" s="438" t="s">
        <v>13</v>
      </c>
      <c r="AR18" s="439">
        <f t="shared" si="23"/>
        <v>10</v>
      </c>
      <c r="AS18" s="439">
        <f t="shared" si="24"/>
        <v>8</v>
      </c>
      <c r="AT18" s="206" t="s">
        <v>246</v>
      </c>
      <c r="AU18" s="440">
        <v>8</v>
      </c>
      <c r="AV18" s="441">
        <f t="shared" si="25"/>
        <v>1</v>
      </c>
      <c r="AW18" s="442" t="s">
        <v>268</v>
      </c>
      <c r="AX18" s="438">
        <v>10</v>
      </c>
      <c r="AY18" s="441">
        <f t="shared" si="26"/>
        <v>2</v>
      </c>
      <c r="AZ18" s="208">
        <f t="shared" si="27"/>
        <v>11</v>
      </c>
      <c r="BA18" s="208">
        <f t="shared" si="28"/>
        <v>1</v>
      </c>
      <c r="BB18" s="208">
        <f t="shared" si="29"/>
        <v>0</v>
      </c>
      <c r="BC18" s="208">
        <f t="shared" si="30"/>
        <v>0</v>
      </c>
      <c r="BD18" s="208">
        <f t="shared" si="31"/>
        <v>0</v>
      </c>
      <c r="BE18" s="209">
        <f t="shared" si="32"/>
        <v>18.333333333333332</v>
      </c>
      <c r="BF18" s="436" t="s">
        <v>3853</v>
      </c>
      <c r="BG18" s="682" t="s">
        <v>175</v>
      </c>
      <c r="BH18" s="682" t="s">
        <v>175</v>
      </c>
      <c r="BI18" s="708" t="s">
        <v>3928</v>
      </c>
      <c r="BJ18" s="704" t="s">
        <v>3947</v>
      </c>
      <c r="BK18" s="709" t="s">
        <v>3942</v>
      </c>
      <c r="BL18" s="706" t="s">
        <v>3948</v>
      </c>
      <c r="BM18" s="710" t="s">
        <v>3949</v>
      </c>
      <c r="BN18" s="706" t="s">
        <v>3950</v>
      </c>
      <c r="BO18" s="707" t="s">
        <v>3951</v>
      </c>
    </row>
    <row r="19" spans="1:67" ht="19.5" customHeight="1">
      <c r="A19" s="434" t="s">
        <v>1521</v>
      </c>
      <c r="B19" s="460" t="s">
        <v>418</v>
      </c>
      <c r="C19" s="435" t="s">
        <v>311</v>
      </c>
      <c r="D19" s="444">
        <v>96</v>
      </c>
      <c r="E19" s="434">
        <v>54</v>
      </c>
      <c r="F19" s="207">
        <f t="shared" si="0"/>
        <v>20</v>
      </c>
      <c r="G19" s="435" t="s">
        <v>199</v>
      </c>
      <c r="H19" s="458">
        <v>56</v>
      </c>
      <c r="I19" s="207">
        <f t="shared" si="1"/>
        <v>20</v>
      </c>
      <c r="J19" s="438">
        <v>57</v>
      </c>
      <c r="K19" s="207">
        <f t="shared" si="2"/>
        <v>20</v>
      </c>
      <c r="L19" s="445">
        <v>38</v>
      </c>
      <c r="M19" s="207">
        <f t="shared" si="3"/>
        <v>10</v>
      </c>
      <c r="N19" s="445">
        <v>88</v>
      </c>
      <c r="O19" s="207">
        <f t="shared" si="4"/>
        <v>30</v>
      </c>
      <c r="P19" s="202">
        <f t="shared" si="5"/>
        <v>100</v>
      </c>
      <c r="Q19" s="213">
        <f t="shared" si="6"/>
        <v>0</v>
      </c>
      <c r="R19" s="214">
        <f t="shared" si="7"/>
        <v>100</v>
      </c>
      <c r="S19" s="214">
        <f t="shared" si="8"/>
        <v>4</v>
      </c>
      <c r="T19" s="461" t="s">
        <v>1495</v>
      </c>
      <c r="U19" s="436" t="s">
        <v>74</v>
      </c>
      <c r="V19" s="207">
        <f t="shared" si="9"/>
        <v>0</v>
      </c>
      <c r="W19" s="203">
        <f t="shared" si="10"/>
        <v>1</v>
      </c>
      <c r="X19" s="445" t="s">
        <v>7</v>
      </c>
      <c r="Y19" s="437">
        <f t="shared" si="11"/>
        <v>15</v>
      </c>
      <c r="Z19" s="437">
        <f t="shared" si="12"/>
        <v>3</v>
      </c>
      <c r="AA19" s="445" t="s">
        <v>171</v>
      </c>
      <c r="AB19" s="445" t="s">
        <v>8</v>
      </c>
      <c r="AC19" s="445" t="s">
        <v>172</v>
      </c>
      <c r="AD19" s="445" t="s">
        <v>8</v>
      </c>
      <c r="AE19" s="437">
        <f t="shared" si="33"/>
        <v>15</v>
      </c>
      <c r="AF19" s="437">
        <f t="shared" si="14"/>
        <v>3</v>
      </c>
      <c r="AG19" s="204">
        <f t="shared" si="15"/>
        <v>11</v>
      </c>
      <c r="AH19" s="204">
        <f t="shared" si="16"/>
        <v>0</v>
      </c>
      <c r="AI19" s="204">
        <f t="shared" si="17"/>
        <v>0</v>
      </c>
      <c r="AJ19" s="204">
        <f t="shared" si="18"/>
        <v>0</v>
      </c>
      <c r="AK19" s="204">
        <f t="shared" si="19"/>
        <v>0</v>
      </c>
      <c r="AL19" s="205">
        <f t="shared" si="20"/>
        <v>11</v>
      </c>
      <c r="AM19" s="436" t="s">
        <v>1567</v>
      </c>
      <c r="AN19" s="436" t="s">
        <v>74</v>
      </c>
      <c r="AO19" s="437">
        <f t="shared" si="21"/>
        <v>0</v>
      </c>
      <c r="AP19" s="437">
        <f t="shared" si="22"/>
        <v>0</v>
      </c>
      <c r="AQ19" s="438" t="s">
        <v>13</v>
      </c>
      <c r="AR19" s="439">
        <f t="shared" si="23"/>
        <v>10</v>
      </c>
      <c r="AS19" s="439">
        <f t="shared" si="24"/>
        <v>8</v>
      </c>
      <c r="AT19" s="206" t="s">
        <v>246</v>
      </c>
      <c r="AU19" s="440">
        <v>8</v>
      </c>
      <c r="AV19" s="441">
        <f t="shared" si="25"/>
        <v>1</v>
      </c>
      <c r="AW19" s="442" t="s">
        <v>268</v>
      </c>
      <c r="AX19" s="438">
        <v>10</v>
      </c>
      <c r="AY19" s="441">
        <f t="shared" si="26"/>
        <v>2</v>
      </c>
      <c r="AZ19" s="208">
        <f t="shared" si="27"/>
        <v>11</v>
      </c>
      <c r="BA19" s="208">
        <f t="shared" si="28"/>
        <v>1</v>
      </c>
      <c r="BB19" s="208">
        <f t="shared" si="29"/>
        <v>0</v>
      </c>
      <c r="BC19" s="208">
        <f t="shared" si="30"/>
        <v>0</v>
      </c>
      <c r="BD19" s="208">
        <f t="shared" si="31"/>
        <v>0</v>
      </c>
      <c r="BE19" s="209">
        <f t="shared" si="32"/>
        <v>18.333333333333332</v>
      </c>
      <c r="BF19" s="436" t="s">
        <v>3853</v>
      </c>
      <c r="BG19" s="682" t="s">
        <v>175</v>
      </c>
      <c r="BH19" s="682" t="s">
        <v>175</v>
      </c>
      <c r="BI19" s="708" t="s">
        <v>3862</v>
      </c>
      <c r="BJ19" s="704" t="s">
        <v>3952</v>
      </c>
      <c r="BK19" s="709" t="s">
        <v>3877</v>
      </c>
      <c r="BL19" s="712" t="s">
        <v>3953</v>
      </c>
      <c r="BM19" s="710" t="s">
        <v>3954</v>
      </c>
      <c r="BN19" s="712" t="s">
        <v>3955</v>
      </c>
      <c r="BO19" s="707" t="s">
        <v>3956</v>
      </c>
    </row>
    <row r="20" spans="1:67" ht="19.5" customHeight="1">
      <c r="A20" s="444" t="s">
        <v>1522</v>
      </c>
      <c r="B20" s="462" t="s">
        <v>1523</v>
      </c>
      <c r="C20" s="435" t="s">
        <v>311</v>
      </c>
      <c r="D20" s="444">
        <v>93.5</v>
      </c>
      <c r="E20" s="448">
        <v>70</v>
      </c>
      <c r="F20" s="207">
        <f t="shared" si="0"/>
        <v>30</v>
      </c>
      <c r="G20" s="435" t="s">
        <v>199</v>
      </c>
      <c r="H20" s="458">
        <v>85</v>
      </c>
      <c r="I20" s="207">
        <f t="shared" si="1"/>
        <v>30</v>
      </c>
      <c r="J20" s="438">
        <v>82</v>
      </c>
      <c r="K20" s="207">
        <f t="shared" si="2"/>
        <v>30</v>
      </c>
      <c r="L20" s="445">
        <v>84</v>
      </c>
      <c r="M20" s="207">
        <f t="shared" si="3"/>
        <v>30</v>
      </c>
      <c r="N20" s="445">
        <v>84</v>
      </c>
      <c r="O20" s="207">
        <f t="shared" si="4"/>
        <v>30</v>
      </c>
      <c r="P20" s="202">
        <f t="shared" si="5"/>
        <v>150</v>
      </c>
      <c r="Q20" s="213">
        <f t="shared" si="6"/>
        <v>0</v>
      </c>
      <c r="R20" s="214">
        <f t="shared" si="7"/>
        <v>150</v>
      </c>
      <c r="S20" s="214">
        <f t="shared" si="8"/>
        <v>6</v>
      </c>
      <c r="T20" s="461" t="s">
        <v>1495</v>
      </c>
      <c r="U20" s="436" t="s">
        <v>74</v>
      </c>
      <c r="V20" s="207">
        <f t="shared" si="9"/>
        <v>0</v>
      </c>
      <c r="W20" s="203">
        <f t="shared" si="10"/>
        <v>1</v>
      </c>
      <c r="X20" s="445" t="s">
        <v>7</v>
      </c>
      <c r="Y20" s="437">
        <f t="shared" si="11"/>
        <v>15</v>
      </c>
      <c r="Z20" s="437">
        <f t="shared" si="12"/>
        <v>3</v>
      </c>
      <c r="AA20" s="445" t="s">
        <v>222</v>
      </c>
      <c r="AB20" s="445" t="s">
        <v>8</v>
      </c>
      <c r="AC20" s="445" t="s">
        <v>210</v>
      </c>
      <c r="AD20" s="445" t="s">
        <v>7</v>
      </c>
      <c r="AE20" s="437">
        <f t="shared" si="33"/>
        <v>10</v>
      </c>
      <c r="AF20" s="437">
        <f t="shared" si="14"/>
        <v>2</v>
      </c>
      <c r="AG20" s="204">
        <f t="shared" si="15"/>
        <v>12</v>
      </c>
      <c r="AH20" s="204">
        <f t="shared" si="16"/>
        <v>0</v>
      </c>
      <c r="AI20" s="204">
        <f t="shared" si="17"/>
        <v>0</v>
      </c>
      <c r="AJ20" s="204">
        <f t="shared" si="18"/>
        <v>0</v>
      </c>
      <c r="AK20" s="204">
        <f t="shared" si="19"/>
        <v>0</v>
      </c>
      <c r="AL20" s="205">
        <f t="shared" si="20"/>
        <v>12</v>
      </c>
      <c r="AM20" s="436" t="s">
        <v>1567</v>
      </c>
      <c r="AN20" s="436" t="s">
        <v>74</v>
      </c>
      <c r="AO20" s="437">
        <f t="shared" si="21"/>
        <v>0</v>
      </c>
      <c r="AP20" s="437">
        <f t="shared" si="22"/>
        <v>0</v>
      </c>
      <c r="AQ20" s="438" t="s">
        <v>13</v>
      </c>
      <c r="AR20" s="439">
        <f t="shared" si="23"/>
        <v>10</v>
      </c>
      <c r="AS20" s="439">
        <f t="shared" si="24"/>
        <v>8</v>
      </c>
      <c r="AT20" s="206" t="s">
        <v>246</v>
      </c>
      <c r="AU20" s="440">
        <v>8</v>
      </c>
      <c r="AV20" s="441">
        <f t="shared" si="25"/>
        <v>1</v>
      </c>
      <c r="AW20" s="442" t="s">
        <v>268</v>
      </c>
      <c r="AX20" s="440">
        <v>10</v>
      </c>
      <c r="AY20" s="441">
        <f t="shared" si="26"/>
        <v>2</v>
      </c>
      <c r="AZ20" s="208">
        <f t="shared" si="27"/>
        <v>11</v>
      </c>
      <c r="BA20" s="208">
        <f t="shared" si="28"/>
        <v>1</v>
      </c>
      <c r="BB20" s="208">
        <f t="shared" si="29"/>
        <v>0</v>
      </c>
      <c r="BC20" s="208">
        <f t="shared" si="30"/>
        <v>0</v>
      </c>
      <c r="BD20" s="208">
        <f t="shared" si="31"/>
        <v>0</v>
      </c>
      <c r="BE20" s="209">
        <f t="shared" si="32"/>
        <v>18.333333333333332</v>
      </c>
      <c r="BF20" s="436" t="s">
        <v>3957</v>
      </c>
      <c r="BG20" s="682" t="s">
        <v>175</v>
      </c>
      <c r="BH20" s="682" t="s">
        <v>175</v>
      </c>
      <c r="BI20" s="708" t="s">
        <v>3862</v>
      </c>
      <c r="BJ20" s="704" t="s">
        <v>3958</v>
      </c>
      <c r="BK20" s="709" t="s">
        <v>3856</v>
      </c>
      <c r="BL20" s="712" t="s">
        <v>3959</v>
      </c>
      <c r="BM20" s="710" t="s">
        <v>3960</v>
      </c>
      <c r="BN20" s="712" t="s">
        <v>3961</v>
      </c>
      <c r="BO20" s="707" t="s">
        <v>3962</v>
      </c>
    </row>
    <row r="21" spans="1:67" ht="19.5" customHeight="1">
      <c r="A21" s="444" t="s">
        <v>1524</v>
      </c>
      <c r="B21" s="462" t="s">
        <v>1525</v>
      </c>
      <c r="C21" s="435" t="s">
        <v>311</v>
      </c>
      <c r="D21" s="444">
        <v>91</v>
      </c>
      <c r="E21" s="448">
        <v>74</v>
      </c>
      <c r="F21" s="207">
        <f t="shared" si="0"/>
        <v>30</v>
      </c>
      <c r="G21" s="435" t="s">
        <v>199</v>
      </c>
      <c r="H21" s="458">
        <v>98</v>
      </c>
      <c r="I21" s="207">
        <f t="shared" si="1"/>
        <v>40</v>
      </c>
      <c r="J21" s="438">
        <v>83</v>
      </c>
      <c r="K21" s="207">
        <f t="shared" si="2"/>
        <v>30</v>
      </c>
      <c r="L21" s="445">
        <v>67</v>
      </c>
      <c r="M21" s="207">
        <f t="shared" si="3"/>
        <v>30</v>
      </c>
      <c r="N21" s="445">
        <v>92</v>
      </c>
      <c r="O21" s="207">
        <f t="shared" si="4"/>
        <v>40</v>
      </c>
      <c r="P21" s="202">
        <f t="shared" si="5"/>
        <v>170</v>
      </c>
      <c r="Q21" s="213">
        <f t="shared" si="6"/>
        <v>0</v>
      </c>
      <c r="R21" s="214">
        <f t="shared" si="7"/>
        <v>170</v>
      </c>
      <c r="S21" s="214">
        <f t="shared" si="8"/>
        <v>6</v>
      </c>
      <c r="T21" s="461" t="s">
        <v>1495</v>
      </c>
      <c r="U21" s="436" t="s">
        <v>74</v>
      </c>
      <c r="V21" s="207">
        <f t="shared" si="9"/>
        <v>0</v>
      </c>
      <c r="W21" s="203">
        <f t="shared" si="10"/>
        <v>1</v>
      </c>
      <c r="X21" s="445" t="s">
        <v>7</v>
      </c>
      <c r="Y21" s="437">
        <f t="shared" si="11"/>
        <v>15</v>
      </c>
      <c r="Z21" s="437">
        <f t="shared" si="12"/>
        <v>3</v>
      </c>
      <c r="AA21" s="445" t="s">
        <v>222</v>
      </c>
      <c r="AB21" s="445" t="s">
        <v>7</v>
      </c>
      <c r="AC21" s="445" t="s">
        <v>174</v>
      </c>
      <c r="AD21" s="445" t="s">
        <v>8</v>
      </c>
      <c r="AE21" s="437">
        <f t="shared" si="33"/>
        <v>10</v>
      </c>
      <c r="AF21" s="437">
        <f t="shared" si="14"/>
        <v>2</v>
      </c>
      <c r="AG21" s="204">
        <f t="shared" si="15"/>
        <v>12</v>
      </c>
      <c r="AH21" s="204">
        <f t="shared" si="16"/>
        <v>0</v>
      </c>
      <c r="AI21" s="204">
        <f t="shared" si="17"/>
        <v>0</v>
      </c>
      <c r="AJ21" s="204">
        <f t="shared" si="18"/>
        <v>0</v>
      </c>
      <c r="AK21" s="204">
        <f t="shared" si="19"/>
        <v>0</v>
      </c>
      <c r="AL21" s="205">
        <f t="shared" si="20"/>
        <v>12</v>
      </c>
      <c r="AM21" s="436" t="s">
        <v>1567</v>
      </c>
      <c r="AN21" s="436" t="s">
        <v>74</v>
      </c>
      <c r="AO21" s="437">
        <f t="shared" si="21"/>
        <v>0</v>
      </c>
      <c r="AP21" s="437">
        <f t="shared" si="22"/>
        <v>0</v>
      </c>
      <c r="AQ21" s="438" t="s">
        <v>13</v>
      </c>
      <c r="AR21" s="439">
        <f t="shared" si="23"/>
        <v>10</v>
      </c>
      <c r="AS21" s="439">
        <f t="shared" si="24"/>
        <v>8</v>
      </c>
      <c r="AT21" s="206" t="s">
        <v>246</v>
      </c>
      <c r="AU21" s="440">
        <v>9</v>
      </c>
      <c r="AV21" s="441">
        <f t="shared" si="25"/>
        <v>2</v>
      </c>
      <c r="AW21" s="442" t="s">
        <v>268</v>
      </c>
      <c r="AX21" s="440">
        <v>10</v>
      </c>
      <c r="AY21" s="441">
        <f t="shared" si="26"/>
        <v>2</v>
      </c>
      <c r="AZ21" s="208">
        <f t="shared" si="27"/>
        <v>12</v>
      </c>
      <c r="BA21" s="208">
        <f t="shared" si="28"/>
        <v>1</v>
      </c>
      <c r="BB21" s="208">
        <f t="shared" si="29"/>
        <v>0</v>
      </c>
      <c r="BC21" s="208">
        <f t="shared" si="30"/>
        <v>0</v>
      </c>
      <c r="BD21" s="208">
        <f t="shared" si="31"/>
        <v>0</v>
      </c>
      <c r="BE21" s="209">
        <f t="shared" si="32"/>
        <v>20</v>
      </c>
      <c r="BF21" s="436" t="s">
        <v>3921</v>
      </c>
      <c r="BG21" s="682" t="s">
        <v>175</v>
      </c>
      <c r="BH21" s="682" t="s">
        <v>175</v>
      </c>
      <c r="BI21" s="708" t="s">
        <v>3862</v>
      </c>
      <c r="BJ21" s="704" t="s">
        <v>3963</v>
      </c>
      <c r="BK21" s="709" t="s">
        <v>3964</v>
      </c>
      <c r="BL21" s="710" t="s">
        <v>3965</v>
      </c>
      <c r="BM21" s="710" t="s">
        <v>3966</v>
      </c>
      <c r="BN21" s="710" t="s">
        <v>3967</v>
      </c>
      <c r="BO21" s="707" t="s">
        <v>3968</v>
      </c>
    </row>
    <row r="22" spans="1:67" ht="19.5" customHeight="1">
      <c r="A22" s="444"/>
      <c r="B22" s="447"/>
      <c r="C22" s="449"/>
      <c r="D22" s="444"/>
      <c r="E22" s="448"/>
      <c r="F22" s="207">
        <f t="shared" ref="F22:F49" si="34">IF(E22="NA", 0, IF(E22&gt;=90, 40, IF(E22&gt;=65, 30, IF(E22&gt;=41, 20, 10))))</f>
        <v>10</v>
      </c>
      <c r="G22" s="435"/>
      <c r="H22" s="438"/>
      <c r="I22" s="207">
        <f t="shared" ref="I22:I49" si="35">IF(H22="NA", 0, IF(H22&gt;=90, 40, IF(H22&gt;=65, 30, IF(H22&gt;=41, 20, 10))))</f>
        <v>10</v>
      </c>
      <c r="J22" s="438"/>
      <c r="K22" s="207">
        <f t="shared" ref="K22:K49" si="36">IF(J22="NA", 0, IF(J22&gt;=90, 40, IF(J22&gt;=65, 30, IF(J22&gt;=41, 20, 10))))</f>
        <v>10</v>
      </c>
      <c r="L22" s="445"/>
      <c r="M22" s="207">
        <f t="shared" ref="M22:M49" si="37">IF(L22="NA", 0, IF(L22&gt;=90, 40, IF(L22&gt;=65, 30, IF(L22&gt;=41, 20, 10))))</f>
        <v>10</v>
      </c>
      <c r="N22" s="445"/>
      <c r="O22" s="207">
        <f t="shared" ref="O22:O49" si="38">IF(N22="NA", 0, IF(N22&gt;=90, 40, IF(N22&gt;=65, 30, IF(N22&gt;=41, 20, 10))))</f>
        <v>10</v>
      </c>
      <c r="P22" s="202">
        <f t="shared" ref="P22:P49" si="39">SUM(F22,I22,K22,M22,O22)</f>
        <v>50</v>
      </c>
      <c r="Q22" s="213">
        <f t="shared" ref="Q22:Q49" si="40">COUNTIF(E22,"NA")+COUNTIF(H22,"NA")+COUNTIF(J22,"NA")+COUNTIF(L22,"NA")+COUNTIF(N22,"NA")+COUNTIF(E22,"AB")+COUNTIF(H22,"AB")+COUNTIF(J22,"AB")+COUNTIF(L22,"AB")+COUNTIF(N22,"AB")+COUNTIF(E22,"L")+COUNTIF(H22,"L")+COUNTIF(J22,"L")+COUNTIF(L22,"L")+COUNTIF(N22,"L")</f>
        <v>0</v>
      </c>
      <c r="R22" s="214">
        <f t="shared" ref="R22:R49" si="41">P22/(200-(Q22*40))*200</f>
        <v>50</v>
      </c>
      <c r="S22" s="214">
        <f t="shared" ref="S22:S49" si="42">IF(R22&gt;=180, 8, IF(R22&gt;=120, 6, IF(R22&gt;=60, 4, 2)))</f>
        <v>2</v>
      </c>
      <c r="T22" s="445"/>
      <c r="U22" s="445"/>
      <c r="V22" s="207">
        <f t="shared" ref="V22:V49" si="43">IF(U22="NA", 0, IF(U22&gt;=90, 40, IF(U22&gt;=65, 30, IF(U22&gt;=41, 20, 10))))</f>
        <v>10</v>
      </c>
      <c r="W22" s="203">
        <f t="shared" ref="W22:W49" si="44">IF(V22=40, 4, IF(V22&gt;=20, 3, IF(V22&gt;=10, 2, 1)))</f>
        <v>2</v>
      </c>
      <c r="X22" s="445"/>
      <c r="Y22" s="437">
        <f t="shared" ref="Y22:Y49" si="45">IF(X22="NA",0,IF(X22="Excellent",20,IF(X22="Good",15,10)))</f>
        <v>10</v>
      </c>
      <c r="Z22" s="437">
        <f t="shared" ref="Z22:Z49" si="46">IF(Y22=0,0,IF(Y22=20,4,IF(Y22=15,3,2)))</f>
        <v>2</v>
      </c>
      <c r="AA22" s="445"/>
      <c r="AB22" s="445"/>
      <c r="AC22" s="445"/>
      <c r="AD22" s="445"/>
      <c r="AE22" s="437">
        <f t="shared" ref="AE22:AE49" si="47">IF(AND(AB22="Excellent", AD23="Excellent"),20,IF(AND(AB22="Excellent",AD23="Good"),15,IF(AND(AB22="Excellent",AD23="Average"),15,IF(AND(AB22="Good", AD23="Excellent"),15,IF(AND(AB22="Good",AD23="Good"),15,IF(AND(AB22="Good",AD23="Average"),15,IF(AND(AB22="Average",AD23="Excellent"),15,IF(AND(AB22="Average",AD23="Good"),15,10))))))))</f>
        <v>10</v>
      </c>
      <c r="AF22" s="437">
        <f t="shared" ref="AF22:AF49" si="48">IF(AE22=20,4,IF(AE22=15,3,IF(AE22=10,2,1)))</f>
        <v>2</v>
      </c>
      <c r="AG22" s="204">
        <f t="shared" ref="AG22:AG49" si="49">S22+W22+Z22+AF22</f>
        <v>8</v>
      </c>
      <c r="AH22" s="204">
        <f t="shared" ref="AH22:AH49" si="50">COUNTIF(S22,0)</f>
        <v>0</v>
      </c>
      <c r="AI22" s="204">
        <f t="shared" ref="AI22:AI49" si="51">COUNTIF(W22,0)</f>
        <v>0</v>
      </c>
      <c r="AJ22" s="204">
        <f t="shared" ref="AJ22:AJ49" si="52">COUNTIF(Z22,0)</f>
        <v>0</v>
      </c>
      <c r="AK22" s="204">
        <f t="shared" ref="AK22:AK49" si="53">COUNTIF(AE22,0)</f>
        <v>0</v>
      </c>
      <c r="AL22" s="205">
        <f t="shared" ref="AL22:AL49" si="54">AG22/(20-((AH22*8)+(AI22*4)+(AJ22*4)+(AK22*4)))*20</f>
        <v>8</v>
      </c>
      <c r="AM22" s="436" t="s">
        <v>74</v>
      </c>
      <c r="AN22" s="436" t="s">
        <v>74</v>
      </c>
      <c r="AO22" s="437">
        <f t="shared" ref="AO22:AO49" si="55">IF(AN22="NA",0,IF(AN22="Excellent",10,IF(AN22="Good",8,6)))</f>
        <v>0</v>
      </c>
      <c r="AP22" s="437">
        <f t="shared" ref="AP22:AP49" si="56">IF(AO22=0,0,IF(AO22=10,8,IF(AO22=8,6,3)))</f>
        <v>0</v>
      </c>
      <c r="AQ22" s="438"/>
      <c r="AR22" s="439">
        <f t="shared" ref="AR22:AR49" si="57">IF(AQ22="NA",0,IF(AQ22="In House",10,IF(AQ22="In Person",8,6)))</f>
        <v>6</v>
      </c>
      <c r="AS22" s="439">
        <f t="shared" ref="AS22:AS49" si="58">IF(AR22=0,0,IF(AR22=6,3,IF(AR22=8,6,8)))</f>
        <v>3</v>
      </c>
      <c r="AT22" s="206" t="s">
        <v>246</v>
      </c>
      <c r="AU22" s="440"/>
      <c r="AV22" s="441">
        <f t="shared" ref="AV22:AV49" si="59">IF(AU22=0,0,IF(AU22&gt;=9,2,1))</f>
        <v>0</v>
      </c>
      <c r="AW22" s="442" t="s">
        <v>268</v>
      </c>
      <c r="AX22" s="440"/>
      <c r="AY22" s="441">
        <f t="shared" ref="AY22:AY49" si="60">IF(AX22=0,0,IF(AX22&gt;=9,2,1))</f>
        <v>0</v>
      </c>
      <c r="AZ22" s="208">
        <f t="shared" ref="AZ22:AZ49" si="61">AP22+AS22+AV22+AY22</f>
        <v>3</v>
      </c>
      <c r="BA22" s="208">
        <f t="shared" ref="BA22:BA49" si="62">COUNTIF(AP22,0)</f>
        <v>1</v>
      </c>
      <c r="BB22" s="208">
        <f t="shared" ref="BB22:BB49" si="63">COUNTIF(AS22,0)</f>
        <v>0</v>
      </c>
      <c r="BC22" s="208">
        <f t="shared" ref="BC22:BC49" si="64">COUNTIF(AV22,0)</f>
        <v>1</v>
      </c>
      <c r="BD22" s="208">
        <f t="shared" ref="BD22:BD49" si="65">COUNTIF(AY22,0)</f>
        <v>1</v>
      </c>
      <c r="BE22" s="209">
        <f t="shared" ref="BE22:BE49" si="66">AZ22/(20-((BA22*8)+(BB22*8)+(BC22*2)+(BD22*2)))*20</f>
        <v>7.5</v>
      </c>
      <c r="BF22" s="445"/>
      <c r="BG22" s="445"/>
      <c r="BH22" s="445"/>
      <c r="BI22" s="445"/>
      <c r="BJ22" s="445"/>
      <c r="BK22" s="445"/>
      <c r="BL22" s="445"/>
      <c r="BM22" s="445"/>
      <c r="BN22" s="445"/>
      <c r="BO22" s="445"/>
    </row>
    <row r="23" spans="1:67" ht="19.5" customHeight="1">
      <c r="A23" s="444"/>
      <c r="B23" s="447"/>
      <c r="C23" s="438"/>
      <c r="D23" s="444"/>
      <c r="E23" s="448"/>
      <c r="F23" s="207">
        <f t="shared" si="34"/>
        <v>10</v>
      </c>
      <c r="G23" s="435"/>
      <c r="H23" s="438"/>
      <c r="I23" s="207">
        <f t="shared" si="35"/>
        <v>10</v>
      </c>
      <c r="J23" s="438"/>
      <c r="K23" s="207">
        <f t="shared" si="36"/>
        <v>10</v>
      </c>
      <c r="L23" s="445"/>
      <c r="M23" s="207">
        <f t="shared" si="37"/>
        <v>10</v>
      </c>
      <c r="N23" s="445"/>
      <c r="O23" s="207">
        <f t="shared" si="38"/>
        <v>10</v>
      </c>
      <c r="P23" s="202">
        <f t="shared" si="39"/>
        <v>50</v>
      </c>
      <c r="Q23" s="213">
        <f t="shared" si="40"/>
        <v>0</v>
      </c>
      <c r="R23" s="214">
        <f t="shared" si="41"/>
        <v>50</v>
      </c>
      <c r="S23" s="214">
        <f t="shared" si="42"/>
        <v>2</v>
      </c>
      <c r="T23" s="445"/>
      <c r="U23" s="445"/>
      <c r="V23" s="207">
        <f t="shared" si="43"/>
        <v>10</v>
      </c>
      <c r="W23" s="203">
        <f t="shared" si="44"/>
        <v>2</v>
      </c>
      <c r="X23" s="445"/>
      <c r="Y23" s="437">
        <f t="shared" si="45"/>
        <v>10</v>
      </c>
      <c r="Z23" s="437">
        <f t="shared" si="46"/>
        <v>2</v>
      </c>
      <c r="AA23" s="445"/>
      <c r="AB23" s="445"/>
      <c r="AC23" s="445"/>
      <c r="AD23" s="445"/>
      <c r="AE23" s="437">
        <f t="shared" si="47"/>
        <v>10</v>
      </c>
      <c r="AF23" s="437">
        <f t="shared" si="48"/>
        <v>2</v>
      </c>
      <c r="AG23" s="204">
        <f t="shared" si="49"/>
        <v>8</v>
      </c>
      <c r="AH23" s="204">
        <f t="shared" si="50"/>
        <v>0</v>
      </c>
      <c r="AI23" s="204">
        <f t="shared" si="51"/>
        <v>0</v>
      </c>
      <c r="AJ23" s="204">
        <f t="shared" si="52"/>
        <v>0</v>
      </c>
      <c r="AK23" s="204">
        <f t="shared" si="53"/>
        <v>0</v>
      </c>
      <c r="AL23" s="205">
        <f t="shared" si="54"/>
        <v>8</v>
      </c>
      <c r="AM23" s="436" t="s">
        <v>74</v>
      </c>
      <c r="AN23" s="436" t="s">
        <v>74</v>
      </c>
      <c r="AO23" s="437">
        <f t="shared" si="55"/>
        <v>0</v>
      </c>
      <c r="AP23" s="437">
        <f t="shared" si="56"/>
        <v>0</v>
      </c>
      <c r="AQ23" s="438"/>
      <c r="AR23" s="439">
        <f t="shared" si="57"/>
        <v>6</v>
      </c>
      <c r="AS23" s="439">
        <f t="shared" si="58"/>
        <v>3</v>
      </c>
      <c r="AT23" s="206" t="s">
        <v>246</v>
      </c>
      <c r="AU23" s="440"/>
      <c r="AV23" s="441">
        <f t="shared" si="59"/>
        <v>0</v>
      </c>
      <c r="AW23" s="442" t="s">
        <v>268</v>
      </c>
      <c r="AX23" s="440"/>
      <c r="AY23" s="441">
        <f t="shared" si="60"/>
        <v>0</v>
      </c>
      <c r="AZ23" s="208">
        <f t="shared" si="61"/>
        <v>3</v>
      </c>
      <c r="BA23" s="208">
        <f t="shared" si="62"/>
        <v>1</v>
      </c>
      <c r="BB23" s="208">
        <f t="shared" si="63"/>
        <v>0</v>
      </c>
      <c r="BC23" s="208">
        <f t="shared" si="64"/>
        <v>1</v>
      </c>
      <c r="BD23" s="208">
        <f t="shared" si="65"/>
        <v>1</v>
      </c>
      <c r="BE23" s="209">
        <f t="shared" si="66"/>
        <v>7.5</v>
      </c>
      <c r="BF23" s="445"/>
      <c r="BG23" s="445"/>
      <c r="BH23" s="445"/>
      <c r="BI23" s="445"/>
      <c r="BJ23" s="445"/>
      <c r="BK23" s="445"/>
      <c r="BL23" s="445"/>
      <c r="BM23" s="445"/>
      <c r="BN23" s="445"/>
      <c r="BO23" s="445"/>
    </row>
    <row r="24" spans="1:67" ht="19.5" customHeight="1">
      <c r="A24" s="444"/>
      <c r="B24" s="447"/>
      <c r="C24" s="438"/>
      <c r="D24" s="444"/>
      <c r="E24" s="448"/>
      <c r="F24" s="207">
        <f t="shared" si="34"/>
        <v>10</v>
      </c>
      <c r="G24" s="435"/>
      <c r="H24" s="438"/>
      <c r="I24" s="207">
        <f t="shared" si="35"/>
        <v>10</v>
      </c>
      <c r="J24" s="438"/>
      <c r="K24" s="207">
        <f t="shared" si="36"/>
        <v>10</v>
      </c>
      <c r="L24" s="445"/>
      <c r="M24" s="207">
        <f t="shared" si="37"/>
        <v>10</v>
      </c>
      <c r="N24" s="445"/>
      <c r="O24" s="207">
        <f t="shared" si="38"/>
        <v>10</v>
      </c>
      <c r="P24" s="202">
        <f t="shared" si="39"/>
        <v>50</v>
      </c>
      <c r="Q24" s="213">
        <f t="shared" si="40"/>
        <v>0</v>
      </c>
      <c r="R24" s="214">
        <f t="shared" si="41"/>
        <v>50</v>
      </c>
      <c r="S24" s="214">
        <f t="shared" si="42"/>
        <v>2</v>
      </c>
      <c r="T24" s="445"/>
      <c r="U24" s="445"/>
      <c r="V24" s="207">
        <f t="shared" si="43"/>
        <v>10</v>
      </c>
      <c r="W24" s="203">
        <f t="shared" si="44"/>
        <v>2</v>
      </c>
      <c r="X24" s="445"/>
      <c r="Y24" s="437">
        <f t="shared" si="45"/>
        <v>10</v>
      </c>
      <c r="Z24" s="437">
        <f t="shared" si="46"/>
        <v>2</v>
      </c>
      <c r="AA24" s="445"/>
      <c r="AB24" s="445"/>
      <c r="AC24" s="445"/>
      <c r="AD24" s="445"/>
      <c r="AE24" s="437">
        <f t="shared" si="47"/>
        <v>10</v>
      </c>
      <c r="AF24" s="437">
        <f t="shared" si="48"/>
        <v>2</v>
      </c>
      <c r="AG24" s="204">
        <f t="shared" si="49"/>
        <v>8</v>
      </c>
      <c r="AH24" s="204">
        <f t="shared" si="50"/>
        <v>0</v>
      </c>
      <c r="AI24" s="204">
        <f t="shared" si="51"/>
        <v>0</v>
      </c>
      <c r="AJ24" s="204">
        <f t="shared" si="52"/>
        <v>0</v>
      </c>
      <c r="AK24" s="204">
        <f t="shared" si="53"/>
        <v>0</v>
      </c>
      <c r="AL24" s="205">
        <f t="shared" si="54"/>
        <v>8</v>
      </c>
      <c r="AM24" s="436" t="s">
        <v>74</v>
      </c>
      <c r="AN24" s="436" t="s">
        <v>74</v>
      </c>
      <c r="AO24" s="437">
        <f t="shared" si="55"/>
        <v>0</v>
      </c>
      <c r="AP24" s="437">
        <f t="shared" si="56"/>
        <v>0</v>
      </c>
      <c r="AQ24" s="438"/>
      <c r="AR24" s="439">
        <f t="shared" si="57"/>
        <v>6</v>
      </c>
      <c r="AS24" s="439">
        <f t="shared" si="58"/>
        <v>3</v>
      </c>
      <c r="AT24" s="206" t="s">
        <v>246</v>
      </c>
      <c r="AU24" s="440"/>
      <c r="AV24" s="441">
        <f t="shared" si="59"/>
        <v>0</v>
      </c>
      <c r="AW24" s="442" t="s">
        <v>268</v>
      </c>
      <c r="AX24" s="440"/>
      <c r="AY24" s="441">
        <f t="shared" si="60"/>
        <v>0</v>
      </c>
      <c r="AZ24" s="208">
        <f t="shared" si="61"/>
        <v>3</v>
      </c>
      <c r="BA24" s="208">
        <f t="shared" si="62"/>
        <v>1</v>
      </c>
      <c r="BB24" s="208">
        <f t="shared" si="63"/>
        <v>0</v>
      </c>
      <c r="BC24" s="208">
        <f t="shared" si="64"/>
        <v>1</v>
      </c>
      <c r="BD24" s="208">
        <f t="shared" si="65"/>
        <v>1</v>
      </c>
      <c r="BE24" s="209">
        <f t="shared" si="66"/>
        <v>7.5</v>
      </c>
      <c r="BF24" s="445"/>
      <c r="BG24" s="445"/>
      <c r="BH24" s="445"/>
      <c r="BI24" s="445"/>
      <c r="BJ24" s="445"/>
      <c r="BK24" s="445"/>
      <c r="BL24" s="445"/>
      <c r="BM24" s="445"/>
      <c r="BN24" s="445"/>
      <c r="BO24" s="445"/>
    </row>
    <row r="25" spans="1:67" ht="19.5" customHeight="1">
      <c r="A25" s="444"/>
      <c r="B25" s="447"/>
      <c r="C25" s="438"/>
      <c r="D25" s="444"/>
      <c r="E25" s="448"/>
      <c r="F25" s="207">
        <f t="shared" si="34"/>
        <v>10</v>
      </c>
      <c r="G25" s="435"/>
      <c r="H25" s="438"/>
      <c r="I25" s="207">
        <f t="shared" si="35"/>
        <v>10</v>
      </c>
      <c r="J25" s="438"/>
      <c r="K25" s="207">
        <f t="shared" si="36"/>
        <v>10</v>
      </c>
      <c r="L25" s="445"/>
      <c r="M25" s="207">
        <f t="shared" si="37"/>
        <v>10</v>
      </c>
      <c r="N25" s="445"/>
      <c r="O25" s="207">
        <f t="shared" si="38"/>
        <v>10</v>
      </c>
      <c r="P25" s="202">
        <f t="shared" si="39"/>
        <v>50</v>
      </c>
      <c r="Q25" s="213">
        <f t="shared" si="40"/>
        <v>0</v>
      </c>
      <c r="R25" s="214">
        <f t="shared" si="41"/>
        <v>50</v>
      </c>
      <c r="S25" s="214">
        <f t="shared" si="42"/>
        <v>2</v>
      </c>
      <c r="T25" s="445"/>
      <c r="U25" s="445"/>
      <c r="V25" s="207">
        <f t="shared" si="43"/>
        <v>10</v>
      </c>
      <c r="W25" s="203">
        <f t="shared" si="44"/>
        <v>2</v>
      </c>
      <c r="X25" s="445"/>
      <c r="Y25" s="437">
        <f t="shared" si="45"/>
        <v>10</v>
      </c>
      <c r="Z25" s="437">
        <f t="shared" si="46"/>
        <v>2</v>
      </c>
      <c r="AA25" s="445"/>
      <c r="AB25" s="445"/>
      <c r="AC25" s="445"/>
      <c r="AD25" s="445"/>
      <c r="AE25" s="437">
        <f t="shared" si="47"/>
        <v>10</v>
      </c>
      <c r="AF25" s="437">
        <f t="shared" si="48"/>
        <v>2</v>
      </c>
      <c r="AG25" s="204">
        <f t="shared" si="49"/>
        <v>8</v>
      </c>
      <c r="AH25" s="204">
        <f t="shared" si="50"/>
        <v>0</v>
      </c>
      <c r="AI25" s="204">
        <f t="shared" si="51"/>
        <v>0</v>
      </c>
      <c r="AJ25" s="204">
        <f t="shared" si="52"/>
        <v>0</v>
      </c>
      <c r="AK25" s="204">
        <f t="shared" si="53"/>
        <v>0</v>
      </c>
      <c r="AL25" s="205">
        <f t="shared" si="54"/>
        <v>8</v>
      </c>
      <c r="AM25" s="436" t="s">
        <v>74</v>
      </c>
      <c r="AN25" s="436" t="s">
        <v>74</v>
      </c>
      <c r="AO25" s="437">
        <f t="shared" si="55"/>
        <v>0</v>
      </c>
      <c r="AP25" s="437">
        <f t="shared" si="56"/>
        <v>0</v>
      </c>
      <c r="AQ25" s="438"/>
      <c r="AR25" s="439">
        <f t="shared" si="57"/>
        <v>6</v>
      </c>
      <c r="AS25" s="439">
        <f t="shared" si="58"/>
        <v>3</v>
      </c>
      <c r="AT25" s="206" t="s">
        <v>246</v>
      </c>
      <c r="AU25" s="440"/>
      <c r="AV25" s="441">
        <f t="shared" si="59"/>
        <v>0</v>
      </c>
      <c r="AW25" s="442" t="s">
        <v>268</v>
      </c>
      <c r="AX25" s="440"/>
      <c r="AY25" s="441">
        <f t="shared" si="60"/>
        <v>0</v>
      </c>
      <c r="AZ25" s="208">
        <f t="shared" si="61"/>
        <v>3</v>
      </c>
      <c r="BA25" s="208">
        <f t="shared" si="62"/>
        <v>1</v>
      </c>
      <c r="BB25" s="208">
        <f t="shared" si="63"/>
        <v>0</v>
      </c>
      <c r="BC25" s="208">
        <f t="shared" si="64"/>
        <v>1</v>
      </c>
      <c r="BD25" s="208">
        <f t="shared" si="65"/>
        <v>1</v>
      </c>
      <c r="BE25" s="209">
        <f t="shared" si="66"/>
        <v>7.5</v>
      </c>
      <c r="BF25" s="445"/>
      <c r="BG25" s="445"/>
      <c r="BH25" s="445"/>
      <c r="BI25" s="445"/>
      <c r="BJ25" s="445"/>
      <c r="BK25" s="445"/>
      <c r="BL25" s="445"/>
      <c r="BM25" s="445"/>
      <c r="BN25" s="445"/>
      <c r="BO25" s="445"/>
    </row>
    <row r="26" spans="1:67" ht="19.5" customHeight="1">
      <c r="A26" s="444"/>
      <c r="B26" s="447"/>
      <c r="C26" s="438"/>
      <c r="D26" s="444"/>
      <c r="E26" s="448"/>
      <c r="F26" s="207">
        <f t="shared" si="34"/>
        <v>10</v>
      </c>
      <c r="G26" s="435"/>
      <c r="H26" s="438"/>
      <c r="I26" s="207">
        <f t="shared" si="35"/>
        <v>10</v>
      </c>
      <c r="J26" s="438"/>
      <c r="K26" s="207">
        <f t="shared" si="36"/>
        <v>10</v>
      </c>
      <c r="L26" s="445"/>
      <c r="M26" s="207">
        <f t="shared" si="37"/>
        <v>10</v>
      </c>
      <c r="N26" s="445"/>
      <c r="O26" s="207">
        <f t="shared" si="38"/>
        <v>10</v>
      </c>
      <c r="P26" s="202">
        <f t="shared" si="39"/>
        <v>50</v>
      </c>
      <c r="Q26" s="213">
        <f t="shared" si="40"/>
        <v>0</v>
      </c>
      <c r="R26" s="214">
        <f t="shared" si="41"/>
        <v>50</v>
      </c>
      <c r="S26" s="214">
        <f t="shared" si="42"/>
        <v>2</v>
      </c>
      <c r="T26" s="445"/>
      <c r="U26" s="445"/>
      <c r="V26" s="207">
        <f t="shared" si="43"/>
        <v>10</v>
      </c>
      <c r="W26" s="203">
        <f t="shared" si="44"/>
        <v>2</v>
      </c>
      <c r="X26" s="445"/>
      <c r="Y26" s="437">
        <f t="shared" si="45"/>
        <v>10</v>
      </c>
      <c r="Z26" s="437">
        <f t="shared" si="46"/>
        <v>2</v>
      </c>
      <c r="AA26" s="445"/>
      <c r="AB26" s="445"/>
      <c r="AC26" s="445"/>
      <c r="AD26" s="445"/>
      <c r="AE26" s="437">
        <f t="shared" si="47"/>
        <v>10</v>
      </c>
      <c r="AF26" s="437">
        <f t="shared" si="48"/>
        <v>2</v>
      </c>
      <c r="AG26" s="204">
        <f t="shared" si="49"/>
        <v>8</v>
      </c>
      <c r="AH26" s="204">
        <f t="shared" si="50"/>
        <v>0</v>
      </c>
      <c r="AI26" s="204">
        <f t="shared" si="51"/>
        <v>0</v>
      </c>
      <c r="AJ26" s="204">
        <f t="shared" si="52"/>
        <v>0</v>
      </c>
      <c r="AK26" s="204">
        <f t="shared" si="53"/>
        <v>0</v>
      </c>
      <c r="AL26" s="205">
        <f t="shared" si="54"/>
        <v>8</v>
      </c>
      <c r="AM26" s="436" t="s">
        <v>74</v>
      </c>
      <c r="AN26" s="436" t="s">
        <v>74</v>
      </c>
      <c r="AO26" s="437">
        <f t="shared" si="55"/>
        <v>0</v>
      </c>
      <c r="AP26" s="437">
        <f t="shared" si="56"/>
        <v>0</v>
      </c>
      <c r="AQ26" s="438"/>
      <c r="AR26" s="439">
        <f t="shared" si="57"/>
        <v>6</v>
      </c>
      <c r="AS26" s="439">
        <f t="shared" si="58"/>
        <v>3</v>
      </c>
      <c r="AT26" s="206" t="s">
        <v>246</v>
      </c>
      <c r="AU26" s="440"/>
      <c r="AV26" s="441">
        <f t="shared" si="59"/>
        <v>0</v>
      </c>
      <c r="AW26" s="442" t="s">
        <v>268</v>
      </c>
      <c r="AX26" s="440"/>
      <c r="AY26" s="441">
        <f t="shared" si="60"/>
        <v>0</v>
      </c>
      <c r="AZ26" s="208">
        <f t="shared" si="61"/>
        <v>3</v>
      </c>
      <c r="BA26" s="208">
        <f t="shared" si="62"/>
        <v>1</v>
      </c>
      <c r="BB26" s="208">
        <f t="shared" si="63"/>
        <v>0</v>
      </c>
      <c r="BC26" s="208">
        <f t="shared" si="64"/>
        <v>1</v>
      </c>
      <c r="BD26" s="208">
        <f t="shared" si="65"/>
        <v>1</v>
      </c>
      <c r="BE26" s="209">
        <f t="shared" si="66"/>
        <v>7.5</v>
      </c>
      <c r="BF26" s="445"/>
      <c r="BG26" s="445"/>
      <c r="BH26" s="445"/>
      <c r="BI26" s="445"/>
      <c r="BJ26" s="445"/>
      <c r="BK26" s="445"/>
      <c r="BL26" s="445"/>
      <c r="BM26" s="445"/>
      <c r="BN26" s="445"/>
      <c r="BO26" s="445"/>
    </row>
    <row r="27" spans="1:67" ht="19.5" customHeight="1">
      <c r="A27" s="444"/>
      <c r="B27" s="447"/>
      <c r="C27" s="438"/>
      <c r="D27" s="444"/>
      <c r="E27" s="448"/>
      <c r="F27" s="207">
        <f t="shared" si="34"/>
        <v>10</v>
      </c>
      <c r="G27" s="435"/>
      <c r="H27" s="438"/>
      <c r="I27" s="207">
        <f t="shared" si="35"/>
        <v>10</v>
      </c>
      <c r="J27" s="438"/>
      <c r="K27" s="207">
        <f t="shared" si="36"/>
        <v>10</v>
      </c>
      <c r="L27" s="445"/>
      <c r="M27" s="207">
        <f t="shared" si="37"/>
        <v>10</v>
      </c>
      <c r="N27" s="445"/>
      <c r="O27" s="207">
        <f t="shared" si="38"/>
        <v>10</v>
      </c>
      <c r="P27" s="202">
        <f t="shared" si="39"/>
        <v>50</v>
      </c>
      <c r="Q27" s="213">
        <f t="shared" si="40"/>
        <v>0</v>
      </c>
      <c r="R27" s="214">
        <f t="shared" si="41"/>
        <v>50</v>
      </c>
      <c r="S27" s="214">
        <f t="shared" si="42"/>
        <v>2</v>
      </c>
      <c r="T27" s="445"/>
      <c r="U27" s="445"/>
      <c r="V27" s="207">
        <f t="shared" si="43"/>
        <v>10</v>
      </c>
      <c r="W27" s="203">
        <f t="shared" si="44"/>
        <v>2</v>
      </c>
      <c r="X27" s="445"/>
      <c r="Y27" s="437">
        <f t="shared" si="45"/>
        <v>10</v>
      </c>
      <c r="Z27" s="437">
        <f t="shared" si="46"/>
        <v>2</v>
      </c>
      <c r="AA27" s="445"/>
      <c r="AB27" s="445"/>
      <c r="AC27" s="445"/>
      <c r="AD27" s="445"/>
      <c r="AE27" s="437">
        <f t="shared" si="47"/>
        <v>10</v>
      </c>
      <c r="AF27" s="437">
        <f t="shared" si="48"/>
        <v>2</v>
      </c>
      <c r="AG27" s="204">
        <f t="shared" si="49"/>
        <v>8</v>
      </c>
      <c r="AH27" s="204">
        <f t="shared" si="50"/>
        <v>0</v>
      </c>
      <c r="AI27" s="204">
        <f t="shared" si="51"/>
        <v>0</v>
      </c>
      <c r="AJ27" s="204">
        <f t="shared" si="52"/>
        <v>0</v>
      </c>
      <c r="AK27" s="204">
        <f t="shared" si="53"/>
        <v>0</v>
      </c>
      <c r="AL27" s="205">
        <f t="shared" si="54"/>
        <v>8</v>
      </c>
      <c r="AM27" s="436" t="s">
        <v>74</v>
      </c>
      <c r="AN27" s="436" t="s">
        <v>74</v>
      </c>
      <c r="AO27" s="437">
        <f t="shared" si="55"/>
        <v>0</v>
      </c>
      <c r="AP27" s="437">
        <f t="shared" si="56"/>
        <v>0</v>
      </c>
      <c r="AQ27" s="438"/>
      <c r="AR27" s="439">
        <f t="shared" si="57"/>
        <v>6</v>
      </c>
      <c r="AS27" s="439">
        <f t="shared" si="58"/>
        <v>3</v>
      </c>
      <c r="AT27" s="206" t="s">
        <v>246</v>
      </c>
      <c r="AU27" s="440"/>
      <c r="AV27" s="441">
        <f t="shared" si="59"/>
        <v>0</v>
      </c>
      <c r="AW27" s="442" t="s">
        <v>268</v>
      </c>
      <c r="AX27" s="440"/>
      <c r="AY27" s="441">
        <f t="shared" si="60"/>
        <v>0</v>
      </c>
      <c r="AZ27" s="208">
        <f t="shared" si="61"/>
        <v>3</v>
      </c>
      <c r="BA27" s="208">
        <f t="shared" si="62"/>
        <v>1</v>
      </c>
      <c r="BB27" s="208">
        <f t="shared" si="63"/>
        <v>0</v>
      </c>
      <c r="BC27" s="208">
        <f t="shared" si="64"/>
        <v>1</v>
      </c>
      <c r="BD27" s="208">
        <f t="shared" si="65"/>
        <v>1</v>
      </c>
      <c r="BE27" s="209">
        <f t="shared" si="66"/>
        <v>7.5</v>
      </c>
      <c r="BF27" s="445"/>
      <c r="BG27" s="445"/>
      <c r="BH27" s="445"/>
      <c r="BI27" s="445"/>
      <c r="BJ27" s="445"/>
      <c r="BK27" s="445"/>
      <c r="BL27" s="445"/>
      <c r="BM27" s="445"/>
      <c r="BN27" s="445"/>
      <c r="BO27" s="445"/>
    </row>
    <row r="28" spans="1:67" ht="19.5" customHeight="1">
      <c r="A28" s="444"/>
      <c r="B28" s="447"/>
      <c r="C28" s="438"/>
      <c r="D28" s="444"/>
      <c r="E28" s="448"/>
      <c r="F28" s="207">
        <f t="shared" si="34"/>
        <v>10</v>
      </c>
      <c r="G28" s="435"/>
      <c r="H28" s="438"/>
      <c r="I28" s="207">
        <f t="shared" si="35"/>
        <v>10</v>
      </c>
      <c r="J28" s="438"/>
      <c r="K28" s="207">
        <f t="shared" si="36"/>
        <v>10</v>
      </c>
      <c r="L28" s="445"/>
      <c r="M28" s="207">
        <f t="shared" si="37"/>
        <v>10</v>
      </c>
      <c r="N28" s="445"/>
      <c r="O28" s="207">
        <f t="shared" si="38"/>
        <v>10</v>
      </c>
      <c r="P28" s="202">
        <f t="shared" si="39"/>
        <v>50</v>
      </c>
      <c r="Q28" s="213">
        <f t="shared" si="40"/>
        <v>0</v>
      </c>
      <c r="R28" s="214">
        <f t="shared" si="41"/>
        <v>50</v>
      </c>
      <c r="S28" s="214">
        <f t="shared" si="42"/>
        <v>2</v>
      </c>
      <c r="T28" s="445"/>
      <c r="U28" s="445"/>
      <c r="V28" s="207">
        <f t="shared" si="43"/>
        <v>10</v>
      </c>
      <c r="W28" s="203">
        <f t="shared" si="44"/>
        <v>2</v>
      </c>
      <c r="X28" s="445"/>
      <c r="Y28" s="437">
        <f t="shared" si="45"/>
        <v>10</v>
      </c>
      <c r="Z28" s="437">
        <f t="shared" si="46"/>
        <v>2</v>
      </c>
      <c r="AA28" s="445"/>
      <c r="AB28" s="445"/>
      <c r="AC28" s="445"/>
      <c r="AD28" s="445"/>
      <c r="AE28" s="437">
        <f t="shared" si="47"/>
        <v>10</v>
      </c>
      <c r="AF28" s="437">
        <f t="shared" si="48"/>
        <v>2</v>
      </c>
      <c r="AG28" s="204">
        <f t="shared" si="49"/>
        <v>8</v>
      </c>
      <c r="AH28" s="204">
        <f t="shared" si="50"/>
        <v>0</v>
      </c>
      <c r="AI28" s="204">
        <f t="shared" si="51"/>
        <v>0</v>
      </c>
      <c r="AJ28" s="204">
        <f t="shared" si="52"/>
        <v>0</v>
      </c>
      <c r="AK28" s="204">
        <f t="shared" si="53"/>
        <v>0</v>
      </c>
      <c r="AL28" s="205">
        <f t="shared" si="54"/>
        <v>8</v>
      </c>
      <c r="AM28" s="436" t="s">
        <v>74</v>
      </c>
      <c r="AN28" s="436" t="s">
        <v>74</v>
      </c>
      <c r="AO28" s="437">
        <f t="shared" si="55"/>
        <v>0</v>
      </c>
      <c r="AP28" s="437">
        <f t="shared" si="56"/>
        <v>0</v>
      </c>
      <c r="AQ28" s="438"/>
      <c r="AR28" s="439">
        <f t="shared" si="57"/>
        <v>6</v>
      </c>
      <c r="AS28" s="439">
        <f t="shared" si="58"/>
        <v>3</v>
      </c>
      <c r="AT28" s="206" t="s">
        <v>246</v>
      </c>
      <c r="AU28" s="440"/>
      <c r="AV28" s="441">
        <f t="shared" si="59"/>
        <v>0</v>
      </c>
      <c r="AW28" s="442" t="s">
        <v>268</v>
      </c>
      <c r="AX28" s="440"/>
      <c r="AY28" s="441">
        <f t="shared" si="60"/>
        <v>0</v>
      </c>
      <c r="AZ28" s="208">
        <f t="shared" si="61"/>
        <v>3</v>
      </c>
      <c r="BA28" s="208">
        <f t="shared" si="62"/>
        <v>1</v>
      </c>
      <c r="BB28" s="208">
        <f t="shared" si="63"/>
        <v>0</v>
      </c>
      <c r="BC28" s="208">
        <f t="shared" si="64"/>
        <v>1</v>
      </c>
      <c r="BD28" s="208">
        <f t="shared" si="65"/>
        <v>1</v>
      </c>
      <c r="BE28" s="209">
        <f t="shared" si="66"/>
        <v>7.5</v>
      </c>
      <c r="BF28" s="445"/>
      <c r="BG28" s="445"/>
      <c r="BH28" s="445"/>
      <c r="BI28" s="445"/>
      <c r="BJ28" s="445"/>
      <c r="BK28" s="445"/>
      <c r="BL28" s="445"/>
      <c r="BM28" s="445"/>
      <c r="BN28" s="445"/>
      <c r="BO28" s="445"/>
    </row>
    <row r="29" spans="1:67" ht="19.5" customHeight="1">
      <c r="A29" s="444"/>
      <c r="B29" s="438"/>
      <c r="C29" s="438"/>
      <c r="D29" s="444"/>
      <c r="E29" s="448"/>
      <c r="F29" s="207">
        <f t="shared" si="34"/>
        <v>10</v>
      </c>
      <c r="G29" s="435"/>
      <c r="H29" s="438"/>
      <c r="I29" s="207">
        <f t="shared" si="35"/>
        <v>10</v>
      </c>
      <c r="J29" s="438"/>
      <c r="K29" s="207">
        <f t="shared" si="36"/>
        <v>10</v>
      </c>
      <c r="L29" s="445"/>
      <c r="M29" s="207">
        <f t="shared" si="37"/>
        <v>10</v>
      </c>
      <c r="N29" s="445"/>
      <c r="O29" s="207">
        <f t="shared" si="38"/>
        <v>10</v>
      </c>
      <c r="P29" s="202">
        <f t="shared" si="39"/>
        <v>50</v>
      </c>
      <c r="Q29" s="213">
        <f t="shared" si="40"/>
        <v>0</v>
      </c>
      <c r="R29" s="214">
        <f t="shared" si="41"/>
        <v>50</v>
      </c>
      <c r="S29" s="214">
        <f t="shared" si="42"/>
        <v>2</v>
      </c>
      <c r="T29" s="445"/>
      <c r="U29" s="445"/>
      <c r="V29" s="207">
        <f t="shared" si="43"/>
        <v>10</v>
      </c>
      <c r="W29" s="203">
        <f t="shared" si="44"/>
        <v>2</v>
      </c>
      <c r="X29" s="445"/>
      <c r="Y29" s="437">
        <f t="shared" si="45"/>
        <v>10</v>
      </c>
      <c r="Z29" s="437">
        <f t="shared" si="46"/>
        <v>2</v>
      </c>
      <c r="AA29" s="445"/>
      <c r="AB29" s="445"/>
      <c r="AC29" s="445"/>
      <c r="AD29" s="445"/>
      <c r="AE29" s="437">
        <f t="shared" si="47"/>
        <v>10</v>
      </c>
      <c r="AF29" s="437">
        <f t="shared" si="48"/>
        <v>2</v>
      </c>
      <c r="AG29" s="204">
        <f t="shared" si="49"/>
        <v>8</v>
      </c>
      <c r="AH29" s="204">
        <f t="shared" si="50"/>
        <v>0</v>
      </c>
      <c r="AI29" s="204">
        <f t="shared" si="51"/>
        <v>0</v>
      </c>
      <c r="AJ29" s="204">
        <f t="shared" si="52"/>
        <v>0</v>
      </c>
      <c r="AK29" s="204">
        <f t="shared" si="53"/>
        <v>0</v>
      </c>
      <c r="AL29" s="205">
        <f t="shared" si="54"/>
        <v>8</v>
      </c>
      <c r="AM29" s="436" t="s">
        <v>74</v>
      </c>
      <c r="AN29" s="436" t="s">
        <v>74</v>
      </c>
      <c r="AO29" s="437">
        <f t="shared" si="55"/>
        <v>0</v>
      </c>
      <c r="AP29" s="437">
        <f t="shared" si="56"/>
        <v>0</v>
      </c>
      <c r="AQ29" s="438"/>
      <c r="AR29" s="439">
        <f t="shared" si="57"/>
        <v>6</v>
      </c>
      <c r="AS29" s="439">
        <f t="shared" si="58"/>
        <v>3</v>
      </c>
      <c r="AT29" s="206" t="s">
        <v>246</v>
      </c>
      <c r="AU29" s="440"/>
      <c r="AV29" s="441">
        <f t="shared" si="59"/>
        <v>0</v>
      </c>
      <c r="AW29" s="442" t="s">
        <v>268</v>
      </c>
      <c r="AX29" s="440"/>
      <c r="AY29" s="441">
        <f t="shared" si="60"/>
        <v>0</v>
      </c>
      <c r="AZ29" s="208">
        <f t="shared" si="61"/>
        <v>3</v>
      </c>
      <c r="BA29" s="208">
        <f t="shared" si="62"/>
        <v>1</v>
      </c>
      <c r="BB29" s="208">
        <f t="shared" si="63"/>
        <v>0</v>
      </c>
      <c r="BC29" s="208">
        <f t="shared" si="64"/>
        <v>1</v>
      </c>
      <c r="BD29" s="208">
        <f t="shared" si="65"/>
        <v>1</v>
      </c>
      <c r="BE29" s="209">
        <f t="shared" si="66"/>
        <v>7.5</v>
      </c>
      <c r="BF29" s="445"/>
      <c r="BG29" s="445"/>
      <c r="BH29" s="445"/>
      <c r="BI29" s="445"/>
      <c r="BJ29" s="445"/>
      <c r="BK29" s="445"/>
      <c r="BL29" s="445"/>
      <c r="BM29" s="445"/>
      <c r="BN29" s="445"/>
      <c r="BO29" s="445"/>
    </row>
    <row r="30" spans="1:67" ht="19.5" customHeight="1">
      <c r="A30" s="444"/>
      <c r="B30" s="438"/>
      <c r="C30" s="438"/>
      <c r="D30" s="444"/>
      <c r="E30" s="448"/>
      <c r="F30" s="207">
        <f t="shared" si="34"/>
        <v>10</v>
      </c>
      <c r="G30" s="435"/>
      <c r="H30" s="438"/>
      <c r="I30" s="207">
        <f t="shared" si="35"/>
        <v>10</v>
      </c>
      <c r="J30" s="438"/>
      <c r="K30" s="207">
        <f t="shared" si="36"/>
        <v>10</v>
      </c>
      <c r="L30" s="445"/>
      <c r="M30" s="207">
        <f t="shared" si="37"/>
        <v>10</v>
      </c>
      <c r="N30" s="445"/>
      <c r="O30" s="207">
        <f t="shared" si="38"/>
        <v>10</v>
      </c>
      <c r="P30" s="202">
        <f t="shared" si="39"/>
        <v>50</v>
      </c>
      <c r="Q30" s="213">
        <f t="shared" si="40"/>
        <v>0</v>
      </c>
      <c r="R30" s="214">
        <f t="shared" si="41"/>
        <v>50</v>
      </c>
      <c r="S30" s="214">
        <f t="shared" si="42"/>
        <v>2</v>
      </c>
      <c r="T30" s="445"/>
      <c r="U30" s="445"/>
      <c r="V30" s="207">
        <f t="shared" si="43"/>
        <v>10</v>
      </c>
      <c r="W30" s="203">
        <f t="shared" si="44"/>
        <v>2</v>
      </c>
      <c r="X30" s="445"/>
      <c r="Y30" s="437">
        <f t="shared" si="45"/>
        <v>10</v>
      </c>
      <c r="Z30" s="437">
        <f t="shared" si="46"/>
        <v>2</v>
      </c>
      <c r="AA30" s="445"/>
      <c r="AB30" s="445"/>
      <c r="AC30" s="445"/>
      <c r="AD30" s="445"/>
      <c r="AE30" s="437">
        <f t="shared" si="47"/>
        <v>10</v>
      </c>
      <c r="AF30" s="437">
        <f t="shared" si="48"/>
        <v>2</v>
      </c>
      <c r="AG30" s="204">
        <f t="shared" si="49"/>
        <v>8</v>
      </c>
      <c r="AH30" s="204">
        <f t="shared" si="50"/>
        <v>0</v>
      </c>
      <c r="AI30" s="204">
        <f t="shared" si="51"/>
        <v>0</v>
      </c>
      <c r="AJ30" s="204">
        <f t="shared" si="52"/>
        <v>0</v>
      </c>
      <c r="AK30" s="204">
        <f t="shared" si="53"/>
        <v>0</v>
      </c>
      <c r="AL30" s="205">
        <f t="shared" si="54"/>
        <v>8</v>
      </c>
      <c r="AM30" s="436" t="s">
        <v>74</v>
      </c>
      <c r="AN30" s="436" t="s">
        <v>74</v>
      </c>
      <c r="AO30" s="437">
        <f t="shared" si="55"/>
        <v>0</v>
      </c>
      <c r="AP30" s="437">
        <f t="shared" si="56"/>
        <v>0</v>
      </c>
      <c r="AQ30" s="438"/>
      <c r="AR30" s="439">
        <f t="shared" si="57"/>
        <v>6</v>
      </c>
      <c r="AS30" s="439">
        <f t="shared" si="58"/>
        <v>3</v>
      </c>
      <c r="AT30" s="206" t="s">
        <v>246</v>
      </c>
      <c r="AU30" s="440"/>
      <c r="AV30" s="441">
        <f t="shared" si="59"/>
        <v>0</v>
      </c>
      <c r="AW30" s="442" t="s">
        <v>268</v>
      </c>
      <c r="AX30" s="440"/>
      <c r="AY30" s="441">
        <f t="shared" si="60"/>
        <v>0</v>
      </c>
      <c r="AZ30" s="208">
        <f t="shared" si="61"/>
        <v>3</v>
      </c>
      <c r="BA30" s="208">
        <f t="shared" si="62"/>
        <v>1</v>
      </c>
      <c r="BB30" s="208">
        <f t="shared" si="63"/>
        <v>0</v>
      </c>
      <c r="BC30" s="208">
        <f t="shared" si="64"/>
        <v>1</v>
      </c>
      <c r="BD30" s="208">
        <f t="shared" si="65"/>
        <v>1</v>
      </c>
      <c r="BE30" s="209">
        <f t="shared" si="66"/>
        <v>7.5</v>
      </c>
      <c r="BF30" s="445"/>
      <c r="BG30" s="445"/>
      <c r="BH30" s="445"/>
      <c r="BI30" s="445"/>
      <c r="BJ30" s="445"/>
      <c r="BK30" s="445"/>
      <c r="BL30" s="445"/>
      <c r="BM30" s="445"/>
      <c r="BN30" s="445"/>
      <c r="BO30" s="445"/>
    </row>
    <row r="31" spans="1:67" ht="19.5" customHeight="1">
      <c r="A31" s="438"/>
      <c r="B31" s="438"/>
      <c r="C31" s="438"/>
      <c r="D31" s="438"/>
      <c r="E31" s="438"/>
      <c r="F31" s="207">
        <f t="shared" si="34"/>
        <v>10</v>
      </c>
      <c r="G31" s="438"/>
      <c r="H31" s="438"/>
      <c r="I31" s="207">
        <f t="shared" si="35"/>
        <v>10</v>
      </c>
      <c r="J31" s="438"/>
      <c r="K31" s="207">
        <f t="shared" si="36"/>
        <v>10</v>
      </c>
      <c r="L31" s="438"/>
      <c r="M31" s="207">
        <f t="shared" si="37"/>
        <v>10</v>
      </c>
      <c r="N31" s="438"/>
      <c r="O31" s="207">
        <f t="shared" si="38"/>
        <v>10</v>
      </c>
      <c r="P31" s="202">
        <f t="shared" si="39"/>
        <v>50</v>
      </c>
      <c r="Q31" s="213">
        <f t="shared" si="40"/>
        <v>0</v>
      </c>
      <c r="R31" s="214">
        <f t="shared" si="41"/>
        <v>50</v>
      </c>
      <c r="S31" s="214">
        <f t="shared" si="42"/>
        <v>2</v>
      </c>
      <c r="T31" s="438"/>
      <c r="U31" s="438"/>
      <c r="V31" s="207">
        <f t="shared" si="43"/>
        <v>10</v>
      </c>
      <c r="W31" s="203">
        <f t="shared" si="44"/>
        <v>2</v>
      </c>
      <c r="X31" s="438"/>
      <c r="Y31" s="437">
        <f t="shared" si="45"/>
        <v>10</v>
      </c>
      <c r="Z31" s="437">
        <f t="shared" si="46"/>
        <v>2</v>
      </c>
      <c r="AA31" s="438"/>
      <c r="AB31" s="438"/>
      <c r="AC31" s="438"/>
      <c r="AD31" s="438"/>
      <c r="AE31" s="437">
        <f t="shared" si="47"/>
        <v>10</v>
      </c>
      <c r="AF31" s="437">
        <f t="shared" si="48"/>
        <v>2</v>
      </c>
      <c r="AG31" s="204">
        <f t="shared" si="49"/>
        <v>8</v>
      </c>
      <c r="AH31" s="204">
        <f t="shared" si="50"/>
        <v>0</v>
      </c>
      <c r="AI31" s="204">
        <f t="shared" si="51"/>
        <v>0</v>
      </c>
      <c r="AJ31" s="204">
        <f t="shared" si="52"/>
        <v>0</v>
      </c>
      <c r="AK31" s="204">
        <f t="shared" si="53"/>
        <v>0</v>
      </c>
      <c r="AL31" s="205">
        <f t="shared" si="54"/>
        <v>8</v>
      </c>
      <c r="AM31" s="436" t="s">
        <v>74</v>
      </c>
      <c r="AN31" s="436" t="s">
        <v>74</v>
      </c>
      <c r="AO31" s="437">
        <f t="shared" si="55"/>
        <v>0</v>
      </c>
      <c r="AP31" s="437">
        <f t="shared" si="56"/>
        <v>0</v>
      </c>
      <c r="AQ31" s="438"/>
      <c r="AR31" s="439">
        <f t="shared" si="57"/>
        <v>6</v>
      </c>
      <c r="AS31" s="439">
        <f t="shared" si="58"/>
        <v>3</v>
      </c>
      <c r="AT31" s="206" t="s">
        <v>246</v>
      </c>
      <c r="AU31" s="440"/>
      <c r="AV31" s="441">
        <f t="shared" si="59"/>
        <v>0</v>
      </c>
      <c r="AW31" s="442" t="s">
        <v>268</v>
      </c>
      <c r="AX31" s="440"/>
      <c r="AY31" s="441">
        <f t="shared" si="60"/>
        <v>0</v>
      </c>
      <c r="AZ31" s="208">
        <f t="shared" si="61"/>
        <v>3</v>
      </c>
      <c r="BA31" s="208">
        <f t="shared" si="62"/>
        <v>1</v>
      </c>
      <c r="BB31" s="208">
        <f t="shared" si="63"/>
        <v>0</v>
      </c>
      <c r="BC31" s="208">
        <f t="shared" si="64"/>
        <v>1</v>
      </c>
      <c r="BD31" s="208">
        <f t="shared" si="65"/>
        <v>1</v>
      </c>
      <c r="BE31" s="209">
        <f t="shared" si="66"/>
        <v>7.5</v>
      </c>
      <c r="BF31" s="438"/>
      <c r="BG31" s="438"/>
      <c r="BH31" s="438"/>
      <c r="BI31" s="438"/>
      <c r="BJ31" s="438"/>
      <c r="BK31" s="438"/>
      <c r="BL31" s="438"/>
      <c r="BM31" s="438"/>
      <c r="BN31" s="438"/>
      <c r="BO31" s="438"/>
    </row>
    <row r="32" spans="1:67" ht="19.5" customHeight="1">
      <c r="A32" s="438"/>
      <c r="B32" s="438"/>
      <c r="C32" s="438"/>
      <c r="D32" s="438"/>
      <c r="E32" s="438"/>
      <c r="F32" s="207">
        <f t="shared" si="34"/>
        <v>10</v>
      </c>
      <c r="G32" s="438"/>
      <c r="H32" s="438"/>
      <c r="I32" s="207">
        <f t="shared" si="35"/>
        <v>10</v>
      </c>
      <c r="J32" s="438"/>
      <c r="K32" s="207">
        <f t="shared" si="36"/>
        <v>10</v>
      </c>
      <c r="L32" s="438"/>
      <c r="M32" s="207">
        <f t="shared" si="37"/>
        <v>10</v>
      </c>
      <c r="N32" s="438"/>
      <c r="O32" s="207">
        <f t="shared" si="38"/>
        <v>10</v>
      </c>
      <c r="P32" s="202">
        <f t="shared" si="39"/>
        <v>50</v>
      </c>
      <c r="Q32" s="213">
        <f t="shared" si="40"/>
        <v>0</v>
      </c>
      <c r="R32" s="214">
        <f t="shared" si="41"/>
        <v>50</v>
      </c>
      <c r="S32" s="214">
        <f t="shared" si="42"/>
        <v>2</v>
      </c>
      <c r="T32" s="438"/>
      <c r="U32" s="438"/>
      <c r="V32" s="207">
        <f t="shared" si="43"/>
        <v>10</v>
      </c>
      <c r="W32" s="203">
        <f t="shared" si="44"/>
        <v>2</v>
      </c>
      <c r="X32" s="438"/>
      <c r="Y32" s="437">
        <f t="shared" si="45"/>
        <v>10</v>
      </c>
      <c r="Z32" s="437">
        <f t="shared" si="46"/>
        <v>2</v>
      </c>
      <c r="AA32" s="438"/>
      <c r="AB32" s="438"/>
      <c r="AC32" s="438"/>
      <c r="AD32" s="438"/>
      <c r="AE32" s="437">
        <f t="shared" si="47"/>
        <v>10</v>
      </c>
      <c r="AF32" s="437">
        <f t="shared" si="48"/>
        <v>2</v>
      </c>
      <c r="AG32" s="204">
        <f t="shared" si="49"/>
        <v>8</v>
      </c>
      <c r="AH32" s="204">
        <f t="shared" si="50"/>
        <v>0</v>
      </c>
      <c r="AI32" s="204">
        <f t="shared" si="51"/>
        <v>0</v>
      </c>
      <c r="AJ32" s="204">
        <f t="shared" si="52"/>
        <v>0</v>
      </c>
      <c r="AK32" s="204">
        <f t="shared" si="53"/>
        <v>0</v>
      </c>
      <c r="AL32" s="205">
        <f t="shared" si="54"/>
        <v>8</v>
      </c>
      <c r="AM32" s="436" t="s">
        <v>74</v>
      </c>
      <c r="AN32" s="436" t="s">
        <v>74</v>
      </c>
      <c r="AO32" s="437">
        <f t="shared" si="55"/>
        <v>0</v>
      </c>
      <c r="AP32" s="437">
        <f t="shared" si="56"/>
        <v>0</v>
      </c>
      <c r="AQ32" s="438"/>
      <c r="AR32" s="439">
        <f t="shared" si="57"/>
        <v>6</v>
      </c>
      <c r="AS32" s="439">
        <f t="shared" si="58"/>
        <v>3</v>
      </c>
      <c r="AT32" s="206" t="s">
        <v>246</v>
      </c>
      <c r="AU32" s="440"/>
      <c r="AV32" s="441">
        <f t="shared" si="59"/>
        <v>0</v>
      </c>
      <c r="AW32" s="442" t="s">
        <v>268</v>
      </c>
      <c r="AX32" s="440"/>
      <c r="AY32" s="441">
        <f t="shared" si="60"/>
        <v>0</v>
      </c>
      <c r="AZ32" s="208">
        <f t="shared" si="61"/>
        <v>3</v>
      </c>
      <c r="BA32" s="208">
        <f t="shared" si="62"/>
        <v>1</v>
      </c>
      <c r="BB32" s="208">
        <f t="shared" si="63"/>
        <v>0</v>
      </c>
      <c r="BC32" s="208">
        <f t="shared" si="64"/>
        <v>1</v>
      </c>
      <c r="BD32" s="208">
        <f t="shared" si="65"/>
        <v>1</v>
      </c>
      <c r="BE32" s="209">
        <f t="shared" si="66"/>
        <v>7.5</v>
      </c>
      <c r="BF32" s="438"/>
      <c r="BG32" s="438"/>
      <c r="BH32" s="438"/>
      <c r="BI32" s="438"/>
      <c r="BJ32" s="438"/>
      <c r="BK32" s="438"/>
      <c r="BL32" s="438"/>
      <c r="BM32" s="438"/>
      <c r="BN32" s="438"/>
      <c r="BO32" s="438"/>
    </row>
    <row r="33" spans="1:67" ht="19.5" customHeight="1">
      <c r="A33" s="438"/>
      <c r="B33" s="438"/>
      <c r="C33" s="438"/>
      <c r="D33" s="438"/>
      <c r="E33" s="438"/>
      <c r="F33" s="207">
        <f t="shared" si="34"/>
        <v>10</v>
      </c>
      <c r="G33" s="438"/>
      <c r="H33" s="438"/>
      <c r="I33" s="207">
        <f t="shared" si="35"/>
        <v>10</v>
      </c>
      <c r="J33" s="438"/>
      <c r="K33" s="207">
        <f t="shared" si="36"/>
        <v>10</v>
      </c>
      <c r="L33" s="438"/>
      <c r="M33" s="207">
        <f t="shared" si="37"/>
        <v>10</v>
      </c>
      <c r="N33" s="438"/>
      <c r="O33" s="207">
        <f t="shared" si="38"/>
        <v>10</v>
      </c>
      <c r="P33" s="202">
        <f t="shared" si="39"/>
        <v>50</v>
      </c>
      <c r="Q33" s="213">
        <f t="shared" si="40"/>
        <v>0</v>
      </c>
      <c r="R33" s="214">
        <f t="shared" si="41"/>
        <v>50</v>
      </c>
      <c r="S33" s="214">
        <f t="shared" si="42"/>
        <v>2</v>
      </c>
      <c r="T33" s="438"/>
      <c r="U33" s="438"/>
      <c r="V33" s="207">
        <f t="shared" si="43"/>
        <v>10</v>
      </c>
      <c r="W33" s="203">
        <f t="shared" si="44"/>
        <v>2</v>
      </c>
      <c r="X33" s="438"/>
      <c r="Y33" s="437">
        <f t="shared" si="45"/>
        <v>10</v>
      </c>
      <c r="Z33" s="437">
        <f t="shared" si="46"/>
        <v>2</v>
      </c>
      <c r="AA33" s="438"/>
      <c r="AB33" s="438"/>
      <c r="AC33" s="438"/>
      <c r="AD33" s="438"/>
      <c r="AE33" s="437">
        <f t="shared" si="47"/>
        <v>10</v>
      </c>
      <c r="AF33" s="437">
        <f t="shared" si="48"/>
        <v>2</v>
      </c>
      <c r="AG33" s="204">
        <f t="shared" si="49"/>
        <v>8</v>
      </c>
      <c r="AH33" s="204">
        <f t="shared" si="50"/>
        <v>0</v>
      </c>
      <c r="AI33" s="204">
        <f t="shared" si="51"/>
        <v>0</v>
      </c>
      <c r="AJ33" s="204">
        <f t="shared" si="52"/>
        <v>0</v>
      </c>
      <c r="AK33" s="204">
        <f t="shared" si="53"/>
        <v>0</v>
      </c>
      <c r="AL33" s="205">
        <f t="shared" si="54"/>
        <v>8</v>
      </c>
      <c r="AM33" s="436" t="s">
        <v>74</v>
      </c>
      <c r="AN33" s="436" t="s">
        <v>74</v>
      </c>
      <c r="AO33" s="437">
        <f t="shared" si="55"/>
        <v>0</v>
      </c>
      <c r="AP33" s="437">
        <f t="shared" si="56"/>
        <v>0</v>
      </c>
      <c r="AQ33" s="438"/>
      <c r="AR33" s="439">
        <f t="shared" si="57"/>
        <v>6</v>
      </c>
      <c r="AS33" s="439">
        <f t="shared" si="58"/>
        <v>3</v>
      </c>
      <c r="AT33" s="206" t="s">
        <v>246</v>
      </c>
      <c r="AU33" s="440"/>
      <c r="AV33" s="441">
        <f t="shared" si="59"/>
        <v>0</v>
      </c>
      <c r="AW33" s="442" t="s">
        <v>268</v>
      </c>
      <c r="AX33" s="440"/>
      <c r="AY33" s="441">
        <f t="shared" si="60"/>
        <v>0</v>
      </c>
      <c r="AZ33" s="208">
        <f t="shared" si="61"/>
        <v>3</v>
      </c>
      <c r="BA33" s="208">
        <f t="shared" si="62"/>
        <v>1</v>
      </c>
      <c r="BB33" s="208">
        <f t="shared" si="63"/>
        <v>0</v>
      </c>
      <c r="BC33" s="208">
        <f t="shared" si="64"/>
        <v>1</v>
      </c>
      <c r="BD33" s="208">
        <f t="shared" si="65"/>
        <v>1</v>
      </c>
      <c r="BE33" s="209">
        <f t="shared" si="66"/>
        <v>7.5</v>
      </c>
      <c r="BF33" s="438"/>
      <c r="BG33" s="438"/>
      <c r="BH33" s="438"/>
      <c r="BI33" s="438"/>
      <c r="BJ33" s="438"/>
      <c r="BK33" s="438"/>
      <c r="BL33" s="438"/>
      <c r="BM33" s="438"/>
      <c r="BN33" s="438"/>
      <c r="BO33" s="438"/>
    </row>
    <row r="34" spans="1:67" ht="19.5" customHeight="1">
      <c r="A34" s="438"/>
      <c r="B34" s="438"/>
      <c r="C34" s="438"/>
      <c r="D34" s="438"/>
      <c r="E34" s="438"/>
      <c r="F34" s="207">
        <f t="shared" si="34"/>
        <v>10</v>
      </c>
      <c r="G34" s="438"/>
      <c r="H34" s="438"/>
      <c r="I34" s="207">
        <f t="shared" si="35"/>
        <v>10</v>
      </c>
      <c r="J34" s="438"/>
      <c r="K34" s="207">
        <f t="shared" si="36"/>
        <v>10</v>
      </c>
      <c r="L34" s="438"/>
      <c r="M34" s="207">
        <f t="shared" si="37"/>
        <v>10</v>
      </c>
      <c r="N34" s="438"/>
      <c r="O34" s="207">
        <f t="shared" si="38"/>
        <v>10</v>
      </c>
      <c r="P34" s="202">
        <f t="shared" si="39"/>
        <v>50</v>
      </c>
      <c r="Q34" s="213">
        <f t="shared" si="40"/>
        <v>0</v>
      </c>
      <c r="R34" s="214">
        <f t="shared" si="41"/>
        <v>50</v>
      </c>
      <c r="S34" s="214">
        <f t="shared" si="42"/>
        <v>2</v>
      </c>
      <c r="T34" s="438"/>
      <c r="U34" s="438"/>
      <c r="V34" s="207">
        <f t="shared" si="43"/>
        <v>10</v>
      </c>
      <c r="W34" s="203">
        <f t="shared" si="44"/>
        <v>2</v>
      </c>
      <c r="X34" s="438"/>
      <c r="Y34" s="437">
        <f t="shared" si="45"/>
        <v>10</v>
      </c>
      <c r="Z34" s="437">
        <f t="shared" si="46"/>
        <v>2</v>
      </c>
      <c r="AA34" s="438"/>
      <c r="AB34" s="438"/>
      <c r="AC34" s="438"/>
      <c r="AD34" s="438"/>
      <c r="AE34" s="437">
        <f t="shared" si="47"/>
        <v>10</v>
      </c>
      <c r="AF34" s="437">
        <f t="shared" si="48"/>
        <v>2</v>
      </c>
      <c r="AG34" s="204">
        <f t="shared" si="49"/>
        <v>8</v>
      </c>
      <c r="AH34" s="204">
        <f t="shared" si="50"/>
        <v>0</v>
      </c>
      <c r="AI34" s="204">
        <f t="shared" si="51"/>
        <v>0</v>
      </c>
      <c r="AJ34" s="204">
        <f t="shared" si="52"/>
        <v>0</v>
      </c>
      <c r="AK34" s="204">
        <f t="shared" si="53"/>
        <v>0</v>
      </c>
      <c r="AL34" s="205">
        <f t="shared" si="54"/>
        <v>8</v>
      </c>
      <c r="AM34" s="436" t="s">
        <v>74</v>
      </c>
      <c r="AN34" s="436" t="s">
        <v>74</v>
      </c>
      <c r="AO34" s="437">
        <f t="shared" si="55"/>
        <v>0</v>
      </c>
      <c r="AP34" s="437">
        <f t="shared" si="56"/>
        <v>0</v>
      </c>
      <c r="AQ34" s="438"/>
      <c r="AR34" s="439">
        <f t="shared" si="57"/>
        <v>6</v>
      </c>
      <c r="AS34" s="439">
        <f t="shared" si="58"/>
        <v>3</v>
      </c>
      <c r="AT34" s="206" t="s">
        <v>246</v>
      </c>
      <c r="AU34" s="440"/>
      <c r="AV34" s="441">
        <f t="shared" si="59"/>
        <v>0</v>
      </c>
      <c r="AW34" s="442" t="s">
        <v>268</v>
      </c>
      <c r="AX34" s="440"/>
      <c r="AY34" s="441">
        <f t="shared" si="60"/>
        <v>0</v>
      </c>
      <c r="AZ34" s="208">
        <f t="shared" si="61"/>
        <v>3</v>
      </c>
      <c r="BA34" s="208">
        <f t="shared" si="62"/>
        <v>1</v>
      </c>
      <c r="BB34" s="208">
        <f t="shared" si="63"/>
        <v>0</v>
      </c>
      <c r="BC34" s="208">
        <f t="shared" si="64"/>
        <v>1</v>
      </c>
      <c r="BD34" s="208">
        <f t="shared" si="65"/>
        <v>1</v>
      </c>
      <c r="BE34" s="209">
        <f t="shared" si="66"/>
        <v>7.5</v>
      </c>
      <c r="BF34" s="438"/>
      <c r="BG34" s="438"/>
      <c r="BH34" s="438"/>
      <c r="BI34" s="438"/>
      <c r="BJ34" s="438"/>
      <c r="BK34" s="438"/>
      <c r="BL34" s="438"/>
      <c r="BM34" s="438"/>
      <c r="BN34" s="438"/>
      <c r="BO34" s="438"/>
    </row>
    <row r="35" spans="1:67" ht="19.5" customHeight="1">
      <c r="A35" s="438"/>
      <c r="B35" s="438"/>
      <c r="C35" s="438"/>
      <c r="D35" s="438"/>
      <c r="E35" s="438"/>
      <c r="F35" s="207">
        <f t="shared" si="34"/>
        <v>10</v>
      </c>
      <c r="G35" s="438"/>
      <c r="H35" s="438"/>
      <c r="I35" s="207">
        <f t="shared" si="35"/>
        <v>10</v>
      </c>
      <c r="J35" s="438"/>
      <c r="K35" s="207">
        <f t="shared" si="36"/>
        <v>10</v>
      </c>
      <c r="L35" s="438"/>
      <c r="M35" s="207">
        <f t="shared" si="37"/>
        <v>10</v>
      </c>
      <c r="N35" s="438"/>
      <c r="O35" s="207">
        <f t="shared" si="38"/>
        <v>10</v>
      </c>
      <c r="P35" s="202">
        <f t="shared" si="39"/>
        <v>50</v>
      </c>
      <c r="Q35" s="213">
        <f t="shared" si="40"/>
        <v>0</v>
      </c>
      <c r="R35" s="214">
        <f t="shared" si="41"/>
        <v>50</v>
      </c>
      <c r="S35" s="214">
        <f t="shared" si="42"/>
        <v>2</v>
      </c>
      <c r="T35" s="438"/>
      <c r="U35" s="438"/>
      <c r="V35" s="207">
        <f t="shared" si="43"/>
        <v>10</v>
      </c>
      <c r="W35" s="203">
        <f t="shared" si="44"/>
        <v>2</v>
      </c>
      <c r="X35" s="438"/>
      <c r="Y35" s="437">
        <f t="shared" si="45"/>
        <v>10</v>
      </c>
      <c r="Z35" s="437">
        <f t="shared" si="46"/>
        <v>2</v>
      </c>
      <c r="AA35" s="438"/>
      <c r="AB35" s="438"/>
      <c r="AC35" s="438"/>
      <c r="AD35" s="438"/>
      <c r="AE35" s="437">
        <f t="shared" si="47"/>
        <v>10</v>
      </c>
      <c r="AF35" s="437">
        <f t="shared" si="48"/>
        <v>2</v>
      </c>
      <c r="AG35" s="204">
        <f t="shared" si="49"/>
        <v>8</v>
      </c>
      <c r="AH35" s="204">
        <f t="shared" si="50"/>
        <v>0</v>
      </c>
      <c r="AI35" s="204">
        <f t="shared" si="51"/>
        <v>0</v>
      </c>
      <c r="AJ35" s="204">
        <f t="shared" si="52"/>
        <v>0</v>
      </c>
      <c r="AK35" s="204">
        <f t="shared" si="53"/>
        <v>0</v>
      </c>
      <c r="AL35" s="205">
        <f t="shared" si="54"/>
        <v>8</v>
      </c>
      <c r="AM35" s="436" t="s">
        <v>74</v>
      </c>
      <c r="AN35" s="436" t="s">
        <v>74</v>
      </c>
      <c r="AO35" s="437">
        <f t="shared" si="55"/>
        <v>0</v>
      </c>
      <c r="AP35" s="437">
        <f t="shared" si="56"/>
        <v>0</v>
      </c>
      <c r="AQ35" s="438"/>
      <c r="AR35" s="439">
        <f t="shared" si="57"/>
        <v>6</v>
      </c>
      <c r="AS35" s="439">
        <f t="shared" si="58"/>
        <v>3</v>
      </c>
      <c r="AT35" s="206" t="s">
        <v>246</v>
      </c>
      <c r="AU35" s="440"/>
      <c r="AV35" s="441">
        <f t="shared" si="59"/>
        <v>0</v>
      </c>
      <c r="AW35" s="442" t="s">
        <v>268</v>
      </c>
      <c r="AX35" s="440"/>
      <c r="AY35" s="441">
        <f t="shared" si="60"/>
        <v>0</v>
      </c>
      <c r="AZ35" s="208">
        <f t="shared" si="61"/>
        <v>3</v>
      </c>
      <c r="BA35" s="208">
        <f t="shared" si="62"/>
        <v>1</v>
      </c>
      <c r="BB35" s="208">
        <f t="shared" si="63"/>
        <v>0</v>
      </c>
      <c r="BC35" s="208">
        <f t="shared" si="64"/>
        <v>1</v>
      </c>
      <c r="BD35" s="208">
        <f t="shared" si="65"/>
        <v>1</v>
      </c>
      <c r="BE35" s="209">
        <f t="shared" si="66"/>
        <v>7.5</v>
      </c>
      <c r="BF35" s="438"/>
      <c r="BG35" s="438"/>
      <c r="BH35" s="438"/>
      <c r="BI35" s="438"/>
      <c r="BJ35" s="438"/>
      <c r="BK35" s="438"/>
      <c r="BL35" s="438"/>
      <c r="BM35" s="438"/>
      <c r="BN35" s="438"/>
      <c r="BO35" s="438"/>
    </row>
    <row r="36" spans="1:67" ht="19.5" customHeight="1">
      <c r="A36" s="438"/>
      <c r="B36" s="438"/>
      <c r="C36" s="438"/>
      <c r="D36" s="438"/>
      <c r="E36" s="438"/>
      <c r="F36" s="207">
        <f t="shared" si="34"/>
        <v>10</v>
      </c>
      <c r="G36" s="438"/>
      <c r="H36" s="438"/>
      <c r="I36" s="207">
        <f t="shared" si="35"/>
        <v>10</v>
      </c>
      <c r="J36" s="438"/>
      <c r="K36" s="207">
        <f t="shared" si="36"/>
        <v>10</v>
      </c>
      <c r="L36" s="438"/>
      <c r="M36" s="207">
        <f t="shared" si="37"/>
        <v>10</v>
      </c>
      <c r="N36" s="438"/>
      <c r="O36" s="207">
        <f t="shared" si="38"/>
        <v>10</v>
      </c>
      <c r="P36" s="202">
        <f t="shared" si="39"/>
        <v>50</v>
      </c>
      <c r="Q36" s="213">
        <f t="shared" si="40"/>
        <v>0</v>
      </c>
      <c r="R36" s="214">
        <f t="shared" si="41"/>
        <v>50</v>
      </c>
      <c r="S36" s="214">
        <f t="shared" si="42"/>
        <v>2</v>
      </c>
      <c r="T36" s="438"/>
      <c r="U36" s="438"/>
      <c r="V36" s="207">
        <f t="shared" si="43"/>
        <v>10</v>
      </c>
      <c r="W36" s="203">
        <f t="shared" si="44"/>
        <v>2</v>
      </c>
      <c r="X36" s="438"/>
      <c r="Y36" s="437">
        <f t="shared" si="45"/>
        <v>10</v>
      </c>
      <c r="Z36" s="437">
        <f t="shared" si="46"/>
        <v>2</v>
      </c>
      <c r="AA36" s="438"/>
      <c r="AB36" s="438"/>
      <c r="AC36" s="438"/>
      <c r="AD36" s="438"/>
      <c r="AE36" s="437">
        <f t="shared" si="47"/>
        <v>10</v>
      </c>
      <c r="AF36" s="437">
        <f t="shared" si="48"/>
        <v>2</v>
      </c>
      <c r="AG36" s="204">
        <f t="shared" si="49"/>
        <v>8</v>
      </c>
      <c r="AH36" s="204">
        <f t="shared" si="50"/>
        <v>0</v>
      </c>
      <c r="AI36" s="204">
        <f t="shared" si="51"/>
        <v>0</v>
      </c>
      <c r="AJ36" s="204">
        <f t="shared" si="52"/>
        <v>0</v>
      </c>
      <c r="AK36" s="204">
        <f t="shared" si="53"/>
        <v>0</v>
      </c>
      <c r="AL36" s="205">
        <f t="shared" si="54"/>
        <v>8</v>
      </c>
      <c r="AM36" s="436" t="s">
        <v>74</v>
      </c>
      <c r="AN36" s="436" t="s">
        <v>74</v>
      </c>
      <c r="AO36" s="437">
        <f t="shared" si="55"/>
        <v>0</v>
      </c>
      <c r="AP36" s="437">
        <f t="shared" si="56"/>
        <v>0</v>
      </c>
      <c r="AQ36" s="438"/>
      <c r="AR36" s="439">
        <f t="shared" si="57"/>
        <v>6</v>
      </c>
      <c r="AS36" s="439">
        <f t="shared" si="58"/>
        <v>3</v>
      </c>
      <c r="AT36" s="206" t="s">
        <v>246</v>
      </c>
      <c r="AU36" s="440"/>
      <c r="AV36" s="441">
        <f t="shared" si="59"/>
        <v>0</v>
      </c>
      <c r="AW36" s="442" t="s">
        <v>268</v>
      </c>
      <c r="AX36" s="440"/>
      <c r="AY36" s="441">
        <f t="shared" si="60"/>
        <v>0</v>
      </c>
      <c r="AZ36" s="208">
        <f t="shared" si="61"/>
        <v>3</v>
      </c>
      <c r="BA36" s="208">
        <f t="shared" si="62"/>
        <v>1</v>
      </c>
      <c r="BB36" s="208">
        <f t="shared" si="63"/>
        <v>0</v>
      </c>
      <c r="BC36" s="208">
        <f t="shared" si="64"/>
        <v>1</v>
      </c>
      <c r="BD36" s="208">
        <f t="shared" si="65"/>
        <v>1</v>
      </c>
      <c r="BE36" s="209">
        <f t="shared" si="66"/>
        <v>7.5</v>
      </c>
      <c r="BF36" s="438"/>
      <c r="BG36" s="438"/>
      <c r="BH36" s="438"/>
      <c r="BI36" s="438"/>
      <c r="BJ36" s="438"/>
      <c r="BK36" s="438"/>
      <c r="BL36" s="438"/>
      <c r="BM36" s="438"/>
      <c r="BN36" s="438"/>
      <c r="BO36" s="438"/>
    </row>
    <row r="37" spans="1:67" ht="19.5" customHeight="1">
      <c r="A37" s="438"/>
      <c r="B37" s="438"/>
      <c r="C37" s="438"/>
      <c r="D37" s="438"/>
      <c r="E37" s="438"/>
      <c r="F37" s="207">
        <f t="shared" si="34"/>
        <v>10</v>
      </c>
      <c r="G37" s="438"/>
      <c r="H37" s="438"/>
      <c r="I37" s="207">
        <f t="shared" si="35"/>
        <v>10</v>
      </c>
      <c r="J37" s="438"/>
      <c r="K37" s="207">
        <f t="shared" si="36"/>
        <v>10</v>
      </c>
      <c r="L37" s="438"/>
      <c r="M37" s="207">
        <f t="shared" si="37"/>
        <v>10</v>
      </c>
      <c r="N37" s="438"/>
      <c r="O37" s="207">
        <f t="shared" si="38"/>
        <v>10</v>
      </c>
      <c r="P37" s="202">
        <f t="shared" si="39"/>
        <v>50</v>
      </c>
      <c r="Q37" s="213">
        <f t="shared" si="40"/>
        <v>0</v>
      </c>
      <c r="R37" s="214">
        <f t="shared" si="41"/>
        <v>50</v>
      </c>
      <c r="S37" s="214">
        <f t="shared" si="42"/>
        <v>2</v>
      </c>
      <c r="T37" s="438"/>
      <c r="U37" s="438"/>
      <c r="V37" s="207">
        <f t="shared" si="43"/>
        <v>10</v>
      </c>
      <c r="W37" s="203">
        <f t="shared" si="44"/>
        <v>2</v>
      </c>
      <c r="X37" s="438"/>
      <c r="Y37" s="437">
        <f t="shared" si="45"/>
        <v>10</v>
      </c>
      <c r="Z37" s="437">
        <f t="shared" si="46"/>
        <v>2</v>
      </c>
      <c r="AA37" s="438"/>
      <c r="AB37" s="438"/>
      <c r="AC37" s="438"/>
      <c r="AD37" s="438"/>
      <c r="AE37" s="437">
        <f t="shared" si="47"/>
        <v>10</v>
      </c>
      <c r="AF37" s="437">
        <f t="shared" si="48"/>
        <v>2</v>
      </c>
      <c r="AG37" s="204">
        <f t="shared" si="49"/>
        <v>8</v>
      </c>
      <c r="AH37" s="204">
        <f t="shared" si="50"/>
        <v>0</v>
      </c>
      <c r="AI37" s="204">
        <f t="shared" si="51"/>
        <v>0</v>
      </c>
      <c r="AJ37" s="204">
        <f t="shared" si="52"/>
        <v>0</v>
      </c>
      <c r="AK37" s="204">
        <f t="shared" si="53"/>
        <v>0</v>
      </c>
      <c r="AL37" s="205">
        <f t="shared" si="54"/>
        <v>8</v>
      </c>
      <c r="AM37" s="436" t="s">
        <v>74</v>
      </c>
      <c r="AN37" s="436" t="s">
        <v>74</v>
      </c>
      <c r="AO37" s="437">
        <f t="shared" si="55"/>
        <v>0</v>
      </c>
      <c r="AP37" s="437">
        <f t="shared" si="56"/>
        <v>0</v>
      </c>
      <c r="AQ37" s="438"/>
      <c r="AR37" s="439">
        <f t="shared" si="57"/>
        <v>6</v>
      </c>
      <c r="AS37" s="439">
        <f t="shared" si="58"/>
        <v>3</v>
      </c>
      <c r="AT37" s="206" t="s">
        <v>246</v>
      </c>
      <c r="AU37" s="440"/>
      <c r="AV37" s="441">
        <f t="shared" si="59"/>
        <v>0</v>
      </c>
      <c r="AW37" s="442" t="s">
        <v>268</v>
      </c>
      <c r="AX37" s="440"/>
      <c r="AY37" s="441">
        <f t="shared" si="60"/>
        <v>0</v>
      </c>
      <c r="AZ37" s="208">
        <f t="shared" si="61"/>
        <v>3</v>
      </c>
      <c r="BA37" s="208">
        <f t="shared" si="62"/>
        <v>1</v>
      </c>
      <c r="BB37" s="208">
        <f t="shared" si="63"/>
        <v>0</v>
      </c>
      <c r="BC37" s="208">
        <f t="shared" si="64"/>
        <v>1</v>
      </c>
      <c r="BD37" s="208">
        <f t="shared" si="65"/>
        <v>1</v>
      </c>
      <c r="BE37" s="209">
        <f t="shared" si="66"/>
        <v>7.5</v>
      </c>
      <c r="BF37" s="438"/>
      <c r="BG37" s="438"/>
      <c r="BH37" s="438"/>
      <c r="BI37" s="438"/>
      <c r="BJ37" s="438"/>
      <c r="BK37" s="438"/>
      <c r="BL37" s="438"/>
      <c r="BM37" s="438"/>
      <c r="BN37" s="438"/>
      <c r="BO37" s="438"/>
    </row>
    <row r="38" spans="1:67" ht="19.5" customHeight="1">
      <c r="A38" s="438"/>
      <c r="B38" s="438"/>
      <c r="C38" s="438"/>
      <c r="D38" s="438"/>
      <c r="E38" s="438"/>
      <c r="F38" s="207">
        <f t="shared" si="34"/>
        <v>10</v>
      </c>
      <c r="G38" s="438"/>
      <c r="H38" s="438"/>
      <c r="I38" s="207">
        <f t="shared" si="35"/>
        <v>10</v>
      </c>
      <c r="J38" s="438"/>
      <c r="K38" s="207">
        <f t="shared" si="36"/>
        <v>10</v>
      </c>
      <c r="L38" s="438"/>
      <c r="M38" s="207">
        <f t="shared" si="37"/>
        <v>10</v>
      </c>
      <c r="N38" s="438"/>
      <c r="O38" s="207">
        <f t="shared" si="38"/>
        <v>10</v>
      </c>
      <c r="P38" s="202">
        <f t="shared" si="39"/>
        <v>50</v>
      </c>
      <c r="Q38" s="213">
        <f t="shared" si="40"/>
        <v>0</v>
      </c>
      <c r="R38" s="214">
        <f t="shared" si="41"/>
        <v>50</v>
      </c>
      <c r="S38" s="214">
        <f t="shared" si="42"/>
        <v>2</v>
      </c>
      <c r="T38" s="438"/>
      <c r="U38" s="438"/>
      <c r="V38" s="207">
        <f t="shared" si="43"/>
        <v>10</v>
      </c>
      <c r="W38" s="203">
        <f t="shared" si="44"/>
        <v>2</v>
      </c>
      <c r="X38" s="438"/>
      <c r="Y38" s="437">
        <f t="shared" si="45"/>
        <v>10</v>
      </c>
      <c r="Z38" s="437">
        <f t="shared" si="46"/>
        <v>2</v>
      </c>
      <c r="AA38" s="438"/>
      <c r="AB38" s="438"/>
      <c r="AC38" s="438"/>
      <c r="AD38" s="438"/>
      <c r="AE38" s="437">
        <f t="shared" si="47"/>
        <v>10</v>
      </c>
      <c r="AF38" s="437">
        <f t="shared" si="48"/>
        <v>2</v>
      </c>
      <c r="AG38" s="204">
        <f t="shared" si="49"/>
        <v>8</v>
      </c>
      <c r="AH38" s="204">
        <f t="shared" si="50"/>
        <v>0</v>
      </c>
      <c r="AI38" s="204">
        <f t="shared" si="51"/>
        <v>0</v>
      </c>
      <c r="AJ38" s="204">
        <f t="shared" si="52"/>
        <v>0</v>
      </c>
      <c r="AK38" s="204">
        <f t="shared" si="53"/>
        <v>0</v>
      </c>
      <c r="AL38" s="205">
        <f t="shared" si="54"/>
        <v>8</v>
      </c>
      <c r="AM38" s="436" t="s">
        <v>74</v>
      </c>
      <c r="AN38" s="436" t="s">
        <v>74</v>
      </c>
      <c r="AO38" s="437">
        <f t="shared" si="55"/>
        <v>0</v>
      </c>
      <c r="AP38" s="437">
        <f t="shared" si="56"/>
        <v>0</v>
      </c>
      <c r="AQ38" s="438"/>
      <c r="AR38" s="439">
        <f t="shared" si="57"/>
        <v>6</v>
      </c>
      <c r="AS38" s="439">
        <f t="shared" si="58"/>
        <v>3</v>
      </c>
      <c r="AT38" s="206" t="s">
        <v>246</v>
      </c>
      <c r="AU38" s="440"/>
      <c r="AV38" s="441">
        <f t="shared" si="59"/>
        <v>0</v>
      </c>
      <c r="AW38" s="442" t="s">
        <v>268</v>
      </c>
      <c r="AX38" s="440"/>
      <c r="AY38" s="441">
        <f t="shared" si="60"/>
        <v>0</v>
      </c>
      <c r="AZ38" s="208">
        <f t="shared" si="61"/>
        <v>3</v>
      </c>
      <c r="BA38" s="208">
        <f t="shared" si="62"/>
        <v>1</v>
      </c>
      <c r="BB38" s="208">
        <f t="shared" si="63"/>
        <v>0</v>
      </c>
      <c r="BC38" s="208">
        <f t="shared" si="64"/>
        <v>1</v>
      </c>
      <c r="BD38" s="208">
        <f t="shared" si="65"/>
        <v>1</v>
      </c>
      <c r="BE38" s="209">
        <f t="shared" si="66"/>
        <v>7.5</v>
      </c>
      <c r="BF38" s="438"/>
      <c r="BG38" s="438"/>
      <c r="BH38" s="438"/>
      <c r="BI38" s="438"/>
      <c r="BJ38" s="438"/>
      <c r="BK38" s="438"/>
      <c r="BL38" s="438"/>
      <c r="BM38" s="438"/>
      <c r="BN38" s="438"/>
      <c r="BO38" s="438"/>
    </row>
    <row r="39" spans="1:67" ht="19.5" customHeight="1">
      <c r="A39" s="438"/>
      <c r="B39" s="438"/>
      <c r="C39" s="438"/>
      <c r="D39" s="438"/>
      <c r="E39" s="438"/>
      <c r="F39" s="207">
        <f t="shared" si="34"/>
        <v>10</v>
      </c>
      <c r="G39" s="438"/>
      <c r="H39" s="438"/>
      <c r="I39" s="207">
        <f t="shared" si="35"/>
        <v>10</v>
      </c>
      <c r="J39" s="438"/>
      <c r="K39" s="207">
        <f t="shared" si="36"/>
        <v>10</v>
      </c>
      <c r="L39" s="438"/>
      <c r="M39" s="207">
        <f t="shared" si="37"/>
        <v>10</v>
      </c>
      <c r="N39" s="438"/>
      <c r="O39" s="207">
        <f t="shared" si="38"/>
        <v>10</v>
      </c>
      <c r="P39" s="202">
        <f t="shared" si="39"/>
        <v>50</v>
      </c>
      <c r="Q39" s="213">
        <f t="shared" si="40"/>
        <v>0</v>
      </c>
      <c r="R39" s="214">
        <f t="shared" si="41"/>
        <v>50</v>
      </c>
      <c r="S39" s="214">
        <f t="shared" si="42"/>
        <v>2</v>
      </c>
      <c r="T39" s="438"/>
      <c r="U39" s="438"/>
      <c r="V39" s="207">
        <f t="shared" si="43"/>
        <v>10</v>
      </c>
      <c r="W39" s="203">
        <f t="shared" si="44"/>
        <v>2</v>
      </c>
      <c r="X39" s="438"/>
      <c r="Y39" s="437">
        <f t="shared" si="45"/>
        <v>10</v>
      </c>
      <c r="Z39" s="437">
        <f t="shared" si="46"/>
        <v>2</v>
      </c>
      <c r="AA39" s="438"/>
      <c r="AB39" s="438"/>
      <c r="AC39" s="438"/>
      <c r="AD39" s="438"/>
      <c r="AE39" s="437">
        <f t="shared" si="47"/>
        <v>10</v>
      </c>
      <c r="AF39" s="437">
        <f t="shared" si="48"/>
        <v>2</v>
      </c>
      <c r="AG39" s="204">
        <f t="shared" si="49"/>
        <v>8</v>
      </c>
      <c r="AH39" s="204">
        <f t="shared" si="50"/>
        <v>0</v>
      </c>
      <c r="AI39" s="204">
        <f t="shared" si="51"/>
        <v>0</v>
      </c>
      <c r="AJ39" s="204">
        <f t="shared" si="52"/>
        <v>0</v>
      </c>
      <c r="AK39" s="204">
        <f t="shared" si="53"/>
        <v>0</v>
      </c>
      <c r="AL39" s="205">
        <f t="shared" si="54"/>
        <v>8</v>
      </c>
      <c r="AM39" s="436" t="s">
        <v>74</v>
      </c>
      <c r="AN39" s="436" t="s">
        <v>74</v>
      </c>
      <c r="AO39" s="437">
        <f t="shared" si="55"/>
        <v>0</v>
      </c>
      <c r="AP39" s="437">
        <f t="shared" si="56"/>
        <v>0</v>
      </c>
      <c r="AQ39" s="438"/>
      <c r="AR39" s="439">
        <f t="shared" si="57"/>
        <v>6</v>
      </c>
      <c r="AS39" s="439">
        <f t="shared" si="58"/>
        <v>3</v>
      </c>
      <c r="AT39" s="206" t="s">
        <v>246</v>
      </c>
      <c r="AU39" s="440"/>
      <c r="AV39" s="441">
        <f t="shared" si="59"/>
        <v>0</v>
      </c>
      <c r="AW39" s="442" t="s">
        <v>268</v>
      </c>
      <c r="AX39" s="440"/>
      <c r="AY39" s="441">
        <f t="shared" si="60"/>
        <v>0</v>
      </c>
      <c r="AZ39" s="208">
        <f t="shared" si="61"/>
        <v>3</v>
      </c>
      <c r="BA39" s="208">
        <f t="shared" si="62"/>
        <v>1</v>
      </c>
      <c r="BB39" s="208">
        <f t="shared" si="63"/>
        <v>0</v>
      </c>
      <c r="BC39" s="208">
        <f t="shared" si="64"/>
        <v>1</v>
      </c>
      <c r="BD39" s="208">
        <f t="shared" si="65"/>
        <v>1</v>
      </c>
      <c r="BE39" s="209">
        <f t="shared" si="66"/>
        <v>7.5</v>
      </c>
      <c r="BF39" s="438"/>
      <c r="BG39" s="438"/>
      <c r="BH39" s="438"/>
      <c r="BI39" s="438"/>
      <c r="BJ39" s="438"/>
      <c r="BK39" s="438"/>
      <c r="BL39" s="438"/>
      <c r="BM39" s="438"/>
      <c r="BN39" s="438"/>
      <c r="BO39" s="438"/>
    </row>
    <row r="40" spans="1:67" ht="19.5" customHeight="1">
      <c r="A40" s="438"/>
      <c r="B40" s="438"/>
      <c r="C40" s="438"/>
      <c r="D40" s="438"/>
      <c r="E40" s="438"/>
      <c r="F40" s="207">
        <f t="shared" si="34"/>
        <v>10</v>
      </c>
      <c r="G40" s="438"/>
      <c r="H40" s="438"/>
      <c r="I40" s="207">
        <f t="shared" si="35"/>
        <v>10</v>
      </c>
      <c r="J40" s="438"/>
      <c r="K40" s="207">
        <f t="shared" si="36"/>
        <v>10</v>
      </c>
      <c r="L40" s="438"/>
      <c r="M40" s="207">
        <f t="shared" si="37"/>
        <v>10</v>
      </c>
      <c r="N40" s="438"/>
      <c r="O40" s="207">
        <f t="shared" si="38"/>
        <v>10</v>
      </c>
      <c r="P40" s="202">
        <f t="shared" si="39"/>
        <v>50</v>
      </c>
      <c r="Q40" s="213">
        <f t="shared" si="40"/>
        <v>0</v>
      </c>
      <c r="R40" s="214">
        <f t="shared" si="41"/>
        <v>50</v>
      </c>
      <c r="S40" s="214">
        <f t="shared" si="42"/>
        <v>2</v>
      </c>
      <c r="T40" s="438"/>
      <c r="U40" s="438"/>
      <c r="V40" s="207">
        <f t="shared" si="43"/>
        <v>10</v>
      </c>
      <c r="W40" s="203">
        <f t="shared" si="44"/>
        <v>2</v>
      </c>
      <c r="X40" s="438"/>
      <c r="Y40" s="437">
        <f t="shared" si="45"/>
        <v>10</v>
      </c>
      <c r="Z40" s="437">
        <f t="shared" si="46"/>
        <v>2</v>
      </c>
      <c r="AA40" s="438"/>
      <c r="AB40" s="438"/>
      <c r="AC40" s="438"/>
      <c r="AD40" s="438"/>
      <c r="AE40" s="437">
        <f t="shared" si="47"/>
        <v>10</v>
      </c>
      <c r="AF40" s="437">
        <f t="shared" si="48"/>
        <v>2</v>
      </c>
      <c r="AG40" s="204">
        <f t="shared" si="49"/>
        <v>8</v>
      </c>
      <c r="AH40" s="204">
        <f t="shared" si="50"/>
        <v>0</v>
      </c>
      <c r="AI40" s="204">
        <f t="shared" si="51"/>
        <v>0</v>
      </c>
      <c r="AJ40" s="204">
        <f t="shared" si="52"/>
        <v>0</v>
      </c>
      <c r="AK40" s="204">
        <f t="shared" si="53"/>
        <v>0</v>
      </c>
      <c r="AL40" s="205">
        <f t="shared" si="54"/>
        <v>8</v>
      </c>
      <c r="AM40" s="436" t="s">
        <v>74</v>
      </c>
      <c r="AN40" s="436" t="s">
        <v>74</v>
      </c>
      <c r="AO40" s="437">
        <f t="shared" si="55"/>
        <v>0</v>
      </c>
      <c r="AP40" s="437">
        <f t="shared" si="56"/>
        <v>0</v>
      </c>
      <c r="AQ40" s="438"/>
      <c r="AR40" s="439">
        <f t="shared" si="57"/>
        <v>6</v>
      </c>
      <c r="AS40" s="439">
        <f t="shared" si="58"/>
        <v>3</v>
      </c>
      <c r="AT40" s="206" t="s">
        <v>246</v>
      </c>
      <c r="AU40" s="440"/>
      <c r="AV40" s="441">
        <f t="shared" si="59"/>
        <v>0</v>
      </c>
      <c r="AW40" s="442" t="s">
        <v>268</v>
      </c>
      <c r="AX40" s="440"/>
      <c r="AY40" s="441">
        <f t="shared" si="60"/>
        <v>0</v>
      </c>
      <c r="AZ40" s="208">
        <f t="shared" si="61"/>
        <v>3</v>
      </c>
      <c r="BA40" s="208">
        <f t="shared" si="62"/>
        <v>1</v>
      </c>
      <c r="BB40" s="208">
        <f t="shared" si="63"/>
        <v>0</v>
      </c>
      <c r="BC40" s="208">
        <f t="shared" si="64"/>
        <v>1</v>
      </c>
      <c r="BD40" s="208">
        <f t="shared" si="65"/>
        <v>1</v>
      </c>
      <c r="BE40" s="209">
        <f t="shared" si="66"/>
        <v>7.5</v>
      </c>
      <c r="BF40" s="438"/>
      <c r="BG40" s="438"/>
      <c r="BH40" s="438"/>
      <c r="BI40" s="438"/>
      <c r="BJ40" s="438"/>
      <c r="BK40" s="438"/>
      <c r="BL40" s="438"/>
      <c r="BM40" s="438"/>
      <c r="BN40" s="438"/>
      <c r="BO40" s="438"/>
    </row>
    <row r="41" spans="1:67" ht="19.5" customHeight="1">
      <c r="A41" s="438"/>
      <c r="B41" s="438"/>
      <c r="C41" s="438"/>
      <c r="D41" s="438"/>
      <c r="E41" s="438"/>
      <c r="F41" s="207">
        <f t="shared" si="34"/>
        <v>10</v>
      </c>
      <c r="G41" s="438"/>
      <c r="H41" s="438"/>
      <c r="I41" s="207">
        <f t="shared" si="35"/>
        <v>10</v>
      </c>
      <c r="J41" s="438"/>
      <c r="K41" s="207">
        <f t="shared" si="36"/>
        <v>10</v>
      </c>
      <c r="L41" s="438"/>
      <c r="M41" s="207">
        <f t="shared" si="37"/>
        <v>10</v>
      </c>
      <c r="N41" s="438"/>
      <c r="O41" s="207">
        <f t="shared" si="38"/>
        <v>10</v>
      </c>
      <c r="P41" s="202">
        <f t="shared" si="39"/>
        <v>50</v>
      </c>
      <c r="Q41" s="213">
        <f t="shared" si="40"/>
        <v>0</v>
      </c>
      <c r="R41" s="214">
        <f t="shared" si="41"/>
        <v>50</v>
      </c>
      <c r="S41" s="214">
        <f t="shared" si="42"/>
        <v>2</v>
      </c>
      <c r="T41" s="438"/>
      <c r="U41" s="438"/>
      <c r="V41" s="207">
        <f t="shared" si="43"/>
        <v>10</v>
      </c>
      <c r="W41" s="203">
        <f t="shared" si="44"/>
        <v>2</v>
      </c>
      <c r="X41" s="438"/>
      <c r="Y41" s="437">
        <f t="shared" si="45"/>
        <v>10</v>
      </c>
      <c r="Z41" s="437">
        <f t="shared" si="46"/>
        <v>2</v>
      </c>
      <c r="AA41" s="438"/>
      <c r="AB41" s="438"/>
      <c r="AC41" s="438"/>
      <c r="AD41" s="438"/>
      <c r="AE41" s="437">
        <f t="shared" si="47"/>
        <v>10</v>
      </c>
      <c r="AF41" s="437">
        <f t="shared" si="48"/>
        <v>2</v>
      </c>
      <c r="AG41" s="204">
        <f t="shared" si="49"/>
        <v>8</v>
      </c>
      <c r="AH41" s="204">
        <f t="shared" si="50"/>
        <v>0</v>
      </c>
      <c r="AI41" s="204">
        <f t="shared" si="51"/>
        <v>0</v>
      </c>
      <c r="AJ41" s="204">
        <f t="shared" si="52"/>
        <v>0</v>
      </c>
      <c r="AK41" s="204">
        <f t="shared" si="53"/>
        <v>0</v>
      </c>
      <c r="AL41" s="205">
        <f t="shared" si="54"/>
        <v>8</v>
      </c>
      <c r="AM41" s="436" t="s">
        <v>74</v>
      </c>
      <c r="AN41" s="436" t="s">
        <v>74</v>
      </c>
      <c r="AO41" s="437">
        <f t="shared" si="55"/>
        <v>0</v>
      </c>
      <c r="AP41" s="437">
        <f t="shared" si="56"/>
        <v>0</v>
      </c>
      <c r="AQ41" s="438"/>
      <c r="AR41" s="439">
        <f t="shared" si="57"/>
        <v>6</v>
      </c>
      <c r="AS41" s="439">
        <f t="shared" si="58"/>
        <v>3</v>
      </c>
      <c r="AT41" s="206" t="s">
        <v>246</v>
      </c>
      <c r="AU41" s="440"/>
      <c r="AV41" s="441">
        <f t="shared" si="59"/>
        <v>0</v>
      </c>
      <c r="AW41" s="442" t="s">
        <v>268</v>
      </c>
      <c r="AX41" s="440"/>
      <c r="AY41" s="441">
        <f t="shared" si="60"/>
        <v>0</v>
      </c>
      <c r="AZ41" s="208">
        <f t="shared" si="61"/>
        <v>3</v>
      </c>
      <c r="BA41" s="208">
        <f t="shared" si="62"/>
        <v>1</v>
      </c>
      <c r="BB41" s="208">
        <f t="shared" si="63"/>
        <v>0</v>
      </c>
      <c r="BC41" s="208">
        <f t="shared" si="64"/>
        <v>1</v>
      </c>
      <c r="BD41" s="208">
        <f t="shared" si="65"/>
        <v>1</v>
      </c>
      <c r="BE41" s="209">
        <f t="shared" si="66"/>
        <v>7.5</v>
      </c>
      <c r="BF41" s="438"/>
      <c r="BG41" s="438"/>
      <c r="BH41" s="438"/>
      <c r="BI41" s="438"/>
      <c r="BJ41" s="438"/>
      <c r="BK41" s="438"/>
      <c r="BL41" s="438"/>
      <c r="BM41" s="438"/>
      <c r="BN41" s="438"/>
      <c r="BO41" s="438"/>
    </row>
    <row r="42" spans="1:67" ht="19.5" customHeight="1">
      <c r="A42" s="438"/>
      <c r="B42" s="438"/>
      <c r="C42" s="438"/>
      <c r="D42" s="438"/>
      <c r="E42" s="438"/>
      <c r="F42" s="207">
        <f t="shared" si="34"/>
        <v>10</v>
      </c>
      <c r="G42" s="438"/>
      <c r="H42" s="438"/>
      <c r="I42" s="207">
        <f t="shared" si="35"/>
        <v>10</v>
      </c>
      <c r="J42" s="438"/>
      <c r="K42" s="207">
        <f t="shared" si="36"/>
        <v>10</v>
      </c>
      <c r="L42" s="438"/>
      <c r="M42" s="207">
        <f t="shared" si="37"/>
        <v>10</v>
      </c>
      <c r="N42" s="438"/>
      <c r="O42" s="207">
        <f t="shared" si="38"/>
        <v>10</v>
      </c>
      <c r="P42" s="202">
        <f t="shared" si="39"/>
        <v>50</v>
      </c>
      <c r="Q42" s="213">
        <f t="shared" si="40"/>
        <v>0</v>
      </c>
      <c r="R42" s="214">
        <f t="shared" si="41"/>
        <v>50</v>
      </c>
      <c r="S42" s="214">
        <f t="shared" si="42"/>
        <v>2</v>
      </c>
      <c r="T42" s="438"/>
      <c r="U42" s="438"/>
      <c r="V42" s="207">
        <f t="shared" si="43"/>
        <v>10</v>
      </c>
      <c r="W42" s="203">
        <f t="shared" si="44"/>
        <v>2</v>
      </c>
      <c r="X42" s="438"/>
      <c r="Y42" s="437">
        <f t="shared" si="45"/>
        <v>10</v>
      </c>
      <c r="Z42" s="437">
        <f t="shared" si="46"/>
        <v>2</v>
      </c>
      <c r="AA42" s="438"/>
      <c r="AB42" s="438"/>
      <c r="AC42" s="438"/>
      <c r="AD42" s="438"/>
      <c r="AE42" s="437">
        <f t="shared" si="47"/>
        <v>10</v>
      </c>
      <c r="AF42" s="437">
        <f t="shared" si="48"/>
        <v>2</v>
      </c>
      <c r="AG42" s="204">
        <f t="shared" si="49"/>
        <v>8</v>
      </c>
      <c r="AH42" s="204">
        <f t="shared" si="50"/>
        <v>0</v>
      </c>
      <c r="AI42" s="204">
        <f t="shared" si="51"/>
        <v>0</v>
      </c>
      <c r="AJ42" s="204">
        <f t="shared" si="52"/>
        <v>0</v>
      </c>
      <c r="AK42" s="204">
        <f t="shared" si="53"/>
        <v>0</v>
      </c>
      <c r="AL42" s="205">
        <f t="shared" si="54"/>
        <v>8</v>
      </c>
      <c r="AM42" s="436" t="s">
        <v>74</v>
      </c>
      <c r="AN42" s="436" t="s">
        <v>74</v>
      </c>
      <c r="AO42" s="437">
        <f t="shared" si="55"/>
        <v>0</v>
      </c>
      <c r="AP42" s="437">
        <f t="shared" si="56"/>
        <v>0</v>
      </c>
      <c r="AQ42" s="438"/>
      <c r="AR42" s="439">
        <f t="shared" si="57"/>
        <v>6</v>
      </c>
      <c r="AS42" s="439">
        <f t="shared" si="58"/>
        <v>3</v>
      </c>
      <c r="AT42" s="206" t="s">
        <v>246</v>
      </c>
      <c r="AU42" s="440"/>
      <c r="AV42" s="441">
        <f t="shared" si="59"/>
        <v>0</v>
      </c>
      <c r="AW42" s="442" t="s">
        <v>268</v>
      </c>
      <c r="AX42" s="440"/>
      <c r="AY42" s="441">
        <f t="shared" si="60"/>
        <v>0</v>
      </c>
      <c r="AZ42" s="208">
        <f t="shared" si="61"/>
        <v>3</v>
      </c>
      <c r="BA42" s="208">
        <f t="shared" si="62"/>
        <v>1</v>
      </c>
      <c r="BB42" s="208">
        <f t="shared" si="63"/>
        <v>0</v>
      </c>
      <c r="BC42" s="208">
        <f t="shared" si="64"/>
        <v>1</v>
      </c>
      <c r="BD42" s="208">
        <f t="shared" si="65"/>
        <v>1</v>
      </c>
      <c r="BE42" s="209">
        <f t="shared" si="66"/>
        <v>7.5</v>
      </c>
      <c r="BF42" s="438"/>
      <c r="BG42" s="438"/>
      <c r="BH42" s="438"/>
      <c r="BI42" s="438"/>
      <c r="BJ42" s="438"/>
      <c r="BK42" s="438"/>
      <c r="BL42" s="438"/>
      <c r="BM42" s="438"/>
      <c r="BN42" s="438"/>
      <c r="BO42" s="438"/>
    </row>
    <row r="43" spans="1:67" ht="19.5" customHeight="1">
      <c r="A43" s="438"/>
      <c r="B43" s="438"/>
      <c r="C43" s="438"/>
      <c r="D43" s="438"/>
      <c r="E43" s="438"/>
      <c r="F43" s="207">
        <f t="shared" si="34"/>
        <v>10</v>
      </c>
      <c r="G43" s="438"/>
      <c r="H43" s="438"/>
      <c r="I43" s="207">
        <f t="shared" si="35"/>
        <v>10</v>
      </c>
      <c r="J43" s="438"/>
      <c r="K43" s="207">
        <f t="shared" si="36"/>
        <v>10</v>
      </c>
      <c r="L43" s="438"/>
      <c r="M43" s="207">
        <f t="shared" si="37"/>
        <v>10</v>
      </c>
      <c r="N43" s="438"/>
      <c r="O43" s="207">
        <f t="shared" si="38"/>
        <v>10</v>
      </c>
      <c r="P43" s="202">
        <f t="shared" si="39"/>
        <v>50</v>
      </c>
      <c r="Q43" s="213">
        <f t="shared" si="40"/>
        <v>0</v>
      </c>
      <c r="R43" s="214">
        <f t="shared" si="41"/>
        <v>50</v>
      </c>
      <c r="S43" s="214">
        <f t="shared" si="42"/>
        <v>2</v>
      </c>
      <c r="T43" s="438"/>
      <c r="U43" s="438"/>
      <c r="V43" s="207">
        <f t="shared" si="43"/>
        <v>10</v>
      </c>
      <c r="W43" s="203">
        <f t="shared" si="44"/>
        <v>2</v>
      </c>
      <c r="X43" s="438"/>
      <c r="Y43" s="437">
        <f t="shared" si="45"/>
        <v>10</v>
      </c>
      <c r="Z43" s="437">
        <f t="shared" si="46"/>
        <v>2</v>
      </c>
      <c r="AA43" s="438"/>
      <c r="AB43" s="438"/>
      <c r="AC43" s="438"/>
      <c r="AD43" s="438"/>
      <c r="AE43" s="437">
        <f t="shared" si="47"/>
        <v>10</v>
      </c>
      <c r="AF43" s="437">
        <f t="shared" si="48"/>
        <v>2</v>
      </c>
      <c r="AG43" s="204">
        <f t="shared" si="49"/>
        <v>8</v>
      </c>
      <c r="AH43" s="204">
        <f t="shared" si="50"/>
        <v>0</v>
      </c>
      <c r="AI43" s="204">
        <f t="shared" si="51"/>
        <v>0</v>
      </c>
      <c r="AJ43" s="204">
        <f t="shared" si="52"/>
        <v>0</v>
      </c>
      <c r="AK43" s="204">
        <f t="shared" si="53"/>
        <v>0</v>
      </c>
      <c r="AL43" s="205">
        <f t="shared" si="54"/>
        <v>8</v>
      </c>
      <c r="AM43" s="436" t="s">
        <v>74</v>
      </c>
      <c r="AN43" s="436" t="s">
        <v>74</v>
      </c>
      <c r="AO43" s="437">
        <f t="shared" si="55"/>
        <v>0</v>
      </c>
      <c r="AP43" s="437">
        <f t="shared" si="56"/>
        <v>0</v>
      </c>
      <c r="AQ43" s="438"/>
      <c r="AR43" s="439">
        <f t="shared" si="57"/>
        <v>6</v>
      </c>
      <c r="AS43" s="439">
        <f t="shared" si="58"/>
        <v>3</v>
      </c>
      <c r="AT43" s="206" t="s">
        <v>246</v>
      </c>
      <c r="AU43" s="440"/>
      <c r="AV43" s="441">
        <f t="shared" si="59"/>
        <v>0</v>
      </c>
      <c r="AW43" s="442" t="s">
        <v>268</v>
      </c>
      <c r="AX43" s="440"/>
      <c r="AY43" s="441">
        <f t="shared" si="60"/>
        <v>0</v>
      </c>
      <c r="AZ43" s="208">
        <f t="shared" si="61"/>
        <v>3</v>
      </c>
      <c r="BA43" s="208">
        <f t="shared" si="62"/>
        <v>1</v>
      </c>
      <c r="BB43" s="208">
        <f t="shared" si="63"/>
        <v>0</v>
      </c>
      <c r="BC43" s="208">
        <f t="shared" si="64"/>
        <v>1</v>
      </c>
      <c r="BD43" s="208">
        <f t="shared" si="65"/>
        <v>1</v>
      </c>
      <c r="BE43" s="209">
        <f t="shared" si="66"/>
        <v>7.5</v>
      </c>
      <c r="BF43" s="438"/>
      <c r="BG43" s="438"/>
      <c r="BH43" s="438"/>
      <c r="BI43" s="438"/>
      <c r="BJ43" s="438"/>
      <c r="BK43" s="438"/>
      <c r="BL43" s="438"/>
      <c r="BM43" s="438"/>
      <c r="BN43" s="438"/>
      <c r="BO43" s="438"/>
    </row>
    <row r="44" spans="1:67" ht="19.5" customHeight="1">
      <c r="A44" s="438"/>
      <c r="B44" s="438"/>
      <c r="C44" s="438"/>
      <c r="D44" s="438"/>
      <c r="E44" s="438"/>
      <c r="F44" s="207">
        <f t="shared" si="34"/>
        <v>10</v>
      </c>
      <c r="G44" s="438"/>
      <c r="H44" s="438"/>
      <c r="I44" s="207">
        <f t="shared" si="35"/>
        <v>10</v>
      </c>
      <c r="J44" s="438"/>
      <c r="K44" s="207">
        <f t="shared" si="36"/>
        <v>10</v>
      </c>
      <c r="L44" s="438"/>
      <c r="M44" s="207">
        <f t="shared" si="37"/>
        <v>10</v>
      </c>
      <c r="N44" s="438"/>
      <c r="O44" s="207">
        <f t="shared" si="38"/>
        <v>10</v>
      </c>
      <c r="P44" s="202">
        <f t="shared" si="39"/>
        <v>50</v>
      </c>
      <c r="Q44" s="213">
        <f t="shared" si="40"/>
        <v>0</v>
      </c>
      <c r="R44" s="214">
        <f t="shared" si="41"/>
        <v>50</v>
      </c>
      <c r="S44" s="214">
        <f t="shared" si="42"/>
        <v>2</v>
      </c>
      <c r="T44" s="438"/>
      <c r="U44" s="438"/>
      <c r="V44" s="207">
        <f t="shared" si="43"/>
        <v>10</v>
      </c>
      <c r="W44" s="203">
        <f t="shared" si="44"/>
        <v>2</v>
      </c>
      <c r="X44" s="438"/>
      <c r="Y44" s="437">
        <f t="shared" si="45"/>
        <v>10</v>
      </c>
      <c r="Z44" s="437">
        <f t="shared" si="46"/>
        <v>2</v>
      </c>
      <c r="AA44" s="438"/>
      <c r="AB44" s="438"/>
      <c r="AC44" s="438"/>
      <c r="AD44" s="438"/>
      <c r="AE44" s="437">
        <f t="shared" si="47"/>
        <v>10</v>
      </c>
      <c r="AF44" s="437">
        <f t="shared" si="48"/>
        <v>2</v>
      </c>
      <c r="AG44" s="204">
        <f t="shared" si="49"/>
        <v>8</v>
      </c>
      <c r="AH44" s="204">
        <f t="shared" si="50"/>
        <v>0</v>
      </c>
      <c r="AI44" s="204">
        <f t="shared" si="51"/>
        <v>0</v>
      </c>
      <c r="AJ44" s="204">
        <f t="shared" si="52"/>
        <v>0</v>
      </c>
      <c r="AK44" s="204">
        <f t="shared" si="53"/>
        <v>0</v>
      </c>
      <c r="AL44" s="205">
        <f t="shared" si="54"/>
        <v>8</v>
      </c>
      <c r="AM44" s="436" t="s">
        <v>74</v>
      </c>
      <c r="AN44" s="436" t="s">
        <v>74</v>
      </c>
      <c r="AO44" s="437">
        <f t="shared" si="55"/>
        <v>0</v>
      </c>
      <c r="AP44" s="437">
        <f t="shared" si="56"/>
        <v>0</v>
      </c>
      <c r="AQ44" s="438"/>
      <c r="AR44" s="439">
        <f t="shared" si="57"/>
        <v>6</v>
      </c>
      <c r="AS44" s="439">
        <f t="shared" si="58"/>
        <v>3</v>
      </c>
      <c r="AT44" s="206" t="s">
        <v>246</v>
      </c>
      <c r="AU44" s="440"/>
      <c r="AV44" s="441">
        <f t="shared" si="59"/>
        <v>0</v>
      </c>
      <c r="AW44" s="442" t="s">
        <v>268</v>
      </c>
      <c r="AX44" s="440"/>
      <c r="AY44" s="441">
        <f t="shared" si="60"/>
        <v>0</v>
      </c>
      <c r="AZ44" s="208">
        <f t="shared" si="61"/>
        <v>3</v>
      </c>
      <c r="BA44" s="208">
        <f t="shared" si="62"/>
        <v>1</v>
      </c>
      <c r="BB44" s="208">
        <f t="shared" si="63"/>
        <v>0</v>
      </c>
      <c r="BC44" s="208">
        <f t="shared" si="64"/>
        <v>1</v>
      </c>
      <c r="BD44" s="208">
        <f t="shared" si="65"/>
        <v>1</v>
      </c>
      <c r="BE44" s="209">
        <f t="shared" si="66"/>
        <v>7.5</v>
      </c>
      <c r="BF44" s="438"/>
      <c r="BG44" s="438"/>
      <c r="BH44" s="438"/>
      <c r="BI44" s="438"/>
      <c r="BJ44" s="438"/>
      <c r="BK44" s="438"/>
      <c r="BL44" s="438"/>
      <c r="BM44" s="438"/>
      <c r="BN44" s="438"/>
      <c r="BO44" s="438"/>
    </row>
    <row r="45" spans="1:67" ht="19.5" customHeight="1">
      <c r="A45" s="438"/>
      <c r="B45" s="438"/>
      <c r="C45" s="438"/>
      <c r="D45" s="438"/>
      <c r="E45" s="438"/>
      <c r="F45" s="207">
        <f t="shared" si="34"/>
        <v>10</v>
      </c>
      <c r="G45" s="438"/>
      <c r="H45" s="438"/>
      <c r="I45" s="207">
        <f t="shared" si="35"/>
        <v>10</v>
      </c>
      <c r="J45" s="438"/>
      <c r="K45" s="207">
        <f t="shared" si="36"/>
        <v>10</v>
      </c>
      <c r="L45" s="438"/>
      <c r="M45" s="207">
        <f t="shared" si="37"/>
        <v>10</v>
      </c>
      <c r="N45" s="438"/>
      <c r="O45" s="207">
        <f t="shared" si="38"/>
        <v>10</v>
      </c>
      <c r="P45" s="202">
        <f t="shared" si="39"/>
        <v>50</v>
      </c>
      <c r="Q45" s="213">
        <f t="shared" si="40"/>
        <v>0</v>
      </c>
      <c r="R45" s="214">
        <f t="shared" si="41"/>
        <v>50</v>
      </c>
      <c r="S45" s="214">
        <f t="shared" si="42"/>
        <v>2</v>
      </c>
      <c r="T45" s="438"/>
      <c r="U45" s="438"/>
      <c r="V45" s="207">
        <f t="shared" si="43"/>
        <v>10</v>
      </c>
      <c r="W45" s="203">
        <f t="shared" si="44"/>
        <v>2</v>
      </c>
      <c r="X45" s="438"/>
      <c r="Y45" s="437">
        <f t="shared" si="45"/>
        <v>10</v>
      </c>
      <c r="Z45" s="437">
        <f t="shared" si="46"/>
        <v>2</v>
      </c>
      <c r="AA45" s="438"/>
      <c r="AB45" s="438"/>
      <c r="AC45" s="438"/>
      <c r="AD45" s="438"/>
      <c r="AE45" s="437">
        <f t="shared" si="47"/>
        <v>10</v>
      </c>
      <c r="AF45" s="437">
        <f t="shared" si="48"/>
        <v>2</v>
      </c>
      <c r="AG45" s="204">
        <f t="shared" si="49"/>
        <v>8</v>
      </c>
      <c r="AH45" s="204">
        <f t="shared" si="50"/>
        <v>0</v>
      </c>
      <c r="AI45" s="204">
        <f t="shared" si="51"/>
        <v>0</v>
      </c>
      <c r="AJ45" s="204">
        <f t="shared" si="52"/>
        <v>0</v>
      </c>
      <c r="AK45" s="204">
        <f t="shared" si="53"/>
        <v>0</v>
      </c>
      <c r="AL45" s="205">
        <f t="shared" si="54"/>
        <v>8</v>
      </c>
      <c r="AM45" s="436" t="s">
        <v>74</v>
      </c>
      <c r="AN45" s="436" t="s">
        <v>74</v>
      </c>
      <c r="AO45" s="437">
        <f t="shared" si="55"/>
        <v>0</v>
      </c>
      <c r="AP45" s="437">
        <f t="shared" si="56"/>
        <v>0</v>
      </c>
      <c r="AQ45" s="438"/>
      <c r="AR45" s="439">
        <f t="shared" si="57"/>
        <v>6</v>
      </c>
      <c r="AS45" s="439">
        <f t="shared" si="58"/>
        <v>3</v>
      </c>
      <c r="AT45" s="206" t="s">
        <v>246</v>
      </c>
      <c r="AU45" s="440"/>
      <c r="AV45" s="441">
        <f t="shared" si="59"/>
        <v>0</v>
      </c>
      <c r="AW45" s="442" t="s">
        <v>268</v>
      </c>
      <c r="AX45" s="440"/>
      <c r="AY45" s="441">
        <f t="shared" si="60"/>
        <v>0</v>
      </c>
      <c r="AZ45" s="208">
        <f t="shared" si="61"/>
        <v>3</v>
      </c>
      <c r="BA45" s="208">
        <f t="shared" si="62"/>
        <v>1</v>
      </c>
      <c r="BB45" s="208">
        <f t="shared" si="63"/>
        <v>0</v>
      </c>
      <c r="BC45" s="208">
        <f t="shared" si="64"/>
        <v>1</v>
      </c>
      <c r="BD45" s="208">
        <f t="shared" si="65"/>
        <v>1</v>
      </c>
      <c r="BE45" s="209">
        <f t="shared" si="66"/>
        <v>7.5</v>
      </c>
      <c r="BF45" s="438"/>
      <c r="BG45" s="438"/>
      <c r="BH45" s="438"/>
      <c r="BI45" s="438"/>
      <c r="BJ45" s="438"/>
      <c r="BK45" s="438"/>
      <c r="BL45" s="438"/>
      <c r="BM45" s="438"/>
      <c r="BN45" s="438"/>
      <c r="BO45" s="438"/>
    </row>
    <row r="46" spans="1:67" ht="19.5" customHeight="1">
      <c r="A46" s="438"/>
      <c r="B46" s="438"/>
      <c r="C46" s="438"/>
      <c r="D46" s="438"/>
      <c r="E46" s="438"/>
      <c r="F46" s="207">
        <f t="shared" si="34"/>
        <v>10</v>
      </c>
      <c r="G46" s="438"/>
      <c r="H46" s="438"/>
      <c r="I46" s="207">
        <f t="shared" si="35"/>
        <v>10</v>
      </c>
      <c r="J46" s="438"/>
      <c r="K46" s="207">
        <f t="shared" si="36"/>
        <v>10</v>
      </c>
      <c r="L46" s="438"/>
      <c r="M46" s="207">
        <f t="shared" si="37"/>
        <v>10</v>
      </c>
      <c r="N46" s="438"/>
      <c r="O46" s="207">
        <f t="shared" si="38"/>
        <v>10</v>
      </c>
      <c r="P46" s="202">
        <f t="shared" si="39"/>
        <v>50</v>
      </c>
      <c r="Q46" s="213">
        <f t="shared" si="40"/>
        <v>0</v>
      </c>
      <c r="R46" s="214">
        <f t="shared" si="41"/>
        <v>50</v>
      </c>
      <c r="S46" s="214">
        <f t="shared" si="42"/>
        <v>2</v>
      </c>
      <c r="T46" s="438"/>
      <c r="U46" s="438"/>
      <c r="V46" s="207">
        <f t="shared" si="43"/>
        <v>10</v>
      </c>
      <c r="W46" s="203">
        <f t="shared" si="44"/>
        <v>2</v>
      </c>
      <c r="X46" s="438"/>
      <c r="Y46" s="437">
        <f t="shared" si="45"/>
        <v>10</v>
      </c>
      <c r="Z46" s="437">
        <f t="shared" si="46"/>
        <v>2</v>
      </c>
      <c r="AA46" s="438"/>
      <c r="AB46" s="438"/>
      <c r="AC46" s="438"/>
      <c r="AD46" s="438"/>
      <c r="AE46" s="437">
        <f t="shared" si="47"/>
        <v>10</v>
      </c>
      <c r="AF46" s="437">
        <f t="shared" si="48"/>
        <v>2</v>
      </c>
      <c r="AG46" s="204">
        <f t="shared" si="49"/>
        <v>8</v>
      </c>
      <c r="AH46" s="204">
        <f t="shared" si="50"/>
        <v>0</v>
      </c>
      <c r="AI46" s="204">
        <f t="shared" si="51"/>
        <v>0</v>
      </c>
      <c r="AJ46" s="204">
        <f t="shared" si="52"/>
        <v>0</v>
      </c>
      <c r="AK46" s="204">
        <f t="shared" si="53"/>
        <v>0</v>
      </c>
      <c r="AL46" s="205">
        <f t="shared" si="54"/>
        <v>8</v>
      </c>
      <c r="AM46" s="436" t="s">
        <v>74</v>
      </c>
      <c r="AN46" s="436" t="s">
        <v>74</v>
      </c>
      <c r="AO46" s="437">
        <f t="shared" si="55"/>
        <v>0</v>
      </c>
      <c r="AP46" s="437">
        <f t="shared" si="56"/>
        <v>0</v>
      </c>
      <c r="AQ46" s="438"/>
      <c r="AR46" s="439">
        <f t="shared" si="57"/>
        <v>6</v>
      </c>
      <c r="AS46" s="439">
        <f t="shared" si="58"/>
        <v>3</v>
      </c>
      <c r="AT46" s="206" t="s">
        <v>246</v>
      </c>
      <c r="AU46" s="440"/>
      <c r="AV46" s="441">
        <f t="shared" si="59"/>
        <v>0</v>
      </c>
      <c r="AW46" s="442" t="s">
        <v>268</v>
      </c>
      <c r="AX46" s="440"/>
      <c r="AY46" s="441">
        <f t="shared" si="60"/>
        <v>0</v>
      </c>
      <c r="AZ46" s="208">
        <f t="shared" si="61"/>
        <v>3</v>
      </c>
      <c r="BA46" s="208">
        <f t="shared" si="62"/>
        <v>1</v>
      </c>
      <c r="BB46" s="208">
        <f t="shared" si="63"/>
        <v>0</v>
      </c>
      <c r="BC46" s="208">
        <f t="shared" si="64"/>
        <v>1</v>
      </c>
      <c r="BD46" s="208">
        <f t="shared" si="65"/>
        <v>1</v>
      </c>
      <c r="BE46" s="209">
        <f t="shared" si="66"/>
        <v>7.5</v>
      </c>
      <c r="BF46" s="438"/>
      <c r="BG46" s="438"/>
      <c r="BH46" s="438"/>
      <c r="BI46" s="438"/>
      <c r="BJ46" s="438"/>
      <c r="BK46" s="438"/>
      <c r="BL46" s="438"/>
      <c r="BM46" s="438"/>
      <c r="BN46" s="438"/>
      <c r="BO46" s="438"/>
    </row>
    <row r="47" spans="1:67" ht="19.5" customHeight="1">
      <c r="A47" s="438"/>
      <c r="B47" s="438"/>
      <c r="C47" s="438"/>
      <c r="D47" s="438"/>
      <c r="E47" s="438"/>
      <c r="F47" s="207">
        <f t="shared" si="34"/>
        <v>10</v>
      </c>
      <c r="G47" s="438"/>
      <c r="H47" s="438"/>
      <c r="I47" s="207">
        <f t="shared" si="35"/>
        <v>10</v>
      </c>
      <c r="J47" s="438"/>
      <c r="K47" s="207">
        <f t="shared" si="36"/>
        <v>10</v>
      </c>
      <c r="L47" s="438"/>
      <c r="M47" s="207">
        <f t="shared" si="37"/>
        <v>10</v>
      </c>
      <c r="N47" s="438"/>
      <c r="O47" s="207">
        <f t="shared" si="38"/>
        <v>10</v>
      </c>
      <c r="P47" s="202">
        <f t="shared" si="39"/>
        <v>50</v>
      </c>
      <c r="Q47" s="213">
        <f t="shared" si="40"/>
        <v>0</v>
      </c>
      <c r="R47" s="214">
        <f t="shared" si="41"/>
        <v>50</v>
      </c>
      <c r="S47" s="214">
        <f t="shared" si="42"/>
        <v>2</v>
      </c>
      <c r="T47" s="438"/>
      <c r="U47" s="438"/>
      <c r="V47" s="207">
        <f t="shared" si="43"/>
        <v>10</v>
      </c>
      <c r="W47" s="203">
        <f t="shared" si="44"/>
        <v>2</v>
      </c>
      <c r="X47" s="438"/>
      <c r="Y47" s="437">
        <f t="shared" si="45"/>
        <v>10</v>
      </c>
      <c r="Z47" s="437">
        <f t="shared" si="46"/>
        <v>2</v>
      </c>
      <c r="AA47" s="438"/>
      <c r="AB47" s="438"/>
      <c r="AC47" s="438"/>
      <c r="AD47" s="438"/>
      <c r="AE47" s="437">
        <f t="shared" si="47"/>
        <v>10</v>
      </c>
      <c r="AF47" s="437">
        <f t="shared" si="48"/>
        <v>2</v>
      </c>
      <c r="AG47" s="204">
        <f t="shared" si="49"/>
        <v>8</v>
      </c>
      <c r="AH47" s="204">
        <f t="shared" si="50"/>
        <v>0</v>
      </c>
      <c r="AI47" s="204">
        <f t="shared" si="51"/>
        <v>0</v>
      </c>
      <c r="AJ47" s="204">
        <f t="shared" si="52"/>
        <v>0</v>
      </c>
      <c r="AK47" s="204">
        <f t="shared" si="53"/>
        <v>0</v>
      </c>
      <c r="AL47" s="205">
        <f t="shared" si="54"/>
        <v>8</v>
      </c>
      <c r="AM47" s="436" t="s">
        <v>74</v>
      </c>
      <c r="AN47" s="436" t="s">
        <v>74</v>
      </c>
      <c r="AO47" s="437">
        <f t="shared" si="55"/>
        <v>0</v>
      </c>
      <c r="AP47" s="437">
        <f t="shared" si="56"/>
        <v>0</v>
      </c>
      <c r="AQ47" s="438"/>
      <c r="AR47" s="439">
        <f t="shared" si="57"/>
        <v>6</v>
      </c>
      <c r="AS47" s="439">
        <f t="shared" si="58"/>
        <v>3</v>
      </c>
      <c r="AT47" s="206" t="s">
        <v>246</v>
      </c>
      <c r="AU47" s="440"/>
      <c r="AV47" s="441">
        <f t="shared" si="59"/>
        <v>0</v>
      </c>
      <c r="AW47" s="442" t="s">
        <v>268</v>
      </c>
      <c r="AX47" s="440"/>
      <c r="AY47" s="441">
        <f t="shared" si="60"/>
        <v>0</v>
      </c>
      <c r="AZ47" s="208">
        <f t="shared" si="61"/>
        <v>3</v>
      </c>
      <c r="BA47" s="208">
        <f t="shared" si="62"/>
        <v>1</v>
      </c>
      <c r="BB47" s="208">
        <f t="shared" si="63"/>
        <v>0</v>
      </c>
      <c r="BC47" s="208">
        <f t="shared" si="64"/>
        <v>1</v>
      </c>
      <c r="BD47" s="208">
        <f t="shared" si="65"/>
        <v>1</v>
      </c>
      <c r="BE47" s="209">
        <f t="shared" si="66"/>
        <v>7.5</v>
      </c>
      <c r="BF47" s="438"/>
      <c r="BG47" s="438"/>
      <c r="BH47" s="438"/>
      <c r="BI47" s="438"/>
      <c r="BJ47" s="438"/>
      <c r="BK47" s="438"/>
      <c r="BL47" s="438"/>
      <c r="BM47" s="438"/>
      <c r="BN47" s="438"/>
      <c r="BO47" s="438"/>
    </row>
    <row r="48" spans="1:67" ht="19.5" customHeight="1">
      <c r="A48" s="438"/>
      <c r="B48" s="438"/>
      <c r="C48" s="438"/>
      <c r="D48" s="438"/>
      <c r="E48" s="438"/>
      <c r="F48" s="207">
        <f t="shared" si="34"/>
        <v>10</v>
      </c>
      <c r="G48" s="438"/>
      <c r="H48" s="438"/>
      <c r="I48" s="207">
        <f t="shared" si="35"/>
        <v>10</v>
      </c>
      <c r="J48" s="438"/>
      <c r="K48" s="207">
        <f t="shared" si="36"/>
        <v>10</v>
      </c>
      <c r="L48" s="438"/>
      <c r="M48" s="207">
        <f t="shared" si="37"/>
        <v>10</v>
      </c>
      <c r="N48" s="438"/>
      <c r="O48" s="207">
        <f t="shared" si="38"/>
        <v>10</v>
      </c>
      <c r="P48" s="202">
        <f t="shared" si="39"/>
        <v>50</v>
      </c>
      <c r="Q48" s="213">
        <f t="shared" si="40"/>
        <v>0</v>
      </c>
      <c r="R48" s="214">
        <f t="shared" si="41"/>
        <v>50</v>
      </c>
      <c r="S48" s="214">
        <f t="shared" si="42"/>
        <v>2</v>
      </c>
      <c r="T48" s="438"/>
      <c r="U48" s="438"/>
      <c r="V48" s="207">
        <f t="shared" si="43"/>
        <v>10</v>
      </c>
      <c r="W48" s="203">
        <f t="shared" si="44"/>
        <v>2</v>
      </c>
      <c r="X48" s="438"/>
      <c r="Y48" s="437">
        <f t="shared" si="45"/>
        <v>10</v>
      </c>
      <c r="Z48" s="437">
        <f t="shared" si="46"/>
        <v>2</v>
      </c>
      <c r="AA48" s="438"/>
      <c r="AB48" s="438"/>
      <c r="AC48" s="438"/>
      <c r="AD48" s="438"/>
      <c r="AE48" s="437">
        <f t="shared" si="47"/>
        <v>10</v>
      </c>
      <c r="AF48" s="437">
        <f t="shared" si="48"/>
        <v>2</v>
      </c>
      <c r="AG48" s="204">
        <f t="shared" si="49"/>
        <v>8</v>
      </c>
      <c r="AH48" s="204">
        <f t="shared" si="50"/>
        <v>0</v>
      </c>
      <c r="AI48" s="204">
        <f t="shared" si="51"/>
        <v>0</v>
      </c>
      <c r="AJ48" s="204">
        <f t="shared" si="52"/>
        <v>0</v>
      </c>
      <c r="AK48" s="204">
        <f t="shared" si="53"/>
        <v>0</v>
      </c>
      <c r="AL48" s="205">
        <f t="shared" si="54"/>
        <v>8</v>
      </c>
      <c r="AM48" s="436" t="s">
        <v>74</v>
      </c>
      <c r="AN48" s="436" t="s">
        <v>74</v>
      </c>
      <c r="AO48" s="437">
        <f t="shared" si="55"/>
        <v>0</v>
      </c>
      <c r="AP48" s="437">
        <f t="shared" si="56"/>
        <v>0</v>
      </c>
      <c r="AQ48" s="438"/>
      <c r="AR48" s="439">
        <f t="shared" si="57"/>
        <v>6</v>
      </c>
      <c r="AS48" s="439">
        <f t="shared" si="58"/>
        <v>3</v>
      </c>
      <c r="AT48" s="206" t="s">
        <v>246</v>
      </c>
      <c r="AU48" s="440"/>
      <c r="AV48" s="441">
        <f t="shared" si="59"/>
        <v>0</v>
      </c>
      <c r="AW48" s="442" t="s">
        <v>268</v>
      </c>
      <c r="AX48" s="440"/>
      <c r="AY48" s="441">
        <f t="shared" si="60"/>
        <v>0</v>
      </c>
      <c r="AZ48" s="208">
        <f t="shared" si="61"/>
        <v>3</v>
      </c>
      <c r="BA48" s="208">
        <f t="shared" si="62"/>
        <v>1</v>
      </c>
      <c r="BB48" s="208">
        <f t="shared" si="63"/>
        <v>0</v>
      </c>
      <c r="BC48" s="208">
        <f t="shared" si="64"/>
        <v>1</v>
      </c>
      <c r="BD48" s="208">
        <f t="shared" si="65"/>
        <v>1</v>
      </c>
      <c r="BE48" s="209">
        <f t="shared" si="66"/>
        <v>7.5</v>
      </c>
      <c r="BF48" s="438"/>
      <c r="BG48" s="438"/>
      <c r="BH48" s="438"/>
      <c r="BI48" s="438"/>
      <c r="BJ48" s="438"/>
      <c r="BK48" s="438"/>
      <c r="BL48" s="438"/>
      <c r="BM48" s="438"/>
      <c r="BN48" s="438"/>
      <c r="BO48" s="438"/>
    </row>
    <row r="49" spans="1:67" ht="19.5" customHeight="1">
      <c r="A49" s="438"/>
      <c r="B49" s="438"/>
      <c r="C49" s="438"/>
      <c r="D49" s="438"/>
      <c r="E49" s="438"/>
      <c r="F49" s="207">
        <f t="shared" si="34"/>
        <v>10</v>
      </c>
      <c r="G49" s="438"/>
      <c r="H49" s="438"/>
      <c r="I49" s="207">
        <f t="shared" si="35"/>
        <v>10</v>
      </c>
      <c r="J49" s="438"/>
      <c r="K49" s="207">
        <f t="shared" si="36"/>
        <v>10</v>
      </c>
      <c r="L49" s="438"/>
      <c r="M49" s="207">
        <f t="shared" si="37"/>
        <v>10</v>
      </c>
      <c r="N49" s="438"/>
      <c r="O49" s="207">
        <f t="shared" si="38"/>
        <v>10</v>
      </c>
      <c r="P49" s="202">
        <f t="shared" si="39"/>
        <v>50</v>
      </c>
      <c r="Q49" s="213">
        <f t="shared" si="40"/>
        <v>0</v>
      </c>
      <c r="R49" s="214">
        <f t="shared" si="41"/>
        <v>50</v>
      </c>
      <c r="S49" s="214">
        <f t="shared" si="42"/>
        <v>2</v>
      </c>
      <c r="T49" s="438"/>
      <c r="U49" s="438"/>
      <c r="V49" s="207">
        <f t="shared" si="43"/>
        <v>10</v>
      </c>
      <c r="W49" s="203">
        <f t="shared" si="44"/>
        <v>2</v>
      </c>
      <c r="X49" s="438"/>
      <c r="Y49" s="437">
        <f t="shared" si="45"/>
        <v>10</v>
      </c>
      <c r="Z49" s="437">
        <f t="shared" si="46"/>
        <v>2</v>
      </c>
      <c r="AA49" s="438"/>
      <c r="AB49" s="438"/>
      <c r="AC49" s="438"/>
      <c r="AD49" s="438"/>
      <c r="AE49" s="437">
        <f t="shared" si="47"/>
        <v>10</v>
      </c>
      <c r="AF49" s="437">
        <f t="shared" si="48"/>
        <v>2</v>
      </c>
      <c r="AG49" s="204">
        <f t="shared" si="49"/>
        <v>8</v>
      </c>
      <c r="AH49" s="204">
        <f t="shared" si="50"/>
        <v>0</v>
      </c>
      <c r="AI49" s="204">
        <f t="shared" si="51"/>
        <v>0</v>
      </c>
      <c r="AJ49" s="204">
        <f t="shared" si="52"/>
        <v>0</v>
      </c>
      <c r="AK49" s="204">
        <f t="shared" si="53"/>
        <v>0</v>
      </c>
      <c r="AL49" s="205">
        <f t="shared" si="54"/>
        <v>8</v>
      </c>
      <c r="AM49" s="436" t="s">
        <v>74</v>
      </c>
      <c r="AN49" s="436" t="s">
        <v>74</v>
      </c>
      <c r="AO49" s="437">
        <f t="shared" si="55"/>
        <v>0</v>
      </c>
      <c r="AP49" s="437">
        <f t="shared" si="56"/>
        <v>0</v>
      </c>
      <c r="AQ49" s="438"/>
      <c r="AR49" s="439">
        <f t="shared" si="57"/>
        <v>6</v>
      </c>
      <c r="AS49" s="439">
        <f t="shared" si="58"/>
        <v>3</v>
      </c>
      <c r="AT49" s="206" t="s">
        <v>246</v>
      </c>
      <c r="AU49" s="440"/>
      <c r="AV49" s="441">
        <f t="shared" si="59"/>
        <v>0</v>
      </c>
      <c r="AW49" s="442" t="s">
        <v>268</v>
      </c>
      <c r="AX49" s="440"/>
      <c r="AY49" s="441">
        <f t="shared" si="60"/>
        <v>0</v>
      </c>
      <c r="AZ49" s="208">
        <f t="shared" si="61"/>
        <v>3</v>
      </c>
      <c r="BA49" s="208">
        <f t="shared" si="62"/>
        <v>1</v>
      </c>
      <c r="BB49" s="208">
        <f t="shared" si="63"/>
        <v>0</v>
      </c>
      <c r="BC49" s="208">
        <f t="shared" si="64"/>
        <v>1</v>
      </c>
      <c r="BD49" s="208">
        <f t="shared" si="65"/>
        <v>1</v>
      </c>
      <c r="BE49" s="209">
        <f t="shared" si="66"/>
        <v>7.5</v>
      </c>
      <c r="BF49" s="438"/>
      <c r="BG49" s="438"/>
      <c r="BH49" s="438"/>
      <c r="BI49" s="438"/>
      <c r="BJ49" s="438"/>
      <c r="BK49" s="438"/>
      <c r="BL49" s="438"/>
      <c r="BM49" s="438"/>
      <c r="BN49" s="438"/>
      <c r="BO49" s="438"/>
    </row>
    <row r="50" spans="1:67" ht="19.5" customHeight="1">
      <c r="A50" s="450"/>
      <c r="B50" s="450"/>
      <c r="C50" s="450"/>
      <c r="D50" s="450"/>
      <c r="E50" s="450"/>
      <c r="F50" s="451"/>
      <c r="G50" s="450"/>
      <c r="H50" s="450"/>
      <c r="I50" s="451"/>
      <c r="J50" s="450"/>
      <c r="K50" s="451"/>
      <c r="L50" s="450"/>
      <c r="M50" s="451"/>
      <c r="N50" s="450"/>
      <c r="O50" s="451"/>
      <c r="P50" s="452"/>
      <c r="Q50" s="452"/>
      <c r="R50" s="452"/>
      <c r="S50" s="452"/>
      <c r="T50" s="450"/>
      <c r="U50" s="450"/>
      <c r="V50" s="451"/>
      <c r="W50" s="452"/>
      <c r="X50" s="450"/>
      <c r="Y50" s="451"/>
      <c r="Z50" s="451"/>
      <c r="AA50" s="450"/>
      <c r="AB50" s="450"/>
      <c r="AC50" s="450"/>
      <c r="AD50" s="450"/>
      <c r="AE50" s="451"/>
      <c r="AF50" s="451"/>
      <c r="AG50" s="452"/>
      <c r="AH50" s="452"/>
      <c r="AI50" s="452"/>
      <c r="AJ50" s="452"/>
      <c r="AK50" s="452"/>
      <c r="AL50" s="452"/>
      <c r="AM50" s="450"/>
      <c r="AN50" s="450"/>
      <c r="AO50" s="451"/>
      <c r="AP50" s="451"/>
      <c r="AQ50" s="450"/>
      <c r="AR50" s="453"/>
      <c r="AS50" s="453"/>
      <c r="AT50" s="454"/>
      <c r="AU50" s="455"/>
      <c r="AV50" s="456"/>
      <c r="AW50" s="456"/>
      <c r="AX50" s="455"/>
      <c r="AY50" s="456"/>
      <c r="AZ50" s="454"/>
      <c r="BA50" s="454"/>
      <c r="BB50" s="454"/>
      <c r="BC50" s="454"/>
      <c r="BD50" s="454"/>
      <c r="BE50" s="454"/>
      <c r="BF50" s="450"/>
      <c r="BG50" s="450"/>
      <c r="BH50" s="450"/>
      <c r="BI50" s="450"/>
      <c r="BJ50" s="450"/>
      <c r="BK50" s="450"/>
      <c r="BL50" s="450"/>
      <c r="BM50" s="450"/>
      <c r="BN50" s="450"/>
      <c r="BO50" s="450"/>
    </row>
    <row r="51" spans="1:67" ht="19.5" customHeight="1">
      <c r="A51" s="450"/>
      <c r="B51" s="450"/>
      <c r="C51" s="450"/>
      <c r="D51" s="450"/>
      <c r="E51" s="450"/>
      <c r="F51" s="451"/>
      <c r="G51" s="450"/>
      <c r="H51" s="450"/>
      <c r="I51" s="451"/>
      <c r="J51" s="450"/>
      <c r="K51" s="451"/>
      <c r="L51" s="450"/>
      <c r="M51" s="451"/>
      <c r="N51" s="450"/>
      <c r="O51" s="451"/>
      <c r="P51" s="452"/>
      <c r="Q51" s="452"/>
      <c r="R51" s="452"/>
      <c r="S51" s="452"/>
      <c r="T51" s="450"/>
      <c r="U51" s="450"/>
      <c r="V51" s="451"/>
      <c r="W51" s="452"/>
      <c r="X51" s="450"/>
      <c r="Y51" s="451"/>
      <c r="Z51" s="451"/>
      <c r="AA51" s="450"/>
      <c r="AB51" s="450"/>
      <c r="AC51" s="450"/>
      <c r="AD51" s="450"/>
      <c r="AE51" s="451"/>
      <c r="AF51" s="451"/>
      <c r="AG51" s="452"/>
      <c r="AH51" s="452"/>
      <c r="AI51" s="452"/>
      <c r="AJ51" s="452"/>
      <c r="AK51" s="452"/>
      <c r="AL51" s="452"/>
      <c r="AM51" s="450"/>
      <c r="AN51" s="450"/>
      <c r="AO51" s="451"/>
      <c r="AP51" s="451"/>
      <c r="AQ51" s="450"/>
      <c r="AR51" s="453"/>
      <c r="AS51" s="453"/>
      <c r="AT51" s="454"/>
      <c r="AU51" s="455"/>
      <c r="AV51" s="456"/>
      <c r="AW51" s="456"/>
      <c r="AX51" s="455"/>
      <c r="AY51" s="456"/>
      <c r="AZ51" s="454"/>
      <c r="BA51" s="454"/>
      <c r="BB51" s="454"/>
      <c r="BC51" s="454"/>
      <c r="BD51" s="454"/>
      <c r="BE51" s="454"/>
      <c r="BF51" s="450"/>
      <c r="BG51" s="450"/>
      <c r="BH51" s="450"/>
      <c r="BI51" s="450"/>
      <c r="BJ51" s="450"/>
      <c r="BK51" s="450"/>
      <c r="BL51" s="450"/>
      <c r="BM51" s="450"/>
      <c r="BN51" s="450"/>
      <c r="BO51" s="450"/>
    </row>
    <row r="52" spans="1:67" ht="19.5" customHeight="1">
      <c r="A52" s="450"/>
      <c r="B52" s="450"/>
      <c r="C52" s="450"/>
      <c r="D52" s="450"/>
      <c r="E52" s="450"/>
      <c r="F52" s="451"/>
      <c r="G52" s="450"/>
      <c r="H52" s="450"/>
      <c r="I52" s="451"/>
      <c r="J52" s="450"/>
      <c r="K52" s="451"/>
      <c r="L52" s="450"/>
      <c r="M52" s="451"/>
      <c r="N52" s="450"/>
      <c r="O52" s="451"/>
      <c r="P52" s="452"/>
      <c r="Q52" s="452"/>
      <c r="R52" s="452"/>
      <c r="S52" s="452"/>
      <c r="T52" s="450"/>
      <c r="U52" s="450"/>
      <c r="V52" s="451"/>
      <c r="W52" s="452"/>
      <c r="X52" s="450"/>
      <c r="Y52" s="451"/>
      <c r="Z52" s="451"/>
      <c r="AA52" s="450"/>
      <c r="AB52" s="450"/>
      <c r="AC52" s="450"/>
      <c r="AD52" s="450"/>
      <c r="AE52" s="451"/>
      <c r="AF52" s="451"/>
      <c r="AG52" s="452"/>
      <c r="AH52" s="452"/>
      <c r="AI52" s="452"/>
      <c r="AJ52" s="452"/>
      <c r="AK52" s="452"/>
      <c r="AL52" s="452"/>
      <c r="AM52" s="450"/>
      <c r="AN52" s="450"/>
      <c r="AO52" s="451"/>
      <c r="AP52" s="451"/>
      <c r="AQ52" s="450"/>
      <c r="AR52" s="453"/>
      <c r="AS52" s="453"/>
      <c r="AT52" s="454"/>
      <c r="AU52" s="455"/>
      <c r="AV52" s="456"/>
      <c r="AW52" s="456"/>
      <c r="AX52" s="455"/>
      <c r="AY52" s="456"/>
      <c r="AZ52" s="454"/>
      <c r="BA52" s="454"/>
      <c r="BB52" s="454"/>
      <c r="BC52" s="454"/>
      <c r="BD52" s="454"/>
      <c r="BE52" s="454"/>
      <c r="BF52" s="450"/>
      <c r="BG52" s="450"/>
      <c r="BH52" s="450"/>
      <c r="BI52" s="450"/>
      <c r="BJ52" s="450"/>
      <c r="BK52" s="450"/>
      <c r="BL52" s="450"/>
      <c r="BM52" s="450"/>
      <c r="BN52" s="450"/>
      <c r="BO52" s="450"/>
    </row>
    <row r="53" spans="1:67" ht="19.5" customHeight="1">
      <c r="A53" s="450"/>
      <c r="B53" s="450"/>
      <c r="C53" s="450"/>
      <c r="D53" s="450"/>
      <c r="E53" s="450"/>
      <c r="F53" s="451"/>
      <c r="G53" s="450"/>
      <c r="H53" s="450"/>
      <c r="I53" s="451"/>
      <c r="J53" s="450"/>
      <c r="K53" s="451"/>
      <c r="L53" s="450"/>
      <c r="M53" s="451"/>
      <c r="N53" s="450"/>
      <c r="O53" s="451"/>
      <c r="P53" s="452"/>
      <c r="Q53" s="452"/>
      <c r="R53" s="452"/>
      <c r="S53" s="452"/>
      <c r="T53" s="450"/>
      <c r="U53" s="450"/>
      <c r="V53" s="451"/>
      <c r="W53" s="452"/>
      <c r="X53" s="450"/>
      <c r="Y53" s="451"/>
      <c r="Z53" s="451"/>
      <c r="AA53" s="450"/>
      <c r="AB53" s="450"/>
      <c r="AC53" s="450"/>
      <c r="AD53" s="450"/>
      <c r="AE53" s="451"/>
      <c r="AF53" s="451"/>
      <c r="AG53" s="452"/>
      <c r="AH53" s="452"/>
      <c r="AI53" s="452"/>
      <c r="AJ53" s="452"/>
      <c r="AK53" s="452"/>
      <c r="AL53" s="452"/>
      <c r="AM53" s="450"/>
      <c r="AN53" s="450"/>
      <c r="AO53" s="451"/>
      <c r="AP53" s="451"/>
      <c r="AQ53" s="450"/>
      <c r="AR53" s="453"/>
      <c r="AS53" s="453"/>
      <c r="AT53" s="454"/>
      <c r="AU53" s="455"/>
      <c r="AV53" s="456"/>
      <c r="AW53" s="456"/>
      <c r="AX53" s="455"/>
      <c r="AY53" s="456"/>
      <c r="AZ53" s="454"/>
      <c r="BA53" s="454"/>
      <c r="BB53" s="454"/>
      <c r="BC53" s="454"/>
      <c r="BD53" s="454"/>
      <c r="BE53" s="454"/>
      <c r="BF53" s="450"/>
      <c r="BG53" s="450"/>
      <c r="BH53" s="450"/>
      <c r="BI53" s="450"/>
      <c r="BJ53" s="450"/>
      <c r="BK53" s="450"/>
      <c r="BL53" s="450"/>
      <c r="BM53" s="450"/>
      <c r="BN53" s="450"/>
      <c r="BO53" s="450"/>
    </row>
    <row r="54" spans="1:67" ht="19.5" customHeight="1">
      <c r="A54" s="450"/>
      <c r="B54" s="450"/>
      <c r="C54" s="450"/>
      <c r="D54" s="450"/>
      <c r="E54" s="450"/>
      <c r="F54" s="451"/>
      <c r="G54" s="450"/>
      <c r="H54" s="450"/>
      <c r="I54" s="451"/>
      <c r="J54" s="450"/>
      <c r="K54" s="451"/>
      <c r="L54" s="450"/>
      <c r="M54" s="451"/>
      <c r="N54" s="450"/>
      <c r="O54" s="451"/>
      <c r="P54" s="452"/>
      <c r="Q54" s="452"/>
      <c r="R54" s="452"/>
      <c r="S54" s="452"/>
      <c r="T54" s="450"/>
      <c r="U54" s="450"/>
      <c r="V54" s="451"/>
      <c r="W54" s="452"/>
      <c r="X54" s="450"/>
      <c r="Y54" s="451"/>
      <c r="Z54" s="451"/>
      <c r="AA54" s="450"/>
      <c r="AB54" s="450"/>
      <c r="AC54" s="450"/>
      <c r="AD54" s="450"/>
      <c r="AE54" s="451"/>
      <c r="AF54" s="451"/>
      <c r="AG54" s="452"/>
      <c r="AH54" s="452"/>
      <c r="AI54" s="452"/>
      <c r="AJ54" s="452"/>
      <c r="AK54" s="452"/>
      <c r="AL54" s="452"/>
      <c r="AM54" s="450"/>
      <c r="AN54" s="450"/>
      <c r="AO54" s="451"/>
      <c r="AP54" s="451"/>
      <c r="AQ54" s="450"/>
      <c r="AR54" s="453"/>
      <c r="AS54" s="453"/>
      <c r="AT54" s="454"/>
      <c r="AU54" s="455"/>
      <c r="AV54" s="456"/>
      <c r="AW54" s="456"/>
      <c r="AX54" s="455"/>
      <c r="AY54" s="456"/>
      <c r="AZ54" s="454"/>
      <c r="BA54" s="454"/>
      <c r="BB54" s="454"/>
      <c r="BC54" s="454"/>
      <c r="BD54" s="454"/>
      <c r="BE54" s="454"/>
      <c r="BF54" s="450"/>
      <c r="BG54" s="450"/>
      <c r="BH54" s="450"/>
      <c r="BI54" s="450"/>
      <c r="BJ54" s="450"/>
      <c r="BK54" s="450"/>
      <c r="BL54" s="450"/>
      <c r="BM54" s="450"/>
      <c r="BN54" s="450"/>
      <c r="BO54" s="450"/>
    </row>
    <row r="55" spans="1:67" ht="19.5" customHeight="1">
      <c r="A55" s="450"/>
      <c r="B55" s="450"/>
      <c r="C55" s="450"/>
      <c r="D55" s="450"/>
      <c r="E55" s="450"/>
      <c r="F55" s="451"/>
      <c r="G55" s="450"/>
      <c r="H55" s="450"/>
      <c r="I55" s="451"/>
      <c r="J55" s="450"/>
      <c r="K55" s="451"/>
      <c r="L55" s="450"/>
      <c r="M55" s="451"/>
      <c r="N55" s="450"/>
      <c r="O55" s="451"/>
      <c r="P55" s="452"/>
      <c r="Q55" s="452"/>
      <c r="R55" s="452"/>
      <c r="S55" s="452"/>
      <c r="T55" s="457"/>
      <c r="U55" s="450"/>
      <c r="V55" s="451"/>
      <c r="W55" s="452"/>
      <c r="X55" s="450"/>
      <c r="Y55" s="451"/>
      <c r="Z55" s="451"/>
      <c r="AA55" s="450"/>
      <c r="AB55" s="450"/>
      <c r="AC55" s="450"/>
      <c r="AD55" s="450"/>
      <c r="AE55" s="451"/>
      <c r="AF55" s="451"/>
      <c r="AG55" s="452"/>
      <c r="AH55" s="452"/>
      <c r="AI55" s="452"/>
      <c r="AJ55" s="452"/>
      <c r="AK55" s="452"/>
      <c r="AL55" s="452"/>
      <c r="AM55" s="450"/>
      <c r="AN55" s="450"/>
      <c r="AO55" s="451"/>
      <c r="AP55" s="451"/>
      <c r="AQ55" s="450"/>
      <c r="AR55" s="453"/>
      <c r="AS55" s="453"/>
      <c r="AT55" s="454"/>
      <c r="AU55" s="455"/>
      <c r="AV55" s="456"/>
      <c r="AW55" s="456"/>
      <c r="AX55" s="455"/>
      <c r="AY55" s="456"/>
      <c r="AZ55" s="454"/>
      <c r="BA55" s="454"/>
      <c r="BB55" s="454"/>
      <c r="BC55" s="454"/>
      <c r="BD55" s="454"/>
      <c r="BE55" s="454"/>
      <c r="BF55" s="455"/>
      <c r="BG55" s="455"/>
      <c r="BH55" s="455"/>
      <c r="BI55" s="455"/>
      <c r="BJ55" s="455"/>
      <c r="BK55" s="455"/>
      <c r="BL55" s="455"/>
      <c r="BM55" s="455"/>
      <c r="BN55" s="455"/>
      <c r="BO55" s="455"/>
    </row>
    <row r="56" spans="1:67" ht="19.5" customHeight="1">
      <c r="A56" s="450"/>
      <c r="B56" s="450"/>
      <c r="C56" s="450"/>
      <c r="D56" s="450"/>
      <c r="E56" s="450"/>
      <c r="F56" s="451"/>
      <c r="G56" s="450"/>
      <c r="H56" s="450"/>
      <c r="I56" s="451"/>
      <c r="J56" s="450"/>
      <c r="K56" s="451"/>
      <c r="L56" s="450"/>
      <c r="M56" s="451"/>
      <c r="N56" s="450"/>
      <c r="O56" s="451"/>
      <c r="P56" s="452"/>
      <c r="Q56" s="452"/>
      <c r="R56" s="452"/>
      <c r="S56" s="452"/>
      <c r="T56" s="457"/>
      <c r="U56" s="450"/>
      <c r="V56" s="451"/>
      <c r="W56" s="452"/>
      <c r="X56" s="450"/>
      <c r="Y56" s="451"/>
      <c r="Z56" s="451"/>
      <c r="AA56" s="450"/>
      <c r="AB56" s="450"/>
      <c r="AC56" s="450"/>
      <c r="AD56" s="450"/>
      <c r="AE56" s="451"/>
      <c r="AF56" s="451"/>
      <c r="AG56" s="452"/>
      <c r="AH56" s="452"/>
      <c r="AI56" s="452"/>
      <c r="AJ56" s="452"/>
      <c r="AK56" s="452"/>
      <c r="AL56" s="452"/>
      <c r="AM56" s="450"/>
      <c r="AN56" s="450"/>
      <c r="AO56" s="451"/>
      <c r="AP56" s="451"/>
      <c r="AQ56" s="450"/>
      <c r="AR56" s="453"/>
      <c r="AS56" s="453"/>
      <c r="AT56" s="454"/>
      <c r="AU56" s="455"/>
      <c r="AV56" s="456"/>
      <c r="AW56" s="456"/>
      <c r="AX56" s="455"/>
      <c r="AY56" s="456"/>
      <c r="AZ56" s="454"/>
      <c r="BA56" s="454"/>
      <c r="BB56" s="454"/>
      <c r="BC56" s="454"/>
      <c r="BD56" s="454"/>
      <c r="BE56" s="454"/>
      <c r="BF56" s="455"/>
      <c r="BG56" s="455"/>
      <c r="BH56" s="455"/>
      <c r="BI56" s="455"/>
      <c r="BJ56" s="455"/>
      <c r="BK56" s="455"/>
      <c r="BL56" s="455"/>
      <c r="BM56" s="455"/>
      <c r="BN56" s="455"/>
      <c r="BO56" s="455"/>
    </row>
    <row r="57" spans="1:67" ht="19.5" customHeight="1">
      <c r="A57" s="450"/>
      <c r="B57" s="450"/>
      <c r="C57" s="450"/>
      <c r="D57" s="450"/>
      <c r="E57" s="450"/>
      <c r="F57" s="451"/>
      <c r="G57" s="450"/>
      <c r="H57" s="450"/>
      <c r="I57" s="451"/>
      <c r="J57" s="450"/>
      <c r="K57" s="451"/>
      <c r="L57" s="450"/>
      <c r="M57" s="451"/>
      <c r="N57" s="450"/>
      <c r="O57" s="451"/>
      <c r="P57" s="452"/>
      <c r="Q57" s="452"/>
      <c r="R57" s="452"/>
      <c r="S57" s="452"/>
      <c r="T57" s="457"/>
      <c r="U57" s="450"/>
      <c r="V57" s="451"/>
      <c r="W57" s="452"/>
      <c r="X57" s="450"/>
      <c r="Y57" s="451"/>
      <c r="Z57" s="451"/>
      <c r="AA57" s="450"/>
      <c r="AB57" s="450"/>
      <c r="AC57" s="450"/>
      <c r="AD57" s="450"/>
      <c r="AE57" s="451"/>
      <c r="AF57" s="451"/>
      <c r="AG57" s="452"/>
      <c r="AH57" s="452"/>
      <c r="AI57" s="452"/>
      <c r="AJ57" s="452"/>
      <c r="AK57" s="452"/>
      <c r="AL57" s="452"/>
      <c r="AM57" s="450"/>
      <c r="AN57" s="450"/>
      <c r="AO57" s="451"/>
      <c r="AP57" s="451"/>
      <c r="AQ57" s="450"/>
      <c r="AR57" s="453"/>
      <c r="AS57" s="453"/>
      <c r="AT57" s="454"/>
      <c r="AU57" s="455"/>
      <c r="AV57" s="456"/>
      <c r="AW57" s="456"/>
      <c r="AX57" s="455"/>
      <c r="AY57" s="456"/>
      <c r="AZ57" s="454"/>
      <c r="BA57" s="454"/>
      <c r="BB57" s="454"/>
      <c r="BC57" s="454"/>
      <c r="BD57" s="454"/>
      <c r="BE57" s="454"/>
      <c r="BF57" s="455"/>
      <c r="BG57" s="455"/>
      <c r="BH57" s="455"/>
      <c r="BI57" s="455"/>
      <c r="BJ57" s="455"/>
      <c r="BK57" s="455"/>
      <c r="BL57" s="455"/>
      <c r="BM57" s="455"/>
      <c r="BN57" s="455"/>
      <c r="BO57" s="455"/>
    </row>
    <row r="58" spans="1:67" ht="19.5" customHeight="1">
      <c r="A58" s="450"/>
      <c r="B58" s="450"/>
      <c r="C58" s="450"/>
      <c r="D58" s="450"/>
      <c r="E58" s="450"/>
      <c r="F58" s="451"/>
      <c r="G58" s="450"/>
      <c r="H58" s="450"/>
      <c r="I58" s="451"/>
      <c r="J58" s="450"/>
      <c r="K58" s="451"/>
      <c r="L58" s="450"/>
      <c r="M58" s="451"/>
      <c r="N58" s="450"/>
      <c r="O58" s="451"/>
      <c r="P58" s="452"/>
      <c r="Q58" s="452"/>
      <c r="R58" s="452"/>
      <c r="S58" s="452"/>
      <c r="T58" s="457"/>
      <c r="U58" s="450"/>
      <c r="V58" s="451"/>
      <c r="W58" s="452"/>
      <c r="X58" s="450"/>
      <c r="Y58" s="451"/>
      <c r="Z58" s="451"/>
      <c r="AA58" s="450"/>
      <c r="AB58" s="450"/>
      <c r="AC58" s="450"/>
      <c r="AD58" s="450"/>
      <c r="AE58" s="451"/>
      <c r="AF58" s="451"/>
      <c r="AG58" s="452"/>
      <c r="AH58" s="452"/>
      <c r="AI58" s="452"/>
      <c r="AJ58" s="452"/>
      <c r="AK58" s="452"/>
      <c r="AL58" s="452"/>
      <c r="AM58" s="450"/>
      <c r="AN58" s="450"/>
      <c r="AO58" s="451"/>
      <c r="AP58" s="451"/>
      <c r="AQ58" s="450"/>
      <c r="AR58" s="453"/>
      <c r="AS58" s="453"/>
      <c r="AT58" s="454"/>
      <c r="AU58" s="455"/>
      <c r="AV58" s="456"/>
      <c r="AW58" s="456"/>
      <c r="AX58" s="455"/>
      <c r="AY58" s="456"/>
      <c r="AZ58" s="454"/>
      <c r="BA58" s="454"/>
      <c r="BB58" s="454"/>
      <c r="BC58" s="454"/>
      <c r="BD58" s="454"/>
      <c r="BE58" s="454"/>
      <c r="BF58" s="455"/>
      <c r="BG58" s="455"/>
      <c r="BH58" s="455"/>
      <c r="BI58" s="455"/>
      <c r="BJ58" s="455"/>
      <c r="BK58" s="455"/>
      <c r="BL58" s="455"/>
      <c r="BM58" s="455"/>
      <c r="BN58" s="455"/>
      <c r="BO58" s="455"/>
    </row>
    <row r="59" spans="1:67" ht="19.5" customHeight="1">
      <c r="A59" s="450"/>
      <c r="B59" s="450"/>
      <c r="C59" s="450"/>
      <c r="D59" s="450"/>
      <c r="E59" s="450"/>
      <c r="F59" s="451"/>
      <c r="G59" s="450"/>
      <c r="H59" s="450"/>
      <c r="I59" s="451"/>
      <c r="J59" s="450"/>
      <c r="K59" s="451"/>
      <c r="L59" s="450"/>
      <c r="M59" s="451"/>
      <c r="N59" s="450"/>
      <c r="O59" s="451"/>
      <c r="P59" s="452"/>
      <c r="Q59" s="452"/>
      <c r="R59" s="452"/>
      <c r="S59" s="452"/>
      <c r="T59" s="457"/>
      <c r="U59" s="450"/>
      <c r="V59" s="451"/>
      <c r="W59" s="452"/>
      <c r="X59" s="450"/>
      <c r="Y59" s="451"/>
      <c r="Z59" s="451"/>
      <c r="AA59" s="450"/>
      <c r="AB59" s="450"/>
      <c r="AC59" s="450"/>
      <c r="AD59" s="450"/>
      <c r="AE59" s="451"/>
      <c r="AF59" s="451"/>
      <c r="AG59" s="452"/>
      <c r="AH59" s="452"/>
      <c r="AI59" s="452"/>
      <c r="AJ59" s="452"/>
      <c r="AK59" s="452"/>
      <c r="AL59" s="452"/>
      <c r="AM59" s="450"/>
      <c r="AN59" s="450"/>
      <c r="AO59" s="451"/>
      <c r="AP59" s="451"/>
      <c r="AQ59" s="450"/>
      <c r="AR59" s="453"/>
      <c r="AS59" s="453"/>
      <c r="AT59" s="454"/>
      <c r="AU59" s="455"/>
      <c r="AV59" s="456"/>
      <c r="AW59" s="456"/>
      <c r="AX59" s="455"/>
      <c r="AY59" s="456"/>
      <c r="AZ59" s="454"/>
      <c r="BA59" s="454"/>
      <c r="BB59" s="454"/>
      <c r="BC59" s="454"/>
      <c r="BD59" s="454"/>
      <c r="BE59" s="454"/>
      <c r="BF59" s="455"/>
      <c r="BG59" s="455"/>
      <c r="BH59" s="455"/>
      <c r="BI59" s="455"/>
      <c r="BJ59" s="455"/>
      <c r="BK59" s="455"/>
      <c r="BL59" s="455"/>
      <c r="BM59" s="455"/>
      <c r="BN59" s="455"/>
      <c r="BO59" s="455"/>
    </row>
    <row r="60" spans="1:67" ht="19.5" customHeight="1">
      <c r="A60" s="450"/>
      <c r="B60" s="450"/>
      <c r="C60" s="450"/>
      <c r="D60" s="450"/>
      <c r="E60" s="450"/>
      <c r="F60" s="451"/>
      <c r="G60" s="450"/>
      <c r="H60" s="450"/>
      <c r="I60" s="451"/>
      <c r="J60" s="450"/>
      <c r="K60" s="451"/>
      <c r="L60" s="450"/>
      <c r="M60" s="451"/>
      <c r="N60" s="450"/>
      <c r="O60" s="451"/>
      <c r="P60" s="452"/>
      <c r="Q60" s="452"/>
      <c r="R60" s="452"/>
      <c r="S60" s="452"/>
      <c r="T60" s="457"/>
      <c r="U60" s="450"/>
      <c r="V60" s="451"/>
      <c r="W60" s="452"/>
      <c r="X60" s="450"/>
      <c r="Y60" s="451"/>
      <c r="Z60" s="451"/>
      <c r="AA60" s="450"/>
      <c r="AB60" s="450"/>
      <c r="AC60" s="450"/>
      <c r="AD60" s="450"/>
      <c r="AE60" s="451"/>
      <c r="AF60" s="451"/>
      <c r="AG60" s="452"/>
      <c r="AH60" s="452"/>
      <c r="AI60" s="452"/>
      <c r="AJ60" s="452"/>
      <c r="AK60" s="452"/>
      <c r="AL60" s="452"/>
      <c r="AM60" s="450"/>
      <c r="AN60" s="450"/>
      <c r="AO60" s="451"/>
      <c r="AP60" s="451"/>
      <c r="AQ60" s="450"/>
      <c r="AR60" s="453"/>
      <c r="AS60" s="453"/>
      <c r="AT60" s="454"/>
      <c r="AU60" s="455"/>
      <c r="AV60" s="456"/>
      <c r="AW60" s="456"/>
      <c r="AX60" s="455"/>
      <c r="AY60" s="456"/>
      <c r="AZ60" s="454"/>
      <c r="BA60" s="454"/>
      <c r="BB60" s="454"/>
      <c r="BC60" s="454"/>
      <c r="BD60" s="454"/>
      <c r="BE60" s="454"/>
      <c r="BF60" s="455"/>
      <c r="BG60" s="455"/>
      <c r="BH60" s="455"/>
      <c r="BI60" s="455"/>
      <c r="BJ60" s="455"/>
      <c r="BK60" s="455"/>
      <c r="BL60" s="455"/>
      <c r="BM60" s="455"/>
      <c r="BN60" s="455"/>
      <c r="BO60" s="455"/>
    </row>
    <row r="61" spans="1:67" ht="19.5" customHeight="1">
      <c r="A61" s="450"/>
      <c r="B61" s="450"/>
      <c r="C61" s="450"/>
      <c r="D61" s="450"/>
      <c r="E61" s="450"/>
      <c r="F61" s="451"/>
      <c r="G61" s="450"/>
      <c r="H61" s="450"/>
      <c r="I61" s="451"/>
      <c r="J61" s="450"/>
      <c r="K61" s="451"/>
      <c r="L61" s="450"/>
      <c r="M61" s="451"/>
      <c r="N61" s="450"/>
      <c r="O61" s="451"/>
      <c r="P61" s="452"/>
      <c r="Q61" s="452"/>
      <c r="R61" s="452"/>
      <c r="S61" s="452"/>
      <c r="T61" s="457"/>
      <c r="U61" s="450"/>
      <c r="V61" s="451"/>
      <c r="W61" s="452"/>
      <c r="X61" s="450"/>
      <c r="Y61" s="451"/>
      <c r="Z61" s="451"/>
      <c r="AA61" s="450"/>
      <c r="AB61" s="450"/>
      <c r="AC61" s="450"/>
      <c r="AD61" s="450"/>
      <c r="AE61" s="451"/>
      <c r="AF61" s="451"/>
      <c r="AG61" s="452"/>
      <c r="AH61" s="452"/>
      <c r="AI61" s="452"/>
      <c r="AJ61" s="452"/>
      <c r="AK61" s="452"/>
      <c r="AL61" s="452"/>
      <c r="AM61" s="450"/>
      <c r="AN61" s="450"/>
      <c r="AO61" s="451"/>
      <c r="AP61" s="451"/>
      <c r="AQ61" s="450"/>
      <c r="AR61" s="453"/>
      <c r="AS61" s="453"/>
      <c r="AT61" s="454"/>
      <c r="AU61" s="455"/>
      <c r="AV61" s="456"/>
      <c r="AW61" s="456"/>
      <c r="AX61" s="455"/>
      <c r="AY61" s="456"/>
      <c r="AZ61" s="454"/>
      <c r="BA61" s="454"/>
      <c r="BB61" s="454"/>
      <c r="BC61" s="454"/>
      <c r="BD61" s="454"/>
      <c r="BE61" s="454"/>
      <c r="BF61" s="455"/>
      <c r="BG61" s="455"/>
      <c r="BH61" s="455"/>
      <c r="BI61" s="455"/>
      <c r="BJ61" s="455"/>
      <c r="BK61" s="455"/>
      <c r="BL61" s="455"/>
      <c r="BM61" s="455"/>
      <c r="BN61" s="455"/>
      <c r="BO61" s="455"/>
    </row>
    <row r="62" spans="1:67" ht="19.5" customHeight="1">
      <c r="A62" s="450"/>
      <c r="B62" s="450"/>
      <c r="C62" s="450"/>
      <c r="D62" s="450"/>
      <c r="E62" s="450"/>
      <c r="F62" s="451"/>
      <c r="G62" s="450"/>
      <c r="H62" s="450"/>
      <c r="I62" s="451"/>
      <c r="J62" s="450"/>
      <c r="K62" s="451"/>
      <c r="L62" s="450"/>
      <c r="M62" s="451"/>
      <c r="N62" s="450"/>
      <c r="O62" s="451"/>
      <c r="P62" s="452"/>
      <c r="Q62" s="452"/>
      <c r="R62" s="452"/>
      <c r="S62" s="452"/>
      <c r="T62" s="457"/>
      <c r="U62" s="450"/>
      <c r="V62" s="451"/>
      <c r="W62" s="452"/>
      <c r="X62" s="450"/>
      <c r="Y62" s="451"/>
      <c r="Z62" s="451"/>
      <c r="AA62" s="450"/>
      <c r="AB62" s="450"/>
      <c r="AC62" s="450"/>
      <c r="AD62" s="450"/>
      <c r="AE62" s="451"/>
      <c r="AF62" s="451"/>
      <c r="AG62" s="452"/>
      <c r="AH62" s="452"/>
      <c r="AI62" s="452"/>
      <c r="AJ62" s="452"/>
      <c r="AK62" s="452"/>
      <c r="AL62" s="452"/>
      <c r="AM62" s="450"/>
      <c r="AN62" s="450"/>
      <c r="AO62" s="451"/>
      <c r="AP62" s="451"/>
      <c r="AQ62" s="450"/>
      <c r="AR62" s="453"/>
      <c r="AS62" s="453"/>
      <c r="AT62" s="454"/>
      <c r="AU62" s="455"/>
      <c r="AV62" s="456"/>
      <c r="AW62" s="456"/>
      <c r="AX62" s="455"/>
      <c r="AY62" s="456"/>
      <c r="AZ62" s="454"/>
      <c r="BA62" s="454"/>
      <c r="BB62" s="454"/>
      <c r="BC62" s="454"/>
      <c r="BD62" s="454"/>
      <c r="BE62" s="454"/>
      <c r="BF62" s="455"/>
      <c r="BG62" s="455"/>
      <c r="BH62" s="455"/>
      <c r="BI62" s="455"/>
      <c r="BJ62" s="455"/>
      <c r="BK62" s="455"/>
      <c r="BL62" s="455"/>
      <c r="BM62" s="455"/>
      <c r="BN62" s="455"/>
      <c r="BO62" s="455"/>
    </row>
    <row r="63" spans="1:67" ht="19.5" customHeight="1">
      <c r="A63" s="450"/>
      <c r="B63" s="450"/>
      <c r="C63" s="450"/>
      <c r="D63" s="450"/>
      <c r="E63" s="450"/>
      <c r="F63" s="451"/>
      <c r="G63" s="450"/>
      <c r="H63" s="450"/>
      <c r="I63" s="451"/>
      <c r="J63" s="450"/>
      <c r="K63" s="451"/>
      <c r="L63" s="450"/>
      <c r="M63" s="451"/>
      <c r="N63" s="450"/>
      <c r="O63" s="451"/>
      <c r="P63" s="452"/>
      <c r="Q63" s="452"/>
      <c r="R63" s="452"/>
      <c r="S63" s="452"/>
      <c r="T63" s="457"/>
      <c r="U63" s="450"/>
      <c r="V63" s="451"/>
      <c r="W63" s="452"/>
      <c r="X63" s="450"/>
      <c r="Y63" s="451"/>
      <c r="Z63" s="451"/>
      <c r="AA63" s="450"/>
      <c r="AB63" s="450"/>
      <c r="AC63" s="450"/>
      <c r="AD63" s="450"/>
      <c r="AE63" s="451"/>
      <c r="AF63" s="451"/>
      <c r="AG63" s="452"/>
      <c r="AH63" s="452"/>
      <c r="AI63" s="452"/>
      <c r="AJ63" s="452"/>
      <c r="AK63" s="452"/>
      <c r="AL63" s="452"/>
      <c r="AM63" s="450"/>
      <c r="AN63" s="450"/>
      <c r="AO63" s="451"/>
      <c r="AP63" s="451"/>
      <c r="AQ63" s="450"/>
      <c r="AR63" s="453"/>
      <c r="AS63" s="453"/>
      <c r="AT63" s="454"/>
      <c r="AU63" s="455"/>
      <c r="AV63" s="456"/>
      <c r="AW63" s="456"/>
      <c r="AX63" s="455"/>
      <c r="AY63" s="456"/>
      <c r="AZ63" s="454"/>
      <c r="BA63" s="454"/>
      <c r="BB63" s="454"/>
      <c r="BC63" s="454"/>
      <c r="BD63" s="454"/>
      <c r="BE63" s="454"/>
      <c r="BF63" s="455"/>
      <c r="BG63" s="455"/>
      <c r="BH63" s="455"/>
      <c r="BI63" s="455"/>
      <c r="BJ63" s="455"/>
      <c r="BK63" s="455"/>
      <c r="BL63" s="455"/>
      <c r="BM63" s="455"/>
      <c r="BN63" s="455"/>
      <c r="BO63" s="455"/>
    </row>
    <row r="64" spans="1:67" ht="19.5" customHeight="1">
      <c r="A64" s="450"/>
      <c r="B64" s="450"/>
      <c r="C64" s="450"/>
      <c r="D64" s="450"/>
      <c r="E64" s="450"/>
      <c r="F64" s="451"/>
      <c r="G64" s="450"/>
      <c r="H64" s="450"/>
      <c r="I64" s="451"/>
      <c r="J64" s="450"/>
      <c r="K64" s="451"/>
      <c r="L64" s="450"/>
      <c r="M64" s="451"/>
      <c r="N64" s="450"/>
      <c r="O64" s="451"/>
      <c r="P64" s="452"/>
      <c r="Q64" s="452"/>
      <c r="R64" s="452"/>
      <c r="S64" s="452"/>
      <c r="T64" s="457"/>
      <c r="U64" s="450"/>
      <c r="V64" s="451"/>
      <c r="W64" s="452"/>
      <c r="X64" s="450"/>
      <c r="Y64" s="451"/>
      <c r="Z64" s="451"/>
      <c r="AA64" s="450"/>
      <c r="AB64" s="450"/>
      <c r="AC64" s="450"/>
      <c r="AD64" s="450"/>
      <c r="AE64" s="451"/>
      <c r="AF64" s="451"/>
      <c r="AG64" s="452"/>
      <c r="AH64" s="452"/>
      <c r="AI64" s="452"/>
      <c r="AJ64" s="452"/>
      <c r="AK64" s="452"/>
      <c r="AL64" s="452"/>
      <c r="AM64" s="450"/>
      <c r="AN64" s="450"/>
      <c r="AO64" s="451"/>
      <c r="AP64" s="451"/>
      <c r="AQ64" s="450"/>
      <c r="AR64" s="453"/>
      <c r="AS64" s="453"/>
      <c r="AT64" s="454"/>
      <c r="AU64" s="455"/>
      <c r="AV64" s="456"/>
      <c r="AW64" s="456"/>
      <c r="AX64" s="455"/>
      <c r="AY64" s="456"/>
      <c r="AZ64" s="454"/>
      <c r="BA64" s="454"/>
      <c r="BB64" s="454"/>
      <c r="BC64" s="454"/>
      <c r="BD64" s="454"/>
      <c r="BE64" s="454"/>
      <c r="BF64" s="455"/>
      <c r="BG64" s="455"/>
      <c r="BH64" s="455"/>
      <c r="BI64" s="455"/>
      <c r="BJ64" s="455"/>
      <c r="BK64" s="455"/>
      <c r="BL64" s="455"/>
      <c r="BM64" s="455"/>
      <c r="BN64" s="455"/>
      <c r="BO64" s="455"/>
    </row>
    <row r="65" spans="1:67" ht="19.5" customHeight="1">
      <c r="A65" s="450"/>
      <c r="B65" s="450"/>
      <c r="C65" s="450"/>
      <c r="D65" s="450"/>
      <c r="E65" s="450"/>
      <c r="F65" s="451"/>
      <c r="G65" s="450"/>
      <c r="H65" s="450"/>
      <c r="I65" s="451"/>
      <c r="J65" s="450"/>
      <c r="K65" s="451"/>
      <c r="L65" s="450"/>
      <c r="M65" s="451"/>
      <c r="N65" s="450"/>
      <c r="O65" s="451"/>
      <c r="P65" s="452"/>
      <c r="Q65" s="452"/>
      <c r="R65" s="452"/>
      <c r="S65" s="452"/>
      <c r="T65" s="450"/>
      <c r="U65" s="450"/>
      <c r="V65" s="451"/>
      <c r="W65" s="452"/>
      <c r="X65" s="450"/>
      <c r="Y65" s="451"/>
      <c r="Z65" s="451"/>
      <c r="AA65" s="450"/>
      <c r="AB65" s="450"/>
      <c r="AC65" s="450"/>
      <c r="AD65" s="450"/>
      <c r="AE65" s="451"/>
      <c r="AF65" s="451"/>
      <c r="AG65" s="452"/>
      <c r="AH65" s="452"/>
      <c r="AI65" s="452"/>
      <c r="AJ65" s="452"/>
      <c r="AK65" s="452"/>
      <c r="AL65" s="452"/>
      <c r="AM65" s="450"/>
      <c r="AN65" s="450"/>
      <c r="AO65" s="451"/>
      <c r="AP65" s="451"/>
      <c r="AQ65" s="450"/>
      <c r="AR65" s="453"/>
      <c r="AS65" s="453"/>
      <c r="AT65" s="454"/>
      <c r="AU65" s="455"/>
      <c r="AV65" s="456"/>
      <c r="AW65" s="456"/>
      <c r="AX65" s="455"/>
      <c r="AY65" s="456"/>
      <c r="AZ65" s="454"/>
      <c r="BA65" s="454"/>
      <c r="BB65" s="454"/>
      <c r="BC65" s="454"/>
      <c r="BD65" s="454"/>
      <c r="BE65" s="454"/>
      <c r="BF65" s="455"/>
      <c r="BG65" s="455"/>
      <c r="BH65" s="455"/>
      <c r="BI65" s="455"/>
      <c r="BJ65" s="455"/>
      <c r="BK65" s="455"/>
      <c r="BL65" s="455"/>
      <c r="BM65" s="455"/>
      <c r="BN65" s="455"/>
      <c r="BO65" s="455"/>
    </row>
    <row r="66" spans="1:67" ht="19.5" customHeight="1">
      <c r="A66" s="450"/>
      <c r="B66" s="450"/>
      <c r="C66" s="450"/>
      <c r="D66" s="450"/>
      <c r="E66" s="450"/>
      <c r="F66" s="451"/>
      <c r="G66" s="450"/>
      <c r="H66" s="450"/>
      <c r="I66" s="451"/>
      <c r="J66" s="450"/>
      <c r="K66" s="451"/>
      <c r="L66" s="450"/>
      <c r="M66" s="451"/>
      <c r="N66" s="450"/>
      <c r="O66" s="451"/>
      <c r="P66" s="452"/>
      <c r="Q66" s="452"/>
      <c r="R66" s="452"/>
      <c r="S66" s="452"/>
      <c r="T66" s="450"/>
      <c r="U66" s="450"/>
      <c r="V66" s="451"/>
      <c r="W66" s="452"/>
      <c r="X66" s="450"/>
      <c r="Y66" s="451"/>
      <c r="Z66" s="451"/>
      <c r="AA66" s="450"/>
      <c r="AB66" s="450"/>
      <c r="AC66" s="450"/>
      <c r="AD66" s="450"/>
      <c r="AE66" s="451"/>
      <c r="AF66" s="451"/>
      <c r="AG66" s="452"/>
      <c r="AH66" s="452"/>
      <c r="AI66" s="452"/>
      <c r="AJ66" s="452"/>
      <c r="AK66" s="452"/>
      <c r="AL66" s="452"/>
      <c r="AM66" s="450"/>
      <c r="AN66" s="450"/>
      <c r="AO66" s="451"/>
      <c r="AP66" s="451"/>
      <c r="AQ66" s="450"/>
      <c r="AR66" s="453"/>
      <c r="AS66" s="453"/>
      <c r="AT66" s="454"/>
      <c r="AU66" s="455"/>
      <c r="AV66" s="456"/>
      <c r="AW66" s="456"/>
      <c r="AX66" s="455"/>
      <c r="AY66" s="456"/>
      <c r="AZ66" s="454"/>
      <c r="BA66" s="454"/>
      <c r="BB66" s="454"/>
      <c r="BC66" s="454"/>
      <c r="BD66" s="454"/>
      <c r="BE66" s="454"/>
      <c r="BF66" s="455"/>
      <c r="BG66" s="455"/>
      <c r="BH66" s="455"/>
      <c r="BI66" s="455"/>
      <c r="BJ66" s="455"/>
      <c r="BK66" s="455"/>
      <c r="BL66" s="455"/>
      <c r="BM66" s="455"/>
      <c r="BN66" s="455"/>
      <c r="BO66" s="455"/>
    </row>
    <row r="67" spans="1:67" ht="19.5" customHeight="1">
      <c r="A67" s="450"/>
      <c r="B67" s="450"/>
      <c r="C67" s="450"/>
      <c r="D67" s="450"/>
      <c r="E67" s="450"/>
      <c r="F67" s="451"/>
      <c r="G67" s="450"/>
      <c r="H67" s="450"/>
      <c r="I67" s="451"/>
      <c r="J67" s="450"/>
      <c r="K67" s="451"/>
      <c r="L67" s="450"/>
      <c r="M67" s="451"/>
      <c r="N67" s="450"/>
      <c r="O67" s="451"/>
      <c r="P67" s="452"/>
      <c r="Q67" s="452"/>
      <c r="R67" s="452"/>
      <c r="S67" s="452"/>
      <c r="T67" s="450"/>
      <c r="U67" s="450"/>
      <c r="V67" s="451"/>
      <c r="W67" s="452"/>
      <c r="X67" s="450"/>
      <c r="Y67" s="451"/>
      <c r="Z67" s="451"/>
      <c r="AA67" s="450"/>
      <c r="AB67" s="450"/>
      <c r="AC67" s="450"/>
      <c r="AD67" s="450"/>
      <c r="AE67" s="451"/>
      <c r="AF67" s="451"/>
      <c r="AG67" s="452"/>
      <c r="AH67" s="452"/>
      <c r="AI67" s="452"/>
      <c r="AJ67" s="452"/>
      <c r="AK67" s="452"/>
      <c r="AL67" s="452"/>
      <c r="AM67" s="450"/>
      <c r="AN67" s="450"/>
      <c r="AO67" s="451"/>
      <c r="AP67" s="451"/>
      <c r="AQ67" s="450"/>
      <c r="AR67" s="453"/>
      <c r="AS67" s="453"/>
      <c r="AT67" s="454"/>
      <c r="AU67" s="455"/>
      <c r="AV67" s="456"/>
      <c r="AW67" s="456"/>
      <c r="AX67" s="455"/>
      <c r="AY67" s="456"/>
      <c r="AZ67" s="454"/>
      <c r="BA67" s="454"/>
      <c r="BB67" s="454"/>
      <c r="BC67" s="454"/>
      <c r="BD67" s="454"/>
      <c r="BE67" s="454"/>
      <c r="BF67" s="455"/>
      <c r="BG67" s="455"/>
      <c r="BH67" s="455"/>
      <c r="BI67" s="455"/>
      <c r="BJ67" s="455"/>
      <c r="BK67" s="455"/>
      <c r="BL67" s="455"/>
      <c r="BM67" s="455"/>
      <c r="BN67" s="455"/>
      <c r="BO67" s="455"/>
    </row>
    <row r="68" spans="1:67" ht="19.5" customHeight="1">
      <c r="A68" s="450"/>
      <c r="B68" s="450"/>
      <c r="C68" s="450"/>
      <c r="D68" s="450"/>
      <c r="E68" s="450"/>
      <c r="F68" s="451"/>
      <c r="G68" s="450"/>
      <c r="H68" s="450"/>
      <c r="I68" s="451"/>
      <c r="J68" s="450"/>
      <c r="K68" s="451"/>
      <c r="L68" s="450"/>
      <c r="M68" s="451"/>
      <c r="N68" s="450"/>
      <c r="O68" s="451"/>
      <c r="P68" s="452"/>
      <c r="Q68" s="452"/>
      <c r="R68" s="452"/>
      <c r="S68" s="452"/>
      <c r="T68" s="450"/>
      <c r="U68" s="450"/>
      <c r="V68" s="451"/>
      <c r="W68" s="452"/>
      <c r="X68" s="450"/>
      <c r="Y68" s="451"/>
      <c r="Z68" s="451"/>
      <c r="AA68" s="450"/>
      <c r="AB68" s="450"/>
      <c r="AC68" s="450"/>
      <c r="AD68" s="450"/>
      <c r="AE68" s="451"/>
      <c r="AF68" s="451"/>
      <c r="AG68" s="452"/>
      <c r="AH68" s="452"/>
      <c r="AI68" s="452"/>
      <c r="AJ68" s="452"/>
      <c r="AK68" s="452"/>
      <c r="AL68" s="452"/>
      <c r="AM68" s="450"/>
      <c r="AN68" s="450"/>
      <c r="AO68" s="451"/>
      <c r="AP68" s="451"/>
      <c r="AQ68" s="450"/>
      <c r="AR68" s="453"/>
      <c r="AS68" s="453"/>
      <c r="AT68" s="454"/>
      <c r="AU68" s="455"/>
      <c r="AV68" s="456"/>
      <c r="AW68" s="456"/>
      <c r="AX68" s="455"/>
      <c r="AY68" s="456"/>
      <c r="AZ68" s="454"/>
      <c r="BA68" s="454"/>
      <c r="BB68" s="454"/>
      <c r="BC68" s="454"/>
      <c r="BD68" s="454"/>
      <c r="BE68" s="454"/>
      <c r="BF68" s="455"/>
      <c r="BG68" s="455"/>
      <c r="BH68" s="455"/>
      <c r="BI68" s="455"/>
      <c r="BJ68" s="455"/>
      <c r="BK68" s="455"/>
      <c r="BL68" s="455"/>
      <c r="BM68" s="455"/>
      <c r="BN68" s="455"/>
      <c r="BO68" s="455"/>
    </row>
    <row r="69" spans="1:67" ht="19.5" customHeight="1">
      <c r="A69" s="450"/>
      <c r="B69" s="450"/>
      <c r="C69" s="450"/>
      <c r="D69" s="450"/>
      <c r="E69" s="450"/>
      <c r="F69" s="451"/>
      <c r="G69" s="450"/>
      <c r="H69" s="450"/>
      <c r="I69" s="451"/>
      <c r="J69" s="450"/>
      <c r="K69" s="451"/>
      <c r="L69" s="450"/>
      <c r="M69" s="451"/>
      <c r="N69" s="450"/>
      <c r="O69" s="451"/>
      <c r="P69" s="452"/>
      <c r="Q69" s="452"/>
      <c r="R69" s="452"/>
      <c r="S69" s="452"/>
      <c r="T69" s="450"/>
      <c r="U69" s="450"/>
      <c r="V69" s="451"/>
      <c r="W69" s="452"/>
      <c r="X69" s="450"/>
      <c r="Y69" s="451"/>
      <c r="Z69" s="451"/>
      <c r="AA69" s="450"/>
      <c r="AB69" s="450"/>
      <c r="AC69" s="450"/>
      <c r="AD69" s="450"/>
      <c r="AE69" s="451"/>
      <c r="AF69" s="451"/>
      <c r="AG69" s="452"/>
      <c r="AH69" s="452"/>
      <c r="AI69" s="452"/>
      <c r="AJ69" s="452"/>
      <c r="AK69" s="452"/>
      <c r="AL69" s="452"/>
      <c r="AM69" s="450"/>
      <c r="AN69" s="450"/>
      <c r="AO69" s="451"/>
      <c r="AP69" s="451"/>
      <c r="AQ69" s="450"/>
      <c r="AR69" s="453"/>
      <c r="AS69" s="453"/>
      <c r="AT69" s="454"/>
      <c r="AU69" s="455"/>
      <c r="AV69" s="456"/>
      <c r="AW69" s="456"/>
      <c r="AX69" s="455"/>
      <c r="AY69" s="456"/>
      <c r="AZ69" s="454"/>
      <c r="BA69" s="454"/>
      <c r="BB69" s="454"/>
      <c r="BC69" s="454"/>
      <c r="BD69" s="454"/>
      <c r="BE69" s="454"/>
      <c r="BF69" s="455"/>
      <c r="BG69" s="455"/>
      <c r="BH69" s="455"/>
      <c r="BI69" s="455"/>
      <c r="BJ69" s="455"/>
      <c r="BK69" s="455"/>
      <c r="BL69" s="455"/>
      <c r="BM69" s="455"/>
      <c r="BN69" s="455"/>
      <c r="BO69" s="455"/>
    </row>
    <row r="70" spans="1:67" ht="19.5" customHeight="1">
      <c r="A70" s="450"/>
      <c r="B70" s="450"/>
      <c r="C70" s="450"/>
      <c r="D70" s="450"/>
      <c r="E70" s="450"/>
      <c r="F70" s="451"/>
      <c r="G70" s="450"/>
      <c r="H70" s="450"/>
      <c r="I70" s="451"/>
      <c r="J70" s="450"/>
      <c r="K70" s="451"/>
      <c r="L70" s="450"/>
      <c r="M70" s="451"/>
      <c r="N70" s="450"/>
      <c r="O70" s="451"/>
      <c r="P70" s="452"/>
      <c r="Q70" s="452"/>
      <c r="R70" s="452"/>
      <c r="S70" s="452"/>
      <c r="T70" s="450"/>
      <c r="U70" s="450"/>
      <c r="V70" s="451"/>
      <c r="W70" s="452"/>
      <c r="X70" s="450"/>
      <c r="Y70" s="451"/>
      <c r="Z70" s="451"/>
      <c r="AA70" s="450"/>
      <c r="AB70" s="450"/>
      <c r="AC70" s="450"/>
      <c r="AD70" s="450"/>
      <c r="AE70" s="451"/>
      <c r="AF70" s="451"/>
      <c r="AG70" s="452"/>
      <c r="AH70" s="452"/>
      <c r="AI70" s="452"/>
      <c r="AJ70" s="452"/>
      <c r="AK70" s="452"/>
      <c r="AL70" s="452"/>
      <c r="AM70" s="450"/>
      <c r="AN70" s="450"/>
      <c r="AO70" s="451"/>
      <c r="AP70" s="451"/>
      <c r="AQ70" s="450"/>
      <c r="AR70" s="453"/>
      <c r="AS70" s="453"/>
      <c r="AT70" s="454"/>
      <c r="AU70" s="455"/>
      <c r="AV70" s="456"/>
      <c r="AW70" s="456"/>
      <c r="AX70" s="455"/>
      <c r="AY70" s="456"/>
      <c r="AZ70" s="454"/>
      <c r="BA70" s="454"/>
      <c r="BB70" s="454"/>
      <c r="BC70" s="454"/>
      <c r="BD70" s="454"/>
      <c r="BE70" s="454"/>
      <c r="BF70" s="455"/>
      <c r="BG70" s="455"/>
      <c r="BH70" s="455"/>
      <c r="BI70" s="455"/>
      <c r="BJ70" s="455"/>
      <c r="BK70" s="455"/>
      <c r="BL70" s="455"/>
      <c r="BM70" s="455"/>
      <c r="BN70" s="455"/>
      <c r="BO70" s="455"/>
    </row>
    <row r="71" spans="1:67" ht="19.5" customHeight="1">
      <c r="A71" s="450"/>
      <c r="B71" s="450"/>
      <c r="C71" s="450"/>
      <c r="D71" s="450"/>
      <c r="E71" s="450"/>
      <c r="F71" s="451"/>
      <c r="G71" s="450"/>
      <c r="H71" s="450"/>
      <c r="I71" s="451"/>
      <c r="J71" s="450"/>
      <c r="K71" s="451"/>
      <c r="L71" s="450"/>
      <c r="M71" s="451"/>
      <c r="N71" s="450"/>
      <c r="O71" s="451"/>
      <c r="P71" s="452"/>
      <c r="Q71" s="452"/>
      <c r="R71" s="452"/>
      <c r="S71" s="452"/>
      <c r="T71" s="450"/>
      <c r="U71" s="450"/>
      <c r="V71" s="451"/>
      <c r="W71" s="452"/>
      <c r="X71" s="450"/>
      <c r="Y71" s="451"/>
      <c r="Z71" s="451"/>
      <c r="AA71" s="450"/>
      <c r="AB71" s="450"/>
      <c r="AC71" s="450"/>
      <c r="AD71" s="450"/>
      <c r="AE71" s="451"/>
      <c r="AF71" s="451"/>
      <c r="AG71" s="452"/>
      <c r="AH71" s="452"/>
      <c r="AI71" s="452"/>
      <c r="AJ71" s="452"/>
      <c r="AK71" s="452"/>
      <c r="AL71" s="452"/>
      <c r="AM71" s="450"/>
      <c r="AN71" s="450"/>
      <c r="AO71" s="451"/>
      <c r="AP71" s="451"/>
      <c r="AQ71" s="450"/>
      <c r="AR71" s="453"/>
      <c r="AS71" s="453"/>
      <c r="AT71" s="454"/>
      <c r="AU71" s="455"/>
      <c r="AV71" s="456"/>
      <c r="AW71" s="456"/>
      <c r="AX71" s="455"/>
      <c r="AY71" s="456"/>
      <c r="AZ71" s="454"/>
      <c r="BA71" s="454"/>
      <c r="BB71" s="454"/>
      <c r="BC71" s="454"/>
      <c r="BD71" s="454"/>
      <c r="BE71" s="454"/>
      <c r="BF71" s="455"/>
      <c r="BG71" s="455"/>
      <c r="BH71" s="455"/>
      <c r="BI71" s="455"/>
      <c r="BJ71" s="455"/>
      <c r="BK71" s="455"/>
      <c r="BL71" s="455"/>
      <c r="BM71" s="455"/>
      <c r="BN71" s="455"/>
      <c r="BO71" s="455"/>
    </row>
    <row r="72" spans="1:67" ht="19.5" customHeight="1">
      <c r="A72" s="450"/>
      <c r="B72" s="450"/>
      <c r="C72" s="450"/>
      <c r="D72" s="450"/>
      <c r="E72" s="450"/>
      <c r="F72" s="451"/>
      <c r="G72" s="450"/>
      <c r="H72" s="450"/>
      <c r="I72" s="451"/>
      <c r="J72" s="450"/>
      <c r="K72" s="451"/>
      <c r="L72" s="450"/>
      <c r="M72" s="451"/>
      <c r="N72" s="450"/>
      <c r="O72" s="451"/>
      <c r="P72" s="452"/>
      <c r="Q72" s="452"/>
      <c r="R72" s="452"/>
      <c r="S72" s="452"/>
      <c r="T72" s="450"/>
      <c r="U72" s="450"/>
      <c r="V72" s="451"/>
      <c r="W72" s="452"/>
      <c r="X72" s="450"/>
      <c r="Y72" s="451"/>
      <c r="Z72" s="451"/>
      <c r="AA72" s="450"/>
      <c r="AB72" s="450"/>
      <c r="AC72" s="450"/>
      <c r="AD72" s="450"/>
      <c r="AE72" s="451"/>
      <c r="AF72" s="451"/>
      <c r="AG72" s="452"/>
      <c r="AH72" s="452"/>
      <c r="AI72" s="452"/>
      <c r="AJ72" s="452"/>
      <c r="AK72" s="452"/>
      <c r="AL72" s="452"/>
      <c r="AM72" s="450"/>
      <c r="AN72" s="450"/>
      <c r="AO72" s="451"/>
      <c r="AP72" s="451"/>
      <c r="AQ72" s="450"/>
      <c r="AR72" s="453"/>
      <c r="AS72" s="453"/>
      <c r="AT72" s="454"/>
      <c r="AU72" s="455"/>
      <c r="AV72" s="456"/>
      <c r="AW72" s="456"/>
      <c r="AX72" s="455"/>
      <c r="AY72" s="456"/>
      <c r="AZ72" s="454"/>
      <c r="BA72" s="454"/>
      <c r="BB72" s="454"/>
      <c r="BC72" s="454"/>
      <c r="BD72" s="454"/>
      <c r="BE72" s="454"/>
      <c r="BF72" s="455"/>
      <c r="BG72" s="455"/>
      <c r="BH72" s="455"/>
      <c r="BI72" s="455"/>
      <c r="BJ72" s="455"/>
      <c r="BK72" s="455"/>
      <c r="BL72" s="455"/>
      <c r="BM72" s="455"/>
      <c r="BN72" s="455"/>
      <c r="BO72" s="455"/>
    </row>
    <row r="73" spans="1:67" ht="19.5" customHeight="1">
      <c r="A73" s="450"/>
      <c r="B73" s="450"/>
      <c r="C73" s="450"/>
      <c r="D73" s="450"/>
      <c r="E73" s="450"/>
      <c r="F73" s="451"/>
      <c r="G73" s="450"/>
      <c r="H73" s="450"/>
      <c r="I73" s="451"/>
      <c r="J73" s="450"/>
      <c r="K73" s="451"/>
      <c r="L73" s="450"/>
      <c r="M73" s="451"/>
      <c r="N73" s="450"/>
      <c r="O73" s="451"/>
      <c r="P73" s="452"/>
      <c r="Q73" s="452"/>
      <c r="R73" s="452"/>
      <c r="S73" s="452"/>
      <c r="T73" s="450"/>
      <c r="U73" s="450"/>
      <c r="V73" s="451"/>
      <c r="W73" s="452"/>
      <c r="X73" s="450"/>
      <c r="Y73" s="451"/>
      <c r="Z73" s="451"/>
      <c r="AA73" s="450"/>
      <c r="AB73" s="450"/>
      <c r="AC73" s="450"/>
      <c r="AD73" s="450"/>
      <c r="AE73" s="451"/>
      <c r="AF73" s="451"/>
      <c r="AG73" s="452"/>
      <c r="AH73" s="452"/>
      <c r="AI73" s="452"/>
      <c r="AJ73" s="452"/>
      <c r="AK73" s="452"/>
      <c r="AL73" s="452"/>
      <c r="AM73" s="450"/>
      <c r="AN73" s="450"/>
      <c r="AO73" s="451"/>
      <c r="AP73" s="451"/>
      <c r="AQ73" s="450"/>
      <c r="AR73" s="453"/>
      <c r="AS73" s="453"/>
      <c r="AT73" s="454"/>
      <c r="AU73" s="455"/>
      <c r="AV73" s="456"/>
      <c r="AW73" s="456"/>
      <c r="AX73" s="455"/>
      <c r="AY73" s="456"/>
      <c r="AZ73" s="454"/>
      <c r="BA73" s="454"/>
      <c r="BB73" s="454"/>
      <c r="BC73" s="454"/>
      <c r="BD73" s="454"/>
      <c r="BE73" s="454"/>
      <c r="BF73" s="455"/>
      <c r="BG73" s="455"/>
      <c r="BH73" s="455"/>
      <c r="BI73" s="455"/>
      <c r="BJ73" s="455"/>
      <c r="BK73" s="455"/>
      <c r="BL73" s="455"/>
      <c r="BM73" s="455"/>
      <c r="BN73" s="455"/>
      <c r="BO73" s="455"/>
    </row>
    <row r="74" spans="1:67" ht="19.5" customHeight="1">
      <c r="A74" s="450"/>
      <c r="B74" s="450"/>
      <c r="C74" s="450"/>
      <c r="D74" s="450"/>
      <c r="E74" s="450"/>
      <c r="F74" s="451"/>
      <c r="G74" s="450"/>
      <c r="H74" s="450"/>
      <c r="I74" s="451"/>
      <c r="J74" s="450"/>
      <c r="K74" s="451"/>
      <c r="L74" s="450"/>
      <c r="M74" s="451"/>
      <c r="N74" s="450"/>
      <c r="O74" s="451"/>
      <c r="P74" s="452"/>
      <c r="Q74" s="452"/>
      <c r="R74" s="452"/>
      <c r="S74" s="452"/>
      <c r="T74" s="450"/>
      <c r="U74" s="450"/>
      <c r="V74" s="451"/>
      <c r="W74" s="452"/>
      <c r="X74" s="450"/>
      <c r="Y74" s="451"/>
      <c r="Z74" s="451"/>
      <c r="AA74" s="450"/>
      <c r="AB74" s="450"/>
      <c r="AC74" s="450"/>
      <c r="AD74" s="450"/>
      <c r="AE74" s="451"/>
      <c r="AF74" s="451"/>
      <c r="AG74" s="452"/>
      <c r="AH74" s="452"/>
      <c r="AI74" s="452"/>
      <c r="AJ74" s="452"/>
      <c r="AK74" s="452"/>
      <c r="AL74" s="452"/>
      <c r="AM74" s="450"/>
      <c r="AN74" s="450"/>
      <c r="AO74" s="451"/>
      <c r="AP74" s="451"/>
      <c r="AQ74" s="450"/>
      <c r="AR74" s="453"/>
      <c r="AS74" s="453"/>
      <c r="AT74" s="454"/>
      <c r="AU74" s="455"/>
      <c r="AV74" s="456"/>
      <c r="AW74" s="456"/>
      <c r="AX74" s="455"/>
      <c r="AY74" s="456"/>
      <c r="AZ74" s="454"/>
      <c r="BA74" s="454"/>
      <c r="BB74" s="454"/>
      <c r="BC74" s="454"/>
      <c r="BD74" s="454"/>
      <c r="BE74" s="454"/>
      <c r="BF74" s="455"/>
      <c r="BG74" s="455"/>
      <c r="BH74" s="455"/>
      <c r="BI74" s="455"/>
      <c r="BJ74" s="455"/>
      <c r="BK74" s="455"/>
      <c r="BL74" s="455"/>
      <c r="BM74" s="455"/>
      <c r="BN74" s="455"/>
      <c r="BO74" s="455"/>
    </row>
    <row r="75" spans="1:67" ht="19.5" customHeight="1">
      <c r="A75" s="450"/>
      <c r="B75" s="450"/>
      <c r="C75" s="450"/>
      <c r="D75" s="450"/>
      <c r="E75" s="450"/>
      <c r="F75" s="451"/>
      <c r="G75" s="450"/>
      <c r="H75" s="450"/>
      <c r="I75" s="451"/>
      <c r="J75" s="450"/>
      <c r="K75" s="451"/>
      <c r="L75" s="450"/>
      <c r="M75" s="451"/>
      <c r="N75" s="450"/>
      <c r="O75" s="451"/>
      <c r="P75" s="452"/>
      <c r="Q75" s="452"/>
      <c r="R75" s="452"/>
      <c r="S75" s="452"/>
      <c r="T75" s="450"/>
      <c r="U75" s="450"/>
      <c r="V75" s="451"/>
      <c r="W75" s="452"/>
      <c r="X75" s="450"/>
      <c r="Y75" s="451"/>
      <c r="Z75" s="451"/>
      <c r="AA75" s="450"/>
      <c r="AB75" s="450"/>
      <c r="AC75" s="450"/>
      <c r="AD75" s="450"/>
      <c r="AE75" s="451"/>
      <c r="AF75" s="451"/>
      <c r="AG75" s="452"/>
      <c r="AH75" s="452"/>
      <c r="AI75" s="452"/>
      <c r="AJ75" s="452"/>
      <c r="AK75" s="452"/>
      <c r="AL75" s="452"/>
      <c r="AM75" s="450"/>
      <c r="AN75" s="450"/>
      <c r="AO75" s="451"/>
      <c r="AP75" s="451"/>
      <c r="AQ75" s="450"/>
      <c r="AR75" s="453"/>
      <c r="AS75" s="453"/>
      <c r="AT75" s="454"/>
      <c r="AU75" s="455"/>
      <c r="AV75" s="456"/>
      <c r="AW75" s="456"/>
      <c r="AX75" s="455"/>
      <c r="AY75" s="456"/>
      <c r="AZ75" s="454"/>
      <c r="BA75" s="454"/>
      <c r="BB75" s="454"/>
      <c r="BC75" s="454"/>
      <c r="BD75" s="454"/>
      <c r="BE75" s="454"/>
      <c r="BF75" s="455"/>
      <c r="BG75" s="455"/>
      <c r="BH75" s="455"/>
      <c r="BI75" s="455"/>
      <c r="BJ75" s="455"/>
      <c r="BK75" s="455"/>
      <c r="BL75" s="455"/>
      <c r="BM75" s="455"/>
      <c r="BN75" s="455"/>
      <c r="BO75" s="455"/>
    </row>
    <row r="76" spans="1:67" ht="19.5" customHeight="1">
      <c r="A76" s="450"/>
      <c r="B76" s="450"/>
      <c r="C76" s="450"/>
      <c r="D76" s="450"/>
      <c r="E76" s="450"/>
      <c r="F76" s="451"/>
      <c r="G76" s="450"/>
      <c r="H76" s="450"/>
      <c r="I76" s="451"/>
      <c r="J76" s="450"/>
      <c r="K76" s="451"/>
      <c r="L76" s="450"/>
      <c r="M76" s="451"/>
      <c r="N76" s="450"/>
      <c r="O76" s="451"/>
      <c r="P76" s="452"/>
      <c r="Q76" s="452"/>
      <c r="R76" s="452"/>
      <c r="S76" s="452"/>
      <c r="T76" s="450"/>
      <c r="U76" s="450"/>
      <c r="V76" s="451"/>
      <c r="W76" s="452"/>
      <c r="X76" s="450"/>
      <c r="Y76" s="451"/>
      <c r="Z76" s="451"/>
      <c r="AA76" s="450"/>
      <c r="AB76" s="450"/>
      <c r="AC76" s="450"/>
      <c r="AD76" s="450"/>
      <c r="AE76" s="451"/>
      <c r="AF76" s="451"/>
      <c r="AG76" s="452"/>
      <c r="AH76" s="452"/>
      <c r="AI76" s="452"/>
      <c r="AJ76" s="452"/>
      <c r="AK76" s="452"/>
      <c r="AL76" s="452"/>
      <c r="AM76" s="450"/>
      <c r="AN76" s="450"/>
      <c r="AO76" s="451"/>
      <c r="AP76" s="451"/>
      <c r="AQ76" s="450"/>
      <c r="AR76" s="453"/>
      <c r="AS76" s="453"/>
      <c r="AT76" s="454"/>
      <c r="AU76" s="455"/>
      <c r="AV76" s="456"/>
      <c r="AW76" s="456"/>
      <c r="AX76" s="455"/>
      <c r="AY76" s="456"/>
      <c r="AZ76" s="454"/>
      <c r="BA76" s="454"/>
      <c r="BB76" s="454"/>
      <c r="BC76" s="454"/>
      <c r="BD76" s="454"/>
      <c r="BE76" s="454"/>
      <c r="BF76" s="455"/>
      <c r="BG76" s="455"/>
      <c r="BH76" s="455"/>
      <c r="BI76" s="455"/>
      <c r="BJ76" s="455"/>
      <c r="BK76" s="455"/>
      <c r="BL76" s="455"/>
      <c r="BM76" s="455"/>
      <c r="BN76" s="455"/>
      <c r="BO76" s="455"/>
    </row>
    <row r="77" spans="1:67" ht="19.5" customHeight="1">
      <c r="A77" s="450"/>
      <c r="B77" s="450"/>
      <c r="C77" s="450"/>
      <c r="D77" s="450"/>
      <c r="E77" s="450"/>
      <c r="F77" s="451"/>
      <c r="G77" s="450"/>
      <c r="H77" s="450"/>
      <c r="I77" s="451"/>
      <c r="J77" s="450"/>
      <c r="K77" s="451"/>
      <c r="L77" s="450"/>
      <c r="M77" s="451"/>
      <c r="N77" s="450"/>
      <c r="O77" s="451"/>
      <c r="P77" s="452"/>
      <c r="Q77" s="452"/>
      <c r="R77" s="452"/>
      <c r="S77" s="452"/>
      <c r="T77" s="450"/>
      <c r="U77" s="450"/>
      <c r="V77" s="451"/>
      <c r="W77" s="452"/>
      <c r="X77" s="450"/>
      <c r="Y77" s="451"/>
      <c r="Z77" s="451"/>
      <c r="AA77" s="450"/>
      <c r="AB77" s="450"/>
      <c r="AC77" s="450"/>
      <c r="AD77" s="450"/>
      <c r="AE77" s="451"/>
      <c r="AF77" s="451"/>
      <c r="AG77" s="452"/>
      <c r="AH77" s="452"/>
      <c r="AI77" s="452"/>
      <c r="AJ77" s="452"/>
      <c r="AK77" s="452"/>
      <c r="AL77" s="452"/>
      <c r="AM77" s="450"/>
      <c r="AN77" s="450"/>
      <c r="AO77" s="451"/>
      <c r="AP77" s="451"/>
      <c r="AQ77" s="450"/>
      <c r="AR77" s="453"/>
      <c r="AS77" s="453"/>
      <c r="AT77" s="454"/>
      <c r="AU77" s="455"/>
      <c r="AV77" s="456"/>
      <c r="AW77" s="456"/>
      <c r="AX77" s="455"/>
      <c r="AY77" s="456"/>
      <c r="AZ77" s="454"/>
      <c r="BA77" s="454"/>
      <c r="BB77" s="454"/>
      <c r="BC77" s="454"/>
      <c r="BD77" s="454"/>
      <c r="BE77" s="454"/>
      <c r="BF77" s="455"/>
      <c r="BG77" s="455"/>
      <c r="BH77" s="455"/>
      <c r="BI77" s="455"/>
      <c r="BJ77" s="455"/>
      <c r="BK77" s="455"/>
      <c r="BL77" s="455"/>
      <c r="BM77" s="455"/>
      <c r="BN77" s="455"/>
      <c r="BO77" s="455"/>
    </row>
    <row r="78" spans="1:67" ht="19.5" customHeight="1">
      <c r="A78" s="450"/>
      <c r="B78" s="450"/>
      <c r="C78" s="450"/>
      <c r="D78" s="450"/>
      <c r="E78" s="450"/>
      <c r="F78" s="451"/>
      <c r="G78" s="450"/>
      <c r="H78" s="450"/>
      <c r="I78" s="451"/>
      <c r="J78" s="450"/>
      <c r="K78" s="451"/>
      <c r="L78" s="450"/>
      <c r="M78" s="451"/>
      <c r="N78" s="450"/>
      <c r="O78" s="451"/>
      <c r="P78" s="452"/>
      <c r="Q78" s="452"/>
      <c r="R78" s="452"/>
      <c r="S78" s="452"/>
      <c r="T78" s="450"/>
      <c r="U78" s="450"/>
      <c r="V78" s="451"/>
      <c r="W78" s="452"/>
      <c r="X78" s="450"/>
      <c r="Y78" s="451"/>
      <c r="Z78" s="451"/>
      <c r="AA78" s="450"/>
      <c r="AB78" s="450"/>
      <c r="AC78" s="450"/>
      <c r="AD78" s="450"/>
      <c r="AE78" s="451"/>
      <c r="AF78" s="451"/>
      <c r="AG78" s="452"/>
      <c r="AH78" s="452"/>
      <c r="AI78" s="452"/>
      <c r="AJ78" s="452"/>
      <c r="AK78" s="452"/>
      <c r="AL78" s="452"/>
      <c r="AM78" s="450"/>
      <c r="AN78" s="450"/>
      <c r="AO78" s="451"/>
      <c r="AP78" s="451"/>
      <c r="AQ78" s="450"/>
      <c r="AR78" s="453"/>
      <c r="AS78" s="453"/>
      <c r="AT78" s="454"/>
      <c r="AU78" s="455"/>
      <c r="AV78" s="456"/>
      <c r="AW78" s="456"/>
      <c r="AX78" s="455"/>
      <c r="AY78" s="456"/>
      <c r="AZ78" s="454"/>
      <c r="BA78" s="454"/>
      <c r="BB78" s="454"/>
      <c r="BC78" s="454"/>
      <c r="BD78" s="454"/>
      <c r="BE78" s="454"/>
      <c r="BF78" s="455"/>
      <c r="BG78" s="455"/>
      <c r="BH78" s="455"/>
      <c r="BI78" s="455"/>
      <c r="BJ78" s="455"/>
      <c r="BK78" s="455"/>
      <c r="BL78" s="455"/>
      <c r="BM78" s="455"/>
      <c r="BN78" s="455"/>
      <c r="BO78" s="455"/>
    </row>
    <row r="79" spans="1:67" ht="19.5" customHeight="1">
      <c r="A79" s="450"/>
      <c r="B79" s="450"/>
      <c r="C79" s="450"/>
      <c r="D79" s="450"/>
      <c r="E79" s="450"/>
      <c r="F79" s="451"/>
      <c r="G79" s="450"/>
      <c r="H79" s="450"/>
      <c r="I79" s="451"/>
      <c r="J79" s="450"/>
      <c r="K79" s="451"/>
      <c r="L79" s="450"/>
      <c r="M79" s="451"/>
      <c r="N79" s="450"/>
      <c r="O79" s="451"/>
      <c r="P79" s="452"/>
      <c r="Q79" s="452"/>
      <c r="R79" s="452"/>
      <c r="S79" s="452"/>
      <c r="T79" s="450"/>
      <c r="U79" s="450"/>
      <c r="V79" s="451"/>
      <c r="W79" s="452"/>
      <c r="X79" s="450"/>
      <c r="Y79" s="451"/>
      <c r="Z79" s="451"/>
      <c r="AA79" s="450"/>
      <c r="AB79" s="450"/>
      <c r="AC79" s="450"/>
      <c r="AD79" s="450"/>
      <c r="AE79" s="451"/>
      <c r="AF79" s="451"/>
      <c r="AG79" s="452"/>
      <c r="AH79" s="452"/>
      <c r="AI79" s="452"/>
      <c r="AJ79" s="452"/>
      <c r="AK79" s="452"/>
      <c r="AL79" s="452"/>
      <c r="AM79" s="450"/>
      <c r="AN79" s="450"/>
      <c r="AO79" s="451"/>
      <c r="AP79" s="451"/>
      <c r="AQ79" s="450"/>
      <c r="AR79" s="453"/>
      <c r="AS79" s="453"/>
      <c r="AT79" s="454"/>
      <c r="AU79" s="455"/>
      <c r="AV79" s="456"/>
      <c r="AW79" s="456"/>
      <c r="AX79" s="455"/>
      <c r="AY79" s="456"/>
      <c r="AZ79" s="454"/>
      <c r="BA79" s="454"/>
      <c r="BB79" s="454"/>
      <c r="BC79" s="454"/>
      <c r="BD79" s="454"/>
      <c r="BE79" s="454"/>
      <c r="BF79" s="455"/>
      <c r="BG79" s="455"/>
      <c r="BH79" s="455"/>
      <c r="BI79" s="455"/>
      <c r="BJ79" s="455"/>
      <c r="BK79" s="455"/>
      <c r="BL79" s="455"/>
      <c r="BM79" s="455"/>
      <c r="BN79" s="455"/>
      <c r="BO79" s="455"/>
    </row>
    <row r="80" spans="1:67" ht="19.5" customHeight="1">
      <c r="A80" s="450"/>
      <c r="B80" s="450"/>
      <c r="C80" s="450"/>
      <c r="D80" s="450"/>
      <c r="E80" s="450"/>
      <c r="F80" s="451"/>
      <c r="G80" s="450"/>
      <c r="H80" s="450"/>
      <c r="I80" s="451"/>
      <c r="J80" s="450"/>
      <c r="K80" s="451"/>
      <c r="L80" s="450"/>
      <c r="M80" s="451"/>
      <c r="N80" s="450"/>
      <c r="O80" s="451"/>
      <c r="P80" s="452"/>
      <c r="Q80" s="452"/>
      <c r="R80" s="452"/>
      <c r="S80" s="452"/>
      <c r="T80" s="450"/>
      <c r="U80" s="450"/>
      <c r="V80" s="451"/>
      <c r="W80" s="452"/>
      <c r="X80" s="450"/>
      <c r="Y80" s="451"/>
      <c r="Z80" s="451"/>
      <c r="AA80" s="450"/>
      <c r="AB80" s="450"/>
      <c r="AC80" s="450"/>
      <c r="AD80" s="450"/>
      <c r="AE80" s="451"/>
      <c r="AF80" s="451"/>
      <c r="AG80" s="452"/>
      <c r="AH80" s="452"/>
      <c r="AI80" s="452"/>
      <c r="AJ80" s="452"/>
      <c r="AK80" s="452"/>
      <c r="AL80" s="452"/>
      <c r="AM80" s="450"/>
      <c r="AN80" s="450"/>
      <c r="AO80" s="451"/>
      <c r="AP80" s="451"/>
      <c r="AQ80" s="450"/>
      <c r="AR80" s="453"/>
      <c r="AS80" s="453"/>
      <c r="AT80" s="454"/>
      <c r="AU80" s="455"/>
      <c r="AV80" s="456"/>
      <c r="AW80" s="456"/>
      <c r="AX80" s="455"/>
      <c r="AY80" s="456"/>
      <c r="AZ80" s="454"/>
      <c r="BA80" s="454"/>
      <c r="BB80" s="454"/>
      <c r="BC80" s="454"/>
      <c r="BD80" s="454"/>
      <c r="BE80" s="454"/>
      <c r="BF80" s="455"/>
      <c r="BG80" s="455"/>
      <c r="BH80" s="455"/>
      <c r="BI80" s="455"/>
      <c r="BJ80" s="455"/>
      <c r="BK80" s="455"/>
      <c r="BL80" s="455"/>
      <c r="BM80" s="455"/>
      <c r="BN80" s="455"/>
      <c r="BO80" s="455"/>
    </row>
    <row r="81" spans="1:67" ht="19.5" customHeight="1">
      <c r="A81" s="450"/>
      <c r="B81" s="450"/>
      <c r="C81" s="450"/>
      <c r="D81" s="450"/>
      <c r="E81" s="450"/>
      <c r="F81" s="451"/>
      <c r="G81" s="450"/>
      <c r="H81" s="450"/>
      <c r="I81" s="451"/>
      <c r="J81" s="450"/>
      <c r="K81" s="451"/>
      <c r="L81" s="450"/>
      <c r="M81" s="451"/>
      <c r="N81" s="450"/>
      <c r="O81" s="451"/>
      <c r="P81" s="452"/>
      <c r="Q81" s="452"/>
      <c r="R81" s="452"/>
      <c r="S81" s="452"/>
      <c r="T81" s="450"/>
      <c r="U81" s="450"/>
      <c r="V81" s="451"/>
      <c r="W81" s="452"/>
      <c r="X81" s="450"/>
      <c r="Y81" s="451"/>
      <c r="Z81" s="451"/>
      <c r="AA81" s="450"/>
      <c r="AB81" s="450"/>
      <c r="AC81" s="450"/>
      <c r="AD81" s="450"/>
      <c r="AE81" s="451"/>
      <c r="AF81" s="451"/>
      <c r="AG81" s="452"/>
      <c r="AH81" s="452"/>
      <c r="AI81" s="452"/>
      <c r="AJ81" s="452"/>
      <c r="AK81" s="452"/>
      <c r="AL81" s="452"/>
      <c r="AM81" s="450"/>
      <c r="AN81" s="450"/>
      <c r="AO81" s="451"/>
      <c r="AP81" s="451"/>
      <c r="AQ81" s="450"/>
      <c r="AR81" s="453"/>
      <c r="AS81" s="453"/>
      <c r="AT81" s="454"/>
      <c r="AU81" s="455"/>
      <c r="AV81" s="456"/>
      <c r="AW81" s="456"/>
      <c r="AX81" s="455"/>
      <c r="AY81" s="456"/>
      <c r="AZ81" s="454"/>
      <c r="BA81" s="454"/>
      <c r="BB81" s="454"/>
      <c r="BC81" s="454"/>
      <c r="BD81" s="454"/>
      <c r="BE81" s="454"/>
      <c r="BF81" s="455"/>
      <c r="BG81" s="455"/>
      <c r="BH81" s="455"/>
      <c r="BI81" s="455"/>
      <c r="BJ81" s="455"/>
      <c r="BK81" s="455"/>
      <c r="BL81" s="455"/>
      <c r="BM81" s="455"/>
      <c r="BN81" s="455"/>
      <c r="BO81" s="455"/>
    </row>
    <row r="82" spans="1:67" ht="19.5" customHeight="1">
      <c r="A82" s="450"/>
      <c r="B82" s="450"/>
      <c r="C82" s="450"/>
      <c r="D82" s="450"/>
      <c r="E82" s="450"/>
      <c r="F82" s="451"/>
      <c r="G82" s="450"/>
      <c r="H82" s="450"/>
      <c r="I82" s="451"/>
      <c r="J82" s="450"/>
      <c r="K82" s="451"/>
      <c r="L82" s="450"/>
      <c r="M82" s="451"/>
      <c r="N82" s="450"/>
      <c r="O82" s="451"/>
      <c r="P82" s="452"/>
      <c r="Q82" s="452"/>
      <c r="R82" s="452"/>
      <c r="S82" s="452"/>
      <c r="T82" s="450"/>
      <c r="U82" s="450"/>
      <c r="V82" s="451"/>
      <c r="W82" s="452"/>
      <c r="X82" s="450"/>
      <c r="Y82" s="451"/>
      <c r="Z82" s="451"/>
      <c r="AA82" s="450"/>
      <c r="AB82" s="450"/>
      <c r="AC82" s="450"/>
      <c r="AD82" s="450"/>
      <c r="AE82" s="451"/>
      <c r="AF82" s="451"/>
      <c r="AG82" s="452"/>
      <c r="AH82" s="452"/>
      <c r="AI82" s="452"/>
      <c r="AJ82" s="452"/>
      <c r="AK82" s="452"/>
      <c r="AL82" s="452"/>
      <c r="AM82" s="450"/>
      <c r="AN82" s="450"/>
      <c r="AO82" s="451"/>
      <c r="AP82" s="451"/>
      <c r="AQ82" s="450"/>
      <c r="AR82" s="453"/>
      <c r="AS82" s="453"/>
      <c r="AT82" s="454"/>
      <c r="AU82" s="455"/>
      <c r="AV82" s="456"/>
      <c r="AW82" s="456"/>
      <c r="AX82" s="455"/>
      <c r="AY82" s="456"/>
      <c r="AZ82" s="454"/>
      <c r="BA82" s="454"/>
      <c r="BB82" s="454"/>
      <c r="BC82" s="454"/>
      <c r="BD82" s="454"/>
      <c r="BE82" s="454"/>
      <c r="BF82" s="455"/>
      <c r="BG82" s="455"/>
      <c r="BH82" s="455"/>
      <c r="BI82" s="455"/>
      <c r="BJ82" s="455"/>
      <c r="BK82" s="455"/>
      <c r="BL82" s="455"/>
      <c r="BM82" s="455"/>
      <c r="BN82" s="455"/>
      <c r="BO82" s="455"/>
    </row>
    <row r="83" spans="1:67" ht="19.5" customHeight="1">
      <c r="A83" s="450"/>
      <c r="B83" s="450"/>
      <c r="C83" s="450"/>
      <c r="D83" s="450"/>
      <c r="E83" s="450"/>
      <c r="F83" s="451"/>
      <c r="G83" s="450"/>
      <c r="H83" s="450"/>
      <c r="I83" s="451"/>
      <c r="J83" s="450"/>
      <c r="K83" s="451"/>
      <c r="L83" s="450"/>
      <c r="M83" s="451"/>
      <c r="N83" s="450"/>
      <c r="O83" s="451"/>
      <c r="P83" s="452"/>
      <c r="Q83" s="452"/>
      <c r="R83" s="452"/>
      <c r="S83" s="452"/>
      <c r="T83" s="450"/>
      <c r="U83" s="450"/>
      <c r="V83" s="451"/>
      <c r="W83" s="452"/>
      <c r="X83" s="450"/>
      <c r="Y83" s="451"/>
      <c r="Z83" s="451"/>
      <c r="AA83" s="450"/>
      <c r="AB83" s="450"/>
      <c r="AC83" s="450"/>
      <c r="AD83" s="450"/>
      <c r="AE83" s="451"/>
      <c r="AF83" s="451"/>
      <c r="AG83" s="452"/>
      <c r="AH83" s="452"/>
      <c r="AI83" s="452"/>
      <c r="AJ83" s="452"/>
      <c r="AK83" s="452"/>
      <c r="AL83" s="452"/>
      <c r="AM83" s="450"/>
      <c r="AN83" s="450"/>
      <c r="AO83" s="451"/>
      <c r="AP83" s="451"/>
      <c r="AQ83" s="450"/>
      <c r="AR83" s="453"/>
      <c r="AS83" s="453"/>
      <c r="AT83" s="454"/>
      <c r="AU83" s="455"/>
      <c r="AV83" s="456"/>
      <c r="AW83" s="456"/>
      <c r="AX83" s="455"/>
      <c r="AY83" s="456"/>
      <c r="AZ83" s="454"/>
      <c r="BA83" s="454"/>
      <c r="BB83" s="454"/>
      <c r="BC83" s="454"/>
      <c r="BD83" s="454"/>
      <c r="BE83" s="454"/>
      <c r="BF83" s="455"/>
      <c r="BG83" s="455"/>
      <c r="BH83" s="455"/>
      <c r="BI83" s="455"/>
      <c r="BJ83" s="455"/>
      <c r="BK83" s="455"/>
      <c r="BL83" s="455"/>
      <c r="BM83" s="455"/>
      <c r="BN83" s="455"/>
      <c r="BO83" s="455"/>
    </row>
    <row r="84" spans="1:67" ht="19.5" customHeight="1">
      <c r="A84" s="450"/>
      <c r="B84" s="450"/>
      <c r="C84" s="450"/>
      <c r="D84" s="450"/>
      <c r="E84" s="450"/>
      <c r="F84" s="451"/>
      <c r="G84" s="450"/>
      <c r="H84" s="450"/>
      <c r="I84" s="451"/>
      <c r="J84" s="450"/>
      <c r="K84" s="451"/>
      <c r="L84" s="450"/>
      <c r="M84" s="451"/>
      <c r="N84" s="450"/>
      <c r="O84" s="451"/>
      <c r="P84" s="452"/>
      <c r="Q84" s="452"/>
      <c r="R84" s="452"/>
      <c r="S84" s="452"/>
      <c r="T84" s="450"/>
      <c r="U84" s="450"/>
      <c r="V84" s="451"/>
      <c r="W84" s="452"/>
      <c r="X84" s="450"/>
      <c r="Y84" s="451"/>
      <c r="Z84" s="451"/>
      <c r="AA84" s="450"/>
      <c r="AB84" s="450"/>
      <c r="AC84" s="450"/>
      <c r="AD84" s="450"/>
      <c r="AE84" s="451"/>
      <c r="AF84" s="451"/>
      <c r="AG84" s="452"/>
      <c r="AH84" s="452"/>
      <c r="AI84" s="452"/>
      <c r="AJ84" s="452"/>
      <c r="AK84" s="452"/>
      <c r="AL84" s="452"/>
      <c r="AM84" s="450"/>
      <c r="AN84" s="450"/>
      <c r="AO84" s="451"/>
      <c r="AP84" s="451"/>
      <c r="AQ84" s="450"/>
      <c r="AR84" s="453"/>
      <c r="AS84" s="453"/>
      <c r="AT84" s="454"/>
      <c r="AU84" s="455"/>
      <c r="AV84" s="456"/>
      <c r="AW84" s="456"/>
      <c r="AX84" s="455"/>
      <c r="AY84" s="456"/>
      <c r="AZ84" s="454"/>
      <c r="BA84" s="454"/>
      <c r="BB84" s="454"/>
      <c r="BC84" s="454"/>
      <c r="BD84" s="454"/>
      <c r="BE84" s="454"/>
      <c r="BF84" s="455"/>
      <c r="BG84" s="455"/>
      <c r="BH84" s="455"/>
      <c r="BI84" s="455"/>
      <c r="BJ84" s="455"/>
      <c r="BK84" s="455"/>
      <c r="BL84" s="455"/>
      <c r="BM84" s="455"/>
      <c r="BN84" s="455"/>
      <c r="BO84" s="455"/>
    </row>
    <row r="85" spans="1:67" ht="19.5" customHeight="1">
      <c r="A85" s="450"/>
      <c r="B85" s="450"/>
      <c r="C85" s="450"/>
      <c r="D85" s="450"/>
      <c r="E85" s="450"/>
      <c r="F85" s="451"/>
      <c r="G85" s="450"/>
      <c r="H85" s="450"/>
      <c r="I85" s="451"/>
      <c r="J85" s="450"/>
      <c r="K85" s="451"/>
      <c r="L85" s="450"/>
      <c r="M85" s="451"/>
      <c r="N85" s="450"/>
      <c r="O85" s="451"/>
      <c r="P85" s="452"/>
      <c r="Q85" s="452"/>
      <c r="R85" s="452"/>
      <c r="S85" s="452"/>
      <c r="T85" s="450"/>
      <c r="U85" s="450"/>
      <c r="V85" s="451"/>
      <c r="W85" s="452"/>
      <c r="X85" s="450"/>
      <c r="Y85" s="451"/>
      <c r="Z85" s="451"/>
      <c r="AA85" s="450"/>
      <c r="AB85" s="450"/>
      <c r="AC85" s="450"/>
      <c r="AD85" s="450"/>
      <c r="AE85" s="451"/>
      <c r="AF85" s="451"/>
      <c r="AG85" s="452"/>
      <c r="AH85" s="452"/>
      <c r="AI85" s="452"/>
      <c r="AJ85" s="452"/>
      <c r="AK85" s="452"/>
      <c r="AL85" s="452"/>
      <c r="AM85" s="450"/>
      <c r="AN85" s="450"/>
      <c r="AO85" s="451"/>
      <c r="AP85" s="451"/>
      <c r="AQ85" s="450"/>
      <c r="AR85" s="453"/>
      <c r="AS85" s="453"/>
      <c r="AT85" s="454"/>
      <c r="AU85" s="455"/>
      <c r="AV85" s="456"/>
      <c r="AW85" s="456"/>
      <c r="AX85" s="455"/>
      <c r="AY85" s="456"/>
      <c r="AZ85" s="454"/>
      <c r="BA85" s="454"/>
      <c r="BB85" s="454"/>
      <c r="BC85" s="454"/>
      <c r="BD85" s="454"/>
      <c r="BE85" s="454"/>
      <c r="BF85" s="455"/>
      <c r="BG85" s="455"/>
      <c r="BH85" s="455"/>
      <c r="BI85" s="455"/>
      <c r="BJ85" s="455"/>
      <c r="BK85" s="455"/>
      <c r="BL85" s="455"/>
      <c r="BM85" s="455"/>
      <c r="BN85" s="455"/>
      <c r="BO85" s="455"/>
    </row>
    <row r="86" spans="1:67" ht="19.5" customHeight="1">
      <c r="A86" s="450"/>
      <c r="B86" s="450"/>
      <c r="C86" s="450"/>
      <c r="D86" s="450"/>
      <c r="E86" s="450"/>
      <c r="F86" s="451"/>
      <c r="G86" s="450"/>
      <c r="H86" s="450"/>
      <c r="I86" s="451"/>
      <c r="J86" s="450"/>
      <c r="K86" s="451"/>
      <c r="L86" s="450"/>
      <c r="M86" s="451"/>
      <c r="N86" s="450"/>
      <c r="O86" s="451"/>
      <c r="P86" s="452"/>
      <c r="Q86" s="452"/>
      <c r="R86" s="452"/>
      <c r="S86" s="452"/>
      <c r="T86" s="450"/>
      <c r="U86" s="450"/>
      <c r="V86" s="451"/>
      <c r="W86" s="452"/>
      <c r="X86" s="450"/>
      <c r="Y86" s="451"/>
      <c r="Z86" s="451"/>
      <c r="AA86" s="450"/>
      <c r="AB86" s="450"/>
      <c r="AC86" s="450"/>
      <c r="AD86" s="450"/>
      <c r="AE86" s="451"/>
      <c r="AF86" s="451"/>
      <c r="AG86" s="452"/>
      <c r="AH86" s="452"/>
      <c r="AI86" s="452"/>
      <c r="AJ86" s="452"/>
      <c r="AK86" s="452"/>
      <c r="AL86" s="452"/>
      <c r="AM86" s="450"/>
      <c r="AN86" s="450"/>
      <c r="AO86" s="451"/>
      <c r="AP86" s="451"/>
      <c r="AQ86" s="450"/>
      <c r="AR86" s="453"/>
      <c r="AS86" s="453"/>
      <c r="AT86" s="454"/>
      <c r="AU86" s="455"/>
      <c r="AV86" s="456"/>
      <c r="AW86" s="456"/>
      <c r="AX86" s="455"/>
      <c r="AY86" s="456"/>
      <c r="AZ86" s="454"/>
      <c r="BA86" s="454"/>
      <c r="BB86" s="454"/>
      <c r="BC86" s="454"/>
      <c r="BD86" s="454"/>
      <c r="BE86" s="454"/>
      <c r="BF86" s="455"/>
      <c r="BG86" s="455"/>
      <c r="BH86" s="455"/>
      <c r="BI86" s="455"/>
      <c r="BJ86" s="455"/>
      <c r="BK86" s="455"/>
      <c r="BL86" s="455"/>
      <c r="BM86" s="455"/>
      <c r="BN86" s="455"/>
      <c r="BO86" s="455"/>
    </row>
    <row r="87" spans="1:67" ht="19.5" customHeight="1">
      <c r="A87" s="450"/>
      <c r="B87" s="450"/>
      <c r="C87" s="450"/>
      <c r="D87" s="450"/>
      <c r="E87" s="450"/>
      <c r="F87" s="451"/>
      <c r="G87" s="450"/>
      <c r="H87" s="450"/>
      <c r="I87" s="451"/>
      <c r="J87" s="450"/>
      <c r="K87" s="451"/>
      <c r="L87" s="450"/>
      <c r="M87" s="451"/>
      <c r="N87" s="450"/>
      <c r="O87" s="451"/>
      <c r="P87" s="452"/>
      <c r="Q87" s="452"/>
      <c r="R87" s="452"/>
      <c r="S87" s="452"/>
      <c r="T87" s="450"/>
      <c r="U87" s="450"/>
      <c r="V87" s="451"/>
      <c r="W87" s="452"/>
      <c r="X87" s="450"/>
      <c r="Y87" s="451"/>
      <c r="Z87" s="451"/>
      <c r="AA87" s="450"/>
      <c r="AB87" s="450"/>
      <c r="AC87" s="450"/>
      <c r="AD87" s="450"/>
      <c r="AE87" s="451"/>
      <c r="AF87" s="451"/>
      <c r="AG87" s="452"/>
      <c r="AH87" s="452"/>
      <c r="AI87" s="452"/>
      <c r="AJ87" s="452"/>
      <c r="AK87" s="452"/>
      <c r="AL87" s="452"/>
      <c r="AM87" s="450"/>
      <c r="AN87" s="450"/>
      <c r="AO87" s="451"/>
      <c r="AP87" s="451"/>
      <c r="AQ87" s="450"/>
      <c r="AR87" s="453"/>
      <c r="AS87" s="453"/>
      <c r="AT87" s="454"/>
      <c r="AU87" s="455"/>
      <c r="AV87" s="456"/>
      <c r="AW87" s="456"/>
      <c r="AX87" s="455"/>
      <c r="AY87" s="456"/>
      <c r="AZ87" s="454"/>
      <c r="BA87" s="454"/>
      <c r="BB87" s="454"/>
      <c r="BC87" s="454"/>
      <c r="BD87" s="454"/>
      <c r="BE87" s="454"/>
      <c r="BF87" s="455"/>
      <c r="BG87" s="455"/>
      <c r="BH87" s="455"/>
      <c r="BI87" s="455"/>
      <c r="BJ87" s="455"/>
      <c r="BK87" s="455"/>
      <c r="BL87" s="455"/>
      <c r="BM87" s="455"/>
      <c r="BN87" s="455"/>
      <c r="BO87" s="455"/>
    </row>
    <row r="88" spans="1:67" ht="19.5" customHeight="1">
      <c r="A88" s="450"/>
      <c r="B88" s="450"/>
      <c r="C88" s="450"/>
      <c r="D88" s="450"/>
      <c r="E88" s="450"/>
      <c r="F88" s="451"/>
      <c r="G88" s="450"/>
      <c r="H88" s="450"/>
      <c r="I88" s="451"/>
      <c r="J88" s="450"/>
      <c r="K88" s="451"/>
      <c r="L88" s="450"/>
      <c r="M88" s="451"/>
      <c r="N88" s="450"/>
      <c r="O88" s="451"/>
      <c r="P88" s="452"/>
      <c r="Q88" s="452"/>
      <c r="R88" s="452"/>
      <c r="S88" s="452"/>
      <c r="T88" s="450"/>
      <c r="U88" s="450"/>
      <c r="V88" s="451"/>
      <c r="W88" s="452"/>
      <c r="X88" s="450"/>
      <c r="Y88" s="451"/>
      <c r="Z88" s="451"/>
      <c r="AA88" s="450"/>
      <c r="AB88" s="450"/>
      <c r="AC88" s="450"/>
      <c r="AD88" s="450"/>
      <c r="AE88" s="451"/>
      <c r="AF88" s="451"/>
      <c r="AG88" s="452"/>
      <c r="AH88" s="452"/>
      <c r="AI88" s="452"/>
      <c r="AJ88" s="452"/>
      <c r="AK88" s="452"/>
      <c r="AL88" s="452"/>
      <c r="AM88" s="450"/>
      <c r="AN88" s="450"/>
      <c r="AO88" s="451"/>
      <c r="AP88" s="451"/>
      <c r="AQ88" s="450"/>
      <c r="AR88" s="453"/>
      <c r="AS88" s="453"/>
      <c r="AT88" s="454"/>
      <c r="AU88" s="455"/>
      <c r="AV88" s="456"/>
      <c r="AW88" s="456"/>
      <c r="AX88" s="455"/>
      <c r="AY88" s="456"/>
      <c r="AZ88" s="454"/>
      <c r="BA88" s="454"/>
      <c r="BB88" s="454"/>
      <c r="BC88" s="454"/>
      <c r="BD88" s="454"/>
      <c r="BE88" s="454"/>
      <c r="BF88" s="455"/>
      <c r="BG88" s="455"/>
      <c r="BH88" s="455"/>
      <c r="BI88" s="455"/>
      <c r="BJ88" s="455"/>
      <c r="BK88" s="455"/>
      <c r="BL88" s="455"/>
      <c r="BM88" s="455"/>
      <c r="BN88" s="455"/>
      <c r="BO88" s="455"/>
    </row>
    <row r="89" spans="1:67" ht="19.5" customHeight="1">
      <c r="A89" s="450"/>
      <c r="B89" s="450"/>
      <c r="C89" s="450"/>
      <c r="D89" s="450"/>
      <c r="E89" s="450"/>
      <c r="F89" s="451"/>
      <c r="G89" s="450"/>
      <c r="H89" s="450"/>
      <c r="I89" s="451"/>
      <c r="J89" s="450"/>
      <c r="K89" s="451"/>
      <c r="L89" s="450"/>
      <c r="M89" s="451"/>
      <c r="N89" s="450"/>
      <c r="O89" s="451"/>
      <c r="P89" s="452"/>
      <c r="Q89" s="452"/>
      <c r="R89" s="452"/>
      <c r="S89" s="452"/>
      <c r="T89" s="450"/>
      <c r="U89" s="450"/>
      <c r="V89" s="451"/>
      <c r="W89" s="452"/>
      <c r="X89" s="450"/>
      <c r="Y89" s="451"/>
      <c r="Z89" s="451"/>
      <c r="AA89" s="450"/>
      <c r="AB89" s="450"/>
      <c r="AC89" s="450"/>
      <c r="AD89" s="450"/>
      <c r="AE89" s="451"/>
      <c r="AF89" s="451"/>
      <c r="AG89" s="452"/>
      <c r="AH89" s="452"/>
      <c r="AI89" s="452"/>
      <c r="AJ89" s="452"/>
      <c r="AK89" s="452"/>
      <c r="AL89" s="452"/>
      <c r="AM89" s="450"/>
      <c r="AN89" s="450"/>
      <c r="AO89" s="451"/>
      <c r="AP89" s="451"/>
      <c r="AQ89" s="450"/>
      <c r="AR89" s="453"/>
      <c r="AS89" s="453"/>
      <c r="AT89" s="454"/>
      <c r="AU89" s="455"/>
      <c r="AV89" s="456"/>
      <c r="AW89" s="456"/>
      <c r="AX89" s="455"/>
      <c r="AY89" s="456"/>
      <c r="AZ89" s="454"/>
      <c r="BA89" s="454"/>
      <c r="BB89" s="454"/>
      <c r="BC89" s="454"/>
      <c r="BD89" s="454"/>
      <c r="BE89" s="454"/>
      <c r="BF89" s="455"/>
      <c r="BG89" s="455"/>
      <c r="BH89" s="455"/>
      <c r="BI89" s="455"/>
      <c r="BJ89" s="455"/>
      <c r="BK89" s="455"/>
      <c r="BL89" s="455"/>
      <c r="BM89" s="455"/>
      <c r="BN89" s="455"/>
      <c r="BO89" s="455"/>
    </row>
    <row r="90" spans="1:67" ht="19.5" customHeight="1">
      <c r="A90" s="450"/>
      <c r="B90" s="450"/>
      <c r="C90" s="450"/>
      <c r="D90" s="450"/>
      <c r="E90" s="450"/>
      <c r="F90" s="451"/>
      <c r="G90" s="450"/>
      <c r="H90" s="450"/>
      <c r="I90" s="451"/>
      <c r="J90" s="450"/>
      <c r="K90" s="451"/>
      <c r="L90" s="450"/>
      <c r="M90" s="451"/>
      <c r="N90" s="450"/>
      <c r="O90" s="451"/>
      <c r="P90" s="452"/>
      <c r="Q90" s="452"/>
      <c r="R90" s="452"/>
      <c r="S90" s="452"/>
      <c r="T90" s="450"/>
      <c r="U90" s="450"/>
      <c r="V90" s="451"/>
      <c r="W90" s="452"/>
      <c r="X90" s="450"/>
      <c r="Y90" s="451"/>
      <c r="Z90" s="451"/>
      <c r="AA90" s="450"/>
      <c r="AB90" s="450"/>
      <c r="AC90" s="450"/>
      <c r="AD90" s="450"/>
      <c r="AE90" s="451"/>
      <c r="AF90" s="451"/>
      <c r="AG90" s="452"/>
      <c r="AH90" s="452"/>
      <c r="AI90" s="452"/>
      <c r="AJ90" s="452"/>
      <c r="AK90" s="452"/>
      <c r="AL90" s="452"/>
      <c r="AM90" s="450"/>
      <c r="AN90" s="450"/>
      <c r="AO90" s="451"/>
      <c r="AP90" s="451"/>
      <c r="AQ90" s="450"/>
      <c r="AR90" s="453"/>
      <c r="AS90" s="453"/>
      <c r="AT90" s="454"/>
      <c r="AU90" s="455"/>
      <c r="AV90" s="456"/>
      <c r="AW90" s="456"/>
      <c r="AX90" s="455"/>
      <c r="AY90" s="456"/>
      <c r="AZ90" s="454"/>
      <c r="BA90" s="454"/>
      <c r="BB90" s="454"/>
      <c r="BC90" s="454"/>
      <c r="BD90" s="454"/>
      <c r="BE90" s="454"/>
      <c r="BF90" s="455"/>
      <c r="BG90" s="455"/>
      <c r="BH90" s="455"/>
      <c r="BI90" s="455"/>
      <c r="BJ90" s="455"/>
      <c r="BK90" s="455"/>
      <c r="BL90" s="455"/>
      <c r="BM90" s="455"/>
      <c r="BN90" s="455"/>
      <c r="BO90" s="455"/>
    </row>
    <row r="91" spans="1:67" ht="19.5" customHeight="1">
      <c r="A91" s="450"/>
      <c r="B91" s="450"/>
      <c r="C91" s="450"/>
      <c r="D91" s="450"/>
      <c r="E91" s="450"/>
      <c r="F91" s="451"/>
      <c r="G91" s="450"/>
      <c r="H91" s="450"/>
      <c r="I91" s="451"/>
      <c r="J91" s="450"/>
      <c r="K91" s="451"/>
      <c r="L91" s="450"/>
      <c r="M91" s="451"/>
      <c r="N91" s="450"/>
      <c r="O91" s="451"/>
      <c r="P91" s="452"/>
      <c r="Q91" s="452"/>
      <c r="R91" s="452"/>
      <c r="S91" s="452"/>
      <c r="T91" s="450"/>
      <c r="U91" s="450"/>
      <c r="V91" s="451"/>
      <c r="W91" s="452"/>
      <c r="X91" s="450"/>
      <c r="Y91" s="451"/>
      <c r="Z91" s="451"/>
      <c r="AA91" s="450"/>
      <c r="AB91" s="450"/>
      <c r="AC91" s="450"/>
      <c r="AD91" s="450"/>
      <c r="AE91" s="451"/>
      <c r="AF91" s="451"/>
      <c r="AG91" s="452"/>
      <c r="AH91" s="452"/>
      <c r="AI91" s="452"/>
      <c r="AJ91" s="452"/>
      <c r="AK91" s="452"/>
      <c r="AL91" s="452"/>
      <c r="AM91" s="450"/>
      <c r="AN91" s="450"/>
      <c r="AO91" s="451"/>
      <c r="AP91" s="451"/>
      <c r="AQ91" s="450"/>
      <c r="AR91" s="453"/>
      <c r="AS91" s="453"/>
      <c r="AT91" s="454"/>
      <c r="AU91" s="455"/>
      <c r="AV91" s="456"/>
      <c r="AW91" s="456"/>
      <c r="AX91" s="455"/>
      <c r="AY91" s="456"/>
      <c r="AZ91" s="454"/>
      <c r="BA91" s="454"/>
      <c r="BB91" s="454"/>
      <c r="BC91" s="454"/>
      <c r="BD91" s="454"/>
      <c r="BE91" s="454"/>
      <c r="BF91" s="455"/>
      <c r="BG91" s="455"/>
      <c r="BH91" s="455"/>
      <c r="BI91" s="455"/>
      <c r="BJ91" s="455"/>
      <c r="BK91" s="455"/>
      <c r="BL91" s="455"/>
      <c r="BM91" s="455"/>
      <c r="BN91" s="455"/>
      <c r="BO91" s="455"/>
    </row>
    <row r="92" spans="1:67" ht="19.5" customHeight="1">
      <c r="A92" s="450"/>
      <c r="B92" s="450"/>
      <c r="C92" s="450"/>
      <c r="D92" s="450"/>
      <c r="E92" s="450"/>
      <c r="F92" s="451"/>
      <c r="G92" s="450"/>
      <c r="H92" s="450"/>
      <c r="I92" s="451"/>
      <c r="J92" s="450"/>
      <c r="K92" s="451"/>
      <c r="L92" s="450"/>
      <c r="M92" s="451"/>
      <c r="N92" s="450"/>
      <c r="O92" s="451"/>
      <c r="P92" s="452"/>
      <c r="Q92" s="452"/>
      <c r="R92" s="452"/>
      <c r="S92" s="452"/>
      <c r="T92" s="450"/>
      <c r="U92" s="450"/>
      <c r="V92" s="451"/>
      <c r="W92" s="452"/>
      <c r="X92" s="450"/>
      <c r="Y92" s="451"/>
      <c r="Z92" s="451"/>
      <c r="AA92" s="450"/>
      <c r="AB92" s="450"/>
      <c r="AC92" s="450"/>
      <c r="AD92" s="450"/>
      <c r="AE92" s="451"/>
      <c r="AF92" s="451"/>
      <c r="AG92" s="452"/>
      <c r="AH92" s="452"/>
      <c r="AI92" s="452"/>
      <c r="AJ92" s="452"/>
      <c r="AK92" s="452"/>
      <c r="AL92" s="452"/>
      <c r="AM92" s="450"/>
      <c r="AN92" s="450"/>
      <c r="AO92" s="451"/>
      <c r="AP92" s="451"/>
      <c r="AQ92" s="450"/>
      <c r="AR92" s="453"/>
      <c r="AS92" s="453"/>
      <c r="AT92" s="454"/>
      <c r="AU92" s="455"/>
      <c r="AV92" s="456"/>
      <c r="AW92" s="456"/>
      <c r="AX92" s="455"/>
      <c r="AY92" s="456"/>
      <c r="AZ92" s="454"/>
      <c r="BA92" s="454"/>
      <c r="BB92" s="454"/>
      <c r="BC92" s="454"/>
      <c r="BD92" s="454"/>
      <c r="BE92" s="454"/>
      <c r="BF92" s="455"/>
      <c r="BG92" s="455"/>
      <c r="BH92" s="455"/>
      <c r="BI92" s="455"/>
      <c r="BJ92" s="455"/>
      <c r="BK92" s="455"/>
      <c r="BL92" s="455"/>
      <c r="BM92" s="455"/>
      <c r="BN92" s="455"/>
      <c r="BO92" s="455"/>
    </row>
    <row r="93" spans="1:67" ht="19.5" customHeight="1">
      <c r="A93" s="450"/>
      <c r="B93" s="450"/>
      <c r="C93" s="450"/>
      <c r="D93" s="450"/>
      <c r="E93" s="450"/>
      <c r="F93" s="451"/>
      <c r="G93" s="450"/>
      <c r="H93" s="450"/>
      <c r="I93" s="451"/>
      <c r="J93" s="450"/>
      <c r="K93" s="451"/>
      <c r="L93" s="450"/>
      <c r="M93" s="451"/>
      <c r="N93" s="450"/>
      <c r="O93" s="451"/>
      <c r="P93" s="452"/>
      <c r="Q93" s="452"/>
      <c r="R93" s="452"/>
      <c r="S93" s="452"/>
      <c r="T93" s="450"/>
      <c r="U93" s="450"/>
      <c r="V93" s="451"/>
      <c r="W93" s="452"/>
      <c r="X93" s="450"/>
      <c r="Y93" s="451"/>
      <c r="Z93" s="451"/>
      <c r="AA93" s="450"/>
      <c r="AB93" s="450"/>
      <c r="AC93" s="450"/>
      <c r="AD93" s="450"/>
      <c r="AE93" s="451"/>
      <c r="AF93" s="451"/>
      <c r="AG93" s="452"/>
      <c r="AH93" s="452"/>
      <c r="AI93" s="452"/>
      <c r="AJ93" s="452"/>
      <c r="AK93" s="452"/>
      <c r="AL93" s="452"/>
      <c r="AM93" s="450"/>
      <c r="AN93" s="450"/>
      <c r="AO93" s="451"/>
      <c r="AP93" s="451"/>
      <c r="AQ93" s="450"/>
      <c r="AR93" s="453"/>
      <c r="AS93" s="453"/>
      <c r="AT93" s="454"/>
      <c r="AU93" s="455"/>
      <c r="AV93" s="456"/>
      <c r="AW93" s="456"/>
      <c r="AX93" s="455"/>
      <c r="AY93" s="456"/>
      <c r="AZ93" s="454"/>
      <c r="BA93" s="454"/>
      <c r="BB93" s="454"/>
      <c r="BC93" s="454"/>
      <c r="BD93" s="454"/>
      <c r="BE93" s="454"/>
      <c r="BF93" s="455"/>
      <c r="BG93" s="455"/>
      <c r="BH93" s="455"/>
      <c r="BI93" s="455"/>
      <c r="BJ93" s="455"/>
      <c r="BK93" s="455"/>
      <c r="BL93" s="455"/>
      <c r="BM93" s="455"/>
      <c r="BN93" s="455"/>
      <c r="BO93" s="455"/>
    </row>
    <row r="94" spans="1:67" ht="19.5" customHeight="1">
      <c r="A94" s="450"/>
      <c r="B94" s="450"/>
      <c r="C94" s="450"/>
      <c r="D94" s="450"/>
      <c r="E94" s="450"/>
      <c r="F94" s="451"/>
      <c r="G94" s="450"/>
      <c r="H94" s="450"/>
      <c r="I94" s="451"/>
      <c r="J94" s="450"/>
      <c r="K94" s="451"/>
      <c r="L94" s="450"/>
      <c r="M94" s="451"/>
      <c r="N94" s="450"/>
      <c r="O94" s="451"/>
      <c r="P94" s="452"/>
      <c r="Q94" s="452"/>
      <c r="R94" s="452"/>
      <c r="S94" s="452"/>
      <c r="T94" s="450"/>
      <c r="U94" s="450"/>
      <c r="V94" s="451"/>
      <c r="W94" s="452"/>
      <c r="X94" s="450"/>
      <c r="Y94" s="451"/>
      <c r="Z94" s="451"/>
      <c r="AA94" s="450"/>
      <c r="AB94" s="450"/>
      <c r="AC94" s="450"/>
      <c r="AD94" s="450"/>
      <c r="AE94" s="451"/>
      <c r="AF94" s="451"/>
      <c r="AG94" s="452"/>
      <c r="AH94" s="452"/>
      <c r="AI94" s="452"/>
      <c r="AJ94" s="452"/>
      <c r="AK94" s="452"/>
      <c r="AL94" s="452"/>
      <c r="AM94" s="450"/>
      <c r="AN94" s="450"/>
      <c r="AO94" s="451"/>
      <c r="AP94" s="451"/>
      <c r="AQ94" s="450"/>
      <c r="AR94" s="453"/>
      <c r="AS94" s="453"/>
      <c r="AT94" s="454"/>
      <c r="AU94" s="455"/>
      <c r="AV94" s="456"/>
      <c r="AW94" s="456"/>
      <c r="AX94" s="455"/>
      <c r="AY94" s="456"/>
      <c r="AZ94" s="454"/>
      <c r="BA94" s="454"/>
      <c r="BB94" s="454"/>
      <c r="BC94" s="454"/>
      <c r="BD94" s="454"/>
      <c r="BE94" s="454"/>
      <c r="BF94" s="455"/>
      <c r="BG94" s="455"/>
      <c r="BH94" s="455"/>
      <c r="BI94" s="455"/>
      <c r="BJ94" s="455"/>
      <c r="BK94" s="455"/>
      <c r="BL94" s="455"/>
      <c r="BM94" s="455"/>
      <c r="BN94" s="455"/>
      <c r="BO94" s="455"/>
    </row>
    <row r="95" spans="1:67" ht="19.5" customHeight="1">
      <c r="A95" s="450"/>
      <c r="B95" s="450"/>
      <c r="C95" s="450"/>
      <c r="D95" s="450"/>
      <c r="E95" s="450"/>
      <c r="F95" s="451"/>
      <c r="G95" s="450"/>
      <c r="H95" s="450"/>
      <c r="I95" s="451"/>
      <c r="J95" s="450"/>
      <c r="K95" s="451"/>
      <c r="L95" s="450"/>
      <c r="M95" s="451"/>
      <c r="N95" s="450"/>
      <c r="O95" s="451"/>
      <c r="P95" s="452"/>
      <c r="Q95" s="452"/>
      <c r="R95" s="452"/>
      <c r="S95" s="452"/>
      <c r="T95" s="450"/>
      <c r="U95" s="450"/>
      <c r="V95" s="451"/>
      <c r="W95" s="452"/>
      <c r="X95" s="450"/>
      <c r="Y95" s="451"/>
      <c r="Z95" s="451"/>
      <c r="AA95" s="450"/>
      <c r="AB95" s="450"/>
      <c r="AC95" s="450"/>
      <c r="AD95" s="450"/>
      <c r="AE95" s="451"/>
      <c r="AF95" s="451"/>
      <c r="AG95" s="452"/>
      <c r="AH95" s="452"/>
      <c r="AI95" s="452"/>
      <c r="AJ95" s="452"/>
      <c r="AK95" s="452"/>
      <c r="AL95" s="452"/>
      <c r="AM95" s="450"/>
      <c r="AN95" s="450"/>
      <c r="AO95" s="451"/>
      <c r="AP95" s="451"/>
      <c r="AQ95" s="450"/>
      <c r="AR95" s="453"/>
      <c r="AS95" s="453"/>
      <c r="AT95" s="454"/>
      <c r="AU95" s="455"/>
      <c r="AV95" s="456"/>
      <c r="AW95" s="456"/>
      <c r="AX95" s="455"/>
      <c r="AY95" s="456"/>
      <c r="AZ95" s="454"/>
      <c r="BA95" s="454"/>
      <c r="BB95" s="454"/>
      <c r="BC95" s="454"/>
      <c r="BD95" s="454"/>
      <c r="BE95" s="454"/>
      <c r="BF95" s="455"/>
      <c r="BG95" s="455"/>
      <c r="BH95" s="455"/>
      <c r="BI95" s="455"/>
      <c r="BJ95" s="455"/>
      <c r="BK95" s="455"/>
      <c r="BL95" s="455"/>
      <c r="BM95" s="455"/>
      <c r="BN95" s="455"/>
      <c r="BO95" s="455"/>
    </row>
    <row r="96" spans="1:67" ht="19.5" customHeight="1">
      <c r="A96" s="450"/>
      <c r="B96" s="450"/>
      <c r="C96" s="450"/>
      <c r="D96" s="450"/>
      <c r="E96" s="450"/>
      <c r="F96" s="451"/>
      <c r="G96" s="450"/>
      <c r="H96" s="450"/>
      <c r="I96" s="451"/>
      <c r="J96" s="450"/>
      <c r="K96" s="451"/>
      <c r="L96" s="450"/>
      <c r="M96" s="451"/>
      <c r="N96" s="450"/>
      <c r="O96" s="451"/>
      <c r="P96" s="452"/>
      <c r="Q96" s="452"/>
      <c r="R96" s="452"/>
      <c r="S96" s="452"/>
      <c r="T96" s="450"/>
      <c r="U96" s="450"/>
      <c r="V96" s="451"/>
      <c r="W96" s="452"/>
      <c r="X96" s="450"/>
      <c r="Y96" s="451"/>
      <c r="Z96" s="451"/>
      <c r="AA96" s="450"/>
      <c r="AB96" s="450"/>
      <c r="AC96" s="450"/>
      <c r="AD96" s="450"/>
      <c r="AE96" s="451"/>
      <c r="AF96" s="451"/>
      <c r="AG96" s="452"/>
      <c r="AH96" s="452"/>
      <c r="AI96" s="452"/>
      <c r="AJ96" s="452"/>
      <c r="AK96" s="452"/>
      <c r="AL96" s="452"/>
      <c r="AM96" s="450"/>
      <c r="AN96" s="450"/>
      <c r="AO96" s="451"/>
      <c r="AP96" s="451"/>
      <c r="AQ96" s="450"/>
      <c r="AR96" s="453"/>
      <c r="AS96" s="453"/>
      <c r="AT96" s="454"/>
      <c r="AU96" s="455"/>
      <c r="AV96" s="456"/>
      <c r="AW96" s="456"/>
      <c r="AX96" s="455"/>
      <c r="AY96" s="456"/>
      <c r="AZ96" s="454"/>
      <c r="BA96" s="454"/>
      <c r="BB96" s="454"/>
      <c r="BC96" s="454"/>
      <c r="BD96" s="454"/>
      <c r="BE96" s="454"/>
      <c r="BF96" s="455"/>
      <c r="BG96" s="455"/>
      <c r="BH96" s="455"/>
      <c r="BI96" s="455"/>
      <c r="BJ96" s="455"/>
      <c r="BK96" s="455"/>
      <c r="BL96" s="455"/>
      <c r="BM96" s="455"/>
      <c r="BN96" s="455"/>
      <c r="BO96" s="455"/>
    </row>
    <row r="97" spans="1:67" ht="19.5" customHeight="1">
      <c r="A97" s="450"/>
      <c r="B97" s="450"/>
      <c r="C97" s="450"/>
      <c r="D97" s="450"/>
      <c r="E97" s="450"/>
      <c r="F97" s="451"/>
      <c r="G97" s="450"/>
      <c r="H97" s="450"/>
      <c r="I97" s="451"/>
      <c r="J97" s="450"/>
      <c r="K97" s="451"/>
      <c r="L97" s="450"/>
      <c r="M97" s="451"/>
      <c r="N97" s="450"/>
      <c r="O97" s="451"/>
      <c r="P97" s="452"/>
      <c r="Q97" s="452"/>
      <c r="R97" s="452"/>
      <c r="S97" s="452"/>
      <c r="T97" s="450"/>
      <c r="U97" s="450"/>
      <c r="V97" s="451"/>
      <c r="W97" s="452"/>
      <c r="X97" s="450"/>
      <c r="Y97" s="451"/>
      <c r="Z97" s="451"/>
      <c r="AA97" s="450"/>
      <c r="AB97" s="450"/>
      <c r="AC97" s="450"/>
      <c r="AD97" s="450"/>
      <c r="AE97" s="451"/>
      <c r="AF97" s="451"/>
      <c r="AG97" s="452"/>
      <c r="AH97" s="452"/>
      <c r="AI97" s="452"/>
      <c r="AJ97" s="452"/>
      <c r="AK97" s="452"/>
      <c r="AL97" s="452"/>
      <c r="AM97" s="450"/>
      <c r="AN97" s="450"/>
      <c r="AO97" s="451"/>
      <c r="AP97" s="451"/>
      <c r="AQ97" s="450"/>
      <c r="AR97" s="453"/>
      <c r="AS97" s="453"/>
      <c r="AT97" s="454"/>
      <c r="AU97" s="455"/>
      <c r="AV97" s="456"/>
      <c r="AW97" s="456"/>
      <c r="AX97" s="455"/>
      <c r="AY97" s="456"/>
      <c r="AZ97" s="454"/>
      <c r="BA97" s="454"/>
      <c r="BB97" s="454"/>
      <c r="BC97" s="454"/>
      <c r="BD97" s="454"/>
      <c r="BE97" s="454"/>
      <c r="BF97" s="455"/>
      <c r="BG97" s="455"/>
      <c r="BH97" s="455"/>
      <c r="BI97" s="455"/>
      <c r="BJ97" s="455"/>
      <c r="BK97" s="455"/>
      <c r="BL97" s="455"/>
      <c r="BM97" s="455"/>
      <c r="BN97" s="455"/>
      <c r="BO97" s="455"/>
    </row>
    <row r="98" spans="1:67" ht="19.5" customHeight="1">
      <c r="A98" s="450"/>
      <c r="B98" s="450"/>
      <c r="C98" s="450"/>
      <c r="D98" s="450"/>
      <c r="E98" s="450"/>
      <c r="F98" s="451"/>
      <c r="G98" s="450"/>
      <c r="H98" s="450"/>
      <c r="I98" s="451"/>
      <c r="J98" s="450"/>
      <c r="K98" s="451"/>
      <c r="L98" s="450"/>
      <c r="M98" s="451"/>
      <c r="N98" s="450"/>
      <c r="O98" s="451"/>
      <c r="P98" s="452"/>
      <c r="Q98" s="452"/>
      <c r="R98" s="452"/>
      <c r="S98" s="452"/>
      <c r="T98" s="450"/>
      <c r="U98" s="450"/>
      <c r="V98" s="451"/>
      <c r="W98" s="452"/>
      <c r="X98" s="450"/>
      <c r="Y98" s="451"/>
      <c r="Z98" s="451"/>
      <c r="AA98" s="450"/>
      <c r="AB98" s="450"/>
      <c r="AC98" s="450"/>
      <c r="AD98" s="450"/>
      <c r="AE98" s="451"/>
      <c r="AF98" s="451"/>
      <c r="AG98" s="452"/>
      <c r="AH98" s="452"/>
      <c r="AI98" s="452"/>
      <c r="AJ98" s="452"/>
      <c r="AK98" s="452"/>
      <c r="AL98" s="452"/>
      <c r="AM98" s="450"/>
      <c r="AN98" s="450"/>
      <c r="AO98" s="451"/>
      <c r="AP98" s="451"/>
      <c r="AQ98" s="450"/>
      <c r="AR98" s="453"/>
      <c r="AS98" s="453"/>
      <c r="AT98" s="454"/>
      <c r="AU98" s="455"/>
      <c r="AV98" s="456"/>
      <c r="AW98" s="456"/>
      <c r="AX98" s="455"/>
      <c r="AY98" s="456"/>
      <c r="AZ98" s="454"/>
      <c r="BA98" s="454"/>
      <c r="BB98" s="454"/>
      <c r="BC98" s="454"/>
      <c r="BD98" s="454"/>
      <c r="BE98" s="454"/>
      <c r="BF98" s="455"/>
      <c r="BG98" s="455"/>
      <c r="BH98" s="455"/>
      <c r="BI98" s="455"/>
      <c r="BJ98" s="455"/>
      <c r="BK98" s="455"/>
      <c r="BL98" s="455"/>
      <c r="BM98" s="455"/>
      <c r="BN98" s="455"/>
      <c r="BO98" s="455"/>
    </row>
    <row r="99" spans="1:67" ht="19.5" customHeight="1">
      <c r="A99" s="450"/>
      <c r="B99" s="450"/>
      <c r="C99" s="450"/>
      <c r="D99" s="450"/>
      <c r="E99" s="450"/>
      <c r="F99" s="451"/>
      <c r="G99" s="450"/>
      <c r="H99" s="450"/>
      <c r="I99" s="451"/>
      <c r="J99" s="450"/>
      <c r="K99" s="451"/>
      <c r="L99" s="450"/>
      <c r="M99" s="451"/>
      <c r="N99" s="450"/>
      <c r="O99" s="451"/>
      <c r="P99" s="452"/>
      <c r="Q99" s="452"/>
      <c r="R99" s="452"/>
      <c r="S99" s="452"/>
      <c r="T99" s="450"/>
      <c r="U99" s="450"/>
      <c r="V99" s="451"/>
      <c r="W99" s="452"/>
      <c r="X99" s="450"/>
      <c r="Y99" s="451"/>
      <c r="Z99" s="451"/>
      <c r="AA99" s="450"/>
      <c r="AB99" s="450"/>
      <c r="AC99" s="450"/>
      <c r="AD99" s="450"/>
      <c r="AE99" s="451"/>
      <c r="AF99" s="451"/>
      <c r="AG99" s="452"/>
      <c r="AH99" s="452"/>
      <c r="AI99" s="452"/>
      <c r="AJ99" s="452"/>
      <c r="AK99" s="452"/>
      <c r="AL99" s="452"/>
      <c r="AM99" s="450"/>
      <c r="AN99" s="450"/>
      <c r="AO99" s="451"/>
      <c r="AP99" s="451"/>
      <c r="AQ99" s="450"/>
      <c r="AR99" s="453"/>
      <c r="AS99" s="453"/>
      <c r="AT99" s="454"/>
      <c r="AU99" s="455"/>
      <c r="AV99" s="456"/>
      <c r="AW99" s="456"/>
      <c r="AX99" s="455"/>
      <c r="AY99" s="456"/>
      <c r="AZ99" s="454"/>
      <c r="BA99" s="454"/>
      <c r="BB99" s="454"/>
      <c r="BC99" s="454"/>
      <c r="BD99" s="454"/>
      <c r="BE99" s="454"/>
      <c r="BF99" s="455"/>
      <c r="BG99" s="455"/>
      <c r="BH99" s="455"/>
      <c r="BI99" s="455"/>
      <c r="BJ99" s="455"/>
      <c r="BK99" s="455"/>
      <c r="BL99" s="455"/>
      <c r="BM99" s="455"/>
      <c r="BN99" s="455"/>
      <c r="BO99" s="455"/>
    </row>
    <row r="100" spans="1:67" ht="19.5" customHeight="1">
      <c r="A100" s="450"/>
      <c r="B100" s="450"/>
      <c r="C100" s="450"/>
      <c r="D100" s="450"/>
      <c r="E100" s="450"/>
      <c r="F100" s="451"/>
      <c r="G100" s="450"/>
      <c r="H100" s="450"/>
      <c r="I100" s="451"/>
      <c r="J100" s="450"/>
      <c r="K100" s="451"/>
      <c r="L100" s="450"/>
      <c r="M100" s="451"/>
      <c r="N100" s="450"/>
      <c r="O100" s="451"/>
      <c r="P100" s="452"/>
      <c r="Q100" s="452"/>
      <c r="R100" s="452"/>
      <c r="S100" s="452"/>
      <c r="T100" s="450"/>
      <c r="U100" s="450"/>
      <c r="V100" s="451"/>
      <c r="W100" s="452"/>
      <c r="X100" s="450"/>
      <c r="Y100" s="451"/>
      <c r="Z100" s="451"/>
      <c r="AA100" s="450"/>
      <c r="AB100" s="450"/>
      <c r="AC100" s="450"/>
      <c r="AD100" s="450"/>
      <c r="AE100" s="451"/>
      <c r="AF100" s="451"/>
      <c r="AG100" s="452"/>
      <c r="AH100" s="452"/>
      <c r="AI100" s="452"/>
      <c r="AJ100" s="452"/>
      <c r="AK100" s="452"/>
      <c r="AL100" s="452"/>
      <c r="AM100" s="450"/>
      <c r="AN100" s="450"/>
      <c r="AO100" s="451"/>
      <c r="AP100" s="451"/>
      <c r="AQ100" s="450"/>
      <c r="AR100" s="453"/>
      <c r="AS100" s="453"/>
      <c r="AT100" s="454"/>
      <c r="AU100" s="455"/>
      <c r="AV100" s="456"/>
      <c r="AW100" s="456"/>
      <c r="AX100" s="455"/>
      <c r="AY100" s="456"/>
      <c r="AZ100" s="454"/>
      <c r="BA100" s="454"/>
      <c r="BB100" s="454"/>
      <c r="BC100" s="454"/>
      <c r="BD100" s="454"/>
      <c r="BE100" s="454"/>
      <c r="BF100" s="455"/>
      <c r="BG100" s="455"/>
      <c r="BH100" s="455"/>
      <c r="BI100" s="455"/>
      <c r="BJ100" s="455"/>
      <c r="BK100" s="455"/>
      <c r="BL100" s="455"/>
      <c r="BM100" s="455"/>
      <c r="BN100" s="455"/>
      <c r="BO100" s="455"/>
    </row>
    <row r="101" spans="1:67" ht="19.5" customHeight="1">
      <c r="A101" s="450"/>
      <c r="B101" s="450"/>
      <c r="C101" s="450"/>
      <c r="D101" s="450"/>
      <c r="E101" s="450"/>
      <c r="F101" s="451"/>
      <c r="G101" s="450"/>
      <c r="H101" s="450"/>
      <c r="I101" s="451"/>
      <c r="J101" s="450"/>
      <c r="K101" s="451"/>
      <c r="L101" s="450"/>
      <c r="M101" s="451"/>
      <c r="N101" s="450"/>
      <c r="O101" s="451"/>
      <c r="P101" s="452"/>
      <c r="Q101" s="452"/>
      <c r="R101" s="452"/>
      <c r="S101" s="452"/>
      <c r="T101" s="450"/>
      <c r="U101" s="450"/>
      <c r="V101" s="451"/>
      <c r="W101" s="452"/>
      <c r="X101" s="450"/>
      <c r="Y101" s="451"/>
      <c r="Z101" s="451"/>
      <c r="AA101" s="450"/>
      <c r="AB101" s="450"/>
      <c r="AC101" s="450"/>
      <c r="AD101" s="450"/>
      <c r="AE101" s="451"/>
      <c r="AF101" s="451"/>
      <c r="AG101" s="452"/>
      <c r="AH101" s="452"/>
      <c r="AI101" s="452"/>
      <c r="AJ101" s="452"/>
      <c r="AK101" s="452"/>
      <c r="AL101" s="452"/>
      <c r="AM101" s="450"/>
      <c r="AN101" s="450"/>
      <c r="AO101" s="451"/>
      <c r="AP101" s="451"/>
      <c r="AQ101" s="450"/>
      <c r="AR101" s="453"/>
      <c r="AS101" s="453"/>
      <c r="AT101" s="454"/>
      <c r="AU101" s="455"/>
      <c r="AV101" s="456"/>
      <c r="AW101" s="456"/>
      <c r="AX101" s="455"/>
      <c r="AY101" s="456"/>
      <c r="AZ101" s="454"/>
      <c r="BA101" s="454"/>
      <c r="BB101" s="454"/>
      <c r="BC101" s="454"/>
      <c r="BD101" s="454"/>
      <c r="BE101" s="454"/>
      <c r="BF101" s="455"/>
      <c r="BG101" s="455"/>
      <c r="BH101" s="455"/>
      <c r="BI101" s="455"/>
      <c r="BJ101" s="455"/>
      <c r="BK101" s="455"/>
      <c r="BL101" s="455"/>
      <c r="BM101" s="455"/>
      <c r="BN101" s="455"/>
      <c r="BO101" s="455"/>
    </row>
    <row r="102" spans="1:67" ht="19.5" customHeight="1">
      <c r="A102" s="450"/>
      <c r="B102" s="450"/>
      <c r="C102" s="450"/>
      <c r="D102" s="450"/>
      <c r="E102" s="450"/>
      <c r="F102" s="451"/>
      <c r="G102" s="450"/>
      <c r="H102" s="450"/>
      <c r="I102" s="451"/>
      <c r="J102" s="450"/>
      <c r="K102" s="451"/>
      <c r="L102" s="450"/>
      <c r="M102" s="451"/>
      <c r="N102" s="450"/>
      <c r="O102" s="451"/>
      <c r="P102" s="452"/>
      <c r="Q102" s="452"/>
      <c r="R102" s="452"/>
      <c r="S102" s="452"/>
      <c r="T102" s="450"/>
      <c r="U102" s="450"/>
      <c r="V102" s="451"/>
      <c r="W102" s="452"/>
      <c r="X102" s="450"/>
      <c r="Y102" s="451"/>
      <c r="Z102" s="451"/>
      <c r="AA102" s="450"/>
      <c r="AB102" s="450"/>
      <c r="AC102" s="450"/>
      <c r="AD102" s="450"/>
      <c r="AE102" s="451"/>
      <c r="AF102" s="451"/>
      <c r="AG102" s="452"/>
      <c r="AH102" s="452"/>
      <c r="AI102" s="452"/>
      <c r="AJ102" s="452"/>
      <c r="AK102" s="452"/>
      <c r="AL102" s="452"/>
      <c r="AM102" s="450"/>
      <c r="AN102" s="450"/>
      <c r="AO102" s="451"/>
      <c r="AP102" s="451"/>
      <c r="AQ102" s="450"/>
      <c r="AR102" s="453"/>
      <c r="AS102" s="453"/>
      <c r="AT102" s="454"/>
      <c r="AU102" s="455"/>
      <c r="AV102" s="456"/>
      <c r="AW102" s="456"/>
      <c r="AX102" s="455"/>
      <c r="AY102" s="456"/>
      <c r="AZ102" s="454"/>
      <c r="BA102" s="454"/>
      <c r="BB102" s="454"/>
      <c r="BC102" s="454"/>
      <c r="BD102" s="454"/>
      <c r="BE102" s="454"/>
      <c r="BF102" s="455"/>
      <c r="BG102" s="455"/>
      <c r="BH102" s="455"/>
      <c r="BI102" s="455"/>
      <c r="BJ102" s="455"/>
      <c r="BK102" s="455"/>
      <c r="BL102" s="455"/>
      <c r="BM102" s="455"/>
      <c r="BN102" s="455"/>
      <c r="BO102" s="455"/>
    </row>
    <row r="103" spans="1:67" ht="19.5" customHeight="1">
      <c r="A103" s="450"/>
      <c r="B103" s="450"/>
      <c r="C103" s="450"/>
      <c r="D103" s="450"/>
      <c r="E103" s="450"/>
      <c r="F103" s="451"/>
      <c r="G103" s="450"/>
      <c r="H103" s="450"/>
      <c r="I103" s="451"/>
      <c r="J103" s="450"/>
      <c r="K103" s="451"/>
      <c r="L103" s="450"/>
      <c r="M103" s="451"/>
      <c r="N103" s="450"/>
      <c r="O103" s="451"/>
      <c r="P103" s="452"/>
      <c r="Q103" s="452"/>
      <c r="R103" s="452"/>
      <c r="S103" s="452"/>
      <c r="T103" s="450"/>
      <c r="U103" s="450"/>
      <c r="V103" s="451"/>
      <c r="W103" s="452"/>
      <c r="X103" s="450"/>
      <c r="Y103" s="451"/>
      <c r="Z103" s="451"/>
      <c r="AA103" s="450"/>
      <c r="AB103" s="450"/>
      <c r="AC103" s="450"/>
      <c r="AD103" s="450"/>
      <c r="AE103" s="451"/>
      <c r="AF103" s="451"/>
      <c r="AG103" s="452"/>
      <c r="AH103" s="452"/>
      <c r="AI103" s="452"/>
      <c r="AJ103" s="452"/>
      <c r="AK103" s="452"/>
      <c r="AL103" s="452"/>
      <c r="AM103" s="450"/>
      <c r="AN103" s="450"/>
      <c r="AO103" s="451"/>
      <c r="AP103" s="451"/>
      <c r="AQ103" s="450"/>
      <c r="AR103" s="453"/>
      <c r="AS103" s="453"/>
      <c r="AT103" s="454"/>
      <c r="AU103" s="455"/>
      <c r="AV103" s="456"/>
      <c r="AW103" s="456"/>
      <c r="AX103" s="455"/>
      <c r="AY103" s="456"/>
      <c r="AZ103" s="454"/>
      <c r="BA103" s="454"/>
      <c r="BB103" s="454"/>
      <c r="BC103" s="454"/>
      <c r="BD103" s="454"/>
      <c r="BE103" s="454"/>
      <c r="BF103" s="455"/>
      <c r="BG103" s="455"/>
      <c r="BH103" s="455"/>
      <c r="BI103" s="455"/>
      <c r="BJ103" s="455"/>
      <c r="BK103" s="455"/>
      <c r="BL103" s="455"/>
      <c r="BM103" s="455"/>
      <c r="BN103" s="455"/>
      <c r="BO103" s="455"/>
    </row>
    <row r="104" spans="1:67" ht="19.5" customHeight="1">
      <c r="A104" s="450"/>
      <c r="B104" s="450"/>
      <c r="C104" s="450"/>
      <c r="D104" s="450"/>
      <c r="E104" s="450"/>
      <c r="F104" s="451"/>
      <c r="G104" s="450"/>
      <c r="H104" s="450"/>
      <c r="I104" s="451"/>
      <c r="J104" s="450"/>
      <c r="K104" s="451"/>
      <c r="L104" s="450"/>
      <c r="M104" s="451"/>
      <c r="N104" s="450"/>
      <c r="O104" s="451"/>
      <c r="P104" s="452"/>
      <c r="Q104" s="452"/>
      <c r="R104" s="452"/>
      <c r="S104" s="452"/>
      <c r="T104" s="450"/>
      <c r="U104" s="450"/>
      <c r="V104" s="451"/>
      <c r="W104" s="452"/>
      <c r="X104" s="450"/>
      <c r="Y104" s="451"/>
      <c r="Z104" s="451"/>
      <c r="AA104" s="450"/>
      <c r="AB104" s="450"/>
      <c r="AC104" s="450"/>
      <c r="AD104" s="450"/>
      <c r="AE104" s="451"/>
      <c r="AF104" s="451"/>
      <c r="AG104" s="452"/>
      <c r="AH104" s="452"/>
      <c r="AI104" s="452"/>
      <c r="AJ104" s="452"/>
      <c r="AK104" s="452"/>
      <c r="AL104" s="452"/>
      <c r="AM104" s="450"/>
      <c r="AN104" s="450"/>
      <c r="AO104" s="451"/>
      <c r="AP104" s="451"/>
      <c r="AQ104" s="450"/>
      <c r="AR104" s="453"/>
      <c r="AS104" s="453"/>
      <c r="AT104" s="454"/>
      <c r="AU104" s="455"/>
      <c r="AV104" s="456"/>
      <c r="AW104" s="456"/>
      <c r="AX104" s="455"/>
      <c r="AY104" s="456"/>
      <c r="AZ104" s="454"/>
      <c r="BA104" s="454"/>
      <c r="BB104" s="454"/>
      <c r="BC104" s="454"/>
      <c r="BD104" s="454"/>
      <c r="BE104" s="454"/>
      <c r="BF104" s="455"/>
      <c r="BG104" s="455"/>
      <c r="BH104" s="455"/>
      <c r="BI104" s="455"/>
      <c r="BJ104" s="455"/>
      <c r="BK104" s="455"/>
      <c r="BL104" s="455"/>
      <c r="BM104" s="455"/>
      <c r="BN104" s="455"/>
      <c r="BO104" s="455"/>
    </row>
    <row r="105" spans="1:67" ht="19.5" customHeight="1">
      <c r="A105" s="450"/>
      <c r="B105" s="450"/>
      <c r="C105" s="450"/>
      <c r="D105" s="450"/>
      <c r="E105" s="450"/>
      <c r="F105" s="451"/>
      <c r="G105" s="450"/>
      <c r="H105" s="450"/>
      <c r="I105" s="451"/>
      <c r="J105" s="450"/>
      <c r="K105" s="451"/>
      <c r="L105" s="450"/>
      <c r="M105" s="451"/>
      <c r="N105" s="450"/>
      <c r="O105" s="451"/>
      <c r="P105" s="452"/>
      <c r="Q105" s="452"/>
      <c r="R105" s="452"/>
      <c r="S105" s="452"/>
      <c r="T105" s="450"/>
      <c r="U105" s="450"/>
      <c r="V105" s="451"/>
      <c r="W105" s="452"/>
      <c r="X105" s="450"/>
      <c r="Y105" s="451"/>
      <c r="Z105" s="451"/>
      <c r="AA105" s="450"/>
      <c r="AB105" s="450"/>
      <c r="AC105" s="450"/>
      <c r="AD105" s="450"/>
      <c r="AE105" s="451"/>
      <c r="AF105" s="451"/>
      <c r="AG105" s="452"/>
      <c r="AH105" s="452"/>
      <c r="AI105" s="452"/>
      <c r="AJ105" s="452"/>
      <c r="AK105" s="452"/>
      <c r="AL105" s="452"/>
      <c r="AM105" s="450"/>
      <c r="AN105" s="450"/>
      <c r="AO105" s="451"/>
      <c r="AP105" s="451"/>
      <c r="AQ105" s="450"/>
      <c r="AR105" s="453"/>
      <c r="AS105" s="453"/>
      <c r="AT105" s="454"/>
      <c r="AU105" s="455"/>
      <c r="AV105" s="456"/>
      <c r="AW105" s="456"/>
      <c r="AX105" s="455"/>
      <c r="AY105" s="456"/>
      <c r="AZ105" s="454"/>
      <c r="BA105" s="454"/>
      <c r="BB105" s="454"/>
      <c r="BC105" s="454"/>
      <c r="BD105" s="454"/>
      <c r="BE105" s="454"/>
      <c r="BF105" s="455"/>
      <c r="BG105" s="455"/>
      <c r="BH105" s="455"/>
      <c r="BI105" s="455"/>
      <c r="BJ105" s="455"/>
      <c r="BK105" s="455"/>
      <c r="BL105" s="455"/>
      <c r="BM105" s="455"/>
      <c r="BN105" s="455"/>
      <c r="BO105" s="455"/>
    </row>
    <row r="106" spans="1:67" ht="19.5" customHeight="1">
      <c r="A106" s="450"/>
      <c r="B106" s="450"/>
      <c r="C106" s="450"/>
      <c r="D106" s="450"/>
      <c r="E106" s="450"/>
      <c r="F106" s="451"/>
      <c r="G106" s="450"/>
      <c r="H106" s="450"/>
      <c r="I106" s="451"/>
      <c r="J106" s="450"/>
      <c r="K106" s="451"/>
      <c r="L106" s="450"/>
      <c r="M106" s="451"/>
      <c r="N106" s="450"/>
      <c r="O106" s="451"/>
      <c r="P106" s="452"/>
      <c r="Q106" s="452"/>
      <c r="R106" s="452"/>
      <c r="S106" s="452"/>
      <c r="T106" s="450"/>
      <c r="U106" s="450"/>
      <c r="V106" s="451"/>
      <c r="W106" s="452"/>
      <c r="X106" s="450"/>
      <c r="Y106" s="451"/>
      <c r="Z106" s="451"/>
      <c r="AA106" s="450"/>
      <c r="AB106" s="450"/>
      <c r="AC106" s="450"/>
      <c r="AD106" s="450"/>
      <c r="AE106" s="451"/>
      <c r="AF106" s="451"/>
      <c r="AG106" s="452"/>
      <c r="AH106" s="452"/>
      <c r="AI106" s="452"/>
      <c r="AJ106" s="452"/>
      <c r="AK106" s="452"/>
      <c r="AL106" s="452"/>
      <c r="AM106" s="450"/>
      <c r="AN106" s="450"/>
      <c r="AO106" s="451"/>
      <c r="AP106" s="451"/>
      <c r="AQ106" s="450"/>
      <c r="AR106" s="453"/>
      <c r="AS106" s="453"/>
      <c r="AT106" s="454"/>
      <c r="AU106" s="455"/>
      <c r="AV106" s="456"/>
      <c r="AW106" s="456"/>
      <c r="AX106" s="455"/>
      <c r="AY106" s="456"/>
      <c r="AZ106" s="454"/>
      <c r="BA106" s="454"/>
      <c r="BB106" s="454"/>
      <c r="BC106" s="454"/>
      <c r="BD106" s="454"/>
      <c r="BE106" s="454"/>
      <c r="BF106" s="455"/>
      <c r="BG106" s="455"/>
      <c r="BH106" s="455"/>
      <c r="BI106" s="455"/>
      <c r="BJ106" s="455"/>
      <c r="BK106" s="455"/>
      <c r="BL106" s="455"/>
      <c r="BM106" s="455"/>
      <c r="BN106" s="455"/>
      <c r="BO106" s="455"/>
    </row>
    <row r="107" spans="1:67" ht="19.5" customHeight="1">
      <c r="A107" s="450"/>
      <c r="B107" s="450"/>
      <c r="C107" s="450"/>
      <c r="D107" s="450"/>
      <c r="E107" s="450"/>
      <c r="F107" s="451"/>
      <c r="G107" s="450"/>
      <c r="H107" s="450"/>
      <c r="I107" s="451"/>
      <c r="J107" s="450"/>
      <c r="K107" s="451"/>
      <c r="L107" s="450"/>
      <c r="M107" s="451"/>
      <c r="N107" s="450"/>
      <c r="O107" s="451"/>
      <c r="P107" s="452"/>
      <c r="Q107" s="452"/>
      <c r="R107" s="452"/>
      <c r="S107" s="452"/>
      <c r="T107" s="450"/>
      <c r="U107" s="450"/>
      <c r="V107" s="451"/>
      <c r="W107" s="452"/>
      <c r="X107" s="450"/>
      <c r="Y107" s="451"/>
      <c r="Z107" s="451"/>
      <c r="AA107" s="450"/>
      <c r="AB107" s="450"/>
      <c r="AC107" s="450"/>
      <c r="AD107" s="450"/>
      <c r="AE107" s="451"/>
      <c r="AF107" s="451"/>
      <c r="AG107" s="452"/>
      <c r="AH107" s="452"/>
      <c r="AI107" s="452"/>
      <c r="AJ107" s="452"/>
      <c r="AK107" s="452"/>
      <c r="AL107" s="452"/>
      <c r="AM107" s="450"/>
      <c r="AN107" s="450"/>
      <c r="AO107" s="451"/>
      <c r="AP107" s="451"/>
      <c r="AQ107" s="450"/>
      <c r="AR107" s="453"/>
      <c r="AS107" s="453"/>
      <c r="AT107" s="454"/>
      <c r="AU107" s="455"/>
      <c r="AV107" s="456"/>
      <c r="AW107" s="456"/>
      <c r="AX107" s="455"/>
      <c r="AY107" s="456"/>
      <c r="AZ107" s="454"/>
      <c r="BA107" s="454"/>
      <c r="BB107" s="454"/>
      <c r="BC107" s="454"/>
      <c r="BD107" s="454"/>
      <c r="BE107" s="454"/>
      <c r="BF107" s="455"/>
      <c r="BG107" s="455"/>
      <c r="BH107" s="455"/>
      <c r="BI107" s="455"/>
      <c r="BJ107" s="455"/>
      <c r="BK107" s="455"/>
      <c r="BL107" s="455"/>
      <c r="BM107" s="455"/>
      <c r="BN107" s="455"/>
      <c r="BO107" s="455"/>
    </row>
    <row r="108" spans="1:67" ht="19.5" customHeight="1">
      <c r="A108" s="450"/>
      <c r="B108" s="450"/>
      <c r="C108" s="450"/>
      <c r="D108" s="450"/>
      <c r="E108" s="450"/>
      <c r="F108" s="451"/>
      <c r="G108" s="450"/>
      <c r="H108" s="450"/>
      <c r="I108" s="451"/>
      <c r="J108" s="450"/>
      <c r="K108" s="451"/>
      <c r="L108" s="450"/>
      <c r="M108" s="451"/>
      <c r="N108" s="450"/>
      <c r="O108" s="451"/>
      <c r="P108" s="452"/>
      <c r="Q108" s="452"/>
      <c r="R108" s="452"/>
      <c r="S108" s="452"/>
      <c r="T108" s="450"/>
      <c r="U108" s="450"/>
      <c r="V108" s="451"/>
      <c r="W108" s="452"/>
      <c r="X108" s="450"/>
      <c r="Y108" s="451"/>
      <c r="Z108" s="451"/>
      <c r="AA108" s="450"/>
      <c r="AB108" s="450"/>
      <c r="AC108" s="450"/>
      <c r="AD108" s="450"/>
      <c r="AE108" s="451"/>
      <c r="AF108" s="451"/>
      <c r="AG108" s="452"/>
      <c r="AH108" s="452"/>
      <c r="AI108" s="452"/>
      <c r="AJ108" s="452"/>
      <c r="AK108" s="452"/>
      <c r="AL108" s="452"/>
      <c r="AM108" s="450"/>
      <c r="AN108" s="450"/>
      <c r="AO108" s="451"/>
      <c r="AP108" s="451"/>
      <c r="AQ108" s="450"/>
      <c r="AR108" s="453"/>
      <c r="AS108" s="453"/>
      <c r="AT108" s="454"/>
      <c r="AU108" s="455"/>
      <c r="AV108" s="456"/>
      <c r="AW108" s="456"/>
      <c r="AX108" s="455"/>
      <c r="AY108" s="456"/>
      <c r="AZ108" s="454"/>
      <c r="BA108" s="454"/>
      <c r="BB108" s="454"/>
      <c r="BC108" s="454"/>
      <c r="BD108" s="454"/>
      <c r="BE108" s="454"/>
      <c r="BF108" s="455"/>
      <c r="BG108" s="455"/>
      <c r="BH108" s="455"/>
      <c r="BI108" s="455"/>
      <c r="BJ108" s="455"/>
      <c r="BK108" s="455"/>
      <c r="BL108" s="455"/>
      <c r="BM108" s="455"/>
      <c r="BN108" s="455"/>
      <c r="BO108" s="455"/>
    </row>
    <row r="109" spans="1:67" ht="19.5" customHeight="1">
      <c r="A109" s="450"/>
      <c r="B109" s="450"/>
      <c r="C109" s="450"/>
      <c r="D109" s="450"/>
      <c r="E109" s="450"/>
      <c r="F109" s="451"/>
      <c r="G109" s="450"/>
      <c r="H109" s="450"/>
      <c r="I109" s="451"/>
      <c r="J109" s="450"/>
      <c r="K109" s="451"/>
      <c r="L109" s="450"/>
      <c r="M109" s="451"/>
      <c r="N109" s="450"/>
      <c r="O109" s="451"/>
      <c r="P109" s="452"/>
      <c r="Q109" s="452"/>
      <c r="R109" s="452"/>
      <c r="S109" s="452"/>
      <c r="T109" s="450"/>
      <c r="U109" s="450"/>
      <c r="V109" s="451"/>
      <c r="W109" s="452"/>
      <c r="X109" s="450"/>
      <c r="Y109" s="451"/>
      <c r="Z109" s="451"/>
      <c r="AA109" s="450"/>
      <c r="AB109" s="450"/>
      <c r="AC109" s="450"/>
      <c r="AD109" s="450"/>
      <c r="AE109" s="451"/>
      <c r="AF109" s="451"/>
      <c r="AG109" s="452"/>
      <c r="AH109" s="452"/>
      <c r="AI109" s="452"/>
      <c r="AJ109" s="452"/>
      <c r="AK109" s="452"/>
      <c r="AL109" s="452"/>
      <c r="AM109" s="450"/>
      <c r="AN109" s="450"/>
      <c r="AO109" s="451"/>
      <c r="AP109" s="451"/>
      <c r="AQ109" s="450"/>
      <c r="AR109" s="453"/>
      <c r="AS109" s="453"/>
      <c r="AT109" s="454"/>
      <c r="AU109" s="455"/>
      <c r="AV109" s="456"/>
      <c r="AW109" s="456"/>
      <c r="AX109" s="455"/>
      <c r="AY109" s="456"/>
      <c r="AZ109" s="454"/>
      <c r="BA109" s="454"/>
      <c r="BB109" s="454"/>
      <c r="BC109" s="454"/>
      <c r="BD109" s="454"/>
      <c r="BE109" s="454"/>
      <c r="BF109" s="455"/>
      <c r="BG109" s="455"/>
      <c r="BH109" s="455"/>
      <c r="BI109" s="455"/>
      <c r="BJ109" s="455"/>
      <c r="BK109" s="455"/>
      <c r="BL109" s="455"/>
      <c r="BM109" s="455"/>
      <c r="BN109" s="455"/>
      <c r="BO109" s="455"/>
    </row>
    <row r="110" spans="1:67" ht="19.5" customHeight="1">
      <c r="A110" s="450"/>
      <c r="B110" s="450"/>
      <c r="C110" s="450"/>
      <c r="D110" s="450"/>
      <c r="E110" s="450"/>
      <c r="F110" s="451"/>
      <c r="G110" s="450"/>
      <c r="H110" s="450"/>
      <c r="I110" s="451"/>
      <c r="J110" s="450"/>
      <c r="K110" s="451"/>
      <c r="L110" s="450"/>
      <c r="M110" s="451"/>
      <c r="N110" s="450"/>
      <c r="O110" s="451"/>
      <c r="P110" s="452"/>
      <c r="Q110" s="452"/>
      <c r="R110" s="452"/>
      <c r="S110" s="452"/>
      <c r="T110" s="450"/>
      <c r="U110" s="450"/>
      <c r="V110" s="451"/>
      <c r="W110" s="452"/>
      <c r="X110" s="450"/>
      <c r="Y110" s="451"/>
      <c r="Z110" s="451"/>
      <c r="AA110" s="450"/>
      <c r="AB110" s="450"/>
      <c r="AC110" s="450"/>
      <c r="AD110" s="450"/>
      <c r="AE110" s="451"/>
      <c r="AF110" s="451"/>
      <c r="AG110" s="452"/>
      <c r="AH110" s="452"/>
      <c r="AI110" s="452"/>
      <c r="AJ110" s="452"/>
      <c r="AK110" s="452"/>
      <c r="AL110" s="452"/>
      <c r="AM110" s="450"/>
      <c r="AN110" s="450"/>
      <c r="AO110" s="451"/>
      <c r="AP110" s="451"/>
      <c r="AQ110" s="450"/>
      <c r="AR110" s="453"/>
      <c r="AS110" s="453"/>
      <c r="AT110" s="454"/>
      <c r="AU110" s="455"/>
      <c r="AV110" s="456"/>
      <c r="AW110" s="456"/>
      <c r="AX110" s="455"/>
      <c r="AY110" s="456"/>
      <c r="AZ110" s="454"/>
      <c r="BA110" s="454"/>
      <c r="BB110" s="454"/>
      <c r="BC110" s="454"/>
      <c r="BD110" s="454"/>
      <c r="BE110" s="454"/>
      <c r="BF110" s="455"/>
      <c r="BG110" s="455"/>
      <c r="BH110" s="455"/>
      <c r="BI110" s="455"/>
      <c r="BJ110" s="455"/>
      <c r="BK110" s="455"/>
      <c r="BL110" s="455"/>
      <c r="BM110" s="455"/>
      <c r="BN110" s="455"/>
      <c r="BO110" s="455"/>
    </row>
    <row r="111" spans="1:67" ht="19.5" customHeight="1">
      <c r="A111" s="450"/>
      <c r="B111" s="450"/>
      <c r="C111" s="450"/>
      <c r="D111" s="450"/>
      <c r="E111" s="450"/>
      <c r="F111" s="451"/>
      <c r="G111" s="450"/>
      <c r="H111" s="450"/>
      <c r="I111" s="451"/>
      <c r="J111" s="450"/>
      <c r="K111" s="451"/>
      <c r="L111" s="450"/>
      <c r="M111" s="451"/>
      <c r="N111" s="450"/>
      <c r="O111" s="451"/>
      <c r="P111" s="452"/>
      <c r="Q111" s="452"/>
      <c r="R111" s="452"/>
      <c r="S111" s="452"/>
      <c r="T111" s="450"/>
      <c r="U111" s="450"/>
      <c r="V111" s="451"/>
      <c r="W111" s="452"/>
      <c r="X111" s="450"/>
      <c r="Y111" s="451"/>
      <c r="Z111" s="451"/>
      <c r="AA111" s="450"/>
      <c r="AB111" s="450"/>
      <c r="AC111" s="450"/>
      <c r="AD111" s="450"/>
      <c r="AE111" s="451"/>
      <c r="AF111" s="451"/>
      <c r="AG111" s="452"/>
      <c r="AH111" s="452"/>
      <c r="AI111" s="452"/>
      <c r="AJ111" s="452"/>
      <c r="AK111" s="452"/>
      <c r="AL111" s="452"/>
      <c r="AM111" s="450"/>
      <c r="AN111" s="450"/>
      <c r="AO111" s="451"/>
      <c r="AP111" s="451"/>
      <c r="AQ111" s="450"/>
      <c r="AR111" s="453"/>
      <c r="AS111" s="453"/>
      <c r="AT111" s="454"/>
      <c r="AU111" s="455"/>
      <c r="AV111" s="456"/>
      <c r="AW111" s="456"/>
      <c r="AX111" s="455"/>
      <c r="AY111" s="456"/>
      <c r="AZ111" s="454"/>
      <c r="BA111" s="454"/>
      <c r="BB111" s="454"/>
      <c r="BC111" s="454"/>
      <c r="BD111" s="454"/>
      <c r="BE111" s="454"/>
      <c r="BF111" s="455"/>
      <c r="BG111" s="455"/>
      <c r="BH111" s="455"/>
      <c r="BI111" s="455"/>
      <c r="BJ111" s="455"/>
      <c r="BK111" s="455"/>
      <c r="BL111" s="455"/>
      <c r="BM111" s="455"/>
      <c r="BN111" s="455"/>
      <c r="BO111" s="455"/>
    </row>
    <row r="112" spans="1:67" ht="19.5" customHeight="1">
      <c r="A112" s="450"/>
      <c r="B112" s="450"/>
      <c r="C112" s="450"/>
      <c r="D112" s="450"/>
      <c r="E112" s="450"/>
      <c r="F112" s="451"/>
      <c r="G112" s="450"/>
      <c r="H112" s="450"/>
      <c r="I112" s="451"/>
      <c r="J112" s="450"/>
      <c r="K112" s="451"/>
      <c r="L112" s="450"/>
      <c r="M112" s="451"/>
      <c r="N112" s="450"/>
      <c r="O112" s="451"/>
      <c r="P112" s="452"/>
      <c r="Q112" s="452"/>
      <c r="R112" s="452"/>
      <c r="S112" s="452"/>
      <c r="T112" s="450"/>
      <c r="U112" s="450"/>
      <c r="V112" s="451"/>
      <c r="W112" s="452"/>
      <c r="X112" s="450"/>
      <c r="Y112" s="451"/>
      <c r="Z112" s="451"/>
      <c r="AA112" s="450"/>
      <c r="AB112" s="450"/>
      <c r="AC112" s="450"/>
      <c r="AD112" s="450"/>
      <c r="AE112" s="451"/>
      <c r="AF112" s="451"/>
      <c r="AG112" s="452"/>
      <c r="AH112" s="452"/>
      <c r="AI112" s="452"/>
      <c r="AJ112" s="452"/>
      <c r="AK112" s="452"/>
      <c r="AL112" s="452"/>
      <c r="AM112" s="450"/>
      <c r="AN112" s="450"/>
      <c r="AO112" s="451"/>
      <c r="AP112" s="451"/>
      <c r="AQ112" s="450"/>
      <c r="AR112" s="453"/>
      <c r="AS112" s="453"/>
      <c r="AT112" s="454"/>
      <c r="AU112" s="455"/>
      <c r="AV112" s="456"/>
      <c r="AW112" s="456"/>
      <c r="AX112" s="455"/>
      <c r="AY112" s="456"/>
      <c r="AZ112" s="454"/>
      <c r="BA112" s="454"/>
      <c r="BB112" s="454"/>
      <c r="BC112" s="454"/>
      <c r="BD112" s="454"/>
      <c r="BE112" s="454"/>
      <c r="BF112" s="455"/>
      <c r="BG112" s="455"/>
      <c r="BH112" s="455"/>
      <c r="BI112" s="455"/>
      <c r="BJ112" s="455"/>
      <c r="BK112" s="455"/>
      <c r="BL112" s="455"/>
      <c r="BM112" s="455"/>
      <c r="BN112" s="455"/>
      <c r="BO112" s="455"/>
    </row>
    <row r="113" spans="1:67" ht="19.5" customHeight="1">
      <c r="A113" s="450"/>
      <c r="B113" s="450"/>
      <c r="C113" s="450"/>
      <c r="D113" s="450"/>
      <c r="E113" s="450"/>
      <c r="F113" s="451"/>
      <c r="G113" s="450"/>
      <c r="H113" s="450"/>
      <c r="I113" s="451"/>
      <c r="J113" s="450"/>
      <c r="K113" s="451"/>
      <c r="L113" s="450"/>
      <c r="M113" s="451"/>
      <c r="N113" s="450"/>
      <c r="O113" s="451"/>
      <c r="P113" s="452"/>
      <c r="Q113" s="452"/>
      <c r="R113" s="452"/>
      <c r="S113" s="452"/>
      <c r="T113" s="450"/>
      <c r="U113" s="450"/>
      <c r="V113" s="451"/>
      <c r="W113" s="452"/>
      <c r="X113" s="450"/>
      <c r="Y113" s="451"/>
      <c r="Z113" s="451"/>
      <c r="AA113" s="450"/>
      <c r="AB113" s="450"/>
      <c r="AC113" s="450"/>
      <c r="AD113" s="450"/>
      <c r="AE113" s="451"/>
      <c r="AF113" s="451"/>
      <c r="AG113" s="452"/>
      <c r="AH113" s="452"/>
      <c r="AI113" s="452"/>
      <c r="AJ113" s="452"/>
      <c r="AK113" s="452"/>
      <c r="AL113" s="452"/>
      <c r="AM113" s="450"/>
      <c r="AN113" s="450"/>
      <c r="AO113" s="451"/>
      <c r="AP113" s="451"/>
      <c r="AQ113" s="450"/>
      <c r="AR113" s="453"/>
      <c r="AS113" s="453"/>
      <c r="AT113" s="454"/>
      <c r="AU113" s="455"/>
      <c r="AV113" s="456"/>
      <c r="AW113" s="456"/>
      <c r="AX113" s="455"/>
      <c r="AY113" s="456"/>
      <c r="AZ113" s="454"/>
      <c r="BA113" s="454"/>
      <c r="BB113" s="454"/>
      <c r="BC113" s="454"/>
      <c r="BD113" s="454"/>
      <c r="BE113" s="454"/>
      <c r="BF113" s="455"/>
      <c r="BG113" s="455"/>
      <c r="BH113" s="455"/>
      <c r="BI113" s="455"/>
      <c r="BJ113" s="455"/>
      <c r="BK113" s="455"/>
      <c r="BL113" s="455"/>
      <c r="BM113" s="455"/>
      <c r="BN113" s="455"/>
      <c r="BO113" s="455"/>
    </row>
    <row r="114" spans="1:67" ht="19.5" customHeight="1">
      <c r="A114" s="450"/>
      <c r="B114" s="450"/>
      <c r="C114" s="450"/>
      <c r="D114" s="450"/>
      <c r="E114" s="450"/>
      <c r="F114" s="451"/>
      <c r="G114" s="450"/>
      <c r="H114" s="450"/>
      <c r="I114" s="451"/>
      <c r="J114" s="450"/>
      <c r="K114" s="451"/>
      <c r="L114" s="450"/>
      <c r="M114" s="451"/>
      <c r="N114" s="450"/>
      <c r="O114" s="451"/>
      <c r="P114" s="452"/>
      <c r="Q114" s="452"/>
      <c r="R114" s="452"/>
      <c r="S114" s="452"/>
      <c r="T114" s="450"/>
      <c r="U114" s="450"/>
      <c r="V114" s="451"/>
      <c r="W114" s="452"/>
      <c r="X114" s="450"/>
      <c r="Y114" s="451"/>
      <c r="Z114" s="451"/>
      <c r="AA114" s="450"/>
      <c r="AB114" s="450"/>
      <c r="AC114" s="450"/>
      <c r="AD114" s="450"/>
      <c r="AE114" s="451"/>
      <c r="AF114" s="451"/>
      <c r="AG114" s="452"/>
      <c r="AH114" s="452"/>
      <c r="AI114" s="452"/>
      <c r="AJ114" s="452"/>
      <c r="AK114" s="452"/>
      <c r="AL114" s="452"/>
      <c r="AM114" s="450"/>
      <c r="AN114" s="450"/>
      <c r="AO114" s="451"/>
      <c r="AP114" s="451"/>
      <c r="AQ114" s="450"/>
      <c r="AR114" s="453"/>
      <c r="AS114" s="453"/>
      <c r="AT114" s="454"/>
      <c r="AU114" s="455"/>
      <c r="AV114" s="456"/>
      <c r="AW114" s="456"/>
      <c r="AX114" s="455"/>
      <c r="AY114" s="456"/>
      <c r="AZ114" s="454"/>
      <c r="BA114" s="454"/>
      <c r="BB114" s="454"/>
      <c r="BC114" s="454"/>
      <c r="BD114" s="454"/>
      <c r="BE114" s="454"/>
      <c r="BF114" s="455"/>
      <c r="BG114" s="455"/>
      <c r="BH114" s="455"/>
      <c r="BI114" s="455"/>
      <c r="BJ114" s="455"/>
      <c r="BK114" s="455"/>
      <c r="BL114" s="455"/>
      <c r="BM114" s="455"/>
      <c r="BN114" s="455"/>
      <c r="BO114" s="455"/>
    </row>
    <row r="115" spans="1:67" ht="19.5" customHeight="1">
      <c r="A115" s="450"/>
      <c r="B115" s="450"/>
      <c r="C115" s="450"/>
      <c r="D115" s="450"/>
      <c r="E115" s="450"/>
      <c r="F115" s="451"/>
      <c r="G115" s="450"/>
      <c r="H115" s="450"/>
      <c r="I115" s="451"/>
      <c r="J115" s="450"/>
      <c r="K115" s="451"/>
      <c r="L115" s="450"/>
      <c r="M115" s="451"/>
      <c r="N115" s="450"/>
      <c r="O115" s="451"/>
      <c r="P115" s="452"/>
      <c r="Q115" s="452"/>
      <c r="R115" s="452"/>
      <c r="S115" s="452"/>
      <c r="T115" s="450"/>
      <c r="U115" s="450"/>
      <c r="V115" s="451"/>
      <c r="W115" s="452"/>
      <c r="X115" s="450"/>
      <c r="Y115" s="451"/>
      <c r="Z115" s="451"/>
      <c r="AA115" s="450"/>
      <c r="AB115" s="450"/>
      <c r="AC115" s="450"/>
      <c r="AD115" s="450"/>
      <c r="AE115" s="451"/>
      <c r="AF115" s="451"/>
      <c r="AG115" s="452"/>
      <c r="AH115" s="452"/>
      <c r="AI115" s="452"/>
      <c r="AJ115" s="452"/>
      <c r="AK115" s="452"/>
      <c r="AL115" s="452"/>
      <c r="AM115" s="450"/>
      <c r="AN115" s="450"/>
      <c r="AO115" s="451"/>
      <c r="AP115" s="451"/>
      <c r="AQ115" s="450"/>
      <c r="AR115" s="453"/>
      <c r="AS115" s="453"/>
      <c r="AT115" s="454"/>
      <c r="AU115" s="455"/>
      <c r="AV115" s="456"/>
      <c r="AW115" s="456"/>
      <c r="AX115" s="455"/>
      <c r="AY115" s="456"/>
      <c r="AZ115" s="454"/>
      <c r="BA115" s="454"/>
      <c r="BB115" s="454"/>
      <c r="BC115" s="454"/>
      <c r="BD115" s="454"/>
      <c r="BE115" s="454"/>
      <c r="BF115" s="455"/>
      <c r="BG115" s="455"/>
      <c r="BH115" s="455"/>
      <c r="BI115" s="455"/>
      <c r="BJ115" s="455"/>
      <c r="BK115" s="455"/>
      <c r="BL115" s="455"/>
      <c r="BM115" s="455"/>
      <c r="BN115" s="455"/>
      <c r="BO115" s="455"/>
    </row>
    <row r="116" spans="1:67" ht="19.5" customHeight="1">
      <c r="A116" s="450"/>
      <c r="B116" s="450"/>
      <c r="C116" s="450"/>
      <c r="D116" s="450"/>
      <c r="E116" s="450"/>
      <c r="F116" s="451"/>
      <c r="G116" s="450"/>
      <c r="H116" s="450"/>
      <c r="I116" s="451"/>
      <c r="J116" s="450"/>
      <c r="K116" s="451"/>
      <c r="L116" s="450"/>
      <c r="M116" s="451"/>
      <c r="N116" s="450"/>
      <c r="O116" s="451"/>
      <c r="P116" s="452"/>
      <c r="Q116" s="452"/>
      <c r="R116" s="452"/>
      <c r="S116" s="452"/>
      <c r="T116" s="450"/>
      <c r="U116" s="450"/>
      <c r="V116" s="451"/>
      <c r="W116" s="452"/>
      <c r="X116" s="450"/>
      <c r="Y116" s="451"/>
      <c r="Z116" s="451"/>
      <c r="AA116" s="450"/>
      <c r="AB116" s="450"/>
      <c r="AC116" s="450"/>
      <c r="AD116" s="450"/>
      <c r="AE116" s="451"/>
      <c r="AF116" s="451"/>
      <c r="AG116" s="452"/>
      <c r="AH116" s="452"/>
      <c r="AI116" s="452"/>
      <c r="AJ116" s="452"/>
      <c r="AK116" s="452"/>
      <c r="AL116" s="452"/>
      <c r="AM116" s="450"/>
      <c r="AN116" s="450"/>
      <c r="AO116" s="451"/>
      <c r="AP116" s="451"/>
      <c r="AQ116" s="450"/>
      <c r="AR116" s="453"/>
      <c r="AS116" s="453"/>
      <c r="AT116" s="454"/>
      <c r="AU116" s="455"/>
      <c r="AV116" s="456"/>
      <c r="AW116" s="456"/>
      <c r="AX116" s="455"/>
      <c r="AY116" s="456"/>
      <c r="AZ116" s="454"/>
      <c r="BA116" s="454"/>
      <c r="BB116" s="454"/>
      <c r="BC116" s="454"/>
      <c r="BD116" s="454"/>
      <c r="BE116" s="454"/>
      <c r="BF116" s="455"/>
      <c r="BG116" s="455"/>
      <c r="BH116" s="455"/>
      <c r="BI116" s="455"/>
      <c r="BJ116" s="455"/>
      <c r="BK116" s="455"/>
      <c r="BL116" s="455"/>
      <c r="BM116" s="455"/>
      <c r="BN116" s="455"/>
      <c r="BO116" s="455"/>
    </row>
    <row r="117" spans="1:67" ht="19.5" customHeight="1">
      <c r="A117" s="450"/>
      <c r="B117" s="450"/>
      <c r="C117" s="450"/>
      <c r="D117" s="450"/>
      <c r="E117" s="450"/>
      <c r="F117" s="451"/>
      <c r="G117" s="450"/>
      <c r="H117" s="450"/>
      <c r="I117" s="451"/>
      <c r="J117" s="450"/>
      <c r="K117" s="451"/>
      <c r="L117" s="450"/>
      <c r="M117" s="451"/>
      <c r="N117" s="450"/>
      <c r="O117" s="451"/>
      <c r="P117" s="452"/>
      <c r="Q117" s="452"/>
      <c r="R117" s="452"/>
      <c r="S117" s="452"/>
      <c r="T117" s="450"/>
      <c r="U117" s="450"/>
      <c r="V117" s="451"/>
      <c r="W117" s="452"/>
      <c r="X117" s="450"/>
      <c r="Y117" s="451"/>
      <c r="Z117" s="451"/>
      <c r="AA117" s="450"/>
      <c r="AB117" s="450"/>
      <c r="AC117" s="450"/>
      <c r="AD117" s="450"/>
      <c r="AE117" s="451"/>
      <c r="AF117" s="451"/>
      <c r="AG117" s="452"/>
      <c r="AH117" s="452"/>
      <c r="AI117" s="452"/>
      <c r="AJ117" s="452"/>
      <c r="AK117" s="452"/>
      <c r="AL117" s="452"/>
      <c r="AM117" s="450"/>
      <c r="AN117" s="450"/>
      <c r="AO117" s="451"/>
      <c r="AP117" s="451"/>
      <c r="AQ117" s="450"/>
      <c r="AR117" s="453"/>
      <c r="AS117" s="453"/>
      <c r="AT117" s="454"/>
      <c r="AU117" s="455"/>
      <c r="AV117" s="456"/>
      <c r="AW117" s="456"/>
      <c r="AX117" s="455"/>
      <c r="AY117" s="456"/>
      <c r="AZ117" s="454"/>
      <c r="BA117" s="454"/>
      <c r="BB117" s="454"/>
      <c r="BC117" s="454"/>
      <c r="BD117" s="454"/>
      <c r="BE117" s="454"/>
      <c r="BF117" s="455"/>
      <c r="BG117" s="455"/>
      <c r="BH117" s="455"/>
      <c r="BI117" s="455"/>
      <c r="BJ117" s="455"/>
      <c r="BK117" s="455"/>
      <c r="BL117" s="455"/>
      <c r="BM117" s="455"/>
      <c r="BN117" s="455"/>
      <c r="BO117" s="455"/>
    </row>
    <row r="118" spans="1:67" ht="19.5" customHeight="1">
      <c r="A118" s="450"/>
      <c r="B118" s="450"/>
      <c r="C118" s="450"/>
      <c r="D118" s="450"/>
      <c r="E118" s="450"/>
      <c r="F118" s="451"/>
      <c r="G118" s="450"/>
      <c r="H118" s="450"/>
      <c r="I118" s="451"/>
      <c r="J118" s="450"/>
      <c r="K118" s="451"/>
      <c r="L118" s="450"/>
      <c r="M118" s="451"/>
      <c r="N118" s="450"/>
      <c r="O118" s="451"/>
      <c r="P118" s="452"/>
      <c r="Q118" s="452"/>
      <c r="R118" s="452"/>
      <c r="S118" s="452"/>
      <c r="T118" s="450"/>
      <c r="U118" s="450"/>
      <c r="V118" s="451"/>
      <c r="W118" s="452"/>
      <c r="X118" s="450"/>
      <c r="Y118" s="451"/>
      <c r="Z118" s="451"/>
      <c r="AA118" s="450"/>
      <c r="AB118" s="450"/>
      <c r="AC118" s="450"/>
      <c r="AD118" s="450"/>
      <c r="AE118" s="451"/>
      <c r="AF118" s="451"/>
      <c r="AG118" s="452"/>
      <c r="AH118" s="452"/>
      <c r="AI118" s="452"/>
      <c r="AJ118" s="452"/>
      <c r="AK118" s="452"/>
      <c r="AL118" s="452"/>
      <c r="AM118" s="450"/>
      <c r="AN118" s="450"/>
      <c r="AO118" s="451"/>
      <c r="AP118" s="451"/>
      <c r="AQ118" s="450"/>
      <c r="AR118" s="453"/>
      <c r="AS118" s="453"/>
      <c r="AT118" s="454"/>
      <c r="AU118" s="455"/>
      <c r="AV118" s="456"/>
      <c r="AW118" s="456"/>
      <c r="AX118" s="455"/>
      <c r="AY118" s="456"/>
      <c r="AZ118" s="454"/>
      <c r="BA118" s="454"/>
      <c r="BB118" s="454"/>
      <c r="BC118" s="454"/>
      <c r="BD118" s="454"/>
      <c r="BE118" s="454"/>
      <c r="BF118" s="455"/>
      <c r="BG118" s="455"/>
      <c r="BH118" s="455"/>
      <c r="BI118" s="455"/>
      <c r="BJ118" s="455"/>
      <c r="BK118" s="455"/>
      <c r="BL118" s="455"/>
      <c r="BM118" s="455"/>
      <c r="BN118" s="455"/>
      <c r="BO118" s="455"/>
    </row>
    <row r="119" spans="1:67" ht="19.5" customHeight="1">
      <c r="A119" s="450"/>
      <c r="B119" s="450"/>
      <c r="C119" s="450"/>
      <c r="D119" s="450"/>
      <c r="E119" s="450"/>
      <c r="F119" s="451"/>
      <c r="G119" s="450"/>
      <c r="H119" s="450"/>
      <c r="I119" s="451"/>
      <c r="J119" s="450"/>
      <c r="K119" s="451"/>
      <c r="L119" s="450"/>
      <c r="M119" s="451"/>
      <c r="N119" s="450"/>
      <c r="O119" s="451"/>
      <c r="P119" s="452"/>
      <c r="Q119" s="452"/>
      <c r="R119" s="452"/>
      <c r="S119" s="452"/>
      <c r="T119" s="450"/>
      <c r="U119" s="450"/>
      <c r="V119" s="451"/>
      <c r="W119" s="452"/>
      <c r="X119" s="450"/>
      <c r="Y119" s="451"/>
      <c r="Z119" s="451"/>
      <c r="AA119" s="450"/>
      <c r="AB119" s="450"/>
      <c r="AC119" s="450"/>
      <c r="AD119" s="450"/>
      <c r="AE119" s="451"/>
      <c r="AF119" s="451"/>
      <c r="AG119" s="452"/>
      <c r="AH119" s="452"/>
      <c r="AI119" s="452"/>
      <c r="AJ119" s="452"/>
      <c r="AK119" s="452"/>
      <c r="AL119" s="452"/>
      <c r="AM119" s="450"/>
      <c r="AN119" s="450"/>
      <c r="AO119" s="451"/>
      <c r="AP119" s="451"/>
      <c r="AQ119" s="450"/>
      <c r="AR119" s="453"/>
      <c r="AS119" s="453"/>
      <c r="AT119" s="454"/>
      <c r="AU119" s="455"/>
      <c r="AV119" s="456"/>
      <c r="AW119" s="456"/>
      <c r="AX119" s="455"/>
      <c r="AY119" s="456"/>
      <c r="AZ119" s="454"/>
      <c r="BA119" s="454"/>
      <c r="BB119" s="454"/>
      <c r="BC119" s="454"/>
      <c r="BD119" s="454"/>
      <c r="BE119" s="454"/>
      <c r="BF119" s="455"/>
      <c r="BG119" s="455"/>
      <c r="BH119" s="455"/>
      <c r="BI119" s="455"/>
      <c r="BJ119" s="455"/>
      <c r="BK119" s="455"/>
      <c r="BL119" s="455"/>
      <c r="BM119" s="455"/>
      <c r="BN119" s="455"/>
      <c r="BO119" s="455"/>
    </row>
    <row r="120" spans="1:67" ht="19.5" customHeight="1">
      <c r="A120" s="450"/>
      <c r="B120" s="450"/>
      <c r="C120" s="450"/>
      <c r="D120" s="450"/>
      <c r="E120" s="450"/>
      <c r="F120" s="451"/>
      <c r="G120" s="450"/>
      <c r="H120" s="450"/>
      <c r="I120" s="451"/>
      <c r="J120" s="450"/>
      <c r="K120" s="451"/>
      <c r="L120" s="450"/>
      <c r="M120" s="451"/>
      <c r="N120" s="450"/>
      <c r="O120" s="451"/>
      <c r="P120" s="452"/>
      <c r="Q120" s="452"/>
      <c r="R120" s="452"/>
      <c r="S120" s="452"/>
      <c r="T120" s="450"/>
      <c r="U120" s="450"/>
      <c r="V120" s="451"/>
      <c r="W120" s="452"/>
      <c r="X120" s="450"/>
      <c r="Y120" s="451"/>
      <c r="Z120" s="451"/>
      <c r="AA120" s="450"/>
      <c r="AB120" s="450"/>
      <c r="AC120" s="450"/>
      <c r="AD120" s="450"/>
      <c r="AE120" s="451"/>
      <c r="AF120" s="451"/>
      <c r="AG120" s="452"/>
      <c r="AH120" s="452"/>
      <c r="AI120" s="452"/>
      <c r="AJ120" s="452"/>
      <c r="AK120" s="452"/>
      <c r="AL120" s="452"/>
      <c r="AM120" s="450"/>
      <c r="AN120" s="450"/>
      <c r="AO120" s="451"/>
      <c r="AP120" s="451"/>
      <c r="AQ120" s="450"/>
      <c r="AR120" s="453"/>
      <c r="AS120" s="453"/>
      <c r="AT120" s="454"/>
      <c r="AU120" s="455"/>
      <c r="AV120" s="456"/>
      <c r="AW120" s="456"/>
      <c r="AX120" s="455"/>
      <c r="AY120" s="456"/>
      <c r="AZ120" s="454"/>
      <c r="BA120" s="454"/>
      <c r="BB120" s="454"/>
      <c r="BC120" s="454"/>
      <c r="BD120" s="454"/>
      <c r="BE120" s="454"/>
      <c r="BF120" s="455"/>
      <c r="BG120" s="455"/>
      <c r="BH120" s="455"/>
      <c r="BI120" s="455"/>
      <c r="BJ120" s="455"/>
      <c r="BK120" s="455"/>
      <c r="BL120" s="455"/>
      <c r="BM120" s="455"/>
      <c r="BN120" s="455"/>
      <c r="BO120" s="455"/>
    </row>
    <row r="121" spans="1:67" ht="19.5" customHeight="1">
      <c r="A121" s="450"/>
      <c r="B121" s="450"/>
      <c r="C121" s="450"/>
      <c r="D121" s="450"/>
      <c r="E121" s="450"/>
      <c r="F121" s="451"/>
      <c r="G121" s="450"/>
      <c r="H121" s="450"/>
      <c r="I121" s="451"/>
      <c r="J121" s="450"/>
      <c r="K121" s="451"/>
      <c r="L121" s="450"/>
      <c r="M121" s="451"/>
      <c r="N121" s="450"/>
      <c r="O121" s="451"/>
      <c r="P121" s="452"/>
      <c r="Q121" s="452"/>
      <c r="R121" s="452"/>
      <c r="S121" s="452"/>
      <c r="T121" s="450"/>
      <c r="U121" s="450"/>
      <c r="V121" s="451"/>
      <c r="W121" s="452"/>
      <c r="X121" s="450"/>
      <c r="Y121" s="451"/>
      <c r="Z121" s="451"/>
      <c r="AA121" s="450"/>
      <c r="AB121" s="450"/>
      <c r="AC121" s="450"/>
      <c r="AD121" s="450"/>
      <c r="AE121" s="451"/>
      <c r="AF121" s="451"/>
      <c r="AG121" s="452"/>
      <c r="AH121" s="452"/>
      <c r="AI121" s="452"/>
      <c r="AJ121" s="452"/>
      <c r="AK121" s="452"/>
      <c r="AL121" s="452"/>
      <c r="AM121" s="450"/>
      <c r="AN121" s="450"/>
      <c r="AO121" s="451"/>
      <c r="AP121" s="451"/>
      <c r="AQ121" s="450"/>
      <c r="AR121" s="453"/>
      <c r="AS121" s="453"/>
      <c r="AT121" s="454"/>
      <c r="AU121" s="455"/>
      <c r="AV121" s="456"/>
      <c r="AW121" s="456"/>
      <c r="AX121" s="455"/>
      <c r="AY121" s="456"/>
      <c r="AZ121" s="454"/>
      <c r="BA121" s="454"/>
      <c r="BB121" s="454"/>
      <c r="BC121" s="454"/>
      <c r="BD121" s="454"/>
      <c r="BE121" s="454"/>
      <c r="BF121" s="455"/>
      <c r="BG121" s="455"/>
      <c r="BH121" s="455"/>
      <c r="BI121" s="455"/>
      <c r="BJ121" s="455"/>
      <c r="BK121" s="455"/>
      <c r="BL121" s="455"/>
      <c r="BM121" s="455"/>
      <c r="BN121" s="455"/>
      <c r="BO121" s="455"/>
    </row>
    <row r="122" spans="1:67" ht="19.5" customHeight="1">
      <c r="A122" s="450"/>
      <c r="B122" s="450"/>
      <c r="C122" s="450"/>
      <c r="D122" s="450"/>
      <c r="E122" s="450"/>
      <c r="F122" s="451"/>
      <c r="G122" s="450"/>
      <c r="H122" s="450"/>
      <c r="I122" s="451"/>
      <c r="J122" s="450"/>
      <c r="K122" s="451"/>
      <c r="L122" s="450"/>
      <c r="M122" s="451"/>
      <c r="N122" s="450"/>
      <c r="O122" s="451"/>
      <c r="P122" s="452"/>
      <c r="Q122" s="452"/>
      <c r="R122" s="452"/>
      <c r="S122" s="452"/>
      <c r="T122" s="450"/>
      <c r="U122" s="450"/>
      <c r="V122" s="451"/>
      <c r="W122" s="452"/>
      <c r="X122" s="450"/>
      <c r="Y122" s="451"/>
      <c r="Z122" s="451"/>
      <c r="AA122" s="450"/>
      <c r="AB122" s="450"/>
      <c r="AC122" s="450"/>
      <c r="AD122" s="450"/>
      <c r="AE122" s="451"/>
      <c r="AF122" s="451"/>
      <c r="AG122" s="452"/>
      <c r="AH122" s="452"/>
      <c r="AI122" s="452"/>
      <c r="AJ122" s="452"/>
      <c r="AK122" s="452"/>
      <c r="AL122" s="452"/>
      <c r="AM122" s="450"/>
      <c r="AN122" s="450"/>
      <c r="AO122" s="451"/>
      <c r="AP122" s="451"/>
      <c r="AQ122" s="450"/>
      <c r="AR122" s="453"/>
      <c r="AS122" s="453"/>
      <c r="AT122" s="454"/>
      <c r="AU122" s="455"/>
      <c r="AV122" s="456"/>
      <c r="AW122" s="456"/>
      <c r="AX122" s="455"/>
      <c r="AY122" s="456"/>
      <c r="AZ122" s="454"/>
      <c r="BA122" s="454"/>
      <c r="BB122" s="454"/>
      <c r="BC122" s="454"/>
      <c r="BD122" s="454"/>
      <c r="BE122" s="454"/>
      <c r="BF122" s="455"/>
      <c r="BG122" s="455"/>
      <c r="BH122" s="455"/>
      <c r="BI122" s="455"/>
      <c r="BJ122" s="455"/>
      <c r="BK122" s="455"/>
      <c r="BL122" s="455"/>
      <c r="BM122" s="455"/>
      <c r="BN122" s="455"/>
      <c r="BO122" s="455"/>
    </row>
    <row r="123" spans="1:67" ht="19.5" customHeight="1">
      <c r="A123" s="450"/>
      <c r="B123" s="450"/>
      <c r="C123" s="450"/>
      <c r="D123" s="450"/>
      <c r="E123" s="450"/>
      <c r="F123" s="451"/>
      <c r="G123" s="450"/>
      <c r="H123" s="450"/>
      <c r="I123" s="451"/>
      <c r="J123" s="450"/>
      <c r="K123" s="451"/>
      <c r="L123" s="450"/>
      <c r="M123" s="451"/>
      <c r="N123" s="450"/>
      <c r="O123" s="451"/>
      <c r="P123" s="452"/>
      <c r="Q123" s="452"/>
      <c r="R123" s="452"/>
      <c r="S123" s="452"/>
      <c r="T123" s="450"/>
      <c r="U123" s="450"/>
      <c r="V123" s="451"/>
      <c r="W123" s="452"/>
      <c r="X123" s="450"/>
      <c r="Y123" s="451"/>
      <c r="Z123" s="451"/>
      <c r="AA123" s="450"/>
      <c r="AB123" s="450"/>
      <c r="AC123" s="450"/>
      <c r="AD123" s="450"/>
      <c r="AE123" s="451"/>
      <c r="AF123" s="451"/>
      <c r="AG123" s="452"/>
      <c r="AH123" s="452"/>
      <c r="AI123" s="452"/>
      <c r="AJ123" s="452"/>
      <c r="AK123" s="452"/>
      <c r="AL123" s="452"/>
      <c r="AM123" s="450"/>
      <c r="AN123" s="450"/>
      <c r="AO123" s="451"/>
      <c r="AP123" s="451"/>
      <c r="AQ123" s="450"/>
      <c r="AR123" s="453"/>
      <c r="AS123" s="453"/>
      <c r="AT123" s="454"/>
      <c r="AU123" s="455"/>
      <c r="AV123" s="456"/>
      <c r="AW123" s="456"/>
      <c r="AX123" s="455"/>
      <c r="AY123" s="456"/>
      <c r="AZ123" s="454"/>
      <c r="BA123" s="454"/>
      <c r="BB123" s="454"/>
      <c r="BC123" s="454"/>
      <c r="BD123" s="454"/>
      <c r="BE123" s="454"/>
      <c r="BF123" s="455"/>
      <c r="BG123" s="455"/>
      <c r="BH123" s="455"/>
      <c r="BI123" s="455"/>
      <c r="BJ123" s="455"/>
      <c r="BK123" s="455"/>
      <c r="BL123" s="455"/>
      <c r="BM123" s="455"/>
      <c r="BN123" s="455"/>
      <c r="BO123" s="455"/>
    </row>
    <row r="124" spans="1:67" ht="19.5" customHeight="1">
      <c r="A124" s="450"/>
      <c r="B124" s="450"/>
      <c r="C124" s="450"/>
      <c r="D124" s="450"/>
      <c r="E124" s="450"/>
      <c r="F124" s="451"/>
      <c r="G124" s="450"/>
      <c r="H124" s="450"/>
      <c r="I124" s="451"/>
      <c r="J124" s="450"/>
      <c r="K124" s="451"/>
      <c r="L124" s="450"/>
      <c r="M124" s="451"/>
      <c r="N124" s="450"/>
      <c r="O124" s="451"/>
      <c r="P124" s="452"/>
      <c r="Q124" s="452"/>
      <c r="R124" s="452"/>
      <c r="S124" s="452"/>
      <c r="T124" s="450"/>
      <c r="U124" s="450"/>
      <c r="V124" s="451"/>
      <c r="W124" s="452"/>
      <c r="X124" s="450"/>
      <c r="Y124" s="451"/>
      <c r="Z124" s="451"/>
      <c r="AA124" s="450"/>
      <c r="AB124" s="450"/>
      <c r="AC124" s="450"/>
      <c r="AD124" s="450"/>
      <c r="AE124" s="451"/>
      <c r="AF124" s="451"/>
      <c r="AG124" s="452"/>
      <c r="AH124" s="452"/>
      <c r="AI124" s="452"/>
      <c r="AJ124" s="452"/>
      <c r="AK124" s="452"/>
      <c r="AL124" s="452"/>
      <c r="AM124" s="450"/>
      <c r="AN124" s="450"/>
      <c r="AO124" s="451"/>
      <c r="AP124" s="451"/>
      <c r="AQ124" s="450"/>
      <c r="AR124" s="453"/>
      <c r="AS124" s="453"/>
      <c r="AT124" s="454"/>
      <c r="AU124" s="455"/>
      <c r="AV124" s="456"/>
      <c r="AW124" s="456"/>
      <c r="AX124" s="455"/>
      <c r="AY124" s="456"/>
      <c r="AZ124" s="454"/>
      <c r="BA124" s="454"/>
      <c r="BB124" s="454"/>
      <c r="BC124" s="454"/>
      <c r="BD124" s="454"/>
      <c r="BE124" s="454"/>
      <c r="BF124" s="455"/>
      <c r="BG124" s="455"/>
      <c r="BH124" s="455"/>
      <c r="BI124" s="455"/>
      <c r="BJ124" s="455"/>
      <c r="BK124" s="455"/>
      <c r="BL124" s="455"/>
      <c r="BM124" s="455"/>
      <c r="BN124" s="455"/>
      <c r="BO124" s="455"/>
    </row>
    <row r="125" spans="1:67" ht="19.5" customHeight="1">
      <c r="A125" s="450"/>
      <c r="B125" s="450"/>
      <c r="C125" s="450"/>
      <c r="D125" s="450"/>
      <c r="E125" s="450"/>
      <c r="F125" s="451"/>
      <c r="G125" s="450"/>
      <c r="H125" s="450"/>
      <c r="I125" s="451"/>
      <c r="J125" s="450"/>
      <c r="K125" s="451"/>
      <c r="L125" s="450"/>
      <c r="M125" s="451"/>
      <c r="N125" s="450"/>
      <c r="O125" s="451"/>
      <c r="P125" s="452"/>
      <c r="Q125" s="452"/>
      <c r="R125" s="452"/>
      <c r="S125" s="452"/>
      <c r="T125" s="450"/>
      <c r="U125" s="450"/>
      <c r="V125" s="451"/>
      <c r="W125" s="452"/>
      <c r="X125" s="450"/>
      <c r="Y125" s="451"/>
      <c r="Z125" s="451"/>
      <c r="AA125" s="450"/>
      <c r="AB125" s="450"/>
      <c r="AC125" s="450"/>
      <c r="AD125" s="450"/>
      <c r="AE125" s="451"/>
      <c r="AF125" s="451"/>
      <c r="AG125" s="452"/>
      <c r="AH125" s="452"/>
      <c r="AI125" s="452"/>
      <c r="AJ125" s="452"/>
      <c r="AK125" s="452"/>
      <c r="AL125" s="452"/>
      <c r="AM125" s="450"/>
      <c r="AN125" s="450"/>
      <c r="AO125" s="451"/>
      <c r="AP125" s="451"/>
      <c r="AQ125" s="450"/>
      <c r="AR125" s="453"/>
      <c r="AS125" s="453"/>
      <c r="AT125" s="454"/>
      <c r="AU125" s="455"/>
      <c r="AV125" s="456"/>
      <c r="AW125" s="456"/>
      <c r="AX125" s="455"/>
      <c r="AY125" s="456"/>
      <c r="AZ125" s="454"/>
      <c r="BA125" s="454"/>
      <c r="BB125" s="454"/>
      <c r="BC125" s="454"/>
      <c r="BD125" s="454"/>
      <c r="BE125" s="454"/>
      <c r="BF125" s="455"/>
      <c r="BG125" s="455"/>
      <c r="BH125" s="455"/>
      <c r="BI125" s="455"/>
      <c r="BJ125" s="455"/>
      <c r="BK125" s="455"/>
      <c r="BL125" s="455"/>
      <c r="BM125" s="455"/>
      <c r="BN125" s="455"/>
      <c r="BO125" s="455"/>
    </row>
    <row r="126" spans="1:67" ht="19.5" customHeight="1">
      <c r="A126" s="450"/>
      <c r="B126" s="450"/>
      <c r="C126" s="450"/>
      <c r="D126" s="450"/>
      <c r="E126" s="450"/>
      <c r="F126" s="451"/>
      <c r="G126" s="450"/>
      <c r="H126" s="450"/>
      <c r="I126" s="451"/>
      <c r="J126" s="450"/>
      <c r="K126" s="451"/>
      <c r="L126" s="450"/>
      <c r="M126" s="451"/>
      <c r="N126" s="450"/>
      <c r="O126" s="451"/>
      <c r="P126" s="452"/>
      <c r="Q126" s="452"/>
      <c r="R126" s="452"/>
      <c r="S126" s="452"/>
      <c r="T126" s="450"/>
      <c r="U126" s="450"/>
      <c r="V126" s="451"/>
      <c r="W126" s="452"/>
      <c r="X126" s="450"/>
      <c r="Y126" s="451"/>
      <c r="Z126" s="451"/>
      <c r="AA126" s="450"/>
      <c r="AB126" s="450"/>
      <c r="AC126" s="450"/>
      <c r="AD126" s="450"/>
      <c r="AE126" s="451"/>
      <c r="AF126" s="451"/>
      <c r="AG126" s="452"/>
      <c r="AH126" s="452"/>
      <c r="AI126" s="452"/>
      <c r="AJ126" s="452"/>
      <c r="AK126" s="452"/>
      <c r="AL126" s="452"/>
      <c r="AM126" s="450"/>
      <c r="AN126" s="450"/>
      <c r="AO126" s="451"/>
      <c r="AP126" s="451"/>
      <c r="AQ126" s="450"/>
      <c r="AR126" s="453"/>
      <c r="AS126" s="453"/>
      <c r="AT126" s="454"/>
      <c r="AU126" s="455"/>
      <c r="AV126" s="456"/>
      <c r="AW126" s="456"/>
      <c r="AX126" s="455"/>
      <c r="AY126" s="456"/>
      <c r="AZ126" s="454"/>
      <c r="BA126" s="454"/>
      <c r="BB126" s="454"/>
      <c r="BC126" s="454"/>
      <c r="BD126" s="454"/>
      <c r="BE126" s="454"/>
      <c r="BF126" s="455"/>
      <c r="BG126" s="455"/>
      <c r="BH126" s="455"/>
      <c r="BI126" s="455"/>
      <c r="BJ126" s="455"/>
      <c r="BK126" s="455"/>
      <c r="BL126" s="455"/>
      <c r="BM126" s="455"/>
      <c r="BN126" s="455"/>
      <c r="BO126" s="455"/>
    </row>
    <row r="127" spans="1:67" ht="19.5" customHeight="1">
      <c r="A127" s="450"/>
      <c r="B127" s="450"/>
      <c r="C127" s="450"/>
      <c r="D127" s="450"/>
      <c r="E127" s="450"/>
      <c r="F127" s="451"/>
      <c r="G127" s="450"/>
      <c r="H127" s="450"/>
      <c r="I127" s="451"/>
      <c r="J127" s="450"/>
      <c r="K127" s="451"/>
      <c r="L127" s="450"/>
      <c r="M127" s="451"/>
      <c r="N127" s="450"/>
      <c r="O127" s="451"/>
      <c r="P127" s="452"/>
      <c r="Q127" s="452"/>
      <c r="R127" s="452"/>
      <c r="S127" s="452"/>
      <c r="T127" s="450"/>
      <c r="U127" s="450"/>
      <c r="V127" s="451"/>
      <c r="W127" s="452"/>
      <c r="X127" s="450"/>
      <c r="Y127" s="451"/>
      <c r="Z127" s="451"/>
      <c r="AA127" s="450"/>
      <c r="AB127" s="450"/>
      <c r="AC127" s="450"/>
      <c r="AD127" s="450"/>
      <c r="AE127" s="451"/>
      <c r="AF127" s="451"/>
      <c r="AG127" s="452"/>
      <c r="AH127" s="452"/>
      <c r="AI127" s="452"/>
      <c r="AJ127" s="452"/>
      <c r="AK127" s="452"/>
      <c r="AL127" s="452"/>
      <c r="AM127" s="450"/>
      <c r="AN127" s="450"/>
      <c r="AO127" s="451"/>
      <c r="AP127" s="451"/>
      <c r="AQ127" s="450"/>
      <c r="AR127" s="453"/>
      <c r="AS127" s="453"/>
      <c r="AT127" s="454"/>
      <c r="AU127" s="455"/>
      <c r="AV127" s="456"/>
      <c r="AW127" s="456"/>
      <c r="AX127" s="455"/>
      <c r="AY127" s="456"/>
      <c r="AZ127" s="454"/>
      <c r="BA127" s="454"/>
      <c r="BB127" s="454"/>
      <c r="BC127" s="454"/>
      <c r="BD127" s="454"/>
      <c r="BE127" s="454"/>
      <c r="BF127" s="455"/>
      <c r="BG127" s="455"/>
      <c r="BH127" s="455"/>
      <c r="BI127" s="455"/>
      <c r="BJ127" s="455"/>
      <c r="BK127" s="455"/>
      <c r="BL127" s="455"/>
      <c r="BM127" s="455"/>
      <c r="BN127" s="455"/>
      <c r="BO127" s="455"/>
    </row>
    <row r="128" spans="1:67" ht="19.5" customHeight="1">
      <c r="A128" s="450"/>
      <c r="B128" s="450"/>
      <c r="C128" s="450"/>
      <c r="D128" s="450"/>
      <c r="E128" s="450"/>
      <c r="F128" s="451"/>
      <c r="G128" s="450"/>
      <c r="H128" s="450"/>
      <c r="I128" s="451"/>
      <c r="J128" s="450"/>
      <c r="K128" s="451"/>
      <c r="L128" s="450"/>
      <c r="M128" s="451"/>
      <c r="N128" s="450"/>
      <c r="O128" s="451"/>
      <c r="P128" s="452"/>
      <c r="Q128" s="452"/>
      <c r="R128" s="452"/>
      <c r="S128" s="452"/>
      <c r="T128" s="450"/>
      <c r="U128" s="450"/>
      <c r="V128" s="451"/>
      <c r="W128" s="452"/>
      <c r="X128" s="450"/>
      <c r="Y128" s="451"/>
      <c r="Z128" s="451"/>
      <c r="AA128" s="450"/>
      <c r="AB128" s="450"/>
      <c r="AC128" s="450"/>
      <c r="AD128" s="450"/>
      <c r="AE128" s="451"/>
      <c r="AF128" s="451"/>
      <c r="AG128" s="452"/>
      <c r="AH128" s="452"/>
      <c r="AI128" s="452"/>
      <c r="AJ128" s="452"/>
      <c r="AK128" s="452"/>
      <c r="AL128" s="452"/>
      <c r="AM128" s="450"/>
      <c r="AN128" s="450"/>
      <c r="AO128" s="451"/>
      <c r="AP128" s="451"/>
      <c r="AQ128" s="450"/>
      <c r="AR128" s="453"/>
      <c r="AS128" s="453"/>
      <c r="AT128" s="454"/>
      <c r="AU128" s="455"/>
      <c r="AV128" s="456"/>
      <c r="AW128" s="456"/>
      <c r="AX128" s="455"/>
      <c r="AY128" s="456"/>
      <c r="AZ128" s="454"/>
      <c r="BA128" s="454"/>
      <c r="BB128" s="454"/>
      <c r="BC128" s="454"/>
      <c r="BD128" s="454"/>
      <c r="BE128" s="454"/>
      <c r="BF128" s="455"/>
      <c r="BG128" s="455"/>
      <c r="BH128" s="455"/>
      <c r="BI128" s="455"/>
      <c r="BJ128" s="455"/>
      <c r="BK128" s="455"/>
      <c r="BL128" s="455"/>
      <c r="BM128" s="455"/>
      <c r="BN128" s="455"/>
      <c r="BO128" s="455"/>
    </row>
    <row r="129" spans="1:67" ht="19.5" customHeight="1">
      <c r="A129" s="450"/>
      <c r="B129" s="450"/>
      <c r="C129" s="450"/>
      <c r="D129" s="450"/>
      <c r="E129" s="450"/>
      <c r="F129" s="451"/>
      <c r="G129" s="450"/>
      <c r="H129" s="450"/>
      <c r="I129" s="451"/>
      <c r="J129" s="450"/>
      <c r="K129" s="451"/>
      <c r="L129" s="450"/>
      <c r="M129" s="451"/>
      <c r="N129" s="450"/>
      <c r="O129" s="451"/>
      <c r="P129" s="452"/>
      <c r="Q129" s="452"/>
      <c r="R129" s="452"/>
      <c r="S129" s="452"/>
      <c r="T129" s="450"/>
      <c r="U129" s="450"/>
      <c r="V129" s="451"/>
      <c r="W129" s="452"/>
      <c r="X129" s="450"/>
      <c r="Y129" s="451"/>
      <c r="Z129" s="451"/>
      <c r="AA129" s="450"/>
      <c r="AB129" s="450"/>
      <c r="AC129" s="450"/>
      <c r="AD129" s="450"/>
      <c r="AE129" s="451"/>
      <c r="AF129" s="451"/>
      <c r="AG129" s="452"/>
      <c r="AH129" s="452"/>
      <c r="AI129" s="452"/>
      <c r="AJ129" s="452"/>
      <c r="AK129" s="452"/>
      <c r="AL129" s="452"/>
      <c r="AM129" s="450"/>
      <c r="AN129" s="450"/>
      <c r="AO129" s="451"/>
      <c r="AP129" s="451"/>
      <c r="AQ129" s="450"/>
      <c r="AR129" s="453"/>
      <c r="AS129" s="453"/>
      <c r="AT129" s="454"/>
      <c r="AU129" s="455"/>
      <c r="AV129" s="456"/>
      <c r="AW129" s="456"/>
      <c r="AX129" s="455"/>
      <c r="AY129" s="456"/>
      <c r="AZ129" s="454"/>
      <c r="BA129" s="454"/>
      <c r="BB129" s="454"/>
      <c r="BC129" s="454"/>
      <c r="BD129" s="454"/>
      <c r="BE129" s="454"/>
      <c r="BF129" s="455"/>
      <c r="BG129" s="455"/>
      <c r="BH129" s="455"/>
      <c r="BI129" s="455"/>
      <c r="BJ129" s="455"/>
      <c r="BK129" s="455"/>
      <c r="BL129" s="455"/>
      <c r="BM129" s="455"/>
      <c r="BN129" s="455"/>
      <c r="BO129" s="455"/>
    </row>
    <row r="130" spans="1:67" ht="19.5" customHeight="1">
      <c r="A130" s="450"/>
      <c r="B130" s="450"/>
      <c r="C130" s="450"/>
      <c r="D130" s="450"/>
      <c r="E130" s="450"/>
      <c r="F130" s="451"/>
      <c r="G130" s="450"/>
      <c r="H130" s="450"/>
      <c r="I130" s="451"/>
      <c r="J130" s="450"/>
      <c r="K130" s="451"/>
      <c r="L130" s="450"/>
      <c r="M130" s="451"/>
      <c r="N130" s="450"/>
      <c r="O130" s="451"/>
      <c r="P130" s="452"/>
      <c r="Q130" s="452"/>
      <c r="R130" s="452"/>
      <c r="S130" s="452"/>
      <c r="T130" s="450"/>
      <c r="U130" s="450"/>
      <c r="V130" s="451"/>
      <c r="W130" s="452"/>
      <c r="X130" s="450"/>
      <c r="Y130" s="451"/>
      <c r="Z130" s="451"/>
      <c r="AA130" s="450"/>
      <c r="AB130" s="450"/>
      <c r="AC130" s="450"/>
      <c r="AD130" s="450"/>
      <c r="AE130" s="451"/>
      <c r="AF130" s="451"/>
      <c r="AG130" s="452"/>
      <c r="AH130" s="452"/>
      <c r="AI130" s="452"/>
      <c r="AJ130" s="452"/>
      <c r="AK130" s="452"/>
      <c r="AL130" s="452"/>
      <c r="AM130" s="450"/>
      <c r="AN130" s="450"/>
      <c r="AO130" s="451"/>
      <c r="AP130" s="451"/>
      <c r="AQ130" s="450"/>
      <c r="AR130" s="453"/>
      <c r="AS130" s="453"/>
      <c r="AT130" s="454"/>
      <c r="AU130" s="455"/>
      <c r="AV130" s="456"/>
      <c r="AW130" s="456"/>
      <c r="AX130" s="455"/>
      <c r="AY130" s="456"/>
      <c r="AZ130" s="454"/>
      <c r="BA130" s="454"/>
      <c r="BB130" s="454"/>
      <c r="BC130" s="454"/>
      <c r="BD130" s="454"/>
      <c r="BE130" s="454"/>
      <c r="BF130" s="455"/>
      <c r="BG130" s="455"/>
      <c r="BH130" s="455"/>
      <c r="BI130" s="455"/>
      <c r="BJ130" s="455"/>
      <c r="BK130" s="455"/>
      <c r="BL130" s="455"/>
      <c r="BM130" s="455"/>
      <c r="BN130" s="455"/>
      <c r="BO130" s="455"/>
    </row>
    <row r="131" spans="1:67" ht="19.5" customHeight="1">
      <c r="A131" s="450"/>
      <c r="B131" s="450"/>
      <c r="C131" s="450"/>
      <c r="D131" s="450"/>
      <c r="E131" s="450"/>
      <c r="F131" s="451"/>
      <c r="G131" s="450"/>
      <c r="H131" s="450"/>
      <c r="I131" s="451"/>
      <c r="J131" s="450"/>
      <c r="K131" s="451"/>
      <c r="L131" s="450"/>
      <c r="M131" s="451"/>
      <c r="N131" s="450"/>
      <c r="O131" s="451"/>
      <c r="P131" s="452"/>
      <c r="Q131" s="452"/>
      <c r="R131" s="452"/>
      <c r="S131" s="452"/>
      <c r="T131" s="450"/>
      <c r="U131" s="450"/>
      <c r="V131" s="451"/>
      <c r="W131" s="452"/>
      <c r="X131" s="450"/>
      <c r="Y131" s="451"/>
      <c r="Z131" s="451"/>
      <c r="AA131" s="450"/>
      <c r="AB131" s="450"/>
      <c r="AC131" s="450"/>
      <c r="AD131" s="450"/>
      <c r="AE131" s="451"/>
      <c r="AF131" s="451"/>
      <c r="AG131" s="452"/>
      <c r="AH131" s="452"/>
      <c r="AI131" s="452"/>
      <c r="AJ131" s="452"/>
      <c r="AK131" s="452"/>
      <c r="AL131" s="452"/>
      <c r="AM131" s="450"/>
      <c r="AN131" s="450"/>
      <c r="AO131" s="451"/>
      <c r="AP131" s="451"/>
      <c r="AQ131" s="450"/>
      <c r="AR131" s="453"/>
      <c r="AS131" s="453"/>
      <c r="AT131" s="454"/>
      <c r="AU131" s="455"/>
      <c r="AV131" s="456"/>
      <c r="AW131" s="456"/>
      <c r="AX131" s="455"/>
      <c r="AY131" s="456"/>
      <c r="AZ131" s="454"/>
      <c r="BA131" s="454"/>
      <c r="BB131" s="454"/>
      <c r="BC131" s="454"/>
      <c r="BD131" s="454"/>
      <c r="BE131" s="454"/>
      <c r="BF131" s="455"/>
      <c r="BG131" s="455"/>
      <c r="BH131" s="455"/>
      <c r="BI131" s="455"/>
      <c r="BJ131" s="455"/>
      <c r="BK131" s="455"/>
      <c r="BL131" s="455"/>
      <c r="BM131" s="455"/>
      <c r="BN131" s="455"/>
      <c r="BO131" s="455"/>
    </row>
    <row r="132" spans="1:67" ht="19.5" customHeight="1">
      <c r="A132" s="450"/>
      <c r="B132" s="450"/>
      <c r="C132" s="450"/>
      <c r="D132" s="450"/>
      <c r="E132" s="450"/>
      <c r="F132" s="451"/>
      <c r="G132" s="450"/>
      <c r="H132" s="450"/>
      <c r="I132" s="451"/>
      <c r="J132" s="450"/>
      <c r="K132" s="451"/>
      <c r="L132" s="450"/>
      <c r="M132" s="451"/>
      <c r="N132" s="450"/>
      <c r="O132" s="451"/>
      <c r="P132" s="452"/>
      <c r="Q132" s="452"/>
      <c r="R132" s="452"/>
      <c r="S132" s="452"/>
      <c r="T132" s="450"/>
      <c r="U132" s="450"/>
      <c r="V132" s="451"/>
      <c r="W132" s="452"/>
      <c r="X132" s="450"/>
      <c r="Y132" s="451"/>
      <c r="Z132" s="451"/>
      <c r="AA132" s="450"/>
      <c r="AB132" s="450"/>
      <c r="AC132" s="450"/>
      <c r="AD132" s="450"/>
      <c r="AE132" s="451"/>
      <c r="AF132" s="451"/>
      <c r="AG132" s="452"/>
      <c r="AH132" s="452"/>
      <c r="AI132" s="452"/>
      <c r="AJ132" s="452"/>
      <c r="AK132" s="452"/>
      <c r="AL132" s="452"/>
      <c r="AM132" s="450"/>
      <c r="AN132" s="450"/>
      <c r="AO132" s="451"/>
      <c r="AP132" s="451"/>
      <c r="AQ132" s="450"/>
      <c r="AR132" s="453"/>
      <c r="AS132" s="453"/>
      <c r="AT132" s="454"/>
      <c r="AU132" s="455"/>
      <c r="AV132" s="456"/>
      <c r="AW132" s="456"/>
      <c r="AX132" s="455"/>
      <c r="AY132" s="456"/>
      <c r="AZ132" s="454"/>
      <c r="BA132" s="454"/>
      <c r="BB132" s="454"/>
      <c r="BC132" s="454"/>
      <c r="BD132" s="454"/>
      <c r="BE132" s="454"/>
      <c r="BF132" s="455"/>
      <c r="BG132" s="455"/>
      <c r="BH132" s="455"/>
      <c r="BI132" s="455"/>
      <c r="BJ132" s="455"/>
      <c r="BK132" s="455"/>
      <c r="BL132" s="455"/>
      <c r="BM132" s="455"/>
      <c r="BN132" s="455"/>
      <c r="BO132" s="455"/>
    </row>
    <row r="133" spans="1:67" ht="19.5" customHeight="1">
      <c r="A133" s="450"/>
      <c r="B133" s="450"/>
      <c r="C133" s="450"/>
      <c r="D133" s="450"/>
      <c r="E133" s="450"/>
      <c r="F133" s="451"/>
      <c r="G133" s="450"/>
      <c r="H133" s="450"/>
      <c r="I133" s="451"/>
      <c r="J133" s="450"/>
      <c r="K133" s="451"/>
      <c r="L133" s="450"/>
      <c r="M133" s="451"/>
      <c r="N133" s="450"/>
      <c r="O133" s="451"/>
      <c r="P133" s="452"/>
      <c r="Q133" s="452"/>
      <c r="R133" s="452"/>
      <c r="S133" s="452"/>
      <c r="T133" s="450"/>
      <c r="U133" s="450"/>
      <c r="V133" s="451"/>
      <c r="W133" s="452"/>
      <c r="X133" s="450"/>
      <c r="Y133" s="451"/>
      <c r="Z133" s="451"/>
      <c r="AA133" s="450"/>
      <c r="AB133" s="450"/>
      <c r="AC133" s="450"/>
      <c r="AD133" s="450"/>
      <c r="AE133" s="451"/>
      <c r="AF133" s="451"/>
      <c r="AG133" s="452"/>
      <c r="AH133" s="452"/>
      <c r="AI133" s="452"/>
      <c r="AJ133" s="452"/>
      <c r="AK133" s="452"/>
      <c r="AL133" s="452"/>
      <c r="AM133" s="450"/>
      <c r="AN133" s="450"/>
      <c r="AO133" s="451"/>
      <c r="AP133" s="451"/>
      <c r="AQ133" s="450"/>
      <c r="AR133" s="453"/>
      <c r="AS133" s="453"/>
      <c r="AT133" s="454"/>
      <c r="AU133" s="455"/>
      <c r="AV133" s="456"/>
      <c r="AW133" s="456"/>
      <c r="AX133" s="455"/>
      <c r="AY133" s="456"/>
      <c r="AZ133" s="454"/>
      <c r="BA133" s="454"/>
      <c r="BB133" s="454"/>
      <c r="BC133" s="454"/>
      <c r="BD133" s="454"/>
      <c r="BE133" s="454"/>
      <c r="BF133" s="455"/>
      <c r="BG133" s="455"/>
      <c r="BH133" s="455"/>
      <c r="BI133" s="455"/>
      <c r="BJ133" s="455"/>
      <c r="BK133" s="455"/>
      <c r="BL133" s="455"/>
      <c r="BM133" s="455"/>
      <c r="BN133" s="455"/>
      <c r="BO133" s="455"/>
    </row>
    <row r="134" spans="1:67" ht="19.5" customHeight="1">
      <c r="A134" s="450"/>
      <c r="B134" s="450"/>
      <c r="C134" s="450"/>
      <c r="D134" s="450"/>
      <c r="E134" s="450"/>
      <c r="F134" s="451"/>
      <c r="G134" s="450"/>
      <c r="H134" s="450"/>
      <c r="I134" s="451"/>
      <c r="J134" s="450"/>
      <c r="K134" s="451"/>
      <c r="L134" s="450"/>
      <c r="M134" s="451"/>
      <c r="N134" s="450"/>
      <c r="O134" s="451"/>
      <c r="P134" s="452"/>
      <c r="Q134" s="452"/>
      <c r="R134" s="452"/>
      <c r="S134" s="452"/>
      <c r="T134" s="450"/>
      <c r="U134" s="450"/>
      <c r="V134" s="451"/>
      <c r="W134" s="452"/>
      <c r="X134" s="450"/>
      <c r="Y134" s="451"/>
      <c r="Z134" s="451"/>
      <c r="AA134" s="450"/>
      <c r="AB134" s="450"/>
      <c r="AC134" s="450"/>
      <c r="AD134" s="450"/>
      <c r="AE134" s="451"/>
      <c r="AF134" s="451"/>
      <c r="AG134" s="452"/>
      <c r="AH134" s="452"/>
      <c r="AI134" s="452"/>
      <c r="AJ134" s="452"/>
      <c r="AK134" s="452"/>
      <c r="AL134" s="452"/>
      <c r="AM134" s="450"/>
      <c r="AN134" s="450"/>
      <c r="AO134" s="451"/>
      <c r="AP134" s="451"/>
      <c r="AQ134" s="450"/>
      <c r="AR134" s="453"/>
      <c r="AS134" s="453"/>
      <c r="AT134" s="454"/>
      <c r="AU134" s="455"/>
      <c r="AV134" s="456"/>
      <c r="AW134" s="456"/>
      <c r="AX134" s="455"/>
      <c r="AY134" s="456"/>
      <c r="AZ134" s="454"/>
      <c r="BA134" s="454"/>
      <c r="BB134" s="454"/>
      <c r="BC134" s="454"/>
      <c r="BD134" s="454"/>
      <c r="BE134" s="454"/>
      <c r="BF134" s="455"/>
      <c r="BG134" s="455"/>
      <c r="BH134" s="455"/>
      <c r="BI134" s="455"/>
      <c r="BJ134" s="455"/>
      <c r="BK134" s="455"/>
      <c r="BL134" s="455"/>
      <c r="BM134" s="455"/>
      <c r="BN134" s="455"/>
      <c r="BO134" s="455"/>
    </row>
    <row r="135" spans="1:67" ht="19.5" customHeight="1">
      <c r="A135" s="450"/>
      <c r="B135" s="450"/>
      <c r="C135" s="450"/>
      <c r="D135" s="450"/>
      <c r="E135" s="450"/>
      <c r="F135" s="451"/>
      <c r="G135" s="450"/>
      <c r="H135" s="450"/>
      <c r="I135" s="451"/>
      <c r="J135" s="450"/>
      <c r="K135" s="451"/>
      <c r="L135" s="450"/>
      <c r="M135" s="451"/>
      <c r="N135" s="450"/>
      <c r="O135" s="451"/>
      <c r="P135" s="452"/>
      <c r="Q135" s="452"/>
      <c r="R135" s="452"/>
      <c r="S135" s="452"/>
      <c r="T135" s="450"/>
      <c r="U135" s="450"/>
      <c r="V135" s="451"/>
      <c r="W135" s="452"/>
      <c r="X135" s="450"/>
      <c r="Y135" s="451"/>
      <c r="Z135" s="451"/>
      <c r="AA135" s="450"/>
      <c r="AB135" s="450"/>
      <c r="AC135" s="450"/>
      <c r="AD135" s="450"/>
      <c r="AE135" s="451"/>
      <c r="AF135" s="451"/>
      <c r="AG135" s="452"/>
      <c r="AH135" s="452"/>
      <c r="AI135" s="452"/>
      <c r="AJ135" s="452"/>
      <c r="AK135" s="452"/>
      <c r="AL135" s="452"/>
      <c r="AM135" s="450"/>
      <c r="AN135" s="450"/>
      <c r="AO135" s="451"/>
      <c r="AP135" s="451"/>
      <c r="AQ135" s="450"/>
      <c r="AR135" s="453"/>
      <c r="AS135" s="453"/>
      <c r="AT135" s="454"/>
      <c r="AU135" s="455"/>
      <c r="AV135" s="456"/>
      <c r="AW135" s="456"/>
      <c r="AX135" s="455"/>
      <c r="AY135" s="456"/>
      <c r="AZ135" s="454"/>
      <c r="BA135" s="454"/>
      <c r="BB135" s="454"/>
      <c r="BC135" s="454"/>
      <c r="BD135" s="454"/>
      <c r="BE135" s="454"/>
      <c r="BF135" s="455"/>
      <c r="BG135" s="455"/>
      <c r="BH135" s="455"/>
      <c r="BI135" s="455"/>
      <c r="BJ135" s="455"/>
      <c r="BK135" s="455"/>
      <c r="BL135" s="455"/>
      <c r="BM135" s="455"/>
      <c r="BN135" s="455"/>
      <c r="BO135" s="455"/>
    </row>
    <row r="136" spans="1:67" ht="19.5" customHeight="1">
      <c r="A136" s="450"/>
      <c r="B136" s="450"/>
      <c r="C136" s="450"/>
      <c r="D136" s="450"/>
      <c r="E136" s="450"/>
      <c r="F136" s="451"/>
      <c r="G136" s="450"/>
      <c r="H136" s="450"/>
      <c r="I136" s="451"/>
      <c r="J136" s="450"/>
      <c r="K136" s="451"/>
      <c r="L136" s="450"/>
      <c r="M136" s="451"/>
      <c r="N136" s="450"/>
      <c r="O136" s="451"/>
      <c r="P136" s="452"/>
      <c r="Q136" s="452"/>
      <c r="R136" s="452"/>
      <c r="S136" s="452"/>
      <c r="T136" s="450"/>
      <c r="U136" s="450"/>
      <c r="V136" s="451"/>
      <c r="W136" s="452"/>
      <c r="X136" s="450"/>
      <c r="Y136" s="451"/>
      <c r="Z136" s="451"/>
      <c r="AA136" s="450"/>
      <c r="AB136" s="450"/>
      <c r="AC136" s="450"/>
      <c r="AD136" s="450"/>
      <c r="AE136" s="451"/>
      <c r="AF136" s="451"/>
      <c r="AG136" s="452"/>
      <c r="AH136" s="452"/>
      <c r="AI136" s="452"/>
      <c r="AJ136" s="452"/>
      <c r="AK136" s="452"/>
      <c r="AL136" s="452"/>
      <c r="AM136" s="450"/>
      <c r="AN136" s="450"/>
      <c r="AO136" s="451"/>
      <c r="AP136" s="451"/>
      <c r="AQ136" s="450"/>
      <c r="AR136" s="453"/>
      <c r="AS136" s="453"/>
      <c r="AT136" s="454"/>
      <c r="AU136" s="455"/>
      <c r="AV136" s="456"/>
      <c r="AW136" s="456"/>
      <c r="AX136" s="455"/>
      <c r="AY136" s="456"/>
      <c r="AZ136" s="454"/>
      <c r="BA136" s="454"/>
      <c r="BB136" s="454"/>
      <c r="BC136" s="454"/>
      <c r="BD136" s="454"/>
      <c r="BE136" s="454"/>
      <c r="BF136" s="455"/>
      <c r="BG136" s="455"/>
      <c r="BH136" s="455"/>
      <c r="BI136" s="455"/>
      <c r="BJ136" s="455"/>
      <c r="BK136" s="455"/>
      <c r="BL136" s="455"/>
      <c r="BM136" s="455"/>
      <c r="BN136" s="455"/>
      <c r="BO136" s="455"/>
    </row>
    <row r="137" spans="1:67" ht="19.5" customHeight="1">
      <c r="A137" s="450"/>
      <c r="B137" s="450"/>
      <c r="C137" s="450"/>
      <c r="D137" s="450"/>
      <c r="E137" s="450"/>
      <c r="F137" s="451"/>
      <c r="G137" s="450"/>
      <c r="H137" s="450"/>
      <c r="I137" s="451"/>
      <c r="J137" s="450"/>
      <c r="K137" s="451"/>
      <c r="L137" s="450"/>
      <c r="M137" s="451"/>
      <c r="N137" s="450"/>
      <c r="O137" s="451"/>
      <c r="P137" s="452"/>
      <c r="Q137" s="452"/>
      <c r="R137" s="452"/>
      <c r="S137" s="452"/>
      <c r="T137" s="450"/>
      <c r="U137" s="450"/>
      <c r="V137" s="451"/>
      <c r="W137" s="452"/>
      <c r="X137" s="450"/>
      <c r="Y137" s="451"/>
      <c r="Z137" s="451"/>
      <c r="AA137" s="450"/>
      <c r="AB137" s="450"/>
      <c r="AC137" s="450"/>
      <c r="AD137" s="450"/>
      <c r="AE137" s="451"/>
      <c r="AF137" s="451"/>
      <c r="AG137" s="452"/>
      <c r="AH137" s="452"/>
      <c r="AI137" s="452"/>
      <c r="AJ137" s="452"/>
      <c r="AK137" s="452"/>
      <c r="AL137" s="452"/>
      <c r="AM137" s="450"/>
      <c r="AN137" s="450"/>
      <c r="AO137" s="451"/>
      <c r="AP137" s="451"/>
      <c r="AQ137" s="450"/>
      <c r="AR137" s="453"/>
      <c r="AS137" s="453"/>
      <c r="AT137" s="454"/>
      <c r="AU137" s="455"/>
      <c r="AV137" s="456"/>
      <c r="AW137" s="456"/>
      <c r="AX137" s="455"/>
      <c r="AY137" s="456"/>
      <c r="AZ137" s="454"/>
      <c r="BA137" s="454"/>
      <c r="BB137" s="454"/>
      <c r="BC137" s="454"/>
      <c r="BD137" s="454"/>
      <c r="BE137" s="454"/>
      <c r="BF137" s="455"/>
      <c r="BG137" s="455"/>
      <c r="BH137" s="455"/>
      <c r="BI137" s="455"/>
      <c r="BJ137" s="455"/>
      <c r="BK137" s="455"/>
      <c r="BL137" s="455"/>
      <c r="BM137" s="455"/>
      <c r="BN137" s="455"/>
      <c r="BO137" s="455"/>
    </row>
    <row r="138" spans="1:67" ht="19.5" customHeight="1">
      <c r="A138" s="450"/>
      <c r="B138" s="450"/>
      <c r="C138" s="450"/>
      <c r="D138" s="450"/>
      <c r="E138" s="450"/>
      <c r="F138" s="451"/>
      <c r="G138" s="450"/>
      <c r="H138" s="450"/>
      <c r="I138" s="451"/>
      <c r="J138" s="450"/>
      <c r="K138" s="451"/>
      <c r="L138" s="450"/>
      <c r="M138" s="451"/>
      <c r="N138" s="450"/>
      <c r="O138" s="451"/>
      <c r="P138" s="452"/>
      <c r="Q138" s="452"/>
      <c r="R138" s="452"/>
      <c r="S138" s="452"/>
      <c r="T138" s="450"/>
      <c r="U138" s="450"/>
      <c r="V138" s="451"/>
      <c r="W138" s="452"/>
      <c r="X138" s="450"/>
      <c r="Y138" s="451"/>
      <c r="Z138" s="451"/>
      <c r="AA138" s="450"/>
      <c r="AB138" s="450"/>
      <c r="AC138" s="450"/>
      <c r="AD138" s="450"/>
      <c r="AE138" s="451"/>
      <c r="AF138" s="451"/>
      <c r="AG138" s="452"/>
      <c r="AH138" s="452"/>
      <c r="AI138" s="452"/>
      <c r="AJ138" s="452"/>
      <c r="AK138" s="452"/>
      <c r="AL138" s="452"/>
      <c r="AM138" s="450"/>
      <c r="AN138" s="450"/>
      <c r="AO138" s="451"/>
      <c r="AP138" s="451"/>
      <c r="AQ138" s="450"/>
      <c r="AR138" s="453"/>
      <c r="AS138" s="453"/>
      <c r="AT138" s="454"/>
      <c r="AU138" s="455"/>
      <c r="AV138" s="456"/>
      <c r="AW138" s="456"/>
      <c r="AX138" s="455"/>
      <c r="AY138" s="456"/>
      <c r="AZ138" s="454"/>
      <c r="BA138" s="454"/>
      <c r="BB138" s="454"/>
      <c r="BC138" s="454"/>
      <c r="BD138" s="454"/>
      <c r="BE138" s="454"/>
      <c r="BF138" s="455"/>
      <c r="BG138" s="455"/>
      <c r="BH138" s="455"/>
      <c r="BI138" s="455"/>
      <c r="BJ138" s="455"/>
      <c r="BK138" s="455"/>
      <c r="BL138" s="455"/>
      <c r="BM138" s="455"/>
      <c r="BN138" s="455"/>
      <c r="BO138" s="455"/>
    </row>
    <row r="139" spans="1:67" ht="19.5" customHeight="1">
      <c r="A139" s="450"/>
      <c r="B139" s="450"/>
      <c r="C139" s="450"/>
      <c r="D139" s="450"/>
      <c r="E139" s="450"/>
      <c r="F139" s="451"/>
      <c r="G139" s="450"/>
      <c r="H139" s="450"/>
      <c r="I139" s="451"/>
      <c r="J139" s="450"/>
      <c r="K139" s="451"/>
      <c r="L139" s="450"/>
      <c r="M139" s="451"/>
      <c r="N139" s="450"/>
      <c r="O139" s="451"/>
      <c r="P139" s="452"/>
      <c r="Q139" s="452"/>
      <c r="R139" s="452"/>
      <c r="S139" s="452"/>
      <c r="T139" s="450"/>
      <c r="U139" s="450"/>
      <c r="V139" s="451"/>
      <c r="W139" s="452"/>
      <c r="X139" s="450"/>
      <c r="Y139" s="451"/>
      <c r="Z139" s="451"/>
      <c r="AA139" s="450"/>
      <c r="AB139" s="450"/>
      <c r="AC139" s="450"/>
      <c r="AD139" s="450"/>
      <c r="AE139" s="451"/>
      <c r="AF139" s="451"/>
      <c r="AG139" s="452"/>
      <c r="AH139" s="452"/>
      <c r="AI139" s="452"/>
      <c r="AJ139" s="452"/>
      <c r="AK139" s="452"/>
      <c r="AL139" s="452"/>
      <c r="AM139" s="450"/>
      <c r="AN139" s="450"/>
      <c r="AO139" s="451"/>
      <c r="AP139" s="451"/>
      <c r="AQ139" s="450"/>
      <c r="AR139" s="453"/>
      <c r="AS139" s="453"/>
      <c r="AT139" s="454"/>
      <c r="AU139" s="455"/>
      <c r="AV139" s="456"/>
      <c r="AW139" s="456"/>
      <c r="AX139" s="455"/>
      <c r="AY139" s="456"/>
      <c r="AZ139" s="454"/>
      <c r="BA139" s="454"/>
      <c r="BB139" s="454"/>
      <c r="BC139" s="454"/>
      <c r="BD139" s="454"/>
      <c r="BE139" s="454"/>
      <c r="BF139" s="455"/>
      <c r="BG139" s="455"/>
      <c r="BH139" s="455"/>
      <c r="BI139" s="455"/>
      <c r="BJ139" s="455"/>
      <c r="BK139" s="455"/>
      <c r="BL139" s="455"/>
      <c r="BM139" s="455"/>
      <c r="BN139" s="455"/>
      <c r="BO139" s="455"/>
    </row>
    <row r="140" spans="1:67" ht="19.5" customHeight="1">
      <c r="A140" s="450"/>
      <c r="B140" s="450"/>
      <c r="C140" s="450"/>
      <c r="D140" s="450"/>
      <c r="E140" s="450"/>
      <c r="F140" s="451"/>
      <c r="G140" s="450"/>
      <c r="H140" s="450"/>
      <c r="I140" s="451"/>
      <c r="J140" s="450"/>
      <c r="K140" s="451"/>
      <c r="L140" s="450"/>
      <c r="M140" s="451"/>
      <c r="N140" s="450"/>
      <c r="O140" s="451"/>
      <c r="P140" s="452"/>
      <c r="Q140" s="452"/>
      <c r="R140" s="452"/>
      <c r="S140" s="452"/>
      <c r="T140" s="450"/>
      <c r="U140" s="450"/>
      <c r="V140" s="451"/>
      <c r="W140" s="452"/>
      <c r="X140" s="450"/>
      <c r="Y140" s="451"/>
      <c r="Z140" s="451"/>
      <c r="AA140" s="450"/>
      <c r="AB140" s="450"/>
      <c r="AC140" s="450"/>
      <c r="AD140" s="450"/>
      <c r="AE140" s="451"/>
      <c r="AF140" s="451"/>
      <c r="AG140" s="452"/>
      <c r="AH140" s="452"/>
      <c r="AI140" s="452"/>
      <c r="AJ140" s="452"/>
      <c r="AK140" s="452"/>
      <c r="AL140" s="452"/>
      <c r="AM140" s="450"/>
      <c r="AN140" s="450"/>
      <c r="AO140" s="451"/>
      <c r="AP140" s="451"/>
      <c r="AQ140" s="450"/>
      <c r="AR140" s="453"/>
      <c r="AS140" s="453"/>
      <c r="AT140" s="454"/>
      <c r="AU140" s="455"/>
      <c r="AV140" s="456"/>
      <c r="AW140" s="456"/>
      <c r="AX140" s="455"/>
      <c r="AY140" s="456"/>
      <c r="AZ140" s="454"/>
      <c r="BA140" s="454"/>
      <c r="BB140" s="454"/>
      <c r="BC140" s="454"/>
      <c r="BD140" s="454"/>
      <c r="BE140" s="454"/>
      <c r="BF140" s="455"/>
      <c r="BG140" s="455"/>
      <c r="BH140" s="455"/>
      <c r="BI140" s="455"/>
      <c r="BJ140" s="455"/>
      <c r="BK140" s="455"/>
      <c r="BL140" s="455"/>
      <c r="BM140" s="455"/>
      <c r="BN140" s="455"/>
      <c r="BO140" s="455"/>
    </row>
    <row r="141" spans="1:67" ht="19.5" customHeight="1">
      <c r="A141" s="450"/>
      <c r="B141" s="450"/>
      <c r="C141" s="450"/>
      <c r="D141" s="450"/>
      <c r="E141" s="450"/>
      <c r="F141" s="451"/>
      <c r="G141" s="450"/>
      <c r="H141" s="450"/>
      <c r="I141" s="451"/>
      <c r="J141" s="450"/>
      <c r="K141" s="451"/>
      <c r="L141" s="450"/>
      <c r="M141" s="451"/>
      <c r="N141" s="450"/>
      <c r="O141" s="451"/>
      <c r="P141" s="452"/>
      <c r="Q141" s="452"/>
      <c r="R141" s="452"/>
      <c r="S141" s="452"/>
      <c r="T141" s="450"/>
      <c r="U141" s="450"/>
      <c r="V141" s="451"/>
      <c r="W141" s="452"/>
      <c r="X141" s="450"/>
      <c r="Y141" s="451"/>
      <c r="Z141" s="451"/>
      <c r="AA141" s="450"/>
      <c r="AB141" s="450"/>
      <c r="AC141" s="450"/>
      <c r="AD141" s="450"/>
      <c r="AE141" s="451"/>
      <c r="AF141" s="451"/>
      <c r="AG141" s="452"/>
      <c r="AH141" s="452"/>
      <c r="AI141" s="452"/>
      <c r="AJ141" s="452"/>
      <c r="AK141" s="452"/>
      <c r="AL141" s="452"/>
      <c r="AM141" s="450"/>
      <c r="AN141" s="450"/>
      <c r="AO141" s="451"/>
      <c r="AP141" s="451"/>
      <c r="AQ141" s="450"/>
      <c r="AR141" s="453"/>
      <c r="AS141" s="453"/>
      <c r="AT141" s="454"/>
      <c r="AU141" s="455"/>
      <c r="AV141" s="456"/>
      <c r="AW141" s="456"/>
      <c r="AX141" s="455"/>
      <c r="AY141" s="456"/>
      <c r="AZ141" s="454"/>
      <c r="BA141" s="454"/>
      <c r="BB141" s="454"/>
      <c r="BC141" s="454"/>
      <c r="BD141" s="454"/>
      <c r="BE141" s="454"/>
      <c r="BF141" s="455"/>
      <c r="BG141" s="455"/>
      <c r="BH141" s="455"/>
      <c r="BI141" s="455"/>
      <c r="BJ141" s="455"/>
      <c r="BK141" s="455"/>
      <c r="BL141" s="455"/>
      <c r="BM141" s="455"/>
      <c r="BN141" s="455"/>
      <c r="BO141" s="455"/>
    </row>
    <row r="142" spans="1:67" ht="19.5" customHeight="1">
      <c r="A142" s="450"/>
      <c r="B142" s="450"/>
      <c r="C142" s="450"/>
      <c r="D142" s="450"/>
      <c r="E142" s="450"/>
      <c r="F142" s="451"/>
      <c r="G142" s="450"/>
      <c r="H142" s="450"/>
      <c r="I142" s="451"/>
      <c r="J142" s="450"/>
      <c r="K142" s="451"/>
      <c r="L142" s="450"/>
      <c r="M142" s="451"/>
      <c r="N142" s="450"/>
      <c r="O142" s="451"/>
      <c r="P142" s="452"/>
      <c r="Q142" s="452"/>
      <c r="R142" s="452"/>
      <c r="S142" s="452"/>
      <c r="T142" s="450"/>
      <c r="U142" s="450"/>
      <c r="V142" s="451"/>
      <c r="W142" s="452"/>
      <c r="X142" s="450"/>
      <c r="Y142" s="451"/>
      <c r="Z142" s="451"/>
      <c r="AA142" s="450"/>
      <c r="AB142" s="450"/>
      <c r="AC142" s="450"/>
      <c r="AD142" s="450"/>
      <c r="AE142" s="451"/>
      <c r="AF142" s="451"/>
      <c r="AG142" s="452"/>
      <c r="AH142" s="452"/>
      <c r="AI142" s="452"/>
      <c r="AJ142" s="452"/>
      <c r="AK142" s="452"/>
      <c r="AL142" s="452"/>
      <c r="AM142" s="450"/>
      <c r="AN142" s="450"/>
      <c r="AO142" s="451"/>
      <c r="AP142" s="451"/>
      <c r="AQ142" s="450"/>
      <c r="AR142" s="453"/>
      <c r="AS142" s="453"/>
      <c r="AT142" s="454"/>
      <c r="AU142" s="455"/>
      <c r="AV142" s="456"/>
      <c r="AW142" s="456"/>
      <c r="AX142" s="455"/>
      <c r="AY142" s="456"/>
      <c r="AZ142" s="454"/>
      <c r="BA142" s="454"/>
      <c r="BB142" s="454"/>
      <c r="BC142" s="454"/>
      <c r="BD142" s="454"/>
      <c r="BE142" s="454"/>
      <c r="BF142" s="455"/>
      <c r="BG142" s="455"/>
      <c r="BH142" s="455"/>
      <c r="BI142" s="455"/>
      <c r="BJ142" s="455"/>
      <c r="BK142" s="455"/>
      <c r="BL142" s="455"/>
      <c r="BM142" s="455"/>
      <c r="BN142" s="455"/>
      <c r="BO142" s="455"/>
    </row>
    <row r="143" spans="1:67" ht="19.5" customHeight="1">
      <c r="A143" s="450"/>
      <c r="B143" s="450"/>
      <c r="C143" s="450"/>
      <c r="D143" s="450"/>
      <c r="E143" s="450"/>
      <c r="F143" s="451"/>
      <c r="G143" s="450"/>
      <c r="H143" s="450"/>
      <c r="I143" s="451"/>
      <c r="J143" s="450"/>
      <c r="K143" s="451"/>
      <c r="L143" s="450"/>
      <c r="M143" s="451"/>
      <c r="N143" s="450"/>
      <c r="O143" s="451"/>
      <c r="P143" s="452"/>
      <c r="Q143" s="452"/>
      <c r="R143" s="452"/>
      <c r="S143" s="452"/>
      <c r="T143" s="450"/>
      <c r="U143" s="450"/>
      <c r="V143" s="451"/>
      <c r="W143" s="452"/>
      <c r="X143" s="450"/>
      <c r="Y143" s="451"/>
      <c r="Z143" s="451"/>
      <c r="AA143" s="450"/>
      <c r="AB143" s="450"/>
      <c r="AC143" s="450"/>
      <c r="AD143" s="450"/>
      <c r="AE143" s="451"/>
      <c r="AF143" s="451"/>
      <c r="AG143" s="452"/>
      <c r="AH143" s="452"/>
      <c r="AI143" s="452"/>
      <c r="AJ143" s="452"/>
      <c r="AK143" s="452"/>
      <c r="AL143" s="452"/>
      <c r="AM143" s="450"/>
      <c r="AN143" s="450"/>
      <c r="AO143" s="451"/>
      <c r="AP143" s="451"/>
      <c r="AQ143" s="450"/>
      <c r="AR143" s="453"/>
      <c r="AS143" s="453"/>
      <c r="AT143" s="454"/>
      <c r="AU143" s="455"/>
      <c r="AV143" s="456"/>
      <c r="AW143" s="456"/>
      <c r="AX143" s="455"/>
      <c r="AY143" s="456"/>
      <c r="AZ143" s="454"/>
      <c r="BA143" s="454"/>
      <c r="BB143" s="454"/>
      <c r="BC143" s="454"/>
      <c r="BD143" s="454"/>
      <c r="BE143" s="454"/>
      <c r="BF143" s="455"/>
      <c r="BG143" s="455"/>
      <c r="BH143" s="455"/>
      <c r="BI143" s="455"/>
      <c r="BJ143" s="455"/>
      <c r="BK143" s="455"/>
      <c r="BL143" s="455"/>
      <c r="BM143" s="455"/>
      <c r="BN143" s="455"/>
      <c r="BO143" s="455"/>
    </row>
    <row r="144" spans="1:67" ht="19.5" customHeight="1">
      <c r="A144" s="450"/>
      <c r="B144" s="450"/>
      <c r="C144" s="450"/>
      <c r="D144" s="450"/>
      <c r="E144" s="450"/>
      <c r="F144" s="451"/>
      <c r="G144" s="450"/>
      <c r="H144" s="450"/>
      <c r="I144" s="451"/>
      <c r="J144" s="450"/>
      <c r="K144" s="451"/>
      <c r="L144" s="450"/>
      <c r="M144" s="451"/>
      <c r="N144" s="450"/>
      <c r="O144" s="451"/>
      <c r="P144" s="452"/>
      <c r="Q144" s="452"/>
      <c r="R144" s="452"/>
      <c r="S144" s="452"/>
      <c r="T144" s="450"/>
      <c r="U144" s="450"/>
      <c r="V144" s="451"/>
      <c r="W144" s="452"/>
      <c r="X144" s="450"/>
      <c r="Y144" s="451"/>
      <c r="Z144" s="451"/>
      <c r="AA144" s="450"/>
      <c r="AB144" s="450"/>
      <c r="AC144" s="450"/>
      <c r="AD144" s="450"/>
      <c r="AE144" s="451"/>
      <c r="AF144" s="451"/>
      <c r="AG144" s="452"/>
      <c r="AH144" s="452"/>
      <c r="AI144" s="452"/>
      <c r="AJ144" s="452"/>
      <c r="AK144" s="452"/>
      <c r="AL144" s="452"/>
      <c r="AM144" s="450"/>
      <c r="AN144" s="450"/>
      <c r="AO144" s="451"/>
      <c r="AP144" s="451"/>
      <c r="AQ144" s="450"/>
      <c r="AR144" s="453"/>
      <c r="AS144" s="453"/>
      <c r="AT144" s="454"/>
      <c r="AU144" s="455"/>
      <c r="AV144" s="456"/>
      <c r="AW144" s="456"/>
      <c r="AX144" s="455"/>
      <c r="AY144" s="456"/>
      <c r="AZ144" s="454"/>
      <c r="BA144" s="454"/>
      <c r="BB144" s="454"/>
      <c r="BC144" s="454"/>
      <c r="BD144" s="454"/>
      <c r="BE144" s="454"/>
      <c r="BF144" s="455"/>
      <c r="BG144" s="455"/>
      <c r="BH144" s="455"/>
      <c r="BI144" s="455"/>
      <c r="BJ144" s="455"/>
      <c r="BK144" s="455"/>
      <c r="BL144" s="455"/>
      <c r="BM144" s="455"/>
      <c r="BN144" s="455"/>
      <c r="BO144" s="455"/>
    </row>
    <row r="145" spans="1:67" ht="19.5" customHeight="1">
      <c r="A145" s="450"/>
      <c r="B145" s="450"/>
      <c r="C145" s="450"/>
      <c r="D145" s="450"/>
      <c r="E145" s="450"/>
      <c r="F145" s="451"/>
      <c r="G145" s="450"/>
      <c r="H145" s="450"/>
      <c r="I145" s="451"/>
      <c r="J145" s="450"/>
      <c r="K145" s="451"/>
      <c r="L145" s="450"/>
      <c r="M145" s="451"/>
      <c r="N145" s="450"/>
      <c r="O145" s="451"/>
      <c r="P145" s="452"/>
      <c r="Q145" s="452"/>
      <c r="R145" s="452"/>
      <c r="S145" s="452"/>
      <c r="T145" s="450"/>
      <c r="U145" s="450"/>
      <c r="V145" s="451"/>
      <c r="W145" s="452"/>
      <c r="X145" s="450"/>
      <c r="Y145" s="451"/>
      <c r="Z145" s="451"/>
      <c r="AA145" s="450"/>
      <c r="AB145" s="450"/>
      <c r="AC145" s="450"/>
      <c r="AD145" s="450"/>
      <c r="AE145" s="451"/>
      <c r="AF145" s="451"/>
      <c r="AG145" s="452"/>
      <c r="AH145" s="452"/>
      <c r="AI145" s="452"/>
      <c r="AJ145" s="452"/>
      <c r="AK145" s="452"/>
      <c r="AL145" s="452"/>
      <c r="AM145" s="450"/>
      <c r="AN145" s="450"/>
      <c r="AO145" s="451"/>
      <c r="AP145" s="451"/>
      <c r="AQ145" s="450"/>
      <c r="AR145" s="453"/>
      <c r="AS145" s="453"/>
      <c r="AT145" s="454"/>
      <c r="AU145" s="455"/>
      <c r="AV145" s="456"/>
      <c r="AW145" s="456"/>
      <c r="AX145" s="455"/>
      <c r="AY145" s="456"/>
      <c r="AZ145" s="454"/>
      <c r="BA145" s="454"/>
      <c r="BB145" s="454"/>
      <c r="BC145" s="454"/>
      <c r="BD145" s="454"/>
      <c r="BE145" s="454"/>
      <c r="BF145" s="455"/>
      <c r="BG145" s="455"/>
      <c r="BH145" s="455"/>
      <c r="BI145" s="455"/>
      <c r="BJ145" s="455"/>
      <c r="BK145" s="455"/>
      <c r="BL145" s="455"/>
      <c r="BM145" s="455"/>
      <c r="BN145" s="455"/>
      <c r="BO145" s="455"/>
    </row>
    <row r="146" spans="1:67" ht="19.5" customHeight="1">
      <c r="A146" s="450"/>
      <c r="B146" s="450"/>
      <c r="C146" s="450"/>
      <c r="D146" s="450"/>
      <c r="E146" s="450"/>
      <c r="F146" s="451"/>
      <c r="G146" s="450"/>
      <c r="H146" s="450"/>
      <c r="I146" s="451"/>
      <c r="J146" s="450"/>
      <c r="K146" s="451"/>
      <c r="L146" s="450"/>
      <c r="M146" s="451"/>
      <c r="N146" s="450"/>
      <c r="O146" s="451"/>
      <c r="P146" s="452"/>
      <c r="Q146" s="452"/>
      <c r="R146" s="452"/>
      <c r="S146" s="452"/>
      <c r="T146" s="450"/>
      <c r="U146" s="450"/>
      <c r="V146" s="451"/>
      <c r="W146" s="452"/>
      <c r="X146" s="450"/>
      <c r="Y146" s="451"/>
      <c r="Z146" s="451"/>
      <c r="AA146" s="450"/>
      <c r="AB146" s="450"/>
      <c r="AC146" s="450"/>
      <c r="AD146" s="450"/>
      <c r="AE146" s="451"/>
      <c r="AF146" s="451"/>
      <c r="AG146" s="452"/>
      <c r="AH146" s="452"/>
      <c r="AI146" s="452"/>
      <c r="AJ146" s="452"/>
      <c r="AK146" s="452"/>
      <c r="AL146" s="452"/>
      <c r="AM146" s="450"/>
      <c r="AN146" s="450"/>
      <c r="AO146" s="451"/>
      <c r="AP146" s="451"/>
      <c r="AQ146" s="450"/>
      <c r="AR146" s="453"/>
      <c r="AS146" s="453"/>
      <c r="AT146" s="454"/>
      <c r="AU146" s="455"/>
      <c r="AV146" s="456"/>
      <c r="AW146" s="456"/>
      <c r="AX146" s="455"/>
      <c r="AY146" s="456"/>
      <c r="AZ146" s="454"/>
      <c r="BA146" s="454"/>
      <c r="BB146" s="454"/>
      <c r="BC146" s="454"/>
      <c r="BD146" s="454"/>
      <c r="BE146" s="454"/>
      <c r="BF146" s="455"/>
      <c r="BG146" s="455"/>
      <c r="BH146" s="455"/>
      <c r="BI146" s="455"/>
      <c r="BJ146" s="455"/>
      <c r="BK146" s="455"/>
      <c r="BL146" s="455"/>
      <c r="BM146" s="455"/>
      <c r="BN146" s="455"/>
      <c r="BO146" s="455"/>
    </row>
    <row r="147" spans="1:67" ht="19.5" customHeight="1">
      <c r="A147" s="450"/>
      <c r="B147" s="450"/>
      <c r="C147" s="450"/>
      <c r="D147" s="450"/>
      <c r="E147" s="450"/>
      <c r="F147" s="451"/>
      <c r="G147" s="450"/>
      <c r="H147" s="450"/>
      <c r="I147" s="451"/>
      <c r="J147" s="450"/>
      <c r="K147" s="451"/>
      <c r="L147" s="450"/>
      <c r="M147" s="451"/>
      <c r="N147" s="450"/>
      <c r="O147" s="451"/>
      <c r="P147" s="452"/>
      <c r="Q147" s="452"/>
      <c r="R147" s="452"/>
      <c r="S147" s="452"/>
      <c r="T147" s="450"/>
      <c r="U147" s="450"/>
      <c r="V147" s="451"/>
      <c r="W147" s="452"/>
      <c r="X147" s="450"/>
      <c r="Y147" s="451"/>
      <c r="Z147" s="451"/>
      <c r="AA147" s="450"/>
      <c r="AB147" s="450"/>
      <c r="AC147" s="450"/>
      <c r="AD147" s="450"/>
      <c r="AE147" s="451"/>
      <c r="AF147" s="451"/>
      <c r="AG147" s="452"/>
      <c r="AH147" s="452"/>
      <c r="AI147" s="452"/>
      <c r="AJ147" s="452"/>
      <c r="AK147" s="452"/>
      <c r="AL147" s="452"/>
      <c r="AM147" s="450"/>
      <c r="AN147" s="450"/>
      <c r="AO147" s="451"/>
      <c r="AP147" s="451"/>
      <c r="AQ147" s="450"/>
      <c r="AR147" s="453"/>
      <c r="AS147" s="453"/>
      <c r="AT147" s="454"/>
      <c r="AU147" s="455"/>
      <c r="AV147" s="456"/>
      <c r="AW147" s="456"/>
      <c r="AX147" s="455"/>
      <c r="AY147" s="456"/>
      <c r="AZ147" s="454"/>
      <c r="BA147" s="454"/>
      <c r="BB147" s="454"/>
      <c r="BC147" s="454"/>
      <c r="BD147" s="454"/>
      <c r="BE147" s="454"/>
      <c r="BF147" s="455"/>
      <c r="BG147" s="455"/>
      <c r="BH147" s="455"/>
      <c r="BI147" s="455"/>
      <c r="BJ147" s="455"/>
      <c r="BK147" s="455"/>
      <c r="BL147" s="455"/>
      <c r="BM147" s="455"/>
      <c r="BN147" s="455"/>
      <c r="BO147" s="455"/>
    </row>
    <row r="148" spans="1:67" ht="19.5" customHeight="1">
      <c r="A148" s="450"/>
      <c r="B148" s="450"/>
      <c r="C148" s="450"/>
      <c r="D148" s="450"/>
      <c r="E148" s="450"/>
      <c r="F148" s="451"/>
      <c r="G148" s="450"/>
      <c r="H148" s="450"/>
      <c r="I148" s="451"/>
      <c r="J148" s="450"/>
      <c r="K148" s="451"/>
      <c r="L148" s="450"/>
      <c r="M148" s="451"/>
      <c r="N148" s="450"/>
      <c r="O148" s="451"/>
      <c r="P148" s="452"/>
      <c r="Q148" s="452"/>
      <c r="R148" s="452"/>
      <c r="S148" s="452"/>
      <c r="T148" s="450"/>
      <c r="U148" s="450"/>
      <c r="V148" s="451"/>
      <c r="W148" s="452"/>
      <c r="X148" s="450"/>
      <c r="Y148" s="451"/>
      <c r="Z148" s="451"/>
      <c r="AA148" s="450"/>
      <c r="AB148" s="450"/>
      <c r="AC148" s="450"/>
      <c r="AD148" s="450"/>
      <c r="AE148" s="451"/>
      <c r="AF148" s="451"/>
      <c r="AG148" s="452"/>
      <c r="AH148" s="452"/>
      <c r="AI148" s="452"/>
      <c r="AJ148" s="452"/>
      <c r="AK148" s="452"/>
      <c r="AL148" s="452"/>
      <c r="AM148" s="450"/>
      <c r="AN148" s="450"/>
      <c r="AO148" s="451"/>
      <c r="AP148" s="451"/>
      <c r="AQ148" s="450"/>
      <c r="AR148" s="453"/>
      <c r="AS148" s="453"/>
      <c r="AT148" s="454"/>
      <c r="AU148" s="455"/>
      <c r="AV148" s="456"/>
      <c r="AW148" s="456"/>
      <c r="AX148" s="455"/>
      <c r="AY148" s="456"/>
      <c r="AZ148" s="454"/>
      <c r="BA148" s="454"/>
      <c r="BB148" s="454"/>
      <c r="BC148" s="454"/>
      <c r="BD148" s="454"/>
      <c r="BE148" s="454"/>
      <c r="BF148" s="455"/>
      <c r="BG148" s="455"/>
      <c r="BH148" s="455"/>
      <c r="BI148" s="455"/>
      <c r="BJ148" s="455"/>
      <c r="BK148" s="455"/>
      <c r="BL148" s="455"/>
      <c r="BM148" s="455"/>
      <c r="BN148" s="455"/>
      <c r="BO148" s="455"/>
    </row>
    <row r="149" spans="1:67" ht="19.5" customHeight="1">
      <c r="A149" s="450"/>
      <c r="B149" s="450"/>
      <c r="C149" s="450"/>
      <c r="D149" s="450"/>
      <c r="E149" s="450"/>
      <c r="F149" s="451"/>
      <c r="G149" s="450"/>
      <c r="H149" s="450"/>
      <c r="I149" s="451"/>
      <c r="J149" s="450"/>
      <c r="K149" s="451"/>
      <c r="L149" s="450"/>
      <c r="M149" s="451"/>
      <c r="N149" s="450"/>
      <c r="O149" s="451"/>
      <c r="P149" s="452"/>
      <c r="Q149" s="452"/>
      <c r="R149" s="452"/>
      <c r="S149" s="452"/>
      <c r="T149" s="450"/>
      <c r="U149" s="450"/>
      <c r="V149" s="451"/>
      <c r="W149" s="452"/>
      <c r="X149" s="450"/>
      <c r="Y149" s="451"/>
      <c r="Z149" s="451"/>
      <c r="AA149" s="450"/>
      <c r="AB149" s="450"/>
      <c r="AC149" s="450"/>
      <c r="AD149" s="450"/>
      <c r="AE149" s="451"/>
      <c r="AF149" s="451"/>
      <c r="AG149" s="452"/>
      <c r="AH149" s="452"/>
      <c r="AI149" s="452"/>
      <c r="AJ149" s="452"/>
      <c r="AK149" s="452"/>
      <c r="AL149" s="452"/>
      <c r="AM149" s="450"/>
      <c r="AN149" s="450"/>
      <c r="AO149" s="451"/>
      <c r="AP149" s="451"/>
      <c r="AQ149" s="450"/>
      <c r="AR149" s="453"/>
      <c r="AS149" s="453"/>
      <c r="AT149" s="454"/>
      <c r="AU149" s="455"/>
      <c r="AV149" s="456"/>
      <c r="AW149" s="456"/>
      <c r="AX149" s="455"/>
      <c r="AY149" s="456"/>
      <c r="AZ149" s="454"/>
      <c r="BA149" s="454"/>
      <c r="BB149" s="454"/>
      <c r="BC149" s="454"/>
      <c r="BD149" s="454"/>
      <c r="BE149" s="454"/>
      <c r="BF149" s="455"/>
      <c r="BG149" s="455"/>
      <c r="BH149" s="455"/>
      <c r="BI149" s="455"/>
      <c r="BJ149" s="455"/>
      <c r="BK149" s="455"/>
      <c r="BL149" s="455"/>
      <c r="BM149" s="455"/>
      <c r="BN149" s="455"/>
      <c r="BO149" s="455"/>
    </row>
    <row r="150" spans="1:67" ht="19.5" customHeight="1">
      <c r="A150" s="450"/>
      <c r="B150" s="450"/>
      <c r="C150" s="450"/>
      <c r="D150" s="450"/>
      <c r="E150" s="450"/>
      <c r="F150" s="451"/>
      <c r="G150" s="450"/>
      <c r="H150" s="450"/>
      <c r="I150" s="451"/>
      <c r="J150" s="450"/>
      <c r="K150" s="451"/>
      <c r="L150" s="450"/>
      <c r="M150" s="451"/>
      <c r="N150" s="450"/>
      <c r="O150" s="451"/>
      <c r="P150" s="452"/>
      <c r="Q150" s="452"/>
      <c r="R150" s="452"/>
      <c r="S150" s="452"/>
      <c r="T150" s="450"/>
      <c r="U150" s="450"/>
      <c r="V150" s="451"/>
      <c r="W150" s="452"/>
      <c r="X150" s="450"/>
      <c r="Y150" s="451"/>
      <c r="Z150" s="451"/>
      <c r="AA150" s="450"/>
      <c r="AB150" s="450"/>
      <c r="AC150" s="450"/>
      <c r="AD150" s="450"/>
      <c r="AE150" s="451"/>
      <c r="AF150" s="451"/>
      <c r="AG150" s="452"/>
      <c r="AH150" s="452"/>
      <c r="AI150" s="452"/>
      <c r="AJ150" s="452"/>
      <c r="AK150" s="452"/>
      <c r="AL150" s="452"/>
      <c r="AM150" s="450"/>
      <c r="AN150" s="450"/>
      <c r="AO150" s="451"/>
      <c r="AP150" s="451"/>
      <c r="AQ150" s="450"/>
      <c r="AR150" s="453"/>
      <c r="AS150" s="453"/>
      <c r="AT150" s="454"/>
      <c r="AU150" s="455"/>
      <c r="AV150" s="456"/>
      <c r="AW150" s="456"/>
      <c r="AX150" s="455"/>
      <c r="AY150" s="456"/>
      <c r="AZ150" s="454"/>
      <c r="BA150" s="454"/>
      <c r="BB150" s="454"/>
      <c r="BC150" s="454"/>
      <c r="BD150" s="454"/>
      <c r="BE150" s="454"/>
      <c r="BF150" s="455"/>
      <c r="BG150" s="455"/>
      <c r="BH150" s="455"/>
      <c r="BI150" s="455"/>
      <c r="BJ150" s="455"/>
      <c r="BK150" s="455"/>
      <c r="BL150" s="455"/>
      <c r="BM150" s="455"/>
      <c r="BN150" s="455"/>
      <c r="BO150" s="455"/>
    </row>
    <row r="151" spans="1:67" ht="19.5" customHeight="1">
      <c r="A151" s="450"/>
      <c r="B151" s="450"/>
      <c r="C151" s="450"/>
      <c r="D151" s="450"/>
      <c r="E151" s="450"/>
      <c r="F151" s="451"/>
      <c r="G151" s="450"/>
      <c r="H151" s="450"/>
      <c r="I151" s="451"/>
      <c r="J151" s="450"/>
      <c r="K151" s="451"/>
      <c r="L151" s="450"/>
      <c r="M151" s="451"/>
      <c r="N151" s="450"/>
      <c r="O151" s="451"/>
      <c r="P151" s="452"/>
      <c r="Q151" s="452"/>
      <c r="R151" s="452"/>
      <c r="S151" s="452"/>
      <c r="T151" s="450"/>
      <c r="U151" s="450"/>
      <c r="V151" s="451"/>
      <c r="W151" s="452"/>
      <c r="X151" s="450"/>
      <c r="Y151" s="451"/>
      <c r="Z151" s="451"/>
      <c r="AA151" s="450"/>
      <c r="AB151" s="450"/>
      <c r="AC151" s="450"/>
      <c r="AD151" s="450"/>
      <c r="AE151" s="451"/>
      <c r="AF151" s="451"/>
      <c r="AG151" s="452"/>
      <c r="AH151" s="452"/>
      <c r="AI151" s="452"/>
      <c r="AJ151" s="452"/>
      <c r="AK151" s="452"/>
      <c r="AL151" s="452"/>
      <c r="AM151" s="450"/>
      <c r="AN151" s="450"/>
      <c r="AO151" s="451"/>
      <c r="AP151" s="451"/>
      <c r="AQ151" s="450"/>
      <c r="AR151" s="453"/>
      <c r="AS151" s="453"/>
      <c r="AT151" s="454"/>
      <c r="AU151" s="455"/>
      <c r="AV151" s="456"/>
      <c r="AW151" s="456"/>
      <c r="AX151" s="455"/>
      <c r="AY151" s="456"/>
      <c r="AZ151" s="454"/>
      <c r="BA151" s="454"/>
      <c r="BB151" s="454"/>
      <c r="BC151" s="454"/>
      <c r="BD151" s="454"/>
      <c r="BE151" s="454"/>
      <c r="BF151" s="455"/>
      <c r="BG151" s="455"/>
      <c r="BH151" s="455"/>
      <c r="BI151" s="455"/>
      <c r="BJ151" s="455"/>
      <c r="BK151" s="455"/>
      <c r="BL151" s="455"/>
      <c r="BM151" s="455"/>
      <c r="BN151" s="455"/>
      <c r="BO151" s="455"/>
    </row>
    <row r="152" spans="1:67" ht="19.5" customHeight="1">
      <c r="A152" s="450"/>
      <c r="B152" s="450"/>
      <c r="C152" s="450"/>
      <c r="D152" s="450"/>
      <c r="E152" s="450"/>
      <c r="F152" s="451"/>
      <c r="G152" s="450"/>
      <c r="H152" s="450"/>
      <c r="I152" s="451"/>
      <c r="J152" s="450"/>
      <c r="K152" s="451"/>
      <c r="L152" s="450"/>
      <c r="M152" s="451"/>
      <c r="N152" s="450"/>
      <c r="O152" s="451"/>
      <c r="P152" s="452"/>
      <c r="Q152" s="452"/>
      <c r="R152" s="452"/>
      <c r="S152" s="452"/>
      <c r="T152" s="450"/>
      <c r="U152" s="450"/>
      <c r="V152" s="451"/>
      <c r="W152" s="452"/>
      <c r="X152" s="450"/>
      <c r="Y152" s="451"/>
      <c r="Z152" s="451"/>
      <c r="AA152" s="450"/>
      <c r="AB152" s="450"/>
      <c r="AC152" s="450"/>
      <c r="AD152" s="450"/>
      <c r="AE152" s="451"/>
      <c r="AF152" s="451"/>
      <c r="AG152" s="452"/>
      <c r="AH152" s="452"/>
      <c r="AI152" s="452"/>
      <c r="AJ152" s="452"/>
      <c r="AK152" s="452"/>
      <c r="AL152" s="452"/>
      <c r="AM152" s="450"/>
      <c r="AN152" s="450"/>
      <c r="AO152" s="451"/>
      <c r="AP152" s="451"/>
      <c r="AQ152" s="450"/>
      <c r="AR152" s="453"/>
      <c r="AS152" s="453"/>
      <c r="AT152" s="454"/>
      <c r="AU152" s="455"/>
      <c r="AV152" s="456"/>
      <c r="AW152" s="456"/>
      <c r="AX152" s="455"/>
      <c r="AY152" s="456"/>
      <c r="AZ152" s="454"/>
      <c r="BA152" s="454"/>
      <c r="BB152" s="454"/>
      <c r="BC152" s="454"/>
      <c r="BD152" s="454"/>
      <c r="BE152" s="454"/>
      <c r="BF152" s="455"/>
      <c r="BG152" s="455"/>
      <c r="BH152" s="455"/>
      <c r="BI152" s="455"/>
      <c r="BJ152" s="455"/>
      <c r="BK152" s="455"/>
      <c r="BL152" s="455"/>
      <c r="BM152" s="455"/>
      <c r="BN152" s="455"/>
      <c r="BO152" s="455"/>
    </row>
    <row r="153" spans="1:67" ht="19.5" customHeight="1">
      <c r="A153" s="450"/>
      <c r="B153" s="450"/>
      <c r="C153" s="450"/>
      <c r="D153" s="450"/>
      <c r="E153" s="450"/>
      <c r="F153" s="451"/>
      <c r="G153" s="450"/>
      <c r="H153" s="450"/>
      <c r="I153" s="451"/>
      <c r="J153" s="450"/>
      <c r="K153" s="451"/>
      <c r="L153" s="450"/>
      <c r="M153" s="451"/>
      <c r="N153" s="450"/>
      <c r="O153" s="451"/>
      <c r="P153" s="452"/>
      <c r="Q153" s="452"/>
      <c r="R153" s="452"/>
      <c r="S153" s="452"/>
      <c r="T153" s="450"/>
      <c r="U153" s="450"/>
      <c r="V153" s="451"/>
      <c r="W153" s="452"/>
      <c r="X153" s="450"/>
      <c r="Y153" s="451"/>
      <c r="Z153" s="451"/>
      <c r="AA153" s="450"/>
      <c r="AB153" s="450"/>
      <c r="AC153" s="450"/>
      <c r="AD153" s="450"/>
      <c r="AE153" s="451"/>
      <c r="AF153" s="451"/>
      <c r="AG153" s="452"/>
      <c r="AH153" s="452"/>
      <c r="AI153" s="452"/>
      <c r="AJ153" s="452"/>
      <c r="AK153" s="452"/>
      <c r="AL153" s="452"/>
      <c r="AM153" s="450"/>
      <c r="AN153" s="450"/>
      <c r="AO153" s="451"/>
      <c r="AP153" s="451"/>
      <c r="AQ153" s="450"/>
      <c r="AR153" s="453"/>
      <c r="AS153" s="453"/>
      <c r="AT153" s="454"/>
      <c r="AU153" s="455"/>
      <c r="AV153" s="456"/>
      <c r="AW153" s="456"/>
      <c r="AX153" s="455"/>
      <c r="AY153" s="456"/>
      <c r="AZ153" s="454"/>
      <c r="BA153" s="454"/>
      <c r="BB153" s="454"/>
      <c r="BC153" s="454"/>
      <c r="BD153" s="454"/>
      <c r="BE153" s="454"/>
      <c r="BF153" s="455"/>
      <c r="BG153" s="455"/>
      <c r="BH153" s="455"/>
      <c r="BI153" s="455"/>
      <c r="BJ153" s="455"/>
      <c r="BK153" s="455"/>
      <c r="BL153" s="455"/>
      <c r="BM153" s="455"/>
      <c r="BN153" s="455"/>
      <c r="BO153" s="455"/>
    </row>
    <row r="154" spans="1:67" ht="19.5" customHeight="1">
      <c r="A154" s="450"/>
      <c r="B154" s="450"/>
      <c r="C154" s="450"/>
      <c r="D154" s="450"/>
      <c r="E154" s="450"/>
      <c r="F154" s="451"/>
      <c r="G154" s="450"/>
      <c r="H154" s="450"/>
      <c r="I154" s="451"/>
      <c r="J154" s="450"/>
      <c r="K154" s="451"/>
      <c r="L154" s="450"/>
      <c r="M154" s="451"/>
      <c r="N154" s="450"/>
      <c r="O154" s="451"/>
      <c r="P154" s="452"/>
      <c r="Q154" s="452"/>
      <c r="R154" s="452"/>
      <c r="S154" s="452"/>
      <c r="T154" s="450"/>
      <c r="U154" s="450"/>
      <c r="V154" s="451"/>
      <c r="W154" s="452"/>
      <c r="X154" s="450"/>
      <c r="Y154" s="451"/>
      <c r="Z154" s="451"/>
      <c r="AA154" s="450"/>
      <c r="AB154" s="450"/>
      <c r="AC154" s="450"/>
      <c r="AD154" s="450"/>
      <c r="AE154" s="451"/>
      <c r="AF154" s="451"/>
      <c r="AG154" s="452"/>
      <c r="AH154" s="452"/>
      <c r="AI154" s="452"/>
      <c r="AJ154" s="452"/>
      <c r="AK154" s="452"/>
      <c r="AL154" s="452"/>
      <c r="AM154" s="450"/>
      <c r="AN154" s="450"/>
      <c r="AO154" s="451"/>
      <c r="AP154" s="451"/>
      <c r="AQ154" s="450"/>
      <c r="AR154" s="453"/>
      <c r="AS154" s="453"/>
      <c r="AT154" s="454"/>
      <c r="AU154" s="455"/>
      <c r="AV154" s="456"/>
      <c r="AW154" s="456"/>
      <c r="AX154" s="455"/>
      <c r="AY154" s="456"/>
      <c r="AZ154" s="454"/>
      <c r="BA154" s="454"/>
      <c r="BB154" s="454"/>
      <c r="BC154" s="454"/>
      <c r="BD154" s="454"/>
      <c r="BE154" s="454"/>
      <c r="BF154" s="455"/>
      <c r="BG154" s="455"/>
      <c r="BH154" s="455"/>
      <c r="BI154" s="455"/>
      <c r="BJ154" s="455"/>
      <c r="BK154" s="455"/>
      <c r="BL154" s="455"/>
      <c r="BM154" s="455"/>
      <c r="BN154" s="455"/>
      <c r="BO154" s="455"/>
    </row>
    <row r="155" spans="1:67" ht="19.5" customHeight="1">
      <c r="A155" s="450"/>
      <c r="B155" s="450"/>
      <c r="C155" s="450"/>
      <c r="D155" s="450"/>
      <c r="E155" s="450"/>
      <c r="F155" s="451"/>
      <c r="G155" s="450"/>
      <c r="H155" s="450"/>
      <c r="I155" s="451"/>
      <c r="J155" s="450"/>
      <c r="K155" s="451"/>
      <c r="L155" s="450"/>
      <c r="M155" s="451"/>
      <c r="N155" s="450"/>
      <c r="O155" s="451"/>
      <c r="P155" s="452"/>
      <c r="Q155" s="452"/>
      <c r="R155" s="452"/>
      <c r="S155" s="452"/>
      <c r="T155" s="450"/>
      <c r="U155" s="450"/>
      <c r="V155" s="451"/>
      <c r="W155" s="452"/>
      <c r="X155" s="450"/>
      <c r="Y155" s="451"/>
      <c r="Z155" s="451"/>
      <c r="AA155" s="450"/>
      <c r="AB155" s="450"/>
      <c r="AC155" s="450"/>
      <c r="AD155" s="450"/>
      <c r="AE155" s="451"/>
      <c r="AF155" s="451"/>
      <c r="AG155" s="452"/>
      <c r="AH155" s="452"/>
      <c r="AI155" s="452"/>
      <c r="AJ155" s="452"/>
      <c r="AK155" s="452"/>
      <c r="AL155" s="452"/>
      <c r="AM155" s="450"/>
      <c r="AN155" s="450"/>
      <c r="AO155" s="451"/>
      <c r="AP155" s="451"/>
      <c r="AQ155" s="450"/>
      <c r="AR155" s="453"/>
      <c r="AS155" s="453"/>
      <c r="AT155" s="454"/>
      <c r="AU155" s="455"/>
      <c r="AV155" s="456"/>
      <c r="AW155" s="456"/>
      <c r="AX155" s="455"/>
      <c r="AY155" s="456"/>
      <c r="AZ155" s="454"/>
      <c r="BA155" s="454"/>
      <c r="BB155" s="454"/>
      <c r="BC155" s="454"/>
      <c r="BD155" s="454"/>
      <c r="BE155" s="454"/>
      <c r="BF155" s="455"/>
      <c r="BG155" s="455"/>
      <c r="BH155" s="455"/>
      <c r="BI155" s="455"/>
      <c r="BJ155" s="455"/>
      <c r="BK155" s="455"/>
      <c r="BL155" s="455"/>
      <c r="BM155" s="455"/>
      <c r="BN155" s="455"/>
      <c r="BO155" s="455"/>
    </row>
    <row r="156" spans="1:67" ht="19.5" customHeight="1">
      <c r="A156" s="450"/>
      <c r="B156" s="450"/>
      <c r="C156" s="450"/>
      <c r="D156" s="450"/>
      <c r="E156" s="450"/>
      <c r="F156" s="451"/>
      <c r="G156" s="450"/>
      <c r="H156" s="450"/>
      <c r="I156" s="451"/>
      <c r="J156" s="450"/>
      <c r="K156" s="451"/>
      <c r="L156" s="450"/>
      <c r="M156" s="451"/>
      <c r="N156" s="450"/>
      <c r="O156" s="451"/>
      <c r="P156" s="452"/>
      <c r="Q156" s="452"/>
      <c r="R156" s="452"/>
      <c r="S156" s="452"/>
      <c r="T156" s="450"/>
      <c r="U156" s="450"/>
      <c r="V156" s="451"/>
      <c r="W156" s="452"/>
      <c r="X156" s="450"/>
      <c r="Y156" s="451"/>
      <c r="Z156" s="451"/>
      <c r="AA156" s="450"/>
      <c r="AB156" s="450"/>
      <c r="AC156" s="450"/>
      <c r="AD156" s="450"/>
      <c r="AE156" s="451"/>
      <c r="AF156" s="451"/>
      <c r="AG156" s="452"/>
      <c r="AH156" s="452"/>
      <c r="AI156" s="452"/>
      <c r="AJ156" s="452"/>
      <c r="AK156" s="452"/>
      <c r="AL156" s="452"/>
      <c r="AM156" s="450"/>
      <c r="AN156" s="450"/>
      <c r="AO156" s="451"/>
      <c r="AP156" s="451"/>
      <c r="AQ156" s="450"/>
      <c r="AR156" s="453"/>
      <c r="AS156" s="453"/>
      <c r="AT156" s="454"/>
      <c r="AU156" s="455"/>
      <c r="AV156" s="456"/>
      <c r="AW156" s="456"/>
      <c r="AX156" s="455"/>
      <c r="AY156" s="456"/>
      <c r="AZ156" s="454"/>
      <c r="BA156" s="454"/>
      <c r="BB156" s="454"/>
      <c r="BC156" s="454"/>
      <c r="BD156" s="454"/>
      <c r="BE156" s="454"/>
      <c r="BF156" s="455"/>
      <c r="BG156" s="455"/>
      <c r="BH156" s="455"/>
      <c r="BI156" s="455"/>
      <c r="BJ156" s="455"/>
      <c r="BK156" s="455"/>
      <c r="BL156" s="455"/>
      <c r="BM156" s="455"/>
      <c r="BN156" s="455"/>
      <c r="BO156" s="455"/>
    </row>
    <row r="157" spans="1:67" ht="19.5" customHeight="1">
      <c r="A157" s="450"/>
      <c r="B157" s="450"/>
      <c r="C157" s="450"/>
      <c r="D157" s="450"/>
      <c r="E157" s="450"/>
      <c r="F157" s="451"/>
      <c r="G157" s="450"/>
      <c r="H157" s="450"/>
      <c r="I157" s="451"/>
      <c r="J157" s="450"/>
      <c r="K157" s="451"/>
      <c r="L157" s="450"/>
      <c r="M157" s="451"/>
      <c r="N157" s="450"/>
      <c r="O157" s="451"/>
      <c r="P157" s="452"/>
      <c r="Q157" s="452"/>
      <c r="R157" s="452"/>
      <c r="S157" s="452"/>
      <c r="T157" s="450"/>
      <c r="U157" s="450"/>
      <c r="V157" s="451"/>
      <c r="W157" s="452"/>
      <c r="X157" s="450"/>
      <c r="Y157" s="451"/>
      <c r="Z157" s="451"/>
      <c r="AA157" s="450"/>
      <c r="AB157" s="450"/>
      <c r="AC157" s="450"/>
      <c r="AD157" s="450"/>
      <c r="AE157" s="451"/>
      <c r="AF157" s="451"/>
      <c r="AG157" s="452"/>
      <c r="AH157" s="452"/>
      <c r="AI157" s="452"/>
      <c r="AJ157" s="452"/>
      <c r="AK157" s="452"/>
      <c r="AL157" s="452"/>
      <c r="AM157" s="450"/>
      <c r="AN157" s="450"/>
      <c r="AO157" s="451"/>
      <c r="AP157" s="451"/>
      <c r="AQ157" s="450"/>
      <c r="AR157" s="453"/>
      <c r="AS157" s="453"/>
      <c r="AT157" s="454"/>
      <c r="AU157" s="455"/>
      <c r="AV157" s="456"/>
      <c r="AW157" s="456"/>
      <c r="AX157" s="455"/>
      <c r="AY157" s="456"/>
      <c r="AZ157" s="454"/>
      <c r="BA157" s="454"/>
      <c r="BB157" s="454"/>
      <c r="BC157" s="454"/>
      <c r="BD157" s="454"/>
      <c r="BE157" s="454"/>
      <c r="BF157" s="455"/>
      <c r="BG157" s="455"/>
      <c r="BH157" s="455"/>
      <c r="BI157" s="455"/>
      <c r="BJ157" s="455"/>
      <c r="BK157" s="455"/>
      <c r="BL157" s="455"/>
      <c r="BM157" s="455"/>
      <c r="BN157" s="455"/>
      <c r="BO157" s="455"/>
    </row>
    <row r="158" spans="1:67" ht="19.5" customHeight="1">
      <c r="A158" s="450"/>
      <c r="B158" s="450"/>
      <c r="C158" s="450"/>
      <c r="D158" s="450"/>
      <c r="E158" s="450"/>
      <c r="F158" s="451"/>
      <c r="G158" s="450"/>
      <c r="H158" s="450"/>
      <c r="I158" s="451"/>
      <c r="J158" s="450"/>
      <c r="K158" s="451"/>
      <c r="L158" s="450"/>
      <c r="M158" s="451"/>
      <c r="N158" s="450"/>
      <c r="O158" s="451"/>
      <c r="P158" s="452"/>
      <c r="Q158" s="452"/>
      <c r="R158" s="452"/>
      <c r="S158" s="452"/>
      <c r="T158" s="450"/>
      <c r="U158" s="450"/>
      <c r="V158" s="451"/>
      <c r="W158" s="452"/>
      <c r="X158" s="450"/>
      <c r="Y158" s="451"/>
      <c r="Z158" s="451"/>
      <c r="AA158" s="450"/>
      <c r="AB158" s="450"/>
      <c r="AC158" s="450"/>
      <c r="AD158" s="450"/>
      <c r="AE158" s="451"/>
      <c r="AF158" s="451"/>
      <c r="AG158" s="452"/>
      <c r="AH158" s="452"/>
      <c r="AI158" s="452"/>
      <c r="AJ158" s="452"/>
      <c r="AK158" s="452"/>
      <c r="AL158" s="452"/>
      <c r="AM158" s="450"/>
      <c r="AN158" s="450"/>
      <c r="AO158" s="451"/>
      <c r="AP158" s="451"/>
      <c r="AQ158" s="450"/>
      <c r="AR158" s="453"/>
      <c r="AS158" s="453"/>
      <c r="AT158" s="454"/>
      <c r="AU158" s="455"/>
      <c r="AV158" s="456"/>
      <c r="AW158" s="456"/>
      <c r="AX158" s="455"/>
      <c r="AY158" s="456"/>
      <c r="AZ158" s="454"/>
      <c r="BA158" s="454"/>
      <c r="BB158" s="454"/>
      <c r="BC158" s="454"/>
      <c r="BD158" s="454"/>
      <c r="BE158" s="454"/>
      <c r="BF158" s="455"/>
      <c r="BG158" s="455"/>
      <c r="BH158" s="455"/>
      <c r="BI158" s="455"/>
      <c r="BJ158" s="455"/>
      <c r="BK158" s="455"/>
      <c r="BL158" s="455"/>
      <c r="BM158" s="455"/>
      <c r="BN158" s="455"/>
      <c r="BO158" s="455"/>
    </row>
    <row r="159" spans="1:67" ht="19.5" customHeight="1">
      <c r="A159" s="450"/>
      <c r="B159" s="450"/>
      <c r="C159" s="450"/>
      <c r="D159" s="450"/>
      <c r="E159" s="450"/>
      <c r="F159" s="451"/>
      <c r="G159" s="450"/>
      <c r="H159" s="450"/>
      <c r="I159" s="451"/>
      <c r="J159" s="450"/>
      <c r="K159" s="451"/>
      <c r="L159" s="450"/>
      <c r="M159" s="451"/>
      <c r="N159" s="450"/>
      <c r="O159" s="451"/>
      <c r="P159" s="452"/>
      <c r="Q159" s="452"/>
      <c r="R159" s="452"/>
      <c r="S159" s="452"/>
      <c r="T159" s="450"/>
      <c r="U159" s="450"/>
      <c r="V159" s="451"/>
      <c r="W159" s="452"/>
      <c r="X159" s="450"/>
      <c r="Y159" s="451"/>
      <c r="Z159" s="451"/>
      <c r="AA159" s="450"/>
      <c r="AB159" s="450"/>
      <c r="AC159" s="450"/>
      <c r="AD159" s="450"/>
      <c r="AE159" s="451"/>
      <c r="AF159" s="451"/>
      <c r="AG159" s="452"/>
      <c r="AH159" s="452"/>
      <c r="AI159" s="452"/>
      <c r="AJ159" s="452"/>
      <c r="AK159" s="452"/>
      <c r="AL159" s="452"/>
      <c r="AM159" s="450"/>
      <c r="AN159" s="450"/>
      <c r="AO159" s="451"/>
      <c r="AP159" s="451"/>
      <c r="AQ159" s="450"/>
      <c r="AR159" s="453"/>
      <c r="AS159" s="453"/>
      <c r="AT159" s="454"/>
      <c r="AU159" s="455"/>
      <c r="AV159" s="456"/>
      <c r="AW159" s="456"/>
      <c r="AX159" s="455"/>
      <c r="AY159" s="456"/>
      <c r="AZ159" s="454"/>
      <c r="BA159" s="454"/>
      <c r="BB159" s="454"/>
      <c r="BC159" s="454"/>
      <c r="BD159" s="454"/>
      <c r="BE159" s="454"/>
      <c r="BF159" s="455"/>
      <c r="BG159" s="455"/>
      <c r="BH159" s="455"/>
      <c r="BI159" s="455"/>
      <c r="BJ159" s="455"/>
      <c r="BK159" s="455"/>
      <c r="BL159" s="455"/>
      <c r="BM159" s="455"/>
      <c r="BN159" s="455"/>
      <c r="BO159" s="455"/>
    </row>
    <row r="160" spans="1:67" ht="19.5" customHeight="1">
      <c r="A160" s="450"/>
      <c r="B160" s="450"/>
      <c r="C160" s="450"/>
      <c r="D160" s="450"/>
      <c r="E160" s="450"/>
      <c r="F160" s="451"/>
      <c r="G160" s="450"/>
      <c r="H160" s="450"/>
      <c r="I160" s="451"/>
      <c r="J160" s="450"/>
      <c r="K160" s="451"/>
      <c r="L160" s="450"/>
      <c r="M160" s="451"/>
      <c r="N160" s="450"/>
      <c r="O160" s="451"/>
      <c r="P160" s="452"/>
      <c r="Q160" s="452"/>
      <c r="R160" s="452"/>
      <c r="S160" s="452"/>
      <c r="T160" s="450"/>
      <c r="U160" s="450"/>
      <c r="V160" s="451"/>
      <c r="W160" s="452"/>
      <c r="X160" s="450"/>
      <c r="Y160" s="451"/>
      <c r="Z160" s="451"/>
      <c r="AA160" s="450"/>
      <c r="AB160" s="450"/>
      <c r="AC160" s="450"/>
      <c r="AD160" s="450"/>
      <c r="AE160" s="451"/>
      <c r="AF160" s="451"/>
      <c r="AG160" s="452"/>
      <c r="AH160" s="452"/>
      <c r="AI160" s="452"/>
      <c r="AJ160" s="452"/>
      <c r="AK160" s="452"/>
      <c r="AL160" s="452"/>
      <c r="AM160" s="450"/>
      <c r="AN160" s="450"/>
      <c r="AO160" s="451"/>
      <c r="AP160" s="451"/>
      <c r="AQ160" s="450"/>
      <c r="AR160" s="453"/>
      <c r="AS160" s="453"/>
      <c r="AT160" s="454"/>
      <c r="AU160" s="455"/>
      <c r="AV160" s="456"/>
      <c r="AW160" s="456"/>
      <c r="AX160" s="455"/>
      <c r="AY160" s="456"/>
      <c r="AZ160" s="454"/>
      <c r="BA160" s="454"/>
      <c r="BB160" s="454"/>
      <c r="BC160" s="454"/>
      <c r="BD160" s="454"/>
      <c r="BE160" s="454"/>
      <c r="BF160" s="455"/>
      <c r="BG160" s="455"/>
      <c r="BH160" s="455"/>
      <c r="BI160" s="455"/>
      <c r="BJ160" s="455"/>
      <c r="BK160" s="455"/>
      <c r="BL160" s="455"/>
      <c r="BM160" s="455"/>
      <c r="BN160" s="455"/>
      <c r="BO160" s="455"/>
    </row>
    <row r="161" spans="1:67" ht="19.5" customHeight="1">
      <c r="A161" s="450"/>
      <c r="B161" s="450"/>
      <c r="C161" s="450"/>
      <c r="D161" s="450"/>
      <c r="E161" s="450"/>
      <c r="F161" s="451"/>
      <c r="G161" s="450"/>
      <c r="H161" s="450"/>
      <c r="I161" s="451"/>
      <c r="J161" s="450"/>
      <c r="K161" s="451"/>
      <c r="L161" s="450"/>
      <c r="M161" s="451"/>
      <c r="N161" s="450"/>
      <c r="O161" s="451"/>
      <c r="P161" s="452"/>
      <c r="Q161" s="452"/>
      <c r="R161" s="452"/>
      <c r="S161" s="452"/>
      <c r="T161" s="450"/>
      <c r="U161" s="450"/>
      <c r="V161" s="451"/>
      <c r="W161" s="452"/>
      <c r="X161" s="450"/>
      <c r="Y161" s="451"/>
      <c r="Z161" s="451"/>
      <c r="AA161" s="450"/>
      <c r="AB161" s="450"/>
      <c r="AC161" s="450"/>
      <c r="AD161" s="450"/>
      <c r="AE161" s="451"/>
      <c r="AF161" s="451"/>
      <c r="AG161" s="452"/>
      <c r="AH161" s="452"/>
      <c r="AI161" s="452"/>
      <c r="AJ161" s="452"/>
      <c r="AK161" s="452"/>
      <c r="AL161" s="452"/>
      <c r="AM161" s="450"/>
      <c r="AN161" s="450"/>
      <c r="AO161" s="451"/>
      <c r="AP161" s="451"/>
      <c r="AQ161" s="450"/>
      <c r="AR161" s="453"/>
      <c r="AS161" s="453"/>
      <c r="AT161" s="454"/>
      <c r="AU161" s="455"/>
      <c r="AV161" s="456"/>
      <c r="AW161" s="456"/>
      <c r="AX161" s="455"/>
      <c r="AY161" s="456"/>
      <c r="AZ161" s="454"/>
      <c r="BA161" s="454"/>
      <c r="BB161" s="454"/>
      <c r="BC161" s="454"/>
      <c r="BD161" s="454"/>
      <c r="BE161" s="454"/>
      <c r="BF161" s="455"/>
      <c r="BG161" s="455"/>
      <c r="BH161" s="455"/>
      <c r="BI161" s="455"/>
      <c r="BJ161" s="455"/>
      <c r="BK161" s="455"/>
      <c r="BL161" s="455"/>
      <c r="BM161" s="455"/>
      <c r="BN161" s="455"/>
      <c r="BO161" s="455"/>
    </row>
    <row r="162" spans="1:67" ht="19.5" customHeight="1">
      <c r="A162" s="450"/>
      <c r="B162" s="450"/>
      <c r="C162" s="450"/>
      <c r="D162" s="450"/>
      <c r="E162" s="450"/>
      <c r="F162" s="451"/>
      <c r="G162" s="450"/>
      <c r="H162" s="450"/>
      <c r="I162" s="451"/>
      <c r="J162" s="450"/>
      <c r="K162" s="451"/>
      <c r="L162" s="450"/>
      <c r="M162" s="451"/>
      <c r="N162" s="450"/>
      <c r="O162" s="451"/>
      <c r="P162" s="452"/>
      <c r="Q162" s="452"/>
      <c r="R162" s="452"/>
      <c r="S162" s="452"/>
      <c r="T162" s="450"/>
      <c r="U162" s="450"/>
      <c r="V162" s="451"/>
      <c r="W162" s="452"/>
      <c r="X162" s="450"/>
      <c r="Y162" s="451"/>
      <c r="Z162" s="451"/>
      <c r="AA162" s="450"/>
      <c r="AB162" s="450"/>
      <c r="AC162" s="450"/>
      <c r="AD162" s="450"/>
      <c r="AE162" s="451"/>
      <c r="AF162" s="451"/>
      <c r="AG162" s="452"/>
      <c r="AH162" s="452"/>
      <c r="AI162" s="452"/>
      <c r="AJ162" s="452"/>
      <c r="AK162" s="452"/>
      <c r="AL162" s="452"/>
      <c r="AM162" s="450"/>
      <c r="AN162" s="450"/>
      <c r="AO162" s="451"/>
      <c r="AP162" s="451"/>
      <c r="AQ162" s="450"/>
      <c r="AR162" s="453"/>
      <c r="AS162" s="453"/>
      <c r="AT162" s="454"/>
      <c r="AU162" s="455"/>
      <c r="AV162" s="456"/>
      <c r="AW162" s="456"/>
      <c r="AX162" s="455"/>
      <c r="AY162" s="456"/>
      <c r="AZ162" s="454"/>
      <c r="BA162" s="454"/>
      <c r="BB162" s="454"/>
      <c r="BC162" s="454"/>
      <c r="BD162" s="454"/>
      <c r="BE162" s="454"/>
      <c r="BF162" s="455"/>
      <c r="BG162" s="455"/>
      <c r="BH162" s="455"/>
      <c r="BI162" s="455"/>
      <c r="BJ162" s="455"/>
      <c r="BK162" s="455"/>
      <c r="BL162" s="455"/>
      <c r="BM162" s="455"/>
      <c r="BN162" s="455"/>
      <c r="BO162" s="455"/>
    </row>
    <row r="163" spans="1:67" ht="19.5" customHeight="1">
      <c r="A163" s="450"/>
      <c r="B163" s="450"/>
      <c r="C163" s="450"/>
      <c r="D163" s="450"/>
      <c r="E163" s="450"/>
      <c r="F163" s="451"/>
      <c r="G163" s="450"/>
      <c r="H163" s="450"/>
      <c r="I163" s="451"/>
      <c r="J163" s="450"/>
      <c r="K163" s="451"/>
      <c r="L163" s="450"/>
      <c r="M163" s="451"/>
      <c r="N163" s="450"/>
      <c r="O163" s="451"/>
      <c r="P163" s="452"/>
      <c r="Q163" s="452"/>
      <c r="R163" s="452"/>
      <c r="S163" s="452"/>
      <c r="T163" s="450"/>
      <c r="U163" s="450"/>
      <c r="V163" s="451"/>
      <c r="W163" s="452"/>
      <c r="X163" s="450"/>
      <c r="Y163" s="451"/>
      <c r="Z163" s="451"/>
      <c r="AA163" s="450"/>
      <c r="AB163" s="450"/>
      <c r="AC163" s="450"/>
      <c r="AD163" s="450"/>
      <c r="AE163" s="451"/>
      <c r="AF163" s="451"/>
      <c r="AG163" s="452"/>
      <c r="AH163" s="452"/>
      <c r="AI163" s="452"/>
      <c r="AJ163" s="452"/>
      <c r="AK163" s="452"/>
      <c r="AL163" s="452"/>
      <c r="AM163" s="450"/>
      <c r="AN163" s="450"/>
      <c r="AO163" s="451"/>
      <c r="AP163" s="451"/>
      <c r="AQ163" s="450"/>
      <c r="AR163" s="453"/>
      <c r="AS163" s="453"/>
      <c r="AT163" s="454"/>
      <c r="AU163" s="455"/>
      <c r="AV163" s="456"/>
      <c r="AW163" s="456"/>
      <c r="AX163" s="455"/>
      <c r="AY163" s="456"/>
      <c r="AZ163" s="454"/>
      <c r="BA163" s="454"/>
      <c r="BB163" s="454"/>
      <c r="BC163" s="454"/>
      <c r="BD163" s="454"/>
      <c r="BE163" s="454"/>
      <c r="BF163" s="455"/>
      <c r="BG163" s="455"/>
      <c r="BH163" s="455"/>
      <c r="BI163" s="455"/>
      <c r="BJ163" s="455"/>
      <c r="BK163" s="455"/>
      <c r="BL163" s="455"/>
      <c r="BM163" s="455"/>
      <c r="BN163" s="455"/>
      <c r="BO163" s="455"/>
    </row>
    <row r="164" spans="1:67" ht="19.5" customHeight="1">
      <c r="A164" s="450"/>
      <c r="B164" s="450"/>
      <c r="C164" s="450"/>
      <c r="D164" s="450"/>
      <c r="E164" s="450"/>
      <c r="F164" s="451"/>
      <c r="G164" s="450"/>
      <c r="H164" s="450"/>
      <c r="I164" s="451"/>
      <c r="J164" s="450"/>
      <c r="K164" s="451"/>
      <c r="L164" s="450"/>
      <c r="M164" s="451"/>
      <c r="N164" s="450"/>
      <c r="O164" s="451"/>
      <c r="P164" s="452"/>
      <c r="Q164" s="452"/>
      <c r="R164" s="452"/>
      <c r="S164" s="452"/>
      <c r="T164" s="450"/>
      <c r="U164" s="450"/>
      <c r="V164" s="451"/>
      <c r="W164" s="452"/>
      <c r="X164" s="450"/>
      <c r="Y164" s="451"/>
      <c r="Z164" s="451"/>
      <c r="AA164" s="450"/>
      <c r="AB164" s="450"/>
      <c r="AC164" s="450"/>
      <c r="AD164" s="450"/>
      <c r="AE164" s="451"/>
      <c r="AF164" s="451"/>
      <c r="AG164" s="452"/>
      <c r="AH164" s="452"/>
      <c r="AI164" s="452"/>
      <c r="AJ164" s="452"/>
      <c r="AK164" s="452"/>
      <c r="AL164" s="452"/>
      <c r="AM164" s="450"/>
      <c r="AN164" s="450"/>
      <c r="AO164" s="451"/>
      <c r="AP164" s="451"/>
      <c r="AQ164" s="450"/>
      <c r="AR164" s="453"/>
      <c r="AS164" s="453"/>
      <c r="AT164" s="454"/>
      <c r="AU164" s="455"/>
      <c r="AV164" s="456"/>
      <c r="AW164" s="456"/>
      <c r="AX164" s="455"/>
      <c r="AY164" s="456"/>
      <c r="AZ164" s="454"/>
      <c r="BA164" s="454"/>
      <c r="BB164" s="454"/>
      <c r="BC164" s="454"/>
      <c r="BD164" s="454"/>
      <c r="BE164" s="454"/>
      <c r="BF164" s="455"/>
      <c r="BG164" s="455"/>
      <c r="BH164" s="455"/>
      <c r="BI164" s="455"/>
      <c r="BJ164" s="455"/>
      <c r="BK164" s="455"/>
      <c r="BL164" s="455"/>
      <c r="BM164" s="455"/>
      <c r="BN164" s="455"/>
      <c r="BO164" s="455"/>
    </row>
    <row r="165" spans="1:67" ht="19.5" customHeight="1">
      <c r="A165" s="450"/>
      <c r="B165" s="450"/>
      <c r="C165" s="450"/>
      <c r="D165" s="450"/>
      <c r="E165" s="450"/>
      <c r="F165" s="451"/>
      <c r="G165" s="450"/>
      <c r="H165" s="450"/>
      <c r="I165" s="451"/>
      <c r="J165" s="450"/>
      <c r="K165" s="451"/>
      <c r="L165" s="450"/>
      <c r="M165" s="451"/>
      <c r="N165" s="450"/>
      <c r="O165" s="451"/>
      <c r="P165" s="452"/>
      <c r="Q165" s="452"/>
      <c r="R165" s="452"/>
      <c r="S165" s="452"/>
      <c r="T165" s="450"/>
      <c r="U165" s="450"/>
      <c r="V165" s="451"/>
      <c r="W165" s="452"/>
      <c r="X165" s="450"/>
      <c r="Y165" s="451"/>
      <c r="Z165" s="451"/>
      <c r="AA165" s="450"/>
      <c r="AB165" s="450"/>
      <c r="AC165" s="450"/>
      <c r="AD165" s="450"/>
      <c r="AE165" s="451"/>
      <c r="AF165" s="451"/>
      <c r="AG165" s="452"/>
      <c r="AH165" s="452"/>
      <c r="AI165" s="452"/>
      <c r="AJ165" s="452"/>
      <c r="AK165" s="452"/>
      <c r="AL165" s="452"/>
      <c r="AM165" s="450"/>
      <c r="AN165" s="450"/>
      <c r="AO165" s="451"/>
      <c r="AP165" s="451"/>
      <c r="AQ165" s="450"/>
      <c r="AR165" s="453"/>
      <c r="AS165" s="453"/>
      <c r="AT165" s="454"/>
      <c r="AU165" s="455"/>
      <c r="AV165" s="456"/>
      <c r="AW165" s="456"/>
      <c r="AX165" s="455"/>
      <c r="AY165" s="456"/>
      <c r="AZ165" s="454"/>
      <c r="BA165" s="454"/>
      <c r="BB165" s="454"/>
      <c r="BC165" s="454"/>
      <c r="BD165" s="454"/>
      <c r="BE165" s="454"/>
      <c r="BF165" s="455"/>
      <c r="BG165" s="455"/>
      <c r="BH165" s="455"/>
      <c r="BI165" s="455"/>
      <c r="BJ165" s="455"/>
      <c r="BK165" s="455"/>
      <c r="BL165" s="455"/>
      <c r="BM165" s="455"/>
      <c r="BN165" s="455"/>
      <c r="BO165" s="455"/>
    </row>
    <row r="166" spans="1:67" ht="19.5" customHeight="1">
      <c r="A166" s="450"/>
      <c r="B166" s="450"/>
      <c r="C166" s="450"/>
      <c r="D166" s="450"/>
      <c r="E166" s="450"/>
      <c r="F166" s="451"/>
      <c r="G166" s="450"/>
      <c r="H166" s="450"/>
      <c r="I166" s="451"/>
      <c r="J166" s="450"/>
      <c r="K166" s="451"/>
      <c r="L166" s="450"/>
      <c r="M166" s="451"/>
      <c r="N166" s="450"/>
      <c r="O166" s="451"/>
      <c r="P166" s="452"/>
      <c r="Q166" s="452"/>
      <c r="R166" s="452"/>
      <c r="S166" s="452"/>
      <c r="T166" s="450"/>
      <c r="U166" s="450"/>
      <c r="V166" s="451"/>
      <c r="W166" s="452"/>
      <c r="X166" s="450"/>
      <c r="Y166" s="451"/>
      <c r="Z166" s="451"/>
      <c r="AA166" s="450"/>
      <c r="AB166" s="450"/>
      <c r="AC166" s="450"/>
      <c r="AD166" s="450"/>
      <c r="AE166" s="451"/>
      <c r="AF166" s="451"/>
      <c r="AG166" s="452"/>
      <c r="AH166" s="452"/>
      <c r="AI166" s="452"/>
      <c r="AJ166" s="452"/>
      <c r="AK166" s="452"/>
      <c r="AL166" s="452"/>
      <c r="AM166" s="450"/>
      <c r="AN166" s="450"/>
      <c r="AO166" s="451"/>
      <c r="AP166" s="451"/>
      <c r="AQ166" s="450"/>
      <c r="AR166" s="453"/>
      <c r="AS166" s="453"/>
      <c r="AT166" s="454"/>
      <c r="AU166" s="455"/>
      <c r="AV166" s="456"/>
      <c r="AW166" s="456"/>
      <c r="AX166" s="455"/>
      <c r="AY166" s="456"/>
      <c r="AZ166" s="454"/>
      <c r="BA166" s="454"/>
      <c r="BB166" s="454"/>
      <c r="BC166" s="454"/>
      <c r="BD166" s="454"/>
      <c r="BE166" s="454"/>
      <c r="BF166" s="455"/>
      <c r="BG166" s="455"/>
      <c r="BH166" s="455"/>
      <c r="BI166" s="455"/>
      <c r="BJ166" s="455"/>
      <c r="BK166" s="455"/>
      <c r="BL166" s="455"/>
      <c r="BM166" s="455"/>
      <c r="BN166" s="455"/>
      <c r="BO166" s="455"/>
    </row>
    <row r="167" spans="1:67" ht="19.5" customHeight="1">
      <c r="A167" s="450"/>
      <c r="B167" s="450"/>
      <c r="C167" s="450"/>
      <c r="D167" s="450"/>
      <c r="E167" s="450"/>
      <c r="F167" s="451"/>
      <c r="G167" s="450"/>
      <c r="H167" s="450"/>
      <c r="I167" s="451"/>
      <c r="J167" s="450"/>
      <c r="K167" s="451"/>
      <c r="L167" s="450"/>
      <c r="M167" s="451"/>
      <c r="N167" s="450"/>
      <c r="O167" s="451"/>
      <c r="P167" s="452"/>
      <c r="Q167" s="452"/>
      <c r="R167" s="452"/>
      <c r="S167" s="452"/>
      <c r="T167" s="450"/>
      <c r="U167" s="450"/>
      <c r="V167" s="451"/>
      <c r="W167" s="452"/>
      <c r="X167" s="450"/>
      <c r="Y167" s="451"/>
      <c r="Z167" s="451"/>
      <c r="AA167" s="450"/>
      <c r="AB167" s="450"/>
      <c r="AC167" s="450"/>
      <c r="AD167" s="450"/>
      <c r="AE167" s="451"/>
      <c r="AF167" s="451"/>
      <c r="AG167" s="452"/>
      <c r="AH167" s="452"/>
      <c r="AI167" s="452"/>
      <c r="AJ167" s="452"/>
      <c r="AK167" s="452"/>
      <c r="AL167" s="452"/>
      <c r="AM167" s="450"/>
      <c r="AN167" s="450"/>
      <c r="AO167" s="451"/>
      <c r="AP167" s="451"/>
      <c r="AQ167" s="450"/>
      <c r="AR167" s="453"/>
      <c r="AS167" s="453"/>
      <c r="AT167" s="454"/>
      <c r="AU167" s="455"/>
      <c r="AV167" s="456"/>
      <c r="AW167" s="456"/>
      <c r="AX167" s="455"/>
      <c r="AY167" s="456"/>
      <c r="AZ167" s="454"/>
      <c r="BA167" s="454"/>
      <c r="BB167" s="454"/>
      <c r="BC167" s="454"/>
      <c r="BD167" s="454"/>
      <c r="BE167" s="454"/>
      <c r="BF167" s="455"/>
      <c r="BG167" s="455"/>
      <c r="BH167" s="455"/>
      <c r="BI167" s="455"/>
      <c r="BJ167" s="455"/>
      <c r="BK167" s="455"/>
      <c r="BL167" s="455"/>
      <c r="BM167" s="455"/>
      <c r="BN167" s="455"/>
      <c r="BO167" s="455"/>
    </row>
    <row r="168" spans="1:67" ht="19.5" customHeight="1">
      <c r="A168" s="450"/>
      <c r="B168" s="450"/>
      <c r="C168" s="450"/>
      <c r="D168" s="450"/>
      <c r="E168" s="450"/>
      <c r="F168" s="451"/>
      <c r="G168" s="450"/>
      <c r="H168" s="450"/>
      <c r="I168" s="451"/>
      <c r="J168" s="450"/>
      <c r="K168" s="451"/>
      <c r="L168" s="450"/>
      <c r="M168" s="451"/>
      <c r="N168" s="450"/>
      <c r="O168" s="451"/>
      <c r="P168" s="452"/>
      <c r="Q168" s="452"/>
      <c r="R168" s="452"/>
      <c r="S168" s="452"/>
      <c r="T168" s="450"/>
      <c r="U168" s="450"/>
      <c r="V168" s="451"/>
      <c r="W168" s="452"/>
      <c r="X168" s="450"/>
      <c r="Y168" s="451"/>
      <c r="Z168" s="451"/>
      <c r="AA168" s="450"/>
      <c r="AB168" s="450"/>
      <c r="AC168" s="450"/>
      <c r="AD168" s="450"/>
      <c r="AE168" s="451"/>
      <c r="AF168" s="451"/>
      <c r="AG168" s="452"/>
      <c r="AH168" s="452"/>
      <c r="AI168" s="452"/>
      <c r="AJ168" s="452"/>
      <c r="AK168" s="452"/>
      <c r="AL168" s="452"/>
      <c r="AM168" s="450"/>
      <c r="AN168" s="450"/>
      <c r="AO168" s="451"/>
      <c r="AP168" s="451"/>
      <c r="AQ168" s="450"/>
      <c r="AR168" s="453"/>
      <c r="AS168" s="453"/>
      <c r="AT168" s="454"/>
      <c r="AU168" s="455"/>
      <c r="AV168" s="456"/>
      <c r="AW168" s="456"/>
      <c r="AX168" s="455"/>
      <c r="AY168" s="456"/>
      <c r="AZ168" s="454"/>
      <c r="BA168" s="454"/>
      <c r="BB168" s="454"/>
      <c r="BC168" s="454"/>
      <c r="BD168" s="454"/>
      <c r="BE168" s="454"/>
      <c r="BF168" s="455"/>
      <c r="BG168" s="455"/>
      <c r="BH168" s="455"/>
      <c r="BI168" s="455"/>
      <c r="BJ168" s="455"/>
      <c r="BK168" s="455"/>
      <c r="BL168" s="455"/>
      <c r="BM168" s="455"/>
      <c r="BN168" s="455"/>
      <c r="BO168" s="455"/>
    </row>
    <row r="169" spans="1:67" ht="19.5" customHeight="1">
      <c r="A169" s="450"/>
      <c r="B169" s="450"/>
      <c r="C169" s="450"/>
      <c r="D169" s="450"/>
      <c r="E169" s="450"/>
      <c r="F169" s="451"/>
      <c r="G169" s="450"/>
      <c r="H169" s="450"/>
      <c r="I169" s="451"/>
      <c r="J169" s="450"/>
      <c r="K169" s="451"/>
      <c r="L169" s="450"/>
      <c r="M169" s="451"/>
      <c r="N169" s="450"/>
      <c r="O169" s="451"/>
      <c r="P169" s="452"/>
      <c r="Q169" s="452"/>
      <c r="R169" s="452"/>
      <c r="S169" s="452"/>
      <c r="T169" s="450"/>
      <c r="U169" s="450"/>
      <c r="V169" s="451"/>
      <c r="W169" s="452"/>
      <c r="X169" s="450"/>
      <c r="Y169" s="451"/>
      <c r="Z169" s="451"/>
      <c r="AA169" s="450"/>
      <c r="AB169" s="450"/>
      <c r="AC169" s="450"/>
      <c r="AD169" s="450"/>
      <c r="AE169" s="451"/>
      <c r="AF169" s="451"/>
      <c r="AG169" s="452"/>
      <c r="AH169" s="452"/>
      <c r="AI169" s="452"/>
      <c r="AJ169" s="452"/>
      <c r="AK169" s="452"/>
      <c r="AL169" s="452"/>
      <c r="AM169" s="450"/>
      <c r="AN169" s="450"/>
      <c r="AO169" s="451"/>
      <c r="AP169" s="451"/>
      <c r="AQ169" s="450"/>
      <c r="AR169" s="453"/>
      <c r="AS169" s="453"/>
      <c r="AT169" s="454"/>
      <c r="AU169" s="455"/>
      <c r="AV169" s="456"/>
      <c r="AW169" s="456"/>
      <c r="AX169" s="455"/>
      <c r="AY169" s="456"/>
      <c r="AZ169" s="454"/>
      <c r="BA169" s="454"/>
      <c r="BB169" s="454"/>
      <c r="BC169" s="454"/>
      <c r="BD169" s="454"/>
      <c r="BE169" s="454"/>
      <c r="BF169" s="455"/>
      <c r="BG169" s="455"/>
      <c r="BH169" s="455"/>
      <c r="BI169" s="455"/>
      <c r="BJ169" s="455"/>
      <c r="BK169" s="455"/>
      <c r="BL169" s="455"/>
      <c r="BM169" s="455"/>
      <c r="BN169" s="455"/>
      <c r="BO169" s="455"/>
    </row>
    <row r="170" spans="1:67" ht="19.5" customHeight="1">
      <c r="A170" s="450"/>
      <c r="B170" s="450"/>
      <c r="C170" s="450"/>
      <c r="D170" s="450"/>
      <c r="E170" s="450"/>
      <c r="F170" s="451"/>
      <c r="G170" s="450"/>
      <c r="H170" s="450"/>
      <c r="I170" s="451"/>
      <c r="J170" s="450"/>
      <c r="K170" s="451"/>
      <c r="L170" s="450"/>
      <c r="M170" s="451"/>
      <c r="N170" s="450"/>
      <c r="O170" s="451"/>
      <c r="P170" s="452"/>
      <c r="Q170" s="452"/>
      <c r="R170" s="452"/>
      <c r="S170" s="452"/>
      <c r="T170" s="450"/>
      <c r="U170" s="450"/>
      <c r="V170" s="451"/>
      <c r="W170" s="452"/>
      <c r="X170" s="450"/>
      <c r="Y170" s="451"/>
      <c r="Z170" s="451"/>
      <c r="AA170" s="450"/>
      <c r="AB170" s="450"/>
      <c r="AC170" s="450"/>
      <c r="AD170" s="450"/>
      <c r="AE170" s="451"/>
      <c r="AF170" s="451"/>
      <c r="AG170" s="452"/>
      <c r="AH170" s="452"/>
      <c r="AI170" s="452"/>
      <c r="AJ170" s="452"/>
      <c r="AK170" s="452"/>
      <c r="AL170" s="452"/>
      <c r="AM170" s="450"/>
      <c r="AN170" s="450"/>
      <c r="AO170" s="451"/>
      <c r="AP170" s="451"/>
      <c r="AQ170" s="450"/>
      <c r="AR170" s="453"/>
      <c r="AS170" s="453"/>
      <c r="AT170" s="454"/>
      <c r="AU170" s="455"/>
      <c r="AV170" s="456"/>
      <c r="AW170" s="456"/>
      <c r="AX170" s="455"/>
      <c r="AY170" s="456"/>
      <c r="AZ170" s="454"/>
      <c r="BA170" s="454"/>
      <c r="BB170" s="454"/>
      <c r="BC170" s="454"/>
      <c r="BD170" s="454"/>
      <c r="BE170" s="454"/>
      <c r="BF170" s="455"/>
      <c r="BG170" s="455"/>
      <c r="BH170" s="455"/>
      <c r="BI170" s="455"/>
      <c r="BJ170" s="455"/>
      <c r="BK170" s="455"/>
      <c r="BL170" s="455"/>
      <c r="BM170" s="455"/>
      <c r="BN170" s="455"/>
      <c r="BO170" s="455"/>
    </row>
    <row r="171" spans="1:67" ht="19.5" customHeight="1">
      <c r="A171" s="450"/>
      <c r="B171" s="450"/>
      <c r="C171" s="450"/>
      <c r="D171" s="450"/>
      <c r="E171" s="450"/>
      <c r="F171" s="451"/>
      <c r="G171" s="450"/>
      <c r="H171" s="450"/>
      <c r="I171" s="451"/>
      <c r="J171" s="450"/>
      <c r="K171" s="451"/>
      <c r="L171" s="450"/>
      <c r="M171" s="451"/>
      <c r="N171" s="450"/>
      <c r="O171" s="451"/>
      <c r="P171" s="452"/>
      <c r="Q171" s="452"/>
      <c r="R171" s="452"/>
      <c r="S171" s="452"/>
      <c r="T171" s="450"/>
      <c r="U171" s="450"/>
      <c r="V171" s="451"/>
      <c r="W171" s="452"/>
      <c r="X171" s="450"/>
      <c r="Y171" s="451"/>
      <c r="Z171" s="451"/>
      <c r="AA171" s="450"/>
      <c r="AB171" s="450"/>
      <c r="AC171" s="450"/>
      <c r="AD171" s="450"/>
      <c r="AE171" s="451"/>
      <c r="AF171" s="451"/>
      <c r="AG171" s="452"/>
      <c r="AH171" s="452"/>
      <c r="AI171" s="452"/>
      <c r="AJ171" s="452"/>
      <c r="AK171" s="452"/>
      <c r="AL171" s="452"/>
      <c r="AM171" s="450"/>
      <c r="AN171" s="450"/>
      <c r="AO171" s="451"/>
      <c r="AP171" s="451"/>
      <c r="AQ171" s="450"/>
      <c r="AR171" s="453"/>
      <c r="AS171" s="453"/>
      <c r="AT171" s="454"/>
      <c r="AU171" s="455"/>
      <c r="AV171" s="456"/>
      <c r="AW171" s="456"/>
      <c r="AX171" s="455"/>
      <c r="AY171" s="456"/>
      <c r="AZ171" s="454"/>
      <c r="BA171" s="454"/>
      <c r="BB171" s="454"/>
      <c r="BC171" s="454"/>
      <c r="BD171" s="454"/>
      <c r="BE171" s="454"/>
      <c r="BF171" s="455"/>
      <c r="BG171" s="455"/>
      <c r="BH171" s="455"/>
      <c r="BI171" s="455"/>
      <c r="BJ171" s="455"/>
      <c r="BK171" s="455"/>
      <c r="BL171" s="455"/>
      <c r="BM171" s="455"/>
      <c r="BN171" s="455"/>
      <c r="BO171" s="455"/>
    </row>
    <row r="172" spans="1:67" ht="19.5" customHeight="1">
      <c r="A172" s="450"/>
      <c r="B172" s="450"/>
      <c r="C172" s="450"/>
      <c r="D172" s="450"/>
      <c r="E172" s="450"/>
      <c r="F172" s="451"/>
      <c r="G172" s="450"/>
      <c r="H172" s="450"/>
      <c r="I172" s="451"/>
      <c r="J172" s="450"/>
      <c r="K172" s="451"/>
      <c r="L172" s="450"/>
      <c r="M172" s="451"/>
      <c r="N172" s="450"/>
      <c r="O172" s="451"/>
      <c r="P172" s="452"/>
      <c r="Q172" s="452"/>
      <c r="R172" s="452"/>
      <c r="S172" s="452"/>
      <c r="T172" s="450"/>
      <c r="U172" s="450"/>
      <c r="V172" s="451"/>
      <c r="W172" s="452"/>
      <c r="X172" s="450"/>
      <c r="Y172" s="451"/>
      <c r="Z172" s="451"/>
      <c r="AA172" s="450"/>
      <c r="AB172" s="450"/>
      <c r="AC172" s="450"/>
      <c r="AD172" s="450"/>
      <c r="AE172" s="451"/>
      <c r="AF172" s="451"/>
      <c r="AG172" s="452"/>
      <c r="AH172" s="452"/>
      <c r="AI172" s="452"/>
      <c r="AJ172" s="452"/>
      <c r="AK172" s="452"/>
      <c r="AL172" s="452"/>
      <c r="AM172" s="450"/>
      <c r="AN172" s="450"/>
      <c r="AO172" s="451"/>
      <c r="AP172" s="451"/>
      <c r="AQ172" s="450"/>
      <c r="AR172" s="453"/>
      <c r="AS172" s="453"/>
      <c r="AT172" s="454"/>
      <c r="AU172" s="455"/>
      <c r="AV172" s="456"/>
      <c r="AW172" s="456"/>
      <c r="AX172" s="455"/>
      <c r="AY172" s="456"/>
      <c r="AZ172" s="454"/>
      <c r="BA172" s="454"/>
      <c r="BB172" s="454"/>
      <c r="BC172" s="454"/>
      <c r="BD172" s="454"/>
      <c r="BE172" s="454"/>
      <c r="BF172" s="455"/>
      <c r="BG172" s="455"/>
      <c r="BH172" s="455"/>
      <c r="BI172" s="455"/>
      <c r="BJ172" s="455"/>
      <c r="BK172" s="455"/>
      <c r="BL172" s="455"/>
      <c r="BM172" s="455"/>
      <c r="BN172" s="455"/>
      <c r="BO172" s="455"/>
    </row>
    <row r="173" spans="1:67" ht="19.5" customHeight="1">
      <c r="A173" s="450"/>
      <c r="B173" s="450"/>
      <c r="C173" s="450"/>
      <c r="D173" s="450"/>
      <c r="E173" s="450"/>
      <c r="F173" s="451"/>
      <c r="G173" s="450"/>
      <c r="H173" s="450"/>
      <c r="I173" s="451"/>
      <c r="J173" s="450"/>
      <c r="K173" s="451"/>
      <c r="L173" s="450"/>
      <c r="M173" s="451"/>
      <c r="N173" s="450"/>
      <c r="O173" s="451"/>
      <c r="P173" s="452"/>
      <c r="Q173" s="452"/>
      <c r="R173" s="452"/>
      <c r="S173" s="452"/>
      <c r="T173" s="450"/>
      <c r="U173" s="450"/>
      <c r="V173" s="451"/>
      <c r="W173" s="452"/>
      <c r="X173" s="450"/>
      <c r="Y173" s="451"/>
      <c r="Z173" s="451"/>
      <c r="AA173" s="450"/>
      <c r="AB173" s="450"/>
      <c r="AC173" s="450"/>
      <c r="AD173" s="450"/>
      <c r="AE173" s="451"/>
      <c r="AF173" s="451"/>
      <c r="AG173" s="452"/>
      <c r="AH173" s="452"/>
      <c r="AI173" s="452"/>
      <c r="AJ173" s="452"/>
      <c r="AK173" s="452"/>
      <c r="AL173" s="452"/>
      <c r="AM173" s="450"/>
      <c r="AN173" s="450"/>
      <c r="AO173" s="451"/>
      <c r="AP173" s="451"/>
      <c r="AQ173" s="450"/>
      <c r="AR173" s="453"/>
      <c r="AS173" s="453"/>
      <c r="AT173" s="454"/>
      <c r="AU173" s="455"/>
      <c r="AV173" s="456"/>
      <c r="AW173" s="456"/>
      <c r="AX173" s="455"/>
      <c r="AY173" s="456"/>
      <c r="AZ173" s="454"/>
      <c r="BA173" s="454"/>
      <c r="BB173" s="454"/>
      <c r="BC173" s="454"/>
      <c r="BD173" s="454"/>
      <c r="BE173" s="454"/>
      <c r="BF173" s="455"/>
      <c r="BG173" s="455"/>
      <c r="BH173" s="455"/>
      <c r="BI173" s="455"/>
      <c r="BJ173" s="455"/>
      <c r="BK173" s="455"/>
      <c r="BL173" s="455"/>
      <c r="BM173" s="455"/>
      <c r="BN173" s="455"/>
      <c r="BO173" s="455"/>
    </row>
    <row r="174" spans="1:67" ht="19.5" customHeight="1">
      <c r="A174" s="450"/>
      <c r="B174" s="450"/>
      <c r="C174" s="450"/>
      <c r="D174" s="450"/>
      <c r="E174" s="450"/>
      <c r="F174" s="451"/>
      <c r="G174" s="450"/>
      <c r="H174" s="450"/>
      <c r="I174" s="451"/>
      <c r="J174" s="450"/>
      <c r="K174" s="451"/>
      <c r="L174" s="450"/>
      <c r="M174" s="451"/>
      <c r="N174" s="450"/>
      <c r="O174" s="451"/>
      <c r="P174" s="452"/>
      <c r="Q174" s="452"/>
      <c r="R174" s="452"/>
      <c r="S174" s="452"/>
      <c r="T174" s="450"/>
      <c r="U174" s="450"/>
      <c r="V174" s="451"/>
      <c r="W174" s="452"/>
      <c r="X174" s="450"/>
      <c r="Y174" s="451"/>
      <c r="Z174" s="451"/>
      <c r="AA174" s="450"/>
      <c r="AB174" s="450"/>
      <c r="AC174" s="450"/>
      <c r="AD174" s="450"/>
      <c r="AE174" s="451"/>
      <c r="AF174" s="451"/>
      <c r="AG174" s="452"/>
      <c r="AH174" s="452"/>
      <c r="AI174" s="452"/>
      <c r="AJ174" s="452"/>
      <c r="AK174" s="452"/>
      <c r="AL174" s="452"/>
      <c r="AM174" s="450"/>
      <c r="AN174" s="450"/>
      <c r="AO174" s="451"/>
      <c r="AP174" s="451"/>
      <c r="AQ174" s="450"/>
      <c r="AR174" s="453"/>
      <c r="AS174" s="453"/>
      <c r="AT174" s="454"/>
      <c r="AU174" s="455"/>
      <c r="AV174" s="456"/>
      <c r="AW174" s="456"/>
      <c r="AX174" s="455"/>
      <c r="AY174" s="456"/>
      <c r="AZ174" s="454"/>
      <c r="BA174" s="454"/>
      <c r="BB174" s="454"/>
      <c r="BC174" s="454"/>
      <c r="BD174" s="454"/>
      <c r="BE174" s="454"/>
      <c r="BF174" s="455"/>
      <c r="BG174" s="455"/>
      <c r="BH174" s="455"/>
      <c r="BI174" s="455"/>
      <c r="BJ174" s="455"/>
      <c r="BK174" s="455"/>
      <c r="BL174" s="455"/>
      <c r="BM174" s="455"/>
      <c r="BN174" s="455"/>
      <c r="BO174" s="455"/>
    </row>
    <row r="175" spans="1:67" ht="19.5" customHeight="1">
      <c r="A175" s="450"/>
      <c r="B175" s="450"/>
      <c r="C175" s="450"/>
      <c r="D175" s="450"/>
      <c r="E175" s="450"/>
      <c r="F175" s="451"/>
      <c r="G175" s="450"/>
      <c r="H175" s="450"/>
      <c r="I175" s="451"/>
      <c r="J175" s="450"/>
      <c r="K175" s="451"/>
      <c r="L175" s="450"/>
      <c r="M175" s="451"/>
      <c r="N175" s="450"/>
      <c r="O175" s="451"/>
      <c r="P175" s="452"/>
      <c r="Q175" s="452"/>
      <c r="R175" s="452"/>
      <c r="S175" s="452"/>
      <c r="T175" s="450"/>
      <c r="U175" s="450"/>
      <c r="V175" s="451"/>
      <c r="W175" s="452"/>
      <c r="X175" s="450"/>
      <c r="Y175" s="451"/>
      <c r="Z175" s="451"/>
      <c r="AA175" s="450"/>
      <c r="AB175" s="450"/>
      <c r="AC175" s="450"/>
      <c r="AD175" s="450"/>
      <c r="AE175" s="451"/>
      <c r="AF175" s="451"/>
      <c r="AG175" s="452"/>
      <c r="AH175" s="452"/>
      <c r="AI175" s="452"/>
      <c r="AJ175" s="452"/>
      <c r="AK175" s="452"/>
      <c r="AL175" s="452"/>
      <c r="AM175" s="450"/>
      <c r="AN175" s="450"/>
      <c r="AO175" s="451"/>
      <c r="AP175" s="451"/>
      <c r="AQ175" s="450"/>
      <c r="AR175" s="453"/>
      <c r="AS175" s="453"/>
      <c r="AT175" s="454"/>
      <c r="AU175" s="455"/>
      <c r="AV175" s="456"/>
      <c r="AW175" s="456"/>
      <c r="AX175" s="455"/>
      <c r="AY175" s="456"/>
      <c r="AZ175" s="454"/>
      <c r="BA175" s="454"/>
      <c r="BB175" s="454"/>
      <c r="BC175" s="454"/>
      <c r="BD175" s="454"/>
      <c r="BE175" s="454"/>
      <c r="BF175" s="455"/>
      <c r="BG175" s="455"/>
      <c r="BH175" s="455"/>
      <c r="BI175" s="455"/>
      <c r="BJ175" s="455"/>
      <c r="BK175" s="455"/>
      <c r="BL175" s="455"/>
      <c r="BM175" s="455"/>
      <c r="BN175" s="455"/>
      <c r="BO175" s="455"/>
    </row>
    <row r="176" spans="1:67" ht="19.5" customHeight="1">
      <c r="A176" s="450"/>
      <c r="B176" s="450"/>
      <c r="C176" s="450"/>
      <c r="D176" s="450"/>
      <c r="E176" s="450"/>
      <c r="F176" s="451"/>
      <c r="G176" s="450"/>
      <c r="H176" s="450"/>
      <c r="I176" s="451"/>
      <c r="J176" s="450"/>
      <c r="K176" s="451"/>
      <c r="L176" s="450"/>
      <c r="M176" s="451"/>
      <c r="N176" s="450"/>
      <c r="O176" s="451"/>
      <c r="P176" s="452"/>
      <c r="Q176" s="452"/>
      <c r="R176" s="452"/>
      <c r="S176" s="452"/>
      <c r="T176" s="450"/>
      <c r="U176" s="450"/>
      <c r="V176" s="451"/>
      <c r="W176" s="452"/>
      <c r="X176" s="450"/>
      <c r="Y176" s="451"/>
      <c r="Z176" s="451"/>
      <c r="AA176" s="450"/>
      <c r="AB176" s="450"/>
      <c r="AC176" s="450"/>
      <c r="AD176" s="450"/>
      <c r="AE176" s="451"/>
      <c r="AF176" s="451"/>
      <c r="AG176" s="452"/>
      <c r="AH176" s="452"/>
      <c r="AI176" s="452"/>
      <c r="AJ176" s="452"/>
      <c r="AK176" s="452"/>
      <c r="AL176" s="452"/>
      <c r="AM176" s="450"/>
      <c r="AN176" s="450"/>
      <c r="AO176" s="451"/>
      <c r="AP176" s="451"/>
      <c r="AQ176" s="450"/>
      <c r="AR176" s="453"/>
      <c r="AS176" s="453"/>
      <c r="AT176" s="454"/>
      <c r="AU176" s="455"/>
      <c r="AV176" s="456"/>
      <c r="AW176" s="456"/>
      <c r="AX176" s="455"/>
      <c r="AY176" s="456"/>
      <c r="AZ176" s="454"/>
      <c r="BA176" s="454"/>
      <c r="BB176" s="454"/>
      <c r="BC176" s="454"/>
      <c r="BD176" s="454"/>
      <c r="BE176" s="454"/>
      <c r="BF176" s="455"/>
      <c r="BG176" s="455"/>
      <c r="BH176" s="455"/>
      <c r="BI176" s="455"/>
      <c r="BJ176" s="455"/>
      <c r="BK176" s="455"/>
      <c r="BL176" s="455"/>
      <c r="BM176" s="455"/>
      <c r="BN176" s="455"/>
      <c r="BO176" s="455"/>
    </row>
    <row r="177" spans="1:67" ht="19.5" customHeight="1">
      <c r="A177" s="450"/>
      <c r="B177" s="450"/>
      <c r="C177" s="450"/>
      <c r="D177" s="450"/>
      <c r="E177" s="450"/>
      <c r="F177" s="451"/>
      <c r="G177" s="450"/>
      <c r="H177" s="450"/>
      <c r="I177" s="451"/>
      <c r="J177" s="450"/>
      <c r="K177" s="451"/>
      <c r="L177" s="450"/>
      <c r="M177" s="451"/>
      <c r="N177" s="450"/>
      <c r="O177" s="451"/>
      <c r="P177" s="452"/>
      <c r="Q177" s="452"/>
      <c r="R177" s="452"/>
      <c r="S177" s="452"/>
      <c r="T177" s="450"/>
      <c r="U177" s="450"/>
      <c r="V177" s="451"/>
      <c r="W177" s="452"/>
      <c r="X177" s="450"/>
      <c r="Y177" s="451"/>
      <c r="Z177" s="451"/>
      <c r="AA177" s="450"/>
      <c r="AB177" s="450"/>
      <c r="AC177" s="450"/>
      <c r="AD177" s="450"/>
      <c r="AE177" s="451"/>
      <c r="AF177" s="451"/>
      <c r="AG177" s="452"/>
      <c r="AH177" s="452"/>
      <c r="AI177" s="452"/>
      <c r="AJ177" s="452"/>
      <c r="AK177" s="452"/>
      <c r="AL177" s="452"/>
      <c r="AM177" s="450"/>
      <c r="AN177" s="450"/>
      <c r="AO177" s="451"/>
      <c r="AP177" s="451"/>
      <c r="AQ177" s="450"/>
      <c r="AR177" s="453"/>
      <c r="AS177" s="453"/>
      <c r="AT177" s="454"/>
      <c r="AU177" s="455"/>
      <c r="AV177" s="456"/>
      <c r="AW177" s="456"/>
      <c r="AX177" s="455"/>
      <c r="AY177" s="456"/>
      <c r="AZ177" s="454"/>
      <c r="BA177" s="454"/>
      <c r="BB177" s="454"/>
      <c r="BC177" s="454"/>
      <c r="BD177" s="454"/>
      <c r="BE177" s="454"/>
      <c r="BF177" s="455"/>
      <c r="BG177" s="455"/>
      <c r="BH177" s="455"/>
      <c r="BI177" s="455"/>
      <c r="BJ177" s="455"/>
      <c r="BK177" s="455"/>
      <c r="BL177" s="455"/>
      <c r="BM177" s="455"/>
      <c r="BN177" s="455"/>
      <c r="BO177" s="455"/>
    </row>
    <row r="178" spans="1:67" ht="19.5" customHeight="1">
      <c r="A178" s="450"/>
      <c r="B178" s="450"/>
      <c r="C178" s="450"/>
      <c r="D178" s="450"/>
      <c r="E178" s="450"/>
      <c r="F178" s="451"/>
      <c r="G178" s="450"/>
      <c r="H178" s="450"/>
      <c r="I178" s="451"/>
      <c r="J178" s="450"/>
      <c r="K178" s="451"/>
      <c r="L178" s="450"/>
      <c r="M178" s="451"/>
      <c r="N178" s="450"/>
      <c r="O178" s="451"/>
      <c r="P178" s="452"/>
      <c r="Q178" s="452"/>
      <c r="R178" s="452"/>
      <c r="S178" s="452"/>
      <c r="T178" s="450"/>
      <c r="U178" s="450"/>
      <c r="V178" s="451"/>
      <c r="W178" s="452"/>
      <c r="X178" s="450"/>
      <c r="Y178" s="451"/>
      <c r="Z178" s="451"/>
      <c r="AA178" s="450"/>
      <c r="AB178" s="450"/>
      <c r="AC178" s="450"/>
      <c r="AD178" s="450"/>
      <c r="AE178" s="451"/>
      <c r="AF178" s="451"/>
      <c r="AG178" s="452"/>
      <c r="AH178" s="452"/>
      <c r="AI178" s="452"/>
      <c r="AJ178" s="452"/>
      <c r="AK178" s="452"/>
      <c r="AL178" s="452"/>
      <c r="AM178" s="450"/>
      <c r="AN178" s="450"/>
      <c r="AO178" s="451"/>
      <c r="AP178" s="451"/>
      <c r="AQ178" s="450"/>
      <c r="AR178" s="453"/>
      <c r="AS178" s="453"/>
      <c r="AT178" s="454"/>
      <c r="AU178" s="455"/>
      <c r="AV178" s="456"/>
      <c r="AW178" s="456"/>
      <c r="AX178" s="455"/>
      <c r="AY178" s="456"/>
      <c r="AZ178" s="454"/>
      <c r="BA178" s="454"/>
      <c r="BB178" s="454"/>
      <c r="BC178" s="454"/>
      <c r="BD178" s="454"/>
      <c r="BE178" s="454"/>
      <c r="BF178" s="455"/>
      <c r="BG178" s="455"/>
      <c r="BH178" s="455"/>
      <c r="BI178" s="455"/>
      <c r="BJ178" s="455"/>
      <c r="BK178" s="455"/>
      <c r="BL178" s="455"/>
      <c r="BM178" s="455"/>
      <c r="BN178" s="455"/>
      <c r="BO178" s="455"/>
    </row>
    <row r="179" spans="1:67" ht="19.5" customHeight="1">
      <c r="A179" s="450"/>
      <c r="B179" s="450"/>
      <c r="C179" s="450"/>
      <c r="D179" s="450"/>
      <c r="E179" s="450"/>
      <c r="F179" s="451"/>
      <c r="G179" s="450"/>
      <c r="H179" s="450"/>
      <c r="I179" s="451"/>
      <c r="J179" s="450"/>
      <c r="K179" s="451"/>
      <c r="L179" s="450"/>
      <c r="M179" s="451"/>
      <c r="N179" s="450"/>
      <c r="O179" s="451"/>
      <c r="P179" s="452"/>
      <c r="Q179" s="452"/>
      <c r="R179" s="452"/>
      <c r="S179" s="452"/>
      <c r="T179" s="450"/>
      <c r="U179" s="450"/>
      <c r="V179" s="451"/>
      <c r="W179" s="452"/>
      <c r="X179" s="450"/>
      <c r="Y179" s="451"/>
      <c r="Z179" s="451"/>
      <c r="AA179" s="450"/>
      <c r="AB179" s="450"/>
      <c r="AC179" s="450"/>
      <c r="AD179" s="450"/>
      <c r="AE179" s="451"/>
      <c r="AF179" s="451"/>
      <c r="AG179" s="452"/>
      <c r="AH179" s="452"/>
      <c r="AI179" s="452"/>
      <c r="AJ179" s="452"/>
      <c r="AK179" s="452"/>
      <c r="AL179" s="452"/>
      <c r="AM179" s="450"/>
      <c r="AN179" s="450"/>
      <c r="AO179" s="451"/>
      <c r="AP179" s="451"/>
      <c r="AQ179" s="450"/>
      <c r="AR179" s="453"/>
      <c r="AS179" s="453"/>
      <c r="AT179" s="454"/>
      <c r="AU179" s="455"/>
      <c r="AV179" s="456"/>
      <c r="AW179" s="456"/>
      <c r="AX179" s="455"/>
      <c r="AY179" s="456"/>
      <c r="AZ179" s="454"/>
      <c r="BA179" s="454"/>
      <c r="BB179" s="454"/>
      <c r="BC179" s="454"/>
      <c r="BD179" s="454"/>
      <c r="BE179" s="454"/>
      <c r="BF179" s="455"/>
      <c r="BG179" s="455"/>
      <c r="BH179" s="455"/>
      <c r="BI179" s="455"/>
      <c r="BJ179" s="455"/>
      <c r="BK179" s="455"/>
      <c r="BL179" s="455"/>
      <c r="BM179" s="455"/>
      <c r="BN179" s="455"/>
      <c r="BO179" s="455"/>
    </row>
    <row r="180" spans="1:67" ht="19.5" customHeight="1">
      <c r="A180" s="450"/>
      <c r="B180" s="450"/>
      <c r="C180" s="450"/>
      <c r="D180" s="450"/>
      <c r="E180" s="450"/>
      <c r="F180" s="451"/>
      <c r="G180" s="450"/>
      <c r="H180" s="450"/>
      <c r="I180" s="451"/>
      <c r="J180" s="450"/>
      <c r="K180" s="451"/>
      <c r="L180" s="450"/>
      <c r="M180" s="451"/>
      <c r="N180" s="450"/>
      <c r="O180" s="451"/>
      <c r="P180" s="452"/>
      <c r="Q180" s="452"/>
      <c r="R180" s="452"/>
      <c r="S180" s="452"/>
      <c r="T180" s="450"/>
      <c r="U180" s="450"/>
      <c r="V180" s="451"/>
      <c r="W180" s="452"/>
      <c r="X180" s="450"/>
      <c r="Y180" s="451"/>
      <c r="Z180" s="451"/>
      <c r="AA180" s="450"/>
      <c r="AB180" s="450"/>
      <c r="AC180" s="450"/>
      <c r="AD180" s="450"/>
      <c r="AE180" s="451"/>
      <c r="AF180" s="451"/>
      <c r="AG180" s="452"/>
      <c r="AH180" s="452"/>
      <c r="AI180" s="452"/>
      <c r="AJ180" s="452"/>
      <c r="AK180" s="452"/>
      <c r="AL180" s="452"/>
      <c r="AM180" s="450"/>
      <c r="AN180" s="450"/>
      <c r="AO180" s="451"/>
      <c r="AP180" s="451"/>
      <c r="AQ180" s="450"/>
      <c r="AR180" s="453"/>
      <c r="AS180" s="453"/>
      <c r="AT180" s="454"/>
      <c r="AU180" s="455"/>
      <c r="AV180" s="456"/>
      <c r="AW180" s="456"/>
      <c r="AX180" s="455"/>
      <c r="AY180" s="456"/>
      <c r="AZ180" s="454"/>
      <c r="BA180" s="454"/>
      <c r="BB180" s="454"/>
      <c r="BC180" s="454"/>
      <c r="BD180" s="454"/>
      <c r="BE180" s="454"/>
      <c r="BF180" s="455"/>
      <c r="BG180" s="455"/>
      <c r="BH180" s="455"/>
      <c r="BI180" s="455"/>
      <c r="BJ180" s="455"/>
      <c r="BK180" s="455"/>
      <c r="BL180" s="455"/>
      <c r="BM180" s="455"/>
      <c r="BN180" s="455"/>
      <c r="BO180" s="455"/>
    </row>
    <row r="181" spans="1:67" ht="19.5" customHeight="1">
      <c r="A181" s="450"/>
      <c r="B181" s="450"/>
      <c r="C181" s="450"/>
      <c r="D181" s="450"/>
      <c r="E181" s="450"/>
      <c r="F181" s="451"/>
      <c r="G181" s="450"/>
      <c r="H181" s="450"/>
      <c r="I181" s="451"/>
      <c r="J181" s="450"/>
      <c r="K181" s="451"/>
      <c r="L181" s="450"/>
      <c r="M181" s="451"/>
      <c r="N181" s="450"/>
      <c r="O181" s="451"/>
      <c r="P181" s="452"/>
      <c r="Q181" s="452"/>
      <c r="R181" s="452"/>
      <c r="S181" s="452"/>
      <c r="T181" s="450"/>
      <c r="U181" s="450"/>
      <c r="V181" s="451"/>
      <c r="W181" s="452"/>
      <c r="X181" s="450"/>
      <c r="Y181" s="451"/>
      <c r="Z181" s="451"/>
      <c r="AA181" s="450"/>
      <c r="AB181" s="450"/>
      <c r="AC181" s="450"/>
      <c r="AD181" s="450"/>
      <c r="AE181" s="451"/>
      <c r="AF181" s="451"/>
      <c r="AG181" s="452"/>
      <c r="AH181" s="452"/>
      <c r="AI181" s="452"/>
      <c r="AJ181" s="452"/>
      <c r="AK181" s="452"/>
      <c r="AL181" s="452"/>
      <c r="AM181" s="450"/>
      <c r="AN181" s="450"/>
      <c r="AO181" s="451"/>
      <c r="AP181" s="451"/>
      <c r="AQ181" s="450"/>
      <c r="AR181" s="453"/>
      <c r="AS181" s="453"/>
      <c r="AT181" s="454"/>
      <c r="AU181" s="455"/>
      <c r="AV181" s="456"/>
      <c r="AW181" s="456"/>
      <c r="AX181" s="455"/>
      <c r="AY181" s="456"/>
      <c r="AZ181" s="454"/>
      <c r="BA181" s="454"/>
      <c r="BB181" s="454"/>
      <c r="BC181" s="454"/>
      <c r="BD181" s="454"/>
      <c r="BE181" s="454"/>
      <c r="BF181" s="455"/>
      <c r="BG181" s="455"/>
      <c r="BH181" s="455"/>
      <c r="BI181" s="455"/>
      <c r="BJ181" s="455"/>
      <c r="BK181" s="455"/>
      <c r="BL181" s="455"/>
      <c r="BM181" s="455"/>
      <c r="BN181" s="455"/>
      <c r="BO181" s="455"/>
    </row>
    <row r="182" spans="1:67" ht="19.5" customHeight="1">
      <c r="A182" s="450"/>
      <c r="B182" s="450"/>
      <c r="C182" s="450"/>
      <c r="D182" s="450"/>
      <c r="E182" s="450"/>
      <c r="F182" s="451"/>
      <c r="G182" s="450"/>
      <c r="H182" s="450"/>
      <c r="I182" s="451"/>
      <c r="J182" s="450"/>
      <c r="K182" s="451"/>
      <c r="L182" s="450"/>
      <c r="M182" s="451"/>
      <c r="N182" s="450"/>
      <c r="O182" s="451"/>
      <c r="P182" s="452"/>
      <c r="Q182" s="452"/>
      <c r="R182" s="452"/>
      <c r="S182" s="452"/>
      <c r="T182" s="450"/>
      <c r="U182" s="450"/>
      <c r="V182" s="451"/>
      <c r="W182" s="452"/>
      <c r="X182" s="450"/>
      <c r="Y182" s="451"/>
      <c r="Z182" s="451"/>
      <c r="AA182" s="450"/>
      <c r="AB182" s="450"/>
      <c r="AC182" s="450"/>
      <c r="AD182" s="450"/>
      <c r="AE182" s="451"/>
      <c r="AF182" s="451"/>
      <c r="AG182" s="452"/>
      <c r="AH182" s="452"/>
      <c r="AI182" s="452"/>
      <c r="AJ182" s="452"/>
      <c r="AK182" s="452"/>
      <c r="AL182" s="452"/>
      <c r="AM182" s="450"/>
      <c r="AN182" s="450"/>
      <c r="AO182" s="451"/>
      <c r="AP182" s="451"/>
      <c r="AQ182" s="450"/>
      <c r="AR182" s="453"/>
      <c r="AS182" s="453"/>
      <c r="AT182" s="454"/>
      <c r="AU182" s="455"/>
      <c r="AV182" s="456"/>
      <c r="AW182" s="456"/>
      <c r="AX182" s="455"/>
      <c r="AY182" s="456"/>
      <c r="AZ182" s="454"/>
      <c r="BA182" s="454"/>
      <c r="BB182" s="454"/>
      <c r="BC182" s="454"/>
      <c r="BD182" s="454"/>
      <c r="BE182" s="454"/>
      <c r="BF182" s="455"/>
      <c r="BG182" s="455"/>
      <c r="BH182" s="455"/>
      <c r="BI182" s="455"/>
      <c r="BJ182" s="455"/>
      <c r="BK182" s="455"/>
      <c r="BL182" s="455"/>
      <c r="BM182" s="455"/>
      <c r="BN182" s="455"/>
      <c r="BO182" s="455"/>
    </row>
    <row r="183" spans="1:67" ht="19.5" customHeight="1">
      <c r="A183" s="450"/>
      <c r="B183" s="450"/>
      <c r="C183" s="450"/>
      <c r="D183" s="450"/>
      <c r="E183" s="450"/>
      <c r="F183" s="451"/>
      <c r="G183" s="450"/>
      <c r="H183" s="450"/>
      <c r="I183" s="451"/>
      <c r="J183" s="450"/>
      <c r="K183" s="451"/>
      <c r="L183" s="450"/>
      <c r="M183" s="451"/>
      <c r="N183" s="450"/>
      <c r="O183" s="451"/>
      <c r="P183" s="452"/>
      <c r="Q183" s="452"/>
      <c r="R183" s="452"/>
      <c r="S183" s="452"/>
      <c r="T183" s="450"/>
      <c r="U183" s="450"/>
      <c r="V183" s="451"/>
      <c r="W183" s="452"/>
      <c r="X183" s="450"/>
      <c r="Y183" s="451"/>
      <c r="Z183" s="451"/>
      <c r="AA183" s="450"/>
      <c r="AB183" s="450"/>
      <c r="AC183" s="450"/>
      <c r="AD183" s="450"/>
      <c r="AE183" s="451"/>
      <c r="AF183" s="451"/>
      <c r="AG183" s="452"/>
      <c r="AH183" s="452"/>
      <c r="AI183" s="452"/>
      <c r="AJ183" s="452"/>
      <c r="AK183" s="452"/>
      <c r="AL183" s="452"/>
      <c r="AM183" s="450"/>
      <c r="AN183" s="450"/>
      <c r="AO183" s="451"/>
      <c r="AP183" s="451"/>
      <c r="AQ183" s="450"/>
      <c r="AR183" s="453"/>
      <c r="AS183" s="453"/>
      <c r="AT183" s="454"/>
      <c r="AU183" s="455"/>
      <c r="AV183" s="456"/>
      <c r="AW183" s="456"/>
      <c r="AX183" s="455"/>
      <c r="AY183" s="456"/>
      <c r="AZ183" s="454"/>
      <c r="BA183" s="454"/>
      <c r="BB183" s="454"/>
      <c r="BC183" s="454"/>
      <c r="BD183" s="454"/>
      <c r="BE183" s="454"/>
      <c r="BF183" s="455"/>
      <c r="BG183" s="455"/>
      <c r="BH183" s="455"/>
      <c r="BI183" s="455"/>
      <c r="BJ183" s="455"/>
      <c r="BK183" s="455"/>
      <c r="BL183" s="455"/>
      <c r="BM183" s="455"/>
      <c r="BN183" s="455"/>
      <c r="BO183" s="455"/>
    </row>
    <row r="184" spans="1:67" ht="19.5" customHeight="1">
      <c r="A184" s="450"/>
      <c r="B184" s="450"/>
      <c r="C184" s="450"/>
      <c r="D184" s="450"/>
      <c r="E184" s="450"/>
      <c r="F184" s="451"/>
      <c r="G184" s="450"/>
      <c r="H184" s="450"/>
      <c r="I184" s="451"/>
      <c r="J184" s="450"/>
      <c r="K184" s="451"/>
      <c r="L184" s="450"/>
      <c r="M184" s="451"/>
      <c r="N184" s="450"/>
      <c r="O184" s="451"/>
      <c r="P184" s="452"/>
      <c r="Q184" s="452"/>
      <c r="R184" s="452"/>
      <c r="S184" s="452"/>
      <c r="T184" s="450"/>
      <c r="U184" s="450"/>
      <c r="V184" s="451"/>
      <c r="W184" s="452"/>
      <c r="X184" s="450"/>
      <c r="Y184" s="451"/>
      <c r="Z184" s="451"/>
      <c r="AA184" s="450"/>
      <c r="AB184" s="450"/>
      <c r="AC184" s="450"/>
      <c r="AD184" s="450"/>
      <c r="AE184" s="451"/>
      <c r="AF184" s="451"/>
      <c r="AG184" s="452"/>
      <c r="AH184" s="452"/>
      <c r="AI184" s="452"/>
      <c r="AJ184" s="452"/>
      <c r="AK184" s="452"/>
      <c r="AL184" s="452"/>
      <c r="AM184" s="450"/>
      <c r="AN184" s="450"/>
      <c r="AO184" s="451"/>
      <c r="AP184" s="451"/>
      <c r="AQ184" s="450"/>
      <c r="AR184" s="453"/>
      <c r="AS184" s="453"/>
      <c r="AT184" s="454"/>
      <c r="AU184" s="455"/>
      <c r="AV184" s="456"/>
      <c r="AW184" s="456"/>
      <c r="AX184" s="455"/>
      <c r="AY184" s="456"/>
      <c r="AZ184" s="454"/>
      <c r="BA184" s="454"/>
      <c r="BB184" s="454"/>
      <c r="BC184" s="454"/>
      <c r="BD184" s="454"/>
      <c r="BE184" s="454"/>
      <c r="BF184" s="455"/>
      <c r="BG184" s="455"/>
      <c r="BH184" s="455"/>
      <c r="BI184" s="455"/>
      <c r="BJ184" s="455"/>
      <c r="BK184" s="455"/>
      <c r="BL184" s="455"/>
      <c r="BM184" s="455"/>
      <c r="BN184" s="455"/>
      <c r="BO184" s="455"/>
    </row>
    <row r="185" spans="1:67" ht="19.5" customHeight="1">
      <c r="A185" s="450"/>
      <c r="B185" s="450"/>
      <c r="C185" s="450"/>
      <c r="D185" s="450"/>
      <c r="E185" s="450"/>
      <c r="F185" s="451"/>
      <c r="G185" s="450"/>
      <c r="H185" s="450"/>
      <c r="I185" s="451"/>
      <c r="J185" s="450"/>
      <c r="K185" s="451"/>
      <c r="L185" s="450"/>
      <c r="M185" s="451"/>
      <c r="N185" s="450"/>
      <c r="O185" s="451"/>
      <c r="P185" s="452"/>
      <c r="Q185" s="452"/>
      <c r="R185" s="452"/>
      <c r="S185" s="452"/>
      <c r="T185" s="450"/>
      <c r="U185" s="450"/>
      <c r="V185" s="451"/>
      <c r="W185" s="452"/>
      <c r="X185" s="450"/>
      <c r="Y185" s="451"/>
      <c r="Z185" s="451"/>
      <c r="AA185" s="450"/>
      <c r="AB185" s="450"/>
      <c r="AC185" s="450"/>
      <c r="AD185" s="450"/>
      <c r="AE185" s="451"/>
      <c r="AF185" s="451"/>
      <c r="AG185" s="452"/>
      <c r="AH185" s="452"/>
      <c r="AI185" s="452"/>
      <c r="AJ185" s="452"/>
      <c r="AK185" s="452"/>
      <c r="AL185" s="452"/>
      <c r="AM185" s="450"/>
      <c r="AN185" s="450"/>
      <c r="AO185" s="451"/>
      <c r="AP185" s="451"/>
      <c r="AQ185" s="450"/>
      <c r="AR185" s="453"/>
      <c r="AS185" s="453"/>
      <c r="AT185" s="454"/>
      <c r="AU185" s="455"/>
      <c r="AV185" s="456"/>
      <c r="AW185" s="456"/>
      <c r="AX185" s="455"/>
      <c r="AY185" s="456"/>
      <c r="AZ185" s="454"/>
      <c r="BA185" s="454"/>
      <c r="BB185" s="454"/>
      <c r="BC185" s="454"/>
      <c r="BD185" s="454"/>
      <c r="BE185" s="454"/>
      <c r="BF185" s="455"/>
      <c r="BG185" s="455"/>
      <c r="BH185" s="455"/>
      <c r="BI185" s="455"/>
      <c r="BJ185" s="455"/>
      <c r="BK185" s="455"/>
      <c r="BL185" s="455"/>
      <c r="BM185" s="455"/>
      <c r="BN185" s="455"/>
      <c r="BO185" s="455"/>
    </row>
    <row r="186" spans="1:67" ht="19.5" customHeight="1">
      <c r="A186" s="450"/>
      <c r="B186" s="450"/>
      <c r="C186" s="450"/>
      <c r="D186" s="450"/>
      <c r="E186" s="450"/>
      <c r="F186" s="451"/>
      <c r="G186" s="450"/>
      <c r="H186" s="450"/>
      <c r="I186" s="451"/>
      <c r="J186" s="450"/>
      <c r="K186" s="451"/>
      <c r="L186" s="450"/>
      <c r="M186" s="451"/>
      <c r="N186" s="450"/>
      <c r="O186" s="451"/>
      <c r="P186" s="452"/>
      <c r="Q186" s="452"/>
      <c r="R186" s="452"/>
      <c r="S186" s="452"/>
      <c r="T186" s="450"/>
      <c r="U186" s="450"/>
      <c r="V186" s="451"/>
      <c r="W186" s="452"/>
      <c r="X186" s="450"/>
      <c r="Y186" s="451"/>
      <c r="Z186" s="451"/>
      <c r="AA186" s="450"/>
      <c r="AB186" s="450"/>
      <c r="AC186" s="450"/>
      <c r="AD186" s="450"/>
      <c r="AE186" s="451"/>
      <c r="AF186" s="451"/>
      <c r="AG186" s="452"/>
      <c r="AH186" s="452"/>
      <c r="AI186" s="452"/>
      <c r="AJ186" s="452"/>
      <c r="AK186" s="452"/>
      <c r="AL186" s="452"/>
      <c r="AM186" s="450"/>
      <c r="AN186" s="450"/>
      <c r="AO186" s="451"/>
      <c r="AP186" s="451"/>
      <c r="AQ186" s="450"/>
      <c r="AR186" s="453"/>
      <c r="AS186" s="453"/>
      <c r="AT186" s="454"/>
      <c r="AU186" s="455"/>
      <c r="AV186" s="456"/>
      <c r="AW186" s="456"/>
      <c r="AX186" s="455"/>
      <c r="AY186" s="456"/>
      <c r="AZ186" s="454"/>
      <c r="BA186" s="454"/>
      <c r="BB186" s="454"/>
      <c r="BC186" s="454"/>
      <c r="BD186" s="454"/>
      <c r="BE186" s="454"/>
      <c r="BF186" s="455"/>
      <c r="BG186" s="455"/>
      <c r="BH186" s="455"/>
      <c r="BI186" s="455"/>
      <c r="BJ186" s="455"/>
      <c r="BK186" s="455"/>
      <c r="BL186" s="455"/>
      <c r="BM186" s="455"/>
      <c r="BN186" s="455"/>
      <c r="BO186" s="455"/>
    </row>
    <row r="187" spans="1:67" ht="19.5" customHeight="1">
      <c r="A187" s="450"/>
      <c r="B187" s="450"/>
      <c r="C187" s="450"/>
      <c r="D187" s="450"/>
      <c r="E187" s="450"/>
      <c r="F187" s="451"/>
      <c r="G187" s="450"/>
      <c r="H187" s="450"/>
      <c r="I187" s="451"/>
      <c r="J187" s="450"/>
      <c r="K187" s="451"/>
      <c r="L187" s="450"/>
      <c r="M187" s="451"/>
      <c r="N187" s="450"/>
      <c r="O187" s="451"/>
      <c r="P187" s="452"/>
      <c r="Q187" s="452"/>
      <c r="R187" s="452"/>
      <c r="S187" s="452"/>
      <c r="T187" s="450"/>
      <c r="U187" s="450"/>
      <c r="V187" s="451"/>
      <c r="W187" s="452"/>
      <c r="X187" s="450"/>
      <c r="Y187" s="451"/>
      <c r="Z187" s="451"/>
      <c r="AA187" s="450"/>
      <c r="AB187" s="450"/>
      <c r="AC187" s="450"/>
      <c r="AD187" s="450"/>
      <c r="AE187" s="451"/>
      <c r="AF187" s="451"/>
      <c r="AG187" s="452"/>
      <c r="AH187" s="452"/>
      <c r="AI187" s="452"/>
      <c r="AJ187" s="452"/>
      <c r="AK187" s="452"/>
      <c r="AL187" s="452"/>
      <c r="AM187" s="450"/>
      <c r="AN187" s="450"/>
      <c r="AO187" s="451"/>
      <c r="AP187" s="451"/>
      <c r="AQ187" s="450"/>
      <c r="AR187" s="453"/>
      <c r="AS187" s="453"/>
      <c r="AT187" s="454"/>
      <c r="AU187" s="455"/>
      <c r="AV187" s="456"/>
      <c r="AW187" s="456"/>
      <c r="AX187" s="455"/>
      <c r="AY187" s="456"/>
      <c r="AZ187" s="454"/>
      <c r="BA187" s="454"/>
      <c r="BB187" s="454"/>
      <c r="BC187" s="454"/>
      <c r="BD187" s="454"/>
      <c r="BE187" s="454"/>
      <c r="BF187" s="455"/>
      <c r="BG187" s="455"/>
      <c r="BH187" s="455"/>
      <c r="BI187" s="455"/>
      <c r="BJ187" s="455"/>
      <c r="BK187" s="455"/>
      <c r="BL187" s="455"/>
      <c r="BM187" s="455"/>
      <c r="BN187" s="455"/>
      <c r="BO187" s="455"/>
    </row>
    <row r="188" spans="1:67" ht="19.5" customHeight="1">
      <c r="A188" s="450"/>
      <c r="B188" s="450"/>
      <c r="C188" s="450"/>
      <c r="D188" s="450"/>
      <c r="E188" s="450"/>
      <c r="F188" s="451"/>
      <c r="G188" s="450"/>
      <c r="H188" s="450"/>
      <c r="I188" s="451"/>
      <c r="J188" s="450"/>
      <c r="K188" s="451"/>
      <c r="L188" s="450"/>
      <c r="M188" s="451"/>
      <c r="N188" s="450"/>
      <c r="O188" s="451"/>
      <c r="P188" s="452"/>
      <c r="Q188" s="452"/>
      <c r="R188" s="452"/>
      <c r="S188" s="452"/>
      <c r="T188" s="450"/>
      <c r="U188" s="450"/>
      <c r="V188" s="451"/>
      <c r="W188" s="452"/>
      <c r="X188" s="450"/>
      <c r="Y188" s="451"/>
      <c r="Z188" s="451"/>
      <c r="AA188" s="450"/>
      <c r="AB188" s="450"/>
      <c r="AC188" s="450"/>
      <c r="AD188" s="450"/>
      <c r="AE188" s="451"/>
      <c r="AF188" s="451"/>
      <c r="AG188" s="452"/>
      <c r="AH188" s="452"/>
      <c r="AI188" s="452"/>
      <c r="AJ188" s="452"/>
      <c r="AK188" s="452"/>
      <c r="AL188" s="452"/>
      <c r="AM188" s="450"/>
      <c r="AN188" s="450"/>
      <c r="AO188" s="451"/>
      <c r="AP188" s="451"/>
      <c r="AQ188" s="450"/>
      <c r="AR188" s="453"/>
      <c r="AS188" s="453"/>
      <c r="AT188" s="454"/>
      <c r="AU188" s="455"/>
      <c r="AV188" s="456"/>
      <c r="AW188" s="456"/>
      <c r="AX188" s="455"/>
      <c r="AY188" s="456"/>
      <c r="AZ188" s="454"/>
      <c r="BA188" s="454"/>
      <c r="BB188" s="454"/>
      <c r="BC188" s="454"/>
      <c r="BD188" s="454"/>
      <c r="BE188" s="454"/>
      <c r="BF188" s="455"/>
      <c r="BG188" s="455"/>
      <c r="BH188" s="455"/>
      <c r="BI188" s="455"/>
      <c r="BJ188" s="455"/>
      <c r="BK188" s="455"/>
      <c r="BL188" s="455"/>
      <c r="BM188" s="455"/>
      <c r="BN188" s="455"/>
      <c r="BO188" s="455"/>
    </row>
    <row r="189" spans="1:67" ht="19.5" customHeight="1">
      <c r="A189" s="450"/>
      <c r="B189" s="450"/>
      <c r="C189" s="450"/>
      <c r="D189" s="450"/>
      <c r="E189" s="450"/>
      <c r="F189" s="451"/>
      <c r="G189" s="450"/>
      <c r="H189" s="450"/>
      <c r="I189" s="451"/>
      <c r="J189" s="450"/>
      <c r="K189" s="451"/>
      <c r="L189" s="450"/>
      <c r="M189" s="451"/>
      <c r="N189" s="450"/>
      <c r="O189" s="451"/>
      <c r="P189" s="452"/>
      <c r="Q189" s="452"/>
      <c r="R189" s="452"/>
      <c r="S189" s="452"/>
      <c r="T189" s="450"/>
      <c r="U189" s="450"/>
      <c r="V189" s="451"/>
      <c r="W189" s="452"/>
      <c r="X189" s="450"/>
      <c r="Y189" s="451"/>
      <c r="Z189" s="451"/>
      <c r="AA189" s="450"/>
      <c r="AB189" s="450"/>
      <c r="AC189" s="450"/>
      <c r="AD189" s="450"/>
      <c r="AE189" s="451"/>
      <c r="AF189" s="451"/>
      <c r="AG189" s="452"/>
      <c r="AH189" s="452"/>
      <c r="AI189" s="452"/>
      <c r="AJ189" s="452"/>
      <c r="AK189" s="452"/>
      <c r="AL189" s="452"/>
      <c r="AM189" s="450"/>
      <c r="AN189" s="450"/>
      <c r="AO189" s="451"/>
      <c r="AP189" s="451"/>
      <c r="AQ189" s="450"/>
      <c r="AR189" s="453"/>
      <c r="AS189" s="453"/>
      <c r="AT189" s="454"/>
      <c r="AU189" s="455"/>
      <c r="AV189" s="456"/>
      <c r="AW189" s="456"/>
      <c r="AX189" s="455"/>
      <c r="AY189" s="456"/>
      <c r="AZ189" s="454"/>
      <c r="BA189" s="454"/>
      <c r="BB189" s="454"/>
      <c r="BC189" s="454"/>
      <c r="BD189" s="454"/>
      <c r="BE189" s="454"/>
      <c r="BF189" s="455"/>
      <c r="BG189" s="455"/>
      <c r="BH189" s="455"/>
      <c r="BI189" s="455"/>
      <c r="BJ189" s="455"/>
      <c r="BK189" s="455"/>
      <c r="BL189" s="455"/>
      <c r="BM189" s="455"/>
      <c r="BN189" s="455"/>
      <c r="BO189" s="455"/>
    </row>
    <row r="190" spans="1:67" ht="19.5" customHeight="1">
      <c r="A190" s="450"/>
      <c r="B190" s="450"/>
      <c r="C190" s="450"/>
      <c r="D190" s="450"/>
      <c r="E190" s="450"/>
      <c r="F190" s="451"/>
      <c r="G190" s="450"/>
      <c r="H190" s="450"/>
      <c r="I190" s="451"/>
      <c r="J190" s="450"/>
      <c r="K190" s="451"/>
      <c r="L190" s="450"/>
      <c r="M190" s="451"/>
      <c r="N190" s="450"/>
      <c r="O190" s="451"/>
      <c r="P190" s="452"/>
      <c r="Q190" s="452"/>
      <c r="R190" s="452"/>
      <c r="S190" s="452"/>
      <c r="T190" s="450"/>
      <c r="U190" s="450"/>
      <c r="V190" s="451"/>
      <c r="W190" s="452"/>
      <c r="X190" s="450"/>
      <c r="Y190" s="451"/>
      <c r="Z190" s="451"/>
      <c r="AA190" s="450"/>
      <c r="AB190" s="450"/>
      <c r="AC190" s="450"/>
      <c r="AD190" s="450"/>
      <c r="AE190" s="451"/>
      <c r="AF190" s="451"/>
      <c r="AG190" s="452"/>
      <c r="AH190" s="452"/>
      <c r="AI190" s="452"/>
      <c r="AJ190" s="452"/>
      <c r="AK190" s="452"/>
      <c r="AL190" s="452"/>
      <c r="AM190" s="450"/>
      <c r="AN190" s="450"/>
      <c r="AO190" s="451"/>
      <c r="AP190" s="451"/>
      <c r="AQ190" s="450"/>
      <c r="AR190" s="453"/>
      <c r="AS190" s="453"/>
      <c r="AT190" s="454"/>
      <c r="AU190" s="455"/>
      <c r="AV190" s="456"/>
      <c r="AW190" s="456"/>
      <c r="AX190" s="455"/>
      <c r="AY190" s="456"/>
      <c r="AZ190" s="454"/>
      <c r="BA190" s="454"/>
      <c r="BB190" s="454"/>
      <c r="BC190" s="454"/>
      <c r="BD190" s="454"/>
      <c r="BE190" s="454"/>
      <c r="BF190" s="455"/>
      <c r="BG190" s="455"/>
      <c r="BH190" s="455"/>
      <c r="BI190" s="455"/>
      <c r="BJ190" s="455"/>
      <c r="BK190" s="455"/>
      <c r="BL190" s="455"/>
      <c r="BM190" s="455"/>
      <c r="BN190" s="455"/>
      <c r="BO190" s="455"/>
    </row>
    <row r="191" spans="1:67" ht="19.5" customHeight="1">
      <c r="A191" s="450"/>
      <c r="B191" s="450"/>
      <c r="C191" s="450"/>
      <c r="D191" s="450"/>
      <c r="E191" s="450"/>
      <c r="F191" s="451"/>
      <c r="G191" s="450"/>
      <c r="H191" s="450"/>
      <c r="I191" s="451"/>
      <c r="J191" s="450"/>
      <c r="K191" s="451"/>
      <c r="L191" s="450"/>
      <c r="M191" s="451"/>
      <c r="N191" s="450"/>
      <c r="O191" s="451"/>
      <c r="P191" s="452"/>
      <c r="Q191" s="452"/>
      <c r="R191" s="452"/>
      <c r="S191" s="452"/>
      <c r="T191" s="450"/>
      <c r="U191" s="450"/>
      <c r="V191" s="451"/>
      <c r="W191" s="452"/>
      <c r="X191" s="450"/>
      <c r="Y191" s="451"/>
      <c r="Z191" s="451"/>
      <c r="AA191" s="450"/>
      <c r="AB191" s="450"/>
      <c r="AC191" s="450"/>
      <c r="AD191" s="450"/>
      <c r="AE191" s="451"/>
      <c r="AF191" s="451"/>
      <c r="AG191" s="452"/>
      <c r="AH191" s="452"/>
      <c r="AI191" s="452"/>
      <c r="AJ191" s="452"/>
      <c r="AK191" s="452"/>
      <c r="AL191" s="452"/>
      <c r="AM191" s="450"/>
      <c r="AN191" s="450"/>
      <c r="AO191" s="451"/>
      <c r="AP191" s="451"/>
      <c r="AQ191" s="450"/>
      <c r="AR191" s="453"/>
      <c r="AS191" s="453"/>
      <c r="AT191" s="454"/>
      <c r="AU191" s="455"/>
      <c r="AV191" s="456"/>
      <c r="AW191" s="456"/>
      <c r="AX191" s="455"/>
      <c r="AY191" s="456"/>
      <c r="AZ191" s="454"/>
      <c r="BA191" s="454"/>
      <c r="BB191" s="454"/>
      <c r="BC191" s="454"/>
      <c r="BD191" s="454"/>
      <c r="BE191" s="454"/>
      <c r="BF191" s="455"/>
      <c r="BG191" s="455"/>
      <c r="BH191" s="455"/>
      <c r="BI191" s="455"/>
      <c r="BJ191" s="455"/>
      <c r="BK191" s="455"/>
      <c r="BL191" s="455"/>
      <c r="BM191" s="455"/>
      <c r="BN191" s="455"/>
      <c r="BO191" s="455"/>
    </row>
    <row r="192" spans="1:67" ht="19.5" customHeight="1">
      <c r="A192" s="450"/>
      <c r="B192" s="450"/>
      <c r="C192" s="450"/>
      <c r="D192" s="450"/>
      <c r="E192" s="450"/>
      <c r="F192" s="451"/>
      <c r="G192" s="450"/>
      <c r="H192" s="450"/>
      <c r="I192" s="451"/>
      <c r="J192" s="450"/>
      <c r="K192" s="451"/>
      <c r="L192" s="450"/>
      <c r="M192" s="451"/>
      <c r="N192" s="450"/>
      <c r="O192" s="451"/>
      <c r="P192" s="452"/>
      <c r="Q192" s="452"/>
      <c r="R192" s="452"/>
      <c r="S192" s="452"/>
      <c r="T192" s="450"/>
      <c r="U192" s="450"/>
      <c r="V192" s="451"/>
      <c r="W192" s="452"/>
      <c r="X192" s="450"/>
      <c r="Y192" s="451"/>
      <c r="Z192" s="451"/>
      <c r="AA192" s="450"/>
      <c r="AB192" s="450"/>
      <c r="AC192" s="450"/>
      <c r="AD192" s="450"/>
      <c r="AE192" s="451"/>
      <c r="AF192" s="451"/>
      <c r="AG192" s="452"/>
      <c r="AH192" s="452"/>
      <c r="AI192" s="452"/>
      <c r="AJ192" s="452"/>
      <c r="AK192" s="452"/>
      <c r="AL192" s="452"/>
      <c r="AM192" s="450"/>
      <c r="AN192" s="450"/>
      <c r="AO192" s="451"/>
      <c r="AP192" s="451"/>
      <c r="AQ192" s="450"/>
      <c r="AR192" s="453"/>
      <c r="AS192" s="453"/>
      <c r="AT192" s="454"/>
      <c r="AU192" s="455"/>
      <c r="AV192" s="456"/>
      <c r="AW192" s="456"/>
      <c r="AX192" s="455"/>
      <c r="AY192" s="456"/>
      <c r="AZ192" s="454"/>
      <c r="BA192" s="454"/>
      <c r="BB192" s="454"/>
      <c r="BC192" s="454"/>
      <c r="BD192" s="454"/>
      <c r="BE192" s="454"/>
      <c r="BF192" s="455"/>
      <c r="BG192" s="455"/>
      <c r="BH192" s="455"/>
      <c r="BI192" s="455"/>
      <c r="BJ192" s="455"/>
      <c r="BK192" s="455"/>
      <c r="BL192" s="455"/>
      <c r="BM192" s="455"/>
      <c r="BN192" s="455"/>
      <c r="BO192" s="455"/>
    </row>
    <row r="193" spans="1:67" ht="19.5" customHeight="1">
      <c r="A193" s="450"/>
      <c r="B193" s="450"/>
      <c r="C193" s="450"/>
      <c r="D193" s="450"/>
      <c r="E193" s="450"/>
      <c r="F193" s="451"/>
      <c r="G193" s="450"/>
      <c r="H193" s="450"/>
      <c r="I193" s="451"/>
      <c r="J193" s="450"/>
      <c r="K193" s="451"/>
      <c r="L193" s="450"/>
      <c r="M193" s="451"/>
      <c r="N193" s="450"/>
      <c r="O193" s="451"/>
      <c r="P193" s="452"/>
      <c r="Q193" s="452"/>
      <c r="R193" s="452"/>
      <c r="S193" s="452"/>
      <c r="T193" s="450"/>
      <c r="U193" s="450"/>
      <c r="V193" s="451"/>
      <c r="W193" s="452"/>
      <c r="X193" s="450"/>
      <c r="Y193" s="451"/>
      <c r="Z193" s="451"/>
      <c r="AA193" s="450"/>
      <c r="AB193" s="450"/>
      <c r="AC193" s="450"/>
      <c r="AD193" s="450"/>
      <c r="AE193" s="451"/>
      <c r="AF193" s="451"/>
      <c r="AG193" s="452"/>
      <c r="AH193" s="452"/>
      <c r="AI193" s="452"/>
      <c r="AJ193" s="452"/>
      <c r="AK193" s="452"/>
      <c r="AL193" s="452"/>
      <c r="AM193" s="450"/>
      <c r="AN193" s="450"/>
      <c r="AO193" s="451"/>
      <c r="AP193" s="451"/>
      <c r="AQ193" s="450"/>
      <c r="AR193" s="453"/>
      <c r="AS193" s="453"/>
      <c r="AT193" s="454"/>
      <c r="AU193" s="455"/>
      <c r="AV193" s="456"/>
      <c r="AW193" s="456"/>
      <c r="AX193" s="455"/>
      <c r="AY193" s="456"/>
      <c r="AZ193" s="454"/>
      <c r="BA193" s="454"/>
      <c r="BB193" s="454"/>
      <c r="BC193" s="454"/>
      <c r="BD193" s="454"/>
      <c r="BE193" s="454"/>
      <c r="BF193" s="455"/>
      <c r="BG193" s="455"/>
      <c r="BH193" s="455"/>
      <c r="BI193" s="455"/>
      <c r="BJ193" s="455"/>
      <c r="BK193" s="455"/>
      <c r="BL193" s="455"/>
      <c r="BM193" s="455"/>
      <c r="BN193" s="455"/>
      <c r="BO193" s="455"/>
    </row>
    <row r="194" spans="1:67" ht="19.5" customHeight="1">
      <c r="A194" s="450"/>
      <c r="B194" s="450"/>
      <c r="C194" s="450"/>
      <c r="D194" s="450"/>
      <c r="E194" s="450"/>
      <c r="F194" s="451"/>
      <c r="G194" s="450"/>
      <c r="H194" s="450"/>
      <c r="I194" s="451"/>
      <c r="J194" s="450"/>
      <c r="K194" s="451"/>
      <c r="L194" s="450"/>
      <c r="M194" s="451"/>
      <c r="N194" s="450"/>
      <c r="O194" s="451"/>
      <c r="P194" s="452"/>
      <c r="Q194" s="452"/>
      <c r="R194" s="452"/>
      <c r="S194" s="452"/>
      <c r="T194" s="450"/>
      <c r="U194" s="450"/>
      <c r="V194" s="451"/>
      <c r="W194" s="452"/>
      <c r="X194" s="450"/>
      <c r="Y194" s="451"/>
      <c r="Z194" s="451"/>
      <c r="AA194" s="450"/>
      <c r="AB194" s="450"/>
      <c r="AC194" s="450"/>
      <c r="AD194" s="450"/>
      <c r="AE194" s="451"/>
      <c r="AF194" s="451"/>
      <c r="AG194" s="452"/>
      <c r="AH194" s="452"/>
      <c r="AI194" s="452"/>
      <c r="AJ194" s="452"/>
      <c r="AK194" s="452"/>
      <c r="AL194" s="452"/>
      <c r="AM194" s="450"/>
      <c r="AN194" s="450"/>
      <c r="AO194" s="451"/>
      <c r="AP194" s="451"/>
      <c r="AQ194" s="450"/>
      <c r="AR194" s="453"/>
      <c r="AS194" s="453"/>
      <c r="AT194" s="454"/>
      <c r="AU194" s="455"/>
      <c r="AV194" s="456"/>
      <c r="AW194" s="456"/>
      <c r="AX194" s="455"/>
      <c r="AY194" s="456"/>
      <c r="AZ194" s="454"/>
      <c r="BA194" s="454"/>
      <c r="BB194" s="454"/>
      <c r="BC194" s="454"/>
      <c r="BD194" s="454"/>
      <c r="BE194" s="454"/>
      <c r="BF194" s="455"/>
      <c r="BG194" s="455"/>
      <c r="BH194" s="455"/>
      <c r="BI194" s="455"/>
      <c r="BJ194" s="455"/>
      <c r="BK194" s="455"/>
      <c r="BL194" s="455"/>
      <c r="BM194" s="455"/>
      <c r="BN194" s="455"/>
      <c r="BO194" s="455"/>
    </row>
    <row r="195" spans="1:67" ht="19.5" customHeight="1">
      <c r="A195" s="450"/>
      <c r="B195" s="450"/>
      <c r="C195" s="450"/>
      <c r="D195" s="450"/>
      <c r="E195" s="450"/>
      <c r="F195" s="451"/>
      <c r="G195" s="450"/>
      <c r="H195" s="450"/>
      <c r="I195" s="451"/>
      <c r="J195" s="450"/>
      <c r="K195" s="451"/>
      <c r="L195" s="450"/>
      <c r="M195" s="451"/>
      <c r="N195" s="450"/>
      <c r="O195" s="451"/>
      <c r="P195" s="452"/>
      <c r="Q195" s="452"/>
      <c r="R195" s="452"/>
      <c r="S195" s="452"/>
      <c r="T195" s="450"/>
      <c r="U195" s="450"/>
      <c r="V195" s="451"/>
      <c r="W195" s="452"/>
      <c r="X195" s="450"/>
      <c r="Y195" s="451"/>
      <c r="Z195" s="451"/>
      <c r="AA195" s="450"/>
      <c r="AB195" s="450"/>
      <c r="AC195" s="450"/>
      <c r="AD195" s="450"/>
      <c r="AE195" s="451"/>
      <c r="AF195" s="451"/>
      <c r="AG195" s="452"/>
      <c r="AH195" s="452"/>
      <c r="AI195" s="452"/>
      <c r="AJ195" s="452"/>
      <c r="AK195" s="452"/>
      <c r="AL195" s="452"/>
      <c r="AM195" s="450"/>
      <c r="AN195" s="450"/>
      <c r="AO195" s="451"/>
      <c r="AP195" s="451"/>
      <c r="AQ195" s="450"/>
      <c r="AR195" s="453"/>
      <c r="AS195" s="453"/>
      <c r="AT195" s="454"/>
      <c r="AU195" s="455"/>
      <c r="AV195" s="456"/>
      <c r="AW195" s="456"/>
      <c r="AX195" s="455"/>
      <c r="AY195" s="456"/>
      <c r="AZ195" s="454"/>
      <c r="BA195" s="454"/>
      <c r="BB195" s="454"/>
      <c r="BC195" s="454"/>
      <c r="BD195" s="454"/>
      <c r="BE195" s="454"/>
      <c r="BF195" s="455"/>
      <c r="BG195" s="455"/>
      <c r="BH195" s="455"/>
      <c r="BI195" s="455"/>
      <c r="BJ195" s="455"/>
      <c r="BK195" s="455"/>
      <c r="BL195" s="455"/>
      <c r="BM195" s="455"/>
      <c r="BN195" s="455"/>
      <c r="BO195" s="455"/>
    </row>
    <row r="196" spans="1:67" ht="19.5" customHeight="1">
      <c r="A196" s="450"/>
      <c r="B196" s="450"/>
      <c r="C196" s="450"/>
      <c r="D196" s="450"/>
      <c r="E196" s="450"/>
      <c r="F196" s="451"/>
      <c r="G196" s="450"/>
      <c r="H196" s="450"/>
      <c r="I196" s="451"/>
      <c r="J196" s="450"/>
      <c r="K196" s="451"/>
      <c r="L196" s="450"/>
      <c r="M196" s="451"/>
      <c r="N196" s="450"/>
      <c r="O196" s="451"/>
      <c r="P196" s="452"/>
      <c r="Q196" s="452"/>
      <c r="R196" s="452"/>
      <c r="S196" s="452"/>
      <c r="T196" s="450"/>
      <c r="U196" s="450"/>
      <c r="V196" s="451"/>
      <c r="W196" s="452"/>
      <c r="X196" s="450"/>
      <c r="Y196" s="451"/>
      <c r="Z196" s="451"/>
      <c r="AA196" s="450"/>
      <c r="AB196" s="450"/>
      <c r="AC196" s="450"/>
      <c r="AD196" s="450"/>
      <c r="AE196" s="451"/>
      <c r="AF196" s="451"/>
      <c r="AG196" s="452"/>
      <c r="AH196" s="452"/>
      <c r="AI196" s="452"/>
      <c r="AJ196" s="452"/>
      <c r="AK196" s="452"/>
      <c r="AL196" s="452"/>
      <c r="AM196" s="450"/>
      <c r="AN196" s="450"/>
      <c r="AO196" s="451"/>
      <c r="AP196" s="451"/>
      <c r="AQ196" s="450"/>
      <c r="AR196" s="453"/>
      <c r="AS196" s="453"/>
      <c r="AT196" s="454"/>
      <c r="AU196" s="455"/>
      <c r="AV196" s="456"/>
      <c r="AW196" s="456"/>
      <c r="AX196" s="455"/>
      <c r="AY196" s="456"/>
      <c r="AZ196" s="454"/>
      <c r="BA196" s="454"/>
      <c r="BB196" s="454"/>
      <c r="BC196" s="454"/>
      <c r="BD196" s="454"/>
      <c r="BE196" s="454"/>
      <c r="BF196" s="455"/>
      <c r="BG196" s="455"/>
      <c r="BH196" s="455"/>
      <c r="BI196" s="455"/>
      <c r="BJ196" s="455"/>
      <c r="BK196" s="455"/>
      <c r="BL196" s="455"/>
      <c r="BM196" s="455"/>
      <c r="BN196" s="455"/>
      <c r="BO196" s="455"/>
    </row>
    <row r="197" spans="1:67" ht="19.5" customHeight="1">
      <c r="A197" s="450"/>
      <c r="B197" s="450"/>
      <c r="C197" s="450"/>
      <c r="D197" s="450"/>
      <c r="E197" s="450"/>
      <c r="F197" s="451"/>
      <c r="G197" s="450"/>
      <c r="H197" s="450"/>
      <c r="I197" s="451"/>
      <c r="J197" s="450"/>
      <c r="K197" s="451"/>
      <c r="L197" s="450"/>
      <c r="M197" s="451"/>
      <c r="N197" s="450"/>
      <c r="O197" s="451"/>
      <c r="P197" s="452"/>
      <c r="Q197" s="452"/>
      <c r="R197" s="452"/>
      <c r="S197" s="452"/>
      <c r="T197" s="450"/>
      <c r="U197" s="450"/>
      <c r="V197" s="451"/>
      <c r="W197" s="452"/>
      <c r="X197" s="450"/>
      <c r="Y197" s="451"/>
      <c r="Z197" s="451"/>
      <c r="AA197" s="450"/>
      <c r="AB197" s="450"/>
      <c r="AC197" s="450"/>
      <c r="AD197" s="450"/>
      <c r="AE197" s="451"/>
      <c r="AF197" s="451"/>
      <c r="AG197" s="452"/>
      <c r="AH197" s="452"/>
      <c r="AI197" s="452"/>
      <c r="AJ197" s="452"/>
      <c r="AK197" s="452"/>
      <c r="AL197" s="452"/>
      <c r="AM197" s="450"/>
      <c r="AN197" s="450"/>
      <c r="AO197" s="451"/>
      <c r="AP197" s="451"/>
      <c r="AQ197" s="450"/>
      <c r="AR197" s="453"/>
      <c r="AS197" s="453"/>
      <c r="AT197" s="454"/>
      <c r="AU197" s="455"/>
      <c r="AV197" s="456"/>
      <c r="AW197" s="456"/>
      <c r="AX197" s="455"/>
      <c r="AY197" s="456"/>
      <c r="AZ197" s="454"/>
      <c r="BA197" s="454"/>
      <c r="BB197" s="454"/>
      <c r="BC197" s="454"/>
      <c r="BD197" s="454"/>
      <c r="BE197" s="454"/>
      <c r="BF197" s="455"/>
      <c r="BG197" s="455"/>
      <c r="BH197" s="455"/>
      <c r="BI197" s="455"/>
      <c r="BJ197" s="455"/>
      <c r="BK197" s="455"/>
      <c r="BL197" s="455"/>
      <c r="BM197" s="455"/>
      <c r="BN197" s="455"/>
      <c r="BO197" s="455"/>
    </row>
    <row r="198" spans="1:67" ht="19.5" customHeight="1">
      <c r="A198" s="450"/>
      <c r="B198" s="450"/>
      <c r="C198" s="450"/>
      <c r="D198" s="450"/>
      <c r="E198" s="450"/>
      <c r="F198" s="451"/>
      <c r="G198" s="450"/>
      <c r="H198" s="450"/>
      <c r="I198" s="451"/>
      <c r="J198" s="450"/>
      <c r="K198" s="451"/>
      <c r="L198" s="450"/>
      <c r="M198" s="451"/>
      <c r="N198" s="450"/>
      <c r="O198" s="451"/>
      <c r="P198" s="452"/>
      <c r="Q198" s="452"/>
      <c r="R198" s="452"/>
      <c r="S198" s="452"/>
      <c r="T198" s="450"/>
      <c r="U198" s="450"/>
      <c r="V198" s="451"/>
      <c r="W198" s="452"/>
      <c r="X198" s="450"/>
      <c r="Y198" s="451"/>
      <c r="Z198" s="451"/>
      <c r="AA198" s="450"/>
      <c r="AB198" s="450"/>
      <c r="AC198" s="450"/>
      <c r="AD198" s="450"/>
      <c r="AE198" s="451"/>
      <c r="AF198" s="451"/>
      <c r="AG198" s="452"/>
      <c r="AH198" s="452"/>
      <c r="AI198" s="452"/>
      <c r="AJ198" s="452"/>
      <c r="AK198" s="452"/>
      <c r="AL198" s="452"/>
      <c r="AM198" s="450"/>
      <c r="AN198" s="450"/>
      <c r="AO198" s="451"/>
      <c r="AP198" s="451"/>
      <c r="AQ198" s="450"/>
      <c r="AR198" s="453"/>
      <c r="AS198" s="453"/>
      <c r="AT198" s="454"/>
      <c r="AU198" s="455"/>
      <c r="AV198" s="456"/>
      <c r="AW198" s="456"/>
      <c r="AX198" s="455"/>
      <c r="AY198" s="456"/>
      <c r="AZ198" s="454"/>
      <c r="BA198" s="454"/>
      <c r="BB198" s="454"/>
      <c r="BC198" s="454"/>
      <c r="BD198" s="454"/>
      <c r="BE198" s="454"/>
      <c r="BF198" s="455"/>
      <c r="BG198" s="455"/>
      <c r="BH198" s="455"/>
      <c r="BI198" s="455"/>
      <c r="BJ198" s="455"/>
      <c r="BK198" s="455"/>
      <c r="BL198" s="455"/>
      <c r="BM198" s="455"/>
      <c r="BN198" s="455"/>
      <c r="BO198" s="455"/>
    </row>
    <row r="199" spans="1:67" ht="19.5" customHeight="1">
      <c r="A199" s="450"/>
      <c r="B199" s="450"/>
      <c r="C199" s="450"/>
      <c r="D199" s="450"/>
      <c r="E199" s="450"/>
      <c r="F199" s="451"/>
      <c r="G199" s="450"/>
      <c r="H199" s="450"/>
      <c r="I199" s="451"/>
      <c r="J199" s="450"/>
      <c r="K199" s="451"/>
      <c r="L199" s="450"/>
      <c r="M199" s="451"/>
      <c r="N199" s="450"/>
      <c r="O199" s="451"/>
      <c r="P199" s="452"/>
      <c r="Q199" s="452"/>
      <c r="R199" s="452"/>
      <c r="S199" s="452"/>
      <c r="T199" s="450"/>
      <c r="U199" s="450"/>
      <c r="V199" s="451"/>
      <c r="W199" s="452"/>
      <c r="X199" s="450"/>
      <c r="Y199" s="451"/>
      <c r="Z199" s="451"/>
      <c r="AA199" s="450"/>
      <c r="AB199" s="450"/>
      <c r="AC199" s="450"/>
      <c r="AD199" s="450"/>
      <c r="AE199" s="451"/>
      <c r="AF199" s="451"/>
      <c r="AG199" s="452"/>
      <c r="AH199" s="452"/>
      <c r="AI199" s="452"/>
      <c r="AJ199" s="452"/>
      <c r="AK199" s="452"/>
      <c r="AL199" s="452"/>
      <c r="AM199" s="450"/>
      <c r="AN199" s="450"/>
      <c r="AO199" s="451"/>
      <c r="AP199" s="451"/>
      <c r="AQ199" s="450"/>
      <c r="AR199" s="453"/>
      <c r="AS199" s="453"/>
      <c r="AT199" s="454"/>
      <c r="AU199" s="455"/>
      <c r="AV199" s="456"/>
      <c r="AW199" s="456"/>
      <c r="AX199" s="455"/>
      <c r="AY199" s="456"/>
      <c r="AZ199" s="454"/>
      <c r="BA199" s="454"/>
      <c r="BB199" s="454"/>
      <c r="BC199" s="454"/>
      <c r="BD199" s="454"/>
      <c r="BE199" s="454"/>
      <c r="BF199" s="455"/>
      <c r="BG199" s="455"/>
      <c r="BH199" s="455"/>
      <c r="BI199" s="455"/>
      <c r="BJ199" s="455"/>
      <c r="BK199" s="455"/>
      <c r="BL199" s="455"/>
      <c r="BM199" s="455"/>
      <c r="BN199" s="455"/>
      <c r="BO199" s="455"/>
    </row>
    <row r="200" spans="1:67" ht="19.5" customHeight="1">
      <c r="A200" s="450"/>
      <c r="B200" s="450"/>
      <c r="C200" s="450"/>
      <c r="D200" s="450"/>
      <c r="E200" s="450"/>
      <c r="F200" s="451"/>
      <c r="G200" s="450"/>
      <c r="H200" s="450"/>
      <c r="I200" s="451"/>
      <c r="J200" s="450"/>
      <c r="K200" s="451"/>
      <c r="L200" s="450"/>
      <c r="M200" s="451"/>
      <c r="N200" s="450"/>
      <c r="O200" s="451"/>
      <c r="P200" s="452"/>
      <c r="Q200" s="452"/>
      <c r="R200" s="452"/>
      <c r="S200" s="452"/>
      <c r="T200" s="450"/>
      <c r="U200" s="450"/>
      <c r="V200" s="451"/>
      <c r="W200" s="452"/>
      <c r="X200" s="450"/>
      <c r="Y200" s="451"/>
      <c r="Z200" s="451"/>
      <c r="AA200" s="450"/>
      <c r="AB200" s="450"/>
      <c r="AC200" s="450"/>
      <c r="AD200" s="450"/>
      <c r="AE200" s="451"/>
      <c r="AF200" s="451"/>
      <c r="AG200" s="452"/>
      <c r="AH200" s="452"/>
      <c r="AI200" s="452"/>
      <c r="AJ200" s="452"/>
      <c r="AK200" s="452"/>
      <c r="AL200" s="452"/>
      <c r="AM200" s="450"/>
      <c r="AN200" s="450"/>
      <c r="AO200" s="451"/>
      <c r="AP200" s="451"/>
      <c r="AQ200" s="450"/>
      <c r="AR200" s="453"/>
      <c r="AS200" s="453"/>
      <c r="AT200" s="454"/>
      <c r="AU200" s="455"/>
      <c r="AV200" s="456"/>
      <c r="AW200" s="456"/>
      <c r="AX200" s="455"/>
      <c r="AY200" s="456"/>
      <c r="AZ200" s="454"/>
      <c r="BA200" s="454"/>
      <c r="BB200" s="454"/>
      <c r="BC200" s="454"/>
      <c r="BD200" s="454"/>
      <c r="BE200" s="454"/>
      <c r="BF200" s="455"/>
      <c r="BG200" s="455"/>
      <c r="BH200" s="455"/>
      <c r="BI200" s="455"/>
      <c r="BJ200" s="455"/>
      <c r="BK200" s="455"/>
      <c r="BL200" s="455"/>
      <c r="BM200" s="455"/>
      <c r="BN200" s="455"/>
      <c r="BO200" s="455"/>
    </row>
    <row r="201" spans="1:67" ht="19.5" customHeight="1">
      <c r="A201" s="450"/>
      <c r="B201" s="450"/>
      <c r="C201" s="450"/>
      <c r="D201" s="450"/>
      <c r="E201" s="450"/>
      <c r="F201" s="451"/>
      <c r="G201" s="450"/>
      <c r="H201" s="450"/>
      <c r="I201" s="451"/>
      <c r="J201" s="450"/>
      <c r="K201" s="451"/>
      <c r="L201" s="450"/>
      <c r="M201" s="451"/>
      <c r="N201" s="450"/>
      <c r="O201" s="451"/>
      <c r="P201" s="452"/>
      <c r="Q201" s="452"/>
      <c r="R201" s="452"/>
      <c r="S201" s="452"/>
      <c r="T201" s="450"/>
      <c r="U201" s="450"/>
      <c r="V201" s="451"/>
      <c r="W201" s="452"/>
      <c r="X201" s="450"/>
      <c r="Y201" s="451"/>
      <c r="Z201" s="451"/>
      <c r="AA201" s="450"/>
      <c r="AB201" s="450"/>
      <c r="AC201" s="450"/>
      <c r="AD201" s="450"/>
      <c r="AE201" s="451"/>
      <c r="AF201" s="451"/>
      <c r="AG201" s="452"/>
      <c r="AH201" s="452"/>
      <c r="AI201" s="452"/>
      <c r="AJ201" s="452"/>
      <c r="AK201" s="452"/>
      <c r="AL201" s="452"/>
      <c r="AM201" s="450"/>
      <c r="AN201" s="450"/>
      <c r="AO201" s="451"/>
      <c r="AP201" s="451"/>
      <c r="AQ201" s="450"/>
      <c r="AR201" s="453"/>
      <c r="AS201" s="453"/>
      <c r="AT201" s="454"/>
      <c r="AU201" s="455"/>
      <c r="AV201" s="456"/>
      <c r="AW201" s="456"/>
      <c r="AX201" s="455"/>
      <c r="AY201" s="456"/>
      <c r="AZ201" s="454"/>
      <c r="BA201" s="454"/>
      <c r="BB201" s="454"/>
      <c r="BC201" s="454"/>
      <c r="BD201" s="454"/>
      <c r="BE201" s="454"/>
      <c r="BF201" s="455"/>
      <c r="BG201" s="455"/>
      <c r="BH201" s="455"/>
      <c r="BI201" s="455"/>
      <c r="BJ201" s="455"/>
      <c r="BK201" s="455"/>
      <c r="BL201" s="455"/>
      <c r="BM201" s="455"/>
      <c r="BN201" s="455"/>
      <c r="BO201" s="455"/>
    </row>
    <row r="202" spans="1:67" ht="19.5" customHeight="1">
      <c r="A202" s="450"/>
      <c r="B202" s="450"/>
      <c r="C202" s="450"/>
      <c r="D202" s="450"/>
      <c r="E202" s="450"/>
      <c r="F202" s="451"/>
      <c r="G202" s="450"/>
      <c r="H202" s="450"/>
      <c r="I202" s="451"/>
      <c r="J202" s="450"/>
      <c r="K202" s="451"/>
      <c r="L202" s="450"/>
      <c r="M202" s="451"/>
      <c r="N202" s="450"/>
      <c r="O202" s="451"/>
      <c r="P202" s="452"/>
      <c r="Q202" s="452"/>
      <c r="R202" s="452"/>
      <c r="S202" s="452"/>
      <c r="T202" s="450"/>
      <c r="U202" s="450"/>
      <c r="V202" s="451"/>
      <c r="W202" s="452"/>
      <c r="X202" s="450"/>
      <c r="Y202" s="451"/>
      <c r="Z202" s="451"/>
      <c r="AA202" s="450"/>
      <c r="AB202" s="450"/>
      <c r="AC202" s="450"/>
      <c r="AD202" s="450"/>
      <c r="AE202" s="451"/>
      <c r="AF202" s="451"/>
      <c r="AG202" s="452"/>
      <c r="AH202" s="452"/>
      <c r="AI202" s="452"/>
      <c r="AJ202" s="452"/>
      <c r="AK202" s="452"/>
      <c r="AL202" s="452"/>
      <c r="AM202" s="450"/>
      <c r="AN202" s="450"/>
      <c r="AO202" s="451"/>
      <c r="AP202" s="451"/>
      <c r="AQ202" s="450"/>
      <c r="AR202" s="453"/>
      <c r="AS202" s="453"/>
      <c r="AT202" s="454"/>
      <c r="AU202" s="455"/>
      <c r="AV202" s="456"/>
      <c r="AW202" s="456"/>
      <c r="AX202" s="455"/>
      <c r="AY202" s="456"/>
      <c r="AZ202" s="454"/>
      <c r="BA202" s="454"/>
      <c r="BB202" s="454"/>
      <c r="BC202" s="454"/>
      <c r="BD202" s="454"/>
      <c r="BE202" s="454"/>
      <c r="BF202" s="455"/>
      <c r="BG202" s="455"/>
      <c r="BH202" s="455"/>
      <c r="BI202" s="455"/>
      <c r="BJ202" s="455"/>
      <c r="BK202" s="455"/>
      <c r="BL202" s="455"/>
      <c r="BM202" s="455"/>
      <c r="BN202" s="455"/>
      <c r="BO202" s="455"/>
    </row>
    <row r="203" spans="1:67" ht="19.5" customHeight="1">
      <c r="A203" s="450"/>
      <c r="B203" s="450"/>
      <c r="C203" s="450"/>
      <c r="D203" s="450"/>
      <c r="E203" s="450"/>
      <c r="F203" s="451"/>
      <c r="G203" s="450"/>
      <c r="H203" s="450"/>
      <c r="I203" s="451"/>
      <c r="J203" s="450"/>
      <c r="K203" s="451"/>
      <c r="L203" s="450"/>
      <c r="M203" s="451"/>
      <c r="N203" s="450"/>
      <c r="O203" s="451"/>
      <c r="P203" s="452"/>
      <c r="Q203" s="452"/>
      <c r="R203" s="452"/>
      <c r="S203" s="452"/>
      <c r="T203" s="450"/>
      <c r="U203" s="450"/>
      <c r="V203" s="451"/>
      <c r="W203" s="452"/>
      <c r="X203" s="450"/>
      <c r="Y203" s="451"/>
      <c r="Z203" s="451"/>
      <c r="AA203" s="450"/>
      <c r="AB203" s="450"/>
      <c r="AC203" s="450"/>
      <c r="AD203" s="450"/>
      <c r="AE203" s="451"/>
      <c r="AF203" s="451"/>
      <c r="AG203" s="452"/>
      <c r="AH203" s="452"/>
      <c r="AI203" s="452"/>
      <c r="AJ203" s="452"/>
      <c r="AK203" s="452"/>
      <c r="AL203" s="452"/>
      <c r="AM203" s="450"/>
      <c r="AN203" s="450"/>
      <c r="AO203" s="451"/>
      <c r="AP203" s="451"/>
      <c r="AQ203" s="450"/>
      <c r="AR203" s="453"/>
      <c r="AS203" s="453"/>
      <c r="AT203" s="454"/>
      <c r="AU203" s="455"/>
      <c r="AV203" s="456"/>
      <c r="AW203" s="456"/>
      <c r="AX203" s="455"/>
      <c r="AY203" s="456"/>
      <c r="AZ203" s="454"/>
      <c r="BA203" s="454"/>
      <c r="BB203" s="454"/>
      <c r="BC203" s="454"/>
      <c r="BD203" s="454"/>
      <c r="BE203" s="454"/>
      <c r="BF203" s="455"/>
      <c r="BG203" s="455"/>
      <c r="BH203" s="455"/>
      <c r="BI203" s="455"/>
      <c r="BJ203" s="455"/>
      <c r="BK203" s="455"/>
      <c r="BL203" s="455"/>
      <c r="BM203" s="455"/>
      <c r="BN203" s="455"/>
      <c r="BO203" s="455"/>
    </row>
    <row r="204" spans="1:67" ht="19.5" customHeight="1">
      <c r="A204" s="450"/>
      <c r="B204" s="450"/>
      <c r="C204" s="450"/>
      <c r="D204" s="450"/>
      <c r="E204" s="450"/>
      <c r="F204" s="451"/>
      <c r="G204" s="450"/>
      <c r="H204" s="450"/>
      <c r="I204" s="451"/>
      <c r="J204" s="450"/>
      <c r="K204" s="451"/>
      <c r="L204" s="450"/>
      <c r="M204" s="451"/>
      <c r="N204" s="450"/>
      <c r="O204" s="451"/>
      <c r="P204" s="452"/>
      <c r="Q204" s="452"/>
      <c r="R204" s="452"/>
      <c r="S204" s="452"/>
      <c r="T204" s="450"/>
      <c r="U204" s="450"/>
      <c r="V204" s="451"/>
      <c r="W204" s="452"/>
      <c r="X204" s="450"/>
      <c r="Y204" s="451"/>
      <c r="Z204" s="451"/>
      <c r="AA204" s="450"/>
      <c r="AB204" s="450"/>
      <c r="AC204" s="450"/>
      <c r="AD204" s="450"/>
      <c r="AE204" s="451"/>
      <c r="AF204" s="451"/>
      <c r="AG204" s="452"/>
      <c r="AH204" s="452"/>
      <c r="AI204" s="452"/>
      <c r="AJ204" s="452"/>
      <c r="AK204" s="452"/>
      <c r="AL204" s="452"/>
      <c r="AM204" s="450"/>
      <c r="AN204" s="450"/>
      <c r="AO204" s="451"/>
      <c r="AP204" s="451"/>
      <c r="AQ204" s="450"/>
      <c r="AR204" s="453"/>
      <c r="AS204" s="453"/>
      <c r="AT204" s="454"/>
      <c r="AU204" s="455"/>
      <c r="AV204" s="456"/>
      <c r="AW204" s="456"/>
      <c r="AX204" s="455"/>
      <c r="AY204" s="456"/>
      <c r="AZ204" s="454"/>
      <c r="BA204" s="454"/>
      <c r="BB204" s="454"/>
      <c r="BC204" s="454"/>
      <c r="BD204" s="454"/>
      <c r="BE204" s="454"/>
      <c r="BF204" s="455"/>
      <c r="BG204" s="455"/>
      <c r="BH204" s="455"/>
      <c r="BI204" s="455"/>
      <c r="BJ204" s="455"/>
      <c r="BK204" s="455"/>
      <c r="BL204" s="455"/>
      <c r="BM204" s="455"/>
      <c r="BN204" s="455"/>
      <c r="BO204" s="455"/>
    </row>
    <row r="205" spans="1:67" ht="19.5" customHeight="1">
      <c r="A205" s="450"/>
      <c r="B205" s="450"/>
      <c r="C205" s="450"/>
      <c r="D205" s="450"/>
      <c r="E205" s="450"/>
      <c r="F205" s="451"/>
      <c r="G205" s="450"/>
      <c r="H205" s="450"/>
      <c r="I205" s="451"/>
      <c r="J205" s="450"/>
      <c r="K205" s="451"/>
      <c r="L205" s="450"/>
      <c r="M205" s="451"/>
      <c r="N205" s="450"/>
      <c r="O205" s="451"/>
      <c r="P205" s="452"/>
      <c r="Q205" s="452"/>
      <c r="R205" s="452"/>
      <c r="S205" s="452"/>
      <c r="T205" s="450"/>
      <c r="U205" s="450"/>
      <c r="V205" s="451"/>
      <c r="W205" s="452"/>
      <c r="X205" s="450"/>
      <c r="Y205" s="451"/>
      <c r="Z205" s="451"/>
      <c r="AA205" s="450"/>
      <c r="AB205" s="450"/>
      <c r="AC205" s="450"/>
      <c r="AD205" s="450"/>
      <c r="AE205" s="451"/>
      <c r="AF205" s="451"/>
      <c r="AG205" s="452"/>
      <c r="AH205" s="452"/>
      <c r="AI205" s="452"/>
      <c r="AJ205" s="452"/>
      <c r="AK205" s="452"/>
      <c r="AL205" s="452"/>
      <c r="AM205" s="450"/>
      <c r="AN205" s="450"/>
      <c r="AO205" s="451"/>
      <c r="AP205" s="451"/>
      <c r="AQ205" s="450"/>
      <c r="AR205" s="453"/>
      <c r="AS205" s="453"/>
      <c r="AT205" s="454"/>
      <c r="AU205" s="455"/>
      <c r="AV205" s="456"/>
      <c r="AW205" s="456"/>
      <c r="AX205" s="455"/>
      <c r="AY205" s="456"/>
      <c r="AZ205" s="454"/>
      <c r="BA205" s="454"/>
      <c r="BB205" s="454"/>
      <c r="BC205" s="454"/>
      <c r="BD205" s="454"/>
      <c r="BE205" s="454"/>
      <c r="BF205" s="455"/>
      <c r="BG205" s="455"/>
      <c r="BH205" s="455"/>
      <c r="BI205" s="455"/>
      <c r="BJ205" s="455"/>
      <c r="BK205" s="455"/>
      <c r="BL205" s="455"/>
      <c r="BM205" s="455"/>
      <c r="BN205" s="455"/>
      <c r="BO205" s="455"/>
    </row>
    <row r="206" spans="1:67" ht="19.5" customHeight="1">
      <c r="A206" s="450"/>
      <c r="B206" s="450"/>
      <c r="C206" s="450"/>
      <c r="D206" s="450"/>
      <c r="E206" s="450"/>
      <c r="F206" s="451"/>
      <c r="G206" s="450"/>
      <c r="H206" s="450"/>
      <c r="I206" s="451"/>
      <c r="J206" s="450"/>
      <c r="K206" s="451"/>
      <c r="L206" s="450"/>
      <c r="M206" s="451"/>
      <c r="N206" s="450"/>
      <c r="O206" s="451"/>
      <c r="P206" s="452"/>
      <c r="Q206" s="452"/>
      <c r="R206" s="452"/>
      <c r="S206" s="452"/>
      <c r="T206" s="450"/>
      <c r="U206" s="450"/>
      <c r="V206" s="451"/>
      <c r="W206" s="452"/>
      <c r="X206" s="450"/>
      <c r="Y206" s="451"/>
      <c r="Z206" s="451"/>
      <c r="AA206" s="450"/>
      <c r="AB206" s="450"/>
      <c r="AC206" s="450"/>
      <c r="AD206" s="450"/>
      <c r="AE206" s="451"/>
      <c r="AF206" s="451"/>
      <c r="AG206" s="452"/>
      <c r="AH206" s="452"/>
      <c r="AI206" s="452"/>
      <c r="AJ206" s="452"/>
      <c r="AK206" s="452"/>
      <c r="AL206" s="452"/>
      <c r="AM206" s="450"/>
      <c r="AN206" s="450"/>
      <c r="AO206" s="451"/>
      <c r="AP206" s="451"/>
      <c r="AQ206" s="450"/>
      <c r="AR206" s="453"/>
      <c r="AS206" s="453"/>
      <c r="AT206" s="454"/>
      <c r="AU206" s="455"/>
      <c r="AV206" s="456"/>
      <c r="AW206" s="456"/>
      <c r="AX206" s="455"/>
      <c r="AY206" s="456"/>
      <c r="AZ206" s="454"/>
      <c r="BA206" s="454"/>
      <c r="BB206" s="454"/>
      <c r="BC206" s="454"/>
      <c r="BD206" s="454"/>
      <c r="BE206" s="454"/>
      <c r="BF206" s="455"/>
      <c r="BG206" s="455"/>
      <c r="BH206" s="455"/>
      <c r="BI206" s="455"/>
      <c r="BJ206" s="455"/>
      <c r="BK206" s="455"/>
      <c r="BL206" s="455"/>
      <c r="BM206" s="455"/>
      <c r="BN206" s="455"/>
      <c r="BO206" s="455"/>
    </row>
    <row r="207" spans="1:67" ht="19.5" customHeight="1">
      <c r="A207" s="450"/>
      <c r="B207" s="450"/>
      <c r="C207" s="450"/>
      <c r="D207" s="450"/>
      <c r="E207" s="450"/>
      <c r="F207" s="451"/>
      <c r="G207" s="450"/>
      <c r="H207" s="450"/>
      <c r="I207" s="451"/>
      <c r="J207" s="450"/>
      <c r="K207" s="451"/>
      <c r="L207" s="450"/>
      <c r="M207" s="451"/>
      <c r="N207" s="450"/>
      <c r="O207" s="451"/>
      <c r="P207" s="452"/>
      <c r="Q207" s="452"/>
      <c r="R207" s="452"/>
      <c r="S207" s="452"/>
      <c r="T207" s="450"/>
      <c r="U207" s="450"/>
      <c r="V207" s="451"/>
      <c r="W207" s="452"/>
      <c r="X207" s="450"/>
      <c r="Y207" s="451"/>
      <c r="Z207" s="451"/>
      <c r="AA207" s="450"/>
      <c r="AB207" s="450"/>
      <c r="AC207" s="450"/>
      <c r="AD207" s="450"/>
      <c r="AE207" s="451"/>
      <c r="AF207" s="451"/>
      <c r="AG207" s="452"/>
      <c r="AH207" s="452"/>
      <c r="AI207" s="452"/>
      <c r="AJ207" s="452"/>
      <c r="AK207" s="452"/>
      <c r="AL207" s="452"/>
      <c r="AM207" s="450"/>
      <c r="AN207" s="450"/>
      <c r="AO207" s="451"/>
      <c r="AP207" s="451"/>
      <c r="AQ207" s="450"/>
      <c r="AR207" s="453"/>
      <c r="AS207" s="453"/>
      <c r="AT207" s="454"/>
      <c r="AU207" s="455"/>
      <c r="AV207" s="456"/>
      <c r="AW207" s="456"/>
      <c r="AX207" s="455"/>
      <c r="AY207" s="456"/>
      <c r="AZ207" s="454"/>
      <c r="BA207" s="454"/>
      <c r="BB207" s="454"/>
      <c r="BC207" s="454"/>
      <c r="BD207" s="454"/>
      <c r="BE207" s="454"/>
      <c r="BF207" s="455"/>
      <c r="BG207" s="455"/>
      <c r="BH207" s="455"/>
      <c r="BI207" s="455"/>
      <c r="BJ207" s="455"/>
      <c r="BK207" s="455"/>
      <c r="BL207" s="455"/>
      <c r="BM207" s="455"/>
      <c r="BN207" s="455"/>
      <c r="BO207" s="455"/>
    </row>
    <row r="208" spans="1:67" ht="19.5" customHeight="1">
      <c r="A208" s="450"/>
      <c r="B208" s="450"/>
      <c r="C208" s="450"/>
      <c r="D208" s="450"/>
      <c r="E208" s="450"/>
      <c r="F208" s="451"/>
      <c r="G208" s="450"/>
      <c r="H208" s="450"/>
      <c r="I208" s="451"/>
      <c r="J208" s="450"/>
      <c r="K208" s="451"/>
      <c r="L208" s="450"/>
      <c r="M208" s="451"/>
      <c r="N208" s="450"/>
      <c r="O208" s="451"/>
      <c r="P208" s="452"/>
      <c r="Q208" s="452"/>
      <c r="R208" s="452"/>
      <c r="S208" s="452"/>
      <c r="T208" s="450"/>
      <c r="U208" s="450"/>
      <c r="V208" s="451"/>
      <c r="W208" s="452"/>
      <c r="X208" s="450"/>
      <c r="Y208" s="451"/>
      <c r="Z208" s="451"/>
      <c r="AA208" s="450"/>
      <c r="AB208" s="450"/>
      <c r="AC208" s="450"/>
      <c r="AD208" s="450"/>
      <c r="AE208" s="451"/>
      <c r="AF208" s="451"/>
      <c r="AG208" s="452"/>
      <c r="AH208" s="452"/>
      <c r="AI208" s="452"/>
      <c r="AJ208" s="452"/>
      <c r="AK208" s="452"/>
      <c r="AL208" s="452"/>
      <c r="AM208" s="450"/>
      <c r="AN208" s="450"/>
      <c r="AO208" s="451"/>
      <c r="AP208" s="451"/>
      <c r="AQ208" s="450"/>
      <c r="AR208" s="453"/>
      <c r="AS208" s="453"/>
      <c r="AT208" s="454"/>
      <c r="AU208" s="455"/>
      <c r="AV208" s="456"/>
      <c r="AW208" s="456"/>
      <c r="AX208" s="455"/>
      <c r="AY208" s="456"/>
      <c r="AZ208" s="454"/>
      <c r="BA208" s="454"/>
      <c r="BB208" s="454"/>
      <c r="BC208" s="454"/>
      <c r="BD208" s="454"/>
      <c r="BE208" s="454"/>
      <c r="BF208" s="455"/>
      <c r="BG208" s="455"/>
      <c r="BH208" s="455"/>
      <c r="BI208" s="455"/>
      <c r="BJ208" s="455"/>
      <c r="BK208" s="455"/>
      <c r="BL208" s="455"/>
      <c r="BM208" s="455"/>
      <c r="BN208" s="455"/>
      <c r="BO208" s="455"/>
    </row>
    <row r="209" spans="1:67" ht="19.5" customHeight="1">
      <c r="A209" s="450"/>
      <c r="B209" s="450"/>
      <c r="C209" s="450"/>
      <c r="D209" s="450"/>
      <c r="E209" s="450"/>
      <c r="F209" s="451"/>
      <c r="G209" s="450"/>
      <c r="H209" s="450"/>
      <c r="I209" s="451"/>
      <c r="J209" s="450"/>
      <c r="K209" s="451"/>
      <c r="L209" s="450"/>
      <c r="M209" s="451"/>
      <c r="N209" s="450"/>
      <c r="O209" s="451"/>
      <c r="P209" s="452"/>
      <c r="Q209" s="452"/>
      <c r="R209" s="452"/>
      <c r="S209" s="452"/>
      <c r="T209" s="450"/>
      <c r="U209" s="450"/>
      <c r="V209" s="451"/>
      <c r="W209" s="452"/>
      <c r="X209" s="450"/>
      <c r="Y209" s="451"/>
      <c r="Z209" s="451"/>
      <c r="AA209" s="450"/>
      <c r="AB209" s="450"/>
      <c r="AC209" s="450"/>
      <c r="AD209" s="450"/>
      <c r="AE209" s="451"/>
      <c r="AF209" s="451"/>
      <c r="AG209" s="452"/>
      <c r="AH209" s="452"/>
      <c r="AI209" s="452"/>
      <c r="AJ209" s="452"/>
      <c r="AK209" s="452"/>
      <c r="AL209" s="452"/>
      <c r="AM209" s="450"/>
      <c r="AN209" s="450"/>
      <c r="AO209" s="451"/>
      <c r="AP209" s="451"/>
      <c r="AQ209" s="450"/>
      <c r="AR209" s="453"/>
      <c r="AS209" s="453"/>
      <c r="AT209" s="454"/>
      <c r="AU209" s="455"/>
      <c r="AV209" s="456"/>
      <c r="AW209" s="456"/>
      <c r="AX209" s="455"/>
      <c r="AY209" s="456"/>
      <c r="AZ209" s="454"/>
      <c r="BA209" s="454"/>
      <c r="BB209" s="454"/>
      <c r="BC209" s="454"/>
      <c r="BD209" s="454"/>
      <c r="BE209" s="454"/>
      <c r="BF209" s="455"/>
      <c r="BG209" s="455"/>
      <c r="BH209" s="455"/>
      <c r="BI209" s="455"/>
      <c r="BJ209" s="455"/>
      <c r="BK209" s="455"/>
      <c r="BL209" s="455"/>
      <c r="BM209" s="455"/>
      <c r="BN209" s="455"/>
      <c r="BO209" s="455"/>
    </row>
    <row r="210" spans="1:67" ht="19.5" customHeight="1">
      <c r="A210" s="450"/>
      <c r="B210" s="450"/>
      <c r="C210" s="450"/>
      <c r="D210" s="450"/>
      <c r="E210" s="450"/>
      <c r="F210" s="451"/>
      <c r="G210" s="450"/>
      <c r="H210" s="450"/>
      <c r="I210" s="451"/>
      <c r="J210" s="450"/>
      <c r="K210" s="451"/>
      <c r="L210" s="450"/>
      <c r="M210" s="451"/>
      <c r="N210" s="450"/>
      <c r="O210" s="451"/>
      <c r="P210" s="452"/>
      <c r="Q210" s="452"/>
      <c r="R210" s="452"/>
      <c r="S210" s="452"/>
      <c r="T210" s="450"/>
      <c r="U210" s="450"/>
      <c r="V210" s="451"/>
      <c r="W210" s="452"/>
      <c r="X210" s="450"/>
      <c r="Y210" s="451"/>
      <c r="Z210" s="451"/>
      <c r="AA210" s="450"/>
      <c r="AB210" s="450"/>
      <c r="AC210" s="450"/>
      <c r="AD210" s="450"/>
      <c r="AE210" s="451"/>
      <c r="AF210" s="451"/>
      <c r="AG210" s="452"/>
      <c r="AH210" s="452"/>
      <c r="AI210" s="452"/>
      <c r="AJ210" s="452"/>
      <c r="AK210" s="452"/>
      <c r="AL210" s="452"/>
      <c r="AM210" s="450"/>
      <c r="AN210" s="450"/>
      <c r="AO210" s="451"/>
      <c r="AP210" s="451"/>
      <c r="AQ210" s="450"/>
      <c r="AR210" s="453"/>
      <c r="AS210" s="453"/>
      <c r="AT210" s="454"/>
      <c r="AU210" s="455"/>
      <c r="AV210" s="456"/>
      <c r="AW210" s="456"/>
      <c r="AX210" s="455"/>
      <c r="AY210" s="456"/>
      <c r="AZ210" s="454"/>
      <c r="BA210" s="454"/>
      <c r="BB210" s="454"/>
      <c r="BC210" s="454"/>
      <c r="BD210" s="454"/>
      <c r="BE210" s="454"/>
      <c r="BF210" s="455"/>
      <c r="BG210" s="455"/>
      <c r="BH210" s="455"/>
      <c r="BI210" s="455"/>
      <c r="BJ210" s="455"/>
      <c r="BK210" s="455"/>
      <c r="BL210" s="455"/>
      <c r="BM210" s="455"/>
      <c r="BN210" s="455"/>
      <c r="BO210" s="455"/>
    </row>
    <row r="211" spans="1:67" ht="19.5" customHeight="1">
      <c r="A211" s="450"/>
      <c r="B211" s="450"/>
      <c r="C211" s="450"/>
      <c r="D211" s="450"/>
      <c r="E211" s="450"/>
      <c r="F211" s="451"/>
      <c r="G211" s="450"/>
      <c r="H211" s="450"/>
      <c r="I211" s="451"/>
      <c r="J211" s="450"/>
      <c r="K211" s="451"/>
      <c r="L211" s="450"/>
      <c r="M211" s="451"/>
      <c r="N211" s="450"/>
      <c r="O211" s="451"/>
      <c r="P211" s="452"/>
      <c r="Q211" s="452"/>
      <c r="R211" s="452"/>
      <c r="S211" s="452"/>
      <c r="T211" s="450"/>
      <c r="U211" s="450"/>
      <c r="V211" s="451"/>
      <c r="W211" s="452"/>
      <c r="X211" s="450"/>
      <c r="Y211" s="451"/>
      <c r="Z211" s="451"/>
      <c r="AA211" s="450"/>
      <c r="AB211" s="450"/>
      <c r="AC211" s="450"/>
      <c r="AD211" s="450"/>
      <c r="AE211" s="451"/>
      <c r="AF211" s="451"/>
      <c r="AG211" s="452"/>
      <c r="AH211" s="452"/>
      <c r="AI211" s="452"/>
      <c r="AJ211" s="452"/>
      <c r="AK211" s="452"/>
      <c r="AL211" s="452"/>
      <c r="AM211" s="450"/>
      <c r="AN211" s="450"/>
      <c r="AO211" s="451"/>
      <c r="AP211" s="451"/>
      <c r="AQ211" s="450"/>
      <c r="AR211" s="453"/>
      <c r="AS211" s="453"/>
      <c r="AT211" s="454"/>
      <c r="AU211" s="455"/>
      <c r="AV211" s="456"/>
      <c r="AW211" s="456"/>
      <c r="AX211" s="455"/>
      <c r="AY211" s="456"/>
      <c r="AZ211" s="454"/>
      <c r="BA211" s="454"/>
      <c r="BB211" s="454"/>
      <c r="BC211" s="454"/>
      <c r="BD211" s="454"/>
      <c r="BE211" s="454"/>
      <c r="BF211" s="455"/>
      <c r="BG211" s="455"/>
      <c r="BH211" s="455"/>
      <c r="BI211" s="455"/>
      <c r="BJ211" s="455"/>
      <c r="BK211" s="455"/>
      <c r="BL211" s="455"/>
      <c r="BM211" s="455"/>
      <c r="BN211" s="455"/>
      <c r="BO211" s="455"/>
    </row>
    <row r="212" spans="1:67" ht="19.5" customHeight="1">
      <c r="A212" s="450"/>
      <c r="B212" s="450"/>
      <c r="C212" s="450"/>
      <c r="D212" s="450"/>
      <c r="E212" s="450"/>
      <c r="F212" s="451"/>
      <c r="G212" s="450"/>
      <c r="H212" s="450"/>
      <c r="I212" s="451"/>
      <c r="J212" s="450"/>
      <c r="K212" s="451"/>
      <c r="L212" s="450"/>
      <c r="M212" s="451"/>
      <c r="N212" s="450"/>
      <c r="O212" s="451"/>
      <c r="P212" s="452"/>
      <c r="Q212" s="452"/>
      <c r="R212" s="452"/>
      <c r="S212" s="452"/>
      <c r="T212" s="450"/>
      <c r="U212" s="450"/>
      <c r="V212" s="451"/>
      <c r="W212" s="452"/>
      <c r="X212" s="450"/>
      <c r="Y212" s="451"/>
      <c r="Z212" s="451"/>
      <c r="AA212" s="450"/>
      <c r="AB212" s="450"/>
      <c r="AC212" s="450"/>
      <c r="AD212" s="450"/>
      <c r="AE212" s="451"/>
      <c r="AF212" s="451"/>
      <c r="AG212" s="452"/>
      <c r="AH212" s="452"/>
      <c r="AI212" s="452"/>
      <c r="AJ212" s="452"/>
      <c r="AK212" s="452"/>
      <c r="AL212" s="452"/>
      <c r="AM212" s="450"/>
      <c r="AN212" s="450"/>
      <c r="AO212" s="451"/>
      <c r="AP212" s="451"/>
      <c r="AQ212" s="450"/>
      <c r="AR212" s="453"/>
      <c r="AS212" s="453"/>
      <c r="AT212" s="454"/>
      <c r="AU212" s="455"/>
      <c r="AV212" s="456"/>
      <c r="AW212" s="456"/>
      <c r="AX212" s="455"/>
      <c r="AY212" s="456"/>
      <c r="AZ212" s="454"/>
      <c r="BA212" s="454"/>
      <c r="BB212" s="454"/>
      <c r="BC212" s="454"/>
      <c r="BD212" s="454"/>
      <c r="BE212" s="454"/>
      <c r="BF212" s="455"/>
      <c r="BG212" s="455"/>
      <c r="BH212" s="455"/>
      <c r="BI212" s="455"/>
      <c r="BJ212" s="455"/>
      <c r="BK212" s="455"/>
      <c r="BL212" s="455"/>
      <c r="BM212" s="455"/>
      <c r="BN212" s="455"/>
      <c r="BO212" s="455"/>
    </row>
    <row r="213" spans="1:67" ht="19.5" customHeight="1">
      <c r="A213" s="450"/>
      <c r="B213" s="450"/>
      <c r="C213" s="450"/>
      <c r="D213" s="450"/>
      <c r="E213" s="450"/>
      <c r="F213" s="451"/>
      <c r="G213" s="450"/>
      <c r="H213" s="450"/>
      <c r="I213" s="451"/>
      <c r="J213" s="450"/>
      <c r="K213" s="451"/>
      <c r="L213" s="450"/>
      <c r="M213" s="451"/>
      <c r="N213" s="450"/>
      <c r="O213" s="451"/>
      <c r="P213" s="452"/>
      <c r="Q213" s="452"/>
      <c r="R213" s="452"/>
      <c r="S213" s="452"/>
      <c r="T213" s="450"/>
      <c r="U213" s="450"/>
      <c r="V213" s="451"/>
      <c r="W213" s="452"/>
      <c r="X213" s="450"/>
      <c r="Y213" s="451"/>
      <c r="Z213" s="451"/>
      <c r="AA213" s="450"/>
      <c r="AB213" s="450"/>
      <c r="AC213" s="450"/>
      <c r="AD213" s="450"/>
      <c r="AE213" s="451"/>
      <c r="AF213" s="451"/>
      <c r="AG213" s="452"/>
      <c r="AH213" s="452"/>
      <c r="AI213" s="452"/>
      <c r="AJ213" s="452"/>
      <c r="AK213" s="452"/>
      <c r="AL213" s="452"/>
      <c r="AM213" s="450"/>
      <c r="AN213" s="450"/>
      <c r="AO213" s="451"/>
      <c r="AP213" s="451"/>
      <c r="AQ213" s="450"/>
      <c r="AR213" s="453"/>
      <c r="AS213" s="453"/>
      <c r="AT213" s="454"/>
      <c r="AU213" s="455"/>
      <c r="AV213" s="456"/>
      <c r="AW213" s="456"/>
      <c r="AX213" s="455"/>
      <c r="AY213" s="456"/>
      <c r="AZ213" s="454"/>
      <c r="BA213" s="454"/>
      <c r="BB213" s="454"/>
      <c r="BC213" s="454"/>
      <c r="BD213" s="454"/>
      <c r="BE213" s="454"/>
      <c r="BF213" s="455"/>
      <c r="BG213" s="455"/>
      <c r="BH213" s="455"/>
      <c r="BI213" s="455"/>
      <c r="BJ213" s="455"/>
      <c r="BK213" s="455"/>
      <c r="BL213" s="455"/>
      <c r="BM213" s="455"/>
      <c r="BN213" s="455"/>
      <c r="BO213" s="455"/>
    </row>
    <row r="214" spans="1:67" ht="19.5" customHeight="1">
      <c r="A214" s="450"/>
      <c r="B214" s="450"/>
      <c r="C214" s="450"/>
      <c r="D214" s="450"/>
      <c r="E214" s="450"/>
      <c r="F214" s="451"/>
      <c r="G214" s="450"/>
      <c r="H214" s="450"/>
      <c r="I214" s="451"/>
      <c r="J214" s="450"/>
      <c r="K214" s="451"/>
      <c r="L214" s="450"/>
      <c r="M214" s="451"/>
      <c r="N214" s="450"/>
      <c r="O214" s="451"/>
      <c r="P214" s="452"/>
      <c r="Q214" s="452"/>
      <c r="R214" s="452"/>
      <c r="S214" s="452"/>
      <c r="T214" s="450"/>
      <c r="U214" s="450"/>
      <c r="V214" s="451"/>
      <c r="W214" s="452"/>
      <c r="X214" s="450"/>
      <c r="Y214" s="451"/>
      <c r="Z214" s="451"/>
      <c r="AA214" s="450"/>
      <c r="AB214" s="450"/>
      <c r="AC214" s="450"/>
      <c r="AD214" s="450"/>
      <c r="AE214" s="451"/>
      <c r="AF214" s="451"/>
      <c r="AG214" s="452"/>
      <c r="AH214" s="452"/>
      <c r="AI214" s="452"/>
      <c r="AJ214" s="452"/>
      <c r="AK214" s="452"/>
      <c r="AL214" s="452"/>
      <c r="AM214" s="450"/>
      <c r="AN214" s="450"/>
      <c r="AO214" s="451"/>
      <c r="AP214" s="451"/>
      <c r="AQ214" s="450"/>
      <c r="AR214" s="453"/>
      <c r="AS214" s="453"/>
      <c r="AT214" s="454"/>
      <c r="AU214" s="455"/>
      <c r="AV214" s="456"/>
      <c r="AW214" s="456"/>
      <c r="AX214" s="455"/>
      <c r="AY214" s="456"/>
      <c r="AZ214" s="454"/>
      <c r="BA214" s="454"/>
      <c r="BB214" s="454"/>
      <c r="BC214" s="454"/>
      <c r="BD214" s="454"/>
      <c r="BE214" s="454"/>
      <c r="BF214" s="455"/>
      <c r="BG214" s="455"/>
      <c r="BH214" s="455"/>
      <c r="BI214" s="455"/>
      <c r="BJ214" s="455"/>
      <c r="BK214" s="455"/>
      <c r="BL214" s="455"/>
      <c r="BM214" s="455"/>
      <c r="BN214" s="455"/>
      <c r="BO214" s="455"/>
    </row>
    <row r="215" spans="1:67" ht="19.5" customHeight="1">
      <c r="A215" s="450"/>
      <c r="B215" s="450"/>
      <c r="C215" s="450"/>
      <c r="D215" s="450"/>
      <c r="E215" s="450"/>
      <c r="F215" s="451"/>
      <c r="G215" s="450"/>
      <c r="H215" s="450"/>
      <c r="I215" s="451"/>
      <c r="J215" s="450"/>
      <c r="K215" s="451"/>
      <c r="L215" s="450"/>
      <c r="M215" s="451"/>
      <c r="N215" s="450"/>
      <c r="O215" s="451"/>
      <c r="P215" s="452"/>
      <c r="Q215" s="452"/>
      <c r="R215" s="452"/>
      <c r="S215" s="452"/>
      <c r="T215" s="450"/>
      <c r="U215" s="450"/>
      <c r="V215" s="451"/>
      <c r="W215" s="452"/>
      <c r="X215" s="450"/>
      <c r="Y215" s="451"/>
      <c r="Z215" s="451"/>
      <c r="AA215" s="450"/>
      <c r="AB215" s="450"/>
      <c r="AC215" s="450"/>
      <c r="AD215" s="450"/>
      <c r="AE215" s="451"/>
      <c r="AF215" s="451"/>
      <c r="AG215" s="452"/>
      <c r="AH215" s="452"/>
      <c r="AI215" s="452"/>
      <c r="AJ215" s="452"/>
      <c r="AK215" s="452"/>
      <c r="AL215" s="452"/>
      <c r="AM215" s="450"/>
      <c r="AN215" s="450"/>
      <c r="AO215" s="451"/>
      <c r="AP215" s="451"/>
      <c r="AQ215" s="450"/>
      <c r="AR215" s="453"/>
      <c r="AS215" s="453"/>
      <c r="AT215" s="454"/>
      <c r="AU215" s="455"/>
      <c r="AV215" s="456"/>
      <c r="AW215" s="456"/>
      <c r="AX215" s="455"/>
      <c r="AY215" s="456"/>
      <c r="AZ215" s="454"/>
      <c r="BA215" s="454"/>
      <c r="BB215" s="454"/>
      <c r="BC215" s="454"/>
      <c r="BD215" s="454"/>
      <c r="BE215" s="454"/>
      <c r="BF215" s="455"/>
      <c r="BG215" s="455"/>
      <c r="BH215" s="455"/>
      <c r="BI215" s="455"/>
      <c r="BJ215" s="455"/>
      <c r="BK215" s="455"/>
      <c r="BL215" s="455"/>
      <c r="BM215" s="455"/>
      <c r="BN215" s="455"/>
      <c r="BO215" s="455"/>
    </row>
    <row r="216" spans="1:67" ht="19.5" customHeight="1">
      <c r="A216" s="450"/>
      <c r="B216" s="450"/>
      <c r="C216" s="450"/>
      <c r="D216" s="450"/>
      <c r="E216" s="450"/>
      <c r="F216" s="451"/>
      <c r="G216" s="450"/>
      <c r="H216" s="450"/>
      <c r="I216" s="451"/>
      <c r="J216" s="450"/>
      <c r="K216" s="451"/>
      <c r="L216" s="450"/>
      <c r="M216" s="451"/>
      <c r="N216" s="450"/>
      <c r="O216" s="451"/>
      <c r="P216" s="452"/>
      <c r="Q216" s="452"/>
      <c r="R216" s="452"/>
      <c r="S216" s="452"/>
      <c r="T216" s="450"/>
      <c r="U216" s="450"/>
      <c r="V216" s="451"/>
      <c r="W216" s="452"/>
      <c r="X216" s="450"/>
      <c r="Y216" s="451"/>
      <c r="Z216" s="451"/>
      <c r="AA216" s="450"/>
      <c r="AB216" s="450"/>
      <c r="AC216" s="450"/>
      <c r="AD216" s="450"/>
      <c r="AE216" s="451"/>
      <c r="AF216" s="451"/>
      <c r="AG216" s="452"/>
      <c r="AH216" s="452"/>
      <c r="AI216" s="452"/>
      <c r="AJ216" s="452"/>
      <c r="AK216" s="452"/>
      <c r="AL216" s="452"/>
      <c r="AM216" s="450"/>
      <c r="AN216" s="450"/>
      <c r="AO216" s="451"/>
      <c r="AP216" s="451"/>
      <c r="AQ216" s="450"/>
      <c r="AR216" s="453"/>
      <c r="AS216" s="453"/>
      <c r="AT216" s="454"/>
      <c r="AU216" s="455"/>
      <c r="AV216" s="456"/>
      <c r="AW216" s="456"/>
      <c r="AX216" s="455"/>
      <c r="AY216" s="456"/>
      <c r="AZ216" s="454"/>
      <c r="BA216" s="454"/>
      <c r="BB216" s="454"/>
      <c r="BC216" s="454"/>
      <c r="BD216" s="454"/>
      <c r="BE216" s="454"/>
      <c r="BF216" s="455"/>
      <c r="BG216" s="455"/>
      <c r="BH216" s="455"/>
      <c r="BI216" s="455"/>
      <c r="BJ216" s="455"/>
      <c r="BK216" s="455"/>
      <c r="BL216" s="455"/>
      <c r="BM216" s="455"/>
      <c r="BN216" s="455"/>
      <c r="BO216" s="455"/>
    </row>
    <row r="217" spans="1:67" ht="19.5" customHeight="1">
      <c r="A217" s="450"/>
      <c r="B217" s="450"/>
      <c r="C217" s="450"/>
      <c r="D217" s="450"/>
      <c r="E217" s="450"/>
      <c r="F217" s="451"/>
      <c r="G217" s="450"/>
      <c r="H217" s="450"/>
      <c r="I217" s="451"/>
      <c r="J217" s="450"/>
      <c r="K217" s="451"/>
      <c r="L217" s="450"/>
      <c r="M217" s="451"/>
      <c r="N217" s="450"/>
      <c r="O217" s="451"/>
      <c r="P217" s="452"/>
      <c r="Q217" s="452"/>
      <c r="R217" s="452"/>
      <c r="S217" s="452"/>
      <c r="T217" s="450"/>
      <c r="U217" s="450"/>
      <c r="V217" s="451"/>
      <c r="W217" s="452"/>
      <c r="X217" s="450"/>
      <c r="Y217" s="451"/>
      <c r="Z217" s="451"/>
      <c r="AA217" s="450"/>
      <c r="AB217" s="450"/>
      <c r="AC217" s="450"/>
      <c r="AD217" s="450"/>
      <c r="AE217" s="451"/>
      <c r="AF217" s="451"/>
      <c r="AG217" s="452"/>
      <c r="AH217" s="452"/>
      <c r="AI217" s="452"/>
      <c r="AJ217" s="452"/>
      <c r="AK217" s="452"/>
      <c r="AL217" s="452"/>
      <c r="AM217" s="450"/>
      <c r="AN217" s="450"/>
      <c r="AO217" s="451"/>
      <c r="AP217" s="451"/>
      <c r="AQ217" s="450"/>
      <c r="AR217" s="453"/>
      <c r="AS217" s="453"/>
      <c r="AT217" s="454"/>
      <c r="AU217" s="455"/>
      <c r="AV217" s="456"/>
      <c r="AW217" s="456"/>
      <c r="AX217" s="455"/>
      <c r="AY217" s="456"/>
      <c r="AZ217" s="454"/>
      <c r="BA217" s="454"/>
      <c r="BB217" s="454"/>
      <c r="BC217" s="454"/>
      <c r="BD217" s="454"/>
      <c r="BE217" s="454"/>
      <c r="BF217" s="455"/>
      <c r="BG217" s="455"/>
      <c r="BH217" s="455"/>
      <c r="BI217" s="455"/>
      <c r="BJ217" s="455"/>
      <c r="BK217" s="455"/>
      <c r="BL217" s="455"/>
      <c r="BM217" s="455"/>
      <c r="BN217" s="455"/>
      <c r="BO217" s="455"/>
    </row>
    <row r="218" spans="1:67" ht="19.5" customHeight="1">
      <c r="A218" s="450"/>
      <c r="B218" s="450"/>
      <c r="C218" s="450"/>
      <c r="D218" s="450"/>
      <c r="E218" s="450"/>
      <c r="F218" s="451"/>
      <c r="G218" s="450"/>
      <c r="H218" s="450"/>
      <c r="I218" s="451"/>
      <c r="J218" s="450"/>
      <c r="K218" s="451"/>
      <c r="L218" s="450"/>
      <c r="M218" s="451"/>
      <c r="N218" s="450"/>
      <c r="O218" s="451"/>
      <c r="P218" s="452"/>
      <c r="Q218" s="452"/>
      <c r="R218" s="452"/>
      <c r="S218" s="452"/>
      <c r="T218" s="450"/>
      <c r="U218" s="450"/>
      <c r="V218" s="451"/>
      <c r="W218" s="452"/>
      <c r="X218" s="450"/>
      <c r="Y218" s="451"/>
      <c r="Z218" s="451"/>
      <c r="AA218" s="450"/>
      <c r="AB218" s="450"/>
      <c r="AC218" s="450"/>
      <c r="AD218" s="450"/>
      <c r="AE218" s="451"/>
      <c r="AF218" s="451"/>
      <c r="AG218" s="452"/>
      <c r="AH218" s="452"/>
      <c r="AI218" s="452"/>
      <c r="AJ218" s="452"/>
      <c r="AK218" s="452"/>
      <c r="AL218" s="452"/>
      <c r="AM218" s="450"/>
      <c r="AN218" s="450"/>
      <c r="AO218" s="451"/>
      <c r="AP218" s="451"/>
      <c r="AQ218" s="450"/>
      <c r="AR218" s="453"/>
      <c r="AS218" s="453"/>
      <c r="AT218" s="454"/>
      <c r="AU218" s="455"/>
      <c r="AV218" s="456"/>
      <c r="AW218" s="456"/>
      <c r="AX218" s="455"/>
      <c r="AY218" s="456"/>
      <c r="AZ218" s="454"/>
      <c r="BA218" s="454"/>
      <c r="BB218" s="454"/>
      <c r="BC218" s="454"/>
      <c r="BD218" s="454"/>
      <c r="BE218" s="454"/>
      <c r="BF218" s="455"/>
      <c r="BG218" s="455"/>
      <c r="BH218" s="455"/>
      <c r="BI218" s="455"/>
      <c r="BJ218" s="455"/>
      <c r="BK218" s="455"/>
      <c r="BL218" s="455"/>
      <c r="BM218" s="455"/>
      <c r="BN218" s="455"/>
      <c r="BO218" s="455"/>
    </row>
    <row r="219" spans="1:67" ht="19.5" customHeight="1">
      <c r="A219" s="450"/>
      <c r="B219" s="450"/>
      <c r="C219" s="450"/>
      <c r="D219" s="450"/>
      <c r="E219" s="450"/>
      <c r="F219" s="451"/>
      <c r="G219" s="450"/>
      <c r="H219" s="450"/>
      <c r="I219" s="451"/>
      <c r="J219" s="450"/>
      <c r="K219" s="451"/>
      <c r="L219" s="450"/>
      <c r="M219" s="451"/>
      <c r="N219" s="450"/>
      <c r="O219" s="451"/>
      <c r="P219" s="452"/>
      <c r="Q219" s="452"/>
      <c r="R219" s="452"/>
      <c r="S219" s="452"/>
      <c r="T219" s="450"/>
      <c r="U219" s="450"/>
      <c r="V219" s="451"/>
      <c r="W219" s="452"/>
      <c r="X219" s="450"/>
      <c r="Y219" s="451"/>
      <c r="Z219" s="451"/>
      <c r="AA219" s="450"/>
      <c r="AB219" s="450"/>
      <c r="AC219" s="450"/>
      <c r="AD219" s="450"/>
      <c r="AE219" s="451"/>
      <c r="AF219" s="451"/>
      <c r="AG219" s="452"/>
      <c r="AH219" s="452"/>
      <c r="AI219" s="452"/>
      <c r="AJ219" s="452"/>
      <c r="AK219" s="452"/>
      <c r="AL219" s="452"/>
      <c r="AM219" s="450"/>
      <c r="AN219" s="450"/>
      <c r="AO219" s="451"/>
      <c r="AP219" s="451"/>
      <c r="AQ219" s="450"/>
      <c r="AR219" s="453"/>
      <c r="AS219" s="453"/>
      <c r="AT219" s="454"/>
      <c r="AU219" s="455"/>
      <c r="AV219" s="456"/>
      <c r="AW219" s="456"/>
      <c r="AX219" s="455"/>
      <c r="AY219" s="456"/>
      <c r="AZ219" s="454"/>
      <c r="BA219" s="454"/>
      <c r="BB219" s="454"/>
      <c r="BC219" s="454"/>
      <c r="BD219" s="454"/>
      <c r="BE219" s="454"/>
      <c r="BF219" s="455"/>
      <c r="BG219" s="455"/>
      <c r="BH219" s="455"/>
      <c r="BI219" s="455"/>
      <c r="BJ219" s="455"/>
      <c r="BK219" s="455"/>
      <c r="BL219" s="455"/>
      <c r="BM219" s="455"/>
      <c r="BN219" s="455"/>
      <c r="BO219" s="455"/>
    </row>
    <row r="220" spans="1:67" ht="19.5" customHeight="1">
      <c r="A220" s="450"/>
      <c r="B220" s="450"/>
      <c r="C220" s="450"/>
      <c r="D220" s="450"/>
      <c r="E220" s="450"/>
      <c r="F220" s="451"/>
      <c r="G220" s="450"/>
      <c r="H220" s="450"/>
      <c r="I220" s="451"/>
      <c r="J220" s="450"/>
      <c r="K220" s="451"/>
      <c r="L220" s="450"/>
      <c r="M220" s="451"/>
      <c r="N220" s="450"/>
      <c r="O220" s="451"/>
      <c r="P220" s="452"/>
      <c r="Q220" s="452"/>
      <c r="R220" s="452"/>
      <c r="S220" s="452"/>
      <c r="T220" s="450"/>
      <c r="U220" s="450"/>
      <c r="V220" s="451"/>
      <c r="W220" s="452"/>
      <c r="X220" s="450"/>
      <c r="Y220" s="451"/>
      <c r="Z220" s="451"/>
      <c r="AA220" s="450"/>
      <c r="AB220" s="450"/>
      <c r="AC220" s="450"/>
      <c r="AD220" s="450"/>
      <c r="AE220" s="451"/>
      <c r="AF220" s="451"/>
      <c r="AG220" s="452"/>
      <c r="AH220" s="452"/>
      <c r="AI220" s="452"/>
      <c r="AJ220" s="452"/>
      <c r="AK220" s="452"/>
      <c r="AL220" s="452"/>
      <c r="AM220" s="450"/>
      <c r="AN220" s="450"/>
      <c r="AO220" s="451"/>
      <c r="AP220" s="451"/>
      <c r="AQ220" s="450"/>
      <c r="AR220" s="453"/>
      <c r="AS220" s="453"/>
      <c r="AT220" s="454"/>
      <c r="AU220" s="455"/>
      <c r="AV220" s="456"/>
      <c r="AW220" s="456"/>
      <c r="AX220" s="455"/>
      <c r="AY220" s="456"/>
      <c r="AZ220" s="454"/>
      <c r="BA220" s="454"/>
      <c r="BB220" s="454"/>
      <c r="BC220" s="454"/>
      <c r="BD220" s="454"/>
      <c r="BE220" s="454"/>
      <c r="BF220" s="455"/>
      <c r="BG220" s="455"/>
      <c r="BH220" s="455"/>
      <c r="BI220" s="455"/>
      <c r="BJ220" s="455"/>
      <c r="BK220" s="455"/>
      <c r="BL220" s="455"/>
      <c r="BM220" s="455"/>
      <c r="BN220" s="455"/>
      <c r="BO220" s="455"/>
    </row>
    <row r="221" spans="1:67" ht="19.5" customHeight="1">
      <c r="A221" s="450"/>
      <c r="B221" s="450"/>
      <c r="C221" s="450"/>
      <c r="D221" s="450"/>
      <c r="E221" s="450"/>
      <c r="F221" s="451"/>
      <c r="G221" s="450"/>
      <c r="H221" s="450"/>
      <c r="I221" s="451"/>
      <c r="J221" s="450"/>
      <c r="K221" s="451"/>
      <c r="L221" s="450"/>
      <c r="M221" s="451"/>
      <c r="N221" s="450"/>
      <c r="O221" s="451"/>
      <c r="P221" s="452"/>
      <c r="Q221" s="452"/>
      <c r="R221" s="452"/>
      <c r="S221" s="452"/>
      <c r="T221" s="450"/>
      <c r="U221" s="450"/>
      <c r="V221" s="451"/>
      <c r="W221" s="452"/>
      <c r="X221" s="450"/>
      <c r="Y221" s="451"/>
      <c r="Z221" s="451"/>
      <c r="AA221" s="450"/>
      <c r="AB221" s="450"/>
      <c r="AC221" s="450"/>
      <c r="AD221" s="450"/>
      <c r="AE221" s="451"/>
      <c r="AF221" s="451"/>
      <c r="AG221" s="452"/>
      <c r="AH221" s="452"/>
      <c r="AI221" s="452"/>
      <c r="AJ221" s="452"/>
      <c r="AK221" s="452"/>
      <c r="AL221" s="452"/>
      <c r="AM221" s="450"/>
      <c r="AN221" s="450"/>
      <c r="AO221" s="451"/>
      <c r="AP221" s="451"/>
      <c r="AQ221" s="450"/>
      <c r="AR221" s="453"/>
      <c r="AS221" s="453"/>
      <c r="AT221" s="454"/>
      <c r="AU221" s="455"/>
      <c r="AV221" s="456"/>
      <c r="AW221" s="456"/>
      <c r="AX221" s="455"/>
      <c r="AY221" s="456"/>
      <c r="AZ221" s="454"/>
      <c r="BA221" s="454"/>
      <c r="BB221" s="454"/>
      <c r="BC221" s="454"/>
      <c r="BD221" s="454"/>
      <c r="BE221" s="454"/>
      <c r="BF221" s="455"/>
      <c r="BG221" s="455"/>
      <c r="BH221" s="455"/>
      <c r="BI221" s="455"/>
      <c r="BJ221" s="455"/>
      <c r="BK221" s="455"/>
      <c r="BL221" s="455"/>
      <c r="BM221" s="455"/>
      <c r="BN221" s="455"/>
      <c r="BO221" s="455"/>
    </row>
    <row r="222" spans="1:67" ht="19.5" customHeight="1">
      <c r="A222" s="450"/>
      <c r="B222" s="450"/>
      <c r="C222" s="450"/>
      <c r="D222" s="450"/>
      <c r="E222" s="450"/>
      <c r="F222" s="451"/>
      <c r="G222" s="450"/>
      <c r="H222" s="450"/>
      <c r="I222" s="451"/>
      <c r="J222" s="450"/>
      <c r="K222" s="451"/>
      <c r="L222" s="450"/>
      <c r="M222" s="451"/>
      <c r="N222" s="450"/>
      <c r="O222" s="451"/>
      <c r="P222" s="452"/>
      <c r="Q222" s="452"/>
      <c r="R222" s="452"/>
      <c r="S222" s="452"/>
      <c r="T222" s="450"/>
      <c r="U222" s="450"/>
      <c r="V222" s="451"/>
      <c r="W222" s="452"/>
      <c r="X222" s="450"/>
      <c r="Y222" s="451"/>
      <c r="Z222" s="451"/>
      <c r="AA222" s="450"/>
      <c r="AB222" s="450"/>
      <c r="AC222" s="450"/>
      <c r="AD222" s="450"/>
      <c r="AE222" s="451"/>
      <c r="AF222" s="451"/>
      <c r="AG222" s="452"/>
      <c r="AH222" s="452"/>
      <c r="AI222" s="452"/>
      <c r="AJ222" s="452"/>
      <c r="AK222" s="452"/>
      <c r="AL222" s="452"/>
      <c r="AM222" s="450"/>
      <c r="AN222" s="450"/>
      <c r="AO222" s="451"/>
      <c r="AP222" s="451"/>
      <c r="AQ222" s="450"/>
      <c r="AR222" s="453"/>
      <c r="AS222" s="453"/>
      <c r="AT222" s="454"/>
      <c r="AU222" s="455"/>
      <c r="AV222" s="456"/>
      <c r="AW222" s="456"/>
      <c r="AX222" s="455"/>
      <c r="AY222" s="456"/>
      <c r="AZ222" s="454"/>
      <c r="BA222" s="454"/>
      <c r="BB222" s="454"/>
      <c r="BC222" s="454"/>
      <c r="BD222" s="454"/>
      <c r="BE222" s="454"/>
      <c r="BF222" s="455"/>
      <c r="BG222" s="455"/>
      <c r="BH222" s="455"/>
      <c r="BI222" s="455"/>
      <c r="BJ222" s="455"/>
      <c r="BK222" s="455"/>
      <c r="BL222" s="455"/>
      <c r="BM222" s="455"/>
      <c r="BN222" s="455"/>
      <c r="BO222" s="455"/>
    </row>
    <row r="223" spans="1:67" ht="19.5" customHeight="1">
      <c r="A223" s="450"/>
      <c r="B223" s="450"/>
      <c r="C223" s="450"/>
      <c r="D223" s="450"/>
      <c r="E223" s="450"/>
      <c r="F223" s="451"/>
      <c r="G223" s="450"/>
      <c r="H223" s="450"/>
      <c r="I223" s="451"/>
      <c r="J223" s="450"/>
      <c r="K223" s="451"/>
      <c r="L223" s="450"/>
      <c r="M223" s="451"/>
      <c r="N223" s="450"/>
      <c r="O223" s="451"/>
      <c r="P223" s="452"/>
      <c r="Q223" s="452"/>
      <c r="R223" s="452"/>
      <c r="S223" s="452"/>
      <c r="T223" s="450"/>
      <c r="U223" s="450"/>
      <c r="V223" s="451"/>
      <c r="W223" s="452"/>
      <c r="X223" s="450"/>
      <c r="Y223" s="451"/>
      <c r="Z223" s="451"/>
      <c r="AA223" s="450"/>
      <c r="AB223" s="450"/>
      <c r="AC223" s="450"/>
      <c r="AD223" s="450"/>
      <c r="AE223" s="451"/>
      <c r="AF223" s="451"/>
      <c r="AG223" s="452"/>
      <c r="AH223" s="452"/>
      <c r="AI223" s="452"/>
      <c r="AJ223" s="452"/>
      <c r="AK223" s="452"/>
      <c r="AL223" s="452"/>
      <c r="AM223" s="450"/>
      <c r="AN223" s="450"/>
      <c r="AO223" s="451"/>
      <c r="AP223" s="451"/>
      <c r="AQ223" s="450"/>
      <c r="AR223" s="453"/>
      <c r="AS223" s="453"/>
      <c r="AT223" s="454"/>
      <c r="AU223" s="455"/>
      <c r="AV223" s="456"/>
      <c r="AW223" s="456"/>
      <c r="AX223" s="455"/>
      <c r="AY223" s="456"/>
      <c r="AZ223" s="454"/>
      <c r="BA223" s="454"/>
      <c r="BB223" s="454"/>
      <c r="BC223" s="454"/>
      <c r="BD223" s="454"/>
      <c r="BE223" s="454"/>
      <c r="BF223" s="455"/>
      <c r="BG223" s="455"/>
      <c r="BH223" s="455"/>
      <c r="BI223" s="455"/>
      <c r="BJ223" s="455"/>
      <c r="BK223" s="455"/>
      <c r="BL223" s="455"/>
      <c r="BM223" s="455"/>
      <c r="BN223" s="455"/>
      <c r="BO223" s="455"/>
    </row>
    <row r="224" spans="1:67" ht="19.5" customHeight="1">
      <c r="A224" s="450"/>
      <c r="B224" s="450"/>
      <c r="C224" s="450"/>
      <c r="D224" s="450"/>
      <c r="E224" s="450"/>
      <c r="F224" s="451"/>
      <c r="G224" s="450"/>
      <c r="H224" s="450"/>
      <c r="I224" s="451"/>
      <c r="J224" s="450"/>
      <c r="K224" s="451"/>
      <c r="L224" s="450"/>
      <c r="M224" s="451"/>
      <c r="N224" s="450"/>
      <c r="O224" s="451"/>
      <c r="P224" s="452"/>
      <c r="Q224" s="452"/>
      <c r="R224" s="452"/>
      <c r="S224" s="452"/>
      <c r="T224" s="450"/>
      <c r="U224" s="450"/>
      <c r="V224" s="451"/>
      <c r="W224" s="452"/>
      <c r="X224" s="450"/>
      <c r="Y224" s="451"/>
      <c r="Z224" s="451"/>
      <c r="AA224" s="450"/>
      <c r="AB224" s="450"/>
      <c r="AC224" s="450"/>
      <c r="AD224" s="450"/>
      <c r="AE224" s="451"/>
      <c r="AF224" s="451"/>
      <c r="AG224" s="452"/>
      <c r="AH224" s="452"/>
      <c r="AI224" s="452"/>
      <c r="AJ224" s="452"/>
      <c r="AK224" s="452"/>
      <c r="AL224" s="452"/>
      <c r="AM224" s="450"/>
      <c r="AN224" s="450"/>
      <c r="AO224" s="451"/>
      <c r="AP224" s="451"/>
      <c r="AQ224" s="450"/>
      <c r="AR224" s="453"/>
      <c r="AS224" s="453"/>
      <c r="AT224" s="454"/>
      <c r="AU224" s="455"/>
      <c r="AV224" s="456"/>
      <c r="AW224" s="456"/>
      <c r="AX224" s="455"/>
      <c r="AY224" s="456"/>
      <c r="AZ224" s="454"/>
      <c r="BA224" s="454"/>
      <c r="BB224" s="454"/>
      <c r="BC224" s="454"/>
      <c r="BD224" s="454"/>
      <c r="BE224" s="454"/>
      <c r="BF224" s="455"/>
      <c r="BG224" s="455"/>
      <c r="BH224" s="455"/>
      <c r="BI224" s="455"/>
      <c r="BJ224" s="455"/>
      <c r="BK224" s="455"/>
      <c r="BL224" s="455"/>
      <c r="BM224" s="455"/>
      <c r="BN224" s="455"/>
      <c r="BO224" s="455"/>
    </row>
    <row r="225" spans="1:67" ht="19.5" customHeight="1">
      <c r="A225" s="450"/>
      <c r="B225" s="450"/>
      <c r="C225" s="450"/>
      <c r="D225" s="450"/>
      <c r="E225" s="450"/>
      <c r="F225" s="451"/>
      <c r="G225" s="450"/>
      <c r="H225" s="450"/>
      <c r="I225" s="451"/>
      <c r="J225" s="450"/>
      <c r="K225" s="451"/>
      <c r="L225" s="450"/>
      <c r="M225" s="451"/>
      <c r="N225" s="450"/>
      <c r="O225" s="451"/>
      <c r="P225" s="452"/>
      <c r="Q225" s="452"/>
      <c r="R225" s="452"/>
      <c r="S225" s="452"/>
      <c r="T225" s="450"/>
      <c r="U225" s="450"/>
      <c r="V225" s="451"/>
      <c r="W225" s="452"/>
      <c r="X225" s="450"/>
      <c r="Y225" s="451"/>
      <c r="Z225" s="451"/>
      <c r="AA225" s="450"/>
      <c r="AB225" s="450"/>
      <c r="AC225" s="450"/>
      <c r="AD225" s="450"/>
      <c r="AE225" s="451"/>
      <c r="AF225" s="451"/>
      <c r="AG225" s="452"/>
      <c r="AH225" s="452"/>
      <c r="AI225" s="452"/>
      <c r="AJ225" s="452"/>
      <c r="AK225" s="452"/>
      <c r="AL225" s="452"/>
      <c r="AM225" s="450"/>
      <c r="AN225" s="450"/>
      <c r="AO225" s="451"/>
      <c r="AP225" s="451"/>
      <c r="AQ225" s="450"/>
      <c r="AR225" s="453"/>
      <c r="AS225" s="453"/>
      <c r="AT225" s="454"/>
      <c r="AU225" s="455"/>
      <c r="AV225" s="456"/>
      <c r="AW225" s="456"/>
      <c r="AX225" s="455"/>
      <c r="AY225" s="456"/>
      <c r="AZ225" s="454"/>
      <c r="BA225" s="454"/>
      <c r="BB225" s="454"/>
      <c r="BC225" s="454"/>
      <c r="BD225" s="454"/>
      <c r="BE225" s="454"/>
      <c r="BF225" s="455"/>
      <c r="BG225" s="455"/>
      <c r="BH225" s="455"/>
      <c r="BI225" s="455"/>
      <c r="BJ225" s="455"/>
      <c r="BK225" s="455"/>
      <c r="BL225" s="455"/>
      <c r="BM225" s="455"/>
      <c r="BN225" s="455"/>
      <c r="BO225" s="455"/>
    </row>
    <row r="226" spans="1:67" ht="19.5" customHeight="1">
      <c r="A226" s="450"/>
      <c r="B226" s="450"/>
      <c r="C226" s="450"/>
      <c r="D226" s="450"/>
      <c r="E226" s="450"/>
      <c r="F226" s="451"/>
      <c r="G226" s="450"/>
      <c r="H226" s="450"/>
      <c r="I226" s="451"/>
      <c r="J226" s="450"/>
      <c r="K226" s="451"/>
      <c r="L226" s="450"/>
      <c r="M226" s="451"/>
      <c r="N226" s="450"/>
      <c r="O226" s="451"/>
      <c r="P226" s="452"/>
      <c r="Q226" s="452"/>
      <c r="R226" s="452"/>
      <c r="S226" s="452"/>
      <c r="T226" s="450"/>
      <c r="U226" s="450"/>
      <c r="V226" s="451"/>
      <c r="W226" s="452"/>
      <c r="X226" s="450"/>
      <c r="Y226" s="451"/>
      <c r="Z226" s="451"/>
      <c r="AA226" s="450"/>
      <c r="AB226" s="450"/>
      <c r="AC226" s="450"/>
      <c r="AD226" s="450"/>
      <c r="AE226" s="451"/>
      <c r="AF226" s="451"/>
      <c r="AG226" s="452"/>
      <c r="AH226" s="452"/>
      <c r="AI226" s="452"/>
      <c r="AJ226" s="452"/>
      <c r="AK226" s="452"/>
      <c r="AL226" s="452"/>
      <c r="AM226" s="450"/>
      <c r="AN226" s="450"/>
      <c r="AO226" s="451"/>
      <c r="AP226" s="451"/>
      <c r="AQ226" s="450"/>
      <c r="AR226" s="453"/>
      <c r="AS226" s="453"/>
      <c r="AT226" s="454"/>
      <c r="AU226" s="455"/>
      <c r="AV226" s="456"/>
      <c r="AW226" s="456"/>
      <c r="AX226" s="455"/>
      <c r="AY226" s="456"/>
      <c r="AZ226" s="454"/>
      <c r="BA226" s="454"/>
      <c r="BB226" s="454"/>
      <c r="BC226" s="454"/>
      <c r="BD226" s="454"/>
      <c r="BE226" s="454"/>
      <c r="BF226" s="455"/>
      <c r="BG226" s="455"/>
      <c r="BH226" s="455"/>
      <c r="BI226" s="455"/>
      <c r="BJ226" s="455"/>
      <c r="BK226" s="455"/>
      <c r="BL226" s="455"/>
      <c r="BM226" s="455"/>
      <c r="BN226" s="455"/>
      <c r="BO226" s="455"/>
    </row>
    <row r="227" spans="1:67" ht="19.5" customHeight="1">
      <c r="A227" s="450"/>
      <c r="B227" s="450"/>
      <c r="C227" s="450"/>
      <c r="D227" s="450"/>
      <c r="E227" s="450"/>
      <c r="F227" s="451"/>
      <c r="G227" s="450"/>
      <c r="H227" s="450"/>
      <c r="I227" s="451"/>
      <c r="J227" s="450"/>
      <c r="K227" s="451"/>
      <c r="L227" s="450"/>
      <c r="M227" s="451"/>
      <c r="N227" s="450"/>
      <c r="O227" s="451"/>
      <c r="P227" s="452"/>
      <c r="Q227" s="452"/>
      <c r="R227" s="452"/>
      <c r="S227" s="452"/>
      <c r="T227" s="450"/>
      <c r="U227" s="450"/>
      <c r="V227" s="451"/>
      <c r="W227" s="452"/>
      <c r="X227" s="450"/>
      <c r="Y227" s="451"/>
      <c r="Z227" s="451"/>
      <c r="AA227" s="450"/>
      <c r="AB227" s="450"/>
      <c r="AC227" s="450"/>
      <c r="AD227" s="450"/>
      <c r="AE227" s="451"/>
      <c r="AF227" s="451"/>
      <c r="AG227" s="452"/>
      <c r="AH227" s="452"/>
      <c r="AI227" s="452"/>
      <c r="AJ227" s="452"/>
      <c r="AK227" s="452"/>
      <c r="AL227" s="452"/>
      <c r="AM227" s="450"/>
      <c r="AN227" s="450"/>
      <c r="AO227" s="451"/>
      <c r="AP227" s="451"/>
      <c r="AQ227" s="450"/>
      <c r="AR227" s="453"/>
      <c r="AS227" s="453"/>
      <c r="AT227" s="454"/>
      <c r="AU227" s="455"/>
      <c r="AV227" s="456"/>
      <c r="AW227" s="456"/>
      <c r="AX227" s="455"/>
      <c r="AY227" s="456"/>
      <c r="AZ227" s="454"/>
      <c r="BA227" s="454"/>
      <c r="BB227" s="454"/>
      <c r="BC227" s="454"/>
      <c r="BD227" s="454"/>
      <c r="BE227" s="454"/>
      <c r="BF227" s="455"/>
      <c r="BG227" s="455"/>
      <c r="BH227" s="455"/>
      <c r="BI227" s="455"/>
      <c r="BJ227" s="455"/>
      <c r="BK227" s="455"/>
      <c r="BL227" s="455"/>
      <c r="BM227" s="455"/>
      <c r="BN227" s="455"/>
      <c r="BO227" s="455"/>
    </row>
    <row r="228" spans="1:67" ht="19.5" customHeight="1">
      <c r="A228" s="450"/>
      <c r="B228" s="450"/>
      <c r="C228" s="450"/>
      <c r="D228" s="450"/>
      <c r="E228" s="450"/>
      <c r="F228" s="451"/>
      <c r="G228" s="450"/>
      <c r="H228" s="450"/>
      <c r="I228" s="451"/>
      <c r="J228" s="450"/>
      <c r="K228" s="451"/>
      <c r="L228" s="450"/>
      <c r="M228" s="451"/>
      <c r="N228" s="450"/>
      <c r="O228" s="451"/>
      <c r="P228" s="452"/>
      <c r="Q228" s="452"/>
      <c r="R228" s="452"/>
      <c r="S228" s="452"/>
      <c r="T228" s="450"/>
      <c r="U228" s="450"/>
      <c r="V228" s="451"/>
      <c r="W228" s="452"/>
      <c r="X228" s="450"/>
      <c r="Y228" s="451"/>
      <c r="Z228" s="451"/>
      <c r="AA228" s="450"/>
      <c r="AB228" s="450"/>
      <c r="AC228" s="450"/>
      <c r="AD228" s="450"/>
      <c r="AE228" s="451"/>
      <c r="AF228" s="451"/>
      <c r="AG228" s="452"/>
      <c r="AH228" s="452"/>
      <c r="AI228" s="452"/>
      <c r="AJ228" s="452"/>
      <c r="AK228" s="452"/>
      <c r="AL228" s="452"/>
      <c r="AM228" s="450"/>
      <c r="AN228" s="450"/>
      <c r="AO228" s="451"/>
      <c r="AP228" s="451"/>
      <c r="AQ228" s="450"/>
      <c r="AR228" s="453"/>
      <c r="AS228" s="453"/>
      <c r="AT228" s="454"/>
      <c r="AU228" s="455"/>
      <c r="AV228" s="456"/>
      <c r="AW228" s="456"/>
      <c r="AX228" s="455"/>
      <c r="AY228" s="456"/>
      <c r="AZ228" s="454"/>
      <c r="BA228" s="454"/>
      <c r="BB228" s="454"/>
      <c r="BC228" s="454"/>
      <c r="BD228" s="454"/>
      <c r="BE228" s="454"/>
      <c r="BF228" s="455"/>
      <c r="BG228" s="455"/>
      <c r="BH228" s="455"/>
      <c r="BI228" s="455"/>
      <c r="BJ228" s="455"/>
      <c r="BK228" s="455"/>
      <c r="BL228" s="455"/>
      <c r="BM228" s="455"/>
      <c r="BN228" s="455"/>
      <c r="BO228" s="455"/>
    </row>
    <row r="229" spans="1:67" ht="19.5" customHeight="1">
      <c r="A229" s="450"/>
      <c r="B229" s="450"/>
      <c r="C229" s="450"/>
      <c r="D229" s="450"/>
      <c r="E229" s="450"/>
      <c r="F229" s="451"/>
      <c r="G229" s="450"/>
      <c r="H229" s="450"/>
      <c r="I229" s="451"/>
      <c r="J229" s="450"/>
      <c r="K229" s="451"/>
      <c r="L229" s="450"/>
      <c r="M229" s="451"/>
      <c r="N229" s="450"/>
      <c r="O229" s="451"/>
      <c r="P229" s="452"/>
      <c r="Q229" s="452"/>
      <c r="R229" s="452"/>
      <c r="S229" s="452"/>
      <c r="T229" s="450"/>
      <c r="U229" s="450"/>
      <c r="V229" s="451"/>
      <c r="W229" s="452"/>
      <c r="X229" s="450"/>
      <c r="Y229" s="451"/>
      <c r="Z229" s="451"/>
      <c r="AA229" s="450"/>
      <c r="AB229" s="450"/>
      <c r="AC229" s="450"/>
      <c r="AD229" s="450"/>
      <c r="AE229" s="451"/>
      <c r="AF229" s="451"/>
      <c r="AG229" s="452"/>
      <c r="AH229" s="452"/>
      <c r="AI229" s="452"/>
      <c r="AJ229" s="452"/>
      <c r="AK229" s="452"/>
      <c r="AL229" s="452"/>
      <c r="AM229" s="450"/>
      <c r="AN229" s="450"/>
      <c r="AO229" s="451"/>
      <c r="AP229" s="451"/>
      <c r="AQ229" s="450"/>
      <c r="AR229" s="453"/>
      <c r="AS229" s="453"/>
      <c r="AT229" s="454"/>
      <c r="AU229" s="455"/>
      <c r="AV229" s="456"/>
      <c r="AW229" s="456"/>
      <c r="AX229" s="455"/>
      <c r="AY229" s="456"/>
      <c r="AZ229" s="454"/>
      <c r="BA229" s="454"/>
      <c r="BB229" s="454"/>
      <c r="BC229" s="454"/>
      <c r="BD229" s="454"/>
      <c r="BE229" s="454"/>
      <c r="BF229" s="455"/>
      <c r="BG229" s="455"/>
      <c r="BH229" s="455"/>
      <c r="BI229" s="455"/>
      <c r="BJ229" s="455"/>
      <c r="BK229" s="455"/>
      <c r="BL229" s="455"/>
      <c r="BM229" s="455"/>
      <c r="BN229" s="455"/>
      <c r="BO229" s="455"/>
    </row>
    <row r="230" spans="1:67" ht="19.5" customHeight="1">
      <c r="A230" s="450"/>
      <c r="B230" s="450"/>
      <c r="C230" s="450"/>
      <c r="D230" s="450"/>
      <c r="E230" s="450"/>
      <c r="F230" s="451"/>
      <c r="G230" s="450"/>
      <c r="H230" s="450"/>
      <c r="I230" s="451"/>
      <c r="J230" s="450"/>
      <c r="K230" s="451"/>
      <c r="L230" s="450"/>
      <c r="M230" s="451"/>
      <c r="N230" s="450"/>
      <c r="O230" s="451"/>
      <c r="P230" s="452"/>
      <c r="Q230" s="452"/>
      <c r="R230" s="452"/>
      <c r="S230" s="452"/>
      <c r="T230" s="450"/>
      <c r="U230" s="450"/>
      <c r="V230" s="451"/>
      <c r="W230" s="452"/>
      <c r="X230" s="450"/>
      <c r="Y230" s="451"/>
      <c r="Z230" s="451"/>
      <c r="AA230" s="450"/>
      <c r="AB230" s="450"/>
      <c r="AC230" s="450"/>
      <c r="AD230" s="450"/>
      <c r="AE230" s="451"/>
      <c r="AF230" s="451"/>
      <c r="AG230" s="452"/>
      <c r="AH230" s="452"/>
      <c r="AI230" s="452"/>
      <c r="AJ230" s="452"/>
      <c r="AK230" s="452"/>
      <c r="AL230" s="452"/>
      <c r="AM230" s="450"/>
      <c r="AN230" s="450"/>
      <c r="AO230" s="451"/>
      <c r="AP230" s="451"/>
      <c r="AQ230" s="450"/>
      <c r="AR230" s="453"/>
      <c r="AS230" s="453"/>
      <c r="AT230" s="454"/>
      <c r="AU230" s="455"/>
      <c r="AV230" s="456"/>
      <c r="AW230" s="456"/>
      <c r="AX230" s="455"/>
      <c r="AY230" s="456"/>
      <c r="AZ230" s="454"/>
      <c r="BA230" s="454"/>
      <c r="BB230" s="454"/>
      <c r="BC230" s="454"/>
      <c r="BD230" s="454"/>
      <c r="BE230" s="454"/>
      <c r="BF230" s="455"/>
      <c r="BG230" s="455"/>
      <c r="BH230" s="455"/>
      <c r="BI230" s="455"/>
      <c r="BJ230" s="455"/>
      <c r="BK230" s="455"/>
      <c r="BL230" s="455"/>
      <c r="BM230" s="455"/>
      <c r="BN230" s="455"/>
      <c r="BO230" s="455"/>
    </row>
    <row r="231" spans="1:67" ht="19.5" customHeight="1">
      <c r="A231" s="450"/>
      <c r="B231" s="450"/>
      <c r="C231" s="450"/>
      <c r="D231" s="450"/>
      <c r="E231" s="450"/>
      <c r="F231" s="451"/>
      <c r="G231" s="450"/>
      <c r="H231" s="450"/>
      <c r="I231" s="451"/>
      <c r="J231" s="450"/>
      <c r="K231" s="451"/>
      <c r="L231" s="450"/>
      <c r="M231" s="451"/>
      <c r="N231" s="450"/>
      <c r="O231" s="451"/>
      <c r="P231" s="452"/>
      <c r="Q231" s="452"/>
      <c r="R231" s="452"/>
      <c r="S231" s="452"/>
      <c r="T231" s="450"/>
      <c r="U231" s="450"/>
      <c r="V231" s="451"/>
      <c r="W231" s="452"/>
      <c r="X231" s="450"/>
      <c r="Y231" s="451"/>
      <c r="Z231" s="451"/>
      <c r="AA231" s="450"/>
      <c r="AB231" s="450"/>
      <c r="AC231" s="450"/>
      <c r="AD231" s="450"/>
      <c r="AE231" s="451"/>
      <c r="AF231" s="451"/>
      <c r="AG231" s="452"/>
      <c r="AH231" s="452"/>
      <c r="AI231" s="452"/>
      <c r="AJ231" s="452"/>
      <c r="AK231" s="452"/>
      <c r="AL231" s="452"/>
      <c r="AM231" s="450"/>
      <c r="AN231" s="450"/>
      <c r="AO231" s="451"/>
      <c r="AP231" s="451"/>
      <c r="AQ231" s="450"/>
      <c r="AR231" s="453"/>
      <c r="AS231" s="453"/>
      <c r="AT231" s="454"/>
      <c r="AU231" s="455"/>
      <c r="AV231" s="456"/>
      <c r="AW231" s="456"/>
      <c r="AX231" s="455"/>
      <c r="AY231" s="456"/>
      <c r="AZ231" s="454"/>
      <c r="BA231" s="454"/>
      <c r="BB231" s="454"/>
      <c r="BC231" s="454"/>
      <c r="BD231" s="454"/>
      <c r="BE231" s="454"/>
      <c r="BF231" s="455"/>
      <c r="BG231" s="455"/>
      <c r="BH231" s="455"/>
      <c r="BI231" s="455"/>
      <c r="BJ231" s="455"/>
      <c r="BK231" s="455"/>
      <c r="BL231" s="455"/>
      <c r="BM231" s="455"/>
      <c r="BN231" s="455"/>
      <c r="BO231" s="455"/>
    </row>
    <row r="232" spans="1:67" ht="19.5" customHeight="1">
      <c r="A232" s="450"/>
      <c r="B232" s="450"/>
      <c r="C232" s="450"/>
      <c r="D232" s="450"/>
      <c r="E232" s="450"/>
      <c r="F232" s="451"/>
      <c r="G232" s="450"/>
      <c r="H232" s="450"/>
      <c r="I232" s="451"/>
      <c r="J232" s="450"/>
      <c r="K232" s="451"/>
      <c r="L232" s="450"/>
      <c r="M232" s="451"/>
      <c r="N232" s="450"/>
      <c r="O232" s="451"/>
      <c r="P232" s="452"/>
      <c r="Q232" s="452"/>
      <c r="R232" s="452"/>
      <c r="S232" s="452"/>
      <c r="T232" s="450"/>
      <c r="U232" s="450"/>
      <c r="V232" s="451"/>
      <c r="W232" s="452"/>
      <c r="X232" s="450"/>
      <c r="Y232" s="451"/>
      <c r="Z232" s="451"/>
      <c r="AA232" s="450"/>
      <c r="AB232" s="450"/>
      <c r="AC232" s="450"/>
      <c r="AD232" s="450"/>
      <c r="AE232" s="451"/>
      <c r="AF232" s="451"/>
      <c r="AG232" s="452"/>
      <c r="AH232" s="452"/>
      <c r="AI232" s="452"/>
      <c r="AJ232" s="452"/>
      <c r="AK232" s="452"/>
      <c r="AL232" s="452"/>
      <c r="AM232" s="450"/>
      <c r="AN232" s="450"/>
      <c r="AO232" s="451"/>
      <c r="AP232" s="451"/>
      <c r="AQ232" s="450"/>
      <c r="AR232" s="453"/>
      <c r="AS232" s="453"/>
      <c r="AT232" s="454"/>
      <c r="AU232" s="455"/>
      <c r="AV232" s="456"/>
      <c r="AW232" s="456"/>
      <c r="AX232" s="455"/>
      <c r="AY232" s="456"/>
      <c r="AZ232" s="454"/>
      <c r="BA232" s="454"/>
      <c r="BB232" s="454"/>
      <c r="BC232" s="454"/>
      <c r="BD232" s="454"/>
      <c r="BE232" s="454"/>
      <c r="BF232" s="455"/>
      <c r="BG232" s="455"/>
      <c r="BH232" s="455"/>
      <c r="BI232" s="455"/>
      <c r="BJ232" s="455"/>
      <c r="BK232" s="455"/>
      <c r="BL232" s="455"/>
      <c r="BM232" s="455"/>
      <c r="BN232" s="455"/>
      <c r="BO232" s="455"/>
    </row>
    <row r="233" spans="1:67" ht="19.5" customHeight="1">
      <c r="A233" s="450"/>
      <c r="B233" s="450"/>
      <c r="C233" s="450"/>
      <c r="D233" s="450"/>
      <c r="E233" s="450"/>
      <c r="F233" s="451"/>
      <c r="G233" s="450"/>
      <c r="H233" s="450"/>
      <c r="I233" s="451"/>
      <c r="J233" s="450"/>
      <c r="K233" s="451"/>
      <c r="L233" s="450"/>
      <c r="M233" s="451"/>
      <c r="N233" s="450"/>
      <c r="O233" s="451"/>
      <c r="P233" s="452"/>
      <c r="Q233" s="452"/>
      <c r="R233" s="452"/>
      <c r="S233" s="452"/>
      <c r="T233" s="450"/>
      <c r="U233" s="450"/>
      <c r="V233" s="451"/>
      <c r="W233" s="452"/>
      <c r="X233" s="450"/>
      <c r="Y233" s="451"/>
      <c r="Z233" s="451"/>
      <c r="AA233" s="450"/>
      <c r="AB233" s="450"/>
      <c r="AC233" s="450"/>
      <c r="AD233" s="450"/>
      <c r="AE233" s="451"/>
      <c r="AF233" s="451"/>
      <c r="AG233" s="452"/>
      <c r="AH233" s="452"/>
      <c r="AI233" s="452"/>
      <c r="AJ233" s="452"/>
      <c r="AK233" s="452"/>
      <c r="AL233" s="452"/>
      <c r="AM233" s="450"/>
      <c r="AN233" s="450"/>
      <c r="AO233" s="451"/>
      <c r="AP233" s="451"/>
      <c r="AQ233" s="450"/>
      <c r="AR233" s="453"/>
      <c r="AS233" s="453"/>
      <c r="AT233" s="454"/>
      <c r="AU233" s="455"/>
      <c r="AV233" s="456"/>
      <c r="AW233" s="456"/>
      <c r="AX233" s="455"/>
      <c r="AY233" s="456"/>
      <c r="AZ233" s="454"/>
      <c r="BA233" s="454"/>
      <c r="BB233" s="454"/>
      <c r="BC233" s="454"/>
      <c r="BD233" s="454"/>
      <c r="BE233" s="454"/>
      <c r="BF233" s="455"/>
      <c r="BG233" s="455"/>
      <c r="BH233" s="455"/>
      <c r="BI233" s="455"/>
      <c r="BJ233" s="455"/>
      <c r="BK233" s="455"/>
      <c r="BL233" s="455"/>
      <c r="BM233" s="455"/>
      <c r="BN233" s="455"/>
      <c r="BO233" s="455"/>
    </row>
    <row r="234" spans="1:67" ht="19.5" customHeight="1">
      <c r="A234" s="450"/>
      <c r="B234" s="450"/>
      <c r="C234" s="450"/>
      <c r="D234" s="450"/>
      <c r="E234" s="450"/>
      <c r="F234" s="451"/>
      <c r="G234" s="450"/>
      <c r="H234" s="450"/>
      <c r="I234" s="451"/>
      <c r="J234" s="450"/>
      <c r="K234" s="451"/>
      <c r="L234" s="450"/>
      <c r="M234" s="451"/>
      <c r="N234" s="450"/>
      <c r="O234" s="451"/>
      <c r="P234" s="452"/>
      <c r="Q234" s="452"/>
      <c r="R234" s="452"/>
      <c r="S234" s="452"/>
      <c r="T234" s="450"/>
      <c r="U234" s="450"/>
      <c r="V234" s="451"/>
      <c r="W234" s="452"/>
      <c r="X234" s="450"/>
      <c r="Y234" s="451"/>
      <c r="Z234" s="451"/>
      <c r="AA234" s="450"/>
      <c r="AB234" s="450"/>
      <c r="AC234" s="450"/>
      <c r="AD234" s="450"/>
      <c r="AE234" s="451"/>
      <c r="AF234" s="451"/>
      <c r="AG234" s="452"/>
      <c r="AH234" s="452"/>
      <c r="AI234" s="452"/>
      <c r="AJ234" s="452"/>
      <c r="AK234" s="452"/>
      <c r="AL234" s="452"/>
      <c r="AM234" s="450"/>
      <c r="AN234" s="450"/>
      <c r="AO234" s="451"/>
      <c r="AP234" s="451"/>
      <c r="AQ234" s="450"/>
      <c r="AR234" s="453"/>
      <c r="AS234" s="453"/>
      <c r="AT234" s="454"/>
      <c r="AU234" s="455"/>
      <c r="AV234" s="456"/>
      <c r="AW234" s="456"/>
      <c r="AX234" s="455"/>
      <c r="AY234" s="456"/>
      <c r="AZ234" s="454"/>
      <c r="BA234" s="454"/>
      <c r="BB234" s="454"/>
      <c r="BC234" s="454"/>
      <c r="BD234" s="454"/>
      <c r="BE234" s="454"/>
      <c r="BF234" s="455"/>
      <c r="BG234" s="455"/>
      <c r="BH234" s="455"/>
      <c r="BI234" s="455"/>
      <c r="BJ234" s="455"/>
      <c r="BK234" s="455"/>
      <c r="BL234" s="455"/>
      <c r="BM234" s="455"/>
      <c r="BN234" s="455"/>
      <c r="BO234" s="455"/>
    </row>
    <row r="235" spans="1:67" ht="19.5" customHeight="1">
      <c r="A235" s="450"/>
      <c r="B235" s="450"/>
      <c r="C235" s="450"/>
      <c r="D235" s="450"/>
      <c r="E235" s="450"/>
      <c r="F235" s="451"/>
      <c r="G235" s="450"/>
      <c r="H235" s="450"/>
      <c r="I235" s="451"/>
      <c r="J235" s="450"/>
      <c r="K235" s="451"/>
      <c r="L235" s="450"/>
      <c r="M235" s="451"/>
      <c r="N235" s="450"/>
      <c r="O235" s="451"/>
      <c r="P235" s="452"/>
      <c r="Q235" s="452"/>
      <c r="R235" s="452"/>
      <c r="S235" s="452"/>
      <c r="T235" s="450"/>
      <c r="U235" s="450"/>
      <c r="V235" s="451"/>
      <c r="W235" s="452"/>
      <c r="X235" s="450"/>
      <c r="Y235" s="451"/>
      <c r="Z235" s="451"/>
      <c r="AA235" s="450"/>
      <c r="AB235" s="450"/>
      <c r="AC235" s="450"/>
      <c r="AD235" s="450"/>
      <c r="AE235" s="451"/>
      <c r="AF235" s="451"/>
      <c r="AG235" s="452"/>
      <c r="AH235" s="452"/>
      <c r="AI235" s="452"/>
      <c r="AJ235" s="452"/>
      <c r="AK235" s="452"/>
      <c r="AL235" s="452"/>
      <c r="AM235" s="450"/>
      <c r="AN235" s="450"/>
      <c r="AO235" s="451"/>
      <c r="AP235" s="451"/>
      <c r="AQ235" s="450"/>
      <c r="AR235" s="453"/>
      <c r="AS235" s="453"/>
      <c r="AT235" s="454"/>
      <c r="AU235" s="455"/>
      <c r="AV235" s="456"/>
      <c r="AW235" s="456"/>
      <c r="AX235" s="455"/>
      <c r="AY235" s="456"/>
      <c r="AZ235" s="454"/>
      <c r="BA235" s="454"/>
      <c r="BB235" s="454"/>
      <c r="BC235" s="454"/>
      <c r="BD235" s="454"/>
      <c r="BE235" s="454"/>
      <c r="BF235" s="455"/>
      <c r="BG235" s="455"/>
      <c r="BH235" s="455"/>
      <c r="BI235" s="455"/>
      <c r="BJ235" s="455"/>
      <c r="BK235" s="455"/>
      <c r="BL235" s="455"/>
      <c r="BM235" s="455"/>
      <c r="BN235" s="455"/>
      <c r="BO235" s="455"/>
    </row>
    <row r="236" spans="1:67" ht="19.5" customHeight="1">
      <c r="A236" s="450"/>
      <c r="B236" s="450"/>
      <c r="C236" s="450"/>
      <c r="D236" s="450"/>
      <c r="E236" s="450"/>
      <c r="F236" s="451"/>
      <c r="G236" s="450"/>
      <c r="H236" s="450"/>
      <c r="I236" s="451"/>
      <c r="J236" s="450"/>
      <c r="K236" s="451"/>
      <c r="L236" s="450"/>
      <c r="M236" s="451"/>
      <c r="N236" s="450"/>
      <c r="O236" s="451"/>
      <c r="P236" s="452"/>
      <c r="Q236" s="452"/>
      <c r="R236" s="452"/>
      <c r="S236" s="452"/>
      <c r="T236" s="450"/>
      <c r="U236" s="450"/>
      <c r="V236" s="451"/>
      <c r="W236" s="452"/>
      <c r="X236" s="450"/>
      <c r="Y236" s="451"/>
      <c r="Z236" s="451"/>
      <c r="AA236" s="450"/>
      <c r="AB236" s="450"/>
      <c r="AC236" s="450"/>
      <c r="AD236" s="450"/>
      <c r="AE236" s="451"/>
      <c r="AF236" s="451"/>
      <c r="AG236" s="452"/>
      <c r="AH236" s="452"/>
      <c r="AI236" s="452"/>
      <c r="AJ236" s="452"/>
      <c r="AK236" s="452"/>
      <c r="AL236" s="452"/>
      <c r="AM236" s="450"/>
      <c r="AN236" s="450"/>
      <c r="AO236" s="451"/>
      <c r="AP236" s="451"/>
      <c r="AQ236" s="450"/>
      <c r="AR236" s="453"/>
      <c r="AS236" s="453"/>
      <c r="AT236" s="454"/>
      <c r="AU236" s="455"/>
      <c r="AV236" s="456"/>
      <c r="AW236" s="456"/>
      <c r="AX236" s="455"/>
      <c r="AY236" s="456"/>
      <c r="AZ236" s="454"/>
      <c r="BA236" s="454"/>
      <c r="BB236" s="454"/>
      <c r="BC236" s="454"/>
      <c r="BD236" s="454"/>
      <c r="BE236" s="454"/>
      <c r="BF236" s="455"/>
      <c r="BG236" s="455"/>
      <c r="BH236" s="455"/>
      <c r="BI236" s="455"/>
      <c r="BJ236" s="455"/>
      <c r="BK236" s="455"/>
      <c r="BL236" s="455"/>
      <c r="BM236" s="455"/>
      <c r="BN236" s="455"/>
      <c r="BO236" s="455"/>
    </row>
    <row r="237" spans="1:67" ht="19.5" customHeight="1">
      <c r="A237" s="450"/>
      <c r="B237" s="450"/>
      <c r="C237" s="450"/>
      <c r="D237" s="450"/>
      <c r="E237" s="450"/>
      <c r="F237" s="451"/>
      <c r="G237" s="450"/>
      <c r="H237" s="450"/>
      <c r="I237" s="451"/>
      <c r="J237" s="450"/>
      <c r="K237" s="451"/>
      <c r="L237" s="450"/>
      <c r="M237" s="451"/>
      <c r="N237" s="450"/>
      <c r="O237" s="451"/>
      <c r="P237" s="452"/>
      <c r="Q237" s="452"/>
      <c r="R237" s="452"/>
      <c r="S237" s="452"/>
      <c r="T237" s="450"/>
      <c r="U237" s="450"/>
      <c r="V237" s="451"/>
      <c r="W237" s="452"/>
      <c r="X237" s="450"/>
      <c r="Y237" s="451"/>
      <c r="Z237" s="451"/>
      <c r="AA237" s="450"/>
      <c r="AB237" s="450"/>
      <c r="AC237" s="450"/>
      <c r="AD237" s="450"/>
      <c r="AE237" s="451"/>
      <c r="AF237" s="451"/>
      <c r="AG237" s="452"/>
      <c r="AH237" s="452"/>
      <c r="AI237" s="452"/>
      <c r="AJ237" s="452"/>
      <c r="AK237" s="452"/>
      <c r="AL237" s="452"/>
      <c r="AM237" s="450"/>
      <c r="AN237" s="450"/>
      <c r="AO237" s="451"/>
      <c r="AP237" s="451"/>
      <c r="AQ237" s="450"/>
      <c r="AR237" s="453"/>
      <c r="AS237" s="453"/>
      <c r="AT237" s="454"/>
      <c r="AU237" s="455"/>
      <c r="AV237" s="456"/>
      <c r="AW237" s="456"/>
      <c r="AX237" s="455"/>
      <c r="AY237" s="456"/>
      <c r="AZ237" s="454"/>
      <c r="BA237" s="454"/>
      <c r="BB237" s="454"/>
      <c r="BC237" s="454"/>
      <c r="BD237" s="454"/>
      <c r="BE237" s="454"/>
      <c r="BF237" s="455"/>
      <c r="BG237" s="455"/>
      <c r="BH237" s="455"/>
      <c r="BI237" s="455"/>
      <c r="BJ237" s="455"/>
      <c r="BK237" s="455"/>
      <c r="BL237" s="455"/>
      <c r="BM237" s="455"/>
      <c r="BN237" s="455"/>
      <c r="BO237" s="455"/>
    </row>
    <row r="238" spans="1:67" ht="19.5" customHeight="1">
      <c r="A238" s="450"/>
      <c r="B238" s="450"/>
      <c r="C238" s="450"/>
      <c r="D238" s="450"/>
      <c r="E238" s="450"/>
      <c r="F238" s="451"/>
      <c r="G238" s="450"/>
      <c r="H238" s="450"/>
      <c r="I238" s="451"/>
      <c r="J238" s="450"/>
      <c r="K238" s="451"/>
      <c r="L238" s="450"/>
      <c r="M238" s="451"/>
      <c r="N238" s="450"/>
      <c r="O238" s="451"/>
      <c r="P238" s="452"/>
      <c r="Q238" s="452"/>
      <c r="R238" s="452"/>
      <c r="S238" s="452"/>
      <c r="T238" s="450"/>
      <c r="U238" s="450"/>
      <c r="V238" s="451"/>
      <c r="W238" s="452"/>
      <c r="X238" s="450"/>
      <c r="Y238" s="451"/>
      <c r="Z238" s="451"/>
      <c r="AA238" s="450"/>
      <c r="AB238" s="450"/>
      <c r="AC238" s="450"/>
      <c r="AD238" s="450"/>
      <c r="AE238" s="451"/>
      <c r="AF238" s="451"/>
      <c r="AG238" s="452"/>
      <c r="AH238" s="452"/>
      <c r="AI238" s="452"/>
      <c r="AJ238" s="452"/>
      <c r="AK238" s="452"/>
      <c r="AL238" s="452"/>
      <c r="AM238" s="450"/>
      <c r="AN238" s="450"/>
      <c r="AO238" s="451"/>
      <c r="AP238" s="451"/>
      <c r="AQ238" s="450"/>
      <c r="AR238" s="453"/>
      <c r="AS238" s="453"/>
      <c r="AT238" s="454"/>
      <c r="AU238" s="455"/>
      <c r="AV238" s="456"/>
      <c r="AW238" s="456"/>
      <c r="AX238" s="455"/>
      <c r="AY238" s="456"/>
      <c r="AZ238" s="454"/>
      <c r="BA238" s="454"/>
      <c r="BB238" s="454"/>
      <c r="BC238" s="454"/>
      <c r="BD238" s="454"/>
      <c r="BE238" s="454"/>
      <c r="BF238" s="455"/>
      <c r="BG238" s="455"/>
      <c r="BH238" s="455"/>
      <c r="BI238" s="455"/>
      <c r="BJ238" s="455"/>
      <c r="BK238" s="455"/>
      <c r="BL238" s="455"/>
      <c r="BM238" s="455"/>
      <c r="BN238" s="455"/>
      <c r="BO238" s="455"/>
    </row>
    <row r="239" spans="1:67" ht="19.5" customHeight="1">
      <c r="A239" s="450"/>
      <c r="B239" s="450"/>
      <c r="C239" s="450"/>
      <c r="D239" s="450"/>
      <c r="E239" s="450"/>
      <c r="F239" s="451"/>
      <c r="G239" s="450"/>
      <c r="H239" s="450"/>
      <c r="I239" s="451"/>
      <c r="J239" s="450"/>
      <c r="K239" s="451"/>
      <c r="L239" s="450"/>
      <c r="M239" s="451"/>
      <c r="N239" s="450"/>
      <c r="O239" s="451"/>
      <c r="P239" s="452"/>
      <c r="Q239" s="452"/>
      <c r="R239" s="452"/>
      <c r="S239" s="452"/>
      <c r="T239" s="450"/>
      <c r="U239" s="450"/>
      <c r="V239" s="451"/>
      <c r="W239" s="452"/>
      <c r="X239" s="450"/>
      <c r="Y239" s="451"/>
      <c r="Z239" s="451"/>
      <c r="AA239" s="450"/>
      <c r="AB239" s="450"/>
      <c r="AC239" s="450"/>
      <c r="AD239" s="450"/>
      <c r="AE239" s="451"/>
      <c r="AF239" s="451"/>
      <c r="AG239" s="452"/>
      <c r="AH239" s="452"/>
      <c r="AI239" s="452"/>
      <c r="AJ239" s="452"/>
      <c r="AK239" s="452"/>
      <c r="AL239" s="452"/>
      <c r="AM239" s="450"/>
      <c r="AN239" s="450"/>
      <c r="AO239" s="451"/>
      <c r="AP239" s="451"/>
      <c r="AQ239" s="450"/>
      <c r="AR239" s="453"/>
      <c r="AS239" s="453"/>
      <c r="AT239" s="454"/>
      <c r="AU239" s="455"/>
      <c r="AV239" s="456"/>
      <c r="AW239" s="456"/>
      <c r="AX239" s="455"/>
      <c r="AY239" s="456"/>
      <c r="AZ239" s="454"/>
      <c r="BA239" s="454"/>
      <c r="BB239" s="454"/>
      <c r="BC239" s="454"/>
      <c r="BD239" s="454"/>
      <c r="BE239" s="454"/>
      <c r="BF239" s="455"/>
      <c r="BG239" s="455"/>
      <c r="BH239" s="455"/>
      <c r="BI239" s="455"/>
      <c r="BJ239" s="455"/>
      <c r="BK239" s="455"/>
      <c r="BL239" s="455"/>
      <c r="BM239" s="455"/>
      <c r="BN239" s="455"/>
      <c r="BO239" s="455"/>
    </row>
    <row r="240" spans="1:67" ht="19.5" customHeight="1">
      <c r="A240" s="450"/>
      <c r="B240" s="450"/>
      <c r="C240" s="450"/>
      <c r="D240" s="450"/>
      <c r="E240" s="450"/>
      <c r="F240" s="451"/>
      <c r="G240" s="450"/>
      <c r="H240" s="450"/>
      <c r="I240" s="451"/>
      <c r="J240" s="450"/>
      <c r="K240" s="451"/>
      <c r="L240" s="450"/>
      <c r="M240" s="451"/>
      <c r="N240" s="450"/>
      <c r="O240" s="451"/>
      <c r="P240" s="452"/>
      <c r="Q240" s="452"/>
      <c r="R240" s="452"/>
      <c r="S240" s="452"/>
      <c r="T240" s="450"/>
      <c r="U240" s="450"/>
      <c r="V240" s="451"/>
      <c r="W240" s="452"/>
      <c r="X240" s="450"/>
      <c r="Y240" s="451"/>
      <c r="Z240" s="451"/>
      <c r="AA240" s="450"/>
      <c r="AB240" s="450"/>
      <c r="AC240" s="450"/>
      <c r="AD240" s="450"/>
      <c r="AE240" s="451"/>
      <c r="AF240" s="451"/>
      <c r="AG240" s="452"/>
      <c r="AH240" s="452"/>
      <c r="AI240" s="452"/>
      <c r="AJ240" s="452"/>
      <c r="AK240" s="452"/>
      <c r="AL240" s="452"/>
      <c r="AM240" s="450"/>
      <c r="AN240" s="450"/>
      <c r="AO240" s="451"/>
      <c r="AP240" s="451"/>
      <c r="AQ240" s="450"/>
      <c r="AR240" s="453"/>
      <c r="AS240" s="453"/>
      <c r="AT240" s="454"/>
      <c r="AU240" s="455"/>
      <c r="AV240" s="456"/>
      <c r="AW240" s="456"/>
      <c r="AX240" s="455"/>
      <c r="AY240" s="456"/>
      <c r="AZ240" s="454"/>
      <c r="BA240" s="454"/>
      <c r="BB240" s="454"/>
      <c r="BC240" s="454"/>
      <c r="BD240" s="454"/>
      <c r="BE240" s="454"/>
      <c r="BF240" s="455"/>
      <c r="BG240" s="455"/>
      <c r="BH240" s="455"/>
      <c r="BI240" s="455"/>
      <c r="BJ240" s="455"/>
      <c r="BK240" s="455"/>
      <c r="BL240" s="455"/>
      <c r="BM240" s="455"/>
      <c r="BN240" s="455"/>
      <c r="BO240" s="455"/>
    </row>
    <row r="241" spans="1:67" ht="19.5" customHeight="1">
      <c r="A241" s="450"/>
      <c r="B241" s="450"/>
      <c r="C241" s="450"/>
      <c r="D241" s="450"/>
      <c r="E241" s="450"/>
      <c r="F241" s="451"/>
      <c r="G241" s="450"/>
      <c r="H241" s="450"/>
      <c r="I241" s="451"/>
      <c r="J241" s="450"/>
      <c r="K241" s="451"/>
      <c r="L241" s="450"/>
      <c r="M241" s="451"/>
      <c r="N241" s="450"/>
      <c r="O241" s="451"/>
      <c r="P241" s="452"/>
      <c r="Q241" s="452"/>
      <c r="R241" s="452"/>
      <c r="S241" s="452"/>
      <c r="T241" s="450"/>
      <c r="U241" s="450"/>
      <c r="V241" s="451"/>
      <c r="W241" s="452"/>
      <c r="X241" s="450"/>
      <c r="Y241" s="451"/>
      <c r="Z241" s="451"/>
      <c r="AA241" s="450"/>
      <c r="AB241" s="450"/>
      <c r="AC241" s="450"/>
      <c r="AD241" s="450"/>
      <c r="AE241" s="451"/>
      <c r="AF241" s="451"/>
      <c r="AG241" s="452"/>
      <c r="AH241" s="452"/>
      <c r="AI241" s="452"/>
      <c r="AJ241" s="452"/>
      <c r="AK241" s="452"/>
      <c r="AL241" s="452"/>
      <c r="AM241" s="450"/>
      <c r="AN241" s="450"/>
      <c r="AO241" s="451"/>
      <c r="AP241" s="451"/>
      <c r="AQ241" s="450"/>
      <c r="AR241" s="453"/>
      <c r="AS241" s="453"/>
      <c r="AT241" s="454"/>
      <c r="AU241" s="455"/>
      <c r="AV241" s="456"/>
      <c r="AW241" s="456"/>
      <c r="AX241" s="455"/>
      <c r="AY241" s="456"/>
      <c r="AZ241" s="454"/>
      <c r="BA241" s="454"/>
      <c r="BB241" s="454"/>
      <c r="BC241" s="454"/>
      <c r="BD241" s="454"/>
      <c r="BE241" s="454"/>
      <c r="BF241" s="455"/>
      <c r="BG241" s="455"/>
      <c r="BH241" s="455"/>
      <c r="BI241" s="455"/>
      <c r="BJ241" s="455"/>
      <c r="BK241" s="455"/>
      <c r="BL241" s="455"/>
      <c r="BM241" s="455"/>
      <c r="BN241" s="455"/>
      <c r="BO241" s="455"/>
    </row>
    <row r="242" spans="1:67" ht="19.5" customHeight="1">
      <c r="A242" s="450"/>
      <c r="B242" s="450"/>
      <c r="C242" s="450"/>
      <c r="D242" s="450"/>
      <c r="E242" s="450"/>
      <c r="F242" s="451"/>
      <c r="G242" s="450"/>
      <c r="H242" s="450"/>
      <c r="I242" s="451"/>
      <c r="J242" s="450"/>
      <c r="K242" s="451"/>
      <c r="L242" s="450"/>
      <c r="M242" s="451"/>
      <c r="N242" s="450"/>
      <c r="O242" s="451"/>
      <c r="P242" s="452"/>
      <c r="Q242" s="452"/>
      <c r="R242" s="452"/>
      <c r="S242" s="452"/>
      <c r="T242" s="450"/>
      <c r="U242" s="450"/>
      <c r="V242" s="451"/>
      <c r="W242" s="452"/>
      <c r="X242" s="450"/>
      <c r="Y242" s="451"/>
      <c r="Z242" s="451"/>
      <c r="AA242" s="450"/>
      <c r="AB242" s="450"/>
      <c r="AC242" s="450"/>
      <c r="AD242" s="450"/>
      <c r="AE242" s="451"/>
      <c r="AF242" s="451"/>
      <c r="AG242" s="452"/>
      <c r="AH242" s="452"/>
      <c r="AI242" s="452"/>
      <c r="AJ242" s="452"/>
      <c r="AK242" s="452"/>
      <c r="AL242" s="452"/>
      <c r="AM242" s="450"/>
      <c r="AN242" s="450"/>
      <c r="AO242" s="451"/>
      <c r="AP242" s="451"/>
      <c r="AQ242" s="450"/>
      <c r="AR242" s="453"/>
      <c r="AS242" s="453"/>
      <c r="AT242" s="454"/>
      <c r="AU242" s="455"/>
      <c r="AV242" s="456"/>
      <c r="AW242" s="456"/>
      <c r="AX242" s="455"/>
      <c r="AY242" s="456"/>
      <c r="AZ242" s="454"/>
      <c r="BA242" s="454"/>
      <c r="BB242" s="454"/>
      <c r="BC242" s="454"/>
      <c r="BD242" s="454"/>
      <c r="BE242" s="454"/>
      <c r="BF242" s="455"/>
      <c r="BG242" s="455"/>
      <c r="BH242" s="455"/>
      <c r="BI242" s="455"/>
      <c r="BJ242" s="455"/>
      <c r="BK242" s="455"/>
      <c r="BL242" s="455"/>
      <c r="BM242" s="455"/>
      <c r="BN242" s="455"/>
      <c r="BO242" s="455"/>
    </row>
    <row r="243" spans="1:67" ht="19.5" customHeight="1">
      <c r="A243" s="450"/>
      <c r="B243" s="450"/>
      <c r="C243" s="450"/>
      <c r="D243" s="450"/>
      <c r="E243" s="450"/>
      <c r="F243" s="451"/>
      <c r="G243" s="450"/>
      <c r="H243" s="450"/>
      <c r="I243" s="451"/>
      <c r="J243" s="450"/>
      <c r="K243" s="451"/>
      <c r="L243" s="450"/>
      <c r="M243" s="451"/>
      <c r="N243" s="450"/>
      <c r="O243" s="451"/>
      <c r="P243" s="452"/>
      <c r="Q243" s="452"/>
      <c r="R243" s="452"/>
      <c r="S243" s="452"/>
      <c r="T243" s="450"/>
      <c r="U243" s="450"/>
      <c r="V243" s="451"/>
      <c r="W243" s="452"/>
      <c r="X243" s="450"/>
      <c r="Y243" s="451"/>
      <c r="Z243" s="451"/>
      <c r="AA243" s="450"/>
      <c r="AB243" s="450"/>
      <c r="AC243" s="450"/>
      <c r="AD243" s="450"/>
      <c r="AE243" s="451"/>
      <c r="AF243" s="451"/>
      <c r="AG243" s="452"/>
      <c r="AH243" s="452"/>
      <c r="AI243" s="452"/>
      <c r="AJ243" s="452"/>
      <c r="AK243" s="452"/>
      <c r="AL243" s="452"/>
      <c r="AM243" s="450"/>
      <c r="AN243" s="450"/>
      <c r="AO243" s="451"/>
      <c r="AP243" s="451"/>
      <c r="AQ243" s="450"/>
      <c r="AR243" s="453"/>
      <c r="AS243" s="453"/>
      <c r="AT243" s="454"/>
      <c r="AU243" s="455"/>
      <c r="AV243" s="456"/>
      <c r="AW243" s="456"/>
      <c r="AX243" s="455"/>
      <c r="AY243" s="456"/>
      <c r="AZ243" s="454"/>
      <c r="BA243" s="454"/>
      <c r="BB243" s="454"/>
      <c r="BC243" s="454"/>
      <c r="BD243" s="454"/>
      <c r="BE243" s="454"/>
      <c r="BF243" s="455"/>
      <c r="BG243" s="455"/>
      <c r="BH243" s="455"/>
      <c r="BI243" s="455"/>
      <c r="BJ243" s="455"/>
      <c r="BK243" s="455"/>
      <c r="BL243" s="455"/>
      <c r="BM243" s="455"/>
      <c r="BN243" s="455"/>
      <c r="BO243" s="455"/>
    </row>
    <row r="244" spans="1:67" ht="19.5" customHeight="1">
      <c r="A244" s="450"/>
      <c r="B244" s="450"/>
      <c r="C244" s="450"/>
      <c r="D244" s="450"/>
      <c r="E244" s="450"/>
      <c r="F244" s="451"/>
      <c r="G244" s="450"/>
      <c r="H244" s="450"/>
      <c r="I244" s="451"/>
      <c r="J244" s="450"/>
      <c r="K244" s="451"/>
      <c r="L244" s="450"/>
      <c r="M244" s="451"/>
      <c r="N244" s="450"/>
      <c r="O244" s="451"/>
      <c r="P244" s="452"/>
      <c r="Q244" s="452"/>
      <c r="R244" s="452"/>
      <c r="S244" s="452"/>
      <c r="T244" s="450"/>
      <c r="U244" s="450"/>
      <c r="V244" s="451"/>
      <c r="W244" s="452"/>
      <c r="X244" s="450"/>
      <c r="Y244" s="451"/>
      <c r="Z244" s="451"/>
      <c r="AA244" s="450"/>
      <c r="AB244" s="450"/>
      <c r="AC244" s="450"/>
      <c r="AD244" s="450"/>
      <c r="AE244" s="451"/>
      <c r="AF244" s="451"/>
      <c r="AG244" s="452"/>
      <c r="AH244" s="452"/>
      <c r="AI244" s="452"/>
      <c r="AJ244" s="452"/>
      <c r="AK244" s="452"/>
      <c r="AL244" s="452"/>
      <c r="AM244" s="450"/>
      <c r="AN244" s="450"/>
      <c r="AO244" s="451"/>
      <c r="AP244" s="451"/>
      <c r="AQ244" s="450"/>
      <c r="AR244" s="453"/>
      <c r="AS244" s="453"/>
      <c r="AT244" s="454"/>
      <c r="AU244" s="455"/>
      <c r="AV244" s="456"/>
      <c r="AW244" s="456"/>
      <c r="AX244" s="455"/>
      <c r="AY244" s="456"/>
      <c r="AZ244" s="454"/>
      <c r="BA244" s="454"/>
      <c r="BB244" s="454"/>
      <c r="BC244" s="454"/>
      <c r="BD244" s="454"/>
      <c r="BE244" s="454"/>
      <c r="BF244" s="455"/>
      <c r="BG244" s="455"/>
      <c r="BH244" s="455"/>
      <c r="BI244" s="455"/>
      <c r="BJ244" s="455"/>
      <c r="BK244" s="455"/>
      <c r="BL244" s="455"/>
      <c r="BM244" s="455"/>
      <c r="BN244" s="455"/>
      <c r="BO244" s="455"/>
    </row>
    <row r="245" spans="1:67" ht="19.5" customHeight="1">
      <c r="A245" s="450"/>
      <c r="B245" s="450"/>
      <c r="C245" s="450"/>
      <c r="D245" s="450"/>
      <c r="E245" s="450"/>
      <c r="F245" s="451"/>
      <c r="G245" s="450"/>
      <c r="H245" s="450"/>
      <c r="I245" s="451"/>
      <c r="J245" s="450"/>
      <c r="K245" s="451"/>
      <c r="L245" s="450"/>
      <c r="M245" s="451"/>
      <c r="N245" s="450"/>
      <c r="O245" s="451"/>
      <c r="P245" s="452"/>
      <c r="Q245" s="452"/>
      <c r="R245" s="452"/>
      <c r="S245" s="452"/>
      <c r="T245" s="450"/>
      <c r="U245" s="450"/>
      <c r="V245" s="451"/>
      <c r="W245" s="452"/>
      <c r="X245" s="450"/>
      <c r="Y245" s="451"/>
      <c r="Z245" s="451"/>
      <c r="AA245" s="450"/>
      <c r="AB245" s="450"/>
      <c r="AC245" s="450"/>
      <c r="AD245" s="450"/>
      <c r="AE245" s="451"/>
      <c r="AF245" s="451"/>
      <c r="AG245" s="452"/>
      <c r="AH245" s="452"/>
      <c r="AI245" s="452"/>
      <c r="AJ245" s="452"/>
      <c r="AK245" s="452"/>
      <c r="AL245" s="452"/>
      <c r="AM245" s="450"/>
      <c r="AN245" s="450"/>
      <c r="AO245" s="451"/>
      <c r="AP245" s="451"/>
      <c r="AQ245" s="450"/>
      <c r="AR245" s="453"/>
      <c r="AS245" s="453"/>
      <c r="AT245" s="454"/>
      <c r="AU245" s="455"/>
      <c r="AV245" s="456"/>
      <c r="AW245" s="456"/>
      <c r="AX245" s="455"/>
      <c r="AY245" s="456"/>
      <c r="AZ245" s="454"/>
      <c r="BA245" s="454"/>
      <c r="BB245" s="454"/>
      <c r="BC245" s="454"/>
      <c r="BD245" s="454"/>
      <c r="BE245" s="454"/>
      <c r="BF245" s="455"/>
      <c r="BG245" s="455"/>
      <c r="BH245" s="455"/>
      <c r="BI245" s="455"/>
      <c r="BJ245" s="455"/>
      <c r="BK245" s="455"/>
      <c r="BL245" s="455"/>
      <c r="BM245" s="455"/>
      <c r="BN245" s="455"/>
      <c r="BO245" s="455"/>
    </row>
    <row r="246" spans="1:67" ht="19.5" customHeight="1">
      <c r="A246" s="450"/>
      <c r="B246" s="450"/>
      <c r="C246" s="450"/>
      <c r="D246" s="450"/>
      <c r="E246" s="450"/>
      <c r="F246" s="451"/>
      <c r="G246" s="450"/>
      <c r="H246" s="450"/>
      <c r="I246" s="451"/>
      <c r="J246" s="450"/>
      <c r="K246" s="451"/>
      <c r="L246" s="450"/>
      <c r="M246" s="451"/>
      <c r="N246" s="450"/>
      <c r="O246" s="451"/>
      <c r="P246" s="452"/>
      <c r="Q246" s="452"/>
      <c r="R246" s="452"/>
      <c r="S246" s="452"/>
      <c r="T246" s="450"/>
      <c r="U246" s="450"/>
      <c r="V246" s="451"/>
      <c r="W246" s="452"/>
      <c r="X246" s="450"/>
      <c r="Y246" s="451"/>
      <c r="Z246" s="451"/>
      <c r="AA246" s="450"/>
      <c r="AB246" s="450"/>
      <c r="AC246" s="450"/>
      <c r="AD246" s="450"/>
      <c r="AE246" s="451"/>
      <c r="AF246" s="451"/>
      <c r="AG246" s="452"/>
      <c r="AH246" s="452"/>
      <c r="AI246" s="452"/>
      <c r="AJ246" s="452"/>
      <c r="AK246" s="452"/>
      <c r="AL246" s="452"/>
      <c r="AM246" s="450"/>
      <c r="AN246" s="450"/>
      <c r="AO246" s="451"/>
      <c r="AP246" s="451"/>
      <c r="AQ246" s="450"/>
      <c r="AR246" s="453"/>
      <c r="AS246" s="453"/>
      <c r="AT246" s="454"/>
      <c r="AU246" s="455"/>
      <c r="AV246" s="456"/>
      <c r="AW246" s="456"/>
      <c r="AX246" s="455"/>
      <c r="AY246" s="456"/>
      <c r="AZ246" s="454"/>
      <c r="BA246" s="454"/>
      <c r="BB246" s="454"/>
      <c r="BC246" s="454"/>
      <c r="BD246" s="454"/>
      <c r="BE246" s="454"/>
      <c r="BF246" s="455"/>
      <c r="BG246" s="455"/>
      <c r="BH246" s="455"/>
      <c r="BI246" s="455"/>
      <c r="BJ246" s="455"/>
      <c r="BK246" s="455"/>
      <c r="BL246" s="455"/>
      <c r="BM246" s="455"/>
      <c r="BN246" s="455"/>
      <c r="BO246" s="455"/>
    </row>
    <row r="247" spans="1:67" ht="19.5" customHeight="1">
      <c r="A247" s="450"/>
      <c r="B247" s="450"/>
      <c r="C247" s="450"/>
      <c r="D247" s="450"/>
      <c r="E247" s="450"/>
      <c r="F247" s="451"/>
      <c r="G247" s="450"/>
      <c r="H247" s="450"/>
      <c r="I247" s="451"/>
      <c r="J247" s="450"/>
      <c r="K247" s="451"/>
      <c r="L247" s="450"/>
      <c r="M247" s="451"/>
      <c r="N247" s="450"/>
      <c r="O247" s="451"/>
      <c r="P247" s="452"/>
      <c r="Q247" s="452"/>
      <c r="R247" s="452"/>
      <c r="S247" s="452"/>
      <c r="T247" s="450"/>
      <c r="U247" s="450"/>
      <c r="V247" s="451"/>
      <c r="W247" s="452"/>
      <c r="X247" s="450"/>
      <c r="Y247" s="451"/>
      <c r="Z247" s="451"/>
      <c r="AA247" s="450"/>
      <c r="AB247" s="450"/>
      <c r="AC247" s="450"/>
      <c r="AD247" s="450"/>
      <c r="AE247" s="451"/>
      <c r="AF247" s="451"/>
      <c r="AG247" s="452"/>
      <c r="AH247" s="452"/>
      <c r="AI247" s="452"/>
      <c r="AJ247" s="452"/>
      <c r="AK247" s="452"/>
      <c r="AL247" s="452"/>
      <c r="AM247" s="450"/>
      <c r="AN247" s="450"/>
      <c r="AO247" s="451"/>
      <c r="AP247" s="451"/>
      <c r="AQ247" s="450"/>
      <c r="AR247" s="453"/>
      <c r="AS247" s="453"/>
      <c r="AT247" s="454"/>
      <c r="AU247" s="455"/>
      <c r="AV247" s="456"/>
      <c r="AW247" s="456"/>
      <c r="AX247" s="455"/>
      <c r="AY247" s="456"/>
      <c r="AZ247" s="454"/>
      <c r="BA247" s="454"/>
      <c r="BB247" s="454"/>
      <c r="BC247" s="454"/>
      <c r="BD247" s="454"/>
      <c r="BE247" s="454"/>
      <c r="BF247" s="455"/>
      <c r="BG247" s="455"/>
      <c r="BH247" s="455"/>
      <c r="BI247" s="455"/>
      <c r="BJ247" s="455"/>
      <c r="BK247" s="455"/>
      <c r="BL247" s="455"/>
      <c r="BM247" s="455"/>
      <c r="BN247" s="455"/>
      <c r="BO247" s="455"/>
    </row>
    <row r="248" spans="1:67" ht="19.5" customHeight="1">
      <c r="A248" s="450"/>
      <c r="B248" s="450"/>
      <c r="C248" s="450"/>
      <c r="D248" s="450"/>
      <c r="E248" s="450"/>
      <c r="F248" s="451"/>
      <c r="G248" s="450"/>
      <c r="H248" s="450"/>
      <c r="I248" s="451"/>
      <c r="J248" s="450"/>
      <c r="K248" s="451"/>
      <c r="L248" s="450"/>
      <c r="M248" s="451"/>
      <c r="N248" s="450"/>
      <c r="O248" s="451"/>
      <c r="P248" s="452"/>
      <c r="Q248" s="452"/>
      <c r="R248" s="452"/>
      <c r="S248" s="452"/>
      <c r="T248" s="450"/>
      <c r="U248" s="450"/>
      <c r="V248" s="451"/>
      <c r="W248" s="452"/>
      <c r="X248" s="450"/>
      <c r="Y248" s="451"/>
      <c r="Z248" s="451"/>
      <c r="AA248" s="450"/>
      <c r="AB248" s="450"/>
      <c r="AC248" s="450"/>
      <c r="AD248" s="450"/>
      <c r="AE248" s="451"/>
      <c r="AF248" s="451"/>
      <c r="AG248" s="452"/>
      <c r="AH248" s="452"/>
      <c r="AI248" s="452"/>
      <c r="AJ248" s="452"/>
      <c r="AK248" s="452"/>
      <c r="AL248" s="452"/>
      <c r="AM248" s="450"/>
      <c r="AN248" s="450"/>
      <c r="AO248" s="451"/>
      <c r="AP248" s="451"/>
      <c r="AQ248" s="450"/>
      <c r="AR248" s="453"/>
      <c r="AS248" s="453"/>
      <c r="AT248" s="454"/>
      <c r="AU248" s="455"/>
      <c r="AV248" s="456"/>
      <c r="AW248" s="456"/>
      <c r="AX248" s="455"/>
      <c r="AY248" s="456"/>
      <c r="AZ248" s="454"/>
      <c r="BA248" s="454"/>
      <c r="BB248" s="454"/>
      <c r="BC248" s="454"/>
      <c r="BD248" s="454"/>
      <c r="BE248" s="454"/>
      <c r="BF248" s="455"/>
      <c r="BG248" s="455"/>
      <c r="BH248" s="455"/>
      <c r="BI248" s="455"/>
      <c r="BJ248" s="455"/>
      <c r="BK248" s="455"/>
      <c r="BL248" s="455"/>
      <c r="BM248" s="455"/>
      <c r="BN248" s="455"/>
      <c r="BO248" s="455"/>
    </row>
    <row r="249" spans="1:67" ht="19.5" customHeight="1">
      <c r="A249" s="450"/>
      <c r="B249" s="450"/>
      <c r="C249" s="450"/>
      <c r="D249" s="450"/>
      <c r="E249" s="450"/>
      <c r="F249" s="451"/>
      <c r="G249" s="450"/>
      <c r="H249" s="450"/>
      <c r="I249" s="451"/>
      <c r="J249" s="450"/>
      <c r="K249" s="451"/>
      <c r="L249" s="450"/>
      <c r="M249" s="451"/>
      <c r="N249" s="450"/>
      <c r="O249" s="451"/>
      <c r="P249" s="452"/>
      <c r="Q249" s="452"/>
      <c r="R249" s="452"/>
      <c r="S249" s="452"/>
      <c r="T249" s="450"/>
      <c r="U249" s="450"/>
      <c r="V249" s="451"/>
      <c r="W249" s="452"/>
      <c r="X249" s="450"/>
      <c r="Y249" s="451"/>
      <c r="Z249" s="451"/>
      <c r="AA249" s="450"/>
      <c r="AB249" s="450"/>
      <c r="AC249" s="450"/>
      <c r="AD249" s="450"/>
      <c r="AE249" s="451"/>
      <c r="AF249" s="451"/>
      <c r="AG249" s="452"/>
      <c r="AH249" s="452"/>
      <c r="AI249" s="452"/>
      <c r="AJ249" s="452"/>
      <c r="AK249" s="452"/>
      <c r="AL249" s="452"/>
      <c r="AM249" s="450"/>
      <c r="AN249" s="450"/>
      <c r="AO249" s="451"/>
      <c r="AP249" s="451"/>
      <c r="AQ249" s="450"/>
      <c r="AR249" s="453"/>
      <c r="AS249" s="453"/>
      <c r="AT249" s="454"/>
      <c r="AU249" s="455"/>
      <c r="AV249" s="456"/>
      <c r="AW249" s="456"/>
      <c r="AX249" s="455"/>
      <c r="AY249" s="456"/>
      <c r="AZ249" s="454"/>
      <c r="BA249" s="454"/>
      <c r="BB249" s="454"/>
      <c r="BC249" s="454"/>
      <c r="BD249" s="454"/>
      <c r="BE249" s="454"/>
      <c r="BF249" s="455"/>
      <c r="BG249" s="455"/>
      <c r="BH249" s="455"/>
      <c r="BI249" s="455"/>
      <c r="BJ249" s="455"/>
      <c r="BK249" s="455"/>
      <c r="BL249" s="455"/>
      <c r="BM249" s="455"/>
      <c r="BN249" s="455"/>
      <c r="BO249" s="455"/>
    </row>
    <row r="250" spans="1:67" ht="19.5" customHeight="1">
      <c r="A250" s="450"/>
      <c r="B250" s="450"/>
      <c r="C250" s="450"/>
      <c r="D250" s="450"/>
      <c r="E250" s="450"/>
      <c r="F250" s="451"/>
      <c r="G250" s="450"/>
      <c r="H250" s="450"/>
      <c r="I250" s="451"/>
      <c r="J250" s="450"/>
      <c r="K250" s="451"/>
      <c r="L250" s="450"/>
      <c r="M250" s="451"/>
      <c r="N250" s="450"/>
      <c r="O250" s="451"/>
      <c r="P250" s="452"/>
      <c r="Q250" s="452"/>
      <c r="R250" s="452"/>
      <c r="S250" s="452"/>
      <c r="T250" s="450"/>
      <c r="U250" s="450"/>
      <c r="V250" s="451"/>
      <c r="W250" s="452"/>
      <c r="X250" s="450"/>
      <c r="Y250" s="451"/>
      <c r="Z250" s="451"/>
      <c r="AA250" s="450"/>
      <c r="AB250" s="450"/>
      <c r="AC250" s="450"/>
      <c r="AD250" s="450"/>
      <c r="AE250" s="451"/>
      <c r="AF250" s="451"/>
      <c r="AG250" s="452"/>
      <c r="AH250" s="452"/>
      <c r="AI250" s="452"/>
      <c r="AJ250" s="452"/>
      <c r="AK250" s="452"/>
      <c r="AL250" s="452"/>
      <c r="AM250" s="450"/>
      <c r="AN250" s="450"/>
      <c r="AO250" s="451"/>
      <c r="AP250" s="451"/>
      <c r="AQ250" s="450"/>
      <c r="AR250" s="453"/>
      <c r="AS250" s="453"/>
      <c r="AT250" s="454"/>
      <c r="AU250" s="455"/>
      <c r="AV250" s="456"/>
      <c r="AW250" s="456"/>
      <c r="AX250" s="455"/>
      <c r="AY250" s="456"/>
      <c r="AZ250" s="454"/>
      <c r="BA250" s="454"/>
      <c r="BB250" s="454"/>
      <c r="BC250" s="454"/>
      <c r="BD250" s="454"/>
      <c r="BE250" s="454"/>
      <c r="BF250" s="455"/>
      <c r="BG250" s="455"/>
      <c r="BH250" s="455"/>
      <c r="BI250" s="455"/>
      <c r="BJ250" s="455"/>
      <c r="BK250" s="455"/>
      <c r="BL250" s="455"/>
      <c r="BM250" s="455"/>
      <c r="BN250" s="455"/>
      <c r="BO250" s="455"/>
    </row>
    <row r="251" spans="1:67" ht="19.5" customHeight="1">
      <c r="A251" s="450"/>
      <c r="B251" s="450"/>
      <c r="C251" s="450"/>
      <c r="D251" s="450"/>
      <c r="E251" s="450"/>
      <c r="F251" s="451"/>
      <c r="G251" s="450"/>
      <c r="H251" s="450"/>
      <c r="I251" s="451"/>
      <c r="J251" s="450"/>
      <c r="K251" s="451"/>
      <c r="L251" s="450"/>
      <c r="M251" s="451"/>
      <c r="N251" s="450"/>
      <c r="O251" s="451"/>
      <c r="P251" s="452"/>
      <c r="Q251" s="452"/>
      <c r="R251" s="452"/>
      <c r="S251" s="452"/>
      <c r="T251" s="450"/>
      <c r="U251" s="450"/>
      <c r="V251" s="451"/>
      <c r="W251" s="452"/>
      <c r="X251" s="450"/>
      <c r="Y251" s="451"/>
      <c r="Z251" s="451"/>
      <c r="AA251" s="450"/>
      <c r="AB251" s="450"/>
      <c r="AC251" s="450"/>
      <c r="AD251" s="450"/>
      <c r="AE251" s="451"/>
      <c r="AF251" s="451"/>
      <c r="AG251" s="452"/>
      <c r="AH251" s="452"/>
      <c r="AI251" s="452"/>
      <c r="AJ251" s="452"/>
      <c r="AK251" s="452"/>
      <c r="AL251" s="452"/>
      <c r="AM251" s="450"/>
      <c r="AN251" s="450"/>
      <c r="AO251" s="451"/>
      <c r="AP251" s="451"/>
      <c r="AQ251" s="450"/>
      <c r="AR251" s="453"/>
      <c r="AS251" s="453"/>
      <c r="AT251" s="454"/>
      <c r="AU251" s="455"/>
      <c r="AV251" s="456"/>
      <c r="AW251" s="456"/>
      <c r="AX251" s="455"/>
      <c r="AY251" s="456"/>
      <c r="AZ251" s="454"/>
      <c r="BA251" s="454"/>
      <c r="BB251" s="454"/>
      <c r="BC251" s="454"/>
      <c r="BD251" s="454"/>
      <c r="BE251" s="454"/>
      <c r="BF251" s="455"/>
      <c r="BG251" s="455"/>
      <c r="BH251" s="455"/>
      <c r="BI251" s="455"/>
      <c r="BJ251" s="455"/>
      <c r="BK251" s="455"/>
      <c r="BL251" s="455"/>
      <c r="BM251" s="455"/>
      <c r="BN251" s="455"/>
      <c r="BO251" s="455"/>
    </row>
    <row r="252" spans="1:67" ht="19.5" customHeight="1">
      <c r="A252" s="450"/>
      <c r="B252" s="450"/>
      <c r="C252" s="450"/>
      <c r="D252" s="450"/>
      <c r="E252" s="450"/>
      <c r="F252" s="451"/>
      <c r="G252" s="450"/>
      <c r="H252" s="450"/>
      <c r="I252" s="451"/>
      <c r="J252" s="450"/>
      <c r="K252" s="451"/>
      <c r="L252" s="450"/>
      <c r="M252" s="451"/>
      <c r="N252" s="450"/>
      <c r="O252" s="451"/>
      <c r="P252" s="452"/>
      <c r="Q252" s="452"/>
      <c r="R252" s="452"/>
      <c r="S252" s="452"/>
      <c r="T252" s="450"/>
      <c r="U252" s="450"/>
      <c r="V252" s="451"/>
      <c r="W252" s="452"/>
      <c r="X252" s="450"/>
      <c r="Y252" s="451"/>
      <c r="Z252" s="451"/>
      <c r="AA252" s="450"/>
      <c r="AB252" s="450"/>
      <c r="AC252" s="450"/>
      <c r="AD252" s="450"/>
      <c r="AE252" s="451"/>
      <c r="AF252" s="451"/>
      <c r="AG252" s="452"/>
      <c r="AH252" s="452"/>
      <c r="AI252" s="452"/>
      <c r="AJ252" s="452"/>
      <c r="AK252" s="452"/>
      <c r="AL252" s="452"/>
      <c r="AM252" s="450"/>
      <c r="AN252" s="450"/>
      <c r="AO252" s="451"/>
      <c r="AP252" s="451"/>
      <c r="AQ252" s="450"/>
      <c r="AR252" s="453"/>
      <c r="AS252" s="453"/>
      <c r="AT252" s="454"/>
      <c r="AU252" s="455"/>
      <c r="AV252" s="456"/>
      <c r="AW252" s="456"/>
      <c r="AX252" s="455"/>
      <c r="AY252" s="456"/>
      <c r="AZ252" s="454"/>
      <c r="BA252" s="454"/>
      <c r="BB252" s="454"/>
      <c r="BC252" s="454"/>
      <c r="BD252" s="454"/>
      <c r="BE252" s="454"/>
      <c r="BF252" s="455"/>
      <c r="BG252" s="455"/>
      <c r="BH252" s="455"/>
      <c r="BI252" s="455"/>
      <c r="BJ252" s="455"/>
      <c r="BK252" s="455"/>
      <c r="BL252" s="455"/>
      <c r="BM252" s="455"/>
      <c r="BN252" s="455"/>
      <c r="BO252" s="455"/>
    </row>
    <row r="253" spans="1:67" ht="19.5" customHeight="1">
      <c r="A253" s="450"/>
      <c r="B253" s="450"/>
      <c r="C253" s="450"/>
      <c r="D253" s="450"/>
      <c r="E253" s="450"/>
      <c r="F253" s="451"/>
      <c r="G253" s="450"/>
      <c r="H253" s="450"/>
      <c r="I253" s="451"/>
      <c r="J253" s="450"/>
      <c r="K253" s="451"/>
      <c r="L253" s="450"/>
      <c r="M253" s="451"/>
      <c r="N253" s="450"/>
      <c r="O253" s="451"/>
      <c r="P253" s="452"/>
      <c r="Q253" s="452"/>
      <c r="R253" s="452"/>
      <c r="S253" s="452"/>
      <c r="T253" s="450"/>
      <c r="U253" s="450"/>
      <c r="V253" s="451"/>
      <c r="W253" s="452"/>
      <c r="X253" s="450"/>
      <c r="Y253" s="451"/>
      <c r="Z253" s="451"/>
      <c r="AA253" s="450"/>
      <c r="AB253" s="450"/>
      <c r="AC253" s="450"/>
      <c r="AD253" s="450"/>
      <c r="AE253" s="451"/>
      <c r="AF253" s="451"/>
      <c r="AG253" s="452"/>
      <c r="AH253" s="452"/>
      <c r="AI253" s="452"/>
      <c r="AJ253" s="452"/>
      <c r="AK253" s="452"/>
      <c r="AL253" s="452"/>
      <c r="AM253" s="450"/>
      <c r="AN253" s="450"/>
      <c r="AO253" s="451"/>
      <c r="AP253" s="451"/>
      <c r="AQ253" s="450"/>
      <c r="AR253" s="453"/>
      <c r="AS253" s="453"/>
      <c r="AT253" s="454"/>
      <c r="AU253" s="455"/>
      <c r="AV253" s="456"/>
      <c r="AW253" s="456"/>
      <c r="AX253" s="455"/>
      <c r="AY253" s="456"/>
      <c r="AZ253" s="454"/>
      <c r="BA253" s="454"/>
      <c r="BB253" s="454"/>
      <c r="BC253" s="454"/>
      <c r="BD253" s="454"/>
      <c r="BE253" s="454"/>
      <c r="BF253" s="455"/>
      <c r="BG253" s="455"/>
      <c r="BH253" s="455"/>
      <c r="BI253" s="455"/>
      <c r="BJ253" s="455"/>
      <c r="BK253" s="455"/>
      <c r="BL253" s="455"/>
      <c r="BM253" s="455"/>
      <c r="BN253" s="455"/>
      <c r="BO253" s="455"/>
    </row>
    <row r="254" spans="1:67" ht="19.5" customHeight="1">
      <c r="A254" s="450"/>
      <c r="B254" s="450"/>
      <c r="C254" s="450"/>
      <c r="D254" s="450"/>
      <c r="E254" s="450"/>
      <c r="F254" s="451"/>
      <c r="G254" s="450"/>
      <c r="H254" s="450"/>
      <c r="I254" s="451"/>
      <c r="J254" s="450"/>
      <c r="K254" s="451"/>
      <c r="L254" s="450"/>
      <c r="M254" s="451"/>
      <c r="N254" s="450"/>
      <c r="O254" s="451"/>
      <c r="P254" s="452"/>
      <c r="Q254" s="452"/>
      <c r="R254" s="452"/>
      <c r="S254" s="452"/>
      <c r="T254" s="450"/>
      <c r="U254" s="450"/>
      <c r="V254" s="451"/>
      <c r="W254" s="452"/>
      <c r="X254" s="450"/>
      <c r="Y254" s="451"/>
      <c r="Z254" s="451"/>
      <c r="AA254" s="450"/>
      <c r="AB254" s="450"/>
      <c r="AC254" s="450"/>
      <c r="AD254" s="450"/>
      <c r="AE254" s="451"/>
      <c r="AF254" s="451"/>
      <c r="AG254" s="452"/>
      <c r="AH254" s="452"/>
      <c r="AI254" s="452"/>
      <c r="AJ254" s="452"/>
      <c r="AK254" s="452"/>
      <c r="AL254" s="452"/>
      <c r="AM254" s="450"/>
      <c r="AN254" s="450"/>
      <c r="AO254" s="451"/>
      <c r="AP254" s="451"/>
      <c r="AQ254" s="450"/>
      <c r="AR254" s="453"/>
      <c r="AS254" s="453"/>
      <c r="AT254" s="454"/>
      <c r="AU254" s="455"/>
      <c r="AV254" s="456"/>
      <c r="AW254" s="456"/>
      <c r="AX254" s="455"/>
      <c r="AY254" s="456"/>
      <c r="AZ254" s="454"/>
      <c r="BA254" s="454"/>
      <c r="BB254" s="454"/>
      <c r="BC254" s="454"/>
      <c r="BD254" s="454"/>
      <c r="BE254" s="454"/>
      <c r="BF254" s="455"/>
      <c r="BG254" s="455"/>
      <c r="BH254" s="455"/>
      <c r="BI254" s="455"/>
      <c r="BJ254" s="455"/>
      <c r="BK254" s="455"/>
      <c r="BL254" s="455"/>
      <c r="BM254" s="455"/>
      <c r="BN254" s="455"/>
      <c r="BO254" s="455"/>
    </row>
    <row r="255" spans="1:67" ht="19.5" customHeight="1">
      <c r="A255" s="450"/>
      <c r="B255" s="450"/>
      <c r="C255" s="450"/>
      <c r="D255" s="450"/>
      <c r="E255" s="450"/>
      <c r="F255" s="451"/>
      <c r="G255" s="450"/>
      <c r="H255" s="450"/>
      <c r="I255" s="451"/>
      <c r="J255" s="450"/>
      <c r="K255" s="451"/>
      <c r="L255" s="450"/>
      <c r="M255" s="451"/>
      <c r="N255" s="450"/>
      <c r="O255" s="451"/>
      <c r="P255" s="452"/>
      <c r="Q255" s="452"/>
      <c r="R255" s="452"/>
      <c r="S255" s="452"/>
      <c r="T255" s="450"/>
      <c r="U255" s="450"/>
      <c r="V255" s="451"/>
      <c r="W255" s="452"/>
      <c r="X255" s="450"/>
      <c r="Y255" s="451"/>
      <c r="Z255" s="451"/>
      <c r="AA255" s="450"/>
      <c r="AB255" s="450"/>
      <c r="AC255" s="450"/>
      <c r="AD255" s="450"/>
      <c r="AE255" s="451"/>
      <c r="AF255" s="451"/>
      <c r="AG255" s="452"/>
      <c r="AH255" s="452"/>
      <c r="AI255" s="452"/>
      <c r="AJ255" s="452"/>
      <c r="AK255" s="452"/>
      <c r="AL255" s="452"/>
      <c r="AM255" s="450"/>
      <c r="AN255" s="450"/>
      <c r="AO255" s="451"/>
      <c r="AP255" s="451"/>
      <c r="AQ255" s="450"/>
      <c r="AR255" s="453"/>
      <c r="AS255" s="453"/>
      <c r="AT255" s="454"/>
      <c r="AU255" s="455"/>
      <c r="AV255" s="456"/>
      <c r="AW255" s="456"/>
      <c r="AX255" s="455"/>
      <c r="AY255" s="456"/>
      <c r="AZ255" s="454"/>
      <c r="BA255" s="454"/>
      <c r="BB255" s="454"/>
      <c r="BC255" s="454"/>
      <c r="BD255" s="454"/>
      <c r="BE255" s="454"/>
      <c r="BF255" s="455"/>
      <c r="BG255" s="455"/>
      <c r="BH255" s="455"/>
      <c r="BI255" s="455"/>
      <c r="BJ255" s="455"/>
      <c r="BK255" s="455"/>
      <c r="BL255" s="455"/>
      <c r="BM255" s="455"/>
      <c r="BN255" s="455"/>
      <c r="BO255" s="455"/>
    </row>
    <row r="256" spans="1:67" ht="19.5" customHeight="1">
      <c r="A256" s="450"/>
      <c r="B256" s="450"/>
      <c r="C256" s="450"/>
      <c r="D256" s="450"/>
      <c r="E256" s="450"/>
      <c r="F256" s="451"/>
      <c r="G256" s="450"/>
      <c r="H256" s="450"/>
      <c r="I256" s="451"/>
      <c r="J256" s="450"/>
      <c r="K256" s="451"/>
      <c r="L256" s="450"/>
      <c r="M256" s="451"/>
      <c r="N256" s="450"/>
      <c r="O256" s="451"/>
      <c r="P256" s="452"/>
      <c r="Q256" s="452"/>
      <c r="R256" s="452"/>
      <c r="S256" s="452"/>
      <c r="T256" s="450"/>
      <c r="U256" s="450"/>
      <c r="V256" s="451"/>
      <c r="W256" s="452"/>
      <c r="X256" s="450"/>
      <c r="Y256" s="451"/>
      <c r="Z256" s="451"/>
      <c r="AA256" s="450"/>
      <c r="AB256" s="450"/>
      <c r="AC256" s="450"/>
      <c r="AD256" s="450"/>
      <c r="AE256" s="451"/>
      <c r="AF256" s="451"/>
      <c r="AG256" s="452"/>
      <c r="AH256" s="452"/>
      <c r="AI256" s="452"/>
      <c r="AJ256" s="452"/>
      <c r="AK256" s="452"/>
      <c r="AL256" s="452"/>
      <c r="AM256" s="450"/>
      <c r="AN256" s="450"/>
      <c r="AO256" s="451"/>
      <c r="AP256" s="451"/>
      <c r="AQ256" s="450"/>
      <c r="AR256" s="453"/>
      <c r="AS256" s="453"/>
      <c r="AT256" s="454"/>
      <c r="AU256" s="455"/>
      <c r="AV256" s="456"/>
      <c r="AW256" s="456"/>
      <c r="AX256" s="455"/>
      <c r="AY256" s="456"/>
      <c r="AZ256" s="454"/>
      <c r="BA256" s="454"/>
      <c r="BB256" s="454"/>
      <c r="BC256" s="454"/>
      <c r="BD256" s="454"/>
      <c r="BE256" s="454"/>
      <c r="BF256" s="455"/>
      <c r="BG256" s="455"/>
      <c r="BH256" s="455"/>
      <c r="BI256" s="455"/>
      <c r="BJ256" s="455"/>
      <c r="BK256" s="455"/>
      <c r="BL256" s="455"/>
      <c r="BM256" s="455"/>
      <c r="BN256" s="455"/>
      <c r="BO256" s="455"/>
    </row>
    <row r="257" spans="1:67" ht="19.5" customHeight="1">
      <c r="A257" s="450"/>
      <c r="B257" s="450"/>
      <c r="C257" s="450"/>
      <c r="D257" s="450"/>
      <c r="E257" s="450"/>
      <c r="F257" s="451"/>
      <c r="G257" s="450"/>
      <c r="H257" s="450"/>
      <c r="I257" s="451"/>
      <c r="J257" s="450"/>
      <c r="K257" s="451"/>
      <c r="L257" s="450"/>
      <c r="M257" s="451"/>
      <c r="N257" s="450"/>
      <c r="O257" s="451"/>
      <c r="P257" s="452"/>
      <c r="Q257" s="452"/>
      <c r="R257" s="452"/>
      <c r="S257" s="452"/>
      <c r="T257" s="450"/>
      <c r="U257" s="450"/>
      <c r="V257" s="451"/>
      <c r="W257" s="452"/>
      <c r="X257" s="450"/>
      <c r="Y257" s="451"/>
      <c r="Z257" s="451"/>
      <c r="AA257" s="450"/>
      <c r="AB257" s="450"/>
      <c r="AC257" s="450"/>
      <c r="AD257" s="450"/>
      <c r="AE257" s="451"/>
      <c r="AF257" s="451"/>
      <c r="AG257" s="452"/>
      <c r="AH257" s="452"/>
      <c r="AI257" s="452"/>
      <c r="AJ257" s="452"/>
      <c r="AK257" s="452"/>
      <c r="AL257" s="452"/>
      <c r="AM257" s="450"/>
      <c r="AN257" s="450"/>
      <c r="AO257" s="451"/>
      <c r="AP257" s="451"/>
      <c r="AQ257" s="450"/>
      <c r="AR257" s="453"/>
      <c r="AS257" s="453"/>
      <c r="AT257" s="454"/>
      <c r="AU257" s="455"/>
      <c r="AV257" s="456"/>
      <c r="AW257" s="456"/>
      <c r="AX257" s="455"/>
      <c r="AY257" s="456"/>
      <c r="AZ257" s="454"/>
      <c r="BA257" s="454"/>
      <c r="BB257" s="454"/>
      <c r="BC257" s="454"/>
      <c r="BD257" s="454"/>
      <c r="BE257" s="454"/>
      <c r="BF257" s="455"/>
      <c r="BG257" s="455"/>
      <c r="BH257" s="455"/>
      <c r="BI257" s="455"/>
      <c r="BJ257" s="455"/>
      <c r="BK257" s="455"/>
      <c r="BL257" s="455"/>
      <c r="BM257" s="455"/>
      <c r="BN257" s="455"/>
      <c r="BO257" s="455"/>
    </row>
    <row r="258" spans="1:67" ht="19.5" customHeight="1">
      <c r="A258" s="450"/>
      <c r="B258" s="450"/>
      <c r="C258" s="450"/>
      <c r="D258" s="450"/>
      <c r="E258" s="450"/>
      <c r="F258" s="451"/>
      <c r="G258" s="450"/>
      <c r="H258" s="450"/>
      <c r="I258" s="451"/>
      <c r="J258" s="450"/>
      <c r="K258" s="451"/>
      <c r="L258" s="450"/>
      <c r="M258" s="451"/>
      <c r="N258" s="450"/>
      <c r="O258" s="451"/>
      <c r="P258" s="452"/>
      <c r="Q258" s="452"/>
      <c r="R258" s="452"/>
      <c r="S258" s="452"/>
      <c r="T258" s="450"/>
      <c r="U258" s="450"/>
      <c r="V258" s="451"/>
      <c r="W258" s="452"/>
      <c r="X258" s="450"/>
      <c r="Y258" s="451"/>
      <c r="Z258" s="451"/>
      <c r="AA258" s="450"/>
      <c r="AB258" s="450"/>
      <c r="AC258" s="450"/>
      <c r="AD258" s="450"/>
      <c r="AE258" s="451"/>
      <c r="AF258" s="451"/>
      <c r="AG258" s="452"/>
      <c r="AH258" s="452"/>
      <c r="AI258" s="452"/>
      <c r="AJ258" s="452"/>
      <c r="AK258" s="452"/>
      <c r="AL258" s="452"/>
      <c r="AM258" s="450"/>
      <c r="AN258" s="450"/>
      <c r="AO258" s="451"/>
      <c r="AP258" s="451"/>
      <c r="AQ258" s="450"/>
      <c r="AR258" s="453"/>
      <c r="AS258" s="453"/>
      <c r="AT258" s="454"/>
      <c r="AU258" s="455"/>
      <c r="AV258" s="456"/>
      <c r="AW258" s="456"/>
      <c r="AX258" s="455"/>
      <c r="AY258" s="456"/>
      <c r="AZ258" s="454"/>
      <c r="BA258" s="454"/>
      <c r="BB258" s="454"/>
      <c r="BC258" s="454"/>
      <c r="BD258" s="454"/>
      <c r="BE258" s="454"/>
      <c r="BF258" s="455"/>
      <c r="BG258" s="455"/>
      <c r="BH258" s="455"/>
      <c r="BI258" s="455"/>
      <c r="BJ258" s="455"/>
      <c r="BK258" s="455"/>
      <c r="BL258" s="455"/>
      <c r="BM258" s="455"/>
      <c r="BN258" s="455"/>
      <c r="BO258" s="455"/>
    </row>
    <row r="259" spans="1:67" ht="19.5" customHeight="1">
      <c r="A259" s="450"/>
      <c r="B259" s="450"/>
      <c r="C259" s="450"/>
      <c r="D259" s="450"/>
      <c r="E259" s="450"/>
      <c r="F259" s="451"/>
      <c r="G259" s="450"/>
      <c r="H259" s="450"/>
      <c r="I259" s="451"/>
      <c r="J259" s="450"/>
      <c r="K259" s="451"/>
      <c r="L259" s="450"/>
      <c r="M259" s="451"/>
      <c r="N259" s="450"/>
      <c r="O259" s="451"/>
      <c r="P259" s="452"/>
      <c r="Q259" s="452"/>
      <c r="R259" s="452"/>
      <c r="S259" s="452"/>
      <c r="T259" s="450"/>
      <c r="U259" s="450"/>
      <c r="V259" s="451"/>
      <c r="W259" s="452"/>
      <c r="X259" s="450"/>
      <c r="Y259" s="451"/>
      <c r="Z259" s="451"/>
      <c r="AA259" s="450"/>
      <c r="AB259" s="450"/>
      <c r="AC259" s="450"/>
      <c r="AD259" s="450"/>
      <c r="AE259" s="451"/>
      <c r="AF259" s="451"/>
      <c r="AG259" s="452"/>
      <c r="AH259" s="452"/>
      <c r="AI259" s="452"/>
      <c r="AJ259" s="452"/>
      <c r="AK259" s="452"/>
      <c r="AL259" s="452"/>
      <c r="AM259" s="450"/>
      <c r="AN259" s="450"/>
      <c r="AO259" s="451"/>
      <c r="AP259" s="451"/>
      <c r="AQ259" s="450"/>
      <c r="AR259" s="453"/>
      <c r="AS259" s="453"/>
      <c r="AT259" s="454"/>
      <c r="AU259" s="455"/>
      <c r="AV259" s="456"/>
      <c r="AW259" s="456"/>
      <c r="AX259" s="455"/>
      <c r="AY259" s="456"/>
      <c r="AZ259" s="454"/>
      <c r="BA259" s="454"/>
      <c r="BB259" s="454"/>
      <c r="BC259" s="454"/>
      <c r="BD259" s="454"/>
      <c r="BE259" s="454"/>
      <c r="BF259" s="455"/>
      <c r="BG259" s="455"/>
      <c r="BH259" s="455"/>
      <c r="BI259" s="455"/>
      <c r="BJ259" s="455"/>
      <c r="BK259" s="455"/>
      <c r="BL259" s="455"/>
      <c r="BM259" s="455"/>
      <c r="BN259" s="455"/>
      <c r="BO259" s="455"/>
    </row>
    <row r="260" spans="1:67" ht="19.5" customHeight="1">
      <c r="A260" s="450"/>
      <c r="B260" s="450"/>
      <c r="C260" s="450"/>
      <c r="D260" s="450"/>
      <c r="E260" s="450"/>
      <c r="F260" s="451"/>
      <c r="G260" s="450"/>
      <c r="H260" s="450"/>
      <c r="I260" s="451"/>
      <c r="J260" s="450"/>
      <c r="K260" s="451"/>
      <c r="L260" s="450"/>
      <c r="M260" s="451"/>
      <c r="N260" s="450"/>
      <c r="O260" s="451"/>
      <c r="P260" s="452"/>
      <c r="Q260" s="452"/>
      <c r="R260" s="452"/>
      <c r="S260" s="452"/>
      <c r="T260" s="450"/>
      <c r="U260" s="450"/>
      <c r="V260" s="451"/>
      <c r="W260" s="452"/>
      <c r="X260" s="450"/>
      <c r="Y260" s="451"/>
      <c r="Z260" s="451"/>
      <c r="AA260" s="450"/>
      <c r="AB260" s="450"/>
      <c r="AC260" s="450"/>
      <c r="AD260" s="450"/>
      <c r="AE260" s="451"/>
      <c r="AF260" s="451"/>
      <c r="AG260" s="452"/>
      <c r="AH260" s="452"/>
      <c r="AI260" s="452"/>
      <c r="AJ260" s="452"/>
      <c r="AK260" s="452"/>
      <c r="AL260" s="452"/>
      <c r="AM260" s="450"/>
      <c r="AN260" s="450"/>
      <c r="AO260" s="451"/>
      <c r="AP260" s="451"/>
      <c r="AQ260" s="450"/>
      <c r="AR260" s="453"/>
      <c r="AS260" s="453"/>
      <c r="AT260" s="454"/>
      <c r="AU260" s="455"/>
      <c r="AV260" s="456"/>
      <c r="AW260" s="456"/>
      <c r="AX260" s="455"/>
      <c r="AY260" s="456"/>
      <c r="AZ260" s="454"/>
      <c r="BA260" s="454"/>
      <c r="BB260" s="454"/>
      <c r="BC260" s="454"/>
      <c r="BD260" s="454"/>
      <c r="BE260" s="454"/>
      <c r="BF260" s="455"/>
      <c r="BG260" s="455"/>
      <c r="BH260" s="455"/>
      <c r="BI260" s="455"/>
      <c r="BJ260" s="455"/>
      <c r="BK260" s="455"/>
      <c r="BL260" s="455"/>
      <c r="BM260" s="455"/>
      <c r="BN260" s="455"/>
      <c r="BO260" s="455"/>
    </row>
    <row r="261" spans="1:67" ht="19.5" customHeight="1">
      <c r="A261" s="450"/>
      <c r="B261" s="450"/>
      <c r="C261" s="450"/>
      <c r="D261" s="450"/>
      <c r="E261" s="450"/>
      <c r="F261" s="451"/>
      <c r="G261" s="450"/>
      <c r="H261" s="450"/>
      <c r="I261" s="451"/>
      <c r="J261" s="450"/>
      <c r="K261" s="451"/>
      <c r="L261" s="450"/>
      <c r="M261" s="451"/>
      <c r="N261" s="450"/>
      <c r="O261" s="451"/>
      <c r="P261" s="452"/>
      <c r="Q261" s="452"/>
      <c r="R261" s="452"/>
      <c r="S261" s="452"/>
      <c r="T261" s="450"/>
      <c r="U261" s="450"/>
      <c r="V261" s="451"/>
      <c r="W261" s="452"/>
      <c r="X261" s="450"/>
      <c r="Y261" s="451"/>
      <c r="Z261" s="451"/>
      <c r="AA261" s="450"/>
      <c r="AB261" s="450"/>
      <c r="AC261" s="450"/>
      <c r="AD261" s="450"/>
      <c r="AE261" s="451"/>
      <c r="AF261" s="451"/>
      <c r="AG261" s="452"/>
      <c r="AH261" s="452"/>
      <c r="AI261" s="452"/>
      <c r="AJ261" s="452"/>
      <c r="AK261" s="452"/>
      <c r="AL261" s="452"/>
      <c r="AM261" s="450"/>
      <c r="AN261" s="450"/>
      <c r="AO261" s="451"/>
      <c r="AP261" s="451"/>
      <c r="AQ261" s="450"/>
      <c r="AR261" s="453"/>
      <c r="AS261" s="453"/>
      <c r="AT261" s="454"/>
      <c r="AU261" s="455"/>
      <c r="AV261" s="456"/>
      <c r="AW261" s="456"/>
      <c r="AX261" s="455"/>
      <c r="AY261" s="456"/>
      <c r="AZ261" s="454"/>
      <c r="BA261" s="454"/>
      <c r="BB261" s="454"/>
      <c r="BC261" s="454"/>
      <c r="BD261" s="454"/>
      <c r="BE261" s="454"/>
      <c r="BF261" s="455"/>
      <c r="BG261" s="455"/>
      <c r="BH261" s="455"/>
      <c r="BI261" s="455"/>
      <c r="BJ261" s="455"/>
      <c r="BK261" s="455"/>
      <c r="BL261" s="455"/>
      <c r="BM261" s="455"/>
      <c r="BN261" s="455"/>
      <c r="BO261" s="455"/>
    </row>
    <row r="262" spans="1:67" ht="19.5" customHeight="1">
      <c r="A262" s="450"/>
      <c r="B262" s="450"/>
      <c r="C262" s="450"/>
      <c r="D262" s="450"/>
      <c r="E262" s="450"/>
      <c r="F262" s="451"/>
      <c r="G262" s="450"/>
      <c r="H262" s="450"/>
      <c r="I262" s="451"/>
      <c r="J262" s="450"/>
      <c r="K262" s="451"/>
      <c r="L262" s="450"/>
      <c r="M262" s="451"/>
      <c r="N262" s="450"/>
      <c r="O262" s="451"/>
      <c r="P262" s="452"/>
      <c r="Q262" s="452"/>
      <c r="R262" s="452"/>
      <c r="S262" s="452"/>
      <c r="T262" s="450"/>
      <c r="U262" s="450"/>
      <c r="V262" s="451"/>
      <c r="W262" s="452"/>
      <c r="X262" s="450"/>
      <c r="Y262" s="451"/>
      <c r="Z262" s="451"/>
      <c r="AA262" s="450"/>
      <c r="AB262" s="450"/>
      <c r="AC262" s="450"/>
      <c r="AD262" s="450"/>
      <c r="AE262" s="451"/>
      <c r="AF262" s="451"/>
      <c r="AG262" s="452"/>
      <c r="AH262" s="452"/>
      <c r="AI262" s="452"/>
      <c r="AJ262" s="452"/>
      <c r="AK262" s="452"/>
      <c r="AL262" s="452"/>
      <c r="AM262" s="450"/>
      <c r="AN262" s="450"/>
      <c r="AO262" s="451"/>
      <c r="AP262" s="451"/>
      <c r="AQ262" s="450"/>
      <c r="AR262" s="453"/>
      <c r="AS262" s="453"/>
      <c r="AT262" s="454"/>
      <c r="AU262" s="455"/>
      <c r="AV262" s="456"/>
      <c r="AW262" s="456"/>
      <c r="AX262" s="455"/>
      <c r="AY262" s="456"/>
      <c r="AZ262" s="454"/>
      <c r="BA262" s="454"/>
      <c r="BB262" s="454"/>
      <c r="BC262" s="454"/>
      <c r="BD262" s="454"/>
      <c r="BE262" s="454"/>
      <c r="BF262" s="455"/>
      <c r="BG262" s="455"/>
      <c r="BH262" s="455"/>
      <c r="BI262" s="455"/>
      <c r="BJ262" s="455"/>
      <c r="BK262" s="455"/>
      <c r="BL262" s="455"/>
      <c r="BM262" s="455"/>
      <c r="BN262" s="455"/>
      <c r="BO262" s="455"/>
    </row>
    <row r="263" spans="1:67" ht="19.5" customHeight="1">
      <c r="A263" s="450"/>
      <c r="B263" s="450"/>
      <c r="C263" s="450"/>
      <c r="D263" s="450"/>
      <c r="E263" s="450"/>
      <c r="F263" s="451"/>
      <c r="G263" s="450"/>
      <c r="H263" s="450"/>
      <c r="I263" s="451"/>
      <c r="J263" s="450"/>
      <c r="K263" s="451"/>
      <c r="L263" s="450"/>
      <c r="M263" s="451"/>
      <c r="N263" s="450"/>
      <c r="O263" s="451"/>
      <c r="P263" s="452"/>
      <c r="Q263" s="452"/>
      <c r="R263" s="452"/>
      <c r="S263" s="452"/>
      <c r="T263" s="450"/>
      <c r="U263" s="450"/>
      <c r="V263" s="451"/>
      <c r="W263" s="452"/>
      <c r="X263" s="450"/>
      <c r="Y263" s="451"/>
      <c r="Z263" s="451"/>
      <c r="AA263" s="450"/>
      <c r="AB263" s="450"/>
      <c r="AC263" s="450"/>
      <c r="AD263" s="450"/>
      <c r="AE263" s="451"/>
      <c r="AF263" s="451"/>
      <c r="AG263" s="452"/>
      <c r="AH263" s="452"/>
      <c r="AI263" s="452"/>
      <c r="AJ263" s="452"/>
      <c r="AK263" s="452"/>
      <c r="AL263" s="452"/>
      <c r="AM263" s="450"/>
      <c r="AN263" s="450"/>
      <c r="AO263" s="451"/>
      <c r="AP263" s="451"/>
      <c r="AQ263" s="450"/>
      <c r="AR263" s="453"/>
      <c r="AS263" s="453"/>
      <c r="AT263" s="454"/>
      <c r="AU263" s="455"/>
      <c r="AV263" s="456"/>
      <c r="AW263" s="456"/>
      <c r="AX263" s="455"/>
      <c r="AY263" s="456"/>
      <c r="AZ263" s="454"/>
      <c r="BA263" s="454"/>
      <c r="BB263" s="454"/>
      <c r="BC263" s="454"/>
      <c r="BD263" s="454"/>
      <c r="BE263" s="454"/>
      <c r="BF263" s="455"/>
      <c r="BG263" s="455"/>
      <c r="BH263" s="455"/>
      <c r="BI263" s="455"/>
      <c r="BJ263" s="455"/>
      <c r="BK263" s="455"/>
      <c r="BL263" s="455"/>
      <c r="BM263" s="455"/>
      <c r="BN263" s="455"/>
      <c r="BO263" s="455"/>
    </row>
    <row r="264" spans="1:67" ht="19.5" customHeight="1">
      <c r="A264" s="450"/>
      <c r="B264" s="450"/>
      <c r="C264" s="450"/>
      <c r="D264" s="450"/>
      <c r="E264" s="450"/>
      <c r="F264" s="451"/>
      <c r="G264" s="450"/>
      <c r="H264" s="450"/>
      <c r="I264" s="451"/>
      <c r="J264" s="450"/>
      <c r="K264" s="451"/>
      <c r="L264" s="450"/>
      <c r="M264" s="451"/>
      <c r="N264" s="450"/>
      <c r="O264" s="451"/>
      <c r="P264" s="452"/>
      <c r="Q264" s="452"/>
      <c r="R264" s="452"/>
      <c r="S264" s="452"/>
      <c r="T264" s="450"/>
      <c r="U264" s="450"/>
      <c r="V264" s="451"/>
      <c r="W264" s="452"/>
      <c r="X264" s="450"/>
      <c r="Y264" s="451"/>
      <c r="Z264" s="451"/>
      <c r="AA264" s="450"/>
      <c r="AB264" s="450"/>
      <c r="AC264" s="450"/>
      <c r="AD264" s="450"/>
      <c r="AE264" s="451"/>
      <c r="AF264" s="451"/>
      <c r="AG264" s="452"/>
      <c r="AH264" s="452"/>
      <c r="AI264" s="452"/>
      <c r="AJ264" s="452"/>
      <c r="AK264" s="452"/>
      <c r="AL264" s="452"/>
      <c r="AM264" s="450"/>
      <c r="AN264" s="450"/>
      <c r="AO264" s="451"/>
      <c r="AP264" s="451"/>
      <c r="AQ264" s="450"/>
      <c r="AR264" s="453"/>
      <c r="AS264" s="453"/>
      <c r="AT264" s="454"/>
      <c r="AU264" s="455"/>
      <c r="AV264" s="456"/>
      <c r="AW264" s="456"/>
      <c r="AX264" s="455"/>
      <c r="AY264" s="456"/>
      <c r="AZ264" s="454"/>
      <c r="BA264" s="454"/>
      <c r="BB264" s="454"/>
      <c r="BC264" s="454"/>
      <c r="BD264" s="454"/>
      <c r="BE264" s="454"/>
      <c r="BF264" s="455"/>
      <c r="BG264" s="455"/>
      <c r="BH264" s="455"/>
      <c r="BI264" s="455"/>
      <c r="BJ264" s="455"/>
      <c r="BK264" s="455"/>
      <c r="BL264" s="455"/>
      <c r="BM264" s="455"/>
      <c r="BN264" s="455"/>
      <c r="BO264" s="455"/>
    </row>
    <row r="265" spans="1:67" ht="19.5" customHeight="1">
      <c r="A265" s="450"/>
      <c r="B265" s="450"/>
      <c r="C265" s="450"/>
      <c r="D265" s="450"/>
      <c r="E265" s="450"/>
      <c r="F265" s="451"/>
      <c r="G265" s="450"/>
      <c r="H265" s="450"/>
      <c r="I265" s="451"/>
      <c r="J265" s="450"/>
      <c r="K265" s="451"/>
      <c r="L265" s="450"/>
      <c r="M265" s="451"/>
      <c r="N265" s="450"/>
      <c r="O265" s="451"/>
      <c r="P265" s="452"/>
      <c r="Q265" s="452"/>
      <c r="R265" s="452"/>
      <c r="S265" s="452"/>
      <c r="T265" s="450"/>
      <c r="U265" s="450"/>
      <c r="V265" s="451"/>
      <c r="W265" s="452"/>
      <c r="X265" s="450"/>
      <c r="Y265" s="451"/>
      <c r="Z265" s="451"/>
      <c r="AA265" s="450"/>
      <c r="AB265" s="450"/>
      <c r="AC265" s="450"/>
      <c r="AD265" s="450"/>
      <c r="AE265" s="451"/>
      <c r="AF265" s="451"/>
      <c r="AG265" s="452"/>
      <c r="AH265" s="452"/>
      <c r="AI265" s="452"/>
      <c r="AJ265" s="452"/>
      <c r="AK265" s="452"/>
      <c r="AL265" s="452"/>
      <c r="AM265" s="450"/>
      <c r="AN265" s="450"/>
      <c r="AO265" s="451"/>
      <c r="AP265" s="451"/>
      <c r="AQ265" s="450"/>
      <c r="AR265" s="453"/>
      <c r="AS265" s="453"/>
      <c r="AT265" s="454"/>
      <c r="AU265" s="455"/>
      <c r="AV265" s="456"/>
      <c r="AW265" s="456"/>
      <c r="AX265" s="455"/>
      <c r="AY265" s="456"/>
      <c r="AZ265" s="454"/>
      <c r="BA265" s="454"/>
      <c r="BB265" s="454"/>
      <c r="BC265" s="454"/>
      <c r="BD265" s="454"/>
      <c r="BE265" s="454"/>
      <c r="BF265" s="455"/>
      <c r="BG265" s="455"/>
      <c r="BH265" s="455"/>
      <c r="BI265" s="455"/>
      <c r="BJ265" s="455"/>
      <c r="BK265" s="455"/>
      <c r="BL265" s="455"/>
      <c r="BM265" s="455"/>
      <c r="BN265" s="455"/>
      <c r="BO265" s="455"/>
    </row>
    <row r="266" spans="1:67" ht="19.5" customHeight="1">
      <c r="A266" s="450"/>
      <c r="B266" s="450"/>
      <c r="C266" s="450"/>
      <c r="D266" s="450"/>
      <c r="E266" s="450"/>
      <c r="F266" s="451"/>
      <c r="G266" s="450"/>
      <c r="H266" s="450"/>
      <c r="I266" s="451"/>
      <c r="J266" s="450"/>
      <c r="K266" s="451"/>
      <c r="L266" s="450"/>
      <c r="M266" s="451"/>
      <c r="N266" s="450"/>
      <c r="O266" s="451"/>
      <c r="P266" s="452"/>
      <c r="Q266" s="452"/>
      <c r="R266" s="452"/>
      <c r="S266" s="452"/>
      <c r="T266" s="450"/>
      <c r="U266" s="450"/>
      <c r="V266" s="451"/>
      <c r="W266" s="452"/>
      <c r="X266" s="450"/>
      <c r="Y266" s="451"/>
      <c r="Z266" s="451"/>
      <c r="AA266" s="450"/>
      <c r="AB266" s="450"/>
      <c r="AC266" s="450"/>
      <c r="AD266" s="450"/>
      <c r="AE266" s="451"/>
      <c r="AF266" s="451"/>
      <c r="AG266" s="452"/>
      <c r="AH266" s="452"/>
      <c r="AI266" s="452"/>
      <c r="AJ266" s="452"/>
      <c r="AK266" s="452"/>
      <c r="AL266" s="452"/>
      <c r="AM266" s="450"/>
      <c r="AN266" s="450"/>
      <c r="AO266" s="451"/>
      <c r="AP266" s="451"/>
      <c r="AQ266" s="450"/>
      <c r="AR266" s="453"/>
      <c r="AS266" s="453"/>
      <c r="AT266" s="454"/>
      <c r="AU266" s="455"/>
      <c r="AV266" s="456"/>
      <c r="AW266" s="456"/>
      <c r="AX266" s="455"/>
      <c r="AY266" s="456"/>
      <c r="AZ266" s="454"/>
      <c r="BA266" s="454"/>
      <c r="BB266" s="454"/>
      <c r="BC266" s="454"/>
      <c r="BD266" s="454"/>
      <c r="BE266" s="454"/>
      <c r="BF266" s="455"/>
      <c r="BG266" s="455"/>
      <c r="BH266" s="455"/>
      <c r="BI266" s="455"/>
      <c r="BJ266" s="455"/>
      <c r="BK266" s="455"/>
      <c r="BL266" s="455"/>
      <c r="BM266" s="455"/>
      <c r="BN266" s="455"/>
      <c r="BO266" s="455"/>
    </row>
    <row r="267" spans="1:67" ht="19.5" customHeight="1">
      <c r="A267" s="450"/>
      <c r="B267" s="450"/>
      <c r="C267" s="450"/>
      <c r="D267" s="450"/>
      <c r="E267" s="450"/>
      <c r="F267" s="451"/>
      <c r="G267" s="450"/>
      <c r="H267" s="450"/>
      <c r="I267" s="451"/>
      <c r="J267" s="450"/>
      <c r="K267" s="451"/>
      <c r="L267" s="450"/>
      <c r="M267" s="451"/>
      <c r="N267" s="450"/>
      <c r="O267" s="451"/>
      <c r="P267" s="452"/>
      <c r="Q267" s="452"/>
      <c r="R267" s="452"/>
      <c r="S267" s="452"/>
      <c r="T267" s="450"/>
      <c r="U267" s="450"/>
      <c r="V267" s="451"/>
      <c r="W267" s="452"/>
      <c r="X267" s="450"/>
      <c r="Y267" s="451"/>
      <c r="Z267" s="451"/>
      <c r="AA267" s="450"/>
      <c r="AB267" s="450"/>
      <c r="AC267" s="450"/>
      <c r="AD267" s="450"/>
      <c r="AE267" s="451"/>
      <c r="AF267" s="451"/>
      <c r="AG267" s="452"/>
      <c r="AH267" s="452"/>
      <c r="AI267" s="452"/>
      <c r="AJ267" s="452"/>
      <c r="AK267" s="452"/>
      <c r="AL267" s="452"/>
      <c r="AM267" s="450"/>
      <c r="AN267" s="450"/>
      <c r="AO267" s="451"/>
      <c r="AP267" s="451"/>
      <c r="AQ267" s="450"/>
      <c r="AR267" s="453"/>
      <c r="AS267" s="453"/>
      <c r="AT267" s="454"/>
      <c r="AU267" s="455"/>
      <c r="AV267" s="456"/>
      <c r="AW267" s="456"/>
      <c r="AX267" s="455"/>
      <c r="AY267" s="456"/>
      <c r="AZ267" s="454"/>
      <c r="BA267" s="454"/>
      <c r="BB267" s="454"/>
      <c r="BC267" s="454"/>
      <c r="BD267" s="454"/>
      <c r="BE267" s="454"/>
      <c r="BF267" s="455"/>
      <c r="BG267" s="455"/>
      <c r="BH267" s="455"/>
      <c r="BI267" s="455"/>
      <c r="BJ267" s="455"/>
      <c r="BK267" s="455"/>
      <c r="BL267" s="455"/>
      <c r="BM267" s="455"/>
      <c r="BN267" s="455"/>
      <c r="BO267" s="455"/>
    </row>
    <row r="268" spans="1:67" ht="19.5" customHeight="1">
      <c r="A268" s="450"/>
      <c r="B268" s="450"/>
      <c r="C268" s="450"/>
      <c r="D268" s="450"/>
      <c r="E268" s="450"/>
      <c r="F268" s="451"/>
      <c r="G268" s="450"/>
      <c r="H268" s="450"/>
      <c r="I268" s="451"/>
      <c r="J268" s="450"/>
      <c r="K268" s="451"/>
      <c r="L268" s="450"/>
      <c r="M268" s="451"/>
      <c r="N268" s="450"/>
      <c r="O268" s="451"/>
      <c r="P268" s="452"/>
      <c r="Q268" s="452"/>
      <c r="R268" s="452"/>
      <c r="S268" s="452"/>
      <c r="T268" s="450"/>
      <c r="U268" s="450"/>
      <c r="V268" s="451"/>
      <c r="W268" s="452"/>
      <c r="X268" s="450"/>
      <c r="Y268" s="451"/>
      <c r="Z268" s="451"/>
      <c r="AA268" s="450"/>
      <c r="AB268" s="450"/>
      <c r="AC268" s="450"/>
      <c r="AD268" s="450"/>
      <c r="AE268" s="451"/>
      <c r="AF268" s="451"/>
      <c r="AG268" s="452"/>
      <c r="AH268" s="452"/>
      <c r="AI268" s="452"/>
      <c r="AJ268" s="452"/>
      <c r="AK268" s="452"/>
      <c r="AL268" s="452"/>
      <c r="AM268" s="450"/>
      <c r="AN268" s="450"/>
      <c r="AO268" s="451"/>
      <c r="AP268" s="451"/>
      <c r="AQ268" s="450"/>
      <c r="AR268" s="453"/>
      <c r="AS268" s="453"/>
      <c r="AT268" s="454"/>
      <c r="AU268" s="455"/>
      <c r="AV268" s="456"/>
      <c r="AW268" s="456"/>
      <c r="AX268" s="455"/>
      <c r="AY268" s="456"/>
      <c r="AZ268" s="454"/>
      <c r="BA268" s="454"/>
      <c r="BB268" s="454"/>
      <c r="BC268" s="454"/>
      <c r="BD268" s="454"/>
      <c r="BE268" s="454"/>
      <c r="BF268" s="455"/>
      <c r="BG268" s="455"/>
      <c r="BH268" s="455"/>
      <c r="BI268" s="455"/>
      <c r="BJ268" s="455"/>
      <c r="BK268" s="455"/>
      <c r="BL268" s="455"/>
      <c r="BM268" s="455"/>
      <c r="BN268" s="455"/>
      <c r="BO268" s="455"/>
    </row>
    <row r="269" spans="1:67" ht="19.5" customHeight="1">
      <c r="A269" s="450"/>
      <c r="B269" s="450"/>
      <c r="C269" s="450"/>
      <c r="D269" s="450"/>
      <c r="E269" s="450"/>
      <c r="F269" s="451"/>
      <c r="G269" s="450"/>
      <c r="H269" s="450"/>
      <c r="I269" s="451"/>
      <c r="J269" s="450"/>
      <c r="K269" s="451"/>
      <c r="L269" s="450"/>
      <c r="M269" s="451"/>
      <c r="N269" s="450"/>
      <c r="O269" s="451"/>
      <c r="P269" s="452"/>
      <c r="Q269" s="452"/>
      <c r="R269" s="452"/>
      <c r="S269" s="452"/>
      <c r="T269" s="450"/>
      <c r="U269" s="450"/>
      <c r="V269" s="451"/>
      <c r="W269" s="452"/>
      <c r="X269" s="450"/>
      <c r="Y269" s="451"/>
      <c r="Z269" s="451"/>
      <c r="AA269" s="450"/>
      <c r="AB269" s="450"/>
      <c r="AC269" s="450"/>
      <c r="AD269" s="450"/>
      <c r="AE269" s="451"/>
      <c r="AF269" s="451"/>
      <c r="AG269" s="452"/>
      <c r="AH269" s="452"/>
      <c r="AI269" s="452"/>
      <c r="AJ269" s="452"/>
      <c r="AK269" s="452"/>
      <c r="AL269" s="452"/>
      <c r="AM269" s="450"/>
      <c r="AN269" s="450"/>
      <c r="AO269" s="451"/>
      <c r="AP269" s="451"/>
      <c r="AQ269" s="450"/>
      <c r="AR269" s="453"/>
      <c r="AS269" s="453"/>
      <c r="AT269" s="454"/>
      <c r="AU269" s="455"/>
      <c r="AV269" s="456"/>
      <c r="AW269" s="456"/>
      <c r="AX269" s="455"/>
      <c r="AY269" s="456"/>
      <c r="AZ269" s="454"/>
      <c r="BA269" s="454"/>
      <c r="BB269" s="454"/>
      <c r="BC269" s="454"/>
      <c r="BD269" s="454"/>
      <c r="BE269" s="454"/>
      <c r="BF269" s="455"/>
      <c r="BG269" s="455"/>
      <c r="BH269" s="455"/>
      <c r="BI269" s="455"/>
      <c r="BJ269" s="455"/>
      <c r="BK269" s="455"/>
      <c r="BL269" s="455"/>
      <c r="BM269" s="455"/>
      <c r="BN269" s="455"/>
      <c r="BO269" s="455"/>
    </row>
    <row r="270" spans="1:67" ht="19.5" customHeight="1">
      <c r="A270" s="450"/>
      <c r="B270" s="450"/>
      <c r="C270" s="450"/>
      <c r="D270" s="450"/>
      <c r="E270" s="450"/>
      <c r="F270" s="451"/>
      <c r="G270" s="450"/>
      <c r="H270" s="450"/>
      <c r="I270" s="451"/>
      <c r="J270" s="450"/>
      <c r="K270" s="451"/>
      <c r="L270" s="450"/>
      <c r="M270" s="451"/>
      <c r="N270" s="450"/>
      <c r="O270" s="451"/>
      <c r="P270" s="452"/>
      <c r="Q270" s="452"/>
      <c r="R270" s="452"/>
      <c r="S270" s="452"/>
      <c r="T270" s="450"/>
      <c r="U270" s="450"/>
      <c r="V270" s="451"/>
      <c r="W270" s="452"/>
      <c r="X270" s="450"/>
      <c r="Y270" s="451"/>
      <c r="Z270" s="451"/>
      <c r="AA270" s="450"/>
      <c r="AB270" s="450"/>
      <c r="AC270" s="450"/>
      <c r="AD270" s="450"/>
      <c r="AE270" s="451"/>
      <c r="AF270" s="451"/>
      <c r="AG270" s="452"/>
      <c r="AH270" s="452"/>
      <c r="AI270" s="452"/>
      <c r="AJ270" s="452"/>
      <c r="AK270" s="452"/>
      <c r="AL270" s="452"/>
      <c r="AM270" s="450"/>
      <c r="AN270" s="450"/>
      <c r="AO270" s="451"/>
      <c r="AP270" s="451"/>
      <c r="AQ270" s="450"/>
      <c r="AR270" s="453"/>
      <c r="AS270" s="453"/>
      <c r="AT270" s="454"/>
      <c r="AU270" s="455"/>
      <c r="AV270" s="456"/>
      <c r="AW270" s="456"/>
      <c r="AX270" s="455"/>
      <c r="AY270" s="456"/>
      <c r="AZ270" s="454"/>
      <c r="BA270" s="454"/>
      <c r="BB270" s="454"/>
      <c r="BC270" s="454"/>
      <c r="BD270" s="454"/>
      <c r="BE270" s="454"/>
      <c r="BF270" s="455"/>
      <c r="BG270" s="455"/>
      <c r="BH270" s="455"/>
      <c r="BI270" s="455"/>
      <c r="BJ270" s="455"/>
      <c r="BK270" s="455"/>
      <c r="BL270" s="455"/>
      <c r="BM270" s="455"/>
      <c r="BN270" s="455"/>
      <c r="BO270" s="455"/>
    </row>
    <row r="271" spans="1:67" ht="19.5" customHeight="1">
      <c r="A271" s="450"/>
      <c r="B271" s="450"/>
      <c r="C271" s="450"/>
      <c r="D271" s="450"/>
      <c r="E271" s="450"/>
      <c r="F271" s="451"/>
      <c r="G271" s="450"/>
      <c r="H271" s="450"/>
      <c r="I271" s="451"/>
      <c r="J271" s="450"/>
      <c r="K271" s="451"/>
      <c r="L271" s="450"/>
      <c r="M271" s="451"/>
      <c r="N271" s="450"/>
      <c r="O271" s="451"/>
      <c r="P271" s="452"/>
      <c r="Q271" s="452"/>
      <c r="R271" s="452"/>
      <c r="S271" s="452"/>
      <c r="T271" s="450"/>
      <c r="U271" s="450"/>
      <c r="V271" s="451"/>
      <c r="W271" s="452"/>
      <c r="X271" s="450"/>
      <c r="Y271" s="451"/>
      <c r="Z271" s="451"/>
      <c r="AA271" s="450"/>
      <c r="AB271" s="450"/>
      <c r="AC271" s="450"/>
      <c r="AD271" s="450"/>
      <c r="AE271" s="451"/>
      <c r="AF271" s="451"/>
      <c r="AG271" s="452"/>
      <c r="AH271" s="452"/>
      <c r="AI271" s="452"/>
      <c r="AJ271" s="452"/>
      <c r="AK271" s="452"/>
      <c r="AL271" s="452"/>
      <c r="AM271" s="450"/>
      <c r="AN271" s="450"/>
      <c r="AO271" s="451"/>
      <c r="AP271" s="451"/>
      <c r="AQ271" s="450"/>
      <c r="AR271" s="453"/>
      <c r="AS271" s="453"/>
      <c r="AT271" s="454"/>
      <c r="AU271" s="455"/>
      <c r="AV271" s="456"/>
      <c r="AW271" s="456"/>
      <c r="AX271" s="455"/>
      <c r="AY271" s="456"/>
      <c r="AZ271" s="454"/>
      <c r="BA271" s="454"/>
      <c r="BB271" s="454"/>
      <c r="BC271" s="454"/>
      <c r="BD271" s="454"/>
      <c r="BE271" s="454"/>
      <c r="BF271" s="455"/>
      <c r="BG271" s="455"/>
      <c r="BH271" s="455"/>
      <c r="BI271" s="455"/>
      <c r="BJ271" s="455"/>
      <c r="BK271" s="455"/>
      <c r="BL271" s="455"/>
      <c r="BM271" s="455"/>
      <c r="BN271" s="455"/>
      <c r="BO271" s="455"/>
    </row>
    <row r="272" spans="1:67" ht="19.5" customHeight="1">
      <c r="A272" s="450"/>
      <c r="B272" s="450"/>
      <c r="C272" s="450"/>
      <c r="D272" s="450"/>
      <c r="E272" s="450"/>
      <c r="F272" s="451"/>
      <c r="G272" s="450"/>
      <c r="H272" s="450"/>
      <c r="I272" s="451"/>
      <c r="J272" s="450"/>
      <c r="K272" s="451"/>
      <c r="L272" s="450"/>
      <c r="M272" s="451"/>
      <c r="N272" s="450"/>
      <c r="O272" s="451"/>
      <c r="P272" s="452"/>
      <c r="Q272" s="452"/>
      <c r="R272" s="452"/>
      <c r="S272" s="452"/>
      <c r="T272" s="450"/>
      <c r="U272" s="450"/>
      <c r="V272" s="451"/>
      <c r="W272" s="452"/>
      <c r="X272" s="450"/>
      <c r="Y272" s="451"/>
      <c r="Z272" s="451"/>
      <c r="AA272" s="450"/>
      <c r="AB272" s="450"/>
      <c r="AC272" s="450"/>
      <c r="AD272" s="450"/>
      <c r="AE272" s="451"/>
      <c r="AF272" s="451"/>
      <c r="AG272" s="452"/>
      <c r="AH272" s="452"/>
      <c r="AI272" s="452"/>
      <c r="AJ272" s="452"/>
      <c r="AK272" s="452"/>
      <c r="AL272" s="452"/>
      <c r="AM272" s="450"/>
      <c r="AN272" s="450"/>
      <c r="AO272" s="451"/>
      <c r="AP272" s="451"/>
      <c r="AQ272" s="450"/>
      <c r="AR272" s="453"/>
      <c r="AS272" s="453"/>
      <c r="AT272" s="454"/>
      <c r="AU272" s="455"/>
      <c r="AV272" s="456"/>
      <c r="AW272" s="456"/>
      <c r="AX272" s="455"/>
      <c r="AY272" s="456"/>
      <c r="AZ272" s="454"/>
      <c r="BA272" s="454"/>
      <c r="BB272" s="454"/>
      <c r="BC272" s="454"/>
      <c r="BD272" s="454"/>
      <c r="BE272" s="454"/>
      <c r="BF272" s="455"/>
      <c r="BG272" s="455"/>
      <c r="BH272" s="455"/>
      <c r="BI272" s="455"/>
      <c r="BJ272" s="455"/>
      <c r="BK272" s="455"/>
      <c r="BL272" s="455"/>
      <c r="BM272" s="455"/>
      <c r="BN272" s="455"/>
      <c r="BO272" s="455"/>
    </row>
    <row r="273" spans="1:67" ht="19.5" customHeight="1">
      <c r="A273" s="450"/>
      <c r="B273" s="450"/>
      <c r="C273" s="450"/>
      <c r="D273" s="450"/>
      <c r="E273" s="450"/>
      <c r="F273" s="451"/>
      <c r="G273" s="450"/>
      <c r="H273" s="450"/>
      <c r="I273" s="451"/>
      <c r="J273" s="450"/>
      <c r="K273" s="451"/>
      <c r="L273" s="450"/>
      <c r="M273" s="451"/>
      <c r="N273" s="450"/>
      <c r="O273" s="451"/>
      <c r="P273" s="452"/>
      <c r="Q273" s="452"/>
      <c r="R273" s="452"/>
      <c r="S273" s="452"/>
      <c r="T273" s="450"/>
      <c r="U273" s="450"/>
      <c r="V273" s="451"/>
      <c r="W273" s="452"/>
      <c r="X273" s="450"/>
      <c r="Y273" s="451"/>
      <c r="Z273" s="451"/>
      <c r="AA273" s="450"/>
      <c r="AB273" s="450"/>
      <c r="AC273" s="450"/>
      <c r="AD273" s="450"/>
      <c r="AE273" s="451"/>
      <c r="AF273" s="451"/>
      <c r="AG273" s="452"/>
      <c r="AH273" s="452"/>
      <c r="AI273" s="452"/>
      <c r="AJ273" s="452"/>
      <c r="AK273" s="452"/>
      <c r="AL273" s="452"/>
      <c r="AM273" s="450"/>
      <c r="AN273" s="450"/>
      <c r="AO273" s="451"/>
      <c r="AP273" s="451"/>
      <c r="AQ273" s="450"/>
      <c r="AR273" s="453"/>
      <c r="AS273" s="453"/>
      <c r="AT273" s="454"/>
      <c r="AU273" s="455"/>
      <c r="AV273" s="456"/>
      <c r="AW273" s="456"/>
      <c r="AX273" s="455"/>
      <c r="AY273" s="456"/>
      <c r="AZ273" s="454"/>
      <c r="BA273" s="454"/>
      <c r="BB273" s="454"/>
      <c r="BC273" s="454"/>
      <c r="BD273" s="454"/>
      <c r="BE273" s="454"/>
      <c r="BF273" s="455"/>
      <c r="BG273" s="455"/>
      <c r="BH273" s="455"/>
      <c r="BI273" s="455"/>
      <c r="BJ273" s="455"/>
      <c r="BK273" s="455"/>
      <c r="BL273" s="455"/>
      <c r="BM273" s="455"/>
      <c r="BN273" s="455"/>
      <c r="BO273" s="455"/>
    </row>
    <row r="274" spans="1:67" ht="19.5" customHeight="1">
      <c r="A274" s="450"/>
      <c r="B274" s="450"/>
      <c r="C274" s="450"/>
      <c r="D274" s="450"/>
      <c r="E274" s="450"/>
      <c r="F274" s="451"/>
      <c r="G274" s="450"/>
      <c r="H274" s="450"/>
      <c r="I274" s="451"/>
      <c r="J274" s="450"/>
      <c r="K274" s="451"/>
      <c r="L274" s="450"/>
      <c r="M274" s="451"/>
      <c r="N274" s="450"/>
      <c r="O274" s="451"/>
      <c r="P274" s="452"/>
      <c r="Q274" s="452"/>
      <c r="R274" s="452"/>
      <c r="S274" s="452"/>
      <c r="T274" s="450"/>
      <c r="U274" s="450"/>
      <c r="V274" s="451"/>
      <c r="W274" s="452"/>
      <c r="X274" s="450"/>
      <c r="Y274" s="451"/>
      <c r="Z274" s="451"/>
      <c r="AA274" s="450"/>
      <c r="AB274" s="450"/>
      <c r="AC274" s="450"/>
      <c r="AD274" s="450"/>
      <c r="AE274" s="451"/>
      <c r="AF274" s="451"/>
      <c r="AG274" s="452"/>
      <c r="AH274" s="452"/>
      <c r="AI274" s="452"/>
      <c r="AJ274" s="452"/>
      <c r="AK274" s="452"/>
      <c r="AL274" s="452"/>
      <c r="AM274" s="450"/>
      <c r="AN274" s="450"/>
      <c r="AO274" s="451"/>
      <c r="AP274" s="451"/>
      <c r="AQ274" s="450"/>
      <c r="AR274" s="453"/>
      <c r="AS274" s="453"/>
      <c r="AT274" s="454"/>
      <c r="AU274" s="455"/>
      <c r="AV274" s="456"/>
      <c r="AW274" s="456"/>
      <c r="AX274" s="455"/>
      <c r="AY274" s="456"/>
      <c r="AZ274" s="454"/>
      <c r="BA274" s="454"/>
      <c r="BB274" s="454"/>
      <c r="BC274" s="454"/>
      <c r="BD274" s="454"/>
      <c r="BE274" s="454"/>
      <c r="BF274" s="455"/>
      <c r="BG274" s="455"/>
      <c r="BH274" s="455"/>
      <c r="BI274" s="455"/>
      <c r="BJ274" s="455"/>
      <c r="BK274" s="455"/>
      <c r="BL274" s="455"/>
      <c r="BM274" s="455"/>
      <c r="BN274" s="455"/>
      <c r="BO274" s="455"/>
    </row>
    <row r="275" spans="1:67" ht="19.5" customHeight="1">
      <c r="A275" s="450"/>
      <c r="B275" s="450"/>
      <c r="C275" s="450"/>
      <c r="D275" s="450"/>
      <c r="E275" s="450"/>
      <c r="F275" s="451"/>
      <c r="G275" s="450"/>
      <c r="H275" s="450"/>
      <c r="I275" s="451"/>
      <c r="J275" s="450"/>
      <c r="K275" s="451"/>
      <c r="L275" s="450"/>
      <c r="M275" s="451"/>
      <c r="N275" s="450"/>
      <c r="O275" s="451"/>
      <c r="P275" s="452"/>
      <c r="Q275" s="452"/>
      <c r="R275" s="452"/>
      <c r="S275" s="452"/>
      <c r="T275" s="450"/>
      <c r="U275" s="450"/>
      <c r="V275" s="451"/>
      <c r="W275" s="452"/>
      <c r="X275" s="450"/>
      <c r="Y275" s="451"/>
      <c r="Z275" s="451"/>
      <c r="AA275" s="450"/>
      <c r="AB275" s="450"/>
      <c r="AC275" s="450"/>
      <c r="AD275" s="450"/>
      <c r="AE275" s="451"/>
      <c r="AF275" s="451"/>
      <c r="AG275" s="452"/>
      <c r="AH275" s="452"/>
      <c r="AI275" s="452"/>
      <c r="AJ275" s="452"/>
      <c r="AK275" s="452"/>
      <c r="AL275" s="452"/>
      <c r="AM275" s="450"/>
      <c r="AN275" s="450"/>
      <c r="AO275" s="451"/>
      <c r="AP275" s="451"/>
      <c r="AQ275" s="450"/>
      <c r="AR275" s="453"/>
      <c r="AS275" s="453"/>
      <c r="AT275" s="454"/>
      <c r="AU275" s="455"/>
      <c r="AV275" s="456"/>
      <c r="AW275" s="456"/>
      <c r="AX275" s="455"/>
      <c r="AY275" s="456"/>
      <c r="AZ275" s="454"/>
      <c r="BA275" s="454"/>
      <c r="BB275" s="454"/>
      <c r="BC275" s="454"/>
      <c r="BD275" s="454"/>
      <c r="BE275" s="454"/>
      <c r="BF275" s="455"/>
      <c r="BG275" s="455"/>
      <c r="BH275" s="455"/>
      <c r="BI275" s="455"/>
      <c r="BJ275" s="455"/>
      <c r="BK275" s="455"/>
      <c r="BL275" s="455"/>
      <c r="BM275" s="455"/>
      <c r="BN275" s="455"/>
      <c r="BO275" s="455"/>
    </row>
    <row r="276" spans="1:67" ht="19.5" customHeight="1">
      <c r="A276" s="450"/>
      <c r="B276" s="450"/>
      <c r="C276" s="450"/>
      <c r="D276" s="450"/>
      <c r="E276" s="450"/>
      <c r="F276" s="451"/>
      <c r="G276" s="450"/>
      <c r="H276" s="450"/>
      <c r="I276" s="451"/>
      <c r="J276" s="450"/>
      <c r="K276" s="451"/>
      <c r="L276" s="450"/>
      <c r="M276" s="451"/>
      <c r="N276" s="450"/>
      <c r="O276" s="451"/>
      <c r="P276" s="452"/>
      <c r="Q276" s="452"/>
      <c r="R276" s="452"/>
      <c r="S276" s="452"/>
      <c r="T276" s="450"/>
      <c r="U276" s="450"/>
      <c r="V276" s="451"/>
      <c r="W276" s="452"/>
      <c r="X276" s="450"/>
      <c r="Y276" s="451"/>
      <c r="Z276" s="451"/>
      <c r="AA276" s="450"/>
      <c r="AB276" s="450"/>
      <c r="AC276" s="450"/>
      <c r="AD276" s="450"/>
      <c r="AE276" s="451"/>
      <c r="AF276" s="451"/>
      <c r="AG276" s="452"/>
      <c r="AH276" s="452"/>
      <c r="AI276" s="452"/>
      <c r="AJ276" s="452"/>
      <c r="AK276" s="452"/>
      <c r="AL276" s="452"/>
      <c r="AM276" s="450"/>
      <c r="AN276" s="450"/>
      <c r="AO276" s="451"/>
      <c r="AP276" s="451"/>
      <c r="AQ276" s="450"/>
      <c r="AR276" s="453"/>
      <c r="AS276" s="453"/>
      <c r="AT276" s="454"/>
      <c r="AU276" s="455"/>
      <c r="AV276" s="456"/>
      <c r="AW276" s="456"/>
      <c r="AX276" s="455"/>
      <c r="AY276" s="456"/>
      <c r="AZ276" s="454"/>
      <c r="BA276" s="454"/>
      <c r="BB276" s="454"/>
      <c r="BC276" s="454"/>
      <c r="BD276" s="454"/>
      <c r="BE276" s="454"/>
      <c r="BF276" s="455"/>
      <c r="BG276" s="455"/>
      <c r="BH276" s="455"/>
      <c r="BI276" s="455"/>
      <c r="BJ276" s="455"/>
      <c r="BK276" s="455"/>
      <c r="BL276" s="455"/>
      <c r="BM276" s="455"/>
      <c r="BN276" s="455"/>
      <c r="BO276" s="455"/>
    </row>
    <row r="277" spans="1:67" ht="19.5" customHeight="1">
      <c r="A277" s="450"/>
      <c r="B277" s="450"/>
      <c r="C277" s="450"/>
      <c r="D277" s="450"/>
      <c r="E277" s="450"/>
      <c r="F277" s="451"/>
      <c r="G277" s="450"/>
      <c r="H277" s="450"/>
      <c r="I277" s="451"/>
      <c r="J277" s="450"/>
      <c r="K277" s="451"/>
      <c r="L277" s="450"/>
      <c r="M277" s="451"/>
      <c r="N277" s="450"/>
      <c r="O277" s="451"/>
      <c r="P277" s="452"/>
      <c r="Q277" s="452"/>
      <c r="R277" s="452"/>
      <c r="S277" s="452"/>
      <c r="T277" s="450"/>
      <c r="U277" s="450"/>
      <c r="V277" s="451"/>
      <c r="W277" s="452"/>
      <c r="X277" s="450"/>
      <c r="Y277" s="451"/>
      <c r="Z277" s="451"/>
      <c r="AA277" s="450"/>
      <c r="AB277" s="450"/>
      <c r="AC277" s="450"/>
      <c r="AD277" s="450"/>
      <c r="AE277" s="451"/>
      <c r="AF277" s="451"/>
      <c r="AG277" s="452"/>
      <c r="AH277" s="452"/>
      <c r="AI277" s="452"/>
      <c r="AJ277" s="452"/>
      <c r="AK277" s="452"/>
      <c r="AL277" s="452"/>
      <c r="AM277" s="450"/>
      <c r="AN277" s="450"/>
      <c r="AO277" s="451"/>
      <c r="AP277" s="451"/>
      <c r="AQ277" s="450"/>
      <c r="AR277" s="453"/>
      <c r="AS277" s="453"/>
      <c r="AT277" s="454"/>
      <c r="AU277" s="455"/>
      <c r="AV277" s="456"/>
      <c r="AW277" s="456"/>
      <c r="AX277" s="455"/>
      <c r="AY277" s="456"/>
      <c r="AZ277" s="454"/>
      <c r="BA277" s="454"/>
      <c r="BB277" s="454"/>
      <c r="BC277" s="454"/>
      <c r="BD277" s="454"/>
      <c r="BE277" s="454"/>
      <c r="BF277" s="455"/>
      <c r="BG277" s="455"/>
      <c r="BH277" s="455"/>
      <c r="BI277" s="455"/>
      <c r="BJ277" s="455"/>
      <c r="BK277" s="455"/>
      <c r="BL277" s="455"/>
      <c r="BM277" s="455"/>
      <c r="BN277" s="455"/>
      <c r="BO277" s="455"/>
    </row>
    <row r="278" spans="1:67" ht="19.5" customHeight="1">
      <c r="A278" s="450"/>
      <c r="B278" s="450"/>
      <c r="C278" s="450"/>
      <c r="D278" s="450"/>
      <c r="E278" s="450"/>
      <c r="F278" s="451"/>
      <c r="G278" s="450"/>
      <c r="H278" s="450"/>
      <c r="I278" s="451"/>
      <c r="J278" s="450"/>
      <c r="K278" s="451"/>
      <c r="L278" s="450"/>
      <c r="M278" s="451"/>
      <c r="N278" s="450"/>
      <c r="O278" s="451"/>
      <c r="P278" s="452"/>
      <c r="Q278" s="452"/>
      <c r="R278" s="452"/>
      <c r="S278" s="452"/>
      <c r="T278" s="450"/>
      <c r="U278" s="450"/>
      <c r="V278" s="451"/>
      <c r="W278" s="452"/>
      <c r="X278" s="450"/>
      <c r="Y278" s="451"/>
      <c r="Z278" s="451"/>
      <c r="AA278" s="450"/>
      <c r="AB278" s="450"/>
      <c r="AC278" s="450"/>
      <c r="AD278" s="450"/>
      <c r="AE278" s="451"/>
      <c r="AF278" s="451"/>
      <c r="AG278" s="452"/>
      <c r="AH278" s="452"/>
      <c r="AI278" s="452"/>
      <c r="AJ278" s="452"/>
      <c r="AK278" s="452"/>
      <c r="AL278" s="452"/>
      <c r="AM278" s="450"/>
      <c r="AN278" s="450"/>
      <c r="AO278" s="451"/>
      <c r="AP278" s="451"/>
      <c r="AQ278" s="450"/>
      <c r="AR278" s="453"/>
      <c r="AS278" s="453"/>
      <c r="AT278" s="454"/>
      <c r="AU278" s="455"/>
      <c r="AV278" s="456"/>
      <c r="AW278" s="456"/>
      <c r="AX278" s="455"/>
      <c r="AY278" s="456"/>
      <c r="AZ278" s="454"/>
      <c r="BA278" s="454"/>
      <c r="BB278" s="454"/>
      <c r="BC278" s="454"/>
      <c r="BD278" s="454"/>
      <c r="BE278" s="454"/>
      <c r="BF278" s="455"/>
      <c r="BG278" s="455"/>
      <c r="BH278" s="455"/>
      <c r="BI278" s="455"/>
      <c r="BJ278" s="455"/>
      <c r="BK278" s="455"/>
      <c r="BL278" s="455"/>
      <c r="BM278" s="455"/>
      <c r="BN278" s="455"/>
      <c r="BO278" s="455"/>
    </row>
    <row r="279" spans="1:67" ht="19.5" customHeight="1">
      <c r="A279" s="450"/>
      <c r="B279" s="450"/>
      <c r="C279" s="450"/>
      <c r="D279" s="450"/>
      <c r="E279" s="450"/>
      <c r="F279" s="451"/>
      <c r="G279" s="450"/>
      <c r="H279" s="450"/>
      <c r="I279" s="451"/>
      <c r="J279" s="450"/>
      <c r="K279" s="451"/>
      <c r="L279" s="450"/>
      <c r="M279" s="451"/>
      <c r="N279" s="450"/>
      <c r="O279" s="451"/>
      <c r="P279" s="452"/>
      <c r="Q279" s="452"/>
      <c r="R279" s="452"/>
      <c r="S279" s="452"/>
      <c r="T279" s="450"/>
      <c r="U279" s="450"/>
      <c r="V279" s="451"/>
      <c r="W279" s="452"/>
      <c r="X279" s="450"/>
      <c r="Y279" s="451"/>
      <c r="Z279" s="451"/>
      <c r="AA279" s="450"/>
      <c r="AB279" s="450"/>
      <c r="AC279" s="450"/>
      <c r="AD279" s="450"/>
      <c r="AE279" s="451"/>
      <c r="AF279" s="451"/>
      <c r="AG279" s="452"/>
      <c r="AH279" s="452"/>
      <c r="AI279" s="452"/>
      <c r="AJ279" s="452"/>
      <c r="AK279" s="452"/>
      <c r="AL279" s="452"/>
      <c r="AM279" s="450"/>
      <c r="AN279" s="450"/>
      <c r="AO279" s="451"/>
      <c r="AP279" s="451"/>
      <c r="AQ279" s="450"/>
      <c r="AR279" s="453"/>
      <c r="AS279" s="453"/>
      <c r="AT279" s="454"/>
      <c r="AU279" s="455"/>
      <c r="AV279" s="456"/>
      <c r="AW279" s="456"/>
      <c r="AX279" s="455"/>
      <c r="AY279" s="456"/>
      <c r="AZ279" s="454"/>
      <c r="BA279" s="454"/>
      <c r="BB279" s="454"/>
      <c r="BC279" s="454"/>
      <c r="BD279" s="454"/>
      <c r="BE279" s="454"/>
      <c r="BF279" s="455"/>
      <c r="BG279" s="455"/>
      <c r="BH279" s="455"/>
      <c r="BI279" s="455"/>
      <c r="BJ279" s="455"/>
      <c r="BK279" s="455"/>
      <c r="BL279" s="455"/>
      <c r="BM279" s="455"/>
      <c r="BN279" s="455"/>
      <c r="BO279" s="455"/>
    </row>
    <row r="280" spans="1:67" ht="19.5" customHeight="1">
      <c r="A280" s="450"/>
      <c r="B280" s="450"/>
      <c r="C280" s="450"/>
      <c r="D280" s="450"/>
      <c r="E280" s="450"/>
      <c r="F280" s="451"/>
      <c r="G280" s="450"/>
      <c r="H280" s="450"/>
      <c r="I280" s="451"/>
      <c r="J280" s="450"/>
      <c r="K280" s="451"/>
      <c r="L280" s="450"/>
      <c r="M280" s="451"/>
      <c r="N280" s="450"/>
      <c r="O280" s="451"/>
      <c r="P280" s="452"/>
      <c r="Q280" s="452"/>
      <c r="R280" s="452"/>
      <c r="S280" s="452"/>
      <c r="T280" s="450"/>
      <c r="U280" s="450"/>
      <c r="V280" s="451"/>
      <c r="W280" s="452"/>
      <c r="X280" s="450"/>
      <c r="Y280" s="451"/>
      <c r="Z280" s="451"/>
      <c r="AA280" s="450"/>
      <c r="AB280" s="450"/>
      <c r="AC280" s="450"/>
      <c r="AD280" s="450"/>
      <c r="AE280" s="451"/>
      <c r="AF280" s="451"/>
      <c r="AG280" s="452"/>
      <c r="AH280" s="452"/>
      <c r="AI280" s="452"/>
      <c r="AJ280" s="452"/>
      <c r="AK280" s="452"/>
      <c r="AL280" s="452"/>
      <c r="AM280" s="450"/>
      <c r="AN280" s="450"/>
      <c r="AO280" s="451"/>
      <c r="AP280" s="451"/>
      <c r="AQ280" s="450"/>
      <c r="AR280" s="453"/>
      <c r="AS280" s="453"/>
      <c r="AT280" s="454"/>
      <c r="AU280" s="455"/>
      <c r="AV280" s="456"/>
      <c r="AW280" s="456"/>
      <c r="AX280" s="455"/>
      <c r="AY280" s="456"/>
      <c r="AZ280" s="454"/>
      <c r="BA280" s="454"/>
      <c r="BB280" s="454"/>
      <c r="BC280" s="454"/>
      <c r="BD280" s="454"/>
      <c r="BE280" s="454"/>
      <c r="BF280" s="455"/>
      <c r="BG280" s="455"/>
      <c r="BH280" s="455"/>
      <c r="BI280" s="455"/>
      <c r="BJ280" s="455"/>
      <c r="BK280" s="455"/>
      <c r="BL280" s="455"/>
      <c r="BM280" s="455"/>
      <c r="BN280" s="455"/>
      <c r="BO280" s="455"/>
    </row>
    <row r="281" spans="1:67" ht="19.5" customHeight="1">
      <c r="A281" s="450"/>
      <c r="B281" s="450"/>
      <c r="C281" s="450"/>
      <c r="D281" s="450"/>
      <c r="E281" s="450"/>
      <c r="F281" s="451"/>
      <c r="G281" s="450"/>
      <c r="H281" s="450"/>
      <c r="I281" s="451"/>
      <c r="J281" s="450"/>
      <c r="K281" s="451"/>
      <c r="L281" s="450"/>
      <c r="M281" s="451"/>
      <c r="N281" s="450"/>
      <c r="O281" s="451"/>
      <c r="P281" s="452"/>
      <c r="Q281" s="452"/>
      <c r="R281" s="452"/>
      <c r="S281" s="452"/>
      <c r="T281" s="450"/>
      <c r="U281" s="450"/>
      <c r="V281" s="451"/>
      <c r="W281" s="452"/>
      <c r="X281" s="450"/>
      <c r="Y281" s="451"/>
      <c r="Z281" s="451"/>
      <c r="AA281" s="450"/>
      <c r="AB281" s="450"/>
      <c r="AC281" s="450"/>
      <c r="AD281" s="450"/>
      <c r="AE281" s="451"/>
      <c r="AF281" s="451"/>
      <c r="AG281" s="452"/>
      <c r="AH281" s="452"/>
      <c r="AI281" s="452"/>
      <c r="AJ281" s="452"/>
      <c r="AK281" s="452"/>
      <c r="AL281" s="452"/>
      <c r="AM281" s="450"/>
      <c r="AN281" s="450"/>
      <c r="AO281" s="451"/>
      <c r="AP281" s="451"/>
      <c r="AQ281" s="450"/>
      <c r="AR281" s="453"/>
      <c r="AS281" s="453"/>
      <c r="AT281" s="454"/>
      <c r="AU281" s="455"/>
      <c r="AV281" s="456"/>
      <c r="AW281" s="456"/>
      <c r="AX281" s="455"/>
      <c r="AY281" s="456"/>
      <c r="AZ281" s="454"/>
      <c r="BA281" s="454"/>
      <c r="BB281" s="454"/>
      <c r="BC281" s="454"/>
      <c r="BD281" s="454"/>
      <c r="BE281" s="454"/>
      <c r="BF281" s="455"/>
      <c r="BG281" s="455"/>
      <c r="BH281" s="455"/>
      <c r="BI281" s="455"/>
      <c r="BJ281" s="455"/>
      <c r="BK281" s="455"/>
      <c r="BL281" s="455"/>
      <c r="BM281" s="455"/>
      <c r="BN281" s="455"/>
      <c r="BO281" s="455"/>
    </row>
    <row r="282" spans="1:67" ht="19.5" customHeight="1">
      <c r="A282" s="450"/>
      <c r="B282" s="450"/>
      <c r="C282" s="450"/>
      <c r="D282" s="450"/>
      <c r="E282" s="450"/>
      <c r="F282" s="451"/>
      <c r="G282" s="450"/>
      <c r="H282" s="450"/>
      <c r="I282" s="451"/>
      <c r="J282" s="450"/>
      <c r="K282" s="451"/>
      <c r="L282" s="450"/>
      <c r="M282" s="451"/>
      <c r="N282" s="450"/>
      <c r="O282" s="451"/>
      <c r="P282" s="452"/>
      <c r="Q282" s="452"/>
      <c r="R282" s="452"/>
      <c r="S282" s="452"/>
      <c r="T282" s="450"/>
      <c r="U282" s="450"/>
      <c r="V282" s="451"/>
      <c r="W282" s="452"/>
      <c r="X282" s="450"/>
      <c r="Y282" s="451"/>
      <c r="Z282" s="451"/>
      <c r="AA282" s="450"/>
      <c r="AB282" s="450"/>
      <c r="AC282" s="450"/>
      <c r="AD282" s="450"/>
      <c r="AE282" s="451"/>
      <c r="AF282" s="451"/>
      <c r="AG282" s="452"/>
      <c r="AH282" s="452"/>
      <c r="AI282" s="452"/>
      <c r="AJ282" s="452"/>
      <c r="AK282" s="452"/>
      <c r="AL282" s="452"/>
      <c r="AM282" s="450"/>
      <c r="AN282" s="450"/>
      <c r="AO282" s="451"/>
      <c r="AP282" s="451"/>
      <c r="AQ282" s="450"/>
      <c r="AR282" s="453"/>
      <c r="AS282" s="453"/>
      <c r="AT282" s="454"/>
      <c r="AU282" s="455"/>
      <c r="AV282" s="456"/>
      <c r="AW282" s="456"/>
      <c r="AX282" s="455"/>
      <c r="AY282" s="456"/>
      <c r="AZ282" s="454"/>
      <c r="BA282" s="454"/>
      <c r="BB282" s="454"/>
      <c r="BC282" s="454"/>
      <c r="BD282" s="454"/>
      <c r="BE282" s="454"/>
      <c r="BF282" s="455"/>
      <c r="BG282" s="455"/>
      <c r="BH282" s="455"/>
      <c r="BI282" s="455"/>
      <c r="BJ282" s="455"/>
      <c r="BK282" s="455"/>
      <c r="BL282" s="455"/>
      <c r="BM282" s="455"/>
      <c r="BN282" s="455"/>
      <c r="BO282" s="455"/>
    </row>
    <row r="283" spans="1:67" ht="19.5" customHeight="1">
      <c r="A283" s="450"/>
      <c r="B283" s="450"/>
      <c r="C283" s="450"/>
      <c r="D283" s="450"/>
      <c r="E283" s="450"/>
      <c r="F283" s="451"/>
      <c r="G283" s="450"/>
      <c r="H283" s="450"/>
      <c r="I283" s="451"/>
      <c r="J283" s="450"/>
      <c r="K283" s="451"/>
      <c r="L283" s="450"/>
      <c r="M283" s="451"/>
      <c r="N283" s="450"/>
      <c r="O283" s="451"/>
      <c r="P283" s="452"/>
      <c r="Q283" s="452"/>
      <c r="R283" s="452"/>
      <c r="S283" s="452"/>
      <c r="T283" s="450"/>
      <c r="U283" s="450"/>
      <c r="V283" s="451"/>
      <c r="W283" s="452"/>
      <c r="X283" s="450"/>
      <c r="Y283" s="451"/>
      <c r="Z283" s="451"/>
      <c r="AA283" s="450"/>
      <c r="AB283" s="450"/>
      <c r="AC283" s="450"/>
      <c r="AD283" s="450"/>
      <c r="AE283" s="451"/>
      <c r="AF283" s="451"/>
      <c r="AG283" s="452"/>
      <c r="AH283" s="452"/>
      <c r="AI283" s="452"/>
      <c r="AJ283" s="452"/>
      <c r="AK283" s="452"/>
      <c r="AL283" s="452"/>
      <c r="AM283" s="450"/>
      <c r="AN283" s="450"/>
      <c r="AO283" s="451"/>
      <c r="AP283" s="451"/>
      <c r="AQ283" s="450"/>
      <c r="AR283" s="453"/>
      <c r="AS283" s="453"/>
      <c r="AT283" s="454"/>
      <c r="AU283" s="455"/>
      <c r="AV283" s="456"/>
      <c r="AW283" s="456"/>
      <c r="AX283" s="455"/>
      <c r="AY283" s="456"/>
      <c r="AZ283" s="454"/>
      <c r="BA283" s="454"/>
      <c r="BB283" s="454"/>
      <c r="BC283" s="454"/>
      <c r="BD283" s="454"/>
      <c r="BE283" s="454"/>
      <c r="BF283" s="455"/>
      <c r="BG283" s="455"/>
      <c r="BH283" s="455"/>
      <c r="BI283" s="455"/>
      <c r="BJ283" s="455"/>
      <c r="BK283" s="455"/>
      <c r="BL283" s="455"/>
      <c r="BM283" s="455"/>
      <c r="BN283" s="455"/>
      <c r="BO283" s="455"/>
    </row>
    <row r="284" spans="1:67" ht="19.5" customHeight="1">
      <c r="A284" s="450"/>
      <c r="B284" s="450"/>
      <c r="C284" s="450"/>
      <c r="D284" s="450"/>
      <c r="E284" s="450"/>
      <c r="F284" s="451"/>
      <c r="G284" s="450"/>
      <c r="H284" s="450"/>
      <c r="I284" s="451"/>
      <c r="J284" s="450"/>
      <c r="K284" s="451"/>
      <c r="L284" s="450"/>
      <c r="M284" s="451"/>
      <c r="N284" s="450"/>
      <c r="O284" s="451"/>
      <c r="P284" s="452"/>
      <c r="Q284" s="452"/>
      <c r="R284" s="452"/>
      <c r="S284" s="452"/>
      <c r="T284" s="450"/>
      <c r="U284" s="450"/>
      <c r="V284" s="451"/>
      <c r="W284" s="452"/>
      <c r="X284" s="450"/>
      <c r="Y284" s="451"/>
      <c r="Z284" s="451"/>
      <c r="AA284" s="450"/>
      <c r="AB284" s="450"/>
      <c r="AC284" s="450"/>
      <c r="AD284" s="450"/>
      <c r="AE284" s="451"/>
      <c r="AF284" s="451"/>
      <c r="AG284" s="452"/>
      <c r="AH284" s="452"/>
      <c r="AI284" s="452"/>
      <c r="AJ284" s="452"/>
      <c r="AK284" s="452"/>
      <c r="AL284" s="452"/>
      <c r="AM284" s="450"/>
      <c r="AN284" s="450"/>
      <c r="AO284" s="451"/>
      <c r="AP284" s="451"/>
      <c r="AQ284" s="450"/>
      <c r="AR284" s="453"/>
      <c r="AS284" s="453"/>
      <c r="AT284" s="454"/>
      <c r="AU284" s="455"/>
      <c r="AV284" s="456"/>
      <c r="AW284" s="456"/>
      <c r="AX284" s="455"/>
      <c r="AY284" s="456"/>
      <c r="AZ284" s="454"/>
      <c r="BA284" s="454"/>
      <c r="BB284" s="454"/>
      <c r="BC284" s="454"/>
      <c r="BD284" s="454"/>
      <c r="BE284" s="454"/>
      <c r="BF284" s="455"/>
      <c r="BG284" s="455"/>
      <c r="BH284" s="455"/>
      <c r="BI284" s="455"/>
      <c r="BJ284" s="455"/>
      <c r="BK284" s="455"/>
      <c r="BL284" s="455"/>
      <c r="BM284" s="455"/>
      <c r="BN284" s="455"/>
      <c r="BO284" s="455"/>
    </row>
    <row r="285" spans="1:67" ht="19.5" customHeight="1">
      <c r="A285" s="450"/>
      <c r="B285" s="450"/>
      <c r="C285" s="450"/>
      <c r="D285" s="450"/>
      <c r="E285" s="450"/>
      <c r="F285" s="451"/>
      <c r="G285" s="450"/>
      <c r="H285" s="450"/>
      <c r="I285" s="451"/>
      <c r="J285" s="450"/>
      <c r="K285" s="451"/>
      <c r="L285" s="450"/>
      <c r="M285" s="451"/>
      <c r="N285" s="450"/>
      <c r="O285" s="451"/>
      <c r="P285" s="452"/>
      <c r="Q285" s="452"/>
      <c r="R285" s="452"/>
      <c r="S285" s="452"/>
      <c r="T285" s="450"/>
      <c r="U285" s="450"/>
      <c r="V285" s="451"/>
      <c r="W285" s="452"/>
      <c r="X285" s="450"/>
      <c r="Y285" s="451"/>
      <c r="Z285" s="451"/>
      <c r="AA285" s="450"/>
      <c r="AB285" s="450"/>
      <c r="AC285" s="450"/>
      <c r="AD285" s="450"/>
      <c r="AE285" s="451"/>
      <c r="AF285" s="451"/>
      <c r="AG285" s="452"/>
      <c r="AH285" s="452"/>
      <c r="AI285" s="452"/>
      <c r="AJ285" s="452"/>
      <c r="AK285" s="452"/>
      <c r="AL285" s="452"/>
      <c r="AM285" s="450"/>
      <c r="AN285" s="450"/>
      <c r="AO285" s="451"/>
      <c r="AP285" s="451"/>
      <c r="AQ285" s="450"/>
      <c r="AR285" s="453"/>
      <c r="AS285" s="453"/>
      <c r="AT285" s="454"/>
      <c r="AU285" s="455"/>
      <c r="AV285" s="456"/>
      <c r="AW285" s="456"/>
      <c r="AX285" s="455"/>
      <c r="AY285" s="456"/>
      <c r="AZ285" s="454"/>
      <c r="BA285" s="454"/>
      <c r="BB285" s="454"/>
      <c r="BC285" s="454"/>
      <c r="BD285" s="454"/>
      <c r="BE285" s="454"/>
      <c r="BF285" s="455"/>
      <c r="BG285" s="455"/>
      <c r="BH285" s="455"/>
      <c r="BI285" s="455"/>
      <c r="BJ285" s="455"/>
      <c r="BK285" s="455"/>
      <c r="BL285" s="455"/>
      <c r="BM285" s="455"/>
      <c r="BN285" s="455"/>
      <c r="BO285" s="455"/>
    </row>
    <row r="286" spans="1:67" ht="19.5" customHeight="1">
      <c r="A286" s="450"/>
      <c r="B286" s="450"/>
      <c r="C286" s="450"/>
      <c r="D286" s="450"/>
      <c r="E286" s="450"/>
      <c r="F286" s="451"/>
      <c r="G286" s="450"/>
      <c r="H286" s="450"/>
      <c r="I286" s="451"/>
      <c r="J286" s="450"/>
      <c r="K286" s="451"/>
      <c r="L286" s="450"/>
      <c r="M286" s="451"/>
      <c r="N286" s="450"/>
      <c r="O286" s="451"/>
      <c r="P286" s="452"/>
      <c r="Q286" s="452"/>
      <c r="R286" s="452"/>
      <c r="S286" s="452"/>
      <c r="T286" s="450"/>
      <c r="U286" s="450"/>
      <c r="V286" s="451"/>
      <c r="W286" s="452"/>
      <c r="X286" s="450"/>
      <c r="Y286" s="451"/>
      <c r="Z286" s="451"/>
      <c r="AA286" s="450"/>
      <c r="AB286" s="450"/>
      <c r="AC286" s="450"/>
      <c r="AD286" s="450"/>
      <c r="AE286" s="451"/>
      <c r="AF286" s="451"/>
      <c r="AG286" s="452"/>
      <c r="AH286" s="452"/>
      <c r="AI286" s="452"/>
      <c r="AJ286" s="452"/>
      <c r="AK286" s="452"/>
      <c r="AL286" s="452"/>
      <c r="AM286" s="450"/>
      <c r="AN286" s="450"/>
      <c r="AO286" s="451"/>
      <c r="AP286" s="451"/>
      <c r="AQ286" s="450"/>
      <c r="AR286" s="453"/>
      <c r="AS286" s="453"/>
      <c r="AT286" s="454"/>
      <c r="AU286" s="455"/>
      <c r="AV286" s="456"/>
      <c r="AW286" s="456"/>
      <c r="AX286" s="455"/>
      <c r="AY286" s="456"/>
      <c r="AZ286" s="454"/>
      <c r="BA286" s="454"/>
      <c r="BB286" s="454"/>
      <c r="BC286" s="454"/>
      <c r="BD286" s="454"/>
      <c r="BE286" s="454"/>
      <c r="BF286" s="455"/>
      <c r="BG286" s="455"/>
      <c r="BH286" s="455"/>
      <c r="BI286" s="455"/>
      <c r="BJ286" s="455"/>
      <c r="BK286" s="455"/>
      <c r="BL286" s="455"/>
      <c r="BM286" s="455"/>
      <c r="BN286" s="455"/>
      <c r="BO286" s="455"/>
    </row>
    <row r="287" spans="1:67" ht="19.5" customHeight="1">
      <c r="A287" s="450"/>
      <c r="B287" s="450"/>
      <c r="C287" s="450"/>
      <c r="D287" s="450"/>
      <c r="E287" s="450"/>
      <c r="F287" s="451"/>
      <c r="G287" s="450"/>
      <c r="H287" s="450"/>
      <c r="I287" s="451"/>
      <c r="J287" s="450"/>
      <c r="K287" s="451"/>
      <c r="L287" s="450"/>
      <c r="M287" s="451"/>
      <c r="N287" s="450"/>
      <c r="O287" s="451"/>
      <c r="P287" s="452"/>
      <c r="Q287" s="452"/>
      <c r="R287" s="452"/>
      <c r="S287" s="452"/>
      <c r="T287" s="450"/>
      <c r="U287" s="450"/>
      <c r="V287" s="451"/>
      <c r="W287" s="452"/>
      <c r="X287" s="450"/>
      <c r="Y287" s="451"/>
      <c r="Z287" s="451"/>
      <c r="AA287" s="450"/>
      <c r="AB287" s="450"/>
      <c r="AC287" s="450"/>
      <c r="AD287" s="450"/>
      <c r="AE287" s="451"/>
      <c r="AF287" s="451"/>
      <c r="AG287" s="452"/>
      <c r="AH287" s="452"/>
      <c r="AI287" s="452"/>
      <c r="AJ287" s="452"/>
      <c r="AK287" s="452"/>
      <c r="AL287" s="452"/>
      <c r="AM287" s="450"/>
      <c r="AN287" s="450"/>
      <c r="AO287" s="451"/>
      <c r="AP287" s="451"/>
      <c r="AQ287" s="450"/>
      <c r="AR287" s="453"/>
      <c r="AS287" s="453"/>
      <c r="AT287" s="454"/>
      <c r="AU287" s="455"/>
      <c r="AV287" s="456"/>
      <c r="AW287" s="456"/>
      <c r="AX287" s="455"/>
      <c r="AY287" s="456"/>
      <c r="AZ287" s="454"/>
      <c r="BA287" s="454"/>
      <c r="BB287" s="454"/>
      <c r="BC287" s="454"/>
      <c r="BD287" s="454"/>
      <c r="BE287" s="454"/>
      <c r="BF287" s="455"/>
      <c r="BG287" s="455"/>
      <c r="BH287" s="455"/>
      <c r="BI287" s="455"/>
      <c r="BJ287" s="455"/>
      <c r="BK287" s="455"/>
      <c r="BL287" s="455"/>
      <c r="BM287" s="455"/>
      <c r="BN287" s="455"/>
      <c r="BO287" s="455"/>
    </row>
    <row r="288" spans="1:67" ht="19.5" customHeight="1">
      <c r="A288" s="450"/>
      <c r="B288" s="450"/>
      <c r="C288" s="450"/>
      <c r="D288" s="450"/>
      <c r="E288" s="450"/>
      <c r="F288" s="451"/>
      <c r="G288" s="450"/>
      <c r="H288" s="450"/>
      <c r="I288" s="451"/>
      <c r="J288" s="450"/>
      <c r="K288" s="451"/>
      <c r="L288" s="450"/>
      <c r="M288" s="451"/>
      <c r="N288" s="450"/>
      <c r="O288" s="451"/>
      <c r="P288" s="452"/>
      <c r="Q288" s="452"/>
      <c r="R288" s="452"/>
      <c r="S288" s="452"/>
      <c r="T288" s="450"/>
      <c r="U288" s="450"/>
      <c r="V288" s="451"/>
      <c r="W288" s="452"/>
      <c r="X288" s="450"/>
      <c r="Y288" s="451"/>
      <c r="Z288" s="451"/>
      <c r="AA288" s="450"/>
      <c r="AB288" s="450"/>
      <c r="AC288" s="450"/>
      <c r="AD288" s="450"/>
      <c r="AE288" s="451"/>
      <c r="AF288" s="451"/>
      <c r="AG288" s="452"/>
      <c r="AH288" s="452"/>
      <c r="AI288" s="452"/>
      <c r="AJ288" s="452"/>
      <c r="AK288" s="452"/>
      <c r="AL288" s="452"/>
      <c r="AM288" s="450"/>
      <c r="AN288" s="450"/>
      <c r="AO288" s="451"/>
      <c r="AP288" s="451"/>
      <c r="AQ288" s="450"/>
      <c r="AR288" s="453"/>
      <c r="AS288" s="453"/>
      <c r="AT288" s="454"/>
      <c r="AU288" s="455"/>
      <c r="AV288" s="456"/>
      <c r="AW288" s="456"/>
      <c r="AX288" s="455"/>
      <c r="AY288" s="456"/>
      <c r="AZ288" s="454"/>
      <c r="BA288" s="454"/>
      <c r="BB288" s="454"/>
      <c r="BC288" s="454"/>
      <c r="BD288" s="454"/>
      <c r="BE288" s="454"/>
      <c r="BF288" s="455"/>
      <c r="BG288" s="455"/>
      <c r="BH288" s="455"/>
      <c r="BI288" s="455"/>
      <c r="BJ288" s="455"/>
      <c r="BK288" s="455"/>
      <c r="BL288" s="455"/>
      <c r="BM288" s="455"/>
      <c r="BN288" s="455"/>
      <c r="BO288" s="455"/>
    </row>
    <row r="289" spans="1:67" ht="19.5" customHeight="1">
      <c r="A289" s="450"/>
      <c r="B289" s="450"/>
      <c r="C289" s="450"/>
      <c r="D289" s="450"/>
      <c r="E289" s="450"/>
      <c r="F289" s="451"/>
      <c r="G289" s="450"/>
      <c r="H289" s="450"/>
      <c r="I289" s="451"/>
      <c r="J289" s="450"/>
      <c r="K289" s="451"/>
      <c r="L289" s="450"/>
      <c r="M289" s="451"/>
      <c r="N289" s="450"/>
      <c r="O289" s="451"/>
      <c r="P289" s="452"/>
      <c r="Q289" s="452"/>
      <c r="R289" s="452"/>
      <c r="S289" s="452"/>
      <c r="T289" s="450"/>
      <c r="U289" s="450"/>
      <c r="V289" s="451"/>
      <c r="W289" s="452"/>
      <c r="X289" s="450"/>
      <c r="Y289" s="451"/>
      <c r="Z289" s="451"/>
      <c r="AA289" s="450"/>
      <c r="AB289" s="450"/>
      <c r="AC289" s="450"/>
      <c r="AD289" s="450"/>
      <c r="AE289" s="451"/>
      <c r="AF289" s="451"/>
      <c r="AG289" s="452"/>
      <c r="AH289" s="452"/>
      <c r="AI289" s="452"/>
      <c r="AJ289" s="452"/>
      <c r="AK289" s="452"/>
      <c r="AL289" s="452"/>
      <c r="AM289" s="450"/>
      <c r="AN289" s="450"/>
      <c r="AO289" s="451"/>
      <c r="AP289" s="451"/>
      <c r="AQ289" s="450"/>
      <c r="AR289" s="453"/>
      <c r="AS289" s="453"/>
      <c r="AT289" s="454"/>
      <c r="AU289" s="455"/>
      <c r="AV289" s="456"/>
      <c r="AW289" s="456"/>
      <c r="AX289" s="455"/>
      <c r="AY289" s="456"/>
      <c r="AZ289" s="454"/>
      <c r="BA289" s="454"/>
      <c r="BB289" s="454"/>
      <c r="BC289" s="454"/>
      <c r="BD289" s="454"/>
      <c r="BE289" s="454"/>
      <c r="BF289" s="455"/>
      <c r="BG289" s="455"/>
      <c r="BH289" s="455"/>
      <c r="BI289" s="455"/>
      <c r="BJ289" s="455"/>
      <c r="BK289" s="455"/>
      <c r="BL289" s="455"/>
      <c r="BM289" s="455"/>
      <c r="BN289" s="455"/>
      <c r="BO289" s="455"/>
    </row>
    <row r="290" spans="1:67" ht="19.5" customHeight="1">
      <c r="A290" s="450"/>
      <c r="B290" s="450"/>
      <c r="C290" s="450"/>
      <c r="D290" s="450"/>
      <c r="E290" s="450"/>
      <c r="F290" s="451"/>
      <c r="G290" s="450"/>
      <c r="H290" s="450"/>
      <c r="I290" s="451"/>
      <c r="J290" s="450"/>
      <c r="K290" s="451"/>
      <c r="L290" s="450"/>
      <c r="M290" s="451"/>
      <c r="N290" s="450"/>
      <c r="O290" s="451"/>
      <c r="P290" s="452"/>
      <c r="Q290" s="452"/>
      <c r="R290" s="452"/>
      <c r="S290" s="452"/>
      <c r="T290" s="450"/>
      <c r="U290" s="450"/>
      <c r="V290" s="451"/>
      <c r="W290" s="452"/>
      <c r="X290" s="450"/>
      <c r="Y290" s="451"/>
      <c r="Z290" s="451"/>
      <c r="AA290" s="450"/>
      <c r="AB290" s="450"/>
      <c r="AC290" s="450"/>
      <c r="AD290" s="450"/>
      <c r="AE290" s="451"/>
      <c r="AF290" s="451"/>
      <c r="AG290" s="452"/>
      <c r="AH290" s="452"/>
      <c r="AI290" s="452"/>
      <c r="AJ290" s="452"/>
      <c r="AK290" s="452"/>
      <c r="AL290" s="452"/>
      <c r="AM290" s="450"/>
      <c r="AN290" s="450"/>
      <c r="AO290" s="451"/>
      <c r="AP290" s="451"/>
      <c r="AQ290" s="450"/>
      <c r="AR290" s="453"/>
      <c r="AS290" s="453"/>
      <c r="AT290" s="454"/>
      <c r="AU290" s="455"/>
      <c r="AV290" s="456"/>
      <c r="AW290" s="456"/>
      <c r="AX290" s="455"/>
      <c r="AY290" s="456"/>
      <c r="AZ290" s="454"/>
      <c r="BA290" s="454"/>
      <c r="BB290" s="454"/>
      <c r="BC290" s="454"/>
      <c r="BD290" s="454"/>
      <c r="BE290" s="454"/>
      <c r="BF290" s="455"/>
      <c r="BG290" s="455"/>
      <c r="BH290" s="455"/>
      <c r="BI290" s="455"/>
      <c r="BJ290" s="455"/>
      <c r="BK290" s="455"/>
      <c r="BL290" s="455"/>
      <c r="BM290" s="455"/>
      <c r="BN290" s="455"/>
      <c r="BO290" s="455"/>
    </row>
    <row r="291" spans="1:67" ht="19.5" customHeight="1">
      <c r="A291" s="450"/>
      <c r="B291" s="450"/>
      <c r="C291" s="450"/>
      <c r="D291" s="450"/>
      <c r="E291" s="450"/>
      <c r="F291" s="451"/>
      <c r="G291" s="450"/>
      <c r="H291" s="450"/>
      <c r="I291" s="451"/>
      <c r="J291" s="450"/>
      <c r="K291" s="451"/>
      <c r="L291" s="450"/>
      <c r="M291" s="451"/>
      <c r="N291" s="450"/>
      <c r="O291" s="451"/>
      <c r="P291" s="452"/>
      <c r="Q291" s="452"/>
      <c r="R291" s="452"/>
      <c r="S291" s="452"/>
      <c r="T291" s="450"/>
      <c r="U291" s="450"/>
      <c r="V291" s="451"/>
      <c r="W291" s="452"/>
      <c r="X291" s="450"/>
      <c r="Y291" s="451"/>
      <c r="Z291" s="451"/>
      <c r="AA291" s="450"/>
      <c r="AB291" s="450"/>
      <c r="AC291" s="450"/>
      <c r="AD291" s="450"/>
      <c r="AE291" s="451"/>
      <c r="AF291" s="451"/>
      <c r="AG291" s="452"/>
      <c r="AH291" s="452"/>
      <c r="AI291" s="452"/>
      <c r="AJ291" s="452"/>
      <c r="AK291" s="452"/>
      <c r="AL291" s="452"/>
      <c r="AM291" s="450"/>
      <c r="AN291" s="450"/>
      <c r="AO291" s="451"/>
      <c r="AP291" s="451"/>
      <c r="AQ291" s="450"/>
      <c r="AR291" s="453"/>
      <c r="AS291" s="453"/>
      <c r="AT291" s="454"/>
      <c r="AU291" s="455"/>
      <c r="AV291" s="456"/>
      <c r="AW291" s="456"/>
      <c r="AX291" s="455"/>
      <c r="AY291" s="456"/>
      <c r="AZ291" s="454"/>
      <c r="BA291" s="454"/>
      <c r="BB291" s="454"/>
      <c r="BC291" s="454"/>
      <c r="BD291" s="454"/>
      <c r="BE291" s="454"/>
      <c r="BF291" s="455"/>
      <c r="BG291" s="455"/>
      <c r="BH291" s="455"/>
      <c r="BI291" s="455"/>
      <c r="BJ291" s="455"/>
      <c r="BK291" s="455"/>
      <c r="BL291" s="455"/>
      <c r="BM291" s="455"/>
      <c r="BN291" s="455"/>
      <c r="BO291" s="455"/>
    </row>
    <row r="292" spans="1:67" ht="19.5" customHeight="1">
      <c r="A292" s="450"/>
      <c r="B292" s="450"/>
      <c r="C292" s="450"/>
      <c r="D292" s="450"/>
      <c r="E292" s="450"/>
      <c r="F292" s="451"/>
      <c r="G292" s="450"/>
      <c r="H292" s="450"/>
      <c r="I292" s="451"/>
      <c r="J292" s="450"/>
      <c r="K292" s="451"/>
      <c r="L292" s="450"/>
      <c r="M292" s="451"/>
      <c r="N292" s="450"/>
      <c r="O292" s="451"/>
      <c r="P292" s="452"/>
      <c r="Q292" s="452"/>
      <c r="R292" s="452"/>
      <c r="S292" s="452"/>
      <c r="T292" s="450"/>
      <c r="U292" s="450"/>
      <c r="V292" s="451"/>
      <c r="W292" s="452"/>
      <c r="X292" s="450"/>
      <c r="Y292" s="451"/>
      <c r="Z292" s="451"/>
      <c r="AA292" s="450"/>
      <c r="AB292" s="450"/>
      <c r="AC292" s="450"/>
      <c r="AD292" s="450"/>
      <c r="AE292" s="451"/>
      <c r="AF292" s="451"/>
      <c r="AG292" s="452"/>
      <c r="AH292" s="452"/>
      <c r="AI292" s="452"/>
      <c r="AJ292" s="452"/>
      <c r="AK292" s="452"/>
      <c r="AL292" s="452"/>
      <c r="AM292" s="450"/>
      <c r="AN292" s="450"/>
      <c r="AO292" s="451"/>
      <c r="AP292" s="451"/>
      <c r="AQ292" s="450"/>
      <c r="AR292" s="453"/>
      <c r="AS292" s="453"/>
      <c r="AT292" s="454"/>
      <c r="AU292" s="455"/>
      <c r="AV292" s="456"/>
      <c r="AW292" s="456"/>
      <c r="AX292" s="455"/>
      <c r="AY292" s="456"/>
      <c r="AZ292" s="454"/>
      <c r="BA292" s="454"/>
      <c r="BB292" s="454"/>
      <c r="BC292" s="454"/>
      <c r="BD292" s="454"/>
      <c r="BE292" s="454"/>
      <c r="BF292" s="455"/>
      <c r="BG292" s="455"/>
      <c r="BH292" s="455"/>
      <c r="BI292" s="455"/>
      <c r="BJ292" s="455"/>
      <c r="BK292" s="455"/>
      <c r="BL292" s="455"/>
      <c r="BM292" s="455"/>
      <c r="BN292" s="455"/>
      <c r="BO292" s="455"/>
    </row>
    <row r="293" spans="1:67" ht="19.5" customHeight="1">
      <c r="A293" s="450"/>
      <c r="B293" s="450"/>
      <c r="C293" s="450"/>
      <c r="D293" s="450"/>
      <c r="E293" s="450"/>
      <c r="F293" s="451"/>
      <c r="G293" s="450"/>
      <c r="H293" s="450"/>
      <c r="I293" s="451"/>
      <c r="J293" s="450"/>
      <c r="K293" s="451"/>
      <c r="L293" s="450"/>
      <c r="M293" s="451"/>
      <c r="N293" s="450"/>
      <c r="O293" s="451"/>
      <c r="P293" s="452"/>
      <c r="Q293" s="452"/>
      <c r="R293" s="452"/>
      <c r="S293" s="452"/>
      <c r="T293" s="450"/>
      <c r="U293" s="450"/>
      <c r="V293" s="451"/>
      <c r="W293" s="452"/>
      <c r="X293" s="450"/>
      <c r="Y293" s="451"/>
      <c r="Z293" s="451"/>
      <c r="AA293" s="450"/>
      <c r="AB293" s="450"/>
      <c r="AC293" s="450"/>
      <c r="AD293" s="450"/>
      <c r="AE293" s="451"/>
      <c r="AF293" s="451"/>
      <c r="AG293" s="452"/>
      <c r="AH293" s="452"/>
      <c r="AI293" s="452"/>
      <c r="AJ293" s="452"/>
      <c r="AK293" s="452"/>
      <c r="AL293" s="452"/>
      <c r="AM293" s="450"/>
      <c r="AN293" s="450"/>
      <c r="AO293" s="451"/>
      <c r="AP293" s="451"/>
      <c r="AQ293" s="450"/>
      <c r="AR293" s="453"/>
      <c r="AS293" s="453"/>
      <c r="AT293" s="454"/>
      <c r="AU293" s="455"/>
      <c r="AV293" s="456"/>
      <c r="AW293" s="456"/>
      <c r="AX293" s="455"/>
      <c r="AY293" s="456"/>
      <c r="AZ293" s="454"/>
      <c r="BA293" s="454"/>
      <c r="BB293" s="454"/>
      <c r="BC293" s="454"/>
      <c r="BD293" s="454"/>
      <c r="BE293" s="454"/>
      <c r="BF293" s="455"/>
      <c r="BG293" s="455"/>
      <c r="BH293" s="455"/>
      <c r="BI293" s="455"/>
      <c r="BJ293" s="455"/>
      <c r="BK293" s="455"/>
      <c r="BL293" s="455"/>
      <c r="BM293" s="455"/>
      <c r="BN293" s="455"/>
      <c r="BO293" s="455"/>
    </row>
    <row r="294" spans="1:67" ht="19.5" customHeight="1">
      <c r="A294" s="450"/>
      <c r="B294" s="450"/>
      <c r="C294" s="450"/>
      <c r="D294" s="450"/>
      <c r="E294" s="450"/>
      <c r="F294" s="451"/>
      <c r="G294" s="450"/>
      <c r="H294" s="450"/>
      <c r="I294" s="451"/>
      <c r="J294" s="450"/>
      <c r="K294" s="451"/>
      <c r="L294" s="450"/>
      <c r="M294" s="451"/>
      <c r="N294" s="450"/>
      <c r="O294" s="451"/>
      <c r="P294" s="452"/>
      <c r="Q294" s="452"/>
      <c r="R294" s="452"/>
      <c r="S294" s="452"/>
      <c r="T294" s="450"/>
      <c r="U294" s="450"/>
      <c r="V294" s="451"/>
      <c r="W294" s="452"/>
      <c r="X294" s="450"/>
      <c r="Y294" s="451"/>
      <c r="Z294" s="451"/>
      <c r="AA294" s="450"/>
      <c r="AB294" s="450"/>
      <c r="AC294" s="450"/>
      <c r="AD294" s="450"/>
      <c r="AE294" s="451"/>
      <c r="AF294" s="451"/>
      <c r="AG294" s="452"/>
      <c r="AH294" s="452"/>
      <c r="AI294" s="452"/>
      <c r="AJ294" s="452"/>
      <c r="AK294" s="452"/>
      <c r="AL294" s="452"/>
      <c r="AM294" s="450"/>
      <c r="AN294" s="450"/>
      <c r="AO294" s="451"/>
      <c r="AP294" s="451"/>
      <c r="AQ294" s="450"/>
      <c r="AR294" s="453"/>
      <c r="AS294" s="453"/>
      <c r="AT294" s="454"/>
      <c r="AU294" s="455"/>
      <c r="AV294" s="456"/>
      <c r="AW294" s="456"/>
      <c r="AX294" s="455"/>
      <c r="AY294" s="456"/>
      <c r="AZ294" s="454"/>
      <c r="BA294" s="454"/>
      <c r="BB294" s="454"/>
      <c r="BC294" s="454"/>
      <c r="BD294" s="454"/>
      <c r="BE294" s="454"/>
      <c r="BF294" s="455"/>
      <c r="BG294" s="455"/>
      <c r="BH294" s="455"/>
      <c r="BI294" s="455"/>
      <c r="BJ294" s="455"/>
      <c r="BK294" s="455"/>
      <c r="BL294" s="455"/>
      <c r="BM294" s="455"/>
      <c r="BN294" s="455"/>
      <c r="BO294" s="455"/>
    </row>
    <row r="295" spans="1:67" ht="19.5" customHeight="1">
      <c r="A295" s="450"/>
      <c r="B295" s="450"/>
      <c r="C295" s="450"/>
      <c r="D295" s="450"/>
      <c r="E295" s="450"/>
      <c r="F295" s="451"/>
      <c r="G295" s="450"/>
      <c r="H295" s="450"/>
      <c r="I295" s="451"/>
      <c r="J295" s="450"/>
      <c r="K295" s="451"/>
      <c r="L295" s="450"/>
      <c r="M295" s="451"/>
      <c r="N295" s="450"/>
      <c r="O295" s="451"/>
      <c r="P295" s="452"/>
      <c r="Q295" s="452"/>
      <c r="R295" s="452"/>
      <c r="S295" s="452"/>
      <c r="T295" s="450"/>
      <c r="U295" s="450"/>
      <c r="V295" s="451"/>
      <c r="W295" s="452"/>
      <c r="X295" s="450"/>
      <c r="Y295" s="451"/>
      <c r="Z295" s="451"/>
      <c r="AA295" s="450"/>
      <c r="AB295" s="450"/>
      <c r="AC295" s="450"/>
      <c r="AD295" s="450"/>
      <c r="AE295" s="451"/>
      <c r="AF295" s="451"/>
      <c r="AG295" s="452"/>
      <c r="AH295" s="452"/>
      <c r="AI295" s="452"/>
      <c r="AJ295" s="452"/>
      <c r="AK295" s="452"/>
      <c r="AL295" s="452"/>
      <c r="AM295" s="450"/>
      <c r="AN295" s="450"/>
      <c r="AO295" s="451"/>
      <c r="AP295" s="451"/>
      <c r="AQ295" s="450"/>
      <c r="AR295" s="453"/>
      <c r="AS295" s="453"/>
      <c r="AT295" s="454"/>
      <c r="AU295" s="455"/>
      <c r="AV295" s="456"/>
      <c r="AW295" s="456"/>
      <c r="AX295" s="455"/>
      <c r="AY295" s="456"/>
      <c r="AZ295" s="454"/>
      <c r="BA295" s="454"/>
      <c r="BB295" s="454"/>
      <c r="BC295" s="454"/>
      <c r="BD295" s="454"/>
      <c r="BE295" s="454"/>
      <c r="BF295" s="455"/>
      <c r="BG295" s="455"/>
      <c r="BH295" s="455"/>
      <c r="BI295" s="455"/>
      <c r="BJ295" s="455"/>
      <c r="BK295" s="455"/>
      <c r="BL295" s="455"/>
      <c r="BM295" s="455"/>
      <c r="BN295" s="455"/>
      <c r="BO295" s="455"/>
    </row>
    <row r="296" spans="1:67" ht="19.5" customHeight="1">
      <c r="A296" s="450"/>
      <c r="B296" s="450"/>
      <c r="C296" s="450"/>
      <c r="D296" s="450"/>
      <c r="E296" s="450"/>
      <c r="F296" s="451"/>
      <c r="G296" s="450"/>
      <c r="H296" s="450"/>
      <c r="I296" s="451"/>
      <c r="J296" s="450"/>
      <c r="K296" s="451"/>
      <c r="L296" s="450"/>
      <c r="M296" s="451"/>
      <c r="N296" s="450"/>
      <c r="O296" s="451"/>
      <c r="P296" s="452"/>
      <c r="Q296" s="452"/>
      <c r="R296" s="452"/>
      <c r="S296" s="452"/>
      <c r="T296" s="450"/>
      <c r="U296" s="450"/>
      <c r="V296" s="451"/>
      <c r="W296" s="452"/>
      <c r="X296" s="450"/>
      <c r="Y296" s="451"/>
      <c r="Z296" s="451"/>
      <c r="AA296" s="450"/>
      <c r="AB296" s="450"/>
      <c r="AC296" s="450"/>
      <c r="AD296" s="450"/>
      <c r="AE296" s="451"/>
      <c r="AF296" s="451"/>
      <c r="AG296" s="452"/>
      <c r="AH296" s="452"/>
      <c r="AI296" s="452"/>
      <c r="AJ296" s="452"/>
      <c r="AK296" s="452"/>
      <c r="AL296" s="452"/>
      <c r="AM296" s="450"/>
      <c r="AN296" s="450"/>
      <c r="AO296" s="451"/>
      <c r="AP296" s="451"/>
      <c r="AQ296" s="450"/>
      <c r="AR296" s="453"/>
      <c r="AS296" s="453"/>
      <c r="AT296" s="454"/>
      <c r="AU296" s="455"/>
      <c r="AV296" s="456"/>
      <c r="AW296" s="456"/>
      <c r="AX296" s="455"/>
      <c r="AY296" s="456"/>
      <c r="AZ296" s="454"/>
      <c r="BA296" s="454"/>
      <c r="BB296" s="454"/>
      <c r="BC296" s="454"/>
      <c r="BD296" s="454"/>
      <c r="BE296" s="454"/>
      <c r="BF296" s="455"/>
      <c r="BG296" s="455"/>
      <c r="BH296" s="455"/>
      <c r="BI296" s="455"/>
      <c r="BJ296" s="455"/>
      <c r="BK296" s="455"/>
      <c r="BL296" s="455"/>
      <c r="BM296" s="455"/>
      <c r="BN296" s="455"/>
      <c r="BO296" s="455"/>
    </row>
    <row r="297" spans="1:67" ht="19.5" customHeight="1">
      <c r="A297" s="450"/>
      <c r="B297" s="450"/>
      <c r="C297" s="450"/>
      <c r="D297" s="450"/>
      <c r="E297" s="450"/>
      <c r="F297" s="451"/>
      <c r="G297" s="450"/>
      <c r="H297" s="450"/>
      <c r="I297" s="451"/>
      <c r="J297" s="450"/>
      <c r="K297" s="451"/>
      <c r="L297" s="450"/>
      <c r="M297" s="451"/>
      <c r="N297" s="450"/>
      <c r="O297" s="451"/>
      <c r="P297" s="452"/>
      <c r="Q297" s="452"/>
      <c r="R297" s="452"/>
      <c r="S297" s="452"/>
      <c r="T297" s="450"/>
      <c r="U297" s="450"/>
      <c r="V297" s="451"/>
      <c r="W297" s="452"/>
      <c r="X297" s="450"/>
      <c r="Y297" s="451"/>
      <c r="Z297" s="451"/>
      <c r="AA297" s="450"/>
      <c r="AB297" s="450"/>
      <c r="AC297" s="450"/>
      <c r="AD297" s="450"/>
      <c r="AE297" s="451"/>
      <c r="AF297" s="451"/>
      <c r="AG297" s="452"/>
      <c r="AH297" s="452"/>
      <c r="AI297" s="452"/>
      <c r="AJ297" s="452"/>
      <c r="AK297" s="452"/>
      <c r="AL297" s="452"/>
      <c r="AM297" s="450"/>
      <c r="AN297" s="450"/>
      <c r="AO297" s="451"/>
      <c r="AP297" s="451"/>
      <c r="AQ297" s="450"/>
      <c r="AR297" s="453"/>
      <c r="AS297" s="453"/>
      <c r="AT297" s="454"/>
      <c r="AU297" s="455"/>
      <c r="AV297" s="456"/>
      <c r="AW297" s="456"/>
      <c r="AX297" s="455"/>
      <c r="AY297" s="456"/>
      <c r="AZ297" s="454"/>
      <c r="BA297" s="454"/>
      <c r="BB297" s="454"/>
      <c r="BC297" s="454"/>
      <c r="BD297" s="454"/>
      <c r="BE297" s="454"/>
      <c r="BF297" s="455"/>
      <c r="BG297" s="455"/>
      <c r="BH297" s="455"/>
      <c r="BI297" s="455"/>
      <c r="BJ297" s="455"/>
      <c r="BK297" s="455"/>
      <c r="BL297" s="455"/>
      <c r="BM297" s="455"/>
      <c r="BN297" s="455"/>
      <c r="BO297" s="455"/>
    </row>
    <row r="298" spans="1:67" ht="19.5" customHeight="1">
      <c r="A298" s="450"/>
      <c r="B298" s="450"/>
      <c r="C298" s="450"/>
      <c r="D298" s="450"/>
      <c r="E298" s="450"/>
      <c r="F298" s="451"/>
      <c r="G298" s="450"/>
      <c r="H298" s="450"/>
      <c r="I298" s="451"/>
      <c r="J298" s="450"/>
      <c r="K298" s="451"/>
      <c r="L298" s="450"/>
      <c r="M298" s="451"/>
      <c r="N298" s="450"/>
      <c r="O298" s="451"/>
      <c r="P298" s="452"/>
      <c r="Q298" s="452"/>
      <c r="R298" s="452"/>
      <c r="S298" s="452"/>
      <c r="T298" s="450"/>
      <c r="U298" s="450"/>
      <c r="V298" s="451"/>
      <c r="W298" s="452"/>
      <c r="X298" s="450"/>
      <c r="Y298" s="451"/>
      <c r="Z298" s="451"/>
      <c r="AA298" s="450"/>
      <c r="AB298" s="450"/>
      <c r="AC298" s="450"/>
      <c r="AD298" s="450"/>
      <c r="AE298" s="451"/>
      <c r="AF298" s="451"/>
      <c r="AG298" s="452"/>
      <c r="AH298" s="452"/>
      <c r="AI298" s="452"/>
      <c r="AJ298" s="452"/>
      <c r="AK298" s="452"/>
      <c r="AL298" s="452"/>
      <c r="AM298" s="450"/>
      <c r="AN298" s="450"/>
      <c r="AO298" s="451"/>
      <c r="AP298" s="451"/>
      <c r="AQ298" s="450"/>
      <c r="AR298" s="453"/>
      <c r="AS298" s="453"/>
      <c r="AT298" s="454"/>
      <c r="AU298" s="455"/>
      <c r="AV298" s="456"/>
      <c r="AW298" s="456"/>
      <c r="AX298" s="455"/>
      <c r="AY298" s="456"/>
      <c r="AZ298" s="454"/>
      <c r="BA298" s="454"/>
      <c r="BB298" s="454"/>
      <c r="BC298" s="454"/>
      <c r="BD298" s="454"/>
      <c r="BE298" s="454"/>
      <c r="BF298" s="455"/>
      <c r="BG298" s="455"/>
      <c r="BH298" s="455"/>
      <c r="BI298" s="455"/>
      <c r="BJ298" s="455"/>
      <c r="BK298" s="455"/>
      <c r="BL298" s="455"/>
      <c r="BM298" s="455"/>
      <c r="BN298" s="455"/>
      <c r="BO298" s="455"/>
    </row>
    <row r="299" spans="1:67" ht="19.5" customHeight="1">
      <c r="A299" s="450"/>
      <c r="B299" s="450"/>
      <c r="C299" s="450"/>
      <c r="D299" s="450"/>
      <c r="E299" s="450"/>
      <c r="F299" s="451"/>
      <c r="G299" s="450"/>
      <c r="H299" s="450"/>
      <c r="I299" s="451"/>
      <c r="J299" s="450"/>
      <c r="K299" s="451"/>
      <c r="L299" s="450"/>
      <c r="M299" s="451"/>
      <c r="N299" s="450"/>
      <c r="O299" s="451"/>
      <c r="P299" s="452"/>
      <c r="Q299" s="452"/>
      <c r="R299" s="452"/>
      <c r="S299" s="452"/>
      <c r="T299" s="450"/>
      <c r="U299" s="450"/>
      <c r="V299" s="451"/>
      <c r="W299" s="452"/>
      <c r="X299" s="450"/>
      <c r="Y299" s="451"/>
      <c r="Z299" s="451"/>
      <c r="AA299" s="450"/>
      <c r="AB299" s="450"/>
      <c r="AC299" s="450"/>
      <c r="AD299" s="450"/>
      <c r="AE299" s="451"/>
      <c r="AF299" s="451"/>
      <c r="AG299" s="452"/>
      <c r="AH299" s="452"/>
      <c r="AI299" s="452"/>
      <c r="AJ299" s="452"/>
      <c r="AK299" s="452"/>
      <c r="AL299" s="452"/>
      <c r="AM299" s="450"/>
      <c r="AN299" s="450"/>
      <c r="AO299" s="451"/>
      <c r="AP299" s="451"/>
      <c r="AQ299" s="450"/>
      <c r="AR299" s="453"/>
      <c r="AS299" s="453"/>
      <c r="AT299" s="454"/>
      <c r="AU299" s="455"/>
      <c r="AV299" s="456"/>
      <c r="AW299" s="456"/>
      <c r="AX299" s="455"/>
      <c r="AY299" s="456"/>
      <c r="AZ299" s="454"/>
      <c r="BA299" s="454"/>
      <c r="BB299" s="454"/>
      <c r="BC299" s="454"/>
      <c r="BD299" s="454"/>
      <c r="BE299" s="454"/>
      <c r="BF299" s="455"/>
      <c r="BG299" s="455"/>
      <c r="BH299" s="455"/>
      <c r="BI299" s="455"/>
      <c r="BJ299" s="455"/>
      <c r="BK299" s="455"/>
      <c r="BL299" s="455"/>
      <c r="BM299" s="455"/>
      <c r="BN299" s="455"/>
      <c r="BO299" s="455"/>
    </row>
    <row r="300" spans="1:67" ht="19.5" customHeight="1">
      <c r="A300" s="450"/>
      <c r="B300" s="450"/>
      <c r="C300" s="450"/>
      <c r="D300" s="450"/>
      <c r="E300" s="450"/>
      <c r="F300" s="451"/>
      <c r="G300" s="450"/>
      <c r="H300" s="450"/>
      <c r="I300" s="451"/>
      <c r="J300" s="450"/>
      <c r="K300" s="451"/>
      <c r="L300" s="450"/>
      <c r="M300" s="451"/>
      <c r="N300" s="450"/>
      <c r="O300" s="451"/>
      <c r="P300" s="452"/>
      <c r="Q300" s="452"/>
      <c r="R300" s="452"/>
      <c r="S300" s="452"/>
      <c r="T300" s="450"/>
      <c r="U300" s="450"/>
      <c r="V300" s="451"/>
      <c r="W300" s="452"/>
      <c r="X300" s="450"/>
      <c r="Y300" s="451"/>
      <c r="Z300" s="451"/>
      <c r="AA300" s="450"/>
      <c r="AB300" s="450"/>
      <c r="AC300" s="450"/>
      <c r="AD300" s="450"/>
      <c r="AE300" s="451"/>
      <c r="AF300" s="451"/>
      <c r="AG300" s="452"/>
      <c r="AH300" s="452"/>
      <c r="AI300" s="452"/>
      <c r="AJ300" s="452"/>
      <c r="AK300" s="452"/>
      <c r="AL300" s="452"/>
      <c r="AM300" s="450"/>
      <c r="AN300" s="450"/>
      <c r="AO300" s="451"/>
      <c r="AP300" s="451"/>
      <c r="AQ300" s="450"/>
      <c r="AR300" s="453"/>
      <c r="AS300" s="453"/>
      <c r="AT300" s="454"/>
      <c r="AU300" s="455"/>
      <c r="AV300" s="456"/>
      <c r="AW300" s="456"/>
      <c r="AX300" s="455"/>
      <c r="AY300" s="456"/>
      <c r="AZ300" s="454"/>
      <c r="BA300" s="454"/>
      <c r="BB300" s="454"/>
      <c r="BC300" s="454"/>
      <c r="BD300" s="454"/>
      <c r="BE300" s="454"/>
      <c r="BF300" s="455"/>
      <c r="BG300" s="455"/>
      <c r="BH300" s="455"/>
      <c r="BI300" s="455"/>
      <c r="BJ300" s="455"/>
      <c r="BK300" s="455"/>
      <c r="BL300" s="455"/>
      <c r="BM300" s="455"/>
      <c r="BN300" s="455"/>
      <c r="BO300" s="455"/>
    </row>
    <row r="301" spans="1:67" ht="19.5" customHeight="1">
      <c r="A301" s="450"/>
      <c r="B301" s="450"/>
      <c r="C301" s="450"/>
      <c r="D301" s="450"/>
      <c r="E301" s="450"/>
      <c r="F301" s="451"/>
      <c r="G301" s="450"/>
      <c r="H301" s="450"/>
      <c r="I301" s="451"/>
      <c r="J301" s="450"/>
      <c r="K301" s="451"/>
      <c r="L301" s="450"/>
      <c r="M301" s="451"/>
      <c r="N301" s="450"/>
      <c r="O301" s="451"/>
      <c r="P301" s="452"/>
      <c r="Q301" s="452"/>
      <c r="R301" s="452"/>
      <c r="S301" s="452"/>
      <c r="T301" s="450"/>
      <c r="U301" s="450"/>
      <c r="V301" s="451"/>
      <c r="W301" s="452"/>
      <c r="X301" s="450"/>
      <c r="Y301" s="451"/>
      <c r="Z301" s="451"/>
      <c r="AA301" s="450"/>
      <c r="AB301" s="450"/>
      <c r="AC301" s="450"/>
      <c r="AD301" s="450"/>
      <c r="AE301" s="451"/>
      <c r="AF301" s="451"/>
      <c r="AG301" s="452"/>
      <c r="AH301" s="452"/>
      <c r="AI301" s="452"/>
      <c r="AJ301" s="452"/>
      <c r="AK301" s="452"/>
      <c r="AL301" s="452"/>
      <c r="AM301" s="450"/>
      <c r="AN301" s="450"/>
      <c r="AO301" s="451"/>
      <c r="AP301" s="451"/>
      <c r="AQ301" s="450"/>
      <c r="AR301" s="453"/>
      <c r="AS301" s="453"/>
      <c r="AT301" s="454"/>
      <c r="AU301" s="455"/>
      <c r="AV301" s="456"/>
      <c r="AW301" s="456"/>
      <c r="AX301" s="455"/>
      <c r="AY301" s="456"/>
      <c r="AZ301" s="454"/>
      <c r="BA301" s="454"/>
      <c r="BB301" s="454"/>
      <c r="BC301" s="454"/>
      <c r="BD301" s="454"/>
      <c r="BE301" s="454"/>
      <c r="BF301" s="455"/>
      <c r="BG301" s="455"/>
      <c r="BH301" s="455"/>
      <c r="BI301" s="455"/>
      <c r="BJ301" s="455"/>
      <c r="BK301" s="455"/>
      <c r="BL301" s="455"/>
      <c r="BM301" s="455"/>
      <c r="BN301" s="455"/>
      <c r="BO301" s="455"/>
    </row>
    <row r="302" spans="1:67" ht="19.5" customHeight="1">
      <c r="A302" s="450"/>
      <c r="B302" s="450"/>
      <c r="C302" s="450"/>
      <c r="D302" s="450"/>
      <c r="E302" s="450"/>
      <c r="F302" s="451"/>
      <c r="G302" s="450"/>
      <c r="H302" s="450"/>
      <c r="I302" s="451"/>
      <c r="J302" s="450"/>
      <c r="K302" s="451"/>
      <c r="L302" s="450"/>
      <c r="M302" s="451"/>
      <c r="N302" s="450"/>
      <c r="O302" s="451"/>
      <c r="P302" s="452"/>
      <c r="Q302" s="452"/>
      <c r="R302" s="452"/>
      <c r="S302" s="452"/>
      <c r="T302" s="450"/>
      <c r="U302" s="450"/>
      <c r="V302" s="451"/>
      <c r="W302" s="452"/>
      <c r="X302" s="450"/>
      <c r="Y302" s="451"/>
      <c r="Z302" s="451"/>
      <c r="AA302" s="450"/>
      <c r="AB302" s="450"/>
      <c r="AC302" s="450"/>
      <c r="AD302" s="450"/>
      <c r="AE302" s="451"/>
      <c r="AF302" s="451"/>
      <c r="AG302" s="452"/>
      <c r="AH302" s="452"/>
      <c r="AI302" s="452"/>
      <c r="AJ302" s="452"/>
      <c r="AK302" s="452"/>
      <c r="AL302" s="452"/>
      <c r="AM302" s="450"/>
      <c r="AN302" s="450"/>
      <c r="AO302" s="451"/>
      <c r="AP302" s="451"/>
      <c r="AQ302" s="450"/>
      <c r="AR302" s="453"/>
      <c r="AS302" s="453"/>
      <c r="AT302" s="454"/>
      <c r="AU302" s="455"/>
      <c r="AV302" s="456"/>
      <c r="AW302" s="456"/>
      <c r="AX302" s="455"/>
      <c r="AY302" s="456"/>
      <c r="AZ302" s="454"/>
      <c r="BA302" s="454"/>
      <c r="BB302" s="454"/>
      <c r="BC302" s="454"/>
      <c r="BD302" s="454"/>
      <c r="BE302" s="454"/>
      <c r="BF302" s="455"/>
      <c r="BG302" s="455"/>
      <c r="BH302" s="455"/>
      <c r="BI302" s="455"/>
      <c r="BJ302" s="455"/>
      <c r="BK302" s="455"/>
      <c r="BL302" s="455"/>
      <c r="BM302" s="455"/>
      <c r="BN302" s="455"/>
      <c r="BO302" s="455"/>
    </row>
    <row r="303" spans="1:67" ht="19.5" customHeight="1">
      <c r="A303" s="450"/>
      <c r="B303" s="450"/>
      <c r="C303" s="450"/>
      <c r="D303" s="450"/>
      <c r="E303" s="450"/>
      <c r="F303" s="451"/>
      <c r="G303" s="450"/>
      <c r="H303" s="450"/>
      <c r="I303" s="451"/>
      <c r="J303" s="450"/>
      <c r="K303" s="451"/>
      <c r="L303" s="450"/>
      <c r="M303" s="451"/>
      <c r="N303" s="450"/>
      <c r="O303" s="451"/>
      <c r="P303" s="452"/>
      <c r="Q303" s="452"/>
      <c r="R303" s="452"/>
      <c r="S303" s="452"/>
      <c r="T303" s="450"/>
      <c r="U303" s="450"/>
      <c r="V303" s="451"/>
      <c r="W303" s="452"/>
      <c r="X303" s="450"/>
      <c r="Y303" s="451"/>
      <c r="Z303" s="451"/>
      <c r="AA303" s="450"/>
      <c r="AB303" s="450"/>
      <c r="AC303" s="450"/>
      <c r="AD303" s="450"/>
      <c r="AE303" s="451"/>
      <c r="AF303" s="451"/>
      <c r="AG303" s="452"/>
      <c r="AH303" s="452"/>
      <c r="AI303" s="452"/>
      <c r="AJ303" s="452"/>
      <c r="AK303" s="452"/>
      <c r="AL303" s="452"/>
      <c r="AM303" s="450"/>
      <c r="AN303" s="450"/>
      <c r="AO303" s="451"/>
      <c r="AP303" s="451"/>
      <c r="AQ303" s="450"/>
      <c r="AR303" s="453"/>
      <c r="AS303" s="453"/>
      <c r="AT303" s="454"/>
      <c r="AU303" s="455"/>
      <c r="AV303" s="456"/>
      <c r="AW303" s="456"/>
      <c r="AX303" s="455"/>
      <c r="AY303" s="456"/>
      <c r="AZ303" s="454"/>
      <c r="BA303" s="454"/>
      <c r="BB303" s="454"/>
      <c r="BC303" s="454"/>
      <c r="BD303" s="454"/>
      <c r="BE303" s="454"/>
      <c r="BF303" s="455"/>
      <c r="BG303" s="455"/>
      <c r="BH303" s="455"/>
      <c r="BI303" s="455"/>
      <c r="BJ303" s="455"/>
      <c r="BK303" s="455"/>
      <c r="BL303" s="455"/>
      <c r="BM303" s="455"/>
      <c r="BN303" s="455"/>
      <c r="BO303" s="455"/>
    </row>
    <row r="304" spans="1:67" ht="19.5" customHeight="1">
      <c r="A304" s="450"/>
      <c r="B304" s="450"/>
      <c r="C304" s="450"/>
      <c r="D304" s="450"/>
      <c r="E304" s="450"/>
      <c r="F304" s="451"/>
      <c r="G304" s="450"/>
      <c r="H304" s="450"/>
      <c r="I304" s="451"/>
      <c r="J304" s="450"/>
      <c r="K304" s="451"/>
      <c r="L304" s="450"/>
      <c r="M304" s="451"/>
      <c r="N304" s="450"/>
      <c r="O304" s="451"/>
      <c r="P304" s="452"/>
      <c r="Q304" s="452"/>
      <c r="R304" s="452"/>
      <c r="S304" s="452"/>
      <c r="T304" s="450"/>
      <c r="U304" s="450"/>
      <c r="V304" s="451"/>
      <c r="W304" s="452"/>
      <c r="X304" s="450"/>
      <c r="Y304" s="451"/>
      <c r="Z304" s="451"/>
      <c r="AA304" s="450"/>
      <c r="AB304" s="450"/>
      <c r="AC304" s="450"/>
      <c r="AD304" s="450"/>
      <c r="AE304" s="451"/>
      <c r="AF304" s="451"/>
      <c r="AG304" s="452"/>
      <c r="AH304" s="452"/>
      <c r="AI304" s="452"/>
      <c r="AJ304" s="452"/>
      <c r="AK304" s="452"/>
      <c r="AL304" s="452"/>
      <c r="AM304" s="450"/>
      <c r="AN304" s="450"/>
      <c r="AO304" s="451"/>
      <c r="AP304" s="451"/>
      <c r="AQ304" s="450"/>
      <c r="AR304" s="453"/>
      <c r="AS304" s="453"/>
      <c r="AT304" s="454"/>
      <c r="AU304" s="455"/>
      <c r="AV304" s="456"/>
      <c r="AW304" s="456"/>
      <c r="AX304" s="455"/>
      <c r="AY304" s="456"/>
      <c r="AZ304" s="454"/>
      <c r="BA304" s="454"/>
      <c r="BB304" s="454"/>
      <c r="BC304" s="454"/>
      <c r="BD304" s="454"/>
      <c r="BE304" s="454"/>
      <c r="BF304" s="455"/>
      <c r="BG304" s="455"/>
      <c r="BH304" s="455"/>
      <c r="BI304" s="455"/>
      <c r="BJ304" s="455"/>
      <c r="BK304" s="455"/>
      <c r="BL304" s="455"/>
      <c r="BM304" s="455"/>
      <c r="BN304" s="455"/>
      <c r="BO304" s="455"/>
    </row>
    <row r="305" spans="1:67" ht="19.5" customHeight="1">
      <c r="A305" s="450"/>
      <c r="B305" s="450"/>
      <c r="C305" s="450"/>
      <c r="D305" s="450"/>
      <c r="E305" s="450"/>
      <c r="F305" s="451"/>
      <c r="G305" s="450"/>
      <c r="H305" s="450"/>
      <c r="I305" s="451"/>
      <c r="J305" s="450"/>
      <c r="K305" s="451"/>
      <c r="L305" s="450"/>
      <c r="M305" s="451"/>
      <c r="N305" s="450"/>
      <c r="O305" s="451"/>
      <c r="P305" s="452"/>
      <c r="Q305" s="452"/>
      <c r="R305" s="452"/>
      <c r="S305" s="452"/>
      <c r="T305" s="450"/>
      <c r="U305" s="450"/>
      <c r="V305" s="451"/>
      <c r="W305" s="452"/>
      <c r="X305" s="450"/>
      <c r="Y305" s="451"/>
      <c r="Z305" s="451"/>
      <c r="AA305" s="450"/>
      <c r="AB305" s="450"/>
      <c r="AC305" s="450"/>
      <c r="AD305" s="450"/>
      <c r="AE305" s="451"/>
      <c r="AF305" s="451"/>
      <c r="AG305" s="452"/>
      <c r="AH305" s="452"/>
      <c r="AI305" s="452"/>
      <c r="AJ305" s="452"/>
      <c r="AK305" s="452"/>
      <c r="AL305" s="452"/>
      <c r="AM305" s="450"/>
      <c r="AN305" s="450"/>
      <c r="AO305" s="451"/>
      <c r="AP305" s="451"/>
      <c r="AQ305" s="450"/>
      <c r="AR305" s="453"/>
      <c r="AS305" s="453"/>
      <c r="AT305" s="454"/>
      <c r="AU305" s="455"/>
      <c r="AV305" s="456"/>
      <c r="AW305" s="456"/>
      <c r="AX305" s="455"/>
      <c r="AY305" s="456"/>
      <c r="AZ305" s="454"/>
      <c r="BA305" s="454"/>
      <c r="BB305" s="454"/>
      <c r="BC305" s="454"/>
      <c r="BD305" s="454"/>
      <c r="BE305" s="454"/>
      <c r="BF305" s="455"/>
      <c r="BG305" s="455"/>
      <c r="BH305" s="455"/>
      <c r="BI305" s="455"/>
      <c r="BJ305" s="455"/>
      <c r="BK305" s="455"/>
      <c r="BL305" s="455"/>
      <c r="BM305" s="455"/>
      <c r="BN305" s="455"/>
      <c r="BO305" s="455"/>
    </row>
    <row r="306" spans="1:67" ht="19.5" customHeight="1">
      <c r="A306" s="450"/>
      <c r="B306" s="450"/>
      <c r="C306" s="450"/>
      <c r="D306" s="450"/>
      <c r="E306" s="450"/>
      <c r="F306" s="451"/>
      <c r="G306" s="450"/>
      <c r="H306" s="450"/>
      <c r="I306" s="451"/>
      <c r="J306" s="450"/>
      <c r="K306" s="451"/>
      <c r="L306" s="450"/>
      <c r="M306" s="451"/>
      <c r="N306" s="450"/>
      <c r="O306" s="451"/>
      <c r="P306" s="452"/>
      <c r="Q306" s="452"/>
      <c r="R306" s="452"/>
      <c r="S306" s="452"/>
      <c r="T306" s="450"/>
      <c r="U306" s="450"/>
      <c r="V306" s="451"/>
      <c r="W306" s="452"/>
      <c r="X306" s="450"/>
      <c r="Y306" s="451"/>
      <c r="Z306" s="451"/>
      <c r="AA306" s="450"/>
      <c r="AB306" s="450"/>
      <c r="AC306" s="450"/>
      <c r="AD306" s="450"/>
      <c r="AE306" s="451"/>
      <c r="AF306" s="451"/>
      <c r="AG306" s="452"/>
      <c r="AH306" s="452"/>
      <c r="AI306" s="452"/>
      <c r="AJ306" s="452"/>
      <c r="AK306" s="452"/>
      <c r="AL306" s="452"/>
      <c r="AM306" s="450"/>
      <c r="AN306" s="450"/>
      <c r="AO306" s="451"/>
      <c r="AP306" s="451"/>
      <c r="AQ306" s="450"/>
      <c r="AR306" s="453"/>
      <c r="AS306" s="453"/>
      <c r="AT306" s="454"/>
      <c r="AU306" s="455"/>
      <c r="AV306" s="456"/>
      <c r="AW306" s="456"/>
      <c r="AX306" s="455"/>
      <c r="AY306" s="456"/>
      <c r="AZ306" s="454"/>
      <c r="BA306" s="454"/>
      <c r="BB306" s="454"/>
      <c r="BC306" s="454"/>
      <c r="BD306" s="454"/>
      <c r="BE306" s="454"/>
      <c r="BF306" s="455"/>
      <c r="BG306" s="455"/>
      <c r="BH306" s="455"/>
      <c r="BI306" s="455"/>
      <c r="BJ306" s="455"/>
      <c r="BK306" s="455"/>
      <c r="BL306" s="455"/>
      <c r="BM306" s="455"/>
      <c r="BN306" s="455"/>
      <c r="BO306" s="455"/>
    </row>
    <row r="307" spans="1:67" ht="19.5" customHeight="1">
      <c r="A307" s="450"/>
      <c r="B307" s="450"/>
      <c r="C307" s="450"/>
      <c r="D307" s="450"/>
      <c r="E307" s="450"/>
      <c r="F307" s="451"/>
      <c r="G307" s="450"/>
      <c r="H307" s="450"/>
      <c r="I307" s="451"/>
      <c r="J307" s="450"/>
      <c r="K307" s="451"/>
      <c r="L307" s="450"/>
      <c r="M307" s="451"/>
      <c r="N307" s="450"/>
      <c r="O307" s="451"/>
      <c r="P307" s="452"/>
      <c r="Q307" s="452"/>
      <c r="R307" s="452"/>
      <c r="S307" s="452"/>
      <c r="T307" s="450"/>
      <c r="U307" s="450"/>
      <c r="V307" s="451"/>
      <c r="W307" s="452"/>
      <c r="X307" s="450"/>
      <c r="Y307" s="451"/>
      <c r="Z307" s="451"/>
      <c r="AA307" s="450"/>
      <c r="AB307" s="450"/>
      <c r="AC307" s="450"/>
      <c r="AD307" s="450"/>
      <c r="AE307" s="451"/>
      <c r="AF307" s="451"/>
      <c r="AG307" s="452"/>
      <c r="AH307" s="452"/>
      <c r="AI307" s="452"/>
      <c r="AJ307" s="452"/>
      <c r="AK307" s="452"/>
      <c r="AL307" s="452"/>
      <c r="AM307" s="450"/>
      <c r="AN307" s="450"/>
      <c r="AO307" s="451"/>
      <c r="AP307" s="451"/>
      <c r="AQ307" s="450"/>
      <c r="AR307" s="453"/>
      <c r="AS307" s="453"/>
      <c r="AT307" s="454"/>
      <c r="AU307" s="455"/>
      <c r="AV307" s="456"/>
      <c r="AW307" s="456"/>
      <c r="AX307" s="455"/>
      <c r="AY307" s="456"/>
      <c r="AZ307" s="454"/>
      <c r="BA307" s="454"/>
      <c r="BB307" s="454"/>
      <c r="BC307" s="454"/>
      <c r="BD307" s="454"/>
      <c r="BE307" s="454"/>
      <c r="BF307" s="455"/>
      <c r="BG307" s="455"/>
      <c r="BH307" s="455"/>
      <c r="BI307" s="455"/>
      <c r="BJ307" s="455"/>
      <c r="BK307" s="455"/>
      <c r="BL307" s="455"/>
      <c r="BM307" s="455"/>
      <c r="BN307" s="455"/>
      <c r="BO307" s="455"/>
    </row>
    <row r="308" spans="1:67" ht="19.5" customHeight="1">
      <c r="A308" s="450"/>
      <c r="B308" s="450"/>
      <c r="C308" s="450"/>
      <c r="D308" s="450"/>
      <c r="E308" s="450"/>
      <c r="F308" s="451"/>
      <c r="G308" s="450"/>
      <c r="H308" s="450"/>
      <c r="I308" s="451"/>
      <c r="J308" s="450"/>
      <c r="K308" s="451"/>
      <c r="L308" s="450"/>
      <c r="M308" s="451"/>
      <c r="N308" s="450"/>
      <c r="O308" s="451"/>
      <c r="P308" s="452"/>
      <c r="Q308" s="452"/>
      <c r="R308" s="452"/>
      <c r="S308" s="452"/>
      <c r="T308" s="450"/>
      <c r="U308" s="450"/>
      <c r="V308" s="451"/>
      <c r="W308" s="452"/>
      <c r="X308" s="450"/>
      <c r="Y308" s="451"/>
      <c r="Z308" s="451"/>
      <c r="AA308" s="450"/>
      <c r="AB308" s="450"/>
      <c r="AC308" s="450"/>
      <c r="AD308" s="450"/>
      <c r="AE308" s="451"/>
      <c r="AF308" s="451"/>
      <c r="AG308" s="452"/>
      <c r="AH308" s="452"/>
      <c r="AI308" s="452"/>
      <c r="AJ308" s="452"/>
      <c r="AK308" s="452"/>
      <c r="AL308" s="452"/>
      <c r="AM308" s="450"/>
      <c r="AN308" s="450"/>
      <c r="AO308" s="451"/>
      <c r="AP308" s="451"/>
      <c r="AQ308" s="450"/>
      <c r="AR308" s="453"/>
      <c r="AS308" s="453"/>
      <c r="AT308" s="454"/>
      <c r="AU308" s="455"/>
      <c r="AV308" s="456"/>
      <c r="AW308" s="456"/>
      <c r="AX308" s="455"/>
      <c r="AY308" s="456"/>
      <c r="AZ308" s="454"/>
      <c r="BA308" s="454"/>
      <c r="BB308" s="454"/>
      <c r="BC308" s="454"/>
      <c r="BD308" s="454"/>
      <c r="BE308" s="454"/>
      <c r="BF308" s="455"/>
      <c r="BG308" s="455"/>
      <c r="BH308" s="455"/>
      <c r="BI308" s="455"/>
      <c r="BJ308" s="455"/>
      <c r="BK308" s="455"/>
      <c r="BL308" s="455"/>
      <c r="BM308" s="455"/>
      <c r="BN308" s="455"/>
      <c r="BO308" s="455"/>
    </row>
    <row r="309" spans="1:67" ht="19.5" customHeight="1">
      <c r="A309" s="450"/>
      <c r="B309" s="450"/>
      <c r="C309" s="450"/>
      <c r="D309" s="450"/>
      <c r="E309" s="450"/>
      <c r="F309" s="451"/>
      <c r="G309" s="450"/>
      <c r="H309" s="450"/>
      <c r="I309" s="451"/>
      <c r="J309" s="450"/>
      <c r="K309" s="451"/>
      <c r="L309" s="450"/>
      <c r="M309" s="451"/>
      <c r="N309" s="450"/>
      <c r="O309" s="451"/>
      <c r="P309" s="452"/>
      <c r="Q309" s="452"/>
      <c r="R309" s="452"/>
      <c r="S309" s="452"/>
      <c r="T309" s="450"/>
      <c r="U309" s="450"/>
      <c r="V309" s="451"/>
      <c r="W309" s="452"/>
      <c r="X309" s="450"/>
      <c r="Y309" s="451"/>
      <c r="Z309" s="451"/>
      <c r="AA309" s="450"/>
      <c r="AB309" s="450"/>
      <c r="AC309" s="450"/>
      <c r="AD309" s="450"/>
      <c r="AE309" s="451"/>
      <c r="AF309" s="451"/>
      <c r="AG309" s="452"/>
      <c r="AH309" s="452"/>
      <c r="AI309" s="452"/>
      <c r="AJ309" s="452"/>
      <c r="AK309" s="452"/>
      <c r="AL309" s="452"/>
      <c r="AM309" s="450"/>
      <c r="AN309" s="450"/>
      <c r="AO309" s="451"/>
      <c r="AP309" s="451"/>
      <c r="AQ309" s="450"/>
      <c r="AR309" s="453"/>
      <c r="AS309" s="453"/>
      <c r="AT309" s="454"/>
      <c r="AU309" s="455"/>
      <c r="AV309" s="456"/>
      <c r="AW309" s="456"/>
      <c r="AX309" s="455"/>
      <c r="AY309" s="456"/>
      <c r="AZ309" s="454"/>
      <c r="BA309" s="454"/>
      <c r="BB309" s="454"/>
      <c r="BC309" s="454"/>
      <c r="BD309" s="454"/>
      <c r="BE309" s="454"/>
      <c r="BF309" s="455"/>
      <c r="BG309" s="455"/>
      <c r="BH309" s="455"/>
      <c r="BI309" s="455"/>
      <c r="BJ309" s="455"/>
      <c r="BK309" s="455"/>
      <c r="BL309" s="455"/>
      <c r="BM309" s="455"/>
      <c r="BN309" s="455"/>
      <c r="BO309" s="455"/>
    </row>
    <row r="310" spans="1:67" ht="19.5" customHeight="1">
      <c r="A310" s="450"/>
      <c r="B310" s="450"/>
      <c r="C310" s="450"/>
      <c r="D310" s="450"/>
      <c r="E310" s="450"/>
      <c r="F310" s="451"/>
      <c r="G310" s="450"/>
      <c r="H310" s="450"/>
      <c r="I310" s="451"/>
      <c r="J310" s="450"/>
      <c r="K310" s="451"/>
      <c r="L310" s="450"/>
      <c r="M310" s="451"/>
      <c r="N310" s="450"/>
      <c r="O310" s="451"/>
      <c r="P310" s="452"/>
      <c r="Q310" s="452"/>
      <c r="R310" s="452"/>
      <c r="S310" s="452"/>
      <c r="T310" s="450"/>
      <c r="U310" s="450"/>
      <c r="V310" s="451"/>
      <c r="W310" s="452"/>
      <c r="X310" s="450"/>
      <c r="Y310" s="451"/>
      <c r="Z310" s="451"/>
      <c r="AA310" s="450"/>
      <c r="AB310" s="450"/>
      <c r="AC310" s="450"/>
      <c r="AD310" s="450"/>
      <c r="AE310" s="451"/>
      <c r="AF310" s="451"/>
      <c r="AG310" s="452"/>
      <c r="AH310" s="452"/>
      <c r="AI310" s="452"/>
      <c r="AJ310" s="452"/>
      <c r="AK310" s="452"/>
      <c r="AL310" s="452"/>
      <c r="AM310" s="450"/>
      <c r="AN310" s="450"/>
      <c r="AO310" s="451"/>
      <c r="AP310" s="451"/>
      <c r="AQ310" s="450"/>
      <c r="AR310" s="453"/>
      <c r="AS310" s="453"/>
      <c r="AT310" s="454"/>
      <c r="AU310" s="455"/>
      <c r="AV310" s="456"/>
      <c r="AW310" s="456"/>
      <c r="AX310" s="455"/>
      <c r="AY310" s="456"/>
      <c r="AZ310" s="454"/>
      <c r="BA310" s="454"/>
      <c r="BB310" s="454"/>
      <c r="BC310" s="454"/>
      <c r="BD310" s="454"/>
      <c r="BE310" s="454"/>
      <c r="BF310" s="455"/>
      <c r="BG310" s="455"/>
      <c r="BH310" s="455"/>
      <c r="BI310" s="455"/>
      <c r="BJ310" s="455"/>
      <c r="BK310" s="455"/>
      <c r="BL310" s="455"/>
      <c r="BM310" s="455"/>
      <c r="BN310" s="455"/>
      <c r="BO310" s="455"/>
    </row>
    <row r="311" spans="1:67" ht="19.5" customHeight="1">
      <c r="A311" s="450"/>
      <c r="B311" s="450"/>
      <c r="C311" s="450"/>
      <c r="D311" s="450"/>
      <c r="E311" s="450"/>
      <c r="F311" s="451"/>
      <c r="G311" s="450"/>
      <c r="H311" s="450"/>
      <c r="I311" s="451"/>
      <c r="J311" s="450"/>
      <c r="K311" s="451"/>
      <c r="L311" s="450"/>
      <c r="M311" s="451"/>
      <c r="N311" s="450"/>
      <c r="O311" s="451"/>
      <c r="P311" s="452"/>
      <c r="Q311" s="452"/>
      <c r="R311" s="452"/>
      <c r="S311" s="452"/>
      <c r="T311" s="450"/>
      <c r="U311" s="450"/>
      <c r="V311" s="451"/>
      <c r="W311" s="452"/>
      <c r="X311" s="450"/>
      <c r="Y311" s="451"/>
      <c r="Z311" s="451"/>
      <c r="AA311" s="450"/>
      <c r="AB311" s="450"/>
      <c r="AC311" s="450"/>
      <c r="AD311" s="450"/>
      <c r="AE311" s="451"/>
      <c r="AF311" s="451"/>
      <c r="AG311" s="452"/>
      <c r="AH311" s="452"/>
      <c r="AI311" s="452"/>
      <c r="AJ311" s="452"/>
      <c r="AK311" s="452"/>
      <c r="AL311" s="452"/>
      <c r="AM311" s="450"/>
      <c r="AN311" s="450"/>
      <c r="AO311" s="451"/>
      <c r="AP311" s="451"/>
      <c r="AQ311" s="450"/>
      <c r="AR311" s="453"/>
      <c r="AS311" s="453"/>
      <c r="AT311" s="454"/>
      <c r="AU311" s="455"/>
      <c r="AV311" s="456"/>
      <c r="AW311" s="456"/>
      <c r="AX311" s="455"/>
      <c r="AY311" s="456"/>
      <c r="AZ311" s="454"/>
      <c r="BA311" s="454"/>
      <c r="BB311" s="454"/>
      <c r="BC311" s="454"/>
      <c r="BD311" s="454"/>
      <c r="BE311" s="454"/>
      <c r="BF311" s="455"/>
      <c r="BG311" s="455"/>
      <c r="BH311" s="455"/>
      <c r="BI311" s="455"/>
      <c r="BJ311" s="455"/>
      <c r="BK311" s="455"/>
      <c r="BL311" s="455"/>
      <c r="BM311" s="455"/>
      <c r="BN311" s="455"/>
      <c r="BO311" s="455"/>
    </row>
    <row r="312" spans="1:67" ht="19.5" customHeight="1">
      <c r="A312" s="450"/>
      <c r="B312" s="450"/>
      <c r="C312" s="450"/>
      <c r="D312" s="450"/>
      <c r="E312" s="450"/>
      <c r="F312" s="451"/>
      <c r="G312" s="450"/>
      <c r="H312" s="450"/>
      <c r="I312" s="451"/>
      <c r="J312" s="450"/>
      <c r="K312" s="451"/>
      <c r="L312" s="450"/>
      <c r="M312" s="451"/>
      <c r="N312" s="450"/>
      <c r="O312" s="451"/>
      <c r="P312" s="452"/>
      <c r="Q312" s="452"/>
      <c r="R312" s="452"/>
      <c r="S312" s="452"/>
      <c r="T312" s="450"/>
      <c r="U312" s="450"/>
      <c r="V312" s="451"/>
      <c r="W312" s="452"/>
      <c r="X312" s="450"/>
      <c r="Y312" s="451"/>
      <c r="Z312" s="451"/>
      <c r="AA312" s="450"/>
      <c r="AB312" s="450"/>
      <c r="AC312" s="450"/>
      <c r="AD312" s="450"/>
      <c r="AE312" s="451"/>
      <c r="AF312" s="451"/>
      <c r="AG312" s="452"/>
      <c r="AH312" s="452"/>
      <c r="AI312" s="452"/>
      <c r="AJ312" s="452"/>
      <c r="AK312" s="452"/>
      <c r="AL312" s="452"/>
      <c r="AM312" s="450"/>
      <c r="AN312" s="450"/>
      <c r="AO312" s="451"/>
      <c r="AP312" s="451"/>
      <c r="AQ312" s="450"/>
      <c r="AR312" s="453"/>
      <c r="AS312" s="453"/>
      <c r="AT312" s="454"/>
      <c r="AU312" s="455"/>
      <c r="AV312" s="456"/>
      <c r="AW312" s="456"/>
      <c r="AX312" s="455"/>
      <c r="AY312" s="456"/>
      <c r="AZ312" s="454"/>
      <c r="BA312" s="454"/>
      <c r="BB312" s="454"/>
      <c r="BC312" s="454"/>
      <c r="BD312" s="454"/>
      <c r="BE312" s="454"/>
      <c r="BF312" s="455"/>
      <c r="BG312" s="455"/>
      <c r="BH312" s="455"/>
      <c r="BI312" s="455"/>
      <c r="BJ312" s="455"/>
      <c r="BK312" s="455"/>
      <c r="BL312" s="455"/>
      <c r="BM312" s="455"/>
      <c r="BN312" s="455"/>
      <c r="BO312" s="455"/>
    </row>
    <row r="313" spans="1:67" ht="19.5" customHeight="1">
      <c r="A313" s="450"/>
      <c r="B313" s="450"/>
      <c r="C313" s="450"/>
      <c r="D313" s="450"/>
      <c r="E313" s="450"/>
      <c r="F313" s="451"/>
      <c r="G313" s="450"/>
      <c r="H313" s="450"/>
      <c r="I313" s="451"/>
      <c r="J313" s="450"/>
      <c r="K313" s="451"/>
      <c r="L313" s="450"/>
      <c r="M313" s="451"/>
      <c r="N313" s="450"/>
      <c r="O313" s="451"/>
      <c r="P313" s="452"/>
      <c r="Q313" s="452"/>
      <c r="R313" s="452"/>
      <c r="S313" s="452"/>
      <c r="T313" s="450"/>
      <c r="U313" s="450"/>
      <c r="V313" s="451"/>
      <c r="W313" s="452"/>
      <c r="X313" s="450"/>
      <c r="Y313" s="451"/>
      <c r="Z313" s="451"/>
      <c r="AA313" s="450"/>
      <c r="AB313" s="450"/>
      <c r="AC313" s="450"/>
      <c r="AD313" s="450"/>
      <c r="AE313" s="451"/>
      <c r="AF313" s="451"/>
      <c r="AG313" s="452"/>
      <c r="AH313" s="452"/>
      <c r="AI313" s="452"/>
      <c r="AJ313" s="452"/>
      <c r="AK313" s="452"/>
      <c r="AL313" s="452"/>
      <c r="AM313" s="450"/>
      <c r="AN313" s="450"/>
      <c r="AO313" s="451"/>
      <c r="AP313" s="451"/>
      <c r="AQ313" s="450"/>
      <c r="AR313" s="453"/>
      <c r="AS313" s="453"/>
      <c r="AT313" s="454"/>
      <c r="AU313" s="455"/>
      <c r="AV313" s="456"/>
      <c r="AW313" s="456"/>
      <c r="AX313" s="455"/>
      <c r="AY313" s="456"/>
      <c r="AZ313" s="454"/>
      <c r="BA313" s="454"/>
      <c r="BB313" s="454"/>
      <c r="BC313" s="454"/>
      <c r="BD313" s="454"/>
      <c r="BE313" s="454"/>
      <c r="BF313" s="455"/>
      <c r="BG313" s="455"/>
      <c r="BH313" s="455"/>
      <c r="BI313" s="455"/>
      <c r="BJ313" s="455"/>
      <c r="BK313" s="455"/>
      <c r="BL313" s="455"/>
      <c r="BM313" s="455"/>
      <c r="BN313" s="455"/>
      <c r="BO313" s="455"/>
    </row>
    <row r="314" spans="1:67" ht="19.5" customHeight="1">
      <c r="A314" s="450"/>
      <c r="B314" s="450"/>
      <c r="C314" s="450"/>
      <c r="D314" s="450"/>
      <c r="E314" s="450"/>
      <c r="F314" s="451"/>
      <c r="G314" s="450"/>
      <c r="H314" s="450"/>
      <c r="I314" s="451"/>
      <c r="J314" s="450"/>
      <c r="K314" s="451"/>
      <c r="L314" s="450"/>
      <c r="M314" s="451"/>
      <c r="N314" s="450"/>
      <c r="O314" s="451"/>
      <c r="P314" s="452"/>
      <c r="Q314" s="452"/>
      <c r="R314" s="452"/>
      <c r="S314" s="452"/>
      <c r="T314" s="450"/>
      <c r="U314" s="450"/>
      <c r="V314" s="451"/>
      <c r="W314" s="452"/>
      <c r="X314" s="450"/>
      <c r="Y314" s="451"/>
      <c r="Z314" s="451"/>
      <c r="AA314" s="450"/>
      <c r="AB314" s="450"/>
      <c r="AC314" s="450"/>
      <c r="AD314" s="450"/>
      <c r="AE314" s="451"/>
      <c r="AF314" s="451"/>
      <c r="AG314" s="452"/>
      <c r="AH314" s="452"/>
      <c r="AI314" s="452"/>
      <c r="AJ314" s="452"/>
      <c r="AK314" s="452"/>
      <c r="AL314" s="452"/>
      <c r="AM314" s="450"/>
      <c r="AN314" s="450"/>
      <c r="AO314" s="451"/>
      <c r="AP314" s="451"/>
      <c r="AQ314" s="450"/>
      <c r="AR314" s="453"/>
      <c r="AS314" s="453"/>
      <c r="AT314" s="454"/>
      <c r="AU314" s="455"/>
      <c r="AV314" s="456"/>
      <c r="AW314" s="456"/>
      <c r="AX314" s="455"/>
      <c r="AY314" s="456"/>
      <c r="AZ314" s="454"/>
      <c r="BA314" s="454"/>
      <c r="BB314" s="454"/>
      <c r="BC314" s="454"/>
      <c r="BD314" s="454"/>
      <c r="BE314" s="454"/>
      <c r="BF314" s="455"/>
      <c r="BG314" s="455"/>
      <c r="BH314" s="455"/>
      <c r="BI314" s="455"/>
      <c r="BJ314" s="455"/>
      <c r="BK314" s="455"/>
      <c r="BL314" s="455"/>
      <c r="BM314" s="455"/>
      <c r="BN314" s="455"/>
      <c r="BO314" s="455"/>
    </row>
    <row r="315" spans="1:67" ht="19.5" customHeight="1">
      <c r="A315" s="450"/>
      <c r="B315" s="450"/>
      <c r="C315" s="450"/>
      <c r="D315" s="450"/>
      <c r="E315" s="450"/>
      <c r="F315" s="451"/>
      <c r="G315" s="450"/>
      <c r="H315" s="450"/>
      <c r="I315" s="451"/>
      <c r="J315" s="450"/>
      <c r="K315" s="451"/>
      <c r="L315" s="450"/>
      <c r="M315" s="451"/>
      <c r="N315" s="450"/>
      <c r="O315" s="451"/>
      <c r="P315" s="452"/>
      <c r="Q315" s="452"/>
      <c r="R315" s="452"/>
      <c r="S315" s="452"/>
      <c r="T315" s="450"/>
      <c r="U315" s="450"/>
      <c r="V315" s="451"/>
      <c r="W315" s="452"/>
      <c r="X315" s="450"/>
      <c r="Y315" s="451"/>
      <c r="Z315" s="451"/>
      <c r="AA315" s="450"/>
      <c r="AB315" s="450"/>
      <c r="AC315" s="450"/>
      <c r="AD315" s="450"/>
      <c r="AE315" s="451"/>
      <c r="AF315" s="451"/>
      <c r="AG315" s="452"/>
      <c r="AH315" s="452"/>
      <c r="AI315" s="452"/>
      <c r="AJ315" s="452"/>
      <c r="AK315" s="452"/>
      <c r="AL315" s="452"/>
      <c r="AM315" s="450"/>
      <c r="AN315" s="450"/>
      <c r="AO315" s="451"/>
      <c r="AP315" s="451"/>
      <c r="AQ315" s="450"/>
      <c r="AR315" s="453"/>
      <c r="AS315" s="453"/>
      <c r="AT315" s="454"/>
      <c r="AU315" s="455"/>
      <c r="AV315" s="456"/>
      <c r="AW315" s="456"/>
      <c r="AX315" s="455"/>
      <c r="AY315" s="456"/>
      <c r="AZ315" s="454"/>
      <c r="BA315" s="454"/>
      <c r="BB315" s="454"/>
      <c r="BC315" s="454"/>
      <c r="BD315" s="454"/>
      <c r="BE315" s="454"/>
      <c r="BF315" s="455"/>
      <c r="BG315" s="455"/>
      <c r="BH315" s="455"/>
      <c r="BI315" s="455"/>
      <c r="BJ315" s="455"/>
      <c r="BK315" s="455"/>
      <c r="BL315" s="455"/>
      <c r="BM315" s="455"/>
      <c r="BN315" s="455"/>
      <c r="BO315" s="455"/>
    </row>
    <row r="316" spans="1:67" ht="19.5" customHeight="1">
      <c r="A316" s="450"/>
      <c r="B316" s="450"/>
      <c r="C316" s="450"/>
      <c r="D316" s="450"/>
      <c r="E316" s="450"/>
      <c r="F316" s="451"/>
      <c r="G316" s="450"/>
      <c r="H316" s="450"/>
      <c r="I316" s="451"/>
      <c r="J316" s="450"/>
      <c r="K316" s="451"/>
      <c r="L316" s="450"/>
      <c r="M316" s="451"/>
      <c r="N316" s="450"/>
      <c r="O316" s="451"/>
      <c r="P316" s="452"/>
      <c r="Q316" s="452"/>
      <c r="R316" s="452"/>
      <c r="S316" s="452"/>
      <c r="T316" s="450"/>
      <c r="U316" s="450"/>
      <c r="V316" s="451"/>
      <c r="W316" s="452"/>
      <c r="X316" s="450"/>
      <c r="Y316" s="451"/>
      <c r="Z316" s="451"/>
      <c r="AA316" s="450"/>
      <c r="AB316" s="450"/>
      <c r="AC316" s="450"/>
      <c r="AD316" s="450"/>
      <c r="AE316" s="451"/>
      <c r="AF316" s="451"/>
      <c r="AG316" s="452"/>
      <c r="AH316" s="452"/>
      <c r="AI316" s="452"/>
      <c r="AJ316" s="452"/>
      <c r="AK316" s="452"/>
      <c r="AL316" s="452"/>
      <c r="AM316" s="450"/>
      <c r="AN316" s="450"/>
      <c r="AO316" s="451"/>
      <c r="AP316" s="451"/>
      <c r="AQ316" s="450"/>
      <c r="AR316" s="453"/>
      <c r="AS316" s="453"/>
      <c r="AT316" s="454"/>
      <c r="AU316" s="455"/>
      <c r="AV316" s="456"/>
      <c r="AW316" s="456"/>
      <c r="AX316" s="455"/>
      <c r="AY316" s="456"/>
      <c r="AZ316" s="454"/>
      <c r="BA316" s="454"/>
      <c r="BB316" s="454"/>
      <c r="BC316" s="454"/>
      <c r="BD316" s="454"/>
      <c r="BE316" s="454"/>
      <c r="BF316" s="455"/>
      <c r="BG316" s="455"/>
      <c r="BH316" s="455"/>
      <c r="BI316" s="455"/>
      <c r="BJ316" s="455"/>
      <c r="BK316" s="455"/>
      <c r="BL316" s="455"/>
      <c r="BM316" s="455"/>
      <c r="BN316" s="455"/>
      <c r="BO316" s="455"/>
    </row>
    <row r="317" spans="1:67" ht="19.5" customHeight="1">
      <c r="A317" s="450"/>
      <c r="B317" s="450"/>
      <c r="C317" s="450"/>
      <c r="D317" s="450"/>
      <c r="E317" s="450"/>
      <c r="F317" s="451"/>
      <c r="G317" s="450"/>
      <c r="H317" s="450"/>
      <c r="I317" s="451"/>
      <c r="J317" s="450"/>
      <c r="K317" s="451"/>
      <c r="L317" s="450"/>
      <c r="M317" s="451"/>
      <c r="N317" s="450"/>
      <c r="O317" s="451"/>
      <c r="P317" s="452"/>
      <c r="Q317" s="452"/>
      <c r="R317" s="452"/>
      <c r="S317" s="452"/>
      <c r="T317" s="450"/>
      <c r="U317" s="450"/>
      <c r="V317" s="451"/>
      <c r="W317" s="452"/>
      <c r="X317" s="450"/>
      <c r="Y317" s="451"/>
      <c r="Z317" s="451"/>
      <c r="AA317" s="450"/>
      <c r="AB317" s="450"/>
      <c r="AC317" s="450"/>
      <c r="AD317" s="450"/>
      <c r="AE317" s="451"/>
      <c r="AF317" s="451"/>
      <c r="AG317" s="452"/>
      <c r="AH317" s="452"/>
      <c r="AI317" s="452"/>
      <c r="AJ317" s="452"/>
      <c r="AK317" s="452"/>
      <c r="AL317" s="452"/>
      <c r="AM317" s="450"/>
      <c r="AN317" s="450"/>
      <c r="AO317" s="451"/>
      <c r="AP317" s="451"/>
      <c r="AQ317" s="450"/>
      <c r="AR317" s="453"/>
      <c r="AS317" s="453"/>
      <c r="AT317" s="454"/>
      <c r="AU317" s="455"/>
      <c r="AV317" s="456"/>
      <c r="AW317" s="456"/>
      <c r="AX317" s="455"/>
      <c r="AY317" s="456"/>
      <c r="AZ317" s="454"/>
      <c r="BA317" s="454"/>
      <c r="BB317" s="454"/>
      <c r="BC317" s="454"/>
      <c r="BD317" s="454"/>
      <c r="BE317" s="454"/>
      <c r="BF317" s="455"/>
      <c r="BG317" s="455"/>
      <c r="BH317" s="455"/>
      <c r="BI317" s="455"/>
      <c r="BJ317" s="455"/>
      <c r="BK317" s="455"/>
      <c r="BL317" s="455"/>
      <c r="BM317" s="455"/>
      <c r="BN317" s="455"/>
      <c r="BO317" s="455"/>
    </row>
    <row r="318" spans="1:67" ht="19.5" customHeight="1">
      <c r="A318" s="450"/>
      <c r="B318" s="450"/>
      <c r="C318" s="450"/>
      <c r="D318" s="450"/>
      <c r="E318" s="450"/>
      <c r="F318" s="451"/>
      <c r="G318" s="450"/>
      <c r="H318" s="450"/>
      <c r="I318" s="451"/>
      <c r="J318" s="450"/>
      <c r="K318" s="451"/>
      <c r="L318" s="450"/>
      <c r="M318" s="451"/>
      <c r="N318" s="450"/>
      <c r="O318" s="451"/>
      <c r="P318" s="452"/>
      <c r="Q318" s="452"/>
      <c r="R318" s="452"/>
      <c r="S318" s="452"/>
      <c r="T318" s="450"/>
      <c r="U318" s="450"/>
      <c r="V318" s="451"/>
      <c r="W318" s="452"/>
      <c r="X318" s="450"/>
      <c r="Y318" s="451"/>
      <c r="Z318" s="451"/>
      <c r="AA318" s="450"/>
      <c r="AB318" s="450"/>
      <c r="AC318" s="450"/>
      <c r="AD318" s="450"/>
      <c r="AE318" s="451"/>
      <c r="AF318" s="451"/>
      <c r="AG318" s="452"/>
      <c r="AH318" s="452"/>
      <c r="AI318" s="452"/>
      <c r="AJ318" s="452"/>
      <c r="AK318" s="452"/>
      <c r="AL318" s="452"/>
      <c r="AM318" s="450"/>
      <c r="AN318" s="450"/>
      <c r="AO318" s="451"/>
      <c r="AP318" s="451"/>
      <c r="AQ318" s="450"/>
      <c r="AR318" s="453"/>
      <c r="AS318" s="453"/>
      <c r="AT318" s="454"/>
      <c r="AU318" s="455"/>
      <c r="AV318" s="456"/>
      <c r="AW318" s="456"/>
      <c r="AX318" s="455"/>
      <c r="AY318" s="456"/>
      <c r="AZ318" s="454"/>
      <c r="BA318" s="454"/>
      <c r="BB318" s="454"/>
      <c r="BC318" s="454"/>
      <c r="BD318" s="454"/>
      <c r="BE318" s="454"/>
      <c r="BF318" s="455"/>
      <c r="BG318" s="455"/>
      <c r="BH318" s="455"/>
      <c r="BI318" s="455"/>
      <c r="BJ318" s="455"/>
      <c r="BK318" s="455"/>
      <c r="BL318" s="455"/>
      <c r="BM318" s="455"/>
      <c r="BN318" s="455"/>
      <c r="BO318" s="455"/>
    </row>
    <row r="319" spans="1:67" ht="19.5" customHeight="1">
      <c r="A319" s="450"/>
      <c r="B319" s="450"/>
      <c r="C319" s="450"/>
      <c r="D319" s="450"/>
      <c r="E319" s="450"/>
      <c r="F319" s="451"/>
      <c r="G319" s="450"/>
      <c r="H319" s="450"/>
      <c r="I319" s="451"/>
      <c r="J319" s="450"/>
      <c r="K319" s="451"/>
      <c r="L319" s="450"/>
      <c r="M319" s="451"/>
      <c r="N319" s="450"/>
      <c r="O319" s="451"/>
      <c r="P319" s="452"/>
      <c r="Q319" s="452"/>
      <c r="R319" s="452"/>
      <c r="S319" s="452"/>
      <c r="T319" s="450"/>
      <c r="U319" s="450"/>
      <c r="V319" s="451"/>
      <c r="W319" s="452"/>
      <c r="X319" s="450"/>
      <c r="Y319" s="451"/>
      <c r="Z319" s="451"/>
      <c r="AA319" s="450"/>
      <c r="AB319" s="450"/>
      <c r="AC319" s="450"/>
      <c r="AD319" s="450"/>
      <c r="AE319" s="451"/>
      <c r="AF319" s="451"/>
      <c r="AG319" s="452"/>
      <c r="AH319" s="452"/>
      <c r="AI319" s="452"/>
      <c r="AJ319" s="452"/>
      <c r="AK319" s="452"/>
      <c r="AL319" s="452"/>
      <c r="AM319" s="450"/>
      <c r="AN319" s="450"/>
      <c r="AO319" s="451"/>
      <c r="AP319" s="451"/>
      <c r="AQ319" s="450"/>
      <c r="AR319" s="453"/>
      <c r="AS319" s="453"/>
      <c r="AT319" s="454"/>
      <c r="AU319" s="455"/>
      <c r="AV319" s="456"/>
      <c r="AW319" s="456"/>
      <c r="AX319" s="455"/>
      <c r="AY319" s="456"/>
      <c r="AZ319" s="454"/>
      <c r="BA319" s="454"/>
      <c r="BB319" s="454"/>
      <c r="BC319" s="454"/>
      <c r="BD319" s="454"/>
      <c r="BE319" s="454"/>
      <c r="BF319" s="455"/>
      <c r="BG319" s="455"/>
      <c r="BH319" s="455"/>
      <c r="BI319" s="455"/>
      <c r="BJ319" s="455"/>
      <c r="BK319" s="455"/>
      <c r="BL319" s="455"/>
      <c r="BM319" s="455"/>
      <c r="BN319" s="455"/>
      <c r="BO319" s="455"/>
    </row>
    <row r="320" spans="1:67" ht="19.5" customHeight="1">
      <c r="A320" s="450"/>
      <c r="B320" s="450"/>
      <c r="C320" s="450"/>
      <c r="D320" s="450"/>
      <c r="E320" s="450"/>
      <c r="F320" s="451"/>
      <c r="G320" s="450"/>
      <c r="H320" s="450"/>
      <c r="I320" s="451"/>
      <c r="J320" s="450"/>
      <c r="K320" s="451"/>
      <c r="L320" s="450"/>
      <c r="M320" s="451"/>
      <c r="N320" s="450"/>
      <c r="O320" s="451"/>
      <c r="P320" s="452"/>
      <c r="Q320" s="452"/>
      <c r="R320" s="452"/>
      <c r="S320" s="452"/>
      <c r="T320" s="450"/>
      <c r="U320" s="450"/>
      <c r="V320" s="451"/>
      <c r="W320" s="452"/>
      <c r="X320" s="450"/>
      <c r="Y320" s="451"/>
      <c r="Z320" s="451"/>
      <c r="AA320" s="450"/>
      <c r="AB320" s="450"/>
      <c r="AC320" s="450"/>
      <c r="AD320" s="450"/>
      <c r="AE320" s="451"/>
      <c r="AF320" s="451"/>
      <c r="AG320" s="452"/>
      <c r="AH320" s="452"/>
      <c r="AI320" s="452"/>
      <c r="AJ320" s="452"/>
      <c r="AK320" s="452"/>
      <c r="AL320" s="452"/>
      <c r="AM320" s="450"/>
      <c r="AN320" s="450"/>
      <c r="AO320" s="451"/>
      <c r="AP320" s="451"/>
      <c r="AQ320" s="450"/>
      <c r="AR320" s="453"/>
      <c r="AS320" s="453"/>
      <c r="AT320" s="454"/>
      <c r="AU320" s="455"/>
      <c r="AV320" s="456"/>
      <c r="AW320" s="456"/>
      <c r="AX320" s="455"/>
      <c r="AY320" s="456"/>
      <c r="AZ320" s="454"/>
      <c r="BA320" s="454"/>
      <c r="BB320" s="454"/>
      <c r="BC320" s="454"/>
      <c r="BD320" s="454"/>
      <c r="BE320" s="454"/>
      <c r="BF320" s="455"/>
      <c r="BG320" s="455"/>
      <c r="BH320" s="455"/>
      <c r="BI320" s="455"/>
      <c r="BJ320" s="455"/>
      <c r="BK320" s="455"/>
      <c r="BL320" s="455"/>
      <c r="BM320" s="455"/>
      <c r="BN320" s="455"/>
      <c r="BO320" s="455"/>
    </row>
    <row r="321" spans="1:67" ht="19.5" customHeight="1">
      <c r="A321" s="450"/>
      <c r="B321" s="450"/>
      <c r="C321" s="450"/>
      <c r="D321" s="450"/>
      <c r="E321" s="450"/>
      <c r="F321" s="451"/>
      <c r="G321" s="450"/>
      <c r="H321" s="450"/>
      <c r="I321" s="451"/>
      <c r="J321" s="450"/>
      <c r="K321" s="451"/>
      <c r="L321" s="450"/>
      <c r="M321" s="451"/>
      <c r="N321" s="450"/>
      <c r="O321" s="451"/>
      <c r="P321" s="452"/>
      <c r="Q321" s="452"/>
      <c r="R321" s="452"/>
      <c r="S321" s="452"/>
      <c r="T321" s="450"/>
      <c r="U321" s="450"/>
      <c r="V321" s="451"/>
      <c r="W321" s="452"/>
      <c r="X321" s="450"/>
      <c r="Y321" s="451"/>
      <c r="Z321" s="451"/>
      <c r="AA321" s="450"/>
      <c r="AB321" s="450"/>
      <c r="AC321" s="450"/>
      <c r="AD321" s="450"/>
      <c r="AE321" s="451"/>
      <c r="AF321" s="451"/>
      <c r="AG321" s="452"/>
      <c r="AH321" s="452"/>
      <c r="AI321" s="452"/>
      <c r="AJ321" s="452"/>
      <c r="AK321" s="452"/>
      <c r="AL321" s="452"/>
      <c r="AM321" s="450"/>
      <c r="AN321" s="450"/>
      <c r="AO321" s="451"/>
      <c r="AP321" s="451"/>
      <c r="AQ321" s="450"/>
      <c r="AR321" s="453"/>
      <c r="AS321" s="453"/>
      <c r="AT321" s="454"/>
      <c r="AU321" s="455"/>
      <c r="AV321" s="456"/>
      <c r="AW321" s="456"/>
      <c r="AX321" s="455"/>
      <c r="AY321" s="456"/>
      <c r="AZ321" s="454"/>
      <c r="BA321" s="454"/>
      <c r="BB321" s="454"/>
      <c r="BC321" s="454"/>
      <c r="BD321" s="454"/>
      <c r="BE321" s="454"/>
      <c r="BF321" s="455"/>
      <c r="BG321" s="455"/>
      <c r="BH321" s="455"/>
      <c r="BI321" s="455"/>
      <c r="BJ321" s="455"/>
      <c r="BK321" s="455"/>
      <c r="BL321" s="455"/>
      <c r="BM321" s="455"/>
      <c r="BN321" s="455"/>
      <c r="BO321" s="455"/>
    </row>
    <row r="322" spans="1:67" ht="19.5" customHeight="1">
      <c r="A322" s="450"/>
      <c r="B322" s="450"/>
      <c r="C322" s="450"/>
      <c r="D322" s="450"/>
      <c r="E322" s="450"/>
      <c r="F322" s="451"/>
      <c r="G322" s="450"/>
      <c r="H322" s="450"/>
      <c r="I322" s="451"/>
      <c r="J322" s="450"/>
      <c r="K322" s="451"/>
      <c r="L322" s="450"/>
      <c r="M322" s="451"/>
      <c r="N322" s="450"/>
      <c r="O322" s="451"/>
      <c r="P322" s="452"/>
      <c r="Q322" s="452"/>
      <c r="R322" s="452"/>
      <c r="S322" s="452"/>
      <c r="T322" s="450"/>
      <c r="U322" s="450"/>
      <c r="V322" s="451"/>
      <c r="W322" s="452"/>
      <c r="X322" s="450"/>
      <c r="Y322" s="451"/>
      <c r="Z322" s="451"/>
      <c r="AA322" s="450"/>
      <c r="AB322" s="450"/>
      <c r="AC322" s="450"/>
      <c r="AD322" s="450"/>
      <c r="AE322" s="451"/>
      <c r="AF322" s="451"/>
      <c r="AG322" s="452"/>
      <c r="AH322" s="452"/>
      <c r="AI322" s="452"/>
      <c r="AJ322" s="452"/>
      <c r="AK322" s="452"/>
      <c r="AL322" s="452"/>
      <c r="AM322" s="450"/>
      <c r="AN322" s="450"/>
      <c r="AO322" s="451"/>
      <c r="AP322" s="451"/>
      <c r="AQ322" s="450"/>
      <c r="AR322" s="453"/>
      <c r="AS322" s="453"/>
      <c r="AT322" s="454"/>
      <c r="AU322" s="455"/>
      <c r="AV322" s="456"/>
      <c r="AW322" s="456"/>
      <c r="AX322" s="455"/>
      <c r="AY322" s="456"/>
      <c r="AZ322" s="454"/>
      <c r="BA322" s="454"/>
      <c r="BB322" s="454"/>
      <c r="BC322" s="454"/>
      <c r="BD322" s="454"/>
      <c r="BE322" s="454"/>
      <c r="BF322" s="455"/>
      <c r="BG322" s="455"/>
      <c r="BH322" s="455"/>
      <c r="BI322" s="455"/>
      <c r="BJ322" s="455"/>
      <c r="BK322" s="455"/>
      <c r="BL322" s="455"/>
      <c r="BM322" s="455"/>
      <c r="BN322" s="455"/>
      <c r="BO322" s="455"/>
    </row>
    <row r="323" spans="1:67" ht="19.5" customHeight="1">
      <c r="A323" s="450"/>
      <c r="B323" s="450"/>
      <c r="C323" s="450"/>
      <c r="D323" s="450"/>
      <c r="E323" s="450"/>
      <c r="F323" s="451"/>
      <c r="G323" s="450"/>
      <c r="H323" s="450"/>
      <c r="I323" s="451"/>
      <c r="J323" s="450"/>
      <c r="K323" s="451"/>
      <c r="L323" s="450"/>
      <c r="M323" s="451"/>
      <c r="N323" s="450"/>
      <c r="O323" s="451"/>
      <c r="P323" s="452"/>
      <c r="Q323" s="452"/>
      <c r="R323" s="452"/>
      <c r="S323" s="452"/>
      <c r="T323" s="450"/>
      <c r="U323" s="450"/>
      <c r="V323" s="451"/>
      <c r="W323" s="452"/>
      <c r="X323" s="450"/>
      <c r="Y323" s="451"/>
      <c r="Z323" s="451"/>
      <c r="AA323" s="450"/>
      <c r="AB323" s="450"/>
      <c r="AC323" s="450"/>
      <c r="AD323" s="450"/>
      <c r="AE323" s="451"/>
      <c r="AF323" s="451"/>
      <c r="AG323" s="452"/>
      <c r="AH323" s="452"/>
      <c r="AI323" s="452"/>
      <c r="AJ323" s="452"/>
      <c r="AK323" s="452"/>
      <c r="AL323" s="452"/>
      <c r="AM323" s="450"/>
      <c r="AN323" s="450"/>
      <c r="AO323" s="451"/>
      <c r="AP323" s="451"/>
      <c r="AQ323" s="450"/>
      <c r="AR323" s="453"/>
      <c r="AS323" s="453"/>
      <c r="AT323" s="454"/>
      <c r="AU323" s="455"/>
      <c r="AV323" s="456"/>
      <c r="AW323" s="456"/>
      <c r="AX323" s="455"/>
      <c r="AY323" s="456"/>
      <c r="AZ323" s="454"/>
      <c r="BA323" s="454"/>
      <c r="BB323" s="454"/>
      <c r="BC323" s="454"/>
      <c r="BD323" s="454"/>
      <c r="BE323" s="454"/>
      <c r="BF323" s="455"/>
      <c r="BG323" s="455"/>
      <c r="BH323" s="455"/>
      <c r="BI323" s="455"/>
      <c r="BJ323" s="455"/>
      <c r="BK323" s="455"/>
      <c r="BL323" s="455"/>
      <c r="BM323" s="455"/>
      <c r="BN323" s="455"/>
      <c r="BO323" s="455"/>
    </row>
    <row r="324" spans="1:67" ht="19.5" customHeight="1">
      <c r="A324" s="450"/>
      <c r="B324" s="450"/>
      <c r="C324" s="450"/>
      <c r="D324" s="450"/>
      <c r="E324" s="450"/>
      <c r="F324" s="451"/>
      <c r="G324" s="450"/>
      <c r="H324" s="450"/>
      <c r="I324" s="451"/>
      <c r="J324" s="450"/>
      <c r="K324" s="451"/>
      <c r="L324" s="450"/>
      <c r="M324" s="451"/>
      <c r="N324" s="450"/>
      <c r="O324" s="451"/>
      <c r="P324" s="452"/>
      <c r="Q324" s="452"/>
      <c r="R324" s="452"/>
      <c r="S324" s="452"/>
      <c r="T324" s="450"/>
      <c r="U324" s="450"/>
      <c r="V324" s="451"/>
      <c r="W324" s="452"/>
      <c r="X324" s="450"/>
      <c r="Y324" s="451"/>
      <c r="Z324" s="451"/>
      <c r="AA324" s="450"/>
      <c r="AB324" s="450"/>
      <c r="AC324" s="450"/>
      <c r="AD324" s="450"/>
      <c r="AE324" s="451"/>
      <c r="AF324" s="451"/>
      <c r="AG324" s="452"/>
      <c r="AH324" s="452"/>
      <c r="AI324" s="452"/>
      <c r="AJ324" s="452"/>
      <c r="AK324" s="452"/>
      <c r="AL324" s="452"/>
      <c r="AM324" s="450"/>
      <c r="AN324" s="450"/>
      <c r="AO324" s="451"/>
      <c r="AP324" s="451"/>
      <c r="AQ324" s="450"/>
      <c r="AR324" s="453"/>
      <c r="AS324" s="453"/>
      <c r="AT324" s="454"/>
      <c r="AU324" s="455"/>
      <c r="AV324" s="456"/>
      <c r="AW324" s="456"/>
      <c r="AX324" s="455"/>
      <c r="AY324" s="456"/>
      <c r="AZ324" s="454"/>
      <c r="BA324" s="454"/>
      <c r="BB324" s="454"/>
      <c r="BC324" s="454"/>
      <c r="BD324" s="454"/>
      <c r="BE324" s="454"/>
      <c r="BF324" s="455"/>
      <c r="BG324" s="455"/>
      <c r="BH324" s="455"/>
      <c r="BI324" s="455"/>
      <c r="BJ324" s="455"/>
      <c r="BK324" s="455"/>
      <c r="BL324" s="455"/>
      <c r="BM324" s="455"/>
      <c r="BN324" s="455"/>
      <c r="BO324" s="455"/>
    </row>
    <row r="325" spans="1:67" ht="19.5" customHeight="1">
      <c r="A325" s="450"/>
      <c r="B325" s="450"/>
      <c r="C325" s="450"/>
      <c r="D325" s="450"/>
      <c r="E325" s="450"/>
      <c r="F325" s="451"/>
      <c r="G325" s="450"/>
      <c r="H325" s="450"/>
      <c r="I325" s="451"/>
      <c r="J325" s="450"/>
      <c r="K325" s="451"/>
      <c r="L325" s="450"/>
      <c r="M325" s="451"/>
      <c r="N325" s="450"/>
      <c r="O325" s="451"/>
      <c r="P325" s="452"/>
      <c r="Q325" s="452"/>
      <c r="R325" s="452"/>
      <c r="S325" s="452"/>
      <c r="T325" s="450"/>
      <c r="U325" s="450"/>
      <c r="V325" s="451"/>
      <c r="W325" s="452"/>
      <c r="X325" s="450"/>
      <c r="Y325" s="451"/>
      <c r="Z325" s="451"/>
      <c r="AA325" s="450"/>
      <c r="AB325" s="450"/>
      <c r="AC325" s="450"/>
      <c r="AD325" s="450"/>
      <c r="AE325" s="451"/>
      <c r="AF325" s="451"/>
      <c r="AG325" s="452"/>
      <c r="AH325" s="452"/>
      <c r="AI325" s="452"/>
      <c r="AJ325" s="452"/>
      <c r="AK325" s="452"/>
      <c r="AL325" s="452"/>
      <c r="AM325" s="450"/>
      <c r="AN325" s="450"/>
      <c r="AO325" s="451"/>
      <c r="AP325" s="451"/>
      <c r="AQ325" s="450"/>
      <c r="AR325" s="453"/>
      <c r="AS325" s="453"/>
      <c r="AT325" s="454"/>
      <c r="AU325" s="455"/>
      <c r="AV325" s="456"/>
      <c r="AW325" s="456"/>
      <c r="AX325" s="455"/>
      <c r="AY325" s="456"/>
      <c r="AZ325" s="454"/>
      <c r="BA325" s="454"/>
      <c r="BB325" s="454"/>
      <c r="BC325" s="454"/>
      <c r="BD325" s="454"/>
      <c r="BE325" s="454"/>
      <c r="BF325" s="455"/>
      <c r="BG325" s="455"/>
      <c r="BH325" s="455"/>
      <c r="BI325" s="455"/>
      <c r="BJ325" s="455"/>
      <c r="BK325" s="455"/>
      <c r="BL325" s="455"/>
      <c r="BM325" s="455"/>
      <c r="BN325" s="455"/>
      <c r="BO325" s="455"/>
    </row>
    <row r="326" spans="1:67" ht="19.5" customHeight="1">
      <c r="A326" s="450"/>
      <c r="B326" s="450"/>
      <c r="C326" s="450"/>
      <c r="D326" s="450"/>
      <c r="E326" s="450"/>
      <c r="F326" s="451"/>
      <c r="G326" s="450"/>
      <c r="H326" s="450"/>
      <c r="I326" s="451"/>
      <c r="J326" s="450"/>
      <c r="K326" s="451"/>
      <c r="L326" s="450"/>
      <c r="M326" s="451"/>
      <c r="N326" s="450"/>
      <c r="O326" s="451"/>
      <c r="P326" s="452"/>
      <c r="Q326" s="452"/>
      <c r="R326" s="452"/>
      <c r="S326" s="452"/>
      <c r="T326" s="450"/>
      <c r="U326" s="450"/>
      <c r="V326" s="451"/>
      <c r="W326" s="452"/>
      <c r="X326" s="450"/>
      <c r="Y326" s="451"/>
      <c r="Z326" s="451"/>
      <c r="AA326" s="450"/>
      <c r="AB326" s="450"/>
      <c r="AC326" s="450"/>
      <c r="AD326" s="450"/>
      <c r="AE326" s="451"/>
      <c r="AF326" s="451"/>
      <c r="AG326" s="452"/>
      <c r="AH326" s="452"/>
      <c r="AI326" s="452"/>
      <c r="AJ326" s="452"/>
      <c r="AK326" s="452"/>
      <c r="AL326" s="452"/>
      <c r="AM326" s="450"/>
      <c r="AN326" s="450"/>
      <c r="AO326" s="451"/>
      <c r="AP326" s="451"/>
      <c r="AQ326" s="450"/>
      <c r="AR326" s="453"/>
      <c r="AS326" s="453"/>
      <c r="AT326" s="454"/>
      <c r="AU326" s="455"/>
      <c r="AV326" s="456"/>
      <c r="AW326" s="456"/>
      <c r="AX326" s="455"/>
      <c r="AY326" s="456"/>
      <c r="AZ326" s="454"/>
      <c r="BA326" s="454"/>
      <c r="BB326" s="454"/>
      <c r="BC326" s="454"/>
      <c r="BD326" s="454"/>
      <c r="BE326" s="454"/>
      <c r="BF326" s="455"/>
      <c r="BG326" s="455"/>
      <c r="BH326" s="455"/>
      <c r="BI326" s="455"/>
      <c r="BJ326" s="455"/>
      <c r="BK326" s="455"/>
      <c r="BL326" s="455"/>
      <c r="BM326" s="455"/>
      <c r="BN326" s="455"/>
      <c r="BO326" s="455"/>
    </row>
    <row r="327" spans="1:67" ht="19.5" customHeight="1">
      <c r="A327" s="450"/>
      <c r="B327" s="450"/>
      <c r="C327" s="450"/>
      <c r="D327" s="450"/>
      <c r="E327" s="450"/>
      <c r="F327" s="451"/>
      <c r="G327" s="450"/>
      <c r="H327" s="450"/>
      <c r="I327" s="451"/>
      <c r="J327" s="450"/>
      <c r="K327" s="451"/>
      <c r="L327" s="450"/>
      <c r="M327" s="451"/>
      <c r="N327" s="450"/>
      <c r="O327" s="451"/>
      <c r="P327" s="452"/>
      <c r="Q327" s="452"/>
      <c r="R327" s="452"/>
      <c r="S327" s="452"/>
      <c r="T327" s="450"/>
      <c r="U327" s="450"/>
      <c r="V327" s="451"/>
      <c r="W327" s="452"/>
      <c r="X327" s="450"/>
      <c r="Y327" s="451"/>
      <c r="Z327" s="451"/>
      <c r="AA327" s="450"/>
      <c r="AB327" s="450"/>
      <c r="AC327" s="450"/>
      <c r="AD327" s="450"/>
      <c r="AE327" s="451"/>
      <c r="AF327" s="451"/>
      <c r="AG327" s="452"/>
      <c r="AH327" s="452"/>
      <c r="AI327" s="452"/>
      <c r="AJ327" s="452"/>
      <c r="AK327" s="452"/>
      <c r="AL327" s="452"/>
      <c r="AM327" s="450"/>
      <c r="AN327" s="450"/>
      <c r="AO327" s="451"/>
      <c r="AP327" s="451"/>
      <c r="AQ327" s="450"/>
      <c r="AR327" s="453"/>
      <c r="AS327" s="453"/>
      <c r="AT327" s="454"/>
      <c r="AU327" s="455"/>
      <c r="AV327" s="456"/>
      <c r="AW327" s="456"/>
      <c r="AX327" s="455"/>
      <c r="AY327" s="456"/>
      <c r="AZ327" s="454"/>
      <c r="BA327" s="454"/>
      <c r="BB327" s="454"/>
      <c r="BC327" s="454"/>
      <c r="BD327" s="454"/>
      <c r="BE327" s="454"/>
      <c r="BF327" s="455"/>
      <c r="BG327" s="455"/>
      <c r="BH327" s="455"/>
      <c r="BI327" s="455"/>
      <c r="BJ327" s="455"/>
      <c r="BK327" s="455"/>
      <c r="BL327" s="455"/>
      <c r="BM327" s="455"/>
      <c r="BN327" s="455"/>
      <c r="BO327" s="455"/>
    </row>
    <row r="328" spans="1:67" ht="19.5" customHeight="1">
      <c r="A328" s="450"/>
      <c r="B328" s="450"/>
      <c r="C328" s="450"/>
      <c r="D328" s="450"/>
      <c r="E328" s="450"/>
      <c r="F328" s="451"/>
      <c r="G328" s="450"/>
      <c r="H328" s="450"/>
      <c r="I328" s="451"/>
      <c r="J328" s="450"/>
      <c r="K328" s="451"/>
      <c r="L328" s="450"/>
      <c r="M328" s="451"/>
      <c r="N328" s="450"/>
      <c r="O328" s="451"/>
      <c r="P328" s="452"/>
      <c r="Q328" s="452"/>
      <c r="R328" s="452"/>
      <c r="S328" s="452"/>
      <c r="T328" s="450"/>
      <c r="U328" s="450"/>
      <c r="V328" s="451"/>
      <c r="W328" s="452"/>
      <c r="X328" s="450"/>
      <c r="Y328" s="451"/>
      <c r="Z328" s="451"/>
      <c r="AA328" s="450"/>
      <c r="AB328" s="450"/>
      <c r="AC328" s="450"/>
      <c r="AD328" s="450"/>
      <c r="AE328" s="451"/>
      <c r="AF328" s="451"/>
      <c r="AG328" s="452"/>
      <c r="AH328" s="452"/>
      <c r="AI328" s="452"/>
      <c r="AJ328" s="452"/>
      <c r="AK328" s="452"/>
      <c r="AL328" s="452"/>
      <c r="AM328" s="450"/>
      <c r="AN328" s="450"/>
      <c r="AO328" s="451"/>
      <c r="AP328" s="451"/>
      <c r="AQ328" s="450"/>
      <c r="AR328" s="453"/>
      <c r="AS328" s="453"/>
      <c r="AT328" s="454"/>
      <c r="AU328" s="455"/>
      <c r="AV328" s="456"/>
      <c r="AW328" s="456"/>
      <c r="AX328" s="455"/>
      <c r="AY328" s="456"/>
      <c r="AZ328" s="454"/>
      <c r="BA328" s="454"/>
      <c r="BB328" s="454"/>
      <c r="BC328" s="454"/>
      <c r="BD328" s="454"/>
      <c r="BE328" s="454"/>
      <c r="BF328" s="455"/>
      <c r="BG328" s="455"/>
      <c r="BH328" s="455"/>
      <c r="BI328" s="455"/>
      <c r="BJ328" s="455"/>
      <c r="BK328" s="455"/>
      <c r="BL328" s="455"/>
      <c r="BM328" s="455"/>
      <c r="BN328" s="455"/>
      <c r="BO328" s="455"/>
    </row>
    <row r="329" spans="1:67" ht="19.5" customHeight="1">
      <c r="A329" s="450"/>
      <c r="B329" s="450"/>
      <c r="C329" s="450"/>
      <c r="D329" s="450"/>
      <c r="E329" s="450"/>
      <c r="F329" s="451"/>
      <c r="G329" s="450"/>
      <c r="H329" s="450"/>
      <c r="I329" s="451"/>
      <c r="J329" s="450"/>
      <c r="K329" s="451"/>
      <c r="L329" s="450"/>
      <c r="M329" s="451"/>
      <c r="N329" s="450"/>
      <c r="O329" s="451"/>
      <c r="P329" s="452"/>
      <c r="Q329" s="452"/>
      <c r="R329" s="452"/>
      <c r="S329" s="452"/>
      <c r="T329" s="450"/>
      <c r="U329" s="450"/>
      <c r="V329" s="451"/>
      <c r="W329" s="452"/>
      <c r="X329" s="450"/>
      <c r="Y329" s="451"/>
      <c r="Z329" s="451"/>
      <c r="AA329" s="450"/>
      <c r="AB329" s="450"/>
      <c r="AC329" s="450"/>
      <c r="AD329" s="450"/>
      <c r="AE329" s="451"/>
      <c r="AF329" s="451"/>
      <c r="AG329" s="452"/>
      <c r="AH329" s="452"/>
      <c r="AI329" s="452"/>
      <c r="AJ329" s="452"/>
      <c r="AK329" s="452"/>
      <c r="AL329" s="452"/>
      <c r="AM329" s="450"/>
      <c r="AN329" s="450"/>
      <c r="AO329" s="451"/>
      <c r="AP329" s="451"/>
      <c r="AQ329" s="450"/>
      <c r="AR329" s="453"/>
      <c r="AS329" s="453"/>
      <c r="AT329" s="454"/>
      <c r="AU329" s="455"/>
      <c r="AV329" s="456"/>
      <c r="AW329" s="456"/>
      <c r="AX329" s="455"/>
      <c r="AY329" s="456"/>
      <c r="AZ329" s="454"/>
      <c r="BA329" s="454"/>
      <c r="BB329" s="454"/>
      <c r="BC329" s="454"/>
      <c r="BD329" s="454"/>
      <c r="BE329" s="454"/>
      <c r="BF329" s="455"/>
      <c r="BG329" s="455"/>
      <c r="BH329" s="455"/>
      <c r="BI329" s="455"/>
      <c r="BJ329" s="455"/>
      <c r="BK329" s="455"/>
      <c r="BL329" s="455"/>
      <c r="BM329" s="455"/>
      <c r="BN329" s="455"/>
      <c r="BO329" s="455"/>
    </row>
    <row r="330" spans="1:67" ht="19.5" customHeight="1">
      <c r="A330" s="450"/>
      <c r="B330" s="450"/>
      <c r="C330" s="450"/>
      <c r="D330" s="450"/>
      <c r="E330" s="450"/>
      <c r="F330" s="451"/>
      <c r="G330" s="450"/>
      <c r="H330" s="450"/>
      <c r="I330" s="451"/>
      <c r="J330" s="450"/>
      <c r="K330" s="451"/>
      <c r="L330" s="450"/>
      <c r="M330" s="451"/>
      <c r="N330" s="450"/>
      <c r="O330" s="451"/>
      <c r="P330" s="452"/>
      <c r="Q330" s="452"/>
      <c r="R330" s="452"/>
      <c r="S330" s="452"/>
      <c r="T330" s="450"/>
      <c r="U330" s="450"/>
      <c r="V330" s="451"/>
      <c r="W330" s="452"/>
      <c r="X330" s="450"/>
      <c r="Y330" s="451"/>
      <c r="Z330" s="451"/>
      <c r="AA330" s="450"/>
      <c r="AB330" s="450"/>
      <c r="AC330" s="450"/>
      <c r="AD330" s="450"/>
      <c r="AE330" s="451"/>
      <c r="AF330" s="451"/>
      <c r="AG330" s="452"/>
      <c r="AH330" s="452"/>
      <c r="AI330" s="452"/>
      <c r="AJ330" s="452"/>
      <c r="AK330" s="452"/>
      <c r="AL330" s="452"/>
      <c r="AM330" s="450"/>
      <c r="AN330" s="450"/>
      <c r="AO330" s="451"/>
      <c r="AP330" s="451"/>
      <c r="AQ330" s="450"/>
      <c r="AR330" s="453"/>
      <c r="AS330" s="453"/>
      <c r="AT330" s="454"/>
      <c r="AU330" s="455"/>
      <c r="AV330" s="456"/>
      <c r="AW330" s="456"/>
      <c r="AX330" s="455"/>
      <c r="AY330" s="456"/>
      <c r="AZ330" s="454"/>
      <c r="BA330" s="454"/>
      <c r="BB330" s="454"/>
      <c r="BC330" s="454"/>
      <c r="BD330" s="454"/>
      <c r="BE330" s="454"/>
      <c r="BF330" s="455"/>
      <c r="BG330" s="455"/>
      <c r="BH330" s="455"/>
      <c r="BI330" s="455"/>
      <c r="BJ330" s="455"/>
      <c r="BK330" s="455"/>
      <c r="BL330" s="455"/>
      <c r="BM330" s="455"/>
      <c r="BN330" s="455"/>
      <c r="BO330" s="455"/>
    </row>
    <row r="331" spans="1:67" ht="19.5" customHeight="1">
      <c r="A331" s="450"/>
      <c r="B331" s="450"/>
      <c r="C331" s="450"/>
      <c r="D331" s="450"/>
      <c r="E331" s="450"/>
      <c r="F331" s="451"/>
      <c r="G331" s="450"/>
      <c r="H331" s="450"/>
      <c r="I331" s="451"/>
      <c r="J331" s="450"/>
      <c r="K331" s="451"/>
      <c r="L331" s="450"/>
      <c r="M331" s="451"/>
      <c r="N331" s="450"/>
      <c r="O331" s="451"/>
      <c r="P331" s="452"/>
      <c r="Q331" s="452"/>
      <c r="R331" s="452"/>
      <c r="S331" s="452"/>
      <c r="T331" s="450"/>
      <c r="U331" s="450"/>
      <c r="V331" s="451"/>
      <c r="W331" s="452"/>
      <c r="X331" s="450"/>
      <c r="Y331" s="451"/>
      <c r="Z331" s="451"/>
      <c r="AA331" s="450"/>
      <c r="AB331" s="450"/>
      <c r="AC331" s="450"/>
      <c r="AD331" s="450"/>
      <c r="AE331" s="451"/>
      <c r="AF331" s="451"/>
      <c r="AG331" s="452"/>
      <c r="AH331" s="452"/>
      <c r="AI331" s="452"/>
      <c r="AJ331" s="452"/>
      <c r="AK331" s="452"/>
      <c r="AL331" s="452"/>
      <c r="AM331" s="450"/>
      <c r="AN331" s="450"/>
      <c r="AO331" s="451"/>
      <c r="AP331" s="451"/>
      <c r="AQ331" s="450"/>
      <c r="AR331" s="453"/>
      <c r="AS331" s="453"/>
      <c r="AT331" s="454"/>
      <c r="AU331" s="455"/>
      <c r="AV331" s="456"/>
      <c r="AW331" s="456"/>
      <c r="AX331" s="455"/>
      <c r="AY331" s="456"/>
      <c r="AZ331" s="454"/>
      <c r="BA331" s="454"/>
      <c r="BB331" s="454"/>
      <c r="BC331" s="454"/>
      <c r="BD331" s="454"/>
      <c r="BE331" s="454"/>
      <c r="BF331" s="455"/>
      <c r="BG331" s="455"/>
      <c r="BH331" s="455"/>
      <c r="BI331" s="455"/>
      <c r="BJ331" s="455"/>
      <c r="BK331" s="455"/>
      <c r="BL331" s="455"/>
      <c r="BM331" s="455"/>
      <c r="BN331" s="455"/>
      <c r="BO331" s="455"/>
    </row>
    <row r="332" spans="1:67" ht="19.5" customHeight="1">
      <c r="A332" s="450"/>
      <c r="B332" s="450"/>
      <c r="C332" s="450"/>
      <c r="D332" s="450"/>
      <c r="E332" s="450"/>
      <c r="F332" s="451"/>
      <c r="G332" s="450"/>
      <c r="H332" s="450"/>
      <c r="I332" s="451"/>
      <c r="J332" s="450"/>
      <c r="K332" s="451"/>
      <c r="L332" s="450"/>
      <c r="M332" s="451"/>
      <c r="N332" s="450"/>
      <c r="O332" s="451"/>
      <c r="P332" s="452"/>
      <c r="Q332" s="452"/>
      <c r="R332" s="452"/>
      <c r="S332" s="452"/>
      <c r="T332" s="450"/>
      <c r="U332" s="450"/>
      <c r="V332" s="451"/>
      <c r="W332" s="452"/>
      <c r="X332" s="450"/>
      <c r="Y332" s="451"/>
      <c r="Z332" s="451"/>
      <c r="AA332" s="450"/>
      <c r="AB332" s="450"/>
      <c r="AC332" s="450"/>
      <c r="AD332" s="450"/>
      <c r="AE332" s="451"/>
      <c r="AF332" s="451"/>
      <c r="AG332" s="452"/>
      <c r="AH332" s="452"/>
      <c r="AI332" s="452"/>
      <c r="AJ332" s="452"/>
      <c r="AK332" s="452"/>
      <c r="AL332" s="452"/>
      <c r="AM332" s="450"/>
      <c r="AN332" s="450"/>
      <c r="AO332" s="451"/>
      <c r="AP332" s="451"/>
      <c r="AQ332" s="450"/>
      <c r="AR332" s="453"/>
      <c r="AS332" s="453"/>
      <c r="AT332" s="454"/>
      <c r="AU332" s="455"/>
      <c r="AV332" s="456"/>
      <c r="AW332" s="456"/>
      <c r="AX332" s="455"/>
      <c r="AY332" s="456"/>
      <c r="AZ332" s="454"/>
      <c r="BA332" s="454"/>
      <c r="BB332" s="454"/>
      <c r="BC332" s="454"/>
      <c r="BD332" s="454"/>
      <c r="BE332" s="454"/>
      <c r="BF332" s="455"/>
      <c r="BG332" s="455"/>
      <c r="BH332" s="455"/>
      <c r="BI332" s="455"/>
      <c r="BJ332" s="455"/>
      <c r="BK332" s="455"/>
      <c r="BL332" s="455"/>
      <c r="BM332" s="455"/>
      <c r="BN332" s="455"/>
      <c r="BO332" s="455"/>
    </row>
    <row r="333" spans="1:67" ht="19.5" customHeight="1">
      <c r="A333" s="450"/>
      <c r="B333" s="450"/>
      <c r="C333" s="450"/>
      <c r="D333" s="450"/>
      <c r="E333" s="450"/>
      <c r="F333" s="451"/>
      <c r="G333" s="450"/>
      <c r="H333" s="450"/>
      <c r="I333" s="451"/>
      <c r="J333" s="450"/>
      <c r="K333" s="451"/>
      <c r="L333" s="450"/>
      <c r="M333" s="451"/>
      <c r="N333" s="450"/>
      <c r="O333" s="451"/>
      <c r="P333" s="452"/>
      <c r="Q333" s="452"/>
      <c r="R333" s="452"/>
      <c r="S333" s="452"/>
      <c r="T333" s="450"/>
      <c r="U333" s="450"/>
      <c r="V333" s="451"/>
      <c r="W333" s="452"/>
      <c r="X333" s="450"/>
      <c r="Y333" s="451"/>
      <c r="Z333" s="451"/>
      <c r="AA333" s="450"/>
      <c r="AB333" s="450"/>
      <c r="AC333" s="450"/>
      <c r="AD333" s="450"/>
      <c r="AE333" s="451"/>
      <c r="AF333" s="451"/>
      <c r="AG333" s="452"/>
      <c r="AH333" s="452"/>
      <c r="AI333" s="452"/>
      <c r="AJ333" s="452"/>
      <c r="AK333" s="452"/>
      <c r="AL333" s="452"/>
      <c r="AM333" s="450"/>
      <c r="AN333" s="450"/>
      <c r="AO333" s="451"/>
      <c r="AP333" s="451"/>
      <c r="AQ333" s="450"/>
      <c r="AR333" s="453"/>
      <c r="AS333" s="453"/>
      <c r="AT333" s="454"/>
      <c r="AU333" s="455"/>
      <c r="AV333" s="456"/>
      <c r="AW333" s="456"/>
      <c r="AX333" s="455"/>
      <c r="AY333" s="456"/>
      <c r="AZ333" s="454"/>
      <c r="BA333" s="454"/>
      <c r="BB333" s="454"/>
      <c r="BC333" s="454"/>
      <c r="BD333" s="454"/>
      <c r="BE333" s="454"/>
      <c r="BF333" s="455"/>
      <c r="BG333" s="455"/>
      <c r="BH333" s="455"/>
      <c r="BI333" s="455"/>
      <c r="BJ333" s="455"/>
      <c r="BK333" s="455"/>
      <c r="BL333" s="455"/>
      <c r="BM333" s="455"/>
      <c r="BN333" s="455"/>
      <c r="BO333" s="455"/>
    </row>
    <row r="334" spans="1:67" ht="19.5" customHeight="1">
      <c r="A334" s="450"/>
      <c r="B334" s="450"/>
      <c r="C334" s="450"/>
      <c r="D334" s="450"/>
      <c r="E334" s="450"/>
      <c r="F334" s="451"/>
      <c r="G334" s="450"/>
      <c r="H334" s="450"/>
      <c r="I334" s="451"/>
      <c r="J334" s="450"/>
      <c r="K334" s="451"/>
      <c r="L334" s="450"/>
      <c r="M334" s="451"/>
      <c r="N334" s="450"/>
      <c r="O334" s="451"/>
      <c r="P334" s="452"/>
      <c r="Q334" s="452"/>
      <c r="R334" s="452"/>
      <c r="S334" s="452"/>
      <c r="T334" s="450"/>
      <c r="U334" s="450"/>
      <c r="V334" s="451"/>
      <c r="W334" s="452"/>
      <c r="X334" s="450"/>
      <c r="Y334" s="451"/>
      <c r="Z334" s="451"/>
      <c r="AA334" s="450"/>
      <c r="AB334" s="450"/>
      <c r="AC334" s="450"/>
      <c r="AD334" s="450"/>
      <c r="AE334" s="451"/>
      <c r="AF334" s="451"/>
      <c r="AG334" s="452"/>
      <c r="AH334" s="452"/>
      <c r="AI334" s="452"/>
      <c r="AJ334" s="452"/>
      <c r="AK334" s="452"/>
      <c r="AL334" s="452"/>
      <c r="AM334" s="450"/>
      <c r="AN334" s="450"/>
      <c r="AO334" s="451"/>
      <c r="AP334" s="451"/>
      <c r="AQ334" s="450"/>
      <c r="AR334" s="453"/>
      <c r="AS334" s="453"/>
      <c r="AT334" s="454"/>
      <c r="AU334" s="455"/>
      <c r="AV334" s="456"/>
      <c r="AW334" s="456"/>
      <c r="AX334" s="455"/>
      <c r="AY334" s="456"/>
      <c r="AZ334" s="454"/>
      <c r="BA334" s="454"/>
      <c r="BB334" s="454"/>
      <c r="BC334" s="454"/>
      <c r="BD334" s="454"/>
      <c r="BE334" s="454"/>
      <c r="BF334" s="455"/>
      <c r="BG334" s="455"/>
      <c r="BH334" s="455"/>
      <c r="BI334" s="455"/>
      <c r="BJ334" s="455"/>
      <c r="BK334" s="455"/>
      <c r="BL334" s="455"/>
      <c r="BM334" s="455"/>
      <c r="BN334" s="455"/>
      <c r="BO334" s="455"/>
    </row>
    <row r="335" spans="1:67" ht="19.5" customHeight="1">
      <c r="A335" s="450"/>
      <c r="B335" s="450"/>
      <c r="C335" s="450"/>
      <c r="D335" s="450"/>
      <c r="E335" s="450"/>
      <c r="F335" s="451"/>
      <c r="G335" s="450"/>
      <c r="H335" s="450"/>
      <c r="I335" s="451"/>
      <c r="J335" s="450"/>
      <c r="K335" s="451"/>
      <c r="L335" s="450"/>
      <c r="M335" s="451"/>
      <c r="N335" s="450"/>
      <c r="O335" s="451"/>
      <c r="P335" s="452"/>
      <c r="Q335" s="452"/>
      <c r="R335" s="452"/>
      <c r="S335" s="452"/>
      <c r="T335" s="450"/>
      <c r="U335" s="450"/>
      <c r="V335" s="451"/>
      <c r="W335" s="452"/>
      <c r="X335" s="450"/>
      <c r="Y335" s="451"/>
      <c r="Z335" s="451"/>
      <c r="AA335" s="450"/>
      <c r="AB335" s="450"/>
      <c r="AC335" s="450"/>
      <c r="AD335" s="450"/>
      <c r="AE335" s="451"/>
      <c r="AF335" s="451"/>
      <c r="AG335" s="452"/>
      <c r="AH335" s="452"/>
      <c r="AI335" s="452"/>
      <c r="AJ335" s="452"/>
      <c r="AK335" s="452"/>
      <c r="AL335" s="452"/>
      <c r="AM335" s="450"/>
      <c r="AN335" s="450"/>
      <c r="AO335" s="451"/>
      <c r="AP335" s="451"/>
      <c r="AQ335" s="450"/>
      <c r="AR335" s="453"/>
      <c r="AS335" s="453"/>
      <c r="AT335" s="454"/>
      <c r="AU335" s="455"/>
      <c r="AV335" s="456"/>
      <c r="AW335" s="456"/>
      <c r="AX335" s="455"/>
      <c r="AY335" s="456"/>
      <c r="AZ335" s="454"/>
      <c r="BA335" s="454"/>
      <c r="BB335" s="454"/>
      <c r="BC335" s="454"/>
      <c r="BD335" s="454"/>
      <c r="BE335" s="454"/>
      <c r="BF335" s="455"/>
      <c r="BG335" s="455"/>
      <c r="BH335" s="455"/>
      <c r="BI335" s="455"/>
      <c r="BJ335" s="455"/>
      <c r="BK335" s="455"/>
      <c r="BL335" s="455"/>
      <c r="BM335" s="455"/>
      <c r="BN335" s="455"/>
      <c r="BO335" s="455"/>
    </row>
    <row r="336" spans="1:67" ht="19.5" customHeight="1">
      <c r="A336" s="450"/>
      <c r="B336" s="450"/>
      <c r="C336" s="450"/>
      <c r="D336" s="450"/>
      <c r="E336" s="450"/>
      <c r="F336" s="451"/>
      <c r="G336" s="450"/>
      <c r="H336" s="450"/>
      <c r="I336" s="451"/>
      <c r="J336" s="450"/>
      <c r="K336" s="451"/>
      <c r="L336" s="450"/>
      <c r="M336" s="451"/>
      <c r="N336" s="450"/>
      <c r="O336" s="451"/>
      <c r="P336" s="452"/>
      <c r="Q336" s="452"/>
      <c r="R336" s="452"/>
      <c r="S336" s="452"/>
      <c r="T336" s="450"/>
      <c r="U336" s="450"/>
      <c r="V336" s="451"/>
      <c r="W336" s="452"/>
      <c r="X336" s="450"/>
      <c r="Y336" s="451"/>
      <c r="Z336" s="451"/>
      <c r="AA336" s="450"/>
      <c r="AB336" s="450"/>
      <c r="AC336" s="450"/>
      <c r="AD336" s="450"/>
      <c r="AE336" s="451"/>
      <c r="AF336" s="451"/>
      <c r="AG336" s="452"/>
      <c r="AH336" s="452"/>
      <c r="AI336" s="452"/>
      <c r="AJ336" s="452"/>
      <c r="AK336" s="452"/>
      <c r="AL336" s="452"/>
      <c r="AM336" s="450"/>
      <c r="AN336" s="450"/>
      <c r="AO336" s="451"/>
      <c r="AP336" s="451"/>
      <c r="AQ336" s="450"/>
      <c r="AR336" s="453"/>
      <c r="AS336" s="453"/>
      <c r="AT336" s="454"/>
      <c r="AU336" s="455"/>
      <c r="AV336" s="456"/>
      <c r="AW336" s="456"/>
      <c r="AX336" s="455"/>
      <c r="AY336" s="456"/>
      <c r="AZ336" s="454"/>
      <c r="BA336" s="454"/>
      <c r="BB336" s="454"/>
      <c r="BC336" s="454"/>
      <c r="BD336" s="454"/>
      <c r="BE336" s="454"/>
      <c r="BF336" s="455"/>
      <c r="BG336" s="455"/>
      <c r="BH336" s="455"/>
      <c r="BI336" s="455"/>
      <c r="BJ336" s="455"/>
      <c r="BK336" s="455"/>
      <c r="BL336" s="455"/>
      <c r="BM336" s="455"/>
      <c r="BN336" s="455"/>
      <c r="BO336" s="455"/>
    </row>
    <row r="337" spans="1:67" ht="19.5" customHeight="1">
      <c r="A337" s="450"/>
      <c r="B337" s="450"/>
      <c r="C337" s="450"/>
      <c r="D337" s="450"/>
      <c r="E337" s="450"/>
      <c r="F337" s="451"/>
      <c r="G337" s="450"/>
      <c r="H337" s="450"/>
      <c r="I337" s="451"/>
      <c r="J337" s="450"/>
      <c r="K337" s="451"/>
      <c r="L337" s="450"/>
      <c r="M337" s="451"/>
      <c r="N337" s="450"/>
      <c r="O337" s="451"/>
      <c r="P337" s="452"/>
      <c r="Q337" s="452"/>
      <c r="R337" s="452"/>
      <c r="S337" s="452"/>
      <c r="T337" s="450"/>
      <c r="U337" s="450"/>
      <c r="V337" s="451"/>
      <c r="W337" s="452"/>
      <c r="X337" s="450"/>
      <c r="Y337" s="451"/>
      <c r="Z337" s="451"/>
      <c r="AA337" s="450"/>
      <c r="AB337" s="450"/>
      <c r="AC337" s="450"/>
      <c r="AD337" s="450"/>
      <c r="AE337" s="451"/>
      <c r="AF337" s="451"/>
      <c r="AG337" s="452"/>
      <c r="AH337" s="452"/>
      <c r="AI337" s="452"/>
      <c r="AJ337" s="452"/>
      <c r="AK337" s="452"/>
      <c r="AL337" s="452"/>
      <c r="AM337" s="450"/>
      <c r="AN337" s="450"/>
      <c r="AO337" s="451"/>
      <c r="AP337" s="451"/>
      <c r="AQ337" s="450"/>
      <c r="AR337" s="453"/>
      <c r="AS337" s="453"/>
      <c r="AT337" s="454"/>
      <c r="AU337" s="455"/>
      <c r="AV337" s="456"/>
      <c r="AW337" s="456"/>
      <c r="AX337" s="455"/>
      <c r="AY337" s="456"/>
      <c r="AZ337" s="454"/>
      <c r="BA337" s="454"/>
      <c r="BB337" s="454"/>
      <c r="BC337" s="454"/>
      <c r="BD337" s="454"/>
      <c r="BE337" s="454"/>
      <c r="BF337" s="455"/>
      <c r="BG337" s="455"/>
      <c r="BH337" s="455"/>
      <c r="BI337" s="455"/>
      <c r="BJ337" s="455"/>
      <c r="BK337" s="455"/>
      <c r="BL337" s="455"/>
      <c r="BM337" s="455"/>
      <c r="BN337" s="455"/>
      <c r="BO337" s="455"/>
    </row>
    <row r="338" spans="1:67" ht="19.5" customHeight="1">
      <c r="A338" s="450"/>
      <c r="B338" s="450"/>
      <c r="C338" s="450"/>
      <c r="D338" s="450"/>
      <c r="E338" s="450"/>
      <c r="F338" s="451"/>
      <c r="G338" s="450"/>
      <c r="H338" s="450"/>
      <c r="I338" s="451"/>
      <c r="J338" s="450"/>
      <c r="K338" s="451"/>
      <c r="L338" s="450"/>
      <c r="M338" s="451"/>
      <c r="N338" s="450"/>
      <c r="O338" s="451"/>
      <c r="P338" s="452"/>
      <c r="Q338" s="452"/>
      <c r="R338" s="452"/>
      <c r="S338" s="452"/>
      <c r="T338" s="450"/>
      <c r="U338" s="450"/>
      <c r="V338" s="451"/>
      <c r="W338" s="452"/>
      <c r="X338" s="450"/>
      <c r="Y338" s="451"/>
      <c r="Z338" s="451"/>
      <c r="AA338" s="450"/>
      <c r="AB338" s="450"/>
      <c r="AC338" s="450"/>
      <c r="AD338" s="450"/>
      <c r="AE338" s="451"/>
      <c r="AF338" s="451"/>
      <c r="AG338" s="452"/>
      <c r="AH338" s="452"/>
      <c r="AI338" s="452"/>
      <c r="AJ338" s="452"/>
      <c r="AK338" s="452"/>
      <c r="AL338" s="452"/>
      <c r="AM338" s="450"/>
      <c r="AN338" s="450"/>
      <c r="AO338" s="451"/>
      <c r="AP338" s="451"/>
      <c r="AQ338" s="450"/>
      <c r="AR338" s="453"/>
      <c r="AS338" s="453"/>
      <c r="AT338" s="454"/>
      <c r="AU338" s="455"/>
      <c r="AV338" s="456"/>
      <c r="AW338" s="456"/>
      <c r="AX338" s="455"/>
      <c r="AY338" s="456"/>
      <c r="AZ338" s="454"/>
      <c r="BA338" s="454"/>
      <c r="BB338" s="454"/>
      <c r="BC338" s="454"/>
      <c r="BD338" s="454"/>
      <c r="BE338" s="454"/>
      <c r="BF338" s="455"/>
      <c r="BG338" s="455"/>
      <c r="BH338" s="455"/>
      <c r="BI338" s="455"/>
      <c r="BJ338" s="455"/>
      <c r="BK338" s="455"/>
      <c r="BL338" s="455"/>
      <c r="BM338" s="455"/>
      <c r="BN338" s="455"/>
      <c r="BO338" s="455"/>
    </row>
    <row r="339" spans="1:67" ht="19.5" customHeight="1">
      <c r="A339" s="450"/>
      <c r="B339" s="450"/>
      <c r="C339" s="450"/>
      <c r="D339" s="450"/>
      <c r="E339" s="450"/>
      <c r="F339" s="451"/>
      <c r="G339" s="450"/>
      <c r="H339" s="450"/>
      <c r="I339" s="451"/>
      <c r="J339" s="450"/>
      <c r="K339" s="451"/>
      <c r="L339" s="450"/>
      <c r="M339" s="451"/>
      <c r="N339" s="450"/>
      <c r="O339" s="451"/>
      <c r="P339" s="452"/>
      <c r="Q339" s="452"/>
      <c r="R339" s="452"/>
      <c r="S339" s="452"/>
      <c r="T339" s="450"/>
      <c r="U339" s="450"/>
      <c r="V339" s="451"/>
      <c r="W339" s="452"/>
      <c r="X339" s="450"/>
      <c r="Y339" s="451"/>
      <c r="Z339" s="451"/>
      <c r="AA339" s="450"/>
      <c r="AB339" s="450"/>
      <c r="AC339" s="450"/>
      <c r="AD339" s="450"/>
      <c r="AE339" s="451"/>
      <c r="AF339" s="451"/>
      <c r="AG339" s="452"/>
      <c r="AH339" s="452"/>
      <c r="AI339" s="452"/>
      <c r="AJ339" s="452"/>
      <c r="AK339" s="452"/>
      <c r="AL339" s="452"/>
      <c r="AM339" s="450"/>
      <c r="AN339" s="450"/>
      <c r="AO339" s="451"/>
      <c r="AP339" s="451"/>
      <c r="AQ339" s="450"/>
      <c r="AR339" s="453"/>
      <c r="AS339" s="453"/>
      <c r="AT339" s="454"/>
      <c r="AU339" s="455"/>
      <c r="AV339" s="456"/>
      <c r="AW339" s="456"/>
      <c r="AX339" s="455"/>
      <c r="AY339" s="456"/>
      <c r="AZ339" s="454"/>
      <c r="BA339" s="454"/>
      <c r="BB339" s="454"/>
      <c r="BC339" s="454"/>
      <c r="BD339" s="454"/>
      <c r="BE339" s="454"/>
      <c r="BF339" s="455"/>
      <c r="BG339" s="455"/>
      <c r="BH339" s="455"/>
      <c r="BI339" s="455"/>
      <c r="BJ339" s="455"/>
      <c r="BK339" s="455"/>
      <c r="BL339" s="455"/>
      <c r="BM339" s="455"/>
      <c r="BN339" s="455"/>
      <c r="BO339" s="455"/>
    </row>
    <row r="340" spans="1:67" ht="19.5" customHeight="1">
      <c r="A340" s="450"/>
      <c r="B340" s="450"/>
      <c r="C340" s="450"/>
      <c r="D340" s="450"/>
      <c r="E340" s="450"/>
      <c r="F340" s="451"/>
      <c r="G340" s="450"/>
      <c r="H340" s="450"/>
      <c r="I340" s="451"/>
      <c r="J340" s="450"/>
      <c r="K340" s="451"/>
      <c r="L340" s="450"/>
      <c r="M340" s="451"/>
      <c r="N340" s="450"/>
      <c r="O340" s="451"/>
      <c r="P340" s="452"/>
      <c r="Q340" s="452"/>
      <c r="R340" s="452"/>
      <c r="S340" s="452"/>
      <c r="T340" s="450"/>
      <c r="U340" s="450"/>
      <c r="V340" s="451"/>
      <c r="W340" s="452"/>
      <c r="X340" s="450"/>
      <c r="Y340" s="451"/>
      <c r="Z340" s="451"/>
      <c r="AA340" s="450"/>
      <c r="AB340" s="450"/>
      <c r="AC340" s="450"/>
      <c r="AD340" s="450"/>
      <c r="AE340" s="451"/>
      <c r="AF340" s="451"/>
      <c r="AG340" s="452"/>
      <c r="AH340" s="452"/>
      <c r="AI340" s="452"/>
      <c r="AJ340" s="452"/>
      <c r="AK340" s="452"/>
      <c r="AL340" s="452"/>
      <c r="AM340" s="450"/>
      <c r="AN340" s="450"/>
      <c r="AO340" s="451"/>
      <c r="AP340" s="451"/>
      <c r="AQ340" s="450"/>
      <c r="AR340" s="453"/>
      <c r="AS340" s="453"/>
      <c r="AT340" s="454"/>
      <c r="AU340" s="455"/>
      <c r="AV340" s="456"/>
      <c r="AW340" s="456"/>
      <c r="AX340" s="455"/>
      <c r="AY340" s="456"/>
      <c r="AZ340" s="454"/>
      <c r="BA340" s="454"/>
      <c r="BB340" s="454"/>
      <c r="BC340" s="454"/>
      <c r="BD340" s="454"/>
      <c r="BE340" s="454"/>
      <c r="BF340" s="455"/>
      <c r="BG340" s="455"/>
      <c r="BH340" s="455"/>
      <c r="BI340" s="455"/>
      <c r="BJ340" s="455"/>
      <c r="BK340" s="455"/>
      <c r="BL340" s="455"/>
      <c r="BM340" s="455"/>
      <c r="BN340" s="455"/>
      <c r="BO340" s="455"/>
    </row>
    <row r="341" spans="1:67" ht="19.5" customHeight="1">
      <c r="A341" s="450"/>
      <c r="B341" s="450"/>
      <c r="C341" s="450"/>
      <c r="D341" s="450"/>
      <c r="E341" s="450"/>
      <c r="F341" s="451"/>
      <c r="G341" s="450"/>
      <c r="H341" s="450"/>
      <c r="I341" s="451"/>
      <c r="J341" s="450"/>
      <c r="K341" s="451"/>
      <c r="L341" s="450"/>
      <c r="M341" s="451"/>
      <c r="N341" s="450"/>
      <c r="O341" s="451"/>
      <c r="P341" s="452"/>
      <c r="Q341" s="452"/>
      <c r="R341" s="452"/>
      <c r="S341" s="452"/>
      <c r="T341" s="450"/>
      <c r="U341" s="450"/>
      <c r="V341" s="451"/>
      <c r="W341" s="452"/>
      <c r="X341" s="450"/>
      <c r="Y341" s="451"/>
      <c r="Z341" s="451"/>
      <c r="AA341" s="450"/>
      <c r="AB341" s="450"/>
      <c r="AC341" s="450"/>
      <c r="AD341" s="450"/>
      <c r="AE341" s="451"/>
      <c r="AF341" s="451"/>
      <c r="AG341" s="452"/>
      <c r="AH341" s="452"/>
      <c r="AI341" s="452"/>
      <c r="AJ341" s="452"/>
      <c r="AK341" s="452"/>
      <c r="AL341" s="452"/>
      <c r="AM341" s="450"/>
      <c r="AN341" s="450"/>
      <c r="AO341" s="451"/>
      <c r="AP341" s="451"/>
      <c r="AQ341" s="450"/>
      <c r="AR341" s="453"/>
      <c r="AS341" s="453"/>
      <c r="AT341" s="454"/>
      <c r="AU341" s="455"/>
      <c r="AV341" s="456"/>
      <c r="AW341" s="456"/>
      <c r="AX341" s="455"/>
      <c r="AY341" s="456"/>
      <c r="AZ341" s="454"/>
      <c r="BA341" s="454"/>
      <c r="BB341" s="454"/>
      <c r="BC341" s="454"/>
      <c r="BD341" s="454"/>
      <c r="BE341" s="454"/>
      <c r="BF341" s="455"/>
      <c r="BG341" s="455"/>
      <c r="BH341" s="455"/>
      <c r="BI341" s="455"/>
      <c r="BJ341" s="455"/>
      <c r="BK341" s="455"/>
      <c r="BL341" s="455"/>
      <c r="BM341" s="455"/>
      <c r="BN341" s="455"/>
      <c r="BO341" s="455"/>
    </row>
    <row r="342" spans="1:67" ht="19.5" customHeight="1">
      <c r="A342" s="450"/>
      <c r="B342" s="450"/>
      <c r="C342" s="450"/>
      <c r="D342" s="450"/>
      <c r="E342" s="450"/>
      <c r="F342" s="451"/>
      <c r="G342" s="450"/>
      <c r="H342" s="450"/>
      <c r="I342" s="451"/>
      <c r="J342" s="450"/>
      <c r="K342" s="451"/>
      <c r="L342" s="450"/>
      <c r="M342" s="451"/>
      <c r="N342" s="450"/>
      <c r="O342" s="451"/>
      <c r="P342" s="452"/>
      <c r="Q342" s="452"/>
      <c r="R342" s="452"/>
      <c r="S342" s="452"/>
      <c r="T342" s="450"/>
      <c r="U342" s="450"/>
      <c r="V342" s="451"/>
      <c r="W342" s="452"/>
      <c r="X342" s="450"/>
      <c r="Y342" s="451"/>
      <c r="Z342" s="451"/>
      <c r="AA342" s="450"/>
      <c r="AB342" s="450"/>
      <c r="AC342" s="450"/>
      <c r="AD342" s="450"/>
      <c r="AE342" s="451"/>
      <c r="AF342" s="451"/>
      <c r="AG342" s="452"/>
      <c r="AH342" s="452"/>
      <c r="AI342" s="452"/>
      <c r="AJ342" s="452"/>
      <c r="AK342" s="452"/>
      <c r="AL342" s="452"/>
      <c r="AM342" s="450"/>
      <c r="AN342" s="450"/>
      <c r="AO342" s="451"/>
      <c r="AP342" s="451"/>
      <c r="AQ342" s="450"/>
      <c r="AR342" s="453"/>
      <c r="AS342" s="453"/>
      <c r="AT342" s="454"/>
      <c r="AU342" s="455"/>
      <c r="AV342" s="456"/>
      <c r="AW342" s="456"/>
      <c r="AX342" s="455"/>
      <c r="AY342" s="456"/>
      <c r="AZ342" s="454"/>
      <c r="BA342" s="454"/>
      <c r="BB342" s="454"/>
      <c r="BC342" s="454"/>
      <c r="BD342" s="454"/>
      <c r="BE342" s="454"/>
      <c r="BF342" s="455"/>
      <c r="BG342" s="455"/>
      <c r="BH342" s="455"/>
      <c r="BI342" s="455"/>
      <c r="BJ342" s="455"/>
      <c r="BK342" s="455"/>
      <c r="BL342" s="455"/>
      <c r="BM342" s="455"/>
      <c r="BN342" s="455"/>
      <c r="BO342" s="455"/>
    </row>
    <row r="343" spans="1:67" ht="19.5" customHeight="1">
      <c r="A343" s="450"/>
      <c r="B343" s="450"/>
      <c r="C343" s="450"/>
      <c r="D343" s="450"/>
      <c r="E343" s="450"/>
      <c r="F343" s="451"/>
      <c r="G343" s="450"/>
      <c r="H343" s="450"/>
      <c r="I343" s="451"/>
      <c r="J343" s="450"/>
      <c r="K343" s="451"/>
      <c r="L343" s="450"/>
      <c r="M343" s="451"/>
      <c r="N343" s="450"/>
      <c r="O343" s="451"/>
      <c r="P343" s="452"/>
      <c r="Q343" s="452"/>
      <c r="R343" s="452"/>
      <c r="S343" s="452"/>
      <c r="T343" s="450"/>
      <c r="U343" s="450"/>
      <c r="V343" s="451"/>
      <c r="W343" s="452"/>
      <c r="X343" s="450"/>
      <c r="Y343" s="451"/>
      <c r="Z343" s="451"/>
      <c r="AA343" s="450"/>
      <c r="AB343" s="450"/>
      <c r="AC343" s="450"/>
      <c r="AD343" s="450"/>
      <c r="AE343" s="451"/>
      <c r="AF343" s="451"/>
      <c r="AG343" s="452"/>
      <c r="AH343" s="452"/>
      <c r="AI343" s="452"/>
      <c r="AJ343" s="452"/>
      <c r="AK343" s="452"/>
      <c r="AL343" s="452"/>
      <c r="AM343" s="450"/>
      <c r="AN343" s="450"/>
      <c r="AO343" s="451"/>
      <c r="AP343" s="451"/>
      <c r="AQ343" s="450"/>
      <c r="AR343" s="453"/>
      <c r="AS343" s="453"/>
      <c r="AT343" s="454"/>
      <c r="AU343" s="455"/>
      <c r="AV343" s="456"/>
      <c r="AW343" s="456"/>
      <c r="AX343" s="455"/>
      <c r="AY343" s="456"/>
      <c r="AZ343" s="454"/>
      <c r="BA343" s="454"/>
      <c r="BB343" s="454"/>
      <c r="BC343" s="454"/>
      <c r="BD343" s="454"/>
      <c r="BE343" s="454"/>
      <c r="BF343" s="455"/>
      <c r="BG343" s="455"/>
      <c r="BH343" s="455"/>
      <c r="BI343" s="455"/>
      <c r="BJ343" s="455"/>
      <c r="BK343" s="455"/>
      <c r="BL343" s="455"/>
      <c r="BM343" s="455"/>
      <c r="BN343" s="455"/>
      <c r="BO343" s="455"/>
    </row>
    <row r="344" spans="1:67" ht="19.5" customHeight="1">
      <c r="A344" s="450"/>
      <c r="B344" s="450"/>
      <c r="C344" s="450"/>
      <c r="D344" s="450"/>
      <c r="E344" s="450"/>
      <c r="F344" s="451"/>
      <c r="G344" s="450"/>
      <c r="H344" s="450"/>
      <c r="I344" s="451"/>
      <c r="J344" s="450"/>
      <c r="K344" s="451"/>
      <c r="L344" s="450"/>
      <c r="M344" s="451"/>
      <c r="N344" s="450"/>
      <c r="O344" s="451"/>
      <c r="P344" s="452"/>
      <c r="Q344" s="452"/>
      <c r="R344" s="452"/>
      <c r="S344" s="452"/>
      <c r="T344" s="450"/>
      <c r="U344" s="450"/>
      <c r="V344" s="451"/>
      <c r="W344" s="452"/>
      <c r="X344" s="450"/>
      <c r="Y344" s="451"/>
      <c r="Z344" s="451"/>
      <c r="AA344" s="450"/>
      <c r="AB344" s="450"/>
      <c r="AC344" s="450"/>
      <c r="AD344" s="450"/>
      <c r="AE344" s="451"/>
      <c r="AF344" s="451"/>
      <c r="AG344" s="452"/>
      <c r="AH344" s="452"/>
      <c r="AI344" s="452"/>
      <c r="AJ344" s="452"/>
      <c r="AK344" s="452"/>
      <c r="AL344" s="452"/>
      <c r="AM344" s="450"/>
      <c r="AN344" s="450"/>
      <c r="AO344" s="451"/>
      <c r="AP344" s="451"/>
      <c r="AQ344" s="450"/>
      <c r="AR344" s="453"/>
      <c r="AS344" s="453"/>
      <c r="AT344" s="454"/>
      <c r="AU344" s="455"/>
      <c r="AV344" s="456"/>
      <c r="AW344" s="456"/>
      <c r="AX344" s="455"/>
      <c r="AY344" s="456"/>
      <c r="AZ344" s="454"/>
      <c r="BA344" s="454"/>
      <c r="BB344" s="454"/>
      <c r="BC344" s="454"/>
      <c r="BD344" s="454"/>
      <c r="BE344" s="454"/>
      <c r="BF344" s="455"/>
      <c r="BG344" s="455"/>
      <c r="BH344" s="455"/>
      <c r="BI344" s="455"/>
      <c r="BJ344" s="455"/>
      <c r="BK344" s="455"/>
      <c r="BL344" s="455"/>
      <c r="BM344" s="455"/>
      <c r="BN344" s="455"/>
      <c r="BO344" s="455"/>
    </row>
    <row r="345" spans="1:67" ht="19.5" customHeight="1">
      <c r="A345" s="450"/>
      <c r="B345" s="450"/>
      <c r="C345" s="450"/>
      <c r="D345" s="450"/>
      <c r="E345" s="450"/>
      <c r="F345" s="451"/>
      <c r="G345" s="450"/>
      <c r="H345" s="450"/>
      <c r="I345" s="451"/>
      <c r="J345" s="450"/>
      <c r="K345" s="451"/>
      <c r="L345" s="450"/>
      <c r="M345" s="451"/>
      <c r="N345" s="450"/>
      <c r="O345" s="451"/>
      <c r="P345" s="452"/>
      <c r="Q345" s="452"/>
      <c r="R345" s="452"/>
      <c r="S345" s="452"/>
      <c r="T345" s="450"/>
      <c r="U345" s="450"/>
      <c r="V345" s="451"/>
      <c r="W345" s="452"/>
      <c r="X345" s="450"/>
      <c r="Y345" s="451"/>
      <c r="Z345" s="451"/>
      <c r="AA345" s="450"/>
      <c r="AB345" s="450"/>
      <c r="AC345" s="450"/>
      <c r="AD345" s="450"/>
      <c r="AE345" s="451"/>
      <c r="AF345" s="451"/>
      <c r="AG345" s="452"/>
      <c r="AH345" s="452"/>
      <c r="AI345" s="452"/>
      <c r="AJ345" s="452"/>
      <c r="AK345" s="452"/>
      <c r="AL345" s="452"/>
      <c r="AM345" s="450"/>
      <c r="AN345" s="450"/>
      <c r="AO345" s="451"/>
      <c r="AP345" s="451"/>
      <c r="AQ345" s="450"/>
      <c r="AR345" s="453"/>
      <c r="AS345" s="453"/>
      <c r="AT345" s="454"/>
      <c r="AU345" s="455"/>
      <c r="AV345" s="456"/>
      <c r="AW345" s="456"/>
      <c r="AX345" s="455"/>
      <c r="AY345" s="456"/>
      <c r="AZ345" s="454"/>
      <c r="BA345" s="454"/>
      <c r="BB345" s="454"/>
      <c r="BC345" s="454"/>
      <c r="BD345" s="454"/>
      <c r="BE345" s="454"/>
      <c r="BF345" s="455"/>
      <c r="BG345" s="455"/>
      <c r="BH345" s="455"/>
      <c r="BI345" s="455"/>
      <c r="BJ345" s="455"/>
      <c r="BK345" s="455"/>
      <c r="BL345" s="455"/>
      <c r="BM345" s="455"/>
      <c r="BN345" s="455"/>
      <c r="BO345" s="455"/>
    </row>
    <row r="346" spans="1:67" ht="19.5" customHeight="1">
      <c r="A346" s="450"/>
      <c r="B346" s="450"/>
      <c r="C346" s="450"/>
      <c r="D346" s="450"/>
      <c r="E346" s="450"/>
      <c r="F346" s="451"/>
      <c r="G346" s="450"/>
      <c r="H346" s="450"/>
      <c r="I346" s="451"/>
      <c r="J346" s="450"/>
      <c r="K346" s="451"/>
      <c r="L346" s="450"/>
      <c r="M346" s="451"/>
      <c r="N346" s="450"/>
      <c r="O346" s="451"/>
      <c r="P346" s="452"/>
      <c r="Q346" s="452"/>
      <c r="R346" s="452"/>
      <c r="S346" s="452"/>
      <c r="T346" s="450"/>
      <c r="U346" s="450"/>
      <c r="V346" s="451"/>
      <c r="W346" s="452"/>
      <c r="X346" s="450"/>
      <c r="Y346" s="451"/>
      <c r="Z346" s="451"/>
      <c r="AA346" s="450"/>
      <c r="AB346" s="450"/>
      <c r="AC346" s="450"/>
      <c r="AD346" s="450"/>
      <c r="AE346" s="451"/>
      <c r="AF346" s="451"/>
      <c r="AG346" s="452"/>
      <c r="AH346" s="452"/>
      <c r="AI346" s="452"/>
      <c r="AJ346" s="452"/>
      <c r="AK346" s="452"/>
      <c r="AL346" s="452"/>
      <c r="AM346" s="450"/>
      <c r="AN346" s="450"/>
      <c r="AO346" s="451"/>
      <c r="AP346" s="451"/>
      <c r="AQ346" s="450"/>
      <c r="AR346" s="453"/>
      <c r="AS346" s="453"/>
      <c r="AT346" s="454"/>
      <c r="AU346" s="455"/>
      <c r="AV346" s="456"/>
      <c r="AW346" s="456"/>
      <c r="AX346" s="455"/>
      <c r="AY346" s="456"/>
      <c r="AZ346" s="454"/>
      <c r="BA346" s="454"/>
      <c r="BB346" s="454"/>
      <c r="BC346" s="454"/>
      <c r="BD346" s="454"/>
      <c r="BE346" s="454"/>
      <c r="BF346" s="455"/>
      <c r="BG346" s="455"/>
      <c r="BH346" s="455"/>
      <c r="BI346" s="455"/>
      <c r="BJ346" s="455"/>
      <c r="BK346" s="455"/>
      <c r="BL346" s="455"/>
      <c r="BM346" s="455"/>
      <c r="BN346" s="455"/>
      <c r="BO346" s="455"/>
    </row>
    <row r="347" spans="1:67" ht="19.5" customHeight="1">
      <c r="A347" s="450"/>
      <c r="B347" s="450"/>
      <c r="C347" s="450"/>
      <c r="D347" s="450"/>
      <c r="E347" s="450"/>
      <c r="F347" s="451"/>
      <c r="G347" s="450"/>
      <c r="H347" s="450"/>
      <c r="I347" s="451"/>
      <c r="J347" s="450"/>
      <c r="K347" s="451"/>
      <c r="L347" s="450"/>
      <c r="M347" s="451"/>
      <c r="N347" s="450"/>
      <c r="O347" s="451"/>
      <c r="P347" s="452"/>
      <c r="Q347" s="452"/>
      <c r="R347" s="452"/>
      <c r="S347" s="452"/>
      <c r="T347" s="450"/>
      <c r="U347" s="450"/>
      <c r="V347" s="451"/>
      <c r="W347" s="452"/>
      <c r="X347" s="450"/>
      <c r="Y347" s="451"/>
      <c r="Z347" s="451"/>
      <c r="AA347" s="450"/>
      <c r="AB347" s="450"/>
      <c r="AC347" s="450"/>
      <c r="AD347" s="450"/>
      <c r="AE347" s="451"/>
      <c r="AF347" s="451"/>
      <c r="AG347" s="452"/>
      <c r="AH347" s="452"/>
      <c r="AI347" s="452"/>
      <c r="AJ347" s="452"/>
      <c r="AK347" s="452"/>
      <c r="AL347" s="452"/>
      <c r="AM347" s="450"/>
      <c r="AN347" s="450"/>
      <c r="AO347" s="451"/>
      <c r="AP347" s="451"/>
      <c r="AQ347" s="450"/>
      <c r="AR347" s="453"/>
      <c r="AS347" s="453"/>
      <c r="AT347" s="454"/>
      <c r="AU347" s="455"/>
      <c r="AV347" s="456"/>
      <c r="AW347" s="456"/>
      <c r="AX347" s="455"/>
      <c r="AY347" s="456"/>
      <c r="AZ347" s="454"/>
      <c r="BA347" s="454"/>
      <c r="BB347" s="454"/>
      <c r="BC347" s="454"/>
      <c r="BD347" s="454"/>
      <c r="BE347" s="454"/>
      <c r="BF347" s="455"/>
      <c r="BG347" s="455"/>
      <c r="BH347" s="455"/>
      <c r="BI347" s="455"/>
      <c r="BJ347" s="455"/>
      <c r="BK347" s="455"/>
      <c r="BL347" s="455"/>
      <c r="BM347" s="455"/>
      <c r="BN347" s="455"/>
      <c r="BO347" s="455"/>
    </row>
    <row r="348" spans="1:67" ht="19.5" customHeight="1">
      <c r="A348" s="450"/>
      <c r="B348" s="450"/>
      <c r="C348" s="450"/>
      <c r="D348" s="450"/>
      <c r="E348" s="450"/>
      <c r="F348" s="451"/>
      <c r="G348" s="450"/>
      <c r="H348" s="450"/>
      <c r="I348" s="451"/>
      <c r="J348" s="450"/>
      <c r="K348" s="451"/>
      <c r="L348" s="450"/>
      <c r="M348" s="451"/>
      <c r="N348" s="450"/>
      <c r="O348" s="451"/>
      <c r="P348" s="452"/>
      <c r="Q348" s="452"/>
      <c r="R348" s="452"/>
      <c r="S348" s="452"/>
      <c r="T348" s="450"/>
      <c r="U348" s="450"/>
      <c r="V348" s="451"/>
      <c r="W348" s="452"/>
      <c r="X348" s="450"/>
      <c r="Y348" s="451"/>
      <c r="Z348" s="451"/>
      <c r="AA348" s="450"/>
      <c r="AB348" s="450"/>
      <c r="AC348" s="450"/>
      <c r="AD348" s="450"/>
      <c r="AE348" s="451"/>
      <c r="AF348" s="451"/>
      <c r="AG348" s="452"/>
      <c r="AH348" s="452"/>
      <c r="AI348" s="452"/>
      <c r="AJ348" s="452"/>
      <c r="AK348" s="452"/>
      <c r="AL348" s="452"/>
      <c r="AM348" s="450"/>
      <c r="AN348" s="450"/>
      <c r="AO348" s="451"/>
      <c r="AP348" s="451"/>
      <c r="AQ348" s="450"/>
      <c r="AR348" s="453"/>
      <c r="AS348" s="453"/>
      <c r="AT348" s="454"/>
      <c r="AU348" s="455"/>
      <c r="AV348" s="456"/>
      <c r="AW348" s="456"/>
      <c r="AX348" s="455"/>
      <c r="AY348" s="456"/>
      <c r="AZ348" s="454"/>
      <c r="BA348" s="454"/>
      <c r="BB348" s="454"/>
      <c r="BC348" s="454"/>
      <c r="BD348" s="454"/>
      <c r="BE348" s="454"/>
      <c r="BF348" s="455"/>
      <c r="BG348" s="455"/>
      <c r="BH348" s="455"/>
      <c r="BI348" s="455"/>
      <c r="BJ348" s="455"/>
      <c r="BK348" s="455"/>
      <c r="BL348" s="455"/>
      <c r="BM348" s="455"/>
      <c r="BN348" s="455"/>
      <c r="BO348" s="455"/>
    </row>
    <row r="349" spans="1:67" ht="19.5" customHeight="1">
      <c r="A349" s="450"/>
      <c r="B349" s="450"/>
      <c r="C349" s="450"/>
      <c r="D349" s="450"/>
      <c r="E349" s="450"/>
      <c r="F349" s="451"/>
      <c r="G349" s="450"/>
      <c r="H349" s="450"/>
      <c r="I349" s="451"/>
      <c r="J349" s="450"/>
      <c r="K349" s="451"/>
      <c r="L349" s="450"/>
      <c r="M349" s="451"/>
      <c r="N349" s="450"/>
      <c r="O349" s="451"/>
      <c r="P349" s="452"/>
      <c r="Q349" s="452"/>
      <c r="R349" s="452"/>
      <c r="S349" s="452"/>
      <c r="T349" s="450"/>
      <c r="U349" s="450"/>
      <c r="V349" s="451"/>
      <c r="W349" s="452"/>
      <c r="X349" s="450"/>
      <c r="Y349" s="451"/>
      <c r="Z349" s="451"/>
      <c r="AA349" s="450"/>
      <c r="AB349" s="450"/>
      <c r="AC349" s="450"/>
      <c r="AD349" s="450"/>
      <c r="AE349" s="451"/>
      <c r="AF349" s="451"/>
      <c r="AG349" s="452"/>
      <c r="AH349" s="452"/>
      <c r="AI349" s="452"/>
      <c r="AJ349" s="452"/>
      <c r="AK349" s="452"/>
      <c r="AL349" s="452"/>
      <c r="AM349" s="450"/>
      <c r="AN349" s="450"/>
      <c r="AO349" s="451"/>
      <c r="AP349" s="451"/>
      <c r="AQ349" s="450"/>
      <c r="AR349" s="453"/>
      <c r="AS349" s="453"/>
      <c r="AT349" s="454"/>
      <c r="AU349" s="455"/>
      <c r="AV349" s="456"/>
      <c r="AW349" s="456"/>
      <c r="AX349" s="455"/>
      <c r="AY349" s="456"/>
      <c r="AZ349" s="454"/>
      <c r="BA349" s="454"/>
      <c r="BB349" s="454"/>
      <c r="BC349" s="454"/>
      <c r="BD349" s="454"/>
      <c r="BE349" s="454"/>
      <c r="BF349" s="455"/>
      <c r="BG349" s="455"/>
      <c r="BH349" s="455"/>
      <c r="BI349" s="455"/>
      <c r="BJ349" s="455"/>
      <c r="BK349" s="455"/>
      <c r="BL349" s="455"/>
      <c r="BM349" s="455"/>
      <c r="BN349" s="455"/>
      <c r="BO349" s="455"/>
    </row>
    <row r="350" spans="1:67" ht="19.5" customHeight="1">
      <c r="A350" s="450"/>
      <c r="B350" s="450"/>
      <c r="C350" s="450"/>
      <c r="D350" s="450"/>
      <c r="E350" s="450"/>
      <c r="F350" s="451"/>
      <c r="G350" s="450"/>
      <c r="H350" s="450"/>
      <c r="I350" s="451"/>
      <c r="J350" s="450"/>
      <c r="K350" s="451"/>
      <c r="L350" s="450"/>
      <c r="M350" s="451"/>
      <c r="N350" s="450"/>
      <c r="O350" s="451"/>
      <c r="P350" s="452"/>
      <c r="Q350" s="452"/>
      <c r="R350" s="452"/>
      <c r="S350" s="452"/>
      <c r="T350" s="450"/>
      <c r="U350" s="450"/>
      <c r="V350" s="451"/>
      <c r="W350" s="452"/>
      <c r="X350" s="450"/>
      <c r="Y350" s="451"/>
      <c r="Z350" s="451"/>
      <c r="AA350" s="450"/>
      <c r="AB350" s="450"/>
      <c r="AC350" s="450"/>
      <c r="AD350" s="450"/>
      <c r="AE350" s="451"/>
      <c r="AF350" s="451"/>
      <c r="AG350" s="452"/>
      <c r="AH350" s="452"/>
      <c r="AI350" s="452"/>
      <c r="AJ350" s="452"/>
      <c r="AK350" s="452"/>
      <c r="AL350" s="452"/>
      <c r="AM350" s="450"/>
      <c r="AN350" s="450"/>
      <c r="AO350" s="451"/>
      <c r="AP350" s="451"/>
      <c r="AQ350" s="450"/>
      <c r="AR350" s="453"/>
      <c r="AS350" s="453"/>
      <c r="AT350" s="454"/>
      <c r="AU350" s="455"/>
      <c r="AV350" s="456"/>
      <c r="AW350" s="456"/>
      <c r="AX350" s="455"/>
      <c r="AY350" s="456"/>
      <c r="AZ350" s="454"/>
      <c r="BA350" s="454"/>
      <c r="BB350" s="454"/>
      <c r="BC350" s="454"/>
      <c r="BD350" s="454"/>
      <c r="BE350" s="454"/>
      <c r="BF350" s="455"/>
      <c r="BG350" s="455"/>
      <c r="BH350" s="455"/>
      <c r="BI350" s="455"/>
      <c r="BJ350" s="455"/>
      <c r="BK350" s="455"/>
      <c r="BL350" s="455"/>
      <c r="BM350" s="455"/>
      <c r="BN350" s="455"/>
      <c r="BO350" s="455"/>
    </row>
    <row r="351" spans="1:67" ht="19.5" customHeight="1">
      <c r="A351" s="450"/>
      <c r="B351" s="450"/>
      <c r="C351" s="450"/>
      <c r="D351" s="450"/>
      <c r="E351" s="450"/>
      <c r="F351" s="451"/>
      <c r="G351" s="450"/>
      <c r="H351" s="450"/>
      <c r="I351" s="451"/>
      <c r="J351" s="450"/>
      <c r="K351" s="451"/>
      <c r="L351" s="450"/>
      <c r="M351" s="451"/>
      <c r="N351" s="450"/>
      <c r="O351" s="451"/>
      <c r="P351" s="452"/>
      <c r="Q351" s="452"/>
      <c r="R351" s="452"/>
      <c r="S351" s="452"/>
      <c r="T351" s="450"/>
      <c r="U351" s="450"/>
      <c r="V351" s="451"/>
      <c r="W351" s="452"/>
      <c r="X351" s="450"/>
      <c r="Y351" s="451"/>
      <c r="Z351" s="451"/>
      <c r="AA351" s="450"/>
      <c r="AB351" s="450"/>
      <c r="AC351" s="450"/>
      <c r="AD351" s="450"/>
      <c r="AE351" s="451"/>
      <c r="AF351" s="451"/>
      <c r="AG351" s="452"/>
      <c r="AH351" s="452"/>
      <c r="AI351" s="452"/>
      <c r="AJ351" s="452"/>
      <c r="AK351" s="452"/>
      <c r="AL351" s="452"/>
      <c r="AM351" s="450"/>
      <c r="AN351" s="450"/>
      <c r="AO351" s="451"/>
      <c r="AP351" s="451"/>
      <c r="AQ351" s="450"/>
      <c r="AR351" s="453"/>
      <c r="AS351" s="453"/>
      <c r="AT351" s="454"/>
      <c r="AU351" s="455"/>
      <c r="AV351" s="456"/>
      <c r="AW351" s="456"/>
      <c r="AX351" s="455"/>
      <c r="AY351" s="456"/>
      <c r="AZ351" s="454"/>
      <c r="BA351" s="454"/>
      <c r="BB351" s="454"/>
      <c r="BC351" s="454"/>
      <c r="BD351" s="454"/>
      <c r="BE351" s="454"/>
      <c r="BF351" s="455"/>
      <c r="BG351" s="455"/>
      <c r="BH351" s="455"/>
      <c r="BI351" s="455"/>
      <c r="BJ351" s="455"/>
      <c r="BK351" s="455"/>
      <c r="BL351" s="455"/>
      <c r="BM351" s="455"/>
      <c r="BN351" s="455"/>
      <c r="BO351" s="455"/>
    </row>
    <row r="352" spans="1:67" ht="19.5" customHeight="1">
      <c r="A352" s="450"/>
      <c r="B352" s="450"/>
      <c r="C352" s="450"/>
      <c r="D352" s="450"/>
      <c r="E352" s="450"/>
      <c r="F352" s="451"/>
      <c r="G352" s="450"/>
      <c r="H352" s="450"/>
      <c r="I352" s="451"/>
      <c r="J352" s="450"/>
      <c r="K352" s="451"/>
      <c r="L352" s="450"/>
      <c r="M352" s="451"/>
      <c r="N352" s="450"/>
      <c r="O352" s="451"/>
      <c r="P352" s="452"/>
      <c r="Q352" s="452"/>
      <c r="R352" s="452"/>
      <c r="S352" s="452"/>
      <c r="T352" s="450"/>
      <c r="U352" s="450"/>
      <c r="V352" s="451"/>
      <c r="W352" s="452"/>
      <c r="X352" s="450"/>
      <c r="Y352" s="451"/>
      <c r="Z352" s="451"/>
      <c r="AA352" s="450"/>
      <c r="AB352" s="450"/>
      <c r="AC352" s="450"/>
      <c r="AD352" s="450"/>
      <c r="AE352" s="451"/>
      <c r="AF352" s="451"/>
      <c r="AG352" s="452"/>
      <c r="AH352" s="452"/>
      <c r="AI352" s="452"/>
      <c r="AJ352" s="452"/>
      <c r="AK352" s="452"/>
      <c r="AL352" s="452"/>
      <c r="AM352" s="450"/>
      <c r="AN352" s="450"/>
      <c r="AO352" s="451"/>
      <c r="AP352" s="451"/>
      <c r="AQ352" s="450"/>
      <c r="AR352" s="453"/>
      <c r="AS352" s="453"/>
      <c r="AT352" s="454"/>
      <c r="AU352" s="455"/>
      <c r="AV352" s="456"/>
      <c r="AW352" s="456"/>
      <c r="AX352" s="455"/>
      <c r="AY352" s="456"/>
      <c r="AZ352" s="454"/>
      <c r="BA352" s="454"/>
      <c r="BB352" s="454"/>
      <c r="BC352" s="454"/>
      <c r="BD352" s="454"/>
      <c r="BE352" s="454"/>
      <c r="BF352" s="455"/>
      <c r="BG352" s="455"/>
      <c r="BH352" s="455"/>
      <c r="BI352" s="455"/>
      <c r="BJ352" s="455"/>
      <c r="BK352" s="455"/>
      <c r="BL352" s="455"/>
      <c r="BM352" s="455"/>
      <c r="BN352" s="455"/>
      <c r="BO352" s="455"/>
    </row>
    <row r="353" spans="1:67" ht="19.5" customHeight="1">
      <c r="A353" s="450"/>
      <c r="B353" s="450"/>
      <c r="C353" s="450"/>
      <c r="D353" s="450"/>
      <c r="E353" s="450"/>
      <c r="F353" s="451"/>
      <c r="G353" s="450"/>
      <c r="H353" s="450"/>
      <c r="I353" s="451"/>
      <c r="J353" s="450"/>
      <c r="K353" s="451"/>
      <c r="L353" s="450"/>
      <c r="M353" s="451"/>
      <c r="N353" s="450"/>
      <c r="O353" s="451"/>
      <c r="P353" s="452"/>
      <c r="Q353" s="452"/>
      <c r="R353" s="452"/>
      <c r="S353" s="452"/>
      <c r="T353" s="450"/>
      <c r="U353" s="450"/>
      <c r="V353" s="451"/>
      <c r="W353" s="452"/>
      <c r="X353" s="450"/>
      <c r="Y353" s="451"/>
      <c r="Z353" s="451"/>
      <c r="AA353" s="450"/>
      <c r="AB353" s="450"/>
      <c r="AC353" s="450"/>
      <c r="AD353" s="450"/>
      <c r="AE353" s="451"/>
      <c r="AF353" s="451"/>
      <c r="AG353" s="452"/>
      <c r="AH353" s="452"/>
      <c r="AI353" s="452"/>
      <c r="AJ353" s="452"/>
      <c r="AK353" s="452"/>
      <c r="AL353" s="452"/>
      <c r="AM353" s="450"/>
      <c r="AN353" s="450"/>
      <c r="AO353" s="451"/>
      <c r="AP353" s="451"/>
      <c r="AQ353" s="450"/>
      <c r="AR353" s="453"/>
      <c r="AS353" s="453"/>
      <c r="AT353" s="454"/>
      <c r="AU353" s="455"/>
      <c r="AV353" s="456"/>
      <c r="AW353" s="456"/>
      <c r="AX353" s="455"/>
      <c r="AY353" s="456"/>
      <c r="AZ353" s="454"/>
      <c r="BA353" s="454"/>
      <c r="BB353" s="454"/>
      <c r="BC353" s="454"/>
      <c r="BD353" s="454"/>
      <c r="BE353" s="454"/>
      <c r="BF353" s="455"/>
      <c r="BG353" s="455"/>
      <c r="BH353" s="455"/>
      <c r="BI353" s="455"/>
      <c r="BJ353" s="455"/>
      <c r="BK353" s="455"/>
      <c r="BL353" s="455"/>
      <c r="BM353" s="455"/>
      <c r="BN353" s="455"/>
      <c r="BO353" s="455"/>
    </row>
    <row r="354" spans="1:67" ht="19.5" customHeight="1">
      <c r="A354" s="450"/>
      <c r="B354" s="450"/>
      <c r="C354" s="450"/>
      <c r="D354" s="450"/>
      <c r="E354" s="450"/>
      <c r="F354" s="451"/>
      <c r="G354" s="450"/>
      <c r="H354" s="450"/>
      <c r="I354" s="451"/>
      <c r="J354" s="450"/>
      <c r="K354" s="451"/>
      <c r="L354" s="450"/>
      <c r="M354" s="451"/>
      <c r="N354" s="450"/>
      <c r="O354" s="451"/>
      <c r="P354" s="452"/>
      <c r="Q354" s="452"/>
      <c r="R354" s="452"/>
      <c r="S354" s="452"/>
      <c r="T354" s="450"/>
      <c r="U354" s="450"/>
      <c r="V354" s="451"/>
      <c r="W354" s="452"/>
      <c r="X354" s="450"/>
      <c r="Y354" s="451"/>
      <c r="Z354" s="451"/>
      <c r="AA354" s="450"/>
      <c r="AB354" s="450"/>
      <c r="AC354" s="450"/>
      <c r="AD354" s="450"/>
      <c r="AE354" s="451"/>
      <c r="AF354" s="451"/>
      <c r="AG354" s="452"/>
      <c r="AH354" s="452"/>
      <c r="AI354" s="452"/>
      <c r="AJ354" s="452"/>
      <c r="AK354" s="452"/>
      <c r="AL354" s="452"/>
      <c r="AM354" s="450"/>
      <c r="AN354" s="450"/>
      <c r="AO354" s="451"/>
      <c r="AP354" s="451"/>
      <c r="AQ354" s="450"/>
      <c r="AR354" s="453"/>
      <c r="AS354" s="453"/>
      <c r="AT354" s="454"/>
      <c r="AU354" s="455"/>
      <c r="AV354" s="456"/>
      <c r="AW354" s="456"/>
      <c r="AX354" s="455"/>
      <c r="AY354" s="456"/>
      <c r="AZ354" s="454"/>
      <c r="BA354" s="454"/>
      <c r="BB354" s="454"/>
      <c r="BC354" s="454"/>
      <c r="BD354" s="454"/>
      <c r="BE354" s="454"/>
      <c r="BF354" s="455"/>
      <c r="BG354" s="455"/>
      <c r="BH354" s="455"/>
      <c r="BI354" s="455"/>
      <c r="BJ354" s="455"/>
      <c r="BK354" s="455"/>
      <c r="BL354" s="455"/>
      <c r="BM354" s="455"/>
      <c r="BN354" s="455"/>
      <c r="BO354" s="455"/>
    </row>
    <row r="355" spans="1:67" ht="19.5" customHeight="1">
      <c r="A355" s="450"/>
      <c r="B355" s="450"/>
      <c r="C355" s="450"/>
      <c r="D355" s="450"/>
      <c r="E355" s="450"/>
      <c r="F355" s="451"/>
      <c r="G355" s="450"/>
      <c r="H355" s="450"/>
      <c r="I355" s="451"/>
      <c r="J355" s="450"/>
      <c r="K355" s="451"/>
      <c r="L355" s="450"/>
      <c r="M355" s="451"/>
      <c r="N355" s="450"/>
      <c r="O355" s="451"/>
      <c r="P355" s="452"/>
      <c r="Q355" s="452"/>
      <c r="R355" s="452"/>
      <c r="S355" s="452"/>
      <c r="T355" s="450"/>
      <c r="U355" s="450"/>
      <c r="V355" s="451"/>
      <c r="W355" s="452"/>
      <c r="X355" s="450"/>
      <c r="Y355" s="451"/>
      <c r="Z355" s="451"/>
      <c r="AA355" s="450"/>
      <c r="AB355" s="450"/>
      <c r="AC355" s="450"/>
      <c r="AD355" s="450"/>
      <c r="AE355" s="451"/>
      <c r="AF355" s="451"/>
      <c r="AG355" s="452"/>
      <c r="AH355" s="452"/>
      <c r="AI355" s="452"/>
      <c r="AJ355" s="452"/>
      <c r="AK355" s="452"/>
      <c r="AL355" s="452"/>
      <c r="AM355" s="450"/>
      <c r="AN355" s="450"/>
      <c r="AO355" s="451"/>
      <c r="AP355" s="451"/>
      <c r="AQ355" s="450"/>
      <c r="AR355" s="453"/>
      <c r="AS355" s="453"/>
      <c r="AT355" s="454"/>
      <c r="AU355" s="455"/>
      <c r="AV355" s="456"/>
      <c r="AW355" s="456"/>
      <c r="AX355" s="455"/>
      <c r="AY355" s="456"/>
      <c r="AZ355" s="454"/>
      <c r="BA355" s="454"/>
      <c r="BB355" s="454"/>
      <c r="BC355" s="454"/>
      <c r="BD355" s="454"/>
      <c r="BE355" s="454"/>
      <c r="BF355" s="455"/>
      <c r="BG355" s="455"/>
      <c r="BH355" s="455"/>
      <c r="BI355" s="455"/>
      <c r="BJ355" s="455"/>
      <c r="BK355" s="455"/>
      <c r="BL355" s="455"/>
      <c r="BM355" s="455"/>
      <c r="BN355" s="455"/>
      <c r="BO355" s="455"/>
    </row>
    <row r="356" spans="1:67" ht="19.5" customHeight="1">
      <c r="A356" s="450"/>
      <c r="B356" s="450"/>
      <c r="C356" s="450"/>
      <c r="D356" s="450"/>
      <c r="E356" s="450"/>
      <c r="F356" s="451"/>
      <c r="G356" s="450"/>
      <c r="H356" s="450"/>
      <c r="I356" s="451"/>
      <c r="J356" s="450"/>
      <c r="K356" s="451"/>
      <c r="L356" s="450"/>
      <c r="M356" s="451"/>
      <c r="N356" s="450"/>
      <c r="O356" s="451"/>
      <c r="P356" s="452"/>
      <c r="Q356" s="452"/>
      <c r="R356" s="452"/>
      <c r="S356" s="452"/>
      <c r="T356" s="450"/>
      <c r="U356" s="450"/>
      <c r="V356" s="451"/>
      <c r="W356" s="452"/>
      <c r="X356" s="450"/>
      <c r="Y356" s="451"/>
      <c r="Z356" s="451"/>
      <c r="AA356" s="450"/>
      <c r="AB356" s="450"/>
      <c r="AC356" s="450"/>
      <c r="AD356" s="450"/>
      <c r="AE356" s="451"/>
      <c r="AF356" s="451"/>
      <c r="AG356" s="452"/>
      <c r="AH356" s="452"/>
      <c r="AI356" s="452"/>
      <c r="AJ356" s="452"/>
      <c r="AK356" s="452"/>
      <c r="AL356" s="452"/>
      <c r="AM356" s="450"/>
      <c r="AN356" s="450"/>
      <c r="AO356" s="451"/>
      <c r="AP356" s="451"/>
      <c r="AQ356" s="450"/>
      <c r="AR356" s="453"/>
      <c r="AS356" s="453"/>
      <c r="AT356" s="454"/>
      <c r="AU356" s="455"/>
      <c r="AV356" s="456"/>
      <c r="AW356" s="456"/>
      <c r="AX356" s="455"/>
      <c r="AY356" s="456"/>
      <c r="AZ356" s="454"/>
      <c r="BA356" s="454"/>
      <c r="BB356" s="454"/>
      <c r="BC356" s="454"/>
      <c r="BD356" s="454"/>
      <c r="BE356" s="454"/>
      <c r="BF356" s="455"/>
      <c r="BG356" s="455"/>
      <c r="BH356" s="455"/>
      <c r="BI356" s="455"/>
      <c r="BJ356" s="455"/>
      <c r="BK356" s="455"/>
      <c r="BL356" s="455"/>
      <c r="BM356" s="455"/>
      <c r="BN356" s="455"/>
      <c r="BO356" s="455"/>
    </row>
    <row r="357" spans="1:67" ht="19.5" customHeight="1">
      <c r="A357" s="450"/>
      <c r="B357" s="450"/>
      <c r="C357" s="450"/>
      <c r="D357" s="450"/>
      <c r="E357" s="450"/>
      <c r="F357" s="451"/>
      <c r="G357" s="450"/>
      <c r="H357" s="450"/>
      <c r="I357" s="451"/>
      <c r="J357" s="450"/>
      <c r="K357" s="451"/>
      <c r="L357" s="450"/>
      <c r="M357" s="451"/>
      <c r="N357" s="450"/>
      <c r="O357" s="451"/>
      <c r="P357" s="452"/>
      <c r="Q357" s="452"/>
      <c r="R357" s="452"/>
      <c r="S357" s="452"/>
      <c r="T357" s="450"/>
      <c r="U357" s="450"/>
      <c r="V357" s="451"/>
      <c r="W357" s="452"/>
      <c r="X357" s="450"/>
      <c r="Y357" s="451"/>
      <c r="Z357" s="451"/>
      <c r="AA357" s="450"/>
      <c r="AB357" s="450"/>
      <c r="AC357" s="450"/>
      <c r="AD357" s="450"/>
      <c r="AE357" s="451"/>
      <c r="AF357" s="451"/>
      <c r="AG357" s="452"/>
      <c r="AH357" s="452"/>
      <c r="AI357" s="452"/>
      <c r="AJ357" s="452"/>
      <c r="AK357" s="452"/>
      <c r="AL357" s="452"/>
      <c r="AM357" s="450"/>
      <c r="AN357" s="450"/>
      <c r="AO357" s="451"/>
      <c r="AP357" s="451"/>
      <c r="AQ357" s="450"/>
      <c r="AR357" s="453"/>
      <c r="AS357" s="453"/>
      <c r="AT357" s="454"/>
      <c r="AU357" s="455"/>
      <c r="AV357" s="456"/>
      <c r="AW357" s="456"/>
      <c r="AX357" s="455"/>
      <c r="AY357" s="456"/>
      <c r="AZ357" s="454"/>
      <c r="BA357" s="454"/>
      <c r="BB357" s="454"/>
      <c r="BC357" s="454"/>
      <c r="BD357" s="454"/>
      <c r="BE357" s="454"/>
      <c r="BF357" s="455"/>
      <c r="BG357" s="455"/>
      <c r="BH357" s="455"/>
      <c r="BI357" s="455"/>
      <c r="BJ357" s="455"/>
      <c r="BK357" s="455"/>
      <c r="BL357" s="455"/>
      <c r="BM357" s="455"/>
      <c r="BN357" s="455"/>
      <c r="BO357" s="455"/>
    </row>
    <row r="358" spans="1:67" ht="19.5" customHeight="1">
      <c r="A358" s="450"/>
      <c r="B358" s="450"/>
      <c r="C358" s="450"/>
      <c r="D358" s="450"/>
      <c r="E358" s="450"/>
      <c r="F358" s="451"/>
      <c r="G358" s="450"/>
      <c r="H358" s="450"/>
      <c r="I358" s="451"/>
      <c r="J358" s="450"/>
      <c r="K358" s="451"/>
      <c r="L358" s="450"/>
      <c r="M358" s="451"/>
      <c r="N358" s="450"/>
      <c r="O358" s="451"/>
      <c r="P358" s="452"/>
      <c r="Q358" s="452"/>
      <c r="R358" s="452"/>
      <c r="S358" s="452"/>
      <c r="T358" s="450"/>
      <c r="U358" s="450"/>
      <c r="V358" s="451"/>
      <c r="W358" s="452"/>
      <c r="X358" s="450"/>
      <c r="Y358" s="451"/>
      <c r="Z358" s="451"/>
      <c r="AA358" s="450"/>
      <c r="AB358" s="450"/>
      <c r="AC358" s="450"/>
      <c r="AD358" s="450"/>
      <c r="AE358" s="451"/>
      <c r="AF358" s="451"/>
      <c r="AG358" s="452"/>
      <c r="AH358" s="452"/>
      <c r="AI358" s="452"/>
      <c r="AJ358" s="452"/>
      <c r="AK358" s="452"/>
      <c r="AL358" s="452"/>
      <c r="AM358" s="450"/>
      <c r="AN358" s="450"/>
      <c r="AO358" s="451"/>
      <c r="AP358" s="451"/>
      <c r="AQ358" s="450"/>
      <c r="AR358" s="453"/>
      <c r="AS358" s="453"/>
      <c r="AT358" s="454"/>
      <c r="AU358" s="455"/>
      <c r="AV358" s="456"/>
      <c r="AW358" s="456"/>
      <c r="AX358" s="455"/>
      <c r="AY358" s="456"/>
      <c r="AZ358" s="454"/>
      <c r="BA358" s="454"/>
      <c r="BB358" s="454"/>
      <c r="BC358" s="454"/>
      <c r="BD358" s="454"/>
      <c r="BE358" s="454"/>
      <c r="BF358" s="455"/>
      <c r="BG358" s="455"/>
      <c r="BH358" s="455"/>
      <c r="BI358" s="455"/>
      <c r="BJ358" s="455"/>
      <c r="BK358" s="455"/>
      <c r="BL358" s="455"/>
      <c r="BM358" s="455"/>
      <c r="BN358" s="455"/>
      <c r="BO358" s="455"/>
    </row>
    <row r="359" spans="1:67" ht="19.5" customHeight="1">
      <c r="A359" s="450"/>
      <c r="B359" s="450"/>
      <c r="C359" s="450"/>
      <c r="D359" s="450"/>
      <c r="E359" s="450"/>
      <c r="F359" s="451"/>
      <c r="G359" s="450"/>
      <c r="H359" s="450"/>
      <c r="I359" s="451"/>
      <c r="J359" s="450"/>
      <c r="K359" s="451"/>
      <c r="L359" s="450"/>
      <c r="M359" s="451"/>
      <c r="N359" s="450"/>
      <c r="O359" s="451"/>
      <c r="P359" s="452"/>
      <c r="Q359" s="452"/>
      <c r="R359" s="452"/>
      <c r="S359" s="452"/>
      <c r="T359" s="450"/>
      <c r="U359" s="450"/>
      <c r="V359" s="451"/>
      <c r="W359" s="452"/>
      <c r="X359" s="450"/>
      <c r="Y359" s="451"/>
      <c r="Z359" s="451"/>
      <c r="AA359" s="450"/>
      <c r="AB359" s="450"/>
      <c r="AC359" s="450"/>
      <c r="AD359" s="450"/>
      <c r="AE359" s="451"/>
      <c r="AF359" s="451"/>
      <c r="AG359" s="452"/>
      <c r="AH359" s="452"/>
      <c r="AI359" s="452"/>
      <c r="AJ359" s="452"/>
      <c r="AK359" s="452"/>
      <c r="AL359" s="452"/>
      <c r="AM359" s="450"/>
      <c r="AN359" s="450"/>
      <c r="AO359" s="451"/>
      <c r="AP359" s="451"/>
      <c r="AQ359" s="450"/>
      <c r="AR359" s="453"/>
      <c r="AS359" s="453"/>
      <c r="AT359" s="454"/>
      <c r="AU359" s="455"/>
      <c r="AV359" s="456"/>
      <c r="AW359" s="456"/>
      <c r="AX359" s="455"/>
      <c r="AY359" s="456"/>
      <c r="AZ359" s="454"/>
      <c r="BA359" s="454"/>
      <c r="BB359" s="454"/>
      <c r="BC359" s="454"/>
      <c r="BD359" s="454"/>
      <c r="BE359" s="454"/>
      <c r="BF359" s="455"/>
      <c r="BG359" s="455"/>
      <c r="BH359" s="455"/>
      <c r="BI359" s="455"/>
      <c r="BJ359" s="455"/>
      <c r="BK359" s="455"/>
      <c r="BL359" s="455"/>
      <c r="BM359" s="455"/>
      <c r="BN359" s="455"/>
      <c r="BO359" s="455"/>
    </row>
    <row r="360" spans="1:67" ht="19.5" customHeight="1">
      <c r="A360" s="450"/>
      <c r="B360" s="450"/>
      <c r="C360" s="450"/>
      <c r="D360" s="450"/>
      <c r="E360" s="450"/>
      <c r="F360" s="451"/>
      <c r="G360" s="450"/>
      <c r="H360" s="450"/>
      <c r="I360" s="451"/>
      <c r="J360" s="450"/>
      <c r="K360" s="451"/>
      <c r="L360" s="450"/>
      <c r="M360" s="451"/>
      <c r="N360" s="450"/>
      <c r="O360" s="451"/>
      <c r="P360" s="452"/>
      <c r="Q360" s="452"/>
      <c r="R360" s="452"/>
      <c r="S360" s="452"/>
      <c r="T360" s="450"/>
      <c r="U360" s="450"/>
      <c r="V360" s="451"/>
      <c r="W360" s="452"/>
      <c r="X360" s="450"/>
      <c r="Y360" s="451"/>
      <c r="Z360" s="451"/>
      <c r="AA360" s="450"/>
      <c r="AB360" s="450"/>
      <c r="AC360" s="450"/>
      <c r="AD360" s="450"/>
      <c r="AE360" s="451"/>
      <c r="AF360" s="451"/>
      <c r="AG360" s="452"/>
      <c r="AH360" s="452"/>
      <c r="AI360" s="452"/>
      <c r="AJ360" s="452"/>
      <c r="AK360" s="452"/>
      <c r="AL360" s="452"/>
      <c r="AM360" s="450"/>
      <c r="AN360" s="450"/>
      <c r="AO360" s="451"/>
      <c r="AP360" s="451"/>
      <c r="AQ360" s="450"/>
      <c r="AR360" s="453"/>
      <c r="AS360" s="453"/>
      <c r="AT360" s="454"/>
      <c r="AU360" s="455"/>
      <c r="AV360" s="456"/>
      <c r="AW360" s="456"/>
      <c r="AX360" s="455"/>
      <c r="AY360" s="456"/>
      <c r="AZ360" s="454"/>
      <c r="BA360" s="454"/>
      <c r="BB360" s="454"/>
      <c r="BC360" s="454"/>
      <c r="BD360" s="454"/>
      <c r="BE360" s="454"/>
      <c r="BF360" s="455"/>
      <c r="BG360" s="455"/>
      <c r="BH360" s="455"/>
      <c r="BI360" s="455"/>
      <c r="BJ360" s="455"/>
      <c r="BK360" s="455"/>
      <c r="BL360" s="455"/>
      <c r="BM360" s="455"/>
      <c r="BN360" s="455"/>
      <c r="BO360" s="455"/>
    </row>
    <row r="361" spans="1:67" ht="19.5" customHeight="1">
      <c r="A361" s="450"/>
      <c r="B361" s="450"/>
      <c r="C361" s="450"/>
      <c r="D361" s="450"/>
      <c r="E361" s="450"/>
      <c r="F361" s="451"/>
      <c r="G361" s="450"/>
      <c r="H361" s="450"/>
      <c r="I361" s="451"/>
      <c r="J361" s="450"/>
      <c r="K361" s="451"/>
      <c r="L361" s="450"/>
      <c r="M361" s="451"/>
      <c r="N361" s="450"/>
      <c r="O361" s="451"/>
      <c r="P361" s="452"/>
      <c r="Q361" s="452"/>
      <c r="R361" s="452"/>
      <c r="S361" s="452"/>
      <c r="T361" s="450"/>
      <c r="U361" s="450"/>
      <c r="V361" s="451"/>
      <c r="W361" s="452"/>
      <c r="X361" s="450"/>
      <c r="Y361" s="451"/>
      <c r="Z361" s="451"/>
      <c r="AA361" s="450"/>
      <c r="AB361" s="450"/>
      <c r="AC361" s="450"/>
      <c r="AD361" s="450"/>
      <c r="AE361" s="451"/>
      <c r="AF361" s="451"/>
      <c r="AG361" s="452"/>
      <c r="AH361" s="452"/>
      <c r="AI361" s="452"/>
      <c r="AJ361" s="452"/>
      <c r="AK361" s="452"/>
      <c r="AL361" s="452"/>
      <c r="AM361" s="450"/>
      <c r="AN361" s="450"/>
      <c r="AO361" s="451"/>
      <c r="AP361" s="451"/>
      <c r="AQ361" s="450"/>
      <c r="AR361" s="453"/>
      <c r="AS361" s="453"/>
      <c r="AT361" s="454"/>
      <c r="AU361" s="455"/>
      <c r="AV361" s="456"/>
      <c r="AW361" s="456"/>
      <c r="AX361" s="455"/>
      <c r="AY361" s="456"/>
      <c r="AZ361" s="454"/>
      <c r="BA361" s="454"/>
      <c r="BB361" s="454"/>
      <c r="BC361" s="454"/>
      <c r="BD361" s="454"/>
      <c r="BE361" s="454"/>
      <c r="BF361" s="455"/>
      <c r="BG361" s="455"/>
      <c r="BH361" s="455"/>
      <c r="BI361" s="455"/>
      <c r="BJ361" s="455"/>
      <c r="BK361" s="455"/>
      <c r="BL361" s="455"/>
      <c r="BM361" s="455"/>
      <c r="BN361" s="455"/>
      <c r="BO361" s="455"/>
    </row>
    <row r="362" spans="1:67" ht="19.5" customHeight="1">
      <c r="A362" s="450"/>
      <c r="B362" s="450"/>
      <c r="C362" s="450"/>
      <c r="D362" s="450"/>
      <c r="E362" s="450"/>
      <c r="F362" s="451"/>
      <c r="G362" s="450"/>
      <c r="H362" s="450"/>
      <c r="I362" s="451"/>
      <c r="J362" s="450"/>
      <c r="K362" s="451"/>
      <c r="L362" s="450"/>
      <c r="M362" s="451"/>
      <c r="N362" s="450"/>
      <c r="O362" s="451"/>
      <c r="P362" s="452"/>
      <c r="Q362" s="452"/>
      <c r="R362" s="452"/>
      <c r="S362" s="452"/>
      <c r="T362" s="450"/>
      <c r="U362" s="450"/>
      <c r="V362" s="451"/>
      <c r="W362" s="452"/>
      <c r="X362" s="450"/>
      <c r="Y362" s="451"/>
      <c r="Z362" s="451"/>
      <c r="AA362" s="450"/>
      <c r="AB362" s="450"/>
      <c r="AC362" s="450"/>
      <c r="AD362" s="450"/>
      <c r="AE362" s="451"/>
      <c r="AF362" s="451"/>
      <c r="AG362" s="452"/>
      <c r="AH362" s="452"/>
      <c r="AI362" s="452"/>
      <c r="AJ362" s="452"/>
      <c r="AK362" s="452"/>
      <c r="AL362" s="452"/>
      <c r="AM362" s="450"/>
      <c r="AN362" s="450"/>
      <c r="AO362" s="451"/>
      <c r="AP362" s="451"/>
      <c r="AQ362" s="450"/>
      <c r="AR362" s="453"/>
      <c r="AS362" s="453"/>
      <c r="AT362" s="454"/>
      <c r="AU362" s="455"/>
      <c r="AV362" s="456"/>
      <c r="AW362" s="456"/>
      <c r="AX362" s="455"/>
      <c r="AY362" s="456"/>
      <c r="AZ362" s="454"/>
      <c r="BA362" s="454"/>
      <c r="BB362" s="454"/>
      <c r="BC362" s="454"/>
      <c r="BD362" s="454"/>
      <c r="BE362" s="454"/>
      <c r="BF362" s="455"/>
      <c r="BG362" s="455"/>
      <c r="BH362" s="455"/>
      <c r="BI362" s="455"/>
      <c r="BJ362" s="455"/>
      <c r="BK362" s="455"/>
      <c r="BL362" s="455"/>
      <c r="BM362" s="455"/>
      <c r="BN362" s="455"/>
      <c r="BO362" s="455"/>
    </row>
    <row r="363" spans="1:67" ht="19.5" customHeight="1">
      <c r="A363" s="450"/>
      <c r="B363" s="450"/>
      <c r="C363" s="450"/>
      <c r="D363" s="450"/>
      <c r="E363" s="450"/>
      <c r="F363" s="451"/>
      <c r="G363" s="450"/>
      <c r="H363" s="450"/>
      <c r="I363" s="451"/>
      <c r="J363" s="450"/>
      <c r="K363" s="451"/>
      <c r="L363" s="450"/>
      <c r="M363" s="451"/>
      <c r="N363" s="450"/>
      <c r="O363" s="451"/>
      <c r="P363" s="452"/>
      <c r="Q363" s="452"/>
      <c r="R363" s="452"/>
      <c r="S363" s="452"/>
      <c r="T363" s="450"/>
      <c r="U363" s="450"/>
      <c r="V363" s="451"/>
      <c r="W363" s="452"/>
      <c r="X363" s="450"/>
      <c r="Y363" s="451"/>
      <c r="Z363" s="451"/>
      <c r="AA363" s="450"/>
      <c r="AB363" s="450"/>
      <c r="AC363" s="450"/>
      <c r="AD363" s="450"/>
      <c r="AE363" s="451"/>
      <c r="AF363" s="451"/>
      <c r="AG363" s="452"/>
      <c r="AH363" s="452"/>
      <c r="AI363" s="452"/>
      <c r="AJ363" s="452"/>
      <c r="AK363" s="452"/>
      <c r="AL363" s="452"/>
      <c r="AM363" s="450"/>
      <c r="AN363" s="450"/>
      <c r="AO363" s="451"/>
      <c r="AP363" s="451"/>
      <c r="AQ363" s="450"/>
      <c r="AR363" s="453"/>
      <c r="AS363" s="453"/>
      <c r="AT363" s="454"/>
      <c r="AU363" s="455"/>
      <c r="AV363" s="456"/>
      <c r="AW363" s="456"/>
      <c r="AX363" s="455"/>
      <c r="AY363" s="456"/>
      <c r="AZ363" s="454"/>
      <c r="BA363" s="454"/>
      <c r="BB363" s="454"/>
      <c r="BC363" s="454"/>
      <c r="BD363" s="454"/>
      <c r="BE363" s="454"/>
      <c r="BF363" s="455"/>
      <c r="BG363" s="455"/>
      <c r="BH363" s="455"/>
      <c r="BI363" s="455"/>
      <c r="BJ363" s="455"/>
      <c r="BK363" s="455"/>
      <c r="BL363" s="455"/>
      <c r="BM363" s="455"/>
      <c r="BN363" s="455"/>
      <c r="BO363" s="455"/>
    </row>
    <row r="364" spans="1:67" ht="19.5" customHeight="1">
      <c r="A364" s="450"/>
      <c r="B364" s="450"/>
      <c r="C364" s="450"/>
      <c r="D364" s="450"/>
      <c r="E364" s="450"/>
      <c r="F364" s="451"/>
      <c r="G364" s="450"/>
      <c r="H364" s="450"/>
      <c r="I364" s="451"/>
      <c r="J364" s="450"/>
      <c r="K364" s="451"/>
      <c r="L364" s="450"/>
      <c r="M364" s="451"/>
      <c r="N364" s="450"/>
      <c r="O364" s="451"/>
      <c r="P364" s="452"/>
      <c r="Q364" s="452"/>
      <c r="R364" s="452"/>
      <c r="S364" s="452"/>
      <c r="T364" s="450"/>
      <c r="U364" s="450"/>
      <c r="V364" s="451"/>
      <c r="W364" s="452"/>
      <c r="X364" s="450"/>
      <c r="Y364" s="451"/>
      <c r="Z364" s="451"/>
      <c r="AA364" s="450"/>
      <c r="AB364" s="450"/>
      <c r="AC364" s="450"/>
      <c r="AD364" s="450"/>
      <c r="AE364" s="451"/>
      <c r="AF364" s="451"/>
      <c r="AG364" s="452"/>
      <c r="AH364" s="452"/>
      <c r="AI364" s="452"/>
      <c r="AJ364" s="452"/>
      <c r="AK364" s="452"/>
      <c r="AL364" s="452"/>
      <c r="AM364" s="450"/>
      <c r="AN364" s="450"/>
      <c r="AO364" s="451"/>
      <c r="AP364" s="451"/>
      <c r="AQ364" s="450"/>
      <c r="AR364" s="453"/>
      <c r="AS364" s="453"/>
      <c r="AT364" s="454"/>
      <c r="AU364" s="455"/>
      <c r="AV364" s="456"/>
      <c r="AW364" s="456"/>
      <c r="AX364" s="455"/>
      <c r="AY364" s="456"/>
      <c r="AZ364" s="454"/>
      <c r="BA364" s="454"/>
      <c r="BB364" s="454"/>
      <c r="BC364" s="454"/>
      <c r="BD364" s="454"/>
      <c r="BE364" s="454"/>
      <c r="BF364" s="455"/>
      <c r="BG364" s="455"/>
      <c r="BH364" s="455"/>
      <c r="BI364" s="455"/>
      <c r="BJ364" s="455"/>
      <c r="BK364" s="455"/>
      <c r="BL364" s="455"/>
      <c r="BM364" s="455"/>
      <c r="BN364" s="455"/>
      <c r="BO364" s="455"/>
    </row>
    <row r="365" spans="1:67" ht="19.5" customHeight="1">
      <c r="A365" s="450"/>
      <c r="B365" s="450"/>
      <c r="C365" s="450"/>
      <c r="D365" s="450"/>
      <c r="E365" s="450"/>
      <c r="F365" s="451"/>
      <c r="G365" s="450"/>
      <c r="H365" s="450"/>
      <c r="I365" s="451"/>
      <c r="J365" s="450"/>
      <c r="K365" s="451"/>
      <c r="L365" s="450"/>
      <c r="M365" s="451"/>
      <c r="N365" s="450"/>
      <c r="O365" s="451"/>
      <c r="P365" s="452"/>
      <c r="Q365" s="452"/>
      <c r="R365" s="452"/>
      <c r="S365" s="452"/>
      <c r="T365" s="450"/>
      <c r="U365" s="450"/>
      <c r="V365" s="451"/>
      <c r="W365" s="452"/>
      <c r="X365" s="450"/>
      <c r="Y365" s="451"/>
      <c r="Z365" s="451"/>
      <c r="AA365" s="450"/>
      <c r="AB365" s="450"/>
      <c r="AC365" s="450"/>
      <c r="AD365" s="450"/>
      <c r="AE365" s="451"/>
      <c r="AF365" s="451"/>
      <c r="AG365" s="452"/>
      <c r="AH365" s="452"/>
      <c r="AI365" s="452"/>
      <c r="AJ365" s="452"/>
      <c r="AK365" s="452"/>
      <c r="AL365" s="452"/>
      <c r="AM365" s="450"/>
      <c r="AN365" s="450"/>
      <c r="AO365" s="451"/>
      <c r="AP365" s="451"/>
      <c r="AQ365" s="450"/>
      <c r="AR365" s="453"/>
      <c r="AS365" s="453"/>
      <c r="AT365" s="454"/>
      <c r="AU365" s="455"/>
      <c r="AV365" s="456"/>
      <c r="AW365" s="456"/>
      <c r="AX365" s="455"/>
      <c r="AY365" s="456"/>
      <c r="AZ365" s="454"/>
      <c r="BA365" s="454"/>
      <c r="BB365" s="454"/>
      <c r="BC365" s="454"/>
      <c r="BD365" s="454"/>
      <c r="BE365" s="454"/>
      <c r="BF365" s="455"/>
      <c r="BG365" s="455"/>
      <c r="BH365" s="455"/>
      <c r="BI365" s="455"/>
      <c r="BJ365" s="455"/>
      <c r="BK365" s="455"/>
      <c r="BL365" s="455"/>
      <c r="BM365" s="455"/>
      <c r="BN365" s="455"/>
      <c r="BO365" s="455"/>
    </row>
    <row r="366" spans="1:67" ht="19.5" customHeight="1">
      <c r="A366" s="450"/>
      <c r="B366" s="450"/>
      <c r="C366" s="450"/>
      <c r="D366" s="450"/>
      <c r="E366" s="450"/>
      <c r="F366" s="451"/>
      <c r="G366" s="450"/>
      <c r="H366" s="450"/>
      <c r="I366" s="451"/>
      <c r="J366" s="450"/>
      <c r="K366" s="451"/>
      <c r="L366" s="450"/>
      <c r="M366" s="451"/>
      <c r="N366" s="450"/>
      <c r="O366" s="451"/>
      <c r="P366" s="452"/>
      <c r="Q366" s="452"/>
      <c r="R366" s="452"/>
      <c r="S366" s="452"/>
      <c r="T366" s="450"/>
      <c r="U366" s="450"/>
      <c r="V366" s="451"/>
      <c r="W366" s="452"/>
      <c r="X366" s="450"/>
      <c r="Y366" s="451"/>
      <c r="Z366" s="451"/>
      <c r="AA366" s="450"/>
      <c r="AB366" s="450"/>
      <c r="AC366" s="450"/>
      <c r="AD366" s="450"/>
      <c r="AE366" s="451"/>
      <c r="AF366" s="451"/>
      <c r="AG366" s="452"/>
      <c r="AH366" s="452"/>
      <c r="AI366" s="452"/>
      <c r="AJ366" s="452"/>
      <c r="AK366" s="452"/>
      <c r="AL366" s="452"/>
      <c r="AM366" s="450"/>
      <c r="AN366" s="450"/>
      <c r="AO366" s="451"/>
      <c r="AP366" s="451"/>
      <c r="AQ366" s="450"/>
      <c r="AR366" s="453"/>
      <c r="AS366" s="453"/>
      <c r="AT366" s="454"/>
      <c r="AU366" s="455"/>
      <c r="AV366" s="456"/>
      <c r="AW366" s="456"/>
      <c r="AX366" s="455"/>
      <c r="AY366" s="456"/>
      <c r="AZ366" s="454"/>
      <c r="BA366" s="454"/>
      <c r="BB366" s="454"/>
      <c r="BC366" s="454"/>
      <c r="BD366" s="454"/>
      <c r="BE366" s="454"/>
      <c r="BF366" s="455"/>
      <c r="BG366" s="455"/>
      <c r="BH366" s="455"/>
      <c r="BI366" s="455"/>
      <c r="BJ366" s="455"/>
      <c r="BK366" s="455"/>
      <c r="BL366" s="455"/>
      <c r="BM366" s="455"/>
      <c r="BN366" s="455"/>
      <c r="BO366" s="455"/>
    </row>
    <row r="367" spans="1:67" ht="19.5" customHeight="1">
      <c r="A367" s="450"/>
      <c r="B367" s="450"/>
      <c r="C367" s="450"/>
      <c r="D367" s="450"/>
      <c r="E367" s="450"/>
      <c r="F367" s="451"/>
      <c r="G367" s="450"/>
      <c r="H367" s="450"/>
      <c r="I367" s="451"/>
      <c r="J367" s="450"/>
      <c r="K367" s="451"/>
      <c r="L367" s="450"/>
      <c r="M367" s="451"/>
      <c r="N367" s="450"/>
      <c r="O367" s="451"/>
      <c r="P367" s="452"/>
      <c r="Q367" s="452"/>
      <c r="R367" s="452"/>
      <c r="S367" s="452"/>
      <c r="T367" s="450"/>
      <c r="U367" s="450"/>
      <c r="V367" s="451"/>
      <c r="W367" s="452"/>
      <c r="X367" s="450"/>
      <c r="Y367" s="451"/>
      <c r="Z367" s="451"/>
      <c r="AA367" s="450"/>
      <c r="AB367" s="450"/>
      <c r="AC367" s="450"/>
      <c r="AD367" s="450"/>
      <c r="AE367" s="451"/>
      <c r="AF367" s="451"/>
      <c r="AG367" s="452"/>
      <c r="AH367" s="452"/>
      <c r="AI367" s="452"/>
      <c r="AJ367" s="452"/>
      <c r="AK367" s="452"/>
      <c r="AL367" s="452"/>
      <c r="AM367" s="450"/>
      <c r="AN367" s="450"/>
      <c r="AO367" s="451"/>
      <c r="AP367" s="451"/>
      <c r="AQ367" s="450"/>
      <c r="AR367" s="453"/>
      <c r="AS367" s="453"/>
      <c r="AT367" s="454"/>
      <c r="AU367" s="455"/>
      <c r="AV367" s="456"/>
      <c r="AW367" s="456"/>
      <c r="AX367" s="455"/>
      <c r="AY367" s="456"/>
      <c r="AZ367" s="454"/>
      <c r="BA367" s="454"/>
      <c r="BB367" s="454"/>
      <c r="BC367" s="454"/>
      <c r="BD367" s="454"/>
      <c r="BE367" s="454"/>
      <c r="BF367" s="455"/>
      <c r="BG367" s="455"/>
      <c r="BH367" s="455"/>
      <c r="BI367" s="455"/>
      <c r="BJ367" s="455"/>
      <c r="BK367" s="455"/>
      <c r="BL367" s="455"/>
      <c r="BM367" s="455"/>
      <c r="BN367" s="455"/>
      <c r="BO367" s="455"/>
    </row>
    <row r="368" spans="1:67" ht="19.5" customHeight="1">
      <c r="A368" s="450"/>
      <c r="B368" s="450"/>
      <c r="C368" s="450"/>
      <c r="D368" s="450"/>
      <c r="E368" s="450"/>
      <c r="F368" s="451"/>
      <c r="G368" s="450"/>
      <c r="H368" s="450"/>
      <c r="I368" s="451"/>
      <c r="J368" s="450"/>
      <c r="K368" s="451"/>
      <c r="L368" s="450"/>
      <c r="M368" s="451"/>
      <c r="N368" s="450"/>
      <c r="O368" s="451"/>
      <c r="P368" s="452"/>
      <c r="Q368" s="452"/>
      <c r="R368" s="452"/>
      <c r="S368" s="452"/>
      <c r="T368" s="450"/>
      <c r="U368" s="450"/>
      <c r="V368" s="451"/>
      <c r="W368" s="452"/>
      <c r="X368" s="450"/>
      <c r="Y368" s="451"/>
      <c r="Z368" s="451"/>
      <c r="AA368" s="450"/>
      <c r="AB368" s="450"/>
      <c r="AC368" s="450"/>
      <c r="AD368" s="450"/>
      <c r="AE368" s="451"/>
      <c r="AF368" s="451"/>
      <c r="AG368" s="452"/>
      <c r="AH368" s="452"/>
      <c r="AI368" s="452"/>
      <c r="AJ368" s="452"/>
      <c r="AK368" s="452"/>
      <c r="AL368" s="452"/>
      <c r="AM368" s="450"/>
      <c r="AN368" s="450"/>
      <c r="AO368" s="451"/>
      <c r="AP368" s="451"/>
      <c r="AQ368" s="450"/>
      <c r="AR368" s="453"/>
      <c r="AS368" s="453"/>
      <c r="AT368" s="454"/>
      <c r="AU368" s="455"/>
      <c r="AV368" s="456"/>
      <c r="AW368" s="456"/>
      <c r="AX368" s="455"/>
      <c r="AY368" s="456"/>
      <c r="AZ368" s="454"/>
      <c r="BA368" s="454"/>
      <c r="BB368" s="454"/>
      <c r="BC368" s="454"/>
      <c r="BD368" s="454"/>
      <c r="BE368" s="454"/>
      <c r="BF368" s="455"/>
      <c r="BG368" s="455"/>
      <c r="BH368" s="455"/>
      <c r="BI368" s="455"/>
      <c r="BJ368" s="455"/>
      <c r="BK368" s="455"/>
      <c r="BL368" s="455"/>
      <c r="BM368" s="455"/>
      <c r="BN368" s="455"/>
      <c r="BO368" s="455"/>
    </row>
    <row r="369" spans="1:67" ht="19.5" customHeight="1">
      <c r="A369" s="450"/>
      <c r="B369" s="450"/>
      <c r="C369" s="450"/>
      <c r="D369" s="450"/>
      <c r="E369" s="450"/>
      <c r="F369" s="451"/>
      <c r="G369" s="450"/>
      <c r="H369" s="450"/>
      <c r="I369" s="451"/>
      <c r="J369" s="450"/>
      <c r="K369" s="451"/>
      <c r="L369" s="450"/>
      <c r="M369" s="451"/>
      <c r="N369" s="450"/>
      <c r="O369" s="451"/>
      <c r="P369" s="452"/>
      <c r="Q369" s="452"/>
      <c r="R369" s="452"/>
      <c r="S369" s="452"/>
      <c r="T369" s="450"/>
      <c r="U369" s="450"/>
      <c r="V369" s="451"/>
      <c r="W369" s="452"/>
      <c r="X369" s="450"/>
      <c r="Y369" s="451"/>
      <c r="Z369" s="451"/>
      <c r="AA369" s="450"/>
      <c r="AB369" s="450"/>
      <c r="AC369" s="450"/>
      <c r="AD369" s="450"/>
      <c r="AE369" s="451"/>
      <c r="AF369" s="451"/>
      <c r="AG369" s="452"/>
      <c r="AH369" s="452"/>
      <c r="AI369" s="452"/>
      <c r="AJ369" s="452"/>
      <c r="AK369" s="452"/>
      <c r="AL369" s="452"/>
      <c r="AM369" s="450"/>
      <c r="AN369" s="450"/>
      <c r="AO369" s="451"/>
      <c r="AP369" s="451"/>
      <c r="AQ369" s="450"/>
      <c r="AR369" s="453"/>
      <c r="AS369" s="453"/>
      <c r="AT369" s="454"/>
      <c r="AU369" s="455"/>
      <c r="AV369" s="456"/>
      <c r="AW369" s="456"/>
      <c r="AX369" s="455"/>
      <c r="AY369" s="456"/>
      <c r="AZ369" s="454"/>
      <c r="BA369" s="454"/>
      <c r="BB369" s="454"/>
      <c r="BC369" s="454"/>
      <c r="BD369" s="454"/>
      <c r="BE369" s="454"/>
      <c r="BF369" s="455"/>
      <c r="BG369" s="455"/>
      <c r="BH369" s="455"/>
      <c r="BI369" s="455"/>
      <c r="BJ369" s="455"/>
      <c r="BK369" s="455"/>
      <c r="BL369" s="455"/>
      <c r="BM369" s="455"/>
      <c r="BN369" s="455"/>
      <c r="BO369" s="455"/>
    </row>
    <row r="370" spans="1:67" ht="19.5" customHeight="1">
      <c r="A370" s="450"/>
      <c r="B370" s="450"/>
      <c r="C370" s="450"/>
      <c r="D370" s="450"/>
      <c r="E370" s="450"/>
      <c r="F370" s="451"/>
      <c r="G370" s="450"/>
      <c r="H370" s="450"/>
      <c r="I370" s="451"/>
      <c r="J370" s="450"/>
      <c r="K370" s="451"/>
      <c r="L370" s="450"/>
      <c r="M370" s="451"/>
      <c r="N370" s="450"/>
      <c r="O370" s="451"/>
      <c r="P370" s="452"/>
      <c r="Q370" s="452"/>
      <c r="R370" s="452"/>
      <c r="S370" s="452"/>
      <c r="T370" s="450"/>
      <c r="U370" s="450"/>
      <c r="V370" s="451"/>
      <c r="W370" s="452"/>
      <c r="X370" s="450"/>
      <c r="Y370" s="451"/>
      <c r="Z370" s="451"/>
      <c r="AA370" s="450"/>
      <c r="AB370" s="450"/>
      <c r="AC370" s="450"/>
      <c r="AD370" s="450"/>
      <c r="AE370" s="451"/>
      <c r="AF370" s="451"/>
      <c r="AG370" s="452"/>
      <c r="AH370" s="452"/>
      <c r="AI370" s="452"/>
      <c r="AJ370" s="452"/>
      <c r="AK370" s="452"/>
      <c r="AL370" s="452"/>
      <c r="AM370" s="450"/>
      <c r="AN370" s="450"/>
      <c r="AO370" s="451"/>
      <c r="AP370" s="451"/>
      <c r="AQ370" s="450"/>
      <c r="AR370" s="453"/>
      <c r="AS370" s="453"/>
      <c r="AT370" s="454"/>
      <c r="AU370" s="455"/>
      <c r="AV370" s="456"/>
      <c r="AW370" s="456"/>
      <c r="AX370" s="455"/>
      <c r="AY370" s="456"/>
      <c r="AZ370" s="454"/>
      <c r="BA370" s="454"/>
      <c r="BB370" s="454"/>
      <c r="BC370" s="454"/>
      <c r="BD370" s="454"/>
      <c r="BE370" s="454"/>
      <c r="BF370" s="455"/>
      <c r="BG370" s="455"/>
      <c r="BH370" s="455"/>
      <c r="BI370" s="455"/>
      <c r="BJ370" s="455"/>
      <c r="BK370" s="455"/>
      <c r="BL370" s="455"/>
      <c r="BM370" s="455"/>
      <c r="BN370" s="455"/>
      <c r="BO370" s="455"/>
    </row>
    <row r="371" spans="1:67" ht="19.5" customHeight="1">
      <c r="A371" s="450"/>
      <c r="B371" s="450"/>
      <c r="C371" s="450"/>
      <c r="D371" s="450"/>
      <c r="E371" s="450"/>
      <c r="F371" s="451"/>
      <c r="G371" s="450"/>
      <c r="H371" s="450"/>
      <c r="I371" s="451"/>
      <c r="J371" s="450"/>
      <c r="K371" s="451"/>
      <c r="L371" s="450"/>
      <c r="M371" s="451"/>
      <c r="N371" s="450"/>
      <c r="O371" s="451"/>
      <c r="P371" s="452"/>
      <c r="Q371" s="452"/>
      <c r="R371" s="452"/>
      <c r="S371" s="452"/>
      <c r="T371" s="450"/>
      <c r="U371" s="450"/>
      <c r="V371" s="451"/>
      <c r="W371" s="452"/>
      <c r="X371" s="450"/>
      <c r="Y371" s="451"/>
      <c r="Z371" s="451"/>
      <c r="AA371" s="450"/>
      <c r="AB371" s="450"/>
      <c r="AC371" s="450"/>
      <c r="AD371" s="450"/>
      <c r="AE371" s="451"/>
      <c r="AF371" s="451"/>
      <c r="AG371" s="452"/>
      <c r="AH371" s="452"/>
      <c r="AI371" s="452"/>
      <c r="AJ371" s="452"/>
      <c r="AK371" s="452"/>
      <c r="AL371" s="452"/>
      <c r="AM371" s="450"/>
      <c r="AN371" s="450"/>
      <c r="AO371" s="451"/>
      <c r="AP371" s="451"/>
      <c r="AQ371" s="450"/>
      <c r="AR371" s="453"/>
      <c r="AS371" s="453"/>
      <c r="AT371" s="454"/>
      <c r="AU371" s="455"/>
      <c r="AV371" s="456"/>
      <c r="AW371" s="456"/>
      <c r="AX371" s="455"/>
      <c r="AY371" s="456"/>
      <c r="AZ371" s="454"/>
      <c r="BA371" s="454"/>
      <c r="BB371" s="454"/>
      <c r="BC371" s="454"/>
      <c r="BD371" s="454"/>
      <c r="BE371" s="454"/>
      <c r="BF371" s="455"/>
      <c r="BG371" s="455"/>
      <c r="BH371" s="455"/>
      <c r="BI371" s="455"/>
      <c r="BJ371" s="455"/>
      <c r="BK371" s="455"/>
      <c r="BL371" s="455"/>
      <c r="BM371" s="455"/>
      <c r="BN371" s="455"/>
      <c r="BO371" s="455"/>
    </row>
    <row r="372" spans="1:67" ht="19.5" customHeight="1">
      <c r="A372" s="450"/>
      <c r="B372" s="450"/>
      <c r="C372" s="450"/>
      <c r="D372" s="450"/>
      <c r="E372" s="450"/>
      <c r="F372" s="451"/>
      <c r="G372" s="450"/>
      <c r="H372" s="450"/>
      <c r="I372" s="451"/>
      <c r="J372" s="450"/>
      <c r="K372" s="451"/>
      <c r="L372" s="450"/>
      <c r="M372" s="451"/>
      <c r="N372" s="450"/>
      <c r="O372" s="451"/>
      <c r="P372" s="452"/>
      <c r="Q372" s="452"/>
      <c r="R372" s="452"/>
      <c r="S372" s="452"/>
      <c r="T372" s="450"/>
      <c r="U372" s="450"/>
      <c r="V372" s="451"/>
      <c r="W372" s="452"/>
      <c r="X372" s="450"/>
      <c r="Y372" s="451"/>
      <c r="Z372" s="451"/>
      <c r="AA372" s="450"/>
      <c r="AB372" s="450"/>
      <c r="AC372" s="450"/>
      <c r="AD372" s="450"/>
      <c r="AE372" s="451"/>
      <c r="AF372" s="451"/>
      <c r="AG372" s="452"/>
      <c r="AH372" s="452"/>
      <c r="AI372" s="452"/>
      <c r="AJ372" s="452"/>
      <c r="AK372" s="452"/>
      <c r="AL372" s="452"/>
      <c r="AM372" s="450"/>
      <c r="AN372" s="450"/>
      <c r="AO372" s="451"/>
      <c r="AP372" s="451"/>
      <c r="AQ372" s="450"/>
      <c r="AR372" s="453"/>
      <c r="AS372" s="453"/>
      <c r="AT372" s="454"/>
      <c r="AU372" s="455"/>
      <c r="AV372" s="456"/>
      <c r="AW372" s="456"/>
      <c r="AX372" s="455"/>
      <c r="AY372" s="456"/>
      <c r="AZ372" s="454"/>
      <c r="BA372" s="454"/>
      <c r="BB372" s="454"/>
      <c r="BC372" s="454"/>
      <c r="BD372" s="454"/>
      <c r="BE372" s="454"/>
      <c r="BF372" s="455"/>
      <c r="BG372" s="455"/>
      <c r="BH372" s="455"/>
      <c r="BI372" s="455"/>
      <c r="BJ372" s="455"/>
      <c r="BK372" s="455"/>
      <c r="BL372" s="455"/>
      <c r="BM372" s="455"/>
      <c r="BN372" s="455"/>
      <c r="BO372" s="455"/>
    </row>
    <row r="373" spans="1:67" ht="19.5" customHeight="1">
      <c r="A373" s="450"/>
      <c r="B373" s="450"/>
      <c r="C373" s="450"/>
      <c r="D373" s="450"/>
      <c r="E373" s="450"/>
      <c r="F373" s="451"/>
      <c r="G373" s="450"/>
      <c r="H373" s="450"/>
      <c r="I373" s="451"/>
      <c r="J373" s="450"/>
      <c r="K373" s="451"/>
      <c r="L373" s="450"/>
      <c r="M373" s="451"/>
      <c r="N373" s="450"/>
      <c r="O373" s="451"/>
      <c r="P373" s="452"/>
      <c r="Q373" s="452"/>
      <c r="R373" s="452"/>
      <c r="S373" s="452"/>
      <c r="T373" s="450"/>
      <c r="U373" s="450"/>
      <c r="V373" s="451"/>
      <c r="W373" s="452"/>
      <c r="X373" s="450"/>
      <c r="Y373" s="451"/>
      <c r="Z373" s="451"/>
      <c r="AA373" s="450"/>
      <c r="AB373" s="450"/>
      <c r="AC373" s="450"/>
      <c r="AD373" s="450"/>
      <c r="AE373" s="451"/>
      <c r="AF373" s="451"/>
      <c r="AG373" s="452"/>
      <c r="AH373" s="452"/>
      <c r="AI373" s="452"/>
      <c r="AJ373" s="452"/>
      <c r="AK373" s="452"/>
      <c r="AL373" s="452"/>
      <c r="AM373" s="450"/>
      <c r="AN373" s="450"/>
      <c r="AO373" s="451"/>
      <c r="AP373" s="451"/>
      <c r="AQ373" s="450"/>
      <c r="AR373" s="453"/>
      <c r="AS373" s="453"/>
      <c r="AT373" s="454"/>
      <c r="AU373" s="455"/>
      <c r="AV373" s="456"/>
      <c r="AW373" s="456"/>
      <c r="AX373" s="455"/>
      <c r="AY373" s="456"/>
      <c r="AZ373" s="454"/>
      <c r="BA373" s="454"/>
      <c r="BB373" s="454"/>
      <c r="BC373" s="454"/>
      <c r="BD373" s="454"/>
      <c r="BE373" s="454"/>
      <c r="BF373" s="455"/>
      <c r="BG373" s="455"/>
      <c r="BH373" s="455"/>
      <c r="BI373" s="455"/>
      <c r="BJ373" s="455"/>
      <c r="BK373" s="455"/>
      <c r="BL373" s="455"/>
      <c r="BM373" s="455"/>
      <c r="BN373" s="455"/>
      <c r="BO373" s="455"/>
    </row>
    <row r="374" spans="1:67" ht="19.5" customHeight="1">
      <c r="A374" s="450"/>
      <c r="B374" s="450"/>
      <c r="C374" s="450"/>
      <c r="D374" s="450"/>
      <c r="E374" s="450"/>
      <c r="F374" s="451"/>
      <c r="G374" s="450"/>
      <c r="H374" s="450"/>
      <c r="I374" s="451"/>
      <c r="J374" s="450"/>
      <c r="K374" s="451"/>
      <c r="L374" s="450"/>
      <c r="M374" s="451"/>
      <c r="N374" s="450"/>
      <c r="O374" s="451"/>
      <c r="P374" s="452"/>
      <c r="Q374" s="452"/>
      <c r="R374" s="452"/>
      <c r="S374" s="452"/>
      <c r="T374" s="450"/>
      <c r="U374" s="450"/>
      <c r="V374" s="451"/>
      <c r="W374" s="452"/>
      <c r="X374" s="450"/>
      <c r="Y374" s="451"/>
      <c r="Z374" s="451"/>
      <c r="AA374" s="450"/>
      <c r="AB374" s="450"/>
      <c r="AC374" s="450"/>
      <c r="AD374" s="450"/>
      <c r="AE374" s="451"/>
      <c r="AF374" s="451"/>
      <c r="AG374" s="452"/>
      <c r="AH374" s="452"/>
      <c r="AI374" s="452"/>
      <c r="AJ374" s="452"/>
      <c r="AK374" s="452"/>
      <c r="AL374" s="452"/>
      <c r="AM374" s="450"/>
      <c r="AN374" s="450"/>
      <c r="AO374" s="451"/>
      <c r="AP374" s="451"/>
      <c r="AQ374" s="450"/>
      <c r="AR374" s="453"/>
      <c r="AS374" s="453"/>
      <c r="AT374" s="454"/>
      <c r="AU374" s="455"/>
      <c r="AV374" s="456"/>
      <c r="AW374" s="456"/>
      <c r="AX374" s="455"/>
      <c r="AY374" s="456"/>
      <c r="AZ374" s="454"/>
      <c r="BA374" s="454"/>
      <c r="BB374" s="454"/>
      <c r="BC374" s="454"/>
      <c r="BD374" s="454"/>
      <c r="BE374" s="454"/>
      <c r="BF374" s="455"/>
      <c r="BG374" s="455"/>
      <c r="BH374" s="455"/>
      <c r="BI374" s="455"/>
      <c r="BJ374" s="455"/>
      <c r="BK374" s="455"/>
      <c r="BL374" s="455"/>
      <c r="BM374" s="455"/>
      <c r="BN374" s="455"/>
      <c r="BO374" s="455"/>
    </row>
    <row r="375" spans="1:67" ht="19.5" customHeight="1">
      <c r="A375" s="450"/>
      <c r="B375" s="450"/>
      <c r="C375" s="450"/>
      <c r="D375" s="450"/>
      <c r="E375" s="450"/>
      <c r="F375" s="451"/>
      <c r="G375" s="450"/>
      <c r="H375" s="450"/>
      <c r="I375" s="451"/>
      <c r="J375" s="450"/>
      <c r="K375" s="451"/>
      <c r="L375" s="450"/>
      <c r="M375" s="451"/>
      <c r="N375" s="450"/>
      <c r="O375" s="451"/>
      <c r="P375" s="452"/>
      <c r="Q375" s="452"/>
      <c r="R375" s="452"/>
      <c r="S375" s="452"/>
      <c r="T375" s="450"/>
      <c r="U375" s="450"/>
      <c r="V375" s="451"/>
      <c r="W375" s="452"/>
      <c r="X375" s="450"/>
      <c r="Y375" s="451"/>
      <c r="Z375" s="451"/>
      <c r="AA375" s="450"/>
      <c r="AB375" s="450"/>
      <c r="AC375" s="450"/>
      <c r="AD375" s="450"/>
      <c r="AE375" s="451"/>
      <c r="AF375" s="451"/>
      <c r="AG375" s="452"/>
      <c r="AH375" s="452"/>
      <c r="AI375" s="452"/>
      <c r="AJ375" s="452"/>
      <c r="AK375" s="452"/>
      <c r="AL375" s="452"/>
      <c r="AM375" s="450"/>
      <c r="AN375" s="450"/>
      <c r="AO375" s="451"/>
      <c r="AP375" s="451"/>
      <c r="AQ375" s="450"/>
      <c r="AR375" s="453"/>
      <c r="AS375" s="453"/>
      <c r="AT375" s="454"/>
      <c r="AU375" s="455"/>
      <c r="AV375" s="456"/>
      <c r="AW375" s="456"/>
      <c r="AX375" s="455"/>
      <c r="AY375" s="456"/>
      <c r="AZ375" s="454"/>
      <c r="BA375" s="454"/>
      <c r="BB375" s="454"/>
      <c r="BC375" s="454"/>
      <c r="BD375" s="454"/>
      <c r="BE375" s="454"/>
      <c r="BF375" s="455"/>
      <c r="BG375" s="455"/>
      <c r="BH375" s="455"/>
      <c r="BI375" s="455"/>
      <c r="BJ375" s="455"/>
      <c r="BK375" s="455"/>
      <c r="BL375" s="455"/>
      <c r="BM375" s="455"/>
      <c r="BN375" s="455"/>
      <c r="BO375" s="455"/>
    </row>
    <row r="376" spans="1:67" ht="19.5" customHeight="1">
      <c r="A376" s="450"/>
      <c r="B376" s="450"/>
      <c r="C376" s="450"/>
      <c r="D376" s="450"/>
      <c r="E376" s="450"/>
      <c r="F376" s="451"/>
      <c r="G376" s="450"/>
      <c r="H376" s="450"/>
      <c r="I376" s="451"/>
      <c r="J376" s="450"/>
      <c r="K376" s="451"/>
      <c r="L376" s="450"/>
      <c r="M376" s="451"/>
      <c r="N376" s="450"/>
      <c r="O376" s="451"/>
      <c r="P376" s="452"/>
      <c r="Q376" s="452"/>
      <c r="R376" s="452"/>
      <c r="S376" s="452"/>
      <c r="T376" s="450"/>
      <c r="U376" s="450"/>
      <c r="V376" s="451"/>
      <c r="W376" s="452"/>
      <c r="X376" s="450"/>
      <c r="Y376" s="451"/>
      <c r="Z376" s="451"/>
      <c r="AA376" s="450"/>
      <c r="AB376" s="450"/>
      <c r="AC376" s="450"/>
      <c r="AD376" s="450"/>
      <c r="AE376" s="451"/>
      <c r="AF376" s="451"/>
      <c r="AG376" s="452"/>
      <c r="AH376" s="452"/>
      <c r="AI376" s="452"/>
      <c r="AJ376" s="452"/>
      <c r="AK376" s="452"/>
      <c r="AL376" s="452"/>
      <c r="AM376" s="450"/>
      <c r="AN376" s="450"/>
      <c r="AO376" s="451"/>
      <c r="AP376" s="451"/>
      <c r="AQ376" s="450"/>
      <c r="AR376" s="453"/>
      <c r="AS376" s="453"/>
      <c r="AT376" s="454"/>
      <c r="AU376" s="455"/>
      <c r="AV376" s="456"/>
      <c r="AW376" s="456"/>
      <c r="AX376" s="455"/>
      <c r="AY376" s="456"/>
      <c r="AZ376" s="454"/>
      <c r="BA376" s="454"/>
      <c r="BB376" s="454"/>
      <c r="BC376" s="454"/>
      <c r="BD376" s="454"/>
      <c r="BE376" s="454"/>
      <c r="BF376" s="455"/>
      <c r="BG376" s="455"/>
      <c r="BH376" s="455"/>
      <c r="BI376" s="455"/>
      <c r="BJ376" s="455"/>
      <c r="BK376" s="455"/>
      <c r="BL376" s="455"/>
      <c r="BM376" s="455"/>
      <c r="BN376" s="455"/>
      <c r="BO376" s="455"/>
    </row>
    <row r="377" spans="1:67" ht="19.5" customHeight="1">
      <c r="A377" s="450"/>
      <c r="B377" s="450"/>
      <c r="C377" s="450"/>
      <c r="D377" s="450"/>
      <c r="E377" s="450"/>
      <c r="F377" s="451"/>
      <c r="G377" s="450"/>
      <c r="H377" s="450"/>
      <c r="I377" s="451"/>
      <c r="J377" s="450"/>
      <c r="K377" s="451"/>
      <c r="L377" s="450"/>
      <c r="M377" s="451"/>
      <c r="N377" s="450"/>
      <c r="O377" s="451"/>
      <c r="P377" s="452"/>
      <c r="Q377" s="452"/>
      <c r="R377" s="452"/>
      <c r="S377" s="452"/>
      <c r="T377" s="450"/>
      <c r="U377" s="450"/>
      <c r="V377" s="451"/>
      <c r="W377" s="452"/>
      <c r="X377" s="450"/>
      <c r="Y377" s="451"/>
      <c r="Z377" s="451"/>
      <c r="AA377" s="450"/>
      <c r="AB377" s="450"/>
      <c r="AC377" s="450"/>
      <c r="AD377" s="450"/>
      <c r="AE377" s="451"/>
      <c r="AF377" s="451"/>
      <c r="AG377" s="452"/>
      <c r="AH377" s="452"/>
      <c r="AI377" s="452"/>
      <c r="AJ377" s="452"/>
      <c r="AK377" s="452"/>
      <c r="AL377" s="452"/>
      <c r="AM377" s="450"/>
      <c r="AN377" s="450"/>
      <c r="AO377" s="451"/>
      <c r="AP377" s="451"/>
      <c r="AQ377" s="450"/>
      <c r="AR377" s="453"/>
      <c r="AS377" s="453"/>
      <c r="AT377" s="454"/>
      <c r="AU377" s="455"/>
      <c r="AV377" s="456"/>
      <c r="AW377" s="456"/>
      <c r="AX377" s="455"/>
      <c r="AY377" s="456"/>
      <c r="AZ377" s="454"/>
      <c r="BA377" s="454"/>
      <c r="BB377" s="454"/>
      <c r="BC377" s="454"/>
      <c r="BD377" s="454"/>
      <c r="BE377" s="454"/>
      <c r="BF377" s="455"/>
      <c r="BG377" s="455"/>
      <c r="BH377" s="455"/>
      <c r="BI377" s="455"/>
      <c r="BJ377" s="455"/>
      <c r="BK377" s="455"/>
      <c r="BL377" s="455"/>
      <c r="BM377" s="455"/>
      <c r="BN377" s="455"/>
      <c r="BO377" s="455"/>
    </row>
    <row r="378" spans="1:67" ht="19.5" customHeight="1">
      <c r="A378" s="450"/>
      <c r="B378" s="450"/>
      <c r="C378" s="450"/>
      <c r="D378" s="450"/>
      <c r="E378" s="450"/>
      <c r="F378" s="451"/>
      <c r="G378" s="450"/>
      <c r="H378" s="450"/>
      <c r="I378" s="451"/>
      <c r="J378" s="450"/>
      <c r="K378" s="451"/>
      <c r="L378" s="450"/>
      <c r="M378" s="451"/>
      <c r="N378" s="450"/>
      <c r="O378" s="451"/>
      <c r="P378" s="452"/>
      <c r="Q378" s="452"/>
      <c r="R378" s="452"/>
      <c r="S378" s="452"/>
      <c r="T378" s="450"/>
      <c r="U378" s="450"/>
      <c r="V378" s="451"/>
      <c r="W378" s="452"/>
      <c r="X378" s="450"/>
      <c r="Y378" s="451"/>
      <c r="Z378" s="451"/>
      <c r="AA378" s="450"/>
      <c r="AB378" s="450"/>
      <c r="AC378" s="450"/>
      <c r="AD378" s="450"/>
      <c r="AE378" s="451"/>
      <c r="AF378" s="451"/>
      <c r="AG378" s="452"/>
      <c r="AH378" s="452"/>
      <c r="AI378" s="452"/>
      <c r="AJ378" s="452"/>
      <c r="AK378" s="452"/>
      <c r="AL378" s="452"/>
      <c r="AM378" s="450"/>
      <c r="AN378" s="450"/>
      <c r="AO378" s="451"/>
      <c r="AP378" s="451"/>
      <c r="AQ378" s="450"/>
      <c r="AR378" s="453"/>
      <c r="AS378" s="453"/>
      <c r="AT378" s="454"/>
      <c r="AU378" s="455"/>
      <c r="AV378" s="456"/>
      <c r="AW378" s="456"/>
      <c r="AX378" s="455"/>
      <c r="AY378" s="456"/>
      <c r="AZ378" s="454"/>
      <c r="BA378" s="454"/>
      <c r="BB378" s="454"/>
      <c r="BC378" s="454"/>
      <c r="BD378" s="454"/>
      <c r="BE378" s="454"/>
      <c r="BF378" s="455"/>
      <c r="BG378" s="455"/>
      <c r="BH378" s="455"/>
      <c r="BI378" s="455"/>
      <c r="BJ378" s="455"/>
      <c r="BK378" s="455"/>
      <c r="BL378" s="455"/>
      <c r="BM378" s="455"/>
      <c r="BN378" s="455"/>
      <c r="BO378" s="455"/>
    </row>
    <row r="379" spans="1:67" ht="19.5" customHeight="1">
      <c r="A379" s="450"/>
      <c r="B379" s="450"/>
      <c r="C379" s="450"/>
      <c r="D379" s="450"/>
      <c r="E379" s="450"/>
      <c r="F379" s="451"/>
      <c r="G379" s="450"/>
      <c r="H379" s="450"/>
      <c r="I379" s="451"/>
      <c r="J379" s="450"/>
      <c r="K379" s="451"/>
      <c r="L379" s="450"/>
      <c r="M379" s="451"/>
      <c r="N379" s="450"/>
      <c r="O379" s="451"/>
      <c r="P379" s="452"/>
      <c r="Q379" s="452"/>
      <c r="R379" s="452"/>
      <c r="S379" s="452"/>
      <c r="T379" s="450"/>
      <c r="U379" s="450"/>
      <c r="V379" s="451"/>
      <c r="W379" s="452"/>
      <c r="X379" s="450"/>
      <c r="Y379" s="451"/>
      <c r="Z379" s="451"/>
      <c r="AA379" s="450"/>
      <c r="AB379" s="450"/>
      <c r="AC379" s="450"/>
      <c r="AD379" s="450"/>
      <c r="AE379" s="451"/>
      <c r="AF379" s="451"/>
      <c r="AG379" s="452"/>
      <c r="AH379" s="452"/>
      <c r="AI379" s="452"/>
      <c r="AJ379" s="452"/>
      <c r="AK379" s="452"/>
      <c r="AL379" s="452"/>
      <c r="AM379" s="450"/>
      <c r="AN379" s="450"/>
      <c r="AO379" s="451"/>
      <c r="AP379" s="451"/>
      <c r="AQ379" s="450"/>
      <c r="AR379" s="453"/>
      <c r="AS379" s="453"/>
      <c r="AT379" s="454"/>
      <c r="AU379" s="455"/>
      <c r="AV379" s="456"/>
      <c r="AW379" s="456"/>
      <c r="AX379" s="455"/>
      <c r="AY379" s="456"/>
      <c r="AZ379" s="454"/>
      <c r="BA379" s="454"/>
      <c r="BB379" s="454"/>
      <c r="BC379" s="454"/>
      <c r="BD379" s="454"/>
      <c r="BE379" s="454"/>
      <c r="BF379" s="455"/>
      <c r="BG379" s="455"/>
      <c r="BH379" s="455"/>
      <c r="BI379" s="455"/>
      <c r="BJ379" s="455"/>
      <c r="BK379" s="455"/>
      <c r="BL379" s="455"/>
      <c r="BM379" s="455"/>
      <c r="BN379" s="455"/>
      <c r="BO379" s="455"/>
    </row>
    <row r="380" spans="1:67" ht="19.5" customHeight="1">
      <c r="A380" s="450"/>
      <c r="B380" s="450"/>
      <c r="C380" s="450"/>
      <c r="D380" s="450"/>
      <c r="E380" s="450"/>
      <c r="F380" s="451"/>
      <c r="G380" s="450"/>
      <c r="H380" s="450"/>
      <c r="I380" s="451"/>
      <c r="J380" s="450"/>
      <c r="K380" s="451"/>
      <c r="L380" s="450"/>
      <c r="M380" s="451"/>
      <c r="N380" s="450"/>
      <c r="O380" s="451"/>
      <c r="P380" s="452"/>
      <c r="Q380" s="452"/>
      <c r="R380" s="452"/>
      <c r="S380" s="452"/>
      <c r="T380" s="450"/>
      <c r="U380" s="450"/>
      <c r="V380" s="451"/>
      <c r="W380" s="452"/>
      <c r="X380" s="450"/>
      <c r="Y380" s="451"/>
      <c r="Z380" s="451"/>
      <c r="AA380" s="450"/>
      <c r="AB380" s="450"/>
      <c r="AC380" s="450"/>
      <c r="AD380" s="450"/>
      <c r="AE380" s="451"/>
      <c r="AF380" s="451"/>
      <c r="AG380" s="452"/>
      <c r="AH380" s="452"/>
      <c r="AI380" s="452"/>
      <c r="AJ380" s="452"/>
      <c r="AK380" s="452"/>
      <c r="AL380" s="452"/>
      <c r="AM380" s="450"/>
      <c r="AN380" s="450"/>
      <c r="AO380" s="451"/>
      <c r="AP380" s="451"/>
      <c r="AQ380" s="450"/>
      <c r="AR380" s="453"/>
      <c r="AS380" s="453"/>
      <c r="AT380" s="454"/>
      <c r="AU380" s="455"/>
      <c r="AV380" s="456"/>
      <c r="AW380" s="456"/>
      <c r="AX380" s="455"/>
      <c r="AY380" s="456"/>
      <c r="AZ380" s="454"/>
      <c r="BA380" s="454"/>
      <c r="BB380" s="454"/>
      <c r="BC380" s="454"/>
      <c r="BD380" s="454"/>
      <c r="BE380" s="454"/>
      <c r="BF380" s="455"/>
      <c r="BG380" s="455"/>
      <c r="BH380" s="455"/>
      <c r="BI380" s="455"/>
      <c r="BJ380" s="455"/>
      <c r="BK380" s="455"/>
      <c r="BL380" s="455"/>
      <c r="BM380" s="455"/>
      <c r="BN380" s="455"/>
      <c r="BO380" s="455"/>
    </row>
    <row r="381" spans="1:67" ht="19.5" customHeight="1">
      <c r="A381" s="450"/>
      <c r="B381" s="450"/>
      <c r="C381" s="450"/>
      <c r="D381" s="450"/>
      <c r="E381" s="450"/>
      <c r="F381" s="451"/>
      <c r="G381" s="450"/>
      <c r="H381" s="450"/>
      <c r="I381" s="451"/>
      <c r="J381" s="450"/>
      <c r="K381" s="451"/>
      <c r="L381" s="450"/>
      <c r="M381" s="451"/>
      <c r="N381" s="450"/>
      <c r="O381" s="451"/>
      <c r="P381" s="452"/>
      <c r="Q381" s="452"/>
      <c r="R381" s="452"/>
      <c r="S381" s="452"/>
      <c r="T381" s="450"/>
      <c r="U381" s="450"/>
      <c r="V381" s="451"/>
      <c r="W381" s="452"/>
      <c r="X381" s="450"/>
      <c r="Y381" s="451"/>
      <c r="Z381" s="451"/>
      <c r="AA381" s="450"/>
      <c r="AB381" s="450"/>
      <c r="AC381" s="450"/>
      <c r="AD381" s="450"/>
      <c r="AE381" s="451"/>
      <c r="AF381" s="451"/>
      <c r="AG381" s="452"/>
      <c r="AH381" s="452"/>
      <c r="AI381" s="452"/>
      <c r="AJ381" s="452"/>
      <c r="AK381" s="452"/>
      <c r="AL381" s="452"/>
      <c r="AM381" s="450"/>
      <c r="AN381" s="450"/>
      <c r="AO381" s="451"/>
      <c r="AP381" s="451"/>
      <c r="AQ381" s="450"/>
      <c r="AR381" s="453"/>
      <c r="AS381" s="453"/>
      <c r="AT381" s="454"/>
      <c r="AU381" s="455"/>
      <c r="AV381" s="456"/>
      <c r="AW381" s="456"/>
      <c r="AX381" s="455"/>
      <c r="AY381" s="456"/>
      <c r="AZ381" s="454"/>
      <c r="BA381" s="454"/>
      <c r="BB381" s="454"/>
      <c r="BC381" s="454"/>
      <c r="BD381" s="454"/>
      <c r="BE381" s="454"/>
      <c r="BF381" s="455"/>
      <c r="BG381" s="455"/>
      <c r="BH381" s="455"/>
      <c r="BI381" s="455"/>
      <c r="BJ381" s="455"/>
      <c r="BK381" s="455"/>
      <c r="BL381" s="455"/>
      <c r="BM381" s="455"/>
      <c r="BN381" s="455"/>
      <c r="BO381" s="455"/>
    </row>
    <row r="382" spans="1:67" ht="19.5" customHeight="1">
      <c r="A382" s="450"/>
      <c r="B382" s="450"/>
      <c r="C382" s="450"/>
      <c r="D382" s="450"/>
      <c r="E382" s="450"/>
      <c r="F382" s="451"/>
      <c r="G382" s="450"/>
      <c r="H382" s="450"/>
      <c r="I382" s="451"/>
      <c r="J382" s="450"/>
      <c r="K382" s="451"/>
      <c r="L382" s="450"/>
      <c r="M382" s="451"/>
      <c r="N382" s="450"/>
      <c r="O382" s="451"/>
      <c r="P382" s="452"/>
      <c r="Q382" s="452"/>
      <c r="R382" s="452"/>
      <c r="S382" s="452"/>
      <c r="T382" s="450"/>
      <c r="U382" s="450"/>
      <c r="V382" s="451"/>
      <c r="W382" s="452"/>
      <c r="X382" s="450"/>
      <c r="Y382" s="451"/>
      <c r="Z382" s="451"/>
      <c r="AA382" s="450"/>
      <c r="AB382" s="450"/>
      <c r="AC382" s="450"/>
      <c r="AD382" s="450"/>
      <c r="AE382" s="451"/>
      <c r="AF382" s="451"/>
      <c r="AG382" s="452"/>
      <c r="AH382" s="452"/>
      <c r="AI382" s="452"/>
      <c r="AJ382" s="452"/>
      <c r="AK382" s="452"/>
      <c r="AL382" s="452"/>
      <c r="AM382" s="450"/>
      <c r="AN382" s="450"/>
      <c r="AO382" s="451"/>
      <c r="AP382" s="451"/>
      <c r="AQ382" s="450"/>
      <c r="AR382" s="453"/>
      <c r="AS382" s="453"/>
      <c r="AT382" s="454"/>
      <c r="AU382" s="455"/>
      <c r="AV382" s="456"/>
      <c r="AW382" s="456"/>
      <c r="AX382" s="455"/>
      <c r="AY382" s="456"/>
      <c r="AZ382" s="454"/>
      <c r="BA382" s="454"/>
      <c r="BB382" s="454"/>
      <c r="BC382" s="454"/>
      <c r="BD382" s="454"/>
      <c r="BE382" s="454"/>
      <c r="BF382" s="455"/>
      <c r="BG382" s="455"/>
      <c r="BH382" s="455"/>
      <c r="BI382" s="455"/>
      <c r="BJ382" s="455"/>
      <c r="BK382" s="455"/>
      <c r="BL382" s="455"/>
      <c r="BM382" s="455"/>
      <c r="BN382" s="455"/>
      <c r="BO382" s="455"/>
    </row>
    <row r="383" spans="1:67" ht="19.5" customHeight="1">
      <c r="A383" s="450"/>
      <c r="B383" s="450"/>
      <c r="C383" s="450"/>
      <c r="D383" s="450"/>
      <c r="E383" s="450"/>
      <c r="F383" s="451"/>
      <c r="G383" s="450"/>
      <c r="H383" s="450"/>
      <c r="I383" s="451"/>
      <c r="J383" s="450"/>
      <c r="K383" s="451"/>
      <c r="L383" s="450"/>
      <c r="M383" s="451"/>
      <c r="N383" s="450"/>
      <c r="O383" s="451"/>
      <c r="P383" s="452"/>
      <c r="Q383" s="452"/>
      <c r="R383" s="452"/>
      <c r="S383" s="452"/>
      <c r="T383" s="450"/>
      <c r="U383" s="450"/>
      <c r="V383" s="451"/>
      <c r="W383" s="452"/>
      <c r="X383" s="450"/>
      <c r="Y383" s="451"/>
      <c r="Z383" s="451"/>
      <c r="AA383" s="450"/>
      <c r="AB383" s="450"/>
      <c r="AC383" s="450"/>
      <c r="AD383" s="450"/>
      <c r="AE383" s="451"/>
      <c r="AF383" s="451"/>
      <c r="AG383" s="452"/>
      <c r="AH383" s="452"/>
      <c r="AI383" s="452"/>
      <c r="AJ383" s="452"/>
      <c r="AK383" s="452"/>
      <c r="AL383" s="452"/>
      <c r="AM383" s="450"/>
      <c r="AN383" s="450"/>
      <c r="AO383" s="451"/>
      <c r="AP383" s="451"/>
      <c r="AQ383" s="450"/>
      <c r="AR383" s="453"/>
      <c r="AS383" s="453"/>
      <c r="AT383" s="454"/>
      <c r="AU383" s="455"/>
      <c r="AV383" s="456"/>
      <c r="AW383" s="456"/>
      <c r="AX383" s="455"/>
      <c r="AY383" s="456"/>
      <c r="AZ383" s="454"/>
      <c r="BA383" s="454"/>
      <c r="BB383" s="454"/>
      <c r="BC383" s="454"/>
      <c r="BD383" s="454"/>
      <c r="BE383" s="454"/>
      <c r="BF383" s="455"/>
      <c r="BG383" s="455"/>
      <c r="BH383" s="455"/>
      <c r="BI383" s="455"/>
      <c r="BJ383" s="455"/>
      <c r="BK383" s="455"/>
      <c r="BL383" s="455"/>
      <c r="BM383" s="455"/>
      <c r="BN383" s="455"/>
      <c r="BO383" s="455"/>
    </row>
    <row r="384" spans="1:67" ht="19.5" customHeight="1">
      <c r="A384" s="450"/>
      <c r="B384" s="450"/>
      <c r="C384" s="450"/>
      <c r="D384" s="450"/>
      <c r="E384" s="450"/>
      <c r="F384" s="451"/>
      <c r="G384" s="450"/>
      <c r="H384" s="450"/>
      <c r="I384" s="451"/>
      <c r="J384" s="450"/>
      <c r="K384" s="451"/>
      <c r="L384" s="450"/>
      <c r="M384" s="451"/>
      <c r="N384" s="450"/>
      <c r="O384" s="451"/>
      <c r="P384" s="452"/>
      <c r="Q384" s="452"/>
      <c r="R384" s="452"/>
      <c r="S384" s="452"/>
      <c r="T384" s="450"/>
      <c r="U384" s="450"/>
      <c r="V384" s="451"/>
      <c r="W384" s="452"/>
      <c r="X384" s="450"/>
      <c r="Y384" s="451"/>
      <c r="Z384" s="451"/>
      <c r="AA384" s="450"/>
      <c r="AB384" s="450"/>
      <c r="AC384" s="450"/>
      <c r="AD384" s="450"/>
      <c r="AE384" s="451"/>
      <c r="AF384" s="451"/>
      <c r="AG384" s="452"/>
      <c r="AH384" s="452"/>
      <c r="AI384" s="452"/>
      <c r="AJ384" s="452"/>
      <c r="AK384" s="452"/>
      <c r="AL384" s="452"/>
      <c r="AM384" s="450"/>
      <c r="AN384" s="450"/>
      <c r="AO384" s="451"/>
      <c r="AP384" s="451"/>
      <c r="AQ384" s="450"/>
      <c r="AR384" s="453"/>
      <c r="AS384" s="453"/>
      <c r="AT384" s="454"/>
      <c r="AU384" s="455"/>
      <c r="AV384" s="456"/>
      <c r="AW384" s="456"/>
      <c r="AX384" s="455"/>
      <c r="AY384" s="456"/>
      <c r="AZ384" s="454"/>
      <c r="BA384" s="454"/>
      <c r="BB384" s="454"/>
      <c r="BC384" s="454"/>
      <c r="BD384" s="454"/>
      <c r="BE384" s="454"/>
      <c r="BF384" s="455"/>
      <c r="BG384" s="455"/>
      <c r="BH384" s="455"/>
      <c r="BI384" s="455"/>
      <c r="BJ384" s="455"/>
      <c r="BK384" s="455"/>
      <c r="BL384" s="455"/>
      <c r="BM384" s="455"/>
      <c r="BN384" s="455"/>
      <c r="BO384" s="455"/>
    </row>
    <row r="385" spans="1:67" ht="19.5" customHeight="1">
      <c r="A385" s="450"/>
      <c r="B385" s="450"/>
      <c r="C385" s="450"/>
      <c r="D385" s="450"/>
      <c r="E385" s="450"/>
      <c r="F385" s="451"/>
      <c r="G385" s="450"/>
      <c r="H385" s="450"/>
      <c r="I385" s="451"/>
      <c r="J385" s="450"/>
      <c r="K385" s="451"/>
      <c r="L385" s="450"/>
      <c r="M385" s="451"/>
      <c r="N385" s="450"/>
      <c r="O385" s="451"/>
      <c r="P385" s="452"/>
      <c r="Q385" s="452"/>
      <c r="R385" s="452"/>
      <c r="S385" s="452"/>
      <c r="T385" s="450"/>
      <c r="U385" s="450"/>
      <c r="V385" s="451"/>
      <c r="W385" s="452"/>
      <c r="X385" s="450"/>
      <c r="Y385" s="451"/>
      <c r="Z385" s="451"/>
      <c r="AA385" s="450"/>
      <c r="AB385" s="450"/>
      <c r="AC385" s="450"/>
      <c r="AD385" s="450"/>
      <c r="AE385" s="451"/>
      <c r="AF385" s="451"/>
      <c r="AG385" s="452"/>
      <c r="AH385" s="452"/>
      <c r="AI385" s="452"/>
      <c r="AJ385" s="452"/>
      <c r="AK385" s="452"/>
      <c r="AL385" s="452"/>
      <c r="AM385" s="450"/>
      <c r="AN385" s="450"/>
      <c r="AO385" s="451"/>
      <c r="AP385" s="451"/>
      <c r="AQ385" s="450"/>
      <c r="AR385" s="453"/>
      <c r="AS385" s="453"/>
      <c r="AT385" s="454"/>
      <c r="AU385" s="455"/>
      <c r="AV385" s="456"/>
      <c r="AW385" s="456"/>
      <c r="AX385" s="455"/>
      <c r="AY385" s="456"/>
      <c r="AZ385" s="454"/>
      <c r="BA385" s="454"/>
      <c r="BB385" s="454"/>
      <c r="BC385" s="454"/>
      <c r="BD385" s="454"/>
      <c r="BE385" s="454"/>
      <c r="BF385" s="455"/>
      <c r="BG385" s="455"/>
      <c r="BH385" s="455"/>
      <c r="BI385" s="455"/>
      <c r="BJ385" s="455"/>
      <c r="BK385" s="455"/>
      <c r="BL385" s="455"/>
      <c r="BM385" s="455"/>
      <c r="BN385" s="455"/>
      <c r="BO385" s="455"/>
    </row>
    <row r="386" spans="1:67" ht="19.5" customHeight="1">
      <c r="A386" s="450"/>
      <c r="B386" s="450"/>
      <c r="C386" s="450"/>
      <c r="D386" s="450"/>
      <c r="E386" s="450"/>
      <c r="F386" s="451"/>
      <c r="G386" s="450"/>
      <c r="H386" s="450"/>
      <c r="I386" s="451"/>
      <c r="J386" s="450"/>
      <c r="K386" s="451"/>
      <c r="L386" s="450"/>
      <c r="M386" s="451"/>
      <c r="N386" s="450"/>
      <c r="O386" s="451"/>
      <c r="P386" s="452"/>
      <c r="Q386" s="452"/>
      <c r="R386" s="452"/>
      <c r="S386" s="452"/>
      <c r="T386" s="450"/>
      <c r="U386" s="450"/>
      <c r="V386" s="451"/>
      <c r="W386" s="452"/>
      <c r="X386" s="450"/>
      <c r="Y386" s="451"/>
      <c r="Z386" s="451"/>
      <c r="AA386" s="450"/>
      <c r="AB386" s="450"/>
      <c r="AC386" s="450"/>
      <c r="AD386" s="450"/>
      <c r="AE386" s="451"/>
      <c r="AF386" s="451"/>
      <c r="AG386" s="452"/>
      <c r="AH386" s="452"/>
      <c r="AI386" s="452"/>
      <c r="AJ386" s="452"/>
      <c r="AK386" s="452"/>
      <c r="AL386" s="452"/>
      <c r="AM386" s="450"/>
      <c r="AN386" s="450"/>
      <c r="AO386" s="451"/>
      <c r="AP386" s="451"/>
      <c r="AQ386" s="450"/>
      <c r="AR386" s="453"/>
      <c r="AS386" s="453"/>
      <c r="AT386" s="454"/>
      <c r="AU386" s="455"/>
      <c r="AV386" s="456"/>
      <c r="AW386" s="456"/>
      <c r="AX386" s="455"/>
      <c r="AY386" s="456"/>
      <c r="AZ386" s="454"/>
      <c r="BA386" s="454"/>
      <c r="BB386" s="454"/>
      <c r="BC386" s="454"/>
      <c r="BD386" s="454"/>
      <c r="BE386" s="454"/>
      <c r="BF386" s="455"/>
      <c r="BG386" s="455"/>
      <c r="BH386" s="455"/>
      <c r="BI386" s="455"/>
      <c r="BJ386" s="455"/>
      <c r="BK386" s="455"/>
      <c r="BL386" s="455"/>
      <c r="BM386" s="455"/>
      <c r="BN386" s="455"/>
      <c r="BO386" s="455"/>
    </row>
    <row r="387" spans="1:67" ht="19.5" customHeight="1">
      <c r="A387" s="450"/>
      <c r="B387" s="450"/>
      <c r="C387" s="450"/>
      <c r="D387" s="450"/>
      <c r="E387" s="450"/>
      <c r="F387" s="451"/>
      <c r="G387" s="450"/>
      <c r="H387" s="450"/>
      <c r="I387" s="451"/>
      <c r="J387" s="450"/>
      <c r="K387" s="451"/>
      <c r="L387" s="450"/>
      <c r="M387" s="451"/>
      <c r="N387" s="450"/>
      <c r="O387" s="451"/>
      <c r="P387" s="452"/>
      <c r="Q387" s="452"/>
      <c r="R387" s="452"/>
      <c r="S387" s="452"/>
      <c r="T387" s="450"/>
      <c r="U387" s="450"/>
      <c r="V387" s="451"/>
      <c r="W387" s="452"/>
      <c r="X387" s="450"/>
      <c r="Y387" s="451"/>
      <c r="Z387" s="451"/>
      <c r="AA387" s="450"/>
      <c r="AB387" s="450"/>
      <c r="AC387" s="450"/>
      <c r="AD387" s="450"/>
      <c r="AE387" s="451"/>
      <c r="AF387" s="451"/>
      <c r="AG387" s="452"/>
      <c r="AH387" s="452"/>
      <c r="AI387" s="452"/>
      <c r="AJ387" s="452"/>
      <c r="AK387" s="452"/>
      <c r="AL387" s="452"/>
      <c r="AM387" s="450"/>
      <c r="AN387" s="450"/>
      <c r="AO387" s="451"/>
      <c r="AP387" s="451"/>
      <c r="AQ387" s="450"/>
      <c r="AR387" s="453"/>
      <c r="AS387" s="453"/>
      <c r="AT387" s="454"/>
      <c r="AU387" s="455"/>
      <c r="AV387" s="456"/>
      <c r="AW387" s="456"/>
      <c r="AX387" s="455"/>
      <c r="AY387" s="456"/>
      <c r="AZ387" s="454"/>
      <c r="BA387" s="454"/>
      <c r="BB387" s="454"/>
      <c r="BC387" s="454"/>
      <c r="BD387" s="454"/>
      <c r="BE387" s="454"/>
      <c r="BF387" s="455"/>
      <c r="BG387" s="455"/>
      <c r="BH387" s="455"/>
      <c r="BI387" s="455"/>
      <c r="BJ387" s="455"/>
      <c r="BK387" s="455"/>
      <c r="BL387" s="455"/>
      <c r="BM387" s="455"/>
      <c r="BN387" s="455"/>
      <c r="BO387" s="455"/>
    </row>
    <row r="388" spans="1:67" ht="19.5" customHeight="1">
      <c r="A388" s="450"/>
      <c r="B388" s="450"/>
      <c r="C388" s="450"/>
      <c r="D388" s="450"/>
      <c r="E388" s="450"/>
      <c r="F388" s="451"/>
      <c r="G388" s="450"/>
      <c r="H388" s="450"/>
      <c r="I388" s="451"/>
      <c r="J388" s="450"/>
      <c r="K388" s="451"/>
      <c r="L388" s="450"/>
      <c r="M388" s="451"/>
      <c r="N388" s="450"/>
      <c r="O388" s="451"/>
      <c r="P388" s="452"/>
      <c r="Q388" s="452"/>
      <c r="R388" s="452"/>
      <c r="S388" s="452"/>
      <c r="T388" s="450"/>
      <c r="U388" s="450"/>
      <c r="V388" s="451"/>
      <c r="W388" s="452"/>
      <c r="X388" s="450"/>
      <c r="Y388" s="451"/>
      <c r="Z388" s="451"/>
      <c r="AA388" s="450"/>
      <c r="AB388" s="450"/>
      <c r="AC388" s="450"/>
      <c r="AD388" s="450"/>
      <c r="AE388" s="451"/>
      <c r="AF388" s="451"/>
      <c r="AG388" s="452"/>
      <c r="AH388" s="452"/>
      <c r="AI388" s="452"/>
      <c r="AJ388" s="452"/>
      <c r="AK388" s="452"/>
      <c r="AL388" s="452"/>
      <c r="AM388" s="450"/>
      <c r="AN388" s="450"/>
      <c r="AO388" s="451"/>
      <c r="AP388" s="451"/>
      <c r="AQ388" s="450"/>
      <c r="AR388" s="453"/>
      <c r="AS388" s="453"/>
      <c r="AT388" s="454"/>
      <c r="AU388" s="455"/>
      <c r="AV388" s="456"/>
      <c r="AW388" s="456"/>
      <c r="AX388" s="455"/>
      <c r="AY388" s="456"/>
      <c r="AZ388" s="454"/>
      <c r="BA388" s="454"/>
      <c r="BB388" s="454"/>
      <c r="BC388" s="454"/>
      <c r="BD388" s="454"/>
      <c r="BE388" s="454"/>
      <c r="BF388" s="455"/>
      <c r="BG388" s="455"/>
      <c r="BH388" s="455"/>
      <c r="BI388" s="455"/>
      <c r="BJ388" s="455"/>
      <c r="BK388" s="455"/>
      <c r="BL388" s="455"/>
      <c r="BM388" s="455"/>
      <c r="BN388" s="455"/>
      <c r="BO388" s="455"/>
    </row>
    <row r="389" spans="1:67" ht="19.5" customHeight="1">
      <c r="A389" s="450"/>
      <c r="B389" s="450"/>
      <c r="C389" s="450"/>
      <c r="D389" s="450"/>
      <c r="E389" s="450"/>
      <c r="F389" s="451"/>
      <c r="G389" s="450"/>
      <c r="H389" s="450"/>
      <c r="I389" s="451"/>
      <c r="J389" s="450"/>
      <c r="K389" s="451"/>
      <c r="L389" s="450"/>
      <c r="M389" s="451"/>
      <c r="N389" s="450"/>
      <c r="O389" s="451"/>
      <c r="P389" s="452"/>
      <c r="Q389" s="452"/>
      <c r="R389" s="452"/>
      <c r="S389" s="452"/>
      <c r="T389" s="450"/>
      <c r="U389" s="450"/>
      <c r="V389" s="451"/>
      <c r="W389" s="452"/>
      <c r="X389" s="450"/>
      <c r="Y389" s="451"/>
      <c r="Z389" s="451"/>
      <c r="AA389" s="450"/>
      <c r="AB389" s="450"/>
      <c r="AC389" s="450"/>
      <c r="AD389" s="450"/>
      <c r="AE389" s="451"/>
      <c r="AF389" s="451"/>
      <c r="AG389" s="452"/>
      <c r="AH389" s="452"/>
      <c r="AI389" s="452"/>
      <c r="AJ389" s="452"/>
      <c r="AK389" s="452"/>
      <c r="AL389" s="452"/>
      <c r="AM389" s="450"/>
      <c r="AN389" s="450"/>
      <c r="AO389" s="451"/>
      <c r="AP389" s="451"/>
      <c r="AQ389" s="450"/>
      <c r="AR389" s="453"/>
      <c r="AS389" s="453"/>
      <c r="AT389" s="454"/>
      <c r="AU389" s="455"/>
      <c r="AV389" s="456"/>
      <c r="AW389" s="456"/>
      <c r="AX389" s="455"/>
      <c r="AY389" s="456"/>
      <c r="AZ389" s="454"/>
      <c r="BA389" s="454"/>
      <c r="BB389" s="454"/>
      <c r="BC389" s="454"/>
      <c r="BD389" s="454"/>
      <c r="BE389" s="454"/>
      <c r="BF389" s="455"/>
      <c r="BG389" s="455"/>
      <c r="BH389" s="455"/>
      <c r="BI389" s="455"/>
      <c r="BJ389" s="455"/>
      <c r="BK389" s="455"/>
      <c r="BL389" s="455"/>
      <c r="BM389" s="455"/>
      <c r="BN389" s="455"/>
      <c r="BO389" s="455"/>
    </row>
    <row r="390" spans="1:67" ht="19.5" customHeight="1">
      <c r="A390" s="450"/>
      <c r="B390" s="450"/>
      <c r="C390" s="450"/>
      <c r="D390" s="450"/>
      <c r="E390" s="450"/>
      <c r="F390" s="451"/>
      <c r="G390" s="450"/>
      <c r="H390" s="450"/>
      <c r="I390" s="451"/>
      <c r="J390" s="450"/>
      <c r="K390" s="451"/>
      <c r="L390" s="450"/>
      <c r="M390" s="451"/>
      <c r="N390" s="450"/>
      <c r="O390" s="451"/>
      <c r="P390" s="452"/>
      <c r="Q390" s="452"/>
      <c r="R390" s="452"/>
      <c r="S390" s="452"/>
      <c r="T390" s="450"/>
      <c r="U390" s="450"/>
      <c r="V390" s="451"/>
      <c r="W390" s="452"/>
      <c r="X390" s="450"/>
      <c r="Y390" s="451"/>
      <c r="Z390" s="451"/>
      <c r="AA390" s="450"/>
      <c r="AB390" s="450"/>
      <c r="AC390" s="450"/>
      <c r="AD390" s="450"/>
      <c r="AE390" s="451"/>
      <c r="AF390" s="451"/>
      <c r="AG390" s="452"/>
      <c r="AH390" s="452"/>
      <c r="AI390" s="452"/>
      <c r="AJ390" s="452"/>
      <c r="AK390" s="452"/>
      <c r="AL390" s="452"/>
      <c r="AM390" s="450"/>
      <c r="AN390" s="450"/>
      <c r="AO390" s="451"/>
      <c r="AP390" s="451"/>
      <c r="AQ390" s="450"/>
      <c r="AR390" s="453"/>
      <c r="AS390" s="453"/>
      <c r="AT390" s="454"/>
      <c r="AU390" s="455"/>
      <c r="AV390" s="456"/>
      <c r="AW390" s="456"/>
      <c r="AX390" s="455"/>
      <c r="AY390" s="456"/>
      <c r="AZ390" s="454"/>
      <c r="BA390" s="454"/>
      <c r="BB390" s="454"/>
      <c r="BC390" s="454"/>
      <c r="BD390" s="454"/>
      <c r="BE390" s="454"/>
      <c r="BF390" s="455"/>
      <c r="BG390" s="455"/>
      <c r="BH390" s="455"/>
      <c r="BI390" s="455"/>
      <c r="BJ390" s="455"/>
      <c r="BK390" s="455"/>
      <c r="BL390" s="455"/>
      <c r="BM390" s="455"/>
      <c r="BN390" s="455"/>
      <c r="BO390" s="455"/>
    </row>
    <row r="391" spans="1:67" ht="19.5" customHeight="1">
      <c r="A391" s="450"/>
      <c r="B391" s="450"/>
      <c r="C391" s="450"/>
      <c r="D391" s="450"/>
      <c r="E391" s="450"/>
      <c r="F391" s="451"/>
      <c r="G391" s="450"/>
      <c r="H391" s="450"/>
      <c r="I391" s="451"/>
      <c r="J391" s="450"/>
      <c r="K391" s="451"/>
      <c r="L391" s="450"/>
      <c r="M391" s="451"/>
      <c r="N391" s="450"/>
      <c r="O391" s="451"/>
      <c r="P391" s="452"/>
      <c r="Q391" s="452"/>
      <c r="R391" s="452"/>
      <c r="S391" s="452"/>
      <c r="T391" s="450"/>
      <c r="U391" s="450"/>
      <c r="V391" s="451"/>
      <c r="W391" s="452"/>
      <c r="X391" s="450"/>
      <c r="Y391" s="451"/>
      <c r="Z391" s="451"/>
      <c r="AA391" s="450"/>
      <c r="AB391" s="450"/>
      <c r="AC391" s="450"/>
      <c r="AD391" s="450"/>
      <c r="AE391" s="451"/>
      <c r="AF391" s="451"/>
      <c r="AG391" s="452"/>
      <c r="AH391" s="452"/>
      <c r="AI391" s="452"/>
      <c r="AJ391" s="452"/>
      <c r="AK391" s="452"/>
      <c r="AL391" s="452"/>
      <c r="AM391" s="450"/>
      <c r="AN391" s="450"/>
      <c r="AO391" s="451"/>
      <c r="AP391" s="451"/>
      <c r="AQ391" s="450"/>
      <c r="AR391" s="453"/>
      <c r="AS391" s="453"/>
      <c r="AT391" s="454"/>
      <c r="AU391" s="455"/>
      <c r="AV391" s="456"/>
      <c r="AW391" s="456"/>
      <c r="AX391" s="455"/>
      <c r="AY391" s="456"/>
      <c r="AZ391" s="454"/>
      <c r="BA391" s="454"/>
      <c r="BB391" s="454"/>
      <c r="BC391" s="454"/>
      <c r="BD391" s="454"/>
      <c r="BE391" s="454"/>
      <c r="BF391" s="455"/>
      <c r="BG391" s="455"/>
      <c r="BH391" s="455"/>
      <c r="BI391" s="455"/>
      <c r="BJ391" s="455"/>
      <c r="BK391" s="455"/>
      <c r="BL391" s="455"/>
      <c r="BM391" s="455"/>
      <c r="BN391" s="455"/>
      <c r="BO391" s="455"/>
    </row>
    <row r="392" spans="1:67" ht="19.5" customHeight="1">
      <c r="A392" s="450"/>
      <c r="B392" s="450"/>
      <c r="C392" s="450"/>
      <c r="D392" s="450"/>
      <c r="E392" s="450"/>
      <c r="F392" s="451"/>
      <c r="G392" s="450"/>
      <c r="H392" s="450"/>
      <c r="I392" s="451"/>
      <c r="J392" s="450"/>
      <c r="K392" s="451"/>
      <c r="L392" s="450"/>
      <c r="M392" s="451"/>
      <c r="N392" s="450"/>
      <c r="O392" s="451"/>
      <c r="P392" s="452"/>
      <c r="Q392" s="452"/>
      <c r="R392" s="452"/>
      <c r="S392" s="452"/>
      <c r="T392" s="450"/>
      <c r="U392" s="450"/>
      <c r="V392" s="451"/>
      <c r="W392" s="452"/>
      <c r="X392" s="450"/>
      <c r="Y392" s="451"/>
      <c r="Z392" s="451"/>
      <c r="AA392" s="450"/>
      <c r="AB392" s="450"/>
      <c r="AC392" s="450"/>
      <c r="AD392" s="450"/>
      <c r="AE392" s="451"/>
      <c r="AF392" s="451"/>
      <c r="AG392" s="452"/>
      <c r="AH392" s="452"/>
      <c r="AI392" s="452"/>
      <c r="AJ392" s="452"/>
      <c r="AK392" s="452"/>
      <c r="AL392" s="452"/>
      <c r="AM392" s="450"/>
      <c r="AN392" s="450"/>
      <c r="AO392" s="451"/>
      <c r="AP392" s="451"/>
      <c r="AQ392" s="450"/>
      <c r="AR392" s="453"/>
      <c r="AS392" s="453"/>
      <c r="AT392" s="454"/>
      <c r="AU392" s="455"/>
      <c r="AV392" s="456"/>
      <c r="AW392" s="456"/>
      <c r="AX392" s="455"/>
      <c r="AY392" s="456"/>
      <c r="AZ392" s="454"/>
      <c r="BA392" s="454"/>
      <c r="BB392" s="454"/>
      <c r="BC392" s="454"/>
      <c r="BD392" s="454"/>
      <c r="BE392" s="454"/>
      <c r="BF392" s="455"/>
      <c r="BG392" s="455"/>
      <c r="BH392" s="455"/>
      <c r="BI392" s="455"/>
      <c r="BJ392" s="455"/>
      <c r="BK392" s="455"/>
      <c r="BL392" s="455"/>
      <c r="BM392" s="455"/>
      <c r="BN392" s="455"/>
      <c r="BO392" s="455"/>
    </row>
    <row r="393" spans="1:67" ht="19.5" customHeight="1">
      <c r="A393" s="450"/>
      <c r="B393" s="450"/>
      <c r="C393" s="450"/>
      <c r="D393" s="450"/>
      <c r="E393" s="450"/>
      <c r="F393" s="451"/>
      <c r="G393" s="450"/>
      <c r="H393" s="450"/>
      <c r="I393" s="451"/>
      <c r="J393" s="450"/>
      <c r="K393" s="451"/>
      <c r="L393" s="450"/>
      <c r="M393" s="451"/>
      <c r="N393" s="450"/>
      <c r="O393" s="451"/>
      <c r="P393" s="452"/>
      <c r="Q393" s="452"/>
      <c r="R393" s="452"/>
      <c r="S393" s="452"/>
      <c r="T393" s="450"/>
      <c r="U393" s="450"/>
      <c r="V393" s="451"/>
      <c r="W393" s="452"/>
      <c r="X393" s="450"/>
      <c r="Y393" s="451"/>
      <c r="Z393" s="451"/>
      <c r="AA393" s="450"/>
      <c r="AB393" s="450"/>
      <c r="AC393" s="450"/>
      <c r="AD393" s="450"/>
      <c r="AE393" s="451"/>
      <c r="AF393" s="451"/>
      <c r="AG393" s="452"/>
      <c r="AH393" s="452"/>
      <c r="AI393" s="452"/>
      <c r="AJ393" s="452"/>
      <c r="AK393" s="452"/>
      <c r="AL393" s="452"/>
      <c r="AM393" s="450"/>
      <c r="AN393" s="450"/>
      <c r="AO393" s="451"/>
      <c r="AP393" s="451"/>
      <c r="AQ393" s="450"/>
      <c r="AR393" s="453"/>
      <c r="AS393" s="453"/>
      <c r="AT393" s="454"/>
      <c r="AU393" s="455"/>
      <c r="AV393" s="456"/>
      <c r="AW393" s="456"/>
      <c r="AX393" s="455"/>
      <c r="AY393" s="456"/>
      <c r="AZ393" s="454"/>
      <c r="BA393" s="454"/>
      <c r="BB393" s="454"/>
      <c r="BC393" s="454"/>
      <c r="BD393" s="454"/>
      <c r="BE393" s="454"/>
      <c r="BF393" s="455"/>
      <c r="BG393" s="455"/>
      <c r="BH393" s="455"/>
      <c r="BI393" s="455"/>
      <c r="BJ393" s="455"/>
      <c r="BK393" s="455"/>
      <c r="BL393" s="455"/>
      <c r="BM393" s="455"/>
      <c r="BN393" s="455"/>
      <c r="BO393" s="455"/>
    </row>
    <row r="394" spans="1:67" ht="19.5" customHeight="1">
      <c r="A394" s="450"/>
      <c r="B394" s="450"/>
      <c r="C394" s="450"/>
      <c r="D394" s="450"/>
      <c r="E394" s="450"/>
      <c r="F394" s="451"/>
      <c r="G394" s="450"/>
      <c r="H394" s="450"/>
      <c r="I394" s="451"/>
      <c r="J394" s="450"/>
      <c r="K394" s="451"/>
      <c r="L394" s="450"/>
      <c r="M394" s="451"/>
      <c r="N394" s="450"/>
      <c r="O394" s="451"/>
      <c r="P394" s="452"/>
      <c r="Q394" s="452"/>
      <c r="R394" s="452"/>
      <c r="S394" s="452"/>
      <c r="T394" s="450"/>
      <c r="U394" s="450"/>
      <c r="V394" s="451"/>
      <c r="W394" s="452"/>
      <c r="X394" s="450"/>
      <c r="Y394" s="451"/>
      <c r="Z394" s="451"/>
      <c r="AA394" s="450"/>
      <c r="AB394" s="450"/>
      <c r="AC394" s="450"/>
      <c r="AD394" s="450"/>
      <c r="AE394" s="451"/>
      <c r="AF394" s="451"/>
      <c r="AG394" s="452"/>
      <c r="AH394" s="452"/>
      <c r="AI394" s="452"/>
      <c r="AJ394" s="452"/>
      <c r="AK394" s="452"/>
      <c r="AL394" s="452"/>
      <c r="AM394" s="450"/>
      <c r="AN394" s="450"/>
      <c r="AO394" s="451"/>
      <c r="AP394" s="451"/>
      <c r="AQ394" s="450"/>
      <c r="AR394" s="453"/>
      <c r="AS394" s="453"/>
      <c r="AT394" s="454"/>
      <c r="AU394" s="455"/>
      <c r="AV394" s="456"/>
      <c r="AW394" s="456"/>
      <c r="AX394" s="455"/>
      <c r="AY394" s="456"/>
      <c r="AZ394" s="454"/>
      <c r="BA394" s="454"/>
      <c r="BB394" s="454"/>
      <c r="BC394" s="454"/>
      <c r="BD394" s="454"/>
      <c r="BE394" s="454"/>
      <c r="BF394" s="455"/>
      <c r="BG394" s="455"/>
      <c r="BH394" s="455"/>
      <c r="BI394" s="455"/>
      <c r="BJ394" s="455"/>
      <c r="BK394" s="455"/>
      <c r="BL394" s="455"/>
      <c r="BM394" s="455"/>
      <c r="BN394" s="455"/>
      <c r="BO394" s="455"/>
    </row>
    <row r="395" spans="1:67" ht="19.5" customHeight="1">
      <c r="A395" s="450"/>
      <c r="B395" s="450"/>
      <c r="C395" s="450"/>
      <c r="D395" s="450"/>
      <c r="E395" s="450"/>
      <c r="F395" s="451"/>
      <c r="G395" s="450"/>
      <c r="H395" s="450"/>
      <c r="I395" s="451"/>
      <c r="J395" s="450"/>
      <c r="K395" s="451"/>
      <c r="L395" s="450"/>
      <c r="M395" s="451"/>
      <c r="N395" s="450"/>
      <c r="O395" s="451"/>
      <c r="P395" s="452"/>
      <c r="Q395" s="452"/>
      <c r="R395" s="452"/>
      <c r="S395" s="452"/>
      <c r="T395" s="450"/>
      <c r="U395" s="450"/>
      <c r="V395" s="451"/>
      <c r="W395" s="452"/>
      <c r="X395" s="450"/>
      <c r="Y395" s="451"/>
      <c r="Z395" s="451"/>
      <c r="AA395" s="450"/>
      <c r="AB395" s="450"/>
      <c r="AC395" s="450"/>
      <c r="AD395" s="450"/>
      <c r="AE395" s="451"/>
      <c r="AF395" s="451"/>
      <c r="AG395" s="452"/>
      <c r="AH395" s="452"/>
      <c r="AI395" s="452"/>
      <c r="AJ395" s="452"/>
      <c r="AK395" s="452"/>
      <c r="AL395" s="452"/>
      <c r="AM395" s="450"/>
      <c r="AN395" s="450"/>
      <c r="AO395" s="451"/>
      <c r="AP395" s="451"/>
      <c r="AQ395" s="450"/>
      <c r="AR395" s="453"/>
      <c r="AS395" s="453"/>
      <c r="AT395" s="454"/>
      <c r="AU395" s="455"/>
      <c r="AV395" s="456"/>
      <c r="AW395" s="456"/>
      <c r="AX395" s="455"/>
      <c r="AY395" s="456"/>
      <c r="AZ395" s="454"/>
      <c r="BA395" s="454"/>
      <c r="BB395" s="454"/>
      <c r="BC395" s="454"/>
      <c r="BD395" s="454"/>
      <c r="BE395" s="454"/>
      <c r="BF395" s="455"/>
      <c r="BG395" s="455"/>
      <c r="BH395" s="455"/>
      <c r="BI395" s="455"/>
      <c r="BJ395" s="455"/>
      <c r="BK395" s="455"/>
      <c r="BL395" s="455"/>
      <c r="BM395" s="455"/>
      <c r="BN395" s="455"/>
      <c r="BO395" s="455"/>
    </row>
    <row r="396" spans="1:67" ht="19.5" customHeight="1">
      <c r="A396" s="450"/>
      <c r="B396" s="450"/>
      <c r="C396" s="450"/>
      <c r="D396" s="450"/>
      <c r="E396" s="450"/>
      <c r="F396" s="451"/>
      <c r="G396" s="450"/>
      <c r="H396" s="450"/>
      <c r="I396" s="451"/>
      <c r="J396" s="450"/>
      <c r="K396" s="451"/>
      <c r="L396" s="450"/>
      <c r="M396" s="451"/>
      <c r="N396" s="450"/>
      <c r="O396" s="451"/>
      <c r="P396" s="452"/>
      <c r="Q396" s="452"/>
      <c r="R396" s="452"/>
      <c r="S396" s="452"/>
      <c r="T396" s="450"/>
      <c r="U396" s="450"/>
      <c r="V396" s="451"/>
      <c r="W396" s="452"/>
      <c r="X396" s="450"/>
      <c r="Y396" s="451"/>
      <c r="Z396" s="451"/>
      <c r="AA396" s="450"/>
      <c r="AB396" s="450"/>
      <c r="AC396" s="450"/>
      <c r="AD396" s="450"/>
      <c r="AE396" s="451"/>
      <c r="AF396" s="451"/>
      <c r="AG396" s="452"/>
      <c r="AH396" s="452"/>
      <c r="AI396" s="452"/>
      <c r="AJ396" s="452"/>
      <c r="AK396" s="452"/>
      <c r="AL396" s="452"/>
      <c r="AM396" s="450"/>
      <c r="AN396" s="450"/>
      <c r="AO396" s="451"/>
      <c r="AP396" s="451"/>
      <c r="AQ396" s="450"/>
      <c r="AR396" s="453"/>
      <c r="AS396" s="453"/>
      <c r="AT396" s="454"/>
      <c r="AU396" s="455"/>
      <c r="AV396" s="456"/>
      <c r="AW396" s="456"/>
      <c r="AX396" s="455"/>
      <c r="AY396" s="456"/>
      <c r="AZ396" s="454"/>
      <c r="BA396" s="454"/>
      <c r="BB396" s="454"/>
      <c r="BC396" s="454"/>
      <c r="BD396" s="454"/>
      <c r="BE396" s="454"/>
      <c r="BF396" s="455"/>
      <c r="BG396" s="455"/>
      <c r="BH396" s="455"/>
      <c r="BI396" s="455"/>
      <c r="BJ396" s="455"/>
      <c r="BK396" s="455"/>
      <c r="BL396" s="455"/>
      <c r="BM396" s="455"/>
      <c r="BN396" s="455"/>
      <c r="BO396" s="455"/>
    </row>
    <row r="397" spans="1:67" ht="19.5" customHeight="1">
      <c r="A397" s="450"/>
      <c r="B397" s="450"/>
      <c r="C397" s="450"/>
      <c r="D397" s="450"/>
      <c r="E397" s="450"/>
      <c r="F397" s="451"/>
      <c r="G397" s="450"/>
      <c r="H397" s="450"/>
      <c r="I397" s="451"/>
      <c r="J397" s="450"/>
      <c r="K397" s="451"/>
      <c r="L397" s="450"/>
      <c r="M397" s="451"/>
      <c r="N397" s="450"/>
      <c r="O397" s="451"/>
      <c r="P397" s="452"/>
      <c r="Q397" s="452"/>
      <c r="R397" s="452"/>
      <c r="S397" s="452"/>
      <c r="T397" s="450"/>
      <c r="U397" s="450"/>
      <c r="V397" s="451"/>
      <c r="W397" s="452"/>
      <c r="X397" s="450"/>
      <c r="Y397" s="451"/>
      <c r="Z397" s="451"/>
      <c r="AA397" s="450"/>
      <c r="AB397" s="450"/>
      <c r="AC397" s="450"/>
      <c r="AD397" s="450"/>
      <c r="AE397" s="451"/>
      <c r="AF397" s="451"/>
      <c r="AG397" s="452"/>
      <c r="AH397" s="452"/>
      <c r="AI397" s="452"/>
      <c r="AJ397" s="452"/>
      <c r="AK397" s="452"/>
      <c r="AL397" s="452"/>
      <c r="AM397" s="450"/>
      <c r="AN397" s="450"/>
      <c r="AO397" s="451"/>
      <c r="AP397" s="451"/>
      <c r="AQ397" s="450"/>
      <c r="AR397" s="453"/>
      <c r="AS397" s="453"/>
      <c r="AT397" s="454"/>
      <c r="AU397" s="455"/>
      <c r="AV397" s="456"/>
      <c r="AW397" s="456"/>
      <c r="AX397" s="455"/>
      <c r="AY397" s="456"/>
      <c r="AZ397" s="454"/>
      <c r="BA397" s="454"/>
      <c r="BB397" s="454"/>
      <c r="BC397" s="454"/>
      <c r="BD397" s="454"/>
      <c r="BE397" s="454"/>
      <c r="BF397" s="455"/>
      <c r="BG397" s="455"/>
      <c r="BH397" s="455"/>
      <c r="BI397" s="455"/>
      <c r="BJ397" s="455"/>
      <c r="BK397" s="455"/>
      <c r="BL397" s="455"/>
      <c r="BM397" s="455"/>
      <c r="BN397" s="455"/>
      <c r="BO397" s="455"/>
    </row>
    <row r="398" spans="1:67" ht="19.5" customHeight="1">
      <c r="A398" s="450"/>
      <c r="B398" s="450"/>
      <c r="C398" s="450"/>
      <c r="D398" s="450"/>
      <c r="E398" s="450"/>
      <c r="F398" s="451"/>
      <c r="G398" s="450"/>
      <c r="H398" s="450"/>
      <c r="I398" s="451"/>
      <c r="J398" s="450"/>
      <c r="K398" s="451"/>
      <c r="L398" s="450"/>
      <c r="M398" s="451"/>
      <c r="N398" s="450"/>
      <c r="O398" s="451"/>
      <c r="P398" s="452"/>
      <c r="Q398" s="452"/>
      <c r="R398" s="452"/>
      <c r="S398" s="452"/>
      <c r="T398" s="450"/>
      <c r="U398" s="450"/>
      <c r="V398" s="451"/>
      <c r="W398" s="452"/>
      <c r="X398" s="450"/>
      <c r="Y398" s="451"/>
      <c r="Z398" s="451"/>
      <c r="AA398" s="450"/>
      <c r="AB398" s="450"/>
      <c r="AC398" s="450"/>
      <c r="AD398" s="450"/>
      <c r="AE398" s="451"/>
      <c r="AF398" s="451"/>
      <c r="AG398" s="452"/>
      <c r="AH398" s="452"/>
      <c r="AI398" s="452"/>
      <c r="AJ398" s="452"/>
      <c r="AK398" s="452"/>
      <c r="AL398" s="452"/>
      <c r="AM398" s="450"/>
      <c r="AN398" s="450"/>
      <c r="AO398" s="451"/>
      <c r="AP398" s="451"/>
      <c r="AQ398" s="450"/>
      <c r="AR398" s="453"/>
      <c r="AS398" s="453"/>
      <c r="AT398" s="454"/>
      <c r="AU398" s="455"/>
      <c r="AV398" s="456"/>
      <c r="AW398" s="456"/>
      <c r="AX398" s="455"/>
      <c r="AY398" s="456"/>
      <c r="AZ398" s="454"/>
      <c r="BA398" s="454"/>
      <c r="BB398" s="454"/>
      <c r="BC398" s="454"/>
      <c r="BD398" s="454"/>
      <c r="BE398" s="454"/>
      <c r="BF398" s="455"/>
      <c r="BG398" s="455"/>
      <c r="BH398" s="455"/>
      <c r="BI398" s="455"/>
      <c r="BJ398" s="455"/>
      <c r="BK398" s="455"/>
      <c r="BL398" s="455"/>
      <c r="BM398" s="455"/>
      <c r="BN398" s="455"/>
      <c r="BO398" s="455"/>
    </row>
    <row r="399" spans="1:67" ht="19.5" customHeight="1">
      <c r="A399" s="450"/>
      <c r="B399" s="450"/>
      <c r="C399" s="450"/>
      <c r="D399" s="450"/>
      <c r="E399" s="450"/>
      <c r="F399" s="451"/>
      <c r="G399" s="450"/>
      <c r="H399" s="450"/>
      <c r="I399" s="451"/>
      <c r="J399" s="450"/>
      <c r="K399" s="451"/>
      <c r="L399" s="450"/>
      <c r="M399" s="451"/>
      <c r="N399" s="450"/>
      <c r="O399" s="451"/>
      <c r="P399" s="452"/>
      <c r="Q399" s="452"/>
      <c r="R399" s="452"/>
      <c r="S399" s="452"/>
      <c r="T399" s="450"/>
      <c r="U399" s="450"/>
      <c r="V399" s="451"/>
      <c r="W399" s="452"/>
      <c r="X399" s="450"/>
      <c r="Y399" s="451"/>
      <c r="Z399" s="451"/>
      <c r="AA399" s="450"/>
      <c r="AB399" s="450"/>
      <c r="AC399" s="450"/>
      <c r="AD399" s="450"/>
      <c r="AE399" s="451"/>
      <c r="AF399" s="451"/>
      <c r="AG399" s="452"/>
      <c r="AH399" s="452"/>
      <c r="AI399" s="452"/>
      <c r="AJ399" s="452"/>
      <c r="AK399" s="452"/>
      <c r="AL399" s="452"/>
      <c r="AM399" s="450"/>
      <c r="AN399" s="450"/>
      <c r="AO399" s="451"/>
      <c r="AP399" s="451"/>
      <c r="AQ399" s="450"/>
      <c r="AR399" s="453"/>
      <c r="AS399" s="453"/>
      <c r="AT399" s="454"/>
      <c r="AU399" s="455"/>
      <c r="AV399" s="456"/>
      <c r="AW399" s="456"/>
      <c r="AX399" s="455"/>
      <c r="AY399" s="456"/>
      <c r="AZ399" s="454"/>
      <c r="BA399" s="454"/>
      <c r="BB399" s="454"/>
      <c r="BC399" s="454"/>
      <c r="BD399" s="454"/>
      <c r="BE399" s="454"/>
      <c r="BF399" s="455"/>
      <c r="BG399" s="455"/>
      <c r="BH399" s="455"/>
      <c r="BI399" s="455"/>
      <c r="BJ399" s="455"/>
      <c r="BK399" s="455"/>
      <c r="BL399" s="455"/>
      <c r="BM399" s="455"/>
      <c r="BN399" s="455"/>
      <c r="BO399" s="455"/>
    </row>
    <row r="400" spans="1:67" ht="19.5" customHeight="1">
      <c r="A400" s="450"/>
      <c r="B400" s="450"/>
      <c r="C400" s="450"/>
      <c r="D400" s="450"/>
      <c r="E400" s="450"/>
      <c r="F400" s="451"/>
      <c r="G400" s="450"/>
      <c r="H400" s="450"/>
      <c r="I400" s="451"/>
      <c r="J400" s="450"/>
      <c r="K400" s="451"/>
      <c r="L400" s="450"/>
      <c r="M400" s="451"/>
      <c r="N400" s="450"/>
      <c r="O400" s="451"/>
      <c r="P400" s="452"/>
      <c r="Q400" s="452"/>
      <c r="R400" s="452"/>
      <c r="S400" s="452"/>
      <c r="T400" s="450"/>
      <c r="U400" s="450"/>
      <c r="V400" s="451"/>
      <c r="W400" s="452"/>
      <c r="X400" s="450"/>
      <c r="Y400" s="451"/>
      <c r="Z400" s="451"/>
      <c r="AA400" s="450"/>
      <c r="AB400" s="450"/>
      <c r="AC400" s="450"/>
      <c r="AD400" s="450"/>
      <c r="AE400" s="451"/>
      <c r="AF400" s="451"/>
      <c r="AG400" s="452"/>
      <c r="AH400" s="452"/>
      <c r="AI400" s="452"/>
      <c r="AJ400" s="452"/>
      <c r="AK400" s="452"/>
      <c r="AL400" s="452"/>
      <c r="AM400" s="450"/>
      <c r="AN400" s="450"/>
      <c r="AO400" s="451"/>
      <c r="AP400" s="451"/>
      <c r="AQ400" s="450"/>
      <c r="AR400" s="453"/>
      <c r="AS400" s="453"/>
      <c r="AT400" s="454"/>
      <c r="AU400" s="455"/>
      <c r="AV400" s="456"/>
      <c r="AW400" s="456"/>
      <c r="AX400" s="455"/>
      <c r="AY400" s="456"/>
      <c r="AZ400" s="454"/>
      <c r="BA400" s="454"/>
      <c r="BB400" s="454"/>
      <c r="BC400" s="454"/>
      <c r="BD400" s="454"/>
      <c r="BE400" s="454"/>
      <c r="BF400" s="455"/>
      <c r="BG400" s="455"/>
      <c r="BH400" s="455"/>
      <c r="BI400" s="455"/>
      <c r="BJ400" s="455"/>
      <c r="BK400" s="455"/>
      <c r="BL400" s="455"/>
      <c r="BM400" s="455"/>
      <c r="BN400" s="455"/>
      <c r="BO400" s="455"/>
    </row>
    <row r="401" spans="1:67" ht="19.5" customHeight="1">
      <c r="A401" s="450"/>
      <c r="B401" s="450"/>
      <c r="C401" s="450"/>
      <c r="D401" s="450"/>
      <c r="E401" s="450"/>
      <c r="F401" s="451"/>
      <c r="G401" s="450"/>
      <c r="H401" s="450"/>
      <c r="I401" s="451"/>
      <c r="J401" s="450"/>
      <c r="K401" s="451"/>
      <c r="L401" s="450"/>
      <c r="M401" s="451"/>
      <c r="N401" s="450"/>
      <c r="O401" s="451"/>
      <c r="P401" s="452"/>
      <c r="Q401" s="452"/>
      <c r="R401" s="452"/>
      <c r="S401" s="452"/>
      <c r="T401" s="450"/>
      <c r="U401" s="450"/>
      <c r="V401" s="451"/>
      <c r="W401" s="452"/>
      <c r="X401" s="450"/>
      <c r="Y401" s="451"/>
      <c r="Z401" s="451"/>
      <c r="AA401" s="450"/>
      <c r="AB401" s="450"/>
      <c r="AC401" s="450"/>
      <c r="AD401" s="450"/>
      <c r="AE401" s="451"/>
      <c r="AF401" s="451"/>
      <c r="AG401" s="452"/>
      <c r="AH401" s="452"/>
      <c r="AI401" s="452"/>
      <c r="AJ401" s="452"/>
      <c r="AK401" s="452"/>
      <c r="AL401" s="452"/>
      <c r="AM401" s="450"/>
      <c r="AN401" s="450"/>
      <c r="AO401" s="451"/>
      <c r="AP401" s="451"/>
      <c r="AQ401" s="450"/>
      <c r="AR401" s="453"/>
      <c r="AS401" s="453"/>
      <c r="AT401" s="454"/>
      <c r="AU401" s="455"/>
      <c r="AV401" s="456"/>
      <c r="AW401" s="456"/>
      <c r="AX401" s="455"/>
      <c r="AY401" s="456"/>
      <c r="AZ401" s="454"/>
      <c r="BA401" s="454"/>
      <c r="BB401" s="454"/>
      <c r="BC401" s="454"/>
      <c r="BD401" s="454"/>
      <c r="BE401" s="454"/>
      <c r="BF401" s="455"/>
      <c r="BG401" s="455"/>
      <c r="BH401" s="455"/>
      <c r="BI401" s="455"/>
      <c r="BJ401" s="455"/>
      <c r="BK401" s="455"/>
      <c r="BL401" s="455"/>
      <c r="BM401" s="455"/>
      <c r="BN401" s="455"/>
      <c r="BO401" s="455"/>
    </row>
    <row r="402" spans="1:67" ht="19.5" customHeight="1">
      <c r="A402" s="450"/>
      <c r="B402" s="450"/>
      <c r="C402" s="450"/>
      <c r="D402" s="450"/>
      <c r="E402" s="450"/>
      <c r="F402" s="451"/>
      <c r="G402" s="450"/>
      <c r="H402" s="450"/>
      <c r="I402" s="451"/>
      <c r="J402" s="450"/>
      <c r="K402" s="451"/>
      <c r="L402" s="450"/>
      <c r="M402" s="451"/>
      <c r="N402" s="450"/>
      <c r="O402" s="451"/>
      <c r="P402" s="452"/>
      <c r="Q402" s="452"/>
      <c r="R402" s="452"/>
      <c r="S402" s="452"/>
      <c r="T402" s="450"/>
      <c r="U402" s="450"/>
      <c r="V402" s="451"/>
      <c r="W402" s="452"/>
      <c r="X402" s="450"/>
      <c r="Y402" s="451"/>
      <c r="Z402" s="451"/>
      <c r="AA402" s="450"/>
      <c r="AB402" s="450"/>
      <c r="AC402" s="450"/>
      <c r="AD402" s="450"/>
      <c r="AE402" s="451"/>
      <c r="AF402" s="451"/>
      <c r="AG402" s="452"/>
      <c r="AH402" s="452"/>
      <c r="AI402" s="452"/>
      <c r="AJ402" s="452"/>
      <c r="AK402" s="452"/>
      <c r="AL402" s="452"/>
      <c r="AM402" s="450"/>
      <c r="AN402" s="450"/>
      <c r="AO402" s="451"/>
      <c r="AP402" s="451"/>
      <c r="AQ402" s="450"/>
      <c r="AR402" s="453"/>
      <c r="AS402" s="453"/>
      <c r="AT402" s="454"/>
      <c r="AU402" s="455"/>
      <c r="AV402" s="456"/>
      <c r="AW402" s="456"/>
      <c r="AX402" s="455"/>
      <c r="AY402" s="456"/>
      <c r="AZ402" s="454"/>
      <c r="BA402" s="454"/>
      <c r="BB402" s="454"/>
      <c r="BC402" s="454"/>
      <c r="BD402" s="454"/>
      <c r="BE402" s="454"/>
      <c r="BF402" s="455"/>
      <c r="BG402" s="455"/>
      <c r="BH402" s="455"/>
      <c r="BI402" s="455"/>
      <c r="BJ402" s="455"/>
      <c r="BK402" s="455"/>
      <c r="BL402" s="455"/>
      <c r="BM402" s="455"/>
      <c r="BN402" s="455"/>
      <c r="BO402" s="455"/>
    </row>
    <row r="403" spans="1:67" ht="19.5" customHeight="1">
      <c r="A403" s="450"/>
      <c r="B403" s="450"/>
      <c r="C403" s="450"/>
      <c r="D403" s="450"/>
      <c r="E403" s="450"/>
      <c r="F403" s="451"/>
      <c r="G403" s="450"/>
      <c r="H403" s="450"/>
      <c r="I403" s="451"/>
      <c r="J403" s="450"/>
      <c r="K403" s="451"/>
      <c r="L403" s="450"/>
      <c r="M403" s="451"/>
      <c r="N403" s="450"/>
      <c r="O403" s="451"/>
      <c r="P403" s="452"/>
      <c r="Q403" s="452"/>
      <c r="R403" s="452"/>
      <c r="S403" s="452"/>
      <c r="T403" s="450"/>
      <c r="U403" s="450"/>
      <c r="V403" s="451"/>
      <c r="W403" s="452"/>
      <c r="X403" s="450"/>
      <c r="Y403" s="451"/>
      <c r="Z403" s="451"/>
      <c r="AA403" s="450"/>
      <c r="AB403" s="450"/>
      <c r="AC403" s="450"/>
      <c r="AD403" s="450"/>
      <c r="AE403" s="451"/>
      <c r="AF403" s="451"/>
      <c r="AG403" s="452"/>
      <c r="AH403" s="452"/>
      <c r="AI403" s="452"/>
      <c r="AJ403" s="452"/>
      <c r="AK403" s="452"/>
      <c r="AL403" s="452"/>
      <c r="AM403" s="450"/>
      <c r="AN403" s="450"/>
      <c r="AO403" s="451"/>
      <c r="AP403" s="451"/>
      <c r="AQ403" s="450"/>
      <c r="AR403" s="453"/>
      <c r="AS403" s="453"/>
      <c r="AT403" s="454"/>
      <c r="AU403" s="455"/>
      <c r="AV403" s="456"/>
      <c r="AW403" s="456"/>
      <c r="AX403" s="455"/>
      <c r="AY403" s="456"/>
      <c r="AZ403" s="454"/>
      <c r="BA403" s="454"/>
      <c r="BB403" s="454"/>
      <c r="BC403" s="454"/>
      <c r="BD403" s="454"/>
      <c r="BE403" s="454"/>
      <c r="BF403" s="455"/>
      <c r="BG403" s="455"/>
      <c r="BH403" s="455"/>
      <c r="BI403" s="455"/>
      <c r="BJ403" s="455"/>
      <c r="BK403" s="455"/>
      <c r="BL403" s="455"/>
      <c r="BM403" s="455"/>
      <c r="BN403" s="455"/>
      <c r="BO403" s="455"/>
    </row>
    <row r="404" spans="1:67" ht="19.5" customHeight="1">
      <c r="A404" s="450"/>
      <c r="B404" s="450"/>
      <c r="C404" s="450"/>
      <c r="D404" s="450"/>
      <c r="E404" s="450"/>
      <c r="F404" s="451"/>
      <c r="G404" s="450"/>
      <c r="H404" s="450"/>
      <c r="I404" s="451"/>
      <c r="J404" s="450"/>
      <c r="K404" s="451"/>
      <c r="L404" s="450"/>
      <c r="M404" s="451"/>
      <c r="N404" s="450"/>
      <c r="O404" s="451"/>
      <c r="P404" s="452"/>
      <c r="Q404" s="452"/>
      <c r="R404" s="452"/>
      <c r="S404" s="452"/>
      <c r="T404" s="450"/>
      <c r="U404" s="450"/>
      <c r="V404" s="451"/>
      <c r="W404" s="452"/>
      <c r="X404" s="450"/>
      <c r="Y404" s="451"/>
      <c r="Z404" s="451"/>
      <c r="AA404" s="450"/>
      <c r="AB404" s="450"/>
      <c r="AC404" s="450"/>
      <c r="AD404" s="450"/>
      <c r="AE404" s="451"/>
      <c r="AF404" s="451"/>
      <c r="AG404" s="452"/>
      <c r="AH404" s="452"/>
      <c r="AI404" s="452"/>
      <c r="AJ404" s="452"/>
      <c r="AK404" s="452"/>
      <c r="AL404" s="452"/>
      <c r="AM404" s="450"/>
      <c r="AN404" s="450"/>
      <c r="AO404" s="451"/>
      <c r="AP404" s="451"/>
      <c r="AQ404" s="450"/>
      <c r="AR404" s="453"/>
      <c r="AS404" s="453"/>
      <c r="AT404" s="454"/>
      <c r="AU404" s="455"/>
      <c r="AV404" s="456"/>
      <c r="AW404" s="456"/>
      <c r="AX404" s="455"/>
      <c r="AY404" s="456"/>
      <c r="AZ404" s="454"/>
      <c r="BA404" s="454"/>
      <c r="BB404" s="454"/>
      <c r="BC404" s="454"/>
      <c r="BD404" s="454"/>
      <c r="BE404" s="454"/>
      <c r="BF404" s="455"/>
      <c r="BG404" s="455"/>
      <c r="BH404" s="455"/>
      <c r="BI404" s="455"/>
      <c r="BJ404" s="455"/>
      <c r="BK404" s="455"/>
      <c r="BL404" s="455"/>
      <c r="BM404" s="455"/>
      <c r="BN404" s="455"/>
      <c r="BO404" s="455"/>
    </row>
    <row r="405" spans="1:67" ht="19.5" customHeight="1">
      <c r="A405" s="450"/>
      <c r="B405" s="450"/>
      <c r="C405" s="450"/>
      <c r="D405" s="450"/>
      <c r="E405" s="450"/>
      <c r="F405" s="451"/>
      <c r="G405" s="450"/>
      <c r="H405" s="450"/>
      <c r="I405" s="451"/>
      <c r="J405" s="450"/>
      <c r="K405" s="451"/>
      <c r="L405" s="450"/>
      <c r="M405" s="451"/>
      <c r="N405" s="450"/>
      <c r="O405" s="451"/>
      <c r="P405" s="452"/>
      <c r="Q405" s="452"/>
      <c r="R405" s="452"/>
      <c r="S405" s="452"/>
      <c r="T405" s="450"/>
      <c r="U405" s="450"/>
      <c r="V405" s="451"/>
      <c r="W405" s="452"/>
      <c r="X405" s="450"/>
      <c r="Y405" s="451"/>
      <c r="Z405" s="451"/>
      <c r="AA405" s="450"/>
      <c r="AB405" s="450"/>
      <c r="AC405" s="450"/>
      <c r="AD405" s="450"/>
      <c r="AE405" s="451"/>
      <c r="AF405" s="451"/>
      <c r="AG405" s="452"/>
      <c r="AH405" s="452"/>
      <c r="AI405" s="452"/>
      <c r="AJ405" s="452"/>
      <c r="AK405" s="452"/>
      <c r="AL405" s="452"/>
      <c r="AM405" s="450"/>
      <c r="AN405" s="450"/>
      <c r="AO405" s="451"/>
      <c r="AP405" s="451"/>
      <c r="AQ405" s="450"/>
      <c r="AR405" s="453"/>
      <c r="AS405" s="453"/>
      <c r="AT405" s="454"/>
      <c r="AU405" s="455"/>
      <c r="AV405" s="456"/>
      <c r="AW405" s="456"/>
      <c r="AX405" s="455"/>
      <c r="AY405" s="456"/>
      <c r="AZ405" s="454"/>
      <c r="BA405" s="454"/>
      <c r="BB405" s="454"/>
      <c r="BC405" s="454"/>
      <c r="BD405" s="454"/>
      <c r="BE405" s="454"/>
      <c r="BF405" s="455"/>
      <c r="BG405" s="455"/>
      <c r="BH405" s="455"/>
      <c r="BI405" s="455"/>
      <c r="BJ405" s="455"/>
      <c r="BK405" s="455"/>
      <c r="BL405" s="455"/>
      <c r="BM405" s="455"/>
      <c r="BN405" s="455"/>
      <c r="BO405" s="455"/>
    </row>
    <row r="406" spans="1:67" ht="19.5" customHeight="1">
      <c r="A406" s="450"/>
      <c r="B406" s="450"/>
      <c r="C406" s="450"/>
      <c r="D406" s="450"/>
      <c r="E406" s="450"/>
      <c r="F406" s="451"/>
      <c r="G406" s="450"/>
      <c r="H406" s="450"/>
      <c r="I406" s="451"/>
      <c r="J406" s="450"/>
      <c r="K406" s="451"/>
      <c r="L406" s="450"/>
      <c r="M406" s="451"/>
      <c r="N406" s="450"/>
      <c r="O406" s="451"/>
      <c r="P406" s="452"/>
      <c r="Q406" s="452"/>
      <c r="R406" s="452"/>
      <c r="S406" s="452"/>
      <c r="T406" s="450"/>
      <c r="U406" s="450"/>
      <c r="V406" s="451"/>
      <c r="W406" s="452"/>
      <c r="X406" s="450"/>
      <c r="Y406" s="451"/>
      <c r="Z406" s="451"/>
      <c r="AA406" s="450"/>
      <c r="AB406" s="450"/>
      <c r="AC406" s="450"/>
      <c r="AD406" s="450"/>
      <c r="AE406" s="451"/>
      <c r="AF406" s="451"/>
      <c r="AG406" s="452"/>
      <c r="AH406" s="452"/>
      <c r="AI406" s="452"/>
      <c r="AJ406" s="452"/>
      <c r="AK406" s="452"/>
      <c r="AL406" s="452"/>
      <c r="AM406" s="450"/>
      <c r="AN406" s="450"/>
      <c r="AO406" s="451"/>
      <c r="AP406" s="451"/>
      <c r="AQ406" s="450"/>
      <c r="AR406" s="453"/>
      <c r="AS406" s="453"/>
      <c r="AT406" s="454"/>
      <c r="AU406" s="455"/>
      <c r="AV406" s="456"/>
      <c r="AW406" s="456"/>
      <c r="AX406" s="455"/>
      <c r="AY406" s="456"/>
      <c r="AZ406" s="454"/>
      <c r="BA406" s="454"/>
      <c r="BB406" s="454"/>
      <c r="BC406" s="454"/>
      <c r="BD406" s="454"/>
      <c r="BE406" s="454"/>
      <c r="BF406" s="455"/>
      <c r="BG406" s="455"/>
      <c r="BH406" s="455"/>
      <c r="BI406" s="455"/>
      <c r="BJ406" s="455"/>
      <c r="BK406" s="455"/>
      <c r="BL406" s="455"/>
      <c r="BM406" s="455"/>
      <c r="BN406" s="455"/>
      <c r="BO406" s="455"/>
    </row>
    <row r="407" spans="1:67" ht="19.5" customHeight="1">
      <c r="A407" s="450"/>
      <c r="B407" s="450"/>
      <c r="C407" s="450"/>
      <c r="D407" s="450"/>
      <c r="E407" s="450"/>
      <c r="F407" s="451"/>
      <c r="G407" s="450"/>
      <c r="H407" s="450"/>
      <c r="I407" s="451"/>
      <c r="J407" s="450"/>
      <c r="K407" s="451"/>
      <c r="L407" s="450"/>
      <c r="M407" s="451"/>
      <c r="N407" s="450"/>
      <c r="O407" s="451"/>
      <c r="P407" s="452"/>
      <c r="Q407" s="452"/>
      <c r="R407" s="452"/>
      <c r="S407" s="452"/>
      <c r="T407" s="450"/>
      <c r="U407" s="450"/>
      <c r="V407" s="451"/>
      <c r="W407" s="452"/>
      <c r="X407" s="450"/>
      <c r="Y407" s="451"/>
      <c r="Z407" s="451"/>
      <c r="AA407" s="450"/>
      <c r="AB407" s="450"/>
      <c r="AC407" s="450"/>
      <c r="AD407" s="450"/>
      <c r="AE407" s="451"/>
      <c r="AF407" s="451"/>
      <c r="AG407" s="452"/>
      <c r="AH407" s="452"/>
      <c r="AI407" s="452"/>
      <c r="AJ407" s="452"/>
      <c r="AK407" s="452"/>
      <c r="AL407" s="452"/>
      <c r="AM407" s="450"/>
      <c r="AN407" s="450"/>
      <c r="AO407" s="451"/>
      <c r="AP407" s="451"/>
      <c r="AQ407" s="450"/>
      <c r="AR407" s="453"/>
      <c r="AS407" s="453"/>
      <c r="AT407" s="454"/>
      <c r="AU407" s="455"/>
      <c r="AV407" s="456"/>
      <c r="AW407" s="456"/>
      <c r="AX407" s="455"/>
      <c r="AY407" s="456"/>
      <c r="AZ407" s="454"/>
      <c r="BA407" s="454"/>
      <c r="BB407" s="454"/>
      <c r="BC407" s="454"/>
      <c r="BD407" s="454"/>
      <c r="BE407" s="454"/>
      <c r="BF407" s="455"/>
      <c r="BG407" s="455"/>
      <c r="BH407" s="455"/>
      <c r="BI407" s="455"/>
      <c r="BJ407" s="455"/>
      <c r="BK407" s="455"/>
      <c r="BL407" s="455"/>
      <c r="BM407" s="455"/>
      <c r="BN407" s="455"/>
      <c r="BO407" s="455"/>
    </row>
    <row r="408" spans="1:67" ht="19.5" customHeight="1">
      <c r="A408" s="450"/>
      <c r="B408" s="450"/>
      <c r="C408" s="450"/>
      <c r="D408" s="450"/>
      <c r="E408" s="450"/>
      <c r="F408" s="451"/>
      <c r="G408" s="450"/>
      <c r="H408" s="450"/>
      <c r="I408" s="451"/>
      <c r="J408" s="450"/>
      <c r="K408" s="451"/>
      <c r="L408" s="450"/>
      <c r="M408" s="451"/>
      <c r="N408" s="450"/>
      <c r="O408" s="451"/>
      <c r="P408" s="452"/>
      <c r="Q408" s="452"/>
      <c r="R408" s="452"/>
      <c r="S408" s="452"/>
      <c r="T408" s="450"/>
      <c r="U408" s="450"/>
      <c r="V408" s="451"/>
      <c r="W408" s="452"/>
      <c r="X408" s="450"/>
      <c r="Y408" s="451"/>
      <c r="Z408" s="451"/>
      <c r="AA408" s="450"/>
      <c r="AB408" s="450"/>
      <c r="AC408" s="450"/>
      <c r="AD408" s="450"/>
      <c r="AE408" s="451"/>
      <c r="AF408" s="451"/>
      <c r="AG408" s="452"/>
      <c r="AH408" s="452"/>
      <c r="AI408" s="452"/>
      <c r="AJ408" s="452"/>
      <c r="AK408" s="452"/>
      <c r="AL408" s="452"/>
      <c r="AM408" s="450"/>
      <c r="AN408" s="450"/>
      <c r="AO408" s="451"/>
      <c r="AP408" s="451"/>
      <c r="AQ408" s="450"/>
      <c r="AR408" s="453"/>
      <c r="AS408" s="453"/>
      <c r="AT408" s="454"/>
      <c r="AU408" s="455"/>
      <c r="AV408" s="456"/>
      <c r="AW408" s="456"/>
      <c r="AX408" s="455"/>
      <c r="AY408" s="456"/>
      <c r="AZ408" s="454"/>
      <c r="BA408" s="454"/>
      <c r="BB408" s="454"/>
      <c r="BC408" s="454"/>
      <c r="BD408" s="454"/>
      <c r="BE408" s="454"/>
      <c r="BF408" s="455"/>
      <c r="BG408" s="455"/>
      <c r="BH408" s="455"/>
      <c r="BI408" s="455"/>
      <c r="BJ408" s="455"/>
      <c r="BK408" s="455"/>
      <c r="BL408" s="455"/>
      <c r="BM408" s="455"/>
      <c r="BN408" s="455"/>
      <c r="BO408" s="455"/>
    </row>
    <row r="409" spans="1:67" ht="19.5" customHeight="1">
      <c r="A409" s="450"/>
      <c r="B409" s="450"/>
      <c r="C409" s="450"/>
      <c r="D409" s="450"/>
      <c r="E409" s="450"/>
      <c r="F409" s="451"/>
      <c r="G409" s="450"/>
      <c r="H409" s="450"/>
      <c r="I409" s="451"/>
      <c r="J409" s="450"/>
      <c r="K409" s="451"/>
      <c r="L409" s="450"/>
      <c r="M409" s="451"/>
      <c r="N409" s="450"/>
      <c r="O409" s="451"/>
      <c r="P409" s="452"/>
      <c r="Q409" s="452"/>
      <c r="R409" s="452"/>
      <c r="S409" s="452"/>
      <c r="T409" s="450"/>
      <c r="U409" s="450"/>
      <c r="V409" s="451"/>
      <c r="W409" s="452"/>
      <c r="X409" s="450"/>
      <c r="Y409" s="451"/>
      <c r="Z409" s="451"/>
      <c r="AA409" s="450"/>
      <c r="AB409" s="450"/>
      <c r="AC409" s="450"/>
      <c r="AD409" s="450"/>
      <c r="AE409" s="451"/>
      <c r="AF409" s="451"/>
      <c r="AG409" s="452"/>
      <c r="AH409" s="452"/>
      <c r="AI409" s="452"/>
      <c r="AJ409" s="452"/>
      <c r="AK409" s="452"/>
      <c r="AL409" s="452"/>
      <c r="AM409" s="450"/>
      <c r="AN409" s="450"/>
      <c r="AO409" s="451"/>
      <c r="AP409" s="451"/>
      <c r="AQ409" s="450"/>
      <c r="AR409" s="453"/>
      <c r="AS409" s="453"/>
      <c r="AT409" s="454"/>
      <c r="AU409" s="455"/>
      <c r="AV409" s="456"/>
      <c r="AW409" s="456"/>
      <c r="AX409" s="455"/>
      <c r="AY409" s="456"/>
      <c r="AZ409" s="454"/>
      <c r="BA409" s="454"/>
      <c r="BB409" s="454"/>
      <c r="BC409" s="454"/>
      <c r="BD409" s="454"/>
      <c r="BE409" s="454"/>
      <c r="BF409" s="455"/>
      <c r="BG409" s="455"/>
      <c r="BH409" s="455"/>
      <c r="BI409" s="455"/>
      <c r="BJ409" s="455"/>
      <c r="BK409" s="455"/>
      <c r="BL409" s="455"/>
      <c r="BM409" s="455"/>
      <c r="BN409" s="455"/>
      <c r="BO409" s="455"/>
    </row>
    <row r="410" spans="1:67" ht="19.5" customHeight="1">
      <c r="A410" s="450"/>
      <c r="B410" s="450"/>
      <c r="C410" s="450"/>
      <c r="D410" s="450"/>
      <c r="E410" s="450"/>
      <c r="F410" s="451"/>
      <c r="G410" s="450"/>
      <c r="H410" s="450"/>
      <c r="I410" s="451"/>
      <c r="J410" s="450"/>
      <c r="K410" s="451"/>
      <c r="L410" s="450"/>
      <c r="M410" s="451"/>
      <c r="N410" s="450"/>
      <c r="O410" s="451"/>
      <c r="P410" s="452"/>
      <c r="Q410" s="452"/>
      <c r="R410" s="452"/>
      <c r="S410" s="452"/>
      <c r="T410" s="450"/>
      <c r="U410" s="450"/>
      <c r="V410" s="451"/>
      <c r="W410" s="452"/>
      <c r="X410" s="450"/>
      <c r="Y410" s="451"/>
      <c r="Z410" s="451"/>
      <c r="AA410" s="450"/>
      <c r="AB410" s="450"/>
      <c r="AC410" s="450"/>
      <c r="AD410" s="450"/>
      <c r="AE410" s="451"/>
      <c r="AF410" s="451"/>
      <c r="AG410" s="452"/>
      <c r="AH410" s="452"/>
      <c r="AI410" s="452"/>
      <c r="AJ410" s="452"/>
      <c r="AK410" s="452"/>
      <c r="AL410" s="452"/>
      <c r="AM410" s="450"/>
      <c r="AN410" s="450"/>
      <c r="AO410" s="451"/>
      <c r="AP410" s="451"/>
      <c r="AQ410" s="450"/>
      <c r="AR410" s="453"/>
      <c r="AS410" s="453"/>
      <c r="AT410" s="454"/>
      <c r="AU410" s="455"/>
      <c r="AV410" s="456"/>
      <c r="AW410" s="456"/>
      <c r="AX410" s="455"/>
      <c r="AY410" s="456"/>
      <c r="AZ410" s="454"/>
      <c r="BA410" s="454"/>
      <c r="BB410" s="454"/>
      <c r="BC410" s="454"/>
      <c r="BD410" s="454"/>
      <c r="BE410" s="454"/>
      <c r="BF410" s="455"/>
      <c r="BG410" s="455"/>
      <c r="BH410" s="455"/>
      <c r="BI410" s="455"/>
      <c r="BJ410" s="455"/>
      <c r="BK410" s="455"/>
      <c r="BL410" s="455"/>
      <c r="BM410" s="455"/>
      <c r="BN410" s="455"/>
      <c r="BO410" s="455"/>
    </row>
    <row r="411" spans="1:67" ht="19.5" customHeight="1">
      <c r="A411" s="450"/>
      <c r="B411" s="450"/>
      <c r="C411" s="450"/>
      <c r="D411" s="450"/>
      <c r="E411" s="450"/>
      <c r="F411" s="451"/>
      <c r="G411" s="450"/>
      <c r="H411" s="450"/>
      <c r="I411" s="451"/>
      <c r="J411" s="450"/>
      <c r="K411" s="451"/>
      <c r="L411" s="450"/>
      <c r="M411" s="451"/>
      <c r="N411" s="450"/>
      <c r="O411" s="451"/>
      <c r="P411" s="452"/>
      <c r="Q411" s="452"/>
      <c r="R411" s="452"/>
      <c r="S411" s="452"/>
      <c r="T411" s="450"/>
      <c r="U411" s="450"/>
      <c r="V411" s="451"/>
      <c r="W411" s="452"/>
      <c r="X411" s="450"/>
      <c r="Y411" s="451"/>
      <c r="Z411" s="451"/>
      <c r="AA411" s="450"/>
      <c r="AB411" s="450"/>
      <c r="AC411" s="450"/>
      <c r="AD411" s="450"/>
      <c r="AE411" s="451"/>
      <c r="AF411" s="451"/>
      <c r="AG411" s="452"/>
      <c r="AH411" s="452"/>
      <c r="AI411" s="452"/>
      <c r="AJ411" s="452"/>
      <c r="AK411" s="452"/>
      <c r="AL411" s="452"/>
      <c r="AM411" s="450"/>
      <c r="AN411" s="450"/>
      <c r="AO411" s="451"/>
      <c r="AP411" s="451"/>
      <c r="AQ411" s="450"/>
      <c r="AR411" s="453"/>
      <c r="AS411" s="453"/>
      <c r="AT411" s="454"/>
      <c r="AU411" s="455"/>
      <c r="AV411" s="456"/>
      <c r="AW411" s="456"/>
      <c r="AX411" s="455"/>
      <c r="AY411" s="456"/>
      <c r="AZ411" s="454"/>
      <c r="BA411" s="454"/>
      <c r="BB411" s="454"/>
      <c r="BC411" s="454"/>
      <c r="BD411" s="454"/>
      <c r="BE411" s="454"/>
      <c r="BF411" s="455"/>
      <c r="BG411" s="455"/>
      <c r="BH411" s="455"/>
      <c r="BI411" s="455"/>
      <c r="BJ411" s="455"/>
      <c r="BK411" s="455"/>
      <c r="BL411" s="455"/>
      <c r="BM411" s="455"/>
      <c r="BN411" s="455"/>
      <c r="BO411" s="455"/>
    </row>
    <row r="412" spans="1:67" ht="19.5" customHeight="1">
      <c r="A412" s="450"/>
      <c r="B412" s="450"/>
      <c r="C412" s="450"/>
      <c r="D412" s="450"/>
      <c r="E412" s="450"/>
      <c r="F412" s="451"/>
      <c r="G412" s="450"/>
      <c r="H412" s="450"/>
      <c r="I412" s="451"/>
      <c r="J412" s="450"/>
      <c r="K412" s="451"/>
      <c r="L412" s="450"/>
      <c r="M412" s="451"/>
      <c r="N412" s="450"/>
      <c r="O412" s="451"/>
      <c r="P412" s="452"/>
      <c r="Q412" s="452"/>
      <c r="R412" s="452"/>
      <c r="S412" s="452"/>
      <c r="T412" s="450"/>
      <c r="U412" s="450"/>
      <c r="V412" s="451"/>
      <c r="W412" s="452"/>
      <c r="X412" s="450"/>
      <c r="Y412" s="451"/>
      <c r="Z412" s="451"/>
      <c r="AA412" s="450"/>
      <c r="AB412" s="450"/>
      <c r="AC412" s="450"/>
      <c r="AD412" s="450"/>
      <c r="AE412" s="451"/>
      <c r="AF412" s="451"/>
      <c r="AG412" s="452"/>
      <c r="AH412" s="452"/>
      <c r="AI412" s="452"/>
      <c r="AJ412" s="452"/>
      <c r="AK412" s="452"/>
      <c r="AL412" s="452"/>
      <c r="AM412" s="450"/>
      <c r="AN412" s="450"/>
      <c r="AO412" s="451"/>
      <c r="AP412" s="451"/>
      <c r="AQ412" s="450"/>
      <c r="AR412" s="453"/>
      <c r="AS412" s="453"/>
      <c r="AT412" s="454"/>
      <c r="AU412" s="455"/>
      <c r="AV412" s="456"/>
      <c r="AW412" s="456"/>
      <c r="AX412" s="455"/>
      <c r="AY412" s="456"/>
      <c r="AZ412" s="454"/>
      <c r="BA412" s="454"/>
      <c r="BB412" s="454"/>
      <c r="BC412" s="454"/>
      <c r="BD412" s="454"/>
      <c r="BE412" s="454"/>
      <c r="BF412" s="455"/>
      <c r="BG412" s="455"/>
      <c r="BH412" s="455"/>
      <c r="BI412" s="455"/>
      <c r="BJ412" s="455"/>
      <c r="BK412" s="455"/>
      <c r="BL412" s="455"/>
      <c r="BM412" s="455"/>
      <c r="BN412" s="455"/>
      <c r="BO412" s="455"/>
    </row>
    <row r="413" spans="1:67" ht="19.5" customHeight="1">
      <c r="A413" s="450"/>
      <c r="B413" s="450"/>
      <c r="C413" s="450"/>
      <c r="D413" s="450"/>
      <c r="E413" s="450"/>
      <c r="F413" s="451"/>
      <c r="G413" s="450"/>
      <c r="H413" s="450"/>
      <c r="I413" s="451"/>
      <c r="J413" s="450"/>
      <c r="K413" s="451"/>
      <c r="L413" s="450"/>
      <c r="M413" s="451"/>
      <c r="N413" s="450"/>
      <c r="O413" s="451"/>
      <c r="P413" s="452"/>
      <c r="Q413" s="452"/>
      <c r="R413" s="452"/>
      <c r="S413" s="452"/>
      <c r="T413" s="450"/>
      <c r="U413" s="450"/>
      <c r="V413" s="451"/>
      <c r="W413" s="452"/>
      <c r="X413" s="450"/>
      <c r="Y413" s="451"/>
      <c r="Z413" s="451"/>
      <c r="AA413" s="450"/>
      <c r="AB413" s="450"/>
      <c r="AC413" s="450"/>
      <c r="AD413" s="450"/>
      <c r="AE413" s="451"/>
      <c r="AF413" s="451"/>
      <c r="AG413" s="452"/>
      <c r="AH413" s="452"/>
      <c r="AI413" s="452"/>
      <c r="AJ413" s="452"/>
      <c r="AK413" s="452"/>
      <c r="AL413" s="452"/>
      <c r="AM413" s="450"/>
      <c r="AN413" s="450"/>
      <c r="AO413" s="451"/>
      <c r="AP413" s="451"/>
      <c r="AQ413" s="450"/>
      <c r="AR413" s="453"/>
      <c r="AS413" s="453"/>
      <c r="AT413" s="454"/>
      <c r="AU413" s="455"/>
      <c r="AV413" s="456"/>
      <c r="AW413" s="456"/>
      <c r="AX413" s="455"/>
      <c r="AY413" s="456"/>
      <c r="AZ413" s="454"/>
      <c r="BA413" s="454"/>
      <c r="BB413" s="454"/>
      <c r="BC413" s="454"/>
      <c r="BD413" s="454"/>
      <c r="BE413" s="454"/>
      <c r="BF413" s="455"/>
      <c r="BG413" s="455"/>
      <c r="BH413" s="455"/>
      <c r="BI413" s="455"/>
      <c r="BJ413" s="455"/>
      <c r="BK413" s="455"/>
      <c r="BL413" s="455"/>
      <c r="BM413" s="455"/>
      <c r="BN413" s="455"/>
      <c r="BO413" s="455"/>
    </row>
    <row r="414" spans="1:67" ht="19.5" customHeight="1">
      <c r="A414" s="450"/>
      <c r="B414" s="450"/>
      <c r="C414" s="450"/>
      <c r="D414" s="450"/>
      <c r="E414" s="450"/>
      <c r="F414" s="451"/>
      <c r="G414" s="450"/>
      <c r="H414" s="450"/>
      <c r="I414" s="451"/>
      <c r="J414" s="450"/>
      <c r="K414" s="451"/>
      <c r="L414" s="450"/>
      <c r="M414" s="451"/>
      <c r="N414" s="450"/>
      <c r="O414" s="451"/>
      <c r="P414" s="452"/>
      <c r="Q414" s="452"/>
      <c r="R414" s="452"/>
      <c r="S414" s="452"/>
      <c r="T414" s="450"/>
      <c r="U414" s="450"/>
      <c r="V414" s="451"/>
      <c r="W414" s="452"/>
      <c r="X414" s="450"/>
      <c r="Y414" s="451"/>
      <c r="Z414" s="451"/>
      <c r="AA414" s="450"/>
      <c r="AB414" s="450"/>
      <c r="AC414" s="450"/>
      <c r="AD414" s="450"/>
      <c r="AE414" s="451"/>
      <c r="AF414" s="451"/>
      <c r="AG414" s="452"/>
      <c r="AH414" s="452"/>
      <c r="AI414" s="452"/>
      <c r="AJ414" s="452"/>
      <c r="AK414" s="452"/>
      <c r="AL414" s="452"/>
      <c r="AM414" s="450"/>
      <c r="AN414" s="450"/>
      <c r="AO414" s="451"/>
      <c r="AP414" s="451"/>
      <c r="AQ414" s="450"/>
      <c r="AR414" s="453"/>
      <c r="AS414" s="453"/>
      <c r="AT414" s="454"/>
      <c r="AU414" s="455"/>
      <c r="AV414" s="456"/>
      <c r="AW414" s="456"/>
      <c r="AX414" s="455"/>
      <c r="AY414" s="456"/>
      <c r="AZ414" s="454"/>
      <c r="BA414" s="454"/>
      <c r="BB414" s="454"/>
      <c r="BC414" s="454"/>
      <c r="BD414" s="454"/>
      <c r="BE414" s="454"/>
      <c r="BF414" s="455"/>
      <c r="BG414" s="455"/>
      <c r="BH414" s="455"/>
      <c r="BI414" s="455"/>
      <c r="BJ414" s="455"/>
      <c r="BK414" s="455"/>
      <c r="BL414" s="455"/>
      <c r="BM414" s="455"/>
      <c r="BN414" s="455"/>
      <c r="BO414" s="455"/>
    </row>
    <row r="415" spans="1:67" ht="19.5" customHeight="1">
      <c r="A415" s="450"/>
      <c r="B415" s="450"/>
      <c r="C415" s="450"/>
      <c r="D415" s="450"/>
      <c r="E415" s="450"/>
      <c r="F415" s="451"/>
      <c r="G415" s="450"/>
      <c r="H415" s="450"/>
      <c r="I415" s="451"/>
      <c r="J415" s="450"/>
      <c r="K415" s="451"/>
      <c r="L415" s="450"/>
      <c r="M415" s="451"/>
      <c r="N415" s="450"/>
      <c r="O415" s="451"/>
      <c r="P415" s="452"/>
      <c r="Q415" s="452"/>
      <c r="R415" s="452"/>
      <c r="S415" s="452"/>
      <c r="T415" s="450"/>
      <c r="U415" s="450"/>
      <c r="V415" s="451"/>
      <c r="W415" s="452"/>
      <c r="X415" s="450"/>
      <c r="Y415" s="451"/>
      <c r="Z415" s="451"/>
      <c r="AA415" s="450"/>
      <c r="AB415" s="450"/>
      <c r="AC415" s="450"/>
      <c r="AD415" s="450"/>
      <c r="AE415" s="451"/>
      <c r="AF415" s="451"/>
      <c r="AG415" s="452"/>
      <c r="AH415" s="452"/>
      <c r="AI415" s="452"/>
      <c r="AJ415" s="452"/>
      <c r="AK415" s="452"/>
      <c r="AL415" s="452"/>
      <c r="AM415" s="450"/>
      <c r="AN415" s="450"/>
      <c r="AO415" s="451"/>
      <c r="AP415" s="451"/>
      <c r="AQ415" s="450"/>
      <c r="AR415" s="453"/>
      <c r="AS415" s="453"/>
      <c r="AT415" s="454"/>
      <c r="AU415" s="455"/>
      <c r="AV415" s="456"/>
      <c r="AW415" s="456"/>
      <c r="AX415" s="455"/>
      <c r="AY415" s="456"/>
      <c r="AZ415" s="454"/>
      <c r="BA415" s="454"/>
      <c r="BB415" s="454"/>
      <c r="BC415" s="454"/>
      <c r="BD415" s="454"/>
      <c r="BE415" s="454"/>
      <c r="BF415" s="455"/>
      <c r="BG415" s="455"/>
      <c r="BH415" s="455"/>
      <c r="BI415" s="455"/>
      <c r="BJ415" s="455"/>
      <c r="BK415" s="455"/>
      <c r="BL415" s="455"/>
      <c r="BM415" s="455"/>
      <c r="BN415" s="455"/>
      <c r="BO415" s="455"/>
    </row>
    <row r="416" spans="1:67" ht="19.5" customHeight="1">
      <c r="A416" s="450"/>
      <c r="B416" s="450"/>
      <c r="C416" s="450"/>
      <c r="D416" s="450"/>
      <c r="E416" s="450"/>
      <c r="F416" s="451"/>
      <c r="G416" s="450"/>
      <c r="H416" s="450"/>
      <c r="I416" s="451"/>
      <c r="J416" s="450"/>
      <c r="K416" s="451"/>
      <c r="L416" s="450"/>
      <c r="M416" s="451"/>
      <c r="N416" s="450"/>
      <c r="O416" s="451"/>
      <c r="P416" s="452"/>
      <c r="Q416" s="452"/>
      <c r="R416" s="452"/>
      <c r="S416" s="452"/>
      <c r="T416" s="450"/>
      <c r="U416" s="450"/>
      <c r="V416" s="451"/>
      <c r="W416" s="452"/>
      <c r="X416" s="450"/>
      <c r="Y416" s="451"/>
      <c r="Z416" s="451"/>
      <c r="AA416" s="450"/>
      <c r="AB416" s="450"/>
      <c r="AC416" s="450"/>
      <c r="AD416" s="450"/>
      <c r="AE416" s="451"/>
      <c r="AF416" s="451"/>
      <c r="AG416" s="452"/>
      <c r="AH416" s="452"/>
      <c r="AI416" s="452"/>
      <c r="AJ416" s="452"/>
      <c r="AK416" s="452"/>
      <c r="AL416" s="452"/>
      <c r="AM416" s="450"/>
      <c r="AN416" s="450"/>
      <c r="AO416" s="451"/>
      <c r="AP416" s="451"/>
      <c r="AQ416" s="450"/>
      <c r="AR416" s="453"/>
      <c r="AS416" s="453"/>
      <c r="AT416" s="454"/>
      <c r="AU416" s="455"/>
      <c r="AV416" s="456"/>
      <c r="AW416" s="456"/>
      <c r="AX416" s="455"/>
      <c r="AY416" s="456"/>
      <c r="AZ416" s="454"/>
      <c r="BA416" s="454"/>
      <c r="BB416" s="454"/>
      <c r="BC416" s="454"/>
      <c r="BD416" s="454"/>
      <c r="BE416" s="454"/>
      <c r="BF416" s="455"/>
      <c r="BG416" s="455"/>
      <c r="BH416" s="455"/>
      <c r="BI416" s="455"/>
      <c r="BJ416" s="455"/>
      <c r="BK416" s="455"/>
      <c r="BL416" s="455"/>
      <c r="BM416" s="455"/>
      <c r="BN416" s="455"/>
      <c r="BO416" s="455"/>
    </row>
    <row r="417" spans="1:67" ht="19.5" customHeight="1">
      <c r="A417" s="450"/>
      <c r="B417" s="450"/>
      <c r="C417" s="450"/>
      <c r="D417" s="450"/>
      <c r="E417" s="450"/>
      <c r="F417" s="451"/>
      <c r="G417" s="450"/>
      <c r="H417" s="450"/>
      <c r="I417" s="451"/>
      <c r="J417" s="450"/>
      <c r="K417" s="451"/>
      <c r="L417" s="450"/>
      <c r="M417" s="451"/>
      <c r="N417" s="450"/>
      <c r="O417" s="451"/>
      <c r="P417" s="452"/>
      <c r="Q417" s="452"/>
      <c r="R417" s="452"/>
      <c r="S417" s="452"/>
      <c r="T417" s="450"/>
      <c r="U417" s="450"/>
      <c r="V417" s="451"/>
      <c r="W417" s="452"/>
      <c r="X417" s="450"/>
      <c r="Y417" s="451"/>
      <c r="Z417" s="451"/>
      <c r="AA417" s="450"/>
      <c r="AB417" s="450"/>
      <c r="AC417" s="450"/>
      <c r="AD417" s="450"/>
      <c r="AE417" s="451"/>
      <c r="AF417" s="451"/>
      <c r="AG417" s="452"/>
      <c r="AH417" s="452"/>
      <c r="AI417" s="452"/>
      <c r="AJ417" s="452"/>
      <c r="AK417" s="452"/>
      <c r="AL417" s="452"/>
      <c r="AM417" s="450"/>
      <c r="AN417" s="450"/>
      <c r="AO417" s="451"/>
      <c r="AP417" s="451"/>
      <c r="AQ417" s="450"/>
      <c r="AR417" s="453"/>
      <c r="AS417" s="453"/>
      <c r="AT417" s="454"/>
      <c r="AU417" s="455"/>
      <c r="AV417" s="456"/>
      <c r="AW417" s="456"/>
      <c r="AX417" s="455"/>
      <c r="AY417" s="456"/>
      <c r="AZ417" s="454"/>
      <c r="BA417" s="454"/>
      <c r="BB417" s="454"/>
      <c r="BC417" s="454"/>
      <c r="BD417" s="454"/>
      <c r="BE417" s="454"/>
      <c r="BF417" s="455"/>
      <c r="BG417" s="455"/>
      <c r="BH417" s="455"/>
      <c r="BI417" s="455"/>
      <c r="BJ417" s="455"/>
      <c r="BK417" s="455"/>
      <c r="BL417" s="455"/>
      <c r="BM417" s="455"/>
      <c r="BN417" s="455"/>
      <c r="BO417" s="455"/>
    </row>
    <row r="418" spans="1:67" ht="19.5" customHeight="1">
      <c r="A418" s="450"/>
      <c r="B418" s="450"/>
      <c r="C418" s="450"/>
      <c r="D418" s="450"/>
      <c r="E418" s="450"/>
      <c r="F418" s="451"/>
      <c r="G418" s="450"/>
      <c r="H418" s="450"/>
      <c r="I418" s="451"/>
      <c r="J418" s="450"/>
      <c r="K418" s="451"/>
      <c r="L418" s="450"/>
      <c r="M418" s="451"/>
      <c r="N418" s="450"/>
      <c r="O418" s="451"/>
      <c r="P418" s="452"/>
      <c r="Q418" s="452"/>
      <c r="R418" s="452"/>
      <c r="S418" s="452"/>
      <c r="T418" s="450"/>
      <c r="U418" s="450"/>
      <c r="V418" s="451"/>
      <c r="W418" s="452"/>
      <c r="X418" s="450"/>
      <c r="Y418" s="451"/>
      <c r="Z418" s="451"/>
      <c r="AA418" s="450"/>
      <c r="AB418" s="450"/>
      <c r="AC418" s="450"/>
      <c r="AD418" s="450"/>
      <c r="AE418" s="451"/>
      <c r="AF418" s="451"/>
      <c r="AG418" s="452"/>
      <c r="AH418" s="452"/>
      <c r="AI418" s="452"/>
      <c r="AJ418" s="452"/>
      <c r="AK418" s="452"/>
      <c r="AL418" s="452"/>
      <c r="AM418" s="450"/>
      <c r="AN418" s="450"/>
      <c r="AO418" s="451"/>
      <c r="AP418" s="451"/>
      <c r="AQ418" s="450"/>
      <c r="AR418" s="453"/>
      <c r="AS418" s="453"/>
      <c r="AT418" s="454"/>
      <c r="AU418" s="455"/>
      <c r="AV418" s="456"/>
      <c r="AW418" s="456"/>
      <c r="AX418" s="455"/>
      <c r="AY418" s="456"/>
      <c r="AZ418" s="454"/>
      <c r="BA418" s="454"/>
      <c r="BB418" s="454"/>
      <c r="BC418" s="454"/>
      <c r="BD418" s="454"/>
      <c r="BE418" s="454"/>
      <c r="BF418" s="455"/>
      <c r="BG418" s="455"/>
      <c r="BH418" s="455"/>
      <c r="BI418" s="455"/>
      <c r="BJ418" s="455"/>
      <c r="BK418" s="455"/>
      <c r="BL418" s="455"/>
      <c r="BM418" s="455"/>
      <c r="BN418" s="455"/>
      <c r="BO418" s="455"/>
    </row>
    <row r="419" spans="1:67" ht="19.5" customHeight="1">
      <c r="A419" s="450"/>
      <c r="B419" s="450"/>
      <c r="C419" s="450"/>
      <c r="D419" s="450"/>
      <c r="E419" s="450"/>
      <c r="F419" s="451"/>
      <c r="G419" s="450"/>
      <c r="H419" s="450"/>
      <c r="I419" s="451"/>
      <c r="J419" s="450"/>
      <c r="K419" s="451"/>
      <c r="L419" s="450"/>
      <c r="M419" s="451"/>
      <c r="N419" s="450"/>
      <c r="O419" s="451"/>
      <c r="P419" s="452"/>
      <c r="Q419" s="452"/>
      <c r="R419" s="452"/>
      <c r="S419" s="452"/>
      <c r="T419" s="450"/>
      <c r="U419" s="450"/>
      <c r="V419" s="451"/>
      <c r="W419" s="452"/>
      <c r="X419" s="450"/>
      <c r="Y419" s="451"/>
      <c r="Z419" s="451"/>
      <c r="AA419" s="450"/>
      <c r="AB419" s="450"/>
      <c r="AC419" s="450"/>
      <c r="AD419" s="450"/>
      <c r="AE419" s="451"/>
      <c r="AF419" s="451"/>
      <c r="AG419" s="452"/>
      <c r="AH419" s="452"/>
      <c r="AI419" s="452"/>
      <c r="AJ419" s="452"/>
      <c r="AK419" s="452"/>
      <c r="AL419" s="452"/>
      <c r="AM419" s="450"/>
      <c r="AN419" s="450"/>
      <c r="AO419" s="451"/>
      <c r="AP419" s="451"/>
      <c r="AQ419" s="450"/>
      <c r="AR419" s="453"/>
      <c r="AS419" s="453"/>
      <c r="AT419" s="454"/>
      <c r="AU419" s="455"/>
      <c r="AV419" s="456"/>
      <c r="AW419" s="456"/>
      <c r="AX419" s="455"/>
      <c r="AY419" s="456"/>
      <c r="AZ419" s="454"/>
      <c r="BA419" s="454"/>
      <c r="BB419" s="454"/>
      <c r="BC419" s="454"/>
      <c r="BD419" s="454"/>
      <c r="BE419" s="454"/>
      <c r="BF419" s="455"/>
      <c r="BG419" s="455"/>
      <c r="BH419" s="455"/>
      <c r="BI419" s="455"/>
      <c r="BJ419" s="455"/>
      <c r="BK419" s="455"/>
      <c r="BL419" s="455"/>
      <c r="BM419" s="455"/>
      <c r="BN419" s="455"/>
      <c r="BO419" s="455"/>
    </row>
    <row r="420" spans="1:67" ht="19.5" customHeight="1">
      <c r="A420" s="450"/>
      <c r="B420" s="450"/>
      <c r="C420" s="450"/>
      <c r="D420" s="450"/>
      <c r="E420" s="450"/>
      <c r="F420" s="451"/>
      <c r="G420" s="450"/>
      <c r="H420" s="450"/>
      <c r="I420" s="451"/>
      <c r="J420" s="450"/>
      <c r="K420" s="451"/>
      <c r="L420" s="450"/>
      <c r="M420" s="451"/>
      <c r="N420" s="450"/>
      <c r="O420" s="451"/>
      <c r="P420" s="452"/>
      <c r="Q420" s="452"/>
      <c r="R420" s="452"/>
      <c r="S420" s="452"/>
      <c r="T420" s="450"/>
      <c r="U420" s="450"/>
      <c r="V420" s="451"/>
      <c r="W420" s="452"/>
      <c r="X420" s="450"/>
      <c r="Y420" s="451"/>
      <c r="Z420" s="451"/>
      <c r="AA420" s="450"/>
      <c r="AB420" s="450"/>
      <c r="AC420" s="450"/>
      <c r="AD420" s="450"/>
      <c r="AE420" s="451"/>
      <c r="AF420" s="451"/>
      <c r="AG420" s="452"/>
      <c r="AH420" s="452"/>
      <c r="AI420" s="452"/>
      <c r="AJ420" s="452"/>
      <c r="AK420" s="452"/>
      <c r="AL420" s="452"/>
      <c r="AM420" s="450"/>
      <c r="AN420" s="450"/>
      <c r="AO420" s="451"/>
      <c r="AP420" s="451"/>
      <c r="AQ420" s="450"/>
      <c r="AR420" s="453"/>
      <c r="AS420" s="453"/>
      <c r="AT420" s="454"/>
      <c r="AU420" s="455"/>
      <c r="AV420" s="456"/>
      <c r="AW420" s="456"/>
      <c r="AX420" s="455"/>
      <c r="AY420" s="456"/>
      <c r="AZ420" s="454"/>
      <c r="BA420" s="454"/>
      <c r="BB420" s="454"/>
      <c r="BC420" s="454"/>
      <c r="BD420" s="454"/>
      <c r="BE420" s="454"/>
      <c r="BF420" s="455"/>
      <c r="BG420" s="455"/>
      <c r="BH420" s="455"/>
      <c r="BI420" s="455"/>
      <c r="BJ420" s="455"/>
      <c r="BK420" s="455"/>
      <c r="BL420" s="455"/>
      <c r="BM420" s="455"/>
      <c r="BN420" s="455"/>
      <c r="BO420" s="455"/>
    </row>
    <row r="421" spans="1:67" ht="19.5" customHeight="1">
      <c r="A421" s="450"/>
      <c r="B421" s="450"/>
      <c r="C421" s="450"/>
      <c r="D421" s="450"/>
      <c r="E421" s="450"/>
      <c r="F421" s="451"/>
      <c r="G421" s="450"/>
      <c r="H421" s="450"/>
      <c r="I421" s="451"/>
      <c r="J421" s="450"/>
      <c r="K421" s="451"/>
      <c r="L421" s="450"/>
      <c r="M421" s="451"/>
      <c r="N421" s="450"/>
      <c r="O421" s="451"/>
      <c r="P421" s="452"/>
      <c r="Q421" s="452"/>
      <c r="R421" s="452"/>
      <c r="S421" s="452"/>
      <c r="T421" s="450"/>
      <c r="U421" s="450"/>
      <c r="V421" s="451"/>
      <c r="W421" s="452"/>
      <c r="X421" s="450"/>
      <c r="Y421" s="451"/>
      <c r="Z421" s="451"/>
      <c r="AA421" s="450"/>
      <c r="AB421" s="450"/>
      <c r="AC421" s="450"/>
      <c r="AD421" s="450"/>
      <c r="AE421" s="451"/>
      <c r="AF421" s="451"/>
      <c r="AG421" s="452"/>
      <c r="AH421" s="452"/>
      <c r="AI421" s="452"/>
      <c r="AJ421" s="452"/>
      <c r="AK421" s="452"/>
      <c r="AL421" s="452"/>
      <c r="AM421" s="450"/>
      <c r="AN421" s="450"/>
      <c r="AO421" s="451"/>
      <c r="AP421" s="451"/>
      <c r="AQ421" s="450"/>
      <c r="AR421" s="453"/>
      <c r="AS421" s="453"/>
      <c r="AT421" s="454"/>
      <c r="AU421" s="455"/>
      <c r="AV421" s="456"/>
      <c r="AW421" s="456"/>
      <c r="AX421" s="455"/>
      <c r="AY421" s="456"/>
      <c r="AZ421" s="454"/>
      <c r="BA421" s="454"/>
      <c r="BB421" s="454"/>
      <c r="BC421" s="454"/>
      <c r="BD421" s="454"/>
      <c r="BE421" s="454"/>
      <c r="BF421" s="455"/>
      <c r="BG421" s="455"/>
      <c r="BH421" s="455"/>
      <c r="BI421" s="455"/>
      <c r="BJ421" s="455"/>
      <c r="BK421" s="455"/>
      <c r="BL421" s="455"/>
      <c r="BM421" s="455"/>
      <c r="BN421" s="455"/>
      <c r="BO421" s="455"/>
    </row>
    <row r="422" spans="1:67" ht="19.5" customHeight="1">
      <c r="A422" s="450"/>
      <c r="B422" s="450"/>
      <c r="C422" s="450"/>
      <c r="D422" s="450"/>
      <c r="E422" s="450"/>
      <c r="F422" s="451"/>
      <c r="G422" s="450"/>
      <c r="H422" s="450"/>
      <c r="I422" s="451"/>
      <c r="J422" s="450"/>
      <c r="K422" s="451"/>
      <c r="L422" s="450"/>
      <c r="M422" s="451"/>
      <c r="N422" s="450"/>
      <c r="O422" s="451"/>
      <c r="P422" s="452"/>
      <c r="Q422" s="452"/>
      <c r="R422" s="452"/>
      <c r="S422" s="452"/>
      <c r="T422" s="450"/>
      <c r="U422" s="450"/>
      <c r="V422" s="451"/>
      <c r="W422" s="452"/>
      <c r="X422" s="450"/>
      <c r="Y422" s="451"/>
      <c r="Z422" s="451"/>
      <c r="AA422" s="450"/>
      <c r="AB422" s="450"/>
      <c r="AC422" s="450"/>
      <c r="AD422" s="450"/>
      <c r="AE422" s="451"/>
      <c r="AF422" s="451"/>
      <c r="AG422" s="452"/>
      <c r="AH422" s="452"/>
      <c r="AI422" s="452"/>
      <c r="AJ422" s="452"/>
      <c r="AK422" s="452"/>
      <c r="AL422" s="452"/>
      <c r="AM422" s="450"/>
      <c r="AN422" s="450"/>
      <c r="AO422" s="451"/>
      <c r="AP422" s="451"/>
      <c r="AQ422" s="450"/>
      <c r="AR422" s="453"/>
      <c r="AS422" s="453"/>
      <c r="AT422" s="454"/>
      <c r="AU422" s="455"/>
      <c r="AV422" s="456"/>
      <c r="AW422" s="456"/>
      <c r="AX422" s="455"/>
      <c r="AY422" s="456"/>
      <c r="AZ422" s="454"/>
      <c r="BA422" s="454"/>
      <c r="BB422" s="454"/>
      <c r="BC422" s="454"/>
      <c r="BD422" s="454"/>
      <c r="BE422" s="454"/>
      <c r="BF422" s="455"/>
      <c r="BG422" s="455"/>
      <c r="BH422" s="455"/>
      <c r="BI422" s="455"/>
      <c r="BJ422" s="455"/>
      <c r="BK422" s="455"/>
      <c r="BL422" s="455"/>
      <c r="BM422" s="455"/>
      <c r="BN422" s="455"/>
      <c r="BO422" s="455"/>
    </row>
    <row r="423" spans="1:67" ht="19.5" customHeight="1">
      <c r="A423" s="450"/>
      <c r="B423" s="450"/>
      <c r="C423" s="450"/>
      <c r="D423" s="450"/>
      <c r="E423" s="450"/>
      <c r="F423" s="451"/>
      <c r="G423" s="450"/>
      <c r="H423" s="450"/>
      <c r="I423" s="451"/>
      <c r="J423" s="450"/>
      <c r="K423" s="451"/>
      <c r="L423" s="450"/>
      <c r="M423" s="451"/>
      <c r="N423" s="450"/>
      <c r="O423" s="451"/>
      <c r="P423" s="452"/>
      <c r="Q423" s="452"/>
      <c r="R423" s="452"/>
      <c r="S423" s="452"/>
      <c r="T423" s="450"/>
      <c r="U423" s="450"/>
      <c r="V423" s="451"/>
      <c r="W423" s="452"/>
      <c r="X423" s="450"/>
      <c r="Y423" s="451"/>
      <c r="Z423" s="451"/>
      <c r="AA423" s="450"/>
      <c r="AB423" s="450"/>
      <c r="AC423" s="450"/>
      <c r="AD423" s="450"/>
      <c r="AE423" s="451"/>
      <c r="AF423" s="451"/>
      <c r="AG423" s="452"/>
      <c r="AH423" s="452"/>
      <c r="AI423" s="452"/>
      <c r="AJ423" s="452"/>
      <c r="AK423" s="452"/>
      <c r="AL423" s="452"/>
      <c r="AM423" s="450"/>
      <c r="AN423" s="450"/>
      <c r="AO423" s="451"/>
      <c r="AP423" s="451"/>
      <c r="AQ423" s="450"/>
      <c r="AR423" s="453"/>
      <c r="AS423" s="453"/>
      <c r="AT423" s="454"/>
      <c r="AU423" s="455"/>
      <c r="AV423" s="456"/>
      <c r="AW423" s="456"/>
      <c r="AX423" s="455"/>
      <c r="AY423" s="456"/>
      <c r="AZ423" s="454"/>
      <c r="BA423" s="454"/>
      <c r="BB423" s="454"/>
      <c r="BC423" s="454"/>
      <c r="BD423" s="454"/>
      <c r="BE423" s="454"/>
      <c r="BF423" s="455"/>
      <c r="BG423" s="455"/>
      <c r="BH423" s="455"/>
      <c r="BI423" s="455"/>
      <c r="BJ423" s="455"/>
      <c r="BK423" s="455"/>
      <c r="BL423" s="455"/>
      <c r="BM423" s="455"/>
      <c r="BN423" s="455"/>
      <c r="BO423" s="455"/>
    </row>
    <row r="424" spans="1:67" ht="19.5" customHeight="1">
      <c r="A424" s="450"/>
      <c r="B424" s="450"/>
      <c r="C424" s="450"/>
      <c r="D424" s="450"/>
      <c r="E424" s="450"/>
      <c r="F424" s="451"/>
      <c r="G424" s="450"/>
      <c r="H424" s="450"/>
      <c r="I424" s="451"/>
      <c r="J424" s="450"/>
      <c r="K424" s="451"/>
      <c r="L424" s="450"/>
      <c r="M424" s="451"/>
      <c r="N424" s="450"/>
      <c r="O424" s="451"/>
      <c r="P424" s="452"/>
      <c r="Q424" s="452"/>
      <c r="R424" s="452"/>
      <c r="S424" s="452"/>
      <c r="T424" s="450"/>
      <c r="U424" s="450"/>
      <c r="V424" s="451"/>
      <c r="W424" s="452"/>
      <c r="X424" s="450"/>
      <c r="Y424" s="451"/>
      <c r="Z424" s="451"/>
      <c r="AA424" s="450"/>
      <c r="AB424" s="450"/>
      <c r="AC424" s="450"/>
      <c r="AD424" s="450"/>
      <c r="AE424" s="451"/>
      <c r="AF424" s="451"/>
      <c r="AG424" s="452"/>
      <c r="AH424" s="452"/>
      <c r="AI424" s="452"/>
      <c r="AJ424" s="452"/>
      <c r="AK424" s="452"/>
      <c r="AL424" s="452"/>
      <c r="AM424" s="450"/>
      <c r="AN424" s="450"/>
      <c r="AO424" s="451"/>
      <c r="AP424" s="451"/>
      <c r="AQ424" s="450"/>
      <c r="AR424" s="453"/>
      <c r="AS424" s="453"/>
      <c r="AT424" s="454"/>
      <c r="AU424" s="455"/>
      <c r="AV424" s="456"/>
      <c r="AW424" s="456"/>
      <c r="AX424" s="455"/>
      <c r="AY424" s="456"/>
      <c r="AZ424" s="454"/>
      <c r="BA424" s="454"/>
      <c r="BB424" s="454"/>
      <c r="BC424" s="454"/>
      <c r="BD424" s="454"/>
      <c r="BE424" s="454"/>
      <c r="BF424" s="455"/>
      <c r="BG424" s="455"/>
      <c r="BH424" s="455"/>
      <c r="BI424" s="455"/>
      <c r="BJ424" s="455"/>
      <c r="BK424" s="455"/>
      <c r="BL424" s="455"/>
      <c r="BM424" s="455"/>
      <c r="BN424" s="455"/>
      <c r="BO424" s="455"/>
    </row>
    <row r="425" spans="1:67" ht="19.5" customHeight="1">
      <c r="A425" s="450"/>
      <c r="B425" s="450"/>
      <c r="C425" s="450"/>
      <c r="D425" s="450"/>
      <c r="E425" s="450"/>
      <c r="F425" s="451"/>
      <c r="G425" s="450"/>
      <c r="H425" s="450"/>
      <c r="I425" s="451"/>
      <c r="J425" s="450"/>
      <c r="K425" s="451"/>
      <c r="L425" s="450"/>
      <c r="M425" s="451"/>
      <c r="N425" s="450"/>
      <c r="O425" s="451"/>
      <c r="P425" s="452"/>
      <c r="Q425" s="452"/>
      <c r="R425" s="452"/>
      <c r="S425" s="452"/>
      <c r="T425" s="450"/>
      <c r="U425" s="450"/>
      <c r="V425" s="451"/>
      <c r="W425" s="452"/>
      <c r="X425" s="450"/>
      <c r="Y425" s="451"/>
      <c r="Z425" s="451"/>
      <c r="AA425" s="450"/>
      <c r="AB425" s="450"/>
      <c r="AC425" s="450"/>
      <c r="AD425" s="450"/>
      <c r="AE425" s="451"/>
      <c r="AF425" s="451"/>
      <c r="AG425" s="452"/>
      <c r="AH425" s="452"/>
      <c r="AI425" s="452"/>
      <c r="AJ425" s="452"/>
      <c r="AK425" s="452"/>
      <c r="AL425" s="452"/>
      <c r="AM425" s="450"/>
      <c r="AN425" s="450"/>
      <c r="AO425" s="451"/>
      <c r="AP425" s="451"/>
      <c r="AQ425" s="450"/>
      <c r="AR425" s="453"/>
      <c r="AS425" s="453"/>
      <c r="AT425" s="454"/>
      <c r="AU425" s="455"/>
      <c r="AV425" s="456"/>
      <c r="AW425" s="456"/>
      <c r="AX425" s="455"/>
      <c r="AY425" s="456"/>
      <c r="AZ425" s="454"/>
      <c r="BA425" s="454"/>
      <c r="BB425" s="454"/>
      <c r="BC425" s="454"/>
      <c r="BD425" s="454"/>
      <c r="BE425" s="454"/>
      <c r="BF425" s="455"/>
      <c r="BG425" s="455"/>
      <c r="BH425" s="455"/>
      <c r="BI425" s="455"/>
      <c r="BJ425" s="455"/>
      <c r="BK425" s="455"/>
      <c r="BL425" s="455"/>
      <c r="BM425" s="455"/>
      <c r="BN425" s="455"/>
      <c r="BO425" s="455"/>
    </row>
    <row r="426" spans="1:67" ht="19.5" customHeight="1">
      <c r="A426" s="450"/>
      <c r="B426" s="450"/>
      <c r="C426" s="450"/>
      <c r="D426" s="450"/>
      <c r="E426" s="450"/>
      <c r="F426" s="451"/>
      <c r="G426" s="450"/>
      <c r="H426" s="450"/>
      <c r="I426" s="451"/>
      <c r="J426" s="450"/>
      <c r="K426" s="451"/>
      <c r="L426" s="450"/>
      <c r="M426" s="451"/>
      <c r="N426" s="450"/>
      <c r="O426" s="451"/>
      <c r="P426" s="452"/>
      <c r="Q426" s="452"/>
      <c r="R426" s="452"/>
      <c r="S426" s="452"/>
      <c r="T426" s="450"/>
      <c r="U426" s="450"/>
      <c r="V426" s="451"/>
      <c r="W426" s="452"/>
      <c r="X426" s="450"/>
      <c r="Y426" s="451"/>
      <c r="Z426" s="451"/>
      <c r="AA426" s="450"/>
      <c r="AB426" s="450"/>
      <c r="AC426" s="450"/>
      <c r="AD426" s="450"/>
      <c r="AE426" s="451"/>
      <c r="AF426" s="451"/>
      <c r="AG426" s="452"/>
      <c r="AH426" s="452"/>
      <c r="AI426" s="452"/>
      <c r="AJ426" s="452"/>
      <c r="AK426" s="452"/>
      <c r="AL426" s="452"/>
      <c r="AM426" s="450"/>
      <c r="AN426" s="450"/>
      <c r="AO426" s="451"/>
      <c r="AP426" s="451"/>
      <c r="AQ426" s="450"/>
      <c r="AR426" s="453"/>
      <c r="AS426" s="453"/>
      <c r="AT426" s="454"/>
      <c r="AU426" s="455"/>
      <c r="AV426" s="456"/>
      <c r="AW426" s="456"/>
      <c r="AX426" s="455"/>
      <c r="AY426" s="456"/>
      <c r="AZ426" s="454"/>
      <c r="BA426" s="454"/>
      <c r="BB426" s="454"/>
      <c r="BC426" s="454"/>
      <c r="BD426" s="454"/>
      <c r="BE426" s="454"/>
      <c r="BF426" s="455"/>
      <c r="BG426" s="455"/>
      <c r="BH426" s="455"/>
      <c r="BI426" s="455"/>
      <c r="BJ426" s="455"/>
      <c r="BK426" s="455"/>
      <c r="BL426" s="455"/>
      <c r="BM426" s="455"/>
      <c r="BN426" s="455"/>
      <c r="BO426" s="455"/>
    </row>
    <row r="427" spans="1:67" ht="19.5" customHeight="1">
      <c r="A427" s="450"/>
      <c r="B427" s="450"/>
      <c r="C427" s="450"/>
      <c r="D427" s="450"/>
      <c r="E427" s="450"/>
      <c r="F427" s="451"/>
      <c r="G427" s="450"/>
      <c r="H427" s="450"/>
      <c r="I427" s="451"/>
      <c r="J427" s="450"/>
      <c r="K427" s="451"/>
      <c r="L427" s="450"/>
      <c r="M427" s="451"/>
      <c r="N427" s="450"/>
      <c r="O427" s="451"/>
      <c r="P427" s="452"/>
      <c r="Q427" s="452"/>
      <c r="R427" s="452"/>
      <c r="S427" s="452"/>
      <c r="T427" s="450"/>
      <c r="U427" s="450"/>
      <c r="V427" s="451"/>
      <c r="W427" s="452"/>
      <c r="X427" s="450"/>
      <c r="Y427" s="451"/>
      <c r="Z427" s="451"/>
      <c r="AA427" s="450"/>
      <c r="AB427" s="450"/>
      <c r="AC427" s="450"/>
      <c r="AD427" s="450"/>
      <c r="AE427" s="451"/>
      <c r="AF427" s="451"/>
      <c r="AG427" s="452"/>
      <c r="AH427" s="452"/>
      <c r="AI427" s="452"/>
      <c r="AJ427" s="452"/>
      <c r="AK427" s="452"/>
      <c r="AL427" s="452"/>
      <c r="AM427" s="450"/>
      <c r="AN427" s="450"/>
      <c r="AO427" s="451"/>
      <c r="AP427" s="451"/>
      <c r="AQ427" s="450"/>
      <c r="AR427" s="453"/>
      <c r="AS427" s="453"/>
      <c r="AT427" s="454"/>
      <c r="AU427" s="455"/>
      <c r="AV427" s="456"/>
      <c r="AW427" s="456"/>
      <c r="AX427" s="455"/>
      <c r="AY427" s="456"/>
      <c r="AZ427" s="454"/>
      <c r="BA427" s="454"/>
      <c r="BB427" s="454"/>
      <c r="BC427" s="454"/>
      <c r="BD427" s="454"/>
      <c r="BE427" s="454"/>
      <c r="BF427" s="455"/>
      <c r="BG427" s="455"/>
      <c r="BH427" s="455"/>
      <c r="BI427" s="455"/>
      <c r="BJ427" s="455"/>
      <c r="BK427" s="455"/>
      <c r="BL427" s="455"/>
      <c r="BM427" s="455"/>
      <c r="BN427" s="455"/>
      <c r="BO427" s="455"/>
    </row>
    <row r="428" spans="1:67" ht="19.5" customHeight="1">
      <c r="A428" s="450"/>
      <c r="B428" s="450"/>
      <c r="C428" s="450"/>
      <c r="D428" s="450"/>
      <c r="E428" s="450"/>
      <c r="F428" s="451"/>
      <c r="G428" s="450"/>
      <c r="H428" s="450"/>
      <c r="I428" s="451"/>
      <c r="J428" s="450"/>
      <c r="K428" s="451"/>
      <c r="L428" s="450"/>
      <c r="M428" s="451"/>
      <c r="N428" s="450"/>
      <c r="O428" s="451"/>
      <c r="P428" s="452"/>
      <c r="Q428" s="452"/>
      <c r="R428" s="452"/>
      <c r="S428" s="452"/>
      <c r="T428" s="450"/>
      <c r="U428" s="450"/>
      <c r="V428" s="451"/>
      <c r="W428" s="452"/>
      <c r="X428" s="450"/>
      <c r="Y428" s="451"/>
      <c r="Z428" s="451"/>
      <c r="AA428" s="450"/>
      <c r="AB428" s="450"/>
      <c r="AC428" s="450"/>
      <c r="AD428" s="450"/>
      <c r="AE428" s="451"/>
      <c r="AF428" s="451"/>
      <c r="AG428" s="452"/>
      <c r="AH428" s="452"/>
      <c r="AI428" s="452"/>
      <c r="AJ428" s="452"/>
      <c r="AK428" s="452"/>
      <c r="AL428" s="452"/>
      <c r="AM428" s="450"/>
      <c r="AN428" s="450"/>
      <c r="AO428" s="451"/>
      <c r="AP428" s="451"/>
      <c r="AQ428" s="450"/>
      <c r="AR428" s="453"/>
      <c r="AS428" s="453"/>
      <c r="AT428" s="454"/>
      <c r="AU428" s="455"/>
      <c r="AV428" s="456"/>
      <c r="AW428" s="456"/>
      <c r="AX428" s="455"/>
      <c r="AY428" s="456"/>
      <c r="AZ428" s="454"/>
      <c r="BA428" s="454"/>
      <c r="BB428" s="454"/>
      <c r="BC428" s="454"/>
      <c r="BD428" s="454"/>
      <c r="BE428" s="454"/>
      <c r="BF428" s="455"/>
      <c r="BG428" s="455"/>
      <c r="BH428" s="455"/>
      <c r="BI428" s="455"/>
      <c r="BJ428" s="455"/>
      <c r="BK428" s="455"/>
      <c r="BL428" s="455"/>
      <c r="BM428" s="455"/>
      <c r="BN428" s="455"/>
      <c r="BO428" s="455"/>
    </row>
    <row r="429" spans="1:67" ht="19.5" customHeight="1">
      <c r="A429" s="450"/>
      <c r="B429" s="450"/>
      <c r="C429" s="450"/>
      <c r="D429" s="450"/>
      <c r="E429" s="450"/>
      <c r="F429" s="451"/>
      <c r="G429" s="450"/>
      <c r="H429" s="450"/>
      <c r="I429" s="451"/>
      <c r="J429" s="450"/>
      <c r="K429" s="451"/>
      <c r="L429" s="450"/>
      <c r="M429" s="451"/>
      <c r="N429" s="450"/>
      <c r="O429" s="451"/>
      <c r="P429" s="452"/>
      <c r="Q429" s="452"/>
      <c r="R429" s="452"/>
      <c r="S429" s="452"/>
      <c r="T429" s="450"/>
      <c r="U429" s="450"/>
      <c r="V429" s="451"/>
      <c r="W429" s="452"/>
      <c r="X429" s="450"/>
      <c r="Y429" s="451"/>
      <c r="Z429" s="451"/>
      <c r="AA429" s="450"/>
      <c r="AB429" s="450"/>
      <c r="AC429" s="450"/>
      <c r="AD429" s="450"/>
      <c r="AE429" s="451"/>
      <c r="AF429" s="451"/>
      <c r="AG429" s="452"/>
      <c r="AH429" s="452"/>
      <c r="AI429" s="452"/>
      <c r="AJ429" s="452"/>
      <c r="AK429" s="452"/>
      <c r="AL429" s="452"/>
      <c r="AM429" s="450"/>
      <c r="AN429" s="450"/>
      <c r="AO429" s="451"/>
      <c r="AP429" s="451"/>
      <c r="AQ429" s="450"/>
      <c r="AR429" s="453"/>
      <c r="AS429" s="453"/>
      <c r="AT429" s="454"/>
      <c r="AU429" s="455"/>
      <c r="AV429" s="456"/>
      <c r="AW429" s="456"/>
      <c r="AX429" s="455"/>
      <c r="AY429" s="456"/>
      <c r="AZ429" s="454"/>
      <c r="BA429" s="454"/>
      <c r="BB429" s="454"/>
      <c r="BC429" s="454"/>
      <c r="BD429" s="454"/>
      <c r="BE429" s="454"/>
      <c r="BF429" s="455"/>
      <c r="BG429" s="455"/>
      <c r="BH429" s="455"/>
      <c r="BI429" s="455"/>
      <c r="BJ429" s="455"/>
      <c r="BK429" s="455"/>
      <c r="BL429" s="455"/>
      <c r="BM429" s="455"/>
      <c r="BN429" s="455"/>
      <c r="BO429" s="455"/>
    </row>
    <row r="430" spans="1:67" ht="19.5" customHeight="1">
      <c r="A430" s="450"/>
      <c r="B430" s="450"/>
      <c r="C430" s="450"/>
      <c r="D430" s="450"/>
      <c r="E430" s="450"/>
      <c r="F430" s="451"/>
      <c r="G430" s="450"/>
      <c r="H430" s="450"/>
      <c r="I430" s="451"/>
      <c r="J430" s="450"/>
      <c r="K430" s="451"/>
      <c r="L430" s="450"/>
      <c r="M430" s="451"/>
      <c r="N430" s="450"/>
      <c r="O430" s="451"/>
      <c r="P430" s="452"/>
      <c r="Q430" s="452"/>
      <c r="R430" s="452"/>
      <c r="S430" s="452"/>
      <c r="T430" s="450"/>
      <c r="U430" s="450"/>
      <c r="V430" s="451"/>
      <c r="W430" s="452"/>
      <c r="X430" s="450"/>
      <c r="Y430" s="451"/>
      <c r="Z430" s="451"/>
      <c r="AA430" s="450"/>
      <c r="AB430" s="450"/>
      <c r="AC430" s="450"/>
      <c r="AD430" s="450"/>
      <c r="AE430" s="451"/>
      <c r="AF430" s="451"/>
      <c r="AG430" s="452"/>
      <c r="AH430" s="452"/>
      <c r="AI430" s="452"/>
      <c r="AJ430" s="452"/>
      <c r="AK430" s="452"/>
      <c r="AL430" s="452"/>
      <c r="AM430" s="450"/>
      <c r="AN430" s="450"/>
      <c r="AO430" s="451"/>
      <c r="AP430" s="451"/>
      <c r="AQ430" s="450"/>
      <c r="AR430" s="453"/>
      <c r="AS430" s="453"/>
      <c r="AT430" s="454"/>
      <c r="AU430" s="455"/>
      <c r="AV430" s="456"/>
      <c r="AW430" s="456"/>
      <c r="AX430" s="455"/>
      <c r="AY430" s="456"/>
      <c r="AZ430" s="454"/>
      <c r="BA430" s="454"/>
      <c r="BB430" s="454"/>
      <c r="BC430" s="454"/>
      <c r="BD430" s="454"/>
      <c r="BE430" s="454"/>
      <c r="BF430" s="455"/>
      <c r="BG430" s="455"/>
      <c r="BH430" s="455"/>
      <c r="BI430" s="455"/>
      <c r="BJ430" s="455"/>
      <c r="BK430" s="455"/>
      <c r="BL430" s="455"/>
      <c r="BM430" s="455"/>
      <c r="BN430" s="455"/>
      <c r="BO430" s="455"/>
    </row>
    <row r="431" spans="1:67" ht="19.5" customHeight="1">
      <c r="A431" s="450"/>
      <c r="B431" s="450"/>
      <c r="C431" s="450"/>
      <c r="D431" s="450"/>
      <c r="E431" s="450"/>
      <c r="F431" s="451"/>
      <c r="G431" s="450"/>
      <c r="H431" s="450"/>
      <c r="I431" s="451"/>
      <c r="J431" s="450"/>
      <c r="K431" s="451"/>
      <c r="L431" s="450"/>
      <c r="M431" s="451"/>
      <c r="N431" s="450"/>
      <c r="O431" s="451"/>
      <c r="P431" s="452"/>
      <c r="Q431" s="452"/>
      <c r="R431" s="452"/>
      <c r="S431" s="452"/>
      <c r="T431" s="450"/>
      <c r="U431" s="450"/>
      <c r="V431" s="451"/>
      <c r="W431" s="452"/>
      <c r="X431" s="450"/>
      <c r="Y431" s="451"/>
      <c r="Z431" s="451"/>
      <c r="AA431" s="450"/>
      <c r="AB431" s="450"/>
      <c r="AC431" s="450"/>
      <c r="AD431" s="450"/>
      <c r="AE431" s="451"/>
      <c r="AF431" s="451"/>
      <c r="AG431" s="452"/>
      <c r="AH431" s="452"/>
      <c r="AI431" s="452"/>
      <c r="AJ431" s="452"/>
      <c r="AK431" s="452"/>
      <c r="AL431" s="452"/>
      <c r="AM431" s="450"/>
      <c r="AN431" s="450"/>
      <c r="AO431" s="451"/>
      <c r="AP431" s="451"/>
      <c r="AQ431" s="450"/>
      <c r="AR431" s="453"/>
      <c r="AS431" s="453"/>
      <c r="AT431" s="454"/>
      <c r="AU431" s="455"/>
      <c r="AV431" s="456"/>
      <c r="AW431" s="456"/>
      <c r="AX431" s="455"/>
      <c r="AY431" s="456"/>
      <c r="AZ431" s="454"/>
      <c r="BA431" s="454"/>
      <c r="BB431" s="454"/>
      <c r="BC431" s="454"/>
      <c r="BD431" s="454"/>
      <c r="BE431" s="454"/>
      <c r="BF431" s="455"/>
      <c r="BG431" s="455"/>
      <c r="BH431" s="455"/>
      <c r="BI431" s="455"/>
      <c r="BJ431" s="455"/>
      <c r="BK431" s="455"/>
      <c r="BL431" s="455"/>
      <c r="BM431" s="455"/>
      <c r="BN431" s="455"/>
      <c r="BO431" s="455"/>
    </row>
    <row r="432" spans="1:67" ht="19.5" customHeight="1">
      <c r="A432" s="450"/>
      <c r="B432" s="450"/>
      <c r="C432" s="450"/>
      <c r="D432" s="450"/>
      <c r="E432" s="450"/>
      <c r="F432" s="451"/>
      <c r="G432" s="450"/>
      <c r="H432" s="450"/>
      <c r="I432" s="451"/>
      <c r="J432" s="450"/>
      <c r="K432" s="451"/>
      <c r="L432" s="450"/>
      <c r="M432" s="451"/>
      <c r="N432" s="450"/>
      <c r="O432" s="451"/>
      <c r="P432" s="452"/>
      <c r="Q432" s="452"/>
      <c r="R432" s="452"/>
      <c r="S432" s="452"/>
      <c r="T432" s="450"/>
      <c r="U432" s="450"/>
      <c r="V432" s="451"/>
      <c r="W432" s="452"/>
      <c r="X432" s="450"/>
      <c r="Y432" s="451"/>
      <c r="Z432" s="451"/>
      <c r="AA432" s="450"/>
      <c r="AB432" s="450"/>
      <c r="AC432" s="450"/>
      <c r="AD432" s="450"/>
      <c r="AE432" s="451"/>
      <c r="AF432" s="451"/>
      <c r="AG432" s="452"/>
      <c r="AH432" s="452"/>
      <c r="AI432" s="452"/>
      <c r="AJ432" s="452"/>
      <c r="AK432" s="452"/>
      <c r="AL432" s="452"/>
      <c r="AM432" s="450"/>
      <c r="AN432" s="450"/>
      <c r="AO432" s="451"/>
      <c r="AP432" s="451"/>
      <c r="AQ432" s="450"/>
      <c r="AR432" s="453"/>
      <c r="AS432" s="453"/>
      <c r="AT432" s="454"/>
      <c r="AU432" s="455"/>
      <c r="AV432" s="456"/>
      <c r="AW432" s="456"/>
      <c r="AX432" s="455"/>
      <c r="AY432" s="456"/>
      <c r="AZ432" s="454"/>
      <c r="BA432" s="454"/>
      <c r="BB432" s="454"/>
      <c r="BC432" s="454"/>
      <c r="BD432" s="454"/>
      <c r="BE432" s="454"/>
      <c r="BF432" s="455"/>
      <c r="BG432" s="455"/>
      <c r="BH432" s="455"/>
      <c r="BI432" s="455"/>
      <c r="BJ432" s="455"/>
      <c r="BK432" s="455"/>
      <c r="BL432" s="455"/>
      <c r="BM432" s="455"/>
      <c r="BN432" s="455"/>
      <c r="BO432" s="455"/>
    </row>
    <row r="433" spans="1:67" ht="19.5" customHeight="1">
      <c r="A433" s="450"/>
      <c r="B433" s="450"/>
      <c r="C433" s="450"/>
      <c r="D433" s="450"/>
      <c r="E433" s="450"/>
      <c r="F433" s="451"/>
      <c r="G433" s="450"/>
      <c r="H433" s="450"/>
      <c r="I433" s="451"/>
      <c r="J433" s="450"/>
      <c r="K433" s="451"/>
      <c r="L433" s="450"/>
      <c r="M433" s="451"/>
      <c r="N433" s="450"/>
      <c r="O433" s="451"/>
      <c r="P433" s="452"/>
      <c r="Q433" s="452"/>
      <c r="R433" s="452"/>
      <c r="S433" s="452"/>
      <c r="T433" s="450"/>
      <c r="U433" s="450"/>
      <c r="V433" s="451"/>
      <c r="W433" s="452"/>
      <c r="X433" s="450"/>
      <c r="Y433" s="451"/>
      <c r="Z433" s="451"/>
      <c r="AA433" s="450"/>
      <c r="AB433" s="450"/>
      <c r="AC433" s="450"/>
      <c r="AD433" s="450"/>
      <c r="AE433" s="451"/>
      <c r="AF433" s="451"/>
      <c r="AG433" s="452"/>
      <c r="AH433" s="452"/>
      <c r="AI433" s="452"/>
      <c r="AJ433" s="452"/>
      <c r="AK433" s="452"/>
      <c r="AL433" s="452"/>
      <c r="AM433" s="450"/>
      <c r="AN433" s="450"/>
      <c r="AO433" s="451"/>
      <c r="AP433" s="451"/>
      <c r="AQ433" s="450"/>
      <c r="AR433" s="453"/>
      <c r="AS433" s="453"/>
      <c r="AT433" s="454"/>
      <c r="AU433" s="455"/>
      <c r="AV433" s="456"/>
      <c r="AW433" s="456"/>
      <c r="AX433" s="455"/>
      <c r="AY433" s="456"/>
      <c r="AZ433" s="454"/>
      <c r="BA433" s="454"/>
      <c r="BB433" s="454"/>
      <c r="BC433" s="454"/>
      <c r="BD433" s="454"/>
      <c r="BE433" s="454"/>
      <c r="BF433" s="455"/>
      <c r="BG433" s="455"/>
      <c r="BH433" s="455"/>
      <c r="BI433" s="455"/>
      <c r="BJ433" s="455"/>
      <c r="BK433" s="455"/>
      <c r="BL433" s="455"/>
      <c r="BM433" s="455"/>
      <c r="BN433" s="455"/>
      <c r="BO433" s="455"/>
    </row>
    <row r="434" spans="1:67" ht="19.5" customHeight="1">
      <c r="A434" s="450"/>
      <c r="B434" s="450"/>
      <c r="C434" s="450"/>
      <c r="D434" s="450"/>
      <c r="E434" s="450"/>
      <c r="F434" s="451"/>
      <c r="G434" s="450"/>
      <c r="H434" s="450"/>
      <c r="I434" s="451"/>
      <c r="J434" s="450"/>
      <c r="K434" s="451"/>
      <c r="L434" s="450"/>
      <c r="M434" s="451"/>
      <c r="N434" s="450"/>
      <c r="O434" s="451"/>
      <c r="P434" s="452"/>
      <c r="Q434" s="452"/>
      <c r="R434" s="452"/>
      <c r="S434" s="452"/>
      <c r="T434" s="450"/>
      <c r="U434" s="450"/>
      <c r="V434" s="451"/>
      <c r="W434" s="452"/>
      <c r="X434" s="450"/>
      <c r="Y434" s="451"/>
      <c r="Z434" s="451"/>
      <c r="AA434" s="450"/>
      <c r="AB434" s="450"/>
      <c r="AC434" s="450"/>
      <c r="AD434" s="450"/>
      <c r="AE434" s="451"/>
      <c r="AF434" s="451"/>
      <c r="AG434" s="452"/>
      <c r="AH434" s="452"/>
      <c r="AI434" s="452"/>
      <c r="AJ434" s="452"/>
      <c r="AK434" s="452"/>
      <c r="AL434" s="452"/>
      <c r="AM434" s="450"/>
      <c r="AN434" s="450"/>
      <c r="AO434" s="451"/>
      <c r="AP434" s="451"/>
      <c r="AQ434" s="450"/>
      <c r="AR434" s="453"/>
      <c r="AS434" s="453"/>
      <c r="AT434" s="454"/>
      <c r="AU434" s="455"/>
      <c r="AV434" s="456"/>
      <c r="AW434" s="456"/>
      <c r="AX434" s="455"/>
      <c r="AY434" s="456"/>
      <c r="AZ434" s="454"/>
      <c r="BA434" s="454"/>
      <c r="BB434" s="454"/>
      <c r="BC434" s="454"/>
      <c r="BD434" s="454"/>
      <c r="BE434" s="454"/>
      <c r="BF434" s="455"/>
      <c r="BG434" s="455"/>
      <c r="BH434" s="455"/>
      <c r="BI434" s="455"/>
      <c r="BJ434" s="455"/>
      <c r="BK434" s="455"/>
      <c r="BL434" s="455"/>
      <c r="BM434" s="455"/>
      <c r="BN434" s="455"/>
      <c r="BO434" s="455"/>
    </row>
    <row r="435" spans="1:67" ht="19.5" customHeight="1">
      <c r="A435" s="450"/>
      <c r="B435" s="450"/>
      <c r="C435" s="450"/>
      <c r="D435" s="450"/>
      <c r="E435" s="450"/>
      <c r="F435" s="451"/>
      <c r="G435" s="450"/>
      <c r="H435" s="450"/>
      <c r="I435" s="451"/>
      <c r="J435" s="450"/>
      <c r="K435" s="451"/>
      <c r="L435" s="450"/>
      <c r="M435" s="451"/>
      <c r="N435" s="450"/>
      <c r="O435" s="451"/>
      <c r="P435" s="452"/>
      <c r="Q435" s="452"/>
      <c r="R435" s="452"/>
      <c r="S435" s="452"/>
      <c r="T435" s="450"/>
      <c r="U435" s="450"/>
      <c r="V435" s="451"/>
      <c r="W435" s="452"/>
      <c r="X435" s="450"/>
      <c r="Y435" s="451"/>
      <c r="Z435" s="451"/>
      <c r="AA435" s="450"/>
      <c r="AB435" s="450"/>
      <c r="AC435" s="450"/>
      <c r="AD435" s="450"/>
      <c r="AE435" s="451"/>
      <c r="AF435" s="451"/>
      <c r="AG435" s="452"/>
      <c r="AH435" s="452"/>
      <c r="AI435" s="452"/>
      <c r="AJ435" s="452"/>
      <c r="AK435" s="452"/>
      <c r="AL435" s="452"/>
      <c r="AM435" s="450"/>
      <c r="AN435" s="450"/>
      <c r="AO435" s="451"/>
      <c r="AP435" s="451"/>
      <c r="AQ435" s="450"/>
      <c r="AR435" s="453"/>
      <c r="AS435" s="453"/>
      <c r="AT435" s="454"/>
      <c r="AU435" s="455"/>
      <c r="AV435" s="456"/>
      <c r="AW435" s="456"/>
      <c r="AX435" s="455"/>
      <c r="AY435" s="456"/>
      <c r="AZ435" s="454"/>
      <c r="BA435" s="454"/>
      <c r="BB435" s="454"/>
      <c r="BC435" s="454"/>
      <c r="BD435" s="454"/>
      <c r="BE435" s="454"/>
      <c r="BF435" s="455"/>
      <c r="BG435" s="455"/>
      <c r="BH435" s="455"/>
      <c r="BI435" s="455"/>
      <c r="BJ435" s="455"/>
      <c r="BK435" s="455"/>
      <c r="BL435" s="455"/>
      <c r="BM435" s="455"/>
      <c r="BN435" s="455"/>
      <c r="BO435" s="455"/>
    </row>
    <row r="436" spans="1:67" ht="19.5" customHeight="1">
      <c r="A436" s="450"/>
      <c r="B436" s="450"/>
      <c r="C436" s="450"/>
      <c r="D436" s="450"/>
      <c r="E436" s="450"/>
      <c r="F436" s="451"/>
      <c r="G436" s="450"/>
      <c r="H436" s="450"/>
      <c r="I436" s="451"/>
      <c r="J436" s="450"/>
      <c r="K436" s="451"/>
      <c r="L436" s="450"/>
      <c r="M436" s="451"/>
      <c r="N436" s="450"/>
      <c r="O436" s="451"/>
      <c r="P436" s="452"/>
      <c r="Q436" s="452"/>
      <c r="R436" s="452"/>
      <c r="S436" s="452"/>
      <c r="T436" s="450"/>
      <c r="U436" s="450"/>
      <c r="V436" s="451"/>
      <c r="W436" s="452"/>
      <c r="X436" s="450"/>
      <c r="Y436" s="451"/>
      <c r="Z436" s="451"/>
      <c r="AA436" s="450"/>
      <c r="AB436" s="450"/>
      <c r="AC436" s="450"/>
      <c r="AD436" s="450"/>
      <c r="AE436" s="451"/>
      <c r="AF436" s="451"/>
      <c r="AG436" s="452"/>
      <c r="AH436" s="452"/>
      <c r="AI436" s="452"/>
      <c r="AJ436" s="452"/>
      <c r="AK436" s="452"/>
      <c r="AL436" s="452"/>
      <c r="AM436" s="450"/>
      <c r="AN436" s="450"/>
      <c r="AO436" s="451"/>
      <c r="AP436" s="451"/>
      <c r="AQ436" s="450"/>
      <c r="AR436" s="453"/>
      <c r="AS436" s="453"/>
      <c r="AT436" s="454"/>
      <c r="AU436" s="455"/>
      <c r="AV436" s="456"/>
      <c r="AW436" s="456"/>
      <c r="AX436" s="455"/>
      <c r="AY436" s="456"/>
      <c r="AZ436" s="454"/>
      <c r="BA436" s="454"/>
      <c r="BB436" s="454"/>
      <c r="BC436" s="454"/>
      <c r="BD436" s="454"/>
      <c r="BE436" s="454"/>
      <c r="BF436" s="455"/>
      <c r="BG436" s="455"/>
      <c r="BH436" s="455"/>
      <c r="BI436" s="455"/>
      <c r="BJ436" s="455"/>
      <c r="BK436" s="455"/>
      <c r="BL436" s="455"/>
      <c r="BM436" s="455"/>
      <c r="BN436" s="455"/>
      <c r="BO436" s="455"/>
    </row>
    <row r="437" spans="1:67" ht="19.5" customHeight="1">
      <c r="A437" s="450"/>
      <c r="B437" s="450"/>
      <c r="C437" s="450"/>
      <c r="D437" s="450"/>
      <c r="E437" s="450"/>
      <c r="F437" s="451"/>
      <c r="G437" s="450"/>
      <c r="H437" s="450"/>
      <c r="I437" s="451"/>
      <c r="J437" s="450"/>
      <c r="K437" s="451"/>
      <c r="L437" s="450"/>
      <c r="M437" s="451"/>
      <c r="N437" s="450"/>
      <c r="O437" s="451"/>
      <c r="P437" s="452"/>
      <c r="Q437" s="452"/>
      <c r="R437" s="452"/>
      <c r="S437" s="452"/>
      <c r="T437" s="450"/>
      <c r="U437" s="450"/>
      <c r="V437" s="451"/>
      <c r="W437" s="452"/>
      <c r="X437" s="450"/>
      <c r="Y437" s="451"/>
      <c r="Z437" s="451"/>
      <c r="AA437" s="450"/>
      <c r="AB437" s="450"/>
      <c r="AC437" s="450"/>
      <c r="AD437" s="450"/>
      <c r="AE437" s="451"/>
      <c r="AF437" s="451"/>
      <c r="AG437" s="452"/>
      <c r="AH437" s="452"/>
      <c r="AI437" s="452"/>
      <c r="AJ437" s="452"/>
      <c r="AK437" s="452"/>
      <c r="AL437" s="452"/>
      <c r="AM437" s="450"/>
      <c r="AN437" s="450"/>
      <c r="AO437" s="451"/>
      <c r="AP437" s="451"/>
      <c r="AQ437" s="450"/>
      <c r="AR437" s="453"/>
      <c r="AS437" s="453"/>
      <c r="AT437" s="454"/>
      <c r="AU437" s="455"/>
      <c r="AV437" s="456"/>
      <c r="AW437" s="456"/>
      <c r="AX437" s="455"/>
      <c r="AY437" s="456"/>
      <c r="AZ437" s="454"/>
      <c r="BA437" s="454"/>
      <c r="BB437" s="454"/>
      <c r="BC437" s="454"/>
      <c r="BD437" s="454"/>
      <c r="BE437" s="454"/>
      <c r="BF437" s="455"/>
      <c r="BG437" s="455"/>
      <c r="BH437" s="455"/>
      <c r="BI437" s="455"/>
      <c r="BJ437" s="455"/>
      <c r="BK437" s="455"/>
      <c r="BL437" s="455"/>
      <c r="BM437" s="455"/>
      <c r="BN437" s="455"/>
      <c r="BO437" s="455"/>
    </row>
    <row r="438" spans="1:67" ht="19.5" customHeight="1">
      <c r="A438" s="450"/>
      <c r="B438" s="450"/>
      <c r="C438" s="450"/>
      <c r="D438" s="450"/>
      <c r="E438" s="450"/>
      <c r="F438" s="451"/>
      <c r="G438" s="450"/>
      <c r="H438" s="450"/>
      <c r="I438" s="451"/>
      <c r="J438" s="450"/>
      <c r="K438" s="451"/>
      <c r="L438" s="450"/>
      <c r="M438" s="451"/>
      <c r="N438" s="450"/>
      <c r="O438" s="451"/>
      <c r="P438" s="452"/>
      <c r="Q438" s="452"/>
      <c r="R438" s="452"/>
      <c r="S438" s="452"/>
      <c r="T438" s="450"/>
      <c r="U438" s="450"/>
      <c r="V438" s="451"/>
      <c r="W438" s="452"/>
      <c r="X438" s="450"/>
      <c r="Y438" s="451"/>
      <c r="Z438" s="451"/>
      <c r="AA438" s="450"/>
      <c r="AB438" s="450"/>
      <c r="AC438" s="450"/>
      <c r="AD438" s="450"/>
      <c r="AE438" s="451"/>
      <c r="AF438" s="451"/>
      <c r="AG438" s="452"/>
      <c r="AH438" s="452"/>
      <c r="AI438" s="452"/>
      <c r="AJ438" s="452"/>
      <c r="AK438" s="452"/>
      <c r="AL438" s="452"/>
      <c r="AM438" s="450"/>
      <c r="AN438" s="450"/>
      <c r="AO438" s="451"/>
      <c r="AP438" s="451"/>
      <c r="AQ438" s="450"/>
      <c r="AR438" s="453"/>
      <c r="AS438" s="453"/>
      <c r="AT438" s="454"/>
      <c r="AU438" s="455"/>
      <c r="AV438" s="456"/>
      <c r="AW438" s="456"/>
      <c r="AX438" s="455"/>
      <c r="AY438" s="456"/>
      <c r="AZ438" s="454"/>
      <c r="BA438" s="454"/>
      <c r="BB438" s="454"/>
      <c r="BC438" s="454"/>
      <c r="BD438" s="454"/>
      <c r="BE438" s="454"/>
      <c r="BF438" s="455"/>
      <c r="BG438" s="455"/>
      <c r="BH438" s="455"/>
      <c r="BI438" s="455"/>
      <c r="BJ438" s="455"/>
      <c r="BK438" s="455"/>
      <c r="BL438" s="455"/>
      <c r="BM438" s="455"/>
      <c r="BN438" s="455"/>
      <c r="BO438" s="455"/>
    </row>
    <row r="439" spans="1:67" ht="19.5" customHeight="1">
      <c r="A439" s="450"/>
      <c r="B439" s="450"/>
      <c r="C439" s="450"/>
      <c r="D439" s="450"/>
      <c r="E439" s="450"/>
      <c r="F439" s="451"/>
      <c r="G439" s="450"/>
      <c r="H439" s="450"/>
      <c r="I439" s="451"/>
      <c r="J439" s="450"/>
      <c r="K439" s="451"/>
      <c r="L439" s="450"/>
      <c r="M439" s="451"/>
      <c r="N439" s="450"/>
      <c r="O439" s="451"/>
      <c r="P439" s="452"/>
      <c r="Q439" s="452"/>
      <c r="R439" s="452"/>
      <c r="S439" s="452"/>
      <c r="T439" s="450"/>
      <c r="U439" s="450"/>
      <c r="V439" s="451"/>
      <c r="W439" s="452"/>
      <c r="X439" s="450"/>
      <c r="Y439" s="451"/>
      <c r="Z439" s="451"/>
      <c r="AA439" s="450"/>
      <c r="AB439" s="450"/>
      <c r="AC439" s="450"/>
      <c r="AD439" s="450"/>
      <c r="AE439" s="451"/>
      <c r="AF439" s="451"/>
      <c r="AG439" s="452"/>
      <c r="AH439" s="452"/>
      <c r="AI439" s="452"/>
      <c r="AJ439" s="452"/>
      <c r="AK439" s="452"/>
      <c r="AL439" s="452"/>
      <c r="AM439" s="450"/>
      <c r="AN439" s="450"/>
      <c r="AO439" s="451"/>
      <c r="AP439" s="451"/>
      <c r="AQ439" s="450"/>
      <c r="AR439" s="453"/>
      <c r="AS439" s="453"/>
      <c r="AT439" s="454"/>
      <c r="AU439" s="455"/>
      <c r="AV439" s="456"/>
      <c r="AW439" s="456"/>
      <c r="AX439" s="455"/>
      <c r="AY439" s="456"/>
      <c r="AZ439" s="454"/>
      <c r="BA439" s="454"/>
      <c r="BB439" s="454"/>
      <c r="BC439" s="454"/>
      <c r="BD439" s="454"/>
      <c r="BE439" s="454"/>
      <c r="BF439" s="455"/>
      <c r="BG439" s="455"/>
      <c r="BH439" s="455"/>
      <c r="BI439" s="455"/>
      <c r="BJ439" s="455"/>
      <c r="BK439" s="455"/>
      <c r="BL439" s="455"/>
      <c r="BM439" s="455"/>
      <c r="BN439" s="455"/>
      <c r="BO439" s="455"/>
    </row>
    <row r="440" spans="1:67" ht="19.5" customHeight="1">
      <c r="A440" s="450"/>
      <c r="B440" s="450"/>
      <c r="C440" s="450"/>
      <c r="D440" s="450"/>
      <c r="E440" s="450"/>
      <c r="F440" s="451"/>
      <c r="G440" s="450"/>
      <c r="H440" s="450"/>
      <c r="I440" s="451"/>
      <c r="J440" s="450"/>
      <c r="K440" s="451"/>
      <c r="L440" s="450"/>
      <c r="M440" s="451"/>
      <c r="N440" s="450"/>
      <c r="O440" s="451"/>
      <c r="P440" s="452"/>
      <c r="Q440" s="452"/>
      <c r="R440" s="452"/>
      <c r="S440" s="452"/>
      <c r="T440" s="450"/>
      <c r="U440" s="450"/>
      <c r="V440" s="451"/>
      <c r="W440" s="452"/>
      <c r="X440" s="450"/>
      <c r="Y440" s="451"/>
      <c r="Z440" s="451"/>
      <c r="AA440" s="450"/>
      <c r="AB440" s="450"/>
      <c r="AC440" s="450"/>
      <c r="AD440" s="450"/>
      <c r="AE440" s="451"/>
      <c r="AF440" s="451"/>
      <c r="AG440" s="452"/>
      <c r="AH440" s="452"/>
      <c r="AI440" s="452"/>
      <c r="AJ440" s="452"/>
      <c r="AK440" s="452"/>
      <c r="AL440" s="452"/>
      <c r="AM440" s="450"/>
      <c r="AN440" s="450"/>
      <c r="AO440" s="451"/>
      <c r="AP440" s="451"/>
      <c r="AQ440" s="450"/>
      <c r="AR440" s="453"/>
      <c r="AS440" s="453"/>
      <c r="AT440" s="454"/>
      <c r="AU440" s="455"/>
      <c r="AV440" s="456"/>
      <c r="AW440" s="456"/>
      <c r="AX440" s="455"/>
      <c r="AY440" s="456"/>
      <c r="AZ440" s="454"/>
      <c r="BA440" s="454"/>
      <c r="BB440" s="454"/>
      <c r="BC440" s="454"/>
      <c r="BD440" s="454"/>
      <c r="BE440" s="454"/>
      <c r="BF440" s="455"/>
      <c r="BG440" s="455"/>
      <c r="BH440" s="455"/>
      <c r="BI440" s="455"/>
      <c r="BJ440" s="455"/>
      <c r="BK440" s="455"/>
      <c r="BL440" s="455"/>
      <c r="BM440" s="455"/>
      <c r="BN440" s="455"/>
      <c r="BO440" s="455"/>
    </row>
    <row r="441" spans="1:67" ht="19.5" customHeight="1">
      <c r="A441" s="450"/>
      <c r="B441" s="450"/>
      <c r="C441" s="450"/>
      <c r="D441" s="450"/>
      <c r="E441" s="450"/>
      <c r="F441" s="451"/>
      <c r="G441" s="450"/>
      <c r="H441" s="450"/>
      <c r="I441" s="451"/>
      <c r="J441" s="450"/>
      <c r="K441" s="451"/>
      <c r="L441" s="450"/>
      <c r="M441" s="451"/>
      <c r="N441" s="450"/>
      <c r="O441" s="451"/>
      <c r="P441" s="452"/>
      <c r="Q441" s="452"/>
      <c r="R441" s="452"/>
      <c r="S441" s="452"/>
      <c r="T441" s="450"/>
      <c r="U441" s="450"/>
      <c r="V441" s="451"/>
      <c r="W441" s="452"/>
      <c r="X441" s="450"/>
      <c r="Y441" s="451"/>
      <c r="Z441" s="451"/>
      <c r="AA441" s="450"/>
      <c r="AB441" s="450"/>
      <c r="AC441" s="450"/>
      <c r="AD441" s="450"/>
      <c r="AE441" s="451"/>
      <c r="AF441" s="451"/>
      <c r="AG441" s="452"/>
      <c r="AH441" s="452"/>
      <c r="AI441" s="452"/>
      <c r="AJ441" s="452"/>
      <c r="AK441" s="452"/>
      <c r="AL441" s="452"/>
      <c r="AM441" s="450"/>
      <c r="AN441" s="450"/>
      <c r="AO441" s="451"/>
      <c r="AP441" s="451"/>
      <c r="AQ441" s="450"/>
      <c r="AR441" s="453"/>
      <c r="AS441" s="453"/>
      <c r="AT441" s="454"/>
      <c r="AU441" s="455"/>
      <c r="AV441" s="456"/>
      <c r="AW441" s="456"/>
      <c r="AX441" s="455"/>
      <c r="AY441" s="456"/>
      <c r="AZ441" s="454"/>
      <c r="BA441" s="454"/>
      <c r="BB441" s="454"/>
      <c r="BC441" s="454"/>
      <c r="BD441" s="454"/>
      <c r="BE441" s="454"/>
      <c r="BF441" s="455"/>
      <c r="BG441" s="455"/>
      <c r="BH441" s="455"/>
      <c r="BI441" s="455"/>
      <c r="BJ441" s="455"/>
      <c r="BK441" s="455"/>
      <c r="BL441" s="455"/>
      <c r="BM441" s="455"/>
      <c r="BN441" s="455"/>
      <c r="BO441" s="455"/>
    </row>
    <row r="442" spans="1:67" ht="19.5" customHeight="1">
      <c r="A442" s="450"/>
      <c r="B442" s="450"/>
      <c r="C442" s="450"/>
      <c r="D442" s="450"/>
      <c r="E442" s="450"/>
      <c r="F442" s="451"/>
      <c r="G442" s="450"/>
      <c r="H442" s="450"/>
      <c r="I442" s="451"/>
      <c r="J442" s="450"/>
      <c r="K442" s="451"/>
      <c r="L442" s="450"/>
      <c r="M442" s="451"/>
      <c r="N442" s="450"/>
      <c r="O442" s="451"/>
      <c r="P442" s="452"/>
      <c r="Q442" s="452"/>
      <c r="R442" s="452"/>
      <c r="S442" s="452"/>
      <c r="T442" s="450"/>
      <c r="U442" s="450"/>
      <c r="V442" s="451"/>
      <c r="W442" s="452"/>
      <c r="X442" s="450"/>
      <c r="Y442" s="451"/>
      <c r="Z442" s="451"/>
      <c r="AA442" s="450"/>
      <c r="AB442" s="450"/>
      <c r="AC442" s="450"/>
      <c r="AD442" s="450"/>
      <c r="AE442" s="451"/>
      <c r="AF442" s="451"/>
      <c r="AG442" s="452"/>
      <c r="AH442" s="452"/>
      <c r="AI442" s="452"/>
      <c r="AJ442" s="452"/>
      <c r="AK442" s="452"/>
      <c r="AL442" s="452"/>
      <c r="AM442" s="450"/>
      <c r="AN442" s="450"/>
      <c r="AO442" s="451"/>
      <c r="AP442" s="451"/>
      <c r="AQ442" s="450"/>
      <c r="AR442" s="453"/>
      <c r="AS442" s="453"/>
      <c r="AT442" s="454"/>
      <c r="AU442" s="455"/>
      <c r="AV442" s="456"/>
      <c r="AW442" s="456"/>
      <c r="AX442" s="455"/>
      <c r="AY442" s="456"/>
      <c r="AZ442" s="454"/>
      <c r="BA442" s="454"/>
      <c r="BB442" s="454"/>
      <c r="BC442" s="454"/>
      <c r="BD442" s="454"/>
      <c r="BE442" s="454"/>
      <c r="BF442" s="455"/>
      <c r="BG442" s="455"/>
      <c r="BH442" s="455"/>
      <c r="BI442" s="455"/>
      <c r="BJ442" s="455"/>
      <c r="BK442" s="455"/>
      <c r="BL442" s="455"/>
      <c r="BM442" s="455"/>
      <c r="BN442" s="455"/>
      <c r="BO442" s="455"/>
    </row>
    <row r="443" spans="1:67" ht="19.5" customHeight="1">
      <c r="A443" s="450"/>
      <c r="B443" s="450"/>
      <c r="C443" s="450"/>
      <c r="D443" s="450"/>
      <c r="E443" s="450"/>
      <c r="F443" s="451"/>
      <c r="G443" s="450"/>
      <c r="H443" s="450"/>
      <c r="I443" s="451"/>
      <c r="J443" s="450"/>
      <c r="K443" s="451"/>
      <c r="L443" s="450"/>
      <c r="M443" s="451"/>
      <c r="N443" s="450"/>
      <c r="O443" s="451"/>
      <c r="P443" s="452"/>
      <c r="Q443" s="452"/>
      <c r="R443" s="452"/>
      <c r="S443" s="452"/>
      <c r="T443" s="450"/>
      <c r="U443" s="450"/>
      <c r="V443" s="451"/>
      <c r="W443" s="452"/>
      <c r="X443" s="450"/>
      <c r="Y443" s="451"/>
      <c r="Z443" s="451"/>
      <c r="AA443" s="450"/>
      <c r="AB443" s="450"/>
      <c r="AC443" s="450"/>
      <c r="AD443" s="450"/>
      <c r="AE443" s="451"/>
      <c r="AF443" s="451"/>
      <c r="AG443" s="452"/>
      <c r="AH443" s="452"/>
      <c r="AI443" s="452"/>
      <c r="AJ443" s="452"/>
      <c r="AK443" s="452"/>
      <c r="AL443" s="452"/>
      <c r="AM443" s="450"/>
      <c r="AN443" s="450"/>
      <c r="AO443" s="451"/>
      <c r="AP443" s="451"/>
      <c r="AQ443" s="450"/>
      <c r="AR443" s="453"/>
      <c r="AS443" s="453"/>
      <c r="AT443" s="454"/>
      <c r="AU443" s="455"/>
      <c r="AV443" s="456"/>
      <c r="AW443" s="456"/>
      <c r="AX443" s="455"/>
      <c r="AY443" s="456"/>
      <c r="AZ443" s="454"/>
      <c r="BA443" s="454"/>
      <c r="BB443" s="454"/>
      <c r="BC443" s="454"/>
      <c r="BD443" s="454"/>
      <c r="BE443" s="454"/>
      <c r="BF443" s="455"/>
      <c r="BG443" s="455"/>
      <c r="BH443" s="455"/>
      <c r="BI443" s="455"/>
      <c r="BJ443" s="455"/>
      <c r="BK443" s="455"/>
      <c r="BL443" s="455"/>
      <c r="BM443" s="455"/>
      <c r="BN443" s="455"/>
      <c r="BO443" s="455"/>
    </row>
    <row r="444" spans="1:67" ht="19.5" customHeight="1">
      <c r="A444" s="450"/>
      <c r="B444" s="450"/>
      <c r="C444" s="450"/>
      <c r="D444" s="450"/>
      <c r="E444" s="450"/>
      <c r="F444" s="451"/>
      <c r="G444" s="450"/>
      <c r="H444" s="450"/>
      <c r="I444" s="451"/>
      <c r="J444" s="450"/>
      <c r="K444" s="451"/>
      <c r="L444" s="450"/>
      <c r="M444" s="451"/>
      <c r="N444" s="450"/>
      <c r="O444" s="451"/>
      <c r="P444" s="452"/>
      <c r="Q444" s="452"/>
      <c r="R444" s="452"/>
      <c r="S444" s="452"/>
      <c r="T444" s="450"/>
      <c r="U444" s="450"/>
      <c r="V444" s="451"/>
      <c r="W444" s="452"/>
      <c r="X444" s="450"/>
      <c r="Y444" s="451"/>
      <c r="Z444" s="451"/>
      <c r="AA444" s="450"/>
      <c r="AB444" s="450"/>
      <c r="AC444" s="450"/>
      <c r="AD444" s="450"/>
      <c r="AE444" s="451"/>
      <c r="AF444" s="451"/>
      <c r="AG444" s="452"/>
      <c r="AH444" s="452"/>
      <c r="AI444" s="452"/>
      <c r="AJ444" s="452"/>
      <c r="AK444" s="452"/>
      <c r="AL444" s="452"/>
      <c r="AM444" s="450"/>
      <c r="AN444" s="450"/>
      <c r="AO444" s="451"/>
      <c r="AP444" s="451"/>
      <c r="AQ444" s="450"/>
      <c r="AR444" s="453"/>
      <c r="AS444" s="453"/>
      <c r="AT444" s="454"/>
      <c r="AU444" s="455"/>
      <c r="AV444" s="456"/>
      <c r="AW444" s="456"/>
      <c r="AX444" s="455"/>
      <c r="AY444" s="456"/>
      <c r="AZ444" s="454"/>
      <c r="BA444" s="454"/>
      <c r="BB444" s="454"/>
      <c r="BC444" s="454"/>
      <c r="BD444" s="454"/>
      <c r="BE444" s="454"/>
      <c r="BF444" s="455"/>
      <c r="BG444" s="455"/>
      <c r="BH444" s="455"/>
      <c r="BI444" s="455"/>
      <c r="BJ444" s="455"/>
      <c r="BK444" s="455"/>
      <c r="BL444" s="455"/>
      <c r="BM444" s="455"/>
      <c r="BN444" s="455"/>
      <c r="BO444" s="455"/>
    </row>
    <row r="445" spans="1:67" ht="19.5" customHeight="1">
      <c r="A445" s="450"/>
      <c r="B445" s="450"/>
      <c r="C445" s="450"/>
      <c r="D445" s="450"/>
      <c r="E445" s="450"/>
      <c r="F445" s="451"/>
      <c r="G445" s="450"/>
      <c r="H445" s="450"/>
      <c r="I445" s="451"/>
      <c r="J445" s="450"/>
      <c r="K445" s="451"/>
      <c r="L445" s="450"/>
      <c r="M445" s="451"/>
      <c r="N445" s="450"/>
      <c r="O445" s="451"/>
      <c r="P445" s="452"/>
      <c r="Q445" s="452"/>
      <c r="R445" s="452"/>
      <c r="S445" s="452"/>
      <c r="T445" s="450"/>
      <c r="U445" s="450"/>
      <c r="V445" s="451"/>
      <c r="W445" s="452"/>
      <c r="X445" s="450"/>
      <c r="Y445" s="451"/>
      <c r="Z445" s="451"/>
      <c r="AA445" s="450"/>
      <c r="AB445" s="450"/>
      <c r="AC445" s="450"/>
      <c r="AD445" s="450"/>
      <c r="AE445" s="451"/>
      <c r="AF445" s="451"/>
      <c r="AG445" s="452"/>
      <c r="AH445" s="452"/>
      <c r="AI445" s="452"/>
      <c r="AJ445" s="452"/>
      <c r="AK445" s="452"/>
      <c r="AL445" s="452"/>
      <c r="AM445" s="450"/>
      <c r="AN445" s="450"/>
      <c r="AO445" s="451"/>
      <c r="AP445" s="451"/>
      <c r="AQ445" s="450"/>
      <c r="AR445" s="453"/>
      <c r="AS445" s="453"/>
      <c r="AT445" s="454"/>
      <c r="AU445" s="455"/>
      <c r="AV445" s="456"/>
      <c r="AW445" s="456"/>
      <c r="AX445" s="455"/>
      <c r="AY445" s="456"/>
      <c r="AZ445" s="454"/>
      <c r="BA445" s="454"/>
      <c r="BB445" s="454"/>
      <c r="BC445" s="454"/>
      <c r="BD445" s="454"/>
      <c r="BE445" s="454"/>
      <c r="BF445" s="455"/>
      <c r="BG445" s="455"/>
      <c r="BH445" s="455"/>
      <c r="BI445" s="455"/>
      <c r="BJ445" s="455"/>
      <c r="BK445" s="455"/>
      <c r="BL445" s="455"/>
      <c r="BM445" s="455"/>
      <c r="BN445" s="455"/>
      <c r="BO445" s="455"/>
    </row>
    <row r="446" spans="1:67" ht="19.5" customHeight="1">
      <c r="A446" s="450"/>
      <c r="B446" s="450"/>
      <c r="C446" s="450"/>
      <c r="D446" s="450"/>
      <c r="E446" s="450"/>
      <c r="F446" s="451"/>
      <c r="G446" s="450"/>
      <c r="H446" s="450"/>
      <c r="I446" s="451"/>
      <c r="J446" s="450"/>
      <c r="K446" s="451"/>
      <c r="L446" s="450"/>
      <c r="M446" s="451"/>
      <c r="N446" s="450"/>
      <c r="O446" s="451"/>
      <c r="P446" s="452"/>
      <c r="Q446" s="452"/>
      <c r="R446" s="452"/>
      <c r="S446" s="452"/>
      <c r="T446" s="450"/>
      <c r="U446" s="450"/>
      <c r="V446" s="451"/>
      <c r="W446" s="452"/>
      <c r="X446" s="450"/>
      <c r="Y446" s="451"/>
      <c r="Z446" s="451"/>
      <c r="AA446" s="450"/>
      <c r="AB446" s="450"/>
      <c r="AC446" s="450"/>
      <c r="AD446" s="450"/>
      <c r="AE446" s="451"/>
      <c r="AF446" s="451"/>
      <c r="AG446" s="452"/>
      <c r="AH446" s="452"/>
      <c r="AI446" s="452"/>
      <c r="AJ446" s="452"/>
      <c r="AK446" s="452"/>
      <c r="AL446" s="452"/>
      <c r="AM446" s="450"/>
      <c r="AN446" s="450"/>
      <c r="AO446" s="451"/>
      <c r="AP446" s="451"/>
      <c r="AQ446" s="450"/>
      <c r="AR446" s="453"/>
      <c r="AS446" s="453"/>
      <c r="AT446" s="454"/>
      <c r="AU446" s="455"/>
      <c r="AV446" s="456"/>
      <c r="AW446" s="456"/>
      <c r="AX446" s="455"/>
      <c r="AY446" s="456"/>
      <c r="AZ446" s="454"/>
      <c r="BA446" s="454"/>
      <c r="BB446" s="454"/>
      <c r="BC446" s="454"/>
      <c r="BD446" s="454"/>
      <c r="BE446" s="454"/>
      <c r="BF446" s="455"/>
      <c r="BG446" s="455"/>
      <c r="BH446" s="455"/>
      <c r="BI446" s="455"/>
      <c r="BJ446" s="455"/>
      <c r="BK446" s="455"/>
      <c r="BL446" s="455"/>
      <c r="BM446" s="455"/>
      <c r="BN446" s="455"/>
      <c r="BO446" s="455"/>
    </row>
    <row r="447" spans="1:67" ht="19.5" customHeight="1">
      <c r="A447" s="450"/>
      <c r="B447" s="450"/>
      <c r="C447" s="450"/>
      <c r="D447" s="450"/>
      <c r="E447" s="450"/>
      <c r="F447" s="451"/>
      <c r="G447" s="450"/>
      <c r="H447" s="450"/>
      <c r="I447" s="451"/>
      <c r="J447" s="450"/>
      <c r="K447" s="451"/>
      <c r="L447" s="450"/>
      <c r="M447" s="451"/>
      <c r="N447" s="450"/>
      <c r="O447" s="451"/>
      <c r="P447" s="452"/>
      <c r="Q447" s="452"/>
      <c r="R447" s="452"/>
      <c r="S447" s="452"/>
      <c r="T447" s="450"/>
      <c r="U447" s="450"/>
      <c r="V447" s="451"/>
      <c r="W447" s="452"/>
      <c r="X447" s="450"/>
      <c r="Y447" s="451"/>
      <c r="Z447" s="451"/>
      <c r="AA447" s="450"/>
      <c r="AB447" s="450"/>
      <c r="AC447" s="450"/>
      <c r="AD447" s="450"/>
      <c r="AE447" s="451"/>
      <c r="AF447" s="451"/>
      <c r="AG447" s="452"/>
      <c r="AH447" s="452"/>
      <c r="AI447" s="452"/>
      <c r="AJ447" s="452"/>
      <c r="AK447" s="452"/>
      <c r="AL447" s="452"/>
      <c r="AM447" s="450"/>
      <c r="AN447" s="450"/>
      <c r="AO447" s="451"/>
      <c r="AP447" s="451"/>
      <c r="AQ447" s="450"/>
      <c r="AR447" s="453"/>
      <c r="AS447" s="453"/>
      <c r="AT447" s="454"/>
      <c r="AU447" s="455"/>
      <c r="AV447" s="456"/>
      <c r="AW447" s="456"/>
      <c r="AX447" s="455"/>
      <c r="AY447" s="456"/>
      <c r="AZ447" s="454"/>
      <c r="BA447" s="454"/>
      <c r="BB447" s="454"/>
      <c r="BC447" s="454"/>
      <c r="BD447" s="454"/>
      <c r="BE447" s="454"/>
      <c r="BF447" s="455"/>
      <c r="BG447" s="455"/>
      <c r="BH447" s="455"/>
      <c r="BI447" s="455"/>
      <c r="BJ447" s="455"/>
      <c r="BK447" s="455"/>
      <c r="BL447" s="455"/>
      <c r="BM447" s="455"/>
      <c r="BN447" s="455"/>
      <c r="BO447" s="455"/>
    </row>
    <row r="448" spans="1:67" ht="19.5" customHeight="1">
      <c r="A448" s="450"/>
      <c r="B448" s="450"/>
      <c r="C448" s="450"/>
      <c r="D448" s="450"/>
      <c r="E448" s="450"/>
      <c r="F448" s="451"/>
      <c r="G448" s="450"/>
      <c r="H448" s="450"/>
      <c r="I448" s="451"/>
      <c r="J448" s="450"/>
      <c r="K448" s="451"/>
      <c r="L448" s="450"/>
      <c r="M448" s="451"/>
      <c r="N448" s="450"/>
      <c r="O448" s="451"/>
      <c r="P448" s="452"/>
      <c r="Q448" s="452"/>
      <c r="R448" s="452"/>
      <c r="S448" s="452"/>
      <c r="T448" s="450"/>
      <c r="U448" s="450"/>
      <c r="V448" s="451"/>
      <c r="W448" s="452"/>
      <c r="X448" s="450"/>
      <c r="Y448" s="451"/>
      <c r="Z448" s="451"/>
      <c r="AA448" s="450"/>
      <c r="AB448" s="450"/>
      <c r="AC448" s="450"/>
      <c r="AD448" s="450"/>
      <c r="AE448" s="451"/>
      <c r="AF448" s="451"/>
      <c r="AG448" s="452"/>
      <c r="AH448" s="452"/>
      <c r="AI448" s="452"/>
      <c r="AJ448" s="452"/>
      <c r="AK448" s="452"/>
      <c r="AL448" s="452"/>
      <c r="AM448" s="450"/>
      <c r="AN448" s="450"/>
      <c r="AO448" s="451"/>
      <c r="AP448" s="451"/>
      <c r="AQ448" s="450"/>
      <c r="AR448" s="453"/>
      <c r="AS448" s="453"/>
      <c r="AT448" s="454"/>
      <c r="AU448" s="455"/>
      <c r="AV448" s="456"/>
      <c r="AW448" s="456"/>
      <c r="AX448" s="455"/>
      <c r="AY448" s="456"/>
      <c r="AZ448" s="454"/>
      <c r="BA448" s="454"/>
      <c r="BB448" s="454"/>
      <c r="BC448" s="454"/>
      <c r="BD448" s="454"/>
      <c r="BE448" s="454"/>
      <c r="BF448" s="455"/>
      <c r="BG448" s="455"/>
      <c r="BH448" s="455"/>
      <c r="BI448" s="455"/>
      <c r="BJ448" s="455"/>
      <c r="BK448" s="455"/>
      <c r="BL448" s="455"/>
      <c r="BM448" s="455"/>
      <c r="BN448" s="455"/>
      <c r="BO448" s="455"/>
    </row>
    <row r="449" spans="1:67" ht="19.5" customHeight="1">
      <c r="A449" s="450"/>
      <c r="B449" s="450"/>
      <c r="C449" s="450"/>
      <c r="D449" s="450"/>
      <c r="E449" s="450"/>
      <c r="F449" s="451"/>
      <c r="G449" s="450"/>
      <c r="H449" s="450"/>
      <c r="I449" s="451"/>
      <c r="J449" s="450"/>
      <c r="K449" s="451"/>
      <c r="L449" s="450"/>
      <c r="M449" s="451"/>
      <c r="N449" s="450"/>
      <c r="O449" s="451"/>
      <c r="P449" s="452"/>
      <c r="Q449" s="452"/>
      <c r="R449" s="452"/>
      <c r="S449" s="452"/>
      <c r="T449" s="450"/>
      <c r="U449" s="450"/>
      <c r="V449" s="451"/>
      <c r="W449" s="452"/>
      <c r="X449" s="450"/>
      <c r="Y449" s="451"/>
      <c r="Z449" s="451"/>
      <c r="AA449" s="450"/>
      <c r="AB449" s="450"/>
      <c r="AC449" s="450"/>
      <c r="AD449" s="450"/>
      <c r="AE449" s="451"/>
      <c r="AF449" s="451"/>
      <c r="AG449" s="452"/>
      <c r="AH449" s="452"/>
      <c r="AI449" s="452"/>
      <c r="AJ449" s="452"/>
      <c r="AK449" s="452"/>
      <c r="AL449" s="452"/>
      <c r="AM449" s="450"/>
      <c r="AN449" s="450"/>
      <c r="AO449" s="451"/>
      <c r="AP449" s="451"/>
      <c r="AQ449" s="450"/>
      <c r="AR449" s="453"/>
      <c r="AS449" s="453"/>
      <c r="AT449" s="454"/>
      <c r="AU449" s="455"/>
      <c r="AV449" s="456"/>
      <c r="AW449" s="456"/>
      <c r="AX449" s="455"/>
      <c r="AY449" s="456"/>
      <c r="AZ449" s="454"/>
      <c r="BA449" s="454"/>
      <c r="BB449" s="454"/>
      <c r="BC449" s="454"/>
      <c r="BD449" s="454"/>
      <c r="BE449" s="454"/>
      <c r="BF449" s="455"/>
      <c r="BG449" s="455"/>
      <c r="BH449" s="455"/>
      <c r="BI449" s="455"/>
      <c r="BJ449" s="455"/>
      <c r="BK449" s="455"/>
      <c r="BL449" s="455"/>
      <c r="BM449" s="455"/>
      <c r="BN449" s="455"/>
      <c r="BO449" s="455"/>
    </row>
    <row r="450" spans="1:67" ht="19.5" customHeight="1">
      <c r="A450" s="450"/>
      <c r="B450" s="450"/>
      <c r="C450" s="450"/>
      <c r="D450" s="450"/>
      <c r="E450" s="450"/>
      <c r="F450" s="451"/>
      <c r="G450" s="450"/>
      <c r="H450" s="450"/>
      <c r="I450" s="451"/>
      <c r="J450" s="450"/>
      <c r="K450" s="451"/>
      <c r="L450" s="450"/>
      <c r="M450" s="451"/>
      <c r="N450" s="450"/>
      <c r="O450" s="451"/>
      <c r="P450" s="452"/>
      <c r="Q450" s="452"/>
      <c r="R450" s="452"/>
      <c r="S450" s="452"/>
      <c r="T450" s="450"/>
      <c r="U450" s="450"/>
      <c r="V450" s="451"/>
      <c r="W450" s="452"/>
      <c r="X450" s="450"/>
      <c r="Y450" s="451"/>
      <c r="Z450" s="451"/>
      <c r="AA450" s="450"/>
      <c r="AB450" s="450"/>
      <c r="AC450" s="450"/>
      <c r="AD450" s="450"/>
      <c r="AE450" s="451"/>
      <c r="AF450" s="451"/>
      <c r="AG450" s="452"/>
      <c r="AH450" s="452"/>
      <c r="AI450" s="452"/>
      <c r="AJ450" s="452"/>
      <c r="AK450" s="452"/>
      <c r="AL450" s="452"/>
      <c r="AM450" s="450"/>
      <c r="AN450" s="450"/>
      <c r="AO450" s="451"/>
      <c r="AP450" s="451"/>
      <c r="AQ450" s="450"/>
      <c r="AR450" s="453"/>
      <c r="AS450" s="453"/>
      <c r="AT450" s="454"/>
      <c r="AU450" s="455"/>
      <c r="AV450" s="456"/>
      <c r="AW450" s="456"/>
      <c r="AX450" s="455"/>
      <c r="AY450" s="456"/>
      <c r="AZ450" s="454"/>
      <c r="BA450" s="454"/>
      <c r="BB450" s="454"/>
      <c r="BC450" s="454"/>
      <c r="BD450" s="454"/>
      <c r="BE450" s="454"/>
      <c r="BF450" s="455"/>
      <c r="BG450" s="455"/>
      <c r="BH450" s="455"/>
      <c r="BI450" s="455"/>
      <c r="BJ450" s="455"/>
      <c r="BK450" s="455"/>
      <c r="BL450" s="455"/>
      <c r="BM450" s="455"/>
      <c r="BN450" s="455"/>
      <c r="BO450" s="455"/>
    </row>
    <row r="451" spans="1:67" ht="19.5" customHeight="1">
      <c r="A451" s="450"/>
      <c r="B451" s="450"/>
      <c r="C451" s="450"/>
      <c r="D451" s="450"/>
      <c r="E451" s="450"/>
      <c r="F451" s="451"/>
      <c r="G451" s="450"/>
      <c r="H451" s="450"/>
      <c r="I451" s="451"/>
      <c r="J451" s="450"/>
      <c r="K451" s="451"/>
      <c r="L451" s="450"/>
      <c r="M451" s="451"/>
      <c r="N451" s="450"/>
      <c r="O451" s="451"/>
      <c r="P451" s="452"/>
      <c r="Q451" s="452"/>
      <c r="R451" s="452"/>
      <c r="S451" s="452"/>
      <c r="T451" s="450"/>
      <c r="U451" s="450"/>
      <c r="V451" s="451"/>
      <c r="W451" s="452"/>
      <c r="X451" s="450"/>
      <c r="Y451" s="451"/>
      <c r="Z451" s="451"/>
      <c r="AA451" s="450"/>
      <c r="AB451" s="450"/>
      <c r="AC451" s="450"/>
      <c r="AD451" s="450"/>
      <c r="AE451" s="451"/>
      <c r="AF451" s="451"/>
      <c r="AG451" s="452"/>
      <c r="AH451" s="452"/>
      <c r="AI451" s="452"/>
      <c r="AJ451" s="452"/>
      <c r="AK451" s="452"/>
      <c r="AL451" s="452"/>
      <c r="AM451" s="450"/>
      <c r="AN451" s="450"/>
      <c r="AO451" s="451"/>
      <c r="AP451" s="451"/>
      <c r="AQ451" s="450"/>
      <c r="AR451" s="453"/>
      <c r="AS451" s="453"/>
      <c r="AT451" s="454"/>
      <c r="AU451" s="455"/>
      <c r="AV451" s="456"/>
      <c r="AW451" s="456"/>
      <c r="AX451" s="455"/>
      <c r="AY451" s="456"/>
      <c r="AZ451" s="454"/>
      <c r="BA451" s="454"/>
      <c r="BB451" s="454"/>
      <c r="BC451" s="454"/>
      <c r="BD451" s="454"/>
      <c r="BE451" s="454"/>
      <c r="BF451" s="455"/>
      <c r="BG451" s="455"/>
      <c r="BH451" s="455"/>
      <c r="BI451" s="455"/>
      <c r="BJ451" s="455"/>
      <c r="BK451" s="455"/>
      <c r="BL451" s="455"/>
      <c r="BM451" s="455"/>
      <c r="BN451" s="455"/>
      <c r="BO451" s="455"/>
    </row>
    <row r="452" spans="1:67" ht="19.5" customHeight="1">
      <c r="A452" s="450"/>
      <c r="B452" s="450"/>
      <c r="C452" s="450"/>
      <c r="D452" s="450"/>
      <c r="E452" s="450"/>
      <c r="F452" s="451"/>
      <c r="G452" s="450"/>
      <c r="H452" s="450"/>
      <c r="I452" s="451"/>
      <c r="J452" s="450"/>
      <c r="K452" s="451"/>
      <c r="L452" s="450"/>
      <c r="M452" s="451"/>
      <c r="N452" s="450"/>
      <c r="O452" s="451"/>
      <c r="P452" s="452"/>
      <c r="Q452" s="452"/>
      <c r="R452" s="452"/>
      <c r="S452" s="452"/>
      <c r="T452" s="450"/>
      <c r="U452" s="450"/>
      <c r="V452" s="451"/>
      <c r="W452" s="452"/>
      <c r="X452" s="450"/>
      <c r="Y452" s="451"/>
      <c r="Z452" s="451"/>
      <c r="AA452" s="450"/>
      <c r="AB452" s="450"/>
      <c r="AC452" s="450"/>
      <c r="AD452" s="450"/>
      <c r="AE452" s="451"/>
      <c r="AF452" s="451"/>
      <c r="AG452" s="452"/>
      <c r="AH452" s="452"/>
      <c r="AI452" s="452"/>
      <c r="AJ452" s="452"/>
      <c r="AK452" s="452"/>
      <c r="AL452" s="452"/>
      <c r="AM452" s="450"/>
      <c r="AN452" s="450"/>
      <c r="AO452" s="451"/>
      <c r="AP452" s="451"/>
      <c r="AQ452" s="450"/>
      <c r="AR452" s="453"/>
      <c r="AS452" s="453"/>
      <c r="AT452" s="454"/>
      <c r="AU452" s="455"/>
      <c r="AV452" s="456"/>
      <c r="AW452" s="456"/>
      <c r="AX452" s="455"/>
      <c r="AY452" s="456"/>
      <c r="AZ452" s="454"/>
      <c r="BA452" s="454"/>
      <c r="BB452" s="454"/>
      <c r="BC452" s="454"/>
      <c r="BD452" s="454"/>
      <c r="BE452" s="454"/>
      <c r="BF452" s="455"/>
      <c r="BG452" s="455"/>
      <c r="BH452" s="455"/>
      <c r="BI452" s="455"/>
      <c r="BJ452" s="455"/>
      <c r="BK452" s="455"/>
      <c r="BL452" s="455"/>
      <c r="BM452" s="455"/>
      <c r="BN452" s="455"/>
      <c r="BO452" s="455"/>
    </row>
    <row r="453" spans="1:67" ht="19.5" customHeight="1">
      <c r="A453" s="450"/>
      <c r="B453" s="450"/>
      <c r="C453" s="450"/>
      <c r="D453" s="450"/>
      <c r="E453" s="450"/>
      <c r="F453" s="451"/>
      <c r="G453" s="450"/>
      <c r="H453" s="450"/>
      <c r="I453" s="451"/>
      <c r="J453" s="450"/>
      <c r="K453" s="451"/>
      <c r="L453" s="450"/>
      <c r="M453" s="451"/>
      <c r="N453" s="450"/>
      <c r="O453" s="451"/>
      <c r="P453" s="452"/>
      <c r="Q453" s="452"/>
      <c r="R453" s="452"/>
      <c r="S453" s="452"/>
      <c r="T453" s="450"/>
      <c r="U453" s="450"/>
      <c r="V453" s="451"/>
      <c r="W453" s="452"/>
      <c r="X453" s="450"/>
      <c r="Y453" s="451"/>
      <c r="Z453" s="451"/>
      <c r="AA453" s="450"/>
      <c r="AB453" s="450"/>
      <c r="AC453" s="450"/>
      <c r="AD453" s="450"/>
      <c r="AE453" s="451"/>
      <c r="AF453" s="451"/>
      <c r="AG453" s="452"/>
      <c r="AH453" s="452"/>
      <c r="AI453" s="452"/>
      <c r="AJ453" s="452"/>
      <c r="AK453" s="452"/>
      <c r="AL453" s="452"/>
      <c r="AM453" s="450"/>
      <c r="AN453" s="450"/>
      <c r="AO453" s="451"/>
      <c r="AP453" s="451"/>
      <c r="AQ453" s="450"/>
      <c r="AR453" s="453"/>
      <c r="AS453" s="453"/>
      <c r="AT453" s="454"/>
      <c r="AU453" s="455"/>
      <c r="AV453" s="456"/>
      <c r="AW453" s="456"/>
      <c r="AX453" s="455"/>
      <c r="AY453" s="456"/>
      <c r="AZ453" s="454"/>
      <c r="BA453" s="454"/>
      <c r="BB453" s="454"/>
      <c r="BC453" s="454"/>
      <c r="BD453" s="454"/>
      <c r="BE453" s="454"/>
      <c r="BF453" s="455"/>
      <c r="BG453" s="455"/>
      <c r="BH453" s="455"/>
      <c r="BI453" s="455"/>
      <c r="BJ453" s="455"/>
      <c r="BK453" s="455"/>
      <c r="BL453" s="455"/>
      <c r="BM453" s="455"/>
      <c r="BN453" s="455"/>
      <c r="BO453" s="455"/>
    </row>
    <row r="454" spans="1:67" ht="19.5" customHeight="1">
      <c r="A454" s="450"/>
      <c r="B454" s="450"/>
      <c r="C454" s="450"/>
      <c r="D454" s="450"/>
      <c r="E454" s="450"/>
      <c r="F454" s="451"/>
      <c r="G454" s="450"/>
      <c r="H454" s="450"/>
      <c r="I454" s="451"/>
      <c r="J454" s="450"/>
      <c r="K454" s="451"/>
      <c r="L454" s="450"/>
      <c r="M454" s="451"/>
      <c r="N454" s="450"/>
      <c r="O454" s="451"/>
      <c r="P454" s="452"/>
      <c r="Q454" s="452"/>
      <c r="R454" s="452"/>
      <c r="S454" s="452"/>
      <c r="T454" s="450"/>
      <c r="U454" s="450"/>
      <c r="V454" s="451"/>
      <c r="W454" s="452"/>
      <c r="X454" s="450"/>
      <c r="Y454" s="451"/>
      <c r="Z454" s="451"/>
      <c r="AA454" s="450"/>
      <c r="AB454" s="450"/>
      <c r="AC454" s="450"/>
      <c r="AD454" s="450"/>
      <c r="AE454" s="451"/>
      <c r="AF454" s="451"/>
      <c r="AG454" s="452"/>
      <c r="AH454" s="452"/>
      <c r="AI454" s="452"/>
      <c r="AJ454" s="452"/>
      <c r="AK454" s="452"/>
      <c r="AL454" s="452"/>
      <c r="AM454" s="450"/>
      <c r="AN454" s="450"/>
      <c r="AO454" s="451"/>
      <c r="AP454" s="451"/>
      <c r="AQ454" s="450"/>
      <c r="AR454" s="453"/>
      <c r="AS454" s="453"/>
      <c r="AT454" s="454"/>
      <c r="AU454" s="455"/>
      <c r="AV454" s="456"/>
      <c r="AW454" s="456"/>
      <c r="AX454" s="455"/>
      <c r="AY454" s="456"/>
      <c r="AZ454" s="454"/>
      <c r="BA454" s="454"/>
      <c r="BB454" s="454"/>
      <c r="BC454" s="454"/>
      <c r="BD454" s="454"/>
      <c r="BE454" s="454"/>
      <c r="BF454" s="455"/>
      <c r="BG454" s="455"/>
      <c r="BH454" s="455"/>
      <c r="BI454" s="455"/>
      <c r="BJ454" s="455"/>
      <c r="BK454" s="455"/>
      <c r="BL454" s="455"/>
      <c r="BM454" s="455"/>
      <c r="BN454" s="455"/>
      <c r="BO454" s="455"/>
    </row>
    <row r="455" spans="1:67" ht="19.5" customHeight="1">
      <c r="A455" s="450"/>
      <c r="B455" s="450"/>
      <c r="C455" s="450"/>
      <c r="D455" s="450"/>
      <c r="E455" s="450"/>
      <c r="F455" s="451"/>
      <c r="G455" s="450"/>
      <c r="H455" s="450"/>
      <c r="I455" s="451"/>
      <c r="J455" s="450"/>
      <c r="K455" s="451"/>
      <c r="L455" s="450"/>
      <c r="M455" s="451"/>
      <c r="N455" s="450"/>
      <c r="O455" s="451"/>
      <c r="P455" s="452"/>
      <c r="Q455" s="452"/>
      <c r="R455" s="452"/>
      <c r="S455" s="452"/>
      <c r="T455" s="450"/>
      <c r="U455" s="450"/>
      <c r="V455" s="451"/>
      <c r="W455" s="452"/>
      <c r="X455" s="450"/>
      <c r="Y455" s="451"/>
      <c r="Z455" s="451"/>
      <c r="AA455" s="450"/>
      <c r="AB455" s="450"/>
      <c r="AC455" s="450"/>
      <c r="AD455" s="450"/>
      <c r="AE455" s="451"/>
      <c r="AF455" s="451"/>
      <c r="AG455" s="452"/>
      <c r="AH455" s="452"/>
      <c r="AI455" s="452"/>
      <c r="AJ455" s="452"/>
      <c r="AK455" s="452"/>
      <c r="AL455" s="452"/>
      <c r="AM455" s="450"/>
      <c r="AN455" s="450"/>
      <c r="AO455" s="451"/>
      <c r="AP455" s="451"/>
      <c r="AQ455" s="450"/>
      <c r="AR455" s="453"/>
      <c r="AS455" s="453"/>
      <c r="AT455" s="454"/>
      <c r="AU455" s="455"/>
      <c r="AV455" s="456"/>
      <c r="AW455" s="456"/>
      <c r="AX455" s="455"/>
      <c r="AY455" s="456"/>
      <c r="AZ455" s="454"/>
      <c r="BA455" s="454"/>
      <c r="BB455" s="454"/>
      <c r="BC455" s="454"/>
      <c r="BD455" s="454"/>
      <c r="BE455" s="454"/>
      <c r="BF455" s="455"/>
      <c r="BG455" s="455"/>
      <c r="BH455" s="455"/>
      <c r="BI455" s="455"/>
      <c r="BJ455" s="455"/>
      <c r="BK455" s="455"/>
      <c r="BL455" s="455"/>
      <c r="BM455" s="455"/>
      <c r="BN455" s="455"/>
      <c r="BO455" s="455"/>
    </row>
    <row r="456" spans="1:67" ht="19.5" customHeight="1">
      <c r="A456" s="450"/>
      <c r="B456" s="450"/>
      <c r="C456" s="450"/>
      <c r="D456" s="450"/>
      <c r="E456" s="450"/>
      <c r="F456" s="451"/>
      <c r="G456" s="450"/>
      <c r="H456" s="450"/>
      <c r="I456" s="451"/>
      <c r="J456" s="450"/>
      <c r="K456" s="451"/>
      <c r="L456" s="450"/>
      <c r="M456" s="451"/>
      <c r="N456" s="450"/>
      <c r="O456" s="451"/>
      <c r="P456" s="452"/>
      <c r="Q456" s="452"/>
      <c r="R456" s="452"/>
      <c r="S456" s="452"/>
      <c r="T456" s="450"/>
      <c r="U456" s="450"/>
      <c r="V456" s="451"/>
      <c r="W456" s="452"/>
      <c r="X456" s="450"/>
      <c r="Y456" s="451"/>
      <c r="Z456" s="451"/>
      <c r="AA456" s="450"/>
      <c r="AB456" s="450"/>
      <c r="AC456" s="450"/>
      <c r="AD456" s="450"/>
      <c r="AE456" s="451"/>
      <c r="AF456" s="451"/>
      <c r="AG456" s="452"/>
      <c r="AH456" s="452"/>
      <c r="AI456" s="452"/>
      <c r="AJ456" s="452"/>
      <c r="AK456" s="452"/>
      <c r="AL456" s="452"/>
      <c r="AM456" s="450"/>
      <c r="AN456" s="450"/>
      <c r="AO456" s="451"/>
      <c r="AP456" s="451"/>
      <c r="AQ456" s="450"/>
      <c r="AR456" s="453"/>
      <c r="AS456" s="453"/>
      <c r="AT456" s="454"/>
      <c r="AU456" s="455"/>
      <c r="AV456" s="456"/>
      <c r="AW456" s="456"/>
      <c r="AX456" s="455"/>
      <c r="AY456" s="456"/>
      <c r="AZ456" s="454"/>
      <c r="BA456" s="454"/>
      <c r="BB456" s="454"/>
      <c r="BC456" s="454"/>
      <c r="BD456" s="454"/>
      <c r="BE456" s="454"/>
      <c r="BF456" s="455"/>
      <c r="BG456" s="455"/>
      <c r="BH456" s="455"/>
      <c r="BI456" s="455"/>
      <c r="BJ456" s="455"/>
      <c r="BK456" s="455"/>
      <c r="BL456" s="455"/>
      <c r="BM456" s="455"/>
      <c r="BN456" s="455"/>
      <c r="BO456" s="455"/>
    </row>
    <row r="457" spans="1:67" ht="19.5" customHeight="1">
      <c r="A457" s="450"/>
      <c r="B457" s="450"/>
      <c r="C457" s="450"/>
      <c r="D457" s="450"/>
      <c r="E457" s="450"/>
      <c r="F457" s="451"/>
      <c r="G457" s="450"/>
      <c r="H457" s="450"/>
      <c r="I457" s="451"/>
      <c r="J457" s="450"/>
      <c r="K457" s="451"/>
      <c r="L457" s="450"/>
      <c r="M457" s="451"/>
      <c r="N457" s="450"/>
      <c r="O457" s="451"/>
      <c r="P457" s="452"/>
      <c r="Q457" s="452"/>
      <c r="R457" s="452"/>
      <c r="S457" s="452"/>
      <c r="T457" s="450"/>
      <c r="U457" s="450"/>
      <c r="V457" s="451"/>
      <c r="W457" s="452"/>
      <c r="X457" s="450"/>
      <c r="Y457" s="451"/>
      <c r="Z457" s="451"/>
      <c r="AA457" s="450"/>
      <c r="AB457" s="450"/>
      <c r="AC457" s="450"/>
      <c r="AD457" s="450"/>
      <c r="AE457" s="451"/>
      <c r="AF457" s="451"/>
      <c r="AG457" s="452"/>
      <c r="AH457" s="452"/>
      <c r="AI457" s="452"/>
      <c r="AJ457" s="452"/>
      <c r="AK457" s="452"/>
      <c r="AL457" s="452"/>
      <c r="AM457" s="450"/>
      <c r="AN457" s="450"/>
      <c r="AO457" s="451"/>
      <c r="AP457" s="451"/>
      <c r="AQ457" s="450"/>
      <c r="AR457" s="453"/>
      <c r="AS457" s="453"/>
      <c r="AT457" s="454"/>
      <c r="AU457" s="455"/>
      <c r="AV457" s="456"/>
      <c r="AW457" s="456"/>
      <c r="AX457" s="455"/>
      <c r="AY457" s="456"/>
      <c r="AZ457" s="454"/>
      <c r="BA457" s="454"/>
      <c r="BB457" s="454"/>
      <c r="BC457" s="454"/>
      <c r="BD457" s="454"/>
      <c r="BE457" s="454"/>
      <c r="BF457" s="455"/>
      <c r="BG457" s="455"/>
      <c r="BH457" s="455"/>
      <c r="BI457" s="455"/>
      <c r="BJ457" s="455"/>
      <c r="BK457" s="455"/>
      <c r="BL457" s="455"/>
      <c r="BM457" s="455"/>
      <c r="BN457" s="455"/>
      <c r="BO457" s="455"/>
    </row>
    <row r="458" spans="1:67" ht="19.5" customHeight="1">
      <c r="A458" s="450"/>
      <c r="B458" s="450"/>
      <c r="C458" s="450"/>
      <c r="D458" s="450"/>
      <c r="E458" s="450"/>
      <c r="F458" s="451"/>
      <c r="G458" s="450"/>
      <c r="H458" s="450"/>
      <c r="I458" s="451"/>
      <c r="J458" s="450"/>
      <c r="K458" s="451"/>
      <c r="L458" s="450"/>
      <c r="M458" s="451"/>
      <c r="N458" s="450"/>
      <c r="O458" s="451"/>
      <c r="P458" s="452"/>
      <c r="Q458" s="452"/>
      <c r="R458" s="452"/>
      <c r="S458" s="452"/>
      <c r="T458" s="450"/>
      <c r="U458" s="450"/>
      <c r="V458" s="451"/>
      <c r="W458" s="452"/>
      <c r="X458" s="450"/>
      <c r="Y458" s="451"/>
      <c r="Z458" s="451"/>
      <c r="AA458" s="450"/>
      <c r="AB458" s="450"/>
      <c r="AC458" s="450"/>
      <c r="AD458" s="450"/>
      <c r="AE458" s="451"/>
      <c r="AF458" s="451"/>
      <c r="AG458" s="452"/>
      <c r="AH458" s="452"/>
      <c r="AI458" s="452"/>
      <c r="AJ458" s="452"/>
      <c r="AK458" s="452"/>
      <c r="AL458" s="452"/>
      <c r="AM458" s="450"/>
      <c r="AN458" s="450"/>
      <c r="AO458" s="451"/>
      <c r="AP458" s="451"/>
      <c r="AQ458" s="450"/>
      <c r="AR458" s="453"/>
      <c r="AS458" s="453"/>
      <c r="AT458" s="454"/>
      <c r="AU458" s="455"/>
      <c r="AV458" s="456"/>
      <c r="AW458" s="456"/>
      <c r="AX458" s="455"/>
      <c r="AY458" s="456"/>
      <c r="AZ458" s="454"/>
      <c r="BA458" s="454"/>
      <c r="BB458" s="454"/>
      <c r="BC458" s="454"/>
      <c r="BD458" s="454"/>
      <c r="BE458" s="454"/>
      <c r="BF458" s="455"/>
      <c r="BG458" s="455"/>
      <c r="BH458" s="455"/>
      <c r="BI458" s="455"/>
      <c r="BJ458" s="455"/>
      <c r="BK458" s="455"/>
      <c r="BL458" s="455"/>
      <c r="BM458" s="455"/>
      <c r="BN458" s="455"/>
      <c r="BO458" s="455"/>
    </row>
    <row r="459" spans="1:67" ht="19.5" customHeight="1">
      <c r="A459" s="450"/>
      <c r="B459" s="450"/>
      <c r="C459" s="450"/>
      <c r="D459" s="450"/>
      <c r="E459" s="450"/>
      <c r="F459" s="451"/>
      <c r="G459" s="450"/>
      <c r="H459" s="450"/>
      <c r="I459" s="451"/>
      <c r="J459" s="450"/>
      <c r="K459" s="451"/>
      <c r="L459" s="450"/>
      <c r="M459" s="451"/>
      <c r="N459" s="450"/>
      <c r="O459" s="451"/>
      <c r="P459" s="452"/>
      <c r="Q459" s="452"/>
      <c r="R459" s="452"/>
      <c r="S459" s="452"/>
      <c r="T459" s="450"/>
      <c r="U459" s="450"/>
      <c r="V459" s="451"/>
      <c r="W459" s="452"/>
      <c r="X459" s="450"/>
      <c r="Y459" s="451"/>
      <c r="Z459" s="451"/>
      <c r="AA459" s="450"/>
      <c r="AB459" s="450"/>
      <c r="AC459" s="450"/>
      <c r="AD459" s="450"/>
      <c r="AE459" s="451"/>
      <c r="AF459" s="451"/>
      <c r="AG459" s="452"/>
      <c r="AH459" s="452"/>
      <c r="AI459" s="452"/>
      <c r="AJ459" s="452"/>
      <c r="AK459" s="452"/>
      <c r="AL459" s="452"/>
      <c r="AM459" s="450"/>
      <c r="AN459" s="450"/>
      <c r="AO459" s="451"/>
      <c r="AP459" s="451"/>
      <c r="AQ459" s="450"/>
      <c r="AR459" s="453"/>
      <c r="AS459" s="453"/>
      <c r="AT459" s="454"/>
      <c r="AU459" s="455"/>
      <c r="AV459" s="456"/>
      <c r="AW459" s="456"/>
      <c r="AX459" s="455"/>
      <c r="AY459" s="456"/>
      <c r="AZ459" s="454"/>
      <c r="BA459" s="454"/>
      <c r="BB459" s="454"/>
      <c r="BC459" s="454"/>
      <c r="BD459" s="454"/>
      <c r="BE459" s="454"/>
      <c r="BF459" s="455"/>
      <c r="BG459" s="455"/>
      <c r="BH459" s="455"/>
      <c r="BI459" s="455"/>
      <c r="BJ459" s="455"/>
      <c r="BK459" s="455"/>
      <c r="BL459" s="455"/>
      <c r="BM459" s="455"/>
      <c r="BN459" s="455"/>
      <c r="BO459" s="455"/>
    </row>
    <row r="460" spans="1:67" ht="19.5" customHeight="1">
      <c r="A460" s="450"/>
      <c r="B460" s="450"/>
      <c r="C460" s="450"/>
      <c r="D460" s="450"/>
      <c r="E460" s="450"/>
      <c r="F460" s="451"/>
      <c r="G460" s="450"/>
      <c r="H460" s="450"/>
      <c r="I460" s="451"/>
      <c r="J460" s="450"/>
      <c r="K460" s="451"/>
      <c r="L460" s="450"/>
      <c r="M460" s="451"/>
      <c r="N460" s="450"/>
      <c r="O460" s="451"/>
      <c r="P460" s="452"/>
      <c r="Q460" s="452"/>
      <c r="R460" s="452"/>
      <c r="S460" s="452"/>
      <c r="T460" s="450"/>
      <c r="U460" s="450"/>
      <c r="V460" s="451"/>
      <c r="W460" s="452"/>
      <c r="X460" s="450"/>
      <c r="Y460" s="451"/>
      <c r="Z460" s="451"/>
      <c r="AA460" s="450"/>
      <c r="AB460" s="450"/>
      <c r="AC460" s="450"/>
      <c r="AD460" s="450"/>
      <c r="AE460" s="451"/>
      <c r="AF460" s="451"/>
      <c r="AG460" s="452"/>
      <c r="AH460" s="452"/>
      <c r="AI460" s="452"/>
      <c r="AJ460" s="452"/>
      <c r="AK460" s="452"/>
      <c r="AL460" s="452"/>
      <c r="AM460" s="450"/>
      <c r="AN460" s="450"/>
      <c r="AO460" s="451"/>
      <c r="AP460" s="451"/>
      <c r="AQ460" s="450"/>
      <c r="AR460" s="453"/>
      <c r="AS460" s="453"/>
      <c r="AT460" s="454"/>
      <c r="AU460" s="455"/>
      <c r="AV460" s="456"/>
      <c r="AW460" s="456"/>
      <c r="AX460" s="455"/>
      <c r="AY460" s="456"/>
      <c r="AZ460" s="454"/>
      <c r="BA460" s="454"/>
      <c r="BB460" s="454"/>
      <c r="BC460" s="454"/>
      <c r="BD460" s="454"/>
      <c r="BE460" s="454"/>
      <c r="BF460" s="455"/>
      <c r="BG460" s="455"/>
      <c r="BH460" s="455"/>
      <c r="BI460" s="455"/>
      <c r="BJ460" s="455"/>
      <c r="BK460" s="455"/>
      <c r="BL460" s="455"/>
      <c r="BM460" s="455"/>
      <c r="BN460" s="455"/>
      <c r="BO460" s="455"/>
    </row>
    <row r="461" spans="1:67" ht="19.5" customHeight="1">
      <c r="A461" s="450"/>
      <c r="B461" s="450"/>
      <c r="C461" s="450"/>
      <c r="D461" s="450"/>
      <c r="E461" s="450"/>
      <c r="F461" s="451"/>
      <c r="G461" s="450"/>
      <c r="H461" s="450"/>
      <c r="I461" s="451"/>
      <c r="J461" s="450"/>
      <c r="K461" s="451"/>
      <c r="L461" s="450"/>
      <c r="M461" s="451"/>
      <c r="N461" s="450"/>
      <c r="O461" s="451"/>
      <c r="P461" s="452"/>
      <c r="Q461" s="452"/>
      <c r="R461" s="452"/>
      <c r="S461" s="452"/>
      <c r="T461" s="450"/>
      <c r="U461" s="450"/>
      <c r="V461" s="451"/>
      <c r="W461" s="452"/>
      <c r="X461" s="450"/>
      <c r="Y461" s="451"/>
      <c r="Z461" s="451"/>
      <c r="AA461" s="450"/>
      <c r="AB461" s="450"/>
      <c r="AC461" s="450"/>
      <c r="AD461" s="450"/>
      <c r="AE461" s="451"/>
      <c r="AF461" s="451"/>
      <c r="AG461" s="452"/>
      <c r="AH461" s="452"/>
      <c r="AI461" s="452"/>
      <c r="AJ461" s="452"/>
      <c r="AK461" s="452"/>
      <c r="AL461" s="452"/>
      <c r="AM461" s="450"/>
      <c r="AN461" s="450"/>
      <c r="AO461" s="451"/>
      <c r="AP461" s="451"/>
      <c r="AQ461" s="450"/>
      <c r="AR461" s="453"/>
      <c r="AS461" s="453"/>
      <c r="AT461" s="454"/>
      <c r="AU461" s="455"/>
      <c r="AV461" s="456"/>
      <c r="AW461" s="456"/>
      <c r="AX461" s="455"/>
      <c r="AY461" s="456"/>
      <c r="AZ461" s="454"/>
      <c r="BA461" s="454"/>
      <c r="BB461" s="454"/>
      <c r="BC461" s="454"/>
      <c r="BD461" s="454"/>
      <c r="BE461" s="454"/>
      <c r="BF461" s="455"/>
      <c r="BG461" s="455"/>
      <c r="BH461" s="455"/>
      <c r="BI461" s="455"/>
      <c r="BJ461" s="455"/>
      <c r="BK461" s="455"/>
      <c r="BL461" s="455"/>
      <c r="BM461" s="455"/>
      <c r="BN461" s="455"/>
      <c r="BO461" s="455"/>
    </row>
    <row r="462" spans="1:67" ht="19.5" customHeight="1">
      <c r="A462" s="450"/>
      <c r="B462" s="450"/>
      <c r="C462" s="450"/>
      <c r="D462" s="450"/>
      <c r="E462" s="450"/>
      <c r="F462" s="451"/>
      <c r="G462" s="450"/>
      <c r="H462" s="450"/>
      <c r="I462" s="451"/>
      <c r="J462" s="450"/>
      <c r="K462" s="451"/>
      <c r="L462" s="450"/>
      <c r="M462" s="451"/>
      <c r="N462" s="450"/>
      <c r="O462" s="451"/>
      <c r="P462" s="452"/>
      <c r="Q462" s="452"/>
      <c r="R462" s="452"/>
      <c r="S462" s="452"/>
      <c r="T462" s="450"/>
      <c r="U462" s="450"/>
      <c r="V462" s="451"/>
      <c r="W462" s="452"/>
      <c r="X462" s="450"/>
      <c r="Y462" s="451"/>
      <c r="Z462" s="451"/>
      <c r="AA462" s="450"/>
      <c r="AB462" s="450"/>
      <c r="AC462" s="450"/>
      <c r="AD462" s="450"/>
      <c r="AE462" s="451"/>
      <c r="AF462" s="451"/>
      <c r="AG462" s="452"/>
      <c r="AH462" s="452"/>
      <c r="AI462" s="452"/>
      <c r="AJ462" s="452"/>
      <c r="AK462" s="452"/>
      <c r="AL462" s="452"/>
      <c r="AM462" s="450"/>
      <c r="AN462" s="450"/>
      <c r="AO462" s="451"/>
      <c r="AP462" s="451"/>
      <c r="AQ462" s="450"/>
      <c r="AR462" s="453"/>
      <c r="AS462" s="453"/>
      <c r="AT462" s="454"/>
      <c r="AU462" s="455"/>
      <c r="AV462" s="456"/>
      <c r="AW462" s="456"/>
      <c r="AX462" s="455"/>
      <c r="AY462" s="456"/>
      <c r="AZ462" s="454"/>
      <c r="BA462" s="454"/>
      <c r="BB462" s="454"/>
      <c r="BC462" s="454"/>
      <c r="BD462" s="454"/>
      <c r="BE462" s="454"/>
      <c r="BF462" s="455"/>
      <c r="BG462" s="455"/>
      <c r="BH462" s="455"/>
      <c r="BI462" s="455"/>
      <c r="BJ462" s="455"/>
      <c r="BK462" s="455"/>
      <c r="BL462" s="455"/>
      <c r="BM462" s="455"/>
      <c r="BN462" s="455"/>
      <c r="BO462" s="455"/>
    </row>
    <row r="463" spans="1:67" ht="19.5" customHeight="1">
      <c r="A463" s="450"/>
      <c r="B463" s="450"/>
      <c r="C463" s="450"/>
      <c r="D463" s="450"/>
      <c r="E463" s="450"/>
      <c r="F463" s="451"/>
      <c r="G463" s="450"/>
      <c r="H463" s="450"/>
      <c r="I463" s="451"/>
      <c r="J463" s="450"/>
      <c r="K463" s="451"/>
      <c r="L463" s="450"/>
      <c r="M463" s="451"/>
      <c r="N463" s="450"/>
      <c r="O463" s="451"/>
      <c r="P463" s="452"/>
      <c r="Q463" s="452"/>
      <c r="R463" s="452"/>
      <c r="S463" s="452"/>
      <c r="T463" s="450"/>
      <c r="U463" s="450"/>
      <c r="V463" s="451"/>
      <c r="W463" s="452"/>
      <c r="X463" s="450"/>
      <c r="Y463" s="451"/>
      <c r="Z463" s="451"/>
      <c r="AA463" s="450"/>
      <c r="AB463" s="450"/>
      <c r="AC463" s="450"/>
      <c r="AD463" s="450"/>
      <c r="AE463" s="451"/>
      <c r="AF463" s="451"/>
      <c r="AG463" s="452"/>
      <c r="AH463" s="452"/>
      <c r="AI463" s="452"/>
      <c r="AJ463" s="452"/>
      <c r="AK463" s="452"/>
      <c r="AL463" s="452"/>
      <c r="AM463" s="450"/>
      <c r="AN463" s="450"/>
      <c r="AO463" s="451"/>
      <c r="AP463" s="451"/>
      <c r="AQ463" s="450"/>
      <c r="AR463" s="453"/>
      <c r="AS463" s="453"/>
      <c r="AT463" s="454"/>
      <c r="AU463" s="455"/>
      <c r="AV463" s="456"/>
      <c r="AW463" s="456"/>
      <c r="AX463" s="455"/>
      <c r="AY463" s="456"/>
      <c r="AZ463" s="454"/>
      <c r="BA463" s="454"/>
      <c r="BB463" s="454"/>
      <c r="BC463" s="454"/>
      <c r="BD463" s="454"/>
      <c r="BE463" s="454"/>
      <c r="BF463" s="455"/>
      <c r="BG463" s="455"/>
      <c r="BH463" s="455"/>
      <c r="BI463" s="455"/>
      <c r="BJ463" s="455"/>
      <c r="BK463" s="455"/>
      <c r="BL463" s="455"/>
      <c r="BM463" s="455"/>
      <c r="BN463" s="455"/>
      <c r="BO463" s="455"/>
    </row>
    <row r="464" spans="1:67" ht="19.5" customHeight="1">
      <c r="A464" s="450"/>
      <c r="B464" s="450"/>
      <c r="C464" s="450"/>
      <c r="D464" s="450"/>
      <c r="E464" s="450"/>
      <c r="F464" s="451"/>
      <c r="G464" s="450"/>
      <c r="H464" s="450"/>
      <c r="I464" s="451"/>
      <c r="J464" s="450"/>
      <c r="K464" s="451"/>
      <c r="L464" s="450"/>
      <c r="M464" s="451"/>
      <c r="N464" s="450"/>
      <c r="O464" s="451"/>
      <c r="P464" s="452"/>
      <c r="Q464" s="452"/>
      <c r="R464" s="452"/>
      <c r="S464" s="452"/>
      <c r="T464" s="450"/>
      <c r="U464" s="450"/>
      <c r="V464" s="451"/>
      <c r="W464" s="452"/>
      <c r="X464" s="450"/>
      <c r="Y464" s="451"/>
      <c r="Z464" s="451"/>
      <c r="AA464" s="450"/>
      <c r="AB464" s="450"/>
      <c r="AC464" s="450"/>
      <c r="AD464" s="450"/>
      <c r="AE464" s="451"/>
      <c r="AF464" s="451"/>
      <c r="AG464" s="452"/>
      <c r="AH464" s="452"/>
      <c r="AI464" s="452"/>
      <c r="AJ464" s="452"/>
      <c r="AK464" s="452"/>
      <c r="AL464" s="452"/>
      <c r="AM464" s="450"/>
      <c r="AN464" s="450"/>
      <c r="AO464" s="451"/>
      <c r="AP464" s="451"/>
      <c r="AQ464" s="450"/>
      <c r="AR464" s="453"/>
      <c r="AS464" s="453"/>
      <c r="AT464" s="454"/>
      <c r="AU464" s="455"/>
      <c r="AV464" s="456"/>
      <c r="AW464" s="456"/>
      <c r="AX464" s="455"/>
      <c r="AY464" s="456"/>
      <c r="AZ464" s="454"/>
      <c r="BA464" s="454"/>
      <c r="BB464" s="454"/>
      <c r="BC464" s="454"/>
      <c r="BD464" s="454"/>
      <c r="BE464" s="454"/>
      <c r="BF464" s="455"/>
      <c r="BG464" s="455"/>
      <c r="BH464" s="455"/>
      <c r="BI464" s="455"/>
      <c r="BJ464" s="455"/>
      <c r="BK464" s="455"/>
      <c r="BL464" s="455"/>
      <c r="BM464" s="455"/>
      <c r="BN464" s="455"/>
      <c r="BO464" s="455"/>
    </row>
    <row r="465" spans="1:67" ht="19.5" customHeight="1">
      <c r="A465" s="450"/>
      <c r="B465" s="450"/>
      <c r="C465" s="450"/>
      <c r="D465" s="450"/>
      <c r="E465" s="450"/>
      <c r="F465" s="451"/>
      <c r="G465" s="450"/>
      <c r="H465" s="450"/>
      <c r="I465" s="451"/>
      <c r="J465" s="450"/>
      <c r="K465" s="451"/>
      <c r="L465" s="450"/>
      <c r="M465" s="451"/>
      <c r="N465" s="450"/>
      <c r="O465" s="451"/>
      <c r="P465" s="452"/>
      <c r="Q465" s="452"/>
      <c r="R465" s="452"/>
      <c r="S465" s="452"/>
      <c r="T465" s="450"/>
      <c r="U465" s="450"/>
      <c r="V465" s="451"/>
      <c r="W465" s="452"/>
      <c r="X465" s="450"/>
      <c r="Y465" s="451"/>
      <c r="Z465" s="451"/>
      <c r="AA465" s="450"/>
      <c r="AB465" s="450"/>
      <c r="AC465" s="450"/>
      <c r="AD465" s="450"/>
      <c r="AE465" s="451"/>
      <c r="AF465" s="451"/>
      <c r="AG465" s="452"/>
      <c r="AH465" s="452"/>
      <c r="AI465" s="452"/>
      <c r="AJ465" s="452"/>
      <c r="AK465" s="452"/>
      <c r="AL465" s="452"/>
      <c r="AM465" s="450"/>
      <c r="AN465" s="450"/>
      <c r="AO465" s="451"/>
      <c r="AP465" s="451"/>
      <c r="AQ465" s="450"/>
      <c r="AR465" s="453"/>
      <c r="AS465" s="453"/>
      <c r="AT465" s="454"/>
      <c r="AU465" s="455"/>
      <c r="AV465" s="456"/>
      <c r="AW465" s="456"/>
      <c r="AX465" s="455"/>
      <c r="AY465" s="456"/>
      <c r="AZ465" s="454"/>
      <c r="BA465" s="454"/>
      <c r="BB465" s="454"/>
      <c r="BC465" s="454"/>
      <c r="BD465" s="454"/>
      <c r="BE465" s="454"/>
      <c r="BF465" s="455"/>
      <c r="BG465" s="455"/>
      <c r="BH465" s="455"/>
      <c r="BI465" s="455"/>
      <c r="BJ465" s="455"/>
      <c r="BK465" s="455"/>
      <c r="BL465" s="455"/>
      <c r="BM465" s="455"/>
      <c r="BN465" s="455"/>
      <c r="BO465" s="455"/>
    </row>
    <row r="466" spans="1:67" ht="19.5" customHeight="1">
      <c r="A466" s="450"/>
      <c r="B466" s="450"/>
      <c r="C466" s="450"/>
      <c r="D466" s="450"/>
      <c r="E466" s="450"/>
      <c r="F466" s="451"/>
      <c r="G466" s="450"/>
      <c r="H466" s="450"/>
      <c r="I466" s="451"/>
      <c r="J466" s="450"/>
      <c r="K466" s="451"/>
      <c r="L466" s="450"/>
      <c r="M466" s="451"/>
      <c r="N466" s="450"/>
      <c r="O466" s="451"/>
      <c r="P466" s="452"/>
      <c r="Q466" s="452"/>
      <c r="R466" s="452"/>
      <c r="S466" s="452"/>
      <c r="T466" s="450"/>
      <c r="U466" s="450"/>
      <c r="V466" s="451"/>
      <c r="W466" s="452"/>
      <c r="X466" s="450"/>
      <c r="Y466" s="451"/>
      <c r="Z466" s="451"/>
      <c r="AA466" s="450"/>
      <c r="AB466" s="450"/>
      <c r="AC466" s="450"/>
      <c r="AD466" s="450"/>
      <c r="AE466" s="451"/>
      <c r="AF466" s="451"/>
      <c r="AG466" s="452"/>
      <c r="AH466" s="452"/>
      <c r="AI466" s="452"/>
      <c r="AJ466" s="452"/>
      <c r="AK466" s="452"/>
      <c r="AL466" s="452"/>
      <c r="AM466" s="450"/>
      <c r="AN466" s="450"/>
      <c r="AO466" s="451"/>
      <c r="AP466" s="451"/>
      <c r="AQ466" s="450"/>
      <c r="AR466" s="453"/>
      <c r="AS466" s="453"/>
      <c r="AT466" s="454"/>
      <c r="AU466" s="455"/>
      <c r="AV466" s="456"/>
      <c r="AW466" s="456"/>
      <c r="AX466" s="455"/>
      <c r="AY466" s="456"/>
      <c r="AZ466" s="454"/>
      <c r="BA466" s="454"/>
      <c r="BB466" s="454"/>
      <c r="BC466" s="454"/>
      <c r="BD466" s="454"/>
      <c r="BE466" s="454"/>
      <c r="BF466" s="455"/>
      <c r="BG466" s="455"/>
      <c r="BH466" s="455"/>
      <c r="BI466" s="455"/>
      <c r="BJ466" s="455"/>
      <c r="BK466" s="455"/>
      <c r="BL466" s="455"/>
      <c r="BM466" s="455"/>
      <c r="BN466" s="455"/>
      <c r="BO466" s="455"/>
    </row>
    <row r="467" spans="1:67" ht="19.5" customHeight="1">
      <c r="A467" s="450"/>
      <c r="B467" s="450"/>
      <c r="C467" s="450"/>
      <c r="D467" s="450"/>
      <c r="E467" s="450"/>
      <c r="F467" s="451"/>
      <c r="G467" s="450"/>
      <c r="H467" s="450"/>
      <c r="I467" s="451"/>
      <c r="J467" s="450"/>
      <c r="K467" s="451"/>
      <c r="L467" s="450"/>
      <c r="M467" s="451"/>
      <c r="N467" s="450"/>
      <c r="O467" s="451"/>
      <c r="P467" s="452"/>
      <c r="Q467" s="452"/>
      <c r="R467" s="452"/>
      <c r="S467" s="452"/>
      <c r="T467" s="450"/>
      <c r="U467" s="450"/>
      <c r="V467" s="451"/>
      <c r="W467" s="452"/>
      <c r="X467" s="450"/>
      <c r="Y467" s="451"/>
      <c r="Z467" s="451"/>
      <c r="AA467" s="450"/>
      <c r="AB467" s="450"/>
      <c r="AC467" s="450"/>
      <c r="AD467" s="450"/>
      <c r="AE467" s="451"/>
      <c r="AF467" s="451"/>
      <c r="AG467" s="452"/>
      <c r="AH467" s="452"/>
      <c r="AI467" s="452"/>
      <c r="AJ467" s="452"/>
      <c r="AK467" s="452"/>
      <c r="AL467" s="452"/>
      <c r="AM467" s="450"/>
      <c r="AN467" s="450"/>
      <c r="AO467" s="451"/>
      <c r="AP467" s="451"/>
      <c r="AQ467" s="450"/>
      <c r="AR467" s="453"/>
      <c r="AS467" s="453"/>
      <c r="AT467" s="454"/>
      <c r="AU467" s="455"/>
      <c r="AV467" s="456"/>
      <c r="AW467" s="456"/>
      <c r="AX467" s="455"/>
      <c r="AY467" s="456"/>
      <c r="AZ467" s="454"/>
      <c r="BA467" s="454"/>
      <c r="BB467" s="454"/>
      <c r="BC467" s="454"/>
      <c r="BD467" s="454"/>
      <c r="BE467" s="454"/>
      <c r="BF467" s="455"/>
      <c r="BG467" s="455"/>
      <c r="BH467" s="455"/>
      <c r="BI467" s="455"/>
      <c r="BJ467" s="455"/>
      <c r="BK467" s="455"/>
      <c r="BL467" s="455"/>
      <c r="BM467" s="455"/>
      <c r="BN467" s="455"/>
      <c r="BO467" s="455"/>
    </row>
    <row r="468" spans="1:67" ht="19.5" customHeight="1">
      <c r="A468" s="450"/>
      <c r="B468" s="450"/>
      <c r="C468" s="450"/>
      <c r="D468" s="450"/>
      <c r="E468" s="450"/>
      <c r="F468" s="451"/>
      <c r="G468" s="450"/>
      <c r="H468" s="450"/>
      <c r="I468" s="451"/>
      <c r="J468" s="450"/>
      <c r="K468" s="451"/>
      <c r="L468" s="450"/>
      <c r="M468" s="451"/>
      <c r="N468" s="450"/>
      <c r="O468" s="451"/>
      <c r="P468" s="452"/>
      <c r="Q468" s="452"/>
      <c r="R468" s="452"/>
      <c r="S468" s="452"/>
      <c r="T468" s="450"/>
      <c r="U468" s="450"/>
      <c r="V468" s="451"/>
      <c r="W468" s="452"/>
      <c r="X468" s="450"/>
      <c r="Y468" s="451"/>
      <c r="Z468" s="451"/>
      <c r="AA468" s="450"/>
      <c r="AB468" s="450"/>
      <c r="AC468" s="450"/>
      <c r="AD468" s="450"/>
      <c r="AE468" s="451"/>
      <c r="AF468" s="451"/>
      <c r="AG468" s="452"/>
      <c r="AH468" s="452"/>
      <c r="AI468" s="452"/>
      <c r="AJ468" s="452"/>
      <c r="AK468" s="452"/>
      <c r="AL468" s="452"/>
      <c r="AM468" s="450"/>
      <c r="AN468" s="450"/>
      <c r="AO468" s="451"/>
      <c r="AP468" s="451"/>
      <c r="AQ468" s="450"/>
      <c r="AR468" s="453"/>
      <c r="AS468" s="453"/>
      <c r="AT468" s="454"/>
      <c r="AU468" s="455"/>
      <c r="AV468" s="456"/>
      <c r="AW468" s="456"/>
      <c r="AX468" s="455"/>
      <c r="AY468" s="456"/>
      <c r="AZ468" s="454"/>
      <c r="BA468" s="454"/>
      <c r="BB468" s="454"/>
      <c r="BC468" s="454"/>
      <c r="BD468" s="454"/>
      <c r="BE468" s="454"/>
      <c r="BF468" s="455"/>
      <c r="BG468" s="455"/>
      <c r="BH468" s="455"/>
      <c r="BI468" s="455"/>
      <c r="BJ468" s="455"/>
      <c r="BK468" s="455"/>
      <c r="BL468" s="455"/>
      <c r="BM468" s="455"/>
      <c r="BN468" s="455"/>
      <c r="BO468" s="455"/>
    </row>
    <row r="469" spans="1:67" ht="19.5" customHeight="1">
      <c r="A469" s="450"/>
      <c r="B469" s="450"/>
      <c r="C469" s="450"/>
      <c r="D469" s="450"/>
      <c r="E469" s="450"/>
      <c r="F469" s="451"/>
      <c r="G469" s="450"/>
      <c r="H469" s="450"/>
      <c r="I469" s="451"/>
      <c r="J469" s="450"/>
      <c r="K469" s="451"/>
      <c r="L469" s="450"/>
      <c r="M469" s="451"/>
      <c r="N469" s="450"/>
      <c r="O469" s="451"/>
      <c r="P469" s="452"/>
      <c r="Q469" s="452"/>
      <c r="R469" s="452"/>
      <c r="S469" s="452"/>
      <c r="T469" s="450"/>
      <c r="U469" s="450"/>
      <c r="V469" s="451"/>
      <c r="W469" s="452"/>
      <c r="X469" s="450"/>
      <c r="Y469" s="451"/>
      <c r="Z469" s="451"/>
      <c r="AA469" s="450"/>
      <c r="AB469" s="450"/>
      <c r="AC469" s="450"/>
      <c r="AD469" s="450"/>
      <c r="AE469" s="451"/>
      <c r="AF469" s="451"/>
      <c r="AG469" s="452"/>
      <c r="AH469" s="452"/>
      <c r="AI469" s="452"/>
      <c r="AJ469" s="452"/>
      <c r="AK469" s="452"/>
      <c r="AL469" s="452"/>
      <c r="AM469" s="450"/>
      <c r="AN469" s="450"/>
      <c r="AO469" s="451"/>
      <c r="AP469" s="451"/>
      <c r="AQ469" s="450"/>
      <c r="AR469" s="453"/>
      <c r="AS469" s="453"/>
      <c r="AT469" s="454"/>
      <c r="AU469" s="455"/>
      <c r="AV469" s="456"/>
      <c r="AW469" s="456"/>
      <c r="AX469" s="455"/>
      <c r="AY469" s="456"/>
      <c r="AZ469" s="454"/>
      <c r="BA469" s="454"/>
      <c r="BB469" s="454"/>
      <c r="BC469" s="454"/>
      <c r="BD469" s="454"/>
      <c r="BE469" s="454"/>
      <c r="BF469" s="455"/>
      <c r="BG469" s="455"/>
      <c r="BH469" s="455"/>
      <c r="BI469" s="455"/>
      <c r="BJ469" s="455"/>
      <c r="BK469" s="455"/>
      <c r="BL469" s="455"/>
      <c r="BM469" s="455"/>
      <c r="BN469" s="455"/>
      <c r="BO469" s="455"/>
    </row>
    <row r="470" spans="1:67" ht="19.5" customHeight="1">
      <c r="A470" s="450"/>
      <c r="B470" s="450"/>
      <c r="C470" s="450"/>
      <c r="D470" s="450"/>
      <c r="E470" s="450"/>
      <c r="F470" s="451"/>
      <c r="G470" s="450"/>
      <c r="H470" s="450"/>
      <c r="I470" s="451"/>
      <c r="J470" s="450"/>
      <c r="K470" s="451"/>
      <c r="L470" s="450"/>
      <c r="M470" s="451"/>
      <c r="N470" s="450"/>
      <c r="O470" s="451"/>
      <c r="P470" s="452"/>
      <c r="Q470" s="452"/>
      <c r="R470" s="452"/>
      <c r="S470" s="452"/>
      <c r="T470" s="450"/>
      <c r="U470" s="450"/>
      <c r="V470" s="451"/>
      <c r="W470" s="452"/>
      <c r="X470" s="450"/>
      <c r="Y470" s="451"/>
      <c r="Z470" s="451"/>
      <c r="AA470" s="450"/>
      <c r="AB470" s="450"/>
      <c r="AC470" s="450"/>
      <c r="AD470" s="450"/>
      <c r="AE470" s="451"/>
      <c r="AF470" s="451"/>
      <c r="AG470" s="452"/>
      <c r="AH470" s="452"/>
      <c r="AI470" s="452"/>
      <c r="AJ470" s="452"/>
      <c r="AK470" s="452"/>
      <c r="AL470" s="452"/>
      <c r="AM470" s="450"/>
      <c r="AN470" s="450"/>
      <c r="AO470" s="451"/>
      <c r="AP470" s="451"/>
      <c r="AQ470" s="450"/>
      <c r="AR470" s="453"/>
      <c r="AS470" s="453"/>
      <c r="AT470" s="454"/>
      <c r="AU470" s="455"/>
      <c r="AV470" s="456"/>
      <c r="AW470" s="456"/>
      <c r="AX470" s="455"/>
      <c r="AY470" s="456"/>
      <c r="AZ470" s="454"/>
      <c r="BA470" s="454"/>
      <c r="BB470" s="454"/>
      <c r="BC470" s="454"/>
      <c r="BD470" s="454"/>
      <c r="BE470" s="454"/>
      <c r="BF470" s="455"/>
      <c r="BG470" s="455"/>
      <c r="BH470" s="455"/>
      <c r="BI470" s="455"/>
      <c r="BJ470" s="455"/>
      <c r="BK470" s="455"/>
      <c r="BL470" s="455"/>
      <c r="BM470" s="455"/>
      <c r="BN470" s="455"/>
      <c r="BO470" s="455"/>
    </row>
    <row r="471" spans="1:67" ht="19.5" customHeight="1">
      <c r="A471" s="450"/>
      <c r="B471" s="450"/>
      <c r="C471" s="450"/>
      <c r="D471" s="450"/>
      <c r="E471" s="450"/>
      <c r="F471" s="451"/>
      <c r="G471" s="450"/>
      <c r="H471" s="450"/>
      <c r="I471" s="451"/>
      <c r="J471" s="450"/>
      <c r="K471" s="451"/>
      <c r="L471" s="450"/>
      <c r="M471" s="451"/>
      <c r="N471" s="450"/>
      <c r="O471" s="451"/>
      <c r="P471" s="452"/>
      <c r="Q471" s="452"/>
      <c r="R471" s="452"/>
      <c r="S471" s="452"/>
      <c r="T471" s="450"/>
      <c r="U471" s="450"/>
      <c r="V471" s="451"/>
      <c r="W471" s="452"/>
      <c r="X471" s="450"/>
      <c r="Y471" s="451"/>
      <c r="Z471" s="451"/>
      <c r="AA471" s="450"/>
      <c r="AB471" s="450"/>
      <c r="AC471" s="450"/>
      <c r="AD471" s="450"/>
      <c r="AE471" s="451"/>
      <c r="AF471" s="451"/>
      <c r="AG471" s="452"/>
      <c r="AH471" s="452"/>
      <c r="AI471" s="452"/>
      <c r="AJ471" s="452"/>
      <c r="AK471" s="452"/>
      <c r="AL471" s="452"/>
      <c r="AM471" s="450"/>
      <c r="AN471" s="450"/>
      <c r="AO471" s="451"/>
      <c r="AP471" s="451"/>
      <c r="AQ471" s="450"/>
      <c r="AR471" s="453"/>
      <c r="AS471" s="453"/>
      <c r="AT471" s="454"/>
      <c r="AU471" s="455"/>
      <c r="AV471" s="456"/>
      <c r="AW471" s="456"/>
      <c r="AX471" s="455"/>
      <c r="AY471" s="456"/>
      <c r="AZ471" s="454"/>
      <c r="BA471" s="454"/>
      <c r="BB471" s="454"/>
      <c r="BC471" s="454"/>
      <c r="BD471" s="454"/>
      <c r="BE471" s="454"/>
      <c r="BF471" s="455"/>
      <c r="BG471" s="455"/>
      <c r="BH471" s="455"/>
      <c r="BI471" s="455"/>
      <c r="BJ471" s="455"/>
      <c r="BK471" s="455"/>
      <c r="BL471" s="455"/>
      <c r="BM471" s="455"/>
      <c r="BN471" s="455"/>
      <c r="BO471" s="455"/>
    </row>
    <row r="472" spans="1:67" ht="19.5" customHeight="1">
      <c r="A472" s="450"/>
      <c r="B472" s="450"/>
      <c r="C472" s="450"/>
      <c r="D472" s="450"/>
      <c r="E472" s="450"/>
      <c r="F472" s="451"/>
      <c r="G472" s="450"/>
      <c r="H472" s="450"/>
      <c r="I472" s="451"/>
      <c r="J472" s="450"/>
      <c r="K472" s="451"/>
      <c r="L472" s="450"/>
      <c r="M472" s="451"/>
      <c r="N472" s="450"/>
      <c r="O472" s="451"/>
      <c r="P472" s="452"/>
      <c r="Q472" s="452"/>
      <c r="R472" s="452"/>
      <c r="S472" s="452"/>
      <c r="T472" s="450"/>
      <c r="U472" s="450"/>
      <c r="V472" s="451"/>
      <c r="W472" s="452"/>
      <c r="X472" s="450"/>
      <c r="Y472" s="451"/>
      <c r="Z472" s="451"/>
      <c r="AA472" s="450"/>
      <c r="AB472" s="450"/>
      <c r="AC472" s="450"/>
      <c r="AD472" s="450"/>
      <c r="AE472" s="451"/>
      <c r="AF472" s="451"/>
      <c r="AG472" s="452"/>
      <c r="AH472" s="452"/>
      <c r="AI472" s="452"/>
      <c r="AJ472" s="452"/>
      <c r="AK472" s="452"/>
      <c r="AL472" s="452"/>
      <c r="AM472" s="450"/>
      <c r="AN472" s="450"/>
      <c r="AO472" s="451"/>
      <c r="AP472" s="451"/>
      <c r="AQ472" s="450"/>
      <c r="AR472" s="453"/>
      <c r="AS472" s="453"/>
      <c r="AT472" s="454"/>
      <c r="AU472" s="455"/>
      <c r="AV472" s="456"/>
      <c r="AW472" s="456"/>
      <c r="AX472" s="455"/>
      <c r="AY472" s="456"/>
      <c r="AZ472" s="454"/>
      <c r="BA472" s="454"/>
      <c r="BB472" s="454"/>
      <c r="BC472" s="454"/>
      <c r="BD472" s="454"/>
      <c r="BE472" s="454"/>
      <c r="BF472" s="455"/>
      <c r="BG472" s="455"/>
      <c r="BH472" s="455"/>
      <c r="BI472" s="455"/>
      <c r="BJ472" s="455"/>
      <c r="BK472" s="455"/>
      <c r="BL472" s="455"/>
      <c r="BM472" s="455"/>
      <c r="BN472" s="455"/>
      <c r="BO472" s="455"/>
    </row>
    <row r="473" spans="1:67" ht="19.5" customHeight="1">
      <c r="A473" s="450"/>
      <c r="B473" s="450"/>
      <c r="C473" s="450"/>
      <c r="D473" s="450"/>
      <c r="E473" s="450"/>
      <c r="F473" s="451"/>
      <c r="G473" s="450"/>
      <c r="H473" s="450"/>
      <c r="I473" s="451"/>
      <c r="J473" s="450"/>
      <c r="K473" s="451"/>
      <c r="L473" s="450"/>
      <c r="M473" s="451"/>
      <c r="N473" s="450"/>
      <c r="O473" s="451"/>
      <c r="P473" s="452"/>
      <c r="Q473" s="452"/>
      <c r="R473" s="452"/>
      <c r="S473" s="452"/>
      <c r="T473" s="450"/>
      <c r="U473" s="450"/>
      <c r="V473" s="451"/>
      <c r="W473" s="452"/>
      <c r="X473" s="450"/>
      <c r="Y473" s="451"/>
      <c r="Z473" s="451"/>
      <c r="AA473" s="450"/>
      <c r="AB473" s="450"/>
      <c r="AC473" s="450"/>
      <c r="AD473" s="450"/>
      <c r="AE473" s="451"/>
      <c r="AF473" s="451"/>
      <c r="AG473" s="452"/>
      <c r="AH473" s="452"/>
      <c r="AI473" s="452"/>
      <c r="AJ473" s="452"/>
      <c r="AK473" s="452"/>
      <c r="AL473" s="452"/>
      <c r="AM473" s="450"/>
      <c r="AN473" s="450"/>
      <c r="AO473" s="451"/>
      <c r="AP473" s="451"/>
      <c r="AQ473" s="450"/>
      <c r="AR473" s="453"/>
      <c r="AS473" s="453"/>
      <c r="AT473" s="454"/>
      <c r="AU473" s="455"/>
      <c r="AV473" s="456"/>
      <c r="AW473" s="456"/>
      <c r="AX473" s="455"/>
      <c r="AY473" s="456"/>
      <c r="AZ473" s="454"/>
      <c r="BA473" s="454"/>
      <c r="BB473" s="454"/>
      <c r="BC473" s="454"/>
      <c r="BD473" s="454"/>
      <c r="BE473" s="454"/>
      <c r="BF473" s="455"/>
      <c r="BG473" s="455"/>
      <c r="BH473" s="455"/>
      <c r="BI473" s="455"/>
      <c r="BJ473" s="455"/>
      <c r="BK473" s="455"/>
      <c r="BL473" s="455"/>
      <c r="BM473" s="455"/>
      <c r="BN473" s="455"/>
      <c r="BO473" s="455"/>
    </row>
    <row r="474" spans="1:67" ht="19.5" customHeight="1">
      <c r="A474" s="450"/>
      <c r="B474" s="450"/>
      <c r="C474" s="450"/>
      <c r="D474" s="450"/>
      <c r="E474" s="450"/>
      <c r="F474" s="451"/>
      <c r="G474" s="450"/>
      <c r="H474" s="450"/>
      <c r="I474" s="451"/>
      <c r="J474" s="450"/>
      <c r="K474" s="451"/>
      <c r="L474" s="450"/>
      <c r="M474" s="451"/>
      <c r="N474" s="450"/>
      <c r="O474" s="451"/>
      <c r="P474" s="452"/>
      <c r="Q474" s="452"/>
      <c r="R474" s="452"/>
      <c r="S474" s="452"/>
      <c r="T474" s="450"/>
      <c r="U474" s="450"/>
      <c r="V474" s="451"/>
      <c r="W474" s="452"/>
      <c r="X474" s="450"/>
      <c r="Y474" s="451"/>
      <c r="Z474" s="451"/>
      <c r="AA474" s="450"/>
      <c r="AB474" s="450"/>
      <c r="AC474" s="450"/>
      <c r="AD474" s="450"/>
      <c r="AE474" s="451"/>
      <c r="AF474" s="451"/>
      <c r="AG474" s="452"/>
      <c r="AH474" s="452"/>
      <c r="AI474" s="452"/>
      <c r="AJ474" s="452"/>
      <c r="AK474" s="452"/>
      <c r="AL474" s="452"/>
      <c r="AM474" s="450"/>
      <c r="AN474" s="450"/>
      <c r="AO474" s="451"/>
      <c r="AP474" s="451"/>
      <c r="AQ474" s="450"/>
      <c r="AR474" s="453"/>
      <c r="AS474" s="453"/>
      <c r="AT474" s="454"/>
      <c r="AU474" s="455"/>
      <c r="AV474" s="456"/>
      <c r="AW474" s="456"/>
      <c r="AX474" s="455"/>
      <c r="AY474" s="456"/>
      <c r="AZ474" s="454"/>
      <c r="BA474" s="454"/>
      <c r="BB474" s="454"/>
      <c r="BC474" s="454"/>
      <c r="BD474" s="454"/>
      <c r="BE474" s="454"/>
      <c r="BF474" s="455"/>
      <c r="BG474" s="455"/>
      <c r="BH474" s="455"/>
      <c r="BI474" s="455"/>
      <c r="BJ474" s="455"/>
      <c r="BK474" s="455"/>
      <c r="BL474" s="455"/>
      <c r="BM474" s="455"/>
      <c r="BN474" s="455"/>
      <c r="BO474" s="455"/>
    </row>
    <row r="475" spans="1:67" ht="19.5" customHeight="1">
      <c r="A475" s="450"/>
      <c r="B475" s="450"/>
      <c r="C475" s="450"/>
      <c r="D475" s="450"/>
      <c r="E475" s="450"/>
      <c r="F475" s="451"/>
      <c r="G475" s="450"/>
      <c r="H475" s="450"/>
      <c r="I475" s="451"/>
      <c r="J475" s="450"/>
      <c r="K475" s="451"/>
      <c r="L475" s="450"/>
      <c r="M475" s="451"/>
      <c r="N475" s="450"/>
      <c r="O475" s="451"/>
      <c r="P475" s="452"/>
      <c r="Q475" s="452"/>
      <c r="R475" s="452"/>
      <c r="S475" s="452"/>
      <c r="T475" s="450"/>
      <c r="U475" s="450"/>
      <c r="V475" s="451"/>
      <c r="W475" s="452"/>
      <c r="X475" s="450"/>
      <c r="Y475" s="451"/>
      <c r="Z475" s="451"/>
      <c r="AA475" s="450"/>
      <c r="AB475" s="450"/>
      <c r="AC475" s="450"/>
      <c r="AD475" s="450"/>
      <c r="AE475" s="451"/>
      <c r="AF475" s="451"/>
      <c r="AG475" s="452"/>
      <c r="AH475" s="452"/>
      <c r="AI475" s="452"/>
      <c r="AJ475" s="452"/>
      <c r="AK475" s="452"/>
      <c r="AL475" s="452"/>
      <c r="AM475" s="450"/>
      <c r="AN475" s="450"/>
      <c r="AO475" s="451"/>
      <c r="AP475" s="451"/>
      <c r="AQ475" s="450"/>
      <c r="AR475" s="453"/>
      <c r="AS475" s="453"/>
      <c r="AT475" s="454"/>
      <c r="AU475" s="455"/>
      <c r="AV475" s="456"/>
      <c r="AW475" s="456"/>
      <c r="AX475" s="455"/>
      <c r="AY475" s="456"/>
      <c r="AZ475" s="454"/>
      <c r="BA475" s="454"/>
      <c r="BB475" s="454"/>
      <c r="BC475" s="454"/>
      <c r="BD475" s="454"/>
      <c r="BE475" s="454"/>
      <c r="BF475" s="455"/>
      <c r="BG475" s="455"/>
      <c r="BH475" s="455"/>
      <c r="BI475" s="455"/>
      <c r="BJ475" s="455"/>
      <c r="BK475" s="455"/>
      <c r="BL475" s="455"/>
      <c r="BM475" s="455"/>
      <c r="BN475" s="455"/>
      <c r="BO475" s="455"/>
    </row>
    <row r="476" spans="1:67" ht="19.5" customHeight="1">
      <c r="A476" s="450"/>
      <c r="B476" s="450"/>
      <c r="C476" s="450"/>
      <c r="D476" s="450"/>
      <c r="E476" s="450"/>
      <c r="F476" s="451"/>
      <c r="G476" s="450"/>
      <c r="H476" s="450"/>
      <c r="I476" s="451"/>
      <c r="J476" s="450"/>
      <c r="K476" s="451"/>
      <c r="L476" s="450"/>
      <c r="M476" s="451"/>
      <c r="N476" s="450"/>
      <c r="O476" s="451"/>
      <c r="P476" s="452"/>
      <c r="Q476" s="452"/>
      <c r="R476" s="452"/>
      <c r="S476" s="452"/>
      <c r="T476" s="450"/>
      <c r="U476" s="450"/>
      <c r="V476" s="451"/>
      <c r="W476" s="452"/>
      <c r="X476" s="450"/>
      <c r="Y476" s="451"/>
      <c r="Z476" s="451"/>
      <c r="AA476" s="450"/>
      <c r="AB476" s="450"/>
      <c r="AC476" s="450"/>
      <c r="AD476" s="450"/>
      <c r="AE476" s="451"/>
      <c r="AF476" s="451"/>
      <c r="AG476" s="452"/>
      <c r="AH476" s="452"/>
      <c r="AI476" s="452"/>
      <c r="AJ476" s="452"/>
      <c r="AK476" s="452"/>
      <c r="AL476" s="452"/>
      <c r="AM476" s="450"/>
      <c r="AN476" s="450"/>
      <c r="AO476" s="451"/>
      <c r="AP476" s="451"/>
      <c r="AQ476" s="450"/>
      <c r="AR476" s="453"/>
      <c r="AS476" s="453"/>
      <c r="AT476" s="454"/>
      <c r="AU476" s="455"/>
      <c r="AV476" s="456"/>
      <c r="AW476" s="456"/>
      <c r="AX476" s="455"/>
      <c r="AY476" s="456"/>
      <c r="AZ476" s="454"/>
      <c r="BA476" s="454"/>
      <c r="BB476" s="454"/>
      <c r="BC476" s="454"/>
      <c r="BD476" s="454"/>
      <c r="BE476" s="454"/>
      <c r="BF476" s="455"/>
      <c r="BG476" s="455"/>
      <c r="BH476" s="455"/>
      <c r="BI476" s="455"/>
      <c r="BJ476" s="455"/>
      <c r="BK476" s="455"/>
      <c r="BL476" s="455"/>
      <c r="BM476" s="455"/>
      <c r="BN476" s="455"/>
      <c r="BO476" s="455"/>
    </row>
    <row r="477" spans="1:67" ht="19.5" customHeight="1">
      <c r="A477" s="450"/>
      <c r="B477" s="450"/>
      <c r="C477" s="450"/>
      <c r="D477" s="450"/>
      <c r="E477" s="450"/>
      <c r="F477" s="451"/>
      <c r="G477" s="450"/>
      <c r="H477" s="450"/>
      <c r="I477" s="451"/>
      <c r="J477" s="450"/>
      <c r="K477" s="451"/>
      <c r="L477" s="450"/>
      <c r="M477" s="451"/>
      <c r="N477" s="450"/>
      <c r="O477" s="451"/>
      <c r="P477" s="452"/>
      <c r="Q477" s="452"/>
      <c r="R477" s="452"/>
      <c r="S477" s="452"/>
      <c r="T477" s="450"/>
      <c r="U477" s="450"/>
      <c r="V477" s="451"/>
      <c r="W477" s="452"/>
      <c r="X477" s="450"/>
      <c r="Y477" s="451"/>
      <c r="Z477" s="451"/>
      <c r="AA477" s="450"/>
      <c r="AB477" s="450"/>
      <c r="AC477" s="450"/>
      <c r="AD477" s="450"/>
      <c r="AE477" s="451"/>
      <c r="AF477" s="451"/>
      <c r="AG477" s="452"/>
      <c r="AH477" s="452"/>
      <c r="AI477" s="452"/>
      <c r="AJ477" s="452"/>
      <c r="AK477" s="452"/>
      <c r="AL477" s="452"/>
      <c r="AM477" s="450"/>
      <c r="AN477" s="450"/>
      <c r="AO477" s="451"/>
      <c r="AP477" s="451"/>
      <c r="AQ477" s="450"/>
      <c r="AR477" s="453"/>
      <c r="AS477" s="453"/>
      <c r="AT477" s="454"/>
      <c r="AU477" s="455"/>
      <c r="AV477" s="456"/>
      <c r="AW477" s="456"/>
      <c r="AX477" s="455"/>
      <c r="AY477" s="456"/>
      <c r="AZ477" s="454"/>
      <c r="BA477" s="454"/>
      <c r="BB477" s="454"/>
      <c r="BC477" s="454"/>
      <c r="BD477" s="454"/>
      <c r="BE477" s="454"/>
      <c r="BF477" s="455"/>
      <c r="BG477" s="455"/>
      <c r="BH477" s="455"/>
      <c r="BI477" s="455"/>
      <c r="BJ477" s="455"/>
      <c r="BK477" s="455"/>
      <c r="BL477" s="455"/>
      <c r="BM477" s="455"/>
      <c r="BN477" s="455"/>
      <c r="BO477" s="455"/>
    </row>
    <row r="478" spans="1:67" ht="19.5" customHeight="1">
      <c r="A478" s="450"/>
      <c r="B478" s="450"/>
      <c r="C478" s="450"/>
      <c r="D478" s="450"/>
      <c r="E478" s="450"/>
      <c r="F478" s="451"/>
      <c r="G478" s="450"/>
      <c r="H478" s="450"/>
      <c r="I478" s="451"/>
      <c r="J478" s="450"/>
      <c r="K478" s="451"/>
      <c r="L478" s="450"/>
      <c r="M478" s="451"/>
      <c r="N478" s="450"/>
      <c r="O478" s="451"/>
      <c r="P478" s="452"/>
      <c r="Q478" s="452"/>
      <c r="R478" s="452"/>
      <c r="S478" s="452"/>
      <c r="T478" s="450"/>
      <c r="U478" s="450"/>
      <c r="V478" s="451"/>
      <c r="W478" s="452"/>
      <c r="X478" s="450"/>
      <c r="Y478" s="451"/>
      <c r="Z478" s="451"/>
      <c r="AA478" s="450"/>
      <c r="AB478" s="450"/>
      <c r="AC478" s="450"/>
      <c r="AD478" s="450"/>
      <c r="AE478" s="451"/>
      <c r="AF478" s="451"/>
      <c r="AG478" s="452"/>
      <c r="AH478" s="452"/>
      <c r="AI478" s="452"/>
      <c r="AJ478" s="452"/>
      <c r="AK478" s="452"/>
      <c r="AL478" s="452"/>
      <c r="AM478" s="450"/>
      <c r="AN478" s="450"/>
      <c r="AO478" s="451"/>
      <c r="AP478" s="451"/>
      <c r="AQ478" s="450"/>
      <c r="AR478" s="453"/>
      <c r="AS478" s="453"/>
      <c r="AT478" s="454"/>
      <c r="AU478" s="455"/>
      <c r="AV478" s="456"/>
      <c r="AW478" s="456"/>
      <c r="AX478" s="455"/>
      <c r="AY478" s="456"/>
      <c r="AZ478" s="454"/>
      <c r="BA478" s="454"/>
      <c r="BB478" s="454"/>
      <c r="BC478" s="454"/>
      <c r="BD478" s="454"/>
      <c r="BE478" s="454"/>
      <c r="BF478" s="455"/>
      <c r="BG478" s="455"/>
      <c r="BH478" s="455"/>
      <c r="BI478" s="455"/>
      <c r="BJ478" s="455"/>
      <c r="BK478" s="455"/>
      <c r="BL478" s="455"/>
      <c r="BM478" s="455"/>
      <c r="BN478" s="455"/>
      <c r="BO478" s="455"/>
    </row>
    <row r="479" spans="1:67" ht="19.5" customHeight="1">
      <c r="A479" s="450"/>
      <c r="B479" s="450"/>
      <c r="C479" s="450"/>
      <c r="D479" s="450"/>
      <c r="E479" s="450"/>
      <c r="F479" s="451"/>
      <c r="G479" s="450"/>
      <c r="H479" s="450"/>
      <c r="I479" s="451"/>
      <c r="J479" s="450"/>
      <c r="K479" s="451"/>
      <c r="L479" s="450"/>
      <c r="M479" s="451"/>
      <c r="N479" s="450"/>
      <c r="O479" s="451"/>
      <c r="P479" s="452"/>
      <c r="Q479" s="452"/>
      <c r="R479" s="452"/>
      <c r="S479" s="452"/>
      <c r="T479" s="450"/>
      <c r="U479" s="450"/>
      <c r="V479" s="451"/>
      <c r="W479" s="452"/>
      <c r="X479" s="450"/>
      <c r="Y479" s="451"/>
      <c r="Z479" s="451"/>
      <c r="AA479" s="450"/>
      <c r="AB479" s="450"/>
      <c r="AC479" s="450"/>
      <c r="AD479" s="450"/>
      <c r="AE479" s="451"/>
      <c r="AF479" s="451"/>
      <c r="AG479" s="452"/>
      <c r="AH479" s="452"/>
      <c r="AI479" s="452"/>
      <c r="AJ479" s="452"/>
      <c r="AK479" s="452"/>
      <c r="AL479" s="452"/>
      <c r="AM479" s="450"/>
      <c r="AN479" s="450"/>
      <c r="AO479" s="451"/>
      <c r="AP479" s="451"/>
      <c r="AQ479" s="450"/>
      <c r="AR479" s="453"/>
      <c r="AS479" s="453"/>
      <c r="AT479" s="454"/>
      <c r="AU479" s="455"/>
      <c r="AV479" s="456"/>
      <c r="AW479" s="456"/>
      <c r="AX479" s="455"/>
      <c r="AY479" s="456"/>
      <c r="AZ479" s="454"/>
      <c r="BA479" s="454"/>
      <c r="BB479" s="454"/>
      <c r="BC479" s="454"/>
      <c r="BD479" s="454"/>
      <c r="BE479" s="454"/>
      <c r="BF479" s="455"/>
      <c r="BG479" s="455"/>
      <c r="BH479" s="455"/>
      <c r="BI479" s="455"/>
      <c r="BJ479" s="455"/>
      <c r="BK479" s="455"/>
      <c r="BL479" s="455"/>
      <c r="BM479" s="455"/>
      <c r="BN479" s="455"/>
      <c r="BO479" s="455"/>
    </row>
    <row r="480" spans="1:67" ht="19.5" customHeight="1">
      <c r="A480" s="450"/>
      <c r="B480" s="450"/>
      <c r="C480" s="450"/>
      <c r="D480" s="450"/>
      <c r="E480" s="450"/>
      <c r="F480" s="451"/>
      <c r="G480" s="450"/>
      <c r="H480" s="450"/>
      <c r="I480" s="451"/>
      <c r="J480" s="450"/>
      <c r="K480" s="451"/>
      <c r="L480" s="450"/>
      <c r="M480" s="451"/>
      <c r="N480" s="450"/>
      <c r="O480" s="451"/>
      <c r="P480" s="452"/>
      <c r="Q480" s="452"/>
      <c r="R480" s="452"/>
      <c r="S480" s="452"/>
      <c r="T480" s="450"/>
      <c r="U480" s="450"/>
      <c r="V480" s="451"/>
      <c r="W480" s="452"/>
      <c r="X480" s="450"/>
      <c r="Y480" s="451"/>
      <c r="Z480" s="451"/>
      <c r="AA480" s="450"/>
      <c r="AB480" s="450"/>
      <c r="AC480" s="450"/>
      <c r="AD480" s="450"/>
      <c r="AE480" s="451"/>
      <c r="AF480" s="451"/>
      <c r="AG480" s="452"/>
      <c r="AH480" s="452"/>
      <c r="AI480" s="452"/>
      <c r="AJ480" s="452"/>
      <c r="AK480" s="452"/>
      <c r="AL480" s="452"/>
      <c r="AM480" s="450"/>
      <c r="AN480" s="450"/>
      <c r="AO480" s="451"/>
      <c r="AP480" s="451"/>
      <c r="AQ480" s="450"/>
      <c r="AR480" s="453"/>
      <c r="AS480" s="453"/>
      <c r="AT480" s="454"/>
      <c r="AU480" s="455"/>
      <c r="AV480" s="456"/>
      <c r="AW480" s="456"/>
      <c r="AX480" s="455"/>
      <c r="AY480" s="456"/>
      <c r="AZ480" s="454"/>
      <c r="BA480" s="454"/>
      <c r="BB480" s="454"/>
      <c r="BC480" s="454"/>
      <c r="BD480" s="454"/>
      <c r="BE480" s="454"/>
      <c r="BF480" s="455"/>
      <c r="BG480" s="455"/>
      <c r="BH480" s="455"/>
      <c r="BI480" s="455"/>
      <c r="BJ480" s="455"/>
      <c r="BK480" s="455"/>
      <c r="BL480" s="455"/>
      <c r="BM480" s="455"/>
      <c r="BN480" s="455"/>
      <c r="BO480" s="455"/>
    </row>
    <row r="481" spans="1:67" ht="19.5" customHeight="1">
      <c r="A481" s="450"/>
      <c r="B481" s="450"/>
      <c r="C481" s="450"/>
      <c r="D481" s="450"/>
      <c r="E481" s="450"/>
      <c r="F481" s="451"/>
      <c r="G481" s="450"/>
      <c r="H481" s="450"/>
      <c r="I481" s="451"/>
      <c r="J481" s="450"/>
      <c r="K481" s="451"/>
      <c r="L481" s="450"/>
      <c r="M481" s="451"/>
      <c r="N481" s="450"/>
      <c r="O481" s="451"/>
      <c r="P481" s="452"/>
      <c r="Q481" s="452"/>
      <c r="R481" s="452"/>
      <c r="S481" s="452"/>
      <c r="T481" s="450"/>
      <c r="U481" s="450"/>
      <c r="V481" s="451"/>
      <c r="W481" s="452"/>
      <c r="X481" s="450"/>
      <c r="Y481" s="451"/>
      <c r="Z481" s="451"/>
      <c r="AA481" s="450"/>
      <c r="AB481" s="450"/>
      <c r="AC481" s="450"/>
      <c r="AD481" s="450"/>
      <c r="AE481" s="451"/>
      <c r="AF481" s="451"/>
      <c r="AG481" s="452"/>
      <c r="AH481" s="452"/>
      <c r="AI481" s="452"/>
      <c r="AJ481" s="452"/>
      <c r="AK481" s="452"/>
      <c r="AL481" s="452"/>
      <c r="AM481" s="450"/>
      <c r="AN481" s="450"/>
      <c r="AO481" s="451"/>
      <c r="AP481" s="451"/>
      <c r="AQ481" s="450"/>
      <c r="AR481" s="453"/>
      <c r="AS481" s="453"/>
      <c r="AT481" s="454"/>
      <c r="AU481" s="455"/>
      <c r="AV481" s="456"/>
      <c r="AW481" s="456"/>
      <c r="AX481" s="455"/>
      <c r="AY481" s="456"/>
      <c r="AZ481" s="454"/>
      <c r="BA481" s="454"/>
      <c r="BB481" s="454"/>
      <c r="BC481" s="454"/>
      <c r="BD481" s="454"/>
      <c r="BE481" s="454"/>
      <c r="BF481" s="455"/>
      <c r="BG481" s="455"/>
      <c r="BH481" s="455"/>
      <c r="BI481" s="455"/>
      <c r="BJ481" s="455"/>
      <c r="BK481" s="455"/>
      <c r="BL481" s="455"/>
      <c r="BM481" s="455"/>
      <c r="BN481" s="455"/>
      <c r="BO481" s="455"/>
    </row>
    <row r="482" spans="1:67" ht="19.5" customHeight="1">
      <c r="A482" s="450"/>
      <c r="B482" s="450"/>
      <c r="C482" s="450"/>
      <c r="D482" s="450"/>
      <c r="E482" s="450"/>
      <c r="F482" s="451"/>
      <c r="G482" s="450"/>
      <c r="H482" s="450"/>
      <c r="I482" s="451"/>
      <c r="J482" s="450"/>
      <c r="K482" s="451"/>
      <c r="L482" s="450"/>
      <c r="M482" s="451"/>
      <c r="N482" s="450"/>
      <c r="O482" s="451"/>
      <c r="P482" s="452"/>
      <c r="Q482" s="452"/>
      <c r="R482" s="452"/>
      <c r="S482" s="452"/>
      <c r="T482" s="450"/>
      <c r="U482" s="450"/>
      <c r="V482" s="451"/>
      <c r="W482" s="452"/>
      <c r="X482" s="450"/>
      <c r="Y482" s="451"/>
      <c r="Z482" s="451"/>
      <c r="AA482" s="450"/>
      <c r="AB482" s="450"/>
      <c r="AC482" s="450"/>
      <c r="AD482" s="450"/>
      <c r="AE482" s="451"/>
      <c r="AF482" s="451"/>
      <c r="AG482" s="452"/>
      <c r="AH482" s="452"/>
      <c r="AI482" s="452"/>
      <c r="AJ482" s="452"/>
      <c r="AK482" s="452"/>
      <c r="AL482" s="452"/>
      <c r="AM482" s="450"/>
      <c r="AN482" s="450"/>
      <c r="AO482" s="451"/>
      <c r="AP482" s="451"/>
      <c r="AQ482" s="450"/>
      <c r="AR482" s="453"/>
      <c r="AS482" s="453"/>
      <c r="AT482" s="454"/>
      <c r="AU482" s="455"/>
      <c r="AV482" s="456"/>
      <c r="AW482" s="456"/>
      <c r="AX482" s="455"/>
      <c r="AY482" s="456"/>
      <c r="AZ482" s="454"/>
      <c r="BA482" s="454"/>
      <c r="BB482" s="454"/>
      <c r="BC482" s="454"/>
      <c r="BD482" s="454"/>
      <c r="BE482" s="454"/>
      <c r="BF482" s="455"/>
      <c r="BG482" s="455"/>
      <c r="BH482" s="455"/>
      <c r="BI482" s="455"/>
      <c r="BJ482" s="455"/>
      <c r="BK482" s="455"/>
      <c r="BL482" s="455"/>
      <c r="BM482" s="455"/>
      <c r="BN482" s="455"/>
      <c r="BO482" s="455"/>
    </row>
    <row r="483" spans="1:67" ht="19.5" customHeight="1">
      <c r="A483" s="450"/>
      <c r="B483" s="450"/>
      <c r="C483" s="450"/>
      <c r="D483" s="450"/>
      <c r="E483" s="450"/>
      <c r="F483" s="451"/>
      <c r="G483" s="450"/>
      <c r="H483" s="450"/>
      <c r="I483" s="451"/>
      <c r="J483" s="450"/>
      <c r="K483" s="451"/>
      <c r="L483" s="450"/>
      <c r="M483" s="451"/>
      <c r="N483" s="450"/>
      <c r="O483" s="451"/>
      <c r="P483" s="452"/>
      <c r="Q483" s="452"/>
      <c r="R483" s="452"/>
      <c r="S483" s="452"/>
      <c r="T483" s="450"/>
      <c r="U483" s="450"/>
      <c r="V483" s="451"/>
      <c r="W483" s="452"/>
      <c r="X483" s="450"/>
      <c r="Y483" s="451"/>
      <c r="Z483" s="451"/>
      <c r="AA483" s="450"/>
      <c r="AB483" s="450"/>
      <c r="AC483" s="450"/>
      <c r="AD483" s="450"/>
      <c r="AE483" s="451"/>
      <c r="AF483" s="451"/>
      <c r="AG483" s="452"/>
      <c r="AH483" s="452"/>
      <c r="AI483" s="452"/>
      <c r="AJ483" s="452"/>
      <c r="AK483" s="452"/>
      <c r="AL483" s="452"/>
      <c r="AM483" s="450"/>
      <c r="AN483" s="450"/>
      <c r="AO483" s="451"/>
      <c r="AP483" s="451"/>
      <c r="AQ483" s="450"/>
      <c r="AR483" s="453"/>
      <c r="AS483" s="453"/>
      <c r="AT483" s="454"/>
      <c r="AU483" s="455"/>
      <c r="AV483" s="456"/>
      <c r="AW483" s="456"/>
      <c r="AX483" s="455"/>
      <c r="AY483" s="456"/>
      <c r="AZ483" s="454"/>
      <c r="BA483" s="454"/>
      <c r="BB483" s="454"/>
      <c r="BC483" s="454"/>
      <c r="BD483" s="454"/>
      <c r="BE483" s="454"/>
      <c r="BF483" s="455"/>
      <c r="BG483" s="455"/>
      <c r="BH483" s="455"/>
      <c r="BI483" s="455"/>
      <c r="BJ483" s="455"/>
      <c r="BK483" s="455"/>
      <c r="BL483" s="455"/>
      <c r="BM483" s="455"/>
      <c r="BN483" s="455"/>
      <c r="BO483" s="455"/>
    </row>
    <row r="484" spans="1:67" ht="19.5" customHeight="1">
      <c r="A484" s="450"/>
      <c r="B484" s="450"/>
      <c r="C484" s="450"/>
      <c r="D484" s="450"/>
      <c r="E484" s="450"/>
      <c r="F484" s="451"/>
      <c r="G484" s="450"/>
      <c r="H484" s="450"/>
      <c r="I484" s="451"/>
      <c r="J484" s="450"/>
      <c r="K484" s="451"/>
      <c r="L484" s="450"/>
      <c r="M484" s="451"/>
      <c r="N484" s="450"/>
      <c r="O484" s="451"/>
      <c r="P484" s="452"/>
      <c r="Q484" s="452"/>
      <c r="R484" s="452"/>
      <c r="S484" s="452"/>
      <c r="T484" s="450"/>
      <c r="U484" s="450"/>
      <c r="V484" s="451"/>
      <c r="W484" s="452"/>
      <c r="X484" s="450"/>
      <c r="Y484" s="451"/>
      <c r="Z484" s="451"/>
      <c r="AA484" s="450"/>
      <c r="AB484" s="450"/>
      <c r="AC484" s="450"/>
      <c r="AD484" s="450"/>
      <c r="AE484" s="451"/>
      <c r="AF484" s="451"/>
      <c r="AG484" s="452"/>
      <c r="AH484" s="452"/>
      <c r="AI484" s="452"/>
      <c r="AJ484" s="452"/>
      <c r="AK484" s="452"/>
      <c r="AL484" s="452"/>
      <c r="AM484" s="450"/>
      <c r="AN484" s="450"/>
      <c r="AO484" s="451"/>
      <c r="AP484" s="451"/>
      <c r="AQ484" s="450"/>
      <c r="AR484" s="453"/>
      <c r="AS484" s="453"/>
      <c r="AT484" s="454"/>
      <c r="AU484" s="455"/>
      <c r="AV484" s="456"/>
      <c r="AW484" s="456"/>
      <c r="AX484" s="455"/>
      <c r="AY484" s="456"/>
      <c r="AZ484" s="454"/>
      <c r="BA484" s="454"/>
      <c r="BB484" s="454"/>
      <c r="BC484" s="454"/>
      <c r="BD484" s="454"/>
      <c r="BE484" s="454"/>
      <c r="BF484" s="455"/>
      <c r="BG484" s="455"/>
      <c r="BH484" s="455"/>
      <c r="BI484" s="455"/>
      <c r="BJ484" s="455"/>
      <c r="BK484" s="455"/>
      <c r="BL484" s="455"/>
      <c r="BM484" s="455"/>
      <c r="BN484" s="455"/>
      <c r="BO484" s="455"/>
    </row>
    <row r="485" spans="1:67" ht="19.5" customHeight="1">
      <c r="A485" s="450"/>
      <c r="B485" s="450"/>
      <c r="C485" s="450"/>
      <c r="D485" s="450"/>
      <c r="E485" s="450"/>
      <c r="F485" s="451"/>
      <c r="G485" s="450"/>
      <c r="H485" s="450"/>
      <c r="I485" s="451"/>
      <c r="J485" s="450"/>
      <c r="K485" s="451"/>
      <c r="L485" s="450"/>
      <c r="M485" s="451"/>
      <c r="N485" s="450"/>
      <c r="O485" s="451"/>
      <c r="P485" s="452"/>
      <c r="Q485" s="452"/>
      <c r="R485" s="452"/>
      <c r="S485" s="452"/>
      <c r="T485" s="450"/>
      <c r="U485" s="450"/>
      <c r="V485" s="451"/>
      <c r="W485" s="452"/>
      <c r="X485" s="450"/>
      <c r="Y485" s="451"/>
      <c r="Z485" s="451"/>
      <c r="AA485" s="450"/>
      <c r="AB485" s="450"/>
      <c r="AC485" s="450"/>
      <c r="AD485" s="450"/>
      <c r="AE485" s="451"/>
      <c r="AF485" s="451"/>
      <c r="AG485" s="452"/>
      <c r="AH485" s="452"/>
      <c r="AI485" s="452"/>
      <c r="AJ485" s="452"/>
      <c r="AK485" s="452"/>
      <c r="AL485" s="452"/>
      <c r="AM485" s="450"/>
      <c r="AN485" s="450"/>
      <c r="AO485" s="451"/>
      <c r="AP485" s="451"/>
      <c r="AQ485" s="450"/>
      <c r="AR485" s="453"/>
      <c r="AS485" s="453"/>
      <c r="AT485" s="454"/>
      <c r="AU485" s="455"/>
      <c r="AV485" s="456"/>
      <c r="AW485" s="456"/>
      <c r="AX485" s="455"/>
      <c r="AY485" s="456"/>
      <c r="AZ485" s="454"/>
      <c r="BA485" s="454"/>
      <c r="BB485" s="454"/>
      <c r="BC485" s="454"/>
      <c r="BD485" s="454"/>
      <c r="BE485" s="454"/>
      <c r="BF485" s="455"/>
      <c r="BG485" s="455"/>
      <c r="BH485" s="455"/>
      <c r="BI485" s="455"/>
      <c r="BJ485" s="455"/>
      <c r="BK485" s="455"/>
      <c r="BL485" s="455"/>
      <c r="BM485" s="455"/>
      <c r="BN485" s="455"/>
      <c r="BO485" s="455"/>
    </row>
    <row r="486" spans="1:67" ht="19.5" customHeight="1">
      <c r="A486" s="450"/>
      <c r="B486" s="450"/>
      <c r="C486" s="450"/>
      <c r="D486" s="450"/>
      <c r="E486" s="450"/>
      <c r="F486" s="451"/>
      <c r="G486" s="450"/>
      <c r="H486" s="450"/>
      <c r="I486" s="451"/>
      <c r="J486" s="450"/>
      <c r="K486" s="451"/>
      <c r="L486" s="450"/>
      <c r="M486" s="451"/>
      <c r="N486" s="450"/>
      <c r="O486" s="451"/>
      <c r="P486" s="452"/>
      <c r="Q486" s="452"/>
      <c r="R486" s="452"/>
      <c r="S486" s="452"/>
      <c r="T486" s="450"/>
      <c r="U486" s="450"/>
      <c r="V486" s="451"/>
      <c r="W486" s="452"/>
      <c r="X486" s="450"/>
      <c r="Y486" s="451"/>
      <c r="Z486" s="451"/>
      <c r="AA486" s="450"/>
      <c r="AB486" s="450"/>
      <c r="AC486" s="450"/>
      <c r="AD486" s="450"/>
      <c r="AE486" s="451"/>
      <c r="AF486" s="451"/>
      <c r="AG486" s="452"/>
      <c r="AH486" s="452"/>
      <c r="AI486" s="452"/>
      <c r="AJ486" s="452"/>
      <c r="AK486" s="452"/>
      <c r="AL486" s="452"/>
      <c r="AM486" s="450"/>
      <c r="AN486" s="450"/>
      <c r="AO486" s="451"/>
      <c r="AP486" s="451"/>
      <c r="AQ486" s="450"/>
      <c r="AR486" s="453"/>
      <c r="AS486" s="453"/>
      <c r="AT486" s="454"/>
      <c r="AU486" s="455"/>
      <c r="AV486" s="456"/>
      <c r="AW486" s="456"/>
      <c r="AX486" s="455"/>
      <c r="AY486" s="456"/>
      <c r="AZ486" s="454"/>
      <c r="BA486" s="454"/>
      <c r="BB486" s="454"/>
      <c r="BC486" s="454"/>
      <c r="BD486" s="454"/>
      <c r="BE486" s="454"/>
      <c r="BF486" s="455"/>
      <c r="BG486" s="455"/>
      <c r="BH486" s="455"/>
      <c r="BI486" s="455"/>
      <c r="BJ486" s="455"/>
      <c r="BK486" s="455"/>
      <c r="BL486" s="455"/>
      <c r="BM486" s="455"/>
      <c r="BN486" s="455"/>
      <c r="BO486" s="455"/>
    </row>
    <row r="487" spans="1:67" ht="19.5" customHeight="1">
      <c r="A487" s="450"/>
      <c r="B487" s="450"/>
      <c r="C487" s="450"/>
      <c r="D487" s="450"/>
      <c r="E487" s="450"/>
      <c r="F487" s="451"/>
      <c r="G487" s="450"/>
      <c r="H487" s="450"/>
      <c r="I487" s="451"/>
      <c r="J487" s="450"/>
      <c r="K487" s="451"/>
      <c r="L487" s="450"/>
      <c r="M487" s="451"/>
      <c r="N487" s="450"/>
      <c r="O487" s="451"/>
      <c r="P487" s="452"/>
      <c r="Q487" s="452"/>
      <c r="R487" s="452"/>
      <c r="S487" s="452"/>
      <c r="T487" s="450"/>
      <c r="U487" s="450"/>
      <c r="V487" s="451"/>
      <c r="W487" s="452"/>
      <c r="X487" s="450"/>
      <c r="Y487" s="451"/>
      <c r="Z487" s="451"/>
      <c r="AA487" s="450"/>
      <c r="AB487" s="450"/>
      <c r="AC487" s="450"/>
      <c r="AD487" s="450"/>
      <c r="AE487" s="451"/>
      <c r="AF487" s="451"/>
      <c r="AG487" s="452"/>
      <c r="AH487" s="452"/>
      <c r="AI487" s="452"/>
      <c r="AJ487" s="452"/>
      <c r="AK487" s="452"/>
      <c r="AL487" s="452"/>
      <c r="AM487" s="450"/>
      <c r="AN487" s="450"/>
      <c r="AO487" s="451"/>
      <c r="AP487" s="451"/>
      <c r="AQ487" s="450"/>
      <c r="AR487" s="453"/>
      <c r="AS487" s="453"/>
      <c r="AT487" s="454"/>
      <c r="AU487" s="455"/>
      <c r="AV487" s="456"/>
      <c r="AW487" s="456"/>
      <c r="AX487" s="455"/>
      <c r="AY487" s="456"/>
      <c r="AZ487" s="454"/>
      <c r="BA487" s="454"/>
      <c r="BB487" s="454"/>
      <c r="BC487" s="454"/>
      <c r="BD487" s="454"/>
      <c r="BE487" s="454"/>
      <c r="BF487" s="455"/>
      <c r="BG487" s="455"/>
      <c r="BH487" s="455"/>
      <c r="BI487" s="455"/>
      <c r="BJ487" s="455"/>
      <c r="BK487" s="455"/>
      <c r="BL487" s="455"/>
      <c r="BM487" s="455"/>
      <c r="BN487" s="455"/>
      <c r="BO487" s="455"/>
    </row>
    <row r="488" spans="1:67" ht="19.5" customHeight="1">
      <c r="A488" s="450"/>
      <c r="B488" s="450"/>
      <c r="C488" s="450"/>
      <c r="D488" s="450"/>
      <c r="E488" s="450"/>
      <c r="F488" s="451"/>
      <c r="G488" s="450"/>
      <c r="H488" s="450"/>
      <c r="I488" s="451"/>
      <c r="J488" s="450"/>
      <c r="K488" s="451"/>
      <c r="L488" s="450"/>
      <c r="M488" s="451"/>
      <c r="N488" s="450"/>
      <c r="O488" s="451"/>
      <c r="P488" s="452"/>
      <c r="Q488" s="452"/>
      <c r="R488" s="452"/>
      <c r="S488" s="452"/>
      <c r="T488" s="450"/>
      <c r="U488" s="450"/>
      <c r="V488" s="451"/>
      <c r="W488" s="452"/>
      <c r="X488" s="450"/>
      <c r="Y488" s="451"/>
      <c r="Z488" s="451"/>
      <c r="AA488" s="450"/>
      <c r="AB488" s="450"/>
      <c r="AC488" s="450"/>
      <c r="AD488" s="450"/>
      <c r="AE488" s="451"/>
      <c r="AF488" s="451"/>
      <c r="AG488" s="452"/>
      <c r="AH488" s="452"/>
      <c r="AI488" s="452"/>
      <c r="AJ488" s="452"/>
      <c r="AK488" s="452"/>
      <c r="AL488" s="452"/>
      <c r="AM488" s="450"/>
      <c r="AN488" s="450"/>
      <c r="AO488" s="451"/>
      <c r="AP488" s="451"/>
      <c r="AQ488" s="450"/>
      <c r="AR488" s="453"/>
      <c r="AS488" s="453"/>
      <c r="AT488" s="454"/>
      <c r="AU488" s="455"/>
      <c r="AV488" s="456"/>
      <c r="AW488" s="456"/>
      <c r="AX488" s="455"/>
      <c r="AY488" s="456"/>
      <c r="AZ488" s="454"/>
      <c r="BA488" s="454"/>
      <c r="BB488" s="454"/>
      <c r="BC488" s="454"/>
      <c r="BD488" s="454"/>
      <c r="BE488" s="454"/>
      <c r="BF488" s="455"/>
      <c r="BG488" s="455"/>
      <c r="BH488" s="455"/>
      <c r="BI488" s="455"/>
      <c r="BJ488" s="455"/>
      <c r="BK488" s="455"/>
      <c r="BL488" s="455"/>
      <c r="BM488" s="455"/>
      <c r="BN488" s="455"/>
      <c r="BO488" s="455"/>
    </row>
    <row r="489" spans="1:67" ht="19.5" customHeight="1">
      <c r="A489" s="450"/>
      <c r="B489" s="450"/>
      <c r="C489" s="450"/>
      <c r="D489" s="450"/>
      <c r="E489" s="450"/>
      <c r="F489" s="451"/>
      <c r="G489" s="450"/>
      <c r="H489" s="450"/>
      <c r="I489" s="451"/>
      <c r="J489" s="450"/>
      <c r="K489" s="451"/>
      <c r="L489" s="450"/>
      <c r="M489" s="451"/>
      <c r="N489" s="450"/>
      <c r="O489" s="451"/>
      <c r="P489" s="452"/>
      <c r="Q489" s="452"/>
      <c r="R489" s="452"/>
      <c r="S489" s="452"/>
      <c r="T489" s="450"/>
      <c r="U489" s="450"/>
      <c r="V489" s="451"/>
      <c r="W489" s="452"/>
      <c r="X489" s="450"/>
      <c r="Y489" s="451"/>
      <c r="Z489" s="451"/>
      <c r="AA489" s="450"/>
      <c r="AB489" s="450"/>
      <c r="AC489" s="450"/>
      <c r="AD489" s="450"/>
      <c r="AE489" s="451"/>
      <c r="AF489" s="451"/>
      <c r="AG489" s="452"/>
      <c r="AH489" s="452"/>
      <c r="AI489" s="452"/>
      <c r="AJ489" s="452"/>
      <c r="AK489" s="452"/>
      <c r="AL489" s="452"/>
      <c r="AM489" s="450"/>
      <c r="AN489" s="450"/>
      <c r="AO489" s="451"/>
      <c r="AP489" s="451"/>
      <c r="AQ489" s="450"/>
      <c r="AR489" s="453"/>
      <c r="AS489" s="453"/>
      <c r="AT489" s="454"/>
      <c r="AU489" s="455"/>
      <c r="AV489" s="456"/>
      <c r="AW489" s="456"/>
      <c r="AX489" s="455"/>
      <c r="AY489" s="456"/>
      <c r="AZ489" s="454"/>
      <c r="BA489" s="454"/>
      <c r="BB489" s="454"/>
      <c r="BC489" s="454"/>
      <c r="BD489" s="454"/>
      <c r="BE489" s="454"/>
      <c r="BF489" s="455"/>
      <c r="BG489" s="455"/>
      <c r="BH489" s="455"/>
      <c r="BI489" s="455"/>
      <c r="BJ489" s="455"/>
      <c r="BK489" s="455"/>
      <c r="BL489" s="455"/>
      <c r="BM489" s="455"/>
      <c r="BN489" s="455"/>
      <c r="BO489" s="455"/>
    </row>
    <row r="490" spans="1:67" ht="19.5" customHeight="1">
      <c r="A490" s="450"/>
      <c r="B490" s="450"/>
      <c r="C490" s="450"/>
      <c r="D490" s="450"/>
      <c r="E490" s="450"/>
      <c r="F490" s="451"/>
      <c r="G490" s="450"/>
      <c r="H490" s="450"/>
      <c r="I490" s="451"/>
      <c r="J490" s="450"/>
      <c r="K490" s="451"/>
      <c r="L490" s="450"/>
      <c r="M490" s="451"/>
      <c r="N490" s="450"/>
      <c r="O490" s="451"/>
      <c r="P490" s="452"/>
      <c r="Q490" s="452"/>
      <c r="R490" s="452"/>
      <c r="S490" s="452"/>
      <c r="T490" s="450"/>
      <c r="U490" s="450"/>
      <c r="V490" s="451"/>
      <c r="W490" s="452"/>
      <c r="X490" s="450"/>
      <c r="Y490" s="451"/>
      <c r="Z490" s="451"/>
      <c r="AA490" s="450"/>
      <c r="AB490" s="450"/>
      <c r="AC490" s="450"/>
      <c r="AD490" s="450"/>
      <c r="AE490" s="451"/>
      <c r="AF490" s="451"/>
      <c r="AG490" s="452"/>
      <c r="AH490" s="452"/>
      <c r="AI490" s="452"/>
      <c r="AJ490" s="452"/>
      <c r="AK490" s="452"/>
      <c r="AL490" s="452"/>
      <c r="AM490" s="450"/>
      <c r="AN490" s="450"/>
      <c r="AO490" s="451"/>
      <c r="AP490" s="451"/>
      <c r="AQ490" s="450"/>
      <c r="AR490" s="453"/>
      <c r="AS490" s="453"/>
      <c r="AT490" s="454"/>
      <c r="AU490" s="455"/>
      <c r="AV490" s="456"/>
      <c r="AW490" s="456"/>
      <c r="AX490" s="455"/>
      <c r="AY490" s="456"/>
      <c r="AZ490" s="454"/>
      <c r="BA490" s="454"/>
      <c r="BB490" s="454"/>
      <c r="BC490" s="454"/>
      <c r="BD490" s="454"/>
      <c r="BE490" s="454"/>
      <c r="BF490" s="455"/>
      <c r="BG490" s="455"/>
      <c r="BH490" s="455"/>
      <c r="BI490" s="455"/>
      <c r="BJ490" s="455"/>
      <c r="BK490" s="455"/>
      <c r="BL490" s="455"/>
      <c r="BM490" s="455"/>
      <c r="BN490" s="455"/>
      <c r="BO490" s="455"/>
    </row>
    <row r="491" spans="1:67" ht="19.5" customHeight="1">
      <c r="A491" s="450"/>
      <c r="B491" s="450"/>
      <c r="C491" s="450"/>
      <c r="D491" s="450"/>
      <c r="E491" s="450"/>
      <c r="F491" s="451"/>
      <c r="G491" s="450"/>
      <c r="H491" s="450"/>
      <c r="I491" s="451"/>
      <c r="J491" s="450"/>
      <c r="K491" s="451"/>
      <c r="L491" s="450"/>
      <c r="M491" s="451"/>
      <c r="N491" s="450"/>
      <c r="O491" s="451"/>
      <c r="P491" s="452"/>
      <c r="Q491" s="452"/>
      <c r="R491" s="452"/>
      <c r="S491" s="452"/>
      <c r="T491" s="450"/>
      <c r="U491" s="450"/>
      <c r="V491" s="451"/>
      <c r="W491" s="452"/>
      <c r="X491" s="450"/>
      <c r="Y491" s="451"/>
      <c r="Z491" s="451"/>
      <c r="AA491" s="450"/>
      <c r="AB491" s="450"/>
      <c r="AC491" s="450"/>
      <c r="AD491" s="450"/>
      <c r="AE491" s="451"/>
      <c r="AF491" s="451"/>
      <c r="AG491" s="452"/>
      <c r="AH491" s="452"/>
      <c r="AI491" s="452"/>
      <c r="AJ491" s="452"/>
      <c r="AK491" s="452"/>
      <c r="AL491" s="452"/>
      <c r="AM491" s="450"/>
      <c r="AN491" s="450"/>
      <c r="AO491" s="451"/>
      <c r="AP491" s="451"/>
      <c r="AQ491" s="450"/>
      <c r="AR491" s="453"/>
      <c r="AS491" s="453"/>
      <c r="AT491" s="454"/>
      <c r="AU491" s="455"/>
      <c r="AV491" s="456"/>
      <c r="AW491" s="456"/>
      <c r="AX491" s="455"/>
      <c r="AY491" s="456"/>
      <c r="AZ491" s="454"/>
      <c r="BA491" s="454"/>
      <c r="BB491" s="454"/>
      <c r="BC491" s="454"/>
      <c r="BD491" s="454"/>
      <c r="BE491" s="454"/>
      <c r="BF491" s="455"/>
      <c r="BG491" s="455"/>
      <c r="BH491" s="455"/>
      <c r="BI491" s="455"/>
      <c r="BJ491" s="455"/>
      <c r="BK491" s="455"/>
      <c r="BL491" s="455"/>
      <c r="BM491" s="455"/>
      <c r="BN491" s="455"/>
      <c r="BO491" s="455"/>
    </row>
    <row r="492" spans="1:67" ht="19.5" customHeight="1">
      <c r="A492" s="450"/>
      <c r="B492" s="450"/>
      <c r="C492" s="450"/>
      <c r="D492" s="450"/>
      <c r="E492" s="450"/>
      <c r="F492" s="451"/>
      <c r="G492" s="450"/>
      <c r="H492" s="450"/>
      <c r="I492" s="451"/>
      <c r="J492" s="450"/>
      <c r="K492" s="451"/>
      <c r="L492" s="450"/>
      <c r="M492" s="451"/>
      <c r="N492" s="450"/>
      <c r="O492" s="451"/>
      <c r="P492" s="452"/>
      <c r="Q492" s="452"/>
      <c r="R492" s="452"/>
      <c r="S492" s="452"/>
      <c r="T492" s="450"/>
      <c r="U492" s="450"/>
      <c r="V492" s="451"/>
      <c r="W492" s="452"/>
      <c r="X492" s="450"/>
      <c r="Y492" s="451"/>
      <c r="Z492" s="451"/>
      <c r="AA492" s="450"/>
      <c r="AB492" s="450"/>
      <c r="AC492" s="450"/>
      <c r="AD492" s="450"/>
      <c r="AE492" s="451"/>
      <c r="AF492" s="451"/>
      <c r="AG492" s="452"/>
      <c r="AH492" s="452"/>
      <c r="AI492" s="452"/>
      <c r="AJ492" s="452"/>
      <c r="AK492" s="452"/>
      <c r="AL492" s="452"/>
      <c r="AM492" s="450"/>
      <c r="AN492" s="450"/>
      <c r="AO492" s="451"/>
      <c r="AP492" s="451"/>
      <c r="AQ492" s="450"/>
      <c r="AR492" s="453"/>
      <c r="AS492" s="453"/>
      <c r="AT492" s="454"/>
      <c r="AU492" s="455"/>
      <c r="AV492" s="456"/>
      <c r="AW492" s="456"/>
      <c r="AX492" s="455"/>
      <c r="AY492" s="456"/>
      <c r="AZ492" s="454"/>
      <c r="BA492" s="454"/>
      <c r="BB492" s="454"/>
      <c r="BC492" s="454"/>
      <c r="BD492" s="454"/>
      <c r="BE492" s="454"/>
      <c r="BF492" s="455"/>
      <c r="BG492" s="455"/>
      <c r="BH492" s="455"/>
      <c r="BI492" s="455"/>
      <c r="BJ492" s="455"/>
      <c r="BK492" s="455"/>
      <c r="BL492" s="455"/>
      <c r="BM492" s="455"/>
      <c r="BN492" s="455"/>
      <c r="BO492" s="455"/>
    </row>
    <row r="493" spans="1:67" ht="19.5" customHeight="1">
      <c r="A493" s="450"/>
      <c r="B493" s="450"/>
      <c r="C493" s="450"/>
      <c r="D493" s="450"/>
      <c r="E493" s="450"/>
      <c r="F493" s="451"/>
      <c r="G493" s="450"/>
      <c r="H493" s="450"/>
      <c r="I493" s="451"/>
      <c r="J493" s="450"/>
      <c r="K493" s="451"/>
      <c r="L493" s="450"/>
      <c r="M493" s="451"/>
      <c r="N493" s="450"/>
      <c r="O493" s="451"/>
      <c r="P493" s="452"/>
      <c r="Q493" s="452"/>
      <c r="R493" s="452"/>
      <c r="S493" s="452"/>
      <c r="T493" s="450"/>
      <c r="U493" s="450"/>
      <c r="V493" s="451"/>
      <c r="W493" s="452"/>
      <c r="X493" s="450"/>
      <c r="Y493" s="451"/>
      <c r="Z493" s="451"/>
      <c r="AA493" s="450"/>
      <c r="AB493" s="450"/>
      <c r="AC493" s="450"/>
      <c r="AD493" s="450"/>
      <c r="AE493" s="451"/>
      <c r="AF493" s="451"/>
      <c r="AG493" s="452"/>
      <c r="AH493" s="452"/>
      <c r="AI493" s="452"/>
      <c r="AJ493" s="452"/>
      <c r="AK493" s="452"/>
      <c r="AL493" s="452"/>
      <c r="AM493" s="450"/>
      <c r="AN493" s="450"/>
      <c r="AO493" s="451"/>
      <c r="AP493" s="451"/>
      <c r="AQ493" s="450"/>
      <c r="AR493" s="453"/>
      <c r="AS493" s="453"/>
      <c r="AT493" s="454"/>
      <c r="AU493" s="455"/>
      <c r="AV493" s="456"/>
      <c r="AW493" s="456"/>
      <c r="AX493" s="455"/>
      <c r="AY493" s="456"/>
      <c r="AZ493" s="454"/>
      <c r="BA493" s="454"/>
      <c r="BB493" s="454"/>
      <c r="BC493" s="454"/>
      <c r="BD493" s="454"/>
      <c r="BE493" s="454"/>
      <c r="BF493" s="455"/>
      <c r="BG493" s="455"/>
      <c r="BH493" s="455"/>
      <c r="BI493" s="455"/>
      <c r="BJ493" s="455"/>
      <c r="BK493" s="455"/>
      <c r="BL493" s="455"/>
      <c r="BM493" s="455"/>
      <c r="BN493" s="455"/>
      <c r="BO493" s="455"/>
    </row>
    <row r="494" spans="1:67" ht="19.5" customHeight="1">
      <c r="A494" s="450"/>
      <c r="B494" s="450"/>
      <c r="C494" s="450"/>
      <c r="D494" s="450"/>
      <c r="E494" s="450"/>
      <c r="F494" s="451"/>
      <c r="G494" s="450"/>
      <c r="H494" s="450"/>
      <c r="I494" s="451"/>
      <c r="J494" s="450"/>
      <c r="K494" s="451"/>
      <c r="L494" s="450"/>
      <c r="M494" s="451"/>
      <c r="N494" s="450"/>
      <c r="O494" s="451"/>
      <c r="P494" s="452"/>
      <c r="Q494" s="452"/>
      <c r="R494" s="452"/>
      <c r="S494" s="452"/>
      <c r="T494" s="450"/>
      <c r="U494" s="450"/>
      <c r="V494" s="451"/>
      <c r="W494" s="452"/>
      <c r="X494" s="450"/>
      <c r="Y494" s="451"/>
      <c r="Z494" s="451"/>
      <c r="AA494" s="450"/>
      <c r="AB494" s="450"/>
      <c r="AC494" s="450"/>
      <c r="AD494" s="450"/>
      <c r="AE494" s="451"/>
      <c r="AF494" s="451"/>
      <c r="AG494" s="452"/>
      <c r="AH494" s="452"/>
      <c r="AI494" s="452"/>
      <c r="AJ494" s="452"/>
      <c r="AK494" s="452"/>
      <c r="AL494" s="452"/>
      <c r="AM494" s="450"/>
      <c r="AN494" s="450"/>
      <c r="AO494" s="451"/>
      <c r="AP494" s="451"/>
      <c r="AQ494" s="450"/>
      <c r="AR494" s="453"/>
      <c r="AS494" s="453"/>
      <c r="AT494" s="454"/>
      <c r="AU494" s="455"/>
      <c r="AV494" s="456"/>
      <c r="AW494" s="456"/>
      <c r="AX494" s="455"/>
      <c r="AY494" s="456"/>
      <c r="AZ494" s="454"/>
      <c r="BA494" s="454"/>
      <c r="BB494" s="454"/>
      <c r="BC494" s="454"/>
      <c r="BD494" s="454"/>
      <c r="BE494" s="454"/>
      <c r="BF494" s="455"/>
      <c r="BG494" s="455"/>
      <c r="BH494" s="455"/>
      <c r="BI494" s="455"/>
      <c r="BJ494" s="455"/>
      <c r="BK494" s="455"/>
      <c r="BL494" s="455"/>
      <c r="BM494" s="455"/>
      <c r="BN494" s="455"/>
      <c r="BO494" s="455"/>
    </row>
    <row r="495" spans="1:67" ht="19.5" customHeight="1">
      <c r="A495" s="450"/>
      <c r="B495" s="450"/>
      <c r="C495" s="450"/>
      <c r="D495" s="450"/>
      <c r="E495" s="450"/>
      <c r="F495" s="451"/>
      <c r="G495" s="450"/>
      <c r="H495" s="450"/>
      <c r="I495" s="451"/>
      <c r="J495" s="450"/>
      <c r="K495" s="451"/>
      <c r="L495" s="450"/>
      <c r="M495" s="451"/>
      <c r="N495" s="450"/>
      <c r="O495" s="451"/>
      <c r="P495" s="452"/>
      <c r="Q495" s="452"/>
      <c r="R495" s="452"/>
      <c r="S495" s="452"/>
      <c r="T495" s="450"/>
      <c r="U495" s="450"/>
      <c r="V495" s="451"/>
      <c r="W495" s="452"/>
      <c r="X495" s="450"/>
      <c r="Y495" s="451"/>
      <c r="Z495" s="451"/>
      <c r="AA495" s="450"/>
      <c r="AB495" s="450"/>
      <c r="AC495" s="450"/>
      <c r="AD495" s="450"/>
      <c r="AE495" s="451"/>
      <c r="AF495" s="451"/>
      <c r="AG495" s="452"/>
      <c r="AH495" s="452"/>
      <c r="AI495" s="452"/>
      <c r="AJ495" s="452"/>
      <c r="AK495" s="452"/>
      <c r="AL495" s="452"/>
      <c r="AM495" s="450"/>
      <c r="AN495" s="450"/>
      <c r="AO495" s="451"/>
      <c r="AP495" s="451"/>
      <c r="AQ495" s="450"/>
      <c r="AR495" s="453"/>
      <c r="AS495" s="453"/>
      <c r="AT495" s="454"/>
      <c r="AU495" s="455"/>
      <c r="AV495" s="456"/>
      <c r="AW495" s="456"/>
      <c r="AX495" s="455"/>
      <c r="AY495" s="456"/>
      <c r="AZ495" s="454"/>
      <c r="BA495" s="454"/>
      <c r="BB495" s="454"/>
      <c r="BC495" s="454"/>
      <c r="BD495" s="454"/>
      <c r="BE495" s="454"/>
      <c r="BF495" s="455"/>
      <c r="BG495" s="455"/>
      <c r="BH495" s="455"/>
      <c r="BI495" s="455"/>
      <c r="BJ495" s="455"/>
      <c r="BK495" s="455"/>
      <c r="BL495" s="455"/>
      <c r="BM495" s="455"/>
      <c r="BN495" s="455"/>
      <c r="BO495" s="455"/>
    </row>
    <row r="496" spans="1:67" ht="19.5" customHeight="1">
      <c r="A496" s="450"/>
      <c r="B496" s="450"/>
      <c r="C496" s="450"/>
      <c r="D496" s="450"/>
      <c r="E496" s="450"/>
      <c r="F496" s="451"/>
      <c r="G496" s="450"/>
      <c r="H496" s="450"/>
      <c r="I496" s="451"/>
      <c r="J496" s="450"/>
      <c r="K496" s="451"/>
      <c r="L496" s="450"/>
      <c r="M496" s="451"/>
      <c r="N496" s="450"/>
      <c r="O496" s="451"/>
      <c r="P496" s="452"/>
      <c r="Q496" s="452"/>
      <c r="R496" s="452"/>
      <c r="S496" s="452"/>
      <c r="T496" s="450"/>
      <c r="U496" s="450"/>
      <c r="V496" s="451"/>
      <c r="W496" s="452"/>
      <c r="X496" s="450"/>
      <c r="Y496" s="451"/>
      <c r="Z496" s="451"/>
      <c r="AA496" s="450"/>
      <c r="AB496" s="450"/>
      <c r="AC496" s="450"/>
      <c r="AD496" s="450"/>
      <c r="AE496" s="451"/>
      <c r="AF496" s="451"/>
      <c r="AG496" s="452"/>
      <c r="AH496" s="452"/>
      <c r="AI496" s="452"/>
      <c r="AJ496" s="452"/>
      <c r="AK496" s="452"/>
      <c r="AL496" s="452"/>
      <c r="AM496" s="450"/>
      <c r="AN496" s="450"/>
      <c r="AO496" s="451"/>
      <c r="AP496" s="451"/>
      <c r="AQ496" s="450"/>
      <c r="AR496" s="453"/>
      <c r="AS496" s="453"/>
      <c r="AT496" s="454"/>
      <c r="AU496" s="455"/>
      <c r="AV496" s="456"/>
      <c r="AW496" s="456"/>
      <c r="AX496" s="455"/>
      <c r="AY496" s="456"/>
      <c r="AZ496" s="454"/>
      <c r="BA496" s="454"/>
      <c r="BB496" s="454"/>
      <c r="BC496" s="454"/>
      <c r="BD496" s="454"/>
      <c r="BE496" s="454"/>
      <c r="BF496" s="455"/>
      <c r="BG496" s="455"/>
      <c r="BH496" s="455"/>
      <c r="BI496" s="455"/>
      <c r="BJ496" s="455"/>
      <c r="BK496" s="455"/>
      <c r="BL496" s="455"/>
      <c r="BM496" s="455"/>
      <c r="BN496" s="455"/>
      <c r="BO496" s="455"/>
    </row>
    <row r="497" spans="1:67" ht="19.5" customHeight="1">
      <c r="A497" s="450"/>
      <c r="B497" s="450"/>
      <c r="C497" s="450"/>
      <c r="D497" s="450"/>
      <c r="E497" s="450"/>
      <c r="F497" s="451"/>
      <c r="G497" s="450"/>
      <c r="H497" s="450"/>
      <c r="I497" s="451"/>
      <c r="J497" s="450"/>
      <c r="K497" s="451"/>
      <c r="L497" s="450"/>
      <c r="M497" s="451"/>
      <c r="N497" s="450"/>
      <c r="O497" s="451"/>
      <c r="P497" s="452"/>
      <c r="Q497" s="452"/>
      <c r="R497" s="452"/>
      <c r="S497" s="452"/>
      <c r="T497" s="450"/>
      <c r="U497" s="450"/>
      <c r="V497" s="451"/>
      <c r="W497" s="452"/>
      <c r="X497" s="450"/>
      <c r="Y497" s="451"/>
      <c r="Z497" s="451"/>
      <c r="AA497" s="450"/>
      <c r="AB497" s="450"/>
      <c r="AC497" s="450"/>
      <c r="AD497" s="450"/>
      <c r="AE497" s="451"/>
      <c r="AF497" s="451"/>
      <c r="AG497" s="452"/>
      <c r="AH497" s="452"/>
      <c r="AI497" s="452"/>
      <c r="AJ497" s="452"/>
      <c r="AK497" s="452"/>
      <c r="AL497" s="452"/>
      <c r="AM497" s="450"/>
      <c r="AN497" s="450"/>
      <c r="AO497" s="451"/>
      <c r="AP497" s="451"/>
      <c r="AQ497" s="450"/>
      <c r="AR497" s="453"/>
      <c r="AS497" s="453"/>
      <c r="AT497" s="454"/>
      <c r="AU497" s="455"/>
      <c r="AV497" s="456"/>
      <c r="AW497" s="456"/>
      <c r="AX497" s="455"/>
      <c r="AY497" s="456"/>
      <c r="AZ497" s="454"/>
      <c r="BA497" s="454"/>
      <c r="BB497" s="454"/>
      <c r="BC497" s="454"/>
      <c r="BD497" s="454"/>
      <c r="BE497" s="454"/>
      <c r="BF497" s="455"/>
      <c r="BG497" s="455"/>
      <c r="BH497" s="455"/>
      <c r="BI497" s="455"/>
      <c r="BJ497" s="455"/>
      <c r="BK497" s="455"/>
      <c r="BL497" s="455"/>
      <c r="BM497" s="455"/>
      <c r="BN497" s="455"/>
      <c r="BO497" s="455"/>
    </row>
    <row r="498" spans="1:67" ht="19.5" customHeight="1">
      <c r="A498" s="450"/>
      <c r="B498" s="450"/>
      <c r="C498" s="450"/>
      <c r="D498" s="450"/>
      <c r="E498" s="450"/>
      <c r="F498" s="451"/>
      <c r="G498" s="450"/>
      <c r="H498" s="450"/>
      <c r="I498" s="451"/>
      <c r="J498" s="450"/>
      <c r="K498" s="451"/>
      <c r="L498" s="450"/>
      <c r="M498" s="451"/>
      <c r="N498" s="450"/>
      <c r="O498" s="451"/>
      <c r="P498" s="452"/>
      <c r="Q498" s="452"/>
      <c r="R498" s="452"/>
      <c r="S498" s="452"/>
      <c r="T498" s="450"/>
      <c r="U498" s="450"/>
      <c r="V498" s="451"/>
      <c r="W498" s="452"/>
      <c r="X498" s="450"/>
      <c r="Y498" s="451"/>
      <c r="Z498" s="451"/>
      <c r="AA498" s="450"/>
      <c r="AB498" s="450"/>
      <c r="AC498" s="450"/>
      <c r="AD498" s="450"/>
      <c r="AE498" s="451"/>
      <c r="AF498" s="451"/>
      <c r="AG498" s="452"/>
      <c r="AH498" s="452"/>
      <c r="AI498" s="452"/>
      <c r="AJ498" s="452"/>
      <c r="AK498" s="452"/>
      <c r="AL498" s="452"/>
      <c r="AM498" s="450"/>
      <c r="AN498" s="450"/>
      <c r="AO498" s="451"/>
      <c r="AP498" s="451"/>
      <c r="AQ498" s="450"/>
      <c r="AR498" s="453"/>
      <c r="AS498" s="453"/>
      <c r="AT498" s="454"/>
      <c r="AU498" s="455"/>
      <c r="AV498" s="456"/>
      <c r="AW498" s="456"/>
      <c r="AX498" s="455"/>
      <c r="AY498" s="456"/>
      <c r="AZ498" s="454"/>
      <c r="BA498" s="454"/>
      <c r="BB498" s="454"/>
      <c r="BC498" s="454"/>
      <c r="BD498" s="454"/>
      <c r="BE498" s="454"/>
      <c r="BF498" s="455"/>
      <c r="BG498" s="455"/>
      <c r="BH498" s="455"/>
      <c r="BI498" s="455"/>
      <c r="BJ498" s="455"/>
      <c r="BK498" s="455"/>
      <c r="BL498" s="455"/>
      <c r="BM498" s="455"/>
      <c r="BN498" s="455"/>
      <c r="BO498" s="455"/>
    </row>
    <row r="499" spans="1:67" ht="19.5" customHeight="1">
      <c r="A499" s="450"/>
      <c r="B499" s="450"/>
      <c r="C499" s="450"/>
      <c r="D499" s="450"/>
      <c r="E499" s="450"/>
      <c r="F499" s="451"/>
      <c r="G499" s="450"/>
      <c r="H499" s="450"/>
      <c r="I499" s="451"/>
      <c r="J499" s="450"/>
      <c r="K499" s="451"/>
      <c r="L499" s="450"/>
      <c r="M499" s="451"/>
      <c r="N499" s="450"/>
      <c r="O499" s="451"/>
      <c r="P499" s="452"/>
      <c r="Q499" s="452"/>
      <c r="R499" s="452"/>
      <c r="S499" s="452"/>
      <c r="T499" s="450"/>
      <c r="U499" s="450"/>
      <c r="V499" s="451"/>
      <c r="W499" s="452"/>
      <c r="X499" s="450"/>
      <c r="Y499" s="451"/>
      <c r="Z499" s="451"/>
      <c r="AA499" s="450"/>
      <c r="AB499" s="450"/>
      <c r="AC499" s="450"/>
      <c r="AD499" s="450"/>
      <c r="AE499" s="451"/>
      <c r="AF499" s="451"/>
      <c r="AG499" s="452"/>
      <c r="AH499" s="452"/>
      <c r="AI499" s="452"/>
      <c r="AJ499" s="452"/>
      <c r="AK499" s="452"/>
      <c r="AL499" s="452"/>
      <c r="AM499" s="450"/>
      <c r="AN499" s="450"/>
      <c r="AO499" s="451"/>
      <c r="AP499" s="451"/>
      <c r="AQ499" s="450"/>
      <c r="AR499" s="453"/>
      <c r="AS499" s="453"/>
      <c r="AT499" s="454"/>
      <c r="AU499" s="455"/>
      <c r="AV499" s="456"/>
      <c r="AW499" s="456"/>
      <c r="AX499" s="455"/>
      <c r="AY499" s="456"/>
      <c r="AZ499" s="454"/>
      <c r="BA499" s="454"/>
      <c r="BB499" s="454"/>
      <c r="BC499" s="454"/>
      <c r="BD499" s="454"/>
      <c r="BE499" s="454"/>
      <c r="BF499" s="455"/>
      <c r="BG499" s="455"/>
      <c r="BH499" s="455"/>
      <c r="BI499" s="455"/>
      <c r="BJ499" s="455"/>
      <c r="BK499" s="455"/>
      <c r="BL499" s="455"/>
      <c r="BM499" s="455"/>
      <c r="BN499" s="455"/>
      <c r="BO499" s="455"/>
    </row>
    <row r="500" spans="1:67" ht="19.5" customHeight="1">
      <c r="A500" s="450"/>
      <c r="B500" s="450"/>
      <c r="C500" s="450"/>
      <c r="D500" s="450"/>
      <c r="E500" s="450"/>
      <c r="F500" s="451"/>
      <c r="G500" s="450"/>
      <c r="H500" s="450"/>
      <c r="I500" s="451"/>
      <c r="J500" s="450"/>
      <c r="K500" s="451"/>
      <c r="L500" s="450"/>
      <c r="M500" s="451"/>
      <c r="N500" s="450"/>
      <c r="O500" s="451"/>
      <c r="P500" s="452"/>
      <c r="Q500" s="452"/>
      <c r="R500" s="452"/>
      <c r="S500" s="452"/>
      <c r="T500" s="450"/>
      <c r="U500" s="450"/>
      <c r="V500" s="451"/>
      <c r="W500" s="452"/>
      <c r="X500" s="450"/>
      <c r="Y500" s="451"/>
      <c r="Z500" s="451"/>
      <c r="AA500" s="450"/>
      <c r="AB500" s="450"/>
      <c r="AC500" s="450"/>
      <c r="AD500" s="450"/>
      <c r="AE500" s="451"/>
      <c r="AF500" s="451"/>
      <c r="AG500" s="452"/>
      <c r="AH500" s="452"/>
      <c r="AI500" s="452"/>
      <c r="AJ500" s="452"/>
      <c r="AK500" s="452"/>
      <c r="AL500" s="452"/>
      <c r="AM500" s="450"/>
      <c r="AN500" s="450"/>
      <c r="AO500" s="451"/>
      <c r="AP500" s="451"/>
      <c r="AQ500" s="450"/>
      <c r="AR500" s="453"/>
      <c r="AS500" s="453"/>
      <c r="AT500" s="454"/>
      <c r="AU500" s="455"/>
      <c r="AV500" s="456"/>
      <c r="AW500" s="456"/>
      <c r="AX500" s="455"/>
      <c r="AY500" s="456"/>
      <c r="AZ500" s="454"/>
      <c r="BA500" s="454"/>
      <c r="BB500" s="454"/>
      <c r="BC500" s="454"/>
      <c r="BD500" s="454"/>
      <c r="BE500" s="454"/>
      <c r="BF500" s="455"/>
      <c r="BG500" s="455"/>
      <c r="BH500" s="455"/>
      <c r="BI500" s="455"/>
      <c r="BJ500" s="455"/>
      <c r="BK500" s="455"/>
      <c r="BL500" s="455"/>
      <c r="BM500" s="455"/>
      <c r="BN500" s="455"/>
      <c r="BO500" s="455"/>
    </row>
    <row r="501" spans="1:67" ht="19.5" customHeight="1">
      <c r="A501" s="450"/>
      <c r="B501" s="450"/>
      <c r="C501" s="450"/>
      <c r="D501" s="450"/>
      <c r="E501" s="450"/>
      <c r="F501" s="451"/>
      <c r="G501" s="450"/>
      <c r="H501" s="450"/>
      <c r="I501" s="451"/>
      <c r="J501" s="450"/>
      <c r="K501" s="451"/>
      <c r="L501" s="450"/>
      <c r="M501" s="451"/>
      <c r="N501" s="450"/>
      <c r="O501" s="451"/>
      <c r="P501" s="452"/>
      <c r="Q501" s="452"/>
      <c r="R501" s="452"/>
      <c r="S501" s="452"/>
      <c r="T501" s="450"/>
      <c r="U501" s="450"/>
      <c r="V501" s="451"/>
      <c r="W501" s="452"/>
      <c r="X501" s="450"/>
      <c r="Y501" s="451"/>
      <c r="Z501" s="451"/>
      <c r="AA501" s="450"/>
      <c r="AB501" s="450"/>
      <c r="AC501" s="450"/>
      <c r="AD501" s="450"/>
      <c r="AE501" s="451"/>
      <c r="AF501" s="451"/>
      <c r="AG501" s="452"/>
      <c r="AH501" s="452"/>
      <c r="AI501" s="452"/>
      <c r="AJ501" s="452"/>
      <c r="AK501" s="452"/>
      <c r="AL501" s="452"/>
      <c r="AM501" s="450"/>
      <c r="AN501" s="450"/>
      <c r="AO501" s="451"/>
      <c r="AP501" s="451"/>
      <c r="AQ501" s="450"/>
      <c r="AR501" s="453"/>
      <c r="AS501" s="453"/>
      <c r="AT501" s="454"/>
      <c r="AU501" s="455"/>
      <c r="AV501" s="456"/>
      <c r="AW501" s="456"/>
      <c r="AX501" s="455"/>
      <c r="AY501" s="456"/>
      <c r="AZ501" s="454"/>
      <c r="BA501" s="454"/>
      <c r="BB501" s="454"/>
      <c r="BC501" s="454"/>
      <c r="BD501" s="454"/>
      <c r="BE501" s="454"/>
      <c r="BF501" s="455"/>
      <c r="BG501" s="455"/>
      <c r="BH501" s="455"/>
      <c r="BI501" s="455"/>
      <c r="BJ501" s="455"/>
      <c r="BK501" s="455"/>
      <c r="BL501" s="455"/>
      <c r="BM501" s="455"/>
      <c r="BN501" s="455"/>
      <c r="BO501" s="455"/>
    </row>
    <row r="502" spans="1:67" ht="19.5" customHeight="1">
      <c r="A502" s="450"/>
      <c r="B502" s="450"/>
      <c r="C502" s="450"/>
      <c r="D502" s="450"/>
      <c r="E502" s="450"/>
      <c r="F502" s="451"/>
      <c r="G502" s="450"/>
      <c r="H502" s="450"/>
      <c r="I502" s="451"/>
      <c r="J502" s="450"/>
      <c r="K502" s="451"/>
      <c r="L502" s="450"/>
      <c r="M502" s="451"/>
      <c r="N502" s="450"/>
      <c r="O502" s="451"/>
      <c r="P502" s="452"/>
      <c r="Q502" s="452"/>
      <c r="R502" s="452"/>
      <c r="S502" s="452"/>
      <c r="T502" s="450"/>
      <c r="U502" s="450"/>
      <c r="V502" s="451"/>
      <c r="W502" s="452"/>
      <c r="X502" s="450"/>
      <c r="Y502" s="451"/>
      <c r="Z502" s="451"/>
      <c r="AA502" s="450"/>
      <c r="AB502" s="450"/>
      <c r="AC502" s="450"/>
      <c r="AD502" s="450"/>
      <c r="AE502" s="451"/>
      <c r="AF502" s="451"/>
      <c r="AG502" s="452"/>
      <c r="AH502" s="452"/>
      <c r="AI502" s="452"/>
      <c r="AJ502" s="452"/>
      <c r="AK502" s="452"/>
      <c r="AL502" s="452"/>
      <c r="AM502" s="450"/>
      <c r="AN502" s="450"/>
      <c r="AO502" s="451"/>
      <c r="AP502" s="451"/>
      <c r="AQ502" s="450"/>
      <c r="AR502" s="453"/>
      <c r="AS502" s="453"/>
      <c r="AT502" s="454"/>
      <c r="AU502" s="455"/>
      <c r="AV502" s="456"/>
      <c r="AW502" s="456"/>
      <c r="AX502" s="455"/>
      <c r="AY502" s="456"/>
      <c r="AZ502" s="454"/>
      <c r="BA502" s="454"/>
      <c r="BB502" s="454"/>
      <c r="BC502" s="454"/>
      <c r="BD502" s="454"/>
      <c r="BE502" s="454"/>
      <c r="BF502" s="455"/>
      <c r="BG502" s="455"/>
      <c r="BH502" s="455"/>
      <c r="BI502" s="455"/>
      <c r="BJ502" s="455"/>
      <c r="BK502" s="455"/>
      <c r="BL502" s="455"/>
      <c r="BM502" s="455"/>
      <c r="BN502" s="455"/>
      <c r="BO502" s="455"/>
    </row>
    <row r="503" spans="1:67" ht="19.5" customHeight="1">
      <c r="A503" s="450"/>
      <c r="B503" s="450"/>
      <c r="C503" s="450"/>
      <c r="D503" s="450"/>
      <c r="E503" s="450"/>
      <c r="F503" s="451"/>
      <c r="G503" s="450"/>
      <c r="H503" s="450"/>
      <c r="I503" s="451"/>
      <c r="J503" s="450"/>
      <c r="K503" s="451"/>
      <c r="L503" s="450"/>
      <c r="M503" s="451"/>
      <c r="N503" s="450"/>
      <c r="O503" s="451"/>
      <c r="P503" s="452"/>
      <c r="Q503" s="452"/>
      <c r="R503" s="452"/>
      <c r="S503" s="452"/>
      <c r="T503" s="450"/>
      <c r="U503" s="450"/>
      <c r="V503" s="451"/>
      <c r="W503" s="452"/>
      <c r="X503" s="450"/>
      <c r="Y503" s="451"/>
      <c r="Z503" s="451"/>
      <c r="AA503" s="450"/>
      <c r="AB503" s="450"/>
      <c r="AC503" s="450"/>
      <c r="AD503" s="450"/>
      <c r="AE503" s="451"/>
      <c r="AF503" s="451"/>
      <c r="AG503" s="452"/>
      <c r="AH503" s="452"/>
      <c r="AI503" s="452"/>
      <c r="AJ503" s="452"/>
      <c r="AK503" s="452"/>
      <c r="AL503" s="452"/>
      <c r="AM503" s="450"/>
      <c r="AN503" s="450"/>
      <c r="AO503" s="451"/>
      <c r="AP503" s="451"/>
      <c r="AQ503" s="450"/>
      <c r="AR503" s="453"/>
      <c r="AS503" s="453"/>
      <c r="AT503" s="454"/>
      <c r="AU503" s="455"/>
      <c r="AV503" s="456"/>
      <c r="AW503" s="456"/>
      <c r="AX503" s="455"/>
      <c r="AY503" s="456"/>
      <c r="AZ503" s="454"/>
      <c r="BA503" s="454"/>
      <c r="BB503" s="454"/>
      <c r="BC503" s="454"/>
      <c r="BD503" s="454"/>
      <c r="BE503" s="454"/>
      <c r="BF503" s="455"/>
      <c r="BG503" s="455"/>
      <c r="BH503" s="455"/>
      <c r="BI503" s="455"/>
      <c r="BJ503" s="455"/>
      <c r="BK503" s="455"/>
      <c r="BL503" s="455"/>
      <c r="BM503" s="455"/>
      <c r="BN503" s="455"/>
      <c r="BO503" s="455"/>
    </row>
    <row r="504" spans="1:67" ht="19.5" customHeight="1">
      <c r="A504" s="450"/>
      <c r="B504" s="450"/>
      <c r="C504" s="450"/>
      <c r="D504" s="450"/>
      <c r="E504" s="450"/>
      <c r="F504" s="451"/>
      <c r="G504" s="450"/>
      <c r="H504" s="450"/>
      <c r="I504" s="451"/>
      <c r="J504" s="450"/>
      <c r="K504" s="451"/>
      <c r="L504" s="450"/>
      <c r="M504" s="451"/>
      <c r="N504" s="450"/>
      <c r="O504" s="451"/>
      <c r="P504" s="452"/>
      <c r="Q504" s="452"/>
      <c r="R504" s="452"/>
      <c r="S504" s="452"/>
      <c r="T504" s="450"/>
      <c r="U504" s="450"/>
      <c r="V504" s="451"/>
      <c r="W504" s="452"/>
      <c r="X504" s="450"/>
      <c r="Y504" s="451"/>
      <c r="Z504" s="451"/>
      <c r="AA504" s="450"/>
      <c r="AB504" s="450"/>
      <c r="AC504" s="450"/>
      <c r="AD504" s="450"/>
      <c r="AE504" s="451"/>
      <c r="AF504" s="451"/>
      <c r="AG504" s="452"/>
      <c r="AH504" s="452"/>
      <c r="AI504" s="452"/>
      <c r="AJ504" s="452"/>
      <c r="AK504" s="452"/>
      <c r="AL504" s="452"/>
      <c r="AM504" s="450"/>
      <c r="AN504" s="450"/>
      <c r="AO504" s="451"/>
      <c r="AP504" s="451"/>
      <c r="AQ504" s="450"/>
      <c r="AR504" s="453"/>
      <c r="AS504" s="453"/>
      <c r="AT504" s="454"/>
      <c r="AU504" s="455"/>
      <c r="AV504" s="456"/>
      <c r="AW504" s="456"/>
      <c r="AX504" s="455"/>
      <c r="AY504" s="456"/>
      <c r="AZ504" s="454"/>
      <c r="BA504" s="454"/>
      <c r="BB504" s="454"/>
      <c r="BC504" s="454"/>
      <c r="BD504" s="454"/>
      <c r="BE504" s="454"/>
      <c r="BF504" s="455"/>
      <c r="BG504" s="455"/>
      <c r="BH504" s="455"/>
      <c r="BI504" s="455"/>
      <c r="BJ504" s="455"/>
      <c r="BK504" s="455"/>
      <c r="BL504" s="455"/>
      <c r="BM504" s="455"/>
      <c r="BN504" s="455"/>
      <c r="BO504" s="455"/>
    </row>
    <row r="505" spans="1:67" ht="19.5" customHeight="1">
      <c r="A505" s="450"/>
      <c r="B505" s="450"/>
      <c r="C505" s="450"/>
      <c r="D505" s="450"/>
      <c r="E505" s="450"/>
      <c r="F505" s="451"/>
      <c r="G505" s="450"/>
      <c r="H505" s="450"/>
      <c r="I505" s="451"/>
      <c r="J505" s="450"/>
      <c r="K505" s="451"/>
      <c r="L505" s="450"/>
      <c r="M505" s="451"/>
      <c r="N505" s="450"/>
      <c r="O505" s="451"/>
      <c r="P505" s="452"/>
      <c r="Q505" s="452"/>
      <c r="R505" s="452"/>
      <c r="S505" s="452"/>
      <c r="T505" s="450"/>
      <c r="U505" s="450"/>
      <c r="V505" s="451"/>
      <c r="W505" s="452"/>
      <c r="X505" s="450"/>
      <c r="Y505" s="451"/>
      <c r="Z505" s="451"/>
      <c r="AA505" s="450"/>
      <c r="AB505" s="450"/>
      <c r="AC505" s="450"/>
      <c r="AD505" s="450"/>
      <c r="AE505" s="451"/>
      <c r="AF505" s="451"/>
      <c r="AG505" s="452"/>
      <c r="AH505" s="452"/>
      <c r="AI505" s="452"/>
      <c r="AJ505" s="452"/>
      <c r="AK505" s="452"/>
      <c r="AL505" s="452"/>
      <c r="AM505" s="450"/>
      <c r="AN505" s="450"/>
      <c r="AO505" s="451"/>
      <c r="AP505" s="451"/>
      <c r="AQ505" s="450"/>
      <c r="AR505" s="453"/>
      <c r="AS505" s="453"/>
      <c r="AT505" s="454"/>
      <c r="AU505" s="455"/>
      <c r="AV505" s="456"/>
      <c r="AW505" s="456"/>
      <c r="AX505" s="455"/>
      <c r="AY505" s="456"/>
      <c r="AZ505" s="454"/>
      <c r="BA505" s="454"/>
      <c r="BB505" s="454"/>
      <c r="BC505" s="454"/>
      <c r="BD505" s="454"/>
      <c r="BE505" s="454"/>
      <c r="BF505" s="455"/>
      <c r="BG505" s="455"/>
      <c r="BH505" s="455"/>
      <c r="BI505" s="455"/>
      <c r="BJ505" s="455"/>
      <c r="BK505" s="455"/>
      <c r="BL505" s="455"/>
      <c r="BM505" s="455"/>
      <c r="BN505" s="455"/>
      <c r="BO505" s="455"/>
    </row>
    <row r="506" spans="1:67" ht="19.5" customHeight="1">
      <c r="A506" s="450"/>
      <c r="B506" s="450"/>
      <c r="C506" s="450"/>
      <c r="D506" s="450"/>
      <c r="E506" s="450"/>
      <c r="F506" s="451"/>
      <c r="G506" s="450"/>
      <c r="H506" s="450"/>
      <c r="I506" s="451"/>
      <c r="J506" s="450"/>
      <c r="K506" s="451"/>
      <c r="L506" s="450"/>
      <c r="M506" s="451"/>
      <c r="N506" s="450"/>
      <c r="O506" s="451"/>
      <c r="P506" s="452"/>
      <c r="Q506" s="452"/>
      <c r="R506" s="452"/>
      <c r="S506" s="452"/>
      <c r="T506" s="450"/>
      <c r="U506" s="450"/>
      <c r="V506" s="451"/>
      <c r="W506" s="452"/>
      <c r="X506" s="450"/>
      <c r="Y506" s="451"/>
      <c r="Z506" s="451"/>
      <c r="AA506" s="450"/>
      <c r="AB506" s="450"/>
      <c r="AC506" s="450"/>
      <c r="AD506" s="450"/>
      <c r="AE506" s="451"/>
      <c r="AF506" s="451"/>
      <c r="AG506" s="452"/>
      <c r="AH506" s="452"/>
      <c r="AI506" s="452"/>
      <c r="AJ506" s="452"/>
      <c r="AK506" s="452"/>
      <c r="AL506" s="452"/>
      <c r="AM506" s="450"/>
      <c r="AN506" s="450"/>
      <c r="AO506" s="451"/>
      <c r="AP506" s="451"/>
      <c r="AQ506" s="450"/>
      <c r="AR506" s="453"/>
      <c r="AS506" s="453"/>
      <c r="AT506" s="454"/>
      <c r="AU506" s="455"/>
      <c r="AV506" s="456"/>
      <c r="AW506" s="456"/>
      <c r="AX506" s="455"/>
      <c r="AY506" s="456"/>
      <c r="AZ506" s="454"/>
      <c r="BA506" s="454"/>
      <c r="BB506" s="454"/>
      <c r="BC506" s="454"/>
      <c r="BD506" s="454"/>
      <c r="BE506" s="454"/>
      <c r="BF506" s="455"/>
      <c r="BG506" s="455"/>
      <c r="BH506" s="455"/>
      <c r="BI506" s="455"/>
      <c r="BJ506" s="455"/>
      <c r="BK506" s="455"/>
      <c r="BL506" s="455"/>
      <c r="BM506" s="455"/>
      <c r="BN506" s="455"/>
      <c r="BO506" s="455"/>
    </row>
    <row r="507" spans="1:67" ht="19.5" customHeight="1">
      <c r="A507" s="450"/>
      <c r="B507" s="450"/>
      <c r="C507" s="450"/>
      <c r="D507" s="450"/>
      <c r="E507" s="450"/>
      <c r="F507" s="451"/>
      <c r="G507" s="450"/>
      <c r="H507" s="450"/>
      <c r="I507" s="451"/>
      <c r="J507" s="450"/>
      <c r="K507" s="451"/>
      <c r="L507" s="450"/>
      <c r="M507" s="451"/>
      <c r="N507" s="450"/>
      <c r="O507" s="451"/>
      <c r="P507" s="452"/>
      <c r="Q507" s="452"/>
      <c r="R507" s="452"/>
      <c r="S507" s="452"/>
      <c r="T507" s="450"/>
      <c r="U507" s="450"/>
      <c r="V507" s="451"/>
      <c r="W507" s="452"/>
      <c r="X507" s="450"/>
      <c r="Y507" s="451"/>
      <c r="Z507" s="451"/>
      <c r="AA507" s="450"/>
      <c r="AB507" s="450"/>
      <c r="AC507" s="450"/>
      <c r="AD507" s="450"/>
      <c r="AE507" s="451"/>
      <c r="AF507" s="451"/>
      <c r="AG507" s="452"/>
      <c r="AH507" s="452"/>
      <c r="AI507" s="452"/>
      <c r="AJ507" s="452"/>
      <c r="AK507" s="452"/>
      <c r="AL507" s="452"/>
      <c r="AM507" s="450"/>
      <c r="AN507" s="450"/>
      <c r="AO507" s="451"/>
      <c r="AP507" s="451"/>
      <c r="AQ507" s="450"/>
      <c r="AR507" s="453"/>
      <c r="AS507" s="453"/>
      <c r="AT507" s="454"/>
      <c r="AU507" s="455"/>
      <c r="AV507" s="456"/>
      <c r="AW507" s="456"/>
      <c r="AX507" s="455"/>
      <c r="AY507" s="456"/>
      <c r="AZ507" s="454"/>
      <c r="BA507" s="454"/>
      <c r="BB507" s="454"/>
      <c r="BC507" s="454"/>
      <c r="BD507" s="454"/>
      <c r="BE507" s="454"/>
      <c r="BF507" s="455"/>
      <c r="BG507" s="455"/>
      <c r="BH507" s="455"/>
      <c r="BI507" s="455"/>
      <c r="BJ507" s="455"/>
      <c r="BK507" s="455"/>
      <c r="BL507" s="455"/>
      <c r="BM507" s="455"/>
      <c r="BN507" s="455"/>
      <c r="BO507" s="455"/>
    </row>
    <row r="508" spans="1:67" ht="19.5" customHeight="1">
      <c r="A508" s="450"/>
      <c r="B508" s="450"/>
      <c r="C508" s="450"/>
      <c r="D508" s="450"/>
      <c r="E508" s="450"/>
      <c r="F508" s="451"/>
      <c r="G508" s="450"/>
      <c r="H508" s="450"/>
      <c r="I508" s="451"/>
      <c r="J508" s="450"/>
      <c r="K508" s="451"/>
      <c r="L508" s="450"/>
      <c r="M508" s="451"/>
      <c r="N508" s="450"/>
      <c r="O508" s="451"/>
      <c r="P508" s="452"/>
      <c r="Q508" s="452"/>
      <c r="R508" s="452"/>
      <c r="S508" s="452"/>
      <c r="T508" s="450"/>
      <c r="U508" s="450"/>
      <c r="V508" s="451"/>
      <c r="W508" s="452"/>
      <c r="X508" s="450"/>
      <c r="Y508" s="451"/>
      <c r="Z508" s="451"/>
      <c r="AA508" s="450"/>
      <c r="AB508" s="450"/>
      <c r="AC508" s="450"/>
      <c r="AD508" s="450"/>
      <c r="AE508" s="451"/>
      <c r="AF508" s="451"/>
      <c r="AG508" s="452"/>
      <c r="AH508" s="452"/>
      <c r="AI508" s="452"/>
      <c r="AJ508" s="452"/>
      <c r="AK508" s="452"/>
      <c r="AL508" s="452"/>
      <c r="AM508" s="450"/>
      <c r="AN508" s="450"/>
      <c r="AO508" s="451"/>
      <c r="AP508" s="451"/>
      <c r="AQ508" s="450"/>
      <c r="AR508" s="453"/>
      <c r="AS508" s="453"/>
      <c r="AT508" s="454"/>
      <c r="AU508" s="455"/>
      <c r="AV508" s="456"/>
      <c r="AW508" s="456"/>
      <c r="AX508" s="455"/>
      <c r="AY508" s="456"/>
      <c r="AZ508" s="454"/>
      <c r="BA508" s="454"/>
      <c r="BB508" s="454"/>
      <c r="BC508" s="454"/>
      <c r="BD508" s="454"/>
      <c r="BE508" s="454"/>
      <c r="BF508" s="455"/>
      <c r="BG508" s="455"/>
      <c r="BH508" s="455"/>
      <c r="BI508" s="455"/>
      <c r="BJ508" s="455"/>
      <c r="BK508" s="455"/>
      <c r="BL508" s="455"/>
      <c r="BM508" s="455"/>
      <c r="BN508" s="455"/>
      <c r="BO508" s="455"/>
    </row>
    <row r="509" spans="1:67" ht="19.5" customHeight="1">
      <c r="A509" s="450"/>
      <c r="B509" s="450"/>
      <c r="C509" s="450"/>
      <c r="D509" s="450"/>
      <c r="E509" s="450"/>
      <c r="F509" s="451"/>
      <c r="G509" s="450"/>
      <c r="H509" s="450"/>
      <c r="I509" s="451"/>
      <c r="J509" s="450"/>
      <c r="K509" s="451"/>
      <c r="L509" s="450"/>
      <c r="M509" s="451"/>
      <c r="N509" s="450"/>
      <c r="O509" s="451"/>
      <c r="P509" s="452"/>
      <c r="Q509" s="452"/>
      <c r="R509" s="452"/>
      <c r="S509" s="452"/>
      <c r="T509" s="450"/>
      <c r="U509" s="450"/>
      <c r="V509" s="451"/>
      <c r="W509" s="452"/>
      <c r="X509" s="450"/>
      <c r="Y509" s="451"/>
      <c r="Z509" s="451"/>
      <c r="AA509" s="450"/>
      <c r="AB509" s="450"/>
      <c r="AC509" s="450"/>
      <c r="AD509" s="450"/>
      <c r="AE509" s="451"/>
      <c r="AF509" s="451"/>
      <c r="AG509" s="452"/>
      <c r="AH509" s="452"/>
      <c r="AI509" s="452"/>
      <c r="AJ509" s="452"/>
      <c r="AK509" s="452"/>
      <c r="AL509" s="452"/>
      <c r="AM509" s="450"/>
      <c r="AN509" s="450"/>
      <c r="AO509" s="451"/>
      <c r="AP509" s="451"/>
      <c r="AQ509" s="450"/>
      <c r="AR509" s="453"/>
      <c r="AS509" s="453"/>
      <c r="AT509" s="454"/>
      <c r="AU509" s="455"/>
      <c r="AV509" s="456"/>
      <c r="AW509" s="456"/>
      <c r="AX509" s="455"/>
      <c r="AY509" s="456"/>
      <c r="AZ509" s="454"/>
      <c r="BA509" s="454"/>
      <c r="BB509" s="454"/>
      <c r="BC509" s="454"/>
      <c r="BD509" s="454"/>
      <c r="BE509" s="454"/>
      <c r="BF509" s="455"/>
      <c r="BG509" s="455"/>
      <c r="BH509" s="455"/>
      <c r="BI509" s="455"/>
      <c r="BJ509" s="455"/>
      <c r="BK509" s="455"/>
      <c r="BL509" s="455"/>
      <c r="BM509" s="455"/>
      <c r="BN509" s="455"/>
      <c r="BO509" s="455"/>
    </row>
    <row r="510" spans="1:67" ht="19.5" customHeight="1">
      <c r="A510" s="450"/>
      <c r="B510" s="450"/>
      <c r="C510" s="450"/>
      <c r="D510" s="450"/>
      <c r="E510" s="450"/>
      <c r="F510" s="451"/>
      <c r="G510" s="450"/>
      <c r="H510" s="450"/>
      <c r="I510" s="451"/>
      <c r="J510" s="450"/>
      <c r="K510" s="451"/>
      <c r="L510" s="450"/>
      <c r="M510" s="451"/>
      <c r="N510" s="450"/>
      <c r="O510" s="451"/>
      <c r="P510" s="452"/>
      <c r="Q510" s="452"/>
      <c r="R510" s="452"/>
      <c r="S510" s="452"/>
      <c r="T510" s="450"/>
      <c r="U510" s="450"/>
      <c r="V510" s="451"/>
      <c r="W510" s="452"/>
      <c r="X510" s="450"/>
      <c r="Y510" s="451"/>
      <c r="Z510" s="451"/>
      <c r="AA510" s="450"/>
      <c r="AB510" s="450"/>
      <c r="AC510" s="450"/>
      <c r="AD510" s="450"/>
      <c r="AE510" s="451"/>
      <c r="AF510" s="451"/>
      <c r="AG510" s="452"/>
      <c r="AH510" s="452"/>
      <c r="AI510" s="452"/>
      <c r="AJ510" s="452"/>
      <c r="AK510" s="452"/>
      <c r="AL510" s="452"/>
      <c r="AM510" s="450"/>
      <c r="AN510" s="450"/>
      <c r="AO510" s="451"/>
      <c r="AP510" s="451"/>
      <c r="AQ510" s="450"/>
      <c r="AR510" s="453"/>
      <c r="AS510" s="453"/>
      <c r="AT510" s="454"/>
      <c r="AU510" s="455"/>
      <c r="AV510" s="456"/>
      <c r="AW510" s="456"/>
      <c r="AX510" s="455"/>
      <c r="AY510" s="456"/>
      <c r="AZ510" s="454"/>
      <c r="BA510" s="454"/>
      <c r="BB510" s="454"/>
      <c r="BC510" s="454"/>
      <c r="BD510" s="454"/>
      <c r="BE510" s="454"/>
      <c r="BF510" s="455"/>
      <c r="BG510" s="455"/>
      <c r="BH510" s="455"/>
      <c r="BI510" s="455"/>
      <c r="BJ510" s="455"/>
      <c r="BK510" s="455"/>
      <c r="BL510" s="455"/>
      <c r="BM510" s="455"/>
      <c r="BN510" s="455"/>
      <c r="BO510" s="455"/>
    </row>
    <row r="511" spans="1:67" ht="19.5" customHeight="1">
      <c r="A511" s="450"/>
      <c r="B511" s="450"/>
      <c r="C511" s="450"/>
      <c r="D511" s="450"/>
      <c r="E511" s="450"/>
      <c r="F511" s="451"/>
      <c r="G511" s="450"/>
      <c r="H511" s="450"/>
      <c r="I511" s="451"/>
      <c r="J511" s="450"/>
      <c r="K511" s="451"/>
      <c r="L511" s="450"/>
      <c r="M511" s="451"/>
      <c r="N511" s="450"/>
      <c r="O511" s="451"/>
      <c r="P511" s="452"/>
      <c r="Q511" s="452"/>
      <c r="R511" s="452"/>
      <c r="S511" s="452"/>
      <c r="T511" s="450"/>
      <c r="U511" s="450"/>
      <c r="V511" s="451"/>
      <c r="W511" s="452"/>
      <c r="X511" s="450"/>
      <c r="Y511" s="451"/>
      <c r="Z511" s="451"/>
      <c r="AA511" s="450"/>
      <c r="AB511" s="450"/>
      <c r="AC511" s="450"/>
      <c r="AD511" s="450"/>
      <c r="AE511" s="451"/>
      <c r="AF511" s="451"/>
      <c r="AG511" s="452"/>
      <c r="AH511" s="452"/>
      <c r="AI511" s="452"/>
      <c r="AJ511" s="452"/>
      <c r="AK511" s="452"/>
      <c r="AL511" s="452"/>
      <c r="AM511" s="450"/>
      <c r="AN511" s="450"/>
      <c r="AO511" s="451"/>
      <c r="AP511" s="451"/>
      <c r="AQ511" s="450"/>
      <c r="AR511" s="453"/>
      <c r="AS511" s="453"/>
      <c r="AT511" s="454"/>
      <c r="AU511" s="455"/>
      <c r="AV511" s="456"/>
      <c r="AW511" s="456"/>
      <c r="AX511" s="455"/>
      <c r="AY511" s="456"/>
      <c r="AZ511" s="454"/>
      <c r="BA511" s="454"/>
      <c r="BB511" s="454"/>
      <c r="BC511" s="454"/>
      <c r="BD511" s="454"/>
      <c r="BE511" s="454"/>
      <c r="BF511" s="455"/>
      <c r="BG511" s="455"/>
      <c r="BH511" s="455"/>
      <c r="BI511" s="455"/>
      <c r="BJ511" s="455"/>
      <c r="BK511" s="455"/>
      <c r="BL511" s="455"/>
      <c r="BM511" s="455"/>
      <c r="BN511" s="455"/>
      <c r="BO511" s="455"/>
    </row>
    <row r="512" spans="1:67" ht="19.5" customHeight="1">
      <c r="A512" s="450"/>
      <c r="B512" s="450"/>
      <c r="C512" s="450"/>
      <c r="D512" s="450"/>
      <c r="E512" s="450"/>
      <c r="F512" s="451"/>
      <c r="G512" s="450"/>
      <c r="H512" s="450"/>
      <c r="I512" s="451"/>
      <c r="J512" s="450"/>
      <c r="K512" s="451"/>
      <c r="L512" s="450"/>
      <c r="M512" s="451"/>
      <c r="N512" s="450"/>
      <c r="O512" s="451"/>
      <c r="P512" s="452"/>
      <c r="Q512" s="452"/>
      <c r="R512" s="452"/>
      <c r="S512" s="452"/>
      <c r="T512" s="450"/>
      <c r="U512" s="450"/>
      <c r="V512" s="451"/>
      <c r="W512" s="452"/>
      <c r="X512" s="450"/>
      <c r="Y512" s="451"/>
      <c r="Z512" s="451"/>
      <c r="AA512" s="450"/>
      <c r="AB512" s="450"/>
      <c r="AC512" s="450"/>
      <c r="AD512" s="450"/>
      <c r="AE512" s="451"/>
      <c r="AF512" s="451"/>
      <c r="AG512" s="452"/>
      <c r="AH512" s="452"/>
      <c r="AI512" s="452"/>
      <c r="AJ512" s="452"/>
      <c r="AK512" s="452"/>
      <c r="AL512" s="452"/>
      <c r="AM512" s="450"/>
      <c r="AN512" s="450"/>
      <c r="AO512" s="451"/>
      <c r="AP512" s="451"/>
      <c r="AQ512" s="450"/>
      <c r="AR512" s="453"/>
      <c r="AS512" s="453"/>
      <c r="AT512" s="454"/>
      <c r="AU512" s="455"/>
      <c r="AV512" s="456"/>
      <c r="AW512" s="456"/>
      <c r="AX512" s="455"/>
      <c r="AY512" s="456"/>
      <c r="AZ512" s="454"/>
      <c r="BA512" s="454"/>
      <c r="BB512" s="454"/>
      <c r="BC512" s="454"/>
      <c r="BD512" s="454"/>
      <c r="BE512" s="454"/>
      <c r="BF512" s="455"/>
      <c r="BG512" s="455"/>
      <c r="BH512" s="455"/>
      <c r="BI512" s="455"/>
      <c r="BJ512" s="455"/>
      <c r="BK512" s="455"/>
      <c r="BL512" s="455"/>
      <c r="BM512" s="455"/>
      <c r="BN512" s="455"/>
      <c r="BO512" s="455"/>
    </row>
    <row r="513" spans="1:67" ht="19.5" customHeight="1">
      <c r="A513" s="450"/>
      <c r="B513" s="450"/>
      <c r="C513" s="450"/>
      <c r="D513" s="450"/>
      <c r="E513" s="450"/>
      <c r="F513" s="451"/>
      <c r="G513" s="450"/>
      <c r="H513" s="450"/>
      <c r="I513" s="451"/>
      <c r="J513" s="450"/>
      <c r="K513" s="451"/>
      <c r="L513" s="450"/>
      <c r="M513" s="451"/>
      <c r="N513" s="450"/>
      <c r="O513" s="451"/>
      <c r="P513" s="452"/>
      <c r="Q513" s="452"/>
      <c r="R513" s="452"/>
      <c r="S513" s="452"/>
      <c r="T513" s="450"/>
      <c r="U513" s="450"/>
      <c r="V513" s="451"/>
      <c r="W513" s="452"/>
      <c r="X513" s="450"/>
      <c r="Y513" s="451"/>
      <c r="Z513" s="451"/>
      <c r="AA513" s="450"/>
      <c r="AB513" s="450"/>
      <c r="AC513" s="450"/>
      <c r="AD513" s="450"/>
      <c r="AE513" s="451"/>
      <c r="AF513" s="451"/>
      <c r="AG513" s="452"/>
      <c r="AH513" s="452"/>
      <c r="AI513" s="452"/>
      <c r="AJ513" s="452"/>
      <c r="AK513" s="452"/>
      <c r="AL513" s="452"/>
      <c r="AM513" s="450"/>
      <c r="AN513" s="450"/>
      <c r="AO513" s="451"/>
      <c r="AP513" s="451"/>
      <c r="AQ513" s="450"/>
      <c r="AR513" s="453"/>
      <c r="AS513" s="453"/>
      <c r="AT513" s="454"/>
      <c r="AU513" s="455"/>
      <c r="AV513" s="456"/>
      <c r="AW513" s="456"/>
      <c r="AX513" s="455"/>
      <c r="AY513" s="456"/>
      <c r="AZ513" s="454"/>
      <c r="BA513" s="454"/>
      <c r="BB513" s="454"/>
      <c r="BC513" s="454"/>
      <c r="BD513" s="454"/>
      <c r="BE513" s="454"/>
      <c r="BF513" s="455"/>
      <c r="BG513" s="455"/>
      <c r="BH513" s="455"/>
      <c r="BI513" s="455"/>
      <c r="BJ513" s="455"/>
      <c r="BK513" s="455"/>
      <c r="BL513" s="455"/>
      <c r="BM513" s="455"/>
      <c r="BN513" s="455"/>
      <c r="BO513" s="455"/>
    </row>
    <row r="514" spans="1:67" ht="19.5" customHeight="1">
      <c r="A514" s="450"/>
      <c r="B514" s="450"/>
      <c r="C514" s="450"/>
      <c r="D514" s="450"/>
      <c r="E514" s="450"/>
      <c r="F514" s="451"/>
      <c r="G514" s="450"/>
      <c r="H514" s="450"/>
      <c r="I514" s="451"/>
      <c r="J514" s="450"/>
      <c r="K514" s="451"/>
      <c r="L514" s="450"/>
      <c r="M514" s="451"/>
      <c r="N514" s="450"/>
      <c r="O514" s="451"/>
      <c r="P514" s="452"/>
      <c r="Q514" s="452"/>
      <c r="R514" s="452"/>
      <c r="S514" s="452"/>
      <c r="T514" s="450"/>
      <c r="U514" s="450"/>
      <c r="V514" s="451"/>
      <c r="W514" s="452"/>
      <c r="X514" s="450"/>
      <c r="Y514" s="451"/>
      <c r="Z514" s="451"/>
      <c r="AA514" s="450"/>
      <c r="AB514" s="450"/>
      <c r="AC514" s="450"/>
      <c r="AD514" s="450"/>
      <c r="AE514" s="451"/>
      <c r="AF514" s="451"/>
      <c r="AG514" s="452"/>
      <c r="AH514" s="452"/>
      <c r="AI514" s="452"/>
      <c r="AJ514" s="452"/>
      <c r="AK514" s="452"/>
      <c r="AL514" s="452"/>
      <c r="AM514" s="450"/>
      <c r="AN514" s="450"/>
      <c r="AO514" s="451"/>
      <c r="AP514" s="451"/>
      <c r="AQ514" s="450"/>
      <c r="AR514" s="453"/>
      <c r="AS514" s="453"/>
      <c r="AT514" s="454"/>
      <c r="AU514" s="455"/>
      <c r="AV514" s="456"/>
      <c r="AW514" s="456"/>
      <c r="AX514" s="455"/>
      <c r="AY514" s="456"/>
      <c r="AZ514" s="454"/>
      <c r="BA514" s="454"/>
      <c r="BB514" s="454"/>
      <c r="BC514" s="454"/>
      <c r="BD514" s="454"/>
      <c r="BE514" s="454"/>
      <c r="BF514" s="455"/>
      <c r="BG514" s="455"/>
      <c r="BH514" s="455"/>
      <c r="BI514" s="455"/>
      <c r="BJ514" s="455"/>
      <c r="BK514" s="455"/>
      <c r="BL514" s="455"/>
      <c r="BM514" s="455"/>
      <c r="BN514" s="455"/>
      <c r="BO514" s="455"/>
    </row>
    <row r="515" spans="1:67" ht="19.5" customHeight="1">
      <c r="A515" s="450"/>
      <c r="B515" s="450"/>
      <c r="C515" s="450"/>
      <c r="D515" s="450"/>
      <c r="E515" s="450"/>
      <c r="F515" s="451"/>
      <c r="G515" s="450"/>
      <c r="H515" s="450"/>
      <c r="I515" s="451"/>
      <c r="J515" s="450"/>
      <c r="K515" s="451"/>
      <c r="L515" s="450"/>
      <c r="M515" s="451"/>
      <c r="N515" s="450"/>
      <c r="O515" s="451"/>
      <c r="P515" s="452"/>
      <c r="Q515" s="452"/>
      <c r="R515" s="452"/>
      <c r="S515" s="452"/>
      <c r="T515" s="450"/>
      <c r="U515" s="450"/>
      <c r="V515" s="451"/>
      <c r="W515" s="452"/>
      <c r="X515" s="450"/>
      <c r="Y515" s="451"/>
      <c r="Z515" s="451"/>
      <c r="AA515" s="450"/>
      <c r="AB515" s="450"/>
      <c r="AC515" s="450"/>
      <c r="AD515" s="450"/>
      <c r="AE515" s="451"/>
      <c r="AF515" s="451"/>
      <c r="AG515" s="452"/>
      <c r="AH515" s="452"/>
      <c r="AI515" s="452"/>
      <c r="AJ515" s="452"/>
      <c r="AK515" s="452"/>
      <c r="AL515" s="452"/>
      <c r="AM515" s="450"/>
      <c r="AN515" s="450"/>
      <c r="AO515" s="451"/>
      <c r="AP515" s="451"/>
      <c r="AQ515" s="450"/>
      <c r="AR515" s="453"/>
      <c r="AS515" s="453"/>
      <c r="AT515" s="454"/>
      <c r="AU515" s="455"/>
      <c r="AV515" s="456"/>
      <c r="AW515" s="456"/>
      <c r="AX515" s="455"/>
      <c r="AY515" s="456"/>
      <c r="AZ515" s="454"/>
      <c r="BA515" s="454"/>
      <c r="BB515" s="454"/>
      <c r="BC515" s="454"/>
      <c r="BD515" s="454"/>
      <c r="BE515" s="454"/>
      <c r="BF515" s="455"/>
      <c r="BG515" s="455"/>
      <c r="BH515" s="455"/>
      <c r="BI515" s="455"/>
      <c r="BJ515" s="455"/>
      <c r="BK515" s="455"/>
      <c r="BL515" s="455"/>
      <c r="BM515" s="455"/>
      <c r="BN515" s="455"/>
      <c r="BO515" s="455"/>
    </row>
    <row r="516" spans="1:67" ht="19.5" customHeight="1">
      <c r="A516" s="450"/>
      <c r="B516" s="450"/>
      <c r="C516" s="450"/>
      <c r="D516" s="450"/>
      <c r="E516" s="450"/>
      <c r="F516" s="451"/>
      <c r="G516" s="450"/>
      <c r="H516" s="450"/>
      <c r="I516" s="451"/>
      <c r="J516" s="450"/>
      <c r="K516" s="451"/>
      <c r="L516" s="450"/>
      <c r="M516" s="451"/>
      <c r="N516" s="450"/>
      <c r="O516" s="451"/>
      <c r="P516" s="452"/>
      <c r="Q516" s="452"/>
      <c r="R516" s="452"/>
      <c r="S516" s="452"/>
      <c r="T516" s="450"/>
      <c r="U516" s="450"/>
      <c r="V516" s="451"/>
      <c r="W516" s="452"/>
      <c r="X516" s="450"/>
      <c r="Y516" s="451"/>
      <c r="Z516" s="451"/>
      <c r="AA516" s="450"/>
      <c r="AB516" s="450"/>
      <c r="AC516" s="450"/>
      <c r="AD516" s="450"/>
      <c r="AE516" s="451"/>
      <c r="AF516" s="451"/>
      <c r="AG516" s="452"/>
      <c r="AH516" s="452"/>
      <c r="AI516" s="452"/>
      <c r="AJ516" s="452"/>
      <c r="AK516" s="452"/>
      <c r="AL516" s="452"/>
      <c r="AM516" s="450"/>
      <c r="AN516" s="450"/>
      <c r="AO516" s="451"/>
      <c r="AP516" s="451"/>
      <c r="AQ516" s="450"/>
      <c r="AR516" s="453"/>
      <c r="AS516" s="453"/>
      <c r="AT516" s="454"/>
      <c r="AU516" s="455"/>
      <c r="AV516" s="456"/>
      <c r="AW516" s="456"/>
      <c r="AX516" s="455"/>
      <c r="AY516" s="456"/>
      <c r="AZ516" s="454"/>
      <c r="BA516" s="454"/>
      <c r="BB516" s="454"/>
      <c r="BC516" s="454"/>
      <c r="BD516" s="454"/>
      <c r="BE516" s="454"/>
      <c r="BF516" s="455"/>
      <c r="BG516" s="455"/>
      <c r="BH516" s="455"/>
      <c r="BI516" s="455"/>
      <c r="BJ516" s="455"/>
      <c r="BK516" s="455"/>
      <c r="BL516" s="455"/>
      <c r="BM516" s="455"/>
      <c r="BN516" s="455"/>
      <c r="BO516" s="455"/>
    </row>
    <row r="517" spans="1:67" ht="19.5" customHeight="1">
      <c r="A517" s="450"/>
      <c r="B517" s="450"/>
      <c r="C517" s="450"/>
      <c r="D517" s="450"/>
      <c r="E517" s="450"/>
      <c r="F517" s="451"/>
      <c r="G517" s="450"/>
      <c r="H517" s="450"/>
      <c r="I517" s="451"/>
      <c r="J517" s="450"/>
      <c r="K517" s="451"/>
      <c r="L517" s="450"/>
      <c r="M517" s="451"/>
      <c r="N517" s="450"/>
      <c r="O517" s="451"/>
      <c r="P517" s="452"/>
      <c r="Q517" s="452"/>
      <c r="R517" s="452"/>
      <c r="S517" s="452"/>
      <c r="T517" s="450"/>
      <c r="U517" s="450"/>
      <c r="V517" s="451"/>
      <c r="W517" s="452"/>
      <c r="X517" s="450"/>
      <c r="Y517" s="451"/>
      <c r="Z517" s="451"/>
      <c r="AA517" s="450"/>
      <c r="AB517" s="450"/>
      <c r="AC517" s="450"/>
      <c r="AD517" s="450"/>
      <c r="AE517" s="451"/>
      <c r="AF517" s="451"/>
      <c r="AG517" s="452"/>
      <c r="AH517" s="452"/>
      <c r="AI517" s="452"/>
      <c r="AJ517" s="452"/>
      <c r="AK517" s="452"/>
      <c r="AL517" s="452"/>
      <c r="AM517" s="450"/>
      <c r="AN517" s="450"/>
      <c r="AO517" s="451"/>
      <c r="AP517" s="451"/>
      <c r="AQ517" s="450"/>
      <c r="AR517" s="453"/>
      <c r="AS517" s="453"/>
      <c r="AT517" s="454"/>
      <c r="AU517" s="455"/>
      <c r="AV517" s="456"/>
      <c r="AW517" s="456"/>
      <c r="AX517" s="455"/>
      <c r="AY517" s="456"/>
      <c r="AZ517" s="454"/>
      <c r="BA517" s="454"/>
      <c r="BB517" s="454"/>
      <c r="BC517" s="454"/>
      <c r="BD517" s="454"/>
      <c r="BE517" s="454"/>
      <c r="BF517" s="455"/>
      <c r="BG517" s="455"/>
      <c r="BH517" s="455"/>
      <c r="BI517" s="455"/>
      <c r="BJ517" s="455"/>
      <c r="BK517" s="455"/>
      <c r="BL517" s="455"/>
      <c r="BM517" s="455"/>
      <c r="BN517" s="455"/>
      <c r="BO517" s="455"/>
    </row>
    <row r="518" spans="1:67" ht="19.5" customHeight="1">
      <c r="A518" s="450"/>
      <c r="B518" s="450"/>
      <c r="C518" s="450"/>
      <c r="D518" s="450"/>
      <c r="E518" s="450"/>
      <c r="F518" s="451"/>
      <c r="G518" s="450"/>
      <c r="H518" s="450"/>
      <c r="I518" s="451"/>
      <c r="J518" s="450"/>
      <c r="K518" s="451"/>
      <c r="L518" s="450"/>
      <c r="M518" s="451"/>
      <c r="N518" s="450"/>
      <c r="O518" s="451"/>
      <c r="P518" s="452"/>
      <c r="Q518" s="452"/>
      <c r="R518" s="452"/>
      <c r="S518" s="452"/>
      <c r="T518" s="450"/>
      <c r="U518" s="450"/>
      <c r="V518" s="451"/>
      <c r="W518" s="452"/>
      <c r="X518" s="450"/>
      <c r="Y518" s="451"/>
      <c r="Z518" s="451"/>
      <c r="AA518" s="450"/>
      <c r="AB518" s="450"/>
      <c r="AC518" s="450"/>
      <c r="AD518" s="450"/>
      <c r="AE518" s="451"/>
      <c r="AF518" s="451"/>
      <c r="AG518" s="452"/>
      <c r="AH518" s="452"/>
      <c r="AI518" s="452"/>
      <c r="AJ518" s="452"/>
      <c r="AK518" s="452"/>
      <c r="AL518" s="452"/>
      <c r="AM518" s="450"/>
      <c r="AN518" s="450"/>
      <c r="AO518" s="451"/>
      <c r="AP518" s="451"/>
      <c r="AQ518" s="450"/>
      <c r="AR518" s="453"/>
      <c r="AS518" s="453"/>
      <c r="AT518" s="454"/>
      <c r="AU518" s="455"/>
      <c r="AV518" s="456"/>
      <c r="AW518" s="456"/>
      <c r="AX518" s="455"/>
      <c r="AY518" s="456"/>
      <c r="AZ518" s="454"/>
      <c r="BA518" s="454"/>
      <c r="BB518" s="454"/>
      <c r="BC518" s="454"/>
      <c r="BD518" s="454"/>
      <c r="BE518" s="454"/>
      <c r="BF518" s="455"/>
      <c r="BG518" s="455"/>
      <c r="BH518" s="455"/>
      <c r="BI518" s="455"/>
      <c r="BJ518" s="455"/>
      <c r="BK518" s="455"/>
      <c r="BL518" s="455"/>
      <c r="BM518" s="455"/>
      <c r="BN518" s="455"/>
      <c r="BO518" s="455"/>
    </row>
    <row r="519" spans="1:67" ht="19.5" customHeight="1">
      <c r="A519" s="450"/>
      <c r="B519" s="450"/>
      <c r="C519" s="450"/>
      <c r="D519" s="450"/>
      <c r="E519" s="450"/>
      <c r="F519" s="451"/>
      <c r="G519" s="450"/>
      <c r="H519" s="450"/>
      <c r="I519" s="451"/>
      <c r="J519" s="450"/>
      <c r="K519" s="451"/>
      <c r="L519" s="450"/>
      <c r="M519" s="451"/>
      <c r="N519" s="450"/>
      <c r="O519" s="451"/>
      <c r="P519" s="452"/>
      <c r="Q519" s="452"/>
      <c r="R519" s="452"/>
      <c r="S519" s="452"/>
      <c r="T519" s="450"/>
      <c r="U519" s="450"/>
      <c r="V519" s="451"/>
      <c r="W519" s="452"/>
      <c r="X519" s="450"/>
      <c r="Y519" s="451"/>
      <c r="Z519" s="451"/>
      <c r="AA519" s="450"/>
      <c r="AB519" s="450"/>
      <c r="AC519" s="450"/>
      <c r="AD519" s="450"/>
      <c r="AE519" s="451"/>
      <c r="AF519" s="451"/>
      <c r="AG519" s="452"/>
      <c r="AH519" s="452"/>
      <c r="AI519" s="452"/>
      <c r="AJ519" s="452"/>
      <c r="AK519" s="452"/>
      <c r="AL519" s="452"/>
      <c r="AM519" s="450"/>
      <c r="AN519" s="450"/>
      <c r="AO519" s="451"/>
      <c r="AP519" s="451"/>
      <c r="AQ519" s="450"/>
      <c r="AR519" s="453"/>
      <c r="AS519" s="453"/>
      <c r="AT519" s="454"/>
      <c r="AU519" s="455"/>
      <c r="AV519" s="456"/>
      <c r="AW519" s="456"/>
      <c r="AX519" s="455"/>
      <c r="AY519" s="456"/>
      <c r="AZ519" s="454"/>
      <c r="BA519" s="454"/>
      <c r="BB519" s="454"/>
      <c r="BC519" s="454"/>
      <c r="BD519" s="454"/>
      <c r="BE519" s="454"/>
      <c r="BF519" s="455"/>
      <c r="BG519" s="455"/>
      <c r="BH519" s="455"/>
      <c r="BI519" s="455"/>
      <c r="BJ519" s="455"/>
      <c r="BK519" s="455"/>
      <c r="BL519" s="455"/>
      <c r="BM519" s="455"/>
      <c r="BN519" s="455"/>
      <c r="BO519" s="455"/>
    </row>
    <row r="520" spans="1:67" ht="19.5" customHeight="1">
      <c r="A520" s="450"/>
      <c r="B520" s="450"/>
      <c r="C520" s="450"/>
      <c r="D520" s="450"/>
      <c r="E520" s="450"/>
      <c r="F520" s="451"/>
      <c r="G520" s="450"/>
      <c r="H520" s="450"/>
      <c r="I520" s="451"/>
      <c r="J520" s="450"/>
      <c r="K520" s="451"/>
      <c r="L520" s="450"/>
      <c r="M520" s="451"/>
      <c r="N520" s="450"/>
      <c r="O520" s="451"/>
      <c r="P520" s="452"/>
      <c r="Q520" s="452"/>
      <c r="R520" s="452"/>
      <c r="S520" s="452"/>
      <c r="T520" s="450"/>
      <c r="U520" s="450"/>
      <c r="V520" s="451"/>
      <c r="W520" s="452"/>
      <c r="X520" s="450"/>
      <c r="Y520" s="451"/>
      <c r="Z520" s="451"/>
      <c r="AA520" s="450"/>
      <c r="AB520" s="450"/>
      <c r="AC520" s="450"/>
      <c r="AD520" s="450"/>
      <c r="AE520" s="451"/>
      <c r="AF520" s="451"/>
      <c r="AG520" s="452"/>
      <c r="AH520" s="452"/>
      <c r="AI520" s="452"/>
      <c r="AJ520" s="452"/>
      <c r="AK520" s="452"/>
      <c r="AL520" s="452"/>
      <c r="AM520" s="450"/>
      <c r="AN520" s="450"/>
      <c r="AO520" s="451"/>
      <c r="AP520" s="451"/>
      <c r="AQ520" s="450"/>
      <c r="AR520" s="453"/>
      <c r="AS520" s="453"/>
      <c r="AT520" s="454"/>
      <c r="AU520" s="455"/>
      <c r="AV520" s="456"/>
      <c r="AW520" s="456"/>
      <c r="AX520" s="455"/>
      <c r="AY520" s="456"/>
      <c r="AZ520" s="454"/>
      <c r="BA520" s="454"/>
      <c r="BB520" s="454"/>
      <c r="BC520" s="454"/>
      <c r="BD520" s="454"/>
      <c r="BE520" s="454"/>
      <c r="BF520" s="455"/>
      <c r="BG520" s="455"/>
      <c r="BH520" s="455"/>
      <c r="BI520" s="455"/>
      <c r="BJ520" s="455"/>
      <c r="BK520" s="455"/>
      <c r="BL520" s="455"/>
      <c r="BM520" s="455"/>
      <c r="BN520" s="455"/>
      <c r="BO520" s="455"/>
    </row>
    <row r="521" spans="1:67" ht="19.5" customHeight="1">
      <c r="A521" s="450"/>
      <c r="B521" s="450"/>
      <c r="C521" s="450"/>
      <c r="D521" s="450"/>
      <c r="E521" s="450"/>
      <c r="F521" s="451"/>
      <c r="G521" s="450"/>
      <c r="H521" s="450"/>
      <c r="I521" s="451"/>
      <c r="J521" s="450"/>
      <c r="K521" s="451"/>
      <c r="L521" s="450"/>
      <c r="M521" s="451"/>
      <c r="N521" s="450"/>
      <c r="O521" s="451"/>
      <c r="P521" s="452"/>
      <c r="Q521" s="452"/>
      <c r="R521" s="452"/>
      <c r="S521" s="452"/>
      <c r="T521" s="450"/>
      <c r="U521" s="450"/>
      <c r="V521" s="451"/>
      <c r="W521" s="452"/>
      <c r="X521" s="450"/>
      <c r="Y521" s="451"/>
      <c r="Z521" s="451"/>
      <c r="AA521" s="450"/>
      <c r="AB521" s="450"/>
      <c r="AC521" s="450"/>
      <c r="AD521" s="450"/>
      <c r="AE521" s="451"/>
      <c r="AF521" s="451"/>
      <c r="AG521" s="452"/>
      <c r="AH521" s="452"/>
      <c r="AI521" s="452"/>
      <c r="AJ521" s="452"/>
      <c r="AK521" s="452"/>
      <c r="AL521" s="452"/>
      <c r="AM521" s="450"/>
      <c r="AN521" s="450"/>
      <c r="AO521" s="451"/>
      <c r="AP521" s="451"/>
      <c r="AQ521" s="450"/>
      <c r="AR521" s="453"/>
      <c r="AS521" s="453"/>
      <c r="AT521" s="454"/>
      <c r="AU521" s="455"/>
      <c r="AV521" s="456"/>
      <c r="AW521" s="456"/>
      <c r="AX521" s="455"/>
      <c r="AY521" s="456"/>
      <c r="AZ521" s="454"/>
      <c r="BA521" s="454"/>
      <c r="BB521" s="454"/>
      <c r="BC521" s="454"/>
      <c r="BD521" s="454"/>
      <c r="BE521" s="454"/>
      <c r="BF521" s="455"/>
      <c r="BG521" s="455"/>
      <c r="BH521" s="455"/>
      <c r="BI521" s="455"/>
      <c r="BJ521" s="455"/>
      <c r="BK521" s="455"/>
      <c r="BL521" s="455"/>
      <c r="BM521" s="455"/>
      <c r="BN521" s="455"/>
      <c r="BO521" s="455"/>
    </row>
    <row r="522" spans="1:67" ht="19.5" customHeight="1">
      <c r="A522" s="450"/>
      <c r="B522" s="450"/>
      <c r="C522" s="450"/>
      <c r="D522" s="450"/>
      <c r="E522" s="450"/>
      <c r="F522" s="451"/>
      <c r="G522" s="450"/>
      <c r="H522" s="450"/>
      <c r="I522" s="451"/>
      <c r="J522" s="450"/>
      <c r="K522" s="451"/>
      <c r="L522" s="450"/>
      <c r="M522" s="451"/>
      <c r="N522" s="450"/>
      <c r="O522" s="451"/>
      <c r="P522" s="452"/>
      <c r="Q522" s="452"/>
      <c r="R522" s="452"/>
      <c r="S522" s="452"/>
      <c r="T522" s="450"/>
      <c r="U522" s="450"/>
      <c r="V522" s="451"/>
      <c r="W522" s="452"/>
      <c r="X522" s="450"/>
      <c r="Y522" s="451"/>
      <c r="Z522" s="451"/>
      <c r="AA522" s="450"/>
      <c r="AB522" s="450"/>
      <c r="AC522" s="450"/>
      <c r="AD522" s="450"/>
      <c r="AE522" s="451"/>
      <c r="AF522" s="451"/>
      <c r="AG522" s="452"/>
      <c r="AH522" s="452"/>
      <c r="AI522" s="452"/>
      <c r="AJ522" s="452"/>
      <c r="AK522" s="452"/>
      <c r="AL522" s="452"/>
      <c r="AM522" s="450"/>
      <c r="AN522" s="450"/>
      <c r="AO522" s="451"/>
      <c r="AP522" s="451"/>
      <c r="AQ522" s="450"/>
      <c r="AR522" s="453"/>
      <c r="AS522" s="453"/>
      <c r="AT522" s="454"/>
      <c r="AU522" s="455"/>
      <c r="AV522" s="456"/>
      <c r="AW522" s="456"/>
      <c r="AX522" s="455"/>
      <c r="AY522" s="456"/>
      <c r="AZ522" s="454"/>
      <c r="BA522" s="454"/>
      <c r="BB522" s="454"/>
      <c r="BC522" s="454"/>
      <c r="BD522" s="454"/>
      <c r="BE522" s="454"/>
      <c r="BF522" s="455"/>
      <c r="BG522" s="455"/>
      <c r="BH522" s="455"/>
      <c r="BI522" s="455"/>
      <c r="BJ522" s="455"/>
      <c r="BK522" s="455"/>
      <c r="BL522" s="455"/>
      <c r="BM522" s="455"/>
      <c r="BN522" s="455"/>
      <c r="BO522" s="455"/>
    </row>
    <row r="523" spans="1:67" ht="19.5" customHeight="1">
      <c r="A523" s="450"/>
      <c r="B523" s="450"/>
      <c r="C523" s="450"/>
      <c r="D523" s="450"/>
      <c r="E523" s="450"/>
      <c r="F523" s="451"/>
      <c r="G523" s="450"/>
      <c r="H523" s="450"/>
      <c r="I523" s="451"/>
      <c r="J523" s="450"/>
      <c r="K523" s="451"/>
      <c r="L523" s="450"/>
      <c r="M523" s="451"/>
      <c r="N523" s="450"/>
      <c r="O523" s="451"/>
      <c r="P523" s="452"/>
      <c r="Q523" s="452"/>
      <c r="R523" s="452"/>
      <c r="S523" s="452"/>
      <c r="T523" s="450"/>
      <c r="U523" s="450"/>
      <c r="V523" s="451"/>
      <c r="W523" s="452"/>
      <c r="X523" s="450"/>
      <c r="Y523" s="451"/>
      <c r="Z523" s="451"/>
      <c r="AA523" s="450"/>
      <c r="AB523" s="450"/>
      <c r="AC523" s="450"/>
      <c r="AD523" s="450"/>
      <c r="AE523" s="451"/>
      <c r="AF523" s="451"/>
      <c r="AG523" s="452"/>
      <c r="AH523" s="452"/>
      <c r="AI523" s="452"/>
      <c r="AJ523" s="452"/>
      <c r="AK523" s="452"/>
      <c r="AL523" s="452"/>
      <c r="AM523" s="450"/>
      <c r="AN523" s="450"/>
      <c r="AO523" s="451"/>
      <c r="AP523" s="451"/>
      <c r="AQ523" s="450"/>
      <c r="AR523" s="453"/>
      <c r="AS523" s="453"/>
      <c r="AT523" s="454"/>
      <c r="AU523" s="455"/>
      <c r="AV523" s="456"/>
      <c r="AW523" s="456"/>
      <c r="AX523" s="455"/>
      <c r="AY523" s="456"/>
      <c r="AZ523" s="454"/>
      <c r="BA523" s="454"/>
      <c r="BB523" s="454"/>
      <c r="BC523" s="454"/>
      <c r="BD523" s="454"/>
      <c r="BE523" s="454"/>
      <c r="BF523" s="455"/>
      <c r="BG523" s="455"/>
      <c r="BH523" s="455"/>
      <c r="BI523" s="455"/>
      <c r="BJ523" s="455"/>
      <c r="BK523" s="455"/>
      <c r="BL523" s="455"/>
      <c r="BM523" s="455"/>
      <c r="BN523" s="455"/>
      <c r="BO523" s="455"/>
    </row>
    <row r="524" spans="1:67" ht="19.5" customHeight="1">
      <c r="A524" s="450"/>
      <c r="B524" s="450"/>
      <c r="C524" s="450"/>
      <c r="D524" s="450"/>
      <c r="E524" s="450"/>
      <c r="F524" s="451"/>
      <c r="G524" s="450"/>
      <c r="H524" s="450"/>
      <c r="I524" s="451"/>
      <c r="J524" s="450"/>
      <c r="K524" s="451"/>
      <c r="L524" s="450"/>
      <c r="M524" s="451"/>
      <c r="N524" s="450"/>
      <c r="O524" s="451"/>
      <c r="P524" s="452"/>
      <c r="Q524" s="452"/>
      <c r="R524" s="452"/>
      <c r="S524" s="452"/>
      <c r="T524" s="450"/>
      <c r="U524" s="450"/>
      <c r="V524" s="451"/>
      <c r="W524" s="452"/>
      <c r="X524" s="450"/>
      <c r="Y524" s="451"/>
      <c r="Z524" s="451"/>
      <c r="AA524" s="450"/>
      <c r="AB524" s="450"/>
      <c r="AC524" s="450"/>
      <c r="AD524" s="450"/>
      <c r="AE524" s="451"/>
      <c r="AF524" s="451"/>
      <c r="AG524" s="452"/>
      <c r="AH524" s="452"/>
      <c r="AI524" s="452"/>
      <c r="AJ524" s="452"/>
      <c r="AK524" s="452"/>
      <c r="AL524" s="452"/>
      <c r="AM524" s="450"/>
      <c r="AN524" s="450"/>
      <c r="AO524" s="451"/>
      <c r="AP524" s="451"/>
      <c r="AQ524" s="450"/>
      <c r="AR524" s="453"/>
      <c r="AS524" s="453"/>
      <c r="AT524" s="454"/>
      <c r="AU524" s="455"/>
      <c r="AV524" s="456"/>
      <c r="AW524" s="456"/>
      <c r="AX524" s="455"/>
      <c r="AY524" s="456"/>
      <c r="AZ524" s="454"/>
      <c r="BA524" s="454"/>
      <c r="BB524" s="454"/>
      <c r="BC524" s="454"/>
      <c r="BD524" s="454"/>
      <c r="BE524" s="454"/>
      <c r="BF524" s="455"/>
      <c r="BG524" s="455"/>
      <c r="BH524" s="455"/>
      <c r="BI524" s="455"/>
      <c r="BJ524" s="455"/>
      <c r="BK524" s="455"/>
      <c r="BL524" s="455"/>
      <c r="BM524" s="455"/>
      <c r="BN524" s="455"/>
      <c r="BO524" s="455"/>
    </row>
    <row r="525" spans="1:67" ht="19.5" customHeight="1">
      <c r="A525" s="450"/>
      <c r="B525" s="450"/>
      <c r="C525" s="450"/>
      <c r="D525" s="450"/>
      <c r="E525" s="450"/>
      <c r="F525" s="451"/>
      <c r="G525" s="450"/>
      <c r="H525" s="450"/>
      <c r="I525" s="451"/>
      <c r="J525" s="450"/>
      <c r="K525" s="451"/>
      <c r="L525" s="450"/>
      <c r="M525" s="451"/>
      <c r="N525" s="450"/>
      <c r="O525" s="451"/>
      <c r="P525" s="452"/>
      <c r="Q525" s="452"/>
      <c r="R525" s="452"/>
      <c r="S525" s="452"/>
      <c r="T525" s="450"/>
      <c r="U525" s="450"/>
      <c r="V525" s="451"/>
      <c r="W525" s="452"/>
      <c r="X525" s="450"/>
      <c r="Y525" s="451"/>
      <c r="Z525" s="451"/>
      <c r="AA525" s="450"/>
      <c r="AB525" s="450"/>
      <c r="AC525" s="450"/>
      <c r="AD525" s="450"/>
      <c r="AE525" s="451"/>
      <c r="AF525" s="451"/>
      <c r="AG525" s="452"/>
      <c r="AH525" s="452"/>
      <c r="AI525" s="452"/>
      <c r="AJ525" s="452"/>
      <c r="AK525" s="452"/>
      <c r="AL525" s="452"/>
      <c r="AM525" s="450"/>
      <c r="AN525" s="450"/>
      <c r="AO525" s="451"/>
      <c r="AP525" s="451"/>
      <c r="AQ525" s="450"/>
      <c r="AR525" s="453"/>
      <c r="AS525" s="453"/>
      <c r="AT525" s="454"/>
      <c r="AU525" s="455"/>
      <c r="AV525" s="456"/>
      <c r="AW525" s="456"/>
      <c r="AX525" s="455"/>
      <c r="AY525" s="456"/>
      <c r="AZ525" s="454"/>
      <c r="BA525" s="454"/>
      <c r="BB525" s="454"/>
      <c r="BC525" s="454"/>
      <c r="BD525" s="454"/>
      <c r="BE525" s="454"/>
      <c r="BF525" s="455"/>
      <c r="BG525" s="455"/>
      <c r="BH525" s="455"/>
      <c r="BI525" s="455"/>
      <c r="BJ525" s="455"/>
      <c r="BK525" s="455"/>
      <c r="BL525" s="455"/>
      <c r="BM525" s="455"/>
      <c r="BN525" s="455"/>
      <c r="BO525" s="455"/>
    </row>
    <row r="526" spans="1:67" ht="19.5" customHeight="1">
      <c r="A526" s="450"/>
      <c r="B526" s="450"/>
      <c r="C526" s="450"/>
      <c r="D526" s="450"/>
      <c r="E526" s="450"/>
      <c r="F526" s="451"/>
      <c r="G526" s="450"/>
      <c r="H526" s="450"/>
      <c r="I526" s="451"/>
      <c r="J526" s="450"/>
      <c r="K526" s="451"/>
      <c r="L526" s="450"/>
      <c r="M526" s="451"/>
      <c r="N526" s="450"/>
      <c r="O526" s="451"/>
      <c r="P526" s="452"/>
      <c r="Q526" s="452"/>
      <c r="R526" s="452"/>
      <c r="S526" s="452"/>
      <c r="T526" s="450"/>
      <c r="U526" s="450"/>
      <c r="V526" s="451"/>
      <c r="W526" s="452"/>
      <c r="X526" s="450"/>
      <c r="Y526" s="451"/>
      <c r="Z526" s="451"/>
      <c r="AA526" s="450"/>
      <c r="AB526" s="450"/>
      <c r="AC526" s="450"/>
      <c r="AD526" s="450"/>
      <c r="AE526" s="451"/>
      <c r="AF526" s="451"/>
      <c r="AG526" s="452"/>
      <c r="AH526" s="452"/>
      <c r="AI526" s="452"/>
      <c r="AJ526" s="452"/>
      <c r="AK526" s="452"/>
      <c r="AL526" s="452"/>
      <c r="AM526" s="450"/>
      <c r="AN526" s="450"/>
      <c r="AO526" s="451"/>
      <c r="AP526" s="451"/>
      <c r="AQ526" s="450"/>
      <c r="AR526" s="453"/>
      <c r="AS526" s="453"/>
      <c r="AT526" s="454"/>
      <c r="AU526" s="455"/>
      <c r="AV526" s="456"/>
      <c r="AW526" s="456"/>
      <c r="AX526" s="455"/>
      <c r="AY526" s="456"/>
      <c r="AZ526" s="454"/>
      <c r="BA526" s="454"/>
      <c r="BB526" s="454"/>
      <c r="BC526" s="454"/>
      <c r="BD526" s="454"/>
      <c r="BE526" s="454"/>
      <c r="BF526" s="455"/>
      <c r="BG526" s="455"/>
      <c r="BH526" s="455"/>
      <c r="BI526" s="455"/>
      <c r="BJ526" s="455"/>
      <c r="BK526" s="455"/>
      <c r="BL526" s="455"/>
      <c r="BM526" s="455"/>
      <c r="BN526" s="455"/>
      <c r="BO526" s="455"/>
    </row>
    <row r="527" spans="1:67" ht="19.5" customHeight="1">
      <c r="A527" s="450"/>
      <c r="B527" s="450"/>
      <c r="C527" s="450"/>
      <c r="D527" s="450"/>
      <c r="E527" s="450"/>
      <c r="F527" s="451"/>
      <c r="G527" s="450"/>
      <c r="H527" s="450"/>
      <c r="I527" s="451"/>
      <c r="J527" s="450"/>
      <c r="K527" s="451"/>
      <c r="L527" s="450"/>
      <c r="M527" s="451"/>
      <c r="N527" s="450"/>
      <c r="O527" s="451"/>
      <c r="P527" s="452"/>
      <c r="Q527" s="452"/>
      <c r="R527" s="452"/>
      <c r="S527" s="452"/>
      <c r="T527" s="450"/>
      <c r="U527" s="450"/>
      <c r="V527" s="451"/>
      <c r="W527" s="452"/>
      <c r="X527" s="450"/>
      <c r="Y527" s="451"/>
      <c r="Z527" s="451"/>
      <c r="AA527" s="450"/>
      <c r="AB527" s="450"/>
      <c r="AC527" s="450"/>
      <c r="AD527" s="450"/>
      <c r="AE527" s="451"/>
      <c r="AF527" s="451"/>
      <c r="AG527" s="452"/>
      <c r="AH527" s="452"/>
      <c r="AI527" s="452"/>
      <c r="AJ527" s="452"/>
      <c r="AK527" s="452"/>
      <c r="AL527" s="452"/>
      <c r="AM527" s="450"/>
      <c r="AN527" s="450"/>
      <c r="AO527" s="451"/>
      <c r="AP527" s="451"/>
      <c r="AQ527" s="450"/>
      <c r="AR527" s="453"/>
      <c r="AS527" s="453"/>
      <c r="AT527" s="454"/>
      <c r="AU527" s="455"/>
      <c r="AV527" s="456"/>
      <c r="AW527" s="456"/>
      <c r="AX527" s="455"/>
      <c r="AY527" s="456"/>
      <c r="AZ527" s="454"/>
      <c r="BA527" s="454"/>
      <c r="BB527" s="454"/>
      <c r="BC527" s="454"/>
      <c r="BD527" s="454"/>
      <c r="BE527" s="454"/>
      <c r="BF527" s="455"/>
      <c r="BG527" s="455"/>
      <c r="BH527" s="455"/>
      <c r="BI527" s="455"/>
      <c r="BJ527" s="455"/>
      <c r="BK527" s="455"/>
      <c r="BL527" s="455"/>
      <c r="BM527" s="455"/>
      <c r="BN527" s="455"/>
      <c r="BO527" s="455"/>
    </row>
    <row r="528" spans="1:67" ht="19.5" customHeight="1">
      <c r="A528" s="450"/>
      <c r="B528" s="450"/>
      <c r="C528" s="450"/>
      <c r="D528" s="450"/>
      <c r="E528" s="450"/>
      <c r="F528" s="451"/>
      <c r="G528" s="450"/>
      <c r="H528" s="450"/>
      <c r="I528" s="451"/>
      <c r="J528" s="450"/>
      <c r="K528" s="451"/>
      <c r="L528" s="450"/>
      <c r="M528" s="451"/>
      <c r="N528" s="450"/>
      <c r="O528" s="451"/>
      <c r="P528" s="452"/>
      <c r="Q528" s="452"/>
      <c r="R528" s="452"/>
      <c r="S528" s="452"/>
      <c r="T528" s="450"/>
      <c r="U528" s="450"/>
      <c r="V528" s="451"/>
      <c r="W528" s="452"/>
      <c r="X528" s="450"/>
      <c r="Y528" s="451"/>
      <c r="Z528" s="451"/>
      <c r="AA528" s="450"/>
      <c r="AB528" s="450"/>
      <c r="AC528" s="450"/>
      <c r="AD528" s="450"/>
      <c r="AE528" s="451"/>
      <c r="AF528" s="451"/>
      <c r="AG528" s="452"/>
      <c r="AH528" s="452"/>
      <c r="AI528" s="452"/>
      <c r="AJ528" s="452"/>
      <c r="AK528" s="452"/>
      <c r="AL528" s="452"/>
      <c r="AM528" s="450"/>
      <c r="AN528" s="450"/>
      <c r="AO528" s="451"/>
      <c r="AP528" s="451"/>
      <c r="AQ528" s="450"/>
      <c r="AR528" s="453"/>
      <c r="AS528" s="453"/>
      <c r="AT528" s="454"/>
      <c r="AU528" s="455"/>
      <c r="AV528" s="456"/>
      <c r="AW528" s="456"/>
      <c r="AX528" s="455"/>
      <c r="AY528" s="456"/>
      <c r="AZ528" s="454"/>
      <c r="BA528" s="454"/>
      <c r="BB528" s="454"/>
      <c r="BC528" s="454"/>
      <c r="BD528" s="454"/>
      <c r="BE528" s="454"/>
      <c r="BF528" s="455"/>
      <c r="BG528" s="455"/>
      <c r="BH528" s="455"/>
      <c r="BI528" s="455"/>
      <c r="BJ528" s="455"/>
      <c r="BK528" s="455"/>
      <c r="BL528" s="455"/>
      <c r="BM528" s="455"/>
      <c r="BN528" s="455"/>
      <c r="BO528" s="455"/>
    </row>
    <row r="529" spans="1:67" ht="19.5" customHeight="1">
      <c r="A529" s="450"/>
      <c r="B529" s="450"/>
      <c r="C529" s="450"/>
      <c r="D529" s="450"/>
      <c r="E529" s="450"/>
      <c r="F529" s="451"/>
      <c r="G529" s="450"/>
      <c r="H529" s="450"/>
      <c r="I529" s="451"/>
      <c r="J529" s="450"/>
      <c r="K529" s="451"/>
      <c r="L529" s="450"/>
      <c r="M529" s="451"/>
      <c r="N529" s="450"/>
      <c r="O529" s="451"/>
      <c r="P529" s="452"/>
      <c r="Q529" s="452"/>
      <c r="R529" s="452"/>
      <c r="S529" s="452"/>
      <c r="T529" s="450"/>
      <c r="U529" s="450"/>
      <c r="V529" s="451"/>
      <c r="W529" s="452"/>
      <c r="X529" s="450"/>
      <c r="Y529" s="451"/>
      <c r="Z529" s="451"/>
      <c r="AA529" s="450"/>
      <c r="AB529" s="450"/>
      <c r="AC529" s="450"/>
      <c r="AD529" s="450"/>
      <c r="AE529" s="451"/>
      <c r="AF529" s="451"/>
      <c r="AG529" s="452"/>
      <c r="AH529" s="452"/>
      <c r="AI529" s="452"/>
      <c r="AJ529" s="452"/>
      <c r="AK529" s="452"/>
      <c r="AL529" s="452"/>
      <c r="AM529" s="450"/>
      <c r="AN529" s="450"/>
      <c r="AO529" s="451"/>
      <c r="AP529" s="451"/>
      <c r="AQ529" s="450"/>
      <c r="AR529" s="453"/>
      <c r="AS529" s="453"/>
      <c r="AT529" s="454"/>
      <c r="AU529" s="455"/>
      <c r="AV529" s="456"/>
      <c r="AW529" s="456"/>
      <c r="AX529" s="455"/>
      <c r="AY529" s="456"/>
      <c r="AZ529" s="454"/>
      <c r="BA529" s="454"/>
      <c r="BB529" s="454"/>
      <c r="BC529" s="454"/>
      <c r="BD529" s="454"/>
      <c r="BE529" s="454"/>
      <c r="BF529" s="455"/>
      <c r="BG529" s="455"/>
      <c r="BH529" s="455"/>
      <c r="BI529" s="455"/>
      <c r="BJ529" s="455"/>
      <c r="BK529" s="455"/>
      <c r="BL529" s="455"/>
      <c r="BM529" s="455"/>
      <c r="BN529" s="455"/>
      <c r="BO529" s="455"/>
    </row>
    <row r="530" spans="1:67" ht="19.5" customHeight="1">
      <c r="A530" s="450"/>
      <c r="B530" s="450"/>
      <c r="C530" s="450"/>
      <c r="D530" s="450"/>
      <c r="E530" s="450"/>
      <c r="F530" s="451"/>
      <c r="G530" s="450"/>
      <c r="H530" s="450"/>
      <c r="I530" s="451"/>
      <c r="J530" s="450"/>
      <c r="K530" s="451"/>
      <c r="L530" s="450"/>
      <c r="M530" s="451"/>
      <c r="N530" s="450"/>
      <c r="O530" s="451"/>
      <c r="P530" s="452"/>
      <c r="Q530" s="452"/>
      <c r="R530" s="452"/>
      <c r="S530" s="452"/>
      <c r="T530" s="450"/>
      <c r="U530" s="450"/>
      <c r="V530" s="451"/>
      <c r="W530" s="452"/>
      <c r="X530" s="450"/>
      <c r="Y530" s="451"/>
      <c r="Z530" s="451"/>
      <c r="AA530" s="450"/>
      <c r="AB530" s="450"/>
      <c r="AC530" s="450"/>
      <c r="AD530" s="450"/>
      <c r="AE530" s="451"/>
      <c r="AF530" s="451"/>
      <c r="AG530" s="452"/>
      <c r="AH530" s="452"/>
      <c r="AI530" s="452"/>
      <c r="AJ530" s="452"/>
      <c r="AK530" s="452"/>
      <c r="AL530" s="452"/>
      <c r="AM530" s="450"/>
      <c r="AN530" s="450"/>
      <c r="AO530" s="451"/>
      <c r="AP530" s="451"/>
      <c r="AQ530" s="450"/>
      <c r="AR530" s="453"/>
      <c r="AS530" s="453"/>
      <c r="AT530" s="454"/>
      <c r="AU530" s="455"/>
      <c r="AV530" s="456"/>
      <c r="AW530" s="456"/>
      <c r="AX530" s="455"/>
      <c r="AY530" s="456"/>
      <c r="AZ530" s="454"/>
      <c r="BA530" s="454"/>
      <c r="BB530" s="454"/>
      <c r="BC530" s="454"/>
      <c r="BD530" s="454"/>
      <c r="BE530" s="454"/>
      <c r="BF530" s="455"/>
      <c r="BG530" s="455"/>
      <c r="BH530" s="455"/>
      <c r="BI530" s="455"/>
      <c r="BJ530" s="455"/>
      <c r="BK530" s="455"/>
      <c r="BL530" s="455"/>
      <c r="BM530" s="455"/>
      <c r="BN530" s="455"/>
      <c r="BO530" s="455"/>
    </row>
    <row r="531" spans="1:67" ht="19.5" customHeight="1">
      <c r="A531" s="450"/>
      <c r="B531" s="450"/>
      <c r="C531" s="450"/>
      <c r="D531" s="450"/>
      <c r="E531" s="450"/>
      <c r="F531" s="451"/>
      <c r="G531" s="450"/>
      <c r="H531" s="450"/>
      <c r="I531" s="451"/>
      <c r="J531" s="450"/>
      <c r="K531" s="451"/>
      <c r="L531" s="450"/>
      <c r="M531" s="451"/>
      <c r="N531" s="450"/>
      <c r="O531" s="451"/>
      <c r="P531" s="452"/>
      <c r="Q531" s="452"/>
      <c r="R531" s="452"/>
      <c r="S531" s="452"/>
      <c r="T531" s="450"/>
      <c r="U531" s="450"/>
      <c r="V531" s="451"/>
      <c r="W531" s="452"/>
      <c r="X531" s="450"/>
      <c r="Y531" s="451"/>
      <c r="Z531" s="451"/>
      <c r="AA531" s="450"/>
      <c r="AB531" s="450"/>
      <c r="AC531" s="450"/>
      <c r="AD531" s="450"/>
      <c r="AE531" s="451"/>
      <c r="AF531" s="451"/>
      <c r="AG531" s="452"/>
      <c r="AH531" s="452"/>
      <c r="AI531" s="452"/>
      <c r="AJ531" s="452"/>
      <c r="AK531" s="452"/>
      <c r="AL531" s="452"/>
      <c r="AM531" s="450"/>
      <c r="AN531" s="450"/>
      <c r="AO531" s="451"/>
      <c r="AP531" s="451"/>
      <c r="AQ531" s="450"/>
      <c r="AR531" s="453"/>
      <c r="AS531" s="453"/>
      <c r="AT531" s="454"/>
      <c r="AU531" s="455"/>
      <c r="AV531" s="456"/>
      <c r="AW531" s="456"/>
      <c r="AX531" s="455"/>
      <c r="AY531" s="456"/>
      <c r="AZ531" s="454"/>
      <c r="BA531" s="454"/>
      <c r="BB531" s="454"/>
      <c r="BC531" s="454"/>
      <c r="BD531" s="454"/>
      <c r="BE531" s="454"/>
      <c r="BF531" s="455"/>
      <c r="BG531" s="455"/>
      <c r="BH531" s="455"/>
      <c r="BI531" s="455"/>
      <c r="BJ531" s="455"/>
      <c r="BK531" s="455"/>
      <c r="BL531" s="455"/>
      <c r="BM531" s="455"/>
      <c r="BN531" s="455"/>
      <c r="BO531" s="455"/>
    </row>
    <row r="532" spans="1:67" ht="19.5" customHeight="1">
      <c r="A532" s="450"/>
      <c r="B532" s="450"/>
      <c r="C532" s="450"/>
      <c r="D532" s="450"/>
      <c r="E532" s="450"/>
      <c r="F532" s="451"/>
      <c r="G532" s="450"/>
      <c r="H532" s="450"/>
      <c r="I532" s="451"/>
      <c r="J532" s="450"/>
      <c r="K532" s="451"/>
      <c r="L532" s="450"/>
      <c r="M532" s="451"/>
      <c r="N532" s="450"/>
      <c r="O532" s="451"/>
      <c r="P532" s="452"/>
      <c r="Q532" s="452"/>
      <c r="R532" s="452"/>
      <c r="S532" s="452"/>
      <c r="T532" s="450"/>
      <c r="U532" s="450"/>
      <c r="V532" s="451"/>
      <c r="W532" s="452"/>
      <c r="X532" s="450"/>
      <c r="Y532" s="451"/>
      <c r="Z532" s="451"/>
      <c r="AA532" s="450"/>
      <c r="AB532" s="450"/>
      <c r="AC532" s="450"/>
      <c r="AD532" s="450"/>
      <c r="AE532" s="451"/>
      <c r="AF532" s="451"/>
      <c r="AG532" s="452"/>
      <c r="AH532" s="452"/>
      <c r="AI532" s="452"/>
      <c r="AJ532" s="452"/>
      <c r="AK532" s="452"/>
      <c r="AL532" s="452"/>
      <c r="AM532" s="450"/>
      <c r="AN532" s="450"/>
      <c r="AO532" s="451"/>
      <c r="AP532" s="451"/>
      <c r="AQ532" s="450"/>
      <c r="AR532" s="453"/>
      <c r="AS532" s="453"/>
      <c r="AT532" s="454"/>
      <c r="AU532" s="455"/>
      <c r="AV532" s="456"/>
      <c r="AW532" s="456"/>
      <c r="AX532" s="455"/>
      <c r="AY532" s="456"/>
      <c r="AZ532" s="454"/>
      <c r="BA532" s="454"/>
      <c r="BB532" s="454"/>
      <c r="BC532" s="454"/>
      <c r="BD532" s="454"/>
      <c r="BE532" s="454"/>
      <c r="BF532" s="455"/>
      <c r="BG532" s="455"/>
      <c r="BH532" s="455"/>
      <c r="BI532" s="455"/>
      <c r="BJ532" s="455"/>
      <c r="BK532" s="455"/>
      <c r="BL532" s="455"/>
      <c r="BM532" s="455"/>
      <c r="BN532" s="455"/>
      <c r="BO532" s="455"/>
    </row>
    <row r="533" spans="1:67" ht="19.5" customHeight="1">
      <c r="A533" s="450"/>
      <c r="B533" s="450"/>
      <c r="C533" s="450"/>
      <c r="D533" s="450"/>
      <c r="E533" s="450"/>
      <c r="F533" s="451"/>
      <c r="G533" s="450"/>
      <c r="H533" s="450"/>
      <c r="I533" s="451"/>
      <c r="J533" s="450"/>
      <c r="K533" s="451"/>
      <c r="L533" s="450"/>
      <c r="M533" s="451"/>
      <c r="N533" s="450"/>
      <c r="O533" s="451"/>
      <c r="P533" s="452"/>
      <c r="Q533" s="452"/>
      <c r="R533" s="452"/>
      <c r="S533" s="452"/>
      <c r="T533" s="450"/>
      <c r="U533" s="450"/>
      <c r="V533" s="451"/>
      <c r="W533" s="452"/>
      <c r="X533" s="450"/>
      <c r="Y533" s="451"/>
      <c r="Z533" s="451"/>
      <c r="AA533" s="450"/>
      <c r="AB533" s="450"/>
      <c r="AC533" s="450"/>
      <c r="AD533" s="450"/>
      <c r="AE533" s="451"/>
      <c r="AF533" s="451"/>
      <c r="AG533" s="452"/>
      <c r="AH533" s="452"/>
      <c r="AI533" s="452"/>
      <c r="AJ533" s="452"/>
      <c r="AK533" s="452"/>
      <c r="AL533" s="452"/>
      <c r="AM533" s="450"/>
      <c r="AN533" s="450"/>
      <c r="AO533" s="451"/>
      <c r="AP533" s="451"/>
      <c r="AQ533" s="450"/>
      <c r="AR533" s="453"/>
      <c r="AS533" s="453"/>
      <c r="AT533" s="454"/>
      <c r="AU533" s="455"/>
      <c r="AV533" s="456"/>
      <c r="AW533" s="456"/>
      <c r="AX533" s="455"/>
      <c r="AY533" s="456"/>
      <c r="AZ533" s="454"/>
      <c r="BA533" s="454"/>
      <c r="BB533" s="454"/>
      <c r="BC533" s="454"/>
      <c r="BD533" s="454"/>
      <c r="BE533" s="454"/>
      <c r="BF533" s="455"/>
      <c r="BG533" s="455"/>
      <c r="BH533" s="455"/>
      <c r="BI533" s="455"/>
      <c r="BJ533" s="455"/>
      <c r="BK533" s="455"/>
      <c r="BL533" s="455"/>
      <c r="BM533" s="455"/>
      <c r="BN533" s="455"/>
      <c r="BO533" s="455"/>
    </row>
    <row r="534" spans="1:67" ht="19.5" customHeight="1">
      <c r="A534" s="450"/>
      <c r="B534" s="450"/>
      <c r="C534" s="450"/>
      <c r="D534" s="450"/>
      <c r="E534" s="450"/>
      <c r="F534" s="451"/>
      <c r="G534" s="450"/>
      <c r="H534" s="450"/>
      <c r="I534" s="451"/>
      <c r="J534" s="450"/>
      <c r="K534" s="451"/>
      <c r="L534" s="450"/>
      <c r="M534" s="451"/>
      <c r="N534" s="450"/>
      <c r="O534" s="451"/>
      <c r="P534" s="452"/>
      <c r="Q534" s="452"/>
      <c r="R534" s="452"/>
      <c r="S534" s="452"/>
      <c r="T534" s="450"/>
      <c r="U534" s="450"/>
      <c r="V534" s="451"/>
      <c r="W534" s="452"/>
      <c r="X534" s="450"/>
      <c r="Y534" s="451"/>
      <c r="Z534" s="451"/>
      <c r="AA534" s="450"/>
      <c r="AB534" s="450"/>
      <c r="AC534" s="450"/>
      <c r="AD534" s="450"/>
      <c r="AE534" s="451"/>
      <c r="AF534" s="451"/>
      <c r="AG534" s="452"/>
      <c r="AH534" s="452"/>
      <c r="AI534" s="452"/>
      <c r="AJ534" s="452"/>
      <c r="AK534" s="452"/>
      <c r="AL534" s="452"/>
      <c r="AM534" s="450"/>
      <c r="AN534" s="450"/>
      <c r="AO534" s="451"/>
      <c r="AP534" s="451"/>
      <c r="AQ534" s="450"/>
      <c r="AR534" s="453"/>
      <c r="AS534" s="453"/>
      <c r="AT534" s="454"/>
      <c r="AU534" s="455"/>
      <c r="AV534" s="456"/>
      <c r="AW534" s="456"/>
      <c r="AX534" s="455"/>
      <c r="AY534" s="456"/>
      <c r="AZ534" s="454"/>
      <c r="BA534" s="454"/>
      <c r="BB534" s="454"/>
      <c r="BC534" s="454"/>
      <c r="BD534" s="454"/>
      <c r="BE534" s="454"/>
      <c r="BF534" s="455"/>
      <c r="BG534" s="455"/>
      <c r="BH534" s="455"/>
      <c r="BI534" s="455"/>
      <c r="BJ534" s="455"/>
      <c r="BK534" s="455"/>
      <c r="BL534" s="455"/>
      <c r="BM534" s="455"/>
      <c r="BN534" s="455"/>
      <c r="BO534" s="455"/>
    </row>
    <row r="535" spans="1:67" ht="19.5" customHeight="1">
      <c r="A535" s="450"/>
      <c r="B535" s="450"/>
      <c r="C535" s="450"/>
      <c r="D535" s="450"/>
      <c r="E535" s="450"/>
      <c r="F535" s="451"/>
      <c r="G535" s="450"/>
      <c r="H535" s="450"/>
      <c r="I535" s="451"/>
      <c r="J535" s="450"/>
      <c r="K535" s="451"/>
      <c r="L535" s="450"/>
      <c r="M535" s="451"/>
      <c r="N535" s="450"/>
      <c r="O535" s="451"/>
      <c r="P535" s="452"/>
      <c r="Q535" s="452"/>
      <c r="R535" s="452"/>
      <c r="S535" s="452"/>
      <c r="T535" s="450"/>
      <c r="U535" s="450"/>
      <c r="V535" s="451"/>
      <c r="W535" s="452"/>
      <c r="X535" s="450"/>
      <c r="Y535" s="451"/>
      <c r="Z535" s="451"/>
      <c r="AA535" s="450"/>
      <c r="AB535" s="450"/>
      <c r="AC535" s="450"/>
      <c r="AD535" s="450"/>
      <c r="AE535" s="451"/>
      <c r="AF535" s="451"/>
      <c r="AG535" s="452"/>
      <c r="AH535" s="452"/>
      <c r="AI535" s="452"/>
      <c r="AJ535" s="452"/>
      <c r="AK535" s="452"/>
      <c r="AL535" s="452"/>
      <c r="AM535" s="450"/>
      <c r="AN535" s="450"/>
      <c r="AO535" s="451"/>
      <c r="AP535" s="451"/>
      <c r="AQ535" s="450"/>
      <c r="AR535" s="453"/>
      <c r="AS535" s="453"/>
      <c r="AT535" s="454"/>
      <c r="AU535" s="455"/>
      <c r="AV535" s="456"/>
      <c r="AW535" s="456"/>
      <c r="AX535" s="455"/>
      <c r="AY535" s="456"/>
      <c r="AZ535" s="454"/>
      <c r="BA535" s="454"/>
      <c r="BB535" s="454"/>
      <c r="BC535" s="454"/>
      <c r="BD535" s="454"/>
      <c r="BE535" s="454"/>
      <c r="BF535" s="455"/>
      <c r="BG535" s="455"/>
      <c r="BH535" s="455"/>
      <c r="BI535" s="455"/>
      <c r="BJ535" s="455"/>
      <c r="BK535" s="455"/>
      <c r="BL535" s="455"/>
      <c r="BM535" s="455"/>
      <c r="BN535" s="455"/>
      <c r="BO535" s="455"/>
    </row>
    <row r="536" spans="1:67" ht="19.5" customHeight="1">
      <c r="A536" s="450"/>
      <c r="B536" s="450"/>
      <c r="C536" s="450"/>
      <c r="D536" s="450"/>
      <c r="E536" s="450"/>
      <c r="F536" s="451"/>
      <c r="G536" s="450"/>
      <c r="H536" s="450"/>
      <c r="I536" s="451"/>
      <c r="J536" s="450"/>
      <c r="K536" s="451"/>
      <c r="L536" s="450"/>
      <c r="M536" s="451"/>
      <c r="N536" s="450"/>
      <c r="O536" s="451"/>
      <c r="P536" s="452"/>
      <c r="Q536" s="452"/>
      <c r="R536" s="452"/>
      <c r="S536" s="452"/>
      <c r="T536" s="450"/>
      <c r="U536" s="450"/>
      <c r="V536" s="451"/>
      <c r="W536" s="452"/>
      <c r="X536" s="450"/>
      <c r="Y536" s="451"/>
      <c r="Z536" s="451"/>
      <c r="AA536" s="450"/>
      <c r="AB536" s="450"/>
      <c r="AC536" s="450"/>
      <c r="AD536" s="450"/>
      <c r="AE536" s="451"/>
      <c r="AF536" s="451"/>
      <c r="AG536" s="452"/>
      <c r="AH536" s="452"/>
      <c r="AI536" s="452"/>
      <c r="AJ536" s="452"/>
      <c r="AK536" s="452"/>
      <c r="AL536" s="452"/>
      <c r="AM536" s="450"/>
      <c r="AN536" s="450"/>
      <c r="AO536" s="451"/>
      <c r="AP536" s="451"/>
      <c r="AQ536" s="450"/>
      <c r="AR536" s="453"/>
      <c r="AS536" s="453"/>
      <c r="AT536" s="454"/>
      <c r="AU536" s="455"/>
      <c r="AV536" s="456"/>
      <c r="AW536" s="456"/>
      <c r="AX536" s="455"/>
      <c r="AY536" s="456"/>
      <c r="AZ536" s="454"/>
      <c r="BA536" s="454"/>
      <c r="BB536" s="454"/>
      <c r="BC536" s="454"/>
      <c r="BD536" s="454"/>
      <c r="BE536" s="454"/>
      <c r="BF536" s="455"/>
      <c r="BG536" s="455"/>
      <c r="BH536" s="455"/>
      <c r="BI536" s="455"/>
      <c r="BJ536" s="455"/>
      <c r="BK536" s="455"/>
      <c r="BL536" s="455"/>
      <c r="BM536" s="455"/>
      <c r="BN536" s="455"/>
      <c r="BO536" s="455"/>
    </row>
    <row r="537" spans="1:67" ht="19.5" customHeight="1">
      <c r="A537" s="450"/>
      <c r="B537" s="450"/>
      <c r="C537" s="450"/>
      <c r="D537" s="450"/>
      <c r="E537" s="450"/>
      <c r="F537" s="451"/>
      <c r="G537" s="450"/>
      <c r="H537" s="450"/>
      <c r="I537" s="451"/>
      <c r="J537" s="450"/>
      <c r="K537" s="451"/>
      <c r="L537" s="450"/>
      <c r="M537" s="451"/>
      <c r="N537" s="450"/>
      <c r="O537" s="451"/>
      <c r="P537" s="452"/>
      <c r="Q537" s="452"/>
      <c r="R537" s="452"/>
      <c r="S537" s="452"/>
      <c r="T537" s="450"/>
      <c r="U537" s="450"/>
      <c r="V537" s="451"/>
      <c r="W537" s="452"/>
      <c r="X537" s="450"/>
      <c r="Y537" s="451"/>
      <c r="Z537" s="451"/>
      <c r="AA537" s="450"/>
      <c r="AB537" s="450"/>
      <c r="AC537" s="450"/>
      <c r="AD537" s="450"/>
      <c r="AE537" s="451"/>
      <c r="AF537" s="451"/>
      <c r="AG537" s="452"/>
      <c r="AH537" s="452"/>
      <c r="AI537" s="452"/>
      <c r="AJ537" s="452"/>
      <c r="AK537" s="452"/>
      <c r="AL537" s="452"/>
      <c r="AM537" s="450"/>
      <c r="AN537" s="450"/>
      <c r="AO537" s="451"/>
      <c r="AP537" s="451"/>
      <c r="AQ537" s="450"/>
      <c r="AR537" s="453"/>
      <c r="AS537" s="453"/>
      <c r="AT537" s="454"/>
      <c r="AU537" s="455"/>
      <c r="AV537" s="456"/>
      <c r="AW537" s="456"/>
      <c r="AX537" s="455"/>
      <c r="AY537" s="456"/>
      <c r="AZ537" s="454"/>
      <c r="BA537" s="454"/>
      <c r="BB537" s="454"/>
      <c r="BC537" s="454"/>
      <c r="BD537" s="454"/>
      <c r="BE537" s="454"/>
      <c r="BF537" s="455"/>
      <c r="BG537" s="455"/>
      <c r="BH537" s="455"/>
      <c r="BI537" s="455"/>
      <c r="BJ537" s="455"/>
      <c r="BK537" s="455"/>
      <c r="BL537" s="455"/>
      <c r="BM537" s="455"/>
      <c r="BN537" s="455"/>
      <c r="BO537" s="455"/>
    </row>
    <row r="538" spans="1:67" ht="19.5" customHeight="1">
      <c r="A538" s="450"/>
      <c r="B538" s="450"/>
      <c r="C538" s="450"/>
      <c r="D538" s="450"/>
      <c r="E538" s="450"/>
      <c r="F538" s="451"/>
      <c r="G538" s="450"/>
      <c r="H538" s="450"/>
      <c r="I538" s="451"/>
      <c r="J538" s="450"/>
      <c r="K538" s="451"/>
      <c r="L538" s="450"/>
      <c r="M538" s="451"/>
      <c r="N538" s="450"/>
      <c r="O538" s="451"/>
      <c r="P538" s="452"/>
      <c r="Q538" s="452"/>
      <c r="R538" s="452"/>
      <c r="S538" s="452"/>
      <c r="T538" s="450"/>
      <c r="U538" s="450"/>
      <c r="V538" s="451"/>
      <c r="W538" s="452"/>
      <c r="X538" s="450"/>
      <c r="Y538" s="451"/>
      <c r="Z538" s="451"/>
      <c r="AA538" s="450"/>
      <c r="AB538" s="450"/>
      <c r="AC538" s="450"/>
      <c r="AD538" s="450"/>
      <c r="AE538" s="451"/>
      <c r="AF538" s="451"/>
      <c r="AG538" s="452"/>
      <c r="AH538" s="452"/>
      <c r="AI538" s="452"/>
      <c r="AJ538" s="452"/>
      <c r="AK538" s="452"/>
      <c r="AL538" s="452"/>
      <c r="AM538" s="450"/>
      <c r="AN538" s="450"/>
      <c r="AO538" s="451"/>
      <c r="AP538" s="451"/>
      <c r="AQ538" s="450"/>
      <c r="AR538" s="453"/>
      <c r="AS538" s="453"/>
      <c r="AT538" s="454"/>
      <c r="AU538" s="455"/>
      <c r="AV538" s="456"/>
      <c r="AW538" s="456"/>
      <c r="AX538" s="455"/>
      <c r="AY538" s="456"/>
      <c r="AZ538" s="454"/>
      <c r="BA538" s="454"/>
      <c r="BB538" s="454"/>
      <c r="BC538" s="454"/>
      <c r="BD538" s="454"/>
      <c r="BE538" s="454"/>
      <c r="BF538" s="455"/>
      <c r="BG538" s="455"/>
      <c r="BH538" s="455"/>
      <c r="BI538" s="455"/>
      <c r="BJ538" s="455"/>
      <c r="BK538" s="455"/>
      <c r="BL538" s="455"/>
      <c r="BM538" s="455"/>
      <c r="BN538" s="455"/>
      <c r="BO538" s="455"/>
    </row>
    <row r="539" spans="1:67" ht="19.5" customHeight="1">
      <c r="A539" s="450"/>
      <c r="B539" s="450"/>
      <c r="C539" s="450"/>
      <c r="D539" s="450"/>
      <c r="E539" s="450"/>
      <c r="F539" s="451"/>
      <c r="G539" s="450"/>
      <c r="H539" s="450"/>
      <c r="I539" s="451"/>
      <c r="J539" s="450"/>
      <c r="K539" s="451"/>
      <c r="L539" s="450"/>
      <c r="M539" s="451"/>
      <c r="N539" s="450"/>
      <c r="O539" s="451"/>
      <c r="P539" s="452"/>
      <c r="Q539" s="452"/>
      <c r="R539" s="452"/>
      <c r="S539" s="452"/>
      <c r="T539" s="450"/>
      <c r="U539" s="450"/>
      <c r="V539" s="451"/>
      <c r="W539" s="452"/>
      <c r="X539" s="450"/>
      <c r="Y539" s="451"/>
      <c r="Z539" s="451"/>
      <c r="AA539" s="450"/>
      <c r="AB539" s="450"/>
      <c r="AC539" s="450"/>
      <c r="AD539" s="450"/>
      <c r="AE539" s="451"/>
      <c r="AF539" s="451"/>
      <c r="AG539" s="452"/>
      <c r="AH539" s="452"/>
      <c r="AI539" s="452"/>
      <c r="AJ539" s="452"/>
      <c r="AK539" s="452"/>
      <c r="AL539" s="452"/>
      <c r="AM539" s="450"/>
      <c r="AN539" s="450"/>
      <c r="AO539" s="451"/>
      <c r="AP539" s="451"/>
      <c r="AQ539" s="450"/>
      <c r="AR539" s="453"/>
      <c r="AS539" s="453"/>
      <c r="AT539" s="454"/>
      <c r="AU539" s="455"/>
      <c r="AV539" s="456"/>
      <c r="AW539" s="456"/>
      <c r="AX539" s="455"/>
      <c r="AY539" s="456"/>
      <c r="AZ539" s="454"/>
      <c r="BA539" s="454"/>
      <c r="BB539" s="454"/>
      <c r="BC539" s="454"/>
      <c r="BD539" s="454"/>
      <c r="BE539" s="454"/>
      <c r="BF539" s="455"/>
      <c r="BG539" s="455"/>
      <c r="BH539" s="455"/>
      <c r="BI539" s="455"/>
      <c r="BJ539" s="455"/>
      <c r="BK539" s="455"/>
      <c r="BL539" s="455"/>
      <c r="BM539" s="455"/>
      <c r="BN539" s="455"/>
      <c r="BO539" s="455"/>
    </row>
    <row r="540" spans="1:67" ht="19.5" customHeight="1">
      <c r="A540" s="450"/>
      <c r="B540" s="450"/>
      <c r="C540" s="450"/>
      <c r="D540" s="450"/>
      <c r="E540" s="450"/>
      <c r="F540" s="451"/>
      <c r="G540" s="450"/>
      <c r="H540" s="450"/>
      <c r="I540" s="451"/>
      <c r="J540" s="450"/>
      <c r="K540" s="451"/>
      <c r="L540" s="450"/>
      <c r="M540" s="451"/>
      <c r="N540" s="450"/>
      <c r="O540" s="451"/>
      <c r="P540" s="452"/>
      <c r="Q540" s="452"/>
      <c r="R540" s="452"/>
      <c r="S540" s="452"/>
      <c r="T540" s="450"/>
      <c r="U540" s="450"/>
      <c r="V540" s="451"/>
      <c r="W540" s="452"/>
      <c r="X540" s="450"/>
      <c r="Y540" s="451"/>
      <c r="Z540" s="451"/>
      <c r="AA540" s="450"/>
      <c r="AB540" s="450"/>
      <c r="AC540" s="450"/>
      <c r="AD540" s="450"/>
      <c r="AE540" s="451"/>
      <c r="AF540" s="451"/>
      <c r="AG540" s="452"/>
      <c r="AH540" s="452"/>
      <c r="AI540" s="452"/>
      <c r="AJ540" s="452"/>
      <c r="AK540" s="452"/>
      <c r="AL540" s="452"/>
      <c r="AM540" s="450"/>
      <c r="AN540" s="450"/>
      <c r="AO540" s="451"/>
      <c r="AP540" s="451"/>
      <c r="AQ540" s="450"/>
      <c r="AR540" s="453"/>
      <c r="AS540" s="453"/>
      <c r="AT540" s="454"/>
      <c r="AU540" s="455"/>
      <c r="AV540" s="456"/>
      <c r="AW540" s="456"/>
      <c r="AX540" s="455"/>
      <c r="AY540" s="456"/>
      <c r="AZ540" s="454"/>
      <c r="BA540" s="454"/>
      <c r="BB540" s="454"/>
      <c r="BC540" s="454"/>
      <c r="BD540" s="454"/>
      <c r="BE540" s="454"/>
      <c r="BF540" s="455"/>
      <c r="BG540" s="455"/>
      <c r="BH540" s="455"/>
      <c r="BI540" s="455"/>
      <c r="BJ540" s="455"/>
      <c r="BK540" s="455"/>
      <c r="BL540" s="455"/>
      <c r="BM540" s="455"/>
      <c r="BN540" s="455"/>
      <c r="BO540" s="455"/>
    </row>
    <row r="541" spans="1:67" ht="19.5" customHeight="1">
      <c r="A541" s="450"/>
      <c r="B541" s="450"/>
      <c r="C541" s="450"/>
      <c r="D541" s="450"/>
      <c r="E541" s="450"/>
      <c r="F541" s="451"/>
      <c r="G541" s="450"/>
      <c r="H541" s="450"/>
      <c r="I541" s="451"/>
      <c r="J541" s="450"/>
      <c r="K541" s="451"/>
      <c r="L541" s="450"/>
      <c r="M541" s="451"/>
      <c r="N541" s="450"/>
      <c r="O541" s="451"/>
      <c r="P541" s="452"/>
      <c r="Q541" s="452"/>
      <c r="R541" s="452"/>
      <c r="S541" s="452"/>
      <c r="T541" s="450"/>
      <c r="U541" s="450"/>
      <c r="V541" s="451"/>
      <c r="W541" s="452"/>
      <c r="X541" s="450"/>
      <c r="Y541" s="451"/>
      <c r="Z541" s="451"/>
      <c r="AA541" s="450"/>
      <c r="AB541" s="450"/>
      <c r="AC541" s="450"/>
      <c r="AD541" s="450"/>
      <c r="AE541" s="451"/>
      <c r="AF541" s="451"/>
      <c r="AG541" s="452"/>
      <c r="AH541" s="452"/>
      <c r="AI541" s="452"/>
      <c r="AJ541" s="452"/>
      <c r="AK541" s="452"/>
      <c r="AL541" s="452"/>
      <c r="AM541" s="450"/>
      <c r="AN541" s="450"/>
      <c r="AO541" s="451"/>
      <c r="AP541" s="451"/>
      <c r="AQ541" s="450"/>
      <c r="AR541" s="453"/>
      <c r="AS541" s="453"/>
      <c r="AT541" s="454"/>
      <c r="AU541" s="455"/>
      <c r="AV541" s="456"/>
      <c r="AW541" s="456"/>
      <c r="AX541" s="455"/>
      <c r="AY541" s="456"/>
      <c r="AZ541" s="454"/>
      <c r="BA541" s="454"/>
      <c r="BB541" s="454"/>
      <c r="BC541" s="454"/>
      <c r="BD541" s="454"/>
      <c r="BE541" s="454"/>
      <c r="BF541" s="455"/>
      <c r="BG541" s="455"/>
      <c r="BH541" s="455"/>
      <c r="BI541" s="455"/>
      <c r="BJ541" s="455"/>
      <c r="BK541" s="455"/>
      <c r="BL541" s="455"/>
      <c r="BM541" s="455"/>
      <c r="BN541" s="455"/>
      <c r="BO541" s="455"/>
    </row>
    <row r="542" spans="1:67" ht="19.5" customHeight="1">
      <c r="A542" s="450"/>
      <c r="B542" s="450"/>
      <c r="C542" s="450"/>
      <c r="D542" s="450"/>
      <c r="E542" s="450"/>
      <c r="F542" s="451"/>
      <c r="G542" s="450"/>
      <c r="H542" s="450"/>
      <c r="I542" s="451"/>
      <c r="J542" s="450"/>
      <c r="K542" s="451"/>
      <c r="L542" s="450"/>
      <c r="M542" s="451"/>
      <c r="N542" s="450"/>
      <c r="O542" s="451"/>
      <c r="P542" s="452"/>
      <c r="Q542" s="452"/>
      <c r="R542" s="452"/>
      <c r="S542" s="452"/>
      <c r="T542" s="450"/>
      <c r="U542" s="450"/>
      <c r="V542" s="451"/>
      <c r="W542" s="452"/>
      <c r="X542" s="450"/>
      <c r="Y542" s="451"/>
      <c r="Z542" s="451"/>
      <c r="AA542" s="450"/>
      <c r="AB542" s="450"/>
      <c r="AC542" s="450"/>
      <c r="AD542" s="450"/>
      <c r="AE542" s="451"/>
      <c r="AF542" s="451"/>
      <c r="AG542" s="452"/>
      <c r="AH542" s="452"/>
      <c r="AI542" s="452"/>
      <c r="AJ542" s="452"/>
      <c r="AK542" s="452"/>
      <c r="AL542" s="452"/>
      <c r="AM542" s="450"/>
      <c r="AN542" s="450"/>
      <c r="AO542" s="451"/>
      <c r="AP542" s="451"/>
      <c r="AQ542" s="450"/>
      <c r="AR542" s="453"/>
      <c r="AS542" s="453"/>
      <c r="AT542" s="454"/>
      <c r="AU542" s="455"/>
      <c r="AV542" s="456"/>
      <c r="AW542" s="456"/>
      <c r="AX542" s="455"/>
      <c r="AY542" s="456"/>
      <c r="AZ542" s="454"/>
      <c r="BA542" s="454"/>
      <c r="BB542" s="454"/>
      <c r="BC542" s="454"/>
      <c r="BD542" s="454"/>
      <c r="BE542" s="454"/>
      <c r="BF542" s="455"/>
      <c r="BG542" s="455"/>
      <c r="BH542" s="455"/>
      <c r="BI542" s="455"/>
      <c r="BJ542" s="455"/>
      <c r="BK542" s="455"/>
      <c r="BL542" s="455"/>
      <c r="BM542" s="455"/>
      <c r="BN542" s="455"/>
      <c r="BO542" s="455"/>
    </row>
    <row r="543" spans="1:67" ht="19.5" customHeight="1">
      <c r="A543" s="450"/>
      <c r="B543" s="450"/>
      <c r="C543" s="450"/>
      <c r="D543" s="450"/>
      <c r="E543" s="450"/>
      <c r="F543" s="451"/>
      <c r="G543" s="450"/>
      <c r="H543" s="450"/>
      <c r="I543" s="451"/>
      <c r="J543" s="450"/>
      <c r="K543" s="451"/>
      <c r="L543" s="450"/>
      <c r="M543" s="451"/>
      <c r="N543" s="450"/>
      <c r="O543" s="451"/>
      <c r="P543" s="452"/>
      <c r="Q543" s="452"/>
      <c r="R543" s="452"/>
      <c r="S543" s="452"/>
      <c r="T543" s="450"/>
      <c r="U543" s="450"/>
      <c r="V543" s="451"/>
      <c r="W543" s="452"/>
      <c r="X543" s="450"/>
      <c r="Y543" s="451"/>
      <c r="Z543" s="451"/>
      <c r="AA543" s="450"/>
      <c r="AB543" s="450"/>
      <c r="AC543" s="450"/>
      <c r="AD543" s="450"/>
      <c r="AE543" s="451"/>
      <c r="AF543" s="451"/>
      <c r="AG543" s="452"/>
      <c r="AH543" s="452"/>
      <c r="AI543" s="452"/>
      <c r="AJ543" s="452"/>
      <c r="AK543" s="452"/>
      <c r="AL543" s="452"/>
      <c r="AM543" s="450"/>
      <c r="AN543" s="450"/>
      <c r="AO543" s="451"/>
      <c r="AP543" s="451"/>
      <c r="AQ543" s="450"/>
      <c r="AR543" s="453"/>
      <c r="AS543" s="453"/>
      <c r="AT543" s="454"/>
      <c r="AU543" s="455"/>
      <c r="AV543" s="456"/>
      <c r="AW543" s="456"/>
      <c r="AX543" s="455"/>
      <c r="AY543" s="456"/>
      <c r="AZ543" s="454"/>
      <c r="BA543" s="454"/>
      <c r="BB543" s="454"/>
      <c r="BC543" s="454"/>
      <c r="BD543" s="454"/>
      <c r="BE543" s="454"/>
      <c r="BF543" s="455"/>
      <c r="BG543" s="455"/>
      <c r="BH543" s="455"/>
      <c r="BI543" s="455"/>
      <c r="BJ543" s="455"/>
      <c r="BK543" s="455"/>
      <c r="BL543" s="455"/>
      <c r="BM543" s="455"/>
      <c r="BN543" s="455"/>
      <c r="BO543" s="455"/>
    </row>
    <row r="544" spans="1:67" ht="19.5" customHeight="1">
      <c r="A544" s="450"/>
      <c r="B544" s="450"/>
      <c r="C544" s="450"/>
      <c r="D544" s="450"/>
      <c r="E544" s="450"/>
      <c r="F544" s="451"/>
      <c r="G544" s="450"/>
      <c r="H544" s="450"/>
      <c r="I544" s="451"/>
      <c r="J544" s="450"/>
      <c r="K544" s="451"/>
      <c r="L544" s="450"/>
      <c r="M544" s="451"/>
      <c r="N544" s="450"/>
      <c r="O544" s="451"/>
      <c r="P544" s="452"/>
      <c r="Q544" s="452"/>
      <c r="R544" s="452"/>
      <c r="S544" s="452"/>
      <c r="T544" s="450"/>
      <c r="U544" s="450"/>
      <c r="V544" s="451"/>
      <c r="W544" s="452"/>
      <c r="X544" s="450"/>
      <c r="Y544" s="451"/>
      <c r="Z544" s="451"/>
      <c r="AA544" s="450"/>
      <c r="AB544" s="450"/>
      <c r="AC544" s="450"/>
      <c r="AD544" s="450"/>
      <c r="AE544" s="451"/>
      <c r="AF544" s="451"/>
      <c r="AG544" s="452"/>
      <c r="AH544" s="452"/>
      <c r="AI544" s="452"/>
      <c r="AJ544" s="452"/>
      <c r="AK544" s="452"/>
      <c r="AL544" s="452"/>
      <c r="AM544" s="450"/>
      <c r="AN544" s="450"/>
      <c r="AO544" s="451"/>
      <c r="AP544" s="451"/>
      <c r="AQ544" s="450"/>
      <c r="AR544" s="453"/>
      <c r="AS544" s="453"/>
      <c r="AT544" s="454"/>
      <c r="AU544" s="455"/>
      <c r="AV544" s="456"/>
      <c r="AW544" s="456"/>
      <c r="AX544" s="455"/>
      <c r="AY544" s="456"/>
      <c r="AZ544" s="454"/>
      <c r="BA544" s="454"/>
      <c r="BB544" s="454"/>
      <c r="BC544" s="454"/>
      <c r="BD544" s="454"/>
      <c r="BE544" s="454"/>
      <c r="BF544" s="455"/>
      <c r="BG544" s="455"/>
      <c r="BH544" s="455"/>
      <c r="BI544" s="455"/>
      <c r="BJ544" s="455"/>
      <c r="BK544" s="455"/>
      <c r="BL544" s="455"/>
      <c r="BM544" s="455"/>
      <c r="BN544" s="455"/>
      <c r="BO544" s="455"/>
    </row>
    <row r="545" spans="1:67" ht="19.5" customHeight="1">
      <c r="A545" s="450"/>
      <c r="B545" s="450"/>
      <c r="C545" s="450"/>
      <c r="D545" s="450"/>
      <c r="E545" s="450"/>
      <c r="F545" s="451"/>
      <c r="G545" s="450"/>
      <c r="H545" s="450"/>
      <c r="I545" s="451"/>
      <c r="J545" s="450"/>
      <c r="K545" s="451"/>
      <c r="L545" s="450"/>
      <c r="M545" s="451"/>
      <c r="N545" s="450"/>
      <c r="O545" s="451"/>
      <c r="P545" s="452"/>
      <c r="Q545" s="452"/>
      <c r="R545" s="452"/>
      <c r="S545" s="452"/>
      <c r="T545" s="450"/>
      <c r="U545" s="450"/>
      <c r="V545" s="451"/>
      <c r="W545" s="452"/>
      <c r="X545" s="450"/>
      <c r="Y545" s="451"/>
      <c r="Z545" s="451"/>
      <c r="AA545" s="450"/>
      <c r="AB545" s="450"/>
      <c r="AC545" s="450"/>
      <c r="AD545" s="450"/>
      <c r="AE545" s="451"/>
      <c r="AF545" s="451"/>
      <c r="AG545" s="452"/>
      <c r="AH545" s="452"/>
      <c r="AI545" s="452"/>
      <c r="AJ545" s="452"/>
      <c r="AK545" s="452"/>
      <c r="AL545" s="452"/>
      <c r="AM545" s="450"/>
      <c r="AN545" s="450"/>
      <c r="AO545" s="451"/>
      <c r="AP545" s="451"/>
      <c r="AQ545" s="450"/>
      <c r="AR545" s="453"/>
      <c r="AS545" s="453"/>
      <c r="AT545" s="454"/>
      <c r="AU545" s="455"/>
      <c r="AV545" s="456"/>
      <c r="AW545" s="456"/>
      <c r="AX545" s="455"/>
      <c r="AY545" s="456"/>
      <c r="AZ545" s="454"/>
      <c r="BA545" s="454"/>
      <c r="BB545" s="454"/>
      <c r="BC545" s="454"/>
      <c r="BD545" s="454"/>
      <c r="BE545" s="454"/>
      <c r="BF545" s="455"/>
      <c r="BG545" s="455"/>
      <c r="BH545" s="455"/>
      <c r="BI545" s="455"/>
      <c r="BJ545" s="455"/>
      <c r="BK545" s="455"/>
      <c r="BL545" s="455"/>
      <c r="BM545" s="455"/>
      <c r="BN545" s="455"/>
      <c r="BO545" s="455"/>
    </row>
    <row r="546" spans="1:67" ht="19.5" customHeight="1">
      <c r="A546" s="450"/>
      <c r="B546" s="450"/>
      <c r="C546" s="450"/>
      <c r="D546" s="450"/>
      <c r="E546" s="450"/>
      <c r="F546" s="451"/>
      <c r="G546" s="450"/>
      <c r="H546" s="450"/>
      <c r="I546" s="451"/>
      <c r="J546" s="450"/>
      <c r="K546" s="451"/>
      <c r="L546" s="450"/>
      <c r="M546" s="451"/>
      <c r="N546" s="450"/>
      <c r="O546" s="451"/>
      <c r="P546" s="452"/>
      <c r="Q546" s="452"/>
      <c r="R546" s="452"/>
      <c r="S546" s="452"/>
      <c r="T546" s="450"/>
      <c r="U546" s="450"/>
      <c r="V546" s="451"/>
      <c r="W546" s="452"/>
      <c r="X546" s="450"/>
      <c r="Y546" s="451"/>
      <c r="Z546" s="451"/>
      <c r="AA546" s="450"/>
      <c r="AB546" s="450"/>
      <c r="AC546" s="450"/>
      <c r="AD546" s="450"/>
      <c r="AE546" s="451"/>
      <c r="AF546" s="451"/>
      <c r="AG546" s="452"/>
      <c r="AH546" s="452"/>
      <c r="AI546" s="452"/>
      <c r="AJ546" s="452"/>
      <c r="AK546" s="452"/>
      <c r="AL546" s="452"/>
      <c r="AM546" s="450"/>
      <c r="AN546" s="450"/>
      <c r="AO546" s="451"/>
      <c r="AP546" s="451"/>
      <c r="AQ546" s="450"/>
      <c r="AR546" s="453"/>
      <c r="AS546" s="453"/>
      <c r="AT546" s="454"/>
      <c r="AU546" s="455"/>
      <c r="AV546" s="456"/>
      <c r="AW546" s="456"/>
      <c r="AX546" s="455"/>
      <c r="AY546" s="456"/>
      <c r="AZ546" s="454"/>
      <c r="BA546" s="454"/>
      <c r="BB546" s="454"/>
      <c r="BC546" s="454"/>
      <c r="BD546" s="454"/>
      <c r="BE546" s="454"/>
      <c r="BF546" s="455"/>
      <c r="BG546" s="455"/>
      <c r="BH546" s="455"/>
      <c r="BI546" s="455"/>
      <c r="BJ546" s="455"/>
      <c r="BK546" s="455"/>
      <c r="BL546" s="455"/>
      <c r="BM546" s="455"/>
      <c r="BN546" s="455"/>
      <c r="BO546" s="455"/>
    </row>
    <row r="547" spans="1:67" ht="19.5" customHeight="1">
      <c r="A547" s="450"/>
      <c r="B547" s="450"/>
      <c r="C547" s="450"/>
      <c r="D547" s="450"/>
      <c r="E547" s="450"/>
      <c r="F547" s="451"/>
      <c r="G547" s="450"/>
      <c r="H547" s="450"/>
      <c r="I547" s="451"/>
      <c r="J547" s="450"/>
      <c r="K547" s="451"/>
      <c r="L547" s="450"/>
      <c r="M547" s="451"/>
      <c r="N547" s="450"/>
      <c r="O547" s="451"/>
      <c r="P547" s="452"/>
      <c r="Q547" s="452"/>
      <c r="R547" s="452"/>
      <c r="S547" s="452"/>
      <c r="T547" s="450"/>
      <c r="U547" s="450"/>
      <c r="V547" s="451"/>
      <c r="W547" s="452"/>
      <c r="X547" s="450"/>
      <c r="Y547" s="451"/>
      <c r="Z547" s="451"/>
      <c r="AA547" s="450"/>
      <c r="AB547" s="450"/>
      <c r="AC547" s="450"/>
      <c r="AD547" s="450"/>
      <c r="AE547" s="451"/>
      <c r="AF547" s="451"/>
      <c r="AG547" s="452"/>
      <c r="AH547" s="452"/>
      <c r="AI547" s="452"/>
      <c r="AJ547" s="452"/>
      <c r="AK547" s="452"/>
      <c r="AL547" s="452"/>
      <c r="AM547" s="450"/>
      <c r="AN547" s="450"/>
      <c r="AO547" s="451"/>
      <c r="AP547" s="451"/>
      <c r="AQ547" s="450"/>
      <c r="AR547" s="453"/>
      <c r="AS547" s="453"/>
      <c r="AT547" s="454"/>
      <c r="AU547" s="455"/>
      <c r="AV547" s="456"/>
      <c r="AW547" s="456"/>
      <c r="AX547" s="455"/>
      <c r="AY547" s="456"/>
      <c r="AZ547" s="454"/>
      <c r="BA547" s="454"/>
      <c r="BB547" s="454"/>
      <c r="BC547" s="454"/>
      <c r="BD547" s="454"/>
      <c r="BE547" s="454"/>
      <c r="BF547" s="455"/>
      <c r="BG547" s="455"/>
      <c r="BH547" s="455"/>
      <c r="BI547" s="455"/>
      <c r="BJ547" s="455"/>
      <c r="BK547" s="455"/>
      <c r="BL547" s="455"/>
      <c r="BM547" s="455"/>
      <c r="BN547" s="455"/>
      <c r="BO547" s="455"/>
    </row>
    <row r="548" spans="1:67" ht="19.5" customHeight="1">
      <c r="A548" s="450"/>
      <c r="B548" s="450"/>
      <c r="C548" s="450"/>
      <c r="D548" s="450"/>
      <c r="E548" s="450"/>
      <c r="F548" s="451"/>
      <c r="G548" s="450"/>
      <c r="H548" s="450"/>
      <c r="I548" s="451"/>
      <c r="J548" s="450"/>
      <c r="K548" s="451"/>
      <c r="L548" s="450"/>
      <c r="M548" s="451"/>
      <c r="N548" s="450"/>
      <c r="O548" s="451"/>
      <c r="P548" s="452"/>
      <c r="Q548" s="452"/>
      <c r="R548" s="452"/>
      <c r="S548" s="452"/>
      <c r="T548" s="450"/>
      <c r="U548" s="450"/>
      <c r="V548" s="451"/>
      <c r="W548" s="452"/>
      <c r="X548" s="450"/>
      <c r="Y548" s="451"/>
      <c r="Z548" s="451"/>
      <c r="AA548" s="450"/>
      <c r="AB548" s="450"/>
      <c r="AC548" s="450"/>
      <c r="AD548" s="450"/>
      <c r="AE548" s="451"/>
      <c r="AF548" s="451"/>
      <c r="AG548" s="452"/>
      <c r="AH548" s="452"/>
      <c r="AI548" s="452"/>
      <c r="AJ548" s="452"/>
      <c r="AK548" s="452"/>
      <c r="AL548" s="452"/>
      <c r="AM548" s="450"/>
      <c r="AN548" s="450"/>
      <c r="AO548" s="451"/>
      <c r="AP548" s="451"/>
      <c r="AQ548" s="450"/>
      <c r="AR548" s="453"/>
      <c r="AS548" s="453"/>
      <c r="AT548" s="454"/>
      <c r="AU548" s="455"/>
      <c r="AV548" s="456"/>
      <c r="AW548" s="456"/>
      <c r="AX548" s="455"/>
      <c r="AY548" s="456"/>
      <c r="AZ548" s="454"/>
      <c r="BA548" s="454"/>
      <c r="BB548" s="454"/>
      <c r="BC548" s="454"/>
      <c r="BD548" s="454"/>
      <c r="BE548" s="454"/>
      <c r="BF548" s="455"/>
      <c r="BG548" s="455"/>
      <c r="BH548" s="455"/>
      <c r="BI548" s="455"/>
      <c r="BJ548" s="455"/>
      <c r="BK548" s="455"/>
      <c r="BL548" s="455"/>
      <c r="BM548" s="455"/>
      <c r="BN548" s="455"/>
      <c r="BO548" s="455"/>
    </row>
    <row r="549" spans="1:67" ht="19.5" customHeight="1">
      <c r="A549" s="450"/>
      <c r="B549" s="450"/>
      <c r="C549" s="450"/>
      <c r="D549" s="450"/>
      <c r="E549" s="450"/>
      <c r="F549" s="451"/>
      <c r="G549" s="450"/>
      <c r="H549" s="450"/>
      <c r="I549" s="451"/>
      <c r="J549" s="450"/>
      <c r="K549" s="451"/>
      <c r="L549" s="450"/>
      <c r="M549" s="451"/>
      <c r="N549" s="450"/>
      <c r="O549" s="451"/>
      <c r="P549" s="452"/>
      <c r="Q549" s="452"/>
      <c r="R549" s="452"/>
      <c r="S549" s="452"/>
      <c r="T549" s="450"/>
      <c r="U549" s="450"/>
      <c r="V549" s="451"/>
      <c r="W549" s="452"/>
      <c r="X549" s="450"/>
      <c r="Y549" s="451"/>
      <c r="Z549" s="451"/>
      <c r="AA549" s="450"/>
      <c r="AB549" s="450"/>
      <c r="AC549" s="450"/>
      <c r="AD549" s="450"/>
      <c r="AE549" s="451"/>
      <c r="AF549" s="451"/>
      <c r="AG549" s="452"/>
      <c r="AH549" s="452"/>
      <c r="AI549" s="452"/>
      <c r="AJ549" s="452"/>
      <c r="AK549" s="452"/>
      <c r="AL549" s="452"/>
      <c r="AM549" s="450"/>
      <c r="AN549" s="450"/>
      <c r="AO549" s="451"/>
      <c r="AP549" s="451"/>
      <c r="AQ549" s="450"/>
      <c r="AR549" s="453"/>
      <c r="AS549" s="453"/>
      <c r="AT549" s="454"/>
      <c r="AU549" s="455"/>
      <c r="AV549" s="456"/>
      <c r="AW549" s="456"/>
      <c r="AX549" s="455"/>
      <c r="AY549" s="456"/>
      <c r="AZ549" s="454"/>
      <c r="BA549" s="454"/>
      <c r="BB549" s="454"/>
      <c r="BC549" s="454"/>
      <c r="BD549" s="454"/>
      <c r="BE549" s="454"/>
      <c r="BF549" s="455"/>
      <c r="BG549" s="455"/>
      <c r="BH549" s="455"/>
      <c r="BI549" s="455"/>
      <c r="BJ549" s="455"/>
      <c r="BK549" s="455"/>
      <c r="BL549" s="455"/>
      <c r="BM549" s="455"/>
      <c r="BN549" s="455"/>
      <c r="BO549" s="455"/>
    </row>
    <row r="550" spans="1:67" ht="19.5" customHeight="1">
      <c r="A550" s="450"/>
      <c r="B550" s="450"/>
      <c r="C550" s="450"/>
      <c r="D550" s="450"/>
      <c r="E550" s="450"/>
      <c r="F550" s="451"/>
      <c r="G550" s="450"/>
      <c r="H550" s="450"/>
      <c r="I550" s="451"/>
      <c r="J550" s="450"/>
      <c r="K550" s="451"/>
      <c r="L550" s="450"/>
      <c r="M550" s="451"/>
      <c r="N550" s="450"/>
      <c r="O550" s="451"/>
      <c r="P550" s="452"/>
      <c r="Q550" s="452"/>
      <c r="R550" s="452"/>
      <c r="S550" s="452"/>
      <c r="T550" s="450"/>
      <c r="U550" s="450"/>
      <c r="V550" s="451"/>
      <c r="W550" s="452"/>
      <c r="X550" s="450"/>
      <c r="Y550" s="451"/>
      <c r="Z550" s="451"/>
      <c r="AA550" s="450"/>
      <c r="AB550" s="450"/>
      <c r="AC550" s="450"/>
      <c r="AD550" s="450"/>
      <c r="AE550" s="451"/>
      <c r="AF550" s="451"/>
      <c r="AG550" s="452"/>
      <c r="AH550" s="452"/>
      <c r="AI550" s="452"/>
      <c r="AJ550" s="452"/>
      <c r="AK550" s="452"/>
      <c r="AL550" s="452"/>
      <c r="AM550" s="450"/>
      <c r="AN550" s="450"/>
      <c r="AO550" s="451"/>
      <c r="AP550" s="451"/>
      <c r="AQ550" s="450"/>
      <c r="AR550" s="453"/>
      <c r="AS550" s="453"/>
      <c r="AT550" s="454"/>
      <c r="AU550" s="455"/>
      <c r="AV550" s="456"/>
      <c r="AW550" s="456"/>
      <c r="AX550" s="455"/>
      <c r="AY550" s="456"/>
      <c r="AZ550" s="454"/>
      <c r="BA550" s="454"/>
      <c r="BB550" s="454"/>
      <c r="BC550" s="454"/>
      <c r="BD550" s="454"/>
      <c r="BE550" s="454"/>
      <c r="BF550" s="455"/>
      <c r="BG550" s="455"/>
      <c r="BH550" s="455"/>
      <c r="BI550" s="455"/>
      <c r="BJ550" s="455"/>
      <c r="BK550" s="455"/>
      <c r="BL550" s="455"/>
      <c r="BM550" s="455"/>
      <c r="BN550" s="455"/>
      <c r="BO550" s="455"/>
    </row>
    <row r="551" spans="1:67" ht="19.5" customHeight="1">
      <c r="A551" s="450"/>
      <c r="B551" s="450"/>
      <c r="C551" s="450"/>
      <c r="D551" s="450"/>
      <c r="E551" s="450"/>
      <c r="F551" s="451"/>
      <c r="G551" s="450"/>
      <c r="H551" s="450"/>
      <c r="I551" s="451"/>
      <c r="J551" s="450"/>
      <c r="K551" s="451"/>
      <c r="L551" s="450"/>
      <c r="M551" s="451"/>
      <c r="N551" s="450"/>
      <c r="O551" s="451"/>
      <c r="P551" s="452"/>
      <c r="Q551" s="452"/>
      <c r="R551" s="452"/>
      <c r="S551" s="452"/>
      <c r="T551" s="450"/>
      <c r="U551" s="450"/>
      <c r="V551" s="451"/>
      <c r="W551" s="452"/>
      <c r="X551" s="450"/>
      <c r="Y551" s="451"/>
      <c r="Z551" s="451"/>
      <c r="AA551" s="450"/>
      <c r="AB551" s="450"/>
      <c r="AC551" s="450"/>
      <c r="AD551" s="450"/>
      <c r="AE551" s="451"/>
      <c r="AF551" s="451"/>
      <c r="AG551" s="452"/>
      <c r="AH551" s="452"/>
      <c r="AI551" s="452"/>
      <c r="AJ551" s="452"/>
      <c r="AK551" s="452"/>
      <c r="AL551" s="452"/>
      <c r="AM551" s="450"/>
      <c r="AN551" s="450"/>
      <c r="AO551" s="451"/>
      <c r="AP551" s="451"/>
      <c r="AQ551" s="450"/>
      <c r="AR551" s="453"/>
      <c r="AS551" s="453"/>
      <c r="AT551" s="454"/>
      <c r="AU551" s="455"/>
      <c r="AV551" s="456"/>
      <c r="AW551" s="456"/>
      <c r="AX551" s="455"/>
      <c r="AY551" s="456"/>
      <c r="AZ551" s="454"/>
      <c r="BA551" s="454"/>
      <c r="BB551" s="454"/>
      <c r="BC551" s="454"/>
      <c r="BD551" s="454"/>
      <c r="BE551" s="454"/>
      <c r="BF551" s="455"/>
      <c r="BG551" s="455"/>
      <c r="BH551" s="455"/>
      <c r="BI551" s="455"/>
      <c r="BJ551" s="455"/>
      <c r="BK551" s="455"/>
      <c r="BL551" s="455"/>
      <c r="BM551" s="455"/>
      <c r="BN551" s="455"/>
      <c r="BO551" s="455"/>
    </row>
    <row r="552" spans="1:67" ht="19.5" customHeight="1">
      <c r="A552" s="450"/>
      <c r="B552" s="450"/>
      <c r="C552" s="450"/>
      <c r="D552" s="450"/>
      <c r="E552" s="450"/>
      <c r="F552" s="451"/>
      <c r="G552" s="450"/>
      <c r="H552" s="450"/>
      <c r="I552" s="451"/>
      <c r="J552" s="450"/>
      <c r="K552" s="451"/>
      <c r="L552" s="450"/>
      <c r="M552" s="451"/>
      <c r="N552" s="450"/>
      <c r="O552" s="451"/>
      <c r="P552" s="452"/>
      <c r="Q552" s="452"/>
      <c r="R552" s="452"/>
      <c r="S552" s="452"/>
      <c r="T552" s="450"/>
      <c r="U552" s="450"/>
      <c r="V552" s="451"/>
      <c r="W552" s="452"/>
      <c r="X552" s="450"/>
      <c r="Y552" s="451"/>
      <c r="Z552" s="451"/>
      <c r="AA552" s="450"/>
      <c r="AB552" s="450"/>
      <c r="AC552" s="450"/>
      <c r="AD552" s="450"/>
      <c r="AE552" s="451"/>
      <c r="AF552" s="451"/>
      <c r="AG552" s="452"/>
      <c r="AH552" s="452"/>
      <c r="AI552" s="452"/>
      <c r="AJ552" s="452"/>
      <c r="AK552" s="452"/>
      <c r="AL552" s="452"/>
      <c r="AM552" s="450"/>
      <c r="AN552" s="450"/>
      <c r="AO552" s="451"/>
      <c r="AP552" s="451"/>
      <c r="AQ552" s="450"/>
      <c r="AR552" s="453"/>
      <c r="AS552" s="453"/>
      <c r="AT552" s="454"/>
      <c r="AU552" s="455"/>
      <c r="AV552" s="456"/>
      <c r="AW552" s="456"/>
      <c r="AX552" s="455"/>
      <c r="AY552" s="456"/>
      <c r="AZ552" s="454"/>
      <c r="BA552" s="454"/>
      <c r="BB552" s="454"/>
      <c r="BC552" s="454"/>
      <c r="BD552" s="454"/>
      <c r="BE552" s="454"/>
      <c r="BF552" s="455"/>
      <c r="BG552" s="455"/>
      <c r="BH552" s="455"/>
      <c r="BI552" s="455"/>
      <c r="BJ552" s="455"/>
      <c r="BK552" s="455"/>
      <c r="BL552" s="455"/>
      <c r="BM552" s="455"/>
      <c r="BN552" s="455"/>
      <c r="BO552" s="455"/>
    </row>
    <row r="553" spans="1:67" ht="19.5" customHeight="1">
      <c r="A553" s="450"/>
      <c r="B553" s="450"/>
      <c r="C553" s="450"/>
      <c r="D553" s="450"/>
      <c r="E553" s="450"/>
      <c r="F553" s="451"/>
      <c r="G553" s="450"/>
      <c r="H553" s="450"/>
      <c r="I553" s="451"/>
      <c r="J553" s="450"/>
      <c r="K553" s="451"/>
      <c r="L553" s="450"/>
      <c r="M553" s="451"/>
      <c r="N553" s="450"/>
      <c r="O553" s="451"/>
      <c r="P553" s="452"/>
      <c r="Q553" s="452"/>
      <c r="R553" s="452"/>
      <c r="S553" s="452"/>
      <c r="T553" s="450"/>
      <c r="U553" s="450"/>
      <c r="V553" s="451"/>
      <c r="W553" s="452"/>
      <c r="X553" s="450"/>
      <c r="Y553" s="451"/>
      <c r="Z553" s="451"/>
      <c r="AA553" s="450"/>
      <c r="AB553" s="450"/>
      <c r="AC553" s="450"/>
      <c r="AD553" s="450"/>
      <c r="AE553" s="451"/>
      <c r="AF553" s="451"/>
      <c r="AG553" s="452"/>
      <c r="AH553" s="452"/>
      <c r="AI553" s="452"/>
      <c r="AJ553" s="452"/>
      <c r="AK553" s="452"/>
      <c r="AL553" s="452"/>
      <c r="AM553" s="450"/>
      <c r="AN553" s="450"/>
      <c r="AO553" s="451"/>
      <c r="AP553" s="451"/>
      <c r="AQ553" s="450"/>
      <c r="AR553" s="453"/>
      <c r="AS553" s="453"/>
      <c r="AT553" s="454"/>
      <c r="AU553" s="455"/>
      <c r="AV553" s="456"/>
      <c r="AW553" s="456"/>
      <c r="AX553" s="455"/>
      <c r="AY553" s="456"/>
      <c r="AZ553" s="454"/>
      <c r="BA553" s="454"/>
      <c r="BB553" s="454"/>
      <c r="BC553" s="454"/>
      <c r="BD553" s="454"/>
      <c r="BE553" s="454"/>
      <c r="BF553" s="455"/>
      <c r="BG553" s="455"/>
      <c r="BH553" s="455"/>
      <c r="BI553" s="455"/>
      <c r="BJ553" s="455"/>
      <c r="BK553" s="455"/>
      <c r="BL553" s="455"/>
      <c r="BM553" s="455"/>
      <c r="BN553" s="455"/>
      <c r="BO553" s="455"/>
    </row>
    <row r="554" spans="1:67" ht="19.5" customHeight="1">
      <c r="A554" s="450"/>
      <c r="B554" s="450"/>
      <c r="C554" s="450"/>
      <c r="D554" s="450"/>
      <c r="E554" s="450"/>
      <c r="F554" s="451"/>
      <c r="G554" s="450"/>
      <c r="H554" s="450"/>
      <c r="I554" s="451"/>
      <c r="J554" s="450"/>
      <c r="K554" s="451"/>
      <c r="L554" s="450"/>
      <c r="M554" s="451"/>
      <c r="N554" s="450"/>
      <c r="O554" s="451"/>
      <c r="P554" s="452"/>
      <c r="Q554" s="452"/>
      <c r="R554" s="452"/>
      <c r="S554" s="452"/>
      <c r="T554" s="450"/>
      <c r="U554" s="450"/>
      <c r="V554" s="451"/>
      <c r="W554" s="452"/>
      <c r="X554" s="450"/>
      <c r="Y554" s="451"/>
      <c r="Z554" s="451"/>
      <c r="AA554" s="450"/>
      <c r="AB554" s="450"/>
      <c r="AC554" s="450"/>
      <c r="AD554" s="450"/>
      <c r="AE554" s="451"/>
      <c r="AF554" s="451"/>
      <c r="AG554" s="452"/>
      <c r="AH554" s="452"/>
      <c r="AI554" s="452"/>
      <c r="AJ554" s="452"/>
      <c r="AK554" s="452"/>
      <c r="AL554" s="452"/>
      <c r="AM554" s="450"/>
      <c r="AN554" s="450"/>
      <c r="AO554" s="451"/>
      <c r="AP554" s="451"/>
      <c r="AQ554" s="450"/>
      <c r="AR554" s="453"/>
      <c r="AS554" s="453"/>
      <c r="AT554" s="454"/>
      <c r="AU554" s="455"/>
      <c r="AV554" s="456"/>
      <c r="AW554" s="456"/>
      <c r="AX554" s="455"/>
      <c r="AY554" s="456"/>
      <c r="AZ554" s="454"/>
      <c r="BA554" s="454"/>
      <c r="BB554" s="454"/>
      <c r="BC554" s="454"/>
      <c r="BD554" s="454"/>
      <c r="BE554" s="454"/>
      <c r="BF554" s="455"/>
      <c r="BG554" s="455"/>
      <c r="BH554" s="455"/>
      <c r="BI554" s="455"/>
      <c r="BJ554" s="455"/>
      <c r="BK554" s="455"/>
      <c r="BL554" s="455"/>
      <c r="BM554" s="455"/>
      <c r="BN554" s="455"/>
      <c r="BO554" s="455"/>
    </row>
    <row r="555" spans="1:67" ht="19.5" customHeight="1">
      <c r="A555" s="450"/>
      <c r="B555" s="450"/>
      <c r="C555" s="450"/>
      <c r="D555" s="450"/>
      <c r="E555" s="450"/>
      <c r="F555" s="451"/>
      <c r="G555" s="450"/>
      <c r="H555" s="450"/>
      <c r="I555" s="451"/>
      <c r="J555" s="450"/>
      <c r="K555" s="451"/>
      <c r="L555" s="450"/>
      <c r="M555" s="451"/>
      <c r="N555" s="450"/>
      <c r="O555" s="451"/>
      <c r="P555" s="452"/>
      <c r="Q555" s="452"/>
      <c r="R555" s="452"/>
      <c r="S555" s="452"/>
      <c r="T555" s="450"/>
      <c r="U555" s="450"/>
      <c r="V555" s="451"/>
      <c r="W555" s="452"/>
      <c r="X555" s="450"/>
      <c r="Y555" s="451"/>
      <c r="Z555" s="451"/>
      <c r="AA555" s="450"/>
      <c r="AB555" s="450"/>
      <c r="AC555" s="450"/>
      <c r="AD555" s="450"/>
      <c r="AE555" s="451"/>
      <c r="AF555" s="451"/>
      <c r="AG555" s="452"/>
      <c r="AH555" s="452"/>
      <c r="AI555" s="452"/>
      <c r="AJ555" s="452"/>
      <c r="AK555" s="452"/>
      <c r="AL555" s="452"/>
      <c r="AM555" s="450"/>
      <c r="AN555" s="450"/>
      <c r="AO555" s="451"/>
      <c r="AP555" s="451"/>
      <c r="AQ555" s="450"/>
      <c r="AR555" s="453"/>
      <c r="AS555" s="453"/>
      <c r="AT555" s="454"/>
      <c r="AU555" s="455"/>
      <c r="AV555" s="456"/>
      <c r="AW555" s="456"/>
      <c r="AX555" s="455"/>
      <c r="AY555" s="456"/>
      <c r="AZ555" s="454"/>
      <c r="BA555" s="454"/>
      <c r="BB555" s="454"/>
      <c r="BC555" s="454"/>
      <c r="BD555" s="454"/>
      <c r="BE555" s="454"/>
      <c r="BF555" s="455"/>
      <c r="BG555" s="455"/>
      <c r="BH555" s="455"/>
      <c r="BI555" s="455"/>
      <c r="BJ555" s="455"/>
      <c r="BK555" s="455"/>
      <c r="BL555" s="455"/>
      <c r="BM555" s="455"/>
      <c r="BN555" s="455"/>
      <c r="BO555" s="455"/>
    </row>
    <row r="556" spans="1:67" ht="19.5" customHeight="1">
      <c r="A556" s="450"/>
      <c r="B556" s="450"/>
      <c r="C556" s="450"/>
      <c r="D556" s="450"/>
      <c r="E556" s="450"/>
      <c r="F556" s="451"/>
      <c r="G556" s="450"/>
      <c r="H556" s="450"/>
      <c r="I556" s="451"/>
      <c r="J556" s="450"/>
      <c r="K556" s="451"/>
      <c r="L556" s="450"/>
      <c r="M556" s="451"/>
      <c r="N556" s="450"/>
      <c r="O556" s="451"/>
      <c r="P556" s="452"/>
      <c r="Q556" s="452"/>
      <c r="R556" s="452"/>
      <c r="S556" s="452"/>
      <c r="T556" s="450"/>
      <c r="U556" s="450"/>
      <c r="V556" s="451"/>
      <c r="W556" s="452"/>
      <c r="X556" s="450"/>
      <c r="Y556" s="451"/>
      <c r="Z556" s="451"/>
      <c r="AA556" s="450"/>
      <c r="AB556" s="450"/>
      <c r="AC556" s="450"/>
      <c r="AD556" s="450"/>
      <c r="AE556" s="451"/>
      <c r="AF556" s="451"/>
      <c r="AG556" s="452"/>
      <c r="AH556" s="452"/>
      <c r="AI556" s="452"/>
      <c r="AJ556" s="452"/>
      <c r="AK556" s="452"/>
      <c r="AL556" s="452"/>
      <c r="AM556" s="450"/>
      <c r="AN556" s="450"/>
      <c r="AO556" s="451"/>
      <c r="AP556" s="451"/>
      <c r="AQ556" s="450"/>
      <c r="AR556" s="453"/>
      <c r="AS556" s="453"/>
      <c r="AT556" s="454"/>
      <c r="AU556" s="455"/>
      <c r="AV556" s="456"/>
      <c r="AW556" s="456"/>
      <c r="AX556" s="455"/>
      <c r="AY556" s="456"/>
      <c r="AZ556" s="454"/>
      <c r="BA556" s="454"/>
      <c r="BB556" s="454"/>
      <c r="BC556" s="454"/>
      <c r="BD556" s="454"/>
      <c r="BE556" s="454"/>
      <c r="BF556" s="455"/>
      <c r="BG556" s="455"/>
      <c r="BH556" s="455"/>
      <c r="BI556" s="455"/>
      <c r="BJ556" s="455"/>
      <c r="BK556" s="455"/>
      <c r="BL556" s="455"/>
      <c r="BM556" s="455"/>
      <c r="BN556" s="455"/>
      <c r="BO556" s="455"/>
    </row>
    <row r="557" spans="1:67" ht="19.5" customHeight="1">
      <c r="A557" s="450"/>
      <c r="B557" s="450"/>
      <c r="C557" s="450"/>
      <c r="D557" s="450"/>
      <c r="E557" s="450"/>
      <c r="F557" s="451"/>
      <c r="G557" s="450"/>
      <c r="H557" s="450"/>
      <c r="I557" s="451"/>
      <c r="J557" s="450"/>
      <c r="K557" s="451"/>
      <c r="L557" s="450"/>
      <c r="M557" s="451"/>
      <c r="N557" s="450"/>
      <c r="O557" s="451"/>
      <c r="P557" s="452"/>
      <c r="Q557" s="452"/>
      <c r="R557" s="452"/>
      <c r="S557" s="452"/>
      <c r="T557" s="450"/>
      <c r="U557" s="450"/>
      <c r="V557" s="451"/>
      <c r="W557" s="452"/>
      <c r="X557" s="450"/>
      <c r="Y557" s="451"/>
      <c r="Z557" s="451"/>
      <c r="AA557" s="450"/>
      <c r="AB557" s="450"/>
      <c r="AC557" s="450"/>
      <c r="AD557" s="450"/>
      <c r="AE557" s="451"/>
      <c r="AF557" s="451"/>
      <c r="AG557" s="452"/>
      <c r="AH557" s="452"/>
      <c r="AI557" s="452"/>
      <c r="AJ557" s="452"/>
      <c r="AK557" s="452"/>
      <c r="AL557" s="452"/>
      <c r="AM557" s="450"/>
      <c r="AN557" s="450"/>
      <c r="AO557" s="451"/>
      <c r="AP557" s="451"/>
      <c r="AQ557" s="450"/>
      <c r="AR557" s="453"/>
      <c r="AS557" s="453"/>
      <c r="AT557" s="454"/>
      <c r="AU557" s="455"/>
      <c r="AV557" s="456"/>
      <c r="AW557" s="456"/>
      <c r="AX557" s="455"/>
      <c r="AY557" s="456"/>
      <c r="AZ557" s="454"/>
      <c r="BA557" s="454"/>
      <c r="BB557" s="454"/>
      <c r="BC557" s="454"/>
      <c r="BD557" s="454"/>
      <c r="BE557" s="454"/>
      <c r="BF557" s="455"/>
      <c r="BG557" s="455"/>
      <c r="BH557" s="455"/>
      <c r="BI557" s="455"/>
      <c r="BJ557" s="455"/>
      <c r="BK557" s="455"/>
      <c r="BL557" s="455"/>
      <c r="BM557" s="455"/>
      <c r="BN557" s="455"/>
      <c r="BO557" s="455"/>
    </row>
    <row r="558" spans="1:67" ht="19.5" customHeight="1">
      <c r="A558" s="450"/>
      <c r="B558" s="450"/>
      <c r="C558" s="450"/>
      <c r="D558" s="450"/>
      <c r="E558" s="450"/>
      <c r="F558" s="451"/>
      <c r="G558" s="450"/>
      <c r="H558" s="450"/>
      <c r="I558" s="451"/>
      <c r="J558" s="450"/>
      <c r="K558" s="451"/>
      <c r="L558" s="450"/>
      <c r="M558" s="451"/>
      <c r="N558" s="450"/>
      <c r="O558" s="451"/>
      <c r="P558" s="452"/>
      <c r="Q558" s="452"/>
      <c r="R558" s="452"/>
      <c r="S558" s="452"/>
      <c r="T558" s="450"/>
      <c r="U558" s="450"/>
      <c r="V558" s="451"/>
      <c r="W558" s="452"/>
      <c r="X558" s="450"/>
      <c r="Y558" s="451"/>
      <c r="Z558" s="451"/>
      <c r="AA558" s="450"/>
      <c r="AB558" s="450"/>
      <c r="AC558" s="450"/>
      <c r="AD558" s="450"/>
      <c r="AE558" s="451"/>
      <c r="AF558" s="451"/>
      <c r="AG558" s="452"/>
      <c r="AH558" s="452"/>
      <c r="AI558" s="452"/>
      <c r="AJ558" s="452"/>
      <c r="AK558" s="452"/>
      <c r="AL558" s="452"/>
      <c r="AM558" s="450"/>
      <c r="AN558" s="450"/>
      <c r="AO558" s="451"/>
      <c r="AP558" s="451"/>
      <c r="AQ558" s="450"/>
      <c r="AR558" s="453"/>
      <c r="AS558" s="453"/>
      <c r="AT558" s="454"/>
      <c r="AU558" s="455"/>
      <c r="AV558" s="456"/>
      <c r="AW558" s="456"/>
      <c r="AX558" s="455"/>
      <c r="AY558" s="456"/>
      <c r="AZ558" s="454"/>
      <c r="BA558" s="454"/>
      <c r="BB558" s="454"/>
      <c r="BC558" s="454"/>
      <c r="BD558" s="454"/>
      <c r="BE558" s="454"/>
      <c r="BF558" s="455"/>
      <c r="BG558" s="455"/>
      <c r="BH558" s="455"/>
      <c r="BI558" s="455"/>
      <c r="BJ558" s="455"/>
      <c r="BK558" s="455"/>
      <c r="BL558" s="455"/>
      <c r="BM558" s="455"/>
      <c r="BN558" s="455"/>
      <c r="BO558" s="455"/>
    </row>
    <row r="559" spans="1:67" ht="19.5" customHeight="1">
      <c r="A559" s="450"/>
      <c r="B559" s="450"/>
      <c r="C559" s="450"/>
      <c r="D559" s="450"/>
      <c r="E559" s="450"/>
      <c r="F559" s="451"/>
      <c r="G559" s="450"/>
      <c r="H559" s="450"/>
      <c r="I559" s="451"/>
      <c r="J559" s="450"/>
      <c r="K559" s="451"/>
      <c r="L559" s="450"/>
      <c r="M559" s="451"/>
      <c r="N559" s="450"/>
      <c r="O559" s="451"/>
      <c r="P559" s="452"/>
      <c r="Q559" s="452"/>
      <c r="R559" s="452"/>
      <c r="S559" s="452"/>
      <c r="T559" s="450"/>
      <c r="U559" s="450"/>
      <c r="V559" s="451"/>
      <c r="W559" s="452"/>
      <c r="X559" s="450"/>
      <c r="Y559" s="451"/>
      <c r="Z559" s="451"/>
      <c r="AA559" s="450"/>
      <c r="AB559" s="450"/>
      <c r="AC559" s="450"/>
      <c r="AD559" s="450"/>
      <c r="AE559" s="451"/>
      <c r="AF559" s="451"/>
      <c r="AG559" s="452"/>
      <c r="AH559" s="452"/>
      <c r="AI559" s="452"/>
      <c r="AJ559" s="452"/>
      <c r="AK559" s="452"/>
      <c r="AL559" s="452"/>
      <c r="AM559" s="450"/>
      <c r="AN559" s="450"/>
      <c r="AO559" s="451"/>
      <c r="AP559" s="451"/>
      <c r="AQ559" s="450"/>
      <c r="AR559" s="453"/>
      <c r="AS559" s="453"/>
      <c r="AT559" s="454"/>
      <c r="AU559" s="455"/>
      <c r="AV559" s="456"/>
      <c r="AW559" s="456"/>
      <c r="AX559" s="455"/>
      <c r="AY559" s="456"/>
      <c r="AZ559" s="454"/>
      <c r="BA559" s="454"/>
      <c r="BB559" s="454"/>
      <c r="BC559" s="454"/>
      <c r="BD559" s="454"/>
      <c r="BE559" s="454"/>
      <c r="BF559" s="455"/>
      <c r="BG559" s="455"/>
      <c r="BH559" s="455"/>
      <c r="BI559" s="455"/>
      <c r="BJ559" s="455"/>
      <c r="BK559" s="455"/>
      <c r="BL559" s="455"/>
      <c r="BM559" s="455"/>
      <c r="BN559" s="455"/>
      <c r="BO559" s="455"/>
    </row>
    <row r="560" spans="1:67" ht="19.5" customHeight="1">
      <c r="A560" s="450"/>
      <c r="B560" s="450"/>
      <c r="C560" s="450"/>
      <c r="D560" s="450"/>
      <c r="E560" s="450"/>
      <c r="F560" s="451"/>
      <c r="G560" s="450"/>
      <c r="H560" s="450"/>
      <c r="I560" s="451"/>
      <c r="J560" s="450"/>
      <c r="K560" s="451"/>
      <c r="L560" s="450"/>
      <c r="M560" s="451"/>
      <c r="N560" s="450"/>
      <c r="O560" s="451"/>
      <c r="P560" s="452"/>
      <c r="Q560" s="452"/>
      <c r="R560" s="452"/>
      <c r="S560" s="452"/>
      <c r="T560" s="450"/>
      <c r="U560" s="450"/>
      <c r="V560" s="451"/>
      <c r="W560" s="452"/>
      <c r="X560" s="450"/>
      <c r="Y560" s="451"/>
      <c r="Z560" s="451"/>
      <c r="AA560" s="450"/>
      <c r="AB560" s="450"/>
      <c r="AC560" s="450"/>
      <c r="AD560" s="450"/>
      <c r="AE560" s="451"/>
      <c r="AF560" s="451"/>
      <c r="AG560" s="452"/>
      <c r="AH560" s="452"/>
      <c r="AI560" s="452"/>
      <c r="AJ560" s="452"/>
      <c r="AK560" s="452"/>
      <c r="AL560" s="452"/>
      <c r="AM560" s="450"/>
      <c r="AN560" s="450"/>
      <c r="AO560" s="451"/>
      <c r="AP560" s="451"/>
      <c r="AQ560" s="450"/>
      <c r="AR560" s="453"/>
      <c r="AS560" s="453"/>
      <c r="AT560" s="454"/>
      <c r="AU560" s="455"/>
      <c r="AV560" s="456"/>
      <c r="AW560" s="456"/>
      <c r="AX560" s="455"/>
      <c r="AY560" s="456"/>
      <c r="AZ560" s="454"/>
      <c r="BA560" s="454"/>
      <c r="BB560" s="454"/>
      <c r="BC560" s="454"/>
      <c r="BD560" s="454"/>
      <c r="BE560" s="454"/>
      <c r="BF560" s="455"/>
      <c r="BG560" s="455"/>
      <c r="BH560" s="455"/>
      <c r="BI560" s="455"/>
      <c r="BJ560" s="455"/>
      <c r="BK560" s="455"/>
      <c r="BL560" s="455"/>
      <c r="BM560" s="455"/>
      <c r="BN560" s="455"/>
      <c r="BO560" s="455"/>
    </row>
    <row r="561" spans="1:67" ht="19.5" customHeight="1">
      <c r="A561" s="450"/>
      <c r="B561" s="450"/>
      <c r="C561" s="450"/>
      <c r="D561" s="450"/>
      <c r="E561" s="450"/>
      <c r="F561" s="451"/>
      <c r="G561" s="450"/>
      <c r="H561" s="450"/>
      <c r="I561" s="451"/>
      <c r="J561" s="450"/>
      <c r="K561" s="451"/>
      <c r="L561" s="450"/>
      <c r="M561" s="451"/>
      <c r="N561" s="450"/>
      <c r="O561" s="451"/>
      <c r="P561" s="452"/>
      <c r="Q561" s="452"/>
      <c r="R561" s="452"/>
      <c r="S561" s="452"/>
      <c r="T561" s="450"/>
      <c r="U561" s="450"/>
      <c r="V561" s="451"/>
      <c r="W561" s="452"/>
      <c r="X561" s="450"/>
      <c r="Y561" s="451"/>
      <c r="Z561" s="451"/>
      <c r="AA561" s="450"/>
      <c r="AB561" s="450"/>
      <c r="AC561" s="450"/>
      <c r="AD561" s="450"/>
      <c r="AE561" s="451"/>
      <c r="AF561" s="451"/>
      <c r="AG561" s="452"/>
      <c r="AH561" s="452"/>
      <c r="AI561" s="452"/>
      <c r="AJ561" s="452"/>
      <c r="AK561" s="452"/>
      <c r="AL561" s="452"/>
      <c r="AM561" s="450"/>
      <c r="AN561" s="450"/>
      <c r="AO561" s="451"/>
      <c r="AP561" s="451"/>
      <c r="AQ561" s="450"/>
      <c r="AR561" s="453"/>
      <c r="AS561" s="453"/>
      <c r="AT561" s="454"/>
      <c r="AU561" s="455"/>
      <c r="AV561" s="456"/>
      <c r="AW561" s="456"/>
      <c r="AX561" s="455"/>
      <c r="AY561" s="456"/>
      <c r="AZ561" s="454"/>
      <c r="BA561" s="454"/>
      <c r="BB561" s="454"/>
      <c r="BC561" s="454"/>
      <c r="BD561" s="454"/>
      <c r="BE561" s="454"/>
      <c r="BF561" s="455"/>
      <c r="BG561" s="455"/>
      <c r="BH561" s="455"/>
      <c r="BI561" s="455"/>
      <c r="BJ561" s="455"/>
      <c r="BK561" s="455"/>
      <c r="BL561" s="455"/>
      <c r="BM561" s="455"/>
      <c r="BN561" s="455"/>
      <c r="BO561" s="455"/>
    </row>
    <row r="562" spans="1:67" ht="19.5" customHeight="1">
      <c r="A562" s="450"/>
      <c r="B562" s="450"/>
      <c r="C562" s="450"/>
      <c r="D562" s="450"/>
      <c r="E562" s="450"/>
      <c r="F562" s="451"/>
      <c r="G562" s="450"/>
      <c r="H562" s="450"/>
      <c r="I562" s="451"/>
      <c r="J562" s="450"/>
      <c r="K562" s="451"/>
      <c r="L562" s="450"/>
      <c r="M562" s="451"/>
      <c r="N562" s="450"/>
      <c r="O562" s="451"/>
      <c r="P562" s="452"/>
      <c r="Q562" s="452"/>
      <c r="R562" s="452"/>
      <c r="S562" s="452"/>
      <c r="T562" s="450"/>
      <c r="U562" s="450"/>
      <c r="V562" s="451"/>
      <c r="W562" s="452"/>
      <c r="X562" s="450"/>
      <c r="Y562" s="451"/>
      <c r="Z562" s="451"/>
      <c r="AA562" s="450"/>
      <c r="AB562" s="450"/>
      <c r="AC562" s="450"/>
      <c r="AD562" s="450"/>
      <c r="AE562" s="451"/>
      <c r="AF562" s="451"/>
      <c r="AG562" s="452"/>
      <c r="AH562" s="452"/>
      <c r="AI562" s="452"/>
      <c r="AJ562" s="452"/>
      <c r="AK562" s="452"/>
      <c r="AL562" s="452"/>
      <c r="AM562" s="450"/>
      <c r="AN562" s="450"/>
      <c r="AO562" s="451"/>
      <c r="AP562" s="451"/>
      <c r="AQ562" s="450"/>
      <c r="AR562" s="453"/>
      <c r="AS562" s="453"/>
      <c r="AT562" s="454"/>
      <c r="AU562" s="455"/>
      <c r="AV562" s="456"/>
      <c r="AW562" s="456"/>
      <c r="AX562" s="455"/>
      <c r="AY562" s="456"/>
      <c r="AZ562" s="454"/>
      <c r="BA562" s="454"/>
      <c r="BB562" s="454"/>
      <c r="BC562" s="454"/>
      <c r="BD562" s="454"/>
      <c r="BE562" s="454"/>
      <c r="BF562" s="455"/>
      <c r="BG562" s="455"/>
      <c r="BH562" s="455"/>
      <c r="BI562" s="455"/>
      <c r="BJ562" s="455"/>
      <c r="BK562" s="455"/>
      <c r="BL562" s="455"/>
      <c r="BM562" s="455"/>
      <c r="BN562" s="455"/>
      <c r="BO562" s="455"/>
    </row>
    <row r="563" spans="1:67" ht="19.5" customHeight="1">
      <c r="A563" s="450"/>
      <c r="B563" s="450"/>
      <c r="C563" s="450"/>
      <c r="D563" s="450"/>
      <c r="E563" s="450"/>
      <c r="F563" s="451"/>
      <c r="G563" s="450"/>
      <c r="H563" s="450"/>
      <c r="I563" s="451"/>
      <c r="J563" s="450"/>
      <c r="K563" s="451"/>
      <c r="L563" s="450"/>
      <c r="M563" s="451"/>
      <c r="N563" s="450"/>
      <c r="O563" s="451"/>
      <c r="P563" s="452"/>
      <c r="Q563" s="452"/>
      <c r="R563" s="452"/>
      <c r="S563" s="452"/>
      <c r="T563" s="450"/>
      <c r="U563" s="450"/>
      <c r="V563" s="451"/>
      <c r="W563" s="452"/>
      <c r="X563" s="450"/>
      <c r="Y563" s="451"/>
      <c r="Z563" s="451"/>
      <c r="AA563" s="450"/>
      <c r="AB563" s="450"/>
      <c r="AC563" s="450"/>
      <c r="AD563" s="450"/>
      <c r="AE563" s="451"/>
      <c r="AF563" s="451"/>
      <c r="AG563" s="452"/>
      <c r="AH563" s="452"/>
      <c r="AI563" s="452"/>
      <c r="AJ563" s="452"/>
      <c r="AK563" s="452"/>
      <c r="AL563" s="452"/>
      <c r="AM563" s="450"/>
      <c r="AN563" s="450"/>
      <c r="AO563" s="451"/>
      <c r="AP563" s="451"/>
      <c r="AQ563" s="450"/>
      <c r="AR563" s="453"/>
      <c r="AS563" s="453"/>
      <c r="AT563" s="454"/>
      <c r="AU563" s="455"/>
      <c r="AV563" s="456"/>
      <c r="AW563" s="456"/>
      <c r="AX563" s="455"/>
      <c r="AY563" s="456"/>
      <c r="AZ563" s="454"/>
      <c r="BA563" s="454"/>
      <c r="BB563" s="454"/>
      <c r="BC563" s="454"/>
      <c r="BD563" s="454"/>
      <c r="BE563" s="454"/>
      <c r="BF563" s="455"/>
      <c r="BG563" s="455"/>
      <c r="BH563" s="455"/>
      <c r="BI563" s="455"/>
      <c r="BJ563" s="455"/>
      <c r="BK563" s="455"/>
      <c r="BL563" s="455"/>
      <c r="BM563" s="455"/>
      <c r="BN563" s="455"/>
      <c r="BO563" s="455"/>
    </row>
    <row r="564" spans="1:67" ht="19.5" customHeight="1">
      <c r="A564" s="450"/>
      <c r="B564" s="450"/>
      <c r="C564" s="450"/>
      <c r="D564" s="450"/>
      <c r="E564" s="450"/>
      <c r="F564" s="451"/>
      <c r="G564" s="450"/>
      <c r="H564" s="450"/>
      <c r="I564" s="451"/>
      <c r="J564" s="450"/>
      <c r="K564" s="451"/>
      <c r="L564" s="450"/>
      <c r="M564" s="451"/>
      <c r="N564" s="450"/>
      <c r="O564" s="451"/>
      <c r="P564" s="452"/>
      <c r="Q564" s="452"/>
      <c r="R564" s="452"/>
      <c r="S564" s="452"/>
      <c r="T564" s="450"/>
      <c r="U564" s="450"/>
      <c r="V564" s="451"/>
      <c r="W564" s="452"/>
      <c r="X564" s="450"/>
      <c r="Y564" s="451"/>
      <c r="Z564" s="451"/>
      <c r="AA564" s="450"/>
      <c r="AB564" s="450"/>
      <c r="AC564" s="450"/>
      <c r="AD564" s="450"/>
      <c r="AE564" s="451"/>
      <c r="AF564" s="451"/>
      <c r="AG564" s="452"/>
      <c r="AH564" s="452"/>
      <c r="AI564" s="452"/>
      <c r="AJ564" s="452"/>
      <c r="AK564" s="452"/>
      <c r="AL564" s="452"/>
      <c r="AM564" s="450"/>
      <c r="AN564" s="450"/>
      <c r="AO564" s="451"/>
      <c r="AP564" s="451"/>
      <c r="AQ564" s="450"/>
      <c r="AR564" s="453"/>
      <c r="AS564" s="453"/>
      <c r="AT564" s="454"/>
      <c r="AU564" s="455"/>
      <c r="AV564" s="456"/>
      <c r="AW564" s="456"/>
      <c r="AX564" s="455"/>
      <c r="AY564" s="456"/>
      <c r="AZ564" s="454"/>
      <c r="BA564" s="454"/>
      <c r="BB564" s="454"/>
      <c r="BC564" s="454"/>
      <c r="BD564" s="454"/>
      <c r="BE564" s="454"/>
      <c r="BF564" s="455"/>
      <c r="BG564" s="455"/>
      <c r="BH564" s="455"/>
      <c r="BI564" s="455"/>
      <c r="BJ564" s="455"/>
      <c r="BK564" s="455"/>
      <c r="BL564" s="455"/>
      <c r="BM564" s="455"/>
      <c r="BN564" s="455"/>
      <c r="BO564" s="455"/>
    </row>
    <row r="565" spans="1:67" ht="19.5" customHeight="1">
      <c r="A565" s="450"/>
      <c r="B565" s="450"/>
      <c r="C565" s="450"/>
      <c r="D565" s="450"/>
      <c r="E565" s="450"/>
      <c r="F565" s="451"/>
      <c r="G565" s="450"/>
      <c r="H565" s="450"/>
      <c r="I565" s="451"/>
      <c r="J565" s="450"/>
      <c r="K565" s="451"/>
      <c r="L565" s="450"/>
      <c r="M565" s="451"/>
      <c r="N565" s="450"/>
      <c r="O565" s="451"/>
      <c r="P565" s="452"/>
      <c r="Q565" s="452"/>
      <c r="R565" s="452"/>
      <c r="S565" s="452"/>
      <c r="T565" s="450"/>
      <c r="U565" s="450"/>
      <c r="V565" s="451"/>
      <c r="W565" s="452"/>
      <c r="X565" s="450"/>
      <c r="Y565" s="451"/>
      <c r="Z565" s="451"/>
      <c r="AA565" s="450"/>
      <c r="AB565" s="450"/>
      <c r="AC565" s="450"/>
      <c r="AD565" s="450"/>
      <c r="AE565" s="451"/>
      <c r="AF565" s="451"/>
      <c r="AG565" s="452"/>
      <c r="AH565" s="452"/>
      <c r="AI565" s="452"/>
      <c r="AJ565" s="452"/>
      <c r="AK565" s="452"/>
      <c r="AL565" s="452"/>
      <c r="AM565" s="450"/>
      <c r="AN565" s="450"/>
      <c r="AO565" s="451"/>
      <c r="AP565" s="451"/>
      <c r="AQ565" s="450"/>
      <c r="AR565" s="453"/>
      <c r="AS565" s="453"/>
      <c r="AT565" s="454"/>
      <c r="AU565" s="455"/>
      <c r="AV565" s="456"/>
      <c r="AW565" s="456"/>
      <c r="AX565" s="455"/>
      <c r="AY565" s="456"/>
      <c r="AZ565" s="454"/>
      <c r="BA565" s="454"/>
      <c r="BB565" s="454"/>
      <c r="BC565" s="454"/>
      <c r="BD565" s="454"/>
      <c r="BE565" s="454"/>
      <c r="BF565" s="455"/>
      <c r="BG565" s="455"/>
      <c r="BH565" s="455"/>
      <c r="BI565" s="455"/>
      <c r="BJ565" s="455"/>
      <c r="BK565" s="455"/>
      <c r="BL565" s="455"/>
      <c r="BM565" s="455"/>
      <c r="BN565" s="455"/>
      <c r="BO565" s="455"/>
    </row>
    <row r="566" spans="1:67" ht="19.5" customHeight="1">
      <c r="A566" s="450"/>
      <c r="B566" s="450"/>
      <c r="C566" s="450"/>
      <c r="D566" s="450"/>
      <c r="E566" s="450"/>
      <c r="F566" s="451"/>
      <c r="G566" s="450"/>
      <c r="H566" s="450"/>
      <c r="I566" s="451"/>
      <c r="J566" s="450"/>
      <c r="K566" s="451"/>
      <c r="L566" s="450"/>
      <c r="M566" s="451"/>
      <c r="N566" s="450"/>
      <c r="O566" s="451"/>
      <c r="P566" s="452"/>
      <c r="Q566" s="452"/>
      <c r="R566" s="452"/>
      <c r="S566" s="452"/>
      <c r="T566" s="450"/>
      <c r="U566" s="450"/>
      <c r="V566" s="451"/>
      <c r="W566" s="452"/>
      <c r="X566" s="450"/>
      <c r="Y566" s="451"/>
      <c r="Z566" s="451"/>
      <c r="AA566" s="450"/>
      <c r="AB566" s="450"/>
      <c r="AC566" s="450"/>
      <c r="AD566" s="450"/>
      <c r="AE566" s="451"/>
      <c r="AF566" s="451"/>
      <c r="AG566" s="452"/>
      <c r="AH566" s="452"/>
      <c r="AI566" s="452"/>
      <c r="AJ566" s="452"/>
      <c r="AK566" s="452"/>
      <c r="AL566" s="452"/>
      <c r="AM566" s="450"/>
      <c r="AN566" s="450"/>
      <c r="AO566" s="451"/>
      <c r="AP566" s="451"/>
      <c r="AQ566" s="450"/>
      <c r="AR566" s="453"/>
      <c r="AS566" s="453"/>
      <c r="AT566" s="454"/>
      <c r="AU566" s="455"/>
      <c r="AV566" s="456"/>
      <c r="AW566" s="456"/>
      <c r="AX566" s="455"/>
      <c r="AY566" s="456"/>
      <c r="AZ566" s="454"/>
      <c r="BA566" s="454"/>
      <c r="BB566" s="454"/>
      <c r="BC566" s="454"/>
      <c r="BD566" s="454"/>
      <c r="BE566" s="454"/>
      <c r="BF566" s="455"/>
      <c r="BG566" s="455"/>
      <c r="BH566" s="455"/>
      <c r="BI566" s="455"/>
      <c r="BJ566" s="455"/>
      <c r="BK566" s="455"/>
      <c r="BL566" s="455"/>
      <c r="BM566" s="455"/>
      <c r="BN566" s="455"/>
      <c r="BO566" s="455"/>
    </row>
    <row r="567" spans="1:67" ht="19.5" customHeight="1">
      <c r="A567" s="450"/>
      <c r="B567" s="450"/>
      <c r="C567" s="450"/>
      <c r="D567" s="450"/>
      <c r="E567" s="450"/>
      <c r="F567" s="451"/>
      <c r="G567" s="450"/>
      <c r="H567" s="450"/>
      <c r="I567" s="451"/>
      <c r="J567" s="450"/>
      <c r="K567" s="451"/>
      <c r="L567" s="450"/>
      <c r="M567" s="451"/>
      <c r="N567" s="450"/>
      <c r="O567" s="451"/>
      <c r="P567" s="452"/>
      <c r="Q567" s="452"/>
      <c r="R567" s="452"/>
      <c r="S567" s="452"/>
      <c r="T567" s="450"/>
      <c r="U567" s="450"/>
      <c r="V567" s="451"/>
      <c r="W567" s="452"/>
      <c r="X567" s="450"/>
      <c r="Y567" s="451"/>
      <c r="Z567" s="451"/>
      <c r="AA567" s="450"/>
      <c r="AB567" s="450"/>
      <c r="AC567" s="450"/>
      <c r="AD567" s="450"/>
      <c r="AE567" s="451"/>
      <c r="AF567" s="451"/>
      <c r="AG567" s="452"/>
      <c r="AH567" s="452"/>
      <c r="AI567" s="452"/>
      <c r="AJ567" s="452"/>
      <c r="AK567" s="452"/>
      <c r="AL567" s="452"/>
      <c r="AM567" s="450"/>
      <c r="AN567" s="450"/>
      <c r="AO567" s="451"/>
      <c r="AP567" s="451"/>
      <c r="AQ567" s="450"/>
      <c r="AR567" s="453"/>
      <c r="AS567" s="453"/>
      <c r="AT567" s="454"/>
      <c r="AU567" s="455"/>
      <c r="AV567" s="456"/>
      <c r="AW567" s="456"/>
      <c r="AX567" s="455"/>
      <c r="AY567" s="456"/>
      <c r="AZ567" s="454"/>
      <c r="BA567" s="454"/>
      <c r="BB567" s="454"/>
      <c r="BC567" s="454"/>
      <c r="BD567" s="454"/>
      <c r="BE567" s="454"/>
      <c r="BF567" s="455"/>
      <c r="BG567" s="455"/>
      <c r="BH567" s="455"/>
      <c r="BI567" s="455"/>
      <c r="BJ567" s="455"/>
      <c r="BK567" s="455"/>
      <c r="BL567" s="455"/>
      <c r="BM567" s="455"/>
      <c r="BN567" s="455"/>
      <c r="BO567" s="455"/>
    </row>
    <row r="568" spans="1:67" ht="19.5" customHeight="1">
      <c r="A568" s="450"/>
      <c r="B568" s="450"/>
      <c r="C568" s="450"/>
      <c r="D568" s="450"/>
      <c r="E568" s="450"/>
      <c r="F568" s="451"/>
      <c r="G568" s="450"/>
      <c r="H568" s="450"/>
      <c r="I568" s="451"/>
      <c r="J568" s="450"/>
      <c r="K568" s="451"/>
      <c r="L568" s="450"/>
      <c r="M568" s="451"/>
      <c r="N568" s="450"/>
      <c r="O568" s="451"/>
      <c r="P568" s="452"/>
      <c r="Q568" s="452"/>
      <c r="R568" s="452"/>
      <c r="S568" s="452"/>
      <c r="T568" s="450"/>
      <c r="U568" s="450"/>
      <c r="V568" s="451"/>
      <c r="W568" s="452"/>
      <c r="X568" s="450"/>
      <c r="Y568" s="451"/>
      <c r="Z568" s="451"/>
      <c r="AA568" s="450"/>
      <c r="AB568" s="450"/>
      <c r="AC568" s="450"/>
      <c r="AD568" s="450"/>
      <c r="AE568" s="451"/>
      <c r="AF568" s="451"/>
      <c r="AG568" s="452"/>
      <c r="AH568" s="452"/>
      <c r="AI568" s="452"/>
      <c r="AJ568" s="452"/>
      <c r="AK568" s="452"/>
      <c r="AL568" s="452"/>
      <c r="AM568" s="450"/>
      <c r="AN568" s="450"/>
      <c r="AO568" s="451"/>
      <c r="AP568" s="451"/>
      <c r="AQ568" s="450"/>
      <c r="AR568" s="453"/>
      <c r="AS568" s="453"/>
      <c r="AT568" s="454"/>
      <c r="AU568" s="455"/>
      <c r="AV568" s="456"/>
      <c r="AW568" s="456"/>
      <c r="AX568" s="455"/>
      <c r="AY568" s="456"/>
      <c r="AZ568" s="454"/>
      <c r="BA568" s="454"/>
      <c r="BB568" s="454"/>
      <c r="BC568" s="454"/>
      <c r="BD568" s="454"/>
      <c r="BE568" s="454"/>
      <c r="BF568" s="455"/>
      <c r="BG568" s="455"/>
      <c r="BH568" s="455"/>
      <c r="BI568" s="455"/>
      <c r="BJ568" s="455"/>
      <c r="BK568" s="455"/>
      <c r="BL568" s="455"/>
      <c r="BM568" s="455"/>
      <c r="BN568" s="455"/>
      <c r="BO568" s="455"/>
    </row>
    <row r="569" spans="1:67" ht="19.5" customHeight="1">
      <c r="A569" s="450"/>
      <c r="B569" s="450"/>
      <c r="C569" s="450"/>
      <c r="D569" s="450"/>
      <c r="E569" s="450"/>
      <c r="F569" s="451"/>
      <c r="G569" s="450"/>
      <c r="H569" s="450"/>
      <c r="I569" s="451"/>
      <c r="J569" s="450"/>
      <c r="K569" s="451"/>
      <c r="L569" s="450"/>
      <c r="M569" s="451"/>
      <c r="N569" s="450"/>
      <c r="O569" s="451"/>
      <c r="P569" s="452"/>
      <c r="Q569" s="452"/>
      <c r="R569" s="452"/>
      <c r="S569" s="452"/>
      <c r="T569" s="450"/>
      <c r="U569" s="450"/>
      <c r="V569" s="451"/>
      <c r="W569" s="452"/>
      <c r="X569" s="450"/>
      <c r="Y569" s="451"/>
      <c r="Z569" s="451"/>
      <c r="AA569" s="450"/>
      <c r="AB569" s="450"/>
      <c r="AC569" s="450"/>
      <c r="AD569" s="450"/>
      <c r="AE569" s="451"/>
      <c r="AF569" s="451"/>
      <c r="AG569" s="452"/>
      <c r="AH569" s="452"/>
      <c r="AI569" s="452"/>
      <c r="AJ569" s="452"/>
      <c r="AK569" s="452"/>
      <c r="AL569" s="452"/>
      <c r="AM569" s="450"/>
      <c r="AN569" s="450"/>
      <c r="AO569" s="451"/>
      <c r="AP569" s="451"/>
      <c r="AQ569" s="450"/>
      <c r="AR569" s="453"/>
      <c r="AS569" s="453"/>
      <c r="AT569" s="454"/>
      <c r="AU569" s="455"/>
      <c r="AV569" s="456"/>
      <c r="AW569" s="456"/>
      <c r="AX569" s="455"/>
      <c r="AY569" s="456"/>
      <c r="AZ569" s="454"/>
      <c r="BA569" s="454"/>
      <c r="BB569" s="454"/>
      <c r="BC569" s="454"/>
      <c r="BD569" s="454"/>
      <c r="BE569" s="454"/>
      <c r="BF569" s="455"/>
      <c r="BG569" s="455"/>
      <c r="BH569" s="455"/>
      <c r="BI569" s="455"/>
      <c r="BJ569" s="455"/>
      <c r="BK569" s="455"/>
      <c r="BL569" s="455"/>
      <c r="BM569" s="455"/>
      <c r="BN569" s="455"/>
      <c r="BO569" s="455"/>
    </row>
    <row r="570" spans="1:67" ht="19.5" customHeight="1">
      <c r="A570" s="450"/>
      <c r="B570" s="450"/>
      <c r="C570" s="450"/>
      <c r="D570" s="450"/>
      <c r="E570" s="450"/>
      <c r="F570" s="451"/>
      <c r="G570" s="450"/>
      <c r="H570" s="450"/>
      <c r="I570" s="451"/>
      <c r="J570" s="450"/>
      <c r="K570" s="451"/>
      <c r="L570" s="450"/>
      <c r="M570" s="451"/>
      <c r="N570" s="450"/>
      <c r="O570" s="451"/>
      <c r="P570" s="452"/>
      <c r="Q570" s="452"/>
      <c r="R570" s="452"/>
      <c r="S570" s="452"/>
      <c r="T570" s="450"/>
      <c r="U570" s="450"/>
      <c r="V570" s="451"/>
      <c r="W570" s="452"/>
      <c r="X570" s="450"/>
      <c r="Y570" s="451"/>
      <c r="Z570" s="451"/>
      <c r="AA570" s="450"/>
      <c r="AB570" s="450"/>
      <c r="AC570" s="450"/>
      <c r="AD570" s="450"/>
      <c r="AE570" s="451"/>
      <c r="AF570" s="451"/>
      <c r="AG570" s="452"/>
      <c r="AH570" s="452"/>
      <c r="AI570" s="452"/>
      <c r="AJ570" s="452"/>
      <c r="AK570" s="452"/>
      <c r="AL570" s="452"/>
      <c r="AM570" s="450"/>
      <c r="AN570" s="450"/>
      <c r="AO570" s="451"/>
      <c r="AP570" s="451"/>
      <c r="AQ570" s="450"/>
      <c r="AR570" s="453"/>
      <c r="AS570" s="453"/>
      <c r="AT570" s="454"/>
      <c r="AU570" s="455"/>
      <c r="AV570" s="456"/>
      <c r="AW570" s="456"/>
      <c r="AX570" s="455"/>
      <c r="AY570" s="456"/>
      <c r="AZ570" s="454"/>
      <c r="BA570" s="454"/>
      <c r="BB570" s="454"/>
      <c r="BC570" s="454"/>
      <c r="BD570" s="454"/>
      <c r="BE570" s="454"/>
      <c r="BF570" s="455"/>
      <c r="BG570" s="455"/>
      <c r="BH570" s="455"/>
      <c r="BI570" s="455"/>
      <c r="BJ570" s="455"/>
      <c r="BK570" s="455"/>
      <c r="BL570" s="455"/>
      <c r="BM570" s="455"/>
      <c r="BN570" s="455"/>
      <c r="BO570" s="455"/>
    </row>
    <row r="571" spans="1:67" ht="19.5" customHeight="1">
      <c r="A571" s="450"/>
      <c r="B571" s="450"/>
      <c r="C571" s="450"/>
      <c r="D571" s="450"/>
      <c r="E571" s="450"/>
      <c r="F571" s="451"/>
      <c r="G571" s="450"/>
      <c r="H571" s="450"/>
      <c r="I571" s="451"/>
      <c r="J571" s="450"/>
      <c r="K571" s="451"/>
      <c r="L571" s="450"/>
      <c r="M571" s="451"/>
      <c r="N571" s="450"/>
      <c r="O571" s="451"/>
      <c r="P571" s="452"/>
      <c r="Q571" s="452"/>
      <c r="R571" s="452"/>
      <c r="S571" s="452"/>
      <c r="T571" s="450"/>
      <c r="U571" s="450"/>
      <c r="V571" s="451"/>
      <c r="W571" s="452"/>
      <c r="X571" s="450"/>
      <c r="Y571" s="451"/>
      <c r="Z571" s="451"/>
      <c r="AA571" s="450"/>
      <c r="AB571" s="450"/>
      <c r="AC571" s="450"/>
      <c r="AD571" s="450"/>
      <c r="AE571" s="451"/>
      <c r="AF571" s="451"/>
      <c r="AG571" s="452"/>
      <c r="AH571" s="452"/>
      <c r="AI571" s="452"/>
      <c r="AJ571" s="452"/>
      <c r="AK571" s="452"/>
      <c r="AL571" s="452"/>
      <c r="AM571" s="450"/>
      <c r="AN571" s="450"/>
      <c r="AO571" s="451"/>
      <c r="AP571" s="451"/>
      <c r="AQ571" s="450"/>
      <c r="AR571" s="453"/>
      <c r="AS571" s="453"/>
      <c r="AT571" s="454"/>
      <c r="AU571" s="455"/>
      <c r="AV571" s="456"/>
      <c r="AW571" s="456"/>
      <c r="AX571" s="455"/>
      <c r="AY571" s="456"/>
      <c r="AZ571" s="454"/>
      <c r="BA571" s="454"/>
      <c r="BB571" s="454"/>
      <c r="BC571" s="454"/>
      <c r="BD571" s="454"/>
      <c r="BE571" s="454"/>
      <c r="BF571" s="455"/>
      <c r="BG571" s="455"/>
      <c r="BH571" s="455"/>
      <c r="BI571" s="455"/>
      <c r="BJ571" s="455"/>
      <c r="BK571" s="455"/>
      <c r="BL571" s="455"/>
      <c r="BM571" s="455"/>
      <c r="BN571" s="455"/>
      <c r="BO571" s="455"/>
    </row>
    <row r="572" spans="1:67" ht="19.5" customHeight="1">
      <c r="A572" s="450"/>
      <c r="B572" s="450"/>
      <c r="C572" s="450"/>
      <c r="D572" s="450"/>
      <c r="E572" s="450"/>
      <c r="F572" s="451"/>
      <c r="G572" s="450"/>
      <c r="H572" s="450"/>
      <c r="I572" s="451"/>
      <c r="J572" s="450"/>
      <c r="K572" s="451"/>
      <c r="L572" s="450"/>
      <c r="M572" s="451"/>
      <c r="N572" s="450"/>
      <c r="O572" s="451"/>
      <c r="P572" s="452"/>
      <c r="Q572" s="452"/>
      <c r="R572" s="452"/>
      <c r="S572" s="452"/>
      <c r="T572" s="450"/>
      <c r="U572" s="450"/>
      <c r="V572" s="451"/>
      <c r="W572" s="452"/>
      <c r="X572" s="450"/>
      <c r="Y572" s="451"/>
      <c r="Z572" s="451"/>
      <c r="AA572" s="450"/>
      <c r="AB572" s="450"/>
      <c r="AC572" s="450"/>
      <c r="AD572" s="450"/>
      <c r="AE572" s="451"/>
      <c r="AF572" s="451"/>
      <c r="AG572" s="452"/>
      <c r="AH572" s="452"/>
      <c r="AI572" s="452"/>
      <c r="AJ572" s="452"/>
      <c r="AK572" s="452"/>
      <c r="AL572" s="452"/>
      <c r="AM572" s="450"/>
      <c r="AN572" s="450"/>
      <c r="AO572" s="451"/>
      <c r="AP572" s="451"/>
      <c r="AQ572" s="450"/>
      <c r="AR572" s="453"/>
      <c r="AS572" s="453"/>
      <c r="AT572" s="454"/>
      <c r="AU572" s="455"/>
      <c r="AV572" s="456"/>
      <c r="AW572" s="456"/>
      <c r="AX572" s="455"/>
      <c r="AY572" s="456"/>
      <c r="AZ572" s="454"/>
      <c r="BA572" s="454"/>
      <c r="BB572" s="454"/>
      <c r="BC572" s="454"/>
      <c r="BD572" s="454"/>
      <c r="BE572" s="454"/>
      <c r="BF572" s="455"/>
      <c r="BG572" s="455"/>
      <c r="BH572" s="455"/>
      <c r="BI572" s="455"/>
      <c r="BJ572" s="455"/>
      <c r="BK572" s="455"/>
      <c r="BL572" s="455"/>
      <c r="BM572" s="455"/>
      <c r="BN572" s="455"/>
      <c r="BO572" s="455"/>
    </row>
    <row r="573" spans="1:67" ht="19.5" customHeight="1">
      <c r="A573" s="450"/>
      <c r="B573" s="450"/>
      <c r="C573" s="450"/>
      <c r="D573" s="450"/>
      <c r="E573" s="450"/>
      <c r="F573" s="451"/>
      <c r="G573" s="450"/>
      <c r="H573" s="450"/>
      <c r="I573" s="451"/>
      <c r="J573" s="450"/>
      <c r="K573" s="451"/>
      <c r="L573" s="450"/>
      <c r="M573" s="451"/>
      <c r="N573" s="450"/>
      <c r="O573" s="451"/>
      <c r="P573" s="452"/>
      <c r="Q573" s="452"/>
      <c r="R573" s="452"/>
      <c r="S573" s="452"/>
      <c r="T573" s="450"/>
      <c r="U573" s="450"/>
      <c r="V573" s="451"/>
      <c r="W573" s="452"/>
      <c r="X573" s="450"/>
      <c r="Y573" s="451"/>
      <c r="Z573" s="451"/>
      <c r="AA573" s="450"/>
      <c r="AB573" s="450"/>
      <c r="AC573" s="450"/>
      <c r="AD573" s="450"/>
      <c r="AE573" s="451"/>
      <c r="AF573" s="451"/>
      <c r="AG573" s="452"/>
      <c r="AH573" s="452"/>
      <c r="AI573" s="452"/>
      <c r="AJ573" s="452"/>
      <c r="AK573" s="452"/>
      <c r="AL573" s="452"/>
      <c r="AM573" s="450"/>
      <c r="AN573" s="450"/>
      <c r="AO573" s="451"/>
      <c r="AP573" s="451"/>
      <c r="AQ573" s="450"/>
      <c r="AR573" s="453"/>
      <c r="AS573" s="453"/>
      <c r="AT573" s="454"/>
      <c r="AU573" s="455"/>
      <c r="AV573" s="456"/>
      <c r="AW573" s="456"/>
      <c r="AX573" s="455"/>
      <c r="AY573" s="456"/>
      <c r="AZ573" s="454"/>
      <c r="BA573" s="454"/>
      <c r="BB573" s="454"/>
      <c r="BC573" s="454"/>
      <c r="BD573" s="454"/>
      <c r="BE573" s="454"/>
      <c r="BF573" s="455"/>
      <c r="BG573" s="455"/>
      <c r="BH573" s="455"/>
      <c r="BI573" s="455"/>
      <c r="BJ573" s="455"/>
      <c r="BK573" s="455"/>
      <c r="BL573" s="455"/>
      <c r="BM573" s="455"/>
      <c r="BN573" s="455"/>
      <c r="BO573" s="455"/>
    </row>
    <row r="574" spans="1:67" ht="19.5" customHeight="1">
      <c r="A574" s="450"/>
      <c r="B574" s="450"/>
      <c r="C574" s="450"/>
      <c r="D574" s="450"/>
      <c r="E574" s="450"/>
      <c r="F574" s="451"/>
      <c r="G574" s="450"/>
      <c r="H574" s="450"/>
      <c r="I574" s="451"/>
      <c r="J574" s="450"/>
      <c r="K574" s="451"/>
      <c r="L574" s="450"/>
      <c r="M574" s="451"/>
      <c r="N574" s="450"/>
      <c r="O574" s="451"/>
      <c r="P574" s="452"/>
      <c r="Q574" s="452"/>
      <c r="R574" s="452"/>
      <c r="S574" s="452"/>
      <c r="T574" s="450"/>
      <c r="U574" s="450"/>
      <c r="V574" s="451"/>
      <c r="W574" s="452"/>
      <c r="X574" s="450"/>
      <c r="Y574" s="451"/>
      <c r="Z574" s="451"/>
      <c r="AA574" s="450"/>
      <c r="AB574" s="450"/>
      <c r="AC574" s="450"/>
      <c r="AD574" s="450"/>
      <c r="AE574" s="451"/>
      <c r="AF574" s="451"/>
      <c r="AG574" s="452"/>
      <c r="AH574" s="452"/>
      <c r="AI574" s="452"/>
      <c r="AJ574" s="452"/>
      <c r="AK574" s="452"/>
      <c r="AL574" s="452"/>
      <c r="AM574" s="450"/>
      <c r="AN574" s="450"/>
      <c r="AO574" s="451"/>
      <c r="AP574" s="451"/>
      <c r="AQ574" s="450"/>
      <c r="AR574" s="453"/>
      <c r="AS574" s="453"/>
      <c r="AT574" s="454"/>
      <c r="AU574" s="455"/>
      <c r="AV574" s="456"/>
      <c r="AW574" s="456"/>
      <c r="AX574" s="455"/>
      <c r="AY574" s="456"/>
      <c r="AZ574" s="454"/>
      <c r="BA574" s="454"/>
      <c r="BB574" s="454"/>
      <c r="BC574" s="454"/>
      <c r="BD574" s="454"/>
      <c r="BE574" s="454"/>
      <c r="BF574" s="455"/>
      <c r="BG574" s="455"/>
      <c r="BH574" s="455"/>
      <c r="BI574" s="455"/>
      <c r="BJ574" s="455"/>
      <c r="BK574" s="455"/>
      <c r="BL574" s="455"/>
      <c r="BM574" s="455"/>
      <c r="BN574" s="455"/>
      <c r="BO574" s="455"/>
    </row>
    <row r="575" spans="1:67" ht="19.5" customHeight="1">
      <c r="A575" s="450"/>
      <c r="B575" s="450"/>
      <c r="C575" s="450"/>
      <c r="D575" s="450"/>
      <c r="E575" s="450"/>
      <c r="F575" s="451"/>
      <c r="G575" s="450"/>
      <c r="H575" s="450"/>
      <c r="I575" s="451"/>
      <c r="J575" s="450"/>
      <c r="K575" s="451"/>
      <c r="L575" s="450"/>
      <c r="M575" s="451"/>
      <c r="N575" s="450"/>
      <c r="O575" s="451"/>
      <c r="P575" s="452"/>
      <c r="Q575" s="452"/>
      <c r="R575" s="452"/>
      <c r="S575" s="452"/>
      <c r="T575" s="450"/>
      <c r="U575" s="450"/>
      <c r="V575" s="451"/>
      <c r="W575" s="452"/>
      <c r="X575" s="450"/>
      <c r="Y575" s="451"/>
      <c r="Z575" s="451"/>
      <c r="AA575" s="450"/>
      <c r="AB575" s="450"/>
      <c r="AC575" s="450"/>
      <c r="AD575" s="450"/>
      <c r="AE575" s="451"/>
      <c r="AF575" s="451"/>
      <c r="AG575" s="452"/>
      <c r="AH575" s="452"/>
      <c r="AI575" s="452"/>
      <c r="AJ575" s="452"/>
      <c r="AK575" s="452"/>
      <c r="AL575" s="452"/>
      <c r="AM575" s="450"/>
      <c r="AN575" s="450"/>
      <c r="AO575" s="451"/>
      <c r="AP575" s="451"/>
      <c r="AQ575" s="450"/>
      <c r="AR575" s="453"/>
      <c r="AS575" s="453"/>
      <c r="AT575" s="454"/>
      <c r="AU575" s="455"/>
      <c r="AV575" s="456"/>
      <c r="AW575" s="456"/>
      <c r="AX575" s="455"/>
      <c r="AY575" s="456"/>
      <c r="AZ575" s="454"/>
      <c r="BA575" s="454"/>
      <c r="BB575" s="454"/>
      <c r="BC575" s="454"/>
      <c r="BD575" s="454"/>
      <c r="BE575" s="454"/>
      <c r="BF575" s="455"/>
      <c r="BG575" s="455"/>
      <c r="BH575" s="455"/>
      <c r="BI575" s="455"/>
      <c r="BJ575" s="455"/>
      <c r="BK575" s="455"/>
      <c r="BL575" s="455"/>
      <c r="BM575" s="455"/>
      <c r="BN575" s="455"/>
      <c r="BO575" s="455"/>
    </row>
    <row r="576" spans="1:67" ht="19.5" customHeight="1">
      <c r="A576" s="450"/>
      <c r="B576" s="450"/>
      <c r="C576" s="450"/>
      <c r="D576" s="450"/>
      <c r="E576" s="450"/>
      <c r="F576" s="451"/>
      <c r="G576" s="450"/>
      <c r="H576" s="450"/>
      <c r="I576" s="451"/>
      <c r="J576" s="450"/>
      <c r="K576" s="451"/>
      <c r="L576" s="450"/>
      <c r="M576" s="451"/>
      <c r="N576" s="450"/>
      <c r="O576" s="451"/>
      <c r="P576" s="452"/>
      <c r="Q576" s="452"/>
      <c r="R576" s="452"/>
      <c r="S576" s="452"/>
      <c r="T576" s="450"/>
      <c r="U576" s="450"/>
      <c r="V576" s="451"/>
      <c r="W576" s="452"/>
      <c r="X576" s="450"/>
      <c r="Y576" s="451"/>
      <c r="Z576" s="451"/>
      <c r="AA576" s="450"/>
      <c r="AB576" s="450"/>
      <c r="AC576" s="450"/>
      <c r="AD576" s="450"/>
      <c r="AE576" s="451"/>
      <c r="AF576" s="451"/>
      <c r="AG576" s="452"/>
      <c r="AH576" s="452"/>
      <c r="AI576" s="452"/>
      <c r="AJ576" s="452"/>
      <c r="AK576" s="452"/>
      <c r="AL576" s="452"/>
      <c r="AM576" s="450"/>
      <c r="AN576" s="450"/>
      <c r="AO576" s="451"/>
      <c r="AP576" s="451"/>
      <c r="AQ576" s="450"/>
      <c r="AR576" s="453"/>
      <c r="AS576" s="453"/>
      <c r="AT576" s="454"/>
      <c r="AU576" s="455"/>
      <c r="AV576" s="456"/>
      <c r="AW576" s="456"/>
      <c r="AX576" s="455"/>
      <c r="AY576" s="456"/>
      <c r="AZ576" s="454"/>
      <c r="BA576" s="454"/>
      <c r="BB576" s="454"/>
      <c r="BC576" s="454"/>
      <c r="BD576" s="454"/>
      <c r="BE576" s="454"/>
      <c r="BF576" s="455"/>
      <c r="BG576" s="455"/>
      <c r="BH576" s="455"/>
      <c r="BI576" s="455"/>
      <c r="BJ576" s="455"/>
      <c r="BK576" s="455"/>
      <c r="BL576" s="455"/>
      <c r="BM576" s="455"/>
      <c r="BN576" s="455"/>
      <c r="BO576" s="455"/>
    </row>
    <row r="577" spans="1:67" ht="19.5" customHeight="1">
      <c r="A577" s="450"/>
      <c r="B577" s="450"/>
      <c r="C577" s="450"/>
      <c r="D577" s="450"/>
      <c r="E577" s="450"/>
      <c r="F577" s="451"/>
      <c r="G577" s="450"/>
      <c r="H577" s="450"/>
      <c r="I577" s="451"/>
      <c r="J577" s="450"/>
      <c r="K577" s="451"/>
      <c r="L577" s="450"/>
      <c r="M577" s="451"/>
      <c r="N577" s="450"/>
      <c r="O577" s="451"/>
      <c r="P577" s="452"/>
      <c r="Q577" s="452"/>
      <c r="R577" s="452"/>
      <c r="S577" s="452"/>
      <c r="T577" s="450"/>
      <c r="U577" s="450"/>
      <c r="V577" s="451"/>
      <c r="W577" s="452"/>
      <c r="X577" s="450"/>
      <c r="Y577" s="451"/>
      <c r="Z577" s="451"/>
      <c r="AA577" s="450"/>
      <c r="AB577" s="450"/>
      <c r="AC577" s="450"/>
      <c r="AD577" s="450"/>
      <c r="AE577" s="451"/>
      <c r="AF577" s="451"/>
      <c r="AG577" s="452"/>
      <c r="AH577" s="452"/>
      <c r="AI577" s="452"/>
      <c r="AJ577" s="452"/>
      <c r="AK577" s="452"/>
      <c r="AL577" s="452"/>
      <c r="AM577" s="450"/>
      <c r="AN577" s="450"/>
      <c r="AO577" s="451"/>
      <c r="AP577" s="451"/>
      <c r="AQ577" s="450"/>
      <c r="AR577" s="453"/>
      <c r="AS577" s="453"/>
      <c r="AT577" s="454"/>
      <c r="AU577" s="455"/>
      <c r="AV577" s="456"/>
      <c r="AW577" s="456"/>
      <c r="AX577" s="455"/>
      <c r="AY577" s="456"/>
      <c r="AZ577" s="454"/>
      <c r="BA577" s="454"/>
      <c r="BB577" s="454"/>
      <c r="BC577" s="454"/>
      <c r="BD577" s="454"/>
      <c r="BE577" s="454"/>
      <c r="BF577" s="455"/>
      <c r="BG577" s="455"/>
      <c r="BH577" s="455"/>
      <c r="BI577" s="455"/>
      <c r="BJ577" s="455"/>
      <c r="BK577" s="455"/>
      <c r="BL577" s="455"/>
      <c r="BM577" s="455"/>
      <c r="BN577" s="455"/>
      <c r="BO577" s="455"/>
    </row>
    <row r="578" spans="1:67" ht="19.5" customHeight="1">
      <c r="A578" s="450"/>
      <c r="B578" s="450"/>
      <c r="C578" s="450"/>
      <c r="D578" s="450"/>
      <c r="E578" s="450"/>
      <c r="F578" s="451"/>
      <c r="G578" s="450"/>
      <c r="H578" s="450"/>
      <c r="I578" s="451"/>
      <c r="J578" s="450"/>
      <c r="K578" s="451"/>
      <c r="L578" s="450"/>
      <c r="M578" s="451"/>
      <c r="N578" s="450"/>
      <c r="O578" s="451"/>
      <c r="P578" s="452"/>
      <c r="Q578" s="452"/>
      <c r="R578" s="452"/>
      <c r="S578" s="452"/>
      <c r="T578" s="450"/>
      <c r="U578" s="450"/>
      <c r="V578" s="451"/>
      <c r="W578" s="452"/>
      <c r="X578" s="450"/>
      <c r="Y578" s="451"/>
      <c r="Z578" s="451"/>
      <c r="AA578" s="450"/>
      <c r="AB578" s="450"/>
      <c r="AC578" s="450"/>
      <c r="AD578" s="450"/>
      <c r="AE578" s="451"/>
      <c r="AF578" s="451"/>
      <c r="AG578" s="452"/>
      <c r="AH578" s="452"/>
      <c r="AI578" s="452"/>
      <c r="AJ578" s="452"/>
      <c r="AK578" s="452"/>
      <c r="AL578" s="452"/>
      <c r="AM578" s="450"/>
      <c r="AN578" s="450"/>
      <c r="AO578" s="451"/>
      <c r="AP578" s="451"/>
      <c r="AQ578" s="450"/>
      <c r="AR578" s="453"/>
      <c r="AS578" s="453"/>
      <c r="AT578" s="454"/>
      <c r="AU578" s="455"/>
      <c r="AV578" s="456"/>
      <c r="AW578" s="456"/>
      <c r="AX578" s="455"/>
      <c r="AY578" s="456"/>
      <c r="AZ578" s="454"/>
      <c r="BA578" s="454"/>
      <c r="BB578" s="454"/>
      <c r="BC578" s="454"/>
      <c r="BD578" s="454"/>
      <c r="BE578" s="454"/>
      <c r="BF578" s="455"/>
      <c r="BG578" s="455"/>
      <c r="BH578" s="455"/>
      <c r="BI578" s="455"/>
      <c r="BJ578" s="455"/>
      <c r="BK578" s="455"/>
      <c r="BL578" s="455"/>
      <c r="BM578" s="455"/>
      <c r="BN578" s="455"/>
      <c r="BO578" s="455"/>
    </row>
    <row r="579" spans="1:67" ht="19.5" customHeight="1">
      <c r="A579" s="450"/>
      <c r="B579" s="450"/>
      <c r="C579" s="450"/>
      <c r="D579" s="450"/>
      <c r="E579" s="450"/>
      <c r="F579" s="451"/>
      <c r="G579" s="450"/>
      <c r="H579" s="450"/>
      <c r="I579" s="451"/>
      <c r="J579" s="450"/>
      <c r="K579" s="451"/>
      <c r="L579" s="450"/>
      <c r="M579" s="451"/>
      <c r="N579" s="450"/>
      <c r="O579" s="451"/>
      <c r="P579" s="452"/>
      <c r="Q579" s="452"/>
      <c r="R579" s="452"/>
      <c r="S579" s="452"/>
      <c r="T579" s="450"/>
      <c r="U579" s="450"/>
      <c r="V579" s="451"/>
      <c r="W579" s="452"/>
      <c r="X579" s="450"/>
      <c r="Y579" s="451"/>
      <c r="Z579" s="451"/>
      <c r="AA579" s="450"/>
      <c r="AB579" s="450"/>
      <c r="AC579" s="450"/>
      <c r="AD579" s="450"/>
      <c r="AE579" s="451"/>
      <c r="AF579" s="451"/>
      <c r="AG579" s="452"/>
      <c r="AH579" s="452"/>
      <c r="AI579" s="452"/>
      <c r="AJ579" s="452"/>
      <c r="AK579" s="452"/>
      <c r="AL579" s="452"/>
      <c r="AM579" s="450"/>
      <c r="AN579" s="450"/>
      <c r="AO579" s="451"/>
      <c r="AP579" s="451"/>
      <c r="AQ579" s="450"/>
      <c r="AR579" s="453"/>
      <c r="AS579" s="453"/>
      <c r="AT579" s="454"/>
      <c r="AU579" s="455"/>
      <c r="AV579" s="456"/>
      <c r="AW579" s="456"/>
      <c r="AX579" s="455"/>
      <c r="AY579" s="456"/>
      <c r="AZ579" s="454"/>
      <c r="BA579" s="454"/>
      <c r="BB579" s="454"/>
      <c r="BC579" s="454"/>
      <c r="BD579" s="454"/>
      <c r="BE579" s="454"/>
      <c r="BF579" s="455"/>
      <c r="BG579" s="455"/>
      <c r="BH579" s="455"/>
      <c r="BI579" s="455"/>
      <c r="BJ579" s="455"/>
      <c r="BK579" s="455"/>
      <c r="BL579" s="455"/>
      <c r="BM579" s="455"/>
      <c r="BN579" s="455"/>
      <c r="BO579" s="455"/>
    </row>
    <row r="580" spans="1:67" ht="19.5" customHeight="1">
      <c r="A580" s="450"/>
      <c r="B580" s="450"/>
      <c r="C580" s="450"/>
      <c r="D580" s="450"/>
      <c r="E580" s="450"/>
      <c r="F580" s="451"/>
      <c r="G580" s="450"/>
      <c r="H580" s="450"/>
      <c r="I580" s="451"/>
      <c r="J580" s="450"/>
      <c r="K580" s="451"/>
      <c r="L580" s="450"/>
      <c r="M580" s="451"/>
      <c r="N580" s="450"/>
      <c r="O580" s="451"/>
      <c r="P580" s="452"/>
      <c r="Q580" s="452"/>
      <c r="R580" s="452"/>
      <c r="S580" s="452"/>
      <c r="T580" s="450"/>
      <c r="U580" s="450"/>
      <c r="V580" s="451"/>
      <c r="W580" s="452"/>
      <c r="X580" s="450"/>
      <c r="Y580" s="451"/>
      <c r="Z580" s="451"/>
      <c r="AA580" s="450"/>
      <c r="AB580" s="450"/>
      <c r="AC580" s="450"/>
      <c r="AD580" s="450"/>
      <c r="AE580" s="451"/>
      <c r="AF580" s="451"/>
      <c r="AG580" s="452"/>
      <c r="AH580" s="452"/>
      <c r="AI580" s="452"/>
      <c r="AJ580" s="452"/>
      <c r="AK580" s="452"/>
      <c r="AL580" s="452"/>
      <c r="AM580" s="450"/>
      <c r="AN580" s="450"/>
      <c r="AO580" s="451"/>
      <c r="AP580" s="451"/>
      <c r="AQ580" s="450"/>
      <c r="AR580" s="453"/>
      <c r="AS580" s="453"/>
      <c r="AT580" s="454"/>
      <c r="AU580" s="455"/>
      <c r="AV580" s="456"/>
      <c r="AW580" s="456"/>
      <c r="AX580" s="455"/>
      <c r="AY580" s="456"/>
      <c r="AZ580" s="454"/>
      <c r="BA580" s="454"/>
      <c r="BB580" s="454"/>
      <c r="BC580" s="454"/>
      <c r="BD580" s="454"/>
      <c r="BE580" s="454"/>
      <c r="BF580" s="455"/>
      <c r="BG580" s="455"/>
      <c r="BH580" s="455"/>
      <c r="BI580" s="455"/>
      <c r="BJ580" s="455"/>
      <c r="BK580" s="455"/>
      <c r="BL580" s="455"/>
      <c r="BM580" s="455"/>
      <c r="BN580" s="455"/>
      <c r="BO580" s="455"/>
    </row>
    <row r="581" spans="1:67" ht="19.5" customHeight="1">
      <c r="A581" s="450"/>
      <c r="B581" s="450"/>
      <c r="C581" s="450"/>
      <c r="D581" s="450"/>
      <c r="E581" s="450"/>
      <c r="F581" s="451"/>
      <c r="G581" s="450"/>
      <c r="H581" s="450"/>
      <c r="I581" s="451"/>
      <c r="J581" s="450"/>
      <c r="K581" s="451"/>
      <c r="L581" s="450"/>
      <c r="M581" s="451"/>
      <c r="N581" s="450"/>
      <c r="O581" s="451"/>
      <c r="P581" s="452"/>
      <c r="Q581" s="452"/>
      <c r="R581" s="452"/>
      <c r="S581" s="452"/>
      <c r="T581" s="450"/>
      <c r="U581" s="450"/>
      <c r="V581" s="451"/>
      <c r="W581" s="452"/>
      <c r="X581" s="450"/>
      <c r="Y581" s="451"/>
      <c r="Z581" s="451"/>
      <c r="AA581" s="450"/>
      <c r="AB581" s="450"/>
      <c r="AC581" s="450"/>
      <c r="AD581" s="450"/>
      <c r="AE581" s="451"/>
      <c r="AF581" s="451"/>
      <c r="AG581" s="452"/>
      <c r="AH581" s="452"/>
      <c r="AI581" s="452"/>
      <c r="AJ581" s="452"/>
      <c r="AK581" s="452"/>
      <c r="AL581" s="452"/>
      <c r="AM581" s="450"/>
      <c r="AN581" s="450"/>
      <c r="AO581" s="451"/>
      <c r="AP581" s="451"/>
      <c r="AQ581" s="450"/>
      <c r="AR581" s="453"/>
      <c r="AS581" s="453"/>
      <c r="AT581" s="454"/>
      <c r="AU581" s="455"/>
      <c r="AV581" s="456"/>
      <c r="AW581" s="456"/>
      <c r="AX581" s="455"/>
      <c r="AY581" s="456"/>
      <c r="AZ581" s="454"/>
      <c r="BA581" s="454"/>
      <c r="BB581" s="454"/>
      <c r="BC581" s="454"/>
      <c r="BD581" s="454"/>
      <c r="BE581" s="454"/>
      <c r="BF581" s="455"/>
      <c r="BG581" s="455"/>
      <c r="BH581" s="455"/>
      <c r="BI581" s="455"/>
      <c r="BJ581" s="455"/>
      <c r="BK581" s="455"/>
      <c r="BL581" s="455"/>
      <c r="BM581" s="455"/>
      <c r="BN581" s="455"/>
      <c r="BO581" s="455"/>
    </row>
    <row r="582" spans="1:67" ht="19.5" customHeight="1">
      <c r="A582" s="450"/>
      <c r="B582" s="450"/>
      <c r="C582" s="450"/>
      <c r="D582" s="450"/>
      <c r="E582" s="450"/>
      <c r="F582" s="451"/>
      <c r="G582" s="450"/>
      <c r="H582" s="450"/>
      <c r="I582" s="451"/>
      <c r="J582" s="450"/>
      <c r="K582" s="451"/>
      <c r="L582" s="450"/>
      <c r="M582" s="451"/>
      <c r="N582" s="450"/>
      <c r="O582" s="451"/>
      <c r="P582" s="452"/>
      <c r="Q582" s="452"/>
      <c r="R582" s="452"/>
      <c r="S582" s="452"/>
      <c r="T582" s="450"/>
      <c r="U582" s="450"/>
      <c r="V582" s="451"/>
      <c r="W582" s="452"/>
      <c r="X582" s="450"/>
      <c r="Y582" s="451"/>
      <c r="Z582" s="451"/>
      <c r="AA582" s="450"/>
      <c r="AB582" s="450"/>
      <c r="AC582" s="450"/>
      <c r="AD582" s="450"/>
      <c r="AE582" s="451"/>
      <c r="AF582" s="451"/>
      <c r="AG582" s="452"/>
      <c r="AH582" s="452"/>
      <c r="AI582" s="452"/>
      <c r="AJ582" s="452"/>
      <c r="AK582" s="452"/>
      <c r="AL582" s="452"/>
      <c r="AM582" s="450"/>
      <c r="AN582" s="450"/>
      <c r="AO582" s="451"/>
      <c r="AP582" s="451"/>
      <c r="AQ582" s="450"/>
      <c r="AR582" s="453"/>
      <c r="AS582" s="453"/>
      <c r="AT582" s="454"/>
      <c r="AU582" s="455"/>
      <c r="AV582" s="456"/>
      <c r="AW582" s="456"/>
      <c r="AX582" s="455"/>
      <c r="AY582" s="456"/>
      <c r="AZ582" s="454"/>
      <c r="BA582" s="454"/>
      <c r="BB582" s="454"/>
      <c r="BC582" s="454"/>
      <c r="BD582" s="454"/>
      <c r="BE582" s="454"/>
      <c r="BF582" s="455"/>
      <c r="BG582" s="455"/>
      <c r="BH582" s="455"/>
      <c r="BI582" s="455"/>
      <c r="BJ582" s="455"/>
      <c r="BK582" s="455"/>
      <c r="BL582" s="455"/>
      <c r="BM582" s="455"/>
      <c r="BN582" s="455"/>
      <c r="BO582" s="455"/>
    </row>
    <row r="583" spans="1:67" ht="19.5" customHeight="1">
      <c r="A583" s="450"/>
      <c r="B583" s="450"/>
      <c r="C583" s="450"/>
      <c r="D583" s="450"/>
      <c r="E583" s="450"/>
      <c r="F583" s="451"/>
      <c r="G583" s="450"/>
      <c r="H583" s="450"/>
      <c r="I583" s="451"/>
      <c r="J583" s="450"/>
      <c r="K583" s="451"/>
      <c r="L583" s="450"/>
      <c r="M583" s="451"/>
      <c r="N583" s="450"/>
      <c r="O583" s="451"/>
      <c r="P583" s="452"/>
      <c r="Q583" s="452"/>
      <c r="R583" s="452"/>
      <c r="S583" s="452"/>
      <c r="T583" s="450"/>
      <c r="U583" s="450"/>
      <c r="V583" s="451"/>
      <c r="W583" s="452"/>
      <c r="X583" s="450"/>
      <c r="Y583" s="451"/>
      <c r="Z583" s="451"/>
      <c r="AA583" s="450"/>
      <c r="AB583" s="450"/>
      <c r="AC583" s="450"/>
      <c r="AD583" s="450"/>
      <c r="AE583" s="451"/>
      <c r="AF583" s="451"/>
      <c r="AG583" s="452"/>
      <c r="AH583" s="452"/>
      <c r="AI583" s="452"/>
      <c r="AJ583" s="452"/>
      <c r="AK583" s="452"/>
      <c r="AL583" s="452"/>
      <c r="AM583" s="450"/>
      <c r="AN583" s="450"/>
      <c r="AO583" s="451"/>
      <c r="AP583" s="451"/>
      <c r="AQ583" s="450"/>
      <c r="AR583" s="453"/>
      <c r="AS583" s="453"/>
      <c r="AT583" s="454"/>
      <c r="AU583" s="455"/>
      <c r="AV583" s="456"/>
      <c r="AW583" s="456"/>
      <c r="AX583" s="455"/>
      <c r="AY583" s="456"/>
      <c r="AZ583" s="454"/>
      <c r="BA583" s="454"/>
      <c r="BB583" s="454"/>
      <c r="BC583" s="454"/>
      <c r="BD583" s="454"/>
      <c r="BE583" s="454"/>
      <c r="BF583" s="455"/>
      <c r="BG583" s="455"/>
      <c r="BH583" s="455"/>
      <c r="BI583" s="455"/>
      <c r="BJ583" s="455"/>
      <c r="BK583" s="455"/>
      <c r="BL583" s="455"/>
      <c r="BM583" s="455"/>
      <c r="BN583" s="455"/>
      <c r="BO583" s="455"/>
    </row>
    <row r="584" spans="1:67" ht="19.5" customHeight="1">
      <c r="A584" s="450"/>
      <c r="B584" s="450"/>
      <c r="C584" s="450"/>
      <c r="D584" s="450"/>
      <c r="E584" s="450"/>
      <c r="F584" s="451"/>
      <c r="G584" s="450"/>
      <c r="H584" s="450"/>
      <c r="I584" s="451"/>
      <c r="J584" s="450"/>
      <c r="K584" s="451"/>
      <c r="L584" s="450"/>
      <c r="M584" s="451"/>
      <c r="N584" s="450"/>
      <c r="O584" s="451"/>
      <c r="P584" s="452"/>
      <c r="Q584" s="452"/>
      <c r="R584" s="452"/>
      <c r="S584" s="452"/>
      <c r="T584" s="450"/>
      <c r="U584" s="450"/>
      <c r="V584" s="451"/>
      <c r="W584" s="452"/>
      <c r="X584" s="450"/>
      <c r="Y584" s="451"/>
      <c r="Z584" s="451"/>
      <c r="AA584" s="450"/>
      <c r="AB584" s="450"/>
      <c r="AC584" s="450"/>
      <c r="AD584" s="450"/>
      <c r="AE584" s="451"/>
      <c r="AF584" s="451"/>
      <c r="AG584" s="452"/>
      <c r="AH584" s="452"/>
      <c r="AI584" s="452"/>
      <c r="AJ584" s="452"/>
      <c r="AK584" s="452"/>
      <c r="AL584" s="452"/>
      <c r="AM584" s="450"/>
      <c r="AN584" s="450"/>
      <c r="AO584" s="451"/>
      <c r="AP584" s="451"/>
      <c r="AQ584" s="450"/>
      <c r="AR584" s="453"/>
      <c r="AS584" s="453"/>
      <c r="AT584" s="454"/>
      <c r="AU584" s="455"/>
      <c r="AV584" s="456"/>
      <c r="AW584" s="456"/>
      <c r="AX584" s="455"/>
      <c r="AY584" s="456"/>
      <c r="AZ584" s="454"/>
      <c r="BA584" s="454"/>
      <c r="BB584" s="454"/>
      <c r="BC584" s="454"/>
      <c r="BD584" s="454"/>
      <c r="BE584" s="454"/>
      <c r="BF584" s="455"/>
      <c r="BG584" s="455"/>
      <c r="BH584" s="455"/>
      <c r="BI584" s="455"/>
      <c r="BJ584" s="455"/>
      <c r="BK584" s="455"/>
      <c r="BL584" s="455"/>
      <c r="BM584" s="455"/>
      <c r="BN584" s="455"/>
      <c r="BO584" s="455"/>
    </row>
    <row r="585" spans="1:67" ht="19.5" customHeight="1">
      <c r="A585" s="450"/>
      <c r="B585" s="450"/>
      <c r="C585" s="450"/>
      <c r="D585" s="450"/>
      <c r="E585" s="450"/>
      <c r="F585" s="451"/>
      <c r="G585" s="450"/>
      <c r="H585" s="450"/>
      <c r="I585" s="451"/>
      <c r="J585" s="450"/>
      <c r="K585" s="451"/>
      <c r="L585" s="450"/>
      <c r="M585" s="451"/>
      <c r="N585" s="450"/>
      <c r="O585" s="451"/>
      <c r="P585" s="452"/>
      <c r="Q585" s="452"/>
      <c r="R585" s="452"/>
      <c r="S585" s="452"/>
      <c r="T585" s="450"/>
      <c r="U585" s="450"/>
      <c r="V585" s="451"/>
      <c r="W585" s="452"/>
      <c r="X585" s="450"/>
      <c r="Y585" s="451"/>
      <c r="Z585" s="451"/>
      <c r="AA585" s="450"/>
      <c r="AB585" s="450"/>
      <c r="AC585" s="450"/>
      <c r="AD585" s="450"/>
      <c r="AE585" s="451"/>
      <c r="AF585" s="451"/>
      <c r="AG585" s="452"/>
      <c r="AH585" s="452"/>
      <c r="AI585" s="452"/>
      <c r="AJ585" s="452"/>
      <c r="AK585" s="452"/>
      <c r="AL585" s="452"/>
      <c r="AM585" s="450"/>
      <c r="AN585" s="450"/>
      <c r="AO585" s="451"/>
      <c r="AP585" s="451"/>
      <c r="AQ585" s="450"/>
      <c r="AR585" s="453"/>
      <c r="AS585" s="453"/>
      <c r="AT585" s="454"/>
      <c r="AU585" s="455"/>
      <c r="AV585" s="456"/>
      <c r="AW585" s="456"/>
      <c r="AX585" s="455"/>
      <c r="AY585" s="456"/>
      <c r="AZ585" s="454"/>
      <c r="BA585" s="454"/>
      <c r="BB585" s="454"/>
      <c r="BC585" s="454"/>
      <c r="BD585" s="454"/>
      <c r="BE585" s="454"/>
      <c r="BF585" s="455"/>
      <c r="BG585" s="455"/>
      <c r="BH585" s="455"/>
      <c r="BI585" s="455"/>
      <c r="BJ585" s="455"/>
      <c r="BK585" s="455"/>
      <c r="BL585" s="455"/>
      <c r="BM585" s="455"/>
      <c r="BN585" s="455"/>
      <c r="BO585" s="455"/>
    </row>
    <row r="586" spans="1:67" ht="19.5" customHeight="1">
      <c r="A586" s="450"/>
      <c r="B586" s="450"/>
      <c r="C586" s="450"/>
      <c r="D586" s="450"/>
      <c r="E586" s="450"/>
      <c r="F586" s="451"/>
      <c r="G586" s="450"/>
      <c r="H586" s="450"/>
      <c r="I586" s="451"/>
      <c r="J586" s="450"/>
      <c r="K586" s="451"/>
      <c r="L586" s="450"/>
      <c r="M586" s="451"/>
      <c r="N586" s="450"/>
      <c r="O586" s="451"/>
      <c r="P586" s="452"/>
      <c r="Q586" s="452"/>
      <c r="R586" s="452"/>
      <c r="S586" s="452"/>
      <c r="T586" s="450"/>
      <c r="U586" s="450"/>
      <c r="V586" s="451"/>
      <c r="W586" s="452"/>
      <c r="X586" s="450"/>
      <c r="Y586" s="451"/>
      <c r="Z586" s="451"/>
      <c r="AA586" s="450"/>
      <c r="AB586" s="450"/>
      <c r="AC586" s="450"/>
      <c r="AD586" s="450"/>
      <c r="AE586" s="451"/>
      <c r="AF586" s="451"/>
      <c r="AG586" s="452"/>
      <c r="AH586" s="452"/>
      <c r="AI586" s="452"/>
      <c r="AJ586" s="452"/>
      <c r="AK586" s="452"/>
      <c r="AL586" s="452"/>
      <c r="AM586" s="450"/>
      <c r="AN586" s="450"/>
      <c r="AO586" s="451"/>
      <c r="AP586" s="451"/>
      <c r="AQ586" s="450"/>
      <c r="AR586" s="453"/>
      <c r="AS586" s="453"/>
      <c r="AT586" s="454"/>
      <c r="AU586" s="455"/>
      <c r="AV586" s="456"/>
      <c r="AW586" s="456"/>
      <c r="AX586" s="455"/>
      <c r="AY586" s="456"/>
      <c r="AZ586" s="454"/>
      <c r="BA586" s="454"/>
      <c r="BB586" s="454"/>
      <c r="BC586" s="454"/>
      <c r="BD586" s="454"/>
      <c r="BE586" s="454"/>
      <c r="BF586" s="455"/>
      <c r="BG586" s="455"/>
      <c r="BH586" s="455"/>
      <c r="BI586" s="455"/>
      <c r="BJ586" s="455"/>
      <c r="BK586" s="455"/>
      <c r="BL586" s="455"/>
      <c r="BM586" s="455"/>
      <c r="BN586" s="455"/>
      <c r="BO586" s="455"/>
    </row>
    <row r="587" spans="1:67" ht="19.5" customHeight="1">
      <c r="A587" s="450"/>
      <c r="B587" s="450"/>
      <c r="C587" s="450"/>
      <c r="D587" s="450"/>
      <c r="E587" s="450"/>
      <c r="F587" s="451"/>
      <c r="G587" s="450"/>
      <c r="H587" s="450"/>
      <c r="I587" s="451"/>
      <c r="J587" s="450"/>
      <c r="K587" s="451"/>
      <c r="L587" s="450"/>
      <c r="M587" s="451"/>
      <c r="N587" s="450"/>
      <c r="O587" s="451"/>
      <c r="P587" s="452"/>
      <c r="Q587" s="452"/>
      <c r="R587" s="452"/>
      <c r="S587" s="452"/>
      <c r="T587" s="450"/>
      <c r="U587" s="450"/>
      <c r="V587" s="451"/>
      <c r="W587" s="452"/>
      <c r="X587" s="450"/>
      <c r="Y587" s="451"/>
      <c r="Z587" s="451"/>
      <c r="AA587" s="450"/>
      <c r="AB587" s="450"/>
      <c r="AC587" s="450"/>
      <c r="AD587" s="450"/>
      <c r="AE587" s="451"/>
      <c r="AF587" s="451"/>
      <c r="AG587" s="452"/>
      <c r="AH587" s="452"/>
      <c r="AI587" s="452"/>
      <c r="AJ587" s="452"/>
      <c r="AK587" s="452"/>
      <c r="AL587" s="452"/>
      <c r="AM587" s="450"/>
      <c r="AN587" s="450"/>
      <c r="AO587" s="451"/>
      <c r="AP587" s="451"/>
      <c r="AQ587" s="450"/>
      <c r="AR587" s="453"/>
      <c r="AS587" s="453"/>
      <c r="AT587" s="454"/>
      <c r="AU587" s="455"/>
      <c r="AV587" s="456"/>
      <c r="AW587" s="456"/>
      <c r="AX587" s="455"/>
      <c r="AY587" s="456"/>
      <c r="AZ587" s="454"/>
      <c r="BA587" s="454"/>
      <c r="BB587" s="454"/>
      <c r="BC587" s="454"/>
      <c r="BD587" s="454"/>
      <c r="BE587" s="454"/>
      <c r="BF587" s="455"/>
      <c r="BG587" s="455"/>
      <c r="BH587" s="455"/>
      <c r="BI587" s="455"/>
      <c r="BJ587" s="455"/>
      <c r="BK587" s="455"/>
      <c r="BL587" s="455"/>
      <c r="BM587" s="455"/>
      <c r="BN587" s="455"/>
      <c r="BO587" s="455"/>
    </row>
    <row r="588" spans="1:67" ht="19.5" customHeight="1">
      <c r="A588" s="450"/>
      <c r="B588" s="450"/>
      <c r="C588" s="450"/>
      <c r="D588" s="450"/>
      <c r="E588" s="450"/>
      <c r="F588" s="451"/>
      <c r="G588" s="450"/>
      <c r="H588" s="450"/>
      <c r="I588" s="451"/>
      <c r="J588" s="450"/>
      <c r="K588" s="451"/>
      <c r="L588" s="450"/>
      <c r="M588" s="451"/>
      <c r="N588" s="450"/>
      <c r="O588" s="451"/>
      <c r="P588" s="452"/>
      <c r="Q588" s="452"/>
      <c r="R588" s="452"/>
      <c r="S588" s="452"/>
      <c r="T588" s="450"/>
      <c r="U588" s="450"/>
      <c r="V588" s="451"/>
      <c r="W588" s="452"/>
      <c r="X588" s="450"/>
      <c r="Y588" s="451"/>
      <c r="Z588" s="451"/>
      <c r="AA588" s="450"/>
      <c r="AB588" s="450"/>
      <c r="AC588" s="450"/>
      <c r="AD588" s="450"/>
      <c r="AE588" s="451"/>
      <c r="AF588" s="451"/>
      <c r="AG588" s="452"/>
      <c r="AH588" s="452"/>
      <c r="AI588" s="452"/>
      <c r="AJ588" s="452"/>
      <c r="AK588" s="452"/>
      <c r="AL588" s="452"/>
      <c r="AM588" s="450"/>
      <c r="AN588" s="450"/>
      <c r="AO588" s="451"/>
      <c r="AP588" s="451"/>
      <c r="AQ588" s="450"/>
      <c r="AR588" s="453"/>
      <c r="AS588" s="453"/>
      <c r="AT588" s="454"/>
      <c r="AU588" s="455"/>
      <c r="AV588" s="456"/>
      <c r="AW588" s="456"/>
      <c r="AX588" s="455"/>
      <c r="AY588" s="456"/>
      <c r="AZ588" s="454"/>
      <c r="BA588" s="454"/>
      <c r="BB588" s="454"/>
      <c r="BC588" s="454"/>
      <c r="BD588" s="454"/>
      <c r="BE588" s="454"/>
      <c r="BF588" s="455"/>
      <c r="BG588" s="455"/>
      <c r="BH588" s="455"/>
      <c r="BI588" s="455"/>
      <c r="BJ588" s="455"/>
      <c r="BK588" s="455"/>
      <c r="BL588" s="455"/>
      <c r="BM588" s="455"/>
      <c r="BN588" s="455"/>
      <c r="BO588" s="455"/>
    </row>
    <row r="589" spans="1:67" ht="19.5" customHeight="1">
      <c r="A589" s="450"/>
      <c r="B589" s="450"/>
      <c r="C589" s="450"/>
      <c r="D589" s="450"/>
      <c r="E589" s="450"/>
      <c r="F589" s="451"/>
      <c r="G589" s="450"/>
      <c r="H589" s="450"/>
      <c r="I589" s="451"/>
      <c r="J589" s="450"/>
      <c r="K589" s="451"/>
      <c r="L589" s="450"/>
      <c r="M589" s="451"/>
      <c r="N589" s="450"/>
      <c r="O589" s="451"/>
      <c r="P589" s="452"/>
      <c r="Q589" s="452"/>
      <c r="R589" s="452"/>
      <c r="S589" s="452"/>
      <c r="T589" s="450"/>
      <c r="U589" s="450"/>
      <c r="V589" s="451"/>
      <c r="W589" s="452"/>
      <c r="X589" s="450"/>
      <c r="Y589" s="451"/>
      <c r="Z589" s="451"/>
      <c r="AA589" s="450"/>
      <c r="AB589" s="450"/>
      <c r="AC589" s="450"/>
      <c r="AD589" s="450"/>
      <c r="AE589" s="451"/>
      <c r="AF589" s="451"/>
      <c r="AG589" s="452"/>
      <c r="AH589" s="452"/>
      <c r="AI589" s="452"/>
      <c r="AJ589" s="452"/>
      <c r="AK589" s="452"/>
      <c r="AL589" s="452"/>
      <c r="AM589" s="450"/>
      <c r="AN589" s="450"/>
      <c r="AO589" s="451"/>
      <c r="AP589" s="451"/>
      <c r="AQ589" s="450"/>
      <c r="AR589" s="453"/>
      <c r="AS589" s="453"/>
      <c r="AT589" s="454"/>
      <c r="AU589" s="455"/>
      <c r="AV589" s="456"/>
      <c r="AW589" s="456"/>
      <c r="AX589" s="455"/>
      <c r="AY589" s="456"/>
      <c r="AZ589" s="454"/>
      <c r="BA589" s="454"/>
      <c r="BB589" s="454"/>
      <c r="BC589" s="454"/>
      <c r="BD589" s="454"/>
      <c r="BE589" s="454"/>
      <c r="BF589" s="455"/>
      <c r="BG589" s="455"/>
      <c r="BH589" s="455"/>
      <c r="BI589" s="455"/>
      <c r="BJ589" s="455"/>
      <c r="BK589" s="455"/>
      <c r="BL589" s="455"/>
      <c r="BM589" s="455"/>
      <c r="BN589" s="455"/>
      <c r="BO589" s="455"/>
    </row>
    <row r="590" spans="1:67" ht="19.5" customHeight="1">
      <c r="A590" s="450"/>
      <c r="B590" s="450"/>
      <c r="C590" s="450"/>
      <c r="D590" s="450"/>
      <c r="E590" s="450"/>
      <c r="F590" s="451"/>
      <c r="G590" s="450"/>
      <c r="H590" s="450"/>
      <c r="I590" s="451"/>
      <c r="J590" s="450"/>
      <c r="K590" s="451"/>
      <c r="L590" s="450"/>
      <c r="M590" s="451"/>
      <c r="N590" s="450"/>
      <c r="O590" s="451"/>
      <c r="P590" s="452"/>
      <c r="Q590" s="452"/>
      <c r="R590" s="452"/>
      <c r="S590" s="452"/>
      <c r="T590" s="450"/>
      <c r="U590" s="450"/>
      <c r="V590" s="451"/>
      <c r="W590" s="452"/>
      <c r="X590" s="450"/>
      <c r="Y590" s="451"/>
      <c r="Z590" s="451"/>
      <c r="AA590" s="450"/>
      <c r="AB590" s="450"/>
      <c r="AC590" s="450"/>
      <c r="AD590" s="450"/>
      <c r="AE590" s="451"/>
      <c r="AF590" s="451"/>
      <c r="AG590" s="452"/>
      <c r="AH590" s="452"/>
      <c r="AI590" s="452"/>
      <c r="AJ590" s="452"/>
      <c r="AK590" s="452"/>
      <c r="AL590" s="452"/>
      <c r="AM590" s="450"/>
      <c r="AN590" s="450"/>
      <c r="AO590" s="451"/>
      <c r="AP590" s="451"/>
      <c r="AQ590" s="450"/>
      <c r="AR590" s="453"/>
      <c r="AS590" s="453"/>
      <c r="AT590" s="454"/>
      <c r="AU590" s="455"/>
      <c r="AV590" s="456"/>
      <c r="AW590" s="456"/>
      <c r="AX590" s="455"/>
      <c r="AY590" s="456"/>
      <c r="AZ590" s="454"/>
      <c r="BA590" s="454"/>
      <c r="BB590" s="454"/>
      <c r="BC590" s="454"/>
      <c r="BD590" s="454"/>
      <c r="BE590" s="454"/>
      <c r="BF590" s="455"/>
      <c r="BG590" s="455"/>
      <c r="BH590" s="455"/>
      <c r="BI590" s="455"/>
      <c r="BJ590" s="455"/>
      <c r="BK590" s="455"/>
      <c r="BL590" s="455"/>
      <c r="BM590" s="455"/>
      <c r="BN590" s="455"/>
      <c r="BO590" s="455"/>
    </row>
    <row r="591" spans="1:67" ht="19.5" customHeight="1">
      <c r="A591" s="450"/>
      <c r="B591" s="450"/>
      <c r="C591" s="450"/>
      <c r="D591" s="450"/>
      <c r="E591" s="450"/>
      <c r="F591" s="451"/>
      <c r="G591" s="450"/>
      <c r="H591" s="450"/>
      <c r="I591" s="451"/>
      <c r="J591" s="450"/>
      <c r="K591" s="451"/>
      <c r="L591" s="450"/>
      <c r="M591" s="451"/>
      <c r="N591" s="450"/>
      <c r="O591" s="451"/>
      <c r="P591" s="452"/>
      <c r="Q591" s="452"/>
      <c r="R591" s="452"/>
      <c r="S591" s="452"/>
      <c r="T591" s="450"/>
      <c r="U591" s="450"/>
      <c r="V591" s="451"/>
      <c r="W591" s="452"/>
      <c r="X591" s="450"/>
      <c r="Y591" s="451"/>
      <c r="Z591" s="451"/>
      <c r="AA591" s="450"/>
      <c r="AB591" s="450"/>
      <c r="AC591" s="450"/>
      <c r="AD591" s="450"/>
      <c r="AE591" s="451"/>
      <c r="AF591" s="451"/>
      <c r="AG591" s="452"/>
      <c r="AH591" s="452"/>
      <c r="AI591" s="452"/>
      <c r="AJ591" s="452"/>
      <c r="AK591" s="452"/>
      <c r="AL591" s="452"/>
      <c r="AM591" s="450"/>
      <c r="AN591" s="450"/>
      <c r="AO591" s="451"/>
      <c r="AP591" s="451"/>
      <c r="AQ591" s="450"/>
      <c r="AR591" s="453"/>
      <c r="AS591" s="453"/>
      <c r="AT591" s="454"/>
      <c r="AU591" s="455"/>
      <c r="AV591" s="456"/>
      <c r="AW591" s="456"/>
      <c r="AX591" s="455"/>
      <c r="AY591" s="456"/>
      <c r="AZ591" s="454"/>
      <c r="BA591" s="454"/>
      <c r="BB591" s="454"/>
      <c r="BC591" s="454"/>
      <c r="BD591" s="454"/>
      <c r="BE591" s="454"/>
      <c r="BF591" s="455"/>
      <c r="BG591" s="455"/>
      <c r="BH591" s="455"/>
      <c r="BI591" s="455"/>
      <c r="BJ591" s="455"/>
      <c r="BK591" s="455"/>
      <c r="BL591" s="455"/>
      <c r="BM591" s="455"/>
      <c r="BN591" s="455"/>
      <c r="BO591" s="455"/>
    </row>
    <row r="592" spans="1:67" ht="19.5" customHeight="1">
      <c r="A592" s="450"/>
      <c r="B592" s="450"/>
      <c r="C592" s="450"/>
      <c r="D592" s="450"/>
      <c r="E592" s="450"/>
      <c r="F592" s="451"/>
      <c r="G592" s="450"/>
      <c r="H592" s="450"/>
      <c r="I592" s="451"/>
      <c r="J592" s="450"/>
      <c r="K592" s="451"/>
      <c r="L592" s="450"/>
      <c r="M592" s="451"/>
      <c r="N592" s="450"/>
      <c r="O592" s="451"/>
      <c r="P592" s="452"/>
      <c r="Q592" s="452"/>
      <c r="R592" s="452"/>
      <c r="S592" s="452"/>
      <c r="T592" s="450"/>
      <c r="U592" s="450"/>
      <c r="V592" s="451"/>
      <c r="W592" s="452"/>
      <c r="X592" s="450"/>
      <c r="Y592" s="451"/>
      <c r="Z592" s="451"/>
      <c r="AA592" s="450"/>
      <c r="AB592" s="450"/>
      <c r="AC592" s="450"/>
      <c r="AD592" s="450"/>
      <c r="AE592" s="451"/>
      <c r="AF592" s="451"/>
      <c r="AG592" s="452"/>
      <c r="AH592" s="452"/>
      <c r="AI592" s="452"/>
      <c r="AJ592" s="452"/>
      <c r="AK592" s="452"/>
      <c r="AL592" s="452"/>
      <c r="AM592" s="450"/>
      <c r="AN592" s="450"/>
      <c r="AO592" s="451"/>
      <c r="AP592" s="451"/>
      <c r="AQ592" s="450"/>
      <c r="AR592" s="453"/>
      <c r="AS592" s="453"/>
      <c r="AT592" s="454"/>
      <c r="AU592" s="455"/>
      <c r="AV592" s="456"/>
      <c r="AW592" s="456"/>
      <c r="AX592" s="455"/>
      <c r="AY592" s="456"/>
      <c r="AZ592" s="454"/>
      <c r="BA592" s="454"/>
      <c r="BB592" s="454"/>
      <c r="BC592" s="454"/>
      <c r="BD592" s="454"/>
      <c r="BE592" s="454"/>
      <c r="BF592" s="455"/>
      <c r="BG592" s="455"/>
      <c r="BH592" s="455"/>
      <c r="BI592" s="455"/>
      <c r="BJ592" s="455"/>
      <c r="BK592" s="455"/>
      <c r="BL592" s="455"/>
      <c r="BM592" s="455"/>
      <c r="BN592" s="455"/>
      <c r="BO592" s="455"/>
    </row>
    <row r="593" spans="1:67" ht="19.5" customHeight="1">
      <c r="A593" s="450"/>
      <c r="B593" s="450"/>
      <c r="C593" s="450"/>
      <c r="D593" s="450"/>
      <c r="E593" s="450"/>
      <c r="F593" s="451"/>
      <c r="G593" s="450"/>
      <c r="H593" s="450"/>
      <c r="I593" s="451"/>
      <c r="J593" s="450"/>
      <c r="K593" s="451"/>
      <c r="L593" s="450"/>
      <c r="M593" s="451"/>
      <c r="N593" s="450"/>
      <c r="O593" s="451"/>
      <c r="P593" s="452"/>
      <c r="Q593" s="452"/>
      <c r="R593" s="452"/>
      <c r="S593" s="452"/>
      <c r="T593" s="450"/>
      <c r="U593" s="450"/>
      <c r="V593" s="451"/>
      <c r="W593" s="452"/>
      <c r="X593" s="450"/>
      <c r="Y593" s="451"/>
      <c r="Z593" s="451"/>
      <c r="AA593" s="450"/>
      <c r="AB593" s="450"/>
      <c r="AC593" s="450"/>
      <c r="AD593" s="450"/>
      <c r="AE593" s="451"/>
      <c r="AF593" s="451"/>
      <c r="AG593" s="452"/>
      <c r="AH593" s="452"/>
      <c r="AI593" s="452"/>
      <c r="AJ593" s="452"/>
      <c r="AK593" s="452"/>
      <c r="AL593" s="452"/>
      <c r="AM593" s="450"/>
      <c r="AN593" s="450"/>
      <c r="AO593" s="451"/>
      <c r="AP593" s="451"/>
      <c r="AQ593" s="450"/>
      <c r="AR593" s="453"/>
      <c r="AS593" s="453"/>
      <c r="AT593" s="454"/>
      <c r="AU593" s="455"/>
      <c r="AV593" s="456"/>
      <c r="AW593" s="456"/>
      <c r="AX593" s="455"/>
      <c r="AY593" s="456"/>
      <c r="AZ593" s="454"/>
      <c r="BA593" s="454"/>
      <c r="BB593" s="454"/>
      <c r="BC593" s="454"/>
      <c r="BD593" s="454"/>
      <c r="BE593" s="454"/>
      <c r="BF593" s="455"/>
      <c r="BG593" s="455"/>
      <c r="BH593" s="455"/>
      <c r="BI593" s="455"/>
      <c r="BJ593" s="455"/>
      <c r="BK593" s="455"/>
      <c r="BL593" s="455"/>
      <c r="BM593" s="455"/>
      <c r="BN593" s="455"/>
      <c r="BO593" s="455"/>
    </row>
    <row r="594" spans="1:67" ht="19.5" customHeight="1">
      <c r="A594" s="450"/>
      <c r="B594" s="450"/>
      <c r="C594" s="450"/>
      <c r="D594" s="450"/>
      <c r="E594" s="450"/>
      <c r="F594" s="451"/>
      <c r="G594" s="450"/>
      <c r="H594" s="450"/>
      <c r="I594" s="451"/>
      <c r="J594" s="450"/>
      <c r="K594" s="451"/>
      <c r="L594" s="450"/>
      <c r="M594" s="451"/>
      <c r="N594" s="450"/>
      <c r="O594" s="451"/>
      <c r="P594" s="452"/>
      <c r="Q594" s="452"/>
      <c r="R594" s="452"/>
      <c r="S594" s="452"/>
      <c r="T594" s="450"/>
      <c r="U594" s="450"/>
      <c r="V594" s="451"/>
      <c r="W594" s="452"/>
      <c r="X594" s="450"/>
      <c r="Y594" s="451"/>
      <c r="Z594" s="451"/>
      <c r="AA594" s="450"/>
      <c r="AB594" s="450"/>
      <c r="AC594" s="450"/>
      <c r="AD594" s="450"/>
      <c r="AE594" s="451"/>
      <c r="AF594" s="451"/>
      <c r="AG594" s="452"/>
      <c r="AH594" s="452"/>
      <c r="AI594" s="452"/>
      <c r="AJ594" s="452"/>
      <c r="AK594" s="452"/>
      <c r="AL594" s="452"/>
      <c r="AM594" s="450"/>
      <c r="AN594" s="450"/>
      <c r="AO594" s="451"/>
      <c r="AP594" s="451"/>
      <c r="AQ594" s="450"/>
      <c r="AR594" s="453"/>
      <c r="AS594" s="453"/>
      <c r="AT594" s="454"/>
      <c r="AU594" s="455"/>
      <c r="AV594" s="456"/>
      <c r="AW594" s="456"/>
      <c r="AX594" s="455"/>
      <c r="AY594" s="456"/>
      <c r="AZ594" s="454"/>
      <c r="BA594" s="454"/>
      <c r="BB594" s="454"/>
      <c r="BC594" s="454"/>
      <c r="BD594" s="454"/>
      <c r="BE594" s="454"/>
      <c r="BF594" s="455"/>
      <c r="BG594" s="455"/>
      <c r="BH594" s="455"/>
      <c r="BI594" s="455"/>
      <c r="BJ594" s="455"/>
      <c r="BK594" s="455"/>
      <c r="BL594" s="455"/>
      <c r="BM594" s="455"/>
      <c r="BN594" s="455"/>
      <c r="BO594" s="455"/>
    </row>
    <row r="595" spans="1:67" ht="19.5" customHeight="1">
      <c r="A595" s="450"/>
      <c r="B595" s="450"/>
      <c r="C595" s="450"/>
      <c r="D595" s="450"/>
      <c r="E595" s="450"/>
      <c r="F595" s="451"/>
      <c r="G595" s="450"/>
      <c r="H595" s="450"/>
      <c r="I595" s="451"/>
      <c r="J595" s="450"/>
      <c r="K595" s="451"/>
      <c r="L595" s="450"/>
      <c r="M595" s="451"/>
      <c r="N595" s="450"/>
      <c r="O595" s="451"/>
      <c r="P595" s="452"/>
      <c r="Q595" s="452"/>
      <c r="R595" s="452"/>
      <c r="S595" s="452"/>
      <c r="T595" s="450"/>
      <c r="U595" s="450"/>
      <c r="V595" s="451"/>
      <c r="W595" s="452"/>
      <c r="X595" s="450"/>
      <c r="Y595" s="451"/>
      <c r="Z595" s="451"/>
      <c r="AA595" s="450"/>
      <c r="AB595" s="450"/>
      <c r="AC595" s="450"/>
      <c r="AD595" s="450"/>
      <c r="AE595" s="451"/>
      <c r="AF595" s="451"/>
      <c r="AG595" s="452"/>
      <c r="AH595" s="452"/>
      <c r="AI595" s="452"/>
      <c r="AJ595" s="452"/>
      <c r="AK595" s="452"/>
      <c r="AL595" s="452"/>
      <c r="AM595" s="450"/>
      <c r="AN595" s="450"/>
      <c r="AO595" s="451"/>
      <c r="AP595" s="451"/>
      <c r="AQ595" s="450"/>
      <c r="AR595" s="453"/>
      <c r="AS595" s="453"/>
      <c r="AT595" s="454"/>
      <c r="AU595" s="455"/>
      <c r="AV595" s="456"/>
      <c r="AW595" s="456"/>
      <c r="AX595" s="455"/>
      <c r="AY595" s="456"/>
      <c r="AZ595" s="454"/>
      <c r="BA595" s="454"/>
      <c r="BB595" s="454"/>
      <c r="BC595" s="454"/>
      <c r="BD595" s="454"/>
      <c r="BE595" s="454"/>
      <c r="BF595" s="455"/>
      <c r="BG595" s="455"/>
      <c r="BH595" s="455"/>
      <c r="BI595" s="455"/>
      <c r="BJ595" s="455"/>
      <c r="BK595" s="455"/>
      <c r="BL595" s="455"/>
      <c r="BM595" s="455"/>
      <c r="BN595" s="455"/>
      <c r="BO595" s="455"/>
    </row>
    <row r="596" spans="1:67" ht="19.5" customHeight="1">
      <c r="A596" s="450"/>
      <c r="B596" s="450"/>
      <c r="C596" s="450"/>
      <c r="D596" s="450"/>
      <c r="E596" s="450"/>
      <c r="F596" s="451"/>
      <c r="G596" s="450"/>
      <c r="H596" s="450"/>
      <c r="I596" s="451"/>
      <c r="J596" s="450"/>
      <c r="K596" s="451"/>
      <c r="L596" s="450"/>
      <c r="M596" s="451"/>
      <c r="N596" s="450"/>
      <c r="O596" s="451"/>
      <c r="P596" s="452"/>
      <c r="Q596" s="452"/>
      <c r="R596" s="452"/>
      <c r="S596" s="452"/>
      <c r="T596" s="450"/>
      <c r="U596" s="450"/>
      <c r="V596" s="451"/>
      <c r="W596" s="452"/>
      <c r="X596" s="450"/>
      <c r="Y596" s="451"/>
      <c r="Z596" s="451"/>
      <c r="AA596" s="450"/>
      <c r="AB596" s="450"/>
      <c r="AC596" s="450"/>
      <c r="AD596" s="450"/>
      <c r="AE596" s="451"/>
      <c r="AF596" s="451"/>
      <c r="AG596" s="452"/>
      <c r="AH596" s="452"/>
      <c r="AI596" s="452"/>
      <c r="AJ596" s="452"/>
      <c r="AK596" s="452"/>
      <c r="AL596" s="452"/>
      <c r="AM596" s="450"/>
      <c r="AN596" s="450"/>
      <c r="AO596" s="451"/>
      <c r="AP596" s="451"/>
      <c r="AQ596" s="450"/>
      <c r="AR596" s="453"/>
      <c r="AS596" s="453"/>
      <c r="AT596" s="454"/>
      <c r="AU596" s="455"/>
      <c r="AV596" s="456"/>
      <c r="AW596" s="456"/>
      <c r="AX596" s="455"/>
      <c r="AY596" s="456"/>
      <c r="AZ596" s="454"/>
      <c r="BA596" s="454"/>
      <c r="BB596" s="454"/>
      <c r="BC596" s="454"/>
      <c r="BD596" s="454"/>
      <c r="BE596" s="454"/>
      <c r="BF596" s="455"/>
      <c r="BG596" s="455"/>
      <c r="BH596" s="455"/>
      <c r="BI596" s="455"/>
      <c r="BJ596" s="455"/>
      <c r="BK596" s="455"/>
      <c r="BL596" s="455"/>
      <c r="BM596" s="455"/>
      <c r="BN596" s="455"/>
      <c r="BO596" s="455"/>
    </row>
    <row r="597" spans="1:67" ht="19.5" customHeight="1">
      <c r="A597" s="450"/>
      <c r="B597" s="450"/>
      <c r="C597" s="450"/>
      <c r="D597" s="450"/>
      <c r="E597" s="450"/>
      <c r="F597" s="451"/>
      <c r="G597" s="450"/>
      <c r="H597" s="450"/>
      <c r="I597" s="451"/>
      <c r="J597" s="450"/>
      <c r="K597" s="451"/>
      <c r="L597" s="450"/>
      <c r="M597" s="451"/>
      <c r="N597" s="450"/>
      <c r="O597" s="451"/>
      <c r="P597" s="452"/>
      <c r="Q597" s="452"/>
      <c r="R597" s="452"/>
      <c r="S597" s="452"/>
      <c r="T597" s="450"/>
      <c r="U597" s="450"/>
      <c r="V597" s="451"/>
      <c r="W597" s="452"/>
      <c r="X597" s="450"/>
      <c r="Y597" s="451"/>
      <c r="Z597" s="451"/>
      <c r="AA597" s="450"/>
      <c r="AB597" s="450"/>
      <c r="AC597" s="450"/>
      <c r="AD597" s="450"/>
      <c r="AE597" s="451"/>
      <c r="AF597" s="451"/>
      <c r="AG597" s="452"/>
      <c r="AH597" s="452"/>
      <c r="AI597" s="452"/>
      <c r="AJ597" s="452"/>
      <c r="AK597" s="452"/>
      <c r="AL597" s="452"/>
      <c r="AM597" s="450"/>
      <c r="AN597" s="450"/>
      <c r="AO597" s="451"/>
      <c r="AP597" s="451"/>
      <c r="AQ597" s="450"/>
      <c r="AR597" s="453"/>
      <c r="AS597" s="453"/>
      <c r="AT597" s="454"/>
      <c r="AU597" s="455"/>
      <c r="AV597" s="456"/>
      <c r="AW597" s="456"/>
      <c r="AX597" s="455"/>
      <c r="AY597" s="456"/>
      <c r="AZ597" s="454"/>
      <c r="BA597" s="454"/>
      <c r="BB597" s="454"/>
      <c r="BC597" s="454"/>
      <c r="BD597" s="454"/>
      <c r="BE597" s="454"/>
      <c r="BF597" s="455"/>
      <c r="BG597" s="455"/>
      <c r="BH597" s="455"/>
      <c r="BI597" s="455"/>
      <c r="BJ597" s="455"/>
      <c r="BK597" s="455"/>
      <c r="BL597" s="455"/>
      <c r="BM597" s="455"/>
      <c r="BN597" s="455"/>
      <c r="BO597" s="455"/>
    </row>
    <row r="598" spans="1:67" ht="19.5" customHeight="1">
      <c r="A598" s="450"/>
      <c r="B598" s="450"/>
      <c r="C598" s="450"/>
      <c r="D598" s="450"/>
      <c r="E598" s="450"/>
      <c r="F598" s="451"/>
      <c r="G598" s="450"/>
      <c r="H598" s="450"/>
      <c r="I598" s="451"/>
      <c r="J598" s="450"/>
      <c r="K598" s="451"/>
      <c r="L598" s="450"/>
      <c r="M598" s="451"/>
      <c r="N598" s="450"/>
      <c r="O598" s="451"/>
      <c r="P598" s="452"/>
      <c r="Q598" s="452"/>
      <c r="R598" s="452"/>
      <c r="S598" s="452"/>
      <c r="T598" s="450"/>
      <c r="U598" s="450"/>
      <c r="V598" s="451"/>
      <c r="W598" s="452"/>
      <c r="X598" s="450"/>
      <c r="Y598" s="451"/>
      <c r="Z598" s="451"/>
      <c r="AA598" s="450"/>
      <c r="AB598" s="450"/>
      <c r="AC598" s="450"/>
      <c r="AD598" s="450"/>
      <c r="AE598" s="451"/>
      <c r="AF598" s="451"/>
      <c r="AG598" s="452"/>
      <c r="AH598" s="452"/>
      <c r="AI598" s="452"/>
      <c r="AJ598" s="452"/>
      <c r="AK598" s="452"/>
      <c r="AL598" s="452"/>
      <c r="AM598" s="450"/>
      <c r="AN598" s="450"/>
      <c r="AO598" s="451"/>
      <c r="AP598" s="451"/>
      <c r="AQ598" s="450"/>
      <c r="AR598" s="453"/>
      <c r="AS598" s="453"/>
      <c r="AT598" s="454"/>
      <c r="AU598" s="455"/>
      <c r="AV598" s="456"/>
      <c r="AW598" s="456"/>
      <c r="AX598" s="455"/>
      <c r="AY598" s="456"/>
      <c r="AZ598" s="454"/>
      <c r="BA598" s="454"/>
      <c r="BB598" s="454"/>
      <c r="BC598" s="454"/>
      <c r="BD598" s="454"/>
      <c r="BE598" s="454"/>
      <c r="BF598" s="455"/>
      <c r="BG598" s="455"/>
      <c r="BH598" s="455"/>
      <c r="BI598" s="455"/>
      <c r="BJ598" s="455"/>
      <c r="BK598" s="455"/>
      <c r="BL598" s="455"/>
      <c r="BM598" s="455"/>
      <c r="BN598" s="455"/>
      <c r="BO598" s="455"/>
    </row>
    <row r="599" spans="1:67" ht="19.5" customHeight="1">
      <c r="A599" s="450"/>
      <c r="B599" s="450"/>
      <c r="C599" s="450"/>
      <c r="D599" s="450"/>
      <c r="E599" s="450"/>
      <c r="F599" s="451"/>
      <c r="G599" s="450"/>
      <c r="H599" s="450"/>
      <c r="I599" s="451"/>
      <c r="J599" s="450"/>
      <c r="K599" s="451"/>
      <c r="L599" s="450"/>
      <c r="M599" s="451"/>
      <c r="N599" s="450"/>
      <c r="O599" s="451"/>
      <c r="P599" s="452"/>
      <c r="Q599" s="452"/>
      <c r="R599" s="452"/>
      <c r="S599" s="452"/>
      <c r="T599" s="450"/>
      <c r="U599" s="450"/>
      <c r="V599" s="451"/>
      <c r="W599" s="452"/>
      <c r="X599" s="450"/>
      <c r="Y599" s="451"/>
      <c r="Z599" s="451"/>
      <c r="AA599" s="450"/>
      <c r="AB599" s="450"/>
      <c r="AC599" s="450"/>
      <c r="AD599" s="450"/>
      <c r="AE599" s="451"/>
      <c r="AF599" s="451"/>
      <c r="AG599" s="452"/>
      <c r="AH599" s="452"/>
      <c r="AI599" s="452"/>
      <c r="AJ599" s="452"/>
      <c r="AK599" s="452"/>
      <c r="AL599" s="452"/>
      <c r="AM599" s="450"/>
      <c r="AN599" s="450"/>
      <c r="AO599" s="451"/>
      <c r="AP599" s="451"/>
      <c r="AQ599" s="450"/>
      <c r="AR599" s="453"/>
      <c r="AS599" s="453"/>
      <c r="AT599" s="454"/>
      <c r="AU599" s="455"/>
      <c r="AV599" s="456"/>
      <c r="AW599" s="456"/>
      <c r="AX599" s="455"/>
      <c r="AY599" s="456"/>
      <c r="AZ599" s="454"/>
      <c r="BA599" s="454"/>
      <c r="BB599" s="454"/>
      <c r="BC599" s="454"/>
      <c r="BD599" s="454"/>
      <c r="BE599" s="454"/>
      <c r="BF599" s="455"/>
      <c r="BG599" s="455"/>
      <c r="BH599" s="455"/>
      <c r="BI599" s="455"/>
      <c r="BJ599" s="455"/>
      <c r="BK599" s="455"/>
      <c r="BL599" s="455"/>
      <c r="BM599" s="455"/>
      <c r="BN599" s="455"/>
      <c r="BO599" s="455"/>
    </row>
    <row r="600" spans="1:67" ht="19.5" customHeight="1">
      <c r="A600" s="450"/>
      <c r="B600" s="450"/>
      <c r="C600" s="450"/>
      <c r="D600" s="450"/>
      <c r="E600" s="450"/>
      <c r="F600" s="451"/>
      <c r="G600" s="450"/>
      <c r="H600" s="450"/>
      <c r="I600" s="451"/>
      <c r="J600" s="450"/>
      <c r="K600" s="451"/>
      <c r="L600" s="450"/>
      <c r="M600" s="451"/>
      <c r="N600" s="450"/>
      <c r="O600" s="451"/>
      <c r="P600" s="452"/>
      <c r="Q600" s="452"/>
      <c r="R600" s="452"/>
      <c r="S600" s="452"/>
      <c r="T600" s="450"/>
      <c r="U600" s="450"/>
      <c r="V600" s="451"/>
      <c r="W600" s="452"/>
      <c r="X600" s="450"/>
      <c r="Y600" s="451"/>
      <c r="Z600" s="451"/>
      <c r="AA600" s="450"/>
      <c r="AB600" s="450"/>
      <c r="AC600" s="450"/>
      <c r="AD600" s="450"/>
      <c r="AE600" s="451"/>
      <c r="AF600" s="451"/>
      <c r="AG600" s="452"/>
      <c r="AH600" s="452"/>
      <c r="AI600" s="452"/>
      <c r="AJ600" s="452"/>
      <c r="AK600" s="452"/>
      <c r="AL600" s="452"/>
      <c r="AM600" s="450"/>
      <c r="AN600" s="450"/>
      <c r="AO600" s="451"/>
      <c r="AP600" s="451"/>
      <c r="AQ600" s="450"/>
      <c r="AR600" s="453"/>
      <c r="AS600" s="453"/>
      <c r="AT600" s="454"/>
      <c r="AU600" s="455"/>
      <c r="AV600" s="456"/>
      <c r="AW600" s="456"/>
      <c r="AX600" s="455"/>
      <c r="AY600" s="456"/>
      <c r="AZ600" s="454"/>
      <c r="BA600" s="454"/>
      <c r="BB600" s="454"/>
      <c r="BC600" s="454"/>
      <c r="BD600" s="454"/>
      <c r="BE600" s="454"/>
      <c r="BF600" s="455"/>
      <c r="BG600" s="455"/>
      <c r="BH600" s="455"/>
      <c r="BI600" s="455"/>
      <c r="BJ600" s="455"/>
      <c r="BK600" s="455"/>
      <c r="BL600" s="455"/>
      <c r="BM600" s="455"/>
      <c r="BN600" s="455"/>
      <c r="BO600" s="455"/>
    </row>
    <row r="601" spans="1:67" ht="19.5" customHeight="1">
      <c r="A601" s="450"/>
      <c r="B601" s="450"/>
      <c r="C601" s="450"/>
      <c r="D601" s="450"/>
      <c r="E601" s="450"/>
      <c r="F601" s="451"/>
      <c r="G601" s="450"/>
      <c r="H601" s="450"/>
      <c r="I601" s="451"/>
      <c r="J601" s="450"/>
      <c r="K601" s="451"/>
      <c r="L601" s="450"/>
      <c r="M601" s="451"/>
      <c r="N601" s="450"/>
      <c r="O601" s="451"/>
      <c r="P601" s="452"/>
      <c r="Q601" s="452"/>
      <c r="R601" s="452"/>
      <c r="S601" s="452"/>
      <c r="T601" s="450"/>
      <c r="U601" s="450"/>
      <c r="V601" s="451"/>
      <c r="W601" s="452"/>
      <c r="X601" s="450"/>
      <c r="Y601" s="451"/>
      <c r="Z601" s="451"/>
      <c r="AA601" s="450"/>
      <c r="AB601" s="450"/>
      <c r="AC601" s="450"/>
      <c r="AD601" s="450"/>
      <c r="AE601" s="451"/>
      <c r="AF601" s="451"/>
      <c r="AG601" s="452"/>
      <c r="AH601" s="452"/>
      <c r="AI601" s="452"/>
      <c r="AJ601" s="452"/>
      <c r="AK601" s="452"/>
      <c r="AL601" s="452"/>
      <c r="AM601" s="450"/>
      <c r="AN601" s="450"/>
      <c r="AO601" s="451"/>
      <c r="AP601" s="451"/>
      <c r="AQ601" s="450"/>
      <c r="AR601" s="453"/>
      <c r="AS601" s="453"/>
      <c r="AT601" s="454"/>
      <c r="AU601" s="455"/>
      <c r="AV601" s="456"/>
      <c r="AW601" s="456"/>
      <c r="AX601" s="455"/>
      <c r="AY601" s="456"/>
      <c r="AZ601" s="454"/>
      <c r="BA601" s="454"/>
      <c r="BB601" s="454"/>
      <c r="BC601" s="454"/>
      <c r="BD601" s="454"/>
      <c r="BE601" s="454"/>
      <c r="BF601" s="455"/>
      <c r="BG601" s="455"/>
      <c r="BH601" s="455"/>
      <c r="BI601" s="455"/>
      <c r="BJ601" s="455"/>
      <c r="BK601" s="455"/>
      <c r="BL601" s="455"/>
      <c r="BM601" s="455"/>
      <c r="BN601" s="455"/>
      <c r="BO601" s="455"/>
    </row>
    <row r="602" spans="1:67" ht="19.5" customHeight="1">
      <c r="A602" s="450"/>
      <c r="B602" s="450"/>
      <c r="C602" s="450"/>
      <c r="D602" s="450"/>
      <c r="E602" s="450"/>
      <c r="F602" s="451"/>
      <c r="G602" s="450"/>
      <c r="H602" s="450"/>
      <c r="I602" s="451"/>
      <c r="J602" s="450"/>
      <c r="K602" s="451"/>
      <c r="L602" s="450"/>
      <c r="M602" s="451"/>
      <c r="N602" s="450"/>
      <c r="O602" s="451"/>
      <c r="P602" s="452"/>
      <c r="Q602" s="452"/>
      <c r="R602" s="452"/>
      <c r="S602" s="452"/>
      <c r="T602" s="450"/>
      <c r="U602" s="450"/>
      <c r="V602" s="451"/>
      <c r="W602" s="452"/>
      <c r="X602" s="450"/>
      <c r="Y602" s="451"/>
      <c r="Z602" s="451"/>
      <c r="AA602" s="450"/>
      <c r="AB602" s="450"/>
      <c r="AC602" s="450"/>
      <c r="AD602" s="450"/>
      <c r="AE602" s="451"/>
      <c r="AF602" s="451"/>
      <c r="AG602" s="452"/>
      <c r="AH602" s="452"/>
      <c r="AI602" s="452"/>
      <c r="AJ602" s="452"/>
      <c r="AK602" s="452"/>
      <c r="AL602" s="452"/>
      <c r="AM602" s="450"/>
      <c r="AN602" s="450"/>
      <c r="AO602" s="451"/>
      <c r="AP602" s="451"/>
      <c r="AQ602" s="450"/>
      <c r="AR602" s="453"/>
      <c r="AS602" s="453"/>
      <c r="AT602" s="454"/>
      <c r="AU602" s="455"/>
      <c r="AV602" s="456"/>
      <c r="AW602" s="456"/>
      <c r="AX602" s="455"/>
      <c r="AY602" s="456"/>
      <c r="AZ602" s="454"/>
      <c r="BA602" s="454"/>
      <c r="BB602" s="454"/>
      <c r="BC602" s="454"/>
      <c r="BD602" s="454"/>
      <c r="BE602" s="454"/>
      <c r="BF602" s="455"/>
      <c r="BG602" s="455"/>
      <c r="BH602" s="455"/>
      <c r="BI602" s="455"/>
      <c r="BJ602" s="455"/>
      <c r="BK602" s="455"/>
      <c r="BL602" s="455"/>
      <c r="BM602" s="455"/>
      <c r="BN602" s="455"/>
      <c r="BO602" s="455"/>
    </row>
    <row r="603" spans="1:67" ht="19.5" customHeight="1">
      <c r="A603" s="450"/>
      <c r="B603" s="450"/>
      <c r="C603" s="450"/>
      <c r="D603" s="450"/>
      <c r="E603" s="450"/>
      <c r="F603" s="451"/>
      <c r="G603" s="450"/>
      <c r="H603" s="450"/>
      <c r="I603" s="451"/>
      <c r="J603" s="450"/>
      <c r="K603" s="451"/>
      <c r="L603" s="450"/>
      <c r="M603" s="451"/>
      <c r="N603" s="450"/>
      <c r="O603" s="451"/>
      <c r="P603" s="452"/>
      <c r="Q603" s="452"/>
      <c r="R603" s="452"/>
      <c r="S603" s="452"/>
      <c r="T603" s="450"/>
      <c r="U603" s="450"/>
      <c r="V603" s="451"/>
      <c r="W603" s="452"/>
      <c r="X603" s="450"/>
      <c r="Y603" s="451"/>
      <c r="Z603" s="451"/>
      <c r="AA603" s="450"/>
      <c r="AB603" s="450"/>
      <c r="AC603" s="450"/>
      <c r="AD603" s="450"/>
      <c r="AE603" s="451"/>
      <c r="AF603" s="451"/>
      <c r="AG603" s="452"/>
      <c r="AH603" s="452"/>
      <c r="AI603" s="452"/>
      <c r="AJ603" s="452"/>
      <c r="AK603" s="452"/>
      <c r="AL603" s="452"/>
      <c r="AM603" s="450"/>
      <c r="AN603" s="450"/>
      <c r="AO603" s="451"/>
      <c r="AP603" s="451"/>
      <c r="AQ603" s="450"/>
      <c r="AR603" s="453"/>
      <c r="AS603" s="453"/>
      <c r="AT603" s="454"/>
      <c r="AU603" s="455"/>
      <c r="AV603" s="456"/>
      <c r="AW603" s="456"/>
      <c r="AX603" s="455"/>
      <c r="AY603" s="456"/>
      <c r="AZ603" s="454"/>
      <c r="BA603" s="454"/>
      <c r="BB603" s="454"/>
      <c r="BC603" s="454"/>
      <c r="BD603" s="454"/>
      <c r="BE603" s="454"/>
      <c r="BF603" s="455"/>
      <c r="BG603" s="455"/>
      <c r="BH603" s="455"/>
      <c r="BI603" s="455"/>
      <c r="BJ603" s="455"/>
      <c r="BK603" s="455"/>
      <c r="BL603" s="455"/>
      <c r="BM603" s="455"/>
      <c r="BN603" s="455"/>
      <c r="BO603" s="455"/>
    </row>
    <row r="604" spans="1:67" ht="19.5" customHeight="1">
      <c r="A604" s="450"/>
      <c r="B604" s="450"/>
      <c r="C604" s="450"/>
      <c r="D604" s="450"/>
      <c r="E604" s="450"/>
      <c r="F604" s="451"/>
      <c r="G604" s="450"/>
      <c r="H604" s="450"/>
      <c r="I604" s="451"/>
      <c r="J604" s="450"/>
      <c r="K604" s="451"/>
      <c r="L604" s="450"/>
      <c r="M604" s="451"/>
      <c r="N604" s="450"/>
      <c r="O604" s="451"/>
      <c r="P604" s="452"/>
      <c r="Q604" s="452"/>
      <c r="R604" s="452"/>
      <c r="S604" s="452"/>
      <c r="T604" s="450"/>
      <c r="U604" s="450"/>
      <c r="V604" s="451"/>
      <c r="W604" s="452"/>
      <c r="X604" s="450"/>
      <c r="Y604" s="451"/>
      <c r="Z604" s="451"/>
      <c r="AA604" s="450"/>
      <c r="AB604" s="450"/>
      <c r="AC604" s="450"/>
      <c r="AD604" s="450"/>
      <c r="AE604" s="451"/>
      <c r="AF604" s="451"/>
      <c r="AG604" s="452"/>
      <c r="AH604" s="452"/>
      <c r="AI604" s="452"/>
      <c r="AJ604" s="452"/>
      <c r="AK604" s="452"/>
      <c r="AL604" s="452"/>
      <c r="AM604" s="450"/>
      <c r="AN604" s="450"/>
      <c r="AO604" s="451"/>
      <c r="AP604" s="451"/>
      <c r="AQ604" s="450"/>
      <c r="AR604" s="453"/>
      <c r="AS604" s="453"/>
      <c r="AT604" s="454"/>
      <c r="AU604" s="455"/>
      <c r="AV604" s="456"/>
      <c r="AW604" s="456"/>
      <c r="AX604" s="455"/>
      <c r="AY604" s="456"/>
      <c r="AZ604" s="454"/>
      <c r="BA604" s="454"/>
      <c r="BB604" s="454"/>
      <c r="BC604" s="454"/>
      <c r="BD604" s="454"/>
      <c r="BE604" s="454"/>
      <c r="BF604" s="455"/>
      <c r="BG604" s="455"/>
      <c r="BH604" s="455"/>
      <c r="BI604" s="455"/>
      <c r="BJ604" s="455"/>
      <c r="BK604" s="455"/>
      <c r="BL604" s="455"/>
      <c r="BM604" s="455"/>
      <c r="BN604" s="455"/>
      <c r="BO604" s="455"/>
    </row>
    <row r="605" spans="1:67" ht="19.5" customHeight="1">
      <c r="A605" s="450"/>
      <c r="B605" s="450"/>
      <c r="C605" s="450"/>
      <c r="D605" s="450"/>
      <c r="E605" s="450"/>
      <c r="F605" s="451"/>
      <c r="G605" s="450"/>
      <c r="H605" s="450"/>
      <c r="I605" s="451"/>
      <c r="J605" s="450"/>
      <c r="K605" s="451"/>
      <c r="L605" s="450"/>
      <c r="M605" s="451"/>
      <c r="N605" s="450"/>
      <c r="O605" s="451"/>
      <c r="P605" s="452"/>
      <c r="Q605" s="452"/>
      <c r="R605" s="452"/>
      <c r="S605" s="452"/>
      <c r="T605" s="450"/>
      <c r="U605" s="450"/>
      <c r="V605" s="451"/>
      <c r="W605" s="452"/>
      <c r="X605" s="450"/>
      <c r="Y605" s="451"/>
      <c r="Z605" s="451"/>
      <c r="AA605" s="450"/>
      <c r="AB605" s="450"/>
      <c r="AC605" s="450"/>
      <c r="AD605" s="450"/>
      <c r="AE605" s="451"/>
      <c r="AF605" s="451"/>
      <c r="AG605" s="452"/>
      <c r="AH605" s="452"/>
      <c r="AI605" s="452"/>
      <c r="AJ605" s="452"/>
      <c r="AK605" s="452"/>
      <c r="AL605" s="452"/>
      <c r="AM605" s="450"/>
      <c r="AN605" s="450"/>
      <c r="AO605" s="451"/>
      <c r="AP605" s="451"/>
      <c r="AQ605" s="450"/>
      <c r="AR605" s="453"/>
      <c r="AS605" s="453"/>
      <c r="AT605" s="454"/>
      <c r="AU605" s="455"/>
      <c r="AV605" s="456"/>
      <c r="AW605" s="456"/>
      <c r="AX605" s="455"/>
      <c r="AY605" s="456"/>
      <c r="AZ605" s="454"/>
      <c r="BA605" s="454"/>
      <c r="BB605" s="454"/>
      <c r="BC605" s="454"/>
      <c r="BD605" s="454"/>
      <c r="BE605" s="454"/>
      <c r="BF605" s="455"/>
      <c r="BG605" s="455"/>
      <c r="BH605" s="455"/>
      <c r="BI605" s="455"/>
      <c r="BJ605" s="455"/>
      <c r="BK605" s="455"/>
      <c r="BL605" s="455"/>
      <c r="BM605" s="455"/>
      <c r="BN605" s="455"/>
      <c r="BO605" s="455"/>
    </row>
    <row r="606" spans="1:67" ht="19.5" customHeight="1">
      <c r="A606" s="450"/>
      <c r="B606" s="450"/>
      <c r="C606" s="450"/>
      <c r="D606" s="450"/>
      <c r="E606" s="450"/>
      <c r="F606" s="451"/>
      <c r="G606" s="450"/>
      <c r="H606" s="450"/>
      <c r="I606" s="451"/>
      <c r="J606" s="450"/>
      <c r="K606" s="451"/>
      <c r="L606" s="450"/>
      <c r="M606" s="451"/>
      <c r="N606" s="450"/>
      <c r="O606" s="451"/>
      <c r="P606" s="452"/>
      <c r="Q606" s="452"/>
      <c r="R606" s="452"/>
      <c r="S606" s="452"/>
      <c r="T606" s="450"/>
      <c r="U606" s="450"/>
      <c r="V606" s="451"/>
      <c r="W606" s="452"/>
      <c r="X606" s="450"/>
      <c r="Y606" s="451"/>
      <c r="Z606" s="451"/>
      <c r="AA606" s="450"/>
      <c r="AB606" s="450"/>
      <c r="AC606" s="450"/>
      <c r="AD606" s="450"/>
      <c r="AE606" s="451"/>
      <c r="AF606" s="451"/>
      <c r="AG606" s="452"/>
      <c r="AH606" s="452"/>
      <c r="AI606" s="452"/>
      <c r="AJ606" s="452"/>
      <c r="AK606" s="452"/>
      <c r="AL606" s="452"/>
      <c r="AM606" s="450"/>
      <c r="AN606" s="450"/>
      <c r="AO606" s="451"/>
      <c r="AP606" s="451"/>
      <c r="AQ606" s="450"/>
      <c r="AR606" s="453"/>
      <c r="AS606" s="453"/>
      <c r="AT606" s="454"/>
      <c r="AU606" s="455"/>
      <c r="AV606" s="456"/>
      <c r="AW606" s="456"/>
      <c r="AX606" s="455"/>
      <c r="AY606" s="456"/>
      <c r="AZ606" s="454"/>
      <c r="BA606" s="454"/>
      <c r="BB606" s="454"/>
      <c r="BC606" s="454"/>
      <c r="BD606" s="454"/>
      <c r="BE606" s="454"/>
      <c r="BF606" s="455"/>
      <c r="BG606" s="455"/>
      <c r="BH606" s="455"/>
      <c r="BI606" s="455"/>
      <c r="BJ606" s="455"/>
      <c r="BK606" s="455"/>
      <c r="BL606" s="455"/>
      <c r="BM606" s="455"/>
      <c r="BN606" s="455"/>
      <c r="BO606" s="455"/>
    </row>
    <row r="607" spans="1:67" ht="19.5" customHeight="1">
      <c r="A607" s="450"/>
      <c r="B607" s="450"/>
      <c r="C607" s="450"/>
      <c r="D607" s="450"/>
      <c r="E607" s="450"/>
      <c r="F607" s="451"/>
      <c r="G607" s="450"/>
      <c r="H607" s="450"/>
      <c r="I607" s="451"/>
      <c r="J607" s="450"/>
      <c r="K607" s="451"/>
      <c r="L607" s="450"/>
      <c r="M607" s="451"/>
      <c r="N607" s="450"/>
      <c r="O607" s="451"/>
      <c r="P607" s="452"/>
      <c r="Q607" s="452"/>
      <c r="R607" s="452"/>
      <c r="S607" s="452"/>
      <c r="T607" s="450"/>
      <c r="U607" s="450"/>
      <c r="V607" s="451"/>
      <c r="W607" s="452"/>
      <c r="X607" s="450"/>
      <c r="Y607" s="451"/>
      <c r="Z607" s="451"/>
      <c r="AA607" s="450"/>
      <c r="AB607" s="450"/>
      <c r="AC607" s="450"/>
      <c r="AD607" s="450"/>
      <c r="AE607" s="451"/>
      <c r="AF607" s="451"/>
      <c r="AG607" s="452"/>
      <c r="AH607" s="452"/>
      <c r="AI607" s="452"/>
      <c r="AJ607" s="452"/>
      <c r="AK607" s="452"/>
      <c r="AL607" s="452"/>
      <c r="AM607" s="450"/>
      <c r="AN607" s="450"/>
      <c r="AO607" s="451"/>
      <c r="AP607" s="451"/>
      <c r="AQ607" s="450"/>
      <c r="AR607" s="453"/>
      <c r="AS607" s="453"/>
      <c r="AT607" s="454"/>
      <c r="AU607" s="455"/>
      <c r="AV607" s="456"/>
      <c r="AW607" s="456"/>
      <c r="AX607" s="455"/>
      <c r="AY607" s="456"/>
      <c r="AZ607" s="454"/>
      <c r="BA607" s="454"/>
      <c r="BB607" s="454"/>
      <c r="BC607" s="454"/>
      <c r="BD607" s="454"/>
      <c r="BE607" s="454"/>
      <c r="BF607" s="455"/>
      <c r="BG607" s="455"/>
      <c r="BH607" s="455"/>
      <c r="BI607" s="455"/>
      <c r="BJ607" s="455"/>
      <c r="BK607" s="455"/>
      <c r="BL607" s="455"/>
      <c r="BM607" s="455"/>
      <c r="BN607" s="455"/>
      <c r="BO607" s="455"/>
    </row>
    <row r="608" spans="1:67" ht="19.5" customHeight="1">
      <c r="A608" s="450"/>
      <c r="B608" s="450"/>
      <c r="C608" s="450"/>
      <c r="D608" s="450"/>
      <c r="E608" s="450"/>
      <c r="F608" s="451"/>
      <c r="G608" s="450"/>
      <c r="H608" s="450"/>
      <c r="I608" s="451"/>
      <c r="J608" s="450"/>
      <c r="K608" s="451"/>
      <c r="L608" s="450"/>
      <c r="M608" s="451"/>
      <c r="N608" s="450"/>
      <c r="O608" s="451"/>
      <c r="P608" s="452"/>
      <c r="Q608" s="452"/>
      <c r="R608" s="452"/>
      <c r="S608" s="452"/>
      <c r="T608" s="450"/>
      <c r="U608" s="450"/>
      <c r="V608" s="451"/>
      <c r="W608" s="452"/>
      <c r="X608" s="450"/>
      <c r="Y608" s="451"/>
      <c r="Z608" s="451"/>
      <c r="AA608" s="450"/>
      <c r="AB608" s="450"/>
      <c r="AC608" s="450"/>
      <c r="AD608" s="450"/>
      <c r="AE608" s="451"/>
      <c r="AF608" s="451"/>
      <c r="AG608" s="452"/>
      <c r="AH608" s="452"/>
      <c r="AI608" s="452"/>
      <c r="AJ608" s="452"/>
      <c r="AK608" s="452"/>
      <c r="AL608" s="452"/>
      <c r="AM608" s="450"/>
      <c r="AN608" s="450"/>
      <c r="AO608" s="451"/>
      <c r="AP608" s="451"/>
      <c r="AQ608" s="450"/>
      <c r="AR608" s="453"/>
      <c r="AS608" s="453"/>
      <c r="AT608" s="454"/>
      <c r="AU608" s="455"/>
      <c r="AV608" s="456"/>
      <c r="AW608" s="456"/>
      <c r="AX608" s="455"/>
      <c r="AY608" s="456"/>
      <c r="AZ608" s="454"/>
      <c r="BA608" s="454"/>
      <c r="BB608" s="454"/>
      <c r="BC608" s="454"/>
      <c r="BD608" s="454"/>
      <c r="BE608" s="454"/>
      <c r="BF608" s="455"/>
      <c r="BG608" s="455"/>
      <c r="BH608" s="455"/>
      <c r="BI608" s="455"/>
      <c r="BJ608" s="455"/>
      <c r="BK608" s="455"/>
      <c r="BL608" s="455"/>
      <c r="BM608" s="455"/>
      <c r="BN608" s="455"/>
      <c r="BO608" s="455"/>
    </row>
    <row r="609" spans="1:67" ht="19.5" customHeight="1">
      <c r="A609" s="450"/>
      <c r="B609" s="450"/>
      <c r="C609" s="450"/>
      <c r="D609" s="450"/>
      <c r="E609" s="450"/>
      <c r="F609" s="451"/>
      <c r="G609" s="450"/>
      <c r="H609" s="450"/>
      <c r="I609" s="451"/>
      <c r="J609" s="450"/>
      <c r="K609" s="451"/>
      <c r="L609" s="450"/>
      <c r="M609" s="451"/>
      <c r="N609" s="450"/>
      <c r="O609" s="451"/>
      <c r="P609" s="452"/>
      <c r="Q609" s="452"/>
      <c r="R609" s="452"/>
      <c r="S609" s="452"/>
      <c r="T609" s="450"/>
      <c r="U609" s="450"/>
      <c r="V609" s="451"/>
      <c r="W609" s="452"/>
      <c r="X609" s="450"/>
      <c r="Y609" s="451"/>
      <c r="Z609" s="451"/>
      <c r="AA609" s="450"/>
      <c r="AB609" s="450"/>
      <c r="AC609" s="450"/>
      <c r="AD609" s="450"/>
      <c r="AE609" s="451"/>
      <c r="AF609" s="451"/>
      <c r="AG609" s="452"/>
      <c r="AH609" s="452"/>
      <c r="AI609" s="452"/>
      <c r="AJ609" s="452"/>
      <c r="AK609" s="452"/>
      <c r="AL609" s="452"/>
      <c r="AM609" s="450"/>
      <c r="AN609" s="450"/>
      <c r="AO609" s="451"/>
      <c r="AP609" s="451"/>
      <c r="AQ609" s="450"/>
      <c r="AR609" s="453"/>
      <c r="AS609" s="453"/>
      <c r="AT609" s="454"/>
      <c r="AU609" s="455"/>
      <c r="AV609" s="456"/>
      <c r="AW609" s="456"/>
      <c r="AX609" s="455"/>
      <c r="AY609" s="456"/>
      <c r="AZ609" s="454"/>
      <c r="BA609" s="454"/>
      <c r="BB609" s="454"/>
      <c r="BC609" s="454"/>
      <c r="BD609" s="454"/>
      <c r="BE609" s="454"/>
      <c r="BF609" s="455"/>
      <c r="BG609" s="455"/>
      <c r="BH609" s="455"/>
      <c r="BI609" s="455"/>
      <c r="BJ609" s="455"/>
      <c r="BK609" s="455"/>
      <c r="BL609" s="455"/>
      <c r="BM609" s="455"/>
      <c r="BN609" s="455"/>
      <c r="BO609" s="455"/>
    </row>
    <row r="610" spans="1:67" ht="19.5" customHeight="1">
      <c r="A610" s="450"/>
      <c r="B610" s="450"/>
      <c r="C610" s="450"/>
      <c r="D610" s="450"/>
      <c r="E610" s="450"/>
      <c r="F610" s="451"/>
      <c r="G610" s="450"/>
      <c r="H610" s="450"/>
      <c r="I610" s="451"/>
      <c r="J610" s="450"/>
      <c r="K610" s="451"/>
      <c r="L610" s="450"/>
      <c r="M610" s="451"/>
      <c r="N610" s="450"/>
      <c r="O610" s="451"/>
      <c r="P610" s="452"/>
      <c r="Q610" s="452"/>
      <c r="R610" s="452"/>
      <c r="S610" s="452"/>
      <c r="T610" s="450"/>
      <c r="U610" s="450"/>
      <c r="V610" s="451"/>
      <c r="W610" s="452"/>
      <c r="X610" s="450"/>
      <c r="Y610" s="451"/>
      <c r="Z610" s="451"/>
      <c r="AA610" s="450"/>
      <c r="AB610" s="450"/>
      <c r="AC610" s="450"/>
      <c r="AD610" s="450"/>
      <c r="AE610" s="451"/>
      <c r="AF610" s="451"/>
      <c r="AG610" s="452"/>
      <c r="AH610" s="452"/>
      <c r="AI610" s="452"/>
      <c r="AJ610" s="452"/>
      <c r="AK610" s="452"/>
      <c r="AL610" s="452"/>
      <c r="AM610" s="450"/>
      <c r="AN610" s="450"/>
      <c r="AO610" s="451"/>
      <c r="AP610" s="451"/>
      <c r="AQ610" s="450"/>
      <c r="AR610" s="453"/>
      <c r="AS610" s="453"/>
      <c r="AT610" s="454"/>
      <c r="AU610" s="455"/>
      <c r="AV610" s="456"/>
      <c r="AW610" s="456"/>
      <c r="AX610" s="455"/>
      <c r="AY610" s="456"/>
      <c r="AZ610" s="454"/>
      <c r="BA610" s="454"/>
      <c r="BB610" s="454"/>
      <c r="BC610" s="454"/>
      <c r="BD610" s="454"/>
      <c r="BE610" s="454"/>
      <c r="BF610" s="455"/>
      <c r="BG610" s="455"/>
      <c r="BH610" s="455"/>
      <c r="BI610" s="455"/>
      <c r="BJ610" s="455"/>
      <c r="BK610" s="455"/>
      <c r="BL610" s="455"/>
      <c r="BM610" s="455"/>
      <c r="BN610" s="455"/>
      <c r="BO610" s="455"/>
    </row>
    <row r="611" spans="1:67" ht="19.5" customHeight="1">
      <c r="A611" s="450"/>
      <c r="B611" s="450"/>
      <c r="C611" s="450"/>
      <c r="D611" s="450"/>
      <c r="E611" s="450"/>
      <c r="F611" s="451"/>
      <c r="G611" s="450"/>
      <c r="H611" s="450"/>
      <c r="I611" s="451"/>
      <c r="J611" s="450"/>
      <c r="K611" s="451"/>
      <c r="L611" s="450"/>
      <c r="M611" s="451"/>
      <c r="N611" s="450"/>
      <c r="O611" s="451"/>
      <c r="P611" s="452"/>
      <c r="Q611" s="452"/>
      <c r="R611" s="452"/>
      <c r="S611" s="452"/>
      <c r="T611" s="450"/>
      <c r="U611" s="450"/>
      <c r="V611" s="451"/>
      <c r="W611" s="452"/>
      <c r="X611" s="450"/>
      <c r="Y611" s="451"/>
      <c r="Z611" s="451"/>
      <c r="AA611" s="450"/>
      <c r="AB611" s="450"/>
      <c r="AC611" s="450"/>
      <c r="AD611" s="450"/>
      <c r="AE611" s="451"/>
      <c r="AF611" s="451"/>
      <c r="AG611" s="452"/>
      <c r="AH611" s="452"/>
      <c r="AI611" s="452"/>
      <c r="AJ611" s="452"/>
      <c r="AK611" s="452"/>
      <c r="AL611" s="452"/>
      <c r="AM611" s="450"/>
      <c r="AN611" s="450"/>
      <c r="AO611" s="451"/>
      <c r="AP611" s="451"/>
      <c r="AQ611" s="450"/>
      <c r="AR611" s="453"/>
      <c r="AS611" s="453"/>
      <c r="AT611" s="454"/>
      <c r="AU611" s="455"/>
      <c r="AV611" s="456"/>
      <c r="AW611" s="456"/>
      <c r="AX611" s="455"/>
      <c r="AY611" s="456"/>
      <c r="AZ611" s="454"/>
      <c r="BA611" s="454"/>
      <c r="BB611" s="454"/>
      <c r="BC611" s="454"/>
      <c r="BD611" s="454"/>
      <c r="BE611" s="454"/>
      <c r="BF611" s="455"/>
      <c r="BG611" s="455"/>
      <c r="BH611" s="455"/>
      <c r="BI611" s="455"/>
      <c r="BJ611" s="455"/>
      <c r="BK611" s="455"/>
      <c r="BL611" s="455"/>
      <c r="BM611" s="455"/>
      <c r="BN611" s="455"/>
      <c r="BO611" s="455"/>
    </row>
    <row r="612" spans="1:67" ht="19.5" customHeight="1">
      <c r="A612" s="450"/>
      <c r="B612" s="450"/>
      <c r="C612" s="450"/>
      <c r="D612" s="450"/>
      <c r="E612" s="450"/>
      <c r="F612" s="451"/>
      <c r="G612" s="450"/>
      <c r="H612" s="450"/>
      <c r="I612" s="451"/>
      <c r="J612" s="450"/>
      <c r="K612" s="451"/>
      <c r="L612" s="450"/>
      <c r="M612" s="451"/>
      <c r="N612" s="450"/>
      <c r="O612" s="451"/>
      <c r="P612" s="452"/>
      <c r="Q612" s="452"/>
      <c r="R612" s="452"/>
      <c r="S612" s="452"/>
      <c r="T612" s="450"/>
      <c r="U612" s="450"/>
      <c r="V612" s="451"/>
      <c r="W612" s="452"/>
      <c r="X612" s="450"/>
      <c r="Y612" s="451"/>
      <c r="Z612" s="451"/>
      <c r="AA612" s="450"/>
      <c r="AB612" s="450"/>
      <c r="AC612" s="450"/>
      <c r="AD612" s="450"/>
      <c r="AE612" s="451"/>
      <c r="AF612" s="451"/>
      <c r="AG612" s="452"/>
      <c r="AH612" s="452"/>
      <c r="AI612" s="452"/>
      <c r="AJ612" s="452"/>
      <c r="AK612" s="452"/>
      <c r="AL612" s="452"/>
      <c r="AM612" s="450"/>
      <c r="AN612" s="450"/>
      <c r="AO612" s="451"/>
      <c r="AP612" s="451"/>
      <c r="AQ612" s="450"/>
      <c r="AR612" s="453"/>
      <c r="AS612" s="453"/>
      <c r="AT612" s="454"/>
      <c r="AU612" s="455"/>
      <c r="AV612" s="456"/>
      <c r="AW612" s="456"/>
      <c r="AX612" s="455"/>
      <c r="AY612" s="456"/>
      <c r="AZ612" s="454"/>
      <c r="BA612" s="454"/>
      <c r="BB612" s="454"/>
      <c r="BC612" s="454"/>
      <c r="BD612" s="454"/>
      <c r="BE612" s="454"/>
      <c r="BF612" s="455"/>
      <c r="BG612" s="455"/>
      <c r="BH612" s="455"/>
      <c r="BI612" s="455"/>
      <c r="BJ612" s="455"/>
      <c r="BK612" s="455"/>
      <c r="BL612" s="455"/>
      <c r="BM612" s="455"/>
      <c r="BN612" s="455"/>
      <c r="BO612" s="455"/>
    </row>
    <row r="613" spans="1:67" ht="19.5" customHeight="1">
      <c r="A613" s="450"/>
      <c r="B613" s="450"/>
      <c r="C613" s="450"/>
      <c r="D613" s="450"/>
      <c r="E613" s="450"/>
      <c r="F613" s="451"/>
      <c r="G613" s="450"/>
      <c r="H613" s="450"/>
      <c r="I613" s="451"/>
      <c r="J613" s="450"/>
      <c r="K613" s="451"/>
      <c r="L613" s="450"/>
      <c r="M613" s="451"/>
      <c r="N613" s="450"/>
      <c r="O613" s="451"/>
      <c r="P613" s="452"/>
      <c r="Q613" s="452"/>
      <c r="R613" s="452"/>
      <c r="S613" s="452"/>
      <c r="T613" s="450"/>
      <c r="U613" s="450"/>
      <c r="V613" s="451"/>
      <c r="W613" s="452"/>
      <c r="X613" s="450"/>
      <c r="Y613" s="451"/>
      <c r="Z613" s="451"/>
      <c r="AA613" s="450"/>
      <c r="AB613" s="450"/>
      <c r="AC613" s="450"/>
      <c r="AD613" s="450"/>
      <c r="AE613" s="451"/>
      <c r="AF613" s="451"/>
      <c r="AG613" s="452"/>
      <c r="AH613" s="452"/>
      <c r="AI613" s="452"/>
      <c r="AJ613" s="452"/>
      <c r="AK613" s="452"/>
      <c r="AL613" s="452"/>
      <c r="AM613" s="450"/>
      <c r="AN613" s="450"/>
      <c r="AO613" s="451"/>
      <c r="AP613" s="451"/>
      <c r="AQ613" s="450"/>
      <c r="AR613" s="453"/>
      <c r="AS613" s="453"/>
      <c r="AT613" s="454"/>
      <c r="AU613" s="455"/>
      <c r="AV613" s="456"/>
      <c r="AW613" s="456"/>
      <c r="AX613" s="455"/>
      <c r="AY613" s="456"/>
      <c r="AZ613" s="454"/>
      <c r="BA613" s="454"/>
      <c r="BB613" s="454"/>
      <c r="BC613" s="454"/>
      <c r="BD613" s="454"/>
      <c r="BE613" s="454"/>
      <c r="BF613" s="455"/>
      <c r="BG613" s="455"/>
      <c r="BH613" s="455"/>
      <c r="BI613" s="455"/>
      <c r="BJ613" s="455"/>
      <c r="BK613" s="455"/>
      <c r="BL613" s="455"/>
      <c r="BM613" s="455"/>
      <c r="BN613" s="455"/>
      <c r="BO613" s="455"/>
    </row>
    <row r="614" spans="1:67" ht="19.5" customHeight="1">
      <c r="A614" s="450"/>
      <c r="B614" s="450"/>
      <c r="C614" s="450"/>
      <c r="D614" s="450"/>
      <c r="E614" s="450"/>
      <c r="F614" s="451"/>
      <c r="G614" s="450"/>
      <c r="H614" s="450"/>
      <c r="I614" s="451"/>
      <c r="J614" s="450"/>
      <c r="K614" s="451"/>
      <c r="L614" s="450"/>
      <c r="M614" s="451"/>
      <c r="N614" s="450"/>
      <c r="O614" s="451"/>
      <c r="P614" s="452"/>
      <c r="Q614" s="452"/>
      <c r="R614" s="452"/>
      <c r="S614" s="452"/>
      <c r="T614" s="450"/>
      <c r="U614" s="450"/>
      <c r="V614" s="451"/>
      <c r="W614" s="452"/>
      <c r="X614" s="450"/>
      <c r="Y614" s="451"/>
      <c r="Z614" s="451"/>
      <c r="AA614" s="450"/>
      <c r="AB614" s="450"/>
      <c r="AC614" s="450"/>
      <c r="AD614" s="450"/>
      <c r="AE614" s="451"/>
      <c r="AF614" s="451"/>
      <c r="AG614" s="452"/>
      <c r="AH614" s="452"/>
      <c r="AI614" s="452"/>
      <c r="AJ614" s="452"/>
      <c r="AK614" s="452"/>
      <c r="AL614" s="452"/>
      <c r="AM614" s="450"/>
      <c r="AN614" s="450"/>
      <c r="AO614" s="451"/>
      <c r="AP614" s="451"/>
      <c r="AQ614" s="450"/>
      <c r="AR614" s="453"/>
      <c r="AS614" s="453"/>
      <c r="AT614" s="454"/>
      <c r="AU614" s="455"/>
      <c r="AV614" s="456"/>
      <c r="AW614" s="456"/>
      <c r="AX614" s="455"/>
      <c r="AY614" s="456"/>
      <c r="AZ614" s="454"/>
      <c r="BA614" s="454"/>
      <c r="BB614" s="454"/>
      <c r="BC614" s="454"/>
      <c r="BD614" s="454"/>
      <c r="BE614" s="454"/>
      <c r="BF614" s="455"/>
      <c r="BG614" s="455"/>
      <c r="BH614" s="455"/>
      <c r="BI614" s="455"/>
      <c r="BJ614" s="455"/>
      <c r="BK614" s="455"/>
      <c r="BL614" s="455"/>
      <c r="BM614" s="455"/>
      <c r="BN614" s="455"/>
      <c r="BO614" s="455"/>
    </row>
    <row r="615" spans="1:67" ht="19.5" customHeight="1">
      <c r="A615" s="450"/>
      <c r="B615" s="450"/>
      <c r="C615" s="450"/>
      <c r="D615" s="450"/>
      <c r="E615" s="450"/>
      <c r="F615" s="451"/>
      <c r="G615" s="450"/>
      <c r="H615" s="450"/>
      <c r="I615" s="451"/>
      <c r="J615" s="450"/>
      <c r="K615" s="451"/>
      <c r="L615" s="450"/>
      <c r="M615" s="451"/>
      <c r="N615" s="450"/>
      <c r="O615" s="451"/>
      <c r="P615" s="452"/>
      <c r="Q615" s="452"/>
      <c r="R615" s="452"/>
      <c r="S615" s="452"/>
      <c r="T615" s="450"/>
      <c r="U615" s="450"/>
      <c r="V615" s="451"/>
      <c r="W615" s="452"/>
      <c r="X615" s="450"/>
      <c r="Y615" s="451"/>
      <c r="Z615" s="451"/>
      <c r="AA615" s="450"/>
      <c r="AB615" s="450"/>
      <c r="AC615" s="450"/>
      <c r="AD615" s="450"/>
      <c r="AE615" s="451"/>
      <c r="AF615" s="451"/>
      <c r="AG615" s="452"/>
      <c r="AH615" s="452"/>
      <c r="AI615" s="452"/>
      <c r="AJ615" s="452"/>
      <c r="AK615" s="452"/>
      <c r="AL615" s="452"/>
      <c r="AM615" s="450"/>
      <c r="AN615" s="450"/>
      <c r="AO615" s="451"/>
      <c r="AP615" s="451"/>
      <c r="AQ615" s="450"/>
      <c r="AR615" s="453"/>
      <c r="AS615" s="453"/>
      <c r="AT615" s="454"/>
      <c r="AU615" s="455"/>
      <c r="AV615" s="456"/>
      <c r="AW615" s="456"/>
      <c r="AX615" s="455"/>
      <c r="AY615" s="456"/>
      <c r="AZ615" s="454"/>
      <c r="BA615" s="454"/>
      <c r="BB615" s="454"/>
      <c r="BC615" s="454"/>
      <c r="BD615" s="454"/>
      <c r="BE615" s="454"/>
      <c r="BF615" s="455"/>
      <c r="BG615" s="455"/>
      <c r="BH615" s="455"/>
      <c r="BI615" s="455"/>
      <c r="BJ615" s="455"/>
      <c r="BK615" s="455"/>
      <c r="BL615" s="455"/>
      <c r="BM615" s="455"/>
      <c r="BN615" s="455"/>
      <c r="BO615" s="455"/>
    </row>
    <row r="616" spans="1:67" ht="19.5" customHeight="1">
      <c r="A616" s="450"/>
      <c r="B616" s="450"/>
      <c r="C616" s="450"/>
      <c r="D616" s="450"/>
      <c r="E616" s="450"/>
      <c r="F616" s="451"/>
      <c r="G616" s="450"/>
      <c r="H616" s="450"/>
      <c r="I616" s="451"/>
      <c r="J616" s="450"/>
      <c r="K616" s="451"/>
      <c r="L616" s="450"/>
      <c r="M616" s="451"/>
      <c r="N616" s="450"/>
      <c r="O616" s="451"/>
      <c r="P616" s="452"/>
      <c r="Q616" s="452"/>
      <c r="R616" s="452"/>
      <c r="S616" s="452"/>
      <c r="T616" s="450"/>
      <c r="U616" s="450"/>
      <c r="V616" s="451"/>
      <c r="W616" s="452"/>
      <c r="X616" s="450"/>
      <c r="Y616" s="451"/>
      <c r="Z616" s="451"/>
      <c r="AA616" s="450"/>
      <c r="AB616" s="450"/>
      <c r="AC616" s="450"/>
      <c r="AD616" s="450"/>
      <c r="AE616" s="451"/>
      <c r="AF616" s="451"/>
      <c r="AG616" s="452"/>
      <c r="AH616" s="452"/>
      <c r="AI616" s="452"/>
      <c r="AJ616" s="452"/>
      <c r="AK616" s="452"/>
      <c r="AL616" s="452"/>
      <c r="AM616" s="450"/>
      <c r="AN616" s="450"/>
      <c r="AO616" s="451"/>
      <c r="AP616" s="451"/>
      <c r="AQ616" s="450"/>
      <c r="AR616" s="453"/>
      <c r="AS616" s="453"/>
      <c r="AT616" s="454"/>
      <c r="AU616" s="455"/>
      <c r="AV616" s="456"/>
      <c r="AW616" s="456"/>
      <c r="AX616" s="455"/>
      <c r="AY616" s="456"/>
      <c r="AZ616" s="454"/>
      <c r="BA616" s="454"/>
      <c r="BB616" s="454"/>
      <c r="BC616" s="454"/>
      <c r="BD616" s="454"/>
      <c r="BE616" s="454"/>
      <c r="BF616" s="455"/>
      <c r="BG616" s="455"/>
      <c r="BH616" s="455"/>
      <c r="BI616" s="455"/>
      <c r="BJ616" s="455"/>
      <c r="BK616" s="455"/>
      <c r="BL616" s="455"/>
      <c r="BM616" s="455"/>
      <c r="BN616" s="455"/>
      <c r="BO616" s="455"/>
    </row>
    <row r="617" spans="1:67" ht="19.5" customHeight="1">
      <c r="A617" s="450"/>
      <c r="B617" s="450"/>
      <c r="C617" s="450"/>
      <c r="D617" s="450"/>
      <c r="E617" s="450"/>
      <c r="F617" s="451"/>
      <c r="G617" s="450"/>
      <c r="H617" s="450"/>
      <c r="I617" s="451"/>
      <c r="J617" s="450"/>
      <c r="K617" s="451"/>
      <c r="L617" s="450"/>
      <c r="M617" s="451"/>
      <c r="N617" s="450"/>
      <c r="O617" s="451"/>
      <c r="P617" s="452"/>
      <c r="Q617" s="452"/>
      <c r="R617" s="452"/>
      <c r="S617" s="452"/>
      <c r="T617" s="450"/>
      <c r="U617" s="450"/>
      <c r="V617" s="451"/>
      <c r="W617" s="452"/>
      <c r="X617" s="450"/>
      <c r="Y617" s="451"/>
      <c r="Z617" s="451"/>
      <c r="AA617" s="450"/>
      <c r="AB617" s="450"/>
      <c r="AC617" s="450"/>
      <c r="AD617" s="450"/>
      <c r="AE617" s="451"/>
      <c r="AF617" s="451"/>
      <c r="AG617" s="452"/>
      <c r="AH617" s="452"/>
      <c r="AI617" s="452"/>
      <c r="AJ617" s="452"/>
      <c r="AK617" s="452"/>
      <c r="AL617" s="452"/>
      <c r="AM617" s="450"/>
      <c r="AN617" s="450"/>
      <c r="AO617" s="451"/>
      <c r="AP617" s="451"/>
      <c r="AQ617" s="450"/>
      <c r="AR617" s="453"/>
      <c r="AS617" s="453"/>
      <c r="AT617" s="454"/>
      <c r="AU617" s="455"/>
      <c r="AV617" s="456"/>
      <c r="AW617" s="456"/>
      <c r="AX617" s="455"/>
      <c r="AY617" s="456"/>
      <c r="AZ617" s="454"/>
      <c r="BA617" s="454"/>
      <c r="BB617" s="454"/>
      <c r="BC617" s="454"/>
      <c r="BD617" s="454"/>
      <c r="BE617" s="454"/>
      <c r="BF617" s="455"/>
      <c r="BG617" s="455"/>
      <c r="BH617" s="455"/>
      <c r="BI617" s="455"/>
      <c r="BJ617" s="455"/>
      <c r="BK617" s="455"/>
      <c r="BL617" s="455"/>
      <c r="BM617" s="455"/>
      <c r="BN617" s="455"/>
      <c r="BO617" s="455"/>
    </row>
    <row r="618" spans="1:67" ht="19.5" customHeight="1">
      <c r="A618" s="450"/>
      <c r="B618" s="450"/>
      <c r="C618" s="450"/>
      <c r="D618" s="450"/>
      <c r="E618" s="450"/>
      <c r="F618" s="451"/>
      <c r="G618" s="450"/>
      <c r="H618" s="450"/>
      <c r="I618" s="451"/>
      <c r="J618" s="450"/>
      <c r="K618" s="451"/>
      <c r="L618" s="450"/>
      <c r="M618" s="451"/>
      <c r="N618" s="450"/>
      <c r="O618" s="451"/>
      <c r="P618" s="452"/>
      <c r="Q618" s="452"/>
      <c r="R618" s="452"/>
      <c r="S618" s="452"/>
      <c r="T618" s="450"/>
      <c r="U618" s="450"/>
      <c r="V618" s="451"/>
      <c r="W618" s="452"/>
      <c r="X618" s="450"/>
      <c r="Y618" s="451"/>
      <c r="Z618" s="451"/>
      <c r="AA618" s="450"/>
      <c r="AB618" s="450"/>
      <c r="AC618" s="450"/>
      <c r="AD618" s="450"/>
      <c r="AE618" s="451"/>
      <c r="AF618" s="451"/>
      <c r="AG618" s="452"/>
      <c r="AH618" s="452"/>
      <c r="AI618" s="452"/>
      <c r="AJ618" s="452"/>
      <c r="AK618" s="452"/>
      <c r="AL618" s="452"/>
      <c r="AM618" s="450"/>
      <c r="AN618" s="450"/>
      <c r="AO618" s="451"/>
      <c r="AP618" s="451"/>
      <c r="AQ618" s="450"/>
      <c r="AR618" s="453"/>
      <c r="AS618" s="453"/>
      <c r="AT618" s="454"/>
      <c r="AU618" s="455"/>
      <c r="AV618" s="456"/>
      <c r="AW618" s="456"/>
      <c r="AX618" s="455"/>
      <c r="AY618" s="456"/>
      <c r="AZ618" s="454"/>
      <c r="BA618" s="454"/>
      <c r="BB618" s="454"/>
      <c r="BC618" s="454"/>
      <c r="BD618" s="454"/>
      <c r="BE618" s="454"/>
      <c r="BF618" s="455"/>
      <c r="BG618" s="455"/>
      <c r="BH618" s="455"/>
      <c r="BI618" s="455"/>
      <c r="BJ618" s="455"/>
      <c r="BK618" s="455"/>
      <c r="BL618" s="455"/>
      <c r="BM618" s="455"/>
      <c r="BN618" s="455"/>
      <c r="BO618" s="455"/>
    </row>
    <row r="619" spans="1:67" ht="19.5" customHeight="1">
      <c r="A619" s="450"/>
      <c r="B619" s="450"/>
      <c r="C619" s="450"/>
      <c r="D619" s="450"/>
      <c r="E619" s="450"/>
      <c r="F619" s="451"/>
      <c r="G619" s="450"/>
      <c r="H619" s="450"/>
      <c r="I619" s="451"/>
      <c r="J619" s="450"/>
      <c r="K619" s="451"/>
      <c r="L619" s="450"/>
      <c r="M619" s="451"/>
      <c r="N619" s="450"/>
      <c r="O619" s="451"/>
      <c r="P619" s="452"/>
      <c r="Q619" s="452"/>
      <c r="R619" s="452"/>
      <c r="S619" s="452"/>
      <c r="T619" s="450"/>
      <c r="U619" s="450"/>
      <c r="V619" s="451"/>
      <c r="W619" s="452"/>
      <c r="X619" s="450"/>
      <c r="Y619" s="451"/>
      <c r="Z619" s="451"/>
      <c r="AA619" s="450"/>
      <c r="AB619" s="450"/>
      <c r="AC619" s="450"/>
      <c r="AD619" s="450"/>
      <c r="AE619" s="451"/>
      <c r="AF619" s="451"/>
      <c r="AG619" s="452"/>
      <c r="AH619" s="452"/>
      <c r="AI619" s="452"/>
      <c r="AJ619" s="452"/>
      <c r="AK619" s="452"/>
      <c r="AL619" s="452"/>
      <c r="AM619" s="450"/>
      <c r="AN619" s="450"/>
      <c r="AO619" s="451"/>
      <c r="AP619" s="451"/>
      <c r="AQ619" s="450"/>
      <c r="AR619" s="453"/>
      <c r="AS619" s="453"/>
      <c r="AT619" s="454"/>
      <c r="AU619" s="455"/>
      <c r="AV619" s="456"/>
      <c r="AW619" s="456"/>
      <c r="AX619" s="455"/>
      <c r="AY619" s="456"/>
      <c r="AZ619" s="454"/>
      <c r="BA619" s="454"/>
      <c r="BB619" s="454"/>
      <c r="BC619" s="454"/>
      <c r="BD619" s="454"/>
      <c r="BE619" s="454"/>
      <c r="BF619" s="455"/>
      <c r="BG619" s="455"/>
      <c r="BH619" s="455"/>
      <c r="BI619" s="455"/>
      <c r="BJ619" s="455"/>
      <c r="BK619" s="455"/>
      <c r="BL619" s="455"/>
      <c r="BM619" s="455"/>
      <c r="BN619" s="455"/>
      <c r="BO619" s="455"/>
    </row>
    <row r="620" spans="1:67" ht="19.5" customHeight="1">
      <c r="A620" s="450"/>
      <c r="B620" s="450"/>
      <c r="C620" s="450"/>
      <c r="D620" s="450"/>
      <c r="E620" s="450"/>
      <c r="F620" s="451"/>
      <c r="G620" s="450"/>
      <c r="H620" s="450"/>
      <c r="I620" s="451"/>
      <c r="J620" s="450"/>
      <c r="K620" s="451"/>
      <c r="L620" s="450"/>
      <c r="M620" s="451"/>
      <c r="N620" s="450"/>
      <c r="O620" s="451"/>
      <c r="P620" s="452"/>
      <c r="Q620" s="452"/>
      <c r="R620" s="452"/>
      <c r="S620" s="452"/>
      <c r="T620" s="450"/>
      <c r="U620" s="450"/>
      <c r="V620" s="451"/>
      <c r="W620" s="452"/>
      <c r="X620" s="450"/>
      <c r="Y620" s="451"/>
      <c r="Z620" s="451"/>
      <c r="AA620" s="450"/>
      <c r="AB620" s="450"/>
      <c r="AC620" s="450"/>
      <c r="AD620" s="450"/>
      <c r="AE620" s="451"/>
      <c r="AF620" s="451"/>
      <c r="AG620" s="452"/>
      <c r="AH620" s="452"/>
      <c r="AI620" s="452"/>
      <c r="AJ620" s="452"/>
      <c r="AK620" s="452"/>
      <c r="AL620" s="452"/>
      <c r="AM620" s="450"/>
      <c r="AN620" s="450"/>
      <c r="AO620" s="451"/>
      <c r="AP620" s="451"/>
      <c r="AQ620" s="450"/>
      <c r="AR620" s="453"/>
      <c r="AS620" s="453"/>
      <c r="AT620" s="454"/>
      <c r="AU620" s="455"/>
      <c r="AV620" s="456"/>
      <c r="AW620" s="456"/>
      <c r="AX620" s="455"/>
      <c r="AY620" s="456"/>
      <c r="AZ620" s="454"/>
      <c r="BA620" s="454"/>
      <c r="BB620" s="454"/>
      <c r="BC620" s="454"/>
      <c r="BD620" s="454"/>
      <c r="BE620" s="454"/>
      <c r="BF620" s="455"/>
      <c r="BG620" s="455"/>
      <c r="BH620" s="455"/>
      <c r="BI620" s="455"/>
      <c r="BJ620" s="455"/>
      <c r="BK620" s="455"/>
      <c r="BL620" s="455"/>
      <c r="BM620" s="455"/>
      <c r="BN620" s="455"/>
      <c r="BO620" s="455"/>
    </row>
    <row r="621" spans="1:67" ht="19.5" customHeight="1">
      <c r="A621" s="450"/>
      <c r="B621" s="450"/>
      <c r="C621" s="450"/>
      <c r="D621" s="450"/>
      <c r="E621" s="450"/>
      <c r="F621" s="451"/>
      <c r="G621" s="450"/>
      <c r="H621" s="450"/>
      <c r="I621" s="451"/>
      <c r="J621" s="450"/>
      <c r="K621" s="451"/>
      <c r="L621" s="450"/>
      <c r="M621" s="451"/>
      <c r="N621" s="450"/>
      <c r="O621" s="451"/>
      <c r="P621" s="452"/>
      <c r="Q621" s="452"/>
      <c r="R621" s="452"/>
      <c r="S621" s="452"/>
      <c r="T621" s="450"/>
      <c r="U621" s="450"/>
      <c r="V621" s="451"/>
      <c r="W621" s="452"/>
      <c r="X621" s="450"/>
      <c r="Y621" s="451"/>
      <c r="Z621" s="451"/>
      <c r="AA621" s="450"/>
      <c r="AB621" s="450"/>
      <c r="AC621" s="450"/>
      <c r="AD621" s="450"/>
      <c r="AE621" s="451"/>
      <c r="AF621" s="451"/>
      <c r="AG621" s="452"/>
      <c r="AH621" s="452"/>
      <c r="AI621" s="452"/>
      <c r="AJ621" s="452"/>
      <c r="AK621" s="452"/>
      <c r="AL621" s="452"/>
      <c r="AM621" s="450"/>
      <c r="AN621" s="450"/>
      <c r="AO621" s="451"/>
      <c r="AP621" s="451"/>
      <c r="AQ621" s="450"/>
      <c r="AR621" s="453"/>
      <c r="AS621" s="453"/>
      <c r="AT621" s="454"/>
      <c r="AU621" s="455"/>
      <c r="AV621" s="456"/>
      <c r="AW621" s="456"/>
      <c r="AX621" s="455"/>
      <c r="AY621" s="456"/>
      <c r="AZ621" s="454"/>
      <c r="BA621" s="454"/>
      <c r="BB621" s="454"/>
      <c r="BC621" s="454"/>
      <c r="BD621" s="454"/>
      <c r="BE621" s="454"/>
      <c r="BF621" s="455"/>
      <c r="BG621" s="455"/>
      <c r="BH621" s="455"/>
      <c r="BI621" s="455"/>
      <c r="BJ621" s="455"/>
      <c r="BK621" s="455"/>
      <c r="BL621" s="455"/>
      <c r="BM621" s="455"/>
      <c r="BN621" s="455"/>
      <c r="BO621" s="455"/>
    </row>
    <row r="622" spans="1:67" ht="19.5" customHeight="1">
      <c r="A622" s="450"/>
      <c r="B622" s="450"/>
      <c r="C622" s="450"/>
      <c r="D622" s="450"/>
      <c r="E622" s="450"/>
      <c r="F622" s="451"/>
      <c r="G622" s="450"/>
      <c r="H622" s="450"/>
      <c r="I622" s="451"/>
      <c r="J622" s="450"/>
      <c r="K622" s="451"/>
      <c r="L622" s="450"/>
      <c r="M622" s="451"/>
      <c r="N622" s="450"/>
      <c r="O622" s="451"/>
      <c r="P622" s="452"/>
      <c r="Q622" s="452"/>
      <c r="R622" s="452"/>
      <c r="S622" s="452"/>
      <c r="T622" s="450"/>
      <c r="U622" s="450"/>
      <c r="V622" s="451"/>
      <c r="W622" s="452"/>
      <c r="X622" s="450"/>
      <c r="Y622" s="451"/>
      <c r="Z622" s="451"/>
      <c r="AA622" s="450"/>
      <c r="AB622" s="450"/>
      <c r="AC622" s="450"/>
      <c r="AD622" s="450"/>
      <c r="AE622" s="451"/>
      <c r="AF622" s="451"/>
      <c r="AG622" s="452"/>
      <c r="AH622" s="452"/>
      <c r="AI622" s="452"/>
      <c r="AJ622" s="452"/>
      <c r="AK622" s="452"/>
      <c r="AL622" s="452"/>
      <c r="AM622" s="450"/>
      <c r="AN622" s="450"/>
      <c r="AO622" s="451"/>
      <c r="AP622" s="451"/>
      <c r="AQ622" s="450"/>
      <c r="AR622" s="453"/>
      <c r="AS622" s="453"/>
      <c r="AT622" s="454"/>
      <c r="AU622" s="455"/>
      <c r="AV622" s="456"/>
      <c r="AW622" s="456"/>
      <c r="AX622" s="455"/>
      <c r="AY622" s="456"/>
      <c r="AZ622" s="454"/>
      <c r="BA622" s="454"/>
      <c r="BB622" s="454"/>
      <c r="BC622" s="454"/>
      <c r="BD622" s="454"/>
      <c r="BE622" s="454"/>
      <c r="BF622" s="455"/>
      <c r="BG622" s="455"/>
      <c r="BH622" s="455"/>
      <c r="BI622" s="455"/>
      <c r="BJ622" s="455"/>
      <c r="BK622" s="455"/>
      <c r="BL622" s="455"/>
      <c r="BM622" s="455"/>
      <c r="BN622" s="455"/>
      <c r="BO622" s="455"/>
    </row>
    <row r="623" spans="1:67" ht="19.5" customHeight="1">
      <c r="A623" s="450"/>
      <c r="B623" s="450"/>
      <c r="C623" s="450"/>
      <c r="D623" s="450"/>
      <c r="E623" s="450"/>
      <c r="F623" s="451"/>
      <c r="G623" s="450"/>
      <c r="H623" s="450"/>
      <c r="I623" s="451"/>
      <c r="J623" s="450"/>
      <c r="K623" s="451"/>
      <c r="L623" s="450"/>
      <c r="M623" s="451"/>
      <c r="N623" s="450"/>
      <c r="O623" s="451"/>
      <c r="P623" s="452"/>
      <c r="Q623" s="452"/>
      <c r="R623" s="452"/>
      <c r="S623" s="452"/>
      <c r="T623" s="450"/>
      <c r="U623" s="450"/>
      <c r="V623" s="451"/>
      <c r="W623" s="452"/>
      <c r="X623" s="450"/>
      <c r="Y623" s="451"/>
      <c r="Z623" s="451"/>
      <c r="AA623" s="450"/>
      <c r="AB623" s="450"/>
      <c r="AC623" s="450"/>
      <c r="AD623" s="450"/>
      <c r="AE623" s="451"/>
      <c r="AF623" s="451"/>
      <c r="AG623" s="452"/>
      <c r="AH623" s="452"/>
      <c r="AI623" s="452"/>
      <c r="AJ623" s="452"/>
      <c r="AK623" s="452"/>
      <c r="AL623" s="452"/>
      <c r="AM623" s="450"/>
      <c r="AN623" s="450"/>
      <c r="AO623" s="451"/>
      <c r="AP623" s="451"/>
      <c r="AQ623" s="450"/>
      <c r="AR623" s="453"/>
      <c r="AS623" s="453"/>
      <c r="AT623" s="454"/>
      <c r="AU623" s="455"/>
      <c r="AV623" s="456"/>
      <c r="AW623" s="456"/>
      <c r="AX623" s="455"/>
      <c r="AY623" s="456"/>
      <c r="AZ623" s="454"/>
      <c r="BA623" s="454"/>
      <c r="BB623" s="454"/>
      <c r="BC623" s="454"/>
      <c r="BD623" s="454"/>
      <c r="BE623" s="454"/>
      <c r="BF623" s="455"/>
      <c r="BG623" s="455"/>
      <c r="BH623" s="455"/>
      <c r="BI623" s="455"/>
      <c r="BJ623" s="455"/>
      <c r="BK623" s="455"/>
      <c r="BL623" s="455"/>
      <c r="BM623" s="455"/>
      <c r="BN623" s="455"/>
      <c r="BO623" s="455"/>
    </row>
    <row r="624" spans="1:67" ht="19.5" customHeight="1">
      <c r="A624" s="450"/>
      <c r="B624" s="450"/>
      <c r="C624" s="450"/>
      <c r="D624" s="450"/>
      <c r="E624" s="450"/>
      <c r="F624" s="451"/>
      <c r="G624" s="450"/>
      <c r="H624" s="450"/>
      <c r="I624" s="451"/>
      <c r="J624" s="450"/>
      <c r="K624" s="451"/>
      <c r="L624" s="450"/>
      <c r="M624" s="451"/>
      <c r="N624" s="450"/>
      <c r="O624" s="451"/>
      <c r="P624" s="452"/>
      <c r="Q624" s="452"/>
      <c r="R624" s="452"/>
      <c r="S624" s="452"/>
      <c r="T624" s="450"/>
      <c r="U624" s="450"/>
      <c r="V624" s="451"/>
      <c r="W624" s="452"/>
      <c r="X624" s="450"/>
      <c r="Y624" s="451"/>
      <c r="Z624" s="451"/>
      <c r="AA624" s="450"/>
      <c r="AB624" s="450"/>
      <c r="AC624" s="450"/>
      <c r="AD624" s="450"/>
      <c r="AE624" s="451"/>
      <c r="AF624" s="451"/>
      <c r="AG624" s="452"/>
      <c r="AH624" s="452"/>
      <c r="AI624" s="452"/>
      <c r="AJ624" s="452"/>
      <c r="AK624" s="452"/>
      <c r="AL624" s="452"/>
      <c r="AM624" s="450"/>
      <c r="AN624" s="450"/>
      <c r="AO624" s="451"/>
      <c r="AP624" s="451"/>
      <c r="AQ624" s="450"/>
      <c r="AR624" s="453"/>
      <c r="AS624" s="453"/>
      <c r="AT624" s="454"/>
      <c r="AU624" s="455"/>
      <c r="AV624" s="456"/>
      <c r="AW624" s="456"/>
      <c r="AX624" s="455"/>
      <c r="AY624" s="456"/>
      <c r="AZ624" s="454"/>
      <c r="BA624" s="454"/>
      <c r="BB624" s="454"/>
      <c r="BC624" s="454"/>
      <c r="BD624" s="454"/>
      <c r="BE624" s="454"/>
      <c r="BF624" s="455"/>
      <c r="BG624" s="455"/>
      <c r="BH624" s="455"/>
      <c r="BI624" s="455"/>
      <c r="BJ624" s="455"/>
      <c r="BK624" s="455"/>
      <c r="BL624" s="455"/>
      <c r="BM624" s="455"/>
      <c r="BN624" s="455"/>
      <c r="BO624" s="455"/>
    </row>
    <row r="625" spans="1:67" ht="19.5" customHeight="1">
      <c r="A625" s="450"/>
      <c r="B625" s="450"/>
      <c r="C625" s="450"/>
      <c r="D625" s="450"/>
      <c r="E625" s="450"/>
      <c r="F625" s="451"/>
      <c r="G625" s="450"/>
      <c r="H625" s="450"/>
      <c r="I625" s="451"/>
      <c r="J625" s="450"/>
      <c r="K625" s="451"/>
      <c r="L625" s="450"/>
      <c r="M625" s="451"/>
      <c r="N625" s="450"/>
      <c r="O625" s="451"/>
      <c r="P625" s="452"/>
      <c r="Q625" s="452"/>
      <c r="R625" s="452"/>
      <c r="S625" s="452"/>
      <c r="T625" s="450"/>
      <c r="U625" s="450"/>
      <c r="V625" s="451"/>
      <c r="W625" s="452"/>
      <c r="X625" s="450"/>
      <c r="Y625" s="451"/>
      <c r="Z625" s="451"/>
      <c r="AA625" s="450"/>
      <c r="AB625" s="450"/>
      <c r="AC625" s="450"/>
      <c r="AD625" s="450"/>
      <c r="AE625" s="451"/>
      <c r="AF625" s="451"/>
      <c r="AG625" s="452"/>
      <c r="AH625" s="452"/>
      <c r="AI625" s="452"/>
      <c r="AJ625" s="452"/>
      <c r="AK625" s="452"/>
      <c r="AL625" s="452"/>
      <c r="AM625" s="450"/>
      <c r="AN625" s="450"/>
      <c r="AO625" s="451"/>
      <c r="AP625" s="451"/>
      <c r="AQ625" s="450"/>
      <c r="AR625" s="453"/>
      <c r="AS625" s="453"/>
      <c r="AT625" s="454"/>
      <c r="AU625" s="455"/>
      <c r="AV625" s="456"/>
      <c r="AW625" s="456"/>
      <c r="AX625" s="455"/>
      <c r="AY625" s="456"/>
      <c r="AZ625" s="454"/>
      <c r="BA625" s="454"/>
      <c r="BB625" s="454"/>
      <c r="BC625" s="454"/>
      <c r="BD625" s="454"/>
      <c r="BE625" s="454"/>
      <c r="BF625" s="455"/>
      <c r="BG625" s="455"/>
      <c r="BH625" s="455"/>
      <c r="BI625" s="455"/>
      <c r="BJ625" s="455"/>
      <c r="BK625" s="455"/>
      <c r="BL625" s="455"/>
      <c r="BM625" s="455"/>
      <c r="BN625" s="455"/>
      <c r="BO625" s="455"/>
    </row>
    <row r="626" spans="1:67" ht="19.5" customHeight="1">
      <c r="A626" s="450"/>
      <c r="B626" s="450"/>
      <c r="C626" s="450"/>
      <c r="D626" s="450"/>
      <c r="E626" s="450"/>
      <c r="F626" s="451"/>
      <c r="G626" s="450"/>
      <c r="H626" s="450"/>
      <c r="I626" s="451"/>
      <c r="J626" s="450"/>
      <c r="K626" s="451"/>
      <c r="L626" s="450"/>
      <c r="M626" s="451"/>
      <c r="N626" s="450"/>
      <c r="O626" s="451"/>
      <c r="P626" s="452"/>
      <c r="Q626" s="452"/>
      <c r="R626" s="452"/>
      <c r="S626" s="452"/>
      <c r="T626" s="450"/>
      <c r="U626" s="450"/>
      <c r="V626" s="451"/>
      <c r="W626" s="452"/>
      <c r="X626" s="450"/>
      <c r="Y626" s="451"/>
      <c r="Z626" s="451"/>
      <c r="AA626" s="450"/>
      <c r="AB626" s="450"/>
      <c r="AC626" s="450"/>
      <c r="AD626" s="450"/>
      <c r="AE626" s="451"/>
      <c r="AF626" s="451"/>
      <c r="AG626" s="452"/>
      <c r="AH626" s="452"/>
      <c r="AI626" s="452"/>
      <c r="AJ626" s="452"/>
      <c r="AK626" s="452"/>
      <c r="AL626" s="452"/>
      <c r="AM626" s="450"/>
      <c r="AN626" s="450"/>
      <c r="AO626" s="451"/>
      <c r="AP626" s="451"/>
      <c r="AQ626" s="450"/>
      <c r="AR626" s="453"/>
      <c r="AS626" s="453"/>
      <c r="AT626" s="454"/>
      <c r="AU626" s="455"/>
      <c r="AV626" s="456"/>
      <c r="AW626" s="456"/>
      <c r="AX626" s="455"/>
      <c r="AY626" s="456"/>
      <c r="AZ626" s="454"/>
      <c r="BA626" s="454"/>
      <c r="BB626" s="454"/>
      <c r="BC626" s="454"/>
      <c r="BD626" s="454"/>
      <c r="BE626" s="454"/>
      <c r="BF626" s="455"/>
      <c r="BG626" s="455"/>
      <c r="BH626" s="455"/>
      <c r="BI626" s="455"/>
      <c r="BJ626" s="455"/>
      <c r="BK626" s="455"/>
      <c r="BL626" s="455"/>
      <c r="BM626" s="455"/>
      <c r="BN626" s="455"/>
      <c r="BO626" s="455"/>
    </row>
    <row r="627" spans="1:67" ht="19.5" customHeight="1">
      <c r="A627" s="450"/>
      <c r="B627" s="450"/>
      <c r="C627" s="450"/>
      <c r="D627" s="450"/>
      <c r="E627" s="450"/>
      <c r="F627" s="451"/>
      <c r="G627" s="450"/>
      <c r="H627" s="450"/>
      <c r="I627" s="451"/>
      <c r="J627" s="450"/>
      <c r="K627" s="451"/>
      <c r="L627" s="450"/>
      <c r="M627" s="451"/>
      <c r="N627" s="450"/>
      <c r="O627" s="451"/>
      <c r="P627" s="452"/>
      <c r="Q627" s="452"/>
      <c r="R627" s="452"/>
      <c r="S627" s="452"/>
      <c r="T627" s="450"/>
      <c r="U627" s="450"/>
      <c r="V627" s="451"/>
      <c r="W627" s="452"/>
      <c r="X627" s="450"/>
      <c r="Y627" s="451"/>
      <c r="Z627" s="451"/>
      <c r="AA627" s="450"/>
      <c r="AB627" s="450"/>
      <c r="AC627" s="450"/>
      <c r="AD627" s="450"/>
      <c r="AE627" s="451"/>
      <c r="AF627" s="451"/>
      <c r="AG627" s="452"/>
      <c r="AH627" s="452"/>
      <c r="AI627" s="452"/>
      <c r="AJ627" s="452"/>
      <c r="AK627" s="452"/>
      <c r="AL627" s="452"/>
      <c r="AM627" s="450"/>
      <c r="AN627" s="450"/>
      <c r="AO627" s="451"/>
      <c r="AP627" s="451"/>
      <c r="AQ627" s="450"/>
      <c r="AR627" s="453"/>
      <c r="AS627" s="453"/>
      <c r="AT627" s="454"/>
      <c r="AU627" s="455"/>
      <c r="AV627" s="456"/>
      <c r="AW627" s="456"/>
      <c r="AX627" s="455"/>
      <c r="AY627" s="456"/>
      <c r="AZ627" s="454"/>
      <c r="BA627" s="454"/>
      <c r="BB627" s="454"/>
      <c r="BC627" s="454"/>
      <c r="BD627" s="454"/>
      <c r="BE627" s="454"/>
      <c r="BF627" s="455"/>
      <c r="BG627" s="455"/>
      <c r="BH627" s="455"/>
      <c r="BI627" s="455"/>
      <c r="BJ627" s="455"/>
      <c r="BK627" s="455"/>
      <c r="BL627" s="455"/>
      <c r="BM627" s="455"/>
      <c r="BN627" s="455"/>
      <c r="BO627" s="455"/>
    </row>
    <row r="628" spans="1:67" ht="19.5" customHeight="1">
      <c r="A628" s="450"/>
      <c r="B628" s="450"/>
      <c r="C628" s="450"/>
      <c r="D628" s="450"/>
      <c r="E628" s="450"/>
      <c r="F628" s="451"/>
      <c r="G628" s="450"/>
      <c r="H628" s="450"/>
      <c r="I628" s="451"/>
      <c r="J628" s="450"/>
      <c r="K628" s="451"/>
      <c r="L628" s="450"/>
      <c r="M628" s="451"/>
      <c r="N628" s="450"/>
      <c r="O628" s="451"/>
      <c r="P628" s="452"/>
      <c r="Q628" s="452"/>
      <c r="R628" s="452"/>
      <c r="S628" s="452"/>
      <c r="T628" s="450"/>
      <c r="U628" s="450"/>
      <c r="V628" s="451"/>
      <c r="W628" s="452"/>
      <c r="X628" s="450"/>
      <c r="Y628" s="451"/>
      <c r="Z628" s="451"/>
      <c r="AA628" s="450"/>
      <c r="AB628" s="450"/>
      <c r="AC628" s="450"/>
      <c r="AD628" s="450"/>
      <c r="AE628" s="451"/>
      <c r="AF628" s="451"/>
      <c r="AG628" s="452"/>
      <c r="AH628" s="452"/>
      <c r="AI628" s="452"/>
      <c r="AJ628" s="452"/>
      <c r="AK628" s="452"/>
      <c r="AL628" s="452"/>
      <c r="AM628" s="450"/>
      <c r="AN628" s="450"/>
      <c r="AO628" s="451"/>
      <c r="AP628" s="451"/>
      <c r="AQ628" s="450"/>
      <c r="AR628" s="453"/>
      <c r="AS628" s="453"/>
      <c r="AT628" s="454"/>
      <c r="AU628" s="455"/>
      <c r="AV628" s="456"/>
      <c r="AW628" s="456"/>
      <c r="AX628" s="455"/>
      <c r="AY628" s="456"/>
      <c r="AZ628" s="454"/>
      <c r="BA628" s="454"/>
      <c r="BB628" s="454"/>
      <c r="BC628" s="454"/>
      <c r="BD628" s="454"/>
      <c r="BE628" s="454"/>
      <c r="BF628" s="455"/>
      <c r="BG628" s="455"/>
      <c r="BH628" s="455"/>
      <c r="BI628" s="455"/>
      <c r="BJ628" s="455"/>
      <c r="BK628" s="455"/>
      <c r="BL628" s="455"/>
      <c r="BM628" s="455"/>
      <c r="BN628" s="455"/>
      <c r="BO628" s="455"/>
    </row>
    <row r="629" spans="1:67" ht="19.5" customHeight="1">
      <c r="A629" s="450"/>
      <c r="B629" s="450"/>
      <c r="C629" s="450"/>
      <c r="D629" s="450"/>
      <c r="E629" s="450"/>
      <c r="F629" s="451"/>
      <c r="G629" s="450"/>
      <c r="H629" s="450"/>
      <c r="I629" s="451"/>
      <c r="J629" s="450"/>
      <c r="K629" s="451"/>
      <c r="L629" s="450"/>
      <c r="M629" s="451"/>
      <c r="N629" s="450"/>
      <c r="O629" s="451"/>
      <c r="P629" s="452"/>
      <c r="Q629" s="452"/>
      <c r="R629" s="452"/>
      <c r="S629" s="452"/>
      <c r="T629" s="450"/>
      <c r="U629" s="450"/>
      <c r="V629" s="451"/>
      <c r="W629" s="452"/>
      <c r="X629" s="450"/>
      <c r="Y629" s="451"/>
      <c r="Z629" s="451"/>
      <c r="AA629" s="450"/>
      <c r="AB629" s="450"/>
      <c r="AC629" s="450"/>
      <c r="AD629" s="450"/>
      <c r="AE629" s="451"/>
      <c r="AF629" s="451"/>
      <c r="AG629" s="452"/>
      <c r="AH629" s="452"/>
      <c r="AI629" s="452"/>
      <c r="AJ629" s="452"/>
      <c r="AK629" s="452"/>
      <c r="AL629" s="452"/>
      <c r="AM629" s="450"/>
      <c r="AN629" s="450"/>
      <c r="AO629" s="451"/>
      <c r="AP629" s="451"/>
      <c r="AQ629" s="450"/>
      <c r="AR629" s="453"/>
      <c r="AS629" s="453"/>
      <c r="AT629" s="454"/>
      <c r="AU629" s="455"/>
      <c r="AV629" s="456"/>
      <c r="AW629" s="456"/>
      <c r="AX629" s="455"/>
      <c r="AY629" s="456"/>
      <c r="AZ629" s="454"/>
      <c r="BA629" s="454"/>
      <c r="BB629" s="454"/>
      <c r="BC629" s="454"/>
      <c r="BD629" s="454"/>
      <c r="BE629" s="454"/>
      <c r="BF629" s="455"/>
      <c r="BG629" s="455"/>
      <c r="BH629" s="455"/>
      <c r="BI629" s="455"/>
      <c r="BJ629" s="455"/>
      <c r="BK629" s="455"/>
      <c r="BL629" s="455"/>
      <c r="BM629" s="455"/>
      <c r="BN629" s="455"/>
      <c r="BO629" s="455"/>
    </row>
    <row r="630" spans="1:67" ht="19.5" customHeight="1">
      <c r="A630" s="450"/>
      <c r="B630" s="450"/>
      <c r="C630" s="450"/>
      <c r="D630" s="450"/>
      <c r="E630" s="450"/>
      <c r="F630" s="451"/>
      <c r="G630" s="450"/>
      <c r="H630" s="450"/>
      <c r="I630" s="451"/>
      <c r="J630" s="450"/>
      <c r="K630" s="451"/>
      <c r="L630" s="450"/>
      <c r="M630" s="451"/>
      <c r="N630" s="450"/>
      <c r="O630" s="451"/>
      <c r="P630" s="452"/>
      <c r="Q630" s="452"/>
      <c r="R630" s="452"/>
      <c r="S630" s="452"/>
      <c r="T630" s="450"/>
      <c r="U630" s="450"/>
      <c r="V630" s="451"/>
      <c r="W630" s="452"/>
      <c r="X630" s="450"/>
      <c r="Y630" s="451"/>
      <c r="Z630" s="451"/>
      <c r="AA630" s="450"/>
      <c r="AB630" s="450"/>
      <c r="AC630" s="450"/>
      <c r="AD630" s="450"/>
      <c r="AE630" s="451"/>
      <c r="AF630" s="451"/>
      <c r="AG630" s="452"/>
      <c r="AH630" s="452"/>
      <c r="AI630" s="452"/>
      <c r="AJ630" s="452"/>
      <c r="AK630" s="452"/>
      <c r="AL630" s="452"/>
      <c r="AM630" s="450"/>
      <c r="AN630" s="450"/>
      <c r="AO630" s="451"/>
      <c r="AP630" s="451"/>
      <c r="AQ630" s="450"/>
      <c r="AR630" s="453"/>
      <c r="AS630" s="453"/>
      <c r="AT630" s="454"/>
      <c r="AU630" s="455"/>
      <c r="AV630" s="456"/>
      <c r="AW630" s="456"/>
      <c r="AX630" s="455"/>
      <c r="AY630" s="456"/>
      <c r="AZ630" s="454"/>
      <c r="BA630" s="454"/>
      <c r="BB630" s="454"/>
      <c r="BC630" s="454"/>
      <c r="BD630" s="454"/>
      <c r="BE630" s="454"/>
      <c r="BF630" s="455"/>
      <c r="BG630" s="455"/>
      <c r="BH630" s="455"/>
      <c r="BI630" s="455"/>
      <c r="BJ630" s="455"/>
      <c r="BK630" s="455"/>
      <c r="BL630" s="455"/>
      <c r="BM630" s="455"/>
      <c r="BN630" s="455"/>
      <c r="BO630" s="455"/>
    </row>
    <row r="631" spans="1:67" ht="19.5" customHeight="1">
      <c r="A631" s="450"/>
      <c r="B631" s="450"/>
      <c r="C631" s="450"/>
      <c r="D631" s="450"/>
      <c r="E631" s="450"/>
      <c r="F631" s="451"/>
      <c r="G631" s="450"/>
      <c r="H631" s="450"/>
      <c r="I631" s="451"/>
      <c r="J631" s="450"/>
      <c r="K631" s="451"/>
      <c r="L631" s="450"/>
      <c r="M631" s="451"/>
      <c r="N631" s="450"/>
      <c r="O631" s="451"/>
      <c r="P631" s="452"/>
      <c r="Q631" s="452"/>
      <c r="R631" s="452"/>
      <c r="S631" s="452"/>
      <c r="T631" s="450"/>
      <c r="U631" s="450"/>
      <c r="V631" s="451"/>
      <c r="W631" s="452"/>
      <c r="X631" s="450"/>
      <c r="Y631" s="451"/>
      <c r="Z631" s="451"/>
      <c r="AA631" s="450"/>
      <c r="AB631" s="450"/>
      <c r="AC631" s="450"/>
      <c r="AD631" s="450"/>
      <c r="AE631" s="451"/>
      <c r="AF631" s="451"/>
      <c r="AG631" s="452"/>
      <c r="AH631" s="452"/>
      <c r="AI631" s="452"/>
      <c r="AJ631" s="452"/>
      <c r="AK631" s="452"/>
      <c r="AL631" s="452"/>
      <c r="AM631" s="450"/>
      <c r="AN631" s="450"/>
      <c r="AO631" s="451"/>
      <c r="AP631" s="451"/>
      <c r="AQ631" s="450"/>
      <c r="AR631" s="453"/>
      <c r="AS631" s="453"/>
      <c r="AT631" s="454"/>
      <c r="AU631" s="455"/>
      <c r="AV631" s="456"/>
      <c r="AW631" s="456"/>
      <c r="AX631" s="455"/>
      <c r="AY631" s="456"/>
      <c r="AZ631" s="454"/>
      <c r="BA631" s="454"/>
      <c r="BB631" s="454"/>
      <c r="BC631" s="454"/>
      <c r="BD631" s="454"/>
      <c r="BE631" s="454"/>
      <c r="BF631" s="455"/>
      <c r="BG631" s="455"/>
      <c r="BH631" s="455"/>
      <c r="BI631" s="455"/>
      <c r="BJ631" s="455"/>
      <c r="BK631" s="455"/>
      <c r="BL631" s="455"/>
      <c r="BM631" s="455"/>
      <c r="BN631" s="455"/>
      <c r="BO631" s="455"/>
    </row>
    <row r="632" spans="1:67" ht="19.5" customHeight="1">
      <c r="A632" s="450"/>
      <c r="B632" s="450"/>
      <c r="C632" s="450"/>
      <c r="D632" s="450"/>
      <c r="E632" s="450"/>
      <c r="F632" s="451"/>
      <c r="G632" s="450"/>
      <c r="H632" s="450"/>
      <c r="I632" s="451"/>
      <c r="J632" s="450"/>
      <c r="K632" s="451"/>
      <c r="L632" s="450"/>
      <c r="M632" s="451"/>
      <c r="N632" s="450"/>
      <c r="O632" s="451"/>
      <c r="P632" s="452"/>
      <c r="Q632" s="452"/>
      <c r="R632" s="452"/>
      <c r="S632" s="452"/>
      <c r="T632" s="450"/>
      <c r="U632" s="450"/>
      <c r="V632" s="451"/>
      <c r="W632" s="452"/>
      <c r="X632" s="450"/>
      <c r="Y632" s="451"/>
      <c r="Z632" s="451"/>
      <c r="AA632" s="450"/>
      <c r="AB632" s="450"/>
      <c r="AC632" s="450"/>
      <c r="AD632" s="450"/>
      <c r="AE632" s="451"/>
      <c r="AF632" s="451"/>
      <c r="AG632" s="452"/>
      <c r="AH632" s="452"/>
      <c r="AI632" s="452"/>
      <c r="AJ632" s="452"/>
      <c r="AK632" s="452"/>
      <c r="AL632" s="452"/>
      <c r="AM632" s="450"/>
      <c r="AN632" s="450"/>
      <c r="AO632" s="451"/>
      <c r="AP632" s="451"/>
      <c r="AQ632" s="450"/>
      <c r="AR632" s="453"/>
      <c r="AS632" s="453"/>
      <c r="AT632" s="454"/>
      <c r="AU632" s="455"/>
      <c r="AV632" s="456"/>
      <c r="AW632" s="456"/>
      <c r="AX632" s="455"/>
      <c r="AY632" s="456"/>
      <c r="AZ632" s="454"/>
      <c r="BA632" s="454"/>
      <c r="BB632" s="454"/>
      <c r="BC632" s="454"/>
      <c r="BD632" s="454"/>
      <c r="BE632" s="454"/>
      <c r="BF632" s="455"/>
      <c r="BG632" s="455"/>
      <c r="BH632" s="455"/>
      <c r="BI632" s="455"/>
      <c r="BJ632" s="455"/>
      <c r="BK632" s="455"/>
      <c r="BL632" s="455"/>
      <c r="BM632" s="455"/>
      <c r="BN632" s="455"/>
      <c r="BO632" s="455"/>
    </row>
    <row r="633" spans="1:67" ht="19.5" customHeight="1">
      <c r="A633" s="450"/>
      <c r="B633" s="450"/>
      <c r="C633" s="450"/>
      <c r="D633" s="450"/>
      <c r="E633" s="450"/>
      <c r="F633" s="451"/>
      <c r="G633" s="450"/>
      <c r="H633" s="450"/>
      <c r="I633" s="451"/>
      <c r="J633" s="450"/>
      <c r="K633" s="451"/>
      <c r="L633" s="450"/>
      <c r="M633" s="451"/>
      <c r="N633" s="450"/>
      <c r="O633" s="451"/>
      <c r="P633" s="452"/>
      <c r="Q633" s="452"/>
      <c r="R633" s="452"/>
      <c r="S633" s="452"/>
      <c r="T633" s="450"/>
      <c r="U633" s="450"/>
      <c r="V633" s="451"/>
      <c r="W633" s="452"/>
      <c r="X633" s="450"/>
      <c r="Y633" s="451"/>
      <c r="Z633" s="451"/>
      <c r="AA633" s="450"/>
      <c r="AB633" s="450"/>
      <c r="AC633" s="450"/>
      <c r="AD633" s="450"/>
      <c r="AE633" s="451"/>
      <c r="AF633" s="451"/>
      <c r="AG633" s="452"/>
      <c r="AH633" s="452"/>
      <c r="AI633" s="452"/>
      <c r="AJ633" s="452"/>
      <c r="AK633" s="452"/>
      <c r="AL633" s="452"/>
      <c r="AM633" s="450"/>
      <c r="AN633" s="450"/>
      <c r="AO633" s="451"/>
      <c r="AP633" s="451"/>
      <c r="AQ633" s="450"/>
      <c r="AR633" s="453"/>
      <c r="AS633" s="453"/>
      <c r="AT633" s="454"/>
      <c r="AU633" s="455"/>
      <c r="AV633" s="456"/>
      <c r="AW633" s="456"/>
      <c r="AX633" s="455"/>
      <c r="AY633" s="456"/>
      <c r="AZ633" s="454"/>
      <c r="BA633" s="454"/>
      <c r="BB633" s="454"/>
      <c r="BC633" s="454"/>
      <c r="BD633" s="454"/>
      <c r="BE633" s="454"/>
      <c r="BF633" s="455"/>
      <c r="BG633" s="455"/>
      <c r="BH633" s="455"/>
      <c r="BI633" s="455"/>
      <c r="BJ633" s="455"/>
      <c r="BK633" s="455"/>
      <c r="BL633" s="455"/>
      <c r="BM633" s="455"/>
      <c r="BN633" s="455"/>
      <c r="BO633" s="455"/>
    </row>
    <row r="634" spans="1:67" ht="19.5" customHeight="1">
      <c r="A634" s="450"/>
      <c r="B634" s="450"/>
      <c r="C634" s="450"/>
      <c r="D634" s="450"/>
      <c r="E634" s="450"/>
      <c r="F634" s="451"/>
      <c r="G634" s="450"/>
      <c r="H634" s="450"/>
      <c r="I634" s="451"/>
      <c r="J634" s="450"/>
      <c r="K634" s="451"/>
      <c r="L634" s="450"/>
      <c r="M634" s="451"/>
      <c r="N634" s="450"/>
      <c r="O634" s="451"/>
      <c r="P634" s="452"/>
      <c r="Q634" s="452"/>
      <c r="R634" s="452"/>
      <c r="S634" s="452"/>
      <c r="T634" s="450"/>
      <c r="U634" s="450"/>
      <c r="V634" s="451"/>
      <c r="W634" s="452"/>
      <c r="X634" s="450"/>
      <c r="Y634" s="451"/>
      <c r="Z634" s="451"/>
      <c r="AA634" s="450"/>
      <c r="AB634" s="450"/>
      <c r="AC634" s="450"/>
      <c r="AD634" s="450"/>
      <c r="AE634" s="451"/>
      <c r="AF634" s="451"/>
      <c r="AG634" s="452"/>
      <c r="AH634" s="452"/>
      <c r="AI634" s="452"/>
      <c r="AJ634" s="452"/>
      <c r="AK634" s="452"/>
      <c r="AL634" s="452"/>
      <c r="AM634" s="450"/>
      <c r="AN634" s="450"/>
      <c r="AO634" s="451"/>
      <c r="AP634" s="451"/>
      <c r="AQ634" s="450"/>
      <c r="AR634" s="453"/>
      <c r="AS634" s="453"/>
      <c r="AT634" s="454"/>
      <c r="AU634" s="455"/>
      <c r="AV634" s="456"/>
      <c r="AW634" s="456"/>
      <c r="AX634" s="455"/>
      <c r="AY634" s="456"/>
      <c r="AZ634" s="454"/>
      <c r="BA634" s="454"/>
      <c r="BB634" s="454"/>
      <c r="BC634" s="454"/>
      <c r="BD634" s="454"/>
      <c r="BE634" s="454"/>
      <c r="BF634" s="455"/>
      <c r="BG634" s="455"/>
      <c r="BH634" s="455"/>
      <c r="BI634" s="455"/>
      <c r="BJ634" s="455"/>
      <c r="BK634" s="455"/>
      <c r="BL634" s="455"/>
      <c r="BM634" s="455"/>
      <c r="BN634" s="455"/>
      <c r="BO634" s="455"/>
    </row>
    <row r="635" spans="1:67" ht="19.5" customHeight="1">
      <c r="A635" s="450"/>
      <c r="B635" s="450"/>
      <c r="C635" s="450"/>
      <c r="D635" s="450"/>
      <c r="E635" s="450"/>
      <c r="F635" s="451"/>
      <c r="G635" s="450"/>
      <c r="H635" s="450"/>
      <c r="I635" s="451"/>
      <c r="J635" s="450"/>
      <c r="K635" s="451"/>
      <c r="L635" s="450"/>
      <c r="M635" s="451"/>
      <c r="N635" s="450"/>
      <c r="O635" s="451"/>
      <c r="P635" s="452"/>
      <c r="Q635" s="452"/>
      <c r="R635" s="452"/>
      <c r="S635" s="452"/>
      <c r="T635" s="450"/>
      <c r="U635" s="450"/>
      <c r="V635" s="451"/>
      <c r="W635" s="452"/>
      <c r="X635" s="450"/>
      <c r="Y635" s="451"/>
      <c r="Z635" s="451"/>
      <c r="AA635" s="450"/>
      <c r="AB635" s="450"/>
      <c r="AC635" s="450"/>
      <c r="AD635" s="450"/>
      <c r="AE635" s="451"/>
      <c r="AF635" s="451"/>
      <c r="AG635" s="452"/>
      <c r="AH635" s="452"/>
      <c r="AI635" s="452"/>
      <c r="AJ635" s="452"/>
      <c r="AK635" s="452"/>
      <c r="AL635" s="452"/>
      <c r="AM635" s="450"/>
      <c r="AN635" s="450"/>
      <c r="AO635" s="451"/>
      <c r="AP635" s="451"/>
      <c r="AQ635" s="450"/>
      <c r="AR635" s="453"/>
      <c r="AS635" s="453"/>
      <c r="AT635" s="454"/>
      <c r="AU635" s="455"/>
      <c r="AV635" s="456"/>
      <c r="AW635" s="456"/>
      <c r="AX635" s="455"/>
      <c r="AY635" s="456"/>
      <c r="AZ635" s="454"/>
      <c r="BA635" s="454"/>
      <c r="BB635" s="454"/>
      <c r="BC635" s="454"/>
      <c r="BD635" s="454"/>
      <c r="BE635" s="454"/>
      <c r="BF635" s="455"/>
      <c r="BG635" s="455"/>
      <c r="BH635" s="455"/>
      <c r="BI635" s="455"/>
      <c r="BJ635" s="455"/>
      <c r="BK635" s="455"/>
      <c r="BL635" s="455"/>
      <c r="BM635" s="455"/>
      <c r="BN635" s="455"/>
      <c r="BO635" s="455"/>
    </row>
    <row r="636" spans="1:67" ht="19.5" customHeight="1">
      <c r="A636" s="450"/>
      <c r="B636" s="450"/>
      <c r="C636" s="450"/>
      <c r="D636" s="450"/>
      <c r="E636" s="450"/>
      <c r="F636" s="451"/>
      <c r="G636" s="450"/>
      <c r="H636" s="450"/>
      <c r="I636" s="451"/>
      <c r="J636" s="450"/>
      <c r="K636" s="451"/>
      <c r="L636" s="450"/>
      <c r="M636" s="451"/>
      <c r="N636" s="450"/>
      <c r="O636" s="451"/>
      <c r="P636" s="452"/>
      <c r="Q636" s="452"/>
      <c r="R636" s="452"/>
      <c r="S636" s="452"/>
      <c r="T636" s="450"/>
      <c r="U636" s="450"/>
      <c r="V636" s="451"/>
      <c r="W636" s="452"/>
      <c r="X636" s="450"/>
      <c r="Y636" s="451"/>
      <c r="Z636" s="451"/>
      <c r="AA636" s="450"/>
      <c r="AB636" s="450"/>
      <c r="AC636" s="450"/>
      <c r="AD636" s="450"/>
      <c r="AE636" s="451"/>
      <c r="AF636" s="451"/>
      <c r="AG636" s="452"/>
      <c r="AH636" s="452"/>
      <c r="AI636" s="452"/>
      <c r="AJ636" s="452"/>
      <c r="AK636" s="452"/>
      <c r="AL636" s="452"/>
      <c r="AM636" s="450"/>
      <c r="AN636" s="450"/>
      <c r="AO636" s="451"/>
      <c r="AP636" s="451"/>
      <c r="AQ636" s="450"/>
      <c r="AR636" s="453"/>
      <c r="AS636" s="453"/>
      <c r="AT636" s="454"/>
      <c r="AU636" s="455"/>
      <c r="AV636" s="456"/>
      <c r="AW636" s="456"/>
      <c r="AX636" s="455"/>
      <c r="AY636" s="456"/>
      <c r="AZ636" s="454"/>
      <c r="BA636" s="454"/>
      <c r="BB636" s="454"/>
      <c r="BC636" s="454"/>
      <c r="BD636" s="454"/>
      <c r="BE636" s="454"/>
      <c r="BF636" s="455"/>
      <c r="BG636" s="455"/>
      <c r="BH636" s="455"/>
      <c r="BI636" s="455"/>
      <c r="BJ636" s="455"/>
      <c r="BK636" s="455"/>
      <c r="BL636" s="455"/>
      <c r="BM636" s="455"/>
      <c r="BN636" s="455"/>
      <c r="BO636" s="455"/>
    </row>
    <row r="637" spans="1:67" ht="19.5" customHeight="1">
      <c r="A637" s="450"/>
      <c r="B637" s="450"/>
      <c r="C637" s="450"/>
      <c r="D637" s="450"/>
      <c r="E637" s="450"/>
      <c r="F637" s="451"/>
      <c r="G637" s="450"/>
      <c r="H637" s="450"/>
      <c r="I637" s="451"/>
      <c r="J637" s="450"/>
      <c r="K637" s="451"/>
      <c r="L637" s="450"/>
      <c r="M637" s="451"/>
      <c r="N637" s="450"/>
      <c r="O637" s="451"/>
      <c r="P637" s="452"/>
      <c r="Q637" s="452"/>
      <c r="R637" s="452"/>
      <c r="S637" s="452"/>
      <c r="T637" s="450"/>
      <c r="U637" s="450"/>
      <c r="V637" s="451"/>
      <c r="W637" s="452"/>
      <c r="X637" s="450"/>
      <c r="Y637" s="451"/>
      <c r="Z637" s="451"/>
      <c r="AA637" s="450"/>
      <c r="AB637" s="450"/>
      <c r="AC637" s="450"/>
      <c r="AD637" s="450"/>
      <c r="AE637" s="451"/>
      <c r="AF637" s="451"/>
      <c r="AG637" s="452"/>
      <c r="AH637" s="452"/>
      <c r="AI637" s="452"/>
      <c r="AJ637" s="452"/>
      <c r="AK637" s="452"/>
      <c r="AL637" s="452"/>
      <c r="AM637" s="450"/>
      <c r="AN637" s="450"/>
      <c r="AO637" s="451"/>
      <c r="AP637" s="451"/>
      <c r="AQ637" s="450"/>
      <c r="AR637" s="453"/>
      <c r="AS637" s="453"/>
      <c r="AT637" s="454"/>
      <c r="AU637" s="455"/>
      <c r="AV637" s="456"/>
      <c r="AW637" s="456"/>
      <c r="AX637" s="455"/>
      <c r="AY637" s="456"/>
      <c r="AZ637" s="454"/>
      <c r="BA637" s="454"/>
      <c r="BB637" s="454"/>
      <c r="BC637" s="454"/>
      <c r="BD637" s="454"/>
      <c r="BE637" s="454"/>
      <c r="BF637" s="455"/>
      <c r="BG637" s="455"/>
      <c r="BH637" s="455"/>
      <c r="BI637" s="455"/>
      <c r="BJ637" s="455"/>
      <c r="BK637" s="455"/>
      <c r="BL637" s="455"/>
      <c r="BM637" s="455"/>
      <c r="BN637" s="455"/>
      <c r="BO637" s="455"/>
    </row>
    <row r="638" spans="1:67" ht="19.5" customHeight="1">
      <c r="A638" s="450"/>
      <c r="B638" s="450"/>
      <c r="C638" s="450"/>
      <c r="D638" s="450"/>
      <c r="E638" s="450"/>
      <c r="F638" s="451"/>
      <c r="G638" s="450"/>
      <c r="H638" s="450"/>
      <c r="I638" s="451"/>
      <c r="J638" s="450"/>
      <c r="K638" s="451"/>
      <c r="L638" s="450"/>
      <c r="M638" s="451"/>
      <c r="N638" s="450"/>
      <c r="O638" s="451"/>
      <c r="P638" s="452"/>
      <c r="Q638" s="452"/>
      <c r="R638" s="452"/>
      <c r="S638" s="452"/>
      <c r="T638" s="450"/>
      <c r="U638" s="450"/>
      <c r="V638" s="451"/>
      <c r="W638" s="452"/>
      <c r="X638" s="450"/>
      <c r="Y638" s="451"/>
      <c r="Z638" s="451"/>
      <c r="AA638" s="450"/>
      <c r="AB638" s="450"/>
      <c r="AC638" s="450"/>
      <c r="AD638" s="450"/>
      <c r="AE638" s="451"/>
      <c r="AF638" s="451"/>
      <c r="AG638" s="452"/>
      <c r="AH638" s="452"/>
      <c r="AI638" s="452"/>
      <c r="AJ638" s="452"/>
      <c r="AK638" s="452"/>
      <c r="AL638" s="452"/>
      <c r="AM638" s="450"/>
      <c r="AN638" s="450"/>
      <c r="AO638" s="451"/>
      <c r="AP638" s="451"/>
      <c r="AQ638" s="450"/>
      <c r="AR638" s="453"/>
      <c r="AS638" s="453"/>
      <c r="AT638" s="454"/>
      <c r="AU638" s="455"/>
      <c r="AV638" s="456"/>
      <c r="AW638" s="456"/>
      <c r="AX638" s="455"/>
      <c r="AY638" s="456"/>
      <c r="AZ638" s="454"/>
      <c r="BA638" s="454"/>
      <c r="BB638" s="454"/>
      <c r="BC638" s="454"/>
      <c r="BD638" s="454"/>
      <c r="BE638" s="454"/>
      <c r="BF638" s="455"/>
      <c r="BG638" s="455"/>
      <c r="BH638" s="455"/>
      <c r="BI638" s="455"/>
      <c r="BJ638" s="455"/>
      <c r="BK638" s="455"/>
      <c r="BL638" s="455"/>
      <c r="BM638" s="455"/>
      <c r="BN638" s="455"/>
      <c r="BO638" s="455"/>
    </row>
    <row r="639" spans="1:67" ht="19.5" customHeight="1">
      <c r="A639" s="450"/>
      <c r="B639" s="450"/>
      <c r="C639" s="450"/>
      <c r="D639" s="450"/>
      <c r="E639" s="450"/>
      <c r="F639" s="451"/>
      <c r="G639" s="450"/>
      <c r="H639" s="450"/>
      <c r="I639" s="451"/>
      <c r="J639" s="450"/>
      <c r="K639" s="451"/>
      <c r="L639" s="450"/>
      <c r="M639" s="451"/>
      <c r="N639" s="450"/>
      <c r="O639" s="451"/>
      <c r="P639" s="452"/>
      <c r="Q639" s="452"/>
      <c r="R639" s="452"/>
      <c r="S639" s="452"/>
      <c r="T639" s="450"/>
      <c r="U639" s="450"/>
      <c r="V639" s="451"/>
      <c r="W639" s="452"/>
      <c r="X639" s="450"/>
      <c r="Y639" s="451"/>
      <c r="Z639" s="451"/>
      <c r="AA639" s="450"/>
      <c r="AB639" s="450"/>
      <c r="AC639" s="450"/>
      <c r="AD639" s="450"/>
      <c r="AE639" s="451"/>
      <c r="AF639" s="451"/>
      <c r="AG639" s="452"/>
      <c r="AH639" s="452"/>
      <c r="AI639" s="452"/>
      <c r="AJ639" s="452"/>
      <c r="AK639" s="452"/>
      <c r="AL639" s="452"/>
      <c r="AM639" s="450"/>
      <c r="AN639" s="450"/>
      <c r="AO639" s="451"/>
      <c r="AP639" s="451"/>
      <c r="AQ639" s="450"/>
      <c r="AR639" s="453"/>
      <c r="AS639" s="453"/>
      <c r="AT639" s="454"/>
      <c r="AU639" s="455"/>
      <c r="AV639" s="456"/>
      <c r="AW639" s="456"/>
      <c r="AX639" s="455"/>
      <c r="AY639" s="456"/>
      <c r="AZ639" s="454"/>
      <c r="BA639" s="454"/>
      <c r="BB639" s="454"/>
      <c r="BC639" s="454"/>
      <c r="BD639" s="454"/>
      <c r="BE639" s="454"/>
      <c r="BF639" s="455"/>
      <c r="BG639" s="455"/>
      <c r="BH639" s="455"/>
      <c r="BI639" s="455"/>
      <c r="BJ639" s="455"/>
      <c r="BK639" s="455"/>
      <c r="BL639" s="455"/>
      <c r="BM639" s="455"/>
      <c r="BN639" s="455"/>
      <c r="BO639" s="455"/>
    </row>
    <row r="640" spans="1:67" ht="19.5" customHeight="1">
      <c r="A640" s="450"/>
      <c r="B640" s="450"/>
      <c r="C640" s="450"/>
      <c r="D640" s="450"/>
      <c r="E640" s="450"/>
      <c r="F640" s="451"/>
      <c r="G640" s="450"/>
      <c r="H640" s="450"/>
      <c r="I640" s="451"/>
      <c r="J640" s="450"/>
      <c r="K640" s="451"/>
      <c r="L640" s="450"/>
      <c r="M640" s="451"/>
      <c r="N640" s="450"/>
      <c r="O640" s="451"/>
      <c r="P640" s="452"/>
      <c r="Q640" s="452"/>
      <c r="R640" s="452"/>
      <c r="S640" s="452"/>
      <c r="T640" s="450"/>
      <c r="U640" s="450"/>
      <c r="V640" s="451"/>
      <c r="W640" s="452"/>
      <c r="X640" s="450"/>
      <c r="Y640" s="451"/>
      <c r="Z640" s="451"/>
      <c r="AA640" s="450"/>
      <c r="AB640" s="450"/>
      <c r="AC640" s="450"/>
      <c r="AD640" s="450"/>
      <c r="AE640" s="451"/>
      <c r="AF640" s="451"/>
      <c r="AG640" s="452"/>
      <c r="AH640" s="452"/>
      <c r="AI640" s="452"/>
      <c r="AJ640" s="452"/>
      <c r="AK640" s="452"/>
      <c r="AL640" s="452"/>
      <c r="AM640" s="450"/>
      <c r="AN640" s="450"/>
      <c r="AO640" s="451"/>
      <c r="AP640" s="451"/>
      <c r="AQ640" s="450"/>
      <c r="AR640" s="453"/>
      <c r="AS640" s="453"/>
      <c r="AT640" s="454"/>
      <c r="AU640" s="455"/>
      <c r="AV640" s="456"/>
      <c r="AW640" s="456"/>
      <c r="AX640" s="455"/>
      <c r="AY640" s="456"/>
      <c r="AZ640" s="454"/>
      <c r="BA640" s="454"/>
      <c r="BB640" s="454"/>
      <c r="BC640" s="454"/>
      <c r="BD640" s="454"/>
      <c r="BE640" s="454"/>
      <c r="BF640" s="455"/>
      <c r="BG640" s="455"/>
      <c r="BH640" s="455"/>
      <c r="BI640" s="455"/>
      <c r="BJ640" s="455"/>
      <c r="BK640" s="455"/>
      <c r="BL640" s="455"/>
      <c r="BM640" s="455"/>
      <c r="BN640" s="455"/>
      <c r="BO640" s="455"/>
    </row>
    <row r="641" spans="1:67" ht="19.5" customHeight="1">
      <c r="A641" s="450"/>
      <c r="B641" s="450"/>
      <c r="C641" s="450"/>
      <c r="D641" s="450"/>
      <c r="E641" s="450"/>
      <c r="F641" s="451"/>
      <c r="G641" s="450"/>
      <c r="H641" s="450"/>
      <c r="I641" s="451"/>
      <c r="J641" s="450"/>
      <c r="K641" s="451"/>
      <c r="L641" s="450"/>
      <c r="M641" s="451"/>
      <c r="N641" s="450"/>
      <c r="O641" s="451"/>
      <c r="P641" s="452"/>
      <c r="Q641" s="452"/>
      <c r="R641" s="452"/>
      <c r="S641" s="452"/>
      <c r="T641" s="450"/>
      <c r="U641" s="450"/>
      <c r="V641" s="451"/>
      <c r="W641" s="452"/>
      <c r="X641" s="450"/>
      <c r="Y641" s="451"/>
      <c r="Z641" s="451"/>
      <c r="AA641" s="450"/>
      <c r="AB641" s="450"/>
      <c r="AC641" s="450"/>
      <c r="AD641" s="450"/>
      <c r="AE641" s="451"/>
      <c r="AF641" s="451"/>
      <c r="AG641" s="452"/>
      <c r="AH641" s="452"/>
      <c r="AI641" s="452"/>
      <c r="AJ641" s="452"/>
      <c r="AK641" s="452"/>
      <c r="AL641" s="452"/>
      <c r="AM641" s="450"/>
      <c r="AN641" s="450"/>
      <c r="AO641" s="451"/>
      <c r="AP641" s="451"/>
      <c r="AQ641" s="450"/>
      <c r="AR641" s="453"/>
      <c r="AS641" s="453"/>
      <c r="AT641" s="454"/>
      <c r="AU641" s="455"/>
      <c r="AV641" s="456"/>
      <c r="AW641" s="456"/>
      <c r="AX641" s="455"/>
      <c r="AY641" s="456"/>
      <c r="AZ641" s="454"/>
      <c r="BA641" s="454"/>
      <c r="BB641" s="454"/>
      <c r="BC641" s="454"/>
      <c r="BD641" s="454"/>
      <c r="BE641" s="454"/>
      <c r="BF641" s="455"/>
      <c r="BG641" s="455"/>
      <c r="BH641" s="455"/>
      <c r="BI641" s="455"/>
      <c r="BJ641" s="455"/>
      <c r="BK641" s="455"/>
      <c r="BL641" s="455"/>
      <c r="BM641" s="455"/>
      <c r="BN641" s="455"/>
      <c r="BO641" s="455"/>
    </row>
    <row r="642" spans="1:67" ht="19.5" customHeight="1">
      <c r="A642" s="450"/>
      <c r="B642" s="450"/>
      <c r="C642" s="450"/>
      <c r="D642" s="450"/>
      <c r="E642" s="450"/>
      <c r="F642" s="451"/>
      <c r="G642" s="450"/>
      <c r="H642" s="450"/>
      <c r="I642" s="451"/>
      <c r="J642" s="450"/>
      <c r="K642" s="451"/>
      <c r="L642" s="450"/>
      <c r="M642" s="451"/>
      <c r="N642" s="450"/>
      <c r="O642" s="451"/>
      <c r="P642" s="452"/>
      <c r="Q642" s="452"/>
      <c r="R642" s="452"/>
      <c r="S642" s="452"/>
      <c r="T642" s="450"/>
      <c r="U642" s="450"/>
      <c r="V642" s="451"/>
      <c r="W642" s="452"/>
      <c r="X642" s="450"/>
      <c r="Y642" s="451"/>
      <c r="Z642" s="451"/>
      <c r="AA642" s="450"/>
      <c r="AB642" s="450"/>
      <c r="AC642" s="450"/>
      <c r="AD642" s="450"/>
      <c r="AE642" s="451"/>
      <c r="AF642" s="451"/>
      <c r="AG642" s="452"/>
      <c r="AH642" s="452"/>
      <c r="AI642" s="452"/>
      <c r="AJ642" s="452"/>
      <c r="AK642" s="452"/>
      <c r="AL642" s="452"/>
      <c r="AM642" s="450"/>
      <c r="AN642" s="450"/>
      <c r="AO642" s="451"/>
      <c r="AP642" s="451"/>
      <c r="AQ642" s="450"/>
      <c r="AR642" s="453"/>
      <c r="AS642" s="453"/>
      <c r="AT642" s="454"/>
      <c r="AU642" s="455"/>
      <c r="AV642" s="456"/>
      <c r="AW642" s="456"/>
      <c r="AX642" s="455"/>
      <c r="AY642" s="456"/>
      <c r="AZ642" s="454"/>
      <c r="BA642" s="454"/>
      <c r="BB642" s="454"/>
      <c r="BC642" s="454"/>
      <c r="BD642" s="454"/>
      <c r="BE642" s="454"/>
      <c r="BF642" s="455"/>
      <c r="BG642" s="455"/>
      <c r="BH642" s="455"/>
      <c r="BI642" s="455"/>
      <c r="BJ642" s="455"/>
      <c r="BK642" s="455"/>
      <c r="BL642" s="455"/>
      <c r="BM642" s="455"/>
      <c r="BN642" s="455"/>
      <c r="BO642" s="455"/>
    </row>
    <row r="643" spans="1:67" ht="19.5" customHeight="1">
      <c r="A643" s="450"/>
      <c r="B643" s="450"/>
      <c r="C643" s="450"/>
      <c r="D643" s="450"/>
      <c r="E643" s="450"/>
      <c r="F643" s="451"/>
      <c r="G643" s="450"/>
      <c r="H643" s="450"/>
      <c r="I643" s="451"/>
      <c r="J643" s="450"/>
      <c r="K643" s="451"/>
      <c r="L643" s="450"/>
      <c r="M643" s="451"/>
      <c r="N643" s="450"/>
      <c r="O643" s="451"/>
      <c r="P643" s="452"/>
      <c r="Q643" s="452"/>
      <c r="R643" s="452"/>
      <c r="S643" s="452"/>
      <c r="T643" s="450"/>
      <c r="U643" s="450"/>
      <c r="V643" s="451"/>
      <c r="W643" s="452"/>
      <c r="X643" s="450"/>
      <c r="Y643" s="451"/>
      <c r="Z643" s="451"/>
      <c r="AA643" s="450"/>
      <c r="AB643" s="450"/>
      <c r="AC643" s="450"/>
      <c r="AD643" s="450"/>
      <c r="AE643" s="451"/>
      <c r="AF643" s="451"/>
      <c r="AG643" s="452"/>
      <c r="AH643" s="452"/>
      <c r="AI643" s="452"/>
      <c r="AJ643" s="452"/>
      <c r="AK643" s="452"/>
      <c r="AL643" s="452"/>
      <c r="AM643" s="450"/>
      <c r="AN643" s="450"/>
      <c r="AO643" s="451"/>
      <c r="AP643" s="451"/>
      <c r="AQ643" s="450"/>
      <c r="AR643" s="453"/>
      <c r="AS643" s="453"/>
      <c r="AT643" s="454"/>
      <c r="AU643" s="455"/>
      <c r="AV643" s="456"/>
      <c r="AW643" s="456"/>
      <c r="AX643" s="455"/>
      <c r="AY643" s="456"/>
      <c r="AZ643" s="454"/>
      <c r="BA643" s="454"/>
      <c r="BB643" s="454"/>
      <c r="BC643" s="454"/>
      <c r="BD643" s="454"/>
      <c r="BE643" s="454"/>
      <c r="BF643" s="455"/>
      <c r="BG643" s="455"/>
      <c r="BH643" s="455"/>
      <c r="BI643" s="455"/>
      <c r="BJ643" s="455"/>
      <c r="BK643" s="455"/>
      <c r="BL643" s="455"/>
      <c r="BM643" s="455"/>
      <c r="BN643" s="455"/>
      <c r="BO643" s="455"/>
    </row>
    <row r="644" spans="1:67" ht="19.5" customHeight="1">
      <c r="A644" s="450"/>
      <c r="B644" s="450"/>
      <c r="C644" s="450"/>
      <c r="D644" s="450"/>
      <c r="E644" s="450"/>
      <c r="F644" s="451"/>
      <c r="G644" s="450"/>
      <c r="H644" s="450"/>
      <c r="I644" s="451"/>
      <c r="J644" s="450"/>
      <c r="K644" s="451"/>
      <c r="L644" s="450"/>
      <c r="M644" s="451"/>
      <c r="N644" s="450"/>
      <c r="O644" s="451"/>
      <c r="P644" s="452"/>
      <c r="Q644" s="452"/>
      <c r="R644" s="452"/>
      <c r="S644" s="452"/>
      <c r="T644" s="450"/>
      <c r="U644" s="450"/>
      <c r="V644" s="451"/>
      <c r="W644" s="452"/>
      <c r="X644" s="450"/>
      <c r="Y644" s="451"/>
      <c r="Z644" s="451"/>
      <c r="AA644" s="450"/>
      <c r="AB644" s="450"/>
      <c r="AC644" s="450"/>
      <c r="AD644" s="450"/>
      <c r="AE644" s="451"/>
      <c r="AF644" s="451"/>
      <c r="AG644" s="452"/>
      <c r="AH644" s="452"/>
      <c r="AI644" s="452"/>
      <c r="AJ644" s="452"/>
      <c r="AK644" s="452"/>
      <c r="AL644" s="452"/>
      <c r="AM644" s="450"/>
      <c r="AN644" s="450"/>
      <c r="AO644" s="451"/>
      <c r="AP644" s="451"/>
      <c r="AQ644" s="450"/>
      <c r="AR644" s="453"/>
      <c r="AS644" s="453"/>
      <c r="AT644" s="454"/>
      <c r="AU644" s="455"/>
      <c r="AV644" s="456"/>
      <c r="AW644" s="456"/>
      <c r="AX644" s="455"/>
      <c r="AY644" s="456"/>
      <c r="AZ644" s="454"/>
      <c r="BA644" s="454"/>
      <c r="BB644" s="454"/>
      <c r="BC644" s="454"/>
      <c r="BD644" s="454"/>
      <c r="BE644" s="454"/>
      <c r="BF644" s="455"/>
      <c r="BG644" s="455"/>
      <c r="BH644" s="455"/>
      <c r="BI644" s="455"/>
      <c r="BJ644" s="455"/>
      <c r="BK644" s="455"/>
      <c r="BL644" s="455"/>
      <c r="BM644" s="455"/>
      <c r="BN644" s="455"/>
      <c r="BO644" s="455"/>
    </row>
    <row r="645" spans="1:67" ht="19.5" customHeight="1">
      <c r="A645" s="450"/>
      <c r="B645" s="450"/>
      <c r="C645" s="450"/>
      <c r="D645" s="450"/>
      <c r="E645" s="450"/>
      <c r="F645" s="451"/>
      <c r="G645" s="450"/>
      <c r="H645" s="450"/>
      <c r="I645" s="451"/>
      <c r="J645" s="450"/>
      <c r="K645" s="451"/>
      <c r="L645" s="450"/>
      <c r="M645" s="451"/>
      <c r="N645" s="450"/>
      <c r="O645" s="451"/>
      <c r="P645" s="452"/>
      <c r="Q645" s="452"/>
      <c r="R645" s="452"/>
      <c r="S645" s="452"/>
      <c r="T645" s="450"/>
      <c r="U645" s="450"/>
      <c r="V645" s="451"/>
      <c r="W645" s="452"/>
      <c r="X645" s="450"/>
      <c r="Y645" s="451"/>
      <c r="Z645" s="451"/>
      <c r="AA645" s="450"/>
      <c r="AB645" s="450"/>
      <c r="AC645" s="450"/>
      <c r="AD645" s="450"/>
      <c r="AE645" s="451"/>
      <c r="AF645" s="451"/>
      <c r="AG645" s="452"/>
      <c r="AH645" s="452"/>
      <c r="AI645" s="452"/>
      <c r="AJ645" s="452"/>
      <c r="AK645" s="452"/>
      <c r="AL645" s="452"/>
      <c r="AM645" s="450"/>
      <c r="AN645" s="450"/>
      <c r="AO645" s="451"/>
      <c r="AP645" s="451"/>
      <c r="AQ645" s="450"/>
      <c r="AR645" s="453"/>
      <c r="AS645" s="453"/>
      <c r="AT645" s="454"/>
      <c r="AU645" s="455"/>
      <c r="AV645" s="456"/>
      <c r="AW645" s="456"/>
      <c r="AX645" s="455"/>
      <c r="AY645" s="456"/>
      <c r="AZ645" s="454"/>
      <c r="BA645" s="454"/>
      <c r="BB645" s="454"/>
      <c r="BC645" s="454"/>
      <c r="BD645" s="454"/>
      <c r="BE645" s="454"/>
      <c r="BF645" s="455"/>
      <c r="BG645" s="455"/>
      <c r="BH645" s="455"/>
      <c r="BI645" s="455"/>
      <c r="BJ645" s="455"/>
      <c r="BK645" s="455"/>
      <c r="BL645" s="455"/>
      <c r="BM645" s="455"/>
      <c r="BN645" s="455"/>
      <c r="BO645" s="455"/>
    </row>
    <row r="646" spans="1:67" ht="19.5" customHeight="1">
      <c r="A646" s="450"/>
      <c r="B646" s="450"/>
      <c r="C646" s="450"/>
      <c r="D646" s="450"/>
      <c r="E646" s="450"/>
      <c r="F646" s="451"/>
      <c r="G646" s="450"/>
      <c r="H646" s="450"/>
      <c r="I646" s="451"/>
      <c r="J646" s="450"/>
      <c r="K646" s="451"/>
      <c r="L646" s="450"/>
      <c r="M646" s="451"/>
      <c r="N646" s="450"/>
      <c r="O646" s="451"/>
      <c r="P646" s="452"/>
      <c r="Q646" s="452"/>
      <c r="R646" s="452"/>
      <c r="S646" s="452"/>
      <c r="T646" s="450"/>
      <c r="U646" s="450"/>
      <c r="V646" s="451"/>
      <c r="W646" s="452"/>
      <c r="X646" s="450"/>
      <c r="Y646" s="451"/>
      <c r="Z646" s="451"/>
      <c r="AA646" s="450"/>
      <c r="AB646" s="450"/>
      <c r="AC646" s="450"/>
      <c r="AD646" s="450"/>
      <c r="AE646" s="451"/>
      <c r="AF646" s="451"/>
      <c r="AG646" s="452"/>
      <c r="AH646" s="452"/>
      <c r="AI646" s="452"/>
      <c r="AJ646" s="452"/>
      <c r="AK646" s="452"/>
      <c r="AL646" s="452"/>
      <c r="AM646" s="450"/>
      <c r="AN646" s="450"/>
      <c r="AO646" s="451"/>
      <c r="AP646" s="451"/>
      <c r="AQ646" s="450"/>
      <c r="AR646" s="453"/>
      <c r="AS646" s="453"/>
      <c r="AT646" s="454"/>
      <c r="AU646" s="455"/>
      <c r="AV646" s="456"/>
      <c r="AW646" s="456"/>
      <c r="AX646" s="455"/>
      <c r="AY646" s="456"/>
      <c r="AZ646" s="454"/>
      <c r="BA646" s="454"/>
      <c r="BB646" s="454"/>
      <c r="BC646" s="454"/>
      <c r="BD646" s="454"/>
      <c r="BE646" s="454"/>
      <c r="BF646" s="455"/>
      <c r="BG646" s="455"/>
      <c r="BH646" s="455"/>
      <c r="BI646" s="455"/>
      <c r="BJ646" s="455"/>
      <c r="BK646" s="455"/>
      <c r="BL646" s="455"/>
      <c r="BM646" s="455"/>
      <c r="BN646" s="455"/>
      <c r="BO646" s="455"/>
    </row>
    <row r="647" spans="1:67" ht="19.5" customHeight="1">
      <c r="A647" s="450"/>
      <c r="B647" s="450"/>
      <c r="C647" s="450"/>
      <c r="D647" s="450"/>
      <c r="E647" s="450"/>
      <c r="F647" s="451"/>
      <c r="G647" s="450"/>
      <c r="H647" s="450"/>
      <c r="I647" s="451"/>
      <c r="J647" s="450"/>
      <c r="K647" s="451"/>
      <c r="L647" s="450"/>
      <c r="M647" s="451"/>
      <c r="N647" s="450"/>
      <c r="O647" s="451"/>
      <c r="P647" s="452"/>
      <c r="Q647" s="452"/>
      <c r="R647" s="452"/>
      <c r="S647" s="452"/>
      <c r="T647" s="450"/>
      <c r="U647" s="450"/>
      <c r="V647" s="451"/>
      <c r="W647" s="452"/>
      <c r="X647" s="450"/>
      <c r="Y647" s="451"/>
      <c r="Z647" s="451"/>
      <c r="AA647" s="450"/>
      <c r="AB647" s="450"/>
      <c r="AC647" s="450"/>
      <c r="AD647" s="450"/>
      <c r="AE647" s="451"/>
      <c r="AF647" s="451"/>
      <c r="AG647" s="452"/>
      <c r="AH647" s="452"/>
      <c r="AI647" s="452"/>
      <c r="AJ647" s="452"/>
      <c r="AK647" s="452"/>
      <c r="AL647" s="452"/>
      <c r="AM647" s="450"/>
      <c r="AN647" s="450"/>
      <c r="AO647" s="451"/>
      <c r="AP647" s="451"/>
      <c r="AQ647" s="450"/>
      <c r="AR647" s="453"/>
      <c r="AS647" s="453"/>
      <c r="AT647" s="454"/>
      <c r="AU647" s="455"/>
      <c r="AV647" s="456"/>
      <c r="AW647" s="456"/>
      <c r="AX647" s="455"/>
      <c r="AY647" s="456"/>
      <c r="AZ647" s="454"/>
      <c r="BA647" s="454"/>
      <c r="BB647" s="454"/>
      <c r="BC647" s="454"/>
      <c r="BD647" s="454"/>
      <c r="BE647" s="454"/>
      <c r="BF647" s="455"/>
      <c r="BG647" s="455"/>
      <c r="BH647" s="455"/>
      <c r="BI647" s="455"/>
      <c r="BJ647" s="455"/>
      <c r="BK647" s="455"/>
      <c r="BL647" s="455"/>
      <c r="BM647" s="455"/>
      <c r="BN647" s="455"/>
      <c r="BO647" s="455"/>
    </row>
    <row r="648" spans="1:67" ht="19.5" customHeight="1">
      <c r="A648" s="450"/>
      <c r="B648" s="450"/>
      <c r="C648" s="450"/>
      <c r="D648" s="450"/>
      <c r="E648" s="450"/>
      <c r="F648" s="451"/>
      <c r="G648" s="450"/>
      <c r="H648" s="450"/>
      <c r="I648" s="451"/>
      <c r="J648" s="450"/>
      <c r="K648" s="451"/>
      <c r="L648" s="450"/>
      <c r="M648" s="451"/>
      <c r="N648" s="450"/>
      <c r="O648" s="451"/>
      <c r="P648" s="452"/>
      <c r="Q648" s="452"/>
      <c r="R648" s="452"/>
      <c r="S648" s="452"/>
      <c r="T648" s="450"/>
      <c r="U648" s="450"/>
      <c r="V648" s="451"/>
      <c r="W648" s="452"/>
      <c r="X648" s="450"/>
      <c r="Y648" s="451"/>
      <c r="Z648" s="451"/>
      <c r="AA648" s="450"/>
      <c r="AB648" s="450"/>
      <c r="AC648" s="450"/>
      <c r="AD648" s="450"/>
      <c r="AE648" s="451"/>
      <c r="AF648" s="451"/>
      <c r="AG648" s="452"/>
      <c r="AH648" s="452"/>
      <c r="AI648" s="452"/>
      <c r="AJ648" s="452"/>
      <c r="AK648" s="452"/>
      <c r="AL648" s="452"/>
      <c r="AM648" s="450"/>
      <c r="AN648" s="450"/>
      <c r="AO648" s="451"/>
      <c r="AP648" s="451"/>
      <c r="AQ648" s="450"/>
      <c r="AR648" s="453"/>
      <c r="AS648" s="453"/>
      <c r="AT648" s="454"/>
      <c r="AU648" s="455"/>
      <c r="AV648" s="456"/>
      <c r="AW648" s="456"/>
      <c r="AX648" s="455"/>
      <c r="AY648" s="456"/>
      <c r="AZ648" s="454"/>
      <c r="BA648" s="454"/>
      <c r="BB648" s="454"/>
      <c r="BC648" s="454"/>
      <c r="BD648" s="454"/>
      <c r="BE648" s="454"/>
      <c r="BF648" s="455"/>
      <c r="BG648" s="455"/>
      <c r="BH648" s="455"/>
      <c r="BI648" s="455"/>
      <c r="BJ648" s="455"/>
      <c r="BK648" s="455"/>
      <c r="BL648" s="455"/>
      <c r="BM648" s="455"/>
      <c r="BN648" s="455"/>
      <c r="BO648" s="455"/>
    </row>
    <row r="649" spans="1:67" ht="19.5" customHeight="1">
      <c r="A649" s="450"/>
      <c r="B649" s="450"/>
      <c r="C649" s="450"/>
      <c r="D649" s="450"/>
      <c r="E649" s="450"/>
      <c r="F649" s="451"/>
      <c r="G649" s="450"/>
      <c r="H649" s="450"/>
      <c r="I649" s="451"/>
      <c r="J649" s="450"/>
      <c r="K649" s="451"/>
      <c r="L649" s="450"/>
      <c r="M649" s="451"/>
      <c r="N649" s="450"/>
      <c r="O649" s="451"/>
      <c r="P649" s="452"/>
      <c r="Q649" s="452"/>
      <c r="R649" s="452"/>
      <c r="S649" s="452"/>
      <c r="T649" s="450"/>
      <c r="U649" s="450"/>
      <c r="V649" s="451"/>
      <c r="W649" s="452"/>
      <c r="X649" s="450"/>
      <c r="Y649" s="451"/>
      <c r="Z649" s="451"/>
      <c r="AA649" s="450"/>
      <c r="AB649" s="450"/>
      <c r="AC649" s="450"/>
      <c r="AD649" s="450"/>
      <c r="AE649" s="451"/>
      <c r="AF649" s="451"/>
      <c r="AG649" s="452"/>
      <c r="AH649" s="452"/>
      <c r="AI649" s="452"/>
      <c r="AJ649" s="452"/>
      <c r="AK649" s="452"/>
      <c r="AL649" s="452"/>
      <c r="AM649" s="450"/>
      <c r="AN649" s="450"/>
      <c r="AO649" s="451"/>
      <c r="AP649" s="451"/>
      <c r="AQ649" s="450"/>
      <c r="AR649" s="453"/>
      <c r="AS649" s="453"/>
      <c r="AT649" s="454"/>
      <c r="AU649" s="455"/>
      <c r="AV649" s="456"/>
      <c r="AW649" s="456"/>
      <c r="AX649" s="455"/>
      <c r="AY649" s="456"/>
      <c r="AZ649" s="454"/>
      <c r="BA649" s="454"/>
      <c r="BB649" s="454"/>
      <c r="BC649" s="454"/>
      <c r="BD649" s="454"/>
      <c r="BE649" s="454"/>
      <c r="BF649" s="455"/>
      <c r="BG649" s="455"/>
      <c r="BH649" s="455"/>
      <c r="BI649" s="455"/>
      <c r="BJ649" s="455"/>
      <c r="BK649" s="455"/>
      <c r="BL649" s="455"/>
      <c r="BM649" s="455"/>
      <c r="BN649" s="455"/>
      <c r="BO649" s="455"/>
    </row>
    <row r="650" spans="1:67" ht="19.5" customHeight="1">
      <c r="A650" s="450"/>
      <c r="B650" s="450"/>
      <c r="C650" s="450"/>
      <c r="D650" s="450"/>
      <c r="E650" s="450"/>
      <c r="F650" s="451"/>
      <c r="G650" s="450"/>
      <c r="H650" s="450"/>
      <c r="I650" s="451"/>
      <c r="J650" s="450"/>
      <c r="K650" s="451"/>
      <c r="L650" s="450"/>
      <c r="M650" s="451"/>
      <c r="N650" s="450"/>
      <c r="O650" s="451"/>
      <c r="P650" s="452"/>
      <c r="Q650" s="452"/>
      <c r="R650" s="452"/>
      <c r="S650" s="452"/>
      <c r="T650" s="450"/>
      <c r="U650" s="450"/>
      <c r="V650" s="451"/>
      <c r="W650" s="452"/>
      <c r="X650" s="450"/>
      <c r="Y650" s="451"/>
      <c r="Z650" s="451"/>
      <c r="AA650" s="450"/>
      <c r="AB650" s="450"/>
      <c r="AC650" s="450"/>
      <c r="AD650" s="450"/>
      <c r="AE650" s="451"/>
      <c r="AF650" s="451"/>
      <c r="AG650" s="452"/>
      <c r="AH650" s="452"/>
      <c r="AI650" s="452"/>
      <c r="AJ650" s="452"/>
      <c r="AK650" s="452"/>
      <c r="AL650" s="452"/>
      <c r="AM650" s="450"/>
      <c r="AN650" s="450"/>
      <c r="AO650" s="451"/>
      <c r="AP650" s="451"/>
      <c r="AQ650" s="450"/>
      <c r="AR650" s="453"/>
      <c r="AS650" s="453"/>
      <c r="AT650" s="454"/>
      <c r="AU650" s="455"/>
      <c r="AV650" s="456"/>
      <c r="AW650" s="456"/>
      <c r="AX650" s="455"/>
      <c r="AY650" s="456"/>
      <c r="AZ650" s="454"/>
      <c r="BA650" s="454"/>
      <c r="BB650" s="454"/>
      <c r="BC650" s="454"/>
      <c r="BD650" s="454"/>
      <c r="BE650" s="454"/>
      <c r="BF650" s="455"/>
      <c r="BG650" s="455"/>
      <c r="BH650" s="455"/>
      <c r="BI650" s="455"/>
      <c r="BJ650" s="455"/>
      <c r="BK650" s="455"/>
      <c r="BL650" s="455"/>
      <c r="BM650" s="455"/>
      <c r="BN650" s="455"/>
      <c r="BO650" s="455"/>
    </row>
    <row r="651" spans="1:67" ht="19.5" customHeight="1">
      <c r="A651" s="450"/>
      <c r="B651" s="450"/>
      <c r="C651" s="450"/>
      <c r="D651" s="450"/>
      <c r="E651" s="450"/>
      <c r="F651" s="451"/>
      <c r="G651" s="450"/>
      <c r="H651" s="450"/>
      <c r="I651" s="451"/>
      <c r="J651" s="450"/>
      <c r="K651" s="451"/>
      <c r="L651" s="450"/>
      <c r="M651" s="451"/>
      <c r="N651" s="450"/>
      <c r="O651" s="451"/>
      <c r="P651" s="452"/>
      <c r="Q651" s="452"/>
      <c r="R651" s="452"/>
      <c r="S651" s="452"/>
      <c r="T651" s="450"/>
      <c r="U651" s="450"/>
      <c r="V651" s="451"/>
      <c r="W651" s="452"/>
      <c r="X651" s="450"/>
      <c r="Y651" s="451"/>
      <c r="Z651" s="451"/>
      <c r="AA651" s="450"/>
      <c r="AB651" s="450"/>
      <c r="AC651" s="450"/>
      <c r="AD651" s="450"/>
      <c r="AE651" s="451"/>
      <c r="AF651" s="451"/>
      <c r="AG651" s="452"/>
      <c r="AH651" s="452"/>
      <c r="AI651" s="452"/>
      <c r="AJ651" s="452"/>
      <c r="AK651" s="452"/>
      <c r="AL651" s="452"/>
      <c r="AM651" s="450"/>
      <c r="AN651" s="450"/>
      <c r="AO651" s="451"/>
      <c r="AP651" s="451"/>
      <c r="AQ651" s="450"/>
      <c r="AR651" s="453"/>
      <c r="AS651" s="453"/>
      <c r="AT651" s="454"/>
      <c r="AU651" s="455"/>
      <c r="AV651" s="456"/>
      <c r="AW651" s="456"/>
      <c r="AX651" s="455"/>
      <c r="AY651" s="456"/>
      <c r="AZ651" s="454"/>
      <c r="BA651" s="454"/>
      <c r="BB651" s="454"/>
      <c r="BC651" s="454"/>
      <c r="BD651" s="454"/>
      <c r="BE651" s="454"/>
      <c r="BF651" s="455"/>
      <c r="BG651" s="455"/>
      <c r="BH651" s="455"/>
      <c r="BI651" s="455"/>
      <c r="BJ651" s="455"/>
      <c r="BK651" s="455"/>
      <c r="BL651" s="455"/>
      <c r="BM651" s="455"/>
      <c r="BN651" s="455"/>
      <c r="BO651" s="455"/>
    </row>
    <row r="652" spans="1:67" ht="19.5" customHeight="1">
      <c r="A652" s="450"/>
      <c r="B652" s="450"/>
      <c r="C652" s="450"/>
      <c r="D652" s="450"/>
      <c r="E652" s="450"/>
      <c r="F652" s="451"/>
      <c r="G652" s="450"/>
      <c r="H652" s="450"/>
      <c r="I652" s="451"/>
      <c r="J652" s="450"/>
      <c r="K652" s="451"/>
      <c r="L652" s="450"/>
      <c r="M652" s="451"/>
      <c r="N652" s="450"/>
      <c r="O652" s="451"/>
      <c r="P652" s="452"/>
      <c r="Q652" s="452"/>
      <c r="R652" s="452"/>
      <c r="S652" s="452"/>
      <c r="T652" s="450"/>
      <c r="U652" s="450"/>
      <c r="V652" s="451"/>
      <c r="W652" s="452"/>
      <c r="X652" s="450"/>
      <c r="Y652" s="451"/>
      <c r="Z652" s="451"/>
      <c r="AA652" s="450"/>
      <c r="AB652" s="450"/>
      <c r="AC652" s="450"/>
      <c r="AD652" s="450"/>
      <c r="AE652" s="451"/>
      <c r="AF652" s="451"/>
      <c r="AG652" s="452"/>
      <c r="AH652" s="452"/>
      <c r="AI652" s="452"/>
      <c r="AJ652" s="452"/>
      <c r="AK652" s="452"/>
      <c r="AL652" s="452"/>
      <c r="AM652" s="450"/>
      <c r="AN652" s="450"/>
      <c r="AO652" s="451"/>
      <c r="AP652" s="451"/>
      <c r="AQ652" s="450"/>
      <c r="AR652" s="453"/>
      <c r="AS652" s="453"/>
      <c r="AT652" s="454"/>
      <c r="AU652" s="455"/>
      <c r="AV652" s="456"/>
      <c r="AW652" s="456"/>
      <c r="AX652" s="455"/>
      <c r="AY652" s="456"/>
      <c r="AZ652" s="454"/>
      <c r="BA652" s="454"/>
      <c r="BB652" s="454"/>
      <c r="BC652" s="454"/>
      <c r="BD652" s="454"/>
      <c r="BE652" s="454"/>
      <c r="BF652" s="455"/>
      <c r="BG652" s="455"/>
      <c r="BH652" s="455"/>
      <c r="BI652" s="455"/>
      <c r="BJ652" s="455"/>
      <c r="BK652" s="455"/>
      <c r="BL652" s="455"/>
      <c r="BM652" s="455"/>
      <c r="BN652" s="455"/>
      <c r="BO652" s="455"/>
    </row>
    <row r="653" spans="1:67" ht="19.5" customHeight="1">
      <c r="A653" s="450"/>
      <c r="B653" s="450"/>
      <c r="C653" s="450"/>
      <c r="D653" s="450"/>
      <c r="E653" s="450"/>
      <c r="F653" s="451"/>
      <c r="G653" s="450"/>
      <c r="H653" s="450"/>
      <c r="I653" s="451"/>
      <c r="J653" s="450"/>
      <c r="K653" s="451"/>
      <c r="L653" s="450"/>
      <c r="M653" s="451"/>
      <c r="N653" s="450"/>
      <c r="O653" s="451"/>
      <c r="P653" s="452"/>
      <c r="Q653" s="452"/>
      <c r="R653" s="452"/>
      <c r="S653" s="452"/>
      <c r="T653" s="450"/>
      <c r="U653" s="450"/>
      <c r="V653" s="451"/>
      <c r="W653" s="452"/>
      <c r="X653" s="450"/>
      <c r="Y653" s="451"/>
      <c r="Z653" s="451"/>
      <c r="AA653" s="450"/>
      <c r="AB653" s="450"/>
      <c r="AC653" s="450"/>
      <c r="AD653" s="450"/>
      <c r="AE653" s="451"/>
      <c r="AF653" s="451"/>
      <c r="AG653" s="452"/>
      <c r="AH653" s="452"/>
      <c r="AI653" s="452"/>
      <c r="AJ653" s="452"/>
      <c r="AK653" s="452"/>
      <c r="AL653" s="452"/>
      <c r="AM653" s="450"/>
      <c r="AN653" s="450"/>
      <c r="AO653" s="451"/>
      <c r="AP653" s="451"/>
      <c r="AQ653" s="450"/>
      <c r="AR653" s="453"/>
      <c r="AS653" s="453"/>
      <c r="AT653" s="454"/>
      <c r="AU653" s="455"/>
      <c r="AV653" s="456"/>
      <c r="AW653" s="456"/>
      <c r="AX653" s="455"/>
      <c r="AY653" s="456"/>
      <c r="AZ653" s="454"/>
      <c r="BA653" s="454"/>
      <c r="BB653" s="454"/>
      <c r="BC653" s="454"/>
      <c r="BD653" s="454"/>
      <c r="BE653" s="454"/>
      <c r="BF653" s="455"/>
      <c r="BG653" s="455"/>
      <c r="BH653" s="455"/>
      <c r="BI653" s="455"/>
      <c r="BJ653" s="455"/>
      <c r="BK653" s="455"/>
      <c r="BL653" s="455"/>
      <c r="BM653" s="455"/>
      <c r="BN653" s="455"/>
      <c r="BO653" s="455"/>
    </row>
    <row r="654" spans="1:67" ht="19.5" customHeight="1">
      <c r="A654" s="450"/>
      <c r="B654" s="450"/>
      <c r="C654" s="450"/>
      <c r="D654" s="450"/>
      <c r="E654" s="450"/>
      <c r="F654" s="451"/>
      <c r="G654" s="450"/>
      <c r="H654" s="450"/>
      <c r="I654" s="451"/>
      <c r="J654" s="450"/>
      <c r="K654" s="451"/>
      <c r="L654" s="450"/>
      <c r="M654" s="451"/>
      <c r="N654" s="450"/>
      <c r="O654" s="451"/>
      <c r="P654" s="452"/>
      <c r="Q654" s="452"/>
      <c r="R654" s="452"/>
      <c r="S654" s="452"/>
      <c r="T654" s="450"/>
      <c r="U654" s="450"/>
      <c r="V654" s="451"/>
      <c r="W654" s="452"/>
      <c r="X654" s="450"/>
      <c r="Y654" s="451"/>
      <c r="Z654" s="451"/>
      <c r="AA654" s="450"/>
      <c r="AB654" s="450"/>
      <c r="AC654" s="450"/>
      <c r="AD654" s="450"/>
      <c r="AE654" s="451"/>
      <c r="AF654" s="451"/>
      <c r="AG654" s="452"/>
      <c r="AH654" s="452"/>
      <c r="AI654" s="452"/>
      <c r="AJ654" s="452"/>
      <c r="AK654" s="452"/>
      <c r="AL654" s="452"/>
      <c r="AM654" s="450"/>
      <c r="AN654" s="450"/>
      <c r="AO654" s="451"/>
      <c r="AP654" s="451"/>
      <c r="AQ654" s="450"/>
      <c r="AR654" s="453"/>
      <c r="AS654" s="453"/>
      <c r="AT654" s="454"/>
      <c r="AU654" s="455"/>
      <c r="AV654" s="456"/>
      <c r="AW654" s="456"/>
      <c r="AX654" s="455"/>
      <c r="AY654" s="456"/>
      <c r="AZ654" s="454"/>
      <c r="BA654" s="454"/>
      <c r="BB654" s="454"/>
      <c r="BC654" s="454"/>
      <c r="BD654" s="454"/>
      <c r="BE654" s="454"/>
      <c r="BF654" s="455"/>
      <c r="BG654" s="455"/>
      <c r="BH654" s="455"/>
      <c r="BI654" s="455"/>
      <c r="BJ654" s="455"/>
      <c r="BK654" s="455"/>
      <c r="BL654" s="455"/>
      <c r="BM654" s="455"/>
      <c r="BN654" s="455"/>
      <c r="BO654" s="455"/>
    </row>
    <row r="655" spans="1:67" ht="19.5" customHeight="1">
      <c r="A655" s="450"/>
      <c r="B655" s="450"/>
      <c r="C655" s="450"/>
      <c r="D655" s="450"/>
      <c r="E655" s="450"/>
      <c r="F655" s="451"/>
      <c r="G655" s="450"/>
      <c r="H655" s="450"/>
      <c r="I655" s="451"/>
      <c r="J655" s="450"/>
      <c r="K655" s="451"/>
      <c r="L655" s="450"/>
      <c r="M655" s="451"/>
      <c r="N655" s="450"/>
      <c r="O655" s="451"/>
      <c r="P655" s="452"/>
      <c r="Q655" s="452"/>
      <c r="R655" s="452"/>
      <c r="S655" s="452"/>
      <c r="T655" s="450"/>
      <c r="U655" s="450"/>
      <c r="V655" s="451"/>
      <c r="W655" s="452"/>
      <c r="X655" s="450"/>
      <c r="Y655" s="451"/>
      <c r="Z655" s="451"/>
      <c r="AA655" s="450"/>
      <c r="AB655" s="450"/>
      <c r="AC655" s="450"/>
      <c r="AD655" s="450"/>
      <c r="AE655" s="451"/>
      <c r="AF655" s="451"/>
      <c r="AG655" s="452"/>
      <c r="AH655" s="452"/>
      <c r="AI655" s="452"/>
      <c r="AJ655" s="452"/>
      <c r="AK655" s="452"/>
      <c r="AL655" s="452"/>
      <c r="AM655" s="450"/>
      <c r="AN655" s="450"/>
      <c r="AO655" s="451"/>
      <c r="AP655" s="451"/>
      <c r="AQ655" s="450"/>
      <c r="AR655" s="453"/>
      <c r="AS655" s="453"/>
      <c r="AT655" s="454"/>
      <c r="AU655" s="455"/>
      <c r="AV655" s="456"/>
      <c r="AW655" s="456"/>
      <c r="AX655" s="455"/>
      <c r="AY655" s="456"/>
      <c r="AZ655" s="454"/>
      <c r="BA655" s="454"/>
      <c r="BB655" s="454"/>
      <c r="BC655" s="454"/>
      <c r="BD655" s="454"/>
      <c r="BE655" s="454"/>
      <c r="BF655" s="455"/>
      <c r="BG655" s="455"/>
      <c r="BH655" s="455"/>
      <c r="BI655" s="455"/>
      <c r="BJ655" s="455"/>
      <c r="BK655" s="455"/>
      <c r="BL655" s="455"/>
      <c r="BM655" s="455"/>
      <c r="BN655" s="455"/>
      <c r="BO655" s="455"/>
    </row>
    <row r="656" spans="1:67" ht="19.5" customHeight="1">
      <c r="A656" s="450"/>
      <c r="B656" s="450"/>
      <c r="C656" s="450"/>
      <c r="D656" s="450"/>
      <c r="E656" s="450"/>
      <c r="F656" s="451"/>
      <c r="G656" s="450"/>
      <c r="H656" s="450"/>
      <c r="I656" s="451"/>
      <c r="J656" s="450"/>
      <c r="K656" s="451"/>
      <c r="L656" s="450"/>
      <c r="M656" s="451"/>
      <c r="N656" s="450"/>
      <c r="O656" s="451"/>
      <c r="P656" s="452"/>
      <c r="Q656" s="452"/>
      <c r="R656" s="452"/>
      <c r="S656" s="452"/>
      <c r="T656" s="450"/>
      <c r="U656" s="450"/>
      <c r="V656" s="451"/>
      <c r="W656" s="452"/>
      <c r="X656" s="450"/>
      <c r="Y656" s="451"/>
      <c r="Z656" s="451"/>
      <c r="AA656" s="450"/>
      <c r="AB656" s="450"/>
      <c r="AC656" s="450"/>
      <c r="AD656" s="450"/>
      <c r="AE656" s="451"/>
      <c r="AF656" s="451"/>
      <c r="AG656" s="452"/>
      <c r="AH656" s="452"/>
      <c r="AI656" s="452"/>
      <c r="AJ656" s="452"/>
      <c r="AK656" s="452"/>
      <c r="AL656" s="452"/>
      <c r="AM656" s="450"/>
      <c r="AN656" s="450"/>
      <c r="AO656" s="451"/>
      <c r="AP656" s="451"/>
      <c r="AQ656" s="450"/>
      <c r="AR656" s="453"/>
      <c r="AS656" s="453"/>
      <c r="AT656" s="454"/>
      <c r="AU656" s="455"/>
      <c r="AV656" s="456"/>
      <c r="AW656" s="456"/>
      <c r="AX656" s="455"/>
      <c r="AY656" s="456"/>
      <c r="AZ656" s="454"/>
      <c r="BA656" s="454"/>
      <c r="BB656" s="454"/>
      <c r="BC656" s="454"/>
      <c r="BD656" s="454"/>
      <c r="BE656" s="454"/>
      <c r="BF656" s="455"/>
      <c r="BG656" s="455"/>
      <c r="BH656" s="455"/>
      <c r="BI656" s="455"/>
      <c r="BJ656" s="455"/>
      <c r="BK656" s="455"/>
      <c r="BL656" s="455"/>
      <c r="BM656" s="455"/>
      <c r="BN656" s="455"/>
      <c r="BO656" s="455"/>
    </row>
    <row r="657" spans="1:67" ht="19.5" customHeight="1">
      <c r="A657" s="450"/>
      <c r="B657" s="450"/>
      <c r="C657" s="450"/>
      <c r="D657" s="450"/>
      <c r="E657" s="450"/>
      <c r="F657" s="451"/>
      <c r="G657" s="450"/>
      <c r="H657" s="450"/>
      <c r="I657" s="451"/>
      <c r="J657" s="450"/>
      <c r="K657" s="451"/>
      <c r="L657" s="450"/>
      <c r="M657" s="451"/>
      <c r="N657" s="450"/>
      <c r="O657" s="451"/>
      <c r="P657" s="452"/>
      <c r="Q657" s="452"/>
      <c r="R657" s="452"/>
      <c r="S657" s="452"/>
      <c r="T657" s="450"/>
      <c r="U657" s="450"/>
      <c r="V657" s="451"/>
      <c r="W657" s="452"/>
      <c r="X657" s="450"/>
      <c r="Y657" s="451"/>
      <c r="Z657" s="451"/>
      <c r="AA657" s="450"/>
      <c r="AB657" s="450"/>
      <c r="AC657" s="450"/>
      <c r="AD657" s="450"/>
      <c r="AE657" s="451"/>
      <c r="AF657" s="451"/>
      <c r="AG657" s="452"/>
      <c r="AH657" s="452"/>
      <c r="AI657" s="452"/>
      <c r="AJ657" s="452"/>
      <c r="AK657" s="452"/>
      <c r="AL657" s="452"/>
      <c r="AM657" s="450"/>
      <c r="AN657" s="450"/>
      <c r="AO657" s="451"/>
      <c r="AP657" s="451"/>
      <c r="AQ657" s="450"/>
      <c r="AR657" s="453"/>
      <c r="AS657" s="453"/>
      <c r="AT657" s="454"/>
      <c r="AU657" s="455"/>
      <c r="AV657" s="456"/>
      <c r="AW657" s="456"/>
      <c r="AX657" s="455"/>
      <c r="AY657" s="456"/>
      <c r="AZ657" s="454"/>
      <c r="BA657" s="454"/>
      <c r="BB657" s="454"/>
      <c r="BC657" s="454"/>
      <c r="BD657" s="454"/>
      <c r="BE657" s="454"/>
      <c r="BF657" s="455"/>
      <c r="BG657" s="455"/>
      <c r="BH657" s="455"/>
      <c r="BI657" s="455"/>
      <c r="BJ657" s="455"/>
      <c r="BK657" s="455"/>
      <c r="BL657" s="455"/>
      <c r="BM657" s="455"/>
      <c r="BN657" s="455"/>
      <c r="BO657" s="455"/>
    </row>
    <row r="658" spans="1:67" ht="19.5" customHeight="1">
      <c r="A658" s="450"/>
      <c r="B658" s="450"/>
      <c r="C658" s="450"/>
      <c r="D658" s="450"/>
      <c r="E658" s="450"/>
      <c r="F658" s="451"/>
      <c r="G658" s="450"/>
      <c r="H658" s="450"/>
      <c r="I658" s="451"/>
      <c r="J658" s="450"/>
      <c r="K658" s="451"/>
      <c r="L658" s="450"/>
      <c r="M658" s="451"/>
      <c r="N658" s="450"/>
      <c r="O658" s="451"/>
      <c r="P658" s="452"/>
      <c r="Q658" s="452"/>
      <c r="R658" s="452"/>
      <c r="S658" s="452"/>
      <c r="T658" s="450"/>
      <c r="U658" s="450"/>
      <c r="V658" s="451"/>
      <c r="W658" s="452"/>
      <c r="X658" s="450"/>
      <c r="Y658" s="451"/>
      <c r="Z658" s="451"/>
      <c r="AA658" s="450"/>
      <c r="AB658" s="450"/>
      <c r="AC658" s="450"/>
      <c r="AD658" s="450"/>
      <c r="AE658" s="451"/>
      <c r="AF658" s="451"/>
      <c r="AG658" s="452"/>
      <c r="AH658" s="452"/>
      <c r="AI658" s="452"/>
      <c r="AJ658" s="452"/>
      <c r="AK658" s="452"/>
      <c r="AL658" s="452"/>
      <c r="AM658" s="450"/>
      <c r="AN658" s="450"/>
      <c r="AO658" s="451"/>
      <c r="AP658" s="451"/>
      <c r="AQ658" s="450"/>
      <c r="AR658" s="453"/>
      <c r="AS658" s="453"/>
      <c r="AT658" s="454"/>
      <c r="AU658" s="455"/>
      <c r="AV658" s="456"/>
      <c r="AW658" s="456"/>
      <c r="AX658" s="455"/>
      <c r="AY658" s="456"/>
      <c r="AZ658" s="454"/>
      <c r="BA658" s="454"/>
      <c r="BB658" s="454"/>
      <c r="BC658" s="454"/>
      <c r="BD658" s="454"/>
      <c r="BE658" s="454"/>
      <c r="BF658" s="455"/>
      <c r="BG658" s="455"/>
      <c r="BH658" s="455"/>
      <c r="BI658" s="455"/>
      <c r="BJ658" s="455"/>
      <c r="BK658" s="455"/>
      <c r="BL658" s="455"/>
      <c r="BM658" s="455"/>
      <c r="BN658" s="455"/>
      <c r="BO658" s="455"/>
    </row>
    <row r="659" spans="1:67" ht="19.5" customHeight="1">
      <c r="A659" s="450"/>
      <c r="B659" s="450"/>
      <c r="C659" s="450"/>
      <c r="D659" s="450"/>
      <c r="E659" s="450"/>
      <c r="F659" s="451"/>
      <c r="G659" s="450"/>
      <c r="H659" s="450"/>
      <c r="I659" s="451"/>
      <c r="J659" s="450"/>
      <c r="K659" s="451"/>
      <c r="L659" s="450"/>
      <c r="M659" s="451"/>
      <c r="N659" s="450"/>
      <c r="O659" s="451"/>
      <c r="P659" s="452"/>
      <c r="Q659" s="452"/>
      <c r="R659" s="452"/>
      <c r="S659" s="452"/>
      <c r="T659" s="450"/>
      <c r="U659" s="450"/>
      <c r="V659" s="451"/>
      <c r="W659" s="452"/>
      <c r="X659" s="450"/>
      <c r="Y659" s="451"/>
      <c r="Z659" s="451"/>
      <c r="AA659" s="450"/>
      <c r="AB659" s="450"/>
      <c r="AC659" s="450"/>
      <c r="AD659" s="450"/>
      <c r="AE659" s="451"/>
      <c r="AF659" s="451"/>
      <c r="AG659" s="452"/>
      <c r="AH659" s="452"/>
      <c r="AI659" s="452"/>
      <c r="AJ659" s="452"/>
      <c r="AK659" s="452"/>
      <c r="AL659" s="452"/>
      <c r="AM659" s="450"/>
      <c r="AN659" s="450"/>
      <c r="AO659" s="451"/>
      <c r="AP659" s="451"/>
      <c r="AQ659" s="450"/>
      <c r="AR659" s="453"/>
      <c r="AS659" s="453"/>
      <c r="AT659" s="454"/>
      <c r="AU659" s="455"/>
      <c r="AV659" s="456"/>
      <c r="AW659" s="456"/>
      <c r="AX659" s="455"/>
      <c r="AY659" s="456"/>
      <c r="AZ659" s="454"/>
      <c r="BA659" s="454"/>
      <c r="BB659" s="454"/>
      <c r="BC659" s="454"/>
      <c r="BD659" s="454"/>
      <c r="BE659" s="454"/>
      <c r="BF659" s="455"/>
      <c r="BG659" s="455"/>
      <c r="BH659" s="455"/>
      <c r="BI659" s="455"/>
      <c r="BJ659" s="455"/>
      <c r="BK659" s="455"/>
      <c r="BL659" s="455"/>
      <c r="BM659" s="455"/>
      <c r="BN659" s="455"/>
      <c r="BO659" s="455"/>
    </row>
    <row r="660" spans="1:67" ht="19.5" customHeight="1">
      <c r="A660" s="450"/>
      <c r="B660" s="450"/>
      <c r="C660" s="450"/>
      <c r="D660" s="450"/>
      <c r="E660" s="450"/>
      <c r="F660" s="451"/>
      <c r="G660" s="450"/>
      <c r="H660" s="450"/>
      <c r="I660" s="451"/>
      <c r="J660" s="450"/>
      <c r="K660" s="451"/>
      <c r="L660" s="450"/>
      <c r="M660" s="451"/>
      <c r="N660" s="450"/>
      <c r="O660" s="451"/>
      <c r="P660" s="452"/>
      <c r="Q660" s="452"/>
      <c r="R660" s="452"/>
      <c r="S660" s="452"/>
      <c r="T660" s="450"/>
      <c r="U660" s="450"/>
      <c r="V660" s="451"/>
      <c r="W660" s="452"/>
      <c r="X660" s="450"/>
      <c r="Y660" s="451"/>
      <c r="Z660" s="451"/>
      <c r="AA660" s="450"/>
      <c r="AB660" s="450"/>
      <c r="AC660" s="450"/>
      <c r="AD660" s="450"/>
      <c r="AE660" s="451"/>
      <c r="AF660" s="451"/>
      <c r="AG660" s="452"/>
      <c r="AH660" s="452"/>
      <c r="AI660" s="452"/>
      <c r="AJ660" s="452"/>
      <c r="AK660" s="452"/>
      <c r="AL660" s="452"/>
      <c r="AM660" s="450"/>
      <c r="AN660" s="450"/>
      <c r="AO660" s="451"/>
      <c r="AP660" s="451"/>
      <c r="AQ660" s="450"/>
      <c r="AR660" s="453"/>
      <c r="AS660" s="453"/>
      <c r="AT660" s="454"/>
      <c r="AU660" s="455"/>
      <c r="AV660" s="456"/>
      <c r="AW660" s="456"/>
      <c r="AX660" s="455"/>
      <c r="AY660" s="456"/>
      <c r="AZ660" s="454"/>
      <c r="BA660" s="454"/>
      <c r="BB660" s="454"/>
      <c r="BC660" s="454"/>
      <c r="BD660" s="454"/>
      <c r="BE660" s="454"/>
      <c r="BF660" s="455"/>
      <c r="BG660" s="455"/>
      <c r="BH660" s="455"/>
      <c r="BI660" s="455"/>
      <c r="BJ660" s="455"/>
      <c r="BK660" s="455"/>
      <c r="BL660" s="455"/>
      <c r="BM660" s="455"/>
      <c r="BN660" s="455"/>
      <c r="BO660" s="455"/>
    </row>
    <row r="661" spans="1:67" ht="19.5" customHeight="1">
      <c r="A661" s="450"/>
      <c r="B661" s="450"/>
      <c r="C661" s="450"/>
      <c r="D661" s="450"/>
      <c r="E661" s="450"/>
      <c r="F661" s="451"/>
      <c r="G661" s="450"/>
      <c r="H661" s="450"/>
      <c r="I661" s="451"/>
      <c r="J661" s="450"/>
      <c r="K661" s="451"/>
      <c r="L661" s="450"/>
      <c r="M661" s="451"/>
      <c r="N661" s="450"/>
      <c r="O661" s="451"/>
      <c r="P661" s="452"/>
      <c r="Q661" s="452"/>
      <c r="R661" s="452"/>
      <c r="S661" s="452"/>
      <c r="T661" s="450"/>
      <c r="U661" s="450"/>
      <c r="V661" s="451"/>
      <c r="W661" s="452"/>
      <c r="X661" s="450"/>
      <c r="Y661" s="451"/>
      <c r="Z661" s="451"/>
      <c r="AA661" s="450"/>
      <c r="AB661" s="450"/>
      <c r="AC661" s="450"/>
      <c r="AD661" s="450"/>
      <c r="AE661" s="451"/>
      <c r="AF661" s="451"/>
      <c r="AG661" s="452"/>
      <c r="AH661" s="452"/>
      <c r="AI661" s="452"/>
      <c r="AJ661" s="452"/>
      <c r="AK661" s="452"/>
      <c r="AL661" s="452"/>
      <c r="AM661" s="450"/>
      <c r="AN661" s="450"/>
      <c r="AO661" s="451"/>
      <c r="AP661" s="451"/>
      <c r="AQ661" s="450"/>
      <c r="AR661" s="453"/>
      <c r="AS661" s="453"/>
      <c r="AT661" s="454"/>
      <c r="AU661" s="455"/>
      <c r="AV661" s="456"/>
      <c r="AW661" s="456"/>
      <c r="AX661" s="455"/>
      <c r="AY661" s="456"/>
      <c r="AZ661" s="454"/>
      <c r="BA661" s="454"/>
      <c r="BB661" s="454"/>
      <c r="BC661" s="454"/>
      <c r="BD661" s="454"/>
      <c r="BE661" s="454"/>
      <c r="BF661" s="455"/>
      <c r="BG661" s="455"/>
      <c r="BH661" s="455"/>
      <c r="BI661" s="455"/>
      <c r="BJ661" s="455"/>
      <c r="BK661" s="455"/>
      <c r="BL661" s="455"/>
      <c r="BM661" s="455"/>
      <c r="BN661" s="455"/>
      <c r="BO661" s="455"/>
    </row>
    <row r="662" spans="1:67" ht="19.5" customHeight="1">
      <c r="A662" s="450"/>
      <c r="B662" s="450"/>
      <c r="C662" s="450"/>
      <c r="D662" s="450"/>
      <c r="E662" s="450"/>
      <c r="F662" s="451"/>
      <c r="G662" s="450"/>
      <c r="H662" s="450"/>
      <c r="I662" s="451"/>
      <c r="J662" s="450"/>
      <c r="K662" s="451"/>
      <c r="L662" s="450"/>
      <c r="M662" s="451"/>
      <c r="N662" s="450"/>
      <c r="O662" s="451"/>
      <c r="P662" s="452"/>
      <c r="Q662" s="452"/>
      <c r="R662" s="452"/>
      <c r="S662" s="452"/>
      <c r="T662" s="450"/>
      <c r="U662" s="450"/>
      <c r="V662" s="451"/>
      <c r="W662" s="452"/>
      <c r="X662" s="450"/>
      <c r="Y662" s="451"/>
      <c r="Z662" s="451"/>
      <c r="AA662" s="450"/>
      <c r="AB662" s="450"/>
      <c r="AC662" s="450"/>
      <c r="AD662" s="450"/>
      <c r="AE662" s="451"/>
      <c r="AF662" s="451"/>
      <c r="AG662" s="452"/>
      <c r="AH662" s="452"/>
      <c r="AI662" s="452"/>
      <c r="AJ662" s="452"/>
      <c r="AK662" s="452"/>
      <c r="AL662" s="452"/>
      <c r="AM662" s="450"/>
      <c r="AN662" s="450"/>
      <c r="AO662" s="451"/>
      <c r="AP662" s="451"/>
      <c r="AQ662" s="450"/>
      <c r="AR662" s="453"/>
      <c r="AS662" s="453"/>
      <c r="AT662" s="454"/>
      <c r="AU662" s="455"/>
      <c r="AV662" s="456"/>
      <c r="AW662" s="456"/>
      <c r="AX662" s="455"/>
      <c r="AY662" s="456"/>
      <c r="AZ662" s="454"/>
      <c r="BA662" s="454"/>
      <c r="BB662" s="454"/>
      <c r="BC662" s="454"/>
      <c r="BD662" s="454"/>
      <c r="BE662" s="454"/>
      <c r="BF662" s="455"/>
      <c r="BG662" s="455"/>
      <c r="BH662" s="455"/>
      <c r="BI662" s="455"/>
      <c r="BJ662" s="455"/>
      <c r="BK662" s="455"/>
      <c r="BL662" s="455"/>
      <c r="BM662" s="455"/>
      <c r="BN662" s="455"/>
      <c r="BO662" s="455"/>
    </row>
    <row r="663" spans="1:67" ht="19.5" customHeight="1">
      <c r="A663" s="450"/>
      <c r="B663" s="450"/>
      <c r="C663" s="450"/>
      <c r="D663" s="450"/>
      <c r="E663" s="450"/>
      <c r="F663" s="451"/>
      <c r="G663" s="450"/>
      <c r="H663" s="450"/>
      <c r="I663" s="451"/>
      <c r="J663" s="450"/>
      <c r="K663" s="451"/>
      <c r="L663" s="450"/>
      <c r="M663" s="451"/>
      <c r="N663" s="450"/>
      <c r="O663" s="451"/>
      <c r="P663" s="452"/>
      <c r="Q663" s="452"/>
      <c r="R663" s="452"/>
      <c r="S663" s="452"/>
      <c r="T663" s="450"/>
      <c r="U663" s="450"/>
      <c r="V663" s="451"/>
      <c r="W663" s="452"/>
      <c r="X663" s="450"/>
      <c r="Y663" s="451"/>
      <c r="Z663" s="451"/>
      <c r="AA663" s="450"/>
      <c r="AB663" s="450"/>
      <c r="AC663" s="450"/>
      <c r="AD663" s="450"/>
      <c r="AE663" s="451"/>
      <c r="AF663" s="451"/>
      <c r="AG663" s="452"/>
      <c r="AH663" s="452"/>
      <c r="AI663" s="452"/>
      <c r="AJ663" s="452"/>
      <c r="AK663" s="452"/>
      <c r="AL663" s="452"/>
      <c r="AM663" s="450"/>
      <c r="AN663" s="450"/>
      <c r="AO663" s="451"/>
      <c r="AP663" s="451"/>
      <c r="AQ663" s="450"/>
      <c r="AR663" s="453"/>
      <c r="AS663" s="453"/>
      <c r="AT663" s="454"/>
      <c r="AU663" s="455"/>
      <c r="AV663" s="456"/>
      <c r="AW663" s="456"/>
      <c r="AX663" s="455"/>
      <c r="AY663" s="456"/>
      <c r="AZ663" s="454"/>
      <c r="BA663" s="454"/>
      <c r="BB663" s="454"/>
      <c r="BC663" s="454"/>
      <c r="BD663" s="454"/>
      <c r="BE663" s="454"/>
      <c r="BF663" s="455"/>
      <c r="BG663" s="455"/>
      <c r="BH663" s="455"/>
      <c r="BI663" s="455"/>
      <c r="BJ663" s="455"/>
      <c r="BK663" s="455"/>
      <c r="BL663" s="455"/>
      <c r="BM663" s="455"/>
      <c r="BN663" s="455"/>
      <c r="BO663" s="455"/>
    </row>
    <row r="664" spans="1:67" ht="19.5" customHeight="1">
      <c r="A664" s="450"/>
      <c r="B664" s="450"/>
      <c r="C664" s="450"/>
      <c r="D664" s="450"/>
      <c r="E664" s="450"/>
      <c r="F664" s="451"/>
      <c r="G664" s="450"/>
      <c r="H664" s="450"/>
      <c r="I664" s="451"/>
      <c r="J664" s="450"/>
      <c r="K664" s="451"/>
      <c r="L664" s="450"/>
      <c r="M664" s="451"/>
      <c r="N664" s="450"/>
      <c r="O664" s="451"/>
      <c r="P664" s="452"/>
      <c r="Q664" s="452"/>
      <c r="R664" s="452"/>
      <c r="S664" s="452"/>
      <c r="T664" s="450"/>
      <c r="U664" s="450"/>
      <c r="V664" s="451"/>
      <c r="W664" s="452"/>
      <c r="X664" s="450"/>
      <c r="Y664" s="451"/>
      <c r="Z664" s="451"/>
      <c r="AA664" s="450"/>
      <c r="AB664" s="450"/>
      <c r="AC664" s="450"/>
      <c r="AD664" s="450"/>
      <c r="AE664" s="451"/>
      <c r="AF664" s="451"/>
      <c r="AG664" s="452"/>
      <c r="AH664" s="452"/>
      <c r="AI664" s="452"/>
      <c r="AJ664" s="452"/>
      <c r="AK664" s="452"/>
      <c r="AL664" s="452"/>
      <c r="AM664" s="450"/>
      <c r="AN664" s="450"/>
      <c r="AO664" s="451"/>
      <c r="AP664" s="451"/>
      <c r="AQ664" s="450"/>
      <c r="AR664" s="453"/>
      <c r="AS664" s="453"/>
      <c r="AT664" s="454"/>
      <c r="AU664" s="455"/>
      <c r="AV664" s="456"/>
      <c r="AW664" s="456"/>
      <c r="AX664" s="455"/>
      <c r="AY664" s="456"/>
      <c r="AZ664" s="454"/>
      <c r="BA664" s="454"/>
      <c r="BB664" s="454"/>
      <c r="BC664" s="454"/>
      <c r="BD664" s="454"/>
      <c r="BE664" s="454"/>
      <c r="BF664" s="455"/>
      <c r="BG664" s="455"/>
      <c r="BH664" s="455"/>
      <c r="BI664" s="455"/>
      <c r="BJ664" s="455"/>
      <c r="BK664" s="455"/>
      <c r="BL664" s="455"/>
      <c r="BM664" s="455"/>
      <c r="BN664" s="455"/>
      <c r="BO664" s="455"/>
    </row>
    <row r="665" spans="1:67" ht="19.5" customHeight="1">
      <c r="A665" s="450"/>
      <c r="B665" s="450"/>
      <c r="C665" s="450"/>
      <c r="D665" s="450"/>
      <c r="E665" s="450"/>
      <c r="F665" s="451"/>
      <c r="G665" s="450"/>
      <c r="H665" s="450"/>
      <c r="I665" s="451"/>
      <c r="J665" s="450"/>
      <c r="K665" s="451"/>
      <c r="L665" s="450"/>
      <c r="M665" s="451"/>
      <c r="N665" s="450"/>
      <c r="O665" s="451"/>
      <c r="P665" s="452"/>
      <c r="Q665" s="452"/>
      <c r="R665" s="452"/>
      <c r="S665" s="452"/>
      <c r="T665" s="450"/>
      <c r="U665" s="450"/>
      <c r="V665" s="451"/>
      <c r="W665" s="452"/>
      <c r="X665" s="450"/>
      <c r="Y665" s="451"/>
      <c r="Z665" s="451"/>
      <c r="AA665" s="450"/>
      <c r="AB665" s="450"/>
      <c r="AC665" s="450"/>
      <c r="AD665" s="450"/>
      <c r="AE665" s="451"/>
      <c r="AF665" s="451"/>
      <c r="AG665" s="452"/>
      <c r="AH665" s="452"/>
      <c r="AI665" s="452"/>
      <c r="AJ665" s="452"/>
      <c r="AK665" s="452"/>
      <c r="AL665" s="452"/>
      <c r="AM665" s="450"/>
      <c r="AN665" s="450"/>
      <c r="AO665" s="451"/>
      <c r="AP665" s="451"/>
      <c r="AQ665" s="450"/>
      <c r="AR665" s="453"/>
      <c r="AS665" s="453"/>
      <c r="AT665" s="454"/>
      <c r="AU665" s="455"/>
      <c r="AV665" s="456"/>
      <c r="AW665" s="456"/>
      <c r="AX665" s="455"/>
      <c r="AY665" s="456"/>
      <c r="AZ665" s="454"/>
      <c r="BA665" s="454"/>
      <c r="BB665" s="454"/>
      <c r="BC665" s="454"/>
      <c r="BD665" s="454"/>
      <c r="BE665" s="454"/>
      <c r="BF665" s="455"/>
      <c r="BG665" s="455"/>
      <c r="BH665" s="455"/>
      <c r="BI665" s="455"/>
      <c r="BJ665" s="455"/>
      <c r="BK665" s="455"/>
      <c r="BL665" s="455"/>
      <c r="BM665" s="455"/>
      <c r="BN665" s="455"/>
      <c r="BO665" s="455"/>
    </row>
    <row r="666" spans="1:67" ht="19.5" customHeight="1">
      <c r="A666" s="450"/>
      <c r="B666" s="450"/>
      <c r="C666" s="450"/>
      <c r="D666" s="450"/>
      <c r="E666" s="450"/>
      <c r="F666" s="451"/>
      <c r="G666" s="450"/>
      <c r="H666" s="450"/>
      <c r="I666" s="451"/>
      <c r="J666" s="450"/>
      <c r="K666" s="451"/>
      <c r="L666" s="450"/>
      <c r="M666" s="451"/>
      <c r="N666" s="450"/>
      <c r="O666" s="451"/>
      <c r="P666" s="452"/>
      <c r="Q666" s="452"/>
      <c r="R666" s="452"/>
      <c r="S666" s="452"/>
      <c r="T666" s="450"/>
      <c r="U666" s="450"/>
      <c r="V666" s="451"/>
      <c r="W666" s="452"/>
      <c r="X666" s="450"/>
      <c r="Y666" s="451"/>
      <c r="Z666" s="451"/>
      <c r="AA666" s="450"/>
      <c r="AB666" s="450"/>
      <c r="AC666" s="450"/>
      <c r="AD666" s="450"/>
      <c r="AE666" s="451"/>
      <c r="AF666" s="451"/>
      <c r="AG666" s="452"/>
      <c r="AH666" s="452"/>
      <c r="AI666" s="452"/>
      <c r="AJ666" s="452"/>
      <c r="AK666" s="452"/>
      <c r="AL666" s="452"/>
      <c r="AM666" s="450"/>
      <c r="AN666" s="450"/>
      <c r="AO666" s="451"/>
      <c r="AP666" s="451"/>
      <c r="AQ666" s="450"/>
      <c r="AR666" s="453"/>
      <c r="AS666" s="453"/>
      <c r="AT666" s="454"/>
      <c r="AU666" s="455"/>
      <c r="AV666" s="456"/>
      <c r="AW666" s="456"/>
      <c r="AX666" s="455"/>
      <c r="AY666" s="456"/>
      <c r="AZ666" s="454"/>
      <c r="BA666" s="454"/>
      <c r="BB666" s="454"/>
      <c r="BC666" s="454"/>
      <c r="BD666" s="454"/>
      <c r="BE666" s="454"/>
      <c r="BF666" s="455"/>
      <c r="BG666" s="455"/>
      <c r="BH666" s="455"/>
      <c r="BI666" s="455"/>
      <c r="BJ666" s="455"/>
      <c r="BK666" s="455"/>
      <c r="BL666" s="455"/>
      <c r="BM666" s="455"/>
      <c r="BN666" s="455"/>
      <c r="BO666" s="455"/>
    </row>
    <row r="667" spans="1:67" ht="19.5" customHeight="1">
      <c r="A667" s="450"/>
      <c r="B667" s="450"/>
      <c r="C667" s="450"/>
      <c r="D667" s="450"/>
      <c r="E667" s="450"/>
      <c r="F667" s="451"/>
      <c r="G667" s="450"/>
      <c r="H667" s="450"/>
      <c r="I667" s="451"/>
      <c r="J667" s="450"/>
      <c r="K667" s="451"/>
      <c r="L667" s="450"/>
      <c r="M667" s="451"/>
      <c r="N667" s="450"/>
      <c r="O667" s="451"/>
      <c r="P667" s="452"/>
      <c r="Q667" s="452"/>
      <c r="R667" s="452"/>
      <c r="S667" s="452"/>
      <c r="T667" s="450"/>
      <c r="U667" s="450"/>
      <c r="V667" s="451"/>
      <c r="W667" s="452"/>
      <c r="X667" s="450"/>
      <c r="Y667" s="451"/>
      <c r="Z667" s="451"/>
      <c r="AA667" s="450"/>
      <c r="AB667" s="450"/>
      <c r="AC667" s="450"/>
      <c r="AD667" s="450"/>
      <c r="AE667" s="451"/>
      <c r="AF667" s="451"/>
      <c r="AG667" s="452"/>
      <c r="AH667" s="452"/>
      <c r="AI667" s="452"/>
      <c r="AJ667" s="452"/>
      <c r="AK667" s="452"/>
      <c r="AL667" s="452"/>
      <c r="AM667" s="450"/>
      <c r="AN667" s="450"/>
      <c r="AO667" s="451"/>
      <c r="AP667" s="451"/>
      <c r="AQ667" s="450"/>
      <c r="AR667" s="453"/>
      <c r="AS667" s="453"/>
      <c r="AT667" s="454"/>
      <c r="AU667" s="455"/>
      <c r="AV667" s="456"/>
      <c r="AW667" s="456"/>
      <c r="AX667" s="455"/>
      <c r="AY667" s="456"/>
      <c r="AZ667" s="454"/>
      <c r="BA667" s="454"/>
      <c r="BB667" s="454"/>
      <c r="BC667" s="454"/>
      <c r="BD667" s="454"/>
      <c r="BE667" s="454"/>
      <c r="BF667" s="455"/>
      <c r="BG667" s="455"/>
      <c r="BH667" s="455"/>
      <c r="BI667" s="455"/>
      <c r="BJ667" s="455"/>
      <c r="BK667" s="455"/>
      <c r="BL667" s="455"/>
      <c r="BM667" s="455"/>
      <c r="BN667" s="455"/>
      <c r="BO667" s="455"/>
    </row>
    <row r="668" spans="1:67" ht="19.5" customHeight="1">
      <c r="A668" s="450"/>
      <c r="B668" s="450"/>
      <c r="C668" s="450"/>
      <c r="D668" s="450"/>
      <c r="E668" s="450"/>
      <c r="F668" s="451"/>
      <c r="G668" s="450"/>
      <c r="H668" s="450"/>
      <c r="I668" s="451"/>
      <c r="J668" s="450"/>
      <c r="K668" s="451"/>
      <c r="L668" s="450"/>
      <c r="M668" s="451"/>
      <c r="N668" s="450"/>
      <c r="O668" s="451"/>
      <c r="P668" s="452"/>
      <c r="Q668" s="452"/>
      <c r="R668" s="452"/>
      <c r="S668" s="452"/>
      <c r="T668" s="450"/>
      <c r="U668" s="450"/>
      <c r="V668" s="451"/>
      <c r="W668" s="452"/>
      <c r="X668" s="450"/>
      <c r="Y668" s="451"/>
      <c r="Z668" s="451"/>
      <c r="AA668" s="450"/>
      <c r="AB668" s="450"/>
      <c r="AC668" s="450"/>
      <c r="AD668" s="450"/>
      <c r="AE668" s="451"/>
      <c r="AF668" s="451"/>
      <c r="AG668" s="452"/>
      <c r="AH668" s="452"/>
      <c r="AI668" s="452"/>
      <c r="AJ668" s="452"/>
      <c r="AK668" s="452"/>
      <c r="AL668" s="452"/>
      <c r="AM668" s="450"/>
      <c r="AN668" s="450"/>
      <c r="AO668" s="451"/>
      <c r="AP668" s="451"/>
      <c r="AQ668" s="450"/>
      <c r="AR668" s="453"/>
      <c r="AS668" s="453"/>
      <c r="AT668" s="454"/>
      <c r="AU668" s="455"/>
      <c r="AV668" s="456"/>
      <c r="AW668" s="456"/>
      <c r="AX668" s="455"/>
      <c r="AY668" s="456"/>
      <c r="AZ668" s="454"/>
      <c r="BA668" s="454"/>
      <c r="BB668" s="454"/>
      <c r="BC668" s="454"/>
      <c r="BD668" s="454"/>
      <c r="BE668" s="454"/>
      <c r="BF668" s="455"/>
      <c r="BG668" s="455"/>
      <c r="BH668" s="455"/>
      <c r="BI668" s="455"/>
      <c r="BJ668" s="455"/>
      <c r="BK668" s="455"/>
      <c r="BL668" s="455"/>
      <c r="BM668" s="455"/>
      <c r="BN668" s="455"/>
      <c r="BO668" s="455"/>
    </row>
    <row r="669" spans="1:67" ht="19.5" customHeight="1">
      <c r="A669" s="450"/>
      <c r="B669" s="450"/>
      <c r="C669" s="450"/>
      <c r="D669" s="450"/>
      <c r="E669" s="450"/>
      <c r="F669" s="451"/>
      <c r="G669" s="450"/>
      <c r="H669" s="450"/>
      <c r="I669" s="451"/>
      <c r="J669" s="450"/>
      <c r="K669" s="451"/>
      <c r="L669" s="450"/>
      <c r="M669" s="451"/>
      <c r="N669" s="450"/>
      <c r="O669" s="451"/>
      <c r="P669" s="452"/>
      <c r="Q669" s="452"/>
      <c r="R669" s="452"/>
      <c r="S669" s="452"/>
      <c r="T669" s="450"/>
      <c r="U669" s="450"/>
      <c r="V669" s="451"/>
      <c r="W669" s="452"/>
      <c r="X669" s="450"/>
      <c r="Y669" s="451"/>
      <c r="Z669" s="451"/>
      <c r="AA669" s="450"/>
      <c r="AB669" s="450"/>
      <c r="AC669" s="450"/>
      <c r="AD669" s="450"/>
      <c r="AE669" s="451"/>
      <c r="AF669" s="451"/>
      <c r="AG669" s="452"/>
      <c r="AH669" s="452"/>
      <c r="AI669" s="452"/>
      <c r="AJ669" s="452"/>
      <c r="AK669" s="452"/>
      <c r="AL669" s="452"/>
      <c r="AM669" s="450"/>
      <c r="AN669" s="450"/>
      <c r="AO669" s="451"/>
      <c r="AP669" s="451"/>
      <c r="AQ669" s="450"/>
      <c r="AR669" s="453"/>
      <c r="AS669" s="453"/>
      <c r="AT669" s="454"/>
      <c r="AU669" s="455"/>
      <c r="AV669" s="456"/>
      <c r="AW669" s="456"/>
      <c r="AX669" s="455"/>
      <c r="AY669" s="456"/>
      <c r="AZ669" s="454"/>
      <c r="BA669" s="454"/>
      <c r="BB669" s="454"/>
      <c r="BC669" s="454"/>
      <c r="BD669" s="454"/>
      <c r="BE669" s="454"/>
      <c r="BF669" s="455"/>
      <c r="BG669" s="455"/>
      <c r="BH669" s="455"/>
      <c r="BI669" s="455"/>
      <c r="BJ669" s="455"/>
      <c r="BK669" s="455"/>
      <c r="BL669" s="455"/>
      <c r="BM669" s="455"/>
      <c r="BN669" s="455"/>
      <c r="BO669" s="455"/>
    </row>
    <row r="670" spans="1:67" ht="19.5" customHeight="1">
      <c r="A670" s="450"/>
      <c r="B670" s="450"/>
      <c r="C670" s="450"/>
      <c r="D670" s="450"/>
      <c r="E670" s="450"/>
      <c r="F670" s="451"/>
      <c r="G670" s="450"/>
      <c r="H670" s="450"/>
      <c r="I670" s="451"/>
      <c r="J670" s="450"/>
      <c r="K670" s="451"/>
      <c r="L670" s="450"/>
      <c r="M670" s="451"/>
      <c r="N670" s="450"/>
      <c r="O670" s="451"/>
      <c r="P670" s="452"/>
      <c r="Q670" s="452"/>
      <c r="R670" s="452"/>
      <c r="S670" s="452"/>
      <c r="T670" s="450"/>
      <c r="U670" s="450"/>
      <c r="V670" s="451"/>
      <c r="W670" s="452"/>
      <c r="X670" s="450"/>
      <c r="Y670" s="451"/>
      <c r="Z670" s="451"/>
      <c r="AA670" s="450"/>
      <c r="AB670" s="450"/>
      <c r="AC670" s="450"/>
      <c r="AD670" s="450"/>
      <c r="AE670" s="451"/>
      <c r="AF670" s="451"/>
      <c r="AG670" s="452"/>
      <c r="AH670" s="452"/>
      <c r="AI670" s="452"/>
      <c r="AJ670" s="452"/>
      <c r="AK670" s="452"/>
      <c r="AL670" s="452"/>
      <c r="AM670" s="450"/>
      <c r="AN670" s="450"/>
      <c r="AO670" s="451"/>
      <c r="AP670" s="451"/>
      <c r="AQ670" s="450"/>
      <c r="AR670" s="453"/>
      <c r="AS670" s="453"/>
      <c r="AT670" s="454"/>
      <c r="AU670" s="455"/>
      <c r="AV670" s="456"/>
      <c r="AW670" s="456"/>
      <c r="AX670" s="455"/>
      <c r="AY670" s="456"/>
      <c r="AZ670" s="454"/>
      <c r="BA670" s="454"/>
      <c r="BB670" s="454"/>
      <c r="BC670" s="454"/>
      <c r="BD670" s="454"/>
      <c r="BE670" s="454"/>
      <c r="BF670" s="455"/>
      <c r="BG670" s="455"/>
      <c r="BH670" s="455"/>
      <c r="BI670" s="455"/>
      <c r="BJ670" s="455"/>
      <c r="BK670" s="455"/>
      <c r="BL670" s="455"/>
      <c r="BM670" s="455"/>
      <c r="BN670" s="455"/>
      <c r="BO670" s="455"/>
    </row>
    <row r="671" spans="1:67" ht="19.5" customHeight="1">
      <c r="A671" s="450"/>
      <c r="B671" s="450"/>
      <c r="C671" s="450"/>
      <c r="D671" s="450"/>
      <c r="E671" s="450"/>
      <c r="F671" s="451"/>
      <c r="G671" s="450"/>
      <c r="H671" s="450"/>
      <c r="I671" s="451"/>
      <c r="J671" s="450"/>
      <c r="K671" s="451"/>
      <c r="L671" s="450"/>
      <c r="M671" s="451"/>
      <c r="N671" s="450"/>
      <c r="O671" s="451"/>
      <c r="P671" s="452"/>
      <c r="Q671" s="452"/>
      <c r="R671" s="452"/>
      <c r="S671" s="452"/>
      <c r="T671" s="450"/>
      <c r="U671" s="450"/>
      <c r="V671" s="451"/>
      <c r="W671" s="452"/>
      <c r="X671" s="450"/>
      <c r="Y671" s="451"/>
      <c r="Z671" s="451"/>
      <c r="AA671" s="450"/>
      <c r="AB671" s="450"/>
      <c r="AC671" s="450"/>
      <c r="AD671" s="450"/>
      <c r="AE671" s="451"/>
      <c r="AF671" s="451"/>
      <c r="AG671" s="452"/>
      <c r="AH671" s="452"/>
      <c r="AI671" s="452"/>
      <c r="AJ671" s="452"/>
      <c r="AK671" s="452"/>
      <c r="AL671" s="452"/>
      <c r="AM671" s="450"/>
      <c r="AN671" s="450"/>
      <c r="AO671" s="451"/>
      <c r="AP671" s="451"/>
      <c r="AQ671" s="450"/>
      <c r="AR671" s="453"/>
      <c r="AS671" s="453"/>
      <c r="AT671" s="454"/>
      <c r="AU671" s="455"/>
      <c r="AV671" s="456"/>
      <c r="AW671" s="456"/>
      <c r="AX671" s="455"/>
      <c r="AY671" s="456"/>
      <c r="AZ671" s="454"/>
      <c r="BA671" s="454"/>
      <c r="BB671" s="454"/>
      <c r="BC671" s="454"/>
      <c r="BD671" s="454"/>
      <c r="BE671" s="454"/>
      <c r="BF671" s="455"/>
      <c r="BG671" s="455"/>
      <c r="BH671" s="455"/>
      <c r="BI671" s="455"/>
      <c r="BJ671" s="455"/>
      <c r="BK671" s="455"/>
      <c r="BL671" s="455"/>
      <c r="BM671" s="455"/>
      <c r="BN671" s="455"/>
      <c r="BO671" s="455"/>
    </row>
    <row r="672" spans="1:67" ht="19.5" customHeight="1">
      <c r="A672" s="450"/>
      <c r="B672" s="450"/>
      <c r="C672" s="450"/>
      <c r="D672" s="450"/>
      <c r="E672" s="450"/>
      <c r="F672" s="451"/>
      <c r="G672" s="450"/>
      <c r="H672" s="450"/>
      <c r="I672" s="451"/>
      <c r="J672" s="450"/>
      <c r="K672" s="451"/>
      <c r="L672" s="450"/>
      <c r="M672" s="451"/>
      <c r="N672" s="450"/>
      <c r="O672" s="451"/>
      <c r="P672" s="452"/>
      <c r="Q672" s="452"/>
      <c r="R672" s="452"/>
      <c r="S672" s="452"/>
      <c r="T672" s="450"/>
      <c r="U672" s="450"/>
      <c r="V672" s="451"/>
      <c r="W672" s="452"/>
      <c r="X672" s="450"/>
      <c r="Y672" s="451"/>
      <c r="Z672" s="451"/>
      <c r="AA672" s="450"/>
      <c r="AB672" s="450"/>
      <c r="AC672" s="450"/>
      <c r="AD672" s="450"/>
      <c r="AE672" s="451"/>
      <c r="AF672" s="451"/>
      <c r="AG672" s="452"/>
      <c r="AH672" s="452"/>
      <c r="AI672" s="452"/>
      <c r="AJ672" s="452"/>
      <c r="AK672" s="452"/>
      <c r="AL672" s="452"/>
      <c r="AM672" s="450"/>
      <c r="AN672" s="450"/>
      <c r="AO672" s="451"/>
      <c r="AP672" s="451"/>
      <c r="AQ672" s="450"/>
      <c r="AR672" s="453"/>
      <c r="AS672" s="453"/>
      <c r="AT672" s="454"/>
      <c r="AU672" s="455"/>
      <c r="AV672" s="456"/>
      <c r="AW672" s="456"/>
      <c r="AX672" s="455"/>
      <c r="AY672" s="456"/>
      <c r="AZ672" s="454"/>
      <c r="BA672" s="454"/>
      <c r="BB672" s="454"/>
      <c r="BC672" s="454"/>
      <c r="BD672" s="454"/>
      <c r="BE672" s="454"/>
      <c r="BF672" s="455"/>
      <c r="BG672" s="455"/>
      <c r="BH672" s="455"/>
      <c r="BI672" s="455"/>
      <c r="BJ672" s="455"/>
      <c r="BK672" s="455"/>
      <c r="BL672" s="455"/>
      <c r="BM672" s="455"/>
      <c r="BN672" s="455"/>
      <c r="BO672" s="455"/>
    </row>
    <row r="673" spans="1:67" ht="19.5" customHeight="1">
      <c r="A673" s="450"/>
      <c r="B673" s="450"/>
      <c r="C673" s="450"/>
      <c r="D673" s="450"/>
      <c r="E673" s="450"/>
      <c r="F673" s="451"/>
      <c r="G673" s="450"/>
      <c r="H673" s="450"/>
      <c r="I673" s="451"/>
      <c r="J673" s="450"/>
      <c r="K673" s="451"/>
      <c r="L673" s="450"/>
      <c r="M673" s="451"/>
      <c r="N673" s="450"/>
      <c r="O673" s="451"/>
      <c r="P673" s="452"/>
      <c r="Q673" s="452"/>
      <c r="R673" s="452"/>
      <c r="S673" s="452"/>
      <c r="T673" s="450"/>
      <c r="U673" s="450"/>
      <c r="V673" s="451"/>
      <c r="W673" s="452"/>
      <c r="X673" s="450"/>
      <c r="Y673" s="451"/>
      <c r="Z673" s="451"/>
      <c r="AA673" s="450"/>
      <c r="AB673" s="450"/>
      <c r="AC673" s="450"/>
      <c r="AD673" s="450"/>
      <c r="AE673" s="451"/>
      <c r="AF673" s="451"/>
      <c r="AG673" s="452"/>
      <c r="AH673" s="452"/>
      <c r="AI673" s="452"/>
      <c r="AJ673" s="452"/>
      <c r="AK673" s="452"/>
      <c r="AL673" s="452"/>
      <c r="AM673" s="450"/>
      <c r="AN673" s="450"/>
      <c r="AO673" s="451"/>
      <c r="AP673" s="451"/>
      <c r="AQ673" s="450"/>
      <c r="AR673" s="453"/>
      <c r="AS673" s="453"/>
      <c r="AT673" s="454"/>
      <c r="AU673" s="455"/>
      <c r="AV673" s="456"/>
      <c r="AW673" s="456"/>
      <c r="AX673" s="455"/>
      <c r="AY673" s="456"/>
      <c r="AZ673" s="454"/>
      <c r="BA673" s="454"/>
      <c r="BB673" s="454"/>
      <c r="BC673" s="454"/>
      <c r="BD673" s="454"/>
      <c r="BE673" s="454"/>
      <c r="BF673" s="455"/>
      <c r="BG673" s="455"/>
      <c r="BH673" s="455"/>
      <c r="BI673" s="455"/>
      <c r="BJ673" s="455"/>
      <c r="BK673" s="455"/>
      <c r="BL673" s="455"/>
      <c r="BM673" s="455"/>
      <c r="BN673" s="455"/>
      <c r="BO673" s="455"/>
    </row>
    <row r="674" spans="1:67" ht="19.5" customHeight="1">
      <c r="A674" s="450"/>
      <c r="B674" s="450"/>
      <c r="C674" s="450"/>
      <c r="D674" s="450"/>
      <c r="E674" s="450"/>
      <c r="F674" s="451"/>
      <c r="G674" s="450"/>
      <c r="H674" s="450"/>
      <c r="I674" s="451"/>
      <c r="J674" s="450"/>
      <c r="K674" s="451"/>
      <c r="L674" s="450"/>
      <c r="M674" s="451"/>
      <c r="N674" s="450"/>
      <c r="O674" s="451"/>
      <c r="P674" s="452"/>
      <c r="Q674" s="452"/>
      <c r="R674" s="452"/>
      <c r="S674" s="452"/>
      <c r="T674" s="450"/>
      <c r="U674" s="450"/>
      <c r="V674" s="451"/>
      <c r="W674" s="452"/>
      <c r="X674" s="450"/>
      <c r="Y674" s="451"/>
      <c r="Z674" s="451"/>
      <c r="AA674" s="450"/>
      <c r="AB674" s="450"/>
      <c r="AC674" s="450"/>
      <c r="AD674" s="450"/>
      <c r="AE674" s="451"/>
      <c r="AF674" s="451"/>
      <c r="AG674" s="452"/>
      <c r="AH674" s="452"/>
      <c r="AI674" s="452"/>
      <c r="AJ674" s="452"/>
      <c r="AK674" s="452"/>
      <c r="AL674" s="452"/>
      <c r="AM674" s="450"/>
      <c r="AN674" s="450"/>
      <c r="AO674" s="451"/>
      <c r="AP674" s="451"/>
      <c r="AQ674" s="450"/>
      <c r="AR674" s="453"/>
      <c r="AS674" s="453"/>
      <c r="AT674" s="454"/>
      <c r="AU674" s="455"/>
      <c r="AV674" s="456"/>
      <c r="AW674" s="456"/>
      <c r="AX674" s="455"/>
      <c r="AY674" s="456"/>
      <c r="AZ674" s="454"/>
      <c r="BA674" s="454"/>
      <c r="BB674" s="454"/>
      <c r="BC674" s="454"/>
      <c r="BD674" s="454"/>
      <c r="BE674" s="454"/>
      <c r="BF674" s="455"/>
      <c r="BG674" s="455"/>
      <c r="BH674" s="455"/>
      <c r="BI674" s="455"/>
      <c r="BJ674" s="455"/>
      <c r="BK674" s="455"/>
      <c r="BL674" s="455"/>
      <c r="BM674" s="455"/>
      <c r="BN674" s="455"/>
      <c r="BO674" s="455"/>
    </row>
    <row r="675" spans="1:67" ht="19.5" customHeight="1">
      <c r="A675" s="450"/>
      <c r="B675" s="450"/>
      <c r="C675" s="450"/>
      <c r="D675" s="450"/>
      <c r="E675" s="450"/>
      <c r="F675" s="451"/>
      <c r="G675" s="450"/>
      <c r="H675" s="450"/>
      <c r="I675" s="451"/>
      <c r="J675" s="450"/>
      <c r="K675" s="451"/>
      <c r="L675" s="450"/>
      <c r="M675" s="451"/>
      <c r="N675" s="450"/>
      <c r="O675" s="451"/>
      <c r="P675" s="452"/>
      <c r="Q675" s="452"/>
      <c r="R675" s="452"/>
      <c r="S675" s="452"/>
      <c r="T675" s="450"/>
      <c r="U675" s="450"/>
      <c r="V675" s="451"/>
      <c r="W675" s="452"/>
      <c r="X675" s="450"/>
      <c r="Y675" s="451"/>
      <c r="Z675" s="451"/>
      <c r="AA675" s="450"/>
      <c r="AB675" s="450"/>
      <c r="AC675" s="450"/>
      <c r="AD675" s="450"/>
      <c r="AE675" s="451"/>
      <c r="AF675" s="451"/>
      <c r="AG675" s="452"/>
      <c r="AH675" s="452"/>
      <c r="AI675" s="452"/>
      <c r="AJ675" s="452"/>
      <c r="AK675" s="452"/>
      <c r="AL675" s="452"/>
      <c r="AM675" s="450"/>
      <c r="AN675" s="450"/>
      <c r="AO675" s="451"/>
      <c r="AP675" s="451"/>
      <c r="AQ675" s="450"/>
      <c r="AR675" s="453"/>
      <c r="AS675" s="453"/>
      <c r="AT675" s="454"/>
      <c r="AU675" s="455"/>
      <c r="AV675" s="456"/>
      <c r="AW675" s="456"/>
      <c r="AX675" s="455"/>
      <c r="AY675" s="456"/>
      <c r="AZ675" s="454"/>
      <c r="BA675" s="454"/>
      <c r="BB675" s="454"/>
      <c r="BC675" s="454"/>
      <c r="BD675" s="454"/>
      <c r="BE675" s="454"/>
      <c r="BF675" s="455"/>
      <c r="BG675" s="455"/>
      <c r="BH675" s="455"/>
      <c r="BI675" s="455"/>
      <c r="BJ675" s="455"/>
      <c r="BK675" s="455"/>
      <c r="BL675" s="455"/>
      <c r="BM675" s="455"/>
      <c r="BN675" s="455"/>
      <c r="BO675" s="455"/>
    </row>
    <row r="676" spans="1:67" ht="19.5" customHeight="1">
      <c r="A676" s="450"/>
      <c r="B676" s="450"/>
      <c r="C676" s="450"/>
      <c r="D676" s="450"/>
      <c r="E676" s="450"/>
      <c r="F676" s="451"/>
      <c r="G676" s="450"/>
      <c r="H676" s="450"/>
      <c r="I676" s="451"/>
      <c r="J676" s="450"/>
      <c r="K676" s="451"/>
      <c r="L676" s="450"/>
      <c r="M676" s="451"/>
      <c r="N676" s="450"/>
      <c r="O676" s="451"/>
      <c r="P676" s="452"/>
      <c r="Q676" s="452"/>
      <c r="R676" s="452"/>
      <c r="S676" s="452"/>
      <c r="T676" s="450"/>
      <c r="U676" s="450"/>
      <c r="V676" s="451"/>
      <c r="W676" s="452"/>
      <c r="X676" s="450"/>
      <c r="Y676" s="451"/>
      <c r="Z676" s="451"/>
      <c r="AA676" s="450"/>
      <c r="AB676" s="450"/>
      <c r="AC676" s="450"/>
      <c r="AD676" s="450"/>
      <c r="AE676" s="451"/>
      <c r="AF676" s="451"/>
      <c r="AG676" s="452"/>
      <c r="AH676" s="452"/>
      <c r="AI676" s="452"/>
      <c r="AJ676" s="452"/>
      <c r="AK676" s="452"/>
      <c r="AL676" s="452"/>
      <c r="AM676" s="450"/>
      <c r="AN676" s="450"/>
      <c r="AO676" s="451"/>
      <c r="AP676" s="451"/>
      <c r="AQ676" s="450"/>
      <c r="AR676" s="453"/>
      <c r="AS676" s="453"/>
      <c r="AT676" s="454"/>
      <c r="AU676" s="455"/>
      <c r="AV676" s="456"/>
      <c r="AW676" s="456"/>
      <c r="AX676" s="455"/>
      <c r="AY676" s="456"/>
      <c r="AZ676" s="454"/>
      <c r="BA676" s="454"/>
      <c r="BB676" s="454"/>
      <c r="BC676" s="454"/>
      <c r="BD676" s="454"/>
      <c r="BE676" s="454"/>
      <c r="BF676" s="455"/>
      <c r="BG676" s="455"/>
      <c r="BH676" s="455"/>
      <c r="BI676" s="455"/>
      <c r="BJ676" s="455"/>
      <c r="BK676" s="455"/>
      <c r="BL676" s="455"/>
      <c r="BM676" s="455"/>
      <c r="BN676" s="455"/>
      <c r="BO676" s="455"/>
    </row>
    <row r="677" spans="1:67" ht="19.5" customHeight="1">
      <c r="A677" s="450"/>
      <c r="B677" s="450"/>
      <c r="C677" s="450"/>
      <c r="D677" s="450"/>
      <c r="E677" s="450"/>
      <c r="F677" s="451"/>
      <c r="G677" s="450"/>
      <c r="H677" s="450"/>
      <c r="I677" s="451"/>
      <c r="J677" s="450"/>
      <c r="K677" s="451"/>
      <c r="L677" s="450"/>
      <c r="M677" s="451"/>
      <c r="N677" s="450"/>
      <c r="O677" s="451"/>
      <c r="P677" s="452"/>
      <c r="Q677" s="452"/>
      <c r="R677" s="452"/>
      <c r="S677" s="452"/>
      <c r="T677" s="450"/>
      <c r="U677" s="450"/>
      <c r="V677" s="451"/>
      <c r="W677" s="452"/>
      <c r="X677" s="450"/>
      <c r="Y677" s="451"/>
      <c r="Z677" s="451"/>
      <c r="AA677" s="450"/>
      <c r="AB677" s="450"/>
      <c r="AC677" s="450"/>
      <c r="AD677" s="450"/>
      <c r="AE677" s="451"/>
      <c r="AF677" s="451"/>
      <c r="AG677" s="452"/>
      <c r="AH677" s="452"/>
      <c r="AI677" s="452"/>
      <c r="AJ677" s="452"/>
      <c r="AK677" s="452"/>
      <c r="AL677" s="452"/>
      <c r="AM677" s="450"/>
      <c r="AN677" s="450"/>
      <c r="AO677" s="451"/>
      <c r="AP677" s="451"/>
      <c r="AQ677" s="450"/>
      <c r="AR677" s="453"/>
      <c r="AS677" s="453"/>
      <c r="AT677" s="454"/>
      <c r="AU677" s="455"/>
      <c r="AV677" s="456"/>
      <c r="AW677" s="456"/>
      <c r="AX677" s="455"/>
      <c r="AY677" s="456"/>
      <c r="AZ677" s="454"/>
      <c r="BA677" s="454"/>
      <c r="BB677" s="454"/>
      <c r="BC677" s="454"/>
      <c r="BD677" s="454"/>
      <c r="BE677" s="454"/>
      <c r="BF677" s="455"/>
      <c r="BG677" s="455"/>
      <c r="BH677" s="455"/>
      <c r="BI677" s="455"/>
      <c r="BJ677" s="455"/>
      <c r="BK677" s="455"/>
      <c r="BL677" s="455"/>
      <c r="BM677" s="455"/>
      <c r="BN677" s="455"/>
      <c r="BO677" s="455"/>
    </row>
    <row r="678" spans="1:67" ht="19.5" customHeight="1">
      <c r="A678" s="450"/>
      <c r="B678" s="450"/>
      <c r="C678" s="450"/>
      <c r="D678" s="450"/>
      <c r="E678" s="450"/>
      <c r="F678" s="451"/>
      <c r="G678" s="450"/>
      <c r="H678" s="450"/>
      <c r="I678" s="451"/>
      <c r="J678" s="450"/>
      <c r="K678" s="451"/>
      <c r="L678" s="450"/>
      <c r="M678" s="451"/>
      <c r="N678" s="450"/>
      <c r="O678" s="451"/>
      <c r="P678" s="452"/>
      <c r="Q678" s="452"/>
      <c r="R678" s="452"/>
      <c r="S678" s="452"/>
      <c r="T678" s="450"/>
      <c r="U678" s="450"/>
      <c r="V678" s="451"/>
      <c r="W678" s="452"/>
      <c r="X678" s="450"/>
      <c r="Y678" s="451"/>
      <c r="Z678" s="451"/>
      <c r="AA678" s="450"/>
      <c r="AB678" s="450"/>
      <c r="AC678" s="450"/>
      <c r="AD678" s="450"/>
      <c r="AE678" s="451"/>
      <c r="AF678" s="451"/>
      <c r="AG678" s="452"/>
      <c r="AH678" s="452"/>
      <c r="AI678" s="452"/>
      <c r="AJ678" s="452"/>
      <c r="AK678" s="452"/>
      <c r="AL678" s="452"/>
      <c r="AM678" s="450"/>
      <c r="AN678" s="450"/>
      <c r="AO678" s="451"/>
      <c r="AP678" s="451"/>
      <c r="AQ678" s="450"/>
      <c r="AR678" s="453"/>
      <c r="AS678" s="453"/>
      <c r="AT678" s="454"/>
      <c r="AU678" s="455"/>
      <c r="AV678" s="456"/>
      <c r="AW678" s="456"/>
      <c r="AX678" s="455"/>
      <c r="AY678" s="456"/>
      <c r="AZ678" s="454"/>
      <c r="BA678" s="454"/>
      <c r="BB678" s="454"/>
      <c r="BC678" s="454"/>
      <c r="BD678" s="454"/>
      <c r="BE678" s="454"/>
      <c r="BF678" s="455"/>
      <c r="BG678" s="455"/>
      <c r="BH678" s="455"/>
      <c r="BI678" s="455"/>
      <c r="BJ678" s="455"/>
      <c r="BK678" s="455"/>
      <c r="BL678" s="455"/>
      <c r="BM678" s="455"/>
      <c r="BN678" s="455"/>
      <c r="BO678" s="455"/>
    </row>
    <row r="679" spans="1:67" ht="19.5" customHeight="1">
      <c r="A679" s="450"/>
      <c r="B679" s="450"/>
      <c r="C679" s="450"/>
      <c r="D679" s="450"/>
      <c r="E679" s="450"/>
      <c r="F679" s="451"/>
      <c r="G679" s="450"/>
      <c r="H679" s="450"/>
      <c r="I679" s="451"/>
      <c r="J679" s="450"/>
      <c r="K679" s="451"/>
      <c r="L679" s="450"/>
      <c r="M679" s="451"/>
      <c r="N679" s="450"/>
      <c r="O679" s="451"/>
      <c r="P679" s="452"/>
      <c r="Q679" s="452"/>
      <c r="R679" s="452"/>
      <c r="S679" s="452"/>
      <c r="T679" s="450"/>
      <c r="U679" s="450"/>
      <c r="V679" s="451"/>
      <c r="W679" s="452"/>
      <c r="X679" s="450"/>
      <c r="Y679" s="451"/>
      <c r="Z679" s="451"/>
      <c r="AA679" s="450"/>
      <c r="AB679" s="450"/>
      <c r="AC679" s="450"/>
      <c r="AD679" s="450"/>
      <c r="AE679" s="451"/>
      <c r="AF679" s="451"/>
      <c r="AG679" s="452"/>
      <c r="AH679" s="452"/>
      <c r="AI679" s="452"/>
      <c r="AJ679" s="452"/>
      <c r="AK679" s="452"/>
      <c r="AL679" s="452"/>
      <c r="AM679" s="450"/>
      <c r="AN679" s="450"/>
      <c r="AO679" s="451"/>
      <c r="AP679" s="451"/>
      <c r="AQ679" s="450"/>
      <c r="AR679" s="453"/>
      <c r="AS679" s="453"/>
      <c r="AT679" s="454"/>
      <c r="AU679" s="455"/>
      <c r="AV679" s="456"/>
      <c r="AW679" s="456"/>
      <c r="AX679" s="455"/>
      <c r="AY679" s="456"/>
      <c r="AZ679" s="454"/>
      <c r="BA679" s="454"/>
      <c r="BB679" s="454"/>
      <c r="BC679" s="454"/>
      <c r="BD679" s="454"/>
      <c r="BE679" s="454"/>
      <c r="BF679" s="455"/>
      <c r="BG679" s="455"/>
      <c r="BH679" s="455"/>
      <c r="BI679" s="455"/>
      <c r="BJ679" s="455"/>
      <c r="BK679" s="455"/>
      <c r="BL679" s="455"/>
      <c r="BM679" s="455"/>
      <c r="BN679" s="455"/>
      <c r="BO679" s="455"/>
    </row>
    <row r="680" spans="1:67" ht="19.5" customHeight="1">
      <c r="A680" s="450"/>
      <c r="B680" s="450"/>
      <c r="C680" s="450"/>
      <c r="D680" s="450"/>
      <c r="E680" s="450"/>
      <c r="F680" s="451"/>
      <c r="G680" s="450"/>
      <c r="H680" s="450"/>
      <c r="I680" s="451"/>
      <c r="J680" s="450"/>
      <c r="K680" s="451"/>
      <c r="L680" s="450"/>
      <c r="M680" s="451"/>
      <c r="N680" s="450"/>
      <c r="O680" s="451"/>
      <c r="P680" s="452"/>
      <c r="Q680" s="452"/>
      <c r="R680" s="452"/>
      <c r="S680" s="452"/>
      <c r="T680" s="450"/>
      <c r="U680" s="450"/>
      <c r="V680" s="451"/>
      <c r="W680" s="452"/>
      <c r="X680" s="450"/>
      <c r="Y680" s="451"/>
      <c r="Z680" s="451"/>
      <c r="AA680" s="450"/>
      <c r="AB680" s="450"/>
      <c r="AC680" s="450"/>
      <c r="AD680" s="450"/>
      <c r="AE680" s="451"/>
      <c r="AF680" s="451"/>
      <c r="AG680" s="452"/>
      <c r="AH680" s="452"/>
      <c r="AI680" s="452"/>
      <c r="AJ680" s="452"/>
      <c r="AK680" s="452"/>
      <c r="AL680" s="452"/>
      <c r="AM680" s="450"/>
      <c r="AN680" s="450"/>
      <c r="AO680" s="451"/>
      <c r="AP680" s="451"/>
      <c r="AQ680" s="450"/>
      <c r="AR680" s="453"/>
      <c r="AS680" s="453"/>
      <c r="AT680" s="454"/>
      <c r="AU680" s="455"/>
      <c r="AV680" s="456"/>
      <c r="AW680" s="456"/>
      <c r="AX680" s="455"/>
      <c r="AY680" s="456"/>
      <c r="AZ680" s="454"/>
      <c r="BA680" s="454"/>
      <c r="BB680" s="454"/>
      <c r="BC680" s="454"/>
      <c r="BD680" s="454"/>
      <c r="BE680" s="454"/>
      <c r="BF680" s="455"/>
      <c r="BG680" s="455"/>
      <c r="BH680" s="455"/>
      <c r="BI680" s="455"/>
      <c r="BJ680" s="455"/>
      <c r="BK680" s="455"/>
      <c r="BL680" s="455"/>
      <c r="BM680" s="455"/>
      <c r="BN680" s="455"/>
      <c r="BO680" s="455"/>
    </row>
    <row r="681" spans="1:67" ht="19.5" customHeight="1">
      <c r="A681" s="450"/>
      <c r="B681" s="450"/>
      <c r="C681" s="450"/>
      <c r="D681" s="450"/>
      <c r="E681" s="450"/>
      <c r="F681" s="451"/>
      <c r="G681" s="450"/>
      <c r="H681" s="450"/>
      <c r="I681" s="451"/>
      <c r="J681" s="450"/>
      <c r="K681" s="451"/>
      <c r="L681" s="450"/>
      <c r="M681" s="451"/>
      <c r="N681" s="450"/>
      <c r="O681" s="451"/>
      <c r="P681" s="452"/>
      <c r="Q681" s="452"/>
      <c r="R681" s="452"/>
      <c r="S681" s="452"/>
      <c r="T681" s="450"/>
      <c r="U681" s="450"/>
      <c r="V681" s="451"/>
      <c r="W681" s="452"/>
      <c r="X681" s="450"/>
      <c r="Y681" s="451"/>
      <c r="Z681" s="451"/>
      <c r="AA681" s="450"/>
      <c r="AB681" s="450"/>
      <c r="AC681" s="450"/>
      <c r="AD681" s="450"/>
      <c r="AE681" s="451"/>
      <c r="AF681" s="451"/>
      <c r="AG681" s="452"/>
      <c r="AH681" s="452"/>
      <c r="AI681" s="452"/>
      <c r="AJ681" s="452"/>
      <c r="AK681" s="452"/>
      <c r="AL681" s="452"/>
      <c r="AM681" s="450"/>
      <c r="AN681" s="450"/>
      <c r="AO681" s="451"/>
      <c r="AP681" s="451"/>
      <c r="AQ681" s="450"/>
      <c r="AR681" s="453"/>
      <c r="AS681" s="453"/>
      <c r="AT681" s="454"/>
      <c r="AU681" s="455"/>
      <c r="AV681" s="456"/>
      <c r="AW681" s="456"/>
      <c r="AX681" s="455"/>
      <c r="AY681" s="456"/>
      <c r="AZ681" s="454"/>
      <c r="BA681" s="454"/>
      <c r="BB681" s="454"/>
      <c r="BC681" s="454"/>
      <c r="BD681" s="454"/>
      <c r="BE681" s="454"/>
      <c r="BF681" s="455"/>
      <c r="BG681" s="455"/>
      <c r="BH681" s="455"/>
      <c r="BI681" s="455"/>
      <c r="BJ681" s="455"/>
      <c r="BK681" s="455"/>
      <c r="BL681" s="455"/>
      <c r="BM681" s="455"/>
      <c r="BN681" s="455"/>
      <c r="BO681" s="455"/>
    </row>
    <row r="682" spans="1:67" ht="19.5" customHeight="1">
      <c r="A682" s="450"/>
      <c r="B682" s="450"/>
      <c r="C682" s="450"/>
      <c r="D682" s="450"/>
      <c r="E682" s="450"/>
      <c r="F682" s="451"/>
      <c r="G682" s="450"/>
      <c r="H682" s="450"/>
      <c r="I682" s="451"/>
      <c r="J682" s="450"/>
      <c r="K682" s="451"/>
      <c r="L682" s="450"/>
      <c r="M682" s="451"/>
      <c r="N682" s="450"/>
      <c r="O682" s="451"/>
      <c r="P682" s="452"/>
      <c r="Q682" s="452"/>
      <c r="R682" s="452"/>
      <c r="S682" s="452"/>
      <c r="T682" s="450"/>
      <c r="U682" s="450"/>
      <c r="V682" s="451"/>
      <c r="W682" s="452"/>
      <c r="X682" s="450"/>
      <c r="Y682" s="451"/>
      <c r="Z682" s="451"/>
      <c r="AA682" s="450"/>
      <c r="AB682" s="450"/>
      <c r="AC682" s="450"/>
      <c r="AD682" s="450"/>
      <c r="AE682" s="451"/>
      <c r="AF682" s="451"/>
      <c r="AG682" s="452"/>
      <c r="AH682" s="452"/>
      <c r="AI682" s="452"/>
      <c r="AJ682" s="452"/>
      <c r="AK682" s="452"/>
      <c r="AL682" s="452"/>
      <c r="AM682" s="450"/>
      <c r="AN682" s="450"/>
      <c r="AO682" s="451"/>
      <c r="AP682" s="451"/>
      <c r="AQ682" s="450"/>
      <c r="AR682" s="453"/>
      <c r="AS682" s="453"/>
      <c r="AT682" s="454"/>
      <c r="AU682" s="455"/>
      <c r="AV682" s="456"/>
      <c r="AW682" s="456"/>
      <c r="AX682" s="455"/>
      <c r="AY682" s="456"/>
      <c r="AZ682" s="454"/>
      <c r="BA682" s="454"/>
      <c r="BB682" s="454"/>
      <c r="BC682" s="454"/>
      <c r="BD682" s="454"/>
      <c r="BE682" s="454"/>
      <c r="BF682" s="455"/>
      <c r="BG682" s="455"/>
      <c r="BH682" s="455"/>
      <c r="BI682" s="455"/>
      <c r="BJ682" s="455"/>
      <c r="BK682" s="455"/>
      <c r="BL682" s="455"/>
      <c r="BM682" s="455"/>
      <c r="BN682" s="455"/>
      <c r="BO682" s="455"/>
    </row>
    <row r="683" spans="1:67" ht="19.5" customHeight="1">
      <c r="A683" s="450"/>
      <c r="B683" s="450"/>
      <c r="C683" s="450"/>
      <c r="D683" s="450"/>
      <c r="E683" s="450"/>
      <c r="F683" s="451"/>
      <c r="G683" s="450"/>
      <c r="H683" s="450"/>
      <c r="I683" s="451"/>
      <c r="J683" s="450"/>
      <c r="K683" s="451"/>
      <c r="L683" s="450"/>
      <c r="M683" s="451"/>
      <c r="N683" s="450"/>
      <c r="O683" s="451"/>
      <c r="P683" s="452"/>
      <c r="Q683" s="452"/>
      <c r="R683" s="452"/>
      <c r="S683" s="452"/>
      <c r="T683" s="450"/>
      <c r="U683" s="450"/>
      <c r="V683" s="451"/>
      <c r="W683" s="452"/>
      <c r="X683" s="450"/>
      <c r="Y683" s="451"/>
      <c r="Z683" s="451"/>
      <c r="AA683" s="450"/>
      <c r="AB683" s="450"/>
      <c r="AC683" s="450"/>
      <c r="AD683" s="450"/>
      <c r="AE683" s="451"/>
      <c r="AF683" s="451"/>
      <c r="AG683" s="452"/>
      <c r="AH683" s="452"/>
      <c r="AI683" s="452"/>
      <c r="AJ683" s="452"/>
      <c r="AK683" s="452"/>
      <c r="AL683" s="452"/>
      <c r="AM683" s="450"/>
      <c r="AN683" s="450"/>
      <c r="AO683" s="451"/>
      <c r="AP683" s="451"/>
      <c r="AQ683" s="450"/>
      <c r="AR683" s="453"/>
      <c r="AS683" s="453"/>
      <c r="AT683" s="454"/>
      <c r="AU683" s="455"/>
      <c r="AV683" s="456"/>
      <c r="AW683" s="456"/>
      <c r="AX683" s="455"/>
      <c r="AY683" s="456"/>
      <c r="AZ683" s="454"/>
      <c r="BA683" s="454"/>
      <c r="BB683" s="454"/>
      <c r="BC683" s="454"/>
      <c r="BD683" s="454"/>
      <c r="BE683" s="454"/>
      <c r="BF683" s="455"/>
      <c r="BG683" s="455"/>
      <c r="BH683" s="455"/>
      <c r="BI683" s="455"/>
      <c r="BJ683" s="455"/>
      <c r="BK683" s="455"/>
      <c r="BL683" s="455"/>
      <c r="BM683" s="455"/>
      <c r="BN683" s="455"/>
      <c r="BO683" s="455"/>
    </row>
    <row r="684" spans="1:67" ht="19.5" customHeight="1">
      <c r="A684" s="450"/>
      <c r="B684" s="450"/>
      <c r="C684" s="450"/>
      <c r="D684" s="450"/>
      <c r="E684" s="450"/>
      <c r="F684" s="451"/>
      <c r="G684" s="450"/>
      <c r="H684" s="450"/>
      <c r="I684" s="451"/>
      <c r="J684" s="450"/>
      <c r="K684" s="451"/>
      <c r="L684" s="450"/>
      <c r="M684" s="451"/>
      <c r="N684" s="450"/>
      <c r="O684" s="451"/>
      <c r="P684" s="452"/>
      <c r="Q684" s="452"/>
      <c r="R684" s="452"/>
      <c r="S684" s="452"/>
      <c r="T684" s="450"/>
      <c r="U684" s="450"/>
      <c r="V684" s="451"/>
      <c r="W684" s="452"/>
      <c r="X684" s="450"/>
      <c r="Y684" s="451"/>
      <c r="Z684" s="451"/>
      <c r="AA684" s="450"/>
      <c r="AB684" s="450"/>
      <c r="AC684" s="450"/>
      <c r="AD684" s="450"/>
      <c r="AE684" s="451"/>
      <c r="AF684" s="451"/>
      <c r="AG684" s="452"/>
      <c r="AH684" s="452"/>
      <c r="AI684" s="452"/>
      <c r="AJ684" s="452"/>
      <c r="AK684" s="452"/>
      <c r="AL684" s="452"/>
      <c r="AM684" s="450"/>
      <c r="AN684" s="450"/>
      <c r="AO684" s="451"/>
      <c r="AP684" s="451"/>
      <c r="AQ684" s="450"/>
      <c r="AR684" s="453"/>
      <c r="AS684" s="453"/>
      <c r="AT684" s="454"/>
      <c r="AU684" s="455"/>
      <c r="AV684" s="456"/>
      <c r="AW684" s="456"/>
      <c r="AX684" s="455"/>
      <c r="AY684" s="456"/>
      <c r="AZ684" s="454"/>
      <c r="BA684" s="454"/>
      <c r="BB684" s="454"/>
      <c r="BC684" s="454"/>
      <c r="BD684" s="454"/>
      <c r="BE684" s="454"/>
      <c r="BF684" s="455"/>
      <c r="BG684" s="455"/>
      <c r="BH684" s="455"/>
      <c r="BI684" s="455"/>
      <c r="BJ684" s="455"/>
      <c r="BK684" s="455"/>
      <c r="BL684" s="455"/>
      <c r="BM684" s="455"/>
      <c r="BN684" s="455"/>
      <c r="BO684" s="455"/>
    </row>
    <row r="685" spans="1:67" ht="19.5" customHeight="1">
      <c r="A685" s="450"/>
      <c r="B685" s="450"/>
      <c r="C685" s="450"/>
      <c r="D685" s="450"/>
      <c r="E685" s="450"/>
      <c r="F685" s="451"/>
      <c r="G685" s="450"/>
      <c r="H685" s="450"/>
      <c r="I685" s="451"/>
      <c r="J685" s="450"/>
      <c r="K685" s="451"/>
      <c r="L685" s="450"/>
      <c r="M685" s="451"/>
      <c r="N685" s="450"/>
      <c r="O685" s="451"/>
      <c r="P685" s="452"/>
      <c r="Q685" s="452"/>
      <c r="R685" s="452"/>
      <c r="S685" s="452"/>
      <c r="T685" s="450"/>
      <c r="U685" s="450"/>
      <c r="V685" s="451"/>
      <c r="W685" s="452"/>
      <c r="X685" s="450"/>
      <c r="Y685" s="451"/>
      <c r="Z685" s="451"/>
      <c r="AA685" s="450"/>
      <c r="AB685" s="450"/>
      <c r="AC685" s="450"/>
      <c r="AD685" s="450"/>
      <c r="AE685" s="451"/>
      <c r="AF685" s="451"/>
      <c r="AG685" s="452"/>
      <c r="AH685" s="452"/>
      <c r="AI685" s="452"/>
      <c r="AJ685" s="452"/>
      <c r="AK685" s="452"/>
      <c r="AL685" s="452"/>
      <c r="AM685" s="450"/>
      <c r="AN685" s="450"/>
      <c r="AO685" s="451"/>
      <c r="AP685" s="451"/>
      <c r="AQ685" s="450"/>
      <c r="AR685" s="453"/>
      <c r="AS685" s="453"/>
      <c r="AT685" s="454"/>
      <c r="AU685" s="455"/>
      <c r="AV685" s="456"/>
      <c r="AW685" s="456"/>
      <c r="AX685" s="455"/>
      <c r="AY685" s="456"/>
      <c r="AZ685" s="454"/>
      <c r="BA685" s="454"/>
      <c r="BB685" s="454"/>
      <c r="BC685" s="454"/>
      <c r="BD685" s="454"/>
      <c r="BE685" s="454"/>
      <c r="BF685" s="455"/>
      <c r="BG685" s="455"/>
      <c r="BH685" s="455"/>
      <c r="BI685" s="455"/>
      <c r="BJ685" s="455"/>
      <c r="BK685" s="455"/>
      <c r="BL685" s="455"/>
      <c r="BM685" s="455"/>
      <c r="BN685" s="455"/>
      <c r="BO685" s="455"/>
    </row>
    <row r="686" spans="1:67" ht="19.5" customHeight="1">
      <c r="A686" s="450"/>
      <c r="B686" s="450"/>
      <c r="C686" s="450"/>
      <c r="D686" s="450"/>
      <c r="E686" s="450"/>
      <c r="F686" s="451"/>
      <c r="G686" s="450"/>
      <c r="H686" s="450"/>
      <c r="I686" s="451"/>
      <c r="J686" s="450"/>
      <c r="K686" s="451"/>
      <c r="L686" s="450"/>
      <c r="M686" s="451"/>
      <c r="N686" s="450"/>
      <c r="O686" s="451"/>
      <c r="P686" s="452"/>
      <c r="Q686" s="452"/>
      <c r="R686" s="452"/>
      <c r="S686" s="452"/>
      <c r="T686" s="450"/>
      <c r="U686" s="450"/>
      <c r="V686" s="451"/>
      <c r="W686" s="452"/>
      <c r="X686" s="450"/>
      <c r="Y686" s="451"/>
      <c r="Z686" s="451"/>
      <c r="AA686" s="450"/>
      <c r="AB686" s="450"/>
      <c r="AC686" s="450"/>
      <c r="AD686" s="450"/>
      <c r="AE686" s="451"/>
      <c r="AF686" s="451"/>
      <c r="AG686" s="452"/>
      <c r="AH686" s="452"/>
      <c r="AI686" s="452"/>
      <c r="AJ686" s="452"/>
      <c r="AK686" s="452"/>
      <c r="AL686" s="452"/>
      <c r="AM686" s="450"/>
      <c r="AN686" s="450"/>
      <c r="AO686" s="451"/>
      <c r="AP686" s="451"/>
      <c r="AQ686" s="450"/>
      <c r="AR686" s="453"/>
      <c r="AS686" s="453"/>
      <c r="AT686" s="454"/>
      <c r="AU686" s="455"/>
      <c r="AV686" s="456"/>
      <c r="AW686" s="456"/>
      <c r="AX686" s="455"/>
      <c r="AY686" s="456"/>
      <c r="AZ686" s="454"/>
      <c r="BA686" s="454"/>
      <c r="BB686" s="454"/>
      <c r="BC686" s="454"/>
      <c r="BD686" s="454"/>
      <c r="BE686" s="454"/>
      <c r="BF686" s="455"/>
      <c r="BG686" s="455"/>
      <c r="BH686" s="455"/>
      <c r="BI686" s="455"/>
      <c r="BJ686" s="455"/>
      <c r="BK686" s="455"/>
      <c r="BL686" s="455"/>
      <c r="BM686" s="455"/>
      <c r="BN686" s="455"/>
      <c r="BO686" s="455"/>
    </row>
    <row r="687" spans="1:67" ht="19.5" customHeight="1">
      <c r="A687" s="450"/>
      <c r="B687" s="450"/>
      <c r="C687" s="450"/>
      <c r="D687" s="450"/>
      <c r="E687" s="450"/>
      <c r="F687" s="451"/>
      <c r="G687" s="450"/>
      <c r="H687" s="450"/>
      <c r="I687" s="451"/>
      <c r="J687" s="450"/>
      <c r="K687" s="451"/>
      <c r="L687" s="450"/>
      <c r="M687" s="451"/>
      <c r="N687" s="450"/>
      <c r="O687" s="451"/>
      <c r="P687" s="452"/>
      <c r="Q687" s="452"/>
      <c r="R687" s="452"/>
      <c r="S687" s="452"/>
      <c r="T687" s="450"/>
      <c r="U687" s="450"/>
      <c r="V687" s="451"/>
      <c r="W687" s="452"/>
      <c r="X687" s="450"/>
      <c r="Y687" s="451"/>
      <c r="Z687" s="451"/>
      <c r="AA687" s="450"/>
      <c r="AB687" s="450"/>
      <c r="AC687" s="450"/>
      <c r="AD687" s="450"/>
      <c r="AE687" s="451"/>
      <c r="AF687" s="451"/>
      <c r="AG687" s="452"/>
      <c r="AH687" s="452"/>
      <c r="AI687" s="452"/>
      <c r="AJ687" s="452"/>
      <c r="AK687" s="452"/>
      <c r="AL687" s="452"/>
      <c r="AM687" s="450"/>
      <c r="AN687" s="450"/>
      <c r="AO687" s="451"/>
      <c r="AP687" s="451"/>
      <c r="AQ687" s="450"/>
      <c r="AR687" s="453"/>
      <c r="AS687" s="453"/>
      <c r="AT687" s="454"/>
      <c r="AU687" s="455"/>
      <c r="AV687" s="456"/>
      <c r="AW687" s="456"/>
      <c r="AX687" s="455"/>
      <c r="AY687" s="456"/>
      <c r="AZ687" s="454"/>
      <c r="BA687" s="454"/>
      <c r="BB687" s="454"/>
      <c r="BC687" s="454"/>
      <c r="BD687" s="454"/>
      <c r="BE687" s="454"/>
      <c r="BF687" s="455"/>
      <c r="BG687" s="455"/>
      <c r="BH687" s="455"/>
      <c r="BI687" s="455"/>
      <c r="BJ687" s="455"/>
      <c r="BK687" s="455"/>
      <c r="BL687" s="455"/>
      <c r="BM687" s="455"/>
      <c r="BN687" s="455"/>
      <c r="BO687" s="455"/>
    </row>
    <row r="688" spans="1:67" ht="19.5" customHeight="1">
      <c r="A688" s="450"/>
      <c r="B688" s="450"/>
      <c r="C688" s="450"/>
      <c r="D688" s="450"/>
      <c r="E688" s="450"/>
      <c r="F688" s="451"/>
      <c r="G688" s="450"/>
      <c r="H688" s="450"/>
      <c r="I688" s="451"/>
      <c r="J688" s="450"/>
      <c r="K688" s="451"/>
      <c r="L688" s="450"/>
      <c r="M688" s="451"/>
      <c r="N688" s="450"/>
      <c r="O688" s="451"/>
      <c r="P688" s="452"/>
      <c r="Q688" s="452"/>
      <c r="R688" s="452"/>
      <c r="S688" s="452"/>
      <c r="T688" s="450"/>
      <c r="U688" s="450"/>
      <c r="V688" s="451"/>
      <c r="W688" s="452"/>
      <c r="X688" s="450"/>
      <c r="Y688" s="451"/>
      <c r="Z688" s="451"/>
      <c r="AA688" s="450"/>
      <c r="AB688" s="450"/>
      <c r="AC688" s="450"/>
      <c r="AD688" s="450"/>
      <c r="AE688" s="451"/>
      <c r="AF688" s="451"/>
      <c r="AG688" s="452"/>
      <c r="AH688" s="452"/>
      <c r="AI688" s="452"/>
      <c r="AJ688" s="452"/>
      <c r="AK688" s="452"/>
      <c r="AL688" s="452"/>
      <c r="AM688" s="450"/>
      <c r="AN688" s="450"/>
      <c r="AO688" s="451"/>
      <c r="AP688" s="451"/>
      <c r="AQ688" s="450"/>
      <c r="AR688" s="453"/>
      <c r="AS688" s="453"/>
      <c r="AT688" s="454"/>
      <c r="AU688" s="455"/>
      <c r="AV688" s="456"/>
      <c r="AW688" s="456"/>
      <c r="AX688" s="455"/>
      <c r="AY688" s="456"/>
      <c r="AZ688" s="454"/>
      <c r="BA688" s="454"/>
      <c r="BB688" s="454"/>
      <c r="BC688" s="454"/>
      <c r="BD688" s="454"/>
      <c r="BE688" s="454"/>
      <c r="BF688" s="455"/>
      <c r="BG688" s="455"/>
      <c r="BH688" s="455"/>
      <c r="BI688" s="455"/>
      <c r="BJ688" s="455"/>
      <c r="BK688" s="455"/>
      <c r="BL688" s="455"/>
      <c r="BM688" s="455"/>
      <c r="BN688" s="455"/>
      <c r="BO688" s="455"/>
    </row>
    <row r="689" spans="1:67" ht="19.5" customHeight="1">
      <c r="A689" s="450"/>
      <c r="B689" s="450"/>
      <c r="C689" s="450"/>
      <c r="D689" s="450"/>
      <c r="E689" s="450"/>
      <c r="F689" s="451"/>
      <c r="G689" s="450"/>
      <c r="H689" s="450"/>
      <c r="I689" s="451"/>
      <c r="J689" s="450"/>
      <c r="K689" s="451"/>
      <c r="L689" s="450"/>
      <c r="M689" s="451"/>
      <c r="N689" s="450"/>
      <c r="O689" s="451"/>
      <c r="P689" s="452"/>
      <c r="Q689" s="452"/>
      <c r="R689" s="452"/>
      <c r="S689" s="452"/>
      <c r="T689" s="450"/>
      <c r="U689" s="450"/>
      <c r="V689" s="451"/>
      <c r="W689" s="452"/>
      <c r="X689" s="450"/>
      <c r="Y689" s="451"/>
      <c r="Z689" s="451"/>
      <c r="AA689" s="450"/>
      <c r="AB689" s="450"/>
      <c r="AC689" s="450"/>
      <c r="AD689" s="450"/>
      <c r="AE689" s="451"/>
      <c r="AF689" s="451"/>
      <c r="AG689" s="452"/>
      <c r="AH689" s="452"/>
      <c r="AI689" s="452"/>
      <c r="AJ689" s="452"/>
      <c r="AK689" s="452"/>
      <c r="AL689" s="452"/>
      <c r="AM689" s="450"/>
      <c r="AN689" s="450"/>
      <c r="AO689" s="451"/>
      <c r="AP689" s="451"/>
      <c r="AQ689" s="450"/>
      <c r="AR689" s="453"/>
      <c r="AS689" s="453"/>
      <c r="AT689" s="454"/>
      <c r="AU689" s="455"/>
      <c r="AV689" s="456"/>
      <c r="AW689" s="456"/>
      <c r="AX689" s="455"/>
      <c r="AY689" s="456"/>
      <c r="AZ689" s="454"/>
      <c r="BA689" s="454"/>
      <c r="BB689" s="454"/>
      <c r="BC689" s="454"/>
      <c r="BD689" s="454"/>
      <c r="BE689" s="454"/>
      <c r="BF689" s="455"/>
      <c r="BG689" s="455"/>
      <c r="BH689" s="455"/>
      <c r="BI689" s="455"/>
      <c r="BJ689" s="455"/>
      <c r="BK689" s="455"/>
      <c r="BL689" s="455"/>
      <c r="BM689" s="455"/>
      <c r="BN689" s="455"/>
      <c r="BO689" s="455"/>
    </row>
    <row r="690" spans="1:67" ht="19.5" customHeight="1">
      <c r="A690" s="450"/>
      <c r="B690" s="450"/>
      <c r="C690" s="450"/>
      <c r="D690" s="450"/>
      <c r="E690" s="450"/>
      <c r="F690" s="451"/>
      <c r="G690" s="450"/>
      <c r="H690" s="450"/>
      <c r="I690" s="451"/>
      <c r="J690" s="450"/>
      <c r="K690" s="451"/>
      <c r="L690" s="450"/>
      <c r="M690" s="451"/>
      <c r="N690" s="450"/>
      <c r="O690" s="451"/>
      <c r="P690" s="452"/>
      <c r="Q690" s="452"/>
      <c r="R690" s="452"/>
      <c r="S690" s="452"/>
      <c r="T690" s="450"/>
      <c r="U690" s="450"/>
      <c r="V690" s="451"/>
      <c r="W690" s="452"/>
      <c r="X690" s="450"/>
      <c r="Y690" s="451"/>
      <c r="Z690" s="451"/>
      <c r="AA690" s="450"/>
      <c r="AB690" s="450"/>
      <c r="AC690" s="450"/>
      <c r="AD690" s="450"/>
      <c r="AE690" s="451"/>
      <c r="AF690" s="451"/>
      <c r="AG690" s="452"/>
      <c r="AH690" s="452"/>
      <c r="AI690" s="452"/>
      <c r="AJ690" s="452"/>
      <c r="AK690" s="452"/>
      <c r="AL690" s="452"/>
      <c r="AM690" s="450"/>
      <c r="AN690" s="450"/>
      <c r="AO690" s="451"/>
      <c r="AP690" s="451"/>
      <c r="AQ690" s="450"/>
      <c r="AR690" s="453"/>
      <c r="AS690" s="453"/>
      <c r="AT690" s="454"/>
      <c r="AU690" s="455"/>
      <c r="AV690" s="456"/>
      <c r="AW690" s="456"/>
      <c r="AX690" s="455"/>
      <c r="AY690" s="456"/>
      <c r="AZ690" s="454"/>
      <c r="BA690" s="454"/>
      <c r="BB690" s="454"/>
      <c r="BC690" s="454"/>
      <c r="BD690" s="454"/>
      <c r="BE690" s="454"/>
      <c r="BF690" s="455"/>
      <c r="BG690" s="455"/>
      <c r="BH690" s="455"/>
      <c r="BI690" s="455"/>
      <c r="BJ690" s="455"/>
      <c r="BK690" s="455"/>
      <c r="BL690" s="455"/>
      <c r="BM690" s="455"/>
      <c r="BN690" s="455"/>
      <c r="BO690" s="455"/>
    </row>
    <row r="691" spans="1:67" ht="19.5" customHeight="1">
      <c r="A691" s="450"/>
      <c r="B691" s="450"/>
      <c r="C691" s="450"/>
      <c r="D691" s="450"/>
      <c r="E691" s="450"/>
      <c r="F691" s="451"/>
      <c r="G691" s="450"/>
      <c r="H691" s="450"/>
      <c r="I691" s="451"/>
      <c r="J691" s="450"/>
      <c r="K691" s="451"/>
      <c r="L691" s="450"/>
      <c r="M691" s="451"/>
      <c r="N691" s="450"/>
      <c r="O691" s="451"/>
      <c r="P691" s="452"/>
      <c r="Q691" s="452"/>
      <c r="R691" s="452"/>
      <c r="S691" s="452"/>
      <c r="T691" s="450"/>
      <c r="U691" s="450"/>
      <c r="V691" s="451"/>
      <c r="W691" s="452"/>
      <c r="X691" s="450"/>
      <c r="Y691" s="451"/>
      <c r="Z691" s="451"/>
      <c r="AA691" s="450"/>
      <c r="AB691" s="450"/>
      <c r="AC691" s="450"/>
      <c r="AD691" s="450"/>
      <c r="AE691" s="451"/>
      <c r="AF691" s="451"/>
      <c r="AG691" s="452"/>
      <c r="AH691" s="452"/>
      <c r="AI691" s="452"/>
      <c r="AJ691" s="452"/>
      <c r="AK691" s="452"/>
      <c r="AL691" s="452"/>
      <c r="AM691" s="450"/>
      <c r="AN691" s="450"/>
      <c r="AO691" s="451"/>
      <c r="AP691" s="451"/>
      <c r="AQ691" s="450"/>
      <c r="AR691" s="453"/>
      <c r="AS691" s="453"/>
      <c r="AT691" s="454"/>
      <c r="AU691" s="455"/>
      <c r="AV691" s="456"/>
      <c r="AW691" s="456"/>
      <c r="AX691" s="455"/>
      <c r="AY691" s="456"/>
      <c r="AZ691" s="454"/>
      <c r="BA691" s="454"/>
      <c r="BB691" s="454"/>
      <c r="BC691" s="454"/>
      <c r="BD691" s="454"/>
      <c r="BE691" s="454"/>
      <c r="BF691" s="455"/>
      <c r="BG691" s="455"/>
      <c r="BH691" s="455"/>
      <c r="BI691" s="455"/>
      <c r="BJ691" s="455"/>
      <c r="BK691" s="455"/>
      <c r="BL691" s="455"/>
      <c r="BM691" s="455"/>
      <c r="BN691" s="455"/>
      <c r="BO691" s="455"/>
    </row>
    <row r="692" spans="1:67" ht="19.5" customHeight="1">
      <c r="A692" s="450"/>
      <c r="B692" s="450"/>
      <c r="C692" s="450"/>
      <c r="D692" s="450"/>
      <c r="E692" s="450"/>
      <c r="F692" s="451"/>
      <c r="G692" s="450"/>
      <c r="H692" s="450"/>
      <c r="I692" s="451"/>
      <c r="J692" s="450"/>
      <c r="K692" s="451"/>
      <c r="L692" s="450"/>
      <c r="M692" s="451"/>
      <c r="N692" s="450"/>
      <c r="O692" s="451"/>
      <c r="P692" s="452"/>
      <c r="Q692" s="452"/>
      <c r="R692" s="452"/>
      <c r="S692" s="452"/>
      <c r="T692" s="450"/>
      <c r="U692" s="450"/>
      <c r="V692" s="451"/>
      <c r="W692" s="452"/>
      <c r="X692" s="450"/>
      <c r="Y692" s="451"/>
      <c r="Z692" s="451"/>
      <c r="AA692" s="450"/>
      <c r="AB692" s="450"/>
      <c r="AC692" s="450"/>
      <c r="AD692" s="450"/>
      <c r="AE692" s="451"/>
      <c r="AF692" s="451"/>
      <c r="AG692" s="452"/>
      <c r="AH692" s="452"/>
      <c r="AI692" s="452"/>
      <c r="AJ692" s="452"/>
      <c r="AK692" s="452"/>
      <c r="AL692" s="452"/>
      <c r="AM692" s="450"/>
      <c r="AN692" s="450"/>
      <c r="AO692" s="451"/>
      <c r="AP692" s="451"/>
      <c r="AQ692" s="450"/>
      <c r="AR692" s="453"/>
      <c r="AS692" s="453"/>
      <c r="AT692" s="454"/>
      <c r="AU692" s="455"/>
      <c r="AV692" s="456"/>
      <c r="AW692" s="456"/>
      <c r="AX692" s="455"/>
      <c r="AY692" s="456"/>
      <c r="AZ692" s="454"/>
      <c r="BA692" s="454"/>
      <c r="BB692" s="454"/>
      <c r="BC692" s="454"/>
      <c r="BD692" s="454"/>
      <c r="BE692" s="454"/>
      <c r="BF692" s="455"/>
      <c r="BG692" s="455"/>
      <c r="BH692" s="455"/>
      <c r="BI692" s="455"/>
      <c r="BJ692" s="455"/>
      <c r="BK692" s="455"/>
      <c r="BL692" s="455"/>
      <c r="BM692" s="455"/>
      <c r="BN692" s="455"/>
      <c r="BO692" s="455"/>
    </row>
    <row r="693" spans="1:67" ht="19.5" customHeight="1">
      <c r="A693" s="450"/>
      <c r="B693" s="450"/>
      <c r="C693" s="450"/>
      <c r="D693" s="450"/>
      <c r="E693" s="450"/>
      <c r="F693" s="451"/>
      <c r="G693" s="450"/>
      <c r="H693" s="450"/>
      <c r="I693" s="451"/>
      <c r="J693" s="450"/>
      <c r="K693" s="451"/>
      <c r="L693" s="450"/>
      <c r="M693" s="451"/>
      <c r="N693" s="450"/>
      <c r="O693" s="451"/>
      <c r="P693" s="452"/>
      <c r="Q693" s="452"/>
      <c r="R693" s="452"/>
      <c r="S693" s="452"/>
      <c r="T693" s="450"/>
      <c r="U693" s="450"/>
      <c r="V693" s="451"/>
      <c r="W693" s="452"/>
      <c r="X693" s="450"/>
      <c r="Y693" s="451"/>
      <c r="Z693" s="451"/>
      <c r="AA693" s="450"/>
      <c r="AB693" s="450"/>
      <c r="AC693" s="450"/>
      <c r="AD693" s="450"/>
      <c r="AE693" s="451"/>
      <c r="AF693" s="451"/>
      <c r="AG693" s="452"/>
      <c r="AH693" s="452"/>
      <c r="AI693" s="452"/>
      <c r="AJ693" s="452"/>
      <c r="AK693" s="452"/>
      <c r="AL693" s="452"/>
      <c r="AM693" s="450"/>
      <c r="AN693" s="450"/>
      <c r="AO693" s="451"/>
      <c r="AP693" s="451"/>
      <c r="AQ693" s="450"/>
      <c r="AR693" s="453"/>
      <c r="AS693" s="453"/>
      <c r="AT693" s="454"/>
      <c r="AU693" s="455"/>
      <c r="AV693" s="456"/>
      <c r="AW693" s="456"/>
      <c r="AX693" s="455"/>
      <c r="AY693" s="456"/>
      <c r="AZ693" s="454"/>
      <c r="BA693" s="454"/>
      <c r="BB693" s="454"/>
      <c r="BC693" s="454"/>
      <c r="BD693" s="454"/>
      <c r="BE693" s="454"/>
      <c r="BF693" s="455"/>
      <c r="BG693" s="455"/>
      <c r="BH693" s="455"/>
      <c r="BI693" s="455"/>
      <c r="BJ693" s="455"/>
      <c r="BK693" s="455"/>
      <c r="BL693" s="455"/>
      <c r="BM693" s="455"/>
      <c r="BN693" s="455"/>
      <c r="BO693" s="455"/>
    </row>
    <row r="694" spans="1:67" ht="19.5" customHeight="1">
      <c r="A694" s="450"/>
      <c r="B694" s="450"/>
      <c r="C694" s="450"/>
      <c r="D694" s="450"/>
      <c r="E694" s="450"/>
      <c r="F694" s="451"/>
      <c r="G694" s="450"/>
      <c r="H694" s="450"/>
      <c r="I694" s="451"/>
      <c r="J694" s="450"/>
      <c r="K694" s="451"/>
      <c r="L694" s="450"/>
      <c r="M694" s="451"/>
      <c r="N694" s="450"/>
      <c r="O694" s="451"/>
      <c r="P694" s="452"/>
      <c r="Q694" s="452"/>
      <c r="R694" s="452"/>
      <c r="S694" s="452"/>
      <c r="T694" s="450"/>
      <c r="U694" s="450"/>
      <c r="V694" s="451"/>
      <c r="W694" s="452"/>
      <c r="X694" s="450"/>
      <c r="Y694" s="451"/>
      <c r="Z694" s="451"/>
      <c r="AA694" s="450"/>
      <c r="AB694" s="450"/>
      <c r="AC694" s="450"/>
      <c r="AD694" s="450"/>
      <c r="AE694" s="451"/>
      <c r="AF694" s="451"/>
      <c r="AG694" s="452"/>
      <c r="AH694" s="452"/>
      <c r="AI694" s="452"/>
      <c r="AJ694" s="452"/>
      <c r="AK694" s="452"/>
      <c r="AL694" s="452"/>
      <c r="AM694" s="450"/>
      <c r="AN694" s="450"/>
      <c r="AO694" s="451"/>
      <c r="AP694" s="451"/>
      <c r="AQ694" s="450"/>
      <c r="AR694" s="453"/>
      <c r="AS694" s="453"/>
      <c r="AT694" s="454"/>
      <c r="AU694" s="455"/>
      <c r="AV694" s="456"/>
      <c r="AW694" s="456"/>
      <c r="AX694" s="455"/>
      <c r="AY694" s="456"/>
      <c r="AZ694" s="454"/>
      <c r="BA694" s="454"/>
      <c r="BB694" s="454"/>
      <c r="BC694" s="454"/>
      <c r="BD694" s="454"/>
      <c r="BE694" s="454"/>
      <c r="BF694" s="455"/>
      <c r="BG694" s="455"/>
      <c r="BH694" s="455"/>
      <c r="BI694" s="455"/>
      <c r="BJ694" s="455"/>
      <c r="BK694" s="455"/>
      <c r="BL694" s="455"/>
      <c r="BM694" s="455"/>
      <c r="BN694" s="455"/>
      <c r="BO694" s="455"/>
    </row>
    <row r="695" spans="1:67" ht="19.5" customHeight="1">
      <c r="A695" s="450"/>
      <c r="B695" s="450"/>
      <c r="C695" s="450"/>
      <c r="D695" s="450"/>
      <c r="E695" s="450"/>
      <c r="F695" s="451"/>
      <c r="G695" s="450"/>
      <c r="H695" s="450"/>
      <c r="I695" s="451"/>
      <c r="J695" s="450"/>
      <c r="K695" s="451"/>
      <c r="L695" s="450"/>
      <c r="M695" s="451"/>
      <c r="N695" s="450"/>
      <c r="O695" s="451"/>
      <c r="P695" s="452"/>
      <c r="Q695" s="452"/>
      <c r="R695" s="452"/>
      <c r="S695" s="452"/>
      <c r="T695" s="450"/>
      <c r="U695" s="450"/>
      <c r="V695" s="451"/>
      <c r="W695" s="452"/>
      <c r="X695" s="450"/>
      <c r="Y695" s="451"/>
      <c r="Z695" s="451"/>
      <c r="AA695" s="450"/>
      <c r="AB695" s="450"/>
      <c r="AC695" s="450"/>
      <c r="AD695" s="450"/>
      <c r="AE695" s="451"/>
      <c r="AF695" s="451"/>
      <c r="AG695" s="452"/>
      <c r="AH695" s="452"/>
      <c r="AI695" s="452"/>
      <c r="AJ695" s="452"/>
      <c r="AK695" s="452"/>
      <c r="AL695" s="452"/>
      <c r="AM695" s="450"/>
      <c r="AN695" s="450"/>
      <c r="AO695" s="451"/>
      <c r="AP695" s="451"/>
      <c r="AQ695" s="450"/>
      <c r="AR695" s="453"/>
      <c r="AS695" s="453"/>
      <c r="AT695" s="454"/>
      <c r="AU695" s="455"/>
      <c r="AV695" s="456"/>
      <c r="AW695" s="456"/>
      <c r="AX695" s="455"/>
      <c r="AY695" s="456"/>
      <c r="AZ695" s="454"/>
      <c r="BA695" s="454"/>
      <c r="BB695" s="454"/>
      <c r="BC695" s="454"/>
      <c r="BD695" s="454"/>
      <c r="BE695" s="454"/>
      <c r="BF695" s="455"/>
      <c r="BG695" s="455"/>
      <c r="BH695" s="455"/>
      <c r="BI695" s="455"/>
      <c r="BJ695" s="455"/>
      <c r="BK695" s="455"/>
      <c r="BL695" s="455"/>
      <c r="BM695" s="455"/>
      <c r="BN695" s="455"/>
      <c r="BO695" s="455"/>
    </row>
    <row r="696" spans="1:67" ht="19.5" customHeight="1">
      <c r="A696" s="450"/>
      <c r="B696" s="450"/>
      <c r="C696" s="450"/>
      <c r="D696" s="450"/>
      <c r="E696" s="450"/>
      <c r="F696" s="451"/>
      <c r="G696" s="450"/>
      <c r="H696" s="450"/>
      <c r="I696" s="451"/>
      <c r="J696" s="450"/>
      <c r="K696" s="451"/>
      <c r="L696" s="450"/>
      <c r="M696" s="451"/>
      <c r="N696" s="450"/>
      <c r="O696" s="451"/>
      <c r="P696" s="452"/>
      <c r="Q696" s="452"/>
      <c r="R696" s="452"/>
      <c r="S696" s="452"/>
      <c r="T696" s="450"/>
      <c r="U696" s="450"/>
      <c r="V696" s="451"/>
      <c r="W696" s="452"/>
      <c r="X696" s="450"/>
      <c r="Y696" s="451"/>
      <c r="Z696" s="451"/>
      <c r="AA696" s="450"/>
      <c r="AB696" s="450"/>
      <c r="AC696" s="450"/>
      <c r="AD696" s="450"/>
      <c r="AE696" s="451"/>
      <c r="AF696" s="451"/>
      <c r="AG696" s="452"/>
      <c r="AH696" s="452"/>
      <c r="AI696" s="452"/>
      <c r="AJ696" s="452"/>
      <c r="AK696" s="452"/>
      <c r="AL696" s="452"/>
      <c r="AM696" s="450"/>
      <c r="AN696" s="450"/>
      <c r="AO696" s="451"/>
      <c r="AP696" s="451"/>
      <c r="AQ696" s="450"/>
      <c r="AR696" s="453"/>
      <c r="AS696" s="453"/>
      <c r="AT696" s="454"/>
      <c r="AU696" s="455"/>
      <c r="AV696" s="456"/>
      <c r="AW696" s="456"/>
      <c r="AX696" s="455"/>
      <c r="AY696" s="456"/>
      <c r="AZ696" s="454"/>
      <c r="BA696" s="454"/>
      <c r="BB696" s="454"/>
      <c r="BC696" s="454"/>
      <c r="BD696" s="454"/>
      <c r="BE696" s="454"/>
      <c r="BF696" s="455"/>
      <c r="BG696" s="455"/>
      <c r="BH696" s="455"/>
      <c r="BI696" s="455"/>
      <c r="BJ696" s="455"/>
      <c r="BK696" s="455"/>
      <c r="BL696" s="455"/>
      <c r="BM696" s="455"/>
      <c r="BN696" s="455"/>
      <c r="BO696" s="455"/>
    </row>
    <row r="697" spans="1:67" ht="19.5" customHeight="1">
      <c r="A697" s="450"/>
      <c r="B697" s="450"/>
      <c r="C697" s="450"/>
      <c r="D697" s="450"/>
      <c r="E697" s="450"/>
      <c r="F697" s="451"/>
      <c r="G697" s="450"/>
      <c r="H697" s="450"/>
      <c r="I697" s="451"/>
      <c r="J697" s="450"/>
      <c r="K697" s="451"/>
      <c r="L697" s="450"/>
      <c r="M697" s="451"/>
      <c r="N697" s="450"/>
      <c r="O697" s="451"/>
      <c r="P697" s="452"/>
      <c r="Q697" s="452"/>
      <c r="R697" s="452"/>
      <c r="S697" s="452"/>
      <c r="T697" s="450"/>
      <c r="U697" s="450"/>
      <c r="V697" s="451"/>
      <c r="W697" s="452"/>
      <c r="X697" s="450"/>
      <c r="Y697" s="451"/>
      <c r="Z697" s="451"/>
      <c r="AA697" s="450"/>
      <c r="AB697" s="450"/>
      <c r="AC697" s="450"/>
      <c r="AD697" s="450"/>
      <c r="AE697" s="451"/>
      <c r="AF697" s="451"/>
      <c r="AG697" s="452"/>
      <c r="AH697" s="452"/>
      <c r="AI697" s="452"/>
      <c r="AJ697" s="452"/>
      <c r="AK697" s="452"/>
      <c r="AL697" s="452"/>
      <c r="AM697" s="450"/>
      <c r="AN697" s="450"/>
      <c r="AO697" s="451"/>
      <c r="AP697" s="451"/>
      <c r="AQ697" s="450"/>
      <c r="AR697" s="453"/>
      <c r="AS697" s="453"/>
      <c r="AT697" s="454"/>
      <c r="AU697" s="455"/>
      <c r="AV697" s="456"/>
      <c r="AW697" s="456"/>
      <c r="AX697" s="455"/>
      <c r="AY697" s="456"/>
      <c r="AZ697" s="454"/>
      <c r="BA697" s="454"/>
      <c r="BB697" s="454"/>
      <c r="BC697" s="454"/>
      <c r="BD697" s="454"/>
      <c r="BE697" s="454"/>
      <c r="BF697" s="455"/>
      <c r="BG697" s="455"/>
      <c r="BH697" s="455"/>
      <c r="BI697" s="455"/>
      <c r="BJ697" s="455"/>
      <c r="BK697" s="455"/>
      <c r="BL697" s="455"/>
      <c r="BM697" s="455"/>
      <c r="BN697" s="455"/>
      <c r="BO697" s="455"/>
    </row>
    <row r="698" spans="1:67" ht="19.5" customHeight="1">
      <c r="A698" s="450"/>
      <c r="B698" s="450"/>
      <c r="C698" s="450"/>
      <c r="D698" s="450"/>
      <c r="E698" s="450"/>
      <c r="F698" s="451"/>
      <c r="G698" s="450"/>
      <c r="H698" s="450"/>
      <c r="I698" s="451"/>
      <c r="J698" s="450"/>
      <c r="K698" s="451"/>
      <c r="L698" s="450"/>
      <c r="M698" s="451"/>
      <c r="N698" s="450"/>
      <c r="O698" s="451"/>
      <c r="P698" s="452"/>
      <c r="Q698" s="452"/>
      <c r="R698" s="452"/>
      <c r="S698" s="452"/>
      <c r="T698" s="450"/>
      <c r="U698" s="450"/>
      <c r="V698" s="451"/>
      <c r="W698" s="452"/>
      <c r="X698" s="450"/>
      <c r="Y698" s="451"/>
      <c r="Z698" s="451"/>
      <c r="AA698" s="450"/>
      <c r="AB698" s="450"/>
      <c r="AC698" s="450"/>
      <c r="AD698" s="450"/>
      <c r="AE698" s="451"/>
      <c r="AF698" s="451"/>
      <c r="AG698" s="452"/>
      <c r="AH698" s="452"/>
      <c r="AI698" s="452"/>
      <c r="AJ698" s="452"/>
      <c r="AK698" s="452"/>
      <c r="AL698" s="452"/>
      <c r="AM698" s="450"/>
      <c r="AN698" s="450"/>
      <c r="AO698" s="451"/>
      <c r="AP698" s="451"/>
      <c r="AQ698" s="450"/>
      <c r="AR698" s="453"/>
      <c r="AS698" s="453"/>
      <c r="AT698" s="454"/>
      <c r="AU698" s="455"/>
      <c r="AV698" s="456"/>
      <c r="AW698" s="456"/>
      <c r="AX698" s="455"/>
      <c r="AY698" s="456"/>
      <c r="AZ698" s="454"/>
      <c r="BA698" s="454"/>
      <c r="BB698" s="454"/>
      <c r="BC698" s="454"/>
      <c r="BD698" s="454"/>
      <c r="BE698" s="454"/>
      <c r="BF698" s="455"/>
      <c r="BG698" s="455"/>
      <c r="BH698" s="455"/>
      <c r="BI698" s="455"/>
      <c r="BJ698" s="455"/>
      <c r="BK698" s="455"/>
      <c r="BL698" s="455"/>
      <c r="BM698" s="455"/>
      <c r="BN698" s="455"/>
      <c r="BO698" s="455"/>
    </row>
    <row r="699" spans="1:67" ht="19.5" customHeight="1">
      <c r="A699" s="450"/>
      <c r="B699" s="450"/>
      <c r="C699" s="450"/>
      <c r="D699" s="450"/>
      <c r="E699" s="450"/>
      <c r="F699" s="451"/>
      <c r="G699" s="450"/>
      <c r="H699" s="450"/>
      <c r="I699" s="451"/>
      <c r="J699" s="450"/>
      <c r="K699" s="451"/>
      <c r="L699" s="450"/>
      <c r="M699" s="451"/>
      <c r="N699" s="450"/>
      <c r="O699" s="451"/>
      <c r="P699" s="452"/>
      <c r="Q699" s="452"/>
      <c r="R699" s="452"/>
      <c r="S699" s="452"/>
      <c r="T699" s="450"/>
      <c r="U699" s="450"/>
      <c r="V699" s="451"/>
      <c r="W699" s="452"/>
      <c r="X699" s="450"/>
      <c r="Y699" s="451"/>
      <c r="Z699" s="451"/>
      <c r="AA699" s="450"/>
      <c r="AB699" s="450"/>
      <c r="AC699" s="450"/>
      <c r="AD699" s="450"/>
      <c r="AE699" s="451"/>
      <c r="AF699" s="451"/>
      <c r="AG699" s="452"/>
      <c r="AH699" s="452"/>
      <c r="AI699" s="452"/>
      <c r="AJ699" s="452"/>
      <c r="AK699" s="452"/>
      <c r="AL699" s="452"/>
      <c r="AM699" s="450"/>
      <c r="AN699" s="450"/>
      <c r="AO699" s="451"/>
      <c r="AP699" s="451"/>
      <c r="AQ699" s="450"/>
      <c r="AR699" s="453"/>
      <c r="AS699" s="453"/>
      <c r="AT699" s="454"/>
      <c r="AU699" s="455"/>
      <c r="AV699" s="456"/>
      <c r="AW699" s="456"/>
      <c r="AX699" s="455"/>
      <c r="AY699" s="456"/>
      <c r="AZ699" s="454"/>
      <c r="BA699" s="454"/>
      <c r="BB699" s="454"/>
      <c r="BC699" s="454"/>
      <c r="BD699" s="454"/>
      <c r="BE699" s="454"/>
      <c r="BF699" s="455"/>
      <c r="BG699" s="455"/>
      <c r="BH699" s="455"/>
      <c r="BI699" s="455"/>
      <c r="BJ699" s="455"/>
      <c r="BK699" s="455"/>
      <c r="BL699" s="455"/>
      <c r="BM699" s="455"/>
      <c r="BN699" s="455"/>
      <c r="BO699" s="455"/>
    </row>
    <row r="700" spans="1:67" ht="19.5" customHeight="1">
      <c r="A700" s="450"/>
      <c r="B700" s="450"/>
      <c r="C700" s="450"/>
      <c r="D700" s="450"/>
      <c r="E700" s="450"/>
      <c r="F700" s="451"/>
      <c r="G700" s="450"/>
      <c r="H700" s="450"/>
      <c r="I700" s="451"/>
      <c r="J700" s="450"/>
      <c r="K700" s="451"/>
      <c r="L700" s="450"/>
      <c r="M700" s="451"/>
      <c r="N700" s="450"/>
      <c r="O700" s="451"/>
      <c r="P700" s="452"/>
      <c r="Q700" s="452"/>
      <c r="R700" s="452"/>
      <c r="S700" s="452"/>
      <c r="T700" s="450"/>
      <c r="U700" s="450"/>
      <c r="V700" s="451"/>
      <c r="W700" s="452"/>
      <c r="X700" s="450"/>
      <c r="Y700" s="451"/>
      <c r="Z700" s="451"/>
      <c r="AA700" s="450"/>
      <c r="AB700" s="450"/>
      <c r="AC700" s="450"/>
      <c r="AD700" s="450"/>
      <c r="AE700" s="451"/>
      <c r="AF700" s="451"/>
      <c r="AG700" s="452"/>
      <c r="AH700" s="452"/>
      <c r="AI700" s="452"/>
      <c r="AJ700" s="452"/>
      <c r="AK700" s="452"/>
      <c r="AL700" s="452"/>
      <c r="AM700" s="450"/>
      <c r="AN700" s="450"/>
      <c r="AO700" s="451"/>
      <c r="AP700" s="451"/>
      <c r="AQ700" s="450"/>
      <c r="AR700" s="453"/>
      <c r="AS700" s="453"/>
      <c r="AT700" s="454"/>
      <c r="AU700" s="455"/>
      <c r="AV700" s="456"/>
      <c r="AW700" s="456"/>
      <c r="AX700" s="455"/>
      <c r="AY700" s="456"/>
      <c r="AZ700" s="454"/>
      <c r="BA700" s="454"/>
      <c r="BB700" s="454"/>
      <c r="BC700" s="454"/>
      <c r="BD700" s="454"/>
      <c r="BE700" s="454"/>
      <c r="BF700" s="455"/>
      <c r="BG700" s="455"/>
      <c r="BH700" s="455"/>
      <c r="BI700" s="455"/>
      <c r="BJ700" s="455"/>
      <c r="BK700" s="455"/>
      <c r="BL700" s="455"/>
      <c r="BM700" s="455"/>
      <c r="BN700" s="455"/>
      <c r="BO700" s="455"/>
    </row>
    <row r="701" spans="1:67" ht="19.5" customHeight="1">
      <c r="A701" s="450"/>
      <c r="B701" s="450"/>
      <c r="C701" s="450"/>
      <c r="D701" s="450"/>
      <c r="E701" s="450"/>
      <c r="F701" s="451"/>
      <c r="G701" s="450"/>
      <c r="H701" s="450"/>
      <c r="I701" s="451"/>
      <c r="J701" s="450"/>
      <c r="K701" s="451"/>
      <c r="L701" s="450"/>
      <c r="M701" s="451"/>
      <c r="N701" s="450"/>
      <c r="O701" s="451"/>
      <c r="P701" s="452"/>
      <c r="Q701" s="452"/>
      <c r="R701" s="452"/>
      <c r="S701" s="452"/>
      <c r="T701" s="450"/>
      <c r="U701" s="450"/>
      <c r="V701" s="451"/>
      <c r="W701" s="452"/>
      <c r="X701" s="450"/>
      <c r="Y701" s="451"/>
      <c r="Z701" s="451"/>
      <c r="AA701" s="450"/>
      <c r="AB701" s="450"/>
      <c r="AC701" s="450"/>
      <c r="AD701" s="450"/>
      <c r="AE701" s="451"/>
      <c r="AF701" s="451"/>
      <c r="AG701" s="452"/>
      <c r="AH701" s="452"/>
      <c r="AI701" s="452"/>
      <c r="AJ701" s="452"/>
      <c r="AK701" s="452"/>
      <c r="AL701" s="452"/>
      <c r="AM701" s="450"/>
      <c r="AN701" s="450"/>
      <c r="AO701" s="451"/>
      <c r="AP701" s="451"/>
      <c r="AQ701" s="450"/>
      <c r="AR701" s="453"/>
      <c r="AS701" s="453"/>
      <c r="AT701" s="454"/>
      <c r="AU701" s="455"/>
      <c r="AV701" s="456"/>
      <c r="AW701" s="456"/>
      <c r="AX701" s="455"/>
      <c r="AY701" s="456"/>
      <c r="AZ701" s="454"/>
      <c r="BA701" s="454"/>
      <c r="BB701" s="454"/>
      <c r="BC701" s="454"/>
      <c r="BD701" s="454"/>
      <c r="BE701" s="454"/>
      <c r="BF701" s="455"/>
      <c r="BG701" s="455"/>
      <c r="BH701" s="455"/>
      <c r="BI701" s="455"/>
      <c r="BJ701" s="455"/>
      <c r="BK701" s="455"/>
      <c r="BL701" s="455"/>
      <c r="BM701" s="455"/>
      <c r="BN701" s="455"/>
      <c r="BO701" s="455"/>
    </row>
    <row r="702" spans="1:67" ht="19.5" customHeight="1">
      <c r="A702" s="450"/>
      <c r="B702" s="450"/>
      <c r="C702" s="450"/>
      <c r="D702" s="450"/>
      <c r="E702" s="450"/>
      <c r="F702" s="451"/>
      <c r="G702" s="450"/>
      <c r="H702" s="450"/>
      <c r="I702" s="451"/>
      <c r="J702" s="450"/>
      <c r="K702" s="451"/>
      <c r="L702" s="450"/>
      <c r="M702" s="451"/>
      <c r="N702" s="450"/>
      <c r="O702" s="451"/>
      <c r="P702" s="452"/>
      <c r="Q702" s="452"/>
      <c r="R702" s="452"/>
      <c r="S702" s="452"/>
      <c r="T702" s="450"/>
      <c r="U702" s="450"/>
      <c r="V702" s="451"/>
      <c r="W702" s="452"/>
      <c r="X702" s="450"/>
      <c r="Y702" s="451"/>
      <c r="Z702" s="451"/>
      <c r="AA702" s="450"/>
      <c r="AB702" s="450"/>
      <c r="AC702" s="450"/>
      <c r="AD702" s="450"/>
      <c r="AE702" s="451"/>
      <c r="AF702" s="451"/>
      <c r="AG702" s="452"/>
      <c r="AH702" s="452"/>
      <c r="AI702" s="452"/>
      <c r="AJ702" s="452"/>
      <c r="AK702" s="452"/>
      <c r="AL702" s="452"/>
      <c r="AM702" s="450"/>
      <c r="AN702" s="450"/>
      <c r="AO702" s="451"/>
      <c r="AP702" s="451"/>
      <c r="AQ702" s="450"/>
      <c r="AR702" s="453"/>
      <c r="AS702" s="453"/>
      <c r="AT702" s="454"/>
      <c r="AU702" s="455"/>
      <c r="AV702" s="456"/>
      <c r="AW702" s="456"/>
      <c r="AX702" s="455"/>
      <c r="AY702" s="456"/>
      <c r="AZ702" s="454"/>
      <c r="BA702" s="454"/>
      <c r="BB702" s="454"/>
      <c r="BC702" s="454"/>
      <c r="BD702" s="454"/>
      <c r="BE702" s="454"/>
      <c r="BF702" s="455"/>
      <c r="BG702" s="455"/>
      <c r="BH702" s="455"/>
      <c r="BI702" s="455"/>
      <c r="BJ702" s="455"/>
      <c r="BK702" s="455"/>
      <c r="BL702" s="455"/>
      <c r="BM702" s="455"/>
      <c r="BN702" s="455"/>
      <c r="BO702" s="455"/>
    </row>
    <row r="703" spans="1:67" ht="19.5" customHeight="1">
      <c r="A703" s="450"/>
      <c r="B703" s="450"/>
      <c r="C703" s="450"/>
      <c r="D703" s="450"/>
      <c r="E703" s="450"/>
      <c r="F703" s="451"/>
      <c r="G703" s="450"/>
      <c r="H703" s="450"/>
      <c r="I703" s="451"/>
      <c r="J703" s="450"/>
      <c r="K703" s="451"/>
      <c r="L703" s="450"/>
      <c r="M703" s="451"/>
      <c r="N703" s="450"/>
      <c r="O703" s="451"/>
      <c r="P703" s="452"/>
      <c r="Q703" s="452"/>
      <c r="R703" s="452"/>
      <c r="S703" s="452"/>
      <c r="T703" s="450"/>
      <c r="U703" s="450"/>
      <c r="V703" s="451"/>
      <c r="W703" s="452"/>
      <c r="X703" s="450"/>
      <c r="Y703" s="451"/>
      <c r="Z703" s="451"/>
      <c r="AA703" s="450"/>
      <c r="AB703" s="450"/>
      <c r="AC703" s="450"/>
      <c r="AD703" s="450"/>
      <c r="AE703" s="451"/>
      <c r="AF703" s="451"/>
      <c r="AG703" s="452"/>
      <c r="AH703" s="452"/>
      <c r="AI703" s="452"/>
      <c r="AJ703" s="452"/>
      <c r="AK703" s="452"/>
      <c r="AL703" s="452"/>
      <c r="AM703" s="450"/>
      <c r="AN703" s="450"/>
      <c r="AO703" s="451"/>
      <c r="AP703" s="451"/>
      <c r="AQ703" s="450"/>
      <c r="AR703" s="453"/>
      <c r="AS703" s="453"/>
      <c r="AT703" s="454"/>
      <c r="AU703" s="455"/>
      <c r="AV703" s="456"/>
      <c r="AW703" s="456"/>
      <c r="AX703" s="455"/>
      <c r="AY703" s="456"/>
      <c r="AZ703" s="454"/>
      <c r="BA703" s="454"/>
      <c r="BB703" s="454"/>
      <c r="BC703" s="454"/>
      <c r="BD703" s="454"/>
      <c r="BE703" s="454"/>
      <c r="BF703" s="455"/>
      <c r="BG703" s="455"/>
      <c r="BH703" s="455"/>
      <c r="BI703" s="455"/>
      <c r="BJ703" s="455"/>
      <c r="BK703" s="455"/>
      <c r="BL703" s="455"/>
      <c r="BM703" s="455"/>
      <c r="BN703" s="455"/>
      <c r="BO703" s="455"/>
    </row>
    <row r="704" spans="1:67" ht="19.5" customHeight="1">
      <c r="A704" s="450"/>
      <c r="B704" s="450"/>
      <c r="C704" s="450"/>
      <c r="D704" s="450"/>
      <c r="E704" s="450"/>
      <c r="F704" s="451"/>
      <c r="G704" s="450"/>
      <c r="H704" s="450"/>
      <c r="I704" s="451"/>
      <c r="J704" s="450"/>
      <c r="K704" s="451"/>
      <c r="L704" s="450"/>
      <c r="M704" s="451"/>
      <c r="N704" s="450"/>
      <c r="O704" s="451"/>
      <c r="P704" s="452"/>
      <c r="Q704" s="452"/>
      <c r="R704" s="452"/>
      <c r="S704" s="452"/>
      <c r="T704" s="450"/>
      <c r="U704" s="450"/>
      <c r="V704" s="451"/>
      <c r="W704" s="452"/>
      <c r="X704" s="450"/>
      <c r="Y704" s="451"/>
      <c r="Z704" s="451"/>
      <c r="AA704" s="450"/>
      <c r="AB704" s="450"/>
      <c r="AC704" s="450"/>
      <c r="AD704" s="450"/>
      <c r="AE704" s="451"/>
      <c r="AF704" s="451"/>
      <c r="AG704" s="452"/>
      <c r="AH704" s="452"/>
      <c r="AI704" s="452"/>
      <c r="AJ704" s="452"/>
      <c r="AK704" s="452"/>
      <c r="AL704" s="452"/>
      <c r="AM704" s="450"/>
      <c r="AN704" s="450"/>
      <c r="AO704" s="451"/>
      <c r="AP704" s="451"/>
      <c r="AQ704" s="450"/>
      <c r="AR704" s="453"/>
      <c r="AS704" s="453"/>
      <c r="AT704" s="454"/>
      <c r="AU704" s="455"/>
      <c r="AV704" s="456"/>
      <c r="AW704" s="456"/>
      <c r="AX704" s="455"/>
      <c r="AY704" s="456"/>
      <c r="AZ704" s="454"/>
      <c r="BA704" s="454"/>
      <c r="BB704" s="454"/>
      <c r="BC704" s="454"/>
      <c r="BD704" s="454"/>
      <c r="BE704" s="454"/>
      <c r="BF704" s="455"/>
      <c r="BG704" s="455"/>
      <c r="BH704" s="455"/>
      <c r="BI704" s="455"/>
      <c r="BJ704" s="455"/>
      <c r="BK704" s="455"/>
      <c r="BL704" s="455"/>
      <c r="BM704" s="455"/>
      <c r="BN704" s="455"/>
      <c r="BO704" s="455"/>
    </row>
    <row r="705" spans="1:67" ht="19.5" customHeight="1">
      <c r="A705" s="450"/>
      <c r="B705" s="450"/>
      <c r="C705" s="450"/>
      <c r="D705" s="450"/>
      <c r="E705" s="450"/>
      <c r="F705" s="451"/>
      <c r="G705" s="450"/>
      <c r="H705" s="450"/>
      <c r="I705" s="451"/>
      <c r="J705" s="450"/>
      <c r="K705" s="451"/>
      <c r="L705" s="450"/>
      <c r="M705" s="451"/>
      <c r="N705" s="450"/>
      <c r="O705" s="451"/>
      <c r="P705" s="452"/>
      <c r="Q705" s="452"/>
      <c r="R705" s="452"/>
      <c r="S705" s="452"/>
      <c r="T705" s="450"/>
      <c r="U705" s="450"/>
      <c r="V705" s="451"/>
      <c r="W705" s="452"/>
      <c r="X705" s="450"/>
      <c r="Y705" s="451"/>
      <c r="Z705" s="451"/>
      <c r="AA705" s="450"/>
      <c r="AB705" s="450"/>
      <c r="AC705" s="450"/>
      <c r="AD705" s="450"/>
      <c r="AE705" s="451"/>
      <c r="AF705" s="451"/>
      <c r="AG705" s="452"/>
      <c r="AH705" s="452"/>
      <c r="AI705" s="452"/>
      <c r="AJ705" s="452"/>
      <c r="AK705" s="452"/>
      <c r="AL705" s="452"/>
      <c r="AM705" s="450"/>
      <c r="AN705" s="450"/>
      <c r="AO705" s="451"/>
      <c r="AP705" s="451"/>
      <c r="AQ705" s="450"/>
      <c r="AR705" s="453"/>
      <c r="AS705" s="453"/>
      <c r="AT705" s="454"/>
      <c r="AU705" s="455"/>
      <c r="AV705" s="456"/>
      <c r="AW705" s="456"/>
      <c r="AX705" s="455"/>
      <c r="AY705" s="456"/>
      <c r="AZ705" s="454"/>
      <c r="BA705" s="454"/>
      <c r="BB705" s="454"/>
      <c r="BC705" s="454"/>
      <c r="BD705" s="454"/>
      <c r="BE705" s="454"/>
      <c r="BF705" s="455"/>
      <c r="BG705" s="455"/>
      <c r="BH705" s="455"/>
      <c r="BI705" s="455"/>
      <c r="BJ705" s="455"/>
      <c r="BK705" s="455"/>
      <c r="BL705" s="455"/>
      <c r="BM705" s="455"/>
      <c r="BN705" s="455"/>
      <c r="BO705" s="455"/>
    </row>
    <row r="706" spans="1:67" ht="19.5" customHeight="1">
      <c r="A706" s="450"/>
      <c r="B706" s="450"/>
      <c r="C706" s="450"/>
      <c r="D706" s="450"/>
      <c r="E706" s="450"/>
      <c r="F706" s="451"/>
      <c r="G706" s="450"/>
      <c r="H706" s="450"/>
      <c r="I706" s="451"/>
      <c r="J706" s="450"/>
      <c r="K706" s="451"/>
      <c r="L706" s="450"/>
      <c r="M706" s="451"/>
      <c r="N706" s="450"/>
      <c r="O706" s="451"/>
      <c r="P706" s="452"/>
      <c r="Q706" s="452"/>
      <c r="R706" s="452"/>
      <c r="S706" s="452"/>
      <c r="T706" s="450"/>
      <c r="U706" s="450"/>
      <c r="V706" s="451"/>
      <c r="W706" s="452"/>
      <c r="X706" s="450"/>
      <c r="Y706" s="451"/>
      <c r="Z706" s="451"/>
      <c r="AA706" s="450"/>
      <c r="AB706" s="450"/>
      <c r="AC706" s="450"/>
      <c r="AD706" s="450"/>
      <c r="AE706" s="451"/>
      <c r="AF706" s="451"/>
      <c r="AG706" s="452"/>
      <c r="AH706" s="452"/>
      <c r="AI706" s="452"/>
      <c r="AJ706" s="452"/>
      <c r="AK706" s="452"/>
      <c r="AL706" s="452"/>
      <c r="AM706" s="450"/>
      <c r="AN706" s="450"/>
      <c r="AO706" s="451"/>
      <c r="AP706" s="451"/>
      <c r="AQ706" s="450"/>
      <c r="AR706" s="453"/>
      <c r="AS706" s="453"/>
      <c r="AT706" s="454"/>
      <c r="AU706" s="455"/>
      <c r="AV706" s="456"/>
      <c r="AW706" s="456"/>
      <c r="AX706" s="455"/>
      <c r="AY706" s="456"/>
      <c r="AZ706" s="454"/>
      <c r="BA706" s="454"/>
      <c r="BB706" s="454"/>
      <c r="BC706" s="454"/>
      <c r="BD706" s="454"/>
      <c r="BE706" s="454"/>
      <c r="BF706" s="455"/>
      <c r="BG706" s="455"/>
      <c r="BH706" s="455"/>
      <c r="BI706" s="455"/>
      <c r="BJ706" s="455"/>
      <c r="BK706" s="455"/>
      <c r="BL706" s="455"/>
      <c r="BM706" s="455"/>
      <c r="BN706" s="455"/>
      <c r="BO706" s="455"/>
    </row>
    <row r="707" spans="1:67" ht="19.5" customHeight="1">
      <c r="A707" s="450"/>
      <c r="B707" s="450"/>
      <c r="C707" s="450"/>
      <c r="D707" s="450"/>
      <c r="E707" s="450"/>
      <c r="F707" s="451"/>
      <c r="G707" s="450"/>
      <c r="H707" s="450"/>
      <c r="I707" s="451"/>
      <c r="J707" s="450"/>
      <c r="K707" s="451"/>
      <c r="L707" s="450"/>
      <c r="M707" s="451"/>
      <c r="N707" s="450"/>
      <c r="O707" s="451"/>
      <c r="P707" s="452"/>
      <c r="Q707" s="452"/>
      <c r="R707" s="452"/>
      <c r="S707" s="452"/>
      <c r="T707" s="450"/>
      <c r="U707" s="450"/>
      <c r="V707" s="451"/>
      <c r="W707" s="452"/>
      <c r="X707" s="450"/>
      <c r="Y707" s="451"/>
      <c r="Z707" s="451"/>
      <c r="AA707" s="450"/>
      <c r="AB707" s="450"/>
      <c r="AC707" s="450"/>
      <c r="AD707" s="450"/>
      <c r="AE707" s="451"/>
      <c r="AF707" s="451"/>
      <c r="AG707" s="452"/>
      <c r="AH707" s="452"/>
      <c r="AI707" s="452"/>
      <c r="AJ707" s="452"/>
      <c r="AK707" s="452"/>
      <c r="AL707" s="452"/>
      <c r="AM707" s="450"/>
      <c r="AN707" s="450"/>
      <c r="AO707" s="451"/>
      <c r="AP707" s="451"/>
      <c r="AQ707" s="450"/>
      <c r="AR707" s="453"/>
      <c r="AS707" s="453"/>
      <c r="AT707" s="454"/>
      <c r="AU707" s="455"/>
      <c r="AV707" s="456"/>
      <c r="AW707" s="456"/>
      <c r="AX707" s="455"/>
      <c r="AY707" s="456"/>
      <c r="AZ707" s="454"/>
      <c r="BA707" s="454"/>
      <c r="BB707" s="454"/>
      <c r="BC707" s="454"/>
      <c r="BD707" s="454"/>
      <c r="BE707" s="454"/>
      <c r="BF707" s="455"/>
      <c r="BG707" s="455"/>
      <c r="BH707" s="455"/>
      <c r="BI707" s="455"/>
      <c r="BJ707" s="455"/>
      <c r="BK707" s="455"/>
      <c r="BL707" s="455"/>
      <c r="BM707" s="455"/>
      <c r="BN707" s="455"/>
      <c r="BO707" s="455"/>
    </row>
    <row r="708" spans="1:67" ht="19.5" customHeight="1">
      <c r="A708" s="450"/>
      <c r="B708" s="450"/>
      <c r="C708" s="450"/>
      <c r="D708" s="450"/>
      <c r="E708" s="450"/>
      <c r="F708" s="451"/>
      <c r="G708" s="450"/>
      <c r="H708" s="450"/>
      <c r="I708" s="451"/>
      <c r="J708" s="450"/>
      <c r="K708" s="451"/>
      <c r="L708" s="450"/>
      <c r="M708" s="451"/>
      <c r="N708" s="450"/>
      <c r="O708" s="451"/>
      <c r="P708" s="452"/>
      <c r="Q708" s="452"/>
      <c r="R708" s="452"/>
      <c r="S708" s="452"/>
      <c r="T708" s="450"/>
      <c r="U708" s="450"/>
      <c r="V708" s="451"/>
      <c r="W708" s="452"/>
      <c r="X708" s="450"/>
      <c r="Y708" s="451"/>
      <c r="Z708" s="451"/>
      <c r="AA708" s="450"/>
      <c r="AB708" s="450"/>
      <c r="AC708" s="450"/>
      <c r="AD708" s="450"/>
      <c r="AE708" s="451"/>
      <c r="AF708" s="451"/>
      <c r="AG708" s="452"/>
      <c r="AH708" s="452"/>
      <c r="AI708" s="452"/>
      <c r="AJ708" s="452"/>
      <c r="AK708" s="452"/>
      <c r="AL708" s="452"/>
      <c r="AM708" s="450"/>
      <c r="AN708" s="450"/>
      <c r="AO708" s="451"/>
      <c r="AP708" s="451"/>
      <c r="AQ708" s="450"/>
      <c r="AR708" s="453"/>
      <c r="AS708" s="453"/>
      <c r="AT708" s="454"/>
      <c r="AU708" s="455"/>
      <c r="AV708" s="456"/>
      <c r="AW708" s="456"/>
      <c r="AX708" s="455"/>
      <c r="AY708" s="456"/>
      <c r="AZ708" s="454"/>
      <c r="BA708" s="454"/>
      <c r="BB708" s="454"/>
      <c r="BC708" s="454"/>
      <c r="BD708" s="454"/>
      <c r="BE708" s="454"/>
      <c r="BF708" s="455"/>
      <c r="BG708" s="455"/>
      <c r="BH708" s="455"/>
      <c r="BI708" s="455"/>
      <c r="BJ708" s="455"/>
      <c r="BK708" s="455"/>
      <c r="BL708" s="455"/>
      <c r="BM708" s="455"/>
      <c r="BN708" s="455"/>
      <c r="BO708" s="455"/>
    </row>
    <row r="709" spans="1:67" ht="19.5" customHeight="1">
      <c r="A709" s="450"/>
      <c r="B709" s="450"/>
      <c r="C709" s="450"/>
      <c r="D709" s="450"/>
      <c r="E709" s="450"/>
      <c r="F709" s="451"/>
      <c r="G709" s="450"/>
      <c r="H709" s="450"/>
      <c r="I709" s="451"/>
      <c r="J709" s="450"/>
      <c r="K709" s="451"/>
      <c r="L709" s="450"/>
      <c r="M709" s="451"/>
      <c r="N709" s="450"/>
      <c r="O709" s="451"/>
      <c r="P709" s="452"/>
      <c r="Q709" s="452"/>
      <c r="R709" s="452"/>
      <c r="S709" s="452"/>
      <c r="T709" s="450"/>
      <c r="U709" s="450"/>
      <c r="V709" s="451"/>
      <c r="W709" s="452"/>
      <c r="X709" s="450"/>
      <c r="Y709" s="451"/>
      <c r="Z709" s="451"/>
      <c r="AA709" s="450"/>
      <c r="AB709" s="450"/>
      <c r="AC709" s="450"/>
      <c r="AD709" s="450"/>
      <c r="AE709" s="451"/>
      <c r="AF709" s="451"/>
      <c r="AG709" s="452"/>
      <c r="AH709" s="452"/>
      <c r="AI709" s="452"/>
      <c r="AJ709" s="452"/>
      <c r="AK709" s="452"/>
      <c r="AL709" s="452"/>
      <c r="AM709" s="450"/>
      <c r="AN709" s="450"/>
      <c r="AO709" s="451"/>
      <c r="AP709" s="451"/>
      <c r="AQ709" s="450"/>
      <c r="AR709" s="453"/>
      <c r="AS709" s="453"/>
      <c r="AT709" s="454"/>
      <c r="AU709" s="455"/>
      <c r="AV709" s="456"/>
      <c r="AW709" s="456"/>
      <c r="AX709" s="455"/>
      <c r="AY709" s="456"/>
      <c r="AZ709" s="454"/>
      <c r="BA709" s="454"/>
      <c r="BB709" s="454"/>
      <c r="BC709" s="454"/>
      <c r="BD709" s="454"/>
      <c r="BE709" s="454"/>
      <c r="BF709" s="455"/>
      <c r="BG709" s="455"/>
      <c r="BH709" s="455"/>
      <c r="BI709" s="455"/>
      <c r="BJ709" s="455"/>
      <c r="BK709" s="455"/>
      <c r="BL709" s="455"/>
      <c r="BM709" s="455"/>
      <c r="BN709" s="455"/>
      <c r="BO709" s="455"/>
    </row>
    <row r="710" spans="1:67" ht="19.5" customHeight="1">
      <c r="A710" s="450"/>
      <c r="B710" s="450"/>
      <c r="C710" s="450"/>
      <c r="D710" s="450"/>
      <c r="E710" s="450"/>
      <c r="F710" s="451"/>
      <c r="G710" s="450"/>
      <c r="H710" s="450"/>
      <c r="I710" s="451"/>
      <c r="J710" s="450"/>
      <c r="K710" s="451"/>
      <c r="L710" s="450"/>
      <c r="M710" s="451"/>
      <c r="N710" s="450"/>
      <c r="O710" s="451"/>
      <c r="P710" s="452"/>
      <c r="Q710" s="452"/>
      <c r="R710" s="452"/>
      <c r="S710" s="452"/>
      <c r="T710" s="450"/>
      <c r="U710" s="450"/>
      <c r="V710" s="451"/>
      <c r="W710" s="452"/>
      <c r="X710" s="450"/>
      <c r="Y710" s="451"/>
      <c r="Z710" s="451"/>
      <c r="AA710" s="450"/>
      <c r="AB710" s="450"/>
      <c r="AC710" s="450"/>
      <c r="AD710" s="450"/>
      <c r="AE710" s="451"/>
      <c r="AF710" s="451"/>
      <c r="AG710" s="452"/>
      <c r="AH710" s="452"/>
      <c r="AI710" s="452"/>
      <c r="AJ710" s="452"/>
      <c r="AK710" s="452"/>
      <c r="AL710" s="452"/>
      <c r="AM710" s="450"/>
      <c r="AN710" s="450"/>
      <c r="AO710" s="451"/>
      <c r="AP710" s="451"/>
      <c r="AQ710" s="450"/>
      <c r="AR710" s="453"/>
      <c r="AS710" s="453"/>
      <c r="AT710" s="454"/>
      <c r="AU710" s="455"/>
      <c r="AV710" s="456"/>
      <c r="AW710" s="456"/>
      <c r="AX710" s="455"/>
      <c r="AY710" s="456"/>
      <c r="AZ710" s="454"/>
      <c r="BA710" s="454"/>
      <c r="BB710" s="454"/>
      <c r="BC710" s="454"/>
      <c r="BD710" s="454"/>
      <c r="BE710" s="454"/>
      <c r="BF710" s="455"/>
      <c r="BG710" s="455"/>
      <c r="BH710" s="455"/>
      <c r="BI710" s="455"/>
      <c r="BJ710" s="455"/>
      <c r="BK710" s="455"/>
      <c r="BL710" s="455"/>
      <c r="BM710" s="455"/>
      <c r="BN710" s="455"/>
      <c r="BO710" s="455"/>
    </row>
    <row r="711" spans="1:67" ht="19.5" customHeight="1">
      <c r="A711" s="450"/>
      <c r="B711" s="450"/>
      <c r="C711" s="450"/>
      <c r="D711" s="450"/>
      <c r="E711" s="450"/>
      <c r="F711" s="451"/>
      <c r="G711" s="450"/>
      <c r="H711" s="450"/>
      <c r="I711" s="451"/>
      <c r="J711" s="450"/>
      <c r="K711" s="451"/>
      <c r="L711" s="450"/>
      <c r="M711" s="451"/>
      <c r="N711" s="450"/>
      <c r="O711" s="451"/>
      <c r="P711" s="452"/>
      <c r="Q711" s="452"/>
      <c r="R711" s="452"/>
      <c r="S711" s="452"/>
      <c r="T711" s="450"/>
      <c r="U711" s="450"/>
      <c r="V711" s="451"/>
      <c r="W711" s="452"/>
      <c r="X711" s="450"/>
      <c r="Y711" s="451"/>
      <c r="Z711" s="451"/>
      <c r="AA711" s="450"/>
      <c r="AB711" s="450"/>
      <c r="AC711" s="450"/>
      <c r="AD711" s="450"/>
      <c r="AE711" s="451"/>
      <c r="AF711" s="451"/>
      <c r="AG711" s="452"/>
      <c r="AH711" s="452"/>
      <c r="AI711" s="452"/>
      <c r="AJ711" s="452"/>
      <c r="AK711" s="452"/>
      <c r="AL711" s="452"/>
      <c r="AM711" s="450"/>
      <c r="AN711" s="450"/>
      <c r="AO711" s="451"/>
      <c r="AP711" s="451"/>
      <c r="AQ711" s="450"/>
      <c r="AR711" s="453"/>
      <c r="AS711" s="453"/>
      <c r="AT711" s="454"/>
      <c r="AU711" s="455"/>
      <c r="AV711" s="456"/>
      <c r="AW711" s="456"/>
      <c r="AX711" s="455"/>
      <c r="AY711" s="456"/>
      <c r="AZ711" s="454"/>
      <c r="BA711" s="454"/>
      <c r="BB711" s="454"/>
      <c r="BC711" s="454"/>
      <c r="BD711" s="454"/>
      <c r="BE711" s="454"/>
      <c r="BF711" s="455"/>
      <c r="BG711" s="455"/>
      <c r="BH711" s="455"/>
      <c r="BI711" s="455"/>
      <c r="BJ711" s="455"/>
      <c r="BK711" s="455"/>
      <c r="BL711" s="455"/>
      <c r="BM711" s="455"/>
      <c r="BN711" s="455"/>
      <c r="BO711" s="455"/>
    </row>
    <row r="712" spans="1:67" ht="19.5" customHeight="1">
      <c r="A712" s="450"/>
      <c r="B712" s="450"/>
      <c r="C712" s="450"/>
      <c r="D712" s="450"/>
      <c r="E712" s="450"/>
      <c r="F712" s="451"/>
      <c r="G712" s="450"/>
      <c r="H712" s="450"/>
      <c r="I712" s="451"/>
      <c r="J712" s="450"/>
      <c r="K712" s="451"/>
      <c r="L712" s="450"/>
      <c r="M712" s="451"/>
      <c r="N712" s="450"/>
      <c r="O712" s="451"/>
      <c r="P712" s="452"/>
      <c r="Q712" s="452"/>
      <c r="R712" s="452"/>
      <c r="S712" s="452"/>
      <c r="T712" s="450"/>
      <c r="U712" s="450"/>
      <c r="V712" s="451"/>
      <c r="W712" s="452"/>
      <c r="X712" s="450"/>
      <c r="Y712" s="451"/>
      <c r="Z712" s="451"/>
      <c r="AA712" s="450"/>
      <c r="AB712" s="450"/>
      <c r="AC712" s="450"/>
      <c r="AD712" s="450"/>
      <c r="AE712" s="451"/>
      <c r="AF712" s="451"/>
      <c r="AG712" s="452"/>
      <c r="AH712" s="452"/>
      <c r="AI712" s="452"/>
      <c r="AJ712" s="452"/>
      <c r="AK712" s="452"/>
      <c r="AL712" s="452"/>
      <c r="AM712" s="450"/>
      <c r="AN712" s="450"/>
      <c r="AO712" s="451"/>
      <c r="AP712" s="451"/>
      <c r="AQ712" s="450"/>
      <c r="AR712" s="453"/>
      <c r="AS712" s="453"/>
      <c r="AT712" s="454"/>
      <c r="AU712" s="455"/>
      <c r="AV712" s="456"/>
      <c r="AW712" s="456"/>
      <c r="AX712" s="455"/>
      <c r="AY712" s="456"/>
      <c r="AZ712" s="454"/>
      <c r="BA712" s="454"/>
      <c r="BB712" s="454"/>
      <c r="BC712" s="454"/>
      <c r="BD712" s="454"/>
      <c r="BE712" s="454"/>
      <c r="BF712" s="455"/>
      <c r="BG712" s="455"/>
      <c r="BH712" s="455"/>
      <c r="BI712" s="455"/>
      <c r="BJ712" s="455"/>
      <c r="BK712" s="455"/>
      <c r="BL712" s="455"/>
      <c r="BM712" s="455"/>
      <c r="BN712" s="455"/>
      <c r="BO712" s="455"/>
    </row>
    <row r="713" spans="1:67" ht="19.5" customHeight="1">
      <c r="A713" s="450"/>
      <c r="B713" s="450"/>
      <c r="C713" s="450"/>
      <c r="D713" s="450"/>
      <c r="E713" s="450"/>
      <c r="F713" s="451"/>
      <c r="G713" s="450"/>
      <c r="H713" s="450"/>
      <c r="I713" s="451"/>
      <c r="J713" s="450"/>
      <c r="K713" s="451"/>
      <c r="L713" s="450"/>
      <c r="M713" s="451"/>
      <c r="N713" s="450"/>
      <c r="O713" s="451"/>
      <c r="P713" s="452"/>
      <c r="Q713" s="452"/>
      <c r="R713" s="452"/>
      <c r="S713" s="452"/>
      <c r="T713" s="450"/>
      <c r="U713" s="450"/>
      <c r="V713" s="451"/>
      <c r="W713" s="452"/>
      <c r="X713" s="450"/>
      <c r="Y713" s="451"/>
      <c r="Z713" s="451"/>
      <c r="AA713" s="450"/>
      <c r="AB713" s="450"/>
      <c r="AC713" s="450"/>
      <c r="AD713" s="450"/>
      <c r="AE713" s="451"/>
      <c r="AF713" s="451"/>
      <c r="AG713" s="452"/>
      <c r="AH713" s="452"/>
      <c r="AI713" s="452"/>
      <c r="AJ713" s="452"/>
      <c r="AK713" s="452"/>
      <c r="AL713" s="452"/>
      <c r="AM713" s="450"/>
      <c r="AN713" s="450"/>
      <c r="AO713" s="451"/>
      <c r="AP713" s="451"/>
      <c r="AQ713" s="450"/>
      <c r="AR713" s="453"/>
      <c r="AS713" s="453"/>
      <c r="AT713" s="454"/>
      <c r="AU713" s="455"/>
      <c r="AV713" s="456"/>
      <c r="AW713" s="456"/>
      <c r="AX713" s="455"/>
      <c r="AY713" s="456"/>
      <c r="AZ713" s="454"/>
      <c r="BA713" s="454"/>
      <c r="BB713" s="454"/>
      <c r="BC713" s="454"/>
      <c r="BD713" s="454"/>
      <c r="BE713" s="454"/>
      <c r="BF713" s="455"/>
      <c r="BG713" s="455"/>
      <c r="BH713" s="455"/>
      <c r="BI713" s="455"/>
      <c r="BJ713" s="455"/>
      <c r="BK713" s="455"/>
      <c r="BL713" s="455"/>
      <c r="BM713" s="455"/>
      <c r="BN713" s="455"/>
      <c r="BO713" s="455"/>
    </row>
    <row r="714" spans="1:67" ht="19.5" customHeight="1">
      <c r="A714" s="450"/>
      <c r="B714" s="450"/>
      <c r="C714" s="450"/>
      <c r="D714" s="450"/>
      <c r="E714" s="450"/>
      <c r="F714" s="451"/>
      <c r="G714" s="450"/>
      <c r="H714" s="450"/>
      <c r="I714" s="451"/>
      <c r="J714" s="450"/>
      <c r="K714" s="451"/>
      <c r="L714" s="450"/>
      <c r="M714" s="451"/>
      <c r="N714" s="450"/>
      <c r="O714" s="451"/>
      <c r="P714" s="452"/>
      <c r="Q714" s="452"/>
      <c r="R714" s="452"/>
      <c r="S714" s="452"/>
      <c r="T714" s="450"/>
      <c r="U714" s="450"/>
      <c r="V714" s="451"/>
      <c r="W714" s="452"/>
      <c r="X714" s="450"/>
      <c r="Y714" s="451"/>
      <c r="Z714" s="451"/>
      <c r="AA714" s="450"/>
      <c r="AB714" s="450"/>
      <c r="AC714" s="450"/>
      <c r="AD714" s="450"/>
      <c r="AE714" s="451"/>
      <c r="AF714" s="451"/>
      <c r="AG714" s="452"/>
      <c r="AH714" s="452"/>
      <c r="AI714" s="452"/>
      <c r="AJ714" s="452"/>
      <c r="AK714" s="452"/>
      <c r="AL714" s="452"/>
      <c r="AM714" s="450"/>
      <c r="AN714" s="450"/>
      <c r="AO714" s="451"/>
      <c r="AP714" s="451"/>
      <c r="AQ714" s="450"/>
      <c r="AR714" s="453"/>
      <c r="AS714" s="453"/>
      <c r="AT714" s="454"/>
      <c r="AU714" s="455"/>
      <c r="AV714" s="456"/>
      <c r="AW714" s="456"/>
      <c r="AX714" s="455"/>
      <c r="AY714" s="456"/>
      <c r="AZ714" s="454"/>
      <c r="BA714" s="454"/>
      <c r="BB714" s="454"/>
      <c r="BC714" s="454"/>
      <c r="BD714" s="454"/>
      <c r="BE714" s="454"/>
      <c r="BF714" s="455"/>
      <c r="BG714" s="455"/>
      <c r="BH714" s="455"/>
      <c r="BI714" s="455"/>
      <c r="BJ714" s="455"/>
      <c r="BK714" s="455"/>
      <c r="BL714" s="455"/>
      <c r="BM714" s="455"/>
      <c r="BN714" s="455"/>
      <c r="BO714" s="455"/>
    </row>
    <row r="715" spans="1:67" ht="19.5" customHeight="1">
      <c r="A715" s="450"/>
      <c r="B715" s="450"/>
      <c r="C715" s="450"/>
      <c r="D715" s="450"/>
      <c r="E715" s="450"/>
      <c r="F715" s="451"/>
      <c r="G715" s="450"/>
      <c r="H715" s="450"/>
      <c r="I715" s="451"/>
      <c r="J715" s="450"/>
      <c r="K715" s="451"/>
      <c r="L715" s="450"/>
      <c r="M715" s="451"/>
      <c r="N715" s="450"/>
      <c r="O715" s="451"/>
      <c r="P715" s="452"/>
      <c r="Q715" s="452"/>
      <c r="R715" s="452"/>
      <c r="S715" s="452"/>
      <c r="T715" s="450"/>
      <c r="U715" s="450"/>
      <c r="V715" s="451"/>
      <c r="W715" s="452"/>
      <c r="X715" s="450"/>
      <c r="Y715" s="451"/>
      <c r="Z715" s="451"/>
      <c r="AA715" s="450"/>
      <c r="AB715" s="450"/>
      <c r="AC715" s="450"/>
      <c r="AD715" s="450"/>
      <c r="AE715" s="451"/>
      <c r="AF715" s="451"/>
      <c r="AG715" s="452"/>
      <c r="AH715" s="452"/>
      <c r="AI715" s="452"/>
      <c r="AJ715" s="452"/>
      <c r="AK715" s="452"/>
      <c r="AL715" s="452"/>
      <c r="AM715" s="450"/>
      <c r="AN715" s="450"/>
      <c r="AO715" s="451"/>
      <c r="AP715" s="451"/>
      <c r="AQ715" s="450"/>
      <c r="AR715" s="453"/>
      <c r="AS715" s="453"/>
      <c r="AT715" s="454"/>
      <c r="AU715" s="455"/>
      <c r="AV715" s="456"/>
      <c r="AW715" s="456"/>
      <c r="AX715" s="455"/>
      <c r="AY715" s="456"/>
      <c r="AZ715" s="454"/>
      <c r="BA715" s="454"/>
      <c r="BB715" s="454"/>
      <c r="BC715" s="454"/>
      <c r="BD715" s="454"/>
      <c r="BE715" s="454"/>
      <c r="BF715" s="455"/>
      <c r="BG715" s="455"/>
      <c r="BH715" s="455"/>
      <c r="BI715" s="455"/>
      <c r="BJ715" s="455"/>
      <c r="BK715" s="455"/>
      <c r="BL715" s="455"/>
      <c r="BM715" s="455"/>
      <c r="BN715" s="455"/>
      <c r="BO715" s="455"/>
    </row>
    <row r="716" spans="1:67" ht="19.5" customHeight="1">
      <c r="A716" s="450"/>
      <c r="B716" s="450"/>
      <c r="C716" s="450"/>
      <c r="D716" s="450"/>
      <c r="E716" s="450"/>
      <c r="F716" s="451"/>
      <c r="G716" s="450"/>
      <c r="H716" s="450"/>
      <c r="I716" s="451"/>
      <c r="J716" s="450"/>
      <c r="K716" s="451"/>
      <c r="L716" s="450"/>
      <c r="M716" s="451"/>
      <c r="N716" s="450"/>
      <c r="O716" s="451"/>
      <c r="P716" s="452"/>
      <c r="Q716" s="452"/>
      <c r="R716" s="452"/>
      <c r="S716" s="452"/>
      <c r="T716" s="450"/>
      <c r="U716" s="450"/>
      <c r="V716" s="451"/>
      <c r="W716" s="452"/>
      <c r="X716" s="450"/>
      <c r="Y716" s="451"/>
      <c r="Z716" s="451"/>
      <c r="AA716" s="450"/>
      <c r="AB716" s="450"/>
      <c r="AC716" s="450"/>
      <c r="AD716" s="450"/>
      <c r="AE716" s="451"/>
      <c r="AF716" s="451"/>
      <c r="AG716" s="452"/>
      <c r="AH716" s="452"/>
      <c r="AI716" s="452"/>
      <c r="AJ716" s="452"/>
      <c r="AK716" s="452"/>
      <c r="AL716" s="452"/>
      <c r="AM716" s="450"/>
      <c r="AN716" s="450"/>
      <c r="AO716" s="451"/>
      <c r="AP716" s="451"/>
      <c r="AQ716" s="450"/>
      <c r="AR716" s="453"/>
      <c r="AS716" s="453"/>
      <c r="AT716" s="454"/>
      <c r="AU716" s="455"/>
      <c r="AV716" s="456"/>
      <c r="AW716" s="456"/>
      <c r="AX716" s="455"/>
      <c r="AY716" s="456"/>
      <c r="AZ716" s="454"/>
      <c r="BA716" s="454"/>
      <c r="BB716" s="454"/>
      <c r="BC716" s="454"/>
      <c r="BD716" s="454"/>
      <c r="BE716" s="454"/>
      <c r="BF716" s="455"/>
      <c r="BG716" s="455"/>
      <c r="BH716" s="455"/>
      <c r="BI716" s="455"/>
      <c r="BJ716" s="455"/>
      <c r="BK716" s="455"/>
      <c r="BL716" s="455"/>
      <c r="BM716" s="455"/>
      <c r="BN716" s="455"/>
      <c r="BO716" s="455"/>
    </row>
    <row r="717" spans="1:67" ht="19.5" customHeight="1">
      <c r="A717" s="450"/>
      <c r="B717" s="450"/>
      <c r="C717" s="450"/>
      <c r="D717" s="450"/>
      <c r="E717" s="450"/>
      <c r="F717" s="451"/>
      <c r="G717" s="450"/>
      <c r="H717" s="450"/>
      <c r="I717" s="451"/>
      <c r="J717" s="450"/>
      <c r="K717" s="451"/>
      <c r="L717" s="450"/>
      <c r="M717" s="451"/>
      <c r="N717" s="450"/>
      <c r="O717" s="451"/>
      <c r="P717" s="452"/>
      <c r="Q717" s="452"/>
      <c r="R717" s="452"/>
      <c r="S717" s="452"/>
      <c r="T717" s="450"/>
      <c r="U717" s="450"/>
      <c r="V717" s="451"/>
      <c r="W717" s="452"/>
      <c r="X717" s="450"/>
      <c r="Y717" s="451"/>
      <c r="Z717" s="451"/>
      <c r="AA717" s="450"/>
      <c r="AB717" s="450"/>
      <c r="AC717" s="450"/>
      <c r="AD717" s="450"/>
      <c r="AE717" s="451"/>
      <c r="AF717" s="451"/>
      <c r="AG717" s="452"/>
      <c r="AH717" s="452"/>
      <c r="AI717" s="452"/>
      <c r="AJ717" s="452"/>
      <c r="AK717" s="452"/>
      <c r="AL717" s="452"/>
      <c r="AM717" s="450"/>
      <c r="AN717" s="450"/>
      <c r="AO717" s="451"/>
      <c r="AP717" s="451"/>
      <c r="AQ717" s="450"/>
      <c r="AR717" s="453"/>
      <c r="AS717" s="453"/>
      <c r="AT717" s="454"/>
      <c r="AU717" s="455"/>
      <c r="AV717" s="456"/>
      <c r="AW717" s="456"/>
      <c r="AX717" s="455"/>
      <c r="AY717" s="456"/>
      <c r="AZ717" s="454"/>
      <c r="BA717" s="454"/>
      <c r="BB717" s="454"/>
      <c r="BC717" s="454"/>
      <c r="BD717" s="454"/>
      <c r="BE717" s="454"/>
      <c r="BF717" s="455"/>
      <c r="BG717" s="455"/>
      <c r="BH717" s="455"/>
      <c r="BI717" s="455"/>
      <c r="BJ717" s="455"/>
      <c r="BK717" s="455"/>
      <c r="BL717" s="455"/>
      <c r="BM717" s="455"/>
      <c r="BN717" s="455"/>
      <c r="BO717" s="455"/>
    </row>
    <row r="718" spans="1:67" ht="19.5" customHeight="1">
      <c r="A718" s="450"/>
      <c r="B718" s="450"/>
      <c r="C718" s="450"/>
      <c r="D718" s="450"/>
      <c r="E718" s="450"/>
      <c r="F718" s="451"/>
      <c r="G718" s="450"/>
      <c r="H718" s="450"/>
      <c r="I718" s="451"/>
      <c r="J718" s="450"/>
      <c r="K718" s="451"/>
      <c r="L718" s="450"/>
      <c r="M718" s="451"/>
      <c r="N718" s="450"/>
      <c r="O718" s="451"/>
      <c r="P718" s="452"/>
      <c r="Q718" s="452"/>
      <c r="R718" s="452"/>
      <c r="S718" s="452"/>
      <c r="T718" s="450"/>
      <c r="U718" s="450"/>
      <c r="V718" s="451"/>
      <c r="W718" s="452"/>
      <c r="X718" s="450"/>
      <c r="Y718" s="451"/>
      <c r="Z718" s="451"/>
      <c r="AA718" s="450"/>
      <c r="AB718" s="450"/>
      <c r="AC718" s="450"/>
      <c r="AD718" s="450"/>
      <c r="AE718" s="451"/>
      <c r="AF718" s="451"/>
      <c r="AG718" s="452"/>
      <c r="AH718" s="452"/>
      <c r="AI718" s="452"/>
      <c r="AJ718" s="452"/>
      <c r="AK718" s="452"/>
      <c r="AL718" s="452"/>
      <c r="AM718" s="450"/>
      <c r="AN718" s="450"/>
      <c r="AO718" s="451"/>
      <c r="AP718" s="451"/>
      <c r="AQ718" s="450"/>
      <c r="AR718" s="453"/>
      <c r="AS718" s="453"/>
      <c r="AT718" s="454"/>
      <c r="AU718" s="455"/>
      <c r="AV718" s="456"/>
      <c r="AW718" s="456"/>
      <c r="AX718" s="455"/>
      <c r="AY718" s="456"/>
      <c r="AZ718" s="454"/>
      <c r="BA718" s="454"/>
      <c r="BB718" s="454"/>
      <c r="BC718" s="454"/>
      <c r="BD718" s="454"/>
      <c r="BE718" s="454"/>
      <c r="BF718" s="455"/>
      <c r="BG718" s="455"/>
      <c r="BH718" s="455"/>
      <c r="BI718" s="455"/>
      <c r="BJ718" s="455"/>
      <c r="BK718" s="455"/>
      <c r="BL718" s="455"/>
      <c r="BM718" s="455"/>
      <c r="BN718" s="455"/>
      <c r="BO718" s="455"/>
    </row>
    <row r="719" spans="1:67" ht="19.5" customHeight="1">
      <c r="A719" s="450"/>
      <c r="B719" s="450"/>
      <c r="C719" s="450"/>
      <c r="D719" s="450"/>
      <c r="E719" s="450"/>
      <c r="F719" s="451"/>
      <c r="G719" s="450"/>
      <c r="H719" s="450"/>
      <c r="I719" s="451"/>
      <c r="J719" s="450"/>
      <c r="K719" s="451"/>
      <c r="L719" s="450"/>
      <c r="M719" s="451"/>
      <c r="N719" s="450"/>
      <c r="O719" s="451"/>
      <c r="P719" s="452"/>
      <c r="Q719" s="452"/>
      <c r="R719" s="452"/>
      <c r="S719" s="452"/>
      <c r="T719" s="450"/>
      <c r="U719" s="450"/>
      <c r="V719" s="451"/>
      <c r="W719" s="452"/>
      <c r="X719" s="450"/>
      <c r="Y719" s="451"/>
      <c r="Z719" s="451"/>
      <c r="AA719" s="450"/>
      <c r="AB719" s="450"/>
      <c r="AC719" s="450"/>
      <c r="AD719" s="450"/>
      <c r="AE719" s="451"/>
      <c r="AF719" s="451"/>
      <c r="AG719" s="452"/>
      <c r="AH719" s="452"/>
      <c r="AI719" s="452"/>
      <c r="AJ719" s="452"/>
      <c r="AK719" s="452"/>
      <c r="AL719" s="452"/>
      <c r="AM719" s="450"/>
      <c r="AN719" s="450"/>
      <c r="AO719" s="451"/>
      <c r="AP719" s="451"/>
      <c r="AQ719" s="450"/>
      <c r="AR719" s="453"/>
      <c r="AS719" s="453"/>
      <c r="AT719" s="454"/>
      <c r="AU719" s="455"/>
      <c r="AV719" s="456"/>
      <c r="AW719" s="456"/>
      <c r="AX719" s="455"/>
      <c r="AY719" s="456"/>
      <c r="AZ719" s="454"/>
      <c r="BA719" s="454"/>
      <c r="BB719" s="454"/>
      <c r="BC719" s="454"/>
      <c r="BD719" s="454"/>
      <c r="BE719" s="454"/>
      <c r="BF719" s="455"/>
      <c r="BG719" s="455"/>
      <c r="BH719" s="455"/>
      <c r="BI719" s="455"/>
      <c r="BJ719" s="455"/>
      <c r="BK719" s="455"/>
      <c r="BL719" s="455"/>
      <c r="BM719" s="455"/>
      <c r="BN719" s="455"/>
      <c r="BO719" s="455"/>
    </row>
    <row r="720" spans="1:67" ht="19.5" customHeight="1">
      <c r="A720" s="450"/>
      <c r="B720" s="450"/>
      <c r="C720" s="450"/>
      <c r="D720" s="450"/>
      <c r="E720" s="450"/>
      <c r="F720" s="451"/>
      <c r="G720" s="450"/>
      <c r="H720" s="450"/>
      <c r="I720" s="451"/>
      <c r="J720" s="450"/>
      <c r="K720" s="451"/>
      <c r="L720" s="450"/>
      <c r="M720" s="451"/>
      <c r="N720" s="450"/>
      <c r="O720" s="451"/>
      <c r="P720" s="452"/>
      <c r="Q720" s="452"/>
      <c r="R720" s="452"/>
      <c r="S720" s="452"/>
      <c r="T720" s="450"/>
      <c r="U720" s="450"/>
      <c r="V720" s="451"/>
      <c r="W720" s="452"/>
      <c r="X720" s="450"/>
      <c r="Y720" s="451"/>
      <c r="Z720" s="451"/>
      <c r="AA720" s="450"/>
      <c r="AB720" s="450"/>
      <c r="AC720" s="450"/>
      <c r="AD720" s="450"/>
      <c r="AE720" s="451"/>
      <c r="AF720" s="451"/>
      <c r="AG720" s="452"/>
      <c r="AH720" s="452"/>
      <c r="AI720" s="452"/>
      <c r="AJ720" s="452"/>
      <c r="AK720" s="452"/>
      <c r="AL720" s="452"/>
      <c r="AM720" s="450"/>
      <c r="AN720" s="450"/>
      <c r="AO720" s="451"/>
      <c r="AP720" s="451"/>
      <c r="AQ720" s="450"/>
      <c r="AR720" s="453"/>
      <c r="AS720" s="453"/>
      <c r="AT720" s="454"/>
      <c r="AU720" s="455"/>
      <c r="AV720" s="456"/>
      <c r="AW720" s="456"/>
      <c r="AX720" s="455"/>
      <c r="AY720" s="456"/>
      <c r="AZ720" s="454"/>
      <c r="BA720" s="454"/>
      <c r="BB720" s="454"/>
      <c r="BC720" s="454"/>
      <c r="BD720" s="454"/>
      <c r="BE720" s="454"/>
      <c r="BF720" s="455"/>
      <c r="BG720" s="455"/>
      <c r="BH720" s="455"/>
      <c r="BI720" s="455"/>
      <c r="BJ720" s="455"/>
      <c r="BK720" s="455"/>
      <c r="BL720" s="455"/>
      <c r="BM720" s="455"/>
      <c r="BN720" s="455"/>
      <c r="BO720" s="455"/>
    </row>
    <row r="721" spans="1:67" ht="19.5" customHeight="1">
      <c r="A721" s="450"/>
      <c r="B721" s="450"/>
      <c r="C721" s="450"/>
      <c r="D721" s="450"/>
      <c r="E721" s="450"/>
      <c r="F721" s="451"/>
      <c r="G721" s="450"/>
      <c r="H721" s="450"/>
      <c r="I721" s="451"/>
      <c r="J721" s="450"/>
      <c r="K721" s="451"/>
      <c r="L721" s="450"/>
      <c r="M721" s="451"/>
      <c r="N721" s="450"/>
      <c r="O721" s="451"/>
      <c r="P721" s="452"/>
      <c r="Q721" s="452"/>
      <c r="R721" s="452"/>
      <c r="S721" s="452"/>
      <c r="T721" s="450"/>
      <c r="U721" s="450"/>
      <c r="V721" s="451"/>
      <c r="W721" s="452"/>
      <c r="X721" s="450"/>
      <c r="Y721" s="451"/>
      <c r="Z721" s="451"/>
      <c r="AA721" s="450"/>
      <c r="AB721" s="450"/>
      <c r="AC721" s="450"/>
      <c r="AD721" s="450"/>
      <c r="AE721" s="451"/>
      <c r="AF721" s="451"/>
      <c r="AG721" s="452"/>
      <c r="AH721" s="452"/>
      <c r="AI721" s="452"/>
      <c r="AJ721" s="452"/>
      <c r="AK721" s="452"/>
      <c r="AL721" s="452"/>
      <c r="AM721" s="450"/>
      <c r="AN721" s="450"/>
      <c r="AO721" s="451"/>
      <c r="AP721" s="451"/>
      <c r="AQ721" s="450"/>
      <c r="AR721" s="453"/>
      <c r="AS721" s="453"/>
      <c r="AT721" s="454"/>
      <c r="AU721" s="455"/>
      <c r="AV721" s="456"/>
      <c r="AW721" s="456"/>
      <c r="AX721" s="455"/>
      <c r="AY721" s="456"/>
      <c r="AZ721" s="454"/>
      <c r="BA721" s="454"/>
      <c r="BB721" s="454"/>
      <c r="BC721" s="454"/>
      <c r="BD721" s="454"/>
      <c r="BE721" s="454"/>
      <c r="BF721" s="455"/>
      <c r="BG721" s="455"/>
      <c r="BH721" s="455"/>
      <c r="BI721" s="455"/>
      <c r="BJ721" s="455"/>
      <c r="BK721" s="455"/>
      <c r="BL721" s="455"/>
      <c r="BM721" s="455"/>
      <c r="BN721" s="455"/>
      <c r="BO721" s="455"/>
    </row>
    <row r="722" spans="1:67" ht="19.5" customHeight="1">
      <c r="A722" s="450"/>
      <c r="B722" s="450"/>
      <c r="C722" s="450"/>
      <c r="D722" s="450"/>
      <c r="E722" s="450"/>
      <c r="F722" s="451"/>
      <c r="G722" s="450"/>
      <c r="H722" s="450"/>
      <c r="I722" s="451"/>
      <c r="J722" s="450"/>
      <c r="K722" s="451"/>
      <c r="L722" s="450"/>
      <c r="M722" s="451"/>
      <c r="N722" s="450"/>
      <c r="O722" s="451"/>
      <c r="P722" s="452"/>
      <c r="Q722" s="452"/>
      <c r="R722" s="452"/>
      <c r="S722" s="452"/>
      <c r="T722" s="450"/>
      <c r="U722" s="450"/>
      <c r="V722" s="451"/>
      <c r="W722" s="452"/>
      <c r="X722" s="450"/>
      <c r="Y722" s="451"/>
      <c r="Z722" s="451"/>
      <c r="AA722" s="450"/>
      <c r="AB722" s="450"/>
      <c r="AC722" s="450"/>
      <c r="AD722" s="450"/>
      <c r="AE722" s="451"/>
      <c r="AF722" s="451"/>
      <c r="AG722" s="452"/>
      <c r="AH722" s="452"/>
      <c r="AI722" s="452"/>
      <c r="AJ722" s="452"/>
      <c r="AK722" s="452"/>
      <c r="AL722" s="452"/>
      <c r="AM722" s="450"/>
      <c r="AN722" s="450"/>
      <c r="AO722" s="451"/>
      <c r="AP722" s="451"/>
      <c r="AQ722" s="450"/>
      <c r="AR722" s="453"/>
      <c r="AS722" s="453"/>
      <c r="AT722" s="454"/>
      <c r="AU722" s="455"/>
      <c r="AV722" s="456"/>
      <c r="AW722" s="456"/>
      <c r="AX722" s="455"/>
      <c r="AY722" s="456"/>
      <c r="AZ722" s="454"/>
      <c r="BA722" s="454"/>
      <c r="BB722" s="454"/>
      <c r="BC722" s="454"/>
      <c r="BD722" s="454"/>
      <c r="BE722" s="454"/>
      <c r="BF722" s="455"/>
      <c r="BG722" s="455"/>
      <c r="BH722" s="455"/>
      <c r="BI722" s="455"/>
      <c r="BJ722" s="455"/>
      <c r="BK722" s="455"/>
      <c r="BL722" s="455"/>
      <c r="BM722" s="455"/>
      <c r="BN722" s="455"/>
      <c r="BO722" s="455"/>
    </row>
    <row r="723" spans="1:67" ht="19.5" customHeight="1">
      <c r="A723" s="450"/>
      <c r="B723" s="450"/>
      <c r="C723" s="450"/>
      <c r="D723" s="450"/>
      <c r="E723" s="450"/>
      <c r="F723" s="451"/>
      <c r="G723" s="450"/>
      <c r="H723" s="450"/>
      <c r="I723" s="451"/>
      <c r="J723" s="450"/>
      <c r="K723" s="451"/>
      <c r="L723" s="450"/>
      <c r="M723" s="451"/>
      <c r="N723" s="450"/>
      <c r="O723" s="451"/>
      <c r="P723" s="452"/>
      <c r="Q723" s="452"/>
      <c r="R723" s="452"/>
      <c r="S723" s="452"/>
      <c r="T723" s="450"/>
      <c r="U723" s="450"/>
      <c r="V723" s="451"/>
      <c r="W723" s="452"/>
      <c r="X723" s="450"/>
      <c r="Y723" s="451"/>
      <c r="Z723" s="451"/>
      <c r="AA723" s="450"/>
      <c r="AB723" s="450"/>
      <c r="AC723" s="450"/>
      <c r="AD723" s="450"/>
      <c r="AE723" s="451"/>
      <c r="AF723" s="451"/>
      <c r="AG723" s="452"/>
      <c r="AH723" s="452"/>
      <c r="AI723" s="452"/>
      <c r="AJ723" s="452"/>
      <c r="AK723" s="452"/>
      <c r="AL723" s="452"/>
      <c r="AM723" s="450"/>
      <c r="AN723" s="450"/>
      <c r="AO723" s="451"/>
      <c r="AP723" s="451"/>
      <c r="AQ723" s="450"/>
      <c r="AR723" s="453"/>
      <c r="AS723" s="453"/>
      <c r="AT723" s="454"/>
      <c r="AU723" s="455"/>
      <c r="AV723" s="456"/>
      <c r="AW723" s="456"/>
      <c r="AX723" s="455"/>
      <c r="AY723" s="456"/>
      <c r="AZ723" s="454"/>
      <c r="BA723" s="454"/>
      <c r="BB723" s="454"/>
      <c r="BC723" s="454"/>
      <c r="BD723" s="454"/>
      <c r="BE723" s="454"/>
      <c r="BF723" s="455"/>
      <c r="BG723" s="455"/>
      <c r="BH723" s="455"/>
      <c r="BI723" s="455"/>
      <c r="BJ723" s="455"/>
      <c r="BK723" s="455"/>
      <c r="BL723" s="455"/>
      <c r="BM723" s="455"/>
      <c r="BN723" s="455"/>
      <c r="BO723" s="455"/>
    </row>
    <row r="724" spans="1:67" ht="19.5" customHeight="1">
      <c r="A724" s="450"/>
      <c r="B724" s="450"/>
      <c r="C724" s="450"/>
      <c r="D724" s="450"/>
      <c r="E724" s="450"/>
      <c r="F724" s="451"/>
      <c r="G724" s="450"/>
      <c r="H724" s="450"/>
      <c r="I724" s="451"/>
      <c r="J724" s="450"/>
      <c r="K724" s="451"/>
      <c r="L724" s="450"/>
      <c r="M724" s="451"/>
      <c r="N724" s="450"/>
      <c r="O724" s="451"/>
      <c r="P724" s="452"/>
      <c r="Q724" s="452"/>
      <c r="R724" s="452"/>
      <c r="S724" s="452"/>
      <c r="T724" s="450"/>
      <c r="U724" s="450"/>
      <c r="V724" s="451"/>
      <c r="W724" s="452"/>
      <c r="X724" s="450"/>
      <c r="Y724" s="451"/>
      <c r="Z724" s="451"/>
      <c r="AA724" s="450"/>
      <c r="AB724" s="450"/>
      <c r="AC724" s="450"/>
      <c r="AD724" s="450"/>
      <c r="AE724" s="451"/>
      <c r="AF724" s="451"/>
      <c r="AG724" s="452"/>
      <c r="AH724" s="452"/>
      <c r="AI724" s="452"/>
      <c r="AJ724" s="452"/>
      <c r="AK724" s="452"/>
      <c r="AL724" s="452"/>
      <c r="AM724" s="450"/>
      <c r="AN724" s="450"/>
      <c r="AO724" s="451"/>
      <c r="AP724" s="451"/>
      <c r="AQ724" s="450"/>
      <c r="AR724" s="453"/>
      <c r="AS724" s="453"/>
      <c r="AT724" s="454"/>
      <c r="AU724" s="455"/>
      <c r="AV724" s="456"/>
      <c r="AW724" s="456"/>
      <c r="AX724" s="455"/>
      <c r="AY724" s="456"/>
      <c r="AZ724" s="454"/>
      <c r="BA724" s="454"/>
      <c r="BB724" s="454"/>
      <c r="BC724" s="454"/>
      <c r="BD724" s="454"/>
      <c r="BE724" s="454"/>
      <c r="BF724" s="455"/>
      <c r="BG724" s="455"/>
      <c r="BH724" s="455"/>
      <c r="BI724" s="455"/>
      <c r="BJ724" s="455"/>
      <c r="BK724" s="455"/>
      <c r="BL724" s="455"/>
      <c r="BM724" s="455"/>
      <c r="BN724" s="455"/>
      <c r="BO724" s="455"/>
    </row>
    <row r="725" spans="1:67" ht="19.5" customHeight="1">
      <c r="A725" s="450"/>
      <c r="B725" s="450"/>
      <c r="C725" s="450"/>
      <c r="D725" s="450"/>
      <c r="E725" s="450"/>
      <c r="F725" s="451"/>
      <c r="G725" s="450"/>
      <c r="H725" s="450"/>
      <c r="I725" s="451"/>
      <c r="J725" s="450"/>
      <c r="K725" s="451"/>
      <c r="L725" s="450"/>
      <c r="M725" s="451"/>
      <c r="N725" s="450"/>
      <c r="O725" s="451"/>
      <c r="P725" s="452"/>
      <c r="Q725" s="452"/>
      <c r="R725" s="452"/>
      <c r="S725" s="452"/>
      <c r="T725" s="450"/>
      <c r="U725" s="450"/>
      <c r="V725" s="451"/>
      <c r="W725" s="452"/>
      <c r="X725" s="450"/>
      <c r="Y725" s="451"/>
      <c r="Z725" s="451"/>
      <c r="AA725" s="450"/>
      <c r="AB725" s="450"/>
      <c r="AC725" s="450"/>
      <c r="AD725" s="450"/>
      <c r="AE725" s="451"/>
      <c r="AF725" s="451"/>
      <c r="AG725" s="452"/>
      <c r="AH725" s="452"/>
      <c r="AI725" s="452"/>
      <c r="AJ725" s="452"/>
      <c r="AK725" s="452"/>
      <c r="AL725" s="452"/>
      <c r="AM725" s="450"/>
      <c r="AN725" s="450"/>
      <c r="AO725" s="451"/>
      <c r="AP725" s="451"/>
      <c r="AQ725" s="450"/>
      <c r="AR725" s="453"/>
      <c r="AS725" s="453"/>
      <c r="AT725" s="454"/>
      <c r="AU725" s="455"/>
      <c r="AV725" s="456"/>
      <c r="AW725" s="456"/>
      <c r="AX725" s="455"/>
      <c r="AY725" s="456"/>
      <c r="AZ725" s="454"/>
      <c r="BA725" s="454"/>
      <c r="BB725" s="454"/>
      <c r="BC725" s="454"/>
      <c r="BD725" s="454"/>
      <c r="BE725" s="454"/>
      <c r="BF725" s="455"/>
      <c r="BG725" s="455"/>
      <c r="BH725" s="455"/>
      <c r="BI725" s="455"/>
      <c r="BJ725" s="455"/>
      <c r="BK725" s="455"/>
      <c r="BL725" s="455"/>
      <c r="BM725" s="455"/>
      <c r="BN725" s="455"/>
      <c r="BO725" s="455"/>
    </row>
    <row r="726" spans="1:67" ht="19.5" customHeight="1">
      <c r="A726" s="450"/>
      <c r="B726" s="450"/>
      <c r="C726" s="450"/>
      <c r="D726" s="450"/>
      <c r="E726" s="450"/>
      <c r="F726" s="451"/>
      <c r="G726" s="450"/>
      <c r="H726" s="450"/>
      <c r="I726" s="451"/>
      <c r="J726" s="450"/>
      <c r="K726" s="451"/>
      <c r="L726" s="450"/>
      <c r="M726" s="451"/>
      <c r="N726" s="450"/>
      <c r="O726" s="451"/>
      <c r="P726" s="452"/>
      <c r="Q726" s="452"/>
      <c r="R726" s="452"/>
      <c r="S726" s="452"/>
      <c r="T726" s="450"/>
      <c r="U726" s="450"/>
      <c r="V726" s="451"/>
      <c r="W726" s="452"/>
      <c r="X726" s="450"/>
      <c r="Y726" s="451"/>
      <c r="Z726" s="451"/>
      <c r="AA726" s="450"/>
      <c r="AB726" s="450"/>
      <c r="AC726" s="450"/>
      <c r="AD726" s="450"/>
      <c r="AE726" s="451"/>
      <c r="AF726" s="451"/>
      <c r="AG726" s="452"/>
      <c r="AH726" s="452"/>
      <c r="AI726" s="452"/>
      <c r="AJ726" s="452"/>
      <c r="AK726" s="452"/>
      <c r="AL726" s="452"/>
      <c r="AM726" s="450"/>
      <c r="AN726" s="450"/>
      <c r="AO726" s="451"/>
      <c r="AP726" s="451"/>
      <c r="AQ726" s="450"/>
      <c r="AR726" s="453"/>
      <c r="AS726" s="453"/>
      <c r="AT726" s="454"/>
      <c r="AU726" s="455"/>
      <c r="AV726" s="456"/>
      <c r="AW726" s="456"/>
      <c r="AX726" s="455"/>
      <c r="AY726" s="456"/>
      <c r="AZ726" s="454"/>
      <c r="BA726" s="454"/>
      <c r="BB726" s="454"/>
      <c r="BC726" s="454"/>
      <c r="BD726" s="454"/>
      <c r="BE726" s="454"/>
      <c r="BF726" s="455"/>
      <c r="BG726" s="455"/>
      <c r="BH726" s="455"/>
      <c r="BI726" s="455"/>
      <c r="BJ726" s="455"/>
      <c r="BK726" s="455"/>
      <c r="BL726" s="455"/>
      <c r="BM726" s="455"/>
      <c r="BN726" s="455"/>
      <c r="BO726" s="455"/>
    </row>
    <row r="727" spans="1:67" ht="19.5" customHeight="1">
      <c r="A727" s="450"/>
      <c r="B727" s="450"/>
      <c r="C727" s="450"/>
      <c r="D727" s="450"/>
      <c r="E727" s="450"/>
      <c r="F727" s="451"/>
      <c r="G727" s="450"/>
      <c r="H727" s="450"/>
      <c r="I727" s="451"/>
      <c r="J727" s="450"/>
      <c r="K727" s="451"/>
      <c r="L727" s="450"/>
      <c r="M727" s="451"/>
      <c r="N727" s="450"/>
      <c r="O727" s="451"/>
      <c r="P727" s="452"/>
      <c r="Q727" s="452"/>
      <c r="R727" s="452"/>
      <c r="S727" s="452"/>
      <c r="T727" s="450"/>
      <c r="U727" s="450"/>
      <c r="V727" s="451"/>
      <c r="W727" s="452"/>
      <c r="X727" s="450"/>
      <c r="Y727" s="451"/>
      <c r="Z727" s="451"/>
      <c r="AA727" s="450"/>
      <c r="AB727" s="450"/>
      <c r="AC727" s="450"/>
      <c r="AD727" s="450"/>
      <c r="AE727" s="451"/>
      <c r="AF727" s="451"/>
      <c r="AG727" s="452"/>
      <c r="AH727" s="452"/>
      <c r="AI727" s="452"/>
      <c r="AJ727" s="452"/>
      <c r="AK727" s="452"/>
      <c r="AL727" s="452"/>
      <c r="AM727" s="450"/>
      <c r="AN727" s="450"/>
      <c r="AO727" s="451"/>
      <c r="AP727" s="451"/>
      <c r="AQ727" s="450"/>
      <c r="AR727" s="453"/>
      <c r="AS727" s="453"/>
      <c r="AT727" s="454"/>
      <c r="AU727" s="455"/>
      <c r="AV727" s="456"/>
      <c r="AW727" s="456"/>
      <c r="AX727" s="455"/>
      <c r="AY727" s="456"/>
      <c r="AZ727" s="454"/>
      <c r="BA727" s="454"/>
      <c r="BB727" s="454"/>
      <c r="BC727" s="454"/>
      <c r="BD727" s="454"/>
      <c r="BE727" s="454"/>
      <c r="BF727" s="455"/>
      <c r="BG727" s="455"/>
      <c r="BH727" s="455"/>
      <c r="BI727" s="455"/>
      <c r="BJ727" s="455"/>
      <c r="BK727" s="455"/>
      <c r="BL727" s="455"/>
      <c r="BM727" s="455"/>
      <c r="BN727" s="455"/>
      <c r="BO727" s="455"/>
    </row>
    <row r="728" spans="1:67" ht="19.5" customHeight="1">
      <c r="A728" s="450"/>
      <c r="B728" s="450"/>
      <c r="C728" s="450"/>
      <c r="D728" s="450"/>
      <c r="E728" s="450"/>
      <c r="F728" s="451"/>
      <c r="G728" s="450"/>
      <c r="H728" s="450"/>
      <c r="I728" s="451"/>
      <c r="J728" s="450"/>
      <c r="K728" s="451"/>
      <c r="L728" s="450"/>
      <c r="M728" s="451"/>
      <c r="N728" s="450"/>
      <c r="O728" s="451"/>
      <c r="P728" s="452"/>
      <c r="Q728" s="452"/>
      <c r="R728" s="452"/>
      <c r="S728" s="452"/>
      <c r="T728" s="450"/>
      <c r="U728" s="450"/>
      <c r="V728" s="451"/>
      <c r="W728" s="452"/>
      <c r="X728" s="450"/>
      <c r="Y728" s="451"/>
      <c r="Z728" s="451"/>
      <c r="AA728" s="450"/>
      <c r="AB728" s="450"/>
      <c r="AC728" s="450"/>
      <c r="AD728" s="450"/>
      <c r="AE728" s="451"/>
      <c r="AF728" s="451"/>
      <c r="AG728" s="452"/>
      <c r="AH728" s="452"/>
      <c r="AI728" s="452"/>
      <c r="AJ728" s="452"/>
      <c r="AK728" s="452"/>
      <c r="AL728" s="452"/>
      <c r="AM728" s="450"/>
      <c r="AN728" s="450"/>
      <c r="AO728" s="451"/>
      <c r="AP728" s="451"/>
      <c r="AQ728" s="450"/>
      <c r="AR728" s="453"/>
      <c r="AS728" s="453"/>
      <c r="AT728" s="454"/>
      <c r="AU728" s="455"/>
      <c r="AV728" s="456"/>
      <c r="AW728" s="456"/>
      <c r="AX728" s="455"/>
      <c r="AY728" s="456"/>
      <c r="AZ728" s="454"/>
      <c r="BA728" s="454"/>
      <c r="BB728" s="454"/>
      <c r="BC728" s="454"/>
      <c r="BD728" s="454"/>
      <c r="BE728" s="454"/>
      <c r="BF728" s="455"/>
      <c r="BG728" s="455"/>
      <c r="BH728" s="455"/>
      <c r="BI728" s="455"/>
      <c r="BJ728" s="455"/>
      <c r="BK728" s="455"/>
      <c r="BL728" s="455"/>
      <c r="BM728" s="455"/>
      <c r="BN728" s="455"/>
      <c r="BO728" s="455"/>
    </row>
    <row r="729" spans="1:67" ht="19.5" customHeight="1">
      <c r="A729" s="450"/>
      <c r="B729" s="450"/>
      <c r="C729" s="450"/>
      <c r="D729" s="450"/>
      <c r="E729" s="450"/>
      <c r="F729" s="451"/>
      <c r="G729" s="450"/>
      <c r="H729" s="450"/>
      <c r="I729" s="451"/>
      <c r="J729" s="450"/>
      <c r="K729" s="451"/>
      <c r="L729" s="450"/>
      <c r="M729" s="451"/>
      <c r="N729" s="450"/>
      <c r="O729" s="451"/>
      <c r="P729" s="452"/>
      <c r="Q729" s="452"/>
      <c r="R729" s="452"/>
      <c r="S729" s="452"/>
      <c r="T729" s="450"/>
      <c r="U729" s="450"/>
      <c r="V729" s="451"/>
      <c r="W729" s="452"/>
      <c r="X729" s="450"/>
      <c r="Y729" s="451"/>
      <c r="Z729" s="451"/>
      <c r="AA729" s="450"/>
      <c r="AB729" s="450"/>
      <c r="AC729" s="450"/>
      <c r="AD729" s="450"/>
      <c r="AE729" s="451"/>
      <c r="AF729" s="451"/>
      <c r="AG729" s="452"/>
      <c r="AH729" s="452"/>
      <c r="AI729" s="452"/>
      <c r="AJ729" s="452"/>
      <c r="AK729" s="452"/>
      <c r="AL729" s="452"/>
      <c r="AM729" s="450"/>
      <c r="AN729" s="450"/>
      <c r="AO729" s="451"/>
      <c r="AP729" s="451"/>
      <c r="AQ729" s="450"/>
      <c r="AR729" s="453"/>
      <c r="AS729" s="453"/>
      <c r="AT729" s="454"/>
      <c r="AU729" s="455"/>
      <c r="AV729" s="456"/>
      <c r="AW729" s="456"/>
      <c r="AX729" s="455"/>
      <c r="AY729" s="456"/>
      <c r="AZ729" s="454"/>
      <c r="BA729" s="454"/>
      <c r="BB729" s="454"/>
      <c r="BC729" s="454"/>
      <c r="BD729" s="454"/>
      <c r="BE729" s="454"/>
      <c r="BF729" s="455"/>
      <c r="BG729" s="455"/>
      <c r="BH729" s="455"/>
      <c r="BI729" s="455"/>
      <c r="BJ729" s="455"/>
      <c r="BK729" s="455"/>
      <c r="BL729" s="455"/>
      <c r="BM729" s="455"/>
      <c r="BN729" s="455"/>
      <c r="BO729" s="455"/>
    </row>
    <row r="730" spans="1:67" ht="19.5" customHeight="1">
      <c r="A730" s="450"/>
      <c r="B730" s="450"/>
      <c r="C730" s="450"/>
      <c r="D730" s="450"/>
      <c r="E730" s="450"/>
      <c r="F730" s="451"/>
      <c r="G730" s="450"/>
      <c r="H730" s="450"/>
      <c r="I730" s="451"/>
      <c r="J730" s="450"/>
      <c r="K730" s="451"/>
      <c r="L730" s="450"/>
      <c r="M730" s="451"/>
      <c r="N730" s="450"/>
      <c r="O730" s="451"/>
      <c r="P730" s="452"/>
      <c r="Q730" s="452"/>
      <c r="R730" s="452"/>
      <c r="S730" s="452"/>
      <c r="T730" s="450"/>
      <c r="U730" s="450"/>
      <c r="V730" s="451"/>
      <c r="W730" s="452"/>
      <c r="X730" s="450"/>
      <c r="Y730" s="451"/>
      <c r="Z730" s="451"/>
      <c r="AA730" s="450"/>
      <c r="AB730" s="450"/>
      <c r="AC730" s="450"/>
      <c r="AD730" s="450"/>
      <c r="AE730" s="451"/>
      <c r="AF730" s="451"/>
      <c r="AG730" s="452"/>
      <c r="AH730" s="452"/>
      <c r="AI730" s="452"/>
      <c r="AJ730" s="452"/>
      <c r="AK730" s="452"/>
      <c r="AL730" s="452"/>
      <c r="AM730" s="450"/>
      <c r="AN730" s="450"/>
      <c r="AO730" s="451"/>
      <c r="AP730" s="451"/>
      <c r="AQ730" s="450"/>
      <c r="AR730" s="453"/>
      <c r="AS730" s="453"/>
      <c r="AT730" s="454"/>
      <c r="AU730" s="455"/>
      <c r="AV730" s="456"/>
      <c r="AW730" s="456"/>
      <c r="AX730" s="455"/>
      <c r="AY730" s="456"/>
      <c r="AZ730" s="454"/>
      <c r="BA730" s="454"/>
      <c r="BB730" s="454"/>
      <c r="BC730" s="454"/>
      <c r="BD730" s="454"/>
      <c r="BE730" s="454"/>
      <c r="BF730" s="455"/>
      <c r="BG730" s="455"/>
      <c r="BH730" s="455"/>
      <c r="BI730" s="455"/>
      <c r="BJ730" s="455"/>
      <c r="BK730" s="455"/>
      <c r="BL730" s="455"/>
      <c r="BM730" s="455"/>
      <c r="BN730" s="455"/>
      <c r="BO730" s="455"/>
    </row>
    <row r="731" spans="1:67" ht="19.5" customHeight="1">
      <c r="A731" s="450"/>
      <c r="B731" s="450"/>
      <c r="C731" s="450"/>
      <c r="D731" s="450"/>
      <c r="E731" s="450"/>
      <c r="F731" s="451"/>
      <c r="G731" s="450"/>
      <c r="H731" s="450"/>
      <c r="I731" s="451"/>
      <c r="J731" s="450"/>
      <c r="K731" s="451"/>
      <c r="L731" s="450"/>
      <c r="M731" s="451"/>
      <c r="N731" s="450"/>
      <c r="O731" s="451"/>
      <c r="P731" s="452"/>
      <c r="Q731" s="452"/>
      <c r="R731" s="452"/>
      <c r="S731" s="452"/>
      <c r="T731" s="450"/>
      <c r="U731" s="450"/>
      <c r="V731" s="451"/>
      <c r="W731" s="452"/>
      <c r="X731" s="450"/>
      <c r="Y731" s="451"/>
      <c r="Z731" s="451"/>
      <c r="AA731" s="450"/>
      <c r="AB731" s="450"/>
      <c r="AC731" s="450"/>
      <c r="AD731" s="450"/>
      <c r="AE731" s="451"/>
      <c r="AF731" s="451"/>
      <c r="AG731" s="452"/>
      <c r="AH731" s="452"/>
      <c r="AI731" s="452"/>
      <c r="AJ731" s="452"/>
      <c r="AK731" s="452"/>
      <c r="AL731" s="452"/>
      <c r="AM731" s="450"/>
      <c r="AN731" s="450"/>
      <c r="AO731" s="451"/>
      <c r="AP731" s="451"/>
      <c r="AQ731" s="450"/>
      <c r="AR731" s="453"/>
      <c r="AS731" s="453"/>
      <c r="AT731" s="454"/>
      <c r="AU731" s="455"/>
      <c r="AV731" s="456"/>
      <c r="AW731" s="456"/>
      <c r="AX731" s="455"/>
      <c r="AY731" s="456"/>
      <c r="AZ731" s="454"/>
      <c r="BA731" s="454"/>
      <c r="BB731" s="454"/>
      <c r="BC731" s="454"/>
      <c r="BD731" s="454"/>
      <c r="BE731" s="454"/>
      <c r="BF731" s="455"/>
      <c r="BG731" s="455"/>
      <c r="BH731" s="455"/>
      <c r="BI731" s="455"/>
      <c r="BJ731" s="455"/>
      <c r="BK731" s="455"/>
      <c r="BL731" s="455"/>
      <c r="BM731" s="455"/>
      <c r="BN731" s="455"/>
      <c r="BO731" s="455"/>
    </row>
    <row r="732" spans="1:67" ht="19.5" customHeight="1">
      <c r="A732" s="450"/>
      <c r="B732" s="450"/>
      <c r="C732" s="450"/>
      <c r="D732" s="450"/>
      <c r="E732" s="450"/>
      <c r="F732" s="451"/>
      <c r="G732" s="450"/>
      <c r="H732" s="450"/>
      <c r="I732" s="451"/>
      <c r="J732" s="450"/>
      <c r="K732" s="451"/>
      <c r="L732" s="450"/>
      <c r="M732" s="451"/>
      <c r="N732" s="450"/>
      <c r="O732" s="451"/>
      <c r="P732" s="452"/>
      <c r="Q732" s="452"/>
      <c r="R732" s="452"/>
      <c r="S732" s="452"/>
      <c r="T732" s="450"/>
      <c r="U732" s="450"/>
      <c r="V732" s="451"/>
      <c r="W732" s="452"/>
      <c r="X732" s="450"/>
      <c r="Y732" s="451"/>
      <c r="Z732" s="451"/>
      <c r="AA732" s="450"/>
      <c r="AB732" s="450"/>
      <c r="AC732" s="450"/>
      <c r="AD732" s="450"/>
      <c r="AE732" s="451"/>
      <c r="AF732" s="451"/>
      <c r="AG732" s="452"/>
      <c r="AH732" s="452"/>
      <c r="AI732" s="452"/>
      <c r="AJ732" s="452"/>
      <c r="AK732" s="452"/>
      <c r="AL732" s="452"/>
      <c r="AM732" s="450"/>
      <c r="AN732" s="450"/>
      <c r="AO732" s="451"/>
      <c r="AP732" s="451"/>
      <c r="AQ732" s="450"/>
      <c r="AR732" s="453"/>
      <c r="AS732" s="453"/>
      <c r="AT732" s="454"/>
      <c r="AU732" s="455"/>
      <c r="AV732" s="456"/>
      <c r="AW732" s="456"/>
      <c r="AX732" s="455"/>
      <c r="AY732" s="456"/>
      <c r="AZ732" s="454"/>
      <c r="BA732" s="454"/>
      <c r="BB732" s="454"/>
      <c r="BC732" s="454"/>
      <c r="BD732" s="454"/>
      <c r="BE732" s="454"/>
      <c r="BF732" s="455"/>
      <c r="BG732" s="455"/>
      <c r="BH732" s="455"/>
      <c r="BI732" s="455"/>
      <c r="BJ732" s="455"/>
      <c r="BK732" s="455"/>
      <c r="BL732" s="455"/>
      <c r="BM732" s="455"/>
      <c r="BN732" s="455"/>
      <c r="BO732" s="455"/>
    </row>
    <row r="733" spans="1:67" ht="19.5" customHeight="1">
      <c r="A733" s="450"/>
      <c r="B733" s="450"/>
      <c r="C733" s="450"/>
      <c r="D733" s="450"/>
      <c r="E733" s="450"/>
      <c r="F733" s="451"/>
      <c r="G733" s="450"/>
      <c r="H733" s="450"/>
      <c r="I733" s="451"/>
      <c r="J733" s="450"/>
      <c r="K733" s="451"/>
      <c r="L733" s="450"/>
      <c r="M733" s="451"/>
      <c r="N733" s="450"/>
      <c r="O733" s="451"/>
      <c r="P733" s="452"/>
      <c r="Q733" s="452"/>
      <c r="R733" s="452"/>
      <c r="S733" s="452"/>
      <c r="T733" s="450"/>
      <c r="U733" s="450"/>
      <c r="V733" s="451"/>
      <c r="W733" s="452"/>
      <c r="X733" s="450"/>
      <c r="Y733" s="451"/>
      <c r="Z733" s="451"/>
      <c r="AA733" s="450"/>
      <c r="AB733" s="450"/>
      <c r="AC733" s="450"/>
      <c r="AD733" s="450"/>
      <c r="AE733" s="451"/>
      <c r="AF733" s="451"/>
      <c r="AG733" s="452"/>
      <c r="AH733" s="452"/>
      <c r="AI733" s="452"/>
      <c r="AJ733" s="452"/>
      <c r="AK733" s="452"/>
      <c r="AL733" s="452"/>
      <c r="AM733" s="450"/>
      <c r="AN733" s="450"/>
      <c r="AO733" s="451"/>
      <c r="AP733" s="451"/>
      <c r="AQ733" s="450"/>
      <c r="AR733" s="453"/>
      <c r="AS733" s="453"/>
      <c r="AT733" s="454"/>
      <c r="AU733" s="455"/>
      <c r="AV733" s="456"/>
      <c r="AW733" s="456"/>
      <c r="AX733" s="455"/>
      <c r="AY733" s="456"/>
      <c r="AZ733" s="454"/>
      <c r="BA733" s="454"/>
      <c r="BB733" s="454"/>
      <c r="BC733" s="454"/>
      <c r="BD733" s="454"/>
      <c r="BE733" s="454"/>
      <c r="BF733" s="455"/>
      <c r="BG733" s="455"/>
      <c r="BH733" s="455"/>
      <c r="BI733" s="455"/>
      <c r="BJ733" s="455"/>
      <c r="BK733" s="455"/>
      <c r="BL733" s="455"/>
      <c r="BM733" s="455"/>
      <c r="BN733" s="455"/>
      <c r="BO733" s="455"/>
    </row>
    <row r="734" spans="1:67" ht="19.5" customHeight="1">
      <c r="A734" s="450"/>
      <c r="B734" s="450"/>
      <c r="C734" s="450"/>
      <c r="D734" s="450"/>
      <c r="E734" s="450"/>
      <c r="F734" s="451"/>
      <c r="G734" s="450"/>
      <c r="H734" s="450"/>
      <c r="I734" s="451"/>
      <c r="J734" s="450"/>
      <c r="K734" s="451"/>
      <c r="L734" s="450"/>
      <c r="M734" s="451"/>
      <c r="N734" s="450"/>
      <c r="O734" s="451"/>
      <c r="P734" s="452"/>
      <c r="Q734" s="452"/>
      <c r="R734" s="452"/>
      <c r="S734" s="452"/>
      <c r="T734" s="450"/>
      <c r="U734" s="450"/>
      <c r="V734" s="451"/>
      <c r="W734" s="452"/>
      <c r="X734" s="450"/>
      <c r="Y734" s="451"/>
      <c r="Z734" s="451"/>
      <c r="AA734" s="450"/>
      <c r="AB734" s="450"/>
      <c r="AC734" s="450"/>
      <c r="AD734" s="450"/>
      <c r="AE734" s="451"/>
      <c r="AF734" s="451"/>
      <c r="AG734" s="452"/>
      <c r="AH734" s="452"/>
      <c r="AI734" s="452"/>
      <c r="AJ734" s="452"/>
      <c r="AK734" s="452"/>
      <c r="AL734" s="452"/>
      <c r="AM734" s="450"/>
      <c r="AN734" s="450"/>
      <c r="AO734" s="451"/>
      <c r="AP734" s="451"/>
      <c r="AQ734" s="450"/>
      <c r="AR734" s="453"/>
      <c r="AS734" s="453"/>
      <c r="AT734" s="454"/>
      <c r="AU734" s="455"/>
      <c r="AV734" s="456"/>
      <c r="AW734" s="456"/>
      <c r="AX734" s="455"/>
      <c r="AY734" s="456"/>
      <c r="AZ734" s="454"/>
      <c r="BA734" s="454"/>
      <c r="BB734" s="454"/>
      <c r="BC734" s="454"/>
      <c r="BD734" s="454"/>
      <c r="BE734" s="454"/>
      <c r="BF734" s="455"/>
      <c r="BG734" s="455"/>
      <c r="BH734" s="455"/>
      <c r="BI734" s="455"/>
      <c r="BJ734" s="455"/>
      <c r="BK734" s="455"/>
      <c r="BL734" s="455"/>
      <c r="BM734" s="455"/>
      <c r="BN734" s="455"/>
      <c r="BO734" s="455"/>
    </row>
    <row r="735" spans="1:67" ht="19.5" customHeight="1">
      <c r="A735" s="450"/>
      <c r="B735" s="450"/>
      <c r="C735" s="450"/>
      <c r="D735" s="450"/>
      <c r="E735" s="450"/>
      <c r="F735" s="451"/>
      <c r="G735" s="450"/>
      <c r="H735" s="450"/>
      <c r="I735" s="451"/>
      <c r="J735" s="450"/>
      <c r="K735" s="451"/>
      <c r="L735" s="450"/>
      <c r="M735" s="451"/>
      <c r="N735" s="450"/>
      <c r="O735" s="451"/>
      <c r="P735" s="452"/>
      <c r="Q735" s="452"/>
      <c r="R735" s="452"/>
      <c r="S735" s="452"/>
      <c r="T735" s="450"/>
      <c r="U735" s="450"/>
      <c r="V735" s="451"/>
      <c r="W735" s="452"/>
      <c r="X735" s="450"/>
      <c r="Y735" s="451"/>
      <c r="Z735" s="451"/>
      <c r="AA735" s="450"/>
      <c r="AB735" s="450"/>
      <c r="AC735" s="450"/>
      <c r="AD735" s="450"/>
      <c r="AE735" s="451"/>
      <c r="AF735" s="451"/>
      <c r="AG735" s="452"/>
      <c r="AH735" s="452"/>
      <c r="AI735" s="452"/>
      <c r="AJ735" s="452"/>
      <c r="AK735" s="452"/>
      <c r="AL735" s="452"/>
      <c r="AM735" s="450"/>
      <c r="AN735" s="450"/>
      <c r="AO735" s="451"/>
      <c r="AP735" s="451"/>
      <c r="AQ735" s="450"/>
      <c r="AR735" s="453"/>
      <c r="AS735" s="453"/>
      <c r="AT735" s="454"/>
      <c r="AU735" s="455"/>
      <c r="AV735" s="456"/>
      <c r="AW735" s="456"/>
      <c r="AX735" s="455"/>
      <c r="AY735" s="456"/>
      <c r="AZ735" s="454"/>
      <c r="BA735" s="454"/>
      <c r="BB735" s="454"/>
      <c r="BC735" s="454"/>
      <c r="BD735" s="454"/>
      <c r="BE735" s="454"/>
      <c r="BF735" s="455"/>
      <c r="BG735" s="455"/>
      <c r="BH735" s="455"/>
      <c r="BI735" s="455"/>
      <c r="BJ735" s="455"/>
      <c r="BK735" s="455"/>
      <c r="BL735" s="455"/>
      <c r="BM735" s="455"/>
      <c r="BN735" s="455"/>
      <c r="BO735" s="455"/>
    </row>
    <row r="736" spans="1:67" ht="19.5" customHeight="1">
      <c r="A736" s="450"/>
      <c r="B736" s="450"/>
      <c r="C736" s="450"/>
      <c r="D736" s="450"/>
      <c r="E736" s="450"/>
      <c r="F736" s="451"/>
      <c r="G736" s="450"/>
      <c r="H736" s="450"/>
      <c r="I736" s="451"/>
      <c r="J736" s="450"/>
      <c r="K736" s="451"/>
      <c r="L736" s="450"/>
      <c r="M736" s="451"/>
      <c r="N736" s="450"/>
      <c r="O736" s="451"/>
      <c r="P736" s="452"/>
      <c r="Q736" s="452"/>
      <c r="R736" s="452"/>
      <c r="S736" s="452"/>
      <c r="T736" s="450"/>
      <c r="U736" s="450"/>
      <c r="V736" s="451"/>
      <c r="W736" s="452"/>
      <c r="X736" s="450"/>
      <c r="Y736" s="451"/>
      <c r="Z736" s="451"/>
      <c r="AA736" s="450"/>
      <c r="AB736" s="450"/>
      <c r="AC736" s="450"/>
      <c r="AD736" s="450"/>
      <c r="AE736" s="451"/>
      <c r="AF736" s="451"/>
      <c r="AG736" s="452"/>
      <c r="AH736" s="452"/>
      <c r="AI736" s="452"/>
      <c r="AJ736" s="452"/>
      <c r="AK736" s="452"/>
      <c r="AL736" s="452"/>
      <c r="AM736" s="450"/>
      <c r="AN736" s="450"/>
      <c r="AO736" s="451"/>
      <c r="AP736" s="451"/>
      <c r="AQ736" s="450"/>
      <c r="AR736" s="453"/>
      <c r="AS736" s="453"/>
      <c r="AT736" s="454"/>
      <c r="AU736" s="455"/>
      <c r="AV736" s="456"/>
      <c r="AW736" s="456"/>
      <c r="AX736" s="455"/>
      <c r="AY736" s="456"/>
      <c r="AZ736" s="454"/>
      <c r="BA736" s="454"/>
      <c r="BB736" s="454"/>
      <c r="BC736" s="454"/>
      <c r="BD736" s="454"/>
      <c r="BE736" s="454"/>
      <c r="BF736" s="455"/>
      <c r="BG736" s="455"/>
      <c r="BH736" s="455"/>
      <c r="BI736" s="455"/>
      <c r="BJ736" s="455"/>
      <c r="BK736" s="455"/>
      <c r="BL736" s="455"/>
      <c r="BM736" s="455"/>
      <c r="BN736" s="455"/>
      <c r="BO736" s="455"/>
    </row>
    <row r="737" spans="1:67" ht="19.5" customHeight="1">
      <c r="A737" s="450"/>
      <c r="B737" s="450"/>
      <c r="C737" s="450"/>
      <c r="D737" s="450"/>
      <c r="E737" s="450"/>
      <c r="F737" s="451"/>
      <c r="G737" s="450"/>
      <c r="H737" s="450"/>
      <c r="I737" s="451"/>
      <c r="J737" s="450"/>
      <c r="K737" s="451"/>
      <c r="L737" s="450"/>
      <c r="M737" s="451"/>
      <c r="N737" s="450"/>
      <c r="O737" s="451"/>
      <c r="P737" s="452"/>
      <c r="Q737" s="452"/>
      <c r="R737" s="452"/>
      <c r="S737" s="452"/>
      <c r="T737" s="450"/>
      <c r="U737" s="450"/>
      <c r="V737" s="451"/>
      <c r="W737" s="452"/>
      <c r="X737" s="450"/>
      <c r="Y737" s="451"/>
      <c r="Z737" s="451"/>
      <c r="AA737" s="450"/>
      <c r="AB737" s="450"/>
      <c r="AC737" s="450"/>
      <c r="AD737" s="450"/>
      <c r="AE737" s="451"/>
      <c r="AF737" s="451"/>
      <c r="AG737" s="452"/>
      <c r="AH737" s="452"/>
      <c r="AI737" s="452"/>
      <c r="AJ737" s="452"/>
      <c r="AK737" s="452"/>
      <c r="AL737" s="452"/>
      <c r="AM737" s="450"/>
      <c r="AN737" s="450"/>
      <c r="AO737" s="451"/>
      <c r="AP737" s="451"/>
      <c r="AQ737" s="450"/>
      <c r="AR737" s="453"/>
      <c r="AS737" s="453"/>
      <c r="AT737" s="454"/>
      <c r="AU737" s="455"/>
      <c r="AV737" s="456"/>
      <c r="AW737" s="456"/>
      <c r="AX737" s="455"/>
      <c r="AY737" s="456"/>
      <c r="AZ737" s="454"/>
      <c r="BA737" s="454"/>
      <c r="BB737" s="454"/>
      <c r="BC737" s="454"/>
      <c r="BD737" s="454"/>
      <c r="BE737" s="454"/>
      <c r="BF737" s="455"/>
      <c r="BG737" s="455"/>
      <c r="BH737" s="455"/>
      <c r="BI737" s="455"/>
      <c r="BJ737" s="455"/>
      <c r="BK737" s="455"/>
      <c r="BL737" s="455"/>
      <c r="BM737" s="455"/>
      <c r="BN737" s="455"/>
      <c r="BO737" s="455"/>
    </row>
    <row r="738" spans="1:67" ht="19.5" customHeight="1">
      <c r="A738" s="450"/>
      <c r="B738" s="450"/>
      <c r="C738" s="450"/>
      <c r="D738" s="450"/>
      <c r="E738" s="450"/>
      <c r="F738" s="451"/>
      <c r="G738" s="450"/>
      <c r="H738" s="450"/>
      <c r="I738" s="451"/>
      <c r="J738" s="450"/>
      <c r="K738" s="451"/>
      <c r="L738" s="450"/>
      <c r="M738" s="451"/>
      <c r="N738" s="450"/>
      <c r="O738" s="451"/>
      <c r="P738" s="452"/>
      <c r="Q738" s="452"/>
      <c r="R738" s="452"/>
      <c r="S738" s="452"/>
      <c r="T738" s="450"/>
      <c r="U738" s="450"/>
      <c r="V738" s="451"/>
      <c r="W738" s="452"/>
      <c r="X738" s="450"/>
      <c r="Y738" s="451"/>
      <c r="Z738" s="451"/>
      <c r="AA738" s="450"/>
      <c r="AB738" s="450"/>
      <c r="AC738" s="450"/>
      <c r="AD738" s="450"/>
      <c r="AE738" s="451"/>
      <c r="AF738" s="451"/>
      <c r="AG738" s="452"/>
      <c r="AH738" s="452"/>
      <c r="AI738" s="452"/>
      <c r="AJ738" s="452"/>
      <c r="AK738" s="452"/>
      <c r="AL738" s="452"/>
      <c r="AM738" s="450"/>
      <c r="AN738" s="450"/>
      <c r="AO738" s="451"/>
      <c r="AP738" s="451"/>
      <c r="AQ738" s="450"/>
      <c r="AR738" s="453"/>
      <c r="AS738" s="453"/>
      <c r="AT738" s="454"/>
      <c r="AU738" s="455"/>
      <c r="AV738" s="456"/>
      <c r="AW738" s="456"/>
      <c r="AX738" s="455"/>
      <c r="AY738" s="456"/>
      <c r="AZ738" s="454"/>
      <c r="BA738" s="454"/>
      <c r="BB738" s="454"/>
      <c r="BC738" s="454"/>
      <c r="BD738" s="454"/>
      <c r="BE738" s="454"/>
      <c r="BF738" s="455"/>
      <c r="BG738" s="455"/>
      <c r="BH738" s="455"/>
      <c r="BI738" s="455"/>
      <c r="BJ738" s="455"/>
      <c r="BK738" s="455"/>
      <c r="BL738" s="455"/>
      <c r="BM738" s="455"/>
      <c r="BN738" s="455"/>
      <c r="BO738" s="455"/>
    </row>
    <row r="739" spans="1:67" ht="19.5" customHeight="1">
      <c r="A739" s="450"/>
      <c r="B739" s="450"/>
      <c r="C739" s="450"/>
      <c r="D739" s="450"/>
      <c r="E739" s="450"/>
      <c r="F739" s="451"/>
      <c r="G739" s="450"/>
      <c r="H739" s="450"/>
      <c r="I739" s="451"/>
      <c r="J739" s="450"/>
      <c r="K739" s="451"/>
      <c r="L739" s="450"/>
      <c r="M739" s="451"/>
      <c r="N739" s="450"/>
      <c r="O739" s="451"/>
      <c r="P739" s="452"/>
      <c r="Q739" s="452"/>
      <c r="R739" s="452"/>
      <c r="S739" s="452"/>
      <c r="T739" s="450"/>
      <c r="U739" s="450"/>
      <c r="V739" s="451"/>
      <c r="W739" s="452"/>
      <c r="X739" s="450"/>
      <c r="Y739" s="451"/>
      <c r="Z739" s="451"/>
      <c r="AA739" s="450"/>
      <c r="AB739" s="450"/>
      <c r="AC739" s="450"/>
      <c r="AD739" s="450"/>
      <c r="AE739" s="451"/>
      <c r="AF739" s="451"/>
      <c r="AG739" s="452"/>
      <c r="AH739" s="452"/>
      <c r="AI739" s="452"/>
      <c r="AJ739" s="452"/>
      <c r="AK739" s="452"/>
      <c r="AL739" s="452"/>
      <c r="AM739" s="450"/>
      <c r="AN739" s="450"/>
      <c r="AO739" s="451"/>
      <c r="AP739" s="451"/>
      <c r="AQ739" s="450"/>
      <c r="AR739" s="453"/>
      <c r="AS739" s="453"/>
      <c r="AT739" s="454"/>
      <c r="AU739" s="455"/>
      <c r="AV739" s="456"/>
      <c r="AW739" s="456"/>
      <c r="AX739" s="455"/>
      <c r="AY739" s="456"/>
      <c r="AZ739" s="454"/>
      <c r="BA739" s="454"/>
      <c r="BB739" s="454"/>
      <c r="BC739" s="454"/>
      <c r="BD739" s="454"/>
      <c r="BE739" s="454"/>
      <c r="BF739" s="455"/>
      <c r="BG739" s="455"/>
      <c r="BH739" s="455"/>
      <c r="BI739" s="455"/>
      <c r="BJ739" s="455"/>
      <c r="BK739" s="455"/>
      <c r="BL739" s="455"/>
      <c r="BM739" s="455"/>
      <c r="BN739" s="455"/>
      <c r="BO739" s="455"/>
    </row>
    <row r="740" spans="1:67" ht="19.5" customHeight="1">
      <c r="A740" s="450"/>
      <c r="B740" s="450"/>
      <c r="C740" s="450"/>
      <c r="D740" s="450"/>
      <c r="E740" s="450"/>
      <c r="F740" s="451"/>
      <c r="G740" s="450"/>
      <c r="H740" s="450"/>
      <c r="I740" s="451"/>
      <c r="J740" s="450"/>
      <c r="K740" s="451"/>
      <c r="L740" s="450"/>
      <c r="M740" s="451"/>
      <c r="N740" s="450"/>
      <c r="O740" s="451"/>
      <c r="P740" s="452"/>
      <c r="Q740" s="452"/>
      <c r="R740" s="452"/>
      <c r="S740" s="452"/>
      <c r="T740" s="450"/>
      <c r="U740" s="450"/>
      <c r="V740" s="451"/>
      <c r="W740" s="452"/>
      <c r="X740" s="450"/>
      <c r="Y740" s="451"/>
      <c r="Z740" s="451"/>
      <c r="AA740" s="450"/>
      <c r="AB740" s="450"/>
      <c r="AC740" s="450"/>
      <c r="AD740" s="450"/>
      <c r="AE740" s="451"/>
      <c r="AF740" s="451"/>
      <c r="AG740" s="452"/>
      <c r="AH740" s="452"/>
      <c r="AI740" s="452"/>
      <c r="AJ740" s="452"/>
      <c r="AK740" s="452"/>
      <c r="AL740" s="452"/>
      <c r="AM740" s="450"/>
      <c r="AN740" s="450"/>
      <c r="AO740" s="451"/>
      <c r="AP740" s="451"/>
      <c r="AQ740" s="450"/>
      <c r="AR740" s="453"/>
      <c r="AS740" s="453"/>
      <c r="AT740" s="454"/>
      <c r="AU740" s="455"/>
      <c r="AV740" s="456"/>
      <c r="AW740" s="456"/>
      <c r="AX740" s="455"/>
      <c r="AY740" s="456"/>
      <c r="AZ740" s="454"/>
      <c r="BA740" s="454"/>
      <c r="BB740" s="454"/>
      <c r="BC740" s="454"/>
      <c r="BD740" s="454"/>
      <c r="BE740" s="454"/>
      <c r="BF740" s="455"/>
      <c r="BG740" s="455"/>
      <c r="BH740" s="455"/>
      <c r="BI740" s="455"/>
      <c r="BJ740" s="455"/>
      <c r="BK740" s="455"/>
      <c r="BL740" s="455"/>
      <c r="BM740" s="455"/>
      <c r="BN740" s="455"/>
      <c r="BO740" s="455"/>
    </row>
    <row r="741" spans="1:67" ht="19.5" customHeight="1">
      <c r="A741" s="450"/>
      <c r="B741" s="450"/>
      <c r="C741" s="450"/>
      <c r="D741" s="450"/>
      <c r="E741" s="450"/>
      <c r="F741" s="451"/>
      <c r="G741" s="450"/>
      <c r="H741" s="450"/>
      <c r="I741" s="451"/>
      <c r="J741" s="450"/>
      <c r="K741" s="451"/>
      <c r="L741" s="450"/>
      <c r="M741" s="451"/>
      <c r="N741" s="450"/>
      <c r="O741" s="451"/>
      <c r="P741" s="452"/>
      <c r="Q741" s="452"/>
      <c r="R741" s="452"/>
      <c r="S741" s="452"/>
      <c r="T741" s="450"/>
      <c r="U741" s="450"/>
      <c r="V741" s="451"/>
      <c r="W741" s="452"/>
      <c r="X741" s="450"/>
      <c r="Y741" s="451"/>
      <c r="Z741" s="451"/>
      <c r="AA741" s="450"/>
      <c r="AB741" s="450"/>
      <c r="AC741" s="450"/>
      <c r="AD741" s="450"/>
      <c r="AE741" s="451"/>
      <c r="AF741" s="451"/>
      <c r="AG741" s="452"/>
      <c r="AH741" s="452"/>
      <c r="AI741" s="452"/>
      <c r="AJ741" s="452"/>
      <c r="AK741" s="452"/>
      <c r="AL741" s="452"/>
      <c r="AM741" s="450"/>
      <c r="AN741" s="450"/>
      <c r="AO741" s="451"/>
      <c r="AP741" s="451"/>
      <c r="AQ741" s="450"/>
      <c r="AR741" s="453"/>
      <c r="AS741" s="453"/>
      <c r="AT741" s="454"/>
      <c r="AU741" s="455"/>
      <c r="AV741" s="456"/>
      <c r="AW741" s="456"/>
      <c r="AX741" s="455"/>
      <c r="AY741" s="456"/>
      <c r="AZ741" s="454"/>
      <c r="BA741" s="454"/>
      <c r="BB741" s="454"/>
      <c r="BC741" s="454"/>
      <c r="BD741" s="454"/>
      <c r="BE741" s="454"/>
      <c r="BF741" s="455"/>
      <c r="BG741" s="455"/>
      <c r="BH741" s="455"/>
      <c r="BI741" s="455"/>
      <c r="BJ741" s="455"/>
      <c r="BK741" s="455"/>
      <c r="BL741" s="455"/>
      <c r="BM741" s="455"/>
      <c r="BN741" s="455"/>
      <c r="BO741" s="455"/>
    </row>
    <row r="742" spans="1:67" ht="19.5" customHeight="1">
      <c r="A742" s="450"/>
      <c r="B742" s="450"/>
      <c r="C742" s="450"/>
      <c r="D742" s="450"/>
      <c r="E742" s="450"/>
      <c r="F742" s="451"/>
      <c r="G742" s="450"/>
      <c r="H742" s="450"/>
      <c r="I742" s="451"/>
      <c r="J742" s="450"/>
      <c r="K742" s="451"/>
      <c r="L742" s="450"/>
      <c r="M742" s="451"/>
      <c r="N742" s="450"/>
      <c r="O742" s="451"/>
      <c r="P742" s="452"/>
      <c r="Q742" s="452"/>
      <c r="R742" s="452"/>
      <c r="S742" s="452"/>
      <c r="T742" s="450"/>
      <c r="U742" s="450"/>
      <c r="V742" s="451"/>
      <c r="W742" s="452"/>
      <c r="X742" s="450"/>
      <c r="Y742" s="451"/>
      <c r="Z742" s="451"/>
      <c r="AA742" s="450"/>
      <c r="AB742" s="450"/>
      <c r="AC742" s="450"/>
      <c r="AD742" s="450"/>
      <c r="AE742" s="451"/>
      <c r="AF742" s="451"/>
      <c r="AG742" s="452"/>
      <c r="AH742" s="452"/>
      <c r="AI742" s="452"/>
      <c r="AJ742" s="452"/>
      <c r="AK742" s="452"/>
      <c r="AL742" s="452"/>
      <c r="AM742" s="450"/>
      <c r="AN742" s="450"/>
      <c r="AO742" s="451"/>
      <c r="AP742" s="451"/>
      <c r="AQ742" s="450"/>
      <c r="AR742" s="453"/>
      <c r="AS742" s="453"/>
      <c r="AT742" s="454"/>
      <c r="AU742" s="455"/>
      <c r="AV742" s="456"/>
      <c r="AW742" s="456"/>
      <c r="AX742" s="455"/>
      <c r="AY742" s="456"/>
      <c r="AZ742" s="454"/>
      <c r="BA742" s="454"/>
      <c r="BB742" s="454"/>
      <c r="BC742" s="454"/>
      <c r="BD742" s="454"/>
      <c r="BE742" s="454"/>
      <c r="BF742" s="455"/>
      <c r="BG742" s="455"/>
      <c r="BH742" s="455"/>
      <c r="BI742" s="455"/>
      <c r="BJ742" s="455"/>
      <c r="BK742" s="455"/>
      <c r="BL742" s="455"/>
      <c r="BM742" s="455"/>
      <c r="BN742" s="455"/>
      <c r="BO742" s="455"/>
    </row>
    <row r="743" spans="1:67" ht="19.5" customHeight="1">
      <c r="A743" s="450"/>
      <c r="B743" s="450"/>
      <c r="C743" s="450"/>
      <c r="D743" s="450"/>
      <c r="E743" s="450"/>
      <c r="F743" s="451"/>
      <c r="G743" s="450"/>
      <c r="H743" s="450"/>
      <c r="I743" s="451"/>
      <c r="J743" s="450"/>
      <c r="K743" s="451"/>
      <c r="L743" s="450"/>
      <c r="M743" s="451"/>
      <c r="N743" s="450"/>
      <c r="O743" s="451"/>
      <c r="P743" s="452"/>
      <c r="Q743" s="452"/>
      <c r="R743" s="452"/>
      <c r="S743" s="452"/>
      <c r="T743" s="450"/>
      <c r="U743" s="450"/>
      <c r="V743" s="451"/>
      <c r="W743" s="452"/>
      <c r="X743" s="450"/>
      <c r="Y743" s="451"/>
      <c r="Z743" s="451"/>
      <c r="AA743" s="450"/>
      <c r="AB743" s="450"/>
      <c r="AC743" s="450"/>
      <c r="AD743" s="450"/>
      <c r="AE743" s="451"/>
      <c r="AF743" s="451"/>
      <c r="AG743" s="452"/>
      <c r="AH743" s="452"/>
      <c r="AI743" s="452"/>
      <c r="AJ743" s="452"/>
      <c r="AK743" s="452"/>
      <c r="AL743" s="452"/>
      <c r="AM743" s="450"/>
      <c r="AN743" s="450"/>
      <c r="AO743" s="451"/>
      <c r="AP743" s="451"/>
      <c r="AQ743" s="450"/>
      <c r="AR743" s="453"/>
      <c r="AS743" s="453"/>
      <c r="AT743" s="454"/>
      <c r="AU743" s="455"/>
      <c r="AV743" s="456"/>
      <c r="AW743" s="456"/>
      <c r="AX743" s="455"/>
      <c r="AY743" s="456"/>
      <c r="AZ743" s="454"/>
      <c r="BA743" s="454"/>
      <c r="BB743" s="454"/>
      <c r="BC743" s="454"/>
      <c r="BD743" s="454"/>
      <c r="BE743" s="454"/>
      <c r="BF743" s="455"/>
      <c r="BG743" s="455"/>
      <c r="BH743" s="455"/>
      <c r="BI743" s="455"/>
      <c r="BJ743" s="455"/>
      <c r="BK743" s="455"/>
      <c r="BL743" s="455"/>
      <c r="BM743" s="455"/>
      <c r="BN743" s="455"/>
      <c r="BO743" s="455"/>
    </row>
    <row r="744" spans="1:67" ht="19.5" customHeight="1">
      <c r="A744" s="450"/>
      <c r="B744" s="450"/>
      <c r="C744" s="450"/>
      <c r="D744" s="450"/>
      <c r="E744" s="450"/>
      <c r="F744" s="451"/>
      <c r="G744" s="450"/>
      <c r="H744" s="450"/>
      <c r="I744" s="451"/>
      <c r="J744" s="450"/>
      <c r="K744" s="451"/>
      <c r="L744" s="450"/>
      <c r="M744" s="451"/>
      <c r="N744" s="450"/>
      <c r="O744" s="451"/>
      <c r="P744" s="452"/>
      <c r="Q744" s="452"/>
      <c r="R744" s="452"/>
      <c r="S744" s="452"/>
      <c r="T744" s="450"/>
      <c r="U744" s="450"/>
      <c r="V744" s="451"/>
      <c r="W744" s="452"/>
      <c r="X744" s="450"/>
      <c r="Y744" s="451"/>
      <c r="Z744" s="451"/>
      <c r="AA744" s="450"/>
      <c r="AB744" s="450"/>
      <c r="AC744" s="450"/>
      <c r="AD744" s="450"/>
      <c r="AE744" s="451"/>
      <c r="AF744" s="451"/>
      <c r="AG744" s="452"/>
      <c r="AH744" s="452"/>
      <c r="AI744" s="452"/>
      <c r="AJ744" s="452"/>
      <c r="AK744" s="452"/>
      <c r="AL744" s="452"/>
      <c r="AM744" s="450"/>
      <c r="AN744" s="450"/>
      <c r="AO744" s="451"/>
      <c r="AP744" s="451"/>
      <c r="AQ744" s="450"/>
      <c r="AR744" s="453"/>
      <c r="AS744" s="453"/>
      <c r="AT744" s="454"/>
      <c r="AU744" s="455"/>
      <c r="AV744" s="456"/>
      <c r="AW744" s="456"/>
      <c r="AX744" s="455"/>
      <c r="AY744" s="456"/>
      <c r="AZ744" s="454"/>
      <c r="BA744" s="454"/>
      <c r="BB744" s="454"/>
      <c r="BC744" s="454"/>
      <c r="BD744" s="454"/>
      <c r="BE744" s="454"/>
      <c r="BF744" s="455"/>
      <c r="BG744" s="455"/>
      <c r="BH744" s="455"/>
      <c r="BI744" s="455"/>
      <c r="BJ744" s="455"/>
      <c r="BK744" s="455"/>
      <c r="BL744" s="455"/>
      <c r="BM744" s="455"/>
      <c r="BN744" s="455"/>
      <c r="BO744" s="455"/>
    </row>
    <row r="745" spans="1:67" ht="19.5" customHeight="1">
      <c r="A745" s="450"/>
      <c r="B745" s="450"/>
      <c r="C745" s="450"/>
      <c r="D745" s="450"/>
      <c r="E745" s="450"/>
      <c r="F745" s="451"/>
      <c r="G745" s="450"/>
      <c r="H745" s="450"/>
      <c r="I745" s="451"/>
      <c r="J745" s="450"/>
      <c r="K745" s="451"/>
      <c r="L745" s="450"/>
      <c r="M745" s="451"/>
      <c r="N745" s="450"/>
      <c r="O745" s="451"/>
      <c r="P745" s="452"/>
      <c r="Q745" s="452"/>
      <c r="R745" s="452"/>
      <c r="S745" s="452"/>
      <c r="T745" s="450"/>
      <c r="U745" s="450"/>
      <c r="V745" s="451"/>
      <c r="W745" s="452"/>
      <c r="X745" s="450"/>
      <c r="Y745" s="451"/>
      <c r="Z745" s="451"/>
      <c r="AA745" s="450"/>
      <c r="AB745" s="450"/>
      <c r="AC745" s="450"/>
      <c r="AD745" s="450"/>
      <c r="AE745" s="451"/>
      <c r="AF745" s="451"/>
      <c r="AG745" s="452"/>
      <c r="AH745" s="452"/>
      <c r="AI745" s="452"/>
      <c r="AJ745" s="452"/>
      <c r="AK745" s="452"/>
      <c r="AL745" s="452"/>
      <c r="AM745" s="450"/>
      <c r="AN745" s="450"/>
      <c r="AO745" s="451"/>
      <c r="AP745" s="451"/>
      <c r="AQ745" s="450"/>
      <c r="AR745" s="453"/>
      <c r="AS745" s="453"/>
      <c r="AT745" s="454"/>
      <c r="AU745" s="455"/>
      <c r="AV745" s="456"/>
      <c r="AW745" s="456"/>
      <c r="AX745" s="455"/>
      <c r="AY745" s="456"/>
      <c r="AZ745" s="454"/>
      <c r="BA745" s="454"/>
      <c r="BB745" s="454"/>
      <c r="BC745" s="454"/>
      <c r="BD745" s="454"/>
      <c r="BE745" s="454"/>
      <c r="BF745" s="455"/>
      <c r="BG745" s="455"/>
      <c r="BH745" s="455"/>
      <c r="BI745" s="455"/>
      <c r="BJ745" s="455"/>
      <c r="BK745" s="455"/>
      <c r="BL745" s="455"/>
      <c r="BM745" s="455"/>
      <c r="BN745" s="455"/>
      <c r="BO745" s="455"/>
    </row>
    <row r="746" spans="1:67" ht="19.5" customHeight="1">
      <c r="A746" s="450"/>
      <c r="B746" s="450"/>
      <c r="C746" s="450"/>
      <c r="D746" s="450"/>
      <c r="E746" s="450"/>
      <c r="F746" s="451"/>
      <c r="G746" s="450"/>
      <c r="H746" s="450"/>
      <c r="I746" s="451"/>
      <c r="J746" s="450"/>
      <c r="K746" s="451"/>
      <c r="L746" s="450"/>
      <c r="M746" s="451"/>
      <c r="N746" s="450"/>
      <c r="O746" s="451"/>
      <c r="P746" s="452"/>
      <c r="Q746" s="452"/>
      <c r="R746" s="452"/>
      <c r="S746" s="452"/>
      <c r="T746" s="450"/>
      <c r="U746" s="450"/>
      <c r="V746" s="451"/>
      <c r="W746" s="452"/>
      <c r="X746" s="450"/>
      <c r="Y746" s="451"/>
      <c r="Z746" s="451"/>
      <c r="AA746" s="450"/>
      <c r="AB746" s="450"/>
      <c r="AC746" s="450"/>
      <c r="AD746" s="450"/>
      <c r="AE746" s="451"/>
      <c r="AF746" s="451"/>
      <c r="AG746" s="452"/>
      <c r="AH746" s="452"/>
      <c r="AI746" s="452"/>
      <c r="AJ746" s="452"/>
      <c r="AK746" s="452"/>
      <c r="AL746" s="452"/>
      <c r="AM746" s="450"/>
      <c r="AN746" s="450"/>
      <c r="AO746" s="451"/>
      <c r="AP746" s="451"/>
      <c r="AQ746" s="450"/>
      <c r="AR746" s="453"/>
      <c r="AS746" s="453"/>
      <c r="AT746" s="454"/>
      <c r="AU746" s="455"/>
      <c r="AV746" s="456"/>
      <c r="AW746" s="456"/>
      <c r="AX746" s="455"/>
      <c r="AY746" s="456"/>
      <c r="AZ746" s="454"/>
      <c r="BA746" s="454"/>
      <c r="BB746" s="454"/>
      <c r="BC746" s="454"/>
      <c r="BD746" s="454"/>
      <c r="BE746" s="454"/>
      <c r="BF746" s="455"/>
      <c r="BG746" s="455"/>
      <c r="BH746" s="455"/>
      <c r="BI746" s="455"/>
      <c r="BJ746" s="455"/>
      <c r="BK746" s="455"/>
      <c r="BL746" s="455"/>
      <c r="BM746" s="455"/>
      <c r="BN746" s="455"/>
      <c r="BO746" s="455"/>
    </row>
    <row r="747" spans="1:67" ht="19.5" customHeight="1">
      <c r="A747" s="450"/>
      <c r="B747" s="450"/>
      <c r="C747" s="450"/>
      <c r="D747" s="450"/>
      <c r="E747" s="450"/>
      <c r="F747" s="451"/>
      <c r="G747" s="450"/>
      <c r="H747" s="450"/>
      <c r="I747" s="451"/>
      <c r="J747" s="450"/>
      <c r="K747" s="451"/>
      <c r="L747" s="450"/>
      <c r="M747" s="451"/>
      <c r="N747" s="450"/>
      <c r="O747" s="451"/>
      <c r="P747" s="452"/>
      <c r="Q747" s="452"/>
      <c r="R747" s="452"/>
      <c r="S747" s="452"/>
      <c r="T747" s="450"/>
      <c r="U747" s="450"/>
      <c r="V747" s="451"/>
      <c r="W747" s="452"/>
      <c r="X747" s="450"/>
      <c r="Y747" s="451"/>
      <c r="Z747" s="451"/>
      <c r="AA747" s="450"/>
      <c r="AB747" s="450"/>
      <c r="AC747" s="450"/>
      <c r="AD747" s="450"/>
      <c r="AE747" s="451"/>
      <c r="AF747" s="451"/>
      <c r="AG747" s="452"/>
      <c r="AH747" s="452"/>
      <c r="AI747" s="452"/>
      <c r="AJ747" s="452"/>
      <c r="AK747" s="452"/>
      <c r="AL747" s="452"/>
      <c r="AM747" s="450"/>
      <c r="AN747" s="450"/>
      <c r="AO747" s="451"/>
      <c r="AP747" s="451"/>
      <c r="AQ747" s="450"/>
      <c r="AR747" s="453"/>
      <c r="AS747" s="453"/>
      <c r="AT747" s="454"/>
      <c r="AU747" s="455"/>
      <c r="AV747" s="456"/>
      <c r="AW747" s="456"/>
      <c r="AX747" s="455"/>
      <c r="AY747" s="456"/>
      <c r="AZ747" s="454"/>
      <c r="BA747" s="454"/>
      <c r="BB747" s="454"/>
      <c r="BC747" s="454"/>
      <c r="BD747" s="454"/>
      <c r="BE747" s="454"/>
      <c r="BF747" s="455"/>
      <c r="BG747" s="455"/>
      <c r="BH747" s="455"/>
      <c r="BI747" s="455"/>
      <c r="BJ747" s="455"/>
      <c r="BK747" s="455"/>
      <c r="BL747" s="455"/>
      <c r="BM747" s="455"/>
      <c r="BN747" s="455"/>
      <c r="BO747" s="455"/>
    </row>
    <row r="748" spans="1:67" ht="19.5" customHeight="1">
      <c r="A748" s="450"/>
      <c r="B748" s="450"/>
      <c r="C748" s="450"/>
      <c r="D748" s="450"/>
      <c r="E748" s="450"/>
      <c r="F748" s="451"/>
      <c r="G748" s="450"/>
      <c r="H748" s="450"/>
      <c r="I748" s="451"/>
      <c r="J748" s="450"/>
      <c r="K748" s="451"/>
      <c r="L748" s="450"/>
      <c r="M748" s="451"/>
      <c r="N748" s="450"/>
      <c r="O748" s="451"/>
      <c r="P748" s="452"/>
      <c r="Q748" s="452"/>
      <c r="R748" s="452"/>
      <c r="S748" s="452"/>
      <c r="T748" s="450"/>
      <c r="U748" s="450"/>
      <c r="V748" s="451"/>
      <c r="W748" s="452"/>
      <c r="X748" s="450"/>
      <c r="Y748" s="451"/>
      <c r="Z748" s="451"/>
      <c r="AA748" s="450"/>
      <c r="AB748" s="450"/>
      <c r="AC748" s="450"/>
      <c r="AD748" s="450"/>
      <c r="AE748" s="451"/>
      <c r="AF748" s="451"/>
      <c r="AG748" s="452"/>
      <c r="AH748" s="452"/>
      <c r="AI748" s="452"/>
      <c r="AJ748" s="452"/>
      <c r="AK748" s="452"/>
      <c r="AL748" s="452"/>
      <c r="AM748" s="450"/>
      <c r="AN748" s="450"/>
      <c r="AO748" s="451"/>
      <c r="AP748" s="451"/>
      <c r="AQ748" s="450"/>
      <c r="AR748" s="453"/>
      <c r="AS748" s="453"/>
      <c r="AT748" s="454"/>
      <c r="AU748" s="455"/>
      <c r="AV748" s="456"/>
      <c r="AW748" s="456"/>
      <c r="AX748" s="455"/>
      <c r="AY748" s="456"/>
      <c r="AZ748" s="454"/>
      <c r="BA748" s="454"/>
      <c r="BB748" s="454"/>
      <c r="BC748" s="454"/>
      <c r="BD748" s="454"/>
      <c r="BE748" s="454"/>
      <c r="BF748" s="455"/>
      <c r="BG748" s="455"/>
      <c r="BH748" s="455"/>
      <c r="BI748" s="455"/>
      <c r="BJ748" s="455"/>
      <c r="BK748" s="455"/>
      <c r="BL748" s="455"/>
      <c r="BM748" s="455"/>
      <c r="BN748" s="455"/>
      <c r="BO748" s="455"/>
    </row>
    <row r="749" spans="1:67" ht="19.5" customHeight="1">
      <c r="A749" s="450"/>
      <c r="B749" s="450"/>
      <c r="C749" s="450"/>
      <c r="D749" s="450"/>
      <c r="E749" s="450"/>
      <c r="F749" s="451"/>
      <c r="G749" s="450"/>
      <c r="H749" s="450"/>
      <c r="I749" s="451"/>
      <c r="J749" s="450"/>
      <c r="K749" s="451"/>
      <c r="L749" s="450"/>
      <c r="M749" s="451"/>
      <c r="N749" s="450"/>
      <c r="O749" s="451"/>
      <c r="P749" s="452"/>
      <c r="Q749" s="452"/>
      <c r="R749" s="452"/>
      <c r="S749" s="452"/>
      <c r="T749" s="450"/>
      <c r="U749" s="450"/>
      <c r="V749" s="451"/>
      <c r="W749" s="452"/>
      <c r="X749" s="450"/>
      <c r="Y749" s="451"/>
      <c r="Z749" s="451"/>
      <c r="AA749" s="450"/>
      <c r="AB749" s="450"/>
      <c r="AC749" s="450"/>
      <c r="AD749" s="450"/>
      <c r="AE749" s="451"/>
      <c r="AF749" s="451"/>
      <c r="AG749" s="452"/>
      <c r="AH749" s="452"/>
      <c r="AI749" s="452"/>
      <c r="AJ749" s="452"/>
      <c r="AK749" s="452"/>
      <c r="AL749" s="452"/>
      <c r="AM749" s="450"/>
      <c r="AN749" s="450"/>
      <c r="AO749" s="451"/>
      <c r="AP749" s="451"/>
      <c r="AQ749" s="450"/>
      <c r="AR749" s="453"/>
      <c r="AS749" s="453"/>
      <c r="AT749" s="454"/>
      <c r="AU749" s="455"/>
      <c r="AV749" s="456"/>
      <c r="AW749" s="456"/>
      <c r="AX749" s="455"/>
      <c r="AY749" s="456"/>
      <c r="AZ749" s="454"/>
      <c r="BA749" s="454"/>
      <c r="BB749" s="454"/>
      <c r="BC749" s="454"/>
      <c r="BD749" s="454"/>
      <c r="BE749" s="454"/>
      <c r="BF749" s="455"/>
      <c r="BG749" s="455"/>
      <c r="BH749" s="455"/>
      <c r="BI749" s="455"/>
      <c r="BJ749" s="455"/>
      <c r="BK749" s="455"/>
      <c r="BL749" s="455"/>
      <c r="BM749" s="455"/>
      <c r="BN749" s="455"/>
      <c r="BO749" s="455"/>
    </row>
    <row r="750" spans="1:67" ht="19.5" customHeight="1">
      <c r="A750" s="450"/>
      <c r="B750" s="450"/>
      <c r="C750" s="450"/>
      <c r="D750" s="450"/>
      <c r="E750" s="450"/>
      <c r="F750" s="451"/>
      <c r="G750" s="450"/>
      <c r="H750" s="450"/>
      <c r="I750" s="451"/>
      <c r="J750" s="450"/>
      <c r="K750" s="451"/>
      <c r="L750" s="450"/>
      <c r="M750" s="451"/>
      <c r="N750" s="450"/>
      <c r="O750" s="451"/>
      <c r="P750" s="452"/>
      <c r="Q750" s="452"/>
      <c r="R750" s="452"/>
      <c r="S750" s="452"/>
      <c r="T750" s="450"/>
      <c r="U750" s="450"/>
      <c r="V750" s="451"/>
      <c r="W750" s="452"/>
      <c r="X750" s="450"/>
      <c r="Y750" s="451"/>
      <c r="Z750" s="451"/>
      <c r="AA750" s="450"/>
      <c r="AB750" s="450"/>
      <c r="AC750" s="450"/>
      <c r="AD750" s="450"/>
      <c r="AE750" s="451"/>
      <c r="AF750" s="451"/>
      <c r="AG750" s="452"/>
      <c r="AH750" s="452"/>
      <c r="AI750" s="452"/>
      <c r="AJ750" s="452"/>
      <c r="AK750" s="452"/>
      <c r="AL750" s="452"/>
      <c r="AM750" s="450"/>
      <c r="AN750" s="450"/>
      <c r="AO750" s="451"/>
      <c r="AP750" s="451"/>
      <c r="AQ750" s="450"/>
      <c r="AR750" s="453"/>
      <c r="AS750" s="453"/>
      <c r="AT750" s="454"/>
      <c r="AU750" s="455"/>
      <c r="AV750" s="456"/>
      <c r="AW750" s="456"/>
      <c r="AX750" s="455"/>
      <c r="AY750" s="456"/>
      <c r="AZ750" s="454"/>
      <c r="BA750" s="454"/>
      <c r="BB750" s="454"/>
      <c r="BC750" s="454"/>
      <c r="BD750" s="454"/>
      <c r="BE750" s="454"/>
      <c r="BF750" s="455"/>
      <c r="BG750" s="455"/>
      <c r="BH750" s="455"/>
      <c r="BI750" s="455"/>
      <c r="BJ750" s="455"/>
      <c r="BK750" s="455"/>
      <c r="BL750" s="455"/>
      <c r="BM750" s="455"/>
      <c r="BN750" s="455"/>
      <c r="BO750" s="455"/>
    </row>
    <row r="751" spans="1:67" ht="19.5" customHeight="1">
      <c r="A751" s="450"/>
      <c r="B751" s="450"/>
      <c r="C751" s="450"/>
      <c r="D751" s="450"/>
      <c r="E751" s="450"/>
      <c r="F751" s="451"/>
      <c r="G751" s="450"/>
      <c r="H751" s="450"/>
      <c r="I751" s="451"/>
      <c r="J751" s="450"/>
      <c r="K751" s="451"/>
      <c r="L751" s="450"/>
      <c r="M751" s="451"/>
      <c r="N751" s="450"/>
      <c r="O751" s="451"/>
      <c r="P751" s="452"/>
      <c r="Q751" s="452"/>
      <c r="R751" s="452"/>
      <c r="S751" s="452"/>
      <c r="T751" s="450"/>
      <c r="U751" s="450"/>
      <c r="V751" s="451"/>
      <c r="W751" s="452"/>
      <c r="X751" s="450"/>
      <c r="Y751" s="451"/>
      <c r="Z751" s="451"/>
      <c r="AA751" s="450"/>
      <c r="AB751" s="450"/>
      <c r="AC751" s="450"/>
      <c r="AD751" s="450"/>
      <c r="AE751" s="451"/>
      <c r="AF751" s="451"/>
      <c r="AG751" s="452"/>
      <c r="AH751" s="452"/>
      <c r="AI751" s="452"/>
      <c r="AJ751" s="452"/>
      <c r="AK751" s="452"/>
      <c r="AL751" s="452"/>
      <c r="AM751" s="450"/>
      <c r="AN751" s="450"/>
      <c r="AO751" s="451"/>
      <c r="AP751" s="451"/>
      <c r="AQ751" s="450"/>
      <c r="AR751" s="453"/>
      <c r="AS751" s="453"/>
      <c r="AT751" s="454"/>
      <c r="AU751" s="455"/>
      <c r="AV751" s="456"/>
      <c r="AW751" s="456"/>
      <c r="AX751" s="455"/>
      <c r="AY751" s="456"/>
      <c r="AZ751" s="454"/>
      <c r="BA751" s="454"/>
      <c r="BB751" s="454"/>
      <c r="BC751" s="454"/>
      <c r="BD751" s="454"/>
      <c r="BE751" s="454"/>
      <c r="BF751" s="455"/>
      <c r="BG751" s="455"/>
      <c r="BH751" s="455"/>
      <c r="BI751" s="455"/>
      <c r="BJ751" s="455"/>
      <c r="BK751" s="455"/>
      <c r="BL751" s="455"/>
      <c r="BM751" s="455"/>
      <c r="BN751" s="455"/>
      <c r="BO751" s="455"/>
    </row>
    <row r="752" spans="1:67" ht="19.5" customHeight="1">
      <c r="A752" s="450"/>
      <c r="B752" s="450"/>
      <c r="C752" s="450"/>
      <c r="D752" s="450"/>
      <c r="E752" s="450"/>
      <c r="F752" s="451"/>
      <c r="G752" s="450"/>
      <c r="H752" s="450"/>
      <c r="I752" s="451"/>
      <c r="J752" s="450"/>
      <c r="K752" s="451"/>
      <c r="L752" s="450"/>
      <c r="M752" s="451"/>
      <c r="N752" s="450"/>
      <c r="O752" s="451"/>
      <c r="P752" s="452"/>
      <c r="Q752" s="452"/>
      <c r="R752" s="452"/>
      <c r="S752" s="452"/>
      <c r="T752" s="450"/>
      <c r="U752" s="450"/>
      <c r="V752" s="451"/>
      <c r="W752" s="452"/>
      <c r="X752" s="450"/>
      <c r="Y752" s="451"/>
      <c r="Z752" s="451"/>
      <c r="AA752" s="450"/>
      <c r="AB752" s="450"/>
      <c r="AC752" s="450"/>
      <c r="AD752" s="450"/>
      <c r="AE752" s="451"/>
      <c r="AF752" s="451"/>
      <c r="AG752" s="452"/>
      <c r="AH752" s="452"/>
      <c r="AI752" s="452"/>
      <c r="AJ752" s="452"/>
      <c r="AK752" s="452"/>
      <c r="AL752" s="452"/>
      <c r="AM752" s="450"/>
      <c r="AN752" s="450"/>
      <c r="AO752" s="451"/>
      <c r="AP752" s="451"/>
      <c r="AQ752" s="450"/>
      <c r="AR752" s="453"/>
      <c r="AS752" s="453"/>
      <c r="AT752" s="454"/>
      <c r="AU752" s="455"/>
      <c r="AV752" s="456"/>
      <c r="AW752" s="456"/>
      <c r="AX752" s="455"/>
      <c r="AY752" s="456"/>
      <c r="AZ752" s="454"/>
      <c r="BA752" s="454"/>
      <c r="BB752" s="454"/>
      <c r="BC752" s="454"/>
      <c r="BD752" s="454"/>
      <c r="BE752" s="454"/>
      <c r="BF752" s="455"/>
      <c r="BG752" s="455"/>
      <c r="BH752" s="455"/>
      <c r="BI752" s="455"/>
      <c r="BJ752" s="455"/>
      <c r="BK752" s="455"/>
      <c r="BL752" s="455"/>
      <c r="BM752" s="455"/>
      <c r="BN752" s="455"/>
      <c r="BO752" s="455"/>
    </row>
    <row r="753" spans="1:67" ht="19.5" customHeight="1">
      <c r="A753" s="450"/>
      <c r="B753" s="450"/>
      <c r="C753" s="450"/>
      <c r="D753" s="450"/>
      <c r="E753" s="450"/>
      <c r="F753" s="451"/>
      <c r="G753" s="450"/>
      <c r="H753" s="450"/>
      <c r="I753" s="451"/>
      <c r="J753" s="450"/>
      <c r="K753" s="451"/>
      <c r="L753" s="450"/>
      <c r="M753" s="451"/>
      <c r="N753" s="450"/>
      <c r="O753" s="451"/>
      <c r="P753" s="452"/>
      <c r="Q753" s="452"/>
      <c r="R753" s="452"/>
      <c r="S753" s="452"/>
      <c r="T753" s="450"/>
      <c r="U753" s="450"/>
      <c r="V753" s="451"/>
      <c r="W753" s="452"/>
      <c r="X753" s="450"/>
      <c r="Y753" s="451"/>
      <c r="Z753" s="451"/>
      <c r="AA753" s="450"/>
      <c r="AB753" s="450"/>
      <c r="AC753" s="450"/>
      <c r="AD753" s="450"/>
      <c r="AE753" s="451"/>
      <c r="AF753" s="451"/>
      <c r="AG753" s="452"/>
      <c r="AH753" s="452"/>
      <c r="AI753" s="452"/>
      <c r="AJ753" s="452"/>
      <c r="AK753" s="452"/>
      <c r="AL753" s="452"/>
      <c r="AM753" s="450"/>
      <c r="AN753" s="450"/>
      <c r="AO753" s="451"/>
      <c r="AP753" s="451"/>
      <c r="AQ753" s="450"/>
      <c r="AR753" s="453"/>
      <c r="AS753" s="453"/>
      <c r="AT753" s="454"/>
      <c r="AU753" s="455"/>
      <c r="AV753" s="456"/>
      <c r="AW753" s="456"/>
      <c r="AX753" s="455"/>
      <c r="AY753" s="456"/>
      <c r="AZ753" s="454"/>
      <c r="BA753" s="454"/>
      <c r="BB753" s="454"/>
      <c r="BC753" s="454"/>
      <c r="BD753" s="454"/>
      <c r="BE753" s="454"/>
      <c r="BF753" s="455"/>
      <c r="BG753" s="455"/>
      <c r="BH753" s="455"/>
      <c r="BI753" s="455"/>
      <c r="BJ753" s="455"/>
      <c r="BK753" s="455"/>
      <c r="BL753" s="455"/>
      <c r="BM753" s="455"/>
      <c r="BN753" s="455"/>
      <c r="BO753" s="455"/>
    </row>
    <row r="754" spans="1:67" ht="19.5" customHeight="1">
      <c r="A754" s="450"/>
      <c r="B754" s="450"/>
      <c r="C754" s="450"/>
      <c r="D754" s="450"/>
      <c r="E754" s="450"/>
      <c r="F754" s="451"/>
      <c r="G754" s="450"/>
      <c r="H754" s="450"/>
      <c r="I754" s="451"/>
      <c r="J754" s="450"/>
      <c r="K754" s="451"/>
      <c r="L754" s="450"/>
      <c r="M754" s="451"/>
      <c r="N754" s="450"/>
      <c r="O754" s="451"/>
      <c r="P754" s="452"/>
      <c r="Q754" s="452"/>
      <c r="R754" s="452"/>
      <c r="S754" s="452"/>
      <c r="T754" s="450"/>
      <c r="U754" s="450"/>
      <c r="V754" s="451"/>
      <c r="W754" s="452"/>
      <c r="X754" s="450"/>
      <c r="Y754" s="451"/>
      <c r="Z754" s="451"/>
      <c r="AA754" s="450"/>
      <c r="AB754" s="450"/>
      <c r="AC754" s="450"/>
      <c r="AD754" s="450"/>
      <c r="AE754" s="451"/>
      <c r="AF754" s="451"/>
      <c r="AG754" s="452"/>
      <c r="AH754" s="452"/>
      <c r="AI754" s="452"/>
      <c r="AJ754" s="452"/>
      <c r="AK754" s="452"/>
      <c r="AL754" s="452"/>
      <c r="AM754" s="450"/>
      <c r="AN754" s="450"/>
      <c r="AO754" s="451"/>
      <c r="AP754" s="451"/>
      <c r="AQ754" s="450"/>
      <c r="AR754" s="453"/>
      <c r="AS754" s="453"/>
      <c r="AT754" s="454"/>
      <c r="AU754" s="455"/>
      <c r="AV754" s="456"/>
      <c r="AW754" s="456"/>
      <c r="AX754" s="455"/>
      <c r="AY754" s="456"/>
      <c r="AZ754" s="454"/>
      <c r="BA754" s="454"/>
      <c r="BB754" s="454"/>
      <c r="BC754" s="454"/>
      <c r="BD754" s="454"/>
      <c r="BE754" s="454"/>
      <c r="BF754" s="455"/>
      <c r="BG754" s="455"/>
      <c r="BH754" s="455"/>
      <c r="BI754" s="455"/>
      <c r="BJ754" s="455"/>
      <c r="BK754" s="455"/>
      <c r="BL754" s="455"/>
      <c r="BM754" s="455"/>
      <c r="BN754" s="455"/>
      <c r="BO754" s="455"/>
    </row>
    <row r="755" spans="1:67" ht="19.5" customHeight="1">
      <c r="A755" s="450"/>
      <c r="B755" s="450"/>
      <c r="C755" s="450"/>
      <c r="D755" s="450"/>
      <c r="E755" s="450"/>
      <c r="F755" s="451"/>
      <c r="G755" s="450"/>
      <c r="H755" s="450"/>
      <c r="I755" s="451"/>
      <c r="J755" s="450"/>
      <c r="K755" s="451"/>
      <c r="L755" s="450"/>
      <c r="M755" s="451"/>
      <c r="N755" s="450"/>
      <c r="O755" s="451"/>
      <c r="P755" s="452"/>
      <c r="Q755" s="452"/>
      <c r="R755" s="452"/>
      <c r="S755" s="452"/>
      <c r="T755" s="450"/>
      <c r="U755" s="450"/>
      <c r="V755" s="451"/>
      <c r="W755" s="452"/>
      <c r="X755" s="450"/>
      <c r="Y755" s="451"/>
      <c r="Z755" s="451"/>
      <c r="AA755" s="450"/>
      <c r="AB755" s="450"/>
      <c r="AC755" s="450"/>
      <c r="AD755" s="450"/>
      <c r="AE755" s="451"/>
      <c r="AF755" s="451"/>
      <c r="AG755" s="452"/>
      <c r="AH755" s="452"/>
      <c r="AI755" s="452"/>
      <c r="AJ755" s="452"/>
      <c r="AK755" s="452"/>
      <c r="AL755" s="452"/>
      <c r="AM755" s="450"/>
      <c r="AN755" s="450"/>
      <c r="AO755" s="451"/>
      <c r="AP755" s="451"/>
      <c r="AQ755" s="450"/>
      <c r="AR755" s="453"/>
      <c r="AS755" s="453"/>
      <c r="AT755" s="454"/>
      <c r="AU755" s="455"/>
      <c r="AV755" s="456"/>
      <c r="AW755" s="456"/>
      <c r="AX755" s="455"/>
      <c r="AY755" s="456"/>
      <c r="AZ755" s="454"/>
      <c r="BA755" s="454"/>
      <c r="BB755" s="454"/>
      <c r="BC755" s="454"/>
      <c r="BD755" s="454"/>
      <c r="BE755" s="454"/>
      <c r="BF755" s="455"/>
      <c r="BG755" s="455"/>
      <c r="BH755" s="455"/>
      <c r="BI755" s="455"/>
      <c r="BJ755" s="455"/>
      <c r="BK755" s="455"/>
      <c r="BL755" s="455"/>
      <c r="BM755" s="455"/>
      <c r="BN755" s="455"/>
      <c r="BO755" s="455"/>
    </row>
    <row r="756" spans="1:67" ht="19.5" customHeight="1">
      <c r="A756" s="450"/>
      <c r="B756" s="450"/>
      <c r="C756" s="450"/>
      <c r="D756" s="450"/>
      <c r="E756" s="450"/>
      <c r="F756" s="451"/>
      <c r="G756" s="450"/>
      <c r="H756" s="450"/>
      <c r="I756" s="451"/>
      <c r="J756" s="450"/>
      <c r="K756" s="451"/>
      <c r="L756" s="450"/>
      <c r="M756" s="451"/>
      <c r="N756" s="450"/>
      <c r="O756" s="451"/>
      <c r="P756" s="452"/>
      <c r="Q756" s="452"/>
      <c r="R756" s="452"/>
      <c r="S756" s="452"/>
      <c r="T756" s="450"/>
      <c r="U756" s="450"/>
      <c r="V756" s="451"/>
      <c r="W756" s="452"/>
      <c r="X756" s="450"/>
      <c r="Y756" s="451"/>
      <c r="Z756" s="451"/>
      <c r="AA756" s="450"/>
      <c r="AB756" s="450"/>
      <c r="AC756" s="450"/>
      <c r="AD756" s="450"/>
      <c r="AE756" s="451"/>
      <c r="AF756" s="451"/>
      <c r="AG756" s="452"/>
      <c r="AH756" s="452"/>
      <c r="AI756" s="452"/>
      <c r="AJ756" s="452"/>
      <c r="AK756" s="452"/>
      <c r="AL756" s="452"/>
      <c r="AM756" s="450"/>
      <c r="AN756" s="450"/>
      <c r="AO756" s="451"/>
      <c r="AP756" s="451"/>
      <c r="AQ756" s="450"/>
      <c r="AR756" s="453"/>
      <c r="AS756" s="453"/>
      <c r="AT756" s="454"/>
      <c r="AU756" s="455"/>
      <c r="AV756" s="456"/>
      <c r="AW756" s="456"/>
      <c r="AX756" s="455"/>
      <c r="AY756" s="456"/>
      <c r="AZ756" s="454"/>
      <c r="BA756" s="454"/>
      <c r="BB756" s="454"/>
      <c r="BC756" s="454"/>
      <c r="BD756" s="454"/>
      <c r="BE756" s="454"/>
      <c r="BF756" s="455"/>
      <c r="BG756" s="455"/>
      <c r="BH756" s="455"/>
      <c r="BI756" s="455"/>
      <c r="BJ756" s="455"/>
      <c r="BK756" s="455"/>
      <c r="BL756" s="455"/>
      <c r="BM756" s="455"/>
      <c r="BN756" s="455"/>
      <c r="BO756" s="455"/>
    </row>
    <row r="757" spans="1:67" ht="19.5" customHeight="1">
      <c r="A757" s="450"/>
      <c r="B757" s="450"/>
      <c r="C757" s="450"/>
      <c r="D757" s="450"/>
      <c r="E757" s="450"/>
      <c r="F757" s="451"/>
      <c r="G757" s="450"/>
      <c r="H757" s="450"/>
      <c r="I757" s="451"/>
      <c r="J757" s="450"/>
      <c r="K757" s="451"/>
      <c r="L757" s="450"/>
      <c r="M757" s="451"/>
      <c r="N757" s="450"/>
      <c r="O757" s="451"/>
      <c r="P757" s="452"/>
      <c r="Q757" s="452"/>
      <c r="R757" s="452"/>
      <c r="S757" s="452"/>
      <c r="T757" s="450"/>
      <c r="U757" s="450"/>
      <c r="V757" s="451"/>
      <c r="W757" s="452"/>
      <c r="X757" s="450"/>
      <c r="Y757" s="451"/>
      <c r="Z757" s="451"/>
      <c r="AA757" s="450"/>
      <c r="AB757" s="450"/>
      <c r="AC757" s="450"/>
      <c r="AD757" s="450"/>
      <c r="AE757" s="451"/>
      <c r="AF757" s="451"/>
      <c r="AG757" s="452"/>
      <c r="AH757" s="452"/>
      <c r="AI757" s="452"/>
      <c r="AJ757" s="452"/>
      <c r="AK757" s="452"/>
      <c r="AL757" s="452"/>
      <c r="AM757" s="450"/>
      <c r="AN757" s="450"/>
      <c r="AO757" s="451"/>
      <c r="AP757" s="451"/>
      <c r="AQ757" s="450"/>
      <c r="AR757" s="453"/>
      <c r="AS757" s="453"/>
      <c r="AT757" s="454"/>
      <c r="AU757" s="455"/>
      <c r="AV757" s="456"/>
      <c r="AW757" s="456"/>
      <c r="AX757" s="455"/>
      <c r="AY757" s="456"/>
      <c r="AZ757" s="454"/>
      <c r="BA757" s="454"/>
      <c r="BB757" s="454"/>
      <c r="BC757" s="454"/>
      <c r="BD757" s="454"/>
      <c r="BE757" s="454"/>
      <c r="BF757" s="455"/>
      <c r="BG757" s="455"/>
      <c r="BH757" s="455"/>
      <c r="BI757" s="455"/>
      <c r="BJ757" s="455"/>
      <c r="BK757" s="455"/>
      <c r="BL757" s="455"/>
      <c r="BM757" s="455"/>
      <c r="BN757" s="455"/>
      <c r="BO757" s="455"/>
    </row>
    <row r="758" spans="1:67" ht="19.5" customHeight="1">
      <c r="A758" s="450"/>
      <c r="B758" s="450"/>
      <c r="C758" s="450"/>
      <c r="D758" s="450"/>
      <c r="E758" s="450"/>
      <c r="F758" s="451"/>
      <c r="G758" s="450"/>
      <c r="H758" s="450"/>
      <c r="I758" s="451"/>
      <c r="J758" s="450"/>
      <c r="K758" s="451"/>
      <c r="L758" s="450"/>
      <c r="M758" s="451"/>
      <c r="N758" s="450"/>
      <c r="O758" s="451"/>
      <c r="P758" s="452"/>
      <c r="Q758" s="452"/>
      <c r="R758" s="452"/>
      <c r="S758" s="452"/>
      <c r="T758" s="450"/>
      <c r="U758" s="450"/>
      <c r="V758" s="451"/>
      <c r="W758" s="452"/>
      <c r="X758" s="450"/>
      <c r="Y758" s="451"/>
      <c r="Z758" s="451"/>
      <c r="AA758" s="450"/>
      <c r="AB758" s="450"/>
      <c r="AC758" s="450"/>
      <c r="AD758" s="450"/>
      <c r="AE758" s="451"/>
      <c r="AF758" s="451"/>
      <c r="AG758" s="452"/>
      <c r="AH758" s="452"/>
      <c r="AI758" s="452"/>
      <c r="AJ758" s="452"/>
      <c r="AK758" s="452"/>
      <c r="AL758" s="452"/>
      <c r="AM758" s="450"/>
      <c r="AN758" s="450"/>
      <c r="AO758" s="451"/>
      <c r="AP758" s="451"/>
      <c r="AQ758" s="450"/>
      <c r="AR758" s="453"/>
      <c r="AS758" s="453"/>
      <c r="AT758" s="454"/>
      <c r="AU758" s="455"/>
      <c r="AV758" s="456"/>
      <c r="AW758" s="456"/>
      <c r="AX758" s="455"/>
      <c r="AY758" s="456"/>
      <c r="AZ758" s="454"/>
      <c r="BA758" s="454"/>
      <c r="BB758" s="454"/>
      <c r="BC758" s="454"/>
      <c r="BD758" s="454"/>
      <c r="BE758" s="454"/>
      <c r="BF758" s="455"/>
      <c r="BG758" s="455"/>
      <c r="BH758" s="455"/>
      <c r="BI758" s="455"/>
      <c r="BJ758" s="455"/>
      <c r="BK758" s="455"/>
      <c r="BL758" s="455"/>
      <c r="BM758" s="455"/>
      <c r="BN758" s="455"/>
      <c r="BO758" s="455"/>
    </row>
    <row r="759" spans="1:67" ht="19.5" customHeight="1">
      <c r="A759" s="450"/>
      <c r="B759" s="450"/>
      <c r="C759" s="450"/>
      <c r="D759" s="450"/>
      <c r="E759" s="450"/>
      <c r="F759" s="451"/>
      <c r="G759" s="450"/>
      <c r="H759" s="450"/>
      <c r="I759" s="451"/>
      <c r="J759" s="450"/>
      <c r="K759" s="451"/>
      <c r="L759" s="450"/>
      <c r="M759" s="451"/>
      <c r="N759" s="450"/>
      <c r="O759" s="451"/>
      <c r="P759" s="452"/>
      <c r="Q759" s="452"/>
      <c r="R759" s="452"/>
      <c r="S759" s="452"/>
      <c r="T759" s="450"/>
      <c r="U759" s="450"/>
      <c r="V759" s="451"/>
      <c r="W759" s="452"/>
      <c r="X759" s="450"/>
      <c r="Y759" s="451"/>
      <c r="Z759" s="451"/>
      <c r="AA759" s="450"/>
      <c r="AB759" s="450"/>
      <c r="AC759" s="450"/>
      <c r="AD759" s="450"/>
      <c r="AE759" s="451"/>
      <c r="AF759" s="451"/>
      <c r="AG759" s="452"/>
      <c r="AH759" s="452"/>
      <c r="AI759" s="452"/>
      <c r="AJ759" s="452"/>
      <c r="AK759" s="452"/>
      <c r="AL759" s="452"/>
      <c r="AM759" s="450"/>
      <c r="AN759" s="450"/>
      <c r="AO759" s="451"/>
      <c r="AP759" s="451"/>
      <c r="AQ759" s="450"/>
      <c r="AR759" s="453"/>
      <c r="AS759" s="453"/>
      <c r="AT759" s="454"/>
      <c r="AU759" s="455"/>
      <c r="AV759" s="456"/>
      <c r="AW759" s="456"/>
      <c r="AX759" s="455"/>
      <c r="AY759" s="456"/>
      <c r="AZ759" s="454"/>
      <c r="BA759" s="454"/>
      <c r="BB759" s="454"/>
      <c r="BC759" s="454"/>
      <c r="BD759" s="454"/>
      <c r="BE759" s="454"/>
      <c r="BF759" s="455"/>
      <c r="BG759" s="455"/>
      <c r="BH759" s="455"/>
      <c r="BI759" s="455"/>
      <c r="BJ759" s="455"/>
      <c r="BK759" s="455"/>
      <c r="BL759" s="455"/>
      <c r="BM759" s="455"/>
      <c r="BN759" s="455"/>
      <c r="BO759" s="455"/>
    </row>
    <row r="760" spans="1:67" ht="19.5" customHeight="1">
      <c r="A760" s="450"/>
      <c r="B760" s="450"/>
      <c r="C760" s="450"/>
      <c r="D760" s="450"/>
      <c r="E760" s="450"/>
      <c r="F760" s="451"/>
      <c r="G760" s="450"/>
      <c r="H760" s="450"/>
      <c r="I760" s="451"/>
      <c r="J760" s="450"/>
      <c r="K760" s="451"/>
      <c r="L760" s="450"/>
      <c r="M760" s="451"/>
      <c r="N760" s="450"/>
      <c r="O760" s="451"/>
      <c r="P760" s="452"/>
      <c r="Q760" s="452"/>
      <c r="R760" s="452"/>
      <c r="S760" s="452"/>
      <c r="T760" s="450"/>
      <c r="U760" s="450"/>
      <c r="V760" s="451"/>
      <c r="W760" s="452"/>
      <c r="X760" s="450"/>
      <c r="Y760" s="451"/>
      <c r="Z760" s="451"/>
      <c r="AA760" s="450"/>
      <c r="AB760" s="450"/>
      <c r="AC760" s="450"/>
      <c r="AD760" s="450"/>
      <c r="AE760" s="451"/>
      <c r="AF760" s="451"/>
      <c r="AG760" s="452"/>
      <c r="AH760" s="452"/>
      <c r="AI760" s="452"/>
      <c r="AJ760" s="452"/>
      <c r="AK760" s="452"/>
      <c r="AL760" s="452"/>
      <c r="AM760" s="450"/>
      <c r="AN760" s="450"/>
      <c r="AO760" s="451"/>
      <c r="AP760" s="451"/>
      <c r="AQ760" s="450"/>
      <c r="AR760" s="453"/>
      <c r="AS760" s="453"/>
      <c r="AT760" s="454"/>
      <c r="AU760" s="455"/>
      <c r="AV760" s="456"/>
      <c r="AW760" s="456"/>
      <c r="AX760" s="455"/>
      <c r="AY760" s="456"/>
      <c r="AZ760" s="454"/>
      <c r="BA760" s="454"/>
      <c r="BB760" s="454"/>
      <c r="BC760" s="454"/>
      <c r="BD760" s="454"/>
      <c r="BE760" s="454"/>
      <c r="BF760" s="455"/>
      <c r="BG760" s="455"/>
      <c r="BH760" s="455"/>
      <c r="BI760" s="455"/>
      <c r="BJ760" s="455"/>
      <c r="BK760" s="455"/>
      <c r="BL760" s="455"/>
      <c r="BM760" s="455"/>
      <c r="BN760" s="455"/>
      <c r="BO760" s="455"/>
    </row>
    <row r="761" spans="1:67" ht="19.5" customHeight="1">
      <c r="A761" s="450"/>
      <c r="B761" s="450"/>
      <c r="C761" s="450"/>
      <c r="D761" s="450"/>
      <c r="E761" s="450"/>
      <c r="F761" s="451"/>
      <c r="G761" s="450"/>
      <c r="H761" s="450"/>
      <c r="I761" s="451"/>
      <c r="J761" s="450"/>
      <c r="K761" s="451"/>
      <c r="L761" s="450"/>
      <c r="M761" s="451"/>
      <c r="N761" s="450"/>
      <c r="O761" s="451"/>
      <c r="P761" s="452"/>
      <c r="Q761" s="452"/>
      <c r="R761" s="452"/>
      <c r="S761" s="452"/>
      <c r="T761" s="450"/>
      <c r="U761" s="450"/>
      <c r="V761" s="451"/>
      <c r="W761" s="452"/>
      <c r="X761" s="450"/>
      <c r="Y761" s="451"/>
      <c r="Z761" s="451"/>
      <c r="AA761" s="450"/>
      <c r="AB761" s="450"/>
      <c r="AC761" s="450"/>
      <c r="AD761" s="450"/>
      <c r="AE761" s="451"/>
      <c r="AF761" s="451"/>
      <c r="AG761" s="452"/>
      <c r="AH761" s="452"/>
      <c r="AI761" s="452"/>
      <c r="AJ761" s="452"/>
      <c r="AK761" s="452"/>
      <c r="AL761" s="452"/>
      <c r="AM761" s="450"/>
      <c r="AN761" s="450"/>
      <c r="AO761" s="451"/>
      <c r="AP761" s="451"/>
      <c r="AQ761" s="450"/>
      <c r="AR761" s="453"/>
      <c r="AS761" s="453"/>
      <c r="AT761" s="454"/>
      <c r="AU761" s="455"/>
      <c r="AV761" s="456"/>
      <c r="AW761" s="456"/>
      <c r="AX761" s="455"/>
      <c r="AY761" s="456"/>
      <c r="AZ761" s="454"/>
      <c r="BA761" s="454"/>
      <c r="BB761" s="454"/>
      <c r="BC761" s="454"/>
      <c r="BD761" s="454"/>
      <c r="BE761" s="454"/>
      <c r="BF761" s="455"/>
      <c r="BG761" s="455"/>
      <c r="BH761" s="455"/>
      <c r="BI761" s="455"/>
      <c r="BJ761" s="455"/>
      <c r="BK761" s="455"/>
      <c r="BL761" s="455"/>
      <c r="BM761" s="455"/>
      <c r="BN761" s="455"/>
      <c r="BO761" s="455"/>
    </row>
    <row r="762" spans="1:67" ht="19.5" customHeight="1">
      <c r="A762" s="450"/>
      <c r="B762" s="450"/>
      <c r="C762" s="450"/>
      <c r="D762" s="450"/>
      <c r="E762" s="450"/>
      <c r="F762" s="451"/>
      <c r="G762" s="450"/>
      <c r="H762" s="450"/>
      <c r="I762" s="451"/>
      <c r="J762" s="450"/>
      <c r="K762" s="451"/>
      <c r="L762" s="450"/>
      <c r="M762" s="451"/>
      <c r="N762" s="450"/>
      <c r="O762" s="451"/>
      <c r="P762" s="452"/>
      <c r="Q762" s="452"/>
      <c r="R762" s="452"/>
      <c r="S762" s="452"/>
      <c r="T762" s="450"/>
      <c r="U762" s="450"/>
      <c r="V762" s="451"/>
      <c r="W762" s="452"/>
      <c r="X762" s="450"/>
      <c r="Y762" s="451"/>
      <c r="Z762" s="451"/>
      <c r="AA762" s="450"/>
      <c r="AB762" s="450"/>
      <c r="AC762" s="450"/>
      <c r="AD762" s="450"/>
      <c r="AE762" s="451"/>
      <c r="AF762" s="451"/>
      <c r="AG762" s="452"/>
      <c r="AH762" s="452"/>
      <c r="AI762" s="452"/>
      <c r="AJ762" s="452"/>
      <c r="AK762" s="452"/>
      <c r="AL762" s="452"/>
      <c r="AM762" s="450"/>
      <c r="AN762" s="450"/>
      <c r="AO762" s="451"/>
      <c r="AP762" s="451"/>
      <c r="AQ762" s="450"/>
      <c r="AR762" s="453"/>
      <c r="AS762" s="453"/>
      <c r="AT762" s="454"/>
      <c r="AU762" s="455"/>
      <c r="AV762" s="456"/>
      <c r="AW762" s="456"/>
      <c r="AX762" s="455"/>
      <c r="AY762" s="456"/>
      <c r="AZ762" s="454"/>
      <c r="BA762" s="454"/>
      <c r="BB762" s="454"/>
      <c r="BC762" s="454"/>
      <c r="BD762" s="454"/>
      <c r="BE762" s="454"/>
      <c r="BF762" s="455"/>
      <c r="BG762" s="455"/>
      <c r="BH762" s="455"/>
      <c r="BI762" s="455"/>
      <c r="BJ762" s="455"/>
      <c r="BK762" s="455"/>
      <c r="BL762" s="455"/>
      <c r="BM762" s="455"/>
      <c r="BN762" s="455"/>
      <c r="BO762" s="455"/>
    </row>
    <row r="763" spans="1:67" ht="19.5" customHeight="1">
      <c r="A763" s="450"/>
      <c r="B763" s="450"/>
      <c r="C763" s="450"/>
      <c r="D763" s="450"/>
      <c r="E763" s="450"/>
      <c r="F763" s="451"/>
      <c r="G763" s="450"/>
      <c r="H763" s="450"/>
      <c r="I763" s="451"/>
      <c r="J763" s="450"/>
      <c r="K763" s="451"/>
      <c r="L763" s="450"/>
      <c r="M763" s="451"/>
      <c r="N763" s="450"/>
      <c r="O763" s="451"/>
      <c r="P763" s="452"/>
      <c r="Q763" s="452"/>
      <c r="R763" s="452"/>
      <c r="S763" s="452"/>
      <c r="T763" s="450"/>
      <c r="U763" s="450"/>
      <c r="V763" s="451"/>
      <c r="W763" s="452"/>
      <c r="X763" s="450"/>
      <c r="Y763" s="451"/>
      <c r="Z763" s="451"/>
      <c r="AA763" s="450"/>
      <c r="AB763" s="450"/>
      <c r="AC763" s="450"/>
      <c r="AD763" s="450"/>
      <c r="AE763" s="451"/>
      <c r="AF763" s="451"/>
      <c r="AG763" s="452"/>
      <c r="AH763" s="452"/>
      <c r="AI763" s="452"/>
      <c r="AJ763" s="452"/>
      <c r="AK763" s="452"/>
      <c r="AL763" s="452"/>
      <c r="AM763" s="450"/>
      <c r="AN763" s="450"/>
      <c r="AO763" s="451"/>
      <c r="AP763" s="451"/>
      <c r="AQ763" s="450"/>
      <c r="AR763" s="453"/>
      <c r="AS763" s="453"/>
      <c r="AT763" s="454"/>
      <c r="AU763" s="455"/>
      <c r="AV763" s="456"/>
      <c r="AW763" s="456"/>
      <c r="AX763" s="455"/>
      <c r="AY763" s="456"/>
      <c r="AZ763" s="454"/>
      <c r="BA763" s="454"/>
      <c r="BB763" s="454"/>
      <c r="BC763" s="454"/>
      <c r="BD763" s="454"/>
      <c r="BE763" s="454"/>
      <c r="BF763" s="455"/>
      <c r="BG763" s="455"/>
      <c r="BH763" s="455"/>
      <c r="BI763" s="455"/>
      <c r="BJ763" s="455"/>
      <c r="BK763" s="455"/>
      <c r="BL763" s="455"/>
      <c r="BM763" s="455"/>
      <c r="BN763" s="455"/>
      <c r="BO763" s="455"/>
    </row>
    <row r="764" spans="1:67" ht="19.5" customHeight="1">
      <c r="A764" s="450"/>
      <c r="B764" s="450"/>
      <c r="C764" s="450"/>
      <c r="D764" s="450"/>
      <c r="E764" s="450"/>
      <c r="F764" s="451"/>
      <c r="G764" s="450"/>
      <c r="H764" s="450"/>
      <c r="I764" s="451"/>
      <c r="J764" s="450"/>
      <c r="K764" s="451"/>
      <c r="L764" s="450"/>
      <c r="M764" s="451"/>
      <c r="N764" s="450"/>
      <c r="O764" s="451"/>
      <c r="P764" s="452"/>
      <c r="Q764" s="452"/>
      <c r="R764" s="452"/>
      <c r="S764" s="452"/>
      <c r="T764" s="450"/>
      <c r="U764" s="450"/>
      <c r="V764" s="451"/>
      <c r="W764" s="452"/>
      <c r="X764" s="450"/>
      <c r="Y764" s="451"/>
      <c r="Z764" s="451"/>
      <c r="AA764" s="450"/>
      <c r="AB764" s="450"/>
      <c r="AC764" s="450"/>
      <c r="AD764" s="450"/>
      <c r="AE764" s="451"/>
      <c r="AF764" s="451"/>
      <c r="AG764" s="452"/>
      <c r="AH764" s="452"/>
      <c r="AI764" s="452"/>
      <c r="AJ764" s="452"/>
      <c r="AK764" s="452"/>
      <c r="AL764" s="452"/>
      <c r="AM764" s="450"/>
      <c r="AN764" s="450"/>
      <c r="AO764" s="451"/>
      <c r="AP764" s="451"/>
      <c r="AQ764" s="450"/>
      <c r="AR764" s="453"/>
      <c r="AS764" s="453"/>
      <c r="AT764" s="454"/>
      <c r="AU764" s="455"/>
      <c r="AV764" s="456"/>
      <c r="AW764" s="456"/>
      <c r="AX764" s="455"/>
      <c r="AY764" s="456"/>
      <c r="AZ764" s="454"/>
      <c r="BA764" s="454"/>
      <c r="BB764" s="454"/>
      <c r="BC764" s="454"/>
      <c r="BD764" s="454"/>
      <c r="BE764" s="454"/>
      <c r="BF764" s="455"/>
      <c r="BG764" s="455"/>
      <c r="BH764" s="455"/>
      <c r="BI764" s="455"/>
      <c r="BJ764" s="455"/>
      <c r="BK764" s="455"/>
      <c r="BL764" s="455"/>
      <c r="BM764" s="455"/>
      <c r="BN764" s="455"/>
      <c r="BO764" s="455"/>
    </row>
    <row r="765" spans="1:67" ht="19.5" customHeight="1">
      <c r="A765" s="450"/>
      <c r="B765" s="450"/>
      <c r="C765" s="450"/>
      <c r="D765" s="450"/>
      <c r="E765" s="450"/>
      <c r="F765" s="451"/>
      <c r="G765" s="450"/>
      <c r="H765" s="450"/>
      <c r="I765" s="451"/>
      <c r="J765" s="450"/>
      <c r="K765" s="451"/>
      <c r="L765" s="450"/>
      <c r="M765" s="451"/>
      <c r="N765" s="450"/>
      <c r="O765" s="451"/>
      <c r="P765" s="452"/>
      <c r="Q765" s="452"/>
      <c r="R765" s="452"/>
      <c r="S765" s="452"/>
      <c r="T765" s="450"/>
      <c r="U765" s="450"/>
      <c r="V765" s="451"/>
      <c r="W765" s="452"/>
      <c r="X765" s="450"/>
      <c r="Y765" s="451"/>
      <c r="Z765" s="451"/>
      <c r="AA765" s="450"/>
      <c r="AB765" s="450"/>
      <c r="AC765" s="450"/>
      <c r="AD765" s="450"/>
      <c r="AE765" s="451"/>
      <c r="AF765" s="451"/>
      <c r="AG765" s="452"/>
      <c r="AH765" s="452"/>
      <c r="AI765" s="452"/>
      <c r="AJ765" s="452"/>
      <c r="AK765" s="452"/>
      <c r="AL765" s="452"/>
      <c r="AM765" s="450"/>
      <c r="AN765" s="450"/>
      <c r="AO765" s="451"/>
      <c r="AP765" s="451"/>
      <c r="AQ765" s="450"/>
      <c r="AR765" s="453"/>
      <c r="AS765" s="453"/>
      <c r="AT765" s="454"/>
      <c r="AU765" s="455"/>
      <c r="AV765" s="456"/>
      <c r="AW765" s="456"/>
      <c r="AX765" s="455"/>
      <c r="AY765" s="456"/>
      <c r="AZ765" s="454"/>
      <c r="BA765" s="454"/>
      <c r="BB765" s="454"/>
      <c r="BC765" s="454"/>
      <c r="BD765" s="454"/>
      <c r="BE765" s="454"/>
      <c r="BF765" s="455"/>
      <c r="BG765" s="455"/>
      <c r="BH765" s="455"/>
      <c r="BI765" s="455"/>
      <c r="BJ765" s="455"/>
      <c r="BK765" s="455"/>
      <c r="BL765" s="455"/>
      <c r="BM765" s="455"/>
      <c r="BN765" s="455"/>
      <c r="BO765" s="455"/>
    </row>
    <row r="766" spans="1:67" ht="19.5" customHeight="1">
      <c r="A766" s="450"/>
      <c r="B766" s="450"/>
      <c r="C766" s="450"/>
      <c r="D766" s="450"/>
      <c r="E766" s="450"/>
      <c r="F766" s="451"/>
      <c r="G766" s="450"/>
      <c r="H766" s="450"/>
      <c r="I766" s="451"/>
      <c r="J766" s="450"/>
      <c r="K766" s="451"/>
      <c r="L766" s="450"/>
      <c r="M766" s="451"/>
      <c r="N766" s="450"/>
      <c r="O766" s="451"/>
      <c r="P766" s="452"/>
      <c r="Q766" s="452"/>
      <c r="R766" s="452"/>
      <c r="S766" s="452"/>
      <c r="T766" s="450"/>
      <c r="U766" s="450"/>
      <c r="V766" s="451"/>
      <c r="W766" s="452"/>
      <c r="X766" s="450"/>
      <c r="Y766" s="451"/>
      <c r="Z766" s="451"/>
      <c r="AA766" s="450"/>
      <c r="AB766" s="450"/>
      <c r="AC766" s="450"/>
      <c r="AD766" s="450"/>
      <c r="AE766" s="451"/>
      <c r="AF766" s="451"/>
      <c r="AG766" s="452"/>
      <c r="AH766" s="452"/>
      <c r="AI766" s="452"/>
      <c r="AJ766" s="452"/>
      <c r="AK766" s="452"/>
      <c r="AL766" s="452"/>
      <c r="AM766" s="450"/>
      <c r="AN766" s="450"/>
      <c r="AO766" s="451"/>
      <c r="AP766" s="451"/>
      <c r="AQ766" s="450"/>
      <c r="AR766" s="453"/>
      <c r="AS766" s="453"/>
      <c r="AT766" s="454"/>
      <c r="AU766" s="455"/>
      <c r="AV766" s="456"/>
      <c r="AW766" s="456"/>
      <c r="AX766" s="455"/>
      <c r="AY766" s="456"/>
      <c r="AZ766" s="454"/>
      <c r="BA766" s="454"/>
      <c r="BB766" s="454"/>
      <c r="BC766" s="454"/>
      <c r="BD766" s="454"/>
      <c r="BE766" s="454"/>
      <c r="BF766" s="455"/>
      <c r="BG766" s="455"/>
      <c r="BH766" s="455"/>
      <c r="BI766" s="455"/>
      <c r="BJ766" s="455"/>
      <c r="BK766" s="455"/>
      <c r="BL766" s="455"/>
      <c r="BM766" s="455"/>
      <c r="BN766" s="455"/>
      <c r="BO766" s="455"/>
    </row>
    <row r="767" spans="1:67" ht="19.5" customHeight="1">
      <c r="A767" s="450"/>
      <c r="B767" s="450"/>
      <c r="C767" s="450"/>
      <c r="D767" s="450"/>
      <c r="E767" s="450"/>
      <c r="F767" s="451"/>
      <c r="G767" s="450"/>
      <c r="H767" s="450"/>
      <c r="I767" s="451"/>
      <c r="J767" s="450"/>
      <c r="K767" s="451"/>
      <c r="L767" s="450"/>
      <c r="M767" s="451"/>
      <c r="N767" s="450"/>
      <c r="O767" s="451"/>
      <c r="P767" s="452"/>
      <c r="Q767" s="452"/>
      <c r="R767" s="452"/>
      <c r="S767" s="452"/>
      <c r="T767" s="450"/>
      <c r="U767" s="450"/>
      <c r="V767" s="451"/>
      <c r="W767" s="452"/>
      <c r="X767" s="450"/>
      <c r="Y767" s="451"/>
      <c r="Z767" s="451"/>
      <c r="AA767" s="450"/>
      <c r="AB767" s="450"/>
      <c r="AC767" s="450"/>
      <c r="AD767" s="450"/>
      <c r="AE767" s="451"/>
      <c r="AF767" s="451"/>
      <c r="AG767" s="452"/>
      <c r="AH767" s="452"/>
      <c r="AI767" s="452"/>
      <c r="AJ767" s="452"/>
      <c r="AK767" s="452"/>
      <c r="AL767" s="452"/>
      <c r="AM767" s="450"/>
      <c r="AN767" s="450"/>
      <c r="AO767" s="451"/>
      <c r="AP767" s="451"/>
      <c r="AQ767" s="450"/>
      <c r="AR767" s="453"/>
      <c r="AS767" s="453"/>
      <c r="AT767" s="454"/>
      <c r="AU767" s="455"/>
      <c r="AV767" s="456"/>
      <c r="AW767" s="456"/>
      <c r="AX767" s="455"/>
      <c r="AY767" s="456"/>
      <c r="AZ767" s="454"/>
      <c r="BA767" s="454"/>
      <c r="BB767" s="454"/>
      <c r="BC767" s="454"/>
      <c r="BD767" s="454"/>
      <c r="BE767" s="454"/>
      <c r="BF767" s="455"/>
      <c r="BG767" s="455"/>
      <c r="BH767" s="455"/>
      <c r="BI767" s="455"/>
      <c r="BJ767" s="455"/>
      <c r="BK767" s="455"/>
      <c r="BL767" s="455"/>
      <c r="BM767" s="455"/>
      <c r="BN767" s="455"/>
      <c r="BO767" s="455"/>
    </row>
    <row r="768" spans="1:67" ht="19.5" customHeight="1">
      <c r="A768" s="450"/>
      <c r="B768" s="450"/>
      <c r="C768" s="450"/>
      <c r="D768" s="450"/>
      <c r="E768" s="450"/>
      <c r="F768" s="451"/>
      <c r="G768" s="450"/>
      <c r="H768" s="450"/>
      <c r="I768" s="451"/>
      <c r="J768" s="450"/>
      <c r="K768" s="451"/>
      <c r="L768" s="450"/>
      <c r="M768" s="451"/>
      <c r="N768" s="450"/>
      <c r="O768" s="451"/>
      <c r="P768" s="452"/>
      <c r="Q768" s="452"/>
      <c r="R768" s="452"/>
      <c r="S768" s="452"/>
      <c r="T768" s="450"/>
      <c r="U768" s="450"/>
      <c r="V768" s="451"/>
      <c r="W768" s="452"/>
      <c r="X768" s="450"/>
      <c r="Y768" s="451"/>
      <c r="Z768" s="451"/>
      <c r="AA768" s="450"/>
      <c r="AB768" s="450"/>
      <c r="AC768" s="450"/>
      <c r="AD768" s="450"/>
      <c r="AE768" s="451"/>
      <c r="AF768" s="451"/>
      <c r="AG768" s="452"/>
      <c r="AH768" s="452"/>
      <c r="AI768" s="452"/>
      <c r="AJ768" s="452"/>
      <c r="AK768" s="452"/>
      <c r="AL768" s="452"/>
      <c r="AM768" s="450"/>
      <c r="AN768" s="450"/>
      <c r="AO768" s="451"/>
      <c r="AP768" s="451"/>
      <c r="AQ768" s="450"/>
      <c r="AR768" s="453"/>
      <c r="AS768" s="453"/>
      <c r="AT768" s="454"/>
      <c r="AU768" s="455"/>
      <c r="AV768" s="456"/>
      <c r="AW768" s="456"/>
      <c r="AX768" s="455"/>
      <c r="AY768" s="456"/>
      <c r="AZ768" s="454"/>
      <c r="BA768" s="454"/>
      <c r="BB768" s="454"/>
      <c r="BC768" s="454"/>
      <c r="BD768" s="454"/>
      <c r="BE768" s="454"/>
      <c r="BF768" s="455"/>
      <c r="BG768" s="455"/>
      <c r="BH768" s="455"/>
      <c r="BI768" s="455"/>
      <c r="BJ768" s="455"/>
      <c r="BK768" s="455"/>
      <c r="BL768" s="455"/>
      <c r="BM768" s="455"/>
      <c r="BN768" s="455"/>
      <c r="BO768" s="455"/>
    </row>
    <row r="769" spans="1:67" ht="19.5" customHeight="1">
      <c r="A769" s="450"/>
      <c r="B769" s="450"/>
      <c r="C769" s="450"/>
      <c r="D769" s="450"/>
      <c r="E769" s="450"/>
      <c r="F769" s="451"/>
      <c r="G769" s="450"/>
      <c r="H769" s="450"/>
      <c r="I769" s="451"/>
      <c r="J769" s="450"/>
      <c r="K769" s="451"/>
      <c r="L769" s="450"/>
      <c r="M769" s="451"/>
      <c r="N769" s="450"/>
      <c r="O769" s="451"/>
      <c r="P769" s="452"/>
      <c r="Q769" s="452"/>
      <c r="R769" s="452"/>
      <c r="S769" s="452"/>
      <c r="T769" s="450"/>
      <c r="U769" s="450"/>
      <c r="V769" s="451"/>
      <c r="W769" s="452"/>
      <c r="X769" s="450"/>
      <c r="Y769" s="451"/>
      <c r="Z769" s="451"/>
      <c r="AA769" s="450"/>
      <c r="AB769" s="450"/>
      <c r="AC769" s="450"/>
      <c r="AD769" s="450"/>
      <c r="AE769" s="451"/>
      <c r="AF769" s="451"/>
      <c r="AG769" s="452"/>
      <c r="AH769" s="452"/>
      <c r="AI769" s="452"/>
      <c r="AJ769" s="452"/>
      <c r="AK769" s="452"/>
      <c r="AL769" s="452"/>
      <c r="AM769" s="450"/>
      <c r="AN769" s="450"/>
      <c r="AO769" s="451"/>
      <c r="AP769" s="451"/>
      <c r="AQ769" s="450"/>
      <c r="AR769" s="453"/>
      <c r="AS769" s="453"/>
      <c r="AT769" s="454"/>
      <c r="AU769" s="455"/>
      <c r="AV769" s="456"/>
      <c r="AW769" s="456"/>
      <c r="AX769" s="455"/>
      <c r="AY769" s="456"/>
      <c r="AZ769" s="454"/>
      <c r="BA769" s="454"/>
      <c r="BB769" s="454"/>
      <c r="BC769" s="454"/>
      <c r="BD769" s="454"/>
      <c r="BE769" s="454"/>
      <c r="BF769" s="455"/>
      <c r="BG769" s="455"/>
      <c r="BH769" s="455"/>
      <c r="BI769" s="455"/>
      <c r="BJ769" s="455"/>
      <c r="BK769" s="455"/>
      <c r="BL769" s="455"/>
      <c r="BM769" s="455"/>
      <c r="BN769" s="455"/>
      <c r="BO769" s="455"/>
    </row>
    <row r="770" spans="1:67" ht="19.5" customHeight="1">
      <c r="A770" s="450"/>
      <c r="B770" s="450"/>
      <c r="C770" s="450"/>
      <c r="D770" s="450"/>
      <c r="E770" s="450"/>
      <c r="F770" s="451"/>
      <c r="G770" s="450"/>
      <c r="H770" s="450"/>
      <c r="I770" s="451"/>
      <c r="J770" s="450"/>
      <c r="K770" s="451"/>
      <c r="L770" s="450"/>
      <c r="M770" s="451"/>
      <c r="N770" s="450"/>
      <c r="O770" s="451"/>
      <c r="P770" s="452"/>
      <c r="Q770" s="452"/>
      <c r="R770" s="452"/>
      <c r="S770" s="452"/>
      <c r="T770" s="450"/>
      <c r="U770" s="450"/>
      <c r="V770" s="451"/>
      <c r="W770" s="452"/>
      <c r="X770" s="450"/>
      <c r="Y770" s="451"/>
      <c r="Z770" s="451"/>
      <c r="AA770" s="450"/>
      <c r="AB770" s="450"/>
      <c r="AC770" s="450"/>
      <c r="AD770" s="450"/>
      <c r="AE770" s="451"/>
      <c r="AF770" s="451"/>
      <c r="AG770" s="452"/>
      <c r="AH770" s="452"/>
      <c r="AI770" s="452"/>
      <c r="AJ770" s="452"/>
      <c r="AK770" s="452"/>
      <c r="AL770" s="452"/>
      <c r="AM770" s="450"/>
      <c r="AN770" s="450"/>
      <c r="AO770" s="451"/>
      <c r="AP770" s="451"/>
      <c r="AQ770" s="450"/>
      <c r="AR770" s="453"/>
      <c r="AS770" s="453"/>
      <c r="AT770" s="454"/>
      <c r="AU770" s="455"/>
      <c r="AV770" s="456"/>
      <c r="AW770" s="456"/>
      <c r="AX770" s="455"/>
      <c r="AY770" s="456"/>
      <c r="AZ770" s="454"/>
      <c r="BA770" s="454"/>
      <c r="BB770" s="454"/>
      <c r="BC770" s="454"/>
      <c r="BD770" s="454"/>
      <c r="BE770" s="454"/>
      <c r="BF770" s="455"/>
      <c r="BG770" s="455"/>
      <c r="BH770" s="455"/>
      <c r="BI770" s="455"/>
      <c r="BJ770" s="455"/>
      <c r="BK770" s="455"/>
      <c r="BL770" s="455"/>
      <c r="BM770" s="455"/>
      <c r="BN770" s="455"/>
      <c r="BO770" s="455"/>
    </row>
    <row r="771" spans="1:67" ht="19.5" customHeight="1">
      <c r="A771" s="450"/>
      <c r="B771" s="450"/>
      <c r="C771" s="450"/>
      <c r="D771" s="450"/>
      <c r="E771" s="450"/>
      <c r="F771" s="451"/>
      <c r="G771" s="450"/>
      <c r="H771" s="450"/>
      <c r="I771" s="451"/>
      <c r="J771" s="450"/>
      <c r="K771" s="451"/>
      <c r="L771" s="450"/>
      <c r="M771" s="451"/>
      <c r="N771" s="450"/>
      <c r="O771" s="451"/>
      <c r="P771" s="452"/>
      <c r="Q771" s="452"/>
      <c r="R771" s="452"/>
      <c r="S771" s="452"/>
      <c r="T771" s="450"/>
      <c r="U771" s="450"/>
      <c r="V771" s="451"/>
      <c r="W771" s="452"/>
      <c r="X771" s="450"/>
      <c r="Y771" s="451"/>
      <c r="Z771" s="451"/>
      <c r="AA771" s="450"/>
      <c r="AB771" s="450"/>
      <c r="AC771" s="450"/>
      <c r="AD771" s="450"/>
      <c r="AE771" s="451"/>
      <c r="AF771" s="451"/>
      <c r="AG771" s="452"/>
      <c r="AH771" s="452"/>
      <c r="AI771" s="452"/>
      <c r="AJ771" s="452"/>
      <c r="AK771" s="452"/>
      <c r="AL771" s="452"/>
      <c r="AM771" s="450"/>
      <c r="AN771" s="450"/>
      <c r="AO771" s="451"/>
      <c r="AP771" s="451"/>
      <c r="AQ771" s="450"/>
      <c r="AR771" s="453"/>
      <c r="AS771" s="453"/>
      <c r="AT771" s="454"/>
      <c r="AU771" s="455"/>
      <c r="AV771" s="456"/>
      <c r="AW771" s="456"/>
      <c r="AX771" s="455"/>
      <c r="AY771" s="456"/>
      <c r="AZ771" s="454"/>
      <c r="BA771" s="454"/>
      <c r="BB771" s="454"/>
      <c r="BC771" s="454"/>
      <c r="BD771" s="454"/>
      <c r="BE771" s="454"/>
      <c r="BF771" s="455"/>
      <c r="BG771" s="455"/>
      <c r="BH771" s="455"/>
      <c r="BI771" s="455"/>
      <c r="BJ771" s="455"/>
      <c r="BK771" s="455"/>
      <c r="BL771" s="455"/>
      <c r="BM771" s="455"/>
      <c r="BN771" s="455"/>
      <c r="BO771" s="455"/>
    </row>
    <row r="772" spans="1:67" ht="19.5" customHeight="1">
      <c r="A772" s="450"/>
      <c r="B772" s="450"/>
      <c r="C772" s="450"/>
      <c r="D772" s="450"/>
      <c r="E772" s="450"/>
      <c r="F772" s="451"/>
      <c r="G772" s="450"/>
      <c r="H772" s="450"/>
      <c r="I772" s="451"/>
      <c r="J772" s="450"/>
      <c r="K772" s="451"/>
      <c r="L772" s="450"/>
      <c r="M772" s="451"/>
      <c r="N772" s="450"/>
      <c r="O772" s="451"/>
      <c r="P772" s="452"/>
      <c r="Q772" s="452"/>
      <c r="R772" s="452"/>
      <c r="S772" s="452"/>
      <c r="T772" s="450"/>
      <c r="U772" s="450"/>
      <c r="V772" s="451"/>
      <c r="W772" s="452"/>
      <c r="X772" s="450"/>
      <c r="Y772" s="451"/>
      <c r="Z772" s="451"/>
      <c r="AA772" s="450"/>
      <c r="AB772" s="450"/>
      <c r="AC772" s="450"/>
      <c r="AD772" s="450"/>
      <c r="AE772" s="451"/>
      <c r="AF772" s="451"/>
      <c r="AG772" s="452"/>
      <c r="AH772" s="452"/>
      <c r="AI772" s="452"/>
      <c r="AJ772" s="452"/>
      <c r="AK772" s="452"/>
      <c r="AL772" s="452"/>
      <c r="AM772" s="450"/>
      <c r="AN772" s="450"/>
      <c r="AO772" s="451"/>
      <c r="AP772" s="451"/>
      <c r="AQ772" s="450"/>
      <c r="AR772" s="453"/>
      <c r="AS772" s="453"/>
      <c r="AT772" s="454"/>
      <c r="AU772" s="455"/>
      <c r="AV772" s="456"/>
      <c r="AW772" s="456"/>
      <c r="AX772" s="455"/>
      <c r="AY772" s="456"/>
      <c r="AZ772" s="454"/>
      <c r="BA772" s="454"/>
      <c r="BB772" s="454"/>
      <c r="BC772" s="454"/>
      <c r="BD772" s="454"/>
      <c r="BE772" s="454"/>
      <c r="BF772" s="455"/>
      <c r="BG772" s="455"/>
      <c r="BH772" s="455"/>
      <c r="BI772" s="455"/>
      <c r="BJ772" s="455"/>
      <c r="BK772" s="455"/>
      <c r="BL772" s="455"/>
      <c r="BM772" s="455"/>
      <c r="BN772" s="455"/>
      <c r="BO772" s="455"/>
    </row>
    <row r="773" spans="1:67" ht="19.5" customHeight="1">
      <c r="A773" s="450"/>
      <c r="B773" s="450"/>
      <c r="C773" s="450"/>
      <c r="D773" s="450"/>
      <c r="E773" s="450"/>
      <c r="F773" s="451"/>
      <c r="G773" s="450"/>
      <c r="H773" s="450"/>
      <c r="I773" s="451"/>
      <c r="J773" s="450"/>
      <c r="K773" s="451"/>
      <c r="L773" s="450"/>
      <c r="M773" s="451"/>
      <c r="N773" s="450"/>
      <c r="O773" s="451"/>
      <c r="P773" s="452"/>
      <c r="Q773" s="452"/>
      <c r="R773" s="452"/>
      <c r="S773" s="452"/>
      <c r="T773" s="450"/>
      <c r="U773" s="450"/>
      <c r="V773" s="451"/>
      <c r="W773" s="452"/>
      <c r="X773" s="450"/>
      <c r="Y773" s="451"/>
      <c r="Z773" s="451"/>
      <c r="AA773" s="450"/>
      <c r="AB773" s="450"/>
      <c r="AC773" s="450"/>
      <c r="AD773" s="450"/>
      <c r="AE773" s="451"/>
      <c r="AF773" s="451"/>
      <c r="AG773" s="452"/>
      <c r="AH773" s="452"/>
      <c r="AI773" s="452"/>
      <c r="AJ773" s="452"/>
      <c r="AK773" s="452"/>
      <c r="AL773" s="452"/>
      <c r="AM773" s="450"/>
      <c r="AN773" s="450"/>
      <c r="AO773" s="451"/>
      <c r="AP773" s="451"/>
      <c r="AQ773" s="450"/>
      <c r="AR773" s="453"/>
      <c r="AS773" s="453"/>
      <c r="AT773" s="454"/>
      <c r="AU773" s="455"/>
      <c r="AV773" s="456"/>
      <c r="AW773" s="456"/>
      <c r="AX773" s="455"/>
      <c r="AY773" s="456"/>
      <c r="AZ773" s="454"/>
      <c r="BA773" s="454"/>
      <c r="BB773" s="454"/>
      <c r="BC773" s="454"/>
      <c r="BD773" s="454"/>
      <c r="BE773" s="454"/>
      <c r="BF773" s="455"/>
      <c r="BG773" s="455"/>
      <c r="BH773" s="455"/>
      <c r="BI773" s="455"/>
      <c r="BJ773" s="455"/>
      <c r="BK773" s="455"/>
      <c r="BL773" s="455"/>
      <c r="BM773" s="455"/>
      <c r="BN773" s="455"/>
      <c r="BO773" s="455"/>
    </row>
    <row r="774" spans="1:67" ht="19.5" customHeight="1">
      <c r="A774" s="450"/>
      <c r="B774" s="450"/>
      <c r="C774" s="450"/>
      <c r="D774" s="450"/>
      <c r="E774" s="450"/>
      <c r="F774" s="451"/>
      <c r="G774" s="450"/>
      <c r="H774" s="450"/>
      <c r="I774" s="451"/>
      <c r="J774" s="450"/>
      <c r="K774" s="451"/>
      <c r="L774" s="450"/>
      <c r="M774" s="451"/>
      <c r="N774" s="450"/>
      <c r="O774" s="451"/>
      <c r="P774" s="452"/>
      <c r="Q774" s="452"/>
      <c r="R774" s="452"/>
      <c r="S774" s="452"/>
      <c r="T774" s="450"/>
      <c r="U774" s="450"/>
      <c r="V774" s="451"/>
      <c r="W774" s="452"/>
      <c r="X774" s="450"/>
      <c r="Y774" s="451"/>
      <c r="Z774" s="451"/>
      <c r="AA774" s="450"/>
      <c r="AB774" s="450"/>
      <c r="AC774" s="450"/>
      <c r="AD774" s="450"/>
      <c r="AE774" s="451"/>
      <c r="AF774" s="451"/>
      <c r="AG774" s="452"/>
      <c r="AH774" s="452"/>
      <c r="AI774" s="452"/>
      <c r="AJ774" s="452"/>
      <c r="AK774" s="452"/>
      <c r="AL774" s="452"/>
      <c r="AM774" s="450"/>
      <c r="AN774" s="450"/>
      <c r="AO774" s="451"/>
      <c r="AP774" s="451"/>
      <c r="AQ774" s="450"/>
      <c r="AR774" s="453"/>
      <c r="AS774" s="453"/>
      <c r="AT774" s="454"/>
      <c r="AU774" s="455"/>
      <c r="AV774" s="456"/>
      <c r="AW774" s="456"/>
      <c r="AX774" s="455"/>
      <c r="AY774" s="456"/>
      <c r="AZ774" s="454"/>
      <c r="BA774" s="454"/>
      <c r="BB774" s="454"/>
      <c r="BC774" s="454"/>
      <c r="BD774" s="454"/>
      <c r="BE774" s="454"/>
      <c r="BF774" s="455"/>
      <c r="BG774" s="455"/>
      <c r="BH774" s="455"/>
      <c r="BI774" s="455"/>
      <c r="BJ774" s="455"/>
      <c r="BK774" s="455"/>
      <c r="BL774" s="455"/>
      <c r="BM774" s="455"/>
      <c r="BN774" s="455"/>
      <c r="BO774" s="455"/>
    </row>
    <row r="775" spans="1:67" ht="19.5" customHeight="1">
      <c r="A775" s="450"/>
      <c r="B775" s="450"/>
      <c r="C775" s="450"/>
      <c r="D775" s="450"/>
      <c r="E775" s="450"/>
      <c r="F775" s="451"/>
      <c r="G775" s="450"/>
      <c r="H775" s="450"/>
      <c r="I775" s="451"/>
      <c r="J775" s="450"/>
      <c r="K775" s="451"/>
      <c r="L775" s="450"/>
      <c r="M775" s="451"/>
      <c r="N775" s="450"/>
      <c r="O775" s="451"/>
      <c r="P775" s="452"/>
      <c r="Q775" s="452"/>
      <c r="R775" s="452"/>
      <c r="S775" s="452"/>
      <c r="T775" s="450"/>
      <c r="U775" s="450"/>
      <c r="V775" s="451"/>
      <c r="W775" s="452"/>
      <c r="X775" s="450"/>
      <c r="Y775" s="451"/>
      <c r="Z775" s="451"/>
      <c r="AA775" s="450"/>
      <c r="AB775" s="450"/>
      <c r="AC775" s="450"/>
      <c r="AD775" s="450"/>
      <c r="AE775" s="451"/>
      <c r="AF775" s="451"/>
      <c r="AG775" s="452"/>
      <c r="AH775" s="452"/>
      <c r="AI775" s="452"/>
      <c r="AJ775" s="452"/>
      <c r="AK775" s="452"/>
      <c r="AL775" s="452"/>
      <c r="AM775" s="450"/>
      <c r="AN775" s="450"/>
      <c r="AO775" s="451"/>
      <c r="AP775" s="451"/>
      <c r="AQ775" s="450"/>
      <c r="AR775" s="453"/>
      <c r="AS775" s="453"/>
      <c r="AT775" s="454"/>
      <c r="AU775" s="455"/>
      <c r="AV775" s="456"/>
      <c r="AW775" s="456"/>
      <c r="AX775" s="455"/>
      <c r="AY775" s="456"/>
      <c r="AZ775" s="454"/>
      <c r="BA775" s="454"/>
      <c r="BB775" s="454"/>
      <c r="BC775" s="454"/>
      <c r="BD775" s="454"/>
      <c r="BE775" s="454"/>
      <c r="BF775" s="455"/>
      <c r="BG775" s="455"/>
      <c r="BH775" s="455"/>
      <c r="BI775" s="455"/>
      <c r="BJ775" s="455"/>
      <c r="BK775" s="455"/>
      <c r="BL775" s="455"/>
      <c r="BM775" s="455"/>
      <c r="BN775" s="455"/>
      <c r="BO775" s="455"/>
    </row>
    <row r="776" spans="1:67" ht="19.5" customHeight="1">
      <c r="A776" s="450"/>
      <c r="B776" s="450"/>
      <c r="C776" s="450"/>
      <c r="D776" s="450"/>
      <c r="E776" s="450"/>
      <c r="F776" s="451"/>
      <c r="G776" s="450"/>
      <c r="H776" s="450"/>
      <c r="I776" s="451"/>
      <c r="J776" s="450"/>
      <c r="K776" s="451"/>
      <c r="L776" s="450"/>
      <c r="M776" s="451"/>
      <c r="N776" s="450"/>
      <c r="O776" s="451"/>
      <c r="P776" s="452"/>
      <c r="Q776" s="452"/>
      <c r="R776" s="452"/>
      <c r="S776" s="452"/>
      <c r="T776" s="450"/>
      <c r="U776" s="450"/>
      <c r="V776" s="451"/>
      <c r="W776" s="452"/>
      <c r="X776" s="450"/>
      <c r="Y776" s="451"/>
      <c r="Z776" s="451"/>
      <c r="AA776" s="450"/>
      <c r="AB776" s="450"/>
      <c r="AC776" s="450"/>
      <c r="AD776" s="450"/>
      <c r="AE776" s="451"/>
      <c r="AF776" s="451"/>
      <c r="AG776" s="452"/>
      <c r="AH776" s="452"/>
      <c r="AI776" s="452"/>
      <c r="AJ776" s="452"/>
      <c r="AK776" s="452"/>
      <c r="AL776" s="452"/>
      <c r="AM776" s="450"/>
      <c r="AN776" s="450"/>
      <c r="AO776" s="451"/>
      <c r="AP776" s="451"/>
      <c r="AQ776" s="450"/>
      <c r="AR776" s="453"/>
      <c r="AS776" s="453"/>
      <c r="AT776" s="454"/>
      <c r="AU776" s="455"/>
      <c r="AV776" s="456"/>
      <c r="AW776" s="456"/>
      <c r="AX776" s="455"/>
      <c r="AY776" s="456"/>
      <c r="AZ776" s="454"/>
      <c r="BA776" s="454"/>
      <c r="BB776" s="454"/>
      <c r="BC776" s="454"/>
      <c r="BD776" s="454"/>
      <c r="BE776" s="454"/>
      <c r="BF776" s="455"/>
      <c r="BG776" s="455"/>
      <c r="BH776" s="455"/>
      <c r="BI776" s="455"/>
      <c r="BJ776" s="455"/>
      <c r="BK776" s="455"/>
      <c r="BL776" s="455"/>
      <c r="BM776" s="455"/>
      <c r="BN776" s="455"/>
      <c r="BO776" s="455"/>
    </row>
    <row r="777" spans="1:67" ht="19.5" customHeight="1">
      <c r="A777" s="450"/>
      <c r="B777" s="450"/>
      <c r="C777" s="450"/>
      <c r="D777" s="450"/>
      <c r="E777" s="450"/>
      <c r="F777" s="451"/>
      <c r="G777" s="450"/>
      <c r="H777" s="450"/>
      <c r="I777" s="451"/>
      <c r="J777" s="450"/>
      <c r="K777" s="451"/>
      <c r="L777" s="450"/>
      <c r="M777" s="451"/>
      <c r="N777" s="450"/>
      <c r="O777" s="451"/>
      <c r="P777" s="452"/>
      <c r="Q777" s="452"/>
      <c r="R777" s="452"/>
      <c r="S777" s="452"/>
      <c r="T777" s="450"/>
      <c r="U777" s="450"/>
      <c r="V777" s="451"/>
      <c r="W777" s="452"/>
      <c r="X777" s="450"/>
      <c r="Y777" s="451"/>
      <c r="Z777" s="451"/>
      <c r="AA777" s="450"/>
      <c r="AB777" s="450"/>
      <c r="AC777" s="450"/>
      <c r="AD777" s="450"/>
      <c r="AE777" s="451"/>
      <c r="AF777" s="451"/>
      <c r="AG777" s="452"/>
      <c r="AH777" s="452"/>
      <c r="AI777" s="452"/>
      <c r="AJ777" s="452"/>
      <c r="AK777" s="452"/>
      <c r="AL777" s="452"/>
      <c r="AM777" s="450"/>
      <c r="AN777" s="450"/>
      <c r="AO777" s="451"/>
      <c r="AP777" s="451"/>
      <c r="AQ777" s="450"/>
      <c r="AR777" s="453"/>
      <c r="AS777" s="453"/>
      <c r="AT777" s="454"/>
      <c r="AU777" s="455"/>
      <c r="AV777" s="456"/>
      <c r="AW777" s="456"/>
      <c r="AX777" s="455"/>
      <c r="AY777" s="456"/>
      <c r="AZ777" s="454"/>
      <c r="BA777" s="454"/>
      <c r="BB777" s="454"/>
      <c r="BC777" s="454"/>
      <c r="BD777" s="454"/>
      <c r="BE777" s="454"/>
      <c r="BF777" s="455"/>
      <c r="BG777" s="455"/>
      <c r="BH777" s="455"/>
      <c r="BI777" s="455"/>
      <c r="BJ777" s="455"/>
      <c r="BK777" s="455"/>
      <c r="BL777" s="455"/>
      <c r="BM777" s="455"/>
      <c r="BN777" s="455"/>
      <c r="BO777" s="455"/>
    </row>
    <row r="778" spans="1:67" ht="19.5" customHeight="1">
      <c r="A778" s="450"/>
      <c r="B778" s="450"/>
      <c r="C778" s="450"/>
      <c r="D778" s="450"/>
      <c r="E778" s="450"/>
      <c r="F778" s="451"/>
      <c r="G778" s="450"/>
      <c r="H778" s="450"/>
      <c r="I778" s="451"/>
      <c r="J778" s="450"/>
      <c r="K778" s="451"/>
      <c r="L778" s="450"/>
      <c r="M778" s="451"/>
      <c r="N778" s="450"/>
      <c r="O778" s="451"/>
      <c r="P778" s="452"/>
      <c r="Q778" s="452"/>
      <c r="R778" s="452"/>
      <c r="S778" s="452"/>
      <c r="T778" s="450"/>
      <c r="U778" s="450"/>
      <c r="V778" s="451"/>
      <c r="W778" s="452"/>
      <c r="X778" s="450"/>
      <c r="Y778" s="451"/>
      <c r="Z778" s="451"/>
      <c r="AA778" s="450"/>
      <c r="AB778" s="450"/>
      <c r="AC778" s="450"/>
      <c r="AD778" s="450"/>
      <c r="AE778" s="451"/>
      <c r="AF778" s="451"/>
      <c r="AG778" s="452"/>
      <c r="AH778" s="452"/>
      <c r="AI778" s="452"/>
      <c r="AJ778" s="452"/>
      <c r="AK778" s="452"/>
      <c r="AL778" s="452"/>
      <c r="AM778" s="450"/>
      <c r="AN778" s="450"/>
      <c r="AO778" s="451"/>
      <c r="AP778" s="451"/>
      <c r="AQ778" s="450"/>
      <c r="AR778" s="453"/>
      <c r="AS778" s="453"/>
      <c r="AT778" s="454"/>
      <c r="AU778" s="455"/>
      <c r="AV778" s="456"/>
      <c r="AW778" s="456"/>
      <c r="AX778" s="455"/>
      <c r="AY778" s="456"/>
      <c r="AZ778" s="454"/>
      <c r="BA778" s="454"/>
      <c r="BB778" s="454"/>
      <c r="BC778" s="454"/>
      <c r="BD778" s="454"/>
      <c r="BE778" s="454"/>
      <c r="BF778" s="455"/>
      <c r="BG778" s="455"/>
      <c r="BH778" s="455"/>
      <c r="BI778" s="455"/>
      <c r="BJ778" s="455"/>
      <c r="BK778" s="455"/>
      <c r="BL778" s="455"/>
      <c r="BM778" s="455"/>
      <c r="BN778" s="455"/>
      <c r="BO778" s="455"/>
    </row>
    <row r="779" spans="1:67" ht="19.5" customHeight="1">
      <c r="A779" s="450"/>
      <c r="B779" s="450"/>
      <c r="C779" s="450"/>
      <c r="D779" s="450"/>
      <c r="E779" s="450"/>
      <c r="F779" s="451"/>
      <c r="G779" s="450"/>
      <c r="H779" s="450"/>
      <c r="I779" s="451"/>
      <c r="J779" s="450"/>
      <c r="K779" s="451"/>
      <c r="L779" s="450"/>
      <c r="M779" s="451"/>
      <c r="N779" s="450"/>
      <c r="O779" s="451"/>
      <c r="P779" s="452"/>
      <c r="Q779" s="452"/>
      <c r="R779" s="452"/>
      <c r="S779" s="452"/>
      <c r="T779" s="450"/>
      <c r="U779" s="450"/>
      <c r="V779" s="451"/>
      <c r="W779" s="452"/>
      <c r="X779" s="450"/>
      <c r="Y779" s="451"/>
      <c r="Z779" s="451"/>
      <c r="AA779" s="450"/>
      <c r="AB779" s="450"/>
      <c r="AC779" s="450"/>
      <c r="AD779" s="450"/>
      <c r="AE779" s="451"/>
      <c r="AF779" s="451"/>
      <c r="AG779" s="452"/>
      <c r="AH779" s="452"/>
      <c r="AI779" s="452"/>
      <c r="AJ779" s="452"/>
      <c r="AK779" s="452"/>
      <c r="AL779" s="452"/>
      <c r="AM779" s="450"/>
      <c r="AN779" s="450"/>
      <c r="AO779" s="451"/>
      <c r="AP779" s="451"/>
      <c r="AQ779" s="450"/>
      <c r="AR779" s="453"/>
      <c r="AS779" s="453"/>
      <c r="AT779" s="454"/>
      <c r="AU779" s="455"/>
      <c r="AV779" s="456"/>
      <c r="AW779" s="456"/>
      <c r="AX779" s="455"/>
      <c r="AY779" s="456"/>
      <c r="AZ779" s="454"/>
      <c r="BA779" s="454"/>
      <c r="BB779" s="454"/>
      <c r="BC779" s="454"/>
      <c r="BD779" s="454"/>
      <c r="BE779" s="454"/>
      <c r="BF779" s="455"/>
      <c r="BG779" s="455"/>
      <c r="BH779" s="455"/>
      <c r="BI779" s="455"/>
      <c r="BJ779" s="455"/>
      <c r="BK779" s="455"/>
      <c r="BL779" s="455"/>
      <c r="BM779" s="455"/>
      <c r="BN779" s="455"/>
      <c r="BO779" s="455"/>
    </row>
    <row r="780" spans="1:67" ht="19.5" customHeight="1">
      <c r="A780" s="450"/>
      <c r="B780" s="450"/>
      <c r="C780" s="450"/>
      <c r="D780" s="450"/>
      <c r="E780" s="450"/>
      <c r="F780" s="451"/>
      <c r="G780" s="450"/>
      <c r="H780" s="450"/>
      <c r="I780" s="451"/>
      <c r="J780" s="450"/>
      <c r="K780" s="451"/>
      <c r="L780" s="450"/>
      <c r="M780" s="451"/>
      <c r="N780" s="450"/>
      <c r="O780" s="451"/>
      <c r="P780" s="452"/>
      <c r="Q780" s="452"/>
      <c r="R780" s="452"/>
      <c r="S780" s="452"/>
      <c r="T780" s="450"/>
      <c r="U780" s="450"/>
      <c r="V780" s="451"/>
      <c r="W780" s="452"/>
      <c r="X780" s="450"/>
      <c r="Y780" s="451"/>
      <c r="Z780" s="451"/>
      <c r="AA780" s="450"/>
      <c r="AB780" s="450"/>
      <c r="AC780" s="450"/>
      <c r="AD780" s="450"/>
      <c r="AE780" s="451"/>
      <c r="AF780" s="451"/>
      <c r="AG780" s="452"/>
      <c r="AH780" s="452"/>
      <c r="AI780" s="452"/>
      <c r="AJ780" s="452"/>
      <c r="AK780" s="452"/>
      <c r="AL780" s="452"/>
      <c r="AM780" s="450"/>
      <c r="AN780" s="450"/>
      <c r="AO780" s="451"/>
      <c r="AP780" s="451"/>
      <c r="AQ780" s="450"/>
      <c r="AR780" s="453"/>
      <c r="AS780" s="453"/>
      <c r="AT780" s="454"/>
      <c r="AU780" s="455"/>
      <c r="AV780" s="456"/>
      <c r="AW780" s="456"/>
      <c r="AX780" s="455"/>
      <c r="AY780" s="456"/>
      <c r="AZ780" s="454"/>
      <c r="BA780" s="454"/>
      <c r="BB780" s="454"/>
      <c r="BC780" s="454"/>
      <c r="BD780" s="454"/>
      <c r="BE780" s="454"/>
      <c r="BF780" s="455"/>
      <c r="BG780" s="455"/>
      <c r="BH780" s="455"/>
      <c r="BI780" s="455"/>
      <c r="BJ780" s="455"/>
      <c r="BK780" s="455"/>
      <c r="BL780" s="455"/>
      <c r="BM780" s="455"/>
      <c r="BN780" s="455"/>
      <c r="BO780" s="455"/>
    </row>
    <row r="781" spans="1:67" ht="19.5" customHeight="1">
      <c r="A781" s="450"/>
      <c r="B781" s="450"/>
      <c r="C781" s="450"/>
      <c r="D781" s="450"/>
      <c r="E781" s="450"/>
      <c r="F781" s="451"/>
      <c r="G781" s="450"/>
      <c r="H781" s="450"/>
      <c r="I781" s="451"/>
      <c r="J781" s="450"/>
      <c r="K781" s="451"/>
      <c r="L781" s="450"/>
      <c r="M781" s="451"/>
      <c r="N781" s="450"/>
      <c r="O781" s="451"/>
      <c r="P781" s="452"/>
      <c r="Q781" s="452"/>
      <c r="R781" s="452"/>
      <c r="S781" s="452"/>
      <c r="T781" s="450"/>
      <c r="U781" s="450"/>
      <c r="V781" s="451"/>
      <c r="W781" s="452"/>
      <c r="X781" s="450"/>
      <c r="Y781" s="451"/>
      <c r="Z781" s="451"/>
      <c r="AA781" s="450"/>
      <c r="AB781" s="450"/>
      <c r="AC781" s="450"/>
      <c r="AD781" s="450"/>
      <c r="AE781" s="451"/>
      <c r="AF781" s="451"/>
      <c r="AG781" s="452"/>
      <c r="AH781" s="452"/>
      <c r="AI781" s="452"/>
      <c r="AJ781" s="452"/>
      <c r="AK781" s="452"/>
      <c r="AL781" s="452"/>
      <c r="AM781" s="450"/>
      <c r="AN781" s="450"/>
      <c r="AO781" s="451"/>
      <c r="AP781" s="451"/>
      <c r="AQ781" s="450"/>
      <c r="AR781" s="453"/>
      <c r="AS781" s="453"/>
      <c r="AT781" s="454"/>
      <c r="AU781" s="455"/>
      <c r="AV781" s="456"/>
      <c r="AW781" s="456"/>
      <c r="AX781" s="455"/>
      <c r="AY781" s="456"/>
      <c r="AZ781" s="454"/>
      <c r="BA781" s="454"/>
      <c r="BB781" s="454"/>
      <c r="BC781" s="454"/>
      <c r="BD781" s="454"/>
      <c r="BE781" s="454"/>
      <c r="BF781" s="455"/>
      <c r="BG781" s="455"/>
      <c r="BH781" s="455"/>
      <c r="BI781" s="455"/>
      <c r="BJ781" s="455"/>
      <c r="BK781" s="455"/>
      <c r="BL781" s="455"/>
      <c r="BM781" s="455"/>
      <c r="BN781" s="455"/>
      <c r="BO781" s="455"/>
    </row>
    <row r="782" spans="1:67" ht="19.5" customHeight="1">
      <c r="A782" s="450"/>
      <c r="B782" s="450"/>
      <c r="C782" s="450"/>
      <c r="D782" s="450"/>
      <c r="E782" s="450"/>
      <c r="F782" s="451"/>
      <c r="G782" s="450"/>
      <c r="H782" s="450"/>
      <c r="I782" s="451"/>
      <c r="J782" s="450"/>
      <c r="K782" s="451"/>
      <c r="L782" s="450"/>
      <c r="M782" s="451"/>
      <c r="N782" s="450"/>
      <c r="O782" s="451"/>
      <c r="P782" s="452"/>
      <c r="Q782" s="452"/>
      <c r="R782" s="452"/>
      <c r="S782" s="452"/>
      <c r="T782" s="450"/>
      <c r="U782" s="450"/>
      <c r="V782" s="451"/>
      <c r="W782" s="452"/>
      <c r="X782" s="450"/>
      <c r="Y782" s="451"/>
      <c r="Z782" s="451"/>
      <c r="AA782" s="450"/>
      <c r="AB782" s="450"/>
      <c r="AC782" s="450"/>
      <c r="AD782" s="450"/>
      <c r="AE782" s="451"/>
      <c r="AF782" s="451"/>
      <c r="AG782" s="452"/>
      <c r="AH782" s="452"/>
      <c r="AI782" s="452"/>
      <c r="AJ782" s="452"/>
      <c r="AK782" s="452"/>
      <c r="AL782" s="452"/>
      <c r="AM782" s="450"/>
      <c r="AN782" s="450"/>
      <c r="AO782" s="451"/>
      <c r="AP782" s="451"/>
      <c r="AQ782" s="450"/>
      <c r="AR782" s="453"/>
      <c r="AS782" s="453"/>
      <c r="AT782" s="454"/>
      <c r="AU782" s="455"/>
      <c r="AV782" s="456"/>
      <c r="AW782" s="456"/>
      <c r="AX782" s="455"/>
      <c r="AY782" s="456"/>
      <c r="AZ782" s="454"/>
      <c r="BA782" s="454"/>
      <c r="BB782" s="454"/>
      <c r="BC782" s="454"/>
      <c r="BD782" s="454"/>
      <c r="BE782" s="454"/>
      <c r="BF782" s="455"/>
      <c r="BG782" s="455"/>
      <c r="BH782" s="455"/>
      <c r="BI782" s="455"/>
      <c r="BJ782" s="455"/>
      <c r="BK782" s="455"/>
      <c r="BL782" s="455"/>
      <c r="BM782" s="455"/>
      <c r="BN782" s="455"/>
      <c r="BO782" s="455"/>
    </row>
    <row r="783" spans="1:67" ht="19.5" customHeight="1">
      <c r="A783" s="450"/>
      <c r="B783" s="450"/>
      <c r="C783" s="450"/>
      <c r="D783" s="450"/>
      <c r="E783" s="450"/>
      <c r="F783" s="451"/>
      <c r="G783" s="450"/>
      <c r="H783" s="450"/>
      <c r="I783" s="451"/>
      <c r="J783" s="450"/>
      <c r="K783" s="451"/>
      <c r="L783" s="450"/>
      <c r="M783" s="451"/>
      <c r="N783" s="450"/>
      <c r="O783" s="451"/>
      <c r="P783" s="452"/>
      <c r="Q783" s="452"/>
      <c r="R783" s="452"/>
      <c r="S783" s="452"/>
      <c r="T783" s="450"/>
      <c r="U783" s="450"/>
      <c r="V783" s="451"/>
      <c r="W783" s="452"/>
      <c r="X783" s="450"/>
      <c r="Y783" s="451"/>
      <c r="Z783" s="451"/>
      <c r="AA783" s="450"/>
      <c r="AB783" s="450"/>
      <c r="AC783" s="450"/>
      <c r="AD783" s="450"/>
      <c r="AE783" s="451"/>
      <c r="AF783" s="451"/>
      <c r="AG783" s="452"/>
      <c r="AH783" s="452"/>
      <c r="AI783" s="452"/>
      <c r="AJ783" s="452"/>
      <c r="AK783" s="452"/>
      <c r="AL783" s="452"/>
      <c r="AM783" s="450"/>
      <c r="AN783" s="450"/>
      <c r="AO783" s="451"/>
      <c r="AP783" s="451"/>
      <c r="AQ783" s="450"/>
      <c r="AR783" s="453"/>
      <c r="AS783" s="453"/>
      <c r="AT783" s="454"/>
      <c r="AU783" s="455"/>
      <c r="AV783" s="456"/>
      <c r="AW783" s="456"/>
      <c r="AX783" s="455"/>
      <c r="AY783" s="456"/>
      <c r="AZ783" s="454"/>
      <c r="BA783" s="454"/>
      <c r="BB783" s="454"/>
      <c r="BC783" s="454"/>
      <c r="BD783" s="454"/>
      <c r="BE783" s="454"/>
      <c r="BF783" s="455"/>
      <c r="BG783" s="455"/>
      <c r="BH783" s="455"/>
      <c r="BI783" s="455"/>
      <c r="BJ783" s="455"/>
      <c r="BK783" s="455"/>
      <c r="BL783" s="455"/>
      <c r="BM783" s="455"/>
      <c r="BN783" s="455"/>
      <c r="BO783" s="455"/>
    </row>
    <row r="784" spans="1:67" ht="19.5" customHeight="1">
      <c r="A784" s="450"/>
      <c r="B784" s="450"/>
      <c r="C784" s="450"/>
      <c r="D784" s="450"/>
      <c r="E784" s="450"/>
      <c r="F784" s="451"/>
      <c r="G784" s="450"/>
      <c r="H784" s="450"/>
      <c r="I784" s="451"/>
      <c r="J784" s="450"/>
      <c r="K784" s="451"/>
      <c r="L784" s="450"/>
      <c r="M784" s="451"/>
      <c r="N784" s="450"/>
      <c r="O784" s="451"/>
      <c r="P784" s="452"/>
      <c r="Q784" s="452"/>
      <c r="R784" s="452"/>
      <c r="S784" s="452"/>
      <c r="T784" s="450"/>
      <c r="U784" s="450"/>
      <c r="V784" s="451"/>
      <c r="W784" s="452"/>
      <c r="X784" s="450"/>
      <c r="Y784" s="451"/>
      <c r="Z784" s="451"/>
      <c r="AA784" s="450"/>
      <c r="AB784" s="450"/>
      <c r="AC784" s="450"/>
      <c r="AD784" s="450"/>
      <c r="AE784" s="451"/>
      <c r="AF784" s="451"/>
      <c r="AG784" s="452"/>
      <c r="AH784" s="452"/>
      <c r="AI784" s="452"/>
      <c r="AJ784" s="452"/>
      <c r="AK784" s="452"/>
      <c r="AL784" s="452"/>
      <c r="AM784" s="450"/>
      <c r="AN784" s="450"/>
      <c r="AO784" s="451"/>
      <c r="AP784" s="451"/>
      <c r="AQ784" s="450"/>
      <c r="AR784" s="453"/>
      <c r="AS784" s="453"/>
      <c r="AT784" s="454"/>
      <c r="AU784" s="455"/>
      <c r="AV784" s="456"/>
      <c r="AW784" s="456"/>
      <c r="AX784" s="455"/>
      <c r="AY784" s="456"/>
      <c r="AZ784" s="454"/>
      <c r="BA784" s="454"/>
      <c r="BB784" s="454"/>
      <c r="BC784" s="454"/>
      <c r="BD784" s="454"/>
      <c r="BE784" s="454"/>
      <c r="BF784" s="455"/>
      <c r="BG784" s="455"/>
      <c r="BH784" s="455"/>
      <c r="BI784" s="455"/>
      <c r="BJ784" s="455"/>
      <c r="BK784" s="455"/>
      <c r="BL784" s="455"/>
      <c r="BM784" s="455"/>
      <c r="BN784" s="455"/>
      <c r="BO784" s="455"/>
    </row>
    <row r="785" spans="1:67" ht="19.5" customHeight="1">
      <c r="A785" s="450"/>
      <c r="B785" s="450"/>
      <c r="C785" s="450"/>
      <c r="D785" s="450"/>
      <c r="E785" s="450"/>
      <c r="F785" s="451"/>
      <c r="G785" s="450"/>
      <c r="H785" s="450"/>
      <c r="I785" s="451"/>
      <c r="J785" s="450"/>
      <c r="K785" s="451"/>
      <c r="L785" s="450"/>
      <c r="M785" s="451"/>
      <c r="N785" s="450"/>
      <c r="O785" s="451"/>
      <c r="P785" s="452"/>
      <c r="Q785" s="452"/>
      <c r="R785" s="452"/>
      <c r="S785" s="452"/>
      <c r="T785" s="450"/>
      <c r="U785" s="450"/>
      <c r="V785" s="451"/>
      <c r="W785" s="452"/>
      <c r="X785" s="450"/>
      <c r="Y785" s="451"/>
      <c r="Z785" s="451"/>
      <c r="AA785" s="450"/>
      <c r="AB785" s="450"/>
      <c r="AC785" s="450"/>
      <c r="AD785" s="450"/>
      <c r="AE785" s="451"/>
      <c r="AF785" s="451"/>
      <c r="AG785" s="452"/>
      <c r="AH785" s="452"/>
      <c r="AI785" s="452"/>
      <c r="AJ785" s="452"/>
      <c r="AK785" s="452"/>
      <c r="AL785" s="452"/>
      <c r="AM785" s="450"/>
      <c r="AN785" s="450"/>
      <c r="AO785" s="451"/>
      <c r="AP785" s="451"/>
      <c r="AQ785" s="450"/>
      <c r="AR785" s="453"/>
      <c r="AS785" s="453"/>
      <c r="AT785" s="454"/>
      <c r="AU785" s="455"/>
      <c r="AV785" s="456"/>
      <c r="AW785" s="456"/>
      <c r="AX785" s="455"/>
      <c r="AY785" s="456"/>
      <c r="AZ785" s="454"/>
      <c r="BA785" s="454"/>
      <c r="BB785" s="454"/>
      <c r="BC785" s="454"/>
      <c r="BD785" s="454"/>
      <c r="BE785" s="454"/>
      <c r="BF785" s="455"/>
      <c r="BG785" s="455"/>
      <c r="BH785" s="455"/>
      <c r="BI785" s="455"/>
      <c r="BJ785" s="455"/>
      <c r="BK785" s="455"/>
      <c r="BL785" s="455"/>
      <c r="BM785" s="455"/>
      <c r="BN785" s="455"/>
      <c r="BO785" s="455"/>
    </row>
    <row r="786" spans="1:67" ht="19.5" customHeight="1">
      <c r="A786" s="450"/>
      <c r="B786" s="450"/>
      <c r="C786" s="450"/>
      <c r="D786" s="450"/>
      <c r="E786" s="450"/>
      <c r="F786" s="451"/>
      <c r="G786" s="450"/>
      <c r="H786" s="450"/>
      <c r="I786" s="451"/>
      <c r="J786" s="450"/>
      <c r="K786" s="451"/>
      <c r="L786" s="450"/>
      <c r="M786" s="451"/>
      <c r="N786" s="450"/>
      <c r="O786" s="451"/>
      <c r="P786" s="452"/>
      <c r="Q786" s="452"/>
      <c r="R786" s="452"/>
      <c r="S786" s="452"/>
      <c r="T786" s="450"/>
      <c r="U786" s="450"/>
      <c r="V786" s="451"/>
      <c r="W786" s="452"/>
      <c r="X786" s="450"/>
      <c r="Y786" s="451"/>
      <c r="Z786" s="451"/>
      <c r="AA786" s="450"/>
      <c r="AB786" s="450"/>
      <c r="AC786" s="450"/>
      <c r="AD786" s="450"/>
      <c r="AE786" s="451"/>
      <c r="AF786" s="451"/>
      <c r="AG786" s="452"/>
      <c r="AH786" s="452"/>
      <c r="AI786" s="452"/>
      <c r="AJ786" s="452"/>
      <c r="AK786" s="452"/>
      <c r="AL786" s="452"/>
      <c r="AM786" s="450"/>
      <c r="AN786" s="450"/>
      <c r="AO786" s="451"/>
      <c r="AP786" s="451"/>
      <c r="AQ786" s="450"/>
      <c r="AR786" s="453"/>
      <c r="AS786" s="453"/>
      <c r="AT786" s="454"/>
      <c r="AU786" s="455"/>
      <c r="AV786" s="456"/>
      <c r="AW786" s="456"/>
      <c r="AX786" s="455"/>
      <c r="AY786" s="456"/>
      <c r="AZ786" s="454"/>
      <c r="BA786" s="454"/>
      <c r="BB786" s="454"/>
      <c r="BC786" s="454"/>
      <c r="BD786" s="454"/>
      <c r="BE786" s="454"/>
      <c r="BF786" s="455"/>
      <c r="BG786" s="455"/>
      <c r="BH786" s="455"/>
      <c r="BI786" s="455"/>
      <c r="BJ786" s="455"/>
      <c r="BK786" s="455"/>
      <c r="BL786" s="455"/>
      <c r="BM786" s="455"/>
      <c r="BN786" s="455"/>
      <c r="BO786" s="455"/>
    </row>
    <row r="787" spans="1:67" ht="19.5" customHeight="1">
      <c r="A787" s="450"/>
      <c r="B787" s="450"/>
      <c r="C787" s="450"/>
      <c r="D787" s="450"/>
      <c r="E787" s="450"/>
      <c r="F787" s="451"/>
      <c r="G787" s="450"/>
      <c r="H787" s="450"/>
      <c r="I787" s="451"/>
      <c r="J787" s="450"/>
      <c r="K787" s="451"/>
      <c r="L787" s="450"/>
      <c r="M787" s="451"/>
      <c r="N787" s="450"/>
      <c r="O787" s="451"/>
      <c r="P787" s="452"/>
      <c r="Q787" s="452"/>
      <c r="R787" s="452"/>
      <c r="S787" s="452"/>
      <c r="T787" s="450"/>
      <c r="U787" s="450"/>
      <c r="V787" s="451"/>
      <c r="W787" s="452"/>
      <c r="X787" s="450"/>
      <c r="Y787" s="451"/>
      <c r="Z787" s="451"/>
      <c r="AA787" s="450"/>
      <c r="AB787" s="450"/>
      <c r="AC787" s="450"/>
      <c r="AD787" s="450"/>
      <c r="AE787" s="451"/>
      <c r="AF787" s="451"/>
      <c r="AG787" s="452"/>
      <c r="AH787" s="452"/>
      <c r="AI787" s="452"/>
      <c r="AJ787" s="452"/>
      <c r="AK787" s="452"/>
      <c r="AL787" s="452"/>
      <c r="AM787" s="450"/>
      <c r="AN787" s="450"/>
      <c r="AO787" s="451"/>
      <c r="AP787" s="451"/>
      <c r="AQ787" s="450"/>
      <c r="AR787" s="453"/>
      <c r="AS787" s="453"/>
      <c r="AT787" s="454"/>
      <c r="AU787" s="455"/>
      <c r="AV787" s="456"/>
      <c r="AW787" s="456"/>
      <c r="AX787" s="455"/>
      <c r="AY787" s="456"/>
      <c r="AZ787" s="454"/>
      <c r="BA787" s="454"/>
      <c r="BB787" s="454"/>
      <c r="BC787" s="454"/>
      <c r="BD787" s="454"/>
      <c r="BE787" s="454"/>
      <c r="BF787" s="455"/>
      <c r="BG787" s="455"/>
      <c r="BH787" s="455"/>
      <c r="BI787" s="455"/>
      <c r="BJ787" s="455"/>
      <c r="BK787" s="455"/>
      <c r="BL787" s="455"/>
      <c r="BM787" s="455"/>
      <c r="BN787" s="455"/>
      <c r="BO787" s="455"/>
    </row>
    <row r="788" spans="1:67" ht="19.5" customHeight="1">
      <c r="A788" s="450"/>
      <c r="B788" s="450"/>
      <c r="C788" s="450"/>
      <c r="D788" s="450"/>
      <c r="E788" s="450"/>
      <c r="F788" s="451"/>
      <c r="G788" s="450"/>
      <c r="H788" s="450"/>
      <c r="I788" s="451"/>
      <c r="J788" s="450"/>
      <c r="K788" s="451"/>
      <c r="L788" s="450"/>
      <c r="M788" s="451"/>
      <c r="N788" s="450"/>
      <c r="O788" s="451"/>
      <c r="P788" s="452"/>
      <c r="Q788" s="452"/>
      <c r="R788" s="452"/>
      <c r="S788" s="452"/>
      <c r="T788" s="450"/>
      <c r="U788" s="450"/>
      <c r="V788" s="451"/>
      <c r="W788" s="452"/>
      <c r="X788" s="450"/>
      <c r="Y788" s="451"/>
      <c r="Z788" s="451"/>
      <c r="AA788" s="450"/>
      <c r="AB788" s="450"/>
      <c r="AC788" s="450"/>
      <c r="AD788" s="450"/>
      <c r="AE788" s="451"/>
      <c r="AF788" s="451"/>
      <c r="AG788" s="452"/>
      <c r="AH788" s="452"/>
      <c r="AI788" s="452"/>
      <c r="AJ788" s="452"/>
      <c r="AK788" s="452"/>
      <c r="AL788" s="452"/>
      <c r="AM788" s="450"/>
      <c r="AN788" s="450"/>
      <c r="AO788" s="451"/>
      <c r="AP788" s="451"/>
      <c r="AQ788" s="450"/>
      <c r="AR788" s="453"/>
      <c r="AS788" s="453"/>
      <c r="AT788" s="454"/>
      <c r="AU788" s="455"/>
      <c r="AV788" s="456"/>
      <c r="AW788" s="456"/>
      <c r="AX788" s="455"/>
      <c r="AY788" s="456"/>
      <c r="AZ788" s="454"/>
      <c r="BA788" s="454"/>
      <c r="BB788" s="454"/>
      <c r="BC788" s="454"/>
      <c r="BD788" s="454"/>
      <c r="BE788" s="454"/>
      <c r="BF788" s="455"/>
      <c r="BG788" s="455"/>
      <c r="BH788" s="455"/>
      <c r="BI788" s="455"/>
      <c r="BJ788" s="455"/>
      <c r="BK788" s="455"/>
      <c r="BL788" s="455"/>
      <c r="BM788" s="455"/>
      <c r="BN788" s="455"/>
      <c r="BO788" s="455"/>
    </row>
    <row r="789" spans="1:67" ht="19.5" customHeight="1">
      <c r="A789" s="450"/>
      <c r="B789" s="450"/>
      <c r="C789" s="450"/>
      <c r="D789" s="450"/>
      <c r="E789" s="450"/>
      <c r="F789" s="451"/>
      <c r="G789" s="450"/>
      <c r="H789" s="450"/>
      <c r="I789" s="451"/>
      <c r="J789" s="450"/>
      <c r="K789" s="451"/>
      <c r="L789" s="450"/>
      <c r="M789" s="451"/>
      <c r="N789" s="450"/>
      <c r="O789" s="451"/>
      <c r="P789" s="452"/>
      <c r="Q789" s="452"/>
      <c r="R789" s="452"/>
      <c r="S789" s="452"/>
      <c r="T789" s="450"/>
      <c r="U789" s="450"/>
      <c r="V789" s="451"/>
      <c r="W789" s="452"/>
      <c r="X789" s="450"/>
      <c r="Y789" s="451"/>
      <c r="Z789" s="451"/>
      <c r="AA789" s="450"/>
      <c r="AB789" s="450"/>
      <c r="AC789" s="450"/>
      <c r="AD789" s="450"/>
      <c r="AE789" s="451"/>
      <c r="AF789" s="451"/>
      <c r="AG789" s="452"/>
      <c r="AH789" s="452"/>
      <c r="AI789" s="452"/>
      <c r="AJ789" s="452"/>
      <c r="AK789" s="452"/>
      <c r="AL789" s="452"/>
      <c r="AM789" s="450"/>
      <c r="AN789" s="450"/>
      <c r="AO789" s="451"/>
      <c r="AP789" s="451"/>
      <c r="AQ789" s="450"/>
      <c r="AR789" s="453"/>
      <c r="AS789" s="453"/>
      <c r="AT789" s="454"/>
      <c r="AU789" s="455"/>
      <c r="AV789" s="456"/>
      <c r="AW789" s="456"/>
      <c r="AX789" s="455"/>
      <c r="AY789" s="456"/>
      <c r="AZ789" s="454"/>
      <c r="BA789" s="454"/>
      <c r="BB789" s="454"/>
      <c r="BC789" s="454"/>
      <c r="BD789" s="454"/>
      <c r="BE789" s="454"/>
      <c r="BF789" s="455"/>
      <c r="BG789" s="455"/>
      <c r="BH789" s="455"/>
      <c r="BI789" s="455"/>
      <c r="BJ789" s="455"/>
      <c r="BK789" s="455"/>
      <c r="BL789" s="455"/>
      <c r="BM789" s="455"/>
      <c r="BN789" s="455"/>
      <c r="BO789" s="455"/>
    </row>
    <row r="790" spans="1:67" ht="19.5" customHeight="1">
      <c r="A790" s="450"/>
      <c r="B790" s="450"/>
      <c r="C790" s="450"/>
      <c r="D790" s="450"/>
      <c r="E790" s="450"/>
      <c r="F790" s="451"/>
      <c r="G790" s="450"/>
      <c r="H790" s="450"/>
      <c r="I790" s="451"/>
      <c r="J790" s="450"/>
      <c r="K790" s="451"/>
      <c r="L790" s="450"/>
      <c r="M790" s="451"/>
      <c r="N790" s="450"/>
      <c r="O790" s="451"/>
      <c r="P790" s="452"/>
      <c r="Q790" s="452"/>
      <c r="R790" s="452"/>
      <c r="S790" s="452"/>
      <c r="T790" s="450"/>
      <c r="U790" s="450"/>
      <c r="V790" s="451"/>
      <c r="W790" s="452"/>
      <c r="X790" s="450"/>
      <c r="Y790" s="451"/>
      <c r="Z790" s="451"/>
      <c r="AA790" s="450"/>
      <c r="AB790" s="450"/>
      <c r="AC790" s="450"/>
      <c r="AD790" s="450"/>
      <c r="AE790" s="451"/>
      <c r="AF790" s="451"/>
      <c r="AG790" s="452"/>
      <c r="AH790" s="452"/>
      <c r="AI790" s="452"/>
      <c r="AJ790" s="452"/>
      <c r="AK790" s="452"/>
      <c r="AL790" s="452"/>
      <c r="AM790" s="450"/>
      <c r="AN790" s="450"/>
      <c r="AO790" s="451"/>
      <c r="AP790" s="451"/>
      <c r="AQ790" s="450"/>
      <c r="AR790" s="453"/>
      <c r="AS790" s="453"/>
      <c r="AT790" s="454"/>
      <c r="AU790" s="455"/>
      <c r="AV790" s="456"/>
      <c r="AW790" s="456"/>
      <c r="AX790" s="455"/>
      <c r="AY790" s="456"/>
      <c r="AZ790" s="454"/>
      <c r="BA790" s="454"/>
      <c r="BB790" s="454"/>
      <c r="BC790" s="454"/>
      <c r="BD790" s="454"/>
      <c r="BE790" s="454"/>
      <c r="BF790" s="455"/>
      <c r="BG790" s="455"/>
      <c r="BH790" s="455"/>
      <c r="BI790" s="455"/>
      <c r="BJ790" s="455"/>
      <c r="BK790" s="455"/>
      <c r="BL790" s="455"/>
      <c r="BM790" s="455"/>
      <c r="BN790" s="455"/>
      <c r="BO790" s="455"/>
    </row>
    <row r="791" spans="1:67" ht="19.5" customHeight="1">
      <c r="A791" s="450"/>
      <c r="B791" s="450"/>
      <c r="C791" s="450"/>
      <c r="D791" s="450"/>
      <c r="E791" s="450"/>
      <c r="F791" s="451"/>
      <c r="G791" s="450"/>
      <c r="H791" s="450"/>
      <c r="I791" s="451"/>
      <c r="J791" s="450"/>
      <c r="K791" s="451"/>
      <c r="L791" s="450"/>
      <c r="M791" s="451"/>
      <c r="N791" s="450"/>
      <c r="O791" s="451"/>
      <c r="P791" s="452"/>
      <c r="Q791" s="452"/>
      <c r="R791" s="452"/>
      <c r="S791" s="452"/>
      <c r="T791" s="450"/>
      <c r="U791" s="450"/>
      <c r="V791" s="451"/>
      <c r="W791" s="452"/>
      <c r="X791" s="450"/>
      <c r="Y791" s="451"/>
      <c r="Z791" s="451"/>
      <c r="AA791" s="450"/>
      <c r="AB791" s="450"/>
      <c r="AC791" s="450"/>
      <c r="AD791" s="450"/>
      <c r="AE791" s="451"/>
      <c r="AF791" s="451"/>
      <c r="AG791" s="452"/>
      <c r="AH791" s="452"/>
      <c r="AI791" s="452"/>
      <c r="AJ791" s="452"/>
      <c r="AK791" s="452"/>
      <c r="AL791" s="452"/>
      <c r="AM791" s="450"/>
      <c r="AN791" s="450"/>
      <c r="AO791" s="451"/>
      <c r="AP791" s="451"/>
      <c r="AQ791" s="450"/>
      <c r="AR791" s="453"/>
      <c r="AS791" s="453"/>
      <c r="AT791" s="454"/>
      <c r="AU791" s="455"/>
      <c r="AV791" s="456"/>
      <c r="AW791" s="456"/>
      <c r="AX791" s="455"/>
      <c r="AY791" s="456"/>
      <c r="AZ791" s="454"/>
      <c r="BA791" s="454"/>
      <c r="BB791" s="454"/>
      <c r="BC791" s="454"/>
      <c r="BD791" s="454"/>
      <c r="BE791" s="454"/>
      <c r="BF791" s="455"/>
      <c r="BG791" s="455"/>
      <c r="BH791" s="455"/>
      <c r="BI791" s="455"/>
      <c r="BJ791" s="455"/>
      <c r="BK791" s="455"/>
      <c r="BL791" s="455"/>
      <c r="BM791" s="455"/>
      <c r="BN791" s="455"/>
      <c r="BO791" s="455"/>
    </row>
    <row r="792" spans="1:67" ht="19.5" customHeight="1">
      <c r="A792" s="450"/>
      <c r="B792" s="450"/>
      <c r="C792" s="450"/>
      <c r="D792" s="450"/>
      <c r="E792" s="450"/>
      <c r="F792" s="451"/>
      <c r="G792" s="450"/>
      <c r="H792" s="450"/>
      <c r="I792" s="451"/>
      <c r="J792" s="450"/>
      <c r="K792" s="451"/>
      <c r="L792" s="450"/>
      <c r="M792" s="451"/>
      <c r="N792" s="450"/>
      <c r="O792" s="451"/>
      <c r="P792" s="452"/>
      <c r="Q792" s="452"/>
      <c r="R792" s="452"/>
      <c r="S792" s="452"/>
      <c r="T792" s="450"/>
      <c r="U792" s="450"/>
      <c r="V792" s="451"/>
      <c r="W792" s="452"/>
      <c r="X792" s="450"/>
      <c r="Y792" s="451"/>
      <c r="Z792" s="451"/>
      <c r="AA792" s="450"/>
      <c r="AB792" s="450"/>
      <c r="AC792" s="450"/>
      <c r="AD792" s="450"/>
      <c r="AE792" s="451"/>
      <c r="AF792" s="451"/>
      <c r="AG792" s="452"/>
      <c r="AH792" s="452"/>
      <c r="AI792" s="452"/>
      <c r="AJ792" s="452"/>
      <c r="AK792" s="452"/>
      <c r="AL792" s="452"/>
      <c r="AM792" s="450"/>
      <c r="AN792" s="450"/>
      <c r="AO792" s="451"/>
      <c r="AP792" s="451"/>
      <c r="AQ792" s="450"/>
      <c r="AR792" s="453"/>
      <c r="AS792" s="453"/>
      <c r="AT792" s="454"/>
      <c r="AU792" s="455"/>
      <c r="AV792" s="456"/>
      <c r="AW792" s="456"/>
      <c r="AX792" s="455"/>
      <c r="AY792" s="456"/>
      <c r="AZ792" s="454"/>
      <c r="BA792" s="454"/>
      <c r="BB792" s="454"/>
      <c r="BC792" s="454"/>
      <c r="BD792" s="454"/>
      <c r="BE792" s="454"/>
      <c r="BF792" s="455"/>
      <c r="BG792" s="455"/>
      <c r="BH792" s="455"/>
      <c r="BI792" s="455"/>
      <c r="BJ792" s="455"/>
      <c r="BK792" s="455"/>
      <c r="BL792" s="455"/>
      <c r="BM792" s="455"/>
      <c r="BN792" s="455"/>
      <c r="BO792" s="455"/>
    </row>
    <row r="793" spans="1:67" ht="19.5" customHeight="1">
      <c r="A793" s="450"/>
      <c r="B793" s="450"/>
      <c r="C793" s="450"/>
      <c r="D793" s="450"/>
      <c r="E793" s="450"/>
      <c r="F793" s="451"/>
      <c r="G793" s="450"/>
      <c r="H793" s="450"/>
      <c r="I793" s="451"/>
      <c r="J793" s="450"/>
      <c r="K793" s="451"/>
      <c r="L793" s="450"/>
      <c r="M793" s="451"/>
      <c r="N793" s="450"/>
      <c r="O793" s="451"/>
      <c r="P793" s="452"/>
      <c r="Q793" s="452"/>
      <c r="R793" s="452"/>
      <c r="S793" s="452"/>
      <c r="T793" s="450"/>
      <c r="U793" s="450"/>
      <c r="V793" s="451"/>
      <c r="W793" s="452"/>
      <c r="X793" s="450"/>
      <c r="Y793" s="451"/>
      <c r="Z793" s="451"/>
      <c r="AA793" s="450"/>
      <c r="AB793" s="450"/>
      <c r="AC793" s="450"/>
      <c r="AD793" s="450"/>
      <c r="AE793" s="451"/>
      <c r="AF793" s="451"/>
      <c r="AG793" s="452"/>
      <c r="AH793" s="452"/>
      <c r="AI793" s="452"/>
      <c r="AJ793" s="452"/>
      <c r="AK793" s="452"/>
      <c r="AL793" s="452"/>
      <c r="AM793" s="450"/>
      <c r="AN793" s="450"/>
      <c r="AO793" s="451"/>
      <c r="AP793" s="451"/>
      <c r="AQ793" s="450"/>
      <c r="AR793" s="453"/>
      <c r="AS793" s="453"/>
      <c r="AT793" s="454"/>
      <c r="AU793" s="455"/>
      <c r="AV793" s="456"/>
      <c r="AW793" s="456"/>
      <c r="AX793" s="455"/>
      <c r="AY793" s="456"/>
      <c r="AZ793" s="454"/>
      <c r="BA793" s="454"/>
      <c r="BB793" s="454"/>
      <c r="BC793" s="454"/>
      <c r="BD793" s="454"/>
      <c r="BE793" s="454"/>
      <c r="BF793" s="455"/>
      <c r="BG793" s="455"/>
      <c r="BH793" s="455"/>
      <c r="BI793" s="455"/>
      <c r="BJ793" s="455"/>
      <c r="BK793" s="455"/>
      <c r="BL793" s="455"/>
      <c r="BM793" s="455"/>
      <c r="BN793" s="455"/>
      <c r="BO793" s="455"/>
    </row>
    <row r="794" spans="1:67" ht="19.5" customHeight="1">
      <c r="A794" s="450"/>
      <c r="B794" s="450"/>
      <c r="C794" s="450"/>
      <c r="D794" s="450"/>
      <c r="E794" s="450"/>
      <c r="F794" s="451"/>
      <c r="G794" s="450"/>
      <c r="H794" s="450"/>
      <c r="I794" s="451"/>
      <c r="J794" s="450"/>
      <c r="K794" s="451"/>
      <c r="L794" s="450"/>
      <c r="M794" s="451"/>
      <c r="N794" s="450"/>
      <c r="O794" s="451"/>
      <c r="P794" s="452"/>
      <c r="Q794" s="452"/>
      <c r="R794" s="452"/>
      <c r="S794" s="452"/>
      <c r="T794" s="450"/>
      <c r="U794" s="450"/>
      <c r="V794" s="451"/>
      <c r="W794" s="452"/>
      <c r="X794" s="450"/>
      <c r="Y794" s="451"/>
      <c r="Z794" s="451"/>
      <c r="AA794" s="450"/>
      <c r="AB794" s="450"/>
      <c r="AC794" s="450"/>
      <c r="AD794" s="450"/>
      <c r="AE794" s="451"/>
      <c r="AF794" s="451"/>
      <c r="AG794" s="452"/>
      <c r="AH794" s="452"/>
      <c r="AI794" s="452"/>
      <c r="AJ794" s="452"/>
      <c r="AK794" s="452"/>
      <c r="AL794" s="452"/>
      <c r="AM794" s="450"/>
      <c r="AN794" s="450"/>
      <c r="AO794" s="451"/>
      <c r="AP794" s="451"/>
      <c r="AQ794" s="450"/>
      <c r="AR794" s="453"/>
      <c r="AS794" s="453"/>
      <c r="AT794" s="454"/>
      <c r="AU794" s="455"/>
      <c r="AV794" s="456"/>
      <c r="AW794" s="456"/>
      <c r="AX794" s="455"/>
      <c r="AY794" s="456"/>
      <c r="AZ794" s="454"/>
      <c r="BA794" s="454"/>
      <c r="BB794" s="454"/>
      <c r="BC794" s="454"/>
      <c r="BD794" s="454"/>
      <c r="BE794" s="454"/>
      <c r="BF794" s="455"/>
      <c r="BG794" s="455"/>
      <c r="BH794" s="455"/>
      <c r="BI794" s="455"/>
      <c r="BJ794" s="455"/>
      <c r="BK794" s="455"/>
      <c r="BL794" s="455"/>
      <c r="BM794" s="455"/>
      <c r="BN794" s="455"/>
      <c r="BO794" s="455"/>
    </row>
    <row r="795" spans="1:67" ht="19.5" customHeight="1">
      <c r="A795" s="450"/>
      <c r="B795" s="450"/>
      <c r="C795" s="450"/>
      <c r="D795" s="450"/>
      <c r="E795" s="450"/>
      <c r="F795" s="451"/>
      <c r="G795" s="450"/>
      <c r="H795" s="450"/>
      <c r="I795" s="451"/>
      <c r="J795" s="450"/>
      <c r="K795" s="451"/>
      <c r="L795" s="450"/>
      <c r="M795" s="451"/>
      <c r="N795" s="450"/>
      <c r="O795" s="451"/>
      <c r="P795" s="452"/>
      <c r="Q795" s="452"/>
      <c r="R795" s="452"/>
      <c r="S795" s="452"/>
      <c r="T795" s="450"/>
      <c r="U795" s="450"/>
      <c r="V795" s="451"/>
      <c r="W795" s="452"/>
      <c r="X795" s="450"/>
      <c r="Y795" s="451"/>
      <c r="Z795" s="451"/>
      <c r="AA795" s="450"/>
      <c r="AB795" s="450"/>
      <c r="AC795" s="450"/>
      <c r="AD795" s="450"/>
      <c r="AE795" s="451"/>
      <c r="AF795" s="451"/>
      <c r="AG795" s="452"/>
      <c r="AH795" s="452"/>
      <c r="AI795" s="452"/>
      <c r="AJ795" s="452"/>
      <c r="AK795" s="452"/>
      <c r="AL795" s="452"/>
      <c r="AM795" s="450"/>
      <c r="AN795" s="450"/>
      <c r="AO795" s="451"/>
      <c r="AP795" s="451"/>
      <c r="AQ795" s="450"/>
      <c r="AR795" s="453"/>
      <c r="AS795" s="453"/>
      <c r="AT795" s="454"/>
      <c r="AU795" s="455"/>
      <c r="AV795" s="456"/>
      <c r="AW795" s="456"/>
      <c r="AX795" s="455"/>
      <c r="AY795" s="456"/>
      <c r="AZ795" s="454"/>
      <c r="BA795" s="454"/>
      <c r="BB795" s="454"/>
      <c r="BC795" s="454"/>
      <c r="BD795" s="454"/>
      <c r="BE795" s="454"/>
      <c r="BF795" s="455"/>
      <c r="BG795" s="455"/>
      <c r="BH795" s="455"/>
      <c r="BI795" s="455"/>
      <c r="BJ795" s="455"/>
      <c r="BK795" s="455"/>
      <c r="BL795" s="455"/>
      <c r="BM795" s="455"/>
      <c r="BN795" s="455"/>
      <c r="BO795" s="455"/>
    </row>
    <row r="796" spans="1:67" ht="19.5" customHeight="1">
      <c r="A796" s="450"/>
      <c r="B796" s="450"/>
      <c r="C796" s="450"/>
      <c r="D796" s="450"/>
      <c r="E796" s="450"/>
      <c r="F796" s="451"/>
      <c r="G796" s="450"/>
      <c r="H796" s="450"/>
      <c r="I796" s="451"/>
      <c r="J796" s="450"/>
      <c r="K796" s="451"/>
      <c r="L796" s="450"/>
      <c r="M796" s="451"/>
      <c r="N796" s="450"/>
      <c r="O796" s="451"/>
      <c r="P796" s="452"/>
      <c r="Q796" s="452"/>
      <c r="R796" s="452"/>
      <c r="S796" s="452"/>
      <c r="T796" s="450"/>
      <c r="U796" s="450"/>
      <c r="V796" s="451"/>
      <c r="W796" s="452"/>
      <c r="X796" s="450"/>
      <c r="Y796" s="451"/>
      <c r="Z796" s="451"/>
      <c r="AA796" s="450"/>
      <c r="AB796" s="450"/>
      <c r="AC796" s="450"/>
      <c r="AD796" s="450"/>
      <c r="AE796" s="451"/>
      <c r="AF796" s="451"/>
      <c r="AG796" s="452"/>
      <c r="AH796" s="452"/>
      <c r="AI796" s="452"/>
      <c r="AJ796" s="452"/>
      <c r="AK796" s="452"/>
      <c r="AL796" s="452"/>
      <c r="AM796" s="450"/>
      <c r="AN796" s="450"/>
      <c r="AO796" s="451"/>
      <c r="AP796" s="451"/>
      <c r="AQ796" s="450"/>
      <c r="AR796" s="453"/>
      <c r="AS796" s="453"/>
      <c r="AT796" s="454"/>
      <c r="AU796" s="455"/>
      <c r="AV796" s="456"/>
      <c r="AW796" s="456"/>
      <c r="AX796" s="455"/>
      <c r="AY796" s="456"/>
      <c r="AZ796" s="454"/>
      <c r="BA796" s="454"/>
      <c r="BB796" s="454"/>
      <c r="BC796" s="454"/>
      <c r="BD796" s="454"/>
      <c r="BE796" s="454"/>
      <c r="BF796" s="455"/>
      <c r="BG796" s="455"/>
      <c r="BH796" s="455"/>
      <c r="BI796" s="455"/>
      <c r="BJ796" s="455"/>
      <c r="BK796" s="455"/>
      <c r="BL796" s="455"/>
      <c r="BM796" s="455"/>
      <c r="BN796" s="455"/>
      <c r="BO796" s="455"/>
    </row>
    <row r="797" spans="1:67" ht="19.5" customHeight="1">
      <c r="A797" s="450"/>
      <c r="B797" s="450"/>
      <c r="C797" s="450"/>
      <c r="D797" s="450"/>
      <c r="E797" s="450"/>
      <c r="F797" s="451"/>
      <c r="G797" s="450"/>
      <c r="H797" s="450"/>
      <c r="I797" s="451"/>
      <c r="J797" s="450"/>
      <c r="K797" s="451"/>
      <c r="L797" s="450"/>
      <c r="M797" s="451"/>
      <c r="N797" s="450"/>
      <c r="O797" s="451"/>
      <c r="P797" s="452"/>
      <c r="Q797" s="452"/>
      <c r="R797" s="452"/>
      <c r="S797" s="452"/>
      <c r="T797" s="450"/>
      <c r="U797" s="450"/>
      <c r="V797" s="451"/>
      <c r="W797" s="452"/>
      <c r="X797" s="450"/>
      <c r="Y797" s="451"/>
      <c r="Z797" s="451"/>
      <c r="AA797" s="450"/>
      <c r="AB797" s="450"/>
      <c r="AC797" s="450"/>
      <c r="AD797" s="450"/>
      <c r="AE797" s="451"/>
      <c r="AF797" s="451"/>
      <c r="AG797" s="452"/>
      <c r="AH797" s="452"/>
      <c r="AI797" s="452"/>
      <c r="AJ797" s="452"/>
      <c r="AK797" s="452"/>
      <c r="AL797" s="452"/>
      <c r="AM797" s="450"/>
      <c r="AN797" s="450"/>
      <c r="AO797" s="451"/>
      <c r="AP797" s="451"/>
      <c r="AQ797" s="450"/>
      <c r="AR797" s="453"/>
      <c r="AS797" s="453"/>
      <c r="AT797" s="454"/>
      <c r="AU797" s="455"/>
      <c r="AV797" s="456"/>
      <c r="AW797" s="456"/>
      <c r="AX797" s="455"/>
      <c r="AY797" s="456"/>
      <c r="AZ797" s="454"/>
      <c r="BA797" s="454"/>
      <c r="BB797" s="454"/>
      <c r="BC797" s="454"/>
      <c r="BD797" s="454"/>
      <c r="BE797" s="454"/>
      <c r="BF797" s="455"/>
      <c r="BG797" s="455"/>
      <c r="BH797" s="455"/>
      <c r="BI797" s="455"/>
      <c r="BJ797" s="455"/>
      <c r="BK797" s="455"/>
      <c r="BL797" s="455"/>
      <c r="BM797" s="455"/>
      <c r="BN797" s="455"/>
      <c r="BO797" s="455"/>
    </row>
    <row r="798" spans="1:67" ht="19.5" customHeight="1">
      <c r="A798" s="450"/>
      <c r="B798" s="450"/>
      <c r="C798" s="450"/>
      <c r="D798" s="450"/>
      <c r="E798" s="450"/>
      <c r="F798" s="451"/>
      <c r="G798" s="450"/>
      <c r="H798" s="450"/>
      <c r="I798" s="451"/>
      <c r="J798" s="450"/>
      <c r="K798" s="451"/>
      <c r="L798" s="450"/>
      <c r="M798" s="451"/>
      <c r="N798" s="450"/>
      <c r="O798" s="451"/>
      <c r="P798" s="452"/>
      <c r="Q798" s="452"/>
      <c r="R798" s="452"/>
      <c r="S798" s="452"/>
      <c r="T798" s="450"/>
      <c r="U798" s="450"/>
      <c r="V798" s="451"/>
      <c r="W798" s="452"/>
      <c r="X798" s="450"/>
      <c r="Y798" s="451"/>
      <c r="Z798" s="451"/>
      <c r="AA798" s="450"/>
      <c r="AB798" s="450"/>
      <c r="AC798" s="450"/>
      <c r="AD798" s="450"/>
      <c r="AE798" s="451"/>
      <c r="AF798" s="451"/>
      <c r="AG798" s="452"/>
      <c r="AH798" s="452"/>
      <c r="AI798" s="452"/>
      <c r="AJ798" s="452"/>
      <c r="AK798" s="452"/>
      <c r="AL798" s="452"/>
      <c r="AM798" s="450"/>
      <c r="AN798" s="450"/>
      <c r="AO798" s="451"/>
      <c r="AP798" s="451"/>
      <c r="AQ798" s="450"/>
      <c r="AR798" s="453"/>
      <c r="AS798" s="453"/>
      <c r="AT798" s="454"/>
      <c r="AU798" s="455"/>
      <c r="AV798" s="456"/>
      <c r="AW798" s="456"/>
      <c r="AX798" s="455"/>
      <c r="AY798" s="456"/>
      <c r="AZ798" s="454"/>
      <c r="BA798" s="454"/>
      <c r="BB798" s="454"/>
      <c r="BC798" s="454"/>
      <c r="BD798" s="454"/>
      <c r="BE798" s="454"/>
      <c r="BF798" s="455"/>
      <c r="BG798" s="455"/>
      <c r="BH798" s="455"/>
      <c r="BI798" s="455"/>
      <c r="BJ798" s="455"/>
      <c r="BK798" s="455"/>
      <c r="BL798" s="455"/>
      <c r="BM798" s="455"/>
      <c r="BN798" s="455"/>
      <c r="BO798" s="455"/>
    </row>
    <row r="799" spans="1:67" ht="19.5" customHeight="1">
      <c r="A799" s="450"/>
      <c r="B799" s="450"/>
      <c r="C799" s="450"/>
      <c r="D799" s="450"/>
      <c r="E799" s="450"/>
      <c r="F799" s="451"/>
      <c r="G799" s="450"/>
      <c r="H799" s="450"/>
      <c r="I799" s="451"/>
      <c r="J799" s="450"/>
      <c r="K799" s="451"/>
      <c r="L799" s="450"/>
      <c r="M799" s="451"/>
      <c r="N799" s="450"/>
      <c r="O799" s="451"/>
      <c r="P799" s="452"/>
      <c r="Q799" s="452"/>
      <c r="R799" s="452"/>
      <c r="S799" s="452"/>
      <c r="T799" s="450"/>
      <c r="U799" s="450"/>
      <c r="V799" s="451"/>
      <c r="W799" s="452"/>
      <c r="X799" s="450"/>
      <c r="Y799" s="451"/>
      <c r="Z799" s="451"/>
      <c r="AA799" s="450"/>
      <c r="AB799" s="450"/>
      <c r="AC799" s="450"/>
      <c r="AD799" s="450"/>
      <c r="AE799" s="451"/>
      <c r="AF799" s="451"/>
      <c r="AG799" s="452"/>
      <c r="AH799" s="452"/>
      <c r="AI799" s="452"/>
      <c r="AJ799" s="452"/>
      <c r="AK799" s="452"/>
      <c r="AL799" s="452"/>
      <c r="AM799" s="450"/>
      <c r="AN799" s="450"/>
      <c r="AO799" s="451"/>
      <c r="AP799" s="451"/>
      <c r="AQ799" s="450"/>
      <c r="AR799" s="453"/>
      <c r="AS799" s="453"/>
      <c r="AT799" s="454"/>
      <c r="AU799" s="455"/>
      <c r="AV799" s="456"/>
      <c r="AW799" s="456"/>
      <c r="AX799" s="455"/>
      <c r="AY799" s="456"/>
      <c r="AZ799" s="454"/>
      <c r="BA799" s="454"/>
      <c r="BB799" s="454"/>
      <c r="BC799" s="454"/>
      <c r="BD799" s="454"/>
      <c r="BE799" s="454"/>
      <c r="BF799" s="455"/>
      <c r="BG799" s="455"/>
      <c r="BH799" s="455"/>
      <c r="BI799" s="455"/>
      <c r="BJ799" s="455"/>
      <c r="BK799" s="455"/>
      <c r="BL799" s="455"/>
      <c r="BM799" s="455"/>
      <c r="BN799" s="455"/>
      <c r="BO799" s="455"/>
    </row>
    <row r="800" spans="1:67" ht="19.5" customHeight="1">
      <c r="A800" s="450"/>
      <c r="B800" s="450"/>
      <c r="C800" s="450"/>
      <c r="D800" s="450"/>
      <c r="E800" s="450"/>
      <c r="F800" s="451"/>
      <c r="G800" s="450"/>
      <c r="H800" s="450"/>
      <c r="I800" s="451"/>
      <c r="J800" s="450"/>
      <c r="K800" s="451"/>
      <c r="L800" s="450"/>
      <c r="M800" s="451"/>
      <c r="N800" s="450"/>
      <c r="O800" s="451"/>
      <c r="P800" s="452"/>
      <c r="Q800" s="452"/>
      <c r="R800" s="452"/>
      <c r="S800" s="452"/>
      <c r="T800" s="450"/>
      <c r="U800" s="450"/>
      <c r="V800" s="451"/>
      <c r="W800" s="452"/>
      <c r="X800" s="450"/>
      <c r="Y800" s="451"/>
      <c r="Z800" s="451"/>
      <c r="AA800" s="450"/>
      <c r="AB800" s="450"/>
      <c r="AC800" s="450"/>
      <c r="AD800" s="450"/>
      <c r="AE800" s="451"/>
      <c r="AF800" s="451"/>
      <c r="AG800" s="452"/>
      <c r="AH800" s="452"/>
      <c r="AI800" s="452"/>
      <c r="AJ800" s="452"/>
      <c r="AK800" s="452"/>
      <c r="AL800" s="452"/>
      <c r="AM800" s="450"/>
      <c r="AN800" s="450"/>
      <c r="AO800" s="451"/>
      <c r="AP800" s="451"/>
      <c r="AQ800" s="450"/>
      <c r="AR800" s="453"/>
      <c r="AS800" s="453"/>
      <c r="AT800" s="454"/>
      <c r="AU800" s="455"/>
      <c r="AV800" s="456"/>
      <c r="AW800" s="456"/>
      <c r="AX800" s="455"/>
      <c r="AY800" s="456"/>
      <c r="AZ800" s="454"/>
      <c r="BA800" s="454"/>
      <c r="BB800" s="454"/>
      <c r="BC800" s="454"/>
      <c r="BD800" s="454"/>
      <c r="BE800" s="454"/>
      <c r="BF800" s="455"/>
      <c r="BG800" s="455"/>
      <c r="BH800" s="455"/>
      <c r="BI800" s="455"/>
      <c r="BJ800" s="455"/>
      <c r="BK800" s="455"/>
      <c r="BL800" s="455"/>
      <c r="BM800" s="455"/>
      <c r="BN800" s="455"/>
      <c r="BO800" s="455"/>
    </row>
    <row r="801" spans="1:67" ht="19.5" customHeight="1">
      <c r="A801" s="450"/>
      <c r="B801" s="450"/>
      <c r="C801" s="450"/>
      <c r="D801" s="450"/>
      <c r="E801" s="450"/>
      <c r="F801" s="451"/>
      <c r="G801" s="450"/>
      <c r="H801" s="450"/>
      <c r="I801" s="451"/>
      <c r="J801" s="450"/>
      <c r="K801" s="451"/>
      <c r="L801" s="450"/>
      <c r="M801" s="451"/>
      <c r="N801" s="450"/>
      <c r="O801" s="451"/>
      <c r="P801" s="452"/>
      <c r="Q801" s="452"/>
      <c r="R801" s="452"/>
      <c r="S801" s="452"/>
      <c r="T801" s="450"/>
      <c r="U801" s="450"/>
      <c r="V801" s="451"/>
      <c r="W801" s="452"/>
      <c r="X801" s="450"/>
      <c r="Y801" s="451"/>
      <c r="Z801" s="451"/>
      <c r="AA801" s="450"/>
      <c r="AB801" s="450"/>
      <c r="AC801" s="450"/>
      <c r="AD801" s="450"/>
      <c r="AE801" s="451"/>
      <c r="AF801" s="451"/>
      <c r="AG801" s="452"/>
      <c r="AH801" s="452"/>
      <c r="AI801" s="452"/>
      <c r="AJ801" s="452"/>
      <c r="AK801" s="452"/>
      <c r="AL801" s="452"/>
      <c r="AM801" s="450"/>
      <c r="AN801" s="450"/>
      <c r="AO801" s="451"/>
      <c r="AP801" s="451"/>
      <c r="AQ801" s="450"/>
      <c r="AR801" s="453"/>
      <c r="AS801" s="453"/>
      <c r="AT801" s="454"/>
      <c r="AU801" s="455"/>
      <c r="AV801" s="456"/>
      <c r="AW801" s="456"/>
      <c r="AX801" s="455"/>
      <c r="AY801" s="456"/>
      <c r="AZ801" s="454"/>
      <c r="BA801" s="454"/>
      <c r="BB801" s="454"/>
      <c r="BC801" s="454"/>
      <c r="BD801" s="454"/>
      <c r="BE801" s="454"/>
      <c r="BF801" s="455"/>
      <c r="BG801" s="455"/>
      <c r="BH801" s="455"/>
      <c r="BI801" s="455"/>
      <c r="BJ801" s="455"/>
      <c r="BK801" s="455"/>
      <c r="BL801" s="455"/>
      <c r="BM801" s="455"/>
      <c r="BN801" s="455"/>
      <c r="BO801" s="455"/>
    </row>
    <row r="802" spans="1:67" ht="19.5" customHeight="1">
      <c r="A802" s="450"/>
      <c r="B802" s="450"/>
      <c r="C802" s="450"/>
      <c r="D802" s="450"/>
      <c r="E802" s="450"/>
      <c r="F802" s="451"/>
      <c r="G802" s="450"/>
      <c r="H802" s="450"/>
      <c r="I802" s="451"/>
      <c r="J802" s="450"/>
      <c r="K802" s="451"/>
      <c r="L802" s="450"/>
      <c r="M802" s="451"/>
      <c r="N802" s="450"/>
      <c r="O802" s="451"/>
      <c r="P802" s="452"/>
      <c r="Q802" s="452"/>
      <c r="R802" s="452"/>
      <c r="S802" s="452"/>
      <c r="T802" s="450"/>
      <c r="U802" s="450"/>
      <c r="V802" s="451"/>
      <c r="W802" s="452"/>
      <c r="X802" s="450"/>
      <c r="Y802" s="451"/>
      <c r="Z802" s="451"/>
      <c r="AA802" s="450"/>
      <c r="AB802" s="450"/>
      <c r="AC802" s="450"/>
      <c r="AD802" s="450"/>
      <c r="AE802" s="451"/>
      <c r="AF802" s="451"/>
      <c r="AG802" s="452"/>
      <c r="AH802" s="452"/>
      <c r="AI802" s="452"/>
      <c r="AJ802" s="452"/>
      <c r="AK802" s="452"/>
      <c r="AL802" s="452"/>
      <c r="AM802" s="450"/>
      <c r="AN802" s="450"/>
      <c r="AO802" s="451"/>
      <c r="AP802" s="451"/>
      <c r="AQ802" s="450"/>
      <c r="AR802" s="453"/>
      <c r="AS802" s="453"/>
      <c r="AT802" s="454"/>
      <c r="AU802" s="455"/>
      <c r="AV802" s="456"/>
      <c r="AW802" s="456"/>
      <c r="AX802" s="455"/>
      <c r="AY802" s="456"/>
      <c r="AZ802" s="454"/>
      <c r="BA802" s="454"/>
      <c r="BB802" s="454"/>
      <c r="BC802" s="454"/>
      <c r="BD802" s="454"/>
      <c r="BE802" s="454"/>
      <c r="BF802" s="455"/>
      <c r="BG802" s="455"/>
      <c r="BH802" s="455"/>
      <c r="BI802" s="455"/>
      <c r="BJ802" s="455"/>
      <c r="BK802" s="455"/>
      <c r="BL802" s="455"/>
      <c r="BM802" s="455"/>
      <c r="BN802" s="455"/>
      <c r="BO802" s="455"/>
    </row>
    <row r="803" spans="1:67" ht="19.5" customHeight="1">
      <c r="A803" s="450"/>
      <c r="B803" s="450"/>
      <c r="C803" s="450"/>
      <c r="D803" s="450"/>
      <c r="E803" s="450"/>
      <c r="F803" s="451"/>
      <c r="G803" s="450"/>
      <c r="H803" s="450"/>
      <c r="I803" s="451"/>
      <c r="J803" s="450"/>
      <c r="K803" s="451"/>
      <c r="L803" s="450"/>
      <c r="M803" s="451"/>
      <c r="N803" s="450"/>
      <c r="O803" s="451"/>
      <c r="P803" s="452"/>
      <c r="Q803" s="452"/>
      <c r="R803" s="452"/>
      <c r="S803" s="452"/>
      <c r="T803" s="450"/>
      <c r="U803" s="450"/>
      <c r="V803" s="451"/>
      <c r="W803" s="452"/>
      <c r="X803" s="450"/>
      <c r="Y803" s="451"/>
      <c r="Z803" s="451"/>
      <c r="AA803" s="450"/>
      <c r="AB803" s="450"/>
      <c r="AC803" s="450"/>
      <c r="AD803" s="450"/>
      <c r="AE803" s="451"/>
      <c r="AF803" s="451"/>
      <c r="AG803" s="452"/>
      <c r="AH803" s="452"/>
      <c r="AI803" s="452"/>
      <c r="AJ803" s="452"/>
      <c r="AK803" s="452"/>
      <c r="AL803" s="452"/>
      <c r="AM803" s="450"/>
      <c r="AN803" s="450"/>
      <c r="AO803" s="451"/>
      <c r="AP803" s="451"/>
      <c r="AQ803" s="450"/>
      <c r="AR803" s="453"/>
      <c r="AS803" s="453"/>
      <c r="AT803" s="454"/>
      <c r="AU803" s="455"/>
      <c r="AV803" s="456"/>
      <c r="AW803" s="456"/>
      <c r="AX803" s="455"/>
      <c r="AY803" s="456"/>
      <c r="AZ803" s="454"/>
      <c r="BA803" s="454"/>
      <c r="BB803" s="454"/>
      <c r="BC803" s="454"/>
      <c r="BD803" s="454"/>
      <c r="BE803" s="454"/>
      <c r="BF803" s="455"/>
      <c r="BG803" s="455"/>
      <c r="BH803" s="455"/>
      <c r="BI803" s="455"/>
      <c r="BJ803" s="455"/>
      <c r="BK803" s="455"/>
      <c r="BL803" s="455"/>
      <c r="BM803" s="455"/>
      <c r="BN803" s="455"/>
      <c r="BO803" s="455"/>
    </row>
    <row r="804" spans="1:67" ht="19.5" customHeight="1">
      <c r="A804" s="450"/>
      <c r="B804" s="450"/>
      <c r="C804" s="450"/>
      <c r="D804" s="450"/>
      <c r="E804" s="450"/>
      <c r="F804" s="451"/>
      <c r="G804" s="450"/>
      <c r="H804" s="450"/>
      <c r="I804" s="451"/>
      <c r="J804" s="450"/>
      <c r="K804" s="451"/>
      <c r="L804" s="450"/>
      <c r="M804" s="451"/>
      <c r="N804" s="450"/>
      <c r="O804" s="451"/>
      <c r="P804" s="452"/>
      <c r="Q804" s="452"/>
      <c r="R804" s="452"/>
      <c r="S804" s="452"/>
      <c r="T804" s="450"/>
      <c r="U804" s="450"/>
      <c r="V804" s="451"/>
      <c r="W804" s="452"/>
      <c r="X804" s="450"/>
      <c r="Y804" s="451"/>
      <c r="Z804" s="451"/>
      <c r="AA804" s="450"/>
      <c r="AB804" s="450"/>
      <c r="AC804" s="450"/>
      <c r="AD804" s="450"/>
      <c r="AE804" s="451"/>
      <c r="AF804" s="451"/>
      <c r="AG804" s="452"/>
      <c r="AH804" s="452"/>
      <c r="AI804" s="452"/>
      <c r="AJ804" s="452"/>
      <c r="AK804" s="452"/>
      <c r="AL804" s="452"/>
      <c r="AM804" s="450"/>
      <c r="AN804" s="450"/>
      <c r="AO804" s="451"/>
      <c r="AP804" s="451"/>
      <c r="AQ804" s="450"/>
      <c r="AR804" s="453"/>
      <c r="AS804" s="453"/>
      <c r="AT804" s="454"/>
      <c r="AU804" s="455"/>
      <c r="AV804" s="456"/>
      <c r="AW804" s="456"/>
      <c r="AX804" s="455"/>
      <c r="AY804" s="456"/>
      <c r="AZ804" s="454"/>
      <c r="BA804" s="454"/>
      <c r="BB804" s="454"/>
      <c r="BC804" s="454"/>
      <c r="BD804" s="454"/>
      <c r="BE804" s="454"/>
      <c r="BF804" s="455"/>
      <c r="BG804" s="455"/>
      <c r="BH804" s="455"/>
      <c r="BI804" s="455"/>
      <c r="BJ804" s="455"/>
      <c r="BK804" s="455"/>
      <c r="BL804" s="455"/>
      <c r="BM804" s="455"/>
      <c r="BN804" s="455"/>
      <c r="BO804" s="455"/>
    </row>
    <row r="805" spans="1:67" ht="19.5" customHeight="1">
      <c r="A805" s="450"/>
      <c r="B805" s="450"/>
      <c r="C805" s="450"/>
      <c r="D805" s="450"/>
      <c r="E805" s="450"/>
      <c r="F805" s="451"/>
      <c r="G805" s="450"/>
      <c r="H805" s="450"/>
      <c r="I805" s="451"/>
      <c r="J805" s="450"/>
      <c r="K805" s="451"/>
      <c r="L805" s="450"/>
      <c r="M805" s="451"/>
      <c r="N805" s="450"/>
      <c r="O805" s="451"/>
      <c r="P805" s="452"/>
      <c r="Q805" s="452"/>
      <c r="R805" s="452"/>
      <c r="S805" s="452"/>
      <c r="T805" s="450"/>
      <c r="U805" s="450"/>
      <c r="V805" s="451"/>
      <c r="W805" s="452"/>
      <c r="X805" s="450"/>
      <c r="Y805" s="451"/>
      <c r="Z805" s="451"/>
      <c r="AA805" s="450"/>
      <c r="AB805" s="450"/>
      <c r="AC805" s="450"/>
      <c r="AD805" s="450"/>
      <c r="AE805" s="451"/>
      <c r="AF805" s="451"/>
      <c r="AG805" s="452"/>
      <c r="AH805" s="452"/>
      <c r="AI805" s="452"/>
      <c r="AJ805" s="452"/>
      <c r="AK805" s="452"/>
      <c r="AL805" s="452"/>
      <c r="AM805" s="450"/>
      <c r="AN805" s="450"/>
      <c r="AO805" s="451"/>
      <c r="AP805" s="451"/>
      <c r="AQ805" s="450"/>
      <c r="AR805" s="453"/>
      <c r="AS805" s="453"/>
      <c r="AT805" s="454"/>
      <c r="AU805" s="455"/>
      <c r="AV805" s="456"/>
      <c r="AW805" s="456"/>
      <c r="AX805" s="455"/>
      <c r="AY805" s="456"/>
      <c r="AZ805" s="454"/>
      <c r="BA805" s="454"/>
      <c r="BB805" s="454"/>
      <c r="BC805" s="454"/>
      <c r="BD805" s="454"/>
      <c r="BE805" s="454"/>
      <c r="BF805" s="455"/>
      <c r="BG805" s="455"/>
      <c r="BH805" s="455"/>
      <c r="BI805" s="455"/>
      <c r="BJ805" s="455"/>
      <c r="BK805" s="455"/>
      <c r="BL805" s="455"/>
      <c r="BM805" s="455"/>
      <c r="BN805" s="455"/>
      <c r="BO805" s="455"/>
    </row>
    <row r="806" spans="1:67" ht="19.5" customHeight="1">
      <c r="A806" s="450"/>
      <c r="B806" s="450"/>
      <c r="C806" s="450"/>
      <c r="D806" s="450"/>
      <c r="E806" s="450"/>
      <c r="F806" s="451"/>
      <c r="G806" s="450"/>
      <c r="H806" s="450"/>
      <c r="I806" s="451"/>
      <c r="J806" s="450"/>
      <c r="K806" s="451"/>
      <c r="L806" s="450"/>
      <c r="M806" s="451"/>
      <c r="N806" s="450"/>
      <c r="O806" s="451"/>
      <c r="P806" s="452"/>
      <c r="Q806" s="452"/>
      <c r="R806" s="452"/>
      <c r="S806" s="452"/>
      <c r="T806" s="450"/>
      <c r="U806" s="450"/>
      <c r="V806" s="451"/>
      <c r="W806" s="452"/>
      <c r="X806" s="450"/>
      <c r="Y806" s="451"/>
      <c r="Z806" s="451"/>
      <c r="AA806" s="450"/>
      <c r="AB806" s="450"/>
      <c r="AC806" s="450"/>
      <c r="AD806" s="450"/>
      <c r="AE806" s="451"/>
      <c r="AF806" s="451"/>
      <c r="AG806" s="452"/>
      <c r="AH806" s="452"/>
      <c r="AI806" s="452"/>
      <c r="AJ806" s="452"/>
      <c r="AK806" s="452"/>
      <c r="AL806" s="452"/>
      <c r="AM806" s="450"/>
      <c r="AN806" s="450"/>
      <c r="AO806" s="451"/>
      <c r="AP806" s="451"/>
      <c r="AQ806" s="450"/>
      <c r="AR806" s="453"/>
      <c r="AS806" s="453"/>
      <c r="AT806" s="454"/>
      <c r="AU806" s="455"/>
      <c r="AV806" s="456"/>
      <c r="AW806" s="456"/>
      <c r="AX806" s="455"/>
      <c r="AY806" s="456"/>
      <c r="AZ806" s="454"/>
      <c r="BA806" s="454"/>
      <c r="BB806" s="454"/>
      <c r="BC806" s="454"/>
      <c r="BD806" s="454"/>
      <c r="BE806" s="454"/>
      <c r="BF806" s="455"/>
      <c r="BG806" s="455"/>
      <c r="BH806" s="455"/>
      <c r="BI806" s="455"/>
      <c r="BJ806" s="455"/>
      <c r="BK806" s="455"/>
      <c r="BL806" s="455"/>
      <c r="BM806" s="455"/>
      <c r="BN806" s="455"/>
      <c r="BO806" s="455"/>
    </row>
    <row r="807" spans="1:67" ht="19.5" customHeight="1">
      <c r="A807" s="450"/>
      <c r="B807" s="450"/>
      <c r="C807" s="450"/>
      <c r="D807" s="450"/>
      <c r="E807" s="450"/>
      <c r="F807" s="451"/>
      <c r="G807" s="450"/>
      <c r="H807" s="450"/>
      <c r="I807" s="451"/>
      <c r="J807" s="450"/>
      <c r="K807" s="451"/>
      <c r="L807" s="450"/>
      <c r="M807" s="451"/>
      <c r="N807" s="450"/>
      <c r="O807" s="451"/>
      <c r="P807" s="452"/>
      <c r="Q807" s="452"/>
      <c r="R807" s="452"/>
      <c r="S807" s="452"/>
      <c r="T807" s="450"/>
      <c r="U807" s="450"/>
      <c r="V807" s="451"/>
      <c r="W807" s="452"/>
      <c r="X807" s="450"/>
      <c r="Y807" s="451"/>
      <c r="Z807" s="451"/>
      <c r="AA807" s="450"/>
      <c r="AB807" s="450"/>
      <c r="AC807" s="450"/>
      <c r="AD807" s="450"/>
      <c r="AE807" s="451"/>
      <c r="AF807" s="451"/>
      <c r="AG807" s="452"/>
      <c r="AH807" s="452"/>
      <c r="AI807" s="452"/>
      <c r="AJ807" s="452"/>
      <c r="AK807" s="452"/>
      <c r="AL807" s="452"/>
      <c r="AM807" s="450"/>
      <c r="AN807" s="450"/>
      <c r="AO807" s="451"/>
      <c r="AP807" s="451"/>
      <c r="AQ807" s="450"/>
      <c r="AR807" s="453"/>
      <c r="AS807" s="453"/>
      <c r="AT807" s="454"/>
      <c r="AU807" s="455"/>
      <c r="AV807" s="456"/>
      <c r="AW807" s="456"/>
      <c r="AX807" s="455"/>
      <c r="AY807" s="456"/>
      <c r="AZ807" s="454"/>
      <c r="BA807" s="454"/>
      <c r="BB807" s="454"/>
      <c r="BC807" s="454"/>
      <c r="BD807" s="454"/>
      <c r="BE807" s="454"/>
      <c r="BF807" s="455"/>
      <c r="BG807" s="455"/>
      <c r="BH807" s="455"/>
      <c r="BI807" s="455"/>
      <c r="BJ807" s="455"/>
      <c r="BK807" s="455"/>
      <c r="BL807" s="455"/>
      <c r="BM807" s="455"/>
      <c r="BN807" s="455"/>
      <c r="BO807" s="455"/>
    </row>
    <row r="808" spans="1:67" ht="19.5" customHeight="1">
      <c r="A808" s="450"/>
      <c r="B808" s="450"/>
      <c r="C808" s="450"/>
      <c r="D808" s="450"/>
      <c r="E808" s="450"/>
      <c r="F808" s="451"/>
      <c r="G808" s="450"/>
      <c r="H808" s="450"/>
      <c r="I808" s="451"/>
      <c r="J808" s="450"/>
      <c r="K808" s="451"/>
      <c r="L808" s="450"/>
      <c r="M808" s="451"/>
      <c r="N808" s="450"/>
      <c r="O808" s="451"/>
      <c r="P808" s="452"/>
      <c r="Q808" s="452"/>
      <c r="R808" s="452"/>
      <c r="S808" s="452"/>
      <c r="T808" s="450"/>
      <c r="U808" s="450"/>
      <c r="V808" s="451"/>
      <c r="W808" s="452"/>
      <c r="X808" s="450"/>
      <c r="Y808" s="451"/>
      <c r="Z808" s="451"/>
      <c r="AA808" s="450"/>
      <c r="AB808" s="450"/>
      <c r="AC808" s="450"/>
      <c r="AD808" s="450"/>
      <c r="AE808" s="451"/>
      <c r="AF808" s="451"/>
      <c r="AG808" s="452"/>
      <c r="AH808" s="452"/>
      <c r="AI808" s="452"/>
      <c r="AJ808" s="452"/>
      <c r="AK808" s="452"/>
      <c r="AL808" s="452"/>
      <c r="AM808" s="450"/>
      <c r="AN808" s="450"/>
      <c r="AO808" s="451"/>
      <c r="AP808" s="451"/>
      <c r="AQ808" s="450"/>
      <c r="AR808" s="453"/>
      <c r="AS808" s="453"/>
      <c r="AT808" s="454"/>
      <c r="AU808" s="455"/>
      <c r="AV808" s="456"/>
      <c r="AW808" s="456"/>
      <c r="AX808" s="455"/>
      <c r="AY808" s="456"/>
      <c r="AZ808" s="454"/>
      <c r="BA808" s="454"/>
      <c r="BB808" s="454"/>
      <c r="BC808" s="454"/>
      <c r="BD808" s="454"/>
      <c r="BE808" s="454"/>
      <c r="BF808" s="455"/>
      <c r="BG808" s="455"/>
      <c r="BH808" s="455"/>
      <c r="BI808" s="455"/>
      <c r="BJ808" s="455"/>
      <c r="BK808" s="455"/>
      <c r="BL808" s="455"/>
      <c r="BM808" s="455"/>
      <c r="BN808" s="455"/>
      <c r="BO808" s="455"/>
    </row>
    <row r="809" spans="1:67" ht="19.5" customHeight="1">
      <c r="A809" s="450"/>
      <c r="B809" s="450"/>
      <c r="C809" s="450"/>
      <c r="D809" s="450"/>
      <c r="E809" s="450"/>
      <c r="F809" s="451"/>
      <c r="G809" s="450"/>
      <c r="H809" s="450"/>
      <c r="I809" s="451"/>
      <c r="J809" s="450"/>
      <c r="K809" s="451"/>
      <c r="L809" s="450"/>
      <c r="M809" s="451"/>
      <c r="N809" s="450"/>
      <c r="O809" s="451"/>
      <c r="P809" s="452"/>
      <c r="Q809" s="452"/>
      <c r="R809" s="452"/>
      <c r="S809" s="452"/>
      <c r="T809" s="450"/>
      <c r="U809" s="450"/>
      <c r="V809" s="451"/>
      <c r="W809" s="452"/>
      <c r="X809" s="450"/>
      <c r="Y809" s="451"/>
      <c r="Z809" s="451"/>
      <c r="AA809" s="450"/>
      <c r="AB809" s="450"/>
      <c r="AC809" s="450"/>
      <c r="AD809" s="450"/>
      <c r="AE809" s="451"/>
      <c r="AF809" s="451"/>
      <c r="AG809" s="452"/>
      <c r="AH809" s="452"/>
      <c r="AI809" s="452"/>
      <c r="AJ809" s="452"/>
      <c r="AK809" s="452"/>
      <c r="AL809" s="452"/>
      <c r="AM809" s="450"/>
      <c r="AN809" s="450"/>
      <c r="AO809" s="451"/>
      <c r="AP809" s="451"/>
      <c r="AQ809" s="450"/>
      <c r="AR809" s="453"/>
      <c r="AS809" s="453"/>
      <c r="AT809" s="454"/>
      <c r="AU809" s="455"/>
      <c r="AV809" s="456"/>
      <c r="AW809" s="456"/>
      <c r="AX809" s="455"/>
      <c r="AY809" s="456"/>
      <c r="AZ809" s="454"/>
      <c r="BA809" s="454"/>
      <c r="BB809" s="454"/>
      <c r="BC809" s="454"/>
      <c r="BD809" s="454"/>
      <c r="BE809" s="454"/>
      <c r="BF809" s="455"/>
      <c r="BG809" s="455"/>
      <c r="BH809" s="455"/>
      <c r="BI809" s="455"/>
      <c r="BJ809" s="455"/>
      <c r="BK809" s="455"/>
      <c r="BL809" s="455"/>
      <c r="BM809" s="455"/>
      <c r="BN809" s="455"/>
      <c r="BO809" s="455"/>
    </row>
    <row r="810" spans="1:67" ht="19.5" customHeight="1">
      <c r="A810" s="450"/>
      <c r="B810" s="450"/>
      <c r="C810" s="450"/>
      <c r="D810" s="450"/>
      <c r="E810" s="450"/>
      <c r="F810" s="451"/>
      <c r="G810" s="450"/>
      <c r="H810" s="450"/>
      <c r="I810" s="451"/>
      <c r="J810" s="450"/>
      <c r="K810" s="451"/>
      <c r="L810" s="450"/>
      <c r="M810" s="451"/>
      <c r="N810" s="450"/>
      <c r="O810" s="451"/>
      <c r="P810" s="452"/>
      <c r="Q810" s="452"/>
      <c r="R810" s="452"/>
      <c r="S810" s="452"/>
      <c r="T810" s="450"/>
      <c r="U810" s="450"/>
      <c r="V810" s="451"/>
      <c r="W810" s="452"/>
      <c r="X810" s="450"/>
      <c r="Y810" s="451"/>
      <c r="Z810" s="451"/>
      <c r="AA810" s="450"/>
      <c r="AB810" s="450"/>
      <c r="AC810" s="450"/>
      <c r="AD810" s="450"/>
      <c r="AE810" s="451"/>
      <c r="AF810" s="451"/>
      <c r="AG810" s="452"/>
      <c r="AH810" s="452"/>
      <c r="AI810" s="452"/>
      <c r="AJ810" s="452"/>
      <c r="AK810" s="452"/>
      <c r="AL810" s="452"/>
      <c r="AM810" s="450"/>
      <c r="AN810" s="450"/>
      <c r="AO810" s="451"/>
      <c r="AP810" s="451"/>
      <c r="AQ810" s="450"/>
      <c r="AR810" s="453"/>
      <c r="AS810" s="453"/>
      <c r="AT810" s="454"/>
      <c r="AU810" s="455"/>
      <c r="AV810" s="456"/>
      <c r="AW810" s="456"/>
      <c r="AX810" s="455"/>
      <c r="AY810" s="456"/>
      <c r="AZ810" s="454"/>
      <c r="BA810" s="454"/>
      <c r="BB810" s="454"/>
      <c r="BC810" s="454"/>
      <c r="BD810" s="454"/>
      <c r="BE810" s="454"/>
      <c r="BF810" s="455"/>
      <c r="BG810" s="455"/>
      <c r="BH810" s="455"/>
      <c r="BI810" s="455"/>
      <c r="BJ810" s="455"/>
      <c r="BK810" s="455"/>
      <c r="BL810" s="455"/>
      <c r="BM810" s="455"/>
      <c r="BN810" s="455"/>
      <c r="BO810" s="455"/>
    </row>
    <row r="811" spans="1:67" ht="19.5" customHeight="1">
      <c r="A811" s="450"/>
      <c r="B811" s="450"/>
      <c r="C811" s="450"/>
      <c r="D811" s="450"/>
      <c r="E811" s="450"/>
      <c r="F811" s="451"/>
      <c r="G811" s="450"/>
      <c r="H811" s="450"/>
      <c r="I811" s="451"/>
      <c r="J811" s="450"/>
      <c r="K811" s="451"/>
      <c r="L811" s="450"/>
      <c r="M811" s="451"/>
      <c r="N811" s="450"/>
      <c r="O811" s="451"/>
      <c r="P811" s="452"/>
      <c r="Q811" s="452"/>
      <c r="R811" s="452"/>
      <c r="S811" s="452"/>
      <c r="T811" s="450"/>
      <c r="U811" s="450"/>
      <c r="V811" s="451"/>
      <c r="W811" s="452"/>
      <c r="X811" s="450"/>
      <c r="Y811" s="451"/>
      <c r="Z811" s="451"/>
      <c r="AA811" s="450"/>
      <c r="AB811" s="450"/>
      <c r="AC811" s="450"/>
      <c r="AD811" s="450"/>
      <c r="AE811" s="451"/>
      <c r="AF811" s="451"/>
      <c r="AG811" s="452"/>
      <c r="AH811" s="452"/>
      <c r="AI811" s="452"/>
      <c r="AJ811" s="452"/>
      <c r="AK811" s="452"/>
      <c r="AL811" s="452"/>
      <c r="AM811" s="450"/>
      <c r="AN811" s="450"/>
      <c r="AO811" s="451"/>
      <c r="AP811" s="451"/>
      <c r="AQ811" s="450"/>
      <c r="AR811" s="453"/>
      <c r="AS811" s="453"/>
      <c r="AT811" s="454"/>
      <c r="AU811" s="455"/>
      <c r="AV811" s="456"/>
      <c r="AW811" s="456"/>
      <c r="AX811" s="455"/>
      <c r="AY811" s="456"/>
      <c r="AZ811" s="454"/>
      <c r="BA811" s="454"/>
      <c r="BB811" s="454"/>
      <c r="BC811" s="454"/>
      <c r="BD811" s="454"/>
      <c r="BE811" s="454"/>
      <c r="BF811" s="455"/>
      <c r="BG811" s="455"/>
      <c r="BH811" s="455"/>
      <c r="BI811" s="455"/>
      <c r="BJ811" s="455"/>
      <c r="BK811" s="455"/>
      <c r="BL811" s="455"/>
      <c r="BM811" s="455"/>
      <c r="BN811" s="455"/>
      <c r="BO811" s="455"/>
    </row>
    <row r="812" spans="1:67" ht="19.5" customHeight="1">
      <c r="A812" s="450"/>
      <c r="B812" s="450"/>
      <c r="C812" s="450"/>
      <c r="D812" s="450"/>
      <c r="E812" s="450"/>
      <c r="F812" s="451"/>
      <c r="G812" s="450"/>
      <c r="H812" s="450"/>
      <c r="I812" s="451"/>
      <c r="J812" s="450"/>
      <c r="K812" s="451"/>
      <c r="L812" s="450"/>
      <c r="M812" s="451"/>
      <c r="N812" s="450"/>
      <c r="O812" s="451"/>
      <c r="P812" s="452"/>
      <c r="Q812" s="452"/>
      <c r="R812" s="452"/>
      <c r="S812" s="452"/>
      <c r="T812" s="450"/>
      <c r="U812" s="450"/>
      <c r="V812" s="451"/>
      <c r="W812" s="452"/>
      <c r="X812" s="450"/>
      <c r="Y812" s="451"/>
      <c r="Z812" s="451"/>
      <c r="AA812" s="450"/>
      <c r="AB812" s="450"/>
      <c r="AC812" s="450"/>
      <c r="AD812" s="450"/>
      <c r="AE812" s="451"/>
      <c r="AF812" s="451"/>
      <c r="AG812" s="452"/>
      <c r="AH812" s="452"/>
      <c r="AI812" s="452"/>
      <c r="AJ812" s="452"/>
      <c r="AK812" s="452"/>
      <c r="AL812" s="452"/>
      <c r="AM812" s="450"/>
      <c r="AN812" s="450"/>
      <c r="AO812" s="451"/>
      <c r="AP812" s="451"/>
      <c r="AQ812" s="450"/>
      <c r="AR812" s="453"/>
      <c r="AS812" s="453"/>
      <c r="AT812" s="454"/>
      <c r="AU812" s="455"/>
      <c r="AV812" s="456"/>
      <c r="AW812" s="456"/>
      <c r="AX812" s="455"/>
      <c r="AY812" s="456"/>
      <c r="AZ812" s="454"/>
      <c r="BA812" s="454"/>
      <c r="BB812" s="454"/>
      <c r="BC812" s="454"/>
      <c r="BD812" s="454"/>
      <c r="BE812" s="454"/>
      <c r="BF812" s="455"/>
      <c r="BG812" s="455"/>
      <c r="BH812" s="455"/>
      <c r="BI812" s="455"/>
      <c r="BJ812" s="455"/>
      <c r="BK812" s="455"/>
      <c r="BL812" s="455"/>
      <c r="BM812" s="455"/>
      <c r="BN812" s="455"/>
      <c r="BO812" s="455"/>
    </row>
    <row r="813" spans="1:67" ht="19.5" customHeight="1">
      <c r="A813" s="450"/>
      <c r="B813" s="450"/>
      <c r="C813" s="450"/>
      <c r="D813" s="450"/>
      <c r="E813" s="450"/>
      <c r="F813" s="451"/>
      <c r="G813" s="450"/>
      <c r="H813" s="450"/>
      <c r="I813" s="451"/>
      <c r="J813" s="450"/>
      <c r="K813" s="451"/>
      <c r="L813" s="450"/>
      <c r="M813" s="451"/>
      <c r="N813" s="450"/>
      <c r="O813" s="451"/>
      <c r="P813" s="452"/>
      <c r="Q813" s="452"/>
      <c r="R813" s="452"/>
      <c r="S813" s="452"/>
      <c r="T813" s="450"/>
      <c r="U813" s="450"/>
      <c r="V813" s="451"/>
      <c r="W813" s="452"/>
      <c r="X813" s="450"/>
      <c r="Y813" s="451"/>
      <c r="Z813" s="451"/>
      <c r="AA813" s="450"/>
      <c r="AB813" s="450"/>
      <c r="AC813" s="450"/>
      <c r="AD813" s="450"/>
      <c r="AE813" s="451"/>
      <c r="AF813" s="451"/>
      <c r="AG813" s="452"/>
      <c r="AH813" s="452"/>
      <c r="AI813" s="452"/>
      <c r="AJ813" s="452"/>
      <c r="AK813" s="452"/>
      <c r="AL813" s="452"/>
      <c r="AM813" s="450"/>
      <c r="AN813" s="450"/>
      <c r="AO813" s="451"/>
      <c r="AP813" s="451"/>
      <c r="AQ813" s="450"/>
      <c r="AR813" s="453"/>
      <c r="AS813" s="453"/>
      <c r="AT813" s="454"/>
      <c r="AU813" s="455"/>
      <c r="AV813" s="456"/>
      <c r="AW813" s="456"/>
      <c r="AX813" s="455"/>
      <c r="AY813" s="456"/>
      <c r="AZ813" s="454"/>
      <c r="BA813" s="454"/>
      <c r="BB813" s="454"/>
      <c r="BC813" s="454"/>
      <c r="BD813" s="454"/>
      <c r="BE813" s="454"/>
      <c r="BF813" s="455"/>
      <c r="BG813" s="455"/>
      <c r="BH813" s="455"/>
      <c r="BI813" s="455"/>
      <c r="BJ813" s="455"/>
      <c r="BK813" s="455"/>
      <c r="BL813" s="455"/>
      <c r="BM813" s="455"/>
      <c r="BN813" s="455"/>
      <c r="BO813" s="455"/>
    </row>
    <row r="814" spans="1:67" ht="19.5" customHeight="1">
      <c r="A814" s="450"/>
      <c r="B814" s="450"/>
      <c r="C814" s="450"/>
      <c r="D814" s="450"/>
      <c r="E814" s="450"/>
      <c r="F814" s="451"/>
      <c r="G814" s="450"/>
      <c r="H814" s="450"/>
      <c r="I814" s="451"/>
      <c r="J814" s="450"/>
      <c r="K814" s="451"/>
      <c r="L814" s="450"/>
      <c r="M814" s="451"/>
      <c r="N814" s="450"/>
      <c r="O814" s="451"/>
      <c r="P814" s="452"/>
      <c r="Q814" s="452"/>
      <c r="R814" s="452"/>
      <c r="S814" s="452"/>
      <c r="T814" s="450"/>
      <c r="U814" s="450"/>
      <c r="V814" s="451"/>
      <c r="W814" s="452"/>
      <c r="X814" s="450"/>
      <c r="Y814" s="451"/>
      <c r="Z814" s="451"/>
      <c r="AA814" s="450"/>
      <c r="AB814" s="450"/>
      <c r="AC814" s="450"/>
      <c r="AD814" s="450"/>
      <c r="AE814" s="451"/>
      <c r="AF814" s="451"/>
      <c r="AG814" s="452"/>
      <c r="AH814" s="452"/>
      <c r="AI814" s="452"/>
      <c r="AJ814" s="452"/>
      <c r="AK814" s="452"/>
      <c r="AL814" s="452"/>
      <c r="AM814" s="450"/>
      <c r="AN814" s="450"/>
      <c r="AO814" s="451"/>
      <c r="AP814" s="451"/>
      <c r="AQ814" s="450"/>
      <c r="AR814" s="453"/>
      <c r="AS814" s="453"/>
      <c r="AT814" s="454"/>
      <c r="AU814" s="455"/>
      <c r="AV814" s="456"/>
      <c r="AW814" s="456"/>
      <c r="AX814" s="455"/>
      <c r="AY814" s="456"/>
      <c r="AZ814" s="454"/>
      <c r="BA814" s="454"/>
      <c r="BB814" s="454"/>
      <c r="BC814" s="454"/>
      <c r="BD814" s="454"/>
      <c r="BE814" s="454"/>
      <c r="BF814" s="455"/>
      <c r="BG814" s="455"/>
      <c r="BH814" s="455"/>
      <c r="BI814" s="455"/>
      <c r="BJ814" s="455"/>
      <c r="BK814" s="455"/>
      <c r="BL814" s="455"/>
      <c r="BM814" s="455"/>
      <c r="BN814" s="455"/>
      <c r="BO814" s="455"/>
    </row>
    <row r="815" spans="1:67" ht="19.5" customHeight="1">
      <c r="A815" s="450"/>
      <c r="B815" s="450"/>
      <c r="C815" s="450"/>
      <c r="D815" s="450"/>
      <c r="E815" s="450"/>
      <c r="F815" s="451"/>
      <c r="G815" s="450"/>
      <c r="H815" s="450"/>
      <c r="I815" s="451"/>
      <c r="J815" s="450"/>
      <c r="K815" s="451"/>
      <c r="L815" s="450"/>
      <c r="M815" s="451"/>
      <c r="N815" s="450"/>
      <c r="O815" s="451"/>
      <c r="P815" s="452"/>
      <c r="Q815" s="452"/>
      <c r="R815" s="452"/>
      <c r="S815" s="452"/>
      <c r="T815" s="450"/>
      <c r="U815" s="450"/>
      <c r="V815" s="451"/>
      <c r="W815" s="452"/>
      <c r="X815" s="450"/>
      <c r="Y815" s="451"/>
      <c r="Z815" s="451"/>
      <c r="AA815" s="450"/>
      <c r="AB815" s="450"/>
      <c r="AC815" s="450"/>
      <c r="AD815" s="450"/>
      <c r="AE815" s="451"/>
      <c r="AF815" s="451"/>
      <c r="AG815" s="452"/>
      <c r="AH815" s="452"/>
      <c r="AI815" s="452"/>
      <c r="AJ815" s="452"/>
      <c r="AK815" s="452"/>
      <c r="AL815" s="452"/>
      <c r="AM815" s="450"/>
      <c r="AN815" s="450"/>
      <c r="AO815" s="451"/>
      <c r="AP815" s="451"/>
      <c r="AQ815" s="450"/>
      <c r="AR815" s="453"/>
      <c r="AS815" s="453"/>
      <c r="AT815" s="454"/>
      <c r="AU815" s="455"/>
      <c r="AV815" s="456"/>
      <c r="AW815" s="456"/>
      <c r="AX815" s="455"/>
      <c r="AY815" s="456"/>
      <c r="AZ815" s="454"/>
      <c r="BA815" s="454"/>
      <c r="BB815" s="454"/>
      <c r="BC815" s="454"/>
      <c r="BD815" s="454"/>
      <c r="BE815" s="454"/>
      <c r="BF815" s="455"/>
      <c r="BG815" s="455"/>
      <c r="BH815" s="455"/>
      <c r="BI815" s="455"/>
      <c r="BJ815" s="455"/>
      <c r="BK815" s="455"/>
      <c r="BL815" s="455"/>
      <c r="BM815" s="455"/>
      <c r="BN815" s="455"/>
      <c r="BO815" s="455"/>
    </row>
    <row r="816" spans="1:67" ht="19.5" customHeight="1">
      <c r="A816" s="450"/>
      <c r="B816" s="450"/>
      <c r="C816" s="450"/>
      <c r="D816" s="450"/>
      <c r="E816" s="450"/>
      <c r="F816" s="451"/>
      <c r="G816" s="450"/>
      <c r="H816" s="450"/>
      <c r="I816" s="451"/>
      <c r="J816" s="450"/>
      <c r="K816" s="451"/>
      <c r="L816" s="450"/>
      <c r="M816" s="451"/>
      <c r="N816" s="450"/>
      <c r="O816" s="451"/>
      <c r="P816" s="452"/>
      <c r="Q816" s="452"/>
      <c r="R816" s="452"/>
      <c r="S816" s="452"/>
      <c r="T816" s="450"/>
      <c r="U816" s="450"/>
      <c r="V816" s="451"/>
      <c r="W816" s="452"/>
      <c r="X816" s="450"/>
      <c r="Y816" s="451"/>
      <c r="Z816" s="451"/>
      <c r="AA816" s="450"/>
      <c r="AB816" s="450"/>
      <c r="AC816" s="450"/>
      <c r="AD816" s="450"/>
      <c r="AE816" s="451"/>
      <c r="AF816" s="451"/>
      <c r="AG816" s="452"/>
      <c r="AH816" s="452"/>
      <c r="AI816" s="452"/>
      <c r="AJ816" s="452"/>
      <c r="AK816" s="452"/>
      <c r="AL816" s="452"/>
      <c r="AM816" s="450"/>
      <c r="AN816" s="450"/>
      <c r="AO816" s="451"/>
      <c r="AP816" s="451"/>
      <c r="AQ816" s="450"/>
      <c r="AR816" s="453"/>
      <c r="AS816" s="453"/>
      <c r="AT816" s="454"/>
      <c r="AU816" s="455"/>
      <c r="AV816" s="456"/>
      <c r="AW816" s="456"/>
      <c r="AX816" s="455"/>
      <c r="AY816" s="456"/>
      <c r="AZ816" s="454"/>
      <c r="BA816" s="454"/>
      <c r="BB816" s="454"/>
      <c r="BC816" s="454"/>
      <c r="BD816" s="454"/>
      <c r="BE816" s="454"/>
      <c r="BF816" s="455"/>
      <c r="BG816" s="455"/>
      <c r="BH816" s="455"/>
      <c r="BI816" s="455"/>
      <c r="BJ816" s="455"/>
      <c r="BK816" s="455"/>
      <c r="BL816" s="455"/>
      <c r="BM816" s="455"/>
      <c r="BN816" s="455"/>
      <c r="BO816" s="455"/>
    </row>
    <row r="817" spans="1:67" ht="19.5" customHeight="1">
      <c r="A817" s="450"/>
      <c r="B817" s="450"/>
      <c r="C817" s="450"/>
      <c r="D817" s="450"/>
      <c r="E817" s="450"/>
      <c r="F817" s="451"/>
      <c r="G817" s="450"/>
      <c r="H817" s="450"/>
      <c r="I817" s="451"/>
      <c r="J817" s="450"/>
      <c r="K817" s="451"/>
      <c r="L817" s="450"/>
      <c r="M817" s="451"/>
      <c r="N817" s="450"/>
      <c r="O817" s="451"/>
      <c r="P817" s="452"/>
      <c r="Q817" s="452"/>
      <c r="R817" s="452"/>
      <c r="S817" s="452"/>
      <c r="T817" s="450"/>
      <c r="U817" s="450"/>
      <c r="V817" s="451"/>
      <c r="W817" s="452"/>
      <c r="X817" s="450"/>
      <c r="Y817" s="451"/>
      <c r="Z817" s="451"/>
      <c r="AA817" s="450"/>
      <c r="AB817" s="450"/>
      <c r="AC817" s="450"/>
      <c r="AD817" s="450"/>
      <c r="AE817" s="451"/>
      <c r="AF817" s="451"/>
      <c r="AG817" s="452"/>
      <c r="AH817" s="452"/>
      <c r="AI817" s="452"/>
      <c r="AJ817" s="452"/>
      <c r="AK817" s="452"/>
      <c r="AL817" s="452"/>
      <c r="AM817" s="450"/>
      <c r="AN817" s="450"/>
      <c r="AO817" s="451"/>
      <c r="AP817" s="451"/>
      <c r="AQ817" s="450"/>
      <c r="AR817" s="453"/>
      <c r="AS817" s="453"/>
      <c r="AT817" s="454"/>
      <c r="AU817" s="455"/>
      <c r="AV817" s="456"/>
      <c r="AW817" s="456"/>
      <c r="AX817" s="455"/>
      <c r="AY817" s="456"/>
      <c r="AZ817" s="454"/>
      <c r="BA817" s="454"/>
      <c r="BB817" s="454"/>
      <c r="BC817" s="454"/>
      <c r="BD817" s="454"/>
      <c r="BE817" s="454"/>
      <c r="BF817" s="455"/>
      <c r="BG817" s="455"/>
      <c r="BH817" s="455"/>
      <c r="BI817" s="455"/>
      <c r="BJ817" s="455"/>
      <c r="BK817" s="455"/>
      <c r="BL817" s="455"/>
      <c r="BM817" s="455"/>
      <c r="BN817" s="455"/>
      <c r="BO817" s="455"/>
    </row>
    <row r="818" spans="1:67" ht="19.5" customHeight="1">
      <c r="A818" s="450"/>
      <c r="B818" s="450"/>
      <c r="C818" s="450"/>
      <c r="D818" s="450"/>
      <c r="E818" s="450"/>
      <c r="F818" s="451"/>
      <c r="G818" s="450"/>
      <c r="H818" s="450"/>
      <c r="I818" s="451"/>
      <c r="J818" s="450"/>
      <c r="K818" s="451"/>
      <c r="L818" s="450"/>
      <c r="M818" s="451"/>
      <c r="N818" s="450"/>
      <c r="O818" s="451"/>
      <c r="P818" s="452"/>
      <c r="Q818" s="452"/>
      <c r="R818" s="452"/>
      <c r="S818" s="452"/>
      <c r="T818" s="450"/>
      <c r="U818" s="450"/>
      <c r="V818" s="451"/>
      <c r="W818" s="452"/>
      <c r="X818" s="450"/>
      <c r="Y818" s="451"/>
      <c r="Z818" s="451"/>
      <c r="AA818" s="450"/>
      <c r="AB818" s="450"/>
      <c r="AC818" s="450"/>
      <c r="AD818" s="450"/>
      <c r="AE818" s="451"/>
      <c r="AF818" s="451"/>
      <c r="AG818" s="452"/>
      <c r="AH818" s="452"/>
      <c r="AI818" s="452"/>
      <c r="AJ818" s="452"/>
      <c r="AK818" s="452"/>
      <c r="AL818" s="452"/>
      <c r="AM818" s="450"/>
      <c r="AN818" s="450"/>
      <c r="AO818" s="451"/>
      <c r="AP818" s="451"/>
      <c r="AQ818" s="450"/>
      <c r="AR818" s="453"/>
      <c r="AS818" s="453"/>
      <c r="AT818" s="454"/>
      <c r="AU818" s="455"/>
      <c r="AV818" s="456"/>
      <c r="AW818" s="456"/>
      <c r="AX818" s="455"/>
      <c r="AY818" s="456"/>
      <c r="AZ818" s="454"/>
      <c r="BA818" s="454"/>
      <c r="BB818" s="454"/>
      <c r="BC818" s="454"/>
      <c r="BD818" s="454"/>
      <c r="BE818" s="454"/>
      <c r="BF818" s="455"/>
      <c r="BG818" s="455"/>
      <c r="BH818" s="455"/>
      <c r="BI818" s="455"/>
      <c r="BJ818" s="455"/>
      <c r="BK818" s="455"/>
      <c r="BL818" s="455"/>
      <c r="BM818" s="455"/>
      <c r="BN818" s="455"/>
      <c r="BO818" s="455"/>
    </row>
    <row r="819" spans="1:67" ht="19.5" customHeight="1">
      <c r="A819" s="450"/>
      <c r="B819" s="450"/>
      <c r="C819" s="450"/>
      <c r="D819" s="450"/>
      <c r="E819" s="450"/>
      <c r="F819" s="451"/>
      <c r="G819" s="450"/>
      <c r="H819" s="450"/>
      <c r="I819" s="451"/>
      <c r="J819" s="450"/>
      <c r="K819" s="451"/>
      <c r="L819" s="450"/>
      <c r="M819" s="451"/>
      <c r="N819" s="450"/>
      <c r="O819" s="451"/>
      <c r="P819" s="452"/>
      <c r="Q819" s="452"/>
      <c r="R819" s="452"/>
      <c r="S819" s="452"/>
      <c r="T819" s="450"/>
      <c r="U819" s="450"/>
      <c r="V819" s="451"/>
      <c r="W819" s="452"/>
      <c r="X819" s="450"/>
      <c r="Y819" s="451"/>
      <c r="Z819" s="451"/>
      <c r="AA819" s="450"/>
      <c r="AB819" s="450"/>
      <c r="AC819" s="450"/>
      <c r="AD819" s="450"/>
      <c r="AE819" s="451"/>
      <c r="AF819" s="451"/>
      <c r="AG819" s="452"/>
      <c r="AH819" s="452"/>
      <c r="AI819" s="452"/>
      <c r="AJ819" s="452"/>
      <c r="AK819" s="452"/>
      <c r="AL819" s="452"/>
      <c r="AM819" s="450"/>
      <c r="AN819" s="450"/>
      <c r="AO819" s="451"/>
      <c r="AP819" s="451"/>
      <c r="AQ819" s="450"/>
      <c r="AR819" s="453"/>
      <c r="AS819" s="453"/>
      <c r="AT819" s="454"/>
      <c r="AU819" s="455"/>
      <c r="AV819" s="456"/>
      <c r="AW819" s="456"/>
      <c r="AX819" s="455"/>
      <c r="AY819" s="456"/>
      <c r="AZ819" s="454"/>
      <c r="BA819" s="454"/>
      <c r="BB819" s="454"/>
      <c r="BC819" s="454"/>
      <c r="BD819" s="454"/>
      <c r="BE819" s="454"/>
      <c r="BF819" s="455"/>
      <c r="BG819" s="455"/>
      <c r="BH819" s="455"/>
      <c r="BI819" s="455"/>
      <c r="BJ819" s="455"/>
      <c r="BK819" s="455"/>
      <c r="BL819" s="455"/>
      <c r="BM819" s="455"/>
      <c r="BN819" s="455"/>
      <c r="BO819" s="455"/>
    </row>
    <row r="820" spans="1:67" ht="19.5" customHeight="1">
      <c r="A820" s="450"/>
      <c r="B820" s="450"/>
      <c r="C820" s="450"/>
      <c r="D820" s="450"/>
      <c r="E820" s="450"/>
      <c r="F820" s="451"/>
      <c r="G820" s="450"/>
      <c r="H820" s="450"/>
      <c r="I820" s="451"/>
      <c r="J820" s="450"/>
      <c r="K820" s="451"/>
      <c r="L820" s="450"/>
      <c r="M820" s="451"/>
      <c r="N820" s="450"/>
      <c r="O820" s="451"/>
      <c r="P820" s="452"/>
      <c r="Q820" s="452"/>
      <c r="R820" s="452"/>
      <c r="S820" s="452"/>
      <c r="T820" s="450"/>
      <c r="U820" s="450"/>
      <c r="V820" s="451"/>
      <c r="W820" s="452"/>
      <c r="X820" s="450"/>
      <c r="Y820" s="451"/>
      <c r="Z820" s="451"/>
      <c r="AA820" s="450"/>
      <c r="AB820" s="450"/>
      <c r="AC820" s="450"/>
      <c r="AD820" s="450"/>
      <c r="AE820" s="451"/>
      <c r="AF820" s="451"/>
      <c r="AG820" s="452"/>
      <c r="AH820" s="452"/>
      <c r="AI820" s="452"/>
      <c r="AJ820" s="452"/>
      <c r="AK820" s="452"/>
      <c r="AL820" s="452"/>
      <c r="AM820" s="450"/>
      <c r="AN820" s="450"/>
      <c r="AO820" s="451"/>
      <c r="AP820" s="451"/>
      <c r="AQ820" s="450"/>
      <c r="AR820" s="453"/>
      <c r="AS820" s="453"/>
      <c r="AT820" s="454"/>
      <c r="AU820" s="455"/>
      <c r="AV820" s="456"/>
      <c r="AW820" s="456"/>
      <c r="AX820" s="455"/>
      <c r="AY820" s="456"/>
      <c r="AZ820" s="454"/>
      <c r="BA820" s="454"/>
      <c r="BB820" s="454"/>
      <c r="BC820" s="454"/>
      <c r="BD820" s="454"/>
      <c r="BE820" s="454"/>
      <c r="BF820" s="455"/>
      <c r="BG820" s="455"/>
      <c r="BH820" s="455"/>
      <c r="BI820" s="455"/>
      <c r="BJ820" s="455"/>
      <c r="BK820" s="455"/>
      <c r="BL820" s="455"/>
      <c r="BM820" s="455"/>
      <c r="BN820" s="455"/>
      <c r="BO820" s="455"/>
    </row>
    <row r="821" spans="1:67" ht="19.5" customHeight="1">
      <c r="A821" s="450"/>
      <c r="B821" s="450"/>
      <c r="C821" s="450"/>
      <c r="D821" s="450"/>
      <c r="E821" s="450"/>
      <c r="F821" s="451"/>
      <c r="G821" s="450"/>
      <c r="H821" s="450"/>
      <c r="I821" s="451"/>
      <c r="J821" s="450"/>
      <c r="K821" s="451"/>
      <c r="L821" s="450"/>
      <c r="M821" s="451"/>
      <c r="N821" s="450"/>
      <c r="O821" s="451"/>
      <c r="P821" s="452"/>
      <c r="Q821" s="452"/>
      <c r="R821" s="452"/>
      <c r="S821" s="452"/>
      <c r="T821" s="450"/>
      <c r="U821" s="450"/>
      <c r="V821" s="451"/>
      <c r="W821" s="452"/>
      <c r="X821" s="450"/>
      <c r="Y821" s="451"/>
      <c r="Z821" s="451"/>
      <c r="AA821" s="450"/>
      <c r="AB821" s="450"/>
      <c r="AC821" s="450"/>
      <c r="AD821" s="450"/>
      <c r="AE821" s="451"/>
      <c r="AF821" s="451"/>
      <c r="AG821" s="452"/>
      <c r="AH821" s="452"/>
      <c r="AI821" s="452"/>
      <c r="AJ821" s="452"/>
      <c r="AK821" s="452"/>
      <c r="AL821" s="452"/>
      <c r="AM821" s="450"/>
      <c r="AN821" s="450"/>
      <c r="AO821" s="451"/>
      <c r="AP821" s="451"/>
      <c r="AQ821" s="450"/>
      <c r="AR821" s="453"/>
      <c r="AS821" s="453"/>
      <c r="AT821" s="454"/>
      <c r="AU821" s="455"/>
      <c r="AV821" s="456"/>
      <c r="AW821" s="456"/>
      <c r="AX821" s="455"/>
      <c r="AY821" s="456"/>
      <c r="AZ821" s="454"/>
      <c r="BA821" s="454"/>
      <c r="BB821" s="454"/>
      <c r="BC821" s="454"/>
      <c r="BD821" s="454"/>
      <c r="BE821" s="454"/>
      <c r="BF821" s="455"/>
      <c r="BG821" s="455"/>
      <c r="BH821" s="455"/>
      <c r="BI821" s="455"/>
      <c r="BJ821" s="455"/>
      <c r="BK821" s="455"/>
      <c r="BL821" s="455"/>
      <c r="BM821" s="455"/>
      <c r="BN821" s="455"/>
      <c r="BO821" s="455"/>
    </row>
    <row r="822" spans="1:67" ht="19.5" customHeight="1">
      <c r="A822" s="450"/>
      <c r="B822" s="450"/>
      <c r="C822" s="450"/>
      <c r="D822" s="450"/>
      <c r="E822" s="450"/>
      <c r="F822" s="451"/>
      <c r="G822" s="450"/>
      <c r="H822" s="450"/>
      <c r="I822" s="451"/>
      <c r="J822" s="450"/>
      <c r="K822" s="451"/>
      <c r="L822" s="450"/>
      <c r="M822" s="451"/>
      <c r="N822" s="450"/>
      <c r="O822" s="451"/>
      <c r="P822" s="452"/>
      <c r="Q822" s="452"/>
      <c r="R822" s="452"/>
      <c r="S822" s="452"/>
      <c r="T822" s="450"/>
      <c r="U822" s="450"/>
      <c r="V822" s="451"/>
      <c r="W822" s="452"/>
      <c r="X822" s="450"/>
      <c r="Y822" s="451"/>
      <c r="Z822" s="451"/>
      <c r="AA822" s="450"/>
      <c r="AB822" s="450"/>
      <c r="AC822" s="450"/>
      <c r="AD822" s="450"/>
      <c r="AE822" s="451"/>
      <c r="AF822" s="451"/>
      <c r="AG822" s="452"/>
      <c r="AH822" s="452"/>
      <c r="AI822" s="452"/>
      <c r="AJ822" s="452"/>
      <c r="AK822" s="452"/>
      <c r="AL822" s="452"/>
      <c r="AM822" s="450"/>
      <c r="AN822" s="450"/>
      <c r="AO822" s="451"/>
      <c r="AP822" s="451"/>
      <c r="AQ822" s="450"/>
      <c r="AR822" s="453"/>
      <c r="AS822" s="453"/>
      <c r="AT822" s="454"/>
      <c r="AU822" s="455"/>
      <c r="AV822" s="456"/>
      <c r="AW822" s="456"/>
      <c r="AX822" s="455"/>
      <c r="AY822" s="456"/>
      <c r="AZ822" s="454"/>
      <c r="BA822" s="454"/>
      <c r="BB822" s="454"/>
      <c r="BC822" s="454"/>
      <c r="BD822" s="454"/>
      <c r="BE822" s="454"/>
      <c r="BF822" s="455"/>
      <c r="BG822" s="455"/>
      <c r="BH822" s="455"/>
      <c r="BI822" s="455"/>
      <c r="BJ822" s="455"/>
      <c r="BK822" s="455"/>
      <c r="BL822" s="455"/>
      <c r="BM822" s="455"/>
      <c r="BN822" s="455"/>
      <c r="BO822" s="455"/>
    </row>
    <row r="823" spans="1:67" ht="19.5" customHeight="1">
      <c r="A823" s="450"/>
      <c r="B823" s="450"/>
      <c r="C823" s="450"/>
      <c r="D823" s="450"/>
      <c r="E823" s="450"/>
      <c r="F823" s="451"/>
      <c r="G823" s="450"/>
      <c r="H823" s="450"/>
      <c r="I823" s="451"/>
      <c r="J823" s="450"/>
      <c r="K823" s="451"/>
      <c r="L823" s="450"/>
      <c r="M823" s="451"/>
      <c r="N823" s="450"/>
      <c r="O823" s="451"/>
      <c r="P823" s="452"/>
      <c r="Q823" s="452"/>
      <c r="R823" s="452"/>
      <c r="S823" s="452"/>
      <c r="T823" s="450"/>
      <c r="U823" s="450"/>
      <c r="V823" s="451"/>
      <c r="W823" s="452"/>
      <c r="X823" s="450"/>
      <c r="Y823" s="451"/>
      <c r="Z823" s="451"/>
      <c r="AA823" s="450"/>
      <c r="AB823" s="450"/>
      <c r="AC823" s="450"/>
      <c r="AD823" s="450"/>
      <c r="AE823" s="451"/>
      <c r="AF823" s="451"/>
      <c r="AG823" s="452"/>
      <c r="AH823" s="452"/>
      <c r="AI823" s="452"/>
      <c r="AJ823" s="452"/>
      <c r="AK823" s="452"/>
      <c r="AL823" s="452"/>
      <c r="AM823" s="450"/>
      <c r="AN823" s="450"/>
      <c r="AO823" s="451"/>
      <c r="AP823" s="451"/>
      <c r="AQ823" s="450"/>
      <c r="AR823" s="453"/>
      <c r="AS823" s="453"/>
      <c r="AT823" s="454"/>
      <c r="AU823" s="455"/>
      <c r="AV823" s="456"/>
      <c r="AW823" s="456"/>
      <c r="AX823" s="455"/>
      <c r="AY823" s="456"/>
      <c r="AZ823" s="454"/>
      <c r="BA823" s="454"/>
      <c r="BB823" s="454"/>
      <c r="BC823" s="454"/>
      <c r="BD823" s="454"/>
      <c r="BE823" s="454"/>
      <c r="BF823" s="455"/>
      <c r="BG823" s="455"/>
      <c r="BH823" s="455"/>
      <c r="BI823" s="455"/>
      <c r="BJ823" s="455"/>
      <c r="BK823" s="455"/>
      <c r="BL823" s="455"/>
      <c r="BM823" s="455"/>
      <c r="BN823" s="455"/>
      <c r="BO823" s="455"/>
    </row>
    <row r="824" spans="1:67" ht="19.5" customHeight="1">
      <c r="A824" s="450"/>
      <c r="B824" s="450"/>
      <c r="C824" s="450"/>
      <c r="D824" s="450"/>
      <c r="E824" s="450"/>
      <c r="F824" s="451"/>
      <c r="G824" s="450"/>
      <c r="H824" s="450"/>
      <c r="I824" s="451"/>
      <c r="J824" s="450"/>
      <c r="K824" s="451"/>
      <c r="L824" s="450"/>
      <c r="M824" s="451"/>
      <c r="N824" s="450"/>
      <c r="O824" s="451"/>
      <c r="P824" s="452"/>
      <c r="Q824" s="452"/>
      <c r="R824" s="452"/>
      <c r="S824" s="452"/>
      <c r="T824" s="450"/>
      <c r="U824" s="450"/>
      <c r="V824" s="451"/>
      <c r="W824" s="452"/>
      <c r="X824" s="450"/>
      <c r="Y824" s="451"/>
      <c r="Z824" s="451"/>
      <c r="AA824" s="450"/>
      <c r="AB824" s="450"/>
      <c r="AC824" s="450"/>
      <c r="AD824" s="450"/>
      <c r="AE824" s="451"/>
      <c r="AF824" s="451"/>
      <c r="AG824" s="452"/>
      <c r="AH824" s="452"/>
      <c r="AI824" s="452"/>
      <c r="AJ824" s="452"/>
      <c r="AK824" s="452"/>
      <c r="AL824" s="452"/>
      <c r="AM824" s="450"/>
      <c r="AN824" s="450"/>
      <c r="AO824" s="451"/>
      <c r="AP824" s="451"/>
      <c r="AQ824" s="450"/>
      <c r="AR824" s="453"/>
      <c r="AS824" s="453"/>
      <c r="AT824" s="454"/>
      <c r="AU824" s="455"/>
      <c r="AV824" s="456"/>
      <c r="AW824" s="456"/>
      <c r="AX824" s="455"/>
      <c r="AY824" s="456"/>
      <c r="AZ824" s="454"/>
      <c r="BA824" s="454"/>
      <c r="BB824" s="454"/>
      <c r="BC824" s="454"/>
      <c r="BD824" s="454"/>
      <c r="BE824" s="454"/>
      <c r="BF824" s="455"/>
      <c r="BG824" s="455"/>
      <c r="BH824" s="455"/>
      <c r="BI824" s="455"/>
      <c r="BJ824" s="455"/>
      <c r="BK824" s="455"/>
      <c r="BL824" s="455"/>
      <c r="BM824" s="455"/>
      <c r="BN824" s="455"/>
      <c r="BO824" s="455"/>
    </row>
    <row r="825" spans="1:67" ht="19.5" customHeight="1">
      <c r="A825" s="450"/>
      <c r="B825" s="450"/>
      <c r="C825" s="450"/>
      <c r="D825" s="450"/>
      <c r="E825" s="450"/>
      <c r="F825" s="451"/>
      <c r="G825" s="450"/>
      <c r="H825" s="450"/>
      <c r="I825" s="451"/>
      <c r="J825" s="450"/>
      <c r="K825" s="451"/>
      <c r="L825" s="450"/>
      <c r="M825" s="451"/>
      <c r="N825" s="450"/>
      <c r="O825" s="451"/>
      <c r="P825" s="452"/>
      <c r="Q825" s="452"/>
      <c r="R825" s="452"/>
      <c r="S825" s="452"/>
      <c r="T825" s="450"/>
      <c r="U825" s="450"/>
      <c r="V825" s="451"/>
      <c r="W825" s="452"/>
      <c r="X825" s="450"/>
      <c r="Y825" s="451"/>
      <c r="Z825" s="451"/>
      <c r="AA825" s="450"/>
      <c r="AB825" s="450"/>
      <c r="AC825" s="450"/>
      <c r="AD825" s="450"/>
      <c r="AE825" s="451"/>
      <c r="AF825" s="451"/>
      <c r="AG825" s="452"/>
      <c r="AH825" s="452"/>
      <c r="AI825" s="452"/>
      <c r="AJ825" s="452"/>
      <c r="AK825" s="452"/>
      <c r="AL825" s="452"/>
      <c r="AM825" s="450"/>
      <c r="AN825" s="450"/>
      <c r="AO825" s="451"/>
      <c r="AP825" s="451"/>
      <c r="AQ825" s="450"/>
      <c r="AR825" s="453"/>
      <c r="AS825" s="453"/>
      <c r="AT825" s="454"/>
      <c r="AU825" s="455"/>
      <c r="AV825" s="456"/>
      <c r="AW825" s="456"/>
      <c r="AX825" s="455"/>
      <c r="AY825" s="456"/>
      <c r="AZ825" s="454"/>
      <c r="BA825" s="454"/>
      <c r="BB825" s="454"/>
      <c r="BC825" s="454"/>
      <c r="BD825" s="454"/>
      <c r="BE825" s="454"/>
      <c r="BF825" s="455"/>
      <c r="BG825" s="455"/>
      <c r="BH825" s="455"/>
      <c r="BI825" s="455"/>
      <c r="BJ825" s="455"/>
      <c r="BK825" s="455"/>
      <c r="BL825" s="455"/>
      <c r="BM825" s="455"/>
      <c r="BN825" s="455"/>
      <c r="BO825" s="455"/>
    </row>
    <row r="826" spans="1:67" ht="19.5" customHeight="1">
      <c r="A826" s="450"/>
      <c r="B826" s="450"/>
      <c r="C826" s="450"/>
      <c r="D826" s="450"/>
      <c r="E826" s="450"/>
      <c r="F826" s="451"/>
      <c r="G826" s="450"/>
      <c r="H826" s="450"/>
      <c r="I826" s="451"/>
      <c r="J826" s="450"/>
      <c r="K826" s="451"/>
      <c r="L826" s="450"/>
      <c r="M826" s="451"/>
      <c r="N826" s="450"/>
      <c r="O826" s="451"/>
      <c r="P826" s="452"/>
      <c r="Q826" s="452"/>
      <c r="R826" s="452"/>
      <c r="S826" s="452"/>
      <c r="T826" s="450"/>
      <c r="U826" s="450"/>
      <c r="V826" s="451"/>
      <c r="W826" s="452"/>
      <c r="X826" s="450"/>
      <c r="Y826" s="451"/>
      <c r="Z826" s="451"/>
      <c r="AA826" s="450"/>
      <c r="AB826" s="450"/>
      <c r="AC826" s="450"/>
      <c r="AD826" s="450"/>
      <c r="AE826" s="451"/>
      <c r="AF826" s="451"/>
      <c r="AG826" s="452"/>
      <c r="AH826" s="452"/>
      <c r="AI826" s="452"/>
      <c r="AJ826" s="452"/>
      <c r="AK826" s="452"/>
      <c r="AL826" s="452"/>
      <c r="AM826" s="450"/>
      <c r="AN826" s="450"/>
      <c r="AO826" s="451"/>
      <c r="AP826" s="451"/>
      <c r="AQ826" s="450"/>
      <c r="AR826" s="453"/>
      <c r="AS826" s="453"/>
      <c r="AT826" s="454"/>
      <c r="AU826" s="455"/>
      <c r="AV826" s="456"/>
      <c r="AW826" s="456"/>
      <c r="AX826" s="455"/>
      <c r="AY826" s="456"/>
      <c r="AZ826" s="454"/>
      <c r="BA826" s="454"/>
      <c r="BB826" s="454"/>
      <c r="BC826" s="454"/>
      <c r="BD826" s="454"/>
      <c r="BE826" s="454"/>
      <c r="BF826" s="455"/>
      <c r="BG826" s="455"/>
      <c r="BH826" s="455"/>
      <c r="BI826" s="455"/>
      <c r="BJ826" s="455"/>
      <c r="BK826" s="455"/>
      <c r="BL826" s="455"/>
      <c r="BM826" s="455"/>
      <c r="BN826" s="455"/>
      <c r="BO826" s="455"/>
    </row>
    <row r="827" spans="1:67" ht="19.5" customHeight="1">
      <c r="A827" s="450"/>
      <c r="B827" s="450"/>
      <c r="C827" s="450"/>
      <c r="D827" s="450"/>
      <c r="E827" s="450"/>
      <c r="F827" s="451"/>
      <c r="G827" s="450"/>
      <c r="H827" s="450"/>
      <c r="I827" s="451"/>
      <c r="J827" s="450"/>
      <c r="K827" s="451"/>
      <c r="L827" s="450"/>
      <c r="M827" s="451"/>
      <c r="N827" s="450"/>
      <c r="O827" s="451"/>
      <c r="P827" s="452"/>
      <c r="Q827" s="452"/>
      <c r="R827" s="452"/>
      <c r="S827" s="452"/>
      <c r="T827" s="450"/>
      <c r="U827" s="450"/>
      <c r="V827" s="451"/>
      <c r="W827" s="452"/>
      <c r="X827" s="450"/>
      <c r="Y827" s="451"/>
      <c r="Z827" s="451"/>
      <c r="AA827" s="450"/>
      <c r="AB827" s="450"/>
      <c r="AC827" s="450"/>
      <c r="AD827" s="450"/>
      <c r="AE827" s="451"/>
      <c r="AF827" s="451"/>
      <c r="AG827" s="452"/>
      <c r="AH827" s="452"/>
      <c r="AI827" s="452"/>
      <c r="AJ827" s="452"/>
      <c r="AK827" s="452"/>
      <c r="AL827" s="452"/>
      <c r="AM827" s="450"/>
      <c r="AN827" s="450"/>
      <c r="AO827" s="451"/>
      <c r="AP827" s="451"/>
      <c r="AQ827" s="450"/>
      <c r="AR827" s="453"/>
      <c r="AS827" s="453"/>
      <c r="AT827" s="454"/>
      <c r="AU827" s="455"/>
      <c r="AV827" s="456"/>
      <c r="AW827" s="456"/>
      <c r="AX827" s="455"/>
      <c r="AY827" s="456"/>
      <c r="AZ827" s="454"/>
      <c r="BA827" s="454"/>
      <c r="BB827" s="454"/>
      <c r="BC827" s="454"/>
      <c r="BD827" s="454"/>
      <c r="BE827" s="454"/>
      <c r="BF827" s="455"/>
      <c r="BG827" s="455"/>
      <c r="BH827" s="455"/>
      <c r="BI827" s="455"/>
      <c r="BJ827" s="455"/>
      <c r="BK827" s="455"/>
      <c r="BL827" s="455"/>
      <c r="BM827" s="455"/>
      <c r="BN827" s="455"/>
      <c r="BO827" s="455"/>
    </row>
    <row r="828" spans="1:67" ht="19.5" customHeight="1">
      <c r="A828" s="450"/>
      <c r="B828" s="450"/>
      <c r="C828" s="450"/>
      <c r="D828" s="450"/>
      <c r="E828" s="450"/>
      <c r="F828" s="451"/>
      <c r="G828" s="450"/>
      <c r="H828" s="450"/>
      <c r="I828" s="451"/>
      <c r="J828" s="450"/>
      <c r="K828" s="451"/>
      <c r="L828" s="450"/>
      <c r="M828" s="451"/>
      <c r="N828" s="450"/>
      <c r="O828" s="451"/>
      <c r="P828" s="452"/>
      <c r="Q828" s="452"/>
      <c r="R828" s="452"/>
      <c r="S828" s="452"/>
      <c r="T828" s="450"/>
      <c r="U828" s="450"/>
      <c r="V828" s="451"/>
      <c r="W828" s="452"/>
      <c r="X828" s="450"/>
      <c r="Y828" s="451"/>
      <c r="Z828" s="451"/>
      <c r="AA828" s="450"/>
      <c r="AB828" s="450"/>
      <c r="AC828" s="450"/>
      <c r="AD828" s="450"/>
      <c r="AE828" s="451"/>
      <c r="AF828" s="451"/>
      <c r="AG828" s="452"/>
      <c r="AH828" s="452"/>
      <c r="AI828" s="452"/>
      <c r="AJ828" s="452"/>
      <c r="AK828" s="452"/>
      <c r="AL828" s="452"/>
      <c r="AM828" s="450"/>
      <c r="AN828" s="450"/>
      <c r="AO828" s="451"/>
      <c r="AP828" s="451"/>
      <c r="AQ828" s="450"/>
      <c r="AR828" s="453"/>
      <c r="AS828" s="453"/>
      <c r="AT828" s="454"/>
      <c r="AU828" s="455"/>
      <c r="AV828" s="456"/>
      <c r="AW828" s="456"/>
      <c r="AX828" s="455"/>
      <c r="AY828" s="456"/>
      <c r="AZ828" s="454"/>
      <c r="BA828" s="454"/>
      <c r="BB828" s="454"/>
      <c r="BC828" s="454"/>
      <c r="BD828" s="454"/>
      <c r="BE828" s="454"/>
      <c r="BF828" s="455"/>
      <c r="BG828" s="455"/>
      <c r="BH828" s="455"/>
      <c r="BI828" s="455"/>
      <c r="BJ828" s="455"/>
      <c r="BK828" s="455"/>
      <c r="BL828" s="455"/>
      <c r="BM828" s="455"/>
      <c r="BN828" s="455"/>
      <c r="BO828" s="455"/>
    </row>
    <row r="829" spans="1:67" ht="19.5" customHeight="1">
      <c r="A829" s="450"/>
      <c r="B829" s="450"/>
      <c r="C829" s="450"/>
      <c r="D829" s="450"/>
      <c r="E829" s="450"/>
      <c r="F829" s="451"/>
      <c r="G829" s="450"/>
      <c r="H829" s="450"/>
      <c r="I829" s="451"/>
      <c r="J829" s="450"/>
      <c r="K829" s="451"/>
      <c r="L829" s="450"/>
      <c r="M829" s="451"/>
      <c r="N829" s="450"/>
      <c r="O829" s="451"/>
      <c r="P829" s="452"/>
      <c r="Q829" s="452"/>
      <c r="R829" s="452"/>
      <c r="S829" s="452"/>
      <c r="T829" s="450"/>
      <c r="U829" s="450"/>
      <c r="V829" s="451"/>
      <c r="W829" s="452"/>
      <c r="X829" s="450"/>
      <c r="Y829" s="451"/>
      <c r="Z829" s="451"/>
      <c r="AA829" s="450"/>
      <c r="AB829" s="450"/>
      <c r="AC829" s="450"/>
      <c r="AD829" s="450"/>
      <c r="AE829" s="451"/>
      <c r="AF829" s="451"/>
      <c r="AG829" s="452"/>
      <c r="AH829" s="452"/>
      <c r="AI829" s="452"/>
      <c r="AJ829" s="452"/>
      <c r="AK829" s="452"/>
      <c r="AL829" s="452"/>
      <c r="AM829" s="450"/>
      <c r="AN829" s="450"/>
      <c r="AO829" s="451"/>
      <c r="AP829" s="451"/>
      <c r="AQ829" s="450"/>
      <c r="AR829" s="453"/>
      <c r="AS829" s="453"/>
      <c r="AT829" s="454"/>
      <c r="AU829" s="455"/>
      <c r="AV829" s="456"/>
      <c r="AW829" s="456"/>
      <c r="AX829" s="455"/>
      <c r="AY829" s="456"/>
      <c r="AZ829" s="454"/>
      <c r="BA829" s="454"/>
      <c r="BB829" s="454"/>
      <c r="BC829" s="454"/>
      <c r="BD829" s="454"/>
      <c r="BE829" s="454"/>
      <c r="BF829" s="455"/>
      <c r="BG829" s="455"/>
      <c r="BH829" s="455"/>
      <c r="BI829" s="455"/>
      <c r="BJ829" s="455"/>
      <c r="BK829" s="455"/>
      <c r="BL829" s="455"/>
      <c r="BM829" s="455"/>
      <c r="BN829" s="455"/>
      <c r="BO829" s="455"/>
    </row>
    <row r="830" spans="1:67" ht="19.5" customHeight="1">
      <c r="A830" s="450"/>
      <c r="B830" s="450"/>
      <c r="C830" s="450"/>
      <c r="D830" s="450"/>
      <c r="E830" s="450"/>
      <c r="F830" s="451"/>
      <c r="G830" s="450"/>
      <c r="H830" s="450"/>
      <c r="I830" s="451"/>
      <c r="J830" s="450"/>
      <c r="K830" s="451"/>
      <c r="L830" s="450"/>
      <c r="M830" s="451"/>
      <c r="N830" s="450"/>
      <c r="O830" s="451"/>
      <c r="P830" s="452"/>
      <c r="Q830" s="452"/>
      <c r="R830" s="452"/>
      <c r="S830" s="452"/>
      <c r="T830" s="450"/>
      <c r="U830" s="450"/>
      <c r="V830" s="451"/>
      <c r="W830" s="452"/>
      <c r="X830" s="450"/>
      <c r="Y830" s="451"/>
      <c r="Z830" s="451"/>
      <c r="AA830" s="450"/>
      <c r="AB830" s="450"/>
      <c r="AC830" s="450"/>
      <c r="AD830" s="450"/>
      <c r="AE830" s="451"/>
      <c r="AF830" s="451"/>
      <c r="AG830" s="452"/>
      <c r="AH830" s="452"/>
      <c r="AI830" s="452"/>
      <c r="AJ830" s="452"/>
      <c r="AK830" s="452"/>
      <c r="AL830" s="452"/>
      <c r="AM830" s="450"/>
      <c r="AN830" s="450"/>
      <c r="AO830" s="451"/>
      <c r="AP830" s="451"/>
      <c r="AQ830" s="450"/>
      <c r="AR830" s="453"/>
      <c r="AS830" s="453"/>
      <c r="AT830" s="454"/>
      <c r="AU830" s="455"/>
      <c r="AV830" s="456"/>
      <c r="AW830" s="456"/>
      <c r="AX830" s="455"/>
      <c r="AY830" s="456"/>
      <c r="AZ830" s="454"/>
      <c r="BA830" s="454"/>
      <c r="BB830" s="454"/>
      <c r="BC830" s="454"/>
      <c r="BD830" s="454"/>
      <c r="BE830" s="454"/>
      <c r="BF830" s="455"/>
      <c r="BG830" s="455"/>
      <c r="BH830" s="455"/>
      <c r="BI830" s="455"/>
      <c r="BJ830" s="455"/>
      <c r="BK830" s="455"/>
      <c r="BL830" s="455"/>
      <c r="BM830" s="455"/>
      <c r="BN830" s="455"/>
      <c r="BO830" s="455"/>
    </row>
    <row r="831" spans="1:67" ht="19.5" customHeight="1">
      <c r="A831" s="450"/>
      <c r="B831" s="450"/>
      <c r="C831" s="450"/>
      <c r="D831" s="450"/>
      <c r="E831" s="450"/>
      <c r="F831" s="451"/>
      <c r="G831" s="450"/>
      <c r="H831" s="450"/>
      <c r="I831" s="451"/>
      <c r="J831" s="450"/>
      <c r="K831" s="451"/>
      <c r="L831" s="450"/>
      <c r="M831" s="451"/>
      <c r="N831" s="450"/>
      <c r="O831" s="451"/>
      <c r="P831" s="452"/>
      <c r="Q831" s="452"/>
      <c r="R831" s="452"/>
      <c r="S831" s="452"/>
      <c r="T831" s="450"/>
      <c r="U831" s="450"/>
      <c r="V831" s="451"/>
      <c r="W831" s="452"/>
      <c r="X831" s="450"/>
      <c r="Y831" s="451"/>
      <c r="Z831" s="451"/>
      <c r="AA831" s="450"/>
      <c r="AB831" s="450"/>
      <c r="AC831" s="450"/>
      <c r="AD831" s="450"/>
      <c r="AE831" s="451"/>
      <c r="AF831" s="451"/>
      <c r="AG831" s="452"/>
      <c r="AH831" s="452"/>
      <c r="AI831" s="452"/>
      <c r="AJ831" s="452"/>
      <c r="AK831" s="452"/>
      <c r="AL831" s="452"/>
      <c r="AM831" s="450"/>
      <c r="AN831" s="450"/>
      <c r="AO831" s="451"/>
      <c r="AP831" s="451"/>
      <c r="AQ831" s="450"/>
      <c r="AR831" s="453"/>
      <c r="AS831" s="453"/>
      <c r="AT831" s="454"/>
      <c r="AU831" s="455"/>
      <c r="AV831" s="456"/>
      <c r="AW831" s="456"/>
      <c r="AX831" s="455"/>
      <c r="AY831" s="456"/>
      <c r="AZ831" s="454"/>
      <c r="BA831" s="454"/>
      <c r="BB831" s="454"/>
      <c r="BC831" s="454"/>
      <c r="BD831" s="454"/>
      <c r="BE831" s="454"/>
      <c r="BF831" s="455"/>
      <c r="BG831" s="455"/>
      <c r="BH831" s="455"/>
      <c r="BI831" s="455"/>
      <c r="BJ831" s="455"/>
      <c r="BK831" s="455"/>
      <c r="BL831" s="455"/>
      <c r="BM831" s="455"/>
      <c r="BN831" s="455"/>
      <c r="BO831" s="455"/>
    </row>
    <row r="832" spans="1:67" ht="19.5" customHeight="1">
      <c r="A832" s="450"/>
      <c r="B832" s="450"/>
      <c r="C832" s="450"/>
      <c r="D832" s="450"/>
      <c r="E832" s="450"/>
      <c r="F832" s="451"/>
      <c r="G832" s="450"/>
      <c r="H832" s="450"/>
      <c r="I832" s="451"/>
      <c r="J832" s="450"/>
      <c r="K832" s="451"/>
      <c r="L832" s="450"/>
      <c r="M832" s="451"/>
      <c r="N832" s="450"/>
      <c r="O832" s="451"/>
      <c r="P832" s="452"/>
      <c r="Q832" s="452"/>
      <c r="R832" s="452"/>
      <c r="S832" s="452"/>
      <c r="T832" s="450"/>
      <c r="U832" s="450"/>
      <c r="V832" s="451"/>
      <c r="W832" s="452"/>
      <c r="X832" s="450"/>
      <c r="Y832" s="451"/>
      <c r="Z832" s="451"/>
      <c r="AA832" s="450"/>
      <c r="AB832" s="450"/>
      <c r="AC832" s="450"/>
      <c r="AD832" s="450"/>
      <c r="AE832" s="451"/>
      <c r="AF832" s="451"/>
      <c r="AG832" s="452"/>
      <c r="AH832" s="452"/>
      <c r="AI832" s="452"/>
      <c r="AJ832" s="452"/>
      <c r="AK832" s="452"/>
      <c r="AL832" s="452"/>
      <c r="AM832" s="450"/>
      <c r="AN832" s="450"/>
      <c r="AO832" s="451"/>
      <c r="AP832" s="451"/>
      <c r="AQ832" s="450"/>
      <c r="AR832" s="453"/>
      <c r="AS832" s="453"/>
      <c r="AT832" s="454"/>
      <c r="AU832" s="455"/>
      <c r="AV832" s="456"/>
      <c r="AW832" s="456"/>
      <c r="AX832" s="455"/>
      <c r="AY832" s="456"/>
      <c r="AZ832" s="454"/>
      <c r="BA832" s="454"/>
      <c r="BB832" s="454"/>
      <c r="BC832" s="454"/>
      <c r="BD832" s="454"/>
      <c r="BE832" s="454"/>
      <c r="BF832" s="455"/>
      <c r="BG832" s="455"/>
      <c r="BH832" s="455"/>
      <c r="BI832" s="455"/>
      <c r="BJ832" s="455"/>
      <c r="BK832" s="455"/>
      <c r="BL832" s="455"/>
      <c r="BM832" s="455"/>
      <c r="BN832" s="455"/>
      <c r="BO832" s="455"/>
    </row>
    <row r="833" spans="1:67" ht="19.5" customHeight="1">
      <c r="A833" s="450"/>
      <c r="B833" s="450"/>
      <c r="C833" s="450"/>
      <c r="D833" s="450"/>
      <c r="E833" s="450"/>
      <c r="F833" s="451"/>
      <c r="G833" s="450"/>
      <c r="H833" s="450"/>
      <c r="I833" s="451"/>
      <c r="J833" s="450"/>
      <c r="K833" s="451"/>
      <c r="L833" s="450"/>
      <c r="M833" s="451"/>
      <c r="N833" s="450"/>
      <c r="O833" s="451"/>
      <c r="P833" s="452"/>
      <c r="Q833" s="452"/>
      <c r="R833" s="452"/>
      <c r="S833" s="452"/>
      <c r="T833" s="450"/>
      <c r="U833" s="450"/>
      <c r="V833" s="451"/>
      <c r="W833" s="452"/>
      <c r="X833" s="450"/>
      <c r="Y833" s="451"/>
      <c r="Z833" s="451"/>
      <c r="AA833" s="450"/>
      <c r="AB833" s="450"/>
      <c r="AC833" s="450"/>
      <c r="AD833" s="450"/>
      <c r="AE833" s="451"/>
      <c r="AF833" s="451"/>
      <c r="AG833" s="452"/>
      <c r="AH833" s="452"/>
      <c r="AI833" s="452"/>
      <c r="AJ833" s="452"/>
      <c r="AK833" s="452"/>
      <c r="AL833" s="452"/>
      <c r="AM833" s="450"/>
      <c r="AN833" s="450"/>
      <c r="AO833" s="451"/>
      <c r="AP833" s="451"/>
      <c r="AQ833" s="450"/>
      <c r="AR833" s="453"/>
      <c r="AS833" s="453"/>
      <c r="AT833" s="454"/>
      <c r="AU833" s="455"/>
      <c r="AV833" s="456"/>
      <c r="AW833" s="456"/>
      <c r="AX833" s="455"/>
      <c r="AY833" s="456"/>
      <c r="AZ833" s="454"/>
      <c r="BA833" s="454"/>
      <c r="BB833" s="454"/>
      <c r="BC833" s="454"/>
      <c r="BD833" s="454"/>
      <c r="BE833" s="454"/>
      <c r="BF833" s="455"/>
      <c r="BG833" s="455"/>
      <c r="BH833" s="455"/>
      <c r="BI833" s="455"/>
      <c r="BJ833" s="455"/>
      <c r="BK833" s="455"/>
      <c r="BL833" s="455"/>
      <c r="BM833" s="455"/>
      <c r="BN833" s="455"/>
      <c r="BO833" s="455"/>
    </row>
    <row r="834" spans="1:67" ht="19.5" customHeight="1">
      <c r="A834" s="450"/>
      <c r="B834" s="450"/>
      <c r="C834" s="450"/>
      <c r="D834" s="450"/>
      <c r="E834" s="450"/>
      <c r="F834" s="451"/>
      <c r="G834" s="450"/>
      <c r="H834" s="450"/>
      <c r="I834" s="451"/>
      <c r="J834" s="450"/>
      <c r="K834" s="451"/>
      <c r="L834" s="450"/>
      <c r="M834" s="451"/>
      <c r="N834" s="450"/>
      <c r="O834" s="451"/>
      <c r="P834" s="452"/>
      <c r="Q834" s="452"/>
      <c r="R834" s="452"/>
      <c r="S834" s="452"/>
      <c r="T834" s="450"/>
      <c r="U834" s="450"/>
      <c r="V834" s="451"/>
      <c r="W834" s="452"/>
      <c r="X834" s="450"/>
      <c r="Y834" s="451"/>
      <c r="Z834" s="451"/>
      <c r="AA834" s="450"/>
      <c r="AB834" s="450"/>
      <c r="AC834" s="450"/>
      <c r="AD834" s="450"/>
      <c r="AE834" s="451"/>
      <c r="AF834" s="451"/>
      <c r="AG834" s="452"/>
      <c r="AH834" s="452"/>
      <c r="AI834" s="452"/>
      <c r="AJ834" s="452"/>
      <c r="AK834" s="452"/>
      <c r="AL834" s="452"/>
      <c r="AM834" s="450"/>
      <c r="AN834" s="450"/>
      <c r="AO834" s="451"/>
      <c r="AP834" s="451"/>
      <c r="AQ834" s="450"/>
      <c r="AR834" s="453"/>
      <c r="AS834" s="453"/>
      <c r="AT834" s="454"/>
      <c r="AU834" s="455"/>
      <c r="AV834" s="456"/>
      <c r="AW834" s="456"/>
      <c r="AX834" s="455"/>
      <c r="AY834" s="456"/>
      <c r="AZ834" s="454"/>
      <c r="BA834" s="454"/>
      <c r="BB834" s="454"/>
      <c r="BC834" s="454"/>
      <c r="BD834" s="454"/>
      <c r="BE834" s="454"/>
      <c r="BF834" s="455"/>
      <c r="BG834" s="455"/>
      <c r="BH834" s="455"/>
      <c r="BI834" s="455"/>
      <c r="BJ834" s="455"/>
      <c r="BK834" s="455"/>
      <c r="BL834" s="455"/>
      <c r="BM834" s="455"/>
      <c r="BN834" s="455"/>
      <c r="BO834" s="455"/>
    </row>
    <row r="835" spans="1:67" ht="19.5" customHeight="1">
      <c r="A835" s="450"/>
      <c r="B835" s="450"/>
      <c r="C835" s="450"/>
      <c r="D835" s="450"/>
      <c r="E835" s="450"/>
      <c r="F835" s="451"/>
      <c r="G835" s="450"/>
      <c r="H835" s="450"/>
      <c r="I835" s="451"/>
      <c r="J835" s="450"/>
      <c r="K835" s="451"/>
      <c r="L835" s="450"/>
      <c r="M835" s="451"/>
      <c r="N835" s="450"/>
      <c r="O835" s="451"/>
      <c r="P835" s="452"/>
      <c r="Q835" s="452"/>
      <c r="R835" s="452"/>
      <c r="S835" s="452"/>
      <c r="T835" s="450"/>
      <c r="U835" s="450"/>
      <c r="V835" s="451"/>
      <c r="W835" s="452"/>
      <c r="X835" s="450"/>
      <c r="Y835" s="451"/>
      <c r="Z835" s="451"/>
      <c r="AA835" s="450"/>
      <c r="AB835" s="450"/>
      <c r="AC835" s="450"/>
      <c r="AD835" s="450"/>
      <c r="AE835" s="451"/>
      <c r="AF835" s="451"/>
      <c r="AG835" s="452"/>
      <c r="AH835" s="452"/>
      <c r="AI835" s="452"/>
      <c r="AJ835" s="452"/>
      <c r="AK835" s="452"/>
      <c r="AL835" s="452"/>
      <c r="AM835" s="450"/>
      <c r="AN835" s="450"/>
      <c r="AO835" s="451"/>
      <c r="AP835" s="451"/>
      <c r="AQ835" s="450"/>
      <c r="AR835" s="453"/>
      <c r="AS835" s="453"/>
      <c r="AT835" s="454"/>
      <c r="AU835" s="455"/>
      <c r="AV835" s="456"/>
      <c r="AW835" s="456"/>
      <c r="AX835" s="455"/>
      <c r="AY835" s="456"/>
      <c r="AZ835" s="454"/>
      <c r="BA835" s="454"/>
      <c r="BB835" s="454"/>
      <c r="BC835" s="454"/>
      <c r="BD835" s="454"/>
      <c r="BE835" s="454"/>
      <c r="BF835" s="455"/>
      <c r="BG835" s="455"/>
      <c r="BH835" s="455"/>
      <c r="BI835" s="455"/>
      <c r="BJ835" s="455"/>
      <c r="BK835" s="455"/>
      <c r="BL835" s="455"/>
      <c r="BM835" s="455"/>
      <c r="BN835" s="455"/>
      <c r="BO835" s="455"/>
    </row>
    <row r="836" spans="1:67" ht="19.5" customHeight="1">
      <c r="A836" s="450"/>
      <c r="B836" s="450"/>
      <c r="C836" s="450"/>
      <c r="D836" s="450"/>
      <c r="E836" s="450"/>
      <c r="F836" s="451"/>
      <c r="G836" s="450"/>
      <c r="H836" s="450"/>
      <c r="I836" s="451"/>
      <c r="J836" s="450"/>
      <c r="K836" s="451"/>
      <c r="L836" s="450"/>
      <c r="M836" s="451"/>
      <c r="N836" s="450"/>
      <c r="O836" s="451"/>
      <c r="P836" s="452"/>
      <c r="Q836" s="452"/>
      <c r="R836" s="452"/>
      <c r="S836" s="452"/>
      <c r="T836" s="450"/>
      <c r="U836" s="450"/>
      <c r="V836" s="451"/>
      <c r="W836" s="452"/>
      <c r="X836" s="450"/>
      <c r="Y836" s="451"/>
      <c r="Z836" s="451"/>
      <c r="AA836" s="450"/>
      <c r="AB836" s="450"/>
      <c r="AC836" s="450"/>
      <c r="AD836" s="450"/>
      <c r="AE836" s="451"/>
      <c r="AF836" s="451"/>
      <c r="AG836" s="452"/>
      <c r="AH836" s="452"/>
      <c r="AI836" s="452"/>
      <c r="AJ836" s="452"/>
      <c r="AK836" s="452"/>
      <c r="AL836" s="452"/>
      <c r="AM836" s="450"/>
      <c r="AN836" s="450"/>
      <c r="AO836" s="451"/>
      <c r="AP836" s="451"/>
      <c r="AQ836" s="450"/>
      <c r="AR836" s="453"/>
      <c r="AS836" s="453"/>
      <c r="AT836" s="454"/>
      <c r="AU836" s="455"/>
      <c r="AV836" s="456"/>
      <c r="AW836" s="456"/>
      <c r="AX836" s="455"/>
      <c r="AY836" s="456"/>
      <c r="AZ836" s="454"/>
      <c r="BA836" s="454"/>
      <c r="BB836" s="454"/>
      <c r="BC836" s="454"/>
      <c r="BD836" s="454"/>
      <c r="BE836" s="454"/>
      <c r="BF836" s="455"/>
      <c r="BG836" s="455"/>
      <c r="BH836" s="455"/>
      <c r="BI836" s="455"/>
      <c r="BJ836" s="455"/>
      <c r="BK836" s="455"/>
      <c r="BL836" s="455"/>
      <c r="BM836" s="455"/>
      <c r="BN836" s="455"/>
      <c r="BO836" s="455"/>
    </row>
    <row r="837" spans="1:67" ht="19.5" customHeight="1">
      <c r="A837" s="450"/>
      <c r="B837" s="450"/>
      <c r="C837" s="450"/>
      <c r="D837" s="450"/>
      <c r="E837" s="450"/>
      <c r="F837" s="451"/>
      <c r="G837" s="450"/>
      <c r="H837" s="450"/>
      <c r="I837" s="451"/>
      <c r="J837" s="450"/>
      <c r="K837" s="451"/>
      <c r="L837" s="450"/>
      <c r="M837" s="451"/>
      <c r="N837" s="450"/>
      <c r="O837" s="451"/>
      <c r="P837" s="452"/>
      <c r="Q837" s="452"/>
      <c r="R837" s="452"/>
      <c r="S837" s="452"/>
      <c r="T837" s="450"/>
      <c r="U837" s="450"/>
      <c r="V837" s="451"/>
      <c r="W837" s="452"/>
      <c r="X837" s="450"/>
      <c r="Y837" s="451"/>
      <c r="Z837" s="451"/>
      <c r="AA837" s="450"/>
      <c r="AB837" s="450"/>
      <c r="AC837" s="450"/>
      <c r="AD837" s="450"/>
      <c r="AE837" s="451"/>
      <c r="AF837" s="451"/>
      <c r="AG837" s="452"/>
      <c r="AH837" s="452"/>
      <c r="AI837" s="452"/>
      <c r="AJ837" s="452"/>
      <c r="AK837" s="452"/>
      <c r="AL837" s="452"/>
      <c r="AM837" s="450"/>
      <c r="AN837" s="450"/>
      <c r="AO837" s="451"/>
      <c r="AP837" s="451"/>
      <c r="AQ837" s="450"/>
      <c r="AR837" s="453"/>
      <c r="AS837" s="453"/>
      <c r="AT837" s="454"/>
      <c r="AU837" s="455"/>
      <c r="AV837" s="456"/>
      <c r="AW837" s="456"/>
      <c r="AX837" s="455"/>
      <c r="AY837" s="456"/>
      <c r="AZ837" s="454"/>
      <c r="BA837" s="454"/>
      <c r="BB837" s="454"/>
      <c r="BC837" s="454"/>
      <c r="BD837" s="454"/>
      <c r="BE837" s="454"/>
      <c r="BF837" s="455"/>
      <c r="BG837" s="455"/>
      <c r="BH837" s="455"/>
      <c r="BI837" s="455"/>
      <c r="BJ837" s="455"/>
      <c r="BK837" s="455"/>
      <c r="BL837" s="455"/>
      <c r="BM837" s="455"/>
      <c r="BN837" s="455"/>
      <c r="BO837" s="455"/>
    </row>
    <row r="838" spans="1:67" ht="19.5" customHeight="1">
      <c r="A838" s="450"/>
      <c r="B838" s="450"/>
      <c r="C838" s="450"/>
      <c r="D838" s="450"/>
      <c r="E838" s="450"/>
      <c r="F838" s="451"/>
      <c r="G838" s="450"/>
      <c r="H838" s="450"/>
      <c r="I838" s="451"/>
      <c r="J838" s="450"/>
      <c r="K838" s="451"/>
      <c r="L838" s="450"/>
      <c r="M838" s="451"/>
      <c r="N838" s="450"/>
      <c r="O838" s="451"/>
      <c r="P838" s="452"/>
      <c r="Q838" s="452"/>
      <c r="R838" s="452"/>
      <c r="S838" s="452"/>
      <c r="T838" s="450"/>
      <c r="U838" s="450"/>
      <c r="V838" s="451"/>
      <c r="W838" s="452"/>
      <c r="X838" s="450"/>
      <c r="Y838" s="451"/>
      <c r="Z838" s="451"/>
      <c r="AA838" s="450"/>
      <c r="AB838" s="450"/>
      <c r="AC838" s="450"/>
      <c r="AD838" s="450"/>
      <c r="AE838" s="451"/>
      <c r="AF838" s="451"/>
      <c r="AG838" s="452"/>
      <c r="AH838" s="452"/>
      <c r="AI838" s="452"/>
      <c r="AJ838" s="452"/>
      <c r="AK838" s="452"/>
      <c r="AL838" s="452"/>
      <c r="AM838" s="450"/>
      <c r="AN838" s="450"/>
      <c r="AO838" s="451"/>
      <c r="AP838" s="451"/>
      <c r="AQ838" s="450"/>
      <c r="AR838" s="453"/>
      <c r="AS838" s="453"/>
      <c r="AT838" s="454"/>
      <c r="AU838" s="455"/>
      <c r="AV838" s="456"/>
      <c r="AW838" s="456"/>
      <c r="AX838" s="455"/>
      <c r="AY838" s="456"/>
      <c r="AZ838" s="454"/>
      <c r="BA838" s="454"/>
      <c r="BB838" s="454"/>
      <c r="BC838" s="454"/>
      <c r="BD838" s="454"/>
      <c r="BE838" s="454"/>
      <c r="BF838" s="455"/>
      <c r="BG838" s="455"/>
      <c r="BH838" s="455"/>
      <c r="BI838" s="455"/>
      <c r="BJ838" s="455"/>
      <c r="BK838" s="455"/>
      <c r="BL838" s="455"/>
      <c r="BM838" s="455"/>
      <c r="BN838" s="455"/>
      <c r="BO838" s="455"/>
    </row>
    <row r="839" spans="1:67" ht="19.5" customHeight="1">
      <c r="A839" s="450"/>
      <c r="B839" s="450"/>
      <c r="C839" s="450"/>
      <c r="D839" s="450"/>
      <c r="E839" s="450"/>
      <c r="F839" s="451"/>
      <c r="G839" s="450"/>
      <c r="H839" s="450"/>
      <c r="I839" s="451"/>
      <c r="J839" s="450"/>
      <c r="K839" s="451"/>
      <c r="L839" s="450"/>
      <c r="M839" s="451"/>
      <c r="N839" s="450"/>
      <c r="O839" s="451"/>
      <c r="P839" s="452"/>
      <c r="Q839" s="452"/>
      <c r="R839" s="452"/>
      <c r="S839" s="452"/>
      <c r="T839" s="450"/>
      <c r="U839" s="450"/>
      <c r="V839" s="451"/>
      <c r="W839" s="452"/>
      <c r="X839" s="450"/>
      <c r="Y839" s="451"/>
      <c r="Z839" s="451"/>
      <c r="AA839" s="450"/>
      <c r="AB839" s="450"/>
      <c r="AC839" s="450"/>
      <c r="AD839" s="450"/>
      <c r="AE839" s="451"/>
      <c r="AF839" s="451"/>
      <c r="AG839" s="452"/>
      <c r="AH839" s="452"/>
      <c r="AI839" s="452"/>
      <c r="AJ839" s="452"/>
      <c r="AK839" s="452"/>
      <c r="AL839" s="452"/>
      <c r="AM839" s="450"/>
      <c r="AN839" s="450"/>
      <c r="AO839" s="451"/>
      <c r="AP839" s="451"/>
      <c r="AQ839" s="450"/>
      <c r="AR839" s="453"/>
      <c r="AS839" s="453"/>
      <c r="AT839" s="454"/>
      <c r="AU839" s="455"/>
      <c r="AV839" s="456"/>
      <c r="AW839" s="456"/>
      <c r="AX839" s="455"/>
      <c r="AY839" s="456"/>
      <c r="AZ839" s="454"/>
      <c r="BA839" s="454"/>
      <c r="BB839" s="454"/>
      <c r="BC839" s="454"/>
      <c r="BD839" s="454"/>
      <c r="BE839" s="454"/>
      <c r="BF839" s="455"/>
      <c r="BG839" s="455"/>
      <c r="BH839" s="455"/>
      <c r="BI839" s="455"/>
      <c r="BJ839" s="455"/>
      <c r="BK839" s="455"/>
      <c r="BL839" s="455"/>
      <c r="BM839" s="455"/>
      <c r="BN839" s="455"/>
      <c r="BO839" s="455"/>
    </row>
    <row r="840" spans="1:67" ht="19.5" customHeight="1">
      <c r="A840" s="450"/>
      <c r="B840" s="450"/>
      <c r="C840" s="450"/>
      <c r="D840" s="450"/>
      <c r="E840" s="450"/>
      <c r="F840" s="451"/>
      <c r="G840" s="450"/>
      <c r="H840" s="450"/>
      <c r="I840" s="451"/>
      <c r="J840" s="450"/>
      <c r="K840" s="451"/>
      <c r="L840" s="450"/>
      <c r="M840" s="451"/>
      <c r="N840" s="450"/>
      <c r="O840" s="451"/>
      <c r="P840" s="452"/>
      <c r="Q840" s="452"/>
      <c r="R840" s="452"/>
      <c r="S840" s="452"/>
      <c r="T840" s="450"/>
      <c r="U840" s="450"/>
      <c r="V840" s="451"/>
      <c r="W840" s="452"/>
      <c r="X840" s="450"/>
      <c r="Y840" s="451"/>
      <c r="Z840" s="451"/>
      <c r="AA840" s="450"/>
      <c r="AB840" s="450"/>
      <c r="AC840" s="450"/>
      <c r="AD840" s="450"/>
      <c r="AE840" s="451"/>
      <c r="AF840" s="451"/>
      <c r="AG840" s="452"/>
      <c r="AH840" s="452"/>
      <c r="AI840" s="452"/>
      <c r="AJ840" s="452"/>
      <c r="AK840" s="452"/>
      <c r="AL840" s="452"/>
      <c r="AM840" s="450"/>
      <c r="AN840" s="450"/>
      <c r="AO840" s="451"/>
      <c r="AP840" s="451"/>
      <c r="AQ840" s="450"/>
      <c r="AR840" s="453"/>
      <c r="AS840" s="453"/>
      <c r="AT840" s="454"/>
      <c r="AU840" s="455"/>
      <c r="AV840" s="456"/>
      <c r="AW840" s="456"/>
      <c r="AX840" s="455"/>
      <c r="AY840" s="456"/>
      <c r="AZ840" s="454"/>
      <c r="BA840" s="454"/>
      <c r="BB840" s="454"/>
      <c r="BC840" s="454"/>
      <c r="BD840" s="454"/>
      <c r="BE840" s="454"/>
      <c r="BF840" s="455"/>
      <c r="BG840" s="455"/>
      <c r="BH840" s="455"/>
      <c r="BI840" s="455"/>
      <c r="BJ840" s="455"/>
      <c r="BK840" s="455"/>
      <c r="BL840" s="455"/>
      <c r="BM840" s="455"/>
      <c r="BN840" s="455"/>
      <c r="BO840" s="455"/>
    </row>
    <row r="841" spans="1:67" ht="19.5" customHeight="1">
      <c r="A841" s="450"/>
      <c r="B841" s="450"/>
      <c r="C841" s="450"/>
      <c r="D841" s="450"/>
      <c r="E841" s="450"/>
      <c r="F841" s="451"/>
      <c r="G841" s="450"/>
      <c r="H841" s="450"/>
      <c r="I841" s="451"/>
      <c r="J841" s="450"/>
      <c r="K841" s="451"/>
      <c r="L841" s="450"/>
      <c r="M841" s="451"/>
      <c r="N841" s="450"/>
      <c r="O841" s="451"/>
      <c r="P841" s="452"/>
      <c r="Q841" s="452"/>
      <c r="R841" s="452"/>
      <c r="S841" s="452"/>
      <c r="T841" s="450"/>
      <c r="U841" s="450"/>
      <c r="V841" s="451"/>
      <c r="W841" s="452"/>
      <c r="X841" s="450"/>
      <c r="Y841" s="451"/>
      <c r="Z841" s="451"/>
      <c r="AA841" s="450"/>
      <c r="AB841" s="450"/>
      <c r="AC841" s="450"/>
      <c r="AD841" s="450"/>
      <c r="AE841" s="451"/>
      <c r="AF841" s="451"/>
      <c r="AG841" s="452"/>
      <c r="AH841" s="452"/>
      <c r="AI841" s="452"/>
      <c r="AJ841" s="452"/>
      <c r="AK841" s="452"/>
      <c r="AL841" s="452"/>
      <c r="AM841" s="450"/>
      <c r="AN841" s="450"/>
      <c r="AO841" s="451"/>
      <c r="AP841" s="451"/>
      <c r="AQ841" s="450"/>
      <c r="AR841" s="453"/>
      <c r="AS841" s="453"/>
      <c r="AT841" s="454"/>
      <c r="AU841" s="455"/>
      <c r="AV841" s="456"/>
      <c r="AW841" s="456"/>
      <c r="AX841" s="455"/>
      <c r="AY841" s="456"/>
      <c r="AZ841" s="454"/>
      <c r="BA841" s="454"/>
      <c r="BB841" s="454"/>
      <c r="BC841" s="454"/>
      <c r="BD841" s="454"/>
      <c r="BE841" s="454"/>
      <c r="BF841" s="455"/>
      <c r="BG841" s="455"/>
      <c r="BH841" s="455"/>
      <c r="BI841" s="455"/>
      <c r="BJ841" s="455"/>
      <c r="BK841" s="455"/>
      <c r="BL841" s="455"/>
      <c r="BM841" s="455"/>
      <c r="BN841" s="455"/>
      <c r="BO841" s="455"/>
    </row>
    <row r="842" spans="1:67" ht="19.5" customHeight="1">
      <c r="A842" s="450"/>
      <c r="B842" s="450"/>
      <c r="C842" s="450"/>
      <c r="D842" s="450"/>
      <c r="E842" s="450"/>
      <c r="F842" s="451"/>
      <c r="G842" s="450"/>
      <c r="H842" s="450"/>
      <c r="I842" s="451"/>
      <c r="J842" s="450"/>
      <c r="K842" s="451"/>
      <c r="L842" s="450"/>
      <c r="M842" s="451"/>
      <c r="N842" s="450"/>
      <c r="O842" s="451"/>
      <c r="P842" s="452"/>
      <c r="Q842" s="452"/>
      <c r="R842" s="452"/>
      <c r="S842" s="452"/>
      <c r="T842" s="450"/>
      <c r="U842" s="450"/>
      <c r="V842" s="451"/>
      <c r="W842" s="452"/>
      <c r="X842" s="450"/>
      <c r="Y842" s="451"/>
      <c r="Z842" s="451"/>
      <c r="AA842" s="450"/>
      <c r="AB842" s="450"/>
      <c r="AC842" s="450"/>
      <c r="AD842" s="450"/>
      <c r="AE842" s="451"/>
      <c r="AF842" s="451"/>
      <c r="AG842" s="452"/>
      <c r="AH842" s="452"/>
      <c r="AI842" s="452"/>
      <c r="AJ842" s="452"/>
      <c r="AK842" s="452"/>
      <c r="AL842" s="452"/>
      <c r="AM842" s="450"/>
      <c r="AN842" s="450"/>
      <c r="AO842" s="451"/>
      <c r="AP842" s="451"/>
      <c r="AQ842" s="450"/>
      <c r="AR842" s="453"/>
      <c r="AS842" s="453"/>
      <c r="AT842" s="454"/>
      <c r="AU842" s="455"/>
      <c r="AV842" s="456"/>
      <c r="AW842" s="456"/>
      <c r="AX842" s="455"/>
      <c r="AY842" s="456"/>
      <c r="AZ842" s="454"/>
      <c r="BA842" s="454"/>
      <c r="BB842" s="454"/>
      <c r="BC842" s="454"/>
      <c r="BD842" s="454"/>
      <c r="BE842" s="454"/>
      <c r="BF842" s="455"/>
      <c r="BG842" s="455"/>
      <c r="BH842" s="455"/>
      <c r="BI842" s="455"/>
      <c r="BJ842" s="455"/>
      <c r="BK842" s="455"/>
      <c r="BL842" s="455"/>
      <c r="BM842" s="455"/>
      <c r="BN842" s="455"/>
      <c r="BO842" s="455"/>
    </row>
    <row r="843" spans="1:67" ht="19.5" customHeight="1">
      <c r="A843" s="450"/>
      <c r="B843" s="450"/>
      <c r="C843" s="450"/>
      <c r="D843" s="450"/>
      <c r="E843" s="450"/>
      <c r="F843" s="451"/>
      <c r="G843" s="450"/>
      <c r="H843" s="450"/>
      <c r="I843" s="451"/>
      <c r="J843" s="450"/>
      <c r="K843" s="451"/>
      <c r="L843" s="450"/>
      <c r="M843" s="451"/>
      <c r="N843" s="450"/>
      <c r="O843" s="451"/>
      <c r="P843" s="452"/>
      <c r="Q843" s="452"/>
      <c r="R843" s="452"/>
      <c r="S843" s="452"/>
      <c r="T843" s="450"/>
      <c r="U843" s="450"/>
      <c r="V843" s="451"/>
      <c r="W843" s="452"/>
      <c r="X843" s="450"/>
      <c r="Y843" s="451"/>
      <c r="Z843" s="451"/>
      <c r="AA843" s="450"/>
      <c r="AB843" s="450"/>
      <c r="AC843" s="450"/>
      <c r="AD843" s="450"/>
      <c r="AE843" s="451"/>
      <c r="AF843" s="451"/>
      <c r="AG843" s="452"/>
      <c r="AH843" s="452"/>
      <c r="AI843" s="452"/>
      <c r="AJ843" s="452"/>
      <c r="AK843" s="452"/>
      <c r="AL843" s="452"/>
      <c r="AM843" s="450"/>
      <c r="AN843" s="450"/>
      <c r="AO843" s="451"/>
      <c r="AP843" s="451"/>
      <c r="AQ843" s="450"/>
      <c r="AR843" s="453"/>
      <c r="AS843" s="453"/>
      <c r="AT843" s="454"/>
      <c r="AU843" s="455"/>
      <c r="AV843" s="456"/>
      <c r="AW843" s="456"/>
      <c r="AX843" s="455"/>
      <c r="AY843" s="456"/>
      <c r="AZ843" s="454"/>
      <c r="BA843" s="454"/>
      <c r="BB843" s="454"/>
      <c r="BC843" s="454"/>
      <c r="BD843" s="454"/>
      <c r="BE843" s="454"/>
      <c r="BF843" s="455"/>
      <c r="BG843" s="455"/>
      <c r="BH843" s="455"/>
      <c r="BI843" s="455"/>
      <c r="BJ843" s="455"/>
      <c r="BK843" s="455"/>
      <c r="BL843" s="455"/>
      <c r="BM843" s="455"/>
      <c r="BN843" s="455"/>
      <c r="BO843" s="455"/>
    </row>
    <row r="844" spans="1:67" ht="19.5" customHeight="1">
      <c r="A844" s="450"/>
      <c r="B844" s="450"/>
      <c r="C844" s="450"/>
      <c r="D844" s="450"/>
      <c r="E844" s="450"/>
      <c r="F844" s="451"/>
      <c r="G844" s="450"/>
      <c r="H844" s="450"/>
      <c r="I844" s="451"/>
      <c r="J844" s="450"/>
      <c r="K844" s="451"/>
      <c r="L844" s="450"/>
      <c r="M844" s="451"/>
      <c r="N844" s="450"/>
      <c r="O844" s="451"/>
      <c r="P844" s="452"/>
      <c r="Q844" s="452"/>
      <c r="R844" s="452"/>
      <c r="S844" s="452"/>
      <c r="T844" s="450"/>
      <c r="U844" s="450"/>
      <c r="V844" s="451"/>
      <c r="W844" s="452"/>
      <c r="X844" s="450"/>
      <c r="Y844" s="451"/>
      <c r="Z844" s="451"/>
      <c r="AA844" s="450"/>
      <c r="AB844" s="450"/>
      <c r="AC844" s="450"/>
      <c r="AD844" s="450"/>
      <c r="AE844" s="451"/>
      <c r="AF844" s="451"/>
      <c r="AG844" s="452"/>
      <c r="AH844" s="452"/>
      <c r="AI844" s="452"/>
      <c r="AJ844" s="452"/>
      <c r="AK844" s="452"/>
      <c r="AL844" s="452"/>
      <c r="AM844" s="450"/>
      <c r="AN844" s="450"/>
      <c r="AO844" s="451"/>
      <c r="AP844" s="451"/>
      <c r="AQ844" s="450"/>
      <c r="AR844" s="453"/>
      <c r="AS844" s="453"/>
      <c r="AT844" s="454"/>
      <c r="AU844" s="455"/>
      <c r="AV844" s="456"/>
      <c r="AW844" s="456"/>
      <c r="AX844" s="455"/>
      <c r="AY844" s="456"/>
      <c r="AZ844" s="454"/>
      <c r="BA844" s="454"/>
      <c r="BB844" s="454"/>
      <c r="BC844" s="454"/>
      <c r="BD844" s="454"/>
      <c r="BE844" s="454"/>
      <c r="BF844" s="455"/>
      <c r="BG844" s="455"/>
      <c r="BH844" s="455"/>
      <c r="BI844" s="455"/>
      <c r="BJ844" s="455"/>
      <c r="BK844" s="455"/>
      <c r="BL844" s="455"/>
      <c r="BM844" s="455"/>
      <c r="BN844" s="455"/>
      <c r="BO844" s="455"/>
    </row>
    <row r="845" spans="1:67" ht="19.5" customHeight="1">
      <c r="A845" s="450"/>
      <c r="B845" s="450"/>
      <c r="C845" s="450"/>
      <c r="D845" s="450"/>
      <c r="E845" s="450"/>
      <c r="F845" s="451"/>
      <c r="G845" s="450"/>
      <c r="H845" s="450"/>
      <c r="I845" s="451"/>
      <c r="J845" s="450"/>
      <c r="K845" s="451"/>
      <c r="L845" s="450"/>
      <c r="M845" s="451"/>
      <c r="N845" s="450"/>
      <c r="O845" s="451"/>
      <c r="P845" s="452"/>
      <c r="Q845" s="452"/>
      <c r="R845" s="452"/>
      <c r="S845" s="452"/>
      <c r="T845" s="450"/>
      <c r="U845" s="450"/>
      <c r="V845" s="451"/>
      <c r="W845" s="452"/>
      <c r="X845" s="450"/>
      <c r="Y845" s="451"/>
      <c r="Z845" s="451"/>
      <c r="AA845" s="450"/>
      <c r="AB845" s="450"/>
      <c r="AC845" s="450"/>
      <c r="AD845" s="450"/>
      <c r="AE845" s="451"/>
      <c r="AF845" s="451"/>
      <c r="AG845" s="452"/>
      <c r="AH845" s="452"/>
      <c r="AI845" s="452"/>
      <c r="AJ845" s="452"/>
      <c r="AK845" s="452"/>
      <c r="AL845" s="452"/>
      <c r="AM845" s="450"/>
      <c r="AN845" s="450"/>
      <c r="AO845" s="451"/>
      <c r="AP845" s="451"/>
      <c r="AQ845" s="450"/>
      <c r="AR845" s="453"/>
      <c r="AS845" s="453"/>
      <c r="AT845" s="454"/>
      <c r="AU845" s="455"/>
      <c r="AV845" s="456"/>
      <c r="AW845" s="456"/>
      <c r="AX845" s="455"/>
      <c r="AY845" s="456"/>
      <c r="AZ845" s="454"/>
      <c r="BA845" s="454"/>
      <c r="BB845" s="454"/>
      <c r="BC845" s="454"/>
      <c r="BD845" s="454"/>
      <c r="BE845" s="454"/>
      <c r="BF845" s="455"/>
      <c r="BG845" s="455"/>
      <c r="BH845" s="455"/>
      <c r="BI845" s="455"/>
      <c r="BJ845" s="455"/>
      <c r="BK845" s="455"/>
      <c r="BL845" s="455"/>
      <c r="BM845" s="455"/>
      <c r="BN845" s="455"/>
      <c r="BO845" s="455"/>
    </row>
    <row r="846" spans="1:67" ht="19.5" customHeight="1">
      <c r="A846" s="450"/>
      <c r="B846" s="450"/>
      <c r="C846" s="450"/>
      <c r="D846" s="450"/>
      <c r="E846" s="450"/>
      <c r="F846" s="451"/>
      <c r="G846" s="450"/>
      <c r="H846" s="450"/>
      <c r="I846" s="451"/>
      <c r="J846" s="450"/>
      <c r="K846" s="451"/>
      <c r="L846" s="450"/>
      <c r="M846" s="451"/>
      <c r="N846" s="450"/>
      <c r="O846" s="451"/>
      <c r="P846" s="452"/>
      <c r="Q846" s="452"/>
      <c r="R846" s="452"/>
      <c r="S846" s="452"/>
      <c r="T846" s="450"/>
      <c r="U846" s="450"/>
      <c r="V846" s="451"/>
      <c r="W846" s="452"/>
      <c r="X846" s="450"/>
      <c r="Y846" s="451"/>
      <c r="Z846" s="451"/>
      <c r="AA846" s="450"/>
      <c r="AB846" s="450"/>
      <c r="AC846" s="450"/>
      <c r="AD846" s="450"/>
      <c r="AE846" s="451"/>
      <c r="AF846" s="451"/>
      <c r="AG846" s="452"/>
      <c r="AH846" s="452"/>
      <c r="AI846" s="452"/>
      <c r="AJ846" s="452"/>
      <c r="AK846" s="452"/>
      <c r="AL846" s="452"/>
      <c r="AM846" s="450"/>
      <c r="AN846" s="450"/>
      <c r="AO846" s="451"/>
      <c r="AP846" s="451"/>
      <c r="AQ846" s="450"/>
      <c r="AR846" s="453"/>
      <c r="AS846" s="453"/>
      <c r="AT846" s="454"/>
      <c r="AU846" s="455"/>
      <c r="AV846" s="456"/>
      <c r="AW846" s="456"/>
      <c r="AX846" s="455"/>
      <c r="AY846" s="456"/>
      <c r="AZ846" s="454"/>
      <c r="BA846" s="454"/>
      <c r="BB846" s="454"/>
      <c r="BC846" s="454"/>
      <c r="BD846" s="454"/>
      <c r="BE846" s="454"/>
      <c r="BF846" s="455"/>
      <c r="BG846" s="455"/>
      <c r="BH846" s="455"/>
      <c r="BI846" s="455"/>
      <c r="BJ846" s="455"/>
      <c r="BK846" s="455"/>
      <c r="BL846" s="455"/>
      <c r="BM846" s="455"/>
      <c r="BN846" s="455"/>
      <c r="BO846" s="455"/>
    </row>
    <row r="847" spans="1:67" ht="19.5" customHeight="1">
      <c r="A847" s="450"/>
      <c r="B847" s="450"/>
      <c r="C847" s="450"/>
      <c r="D847" s="450"/>
      <c r="E847" s="450"/>
      <c r="F847" s="451"/>
      <c r="G847" s="450"/>
      <c r="H847" s="450"/>
      <c r="I847" s="451"/>
      <c r="J847" s="450"/>
      <c r="K847" s="451"/>
      <c r="L847" s="450"/>
      <c r="M847" s="451"/>
      <c r="N847" s="450"/>
      <c r="O847" s="451"/>
      <c r="P847" s="452"/>
      <c r="Q847" s="452"/>
      <c r="R847" s="452"/>
      <c r="S847" s="452"/>
      <c r="T847" s="450"/>
      <c r="U847" s="450"/>
      <c r="V847" s="451"/>
      <c r="W847" s="452"/>
      <c r="X847" s="450"/>
      <c r="Y847" s="451"/>
      <c r="Z847" s="451"/>
      <c r="AA847" s="450"/>
      <c r="AB847" s="450"/>
      <c r="AC847" s="450"/>
      <c r="AD847" s="450"/>
      <c r="AE847" s="451"/>
      <c r="AF847" s="451"/>
      <c r="AG847" s="452"/>
      <c r="AH847" s="452"/>
      <c r="AI847" s="452"/>
      <c r="AJ847" s="452"/>
      <c r="AK847" s="452"/>
      <c r="AL847" s="452"/>
      <c r="AM847" s="450"/>
      <c r="AN847" s="450"/>
      <c r="AO847" s="451"/>
      <c r="AP847" s="451"/>
      <c r="AQ847" s="450"/>
      <c r="AR847" s="453"/>
      <c r="AS847" s="453"/>
      <c r="AT847" s="454"/>
      <c r="AU847" s="455"/>
      <c r="AV847" s="456"/>
      <c r="AW847" s="456"/>
      <c r="AX847" s="455"/>
      <c r="AY847" s="456"/>
      <c r="AZ847" s="454"/>
      <c r="BA847" s="454"/>
      <c r="BB847" s="454"/>
      <c r="BC847" s="454"/>
      <c r="BD847" s="454"/>
      <c r="BE847" s="454"/>
      <c r="BF847" s="455"/>
      <c r="BG847" s="455"/>
      <c r="BH847" s="455"/>
      <c r="BI847" s="455"/>
      <c r="BJ847" s="455"/>
      <c r="BK847" s="455"/>
      <c r="BL847" s="455"/>
      <c r="BM847" s="455"/>
      <c r="BN847" s="455"/>
      <c r="BO847" s="455"/>
    </row>
    <row r="848" spans="1:67" ht="19.5" customHeight="1">
      <c r="A848" s="450"/>
      <c r="B848" s="450"/>
      <c r="C848" s="450"/>
      <c r="D848" s="450"/>
      <c r="E848" s="450"/>
      <c r="F848" s="451"/>
      <c r="G848" s="450"/>
      <c r="H848" s="450"/>
      <c r="I848" s="451"/>
      <c r="J848" s="450"/>
      <c r="K848" s="451"/>
      <c r="L848" s="450"/>
      <c r="M848" s="451"/>
      <c r="N848" s="450"/>
      <c r="O848" s="451"/>
      <c r="P848" s="452"/>
      <c r="Q848" s="452"/>
      <c r="R848" s="452"/>
      <c r="S848" s="452"/>
      <c r="T848" s="450"/>
      <c r="U848" s="450"/>
      <c r="V848" s="451"/>
      <c r="W848" s="452"/>
      <c r="X848" s="450"/>
      <c r="Y848" s="451"/>
      <c r="Z848" s="451"/>
      <c r="AA848" s="450"/>
      <c r="AB848" s="450"/>
      <c r="AC848" s="450"/>
      <c r="AD848" s="450"/>
      <c r="AE848" s="451"/>
      <c r="AF848" s="451"/>
      <c r="AG848" s="452"/>
      <c r="AH848" s="452"/>
      <c r="AI848" s="452"/>
      <c r="AJ848" s="452"/>
      <c r="AK848" s="452"/>
      <c r="AL848" s="452"/>
      <c r="AM848" s="450"/>
      <c r="AN848" s="450"/>
      <c r="AO848" s="451"/>
      <c r="AP848" s="451"/>
      <c r="AQ848" s="450"/>
      <c r="AR848" s="453"/>
      <c r="AS848" s="453"/>
      <c r="AT848" s="454"/>
      <c r="AU848" s="455"/>
      <c r="AV848" s="456"/>
      <c r="AW848" s="456"/>
      <c r="AX848" s="455"/>
      <c r="AY848" s="456"/>
      <c r="AZ848" s="454"/>
      <c r="BA848" s="454"/>
      <c r="BB848" s="454"/>
      <c r="BC848" s="454"/>
      <c r="BD848" s="454"/>
      <c r="BE848" s="454"/>
      <c r="BF848" s="455"/>
      <c r="BG848" s="455"/>
      <c r="BH848" s="455"/>
      <c r="BI848" s="455"/>
      <c r="BJ848" s="455"/>
      <c r="BK848" s="455"/>
      <c r="BL848" s="455"/>
      <c r="BM848" s="455"/>
      <c r="BN848" s="455"/>
      <c r="BO848" s="455"/>
    </row>
    <row r="849" spans="1:67" ht="19.5" customHeight="1">
      <c r="A849" s="450"/>
      <c r="B849" s="450"/>
      <c r="C849" s="450"/>
      <c r="D849" s="450"/>
      <c r="E849" s="450"/>
      <c r="F849" s="451"/>
      <c r="G849" s="450"/>
      <c r="H849" s="450"/>
      <c r="I849" s="451"/>
      <c r="J849" s="450"/>
      <c r="K849" s="451"/>
      <c r="L849" s="450"/>
      <c r="M849" s="451"/>
      <c r="N849" s="450"/>
      <c r="O849" s="451"/>
      <c r="P849" s="452"/>
      <c r="Q849" s="452"/>
      <c r="R849" s="452"/>
      <c r="S849" s="452"/>
      <c r="T849" s="450"/>
      <c r="U849" s="450"/>
      <c r="V849" s="451"/>
      <c r="W849" s="452"/>
      <c r="X849" s="450"/>
      <c r="Y849" s="451"/>
      <c r="Z849" s="451"/>
      <c r="AA849" s="450"/>
      <c r="AB849" s="450"/>
      <c r="AC849" s="450"/>
      <c r="AD849" s="450"/>
      <c r="AE849" s="451"/>
      <c r="AF849" s="451"/>
      <c r="AG849" s="452"/>
      <c r="AH849" s="452"/>
      <c r="AI849" s="452"/>
      <c r="AJ849" s="452"/>
      <c r="AK849" s="452"/>
      <c r="AL849" s="452"/>
      <c r="AM849" s="450"/>
      <c r="AN849" s="450"/>
      <c r="AO849" s="451"/>
      <c r="AP849" s="451"/>
      <c r="AQ849" s="450"/>
      <c r="AR849" s="453"/>
      <c r="AS849" s="453"/>
      <c r="AT849" s="454"/>
      <c r="AU849" s="455"/>
      <c r="AV849" s="456"/>
      <c r="AW849" s="456"/>
      <c r="AX849" s="455"/>
      <c r="AY849" s="456"/>
      <c r="AZ849" s="454"/>
      <c r="BA849" s="454"/>
      <c r="BB849" s="454"/>
      <c r="BC849" s="454"/>
      <c r="BD849" s="454"/>
      <c r="BE849" s="454"/>
      <c r="BF849" s="455"/>
      <c r="BG849" s="455"/>
      <c r="BH849" s="455"/>
      <c r="BI849" s="455"/>
      <c r="BJ849" s="455"/>
      <c r="BK849" s="455"/>
      <c r="BL849" s="455"/>
      <c r="BM849" s="455"/>
      <c r="BN849" s="455"/>
      <c r="BO849" s="455"/>
    </row>
    <row r="850" spans="1:67" ht="19.5" customHeight="1">
      <c r="A850" s="450"/>
      <c r="B850" s="450"/>
      <c r="C850" s="450"/>
      <c r="D850" s="450"/>
      <c r="E850" s="450"/>
      <c r="F850" s="451"/>
      <c r="G850" s="450"/>
      <c r="H850" s="450"/>
      <c r="I850" s="451"/>
      <c r="J850" s="450"/>
      <c r="K850" s="451"/>
      <c r="L850" s="450"/>
      <c r="M850" s="451"/>
      <c r="N850" s="450"/>
      <c r="O850" s="451"/>
      <c r="P850" s="452"/>
      <c r="Q850" s="452"/>
      <c r="R850" s="452"/>
      <c r="S850" s="452"/>
      <c r="T850" s="450"/>
      <c r="U850" s="450"/>
      <c r="V850" s="451"/>
      <c r="W850" s="452"/>
      <c r="X850" s="450"/>
      <c r="Y850" s="451"/>
      <c r="Z850" s="451"/>
      <c r="AA850" s="450"/>
      <c r="AB850" s="450"/>
      <c r="AC850" s="450"/>
      <c r="AD850" s="450"/>
      <c r="AE850" s="451"/>
      <c r="AF850" s="451"/>
      <c r="AG850" s="452"/>
      <c r="AH850" s="452"/>
      <c r="AI850" s="452"/>
      <c r="AJ850" s="452"/>
      <c r="AK850" s="452"/>
      <c r="AL850" s="452"/>
      <c r="AM850" s="450"/>
      <c r="AN850" s="450"/>
      <c r="AO850" s="451"/>
      <c r="AP850" s="451"/>
      <c r="AQ850" s="450"/>
      <c r="AR850" s="453"/>
      <c r="AS850" s="453"/>
      <c r="AT850" s="454"/>
      <c r="AU850" s="455"/>
      <c r="AV850" s="456"/>
      <c r="AW850" s="456"/>
      <c r="AX850" s="455"/>
      <c r="AY850" s="456"/>
      <c r="AZ850" s="454"/>
      <c r="BA850" s="454"/>
      <c r="BB850" s="454"/>
      <c r="BC850" s="454"/>
      <c r="BD850" s="454"/>
      <c r="BE850" s="454"/>
      <c r="BF850" s="455"/>
      <c r="BG850" s="455"/>
      <c r="BH850" s="455"/>
      <c r="BI850" s="455"/>
      <c r="BJ850" s="455"/>
      <c r="BK850" s="455"/>
      <c r="BL850" s="455"/>
      <c r="BM850" s="455"/>
      <c r="BN850" s="455"/>
      <c r="BO850" s="455"/>
    </row>
    <row r="851" spans="1:67" ht="19.5" customHeight="1">
      <c r="A851" s="450"/>
      <c r="B851" s="450"/>
      <c r="C851" s="450"/>
      <c r="D851" s="450"/>
      <c r="E851" s="450"/>
      <c r="F851" s="451"/>
      <c r="G851" s="450"/>
      <c r="H851" s="450"/>
      <c r="I851" s="451"/>
      <c r="J851" s="450"/>
      <c r="K851" s="451"/>
      <c r="L851" s="450"/>
      <c r="M851" s="451"/>
      <c r="N851" s="450"/>
      <c r="O851" s="451"/>
      <c r="P851" s="452"/>
      <c r="Q851" s="452"/>
      <c r="R851" s="452"/>
      <c r="S851" s="452"/>
      <c r="T851" s="450"/>
      <c r="U851" s="450"/>
      <c r="V851" s="451"/>
      <c r="W851" s="452"/>
      <c r="X851" s="450"/>
      <c r="Y851" s="451"/>
      <c r="Z851" s="451"/>
      <c r="AA851" s="450"/>
      <c r="AB851" s="450"/>
      <c r="AC851" s="450"/>
      <c r="AD851" s="450"/>
      <c r="AE851" s="451"/>
      <c r="AF851" s="451"/>
      <c r="AG851" s="452"/>
      <c r="AH851" s="452"/>
      <c r="AI851" s="452"/>
      <c r="AJ851" s="452"/>
      <c r="AK851" s="452"/>
      <c r="AL851" s="452"/>
      <c r="AM851" s="450"/>
      <c r="AN851" s="450"/>
      <c r="AO851" s="451"/>
      <c r="AP851" s="451"/>
      <c r="AQ851" s="450"/>
      <c r="AR851" s="453"/>
      <c r="AS851" s="453"/>
      <c r="AT851" s="454"/>
      <c r="AU851" s="455"/>
      <c r="AV851" s="456"/>
      <c r="AW851" s="456"/>
      <c r="AX851" s="455"/>
      <c r="AY851" s="456"/>
      <c r="AZ851" s="454"/>
      <c r="BA851" s="454"/>
      <c r="BB851" s="454"/>
      <c r="BC851" s="454"/>
      <c r="BD851" s="454"/>
      <c r="BE851" s="454"/>
      <c r="BF851" s="455"/>
      <c r="BG851" s="455"/>
      <c r="BH851" s="455"/>
      <c r="BI851" s="455"/>
      <c r="BJ851" s="455"/>
      <c r="BK851" s="455"/>
      <c r="BL851" s="455"/>
      <c r="BM851" s="455"/>
      <c r="BN851" s="455"/>
      <c r="BO851" s="455"/>
    </row>
    <row r="852" spans="1:67" ht="19.5" customHeight="1">
      <c r="A852" s="450"/>
      <c r="B852" s="450"/>
      <c r="C852" s="450"/>
      <c r="D852" s="450"/>
      <c r="E852" s="450"/>
      <c r="F852" s="451"/>
      <c r="G852" s="450"/>
      <c r="H852" s="450"/>
      <c r="I852" s="451"/>
      <c r="J852" s="450"/>
      <c r="K852" s="451"/>
      <c r="L852" s="450"/>
      <c r="M852" s="451"/>
      <c r="N852" s="450"/>
      <c r="O852" s="451"/>
      <c r="P852" s="452"/>
      <c r="Q852" s="452"/>
      <c r="R852" s="452"/>
      <c r="S852" s="452"/>
      <c r="T852" s="450"/>
      <c r="U852" s="450"/>
      <c r="V852" s="451"/>
      <c r="W852" s="452"/>
      <c r="X852" s="450"/>
      <c r="Y852" s="451"/>
      <c r="Z852" s="451"/>
      <c r="AA852" s="450"/>
      <c r="AB852" s="450"/>
      <c r="AC852" s="450"/>
      <c r="AD852" s="450"/>
      <c r="AE852" s="451"/>
      <c r="AF852" s="451"/>
      <c r="AG852" s="452"/>
      <c r="AH852" s="452"/>
      <c r="AI852" s="452"/>
      <c r="AJ852" s="452"/>
      <c r="AK852" s="452"/>
      <c r="AL852" s="452"/>
      <c r="AM852" s="450"/>
      <c r="AN852" s="450"/>
      <c r="AO852" s="451"/>
      <c r="AP852" s="451"/>
      <c r="AQ852" s="450"/>
      <c r="AR852" s="453"/>
      <c r="AS852" s="453"/>
      <c r="AT852" s="454"/>
      <c r="AU852" s="455"/>
      <c r="AV852" s="456"/>
      <c r="AW852" s="456"/>
      <c r="AX852" s="455"/>
      <c r="AY852" s="456"/>
      <c r="AZ852" s="454"/>
      <c r="BA852" s="454"/>
      <c r="BB852" s="454"/>
      <c r="BC852" s="454"/>
      <c r="BD852" s="454"/>
      <c r="BE852" s="454"/>
      <c r="BF852" s="455"/>
      <c r="BG852" s="455"/>
      <c r="BH852" s="455"/>
      <c r="BI852" s="455"/>
      <c r="BJ852" s="455"/>
      <c r="BK852" s="455"/>
      <c r="BL852" s="455"/>
      <c r="BM852" s="455"/>
      <c r="BN852" s="455"/>
      <c r="BO852" s="455"/>
    </row>
    <row r="853" spans="1:67" ht="19.5" customHeight="1">
      <c r="A853" s="450"/>
      <c r="B853" s="450"/>
      <c r="C853" s="450"/>
      <c r="D853" s="450"/>
      <c r="E853" s="450"/>
      <c r="F853" s="451"/>
      <c r="G853" s="450"/>
      <c r="H853" s="450"/>
      <c r="I853" s="451"/>
      <c r="J853" s="450"/>
      <c r="K853" s="451"/>
      <c r="L853" s="450"/>
      <c r="M853" s="451"/>
      <c r="N853" s="450"/>
      <c r="O853" s="451"/>
      <c r="P853" s="452"/>
      <c r="Q853" s="452"/>
      <c r="R853" s="452"/>
      <c r="S853" s="452"/>
      <c r="T853" s="450"/>
      <c r="U853" s="450"/>
      <c r="V853" s="451"/>
      <c r="W853" s="452"/>
      <c r="X853" s="450"/>
      <c r="Y853" s="451"/>
      <c r="Z853" s="451"/>
      <c r="AA853" s="450"/>
      <c r="AB853" s="450"/>
      <c r="AC853" s="450"/>
      <c r="AD853" s="450"/>
      <c r="AE853" s="451"/>
      <c r="AF853" s="451"/>
      <c r="AG853" s="452"/>
      <c r="AH853" s="452"/>
      <c r="AI853" s="452"/>
      <c r="AJ853" s="452"/>
      <c r="AK853" s="452"/>
      <c r="AL853" s="452"/>
      <c r="AM853" s="450"/>
      <c r="AN853" s="450"/>
      <c r="AO853" s="451"/>
      <c r="AP853" s="451"/>
      <c r="AQ853" s="450"/>
      <c r="AR853" s="453"/>
      <c r="AS853" s="453"/>
      <c r="AT853" s="454"/>
      <c r="AU853" s="455"/>
      <c r="AV853" s="456"/>
      <c r="AW853" s="456"/>
      <c r="AX853" s="455"/>
      <c r="AY853" s="456"/>
      <c r="AZ853" s="454"/>
      <c r="BA853" s="454"/>
      <c r="BB853" s="454"/>
      <c r="BC853" s="454"/>
      <c r="BD853" s="454"/>
      <c r="BE853" s="454"/>
      <c r="BF853" s="455"/>
      <c r="BG853" s="455"/>
      <c r="BH853" s="455"/>
      <c r="BI853" s="455"/>
      <c r="BJ853" s="455"/>
      <c r="BK853" s="455"/>
      <c r="BL853" s="455"/>
      <c r="BM853" s="455"/>
      <c r="BN853" s="455"/>
      <c r="BO853" s="455"/>
    </row>
    <row r="854" spans="1:67" ht="19.5" customHeight="1">
      <c r="A854" s="450"/>
      <c r="B854" s="450"/>
      <c r="C854" s="450"/>
      <c r="D854" s="450"/>
      <c r="E854" s="450"/>
      <c r="F854" s="451"/>
      <c r="G854" s="450"/>
      <c r="H854" s="450"/>
      <c r="I854" s="451"/>
      <c r="J854" s="450"/>
      <c r="K854" s="451"/>
      <c r="L854" s="450"/>
      <c r="M854" s="451"/>
      <c r="N854" s="450"/>
      <c r="O854" s="451"/>
      <c r="P854" s="452"/>
      <c r="Q854" s="452"/>
      <c r="R854" s="452"/>
      <c r="S854" s="452"/>
      <c r="T854" s="450"/>
      <c r="U854" s="450"/>
      <c r="V854" s="451"/>
      <c r="W854" s="452"/>
      <c r="X854" s="450"/>
      <c r="Y854" s="451"/>
      <c r="Z854" s="451"/>
      <c r="AA854" s="450"/>
      <c r="AB854" s="450"/>
      <c r="AC854" s="450"/>
      <c r="AD854" s="450"/>
      <c r="AE854" s="451"/>
      <c r="AF854" s="451"/>
      <c r="AG854" s="452"/>
      <c r="AH854" s="452"/>
      <c r="AI854" s="452"/>
      <c r="AJ854" s="452"/>
      <c r="AK854" s="452"/>
      <c r="AL854" s="452"/>
      <c r="AM854" s="450"/>
      <c r="AN854" s="450"/>
      <c r="AO854" s="451"/>
      <c r="AP854" s="451"/>
      <c r="AQ854" s="450"/>
      <c r="AR854" s="453"/>
      <c r="AS854" s="453"/>
      <c r="AT854" s="454"/>
      <c r="AU854" s="455"/>
      <c r="AV854" s="456"/>
      <c r="AW854" s="456"/>
      <c r="AX854" s="455"/>
      <c r="AY854" s="456"/>
      <c r="AZ854" s="454"/>
      <c r="BA854" s="454"/>
      <c r="BB854" s="454"/>
      <c r="BC854" s="454"/>
      <c r="BD854" s="454"/>
      <c r="BE854" s="454"/>
      <c r="BF854" s="455"/>
      <c r="BG854" s="455"/>
      <c r="BH854" s="455"/>
      <c r="BI854" s="455"/>
      <c r="BJ854" s="455"/>
      <c r="BK854" s="455"/>
      <c r="BL854" s="455"/>
      <c r="BM854" s="455"/>
      <c r="BN854" s="455"/>
      <c r="BO854" s="455"/>
    </row>
    <row r="855" spans="1:67" ht="19.5" customHeight="1">
      <c r="A855" s="450"/>
      <c r="B855" s="450"/>
      <c r="C855" s="450"/>
      <c r="D855" s="450"/>
      <c r="E855" s="450"/>
      <c r="F855" s="451"/>
      <c r="G855" s="450"/>
      <c r="H855" s="450"/>
      <c r="I855" s="451"/>
      <c r="J855" s="450"/>
      <c r="K855" s="451"/>
      <c r="L855" s="450"/>
      <c r="M855" s="451"/>
      <c r="N855" s="450"/>
      <c r="O855" s="451"/>
      <c r="P855" s="452"/>
      <c r="Q855" s="452"/>
      <c r="R855" s="452"/>
      <c r="S855" s="452"/>
      <c r="T855" s="450"/>
      <c r="U855" s="450"/>
      <c r="V855" s="451"/>
      <c r="W855" s="452"/>
      <c r="X855" s="450"/>
      <c r="Y855" s="451"/>
      <c r="Z855" s="451"/>
      <c r="AA855" s="450"/>
      <c r="AB855" s="450"/>
      <c r="AC855" s="450"/>
      <c r="AD855" s="450"/>
      <c r="AE855" s="451"/>
      <c r="AF855" s="451"/>
      <c r="AG855" s="452"/>
      <c r="AH855" s="452"/>
      <c r="AI855" s="452"/>
      <c r="AJ855" s="452"/>
      <c r="AK855" s="452"/>
      <c r="AL855" s="452"/>
      <c r="AM855" s="450"/>
      <c r="AN855" s="450"/>
      <c r="AO855" s="451"/>
      <c r="AP855" s="451"/>
      <c r="AQ855" s="450"/>
      <c r="AR855" s="453"/>
      <c r="AS855" s="453"/>
      <c r="AT855" s="454"/>
      <c r="AU855" s="455"/>
      <c r="AV855" s="456"/>
      <c r="AW855" s="456"/>
      <c r="AX855" s="455"/>
      <c r="AY855" s="456"/>
      <c r="AZ855" s="454"/>
      <c r="BA855" s="454"/>
      <c r="BB855" s="454"/>
      <c r="BC855" s="454"/>
      <c r="BD855" s="454"/>
      <c r="BE855" s="454"/>
      <c r="BF855" s="455"/>
      <c r="BG855" s="455"/>
      <c r="BH855" s="455"/>
      <c r="BI855" s="455"/>
      <c r="BJ855" s="455"/>
      <c r="BK855" s="455"/>
      <c r="BL855" s="455"/>
      <c r="BM855" s="455"/>
      <c r="BN855" s="455"/>
      <c r="BO855" s="455"/>
    </row>
    <row r="856" spans="1:67" ht="19.5" customHeight="1">
      <c r="A856" s="450"/>
      <c r="B856" s="450"/>
      <c r="C856" s="450"/>
      <c r="D856" s="450"/>
      <c r="E856" s="450"/>
      <c r="F856" s="451"/>
      <c r="G856" s="450"/>
      <c r="H856" s="450"/>
      <c r="I856" s="451"/>
      <c r="J856" s="450"/>
      <c r="K856" s="451"/>
      <c r="L856" s="450"/>
      <c r="M856" s="451"/>
      <c r="N856" s="450"/>
      <c r="O856" s="451"/>
      <c r="P856" s="452"/>
      <c r="Q856" s="452"/>
      <c r="R856" s="452"/>
      <c r="S856" s="452"/>
      <c r="T856" s="450"/>
      <c r="U856" s="450"/>
      <c r="V856" s="451"/>
      <c r="W856" s="452"/>
      <c r="X856" s="450"/>
      <c r="Y856" s="451"/>
      <c r="Z856" s="451"/>
      <c r="AA856" s="450"/>
      <c r="AB856" s="450"/>
      <c r="AC856" s="450"/>
      <c r="AD856" s="450"/>
      <c r="AE856" s="451"/>
      <c r="AF856" s="451"/>
      <c r="AG856" s="452"/>
      <c r="AH856" s="452"/>
      <c r="AI856" s="452"/>
      <c r="AJ856" s="452"/>
      <c r="AK856" s="452"/>
      <c r="AL856" s="452"/>
      <c r="AM856" s="450"/>
      <c r="AN856" s="450"/>
      <c r="AO856" s="451"/>
      <c r="AP856" s="451"/>
      <c r="AQ856" s="450"/>
      <c r="AR856" s="453"/>
      <c r="AS856" s="453"/>
      <c r="AT856" s="454"/>
      <c r="AU856" s="455"/>
      <c r="AV856" s="456"/>
      <c r="AW856" s="456"/>
      <c r="AX856" s="455"/>
      <c r="AY856" s="456"/>
      <c r="AZ856" s="454"/>
      <c r="BA856" s="454"/>
      <c r="BB856" s="454"/>
      <c r="BC856" s="454"/>
      <c r="BD856" s="454"/>
      <c r="BE856" s="454"/>
      <c r="BF856" s="455"/>
      <c r="BG856" s="455"/>
      <c r="BH856" s="455"/>
      <c r="BI856" s="455"/>
      <c r="BJ856" s="455"/>
      <c r="BK856" s="455"/>
      <c r="BL856" s="455"/>
      <c r="BM856" s="455"/>
      <c r="BN856" s="455"/>
      <c r="BO856" s="455"/>
    </row>
    <row r="857" spans="1:67" ht="19.5" customHeight="1">
      <c r="A857" s="450"/>
      <c r="B857" s="450"/>
      <c r="C857" s="450"/>
      <c r="D857" s="450"/>
      <c r="E857" s="450"/>
      <c r="F857" s="451"/>
      <c r="G857" s="450"/>
      <c r="H857" s="450"/>
      <c r="I857" s="451"/>
      <c r="J857" s="450"/>
      <c r="K857" s="451"/>
      <c r="L857" s="450"/>
      <c r="M857" s="451"/>
      <c r="N857" s="450"/>
      <c r="O857" s="451"/>
      <c r="P857" s="452"/>
      <c r="Q857" s="452"/>
      <c r="R857" s="452"/>
      <c r="S857" s="452"/>
      <c r="T857" s="450"/>
      <c r="U857" s="450"/>
      <c r="V857" s="451"/>
      <c r="W857" s="452"/>
      <c r="X857" s="450"/>
      <c r="Y857" s="451"/>
      <c r="Z857" s="451"/>
      <c r="AA857" s="450"/>
      <c r="AB857" s="450"/>
      <c r="AC857" s="450"/>
      <c r="AD857" s="450"/>
      <c r="AE857" s="451"/>
      <c r="AF857" s="451"/>
      <c r="AG857" s="452"/>
      <c r="AH857" s="452"/>
      <c r="AI857" s="452"/>
      <c r="AJ857" s="452"/>
      <c r="AK857" s="452"/>
      <c r="AL857" s="452"/>
      <c r="AM857" s="450"/>
      <c r="AN857" s="450"/>
      <c r="AO857" s="451"/>
      <c r="AP857" s="451"/>
      <c r="AQ857" s="450"/>
      <c r="AR857" s="453"/>
      <c r="AS857" s="453"/>
      <c r="AT857" s="454"/>
      <c r="AU857" s="455"/>
      <c r="AV857" s="456"/>
      <c r="AW857" s="456"/>
      <c r="AX857" s="455"/>
      <c r="AY857" s="456"/>
      <c r="AZ857" s="454"/>
      <c r="BA857" s="454"/>
      <c r="BB857" s="454"/>
      <c r="BC857" s="454"/>
      <c r="BD857" s="454"/>
      <c r="BE857" s="454"/>
      <c r="BF857" s="455"/>
      <c r="BG857" s="455"/>
      <c r="BH857" s="455"/>
      <c r="BI857" s="455"/>
      <c r="BJ857" s="455"/>
      <c r="BK857" s="455"/>
      <c r="BL857" s="455"/>
      <c r="BM857" s="455"/>
      <c r="BN857" s="455"/>
      <c r="BO857" s="455"/>
    </row>
    <row r="858" spans="1:67" ht="19.5" customHeight="1">
      <c r="A858" s="450"/>
      <c r="B858" s="450"/>
      <c r="C858" s="450"/>
      <c r="D858" s="450"/>
      <c r="E858" s="450"/>
      <c r="F858" s="451"/>
      <c r="G858" s="450"/>
      <c r="H858" s="450"/>
      <c r="I858" s="451"/>
      <c r="J858" s="450"/>
      <c r="K858" s="451"/>
      <c r="L858" s="450"/>
      <c r="M858" s="451"/>
      <c r="N858" s="450"/>
      <c r="O858" s="451"/>
      <c r="P858" s="452"/>
      <c r="Q858" s="452"/>
      <c r="R858" s="452"/>
      <c r="S858" s="452"/>
      <c r="T858" s="450"/>
      <c r="U858" s="450"/>
      <c r="V858" s="451"/>
      <c r="W858" s="452"/>
      <c r="X858" s="450"/>
      <c r="Y858" s="451"/>
      <c r="Z858" s="451"/>
      <c r="AA858" s="450"/>
      <c r="AB858" s="450"/>
      <c r="AC858" s="450"/>
      <c r="AD858" s="450"/>
      <c r="AE858" s="451"/>
      <c r="AF858" s="451"/>
      <c r="AG858" s="452"/>
      <c r="AH858" s="452"/>
      <c r="AI858" s="452"/>
      <c r="AJ858" s="452"/>
      <c r="AK858" s="452"/>
      <c r="AL858" s="452"/>
      <c r="AM858" s="450"/>
      <c r="AN858" s="450"/>
      <c r="AO858" s="451"/>
      <c r="AP858" s="451"/>
      <c r="AQ858" s="450"/>
      <c r="AR858" s="453"/>
      <c r="AS858" s="453"/>
      <c r="AT858" s="454"/>
      <c r="AU858" s="455"/>
      <c r="AV858" s="456"/>
      <c r="AW858" s="456"/>
      <c r="AX858" s="455"/>
      <c r="AY858" s="456"/>
      <c r="AZ858" s="454"/>
      <c r="BA858" s="454"/>
      <c r="BB858" s="454"/>
      <c r="BC858" s="454"/>
      <c r="BD858" s="454"/>
      <c r="BE858" s="454"/>
      <c r="BF858" s="455"/>
      <c r="BG858" s="455"/>
      <c r="BH858" s="455"/>
      <c r="BI858" s="455"/>
      <c r="BJ858" s="455"/>
      <c r="BK858" s="455"/>
      <c r="BL858" s="455"/>
      <c r="BM858" s="455"/>
      <c r="BN858" s="455"/>
      <c r="BO858" s="455"/>
    </row>
    <row r="859" spans="1:67" ht="19.5" customHeight="1">
      <c r="A859" s="450"/>
      <c r="B859" s="450"/>
      <c r="C859" s="450"/>
      <c r="D859" s="450"/>
      <c r="E859" s="450"/>
      <c r="F859" s="451"/>
      <c r="G859" s="450"/>
      <c r="H859" s="450"/>
      <c r="I859" s="451"/>
      <c r="J859" s="450"/>
      <c r="K859" s="451"/>
      <c r="L859" s="450"/>
      <c r="M859" s="451"/>
      <c r="N859" s="450"/>
      <c r="O859" s="451"/>
      <c r="P859" s="452"/>
      <c r="Q859" s="452"/>
      <c r="R859" s="452"/>
      <c r="S859" s="452"/>
      <c r="T859" s="450"/>
      <c r="U859" s="450"/>
      <c r="V859" s="451"/>
      <c r="W859" s="452"/>
      <c r="X859" s="450"/>
      <c r="Y859" s="451"/>
      <c r="Z859" s="451"/>
      <c r="AA859" s="450"/>
      <c r="AB859" s="450"/>
      <c r="AC859" s="450"/>
      <c r="AD859" s="450"/>
      <c r="AE859" s="451"/>
      <c r="AF859" s="451"/>
      <c r="AG859" s="452"/>
      <c r="AH859" s="452"/>
      <c r="AI859" s="452"/>
      <c r="AJ859" s="452"/>
      <c r="AK859" s="452"/>
      <c r="AL859" s="452"/>
      <c r="AM859" s="450"/>
      <c r="AN859" s="450"/>
      <c r="AO859" s="451"/>
      <c r="AP859" s="451"/>
      <c r="AQ859" s="450"/>
      <c r="AR859" s="453"/>
      <c r="AS859" s="453"/>
      <c r="AT859" s="454"/>
      <c r="AU859" s="455"/>
      <c r="AV859" s="456"/>
      <c r="AW859" s="456"/>
      <c r="AX859" s="455"/>
      <c r="AY859" s="456"/>
      <c r="AZ859" s="454"/>
      <c r="BA859" s="454"/>
      <c r="BB859" s="454"/>
      <c r="BC859" s="454"/>
      <c r="BD859" s="454"/>
      <c r="BE859" s="454"/>
      <c r="BF859" s="455"/>
      <c r="BG859" s="455"/>
      <c r="BH859" s="455"/>
      <c r="BI859" s="455"/>
      <c r="BJ859" s="455"/>
      <c r="BK859" s="455"/>
      <c r="BL859" s="455"/>
      <c r="BM859" s="455"/>
      <c r="BN859" s="455"/>
      <c r="BO859" s="455"/>
    </row>
    <row r="860" spans="1:67" ht="19.5" customHeight="1">
      <c r="A860" s="450"/>
      <c r="B860" s="450"/>
      <c r="C860" s="450"/>
      <c r="D860" s="450"/>
      <c r="E860" s="450"/>
      <c r="F860" s="451"/>
      <c r="G860" s="450"/>
      <c r="H860" s="450"/>
      <c r="I860" s="451"/>
      <c r="J860" s="450"/>
      <c r="K860" s="451"/>
      <c r="L860" s="450"/>
      <c r="M860" s="451"/>
      <c r="N860" s="450"/>
      <c r="O860" s="451"/>
      <c r="P860" s="452"/>
      <c r="Q860" s="452"/>
      <c r="R860" s="452"/>
      <c r="S860" s="452"/>
      <c r="T860" s="450"/>
      <c r="U860" s="450"/>
      <c r="V860" s="451"/>
      <c r="W860" s="452"/>
      <c r="X860" s="450"/>
      <c r="Y860" s="451"/>
      <c r="Z860" s="451"/>
      <c r="AA860" s="450"/>
      <c r="AB860" s="450"/>
      <c r="AC860" s="450"/>
      <c r="AD860" s="450"/>
      <c r="AE860" s="451"/>
      <c r="AF860" s="451"/>
      <c r="AG860" s="452"/>
      <c r="AH860" s="452"/>
      <c r="AI860" s="452"/>
      <c r="AJ860" s="452"/>
      <c r="AK860" s="452"/>
      <c r="AL860" s="452"/>
      <c r="AM860" s="450"/>
      <c r="AN860" s="450"/>
      <c r="AO860" s="451"/>
      <c r="AP860" s="451"/>
      <c r="AQ860" s="450"/>
      <c r="AR860" s="453"/>
      <c r="AS860" s="453"/>
      <c r="AT860" s="454"/>
      <c r="AU860" s="455"/>
      <c r="AV860" s="456"/>
      <c r="AW860" s="456"/>
      <c r="AX860" s="455"/>
      <c r="AY860" s="456"/>
      <c r="AZ860" s="454"/>
      <c r="BA860" s="454"/>
      <c r="BB860" s="454"/>
      <c r="BC860" s="454"/>
      <c r="BD860" s="454"/>
      <c r="BE860" s="454"/>
      <c r="BF860" s="455"/>
      <c r="BG860" s="455"/>
      <c r="BH860" s="455"/>
      <c r="BI860" s="455"/>
      <c r="BJ860" s="455"/>
      <c r="BK860" s="455"/>
      <c r="BL860" s="455"/>
      <c r="BM860" s="455"/>
      <c r="BN860" s="455"/>
      <c r="BO860" s="455"/>
    </row>
    <row r="861" spans="1:67" ht="19.5" customHeight="1">
      <c r="A861" s="450"/>
      <c r="B861" s="450"/>
      <c r="C861" s="450"/>
      <c r="D861" s="450"/>
      <c r="E861" s="450"/>
      <c r="F861" s="451"/>
      <c r="G861" s="450"/>
      <c r="H861" s="450"/>
      <c r="I861" s="451"/>
      <c r="J861" s="450"/>
      <c r="K861" s="451"/>
      <c r="L861" s="450"/>
      <c r="M861" s="451"/>
      <c r="N861" s="450"/>
      <c r="O861" s="451"/>
      <c r="P861" s="452"/>
      <c r="Q861" s="452"/>
      <c r="R861" s="452"/>
      <c r="S861" s="452"/>
      <c r="T861" s="450"/>
      <c r="U861" s="450"/>
      <c r="V861" s="451"/>
      <c r="W861" s="452"/>
      <c r="X861" s="450"/>
      <c r="Y861" s="451"/>
      <c r="Z861" s="451"/>
      <c r="AA861" s="450"/>
      <c r="AB861" s="450"/>
      <c r="AC861" s="450"/>
      <c r="AD861" s="450"/>
      <c r="AE861" s="451"/>
      <c r="AF861" s="451"/>
      <c r="AG861" s="452"/>
      <c r="AH861" s="452"/>
      <c r="AI861" s="452"/>
      <c r="AJ861" s="452"/>
      <c r="AK861" s="452"/>
      <c r="AL861" s="452"/>
      <c r="AM861" s="450"/>
      <c r="AN861" s="450"/>
      <c r="AO861" s="451"/>
      <c r="AP861" s="451"/>
      <c r="AQ861" s="450"/>
      <c r="AR861" s="453"/>
      <c r="AS861" s="453"/>
      <c r="AT861" s="454"/>
      <c r="AU861" s="455"/>
      <c r="AV861" s="456"/>
      <c r="AW861" s="456"/>
      <c r="AX861" s="455"/>
      <c r="AY861" s="456"/>
      <c r="AZ861" s="454"/>
      <c r="BA861" s="454"/>
      <c r="BB861" s="454"/>
      <c r="BC861" s="454"/>
      <c r="BD861" s="454"/>
      <c r="BE861" s="454"/>
      <c r="BF861" s="455"/>
      <c r="BG861" s="455"/>
      <c r="BH861" s="455"/>
      <c r="BI861" s="455"/>
      <c r="BJ861" s="455"/>
      <c r="BK861" s="455"/>
      <c r="BL861" s="455"/>
      <c r="BM861" s="455"/>
      <c r="BN861" s="455"/>
      <c r="BO861" s="455"/>
    </row>
    <row r="862" spans="1:67" ht="19.5" customHeight="1">
      <c r="A862" s="450"/>
      <c r="B862" s="450"/>
      <c r="C862" s="450"/>
      <c r="D862" s="450"/>
      <c r="E862" s="450"/>
      <c r="F862" s="451"/>
      <c r="G862" s="450"/>
      <c r="H862" s="450"/>
      <c r="I862" s="451"/>
      <c r="J862" s="450"/>
      <c r="K862" s="451"/>
      <c r="L862" s="450"/>
      <c r="M862" s="451"/>
      <c r="N862" s="450"/>
      <c r="O862" s="451"/>
      <c r="P862" s="452"/>
      <c r="Q862" s="452"/>
      <c r="R862" s="452"/>
      <c r="S862" s="452"/>
      <c r="T862" s="450"/>
      <c r="U862" s="450"/>
      <c r="V862" s="451"/>
      <c r="W862" s="452"/>
      <c r="X862" s="450"/>
      <c r="Y862" s="451"/>
      <c r="Z862" s="451"/>
      <c r="AA862" s="450"/>
      <c r="AB862" s="450"/>
      <c r="AC862" s="450"/>
      <c r="AD862" s="450"/>
      <c r="AE862" s="451"/>
      <c r="AF862" s="451"/>
      <c r="AG862" s="452"/>
      <c r="AH862" s="452"/>
      <c r="AI862" s="452"/>
      <c r="AJ862" s="452"/>
      <c r="AK862" s="452"/>
      <c r="AL862" s="452"/>
      <c r="AM862" s="450"/>
      <c r="AN862" s="450"/>
      <c r="AO862" s="451"/>
      <c r="AP862" s="451"/>
      <c r="AQ862" s="450"/>
      <c r="AR862" s="453"/>
      <c r="AS862" s="453"/>
      <c r="AT862" s="454"/>
      <c r="AU862" s="455"/>
      <c r="AV862" s="456"/>
      <c r="AW862" s="456"/>
      <c r="AX862" s="455"/>
      <c r="AY862" s="456"/>
      <c r="AZ862" s="454"/>
      <c r="BA862" s="454"/>
      <c r="BB862" s="454"/>
      <c r="BC862" s="454"/>
      <c r="BD862" s="454"/>
      <c r="BE862" s="454"/>
      <c r="BF862" s="455"/>
      <c r="BG862" s="455"/>
      <c r="BH862" s="455"/>
      <c r="BI862" s="455"/>
      <c r="BJ862" s="455"/>
      <c r="BK862" s="455"/>
      <c r="BL862" s="455"/>
      <c r="BM862" s="455"/>
      <c r="BN862" s="455"/>
      <c r="BO862" s="455"/>
    </row>
    <row r="863" spans="1:67" ht="19.5" customHeight="1">
      <c r="A863" s="450"/>
      <c r="B863" s="450"/>
      <c r="C863" s="450"/>
      <c r="D863" s="450"/>
      <c r="E863" s="450"/>
      <c r="F863" s="451"/>
      <c r="G863" s="450"/>
      <c r="H863" s="450"/>
      <c r="I863" s="451"/>
      <c r="J863" s="450"/>
      <c r="K863" s="451"/>
      <c r="L863" s="450"/>
      <c r="M863" s="451"/>
      <c r="N863" s="450"/>
      <c r="O863" s="451"/>
      <c r="P863" s="452"/>
      <c r="Q863" s="452"/>
      <c r="R863" s="452"/>
      <c r="S863" s="452"/>
      <c r="T863" s="450"/>
      <c r="U863" s="450"/>
      <c r="V863" s="451"/>
      <c r="W863" s="452"/>
      <c r="X863" s="450"/>
      <c r="Y863" s="451"/>
      <c r="Z863" s="451"/>
      <c r="AA863" s="450"/>
      <c r="AB863" s="450"/>
      <c r="AC863" s="450"/>
      <c r="AD863" s="450"/>
      <c r="AE863" s="451"/>
      <c r="AF863" s="451"/>
      <c r="AG863" s="452"/>
      <c r="AH863" s="452"/>
      <c r="AI863" s="452"/>
      <c r="AJ863" s="452"/>
      <c r="AK863" s="452"/>
      <c r="AL863" s="452"/>
      <c r="AM863" s="450"/>
      <c r="AN863" s="450"/>
      <c r="AO863" s="451"/>
      <c r="AP863" s="451"/>
      <c r="AQ863" s="450"/>
      <c r="AR863" s="453"/>
      <c r="AS863" s="453"/>
      <c r="AT863" s="454"/>
      <c r="AU863" s="455"/>
      <c r="AV863" s="456"/>
      <c r="AW863" s="456"/>
      <c r="AX863" s="455"/>
      <c r="AY863" s="456"/>
      <c r="AZ863" s="454"/>
      <c r="BA863" s="454"/>
      <c r="BB863" s="454"/>
      <c r="BC863" s="454"/>
      <c r="BD863" s="454"/>
      <c r="BE863" s="454"/>
      <c r="BF863" s="455"/>
      <c r="BG863" s="455"/>
      <c r="BH863" s="455"/>
      <c r="BI863" s="455"/>
      <c r="BJ863" s="455"/>
      <c r="BK863" s="455"/>
      <c r="BL863" s="455"/>
      <c r="BM863" s="455"/>
      <c r="BN863" s="455"/>
      <c r="BO863" s="455"/>
    </row>
    <row r="864" spans="1:67" ht="19.5" customHeight="1">
      <c r="A864" s="450"/>
      <c r="B864" s="450"/>
      <c r="C864" s="450"/>
      <c r="D864" s="450"/>
      <c r="E864" s="450"/>
      <c r="F864" s="451"/>
      <c r="G864" s="450"/>
      <c r="H864" s="450"/>
      <c r="I864" s="451"/>
      <c r="J864" s="450"/>
      <c r="K864" s="451"/>
      <c r="L864" s="450"/>
      <c r="M864" s="451"/>
      <c r="N864" s="450"/>
      <c r="O864" s="451"/>
      <c r="P864" s="452"/>
      <c r="Q864" s="452"/>
      <c r="R864" s="452"/>
      <c r="S864" s="452"/>
      <c r="T864" s="450"/>
      <c r="U864" s="450"/>
      <c r="V864" s="451"/>
      <c r="W864" s="452"/>
      <c r="X864" s="450"/>
      <c r="Y864" s="451"/>
      <c r="Z864" s="451"/>
      <c r="AA864" s="450"/>
      <c r="AB864" s="450"/>
      <c r="AC864" s="450"/>
      <c r="AD864" s="450"/>
      <c r="AE864" s="451"/>
      <c r="AF864" s="451"/>
      <c r="AG864" s="452"/>
      <c r="AH864" s="452"/>
      <c r="AI864" s="452"/>
      <c r="AJ864" s="452"/>
      <c r="AK864" s="452"/>
      <c r="AL864" s="452"/>
      <c r="AM864" s="450"/>
      <c r="AN864" s="450"/>
      <c r="AO864" s="451"/>
      <c r="AP864" s="451"/>
      <c r="AQ864" s="450"/>
      <c r="AR864" s="453"/>
      <c r="AS864" s="453"/>
      <c r="AT864" s="454"/>
      <c r="AU864" s="455"/>
      <c r="AV864" s="456"/>
      <c r="AW864" s="456"/>
      <c r="AX864" s="455"/>
      <c r="AY864" s="456"/>
      <c r="AZ864" s="454"/>
      <c r="BA864" s="454"/>
      <c r="BB864" s="454"/>
      <c r="BC864" s="454"/>
      <c r="BD864" s="454"/>
      <c r="BE864" s="454"/>
      <c r="BF864" s="455"/>
      <c r="BG864" s="455"/>
      <c r="BH864" s="455"/>
      <c r="BI864" s="455"/>
      <c r="BJ864" s="455"/>
      <c r="BK864" s="455"/>
      <c r="BL864" s="455"/>
      <c r="BM864" s="455"/>
      <c r="BN864" s="455"/>
      <c r="BO864" s="455"/>
    </row>
    <row r="865" spans="1:67" ht="19.5" customHeight="1">
      <c r="A865" s="450"/>
      <c r="B865" s="450"/>
      <c r="C865" s="450"/>
      <c r="D865" s="450"/>
      <c r="E865" s="450"/>
      <c r="F865" s="451"/>
      <c r="G865" s="450"/>
      <c r="H865" s="450"/>
      <c r="I865" s="451"/>
      <c r="J865" s="450"/>
      <c r="K865" s="451"/>
      <c r="L865" s="450"/>
      <c r="M865" s="451"/>
      <c r="N865" s="450"/>
      <c r="O865" s="451"/>
      <c r="P865" s="452"/>
      <c r="Q865" s="452"/>
      <c r="R865" s="452"/>
      <c r="S865" s="452"/>
      <c r="T865" s="450"/>
      <c r="U865" s="450"/>
      <c r="V865" s="451"/>
      <c r="W865" s="452"/>
      <c r="X865" s="450"/>
      <c r="Y865" s="451"/>
      <c r="Z865" s="451"/>
      <c r="AA865" s="450"/>
      <c r="AB865" s="450"/>
      <c r="AC865" s="450"/>
      <c r="AD865" s="450"/>
      <c r="AE865" s="451"/>
      <c r="AF865" s="451"/>
      <c r="AG865" s="452"/>
      <c r="AH865" s="452"/>
      <c r="AI865" s="452"/>
      <c r="AJ865" s="452"/>
      <c r="AK865" s="452"/>
      <c r="AL865" s="452"/>
      <c r="AM865" s="450"/>
      <c r="AN865" s="450"/>
      <c r="AO865" s="451"/>
      <c r="AP865" s="451"/>
      <c r="AQ865" s="450"/>
      <c r="AR865" s="453"/>
      <c r="AS865" s="453"/>
      <c r="AT865" s="454"/>
      <c r="AU865" s="455"/>
      <c r="AV865" s="456"/>
      <c r="AW865" s="456"/>
      <c r="AX865" s="455"/>
      <c r="AY865" s="456"/>
      <c r="AZ865" s="454"/>
      <c r="BA865" s="454"/>
      <c r="BB865" s="454"/>
      <c r="BC865" s="454"/>
      <c r="BD865" s="454"/>
      <c r="BE865" s="454"/>
      <c r="BF865" s="455"/>
      <c r="BG865" s="455"/>
      <c r="BH865" s="455"/>
      <c r="BI865" s="455"/>
      <c r="BJ865" s="455"/>
      <c r="BK865" s="455"/>
      <c r="BL865" s="455"/>
      <c r="BM865" s="455"/>
      <c r="BN865" s="455"/>
      <c r="BO865" s="455"/>
    </row>
    <row r="866" spans="1:67" ht="19.5" customHeight="1">
      <c r="A866" s="450"/>
      <c r="B866" s="450"/>
      <c r="C866" s="450"/>
      <c r="D866" s="450"/>
      <c r="E866" s="450"/>
      <c r="F866" s="451"/>
      <c r="G866" s="450"/>
      <c r="H866" s="450"/>
      <c r="I866" s="451"/>
      <c r="J866" s="450"/>
      <c r="K866" s="451"/>
      <c r="L866" s="450"/>
      <c r="M866" s="451"/>
      <c r="N866" s="450"/>
      <c r="O866" s="451"/>
      <c r="P866" s="452"/>
      <c r="Q866" s="452"/>
      <c r="R866" s="452"/>
      <c r="S866" s="452"/>
      <c r="T866" s="450"/>
      <c r="U866" s="450"/>
      <c r="V866" s="451"/>
      <c r="W866" s="452"/>
      <c r="X866" s="450"/>
      <c r="Y866" s="451"/>
      <c r="Z866" s="451"/>
      <c r="AA866" s="450"/>
      <c r="AB866" s="450"/>
      <c r="AC866" s="450"/>
      <c r="AD866" s="450"/>
      <c r="AE866" s="451"/>
      <c r="AF866" s="451"/>
      <c r="AG866" s="452"/>
      <c r="AH866" s="452"/>
      <c r="AI866" s="452"/>
      <c r="AJ866" s="452"/>
      <c r="AK866" s="452"/>
      <c r="AL866" s="452"/>
      <c r="AM866" s="450"/>
      <c r="AN866" s="450"/>
      <c r="AO866" s="451"/>
      <c r="AP866" s="451"/>
      <c r="AQ866" s="450"/>
      <c r="AR866" s="453"/>
      <c r="AS866" s="453"/>
      <c r="AT866" s="454"/>
      <c r="AU866" s="455"/>
      <c r="AV866" s="456"/>
      <c r="AW866" s="456"/>
      <c r="AX866" s="455"/>
      <c r="AY866" s="456"/>
      <c r="AZ866" s="454"/>
      <c r="BA866" s="454"/>
      <c r="BB866" s="454"/>
      <c r="BC866" s="454"/>
      <c r="BD866" s="454"/>
      <c r="BE866" s="454"/>
      <c r="BF866" s="455"/>
      <c r="BG866" s="455"/>
      <c r="BH866" s="455"/>
      <c r="BI866" s="455"/>
      <c r="BJ866" s="455"/>
      <c r="BK866" s="455"/>
      <c r="BL866" s="455"/>
      <c r="BM866" s="455"/>
      <c r="BN866" s="455"/>
      <c r="BO866" s="455"/>
    </row>
    <row r="867" spans="1:67" ht="19.5" customHeight="1">
      <c r="A867" s="450"/>
      <c r="B867" s="450"/>
      <c r="C867" s="450"/>
      <c r="D867" s="450"/>
      <c r="E867" s="450"/>
      <c r="F867" s="451"/>
      <c r="G867" s="450"/>
      <c r="H867" s="450"/>
      <c r="I867" s="451"/>
      <c r="J867" s="450"/>
      <c r="K867" s="451"/>
      <c r="L867" s="450"/>
      <c r="M867" s="451"/>
      <c r="N867" s="450"/>
      <c r="O867" s="451"/>
      <c r="P867" s="452"/>
      <c r="Q867" s="452"/>
      <c r="R867" s="452"/>
      <c r="S867" s="452"/>
      <c r="T867" s="450"/>
      <c r="U867" s="450"/>
      <c r="V867" s="451"/>
      <c r="W867" s="452"/>
      <c r="X867" s="450"/>
      <c r="Y867" s="451"/>
      <c r="Z867" s="451"/>
      <c r="AA867" s="450"/>
      <c r="AB867" s="450"/>
      <c r="AC867" s="450"/>
      <c r="AD867" s="450"/>
      <c r="AE867" s="451"/>
      <c r="AF867" s="451"/>
      <c r="AG867" s="452"/>
      <c r="AH867" s="452"/>
      <c r="AI867" s="452"/>
      <c r="AJ867" s="452"/>
      <c r="AK867" s="452"/>
      <c r="AL867" s="452"/>
      <c r="AM867" s="450"/>
      <c r="AN867" s="450"/>
      <c r="AO867" s="451"/>
      <c r="AP867" s="451"/>
      <c r="AQ867" s="450"/>
      <c r="AR867" s="453"/>
      <c r="AS867" s="453"/>
      <c r="AT867" s="454"/>
      <c r="AU867" s="455"/>
      <c r="AV867" s="456"/>
      <c r="AW867" s="456"/>
      <c r="AX867" s="455"/>
      <c r="AY867" s="456"/>
      <c r="AZ867" s="454"/>
      <c r="BA867" s="454"/>
      <c r="BB867" s="454"/>
      <c r="BC867" s="454"/>
      <c r="BD867" s="454"/>
      <c r="BE867" s="454"/>
      <c r="BF867" s="455"/>
      <c r="BG867" s="455"/>
      <c r="BH867" s="455"/>
      <c r="BI867" s="455"/>
      <c r="BJ867" s="455"/>
      <c r="BK867" s="455"/>
      <c r="BL867" s="455"/>
      <c r="BM867" s="455"/>
      <c r="BN867" s="455"/>
      <c r="BO867" s="455"/>
    </row>
    <row r="868" spans="1:67" ht="19.5" customHeight="1">
      <c r="A868" s="450"/>
      <c r="B868" s="450"/>
      <c r="C868" s="450"/>
      <c r="D868" s="450"/>
      <c r="E868" s="450"/>
      <c r="F868" s="451"/>
      <c r="G868" s="450"/>
      <c r="H868" s="450"/>
      <c r="I868" s="451"/>
      <c r="J868" s="450"/>
      <c r="K868" s="451"/>
      <c r="L868" s="450"/>
      <c r="M868" s="451"/>
      <c r="N868" s="450"/>
      <c r="O868" s="451"/>
      <c r="P868" s="452"/>
      <c r="Q868" s="452"/>
      <c r="R868" s="452"/>
      <c r="S868" s="452"/>
      <c r="T868" s="450"/>
      <c r="U868" s="450"/>
      <c r="V868" s="451"/>
      <c r="W868" s="452"/>
      <c r="X868" s="450"/>
      <c r="Y868" s="451"/>
      <c r="Z868" s="451"/>
      <c r="AA868" s="450"/>
      <c r="AB868" s="450"/>
      <c r="AC868" s="450"/>
      <c r="AD868" s="450"/>
      <c r="AE868" s="451"/>
      <c r="AF868" s="451"/>
      <c r="AG868" s="452"/>
      <c r="AH868" s="452"/>
      <c r="AI868" s="452"/>
      <c r="AJ868" s="452"/>
      <c r="AK868" s="452"/>
      <c r="AL868" s="452"/>
      <c r="AM868" s="450"/>
      <c r="AN868" s="450"/>
      <c r="AO868" s="451"/>
      <c r="AP868" s="451"/>
      <c r="AQ868" s="450"/>
      <c r="AR868" s="453"/>
      <c r="AS868" s="453"/>
      <c r="AT868" s="454"/>
      <c r="AU868" s="455"/>
      <c r="AV868" s="456"/>
      <c r="AW868" s="456"/>
      <c r="AX868" s="455"/>
      <c r="AY868" s="456"/>
      <c r="AZ868" s="454"/>
      <c r="BA868" s="454"/>
      <c r="BB868" s="454"/>
      <c r="BC868" s="454"/>
      <c r="BD868" s="454"/>
      <c r="BE868" s="454"/>
      <c r="BF868" s="455"/>
      <c r="BG868" s="455"/>
      <c r="BH868" s="455"/>
      <c r="BI868" s="455"/>
      <c r="BJ868" s="455"/>
      <c r="BK868" s="455"/>
      <c r="BL868" s="455"/>
      <c r="BM868" s="455"/>
      <c r="BN868" s="455"/>
      <c r="BO868" s="455"/>
    </row>
    <row r="869" spans="1:67" ht="19.5" customHeight="1">
      <c r="A869" s="450"/>
      <c r="B869" s="450"/>
      <c r="C869" s="450"/>
      <c r="D869" s="450"/>
      <c r="E869" s="450"/>
      <c r="F869" s="451"/>
      <c r="G869" s="450"/>
      <c r="H869" s="450"/>
      <c r="I869" s="451"/>
      <c r="J869" s="450"/>
      <c r="K869" s="451"/>
      <c r="L869" s="450"/>
      <c r="M869" s="451"/>
      <c r="N869" s="450"/>
      <c r="O869" s="451"/>
      <c r="P869" s="452"/>
      <c r="Q869" s="452"/>
      <c r="R869" s="452"/>
      <c r="S869" s="452"/>
      <c r="T869" s="450"/>
      <c r="U869" s="450"/>
      <c r="V869" s="451"/>
      <c r="W869" s="452"/>
      <c r="X869" s="450"/>
      <c r="Y869" s="451"/>
      <c r="Z869" s="451"/>
      <c r="AA869" s="450"/>
      <c r="AB869" s="450"/>
      <c r="AC869" s="450"/>
      <c r="AD869" s="450"/>
      <c r="AE869" s="451"/>
      <c r="AF869" s="451"/>
      <c r="AG869" s="452"/>
      <c r="AH869" s="452"/>
      <c r="AI869" s="452"/>
      <c r="AJ869" s="452"/>
      <c r="AK869" s="452"/>
      <c r="AL869" s="452"/>
      <c r="AM869" s="450"/>
      <c r="AN869" s="450"/>
      <c r="AO869" s="451"/>
      <c r="AP869" s="451"/>
      <c r="AQ869" s="450"/>
      <c r="AR869" s="453"/>
      <c r="AS869" s="453"/>
      <c r="AT869" s="454"/>
      <c r="AU869" s="455"/>
      <c r="AV869" s="456"/>
      <c r="AW869" s="456"/>
      <c r="AX869" s="455"/>
      <c r="AY869" s="456"/>
      <c r="AZ869" s="454"/>
      <c r="BA869" s="454"/>
      <c r="BB869" s="454"/>
      <c r="BC869" s="454"/>
      <c r="BD869" s="454"/>
      <c r="BE869" s="454"/>
      <c r="BF869" s="455"/>
      <c r="BG869" s="455"/>
      <c r="BH869" s="455"/>
      <c r="BI869" s="455"/>
      <c r="BJ869" s="455"/>
      <c r="BK869" s="455"/>
      <c r="BL869" s="455"/>
      <c r="BM869" s="455"/>
      <c r="BN869" s="455"/>
      <c r="BO869" s="455"/>
    </row>
    <row r="870" spans="1:67" ht="19.5" customHeight="1">
      <c r="A870" s="450"/>
      <c r="B870" s="450"/>
      <c r="C870" s="450"/>
      <c r="D870" s="450"/>
      <c r="E870" s="450"/>
      <c r="F870" s="451"/>
      <c r="G870" s="450"/>
      <c r="H870" s="450"/>
      <c r="I870" s="451"/>
      <c r="J870" s="450"/>
      <c r="K870" s="451"/>
      <c r="L870" s="450"/>
      <c r="M870" s="451"/>
      <c r="N870" s="450"/>
      <c r="O870" s="451"/>
      <c r="P870" s="452"/>
      <c r="Q870" s="452"/>
      <c r="R870" s="452"/>
      <c r="S870" s="452"/>
      <c r="T870" s="450"/>
      <c r="U870" s="450"/>
      <c r="V870" s="451"/>
      <c r="W870" s="452"/>
      <c r="X870" s="450"/>
      <c r="Y870" s="451"/>
      <c r="Z870" s="451"/>
      <c r="AA870" s="450"/>
      <c r="AB870" s="450"/>
      <c r="AC870" s="450"/>
      <c r="AD870" s="450"/>
      <c r="AE870" s="451"/>
      <c r="AF870" s="451"/>
      <c r="AG870" s="452"/>
      <c r="AH870" s="452"/>
      <c r="AI870" s="452"/>
      <c r="AJ870" s="452"/>
      <c r="AK870" s="452"/>
      <c r="AL870" s="452"/>
      <c r="AM870" s="450"/>
      <c r="AN870" s="450"/>
      <c r="AO870" s="451"/>
      <c r="AP870" s="451"/>
      <c r="AQ870" s="450"/>
      <c r="AR870" s="453"/>
      <c r="AS870" s="453"/>
      <c r="AT870" s="454"/>
      <c r="AU870" s="455"/>
      <c r="AV870" s="456"/>
      <c r="AW870" s="456"/>
      <c r="AX870" s="455"/>
      <c r="AY870" s="456"/>
      <c r="AZ870" s="454"/>
      <c r="BA870" s="454"/>
      <c r="BB870" s="454"/>
      <c r="BC870" s="454"/>
      <c r="BD870" s="454"/>
      <c r="BE870" s="454"/>
      <c r="BF870" s="455"/>
      <c r="BG870" s="455"/>
      <c r="BH870" s="455"/>
      <c r="BI870" s="455"/>
      <c r="BJ870" s="455"/>
      <c r="BK870" s="455"/>
      <c r="BL870" s="455"/>
      <c r="BM870" s="455"/>
      <c r="BN870" s="455"/>
      <c r="BO870" s="455"/>
    </row>
    <row r="871" spans="1:67" ht="19.5" customHeight="1">
      <c r="A871" s="450"/>
      <c r="B871" s="450"/>
      <c r="C871" s="450"/>
      <c r="D871" s="450"/>
      <c r="E871" s="450"/>
      <c r="F871" s="451"/>
      <c r="G871" s="450"/>
      <c r="H871" s="450"/>
      <c r="I871" s="451"/>
      <c r="J871" s="450"/>
      <c r="K871" s="451"/>
      <c r="L871" s="450"/>
      <c r="M871" s="451"/>
      <c r="N871" s="450"/>
      <c r="O871" s="451"/>
      <c r="P871" s="452"/>
      <c r="Q871" s="452"/>
      <c r="R871" s="452"/>
      <c r="S871" s="452"/>
      <c r="T871" s="450"/>
      <c r="U871" s="450"/>
      <c r="V871" s="451"/>
      <c r="W871" s="452"/>
      <c r="X871" s="450"/>
      <c r="Y871" s="451"/>
      <c r="Z871" s="451"/>
      <c r="AA871" s="450"/>
      <c r="AB871" s="450"/>
      <c r="AC871" s="450"/>
      <c r="AD871" s="450"/>
      <c r="AE871" s="451"/>
      <c r="AF871" s="451"/>
      <c r="AG871" s="452"/>
      <c r="AH871" s="452"/>
      <c r="AI871" s="452"/>
      <c r="AJ871" s="452"/>
      <c r="AK871" s="452"/>
      <c r="AL871" s="452"/>
      <c r="AM871" s="450"/>
      <c r="AN871" s="450"/>
      <c r="AO871" s="451"/>
      <c r="AP871" s="451"/>
      <c r="AQ871" s="450"/>
      <c r="AR871" s="453"/>
      <c r="AS871" s="453"/>
      <c r="AT871" s="454"/>
      <c r="AU871" s="455"/>
      <c r="AV871" s="456"/>
      <c r="AW871" s="456"/>
      <c r="AX871" s="455"/>
      <c r="AY871" s="456"/>
      <c r="AZ871" s="454"/>
      <c r="BA871" s="454"/>
      <c r="BB871" s="454"/>
      <c r="BC871" s="454"/>
      <c r="BD871" s="454"/>
      <c r="BE871" s="454"/>
      <c r="BF871" s="455"/>
      <c r="BG871" s="455"/>
      <c r="BH871" s="455"/>
      <c r="BI871" s="455"/>
      <c r="BJ871" s="455"/>
      <c r="BK871" s="455"/>
      <c r="BL871" s="455"/>
      <c r="BM871" s="455"/>
      <c r="BN871" s="455"/>
      <c r="BO871" s="455"/>
    </row>
    <row r="872" spans="1:67" ht="19.5" customHeight="1">
      <c r="A872" s="450"/>
      <c r="B872" s="450"/>
      <c r="C872" s="450"/>
      <c r="D872" s="450"/>
      <c r="E872" s="450"/>
      <c r="F872" s="451"/>
      <c r="G872" s="450"/>
      <c r="H872" s="450"/>
      <c r="I872" s="451"/>
      <c r="J872" s="450"/>
      <c r="K872" s="451"/>
      <c r="L872" s="450"/>
      <c r="M872" s="451"/>
      <c r="N872" s="450"/>
      <c r="O872" s="451"/>
      <c r="P872" s="452"/>
      <c r="Q872" s="452"/>
      <c r="R872" s="452"/>
      <c r="S872" s="452"/>
      <c r="T872" s="450"/>
      <c r="U872" s="450"/>
      <c r="V872" s="451"/>
      <c r="W872" s="452"/>
      <c r="X872" s="450"/>
      <c r="Y872" s="451"/>
      <c r="Z872" s="451"/>
      <c r="AA872" s="450"/>
      <c r="AB872" s="450"/>
      <c r="AC872" s="450"/>
      <c r="AD872" s="450"/>
      <c r="AE872" s="451"/>
      <c r="AF872" s="451"/>
      <c r="AG872" s="452"/>
      <c r="AH872" s="452"/>
      <c r="AI872" s="452"/>
      <c r="AJ872" s="452"/>
      <c r="AK872" s="452"/>
      <c r="AL872" s="452"/>
      <c r="AM872" s="450"/>
      <c r="AN872" s="450"/>
      <c r="AO872" s="451"/>
      <c r="AP872" s="451"/>
      <c r="AQ872" s="450"/>
      <c r="AR872" s="453"/>
      <c r="AS872" s="453"/>
      <c r="AT872" s="454"/>
      <c r="AU872" s="455"/>
      <c r="AV872" s="456"/>
      <c r="AW872" s="456"/>
      <c r="AX872" s="455"/>
      <c r="AY872" s="456"/>
      <c r="AZ872" s="454"/>
      <c r="BA872" s="454"/>
      <c r="BB872" s="454"/>
      <c r="BC872" s="454"/>
      <c r="BD872" s="454"/>
      <c r="BE872" s="454"/>
      <c r="BF872" s="455"/>
      <c r="BG872" s="455"/>
      <c r="BH872" s="455"/>
      <c r="BI872" s="455"/>
      <c r="BJ872" s="455"/>
      <c r="BK872" s="455"/>
      <c r="BL872" s="455"/>
      <c r="BM872" s="455"/>
      <c r="BN872" s="455"/>
      <c r="BO872" s="455"/>
    </row>
    <row r="873" spans="1:67" ht="19.5" customHeight="1">
      <c r="A873" s="450"/>
      <c r="B873" s="450"/>
      <c r="C873" s="450"/>
      <c r="D873" s="450"/>
      <c r="E873" s="450"/>
      <c r="F873" s="451"/>
      <c r="G873" s="450"/>
      <c r="H873" s="450"/>
      <c r="I873" s="451"/>
      <c r="J873" s="450"/>
      <c r="K873" s="451"/>
      <c r="L873" s="450"/>
      <c r="M873" s="451"/>
      <c r="N873" s="450"/>
      <c r="O873" s="451"/>
      <c r="P873" s="452"/>
      <c r="Q873" s="452"/>
      <c r="R873" s="452"/>
      <c r="S873" s="452"/>
      <c r="T873" s="450"/>
      <c r="U873" s="450"/>
      <c r="V873" s="451"/>
      <c r="W873" s="452"/>
      <c r="X873" s="450"/>
      <c r="Y873" s="451"/>
      <c r="Z873" s="451"/>
      <c r="AA873" s="450"/>
      <c r="AB873" s="450"/>
      <c r="AC873" s="450"/>
      <c r="AD873" s="450"/>
      <c r="AE873" s="451"/>
      <c r="AF873" s="451"/>
      <c r="AG873" s="452"/>
      <c r="AH873" s="452"/>
      <c r="AI873" s="452"/>
      <c r="AJ873" s="452"/>
      <c r="AK873" s="452"/>
      <c r="AL873" s="452"/>
      <c r="AM873" s="450"/>
      <c r="AN873" s="450"/>
      <c r="AO873" s="451"/>
      <c r="AP873" s="451"/>
      <c r="AQ873" s="450"/>
      <c r="AR873" s="453"/>
      <c r="AS873" s="453"/>
      <c r="AT873" s="454"/>
      <c r="AU873" s="455"/>
      <c r="AV873" s="456"/>
      <c r="AW873" s="456"/>
      <c r="AX873" s="455"/>
      <c r="AY873" s="456"/>
      <c r="AZ873" s="454"/>
      <c r="BA873" s="454"/>
      <c r="BB873" s="454"/>
      <c r="BC873" s="454"/>
      <c r="BD873" s="454"/>
      <c r="BE873" s="454"/>
      <c r="BF873" s="455"/>
      <c r="BG873" s="455"/>
      <c r="BH873" s="455"/>
      <c r="BI873" s="455"/>
      <c r="BJ873" s="455"/>
      <c r="BK873" s="455"/>
      <c r="BL873" s="455"/>
      <c r="BM873" s="455"/>
      <c r="BN873" s="455"/>
      <c r="BO873" s="455"/>
    </row>
    <row r="874" spans="1:67" ht="19.5" customHeight="1">
      <c r="A874" s="450"/>
      <c r="B874" s="450"/>
      <c r="C874" s="450"/>
      <c r="D874" s="450"/>
      <c r="E874" s="450"/>
      <c r="F874" s="451"/>
      <c r="G874" s="450"/>
      <c r="H874" s="450"/>
      <c r="I874" s="451"/>
      <c r="J874" s="450"/>
      <c r="K874" s="451"/>
      <c r="L874" s="450"/>
      <c r="M874" s="451"/>
      <c r="N874" s="450"/>
      <c r="O874" s="451"/>
      <c r="P874" s="452"/>
      <c r="Q874" s="452"/>
      <c r="R874" s="452"/>
      <c r="S874" s="452"/>
      <c r="T874" s="450"/>
      <c r="U874" s="450"/>
      <c r="V874" s="451"/>
      <c r="W874" s="452"/>
      <c r="X874" s="450"/>
      <c r="Y874" s="451"/>
      <c r="Z874" s="451"/>
      <c r="AA874" s="450"/>
      <c r="AB874" s="450"/>
      <c r="AC874" s="450"/>
      <c r="AD874" s="450"/>
      <c r="AE874" s="451"/>
      <c r="AF874" s="451"/>
      <c r="AG874" s="452"/>
      <c r="AH874" s="452"/>
      <c r="AI874" s="452"/>
      <c r="AJ874" s="452"/>
      <c r="AK874" s="452"/>
      <c r="AL874" s="452"/>
      <c r="AM874" s="450"/>
      <c r="AN874" s="450"/>
      <c r="AO874" s="451"/>
      <c r="AP874" s="451"/>
      <c r="AQ874" s="450"/>
      <c r="AR874" s="453"/>
      <c r="AS874" s="453"/>
      <c r="AT874" s="454"/>
      <c r="AU874" s="455"/>
      <c r="AV874" s="456"/>
      <c r="AW874" s="456"/>
      <c r="AX874" s="455"/>
      <c r="AY874" s="456"/>
      <c r="AZ874" s="454"/>
      <c r="BA874" s="454"/>
      <c r="BB874" s="454"/>
      <c r="BC874" s="454"/>
      <c r="BD874" s="454"/>
      <c r="BE874" s="454"/>
      <c r="BF874" s="455"/>
      <c r="BG874" s="455"/>
      <c r="BH874" s="455"/>
      <c r="BI874" s="455"/>
      <c r="BJ874" s="455"/>
      <c r="BK874" s="455"/>
      <c r="BL874" s="455"/>
      <c r="BM874" s="455"/>
      <c r="BN874" s="455"/>
      <c r="BO874" s="455"/>
    </row>
    <row r="875" spans="1:67" ht="19.5" customHeight="1">
      <c r="A875" s="450"/>
      <c r="B875" s="450"/>
      <c r="C875" s="450"/>
      <c r="D875" s="450"/>
      <c r="E875" s="450"/>
      <c r="F875" s="451"/>
      <c r="G875" s="450"/>
      <c r="H875" s="450"/>
      <c r="I875" s="451"/>
      <c r="J875" s="450"/>
      <c r="K875" s="451"/>
      <c r="L875" s="450"/>
      <c r="M875" s="451"/>
      <c r="N875" s="450"/>
      <c r="O875" s="451"/>
      <c r="P875" s="452"/>
      <c r="Q875" s="452"/>
      <c r="R875" s="452"/>
      <c r="S875" s="452"/>
      <c r="T875" s="450"/>
      <c r="U875" s="450"/>
      <c r="V875" s="451"/>
      <c r="W875" s="452"/>
      <c r="X875" s="450"/>
      <c r="Y875" s="451"/>
      <c r="Z875" s="451"/>
      <c r="AA875" s="450"/>
      <c r="AB875" s="450"/>
      <c r="AC875" s="450"/>
      <c r="AD875" s="450"/>
      <c r="AE875" s="451"/>
      <c r="AF875" s="451"/>
      <c r="AG875" s="452"/>
      <c r="AH875" s="452"/>
      <c r="AI875" s="452"/>
      <c r="AJ875" s="452"/>
      <c r="AK875" s="452"/>
      <c r="AL875" s="452"/>
      <c r="AM875" s="450"/>
      <c r="AN875" s="450"/>
      <c r="AO875" s="451"/>
      <c r="AP875" s="451"/>
      <c r="AQ875" s="450"/>
      <c r="AR875" s="453"/>
      <c r="AS875" s="453"/>
      <c r="AT875" s="454"/>
      <c r="AU875" s="455"/>
      <c r="AV875" s="456"/>
      <c r="AW875" s="456"/>
      <c r="AX875" s="455"/>
      <c r="AY875" s="456"/>
      <c r="AZ875" s="454"/>
      <c r="BA875" s="454"/>
      <c r="BB875" s="454"/>
      <c r="BC875" s="454"/>
      <c r="BD875" s="454"/>
      <c r="BE875" s="454"/>
      <c r="BF875" s="455"/>
      <c r="BG875" s="455"/>
      <c r="BH875" s="455"/>
      <c r="BI875" s="455"/>
      <c r="BJ875" s="455"/>
      <c r="BK875" s="455"/>
      <c r="BL875" s="455"/>
      <c r="BM875" s="455"/>
      <c r="BN875" s="455"/>
      <c r="BO875" s="455"/>
    </row>
    <row r="876" spans="1:67" ht="19.5" customHeight="1">
      <c r="A876" s="450"/>
      <c r="B876" s="450"/>
      <c r="C876" s="450"/>
      <c r="D876" s="450"/>
      <c r="E876" s="450"/>
      <c r="F876" s="451"/>
      <c r="G876" s="450"/>
      <c r="H876" s="450"/>
      <c r="I876" s="451"/>
      <c r="J876" s="450"/>
      <c r="K876" s="451"/>
      <c r="L876" s="450"/>
      <c r="M876" s="451"/>
      <c r="N876" s="450"/>
      <c r="O876" s="451"/>
      <c r="P876" s="452"/>
      <c r="Q876" s="452"/>
      <c r="R876" s="452"/>
      <c r="S876" s="452"/>
      <c r="T876" s="450"/>
      <c r="U876" s="450"/>
      <c r="V876" s="451"/>
      <c r="W876" s="452"/>
      <c r="X876" s="450"/>
      <c r="Y876" s="451"/>
      <c r="Z876" s="451"/>
      <c r="AA876" s="450"/>
      <c r="AB876" s="450"/>
      <c r="AC876" s="450"/>
      <c r="AD876" s="450"/>
      <c r="AE876" s="451"/>
      <c r="AF876" s="451"/>
      <c r="AG876" s="452"/>
      <c r="AH876" s="452"/>
      <c r="AI876" s="452"/>
      <c r="AJ876" s="452"/>
      <c r="AK876" s="452"/>
      <c r="AL876" s="452"/>
      <c r="AM876" s="450"/>
      <c r="AN876" s="450"/>
      <c r="AO876" s="451"/>
      <c r="AP876" s="451"/>
      <c r="AQ876" s="450"/>
      <c r="AR876" s="453"/>
      <c r="AS876" s="453"/>
      <c r="AT876" s="454"/>
      <c r="AU876" s="455"/>
      <c r="AV876" s="456"/>
      <c r="AW876" s="456"/>
      <c r="AX876" s="455"/>
      <c r="AY876" s="456"/>
      <c r="AZ876" s="454"/>
      <c r="BA876" s="454"/>
      <c r="BB876" s="454"/>
      <c r="BC876" s="454"/>
      <c r="BD876" s="454"/>
      <c r="BE876" s="454"/>
      <c r="BF876" s="455"/>
      <c r="BG876" s="455"/>
      <c r="BH876" s="455"/>
      <c r="BI876" s="455"/>
      <c r="BJ876" s="455"/>
      <c r="BK876" s="455"/>
      <c r="BL876" s="455"/>
      <c r="BM876" s="455"/>
      <c r="BN876" s="455"/>
      <c r="BO876" s="455"/>
    </row>
    <row r="877" spans="1:67" ht="19.5" customHeight="1">
      <c r="A877" s="450"/>
      <c r="B877" s="450"/>
      <c r="C877" s="450"/>
      <c r="D877" s="450"/>
      <c r="E877" s="450"/>
      <c r="F877" s="451"/>
      <c r="G877" s="450"/>
      <c r="H877" s="450"/>
      <c r="I877" s="451"/>
      <c r="J877" s="450"/>
      <c r="K877" s="451"/>
      <c r="L877" s="450"/>
      <c r="M877" s="451"/>
      <c r="N877" s="450"/>
      <c r="O877" s="451"/>
      <c r="P877" s="452"/>
      <c r="Q877" s="452"/>
      <c r="R877" s="452"/>
      <c r="S877" s="452"/>
      <c r="T877" s="450"/>
      <c r="U877" s="450"/>
      <c r="V877" s="451"/>
      <c r="W877" s="452"/>
      <c r="X877" s="450"/>
      <c r="Y877" s="451"/>
      <c r="Z877" s="451"/>
      <c r="AA877" s="450"/>
      <c r="AB877" s="450"/>
      <c r="AC877" s="450"/>
      <c r="AD877" s="450"/>
      <c r="AE877" s="451"/>
      <c r="AF877" s="451"/>
      <c r="AG877" s="452"/>
      <c r="AH877" s="452"/>
      <c r="AI877" s="452"/>
      <c r="AJ877" s="452"/>
      <c r="AK877" s="452"/>
      <c r="AL877" s="452"/>
      <c r="AM877" s="450"/>
      <c r="AN877" s="450"/>
      <c r="AO877" s="451"/>
      <c r="AP877" s="451"/>
      <c r="AQ877" s="450"/>
      <c r="AR877" s="453"/>
      <c r="AS877" s="453"/>
      <c r="AT877" s="454"/>
      <c r="AU877" s="455"/>
      <c r="AV877" s="456"/>
      <c r="AW877" s="456"/>
      <c r="AX877" s="455"/>
      <c r="AY877" s="456"/>
      <c r="AZ877" s="454"/>
      <c r="BA877" s="454"/>
      <c r="BB877" s="454"/>
      <c r="BC877" s="454"/>
      <c r="BD877" s="454"/>
      <c r="BE877" s="454"/>
      <c r="BF877" s="455"/>
      <c r="BG877" s="455"/>
      <c r="BH877" s="455"/>
      <c r="BI877" s="455"/>
      <c r="BJ877" s="455"/>
      <c r="BK877" s="455"/>
      <c r="BL877" s="455"/>
      <c r="BM877" s="455"/>
      <c r="BN877" s="455"/>
      <c r="BO877" s="455"/>
    </row>
    <row r="878" spans="1:67" ht="19.5" customHeight="1">
      <c r="A878" s="450"/>
      <c r="B878" s="450"/>
      <c r="C878" s="450"/>
      <c r="D878" s="450"/>
      <c r="E878" s="450"/>
      <c r="F878" s="451"/>
      <c r="G878" s="450"/>
      <c r="H878" s="450"/>
      <c r="I878" s="451"/>
      <c r="J878" s="450"/>
      <c r="K878" s="451"/>
      <c r="L878" s="450"/>
      <c r="M878" s="451"/>
      <c r="N878" s="450"/>
      <c r="O878" s="451"/>
      <c r="P878" s="452"/>
      <c r="Q878" s="452"/>
      <c r="R878" s="452"/>
      <c r="S878" s="452"/>
      <c r="T878" s="450"/>
      <c r="U878" s="450"/>
      <c r="V878" s="451"/>
      <c r="W878" s="452"/>
      <c r="X878" s="450"/>
      <c r="Y878" s="451"/>
      <c r="Z878" s="451"/>
      <c r="AA878" s="450"/>
      <c r="AB878" s="450"/>
      <c r="AC878" s="450"/>
      <c r="AD878" s="450"/>
      <c r="AE878" s="451"/>
      <c r="AF878" s="451"/>
      <c r="AG878" s="452"/>
      <c r="AH878" s="452"/>
      <c r="AI878" s="452"/>
      <c r="AJ878" s="452"/>
      <c r="AK878" s="452"/>
      <c r="AL878" s="452"/>
      <c r="AM878" s="450"/>
      <c r="AN878" s="450"/>
      <c r="AO878" s="451"/>
      <c r="AP878" s="451"/>
      <c r="AQ878" s="450"/>
      <c r="AR878" s="453"/>
      <c r="AS878" s="453"/>
      <c r="AT878" s="454"/>
      <c r="AU878" s="455"/>
      <c r="AV878" s="456"/>
      <c r="AW878" s="456"/>
      <c r="AX878" s="455"/>
      <c r="AY878" s="456"/>
      <c r="AZ878" s="454"/>
      <c r="BA878" s="454"/>
      <c r="BB878" s="454"/>
      <c r="BC878" s="454"/>
      <c r="BD878" s="454"/>
      <c r="BE878" s="454"/>
      <c r="BF878" s="455"/>
      <c r="BG878" s="455"/>
      <c r="BH878" s="455"/>
      <c r="BI878" s="455"/>
      <c r="BJ878" s="455"/>
      <c r="BK878" s="455"/>
      <c r="BL878" s="455"/>
      <c r="BM878" s="455"/>
      <c r="BN878" s="455"/>
      <c r="BO878" s="455"/>
    </row>
    <row r="879" spans="1:67" ht="19.5" customHeight="1">
      <c r="A879" s="450"/>
      <c r="B879" s="450"/>
      <c r="C879" s="450"/>
      <c r="D879" s="450"/>
      <c r="E879" s="450"/>
      <c r="F879" s="451"/>
      <c r="G879" s="450"/>
      <c r="H879" s="450"/>
      <c r="I879" s="451"/>
      <c r="J879" s="450"/>
      <c r="K879" s="451"/>
      <c r="L879" s="450"/>
      <c r="M879" s="451"/>
      <c r="N879" s="450"/>
      <c r="O879" s="451"/>
      <c r="P879" s="452"/>
      <c r="Q879" s="452"/>
      <c r="R879" s="452"/>
      <c r="S879" s="452"/>
      <c r="T879" s="450"/>
      <c r="U879" s="450"/>
      <c r="V879" s="451"/>
      <c r="W879" s="452"/>
      <c r="X879" s="450"/>
      <c r="Y879" s="451"/>
      <c r="Z879" s="451"/>
      <c r="AA879" s="450"/>
      <c r="AB879" s="450"/>
      <c r="AC879" s="450"/>
      <c r="AD879" s="450"/>
      <c r="AE879" s="451"/>
      <c r="AF879" s="451"/>
      <c r="AG879" s="452"/>
      <c r="AH879" s="452"/>
      <c r="AI879" s="452"/>
      <c r="AJ879" s="452"/>
      <c r="AK879" s="452"/>
      <c r="AL879" s="452"/>
      <c r="AM879" s="450"/>
      <c r="AN879" s="450"/>
      <c r="AO879" s="451"/>
      <c r="AP879" s="451"/>
      <c r="AQ879" s="450"/>
      <c r="AR879" s="453"/>
      <c r="AS879" s="453"/>
      <c r="AT879" s="454"/>
      <c r="AU879" s="455"/>
      <c r="AV879" s="456"/>
      <c r="AW879" s="456"/>
      <c r="AX879" s="455"/>
      <c r="AY879" s="456"/>
      <c r="AZ879" s="454"/>
      <c r="BA879" s="454"/>
      <c r="BB879" s="454"/>
      <c r="BC879" s="454"/>
      <c r="BD879" s="454"/>
      <c r="BE879" s="454"/>
      <c r="BF879" s="455"/>
      <c r="BG879" s="455"/>
      <c r="BH879" s="455"/>
      <c r="BI879" s="455"/>
      <c r="BJ879" s="455"/>
      <c r="BK879" s="455"/>
      <c r="BL879" s="455"/>
      <c r="BM879" s="455"/>
      <c r="BN879" s="455"/>
      <c r="BO879" s="455"/>
    </row>
    <row r="880" spans="1:67" ht="19.5" customHeight="1">
      <c r="A880" s="450"/>
      <c r="B880" s="450"/>
      <c r="C880" s="450"/>
      <c r="D880" s="450"/>
      <c r="E880" s="450"/>
      <c r="F880" s="451"/>
      <c r="G880" s="450"/>
      <c r="H880" s="450"/>
      <c r="I880" s="451"/>
      <c r="J880" s="450"/>
      <c r="K880" s="451"/>
      <c r="L880" s="450"/>
      <c r="M880" s="451"/>
      <c r="N880" s="450"/>
      <c r="O880" s="451"/>
      <c r="P880" s="452"/>
      <c r="Q880" s="452"/>
      <c r="R880" s="452"/>
      <c r="S880" s="452"/>
      <c r="T880" s="450"/>
      <c r="U880" s="450"/>
      <c r="V880" s="451"/>
      <c r="W880" s="452"/>
      <c r="X880" s="450"/>
      <c r="Y880" s="451"/>
      <c r="Z880" s="451"/>
      <c r="AA880" s="450"/>
      <c r="AB880" s="450"/>
      <c r="AC880" s="450"/>
      <c r="AD880" s="450"/>
      <c r="AE880" s="451"/>
      <c r="AF880" s="451"/>
      <c r="AG880" s="452"/>
      <c r="AH880" s="452"/>
      <c r="AI880" s="452"/>
      <c r="AJ880" s="452"/>
      <c r="AK880" s="452"/>
      <c r="AL880" s="452"/>
      <c r="AM880" s="450"/>
      <c r="AN880" s="450"/>
      <c r="AO880" s="451"/>
      <c r="AP880" s="451"/>
      <c r="AQ880" s="450"/>
      <c r="AR880" s="453"/>
      <c r="AS880" s="453"/>
      <c r="AT880" s="454"/>
      <c r="AU880" s="455"/>
      <c r="AV880" s="456"/>
      <c r="AW880" s="456"/>
      <c r="AX880" s="455"/>
      <c r="AY880" s="456"/>
      <c r="AZ880" s="454"/>
      <c r="BA880" s="454"/>
      <c r="BB880" s="454"/>
      <c r="BC880" s="454"/>
      <c r="BD880" s="454"/>
      <c r="BE880" s="454"/>
      <c r="BF880" s="455"/>
      <c r="BG880" s="455"/>
      <c r="BH880" s="455"/>
      <c r="BI880" s="455"/>
      <c r="BJ880" s="455"/>
      <c r="BK880" s="455"/>
      <c r="BL880" s="455"/>
      <c r="BM880" s="455"/>
      <c r="BN880" s="455"/>
      <c r="BO880" s="455"/>
    </row>
    <row r="881" spans="1:67" ht="19.5" customHeight="1">
      <c r="A881" s="450"/>
      <c r="B881" s="450"/>
      <c r="C881" s="450"/>
      <c r="D881" s="450"/>
      <c r="E881" s="450"/>
      <c r="F881" s="451"/>
      <c r="G881" s="450"/>
      <c r="H881" s="450"/>
      <c r="I881" s="451"/>
      <c r="J881" s="450"/>
      <c r="K881" s="451"/>
      <c r="L881" s="450"/>
      <c r="M881" s="451"/>
      <c r="N881" s="450"/>
      <c r="O881" s="451"/>
      <c r="P881" s="452"/>
      <c r="Q881" s="452"/>
      <c r="R881" s="452"/>
      <c r="S881" s="452"/>
      <c r="T881" s="450"/>
      <c r="U881" s="450"/>
      <c r="V881" s="451"/>
      <c r="W881" s="452"/>
      <c r="X881" s="450"/>
      <c r="Y881" s="451"/>
      <c r="Z881" s="451"/>
      <c r="AA881" s="450"/>
      <c r="AB881" s="450"/>
      <c r="AC881" s="450"/>
      <c r="AD881" s="450"/>
      <c r="AE881" s="451"/>
      <c r="AF881" s="451"/>
      <c r="AG881" s="452"/>
      <c r="AH881" s="452"/>
      <c r="AI881" s="452"/>
      <c r="AJ881" s="452"/>
      <c r="AK881" s="452"/>
      <c r="AL881" s="452"/>
      <c r="AM881" s="450"/>
      <c r="AN881" s="450"/>
      <c r="AO881" s="451"/>
      <c r="AP881" s="451"/>
      <c r="AQ881" s="450"/>
      <c r="AR881" s="453"/>
      <c r="AS881" s="453"/>
      <c r="AT881" s="454"/>
      <c r="AU881" s="455"/>
      <c r="AV881" s="456"/>
      <c r="AW881" s="456"/>
      <c r="AX881" s="455"/>
      <c r="AY881" s="456"/>
      <c r="AZ881" s="454"/>
      <c r="BA881" s="454"/>
      <c r="BB881" s="454"/>
      <c r="BC881" s="454"/>
      <c r="BD881" s="454"/>
      <c r="BE881" s="454"/>
      <c r="BF881" s="455"/>
      <c r="BG881" s="455"/>
      <c r="BH881" s="455"/>
      <c r="BI881" s="455"/>
      <c r="BJ881" s="455"/>
      <c r="BK881" s="455"/>
      <c r="BL881" s="455"/>
      <c r="BM881" s="455"/>
      <c r="BN881" s="455"/>
      <c r="BO881" s="455"/>
    </row>
    <row r="882" spans="1:67" ht="19.5" customHeight="1">
      <c r="A882" s="450"/>
      <c r="B882" s="450"/>
      <c r="C882" s="450"/>
      <c r="D882" s="450"/>
      <c r="E882" s="450"/>
      <c r="F882" s="451"/>
      <c r="G882" s="450"/>
      <c r="H882" s="450"/>
      <c r="I882" s="451"/>
      <c r="J882" s="450"/>
      <c r="K882" s="451"/>
      <c r="L882" s="450"/>
      <c r="M882" s="451"/>
      <c r="N882" s="450"/>
      <c r="O882" s="451"/>
      <c r="P882" s="452"/>
      <c r="Q882" s="452"/>
      <c r="R882" s="452"/>
      <c r="S882" s="452"/>
      <c r="T882" s="450"/>
      <c r="U882" s="450"/>
      <c r="V882" s="451"/>
      <c r="W882" s="452"/>
      <c r="X882" s="450"/>
      <c r="Y882" s="451"/>
      <c r="Z882" s="451"/>
      <c r="AA882" s="450"/>
      <c r="AB882" s="450"/>
      <c r="AC882" s="450"/>
      <c r="AD882" s="450"/>
      <c r="AE882" s="451"/>
      <c r="AF882" s="451"/>
      <c r="AG882" s="452"/>
      <c r="AH882" s="452"/>
      <c r="AI882" s="452"/>
      <c r="AJ882" s="452"/>
      <c r="AK882" s="452"/>
      <c r="AL882" s="452"/>
      <c r="AM882" s="450"/>
      <c r="AN882" s="450"/>
      <c r="AO882" s="451"/>
      <c r="AP882" s="451"/>
      <c r="AQ882" s="450"/>
      <c r="AR882" s="453"/>
      <c r="AS882" s="453"/>
      <c r="AT882" s="454"/>
      <c r="AU882" s="455"/>
      <c r="AV882" s="456"/>
      <c r="AW882" s="456"/>
      <c r="AX882" s="455"/>
      <c r="AY882" s="456"/>
      <c r="AZ882" s="454"/>
      <c r="BA882" s="454"/>
      <c r="BB882" s="454"/>
      <c r="BC882" s="454"/>
      <c r="BD882" s="454"/>
      <c r="BE882" s="454"/>
      <c r="BF882" s="455"/>
      <c r="BG882" s="455"/>
      <c r="BH882" s="455"/>
      <c r="BI882" s="455"/>
      <c r="BJ882" s="455"/>
      <c r="BK882" s="455"/>
      <c r="BL882" s="455"/>
      <c r="BM882" s="455"/>
      <c r="BN882" s="455"/>
      <c r="BO882" s="455"/>
    </row>
    <row r="883" spans="1:67" ht="19.5" customHeight="1">
      <c r="A883" s="450"/>
      <c r="B883" s="450"/>
      <c r="C883" s="450"/>
      <c r="D883" s="450"/>
      <c r="E883" s="450"/>
      <c r="F883" s="451"/>
      <c r="G883" s="450"/>
      <c r="H883" s="450"/>
      <c r="I883" s="451"/>
      <c r="J883" s="450"/>
      <c r="K883" s="451"/>
      <c r="L883" s="450"/>
      <c r="M883" s="451"/>
      <c r="N883" s="450"/>
      <c r="O883" s="451"/>
      <c r="P883" s="452"/>
      <c r="Q883" s="452"/>
      <c r="R883" s="452"/>
      <c r="S883" s="452"/>
      <c r="T883" s="450"/>
      <c r="U883" s="450"/>
      <c r="V883" s="451"/>
      <c r="W883" s="452"/>
      <c r="X883" s="450"/>
      <c r="Y883" s="451"/>
      <c r="Z883" s="451"/>
      <c r="AA883" s="450"/>
      <c r="AB883" s="450"/>
      <c r="AC883" s="450"/>
      <c r="AD883" s="450"/>
      <c r="AE883" s="451"/>
      <c r="AF883" s="451"/>
      <c r="AG883" s="452"/>
      <c r="AH883" s="452"/>
      <c r="AI883" s="452"/>
      <c r="AJ883" s="452"/>
      <c r="AK883" s="452"/>
      <c r="AL883" s="452"/>
      <c r="AM883" s="450"/>
      <c r="AN883" s="450"/>
      <c r="AO883" s="451"/>
      <c r="AP883" s="451"/>
      <c r="AQ883" s="450"/>
      <c r="AR883" s="453"/>
      <c r="AS883" s="453"/>
      <c r="AT883" s="454"/>
      <c r="AU883" s="455"/>
      <c r="AV883" s="456"/>
      <c r="AW883" s="456"/>
      <c r="AX883" s="455"/>
      <c r="AY883" s="456"/>
      <c r="AZ883" s="454"/>
      <c r="BA883" s="454"/>
      <c r="BB883" s="454"/>
      <c r="BC883" s="454"/>
      <c r="BD883" s="454"/>
      <c r="BE883" s="454"/>
      <c r="BF883" s="455"/>
      <c r="BG883" s="455"/>
      <c r="BH883" s="455"/>
      <c r="BI883" s="455"/>
      <c r="BJ883" s="455"/>
      <c r="BK883" s="455"/>
      <c r="BL883" s="455"/>
      <c r="BM883" s="455"/>
      <c r="BN883" s="455"/>
      <c r="BO883" s="455"/>
    </row>
    <row r="884" spans="1:67" ht="19.5" customHeight="1">
      <c r="A884" s="450"/>
      <c r="B884" s="450"/>
      <c r="C884" s="450"/>
      <c r="D884" s="450"/>
      <c r="E884" s="450"/>
      <c r="F884" s="451"/>
      <c r="G884" s="450"/>
      <c r="H884" s="450"/>
      <c r="I884" s="451"/>
      <c r="J884" s="450"/>
      <c r="K884" s="451"/>
      <c r="L884" s="450"/>
      <c r="M884" s="451"/>
      <c r="N884" s="450"/>
      <c r="O884" s="451"/>
      <c r="P884" s="452"/>
      <c r="Q884" s="452"/>
      <c r="R884" s="452"/>
      <c r="S884" s="452"/>
      <c r="T884" s="450"/>
      <c r="U884" s="450"/>
      <c r="V884" s="451"/>
      <c r="W884" s="452"/>
      <c r="X884" s="450"/>
      <c r="Y884" s="451"/>
      <c r="Z884" s="451"/>
      <c r="AA884" s="450"/>
      <c r="AB884" s="450"/>
      <c r="AC884" s="450"/>
      <c r="AD884" s="450"/>
      <c r="AE884" s="451"/>
      <c r="AF884" s="451"/>
      <c r="AG884" s="452"/>
      <c r="AH884" s="452"/>
      <c r="AI884" s="452"/>
      <c r="AJ884" s="452"/>
      <c r="AK884" s="452"/>
      <c r="AL884" s="452"/>
      <c r="AM884" s="450"/>
      <c r="AN884" s="450"/>
      <c r="AO884" s="451"/>
      <c r="AP884" s="451"/>
      <c r="AQ884" s="450"/>
      <c r="AR884" s="453"/>
      <c r="AS884" s="453"/>
      <c r="AT884" s="454"/>
      <c r="AU884" s="455"/>
      <c r="AV884" s="456"/>
      <c r="AW884" s="456"/>
      <c r="AX884" s="455"/>
      <c r="AY884" s="456"/>
      <c r="AZ884" s="454"/>
      <c r="BA884" s="454"/>
      <c r="BB884" s="454"/>
      <c r="BC884" s="454"/>
      <c r="BD884" s="454"/>
      <c r="BE884" s="454"/>
      <c r="BF884" s="455"/>
      <c r="BG884" s="455"/>
      <c r="BH884" s="455"/>
      <c r="BI884" s="455"/>
      <c r="BJ884" s="455"/>
      <c r="BK884" s="455"/>
      <c r="BL884" s="455"/>
      <c r="BM884" s="455"/>
      <c r="BN884" s="455"/>
      <c r="BO884" s="455"/>
    </row>
    <row r="885" spans="1:67" ht="19.5" customHeight="1">
      <c r="A885" s="450"/>
      <c r="B885" s="450"/>
      <c r="C885" s="450"/>
      <c r="D885" s="450"/>
      <c r="E885" s="450"/>
      <c r="F885" s="451"/>
      <c r="G885" s="450"/>
      <c r="H885" s="450"/>
      <c r="I885" s="451"/>
      <c r="J885" s="450"/>
      <c r="K885" s="451"/>
      <c r="L885" s="450"/>
      <c r="M885" s="451"/>
      <c r="N885" s="450"/>
      <c r="O885" s="451"/>
      <c r="P885" s="452"/>
      <c r="Q885" s="452"/>
      <c r="R885" s="452"/>
      <c r="S885" s="452"/>
      <c r="T885" s="450"/>
      <c r="U885" s="450"/>
      <c r="V885" s="451"/>
      <c r="W885" s="452"/>
      <c r="X885" s="450"/>
      <c r="Y885" s="451"/>
      <c r="Z885" s="451"/>
      <c r="AA885" s="450"/>
      <c r="AB885" s="450"/>
      <c r="AC885" s="450"/>
      <c r="AD885" s="450"/>
      <c r="AE885" s="451"/>
      <c r="AF885" s="451"/>
      <c r="AG885" s="452"/>
      <c r="AH885" s="452"/>
      <c r="AI885" s="452"/>
      <c r="AJ885" s="452"/>
      <c r="AK885" s="452"/>
      <c r="AL885" s="452"/>
      <c r="AM885" s="450"/>
      <c r="AN885" s="450"/>
      <c r="AO885" s="451"/>
      <c r="AP885" s="451"/>
      <c r="AQ885" s="450"/>
      <c r="AR885" s="453"/>
      <c r="AS885" s="453"/>
      <c r="AT885" s="454"/>
      <c r="AU885" s="455"/>
      <c r="AV885" s="456"/>
      <c r="AW885" s="456"/>
      <c r="AX885" s="455"/>
      <c r="AY885" s="456"/>
      <c r="AZ885" s="454"/>
      <c r="BA885" s="454"/>
      <c r="BB885" s="454"/>
      <c r="BC885" s="454"/>
      <c r="BD885" s="454"/>
      <c r="BE885" s="454"/>
      <c r="BF885" s="455"/>
      <c r="BG885" s="455"/>
      <c r="BH885" s="455"/>
      <c r="BI885" s="455"/>
      <c r="BJ885" s="455"/>
      <c r="BK885" s="455"/>
      <c r="BL885" s="455"/>
      <c r="BM885" s="455"/>
      <c r="BN885" s="455"/>
      <c r="BO885" s="455"/>
    </row>
    <row r="886" spans="1:67" ht="19.5" customHeight="1">
      <c r="A886" s="450"/>
      <c r="B886" s="450"/>
      <c r="C886" s="450"/>
      <c r="D886" s="450"/>
      <c r="E886" s="450"/>
      <c r="F886" s="451"/>
      <c r="G886" s="450"/>
      <c r="H886" s="450"/>
      <c r="I886" s="451"/>
      <c r="J886" s="450"/>
      <c r="K886" s="451"/>
      <c r="L886" s="450"/>
      <c r="M886" s="451"/>
      <c r="N886" s="450"/>
      <c r="O886" s="451"/>
      <c r="P886" s="452"/>
      <c r="Q886" s="452"/>
      <c r="R886" s="452"/>
      <c r="S886" s="452"/>
      <c r="T886" s="450"/>
      <c r="U886" s="450"/>
      <c r="V886" s="451"/>
      <c r="W886" s="452"/>
      <c r="X886" s="450"/>
      <c r="Y886" s="451"/>
      <c r="Z886" s="451"/>
      <c r="AA886" s="450"/>
      <c r="AB886" s="450"/>
      <c r="AC886" s="450"/>
      <c r="AD886" s="450"/>
      <c r="AE886" s="451"/>
      <c r="AF886" s="451"/>
      <c r="AG886" s="452"/>
      <c r="AH886" s="452"/>
      <c r="AI886" s="452"/>
      <c r="AJ886" s="452"/>
      <c r="AK886" s="452"/>
      <c r="AL886" s="452"/>
      <c r="AM886" s="450"/>
      <c r="AN886" s="450"/>
      <c r="AO886" s="451"/>
      <c r="AP886" s="451"/>
      <c r="AQ886" s="450"/>
      <c r="AR886" s="453"/>
      <c r="AS886" s="453"/>
      <c r="AT886" s="454"/>
      <c r="AU886" s="455"/>
      <c r="AV886" s="456"/>
      <c r="AW886" s="456"/>
      <c r="AX886" s="455"/>
      <c r="AY886" s="456"/>
      <c r="AZ886" s="454"/>
      <c r="BA886" s="454"/>
      <c r="BB886" s="454"/>
      <c r="BC886" s="454"/>
      <c r="BD886" s="454"/>
      <c r="BE886" s="454"/>
      <c r="BF886" s="455"/>
      <c r="BG886" s="455"/>
      <c r="BH886" s="455"/>
      <c r="BI886" s="455"/>
      <c r="BJ886" s="455"/>
      <c r="BK886" s="455"/>
      <c r="BL886" s="455"/>
      <c r="BM886" s="455"/>
      <c r="BN886" s="455"/>
      <c r="BO886" s="455"/>
    </row>
    <row r="887" spans="1:67" ht="19.5" customHeight="1">
      <c r="A887" s="450"/>
      <c r="B887" s="450"/>
      <c r="C887" s="450"/>
      <c r="D887" s="450"/>
      <c r="E887" s="450"/>
      <c r="F887" s="451"/>
      <c r="G887" s="450"/>
      <c r="H887" s="450"/>
      <c r="I887" s="451"/>
      <c r="J887" s="450"/>
      <c r="K887" s="451"/>
      <c r="L887" s="450"/>
      <c r="M887" s="451"/>
      <c r="N887" s="450"/>
      <c r="O887" s="451"/>
      <c r="P887" s="452"/>
      <c r="Q887" s="452"/>
      <c r="R887" s="452"/>
      <c r="S887" s="452"/>
      <c r="T887" s="450"/>
      <c r="U887" s="450"/>
      <c r="V887" s="451"/>
      <c r="W887" s="452"/>
      <c r="X887" s="450"/>
      <c r="Y887" s="451"/>
      <c r="Z887" s="451"/>
      <c r="AA887" s="450"/>
      <c r="AB887" s="450"/>
      <c r="AC887" s="450"/>
      <c r="AD887" s="450"/>
      <c r="AE887" s="451"/>
      <c r="AF887" s="451"/>
      <c r="AG887" s="452"/>
      <c r="AH887" s="452"/>
      <c r="AI887" s="452"/>
      <c r="AJ887" s="452"/>
      <c r="AK887" s="452"/>
      <c r="AL887" s="452"/>
      <c r="AM887" s="450"/>
      <c r="AN887" s="450"/>
      <c r="AO887" s="451"/>
      <c r="AP887" s="451"/>
      <c r="AQ887" s="450"/>
      <c r="AR887" s="453"/>
      <c r="AS887" s="453"/>
      <c r="AT887" s="454"/>
      <c r="AU887" s="455"/>
      <c r="AV887" s="456"/>
      <c r="AW887" s="456"/>
      <c r="AX887" s="455"/>
      <c r="AY887" s="456"/>
      <c r="AZ887" s="454"/>
      <c r="BA887" s="454"/>
      <c r="BB887" s="454"/>
      <c r="BC887" s="454"/>
      <c r="BD887" s="454"/>
      <c r="BE887" s="454"/>
      <c r="BF887" s="455"/>
      <c r="BG887" s="455"/>
      <c r="BH887" s="455"/>
      <c r="BI887" s="455"/>
      <c r="BJ887" s="455"/>
      <c r="BK887" s="455"/>
      <c r="BL887" s="455"/>
      <c r="BM887" s="455"/>
      <c r="BN887" s="455"/>
      <c r="BO887" s="455"/>
    </row>
    <row r="888" spans="1:67" ht="19.5" customHeight="1">
      <c r="A888" s="450"/>
      <c r="B888" s="450"/>
      <c r="C888" s="450"/>
      <c r="D888" s="450"/>
      <c r="E888" s="450"/>
      <c r="F888" s="451"/>
      <c r="G888" s="450"/>
      <c r="H888" s="450"/>
      <c r="I888" s="451"/>
      <c r="J888" s="450"/>
      <c r="K888" s="451"/>
      <c r="L888" s="450"/>
      <c r="M888" s="451"/>
      <c r="N888" s="450"/>
      <c r="O888" s="451"/>
      <c r="P888" s="452"/>
      <c r="Q888" s="452"/>
      <c r="R888" s="452"/>
      <c r="S888" s="452"/>
      <c r="T888" s="450"/>
      <c r="U888" s="450"/>
      <c r="V888" s="451"/>
      <c r="W888" s="452"/>
      <c r="X888" s="450"/>
      <c r="Y888" s="451"/>
      <c r="Z888" s="451"/>
      <c r="AA888" s="450"/>
      <c r="AB888" s="450"/>
      <c r="AC888" s="450"/>
      <c r="AD888" s="450"/>
      <c r="AE888" s="451"/>
      <c r="AF888" s="451"/>
      <c r="AG888" s="452"/>
      <c r="AH888" s="452"/>
      <c r="AI888" s="452"/>
      <c r="AJ888" s="452"/>
      <c r="AK888" s="452"/>
      <c r="AL888" s="452"/>
      <c r="AM888" s="450"/>
      <c r="AN888" s="450"/>
      <c r="AO888" s="451"/>
      <c r="AP888" s="451"/>
      <c r="AQ888" s="450"/>
      <c r="AR888" s="453"/>
      <c r="AS888" s="453"/>
      <c r="AT888" s="454"/>
      <c r="AU888" s="455"/>
      <c r="AV888" s="456"/>
      <c r="AW888" s="456"/>
      <c r="AX888" s="455"/>
      <c r="AY888" s="456"/>
      <c r="AZ888" s="454"/>
      <c r="BA888" s="454"/>
      <c r="BB888" s="454"/>
      <c r="BC888" s="454"/>
      <c r="BD888" s="454"/>
      <c r="BE888" s="454"/>
      <c r="BF888" s="455"/>
      <c r="BG888" s="455"/>
      <c r="BH888" s="455"/>
      <c r="BI888" s="455"/>
      <c r="BJ888" s="455"/>
      <c r="BK888" s="455"/>
      <c r="BL888" s="455"/>
      <c r="BM888" s="455"/>
      <c r="BN888" s="455"/>
      <c r="BO888" s="455"/>
    </row>
    <row r="889" spans="1:67" ht="19.5" customHeight="1">
      <c r="A889" s="450"/>
      <c r="B889" s="450"/>
      <c r="C889" s="450"/>
      <c r="D889" s="450"/>
      <c r="E889" s="450"/>
      <c r="F889" s="451"/>
      <c r="G889" s="450"/>
      <c r="H889" s="450"/>
      <c r="I889" s="451"/>
      <c r="J889" s="450"/>
      <c r="K889" s="451"/>
      <c r="L889" s="450"/>
      <c r="M889" s="451"/>
      <c r="N889" s="450"/>
      <c r="O889" s="451"/>
      <c r="P889" s="452"/>
      <c r="Q889" s="452"/>
      <c r="R889" s="452"/>
      <c r="S889" s="452"/>
      <c r="T889" s="450"/>
      <c r="U889" s="450"/>
      <c r="V889" s="451"/>
      <c r="W889" s="452"/>
      <c r="X889" s="450"/>
      <c r="Y889" s="451"/>
      <c r="Z889" s="451"/>
      <c r="AA889" s="450"/>
      <c r="AB889" s="450"/>
      <c r="AC889" s="450"/>
      <c r="AD889" s="450"/>
      <c r="AE889" s="451"/>
      <c r="AF889" s="451"/>
      <c r="AG889" s="452"/>
      <c r="AH889" s="452"/>
      <c r="AI889" s="452"/>
      <c r="AJ889" s="452"/>
      <c r="AK889" s="452"/>
      <c r="AL889" s="452"/>
      <c r="AM889" s="450"/>
      <c r="AN889" s="450"/>
      <c r="AO889" s="451"/>
      <c r="AP889" s="451"/>
      <c r="AQ889" s="450"/>
      <c r="AR889" s="453"/>
      <c r="AS889" s="453"/>
      <c r="AT889" s="454"/>
      <c r="AU889" s="455"/>
      <c r="AV889" s="456"/>
      <c r="AW889" s="456"/>
      <c r="AX889" s="455"/>
      <c r="AY889" s="456"/>
      <c r="AZ889" s="454"/>
      <c r="BA889" s="454"/>
      <c r="BB889" s="454"/>
      <c r="BC889" s="454"/>
      <c r="BD889" s="454"/>
      <c r="BE889" s="454"/>
      <c r="BF889" s="455"/>
      <c r="BG889" s="455"/>
      <c r="BH889" s="455"/>
      <c r="BI889" s="455"/>
      <c r="BJ889" s="455"/>
      <c r="BK889" s="455"/>
      <c r="BL889" s="455"/>
      <c r="BM889" s="455"/>
      <c r="BN889" s="455"/>
      <c r="BO889" s="455"/>
    </row>
    <row r="890" spans="1:67" ht="19.5" customHeight="1">
      <c r="A890" s="450"/>
      <c r="B890" s="450"/>
      <c r="C890" s="450"/>
      <c r="D890" s="450"/>
      <c r="E890" s="450"/>
      <c r="F890" s="451"/>
      <c r="G890" s="450"/>
      <c r="H890" s="450"/>
      <c r="I890" s="451"/>
      <c r="J890" s="450"/>
      <c r="K890" s="451"/>
      <c r="L890" s="450"/>
      <c r="M890" s="451"/>
      <c r="N890" s="450"/>
      <c r="O890" s="451"/>
      <c r="P890" s="452"/>
      <c r="Q890" s="452"/>
      <c r="R890" s="452"/>
      <c r="S890" s="452"/>
      <c r="T890" s="450"/>
      <c r="U890" s="450"/>
      <c r="V890" s="451"/>
      <c r="W890" s="452"/>
      <c r="X890" s="450"/>
      <c r="Y890" s="451"/>
      <c r="Z890" s="451"/>
      <c r="AA890" s="450"/>
      <c r="AB890" s="450"/>
      <c r="AC890" s="450"/>
      <c r="AD890" s="450"/>
      <c r="AE890" s="451"/>
      <c r="AF890" s="451"/>
      <c r="AG890" s="452"/>
      <c r="AH890" s="452"/>
      <c r="AI890" s="452"/>
      <c r="AJ890" s="452"/>
      <c r="AK890" s="452"/>
      <c r="AL890" s="452"/>
      <c r="AM890" s="450"/>
      <c r="AN890" s="450"/>
      <c r="AO890" s="451"/>
      <c r="AP890" s="451"/>
      <c r="AQ890" s="450"/>
      <c r="AR890" s="453"/>
      <c r="AS890" s="453"/>
      <c r="AT890" s="454"/>
      <c r="AU890" s="455"/>
      <c r="AV890" s="456"/>
      <c r="AW890" s="456"/>
      <c r="AX890" s="455"/>
      <c r="AY890" s="456"/>
      <c r="AZ890" s="454"/>
      <c r="BA890" s="454"/>
      <c r="BB890" s="454"/>
      <c r="BC890" s="454"/>
      <c r="BD890" s="454"/>
      <c r="BE890" s="454"/>
      <c r="BF890" s="455"/>
      <c r="BG890" s="455"/>
      <c r="BH890" s="455"/>
      <c r="BI890" s="455"/>
      <c r="BJ890" s="455"/>
      <c r="BK890" s="455"/>
      <c r="BL890" s="455"/>
      <c r="BM890" s="455"/>
      <c r="BN890" s="455"/>
      <c r="BO890" s="455"/>
    </row>
    <row r="891" spans="1:67" ht="19.5" customHeight="1">
      <c r="A891" s="450"/>
      <c r="B891" s="450"/>
      <c r="C891" s="450"/>
      <c r="D891" s="450"/>
      <c r="E891" s="450"/>
      <c r="F891" s="451"/>
      <c r="G891" s="450"/>
      <c r="H891" s="450"/>
      <c r="I891" s="451"/>
      <c r="J891" s="450"/>
      <c r="K891" s="451"/>
      <c r="L891" s="450"/>
      <c r="M891" s="451"/>
      <c r="N891" s="450"/>
      <c r="O891" s="451"/>
      <c r="P891" s="452"/>
      <c r="Q891" s="452"/>
      <c r="R891" s="452"/>
      <c r="S891" s="452"/>
      <c r="T891" s="450"/>
      <c r="U891" s="450"/>
      <c r="V891" s="451"/>
      <c r="W891" s="452"/>
      <c r="X891" s="450"/>
      <c r="Y891" s="451"/>
      <c r="Z891" s="451"/>
      <c r="AA891" s="450"/>
      <c r="AB891" s="450"/>
      <c r="AC891" s="450"/>
      <c r="AD891" s="450"/>
      <c r="AE891" s="451"/>
      <c r="AF891" s="451"/>
      <c r="AG891" s="452"/>
      <c r="AH891" s="452"/>
      <c r="AI891" s="452"/>
      <c r="AJ891" s="452"/>
      <c r="AK891" s="452"/>
      <c r="AL891" s="452"/>
      <c r="AM891" s="450"/>
      <c r="AN891" s="450"/>
      <c r="AO891" s="451"/>
      <c r="AP891" s="451"/>
      <c r="AQ891" s="450"/>
      <c r="AR891" s="453"/>
      <c r="AS891" s="453"/>
      <c r="AT891" s="454"/>
      <c r="AU891" s="455"/>
      <c r="AV891" s="456"/>
      <c r="AW891" s="456"/>
      <c r="AX891" s="455"/>
      <c r="AY891" s="456"/>
      <c r="AZ891" s="454"/>
      <c r="BA891" s="454"/>
      <c r="BB891" s="454"/>
      <c r="BC891" s="454"/>
      <c r="BD891" s="454"/>
      <c r="BE891" s="454"/>
      <c r="BF891" s="455"/>
      <c r="BG891" s="455"/>
      <c r="BH891" s="455"/>
      <c r="BI891" s="455"/>
      <c r="BJ891" s="455"/>
      <c r="BK891" s="455"/>
      <c r="BL891" s="455"/>
      <c r="BM891" s="455"/>
      <c r="BN891" s="455"/>
      <c r="BO891" s="455"/>
    </row>
    <row r="892" spans="1:67" ht="19.5" customHeight="1">
      <c r="A892" s="450"/>
      <c r="B892" s="450"/>
      <c r="C892" s="450"/>
      <c r="D892" s="450"/>
      <c r="E892" s="450"/>
      <c r="F892" s="451"/>
      <c r="G892" s="450"/>
      <c r="H892" s="450"/>
      <c r="I892" s="451"/>
      <c r="J892" s="450"/>
      <c r="K892" s="451"/>
      <c r="L892" s="450"/>
      <c r="M892" s="451"/>
      <c r="N892" s="450"/>
      <c r="O892" s="451"/>
      <c r="P892" s="452"/>
      <c r="Q892" s="452"/>
      <c r="R892" s="452"/>
      <c r="S892" s="452"/>
      <c r="T892" s="450"/>
      <c r="U892" s="450"/>
      <c r="V892" s="451"/>
      <c r="W892" s="452"/>
      <c r="X892" s="450"/>
      <c r="Y892" s="451"/>
      <c r="Z892" s="451"/>
      <c r="AA892" s="450"/>
      <c r="AB892" s="450"/>
      <c r="AC892" s="450"/>
      <c r="AD892" s="450"/>
      <c r="AE892" s="451"/>
      <c r="AF892" s="451"/>
      <c r="AG892" s="452"/>
      <c r="AH892" s="452"/>
      <c r="AI892" s="452"/>
      <c r="AJ892" s="452"/>
      <c r="AK892" s="452"/>
      <c r="AL892" s="452"/>
      <c r="AM892" s="450"/>
      <c r="AN892" s="450"/>
      <c r="AO892" s="451"/>
      <c r="AP892" s="451"/>
      <c r="AQ892" s="450"/>
      <c r="AR892" s="453"/>
      <c r="AS892" s="453"/>
      <c r="AT892" s="454"/>
      <c r="AU892" s="455"/>
      <c r="AV892" s="456"/>
      <c r="AW892" s="456"/>
      <c r="AX892" s="455"/>
      <c r="AY892" s="456"/>
      <c r="AZ892" s="454"/>
      <c r="BA892" s="454"/>
      <c r="BB892" s="454"/>
      <c r="BC892" s="454"/>
      <c r="BD892" s="454"/>
      <c r="BE892" s="454"/>
      <c r="BF892" s="455"/>
      <c r="BG892" s="455"/>
      <c r="BH892" s="455"/>
      <c r="BI892" s="455"/>
      <c r="BJ892" s="455"/>
      <c r="BK892" s="455"/>
      <c r="BL892" s="455"/>
      <c r="BM892" s="455"/>
      <c r="BN892" s="455"/>
      <c r="BO892" s="455"/>
    </row>
    <row r="893" spans="1:67" ht="19.5" customHeight="1">
      <c r="A893" s="450"/>
      <c r="B893" s="450"/>
      <c r="C893" s="450"/>
      <c r="D893" s="450"/>
      <c r="E893" s="450"/>
      <c r="F893" s="451"/>
      <c r="G893" s="450"/>
      <c r="H893" s="450"/>
      <c r="I893" s="451"/>
      <c r="J893" s="450"/>
      <c r="K893" s="451"/>
      <c r="L893" s="450"/>
      <c r="M893" s="451"/>
      <c r="N893" s="450"/>
      <c r="O893" s="451"/>
      <c r="P893" s="452"/>
      <c r="Q893" s="452"/>
      <c r="R893" s="452"/>
      <c r="S893" s="452"/>
      <c r="T893" s="450"/>
      <c r="U893" s="450"/>
      <c r="V893" s="451"/>
      <c r="W893" s="452"/>
      <c r="X893" s="450"/>
      <c r="Y893" s="451"/>
      <c r="Z893" s="451"/>
      <c r="AA893" s="450"/>
      <c r="AB893" s="450"/>
      <c r="AC893" s="450"/>
      <c r="AD893" s="450"/>
      <c r="AE893" s="451"/>
      <c r="AF893" s="451"/>
      <c r="AG893" s="452"/>
      <c r="AH893" s="452"/>
      <c r="AI893" s="452"/>
      <c r="AJ893" s="452"/>
      <c r="AK893" s="452"/>
      <c r="AL893" s="452"/>
      <c r="AM893" s="450"/>
      <c r="AN893" s="450"/>
      <c r="AO893" s="451"/>
      <c r="AP893" s="451"/>
      <c r="AQ893" s="450"/>
      <c r="AR893" s="453"/>
      <c r="AS893" s="453"/>
      <c r="AT893" s="454"/>
      <c r="AU893" s="455"/>
      <c r="AV893" s="456"/>
      <c r="AW893" s="456"/>
      <c r="AX893" s="455"/>
      <c r="AY893" s="456"/>
      <c r="AZ893" s="454"/>
      <c r="BA893" s="454"/>
      <c r="BB893" s="454"/>
      <c r="BC893" s="454"/>
      <c r="BD893" s="454"/>
      <c r="BE893" s="454"/>
      <c r="BF893" s="455"/>
      <c r="BG893" s="455"/>
      <c r="BH893" s="455"/>
      <c r="BI893" s="455"/>
      <c r="BJ893" s="455"/>
      <c r="BK893" s="455"/>
      <c r="BL893" s="455"/>
      <c r="BM893" s="455"/>
      <c r="BN893" s="455"/>
      <c r="BO893" s="455"/>
    </row>
    <row r="894" spans="1:67" ht="19.5" customHeight="1">
      <c r="A894" s="450"/>
      <c r="B894" s="450"/>
      <c r="C894" s="450"/>
      <c r="D894" s="450"/>
      <c r="E894" s="450"/>
      <c r="F894" s="451"/>
      <c r="G894" s="450"/>
      <c r="H894" s="450"/>
      <c r="I894" s="451"/>
      <c r="J894" s="450"/>
      <c r="K894" s="451"/>
      <c r="L894" s="450"/>
      <c r="M894" s="451"/>
      <c r="N894" s="450"/>
      <c r="O894" s="451"/>
      <c r="P894" s="452"/>
      <c r="Q894" s="452"/>
      <c r="R894" s="452"/>
      <c r="S894" s="452"/>
      <c r="T894" s="450"/>
      <c r="U894" s="450"/>
      <c r="V894" s="451"/>
      <c r="W894" s="452"/>
      <c r="X894" s="450"/>
      <c r="Y894" s="451"/>
      <c r="Z894" s="451"/>
      <c r="AA894" s="450"/>
      <c r="AB894" s="450"/>
      <c r="AC894" s="450"/>
      <c r="AD894" s="450"/>
      <c r="AE894" s="451"/>
      <c r="AF894" s="451"/>
      <c r="AG894" s="452"/>
      <c r="AH894" s="452"/>
      <c r="AI894" s="452"/>
      <c r="AJ894" s="452"/>
      <c r="AK894" s="452"/>
      <c r="AL894" s="452"/>
      <c r="AM894" s="450"/>
      <c r="AN894" s="450"/>
      <c r="AO894" s="451"/>
      <c r="AP894" s="451"/>
      <c r="AQ894" s="450"/>
      <c r="AR894" s="453"/>
      <c r="AS894" s="453"/>
      <c r="AT894" s="454"/>
      <c r="AU894" s="455"/>
      <c r="AV894" s="456"/>
      <c r="AW894" s="456"/>
      <c r="AX894" s="455"/>
      <c r="AY894" s="456"/>
      <c r="AZ894" s="454"/>
      <c r="BA894" s="454"/>
      <c r="BB894" s="454"/>
      <c r="BC894" s="454"/>
      <c r="BD894" s="454"/>
      <c r="BE894" s="454"/>
      <c r="BF894" s="455"/>
      <c r="BG894" s="455"/>
      <c r="BH894" s="455"/>
      <c r="BI894" s="455"/>
      <c r="BJ894" s="455"/>
      <c r="BK894" s="455"/>
      <c r="BL894" s="455"/>
      <c r="BM894" s="455"/>
      <c r="BN894" s="455"/>
      <c r="BO894" s="455"/>
    </row>
    <row r="895" spans="1:67" ht="19.5" customHeight="1">
      <c r="A895" s="450"/>
      <c r="B895" s="450"/>
      <c r="C895" s="450"/>
      <c r="D895" s="450"/>
      <c r="E895" s="450"/>
      <c r="F895" s="451"/>
      <c r="G895" s="450"/>
      <c r="H895" s="450"/>
      <c r="I895" s="451"/>
      <c r="J895" s="450"/>
      <c r="K895" s="451"/>
      <c r="L895" s="450"/>
      <c r="M895" s="451"/>
      <c r="N895" s="450"/>
      <c r="O895" s="451"/>
      <c r="P895" s="452"/>
      <c r="Q895" s="452"/>
      <c r="R895" s="452"/>
      <c r="S895" s="452"/>
      <c r="T895" s="450"/>
      <c r="U895" s="450"/>
      <c r="V895" s="451"/>
      <c r="W895" s="452"/>
      <c r="X895" s="450"/>
      <c r="Y895" s="451"/>
      <c r="Z895" s="451"/>
      <c r="AA895" s="450"/>
      <c r="AB895" s="450"/>
      <c r="AC895" s="450"/>
      <c r="AD895" s="450"/>
      <c r="AE895" s="451"/>
      <c r="AF895" s="451"/>
      <c r="AG895" s="452"/>
      <c r="AH895" s="452"/>
      <c r="AI895" s="452"/>
      <c r="AJ895" s="452"/>
      <c r="AK895" s="452"/>
      <c r="AL895" s="452"/>
      <c r="AM895" s="450"/>
      <c r="AN895" s="450"/>
      <c r="AO895" s="451"/>
      <c r="AP895" s="451"/>
      <c r="AQ895" s="450"/>
      <c r="AR895" s="453"/>
      <c r="AS895" s="453"/>
      <c r="AT895" s="454"/>
      <c r="AU895" s="455"/>
      <c r="AV895" s="456"/>
      <c r="AW895" s="456"/>
      <c r="AX895" s="455"/>
      <c r="AY895" s="456"/>
      <c r="AZ895" s="454"/>
      <c r="BA895" s="454"/>
      <c r="BB895" s="454"/>
      <c r="BC895" s="454"/>
      <c r="BD895" s="454"/>
      <c r="BE895" s="454"/>
      <c r="BF895" s="455"/>
      <c r="BG895" s="455"/>
      <c r="BH895" s="455"/>
      <c r="BI895" s="455"/>
      <c r="BJ895" s="455"/>
      <c r="BK895" s="455"/>
      <c r="BL895" s="455"/>
      <c r="BM895" s="455"/>
      <c r="BN895" s="455"/>
      <c r="BO895" s="455"/>
    </row>
    <row r="896" spans="1:67" ht="19.5" customHeight="1">
      <c r="A896" s="450"/>
      <c r="B896" s="450"/>
      <c r="C896" s="450"/>
      <c r="D896" s="450"/>
      <c r="E896" s="450"/>
      <c r="F896" s="451"/>
      <c r="G896" s="450"/>
      <c r="H896" s="450"/>
      <c r="I896" s="451"/>
      <c r="J896" s="450"/>
      <c r="K896" s="451"/>
      <c r="L896" s="450"/>
      <c r="M896" s="451"/>
      <c r="N896" s="450"/>
      <c r="O896" s="451"/>
      <c r="P896" s="452"/>
      <c r="Q896" s="452"/>
      <c r="R896" s="452"/>
      <c r="S896" s="452"/>
      <c r="T896" s="450"/>
      <c r="U896" s="450"/>
      <c r="V896" s="451"/>
      <c r="W896" s="452"/>
      <c r="X896" s="450"/>
      <c r="Y896" s="451"/>
      <c r="Z896" s="451"/>
      <c r="AA896" s="450"/>
      <c r="AB896" s="450"/>
      <c r="AC896" s="450"/>
      <c r="AD896" s="450"/>
      <c r="AE896" s="451"/>
      <c r="AF896" s="451"/>
      <c r="AG896" s="452"/>
      <c r="AH896" s="452"/>
      <c r="AI896" s="452"/>
      <c r="AJ896" s="452"/>
      <c r="AK896" s="452"/>
      <c r="AL896" s="452"/>
      <c r="AM896" s="450"/>
      <c r="AN896" s="450"/>
      <c r="AO896" s="451"/>
      <c r="AP896" s="451"/>
      <c r="AQ896" s="450"/>
      <c r="AR896" s="453"/>
      <c r="AS896" s="453"/>
      <c r="AT896" s="454"/>
      <c r="AU896" s="455"/>
      <c r="AV896" s="456"/>
      <c r="AW896" s="456"/>
      <c r="AX896" s="455"/>
      <c r="AY896" s="456"/>
      <c r="AZ896" s="454"/>
      <c r="BA896" s="454"/>
      <c r="BB896" s="454"/>
      <c r="BC896" s="454"/>
      <c r="BD896" s="454"/>
      <c r="BE896" s="454"/>
      <c r="BF896" s="455"/>
      <c r="BG896" s="455"/>
      <c r="BH896" s="455"/>
      <c r="BI896" s="455"/>
      <c r="BJ896" s="455"/>
      <c r="BK896" s="455"/>
      <c r="BL896" s="455"/>
      <c r="BM896" s="455"/>
      <c r="BN896" s="455"/>
      <c r="BO896" s="455"/>
    </row>
    <row r="897" spans="1:67" ht="19.5" customHeight="1">
      <c r="A897" s="450"/>
      <c r="B897" s="450"/>
      <c r="C897" s="450"/>
      <c r="D897" s="450"/>
      <c r="E897" s="450"/>
      <c r="F897" s="451"/>
      <c r="G897" s="450"/>
      <c r="H897" s="450"/>
      <c r="I897" s="451"/>
      <c r="J897" s="450"/>
      <c r="K897" s="451"/>
      <c r="L897" s="450"/>
      <c r="M897" s="451"/>
      <c r="N897" s="450"/>
      <c r="O897" s="451"/>
      <c r="P897" s="452"/>
      <c r="Q897" s="452"/>
      <c r="R897" s="452"/>
      <c r="S897" s="452"/>
      <c r="T897" s="450"/>
      <c r="U897" s="450"/>
      <c r="V897" s="451"/>
      <c r="W897" s="452"/>
      <c r="X897" s="450"/>
      <c r="Y897" s="451"/>
      <c r="Z897" s="451"/>
      <c r="AA897" s="450"/>
      <c r="AB897" s="450"/>
      <c r="AC897" s="450"/>
      <c r="AD897" s="450"/>
      <c r="AE897" s="451"/>
      <c r="AF897" s="451"/>
      <c r="AG897" s="452"/>
      <c r="AH897" s="452"/>
      <c r="AI897" s="452"/>
      <c r="AJ897" s="452"/>
      <c r="AK897" s="452"/>
      <c r="AL897" s="452"/>
      <c r="AM897" s="450"/>
      <c r="AN897" s="450"/>
      <c r="AO897" s="451"/>
      <c r="AP897" s="451"/>
      <c r="AQ897" s="450"/>
      <c r="AR897" s="453"/>
      <c r="AS897" s="453"/>
      <c r="AT897" s="454"/>
      <c r="AU897" s="455"/>
      <c r="AV897" s="456"/>
      <c r="AW897" s="456"/>
      <c r="AX897" s="455"/>
      <c r="AY897" s="456"/>
      <c r="AZ897" s="454"/>
      <c r="BA897" s="454"/>
      <c r="BB897" s="454"/>
      <c r="BC897" s="454"/>
      <c r="BD897" s="454"/>
      <c r="BE897" s="454"/>
      <c r="BF897" s="455"/>
      <c r="BG897" s="455"/>
      <c r="BH897" s="455"/>
      <c r="BI897" s="455"/>
      <c r="BJ897" s="455"/>
      <c r="BK897" s="455"/>
      <c r="BL897" s="455"/>
      <c r="BM897" s="455"/>
      <c r="BN897" s="455"/>
      <c r="BO897" s="455"/>
    </row>
    <row r="898" spans="1:67" ht="19.5" customHeight="1">
      <c r="A898" s="450"/>
      <c r="B898" s="450"/>
      <c r="C898" s="450"/>
      <c r="D898" s="450"/>
      <c r="E898" s="450"/>
      <c r="F898" s="451"/>
      <c r="G898" s="450"/>
      <c r="H898" s="450"/>
      <c r="I898" s="451"/>
      <c r="J898" s="450"/>
      <c r="K898" s="451"/>
      <c r="L898" s="450"/>
      <c r="M898" s="451"/>
      <c r="N898" s="450"/>
      <c r="O898" s="451"/>
      <c r="P898" s="452"/>
      <c r="Q898" s="452"/>
      <c r="R898" s="452"/>
      <c r="S898" s="452"/>
      <c r="T898" s="450"/>
      <c r="U898" s="450"/>
      <c r="V898" s="451"/>
      <c r="W898" s="452"/>
      <c r="X898" s="450"/>
      <c r="Y898" s="451"/>
      <c r="Z898" s="451"/>
      <c r="AA898" s="450"/>
      <c r="AB898" s="450"/>
      <c r="AC898" s="450"/>
      <c r="AD898" s="450"/>
      <c r="AE898" s="451"/>
      <c r="AF898" s="451"/>
      <c r="AG898" s="452"/>
      <c r="AH898" s="452"/>
      <c r="AI898" s="452"/>
      <c r="AJ898" s="452"/>
      <c r="AK898" s="452"/>
      <c r="AL898" s="452"/>
      <c r="AM898" s="450"/>
      <c r="AN898" s="450"/>
      <c r="AO898" s="451"/>
      <c r="AP898" s="451"/>
      <c r="AQ898" s="450"/>
      <c r="AR898" s="453"/>
      <c r="AS898" s="453"/>
      <c r="AT898" s="454"/>
      <c r="AU898" s="455"/>
      <c r="AV898" s="456"/>
      <c r="AW898" s="456"/>
      <c r="AX898" s="455"/>
      <c r="AY898" s="456"/>
      <c r="AZ898" s="454"/>
      <c r="BA898" s="454"/>
      <c r="BB898" s="454"/>
      <c r="BC898" s="454"/>
      <c r="BD898" s="454"/>
      <c r="BE898" s="454"/>
      <c r="BF898" s="455"/>
      <c r="BG898" s="455"/>
      <c r="BH898" s="455"/>
      <c r="BI898" s="455"/>
      <c r="BJ898" s="455"/>
      <c r="BK898" s="455"/>
      <c r="BL898" s="455"/>
      <c r="BM898" s="455"/>
      <c r="BN898" s="455"/>
      <c r="BO898" s="455"/>
    </row>
    <row r="899" spans="1:67" ht="19.5" customHeight="1">
      <c r="A899" s="450"/>
      <c r="B899" s="450"/>
      <c r="C899" s="450"/>
      <c r="D899" s="450"/>
      <c r="E899" s="450"/>
      <c r="F899" s="451"/>
      <c r="G899" s="450"/>
      <c r="H899" s="450"/>
      <c r="I899" s="451"/>
      <c r="J899" s="450"/>
      <c r="K899" s="451"/>
      <c r="L899" s="450"/>
      <c r="M899" s="451"/>
      <c r="N899" s="450"/>
      <c r="O899" s="451"/>
      <c r="P899" s="452"/>
      <c r="Q899" s="452"/>
      <c r="R899" s="452"/>
      <c r="S899" s="452"/>
      <c r="T899" s="450"/>
      <c r="U899" s="450"/>
      <c r="V899" s="451"/>
      <c r="W899" s="452"/>
      <c r="X899" s="450"/>
      <c r="Y899" s="451"/>
      <c r="Z899" s="451"/>
      <c r="AA899" s="450"/>
      <c r="AB899" s="450"/>
      <c r="AC899" s="450"/>
      <c r="AD899" s="450"/>
      <c r="AE899" s="451"/>
      <c r="AF899" s="451"/>
      <c r="AG899" s="452"/>
      <c r="AH899" s="452"/>
      <c r="AI899" s="452"/>
      <c r="AJ899" s="452"/>
      <c r="AK899" s="452"/>
      <c r="AL899" s="452"/>
      <c r="AM899" s="450"/>
      <c r="AN899" s="450"/>
      <c r="AO899" s="451"/>
      <c r="AP899" s="451"/>
      <c r="AQ899" s="450"/>
      <c r="AR899" s="453"/>
      <c r="AS899" s="453"/>
      <c r="AT899" s="454"/>
      <c r="AU899" s="455"/>
      <c r="AV899" s="456"/>
      <c r="AW899" s="456"/>
      <c r="AX899" s="455"/>
      <c r="AY899" s="456"/>
      <c r="AZ899" s="454"/>
      <c r="BA899" s="454"/>
      <c r="BB899" s="454"/>
      <c r="BC899" s="454"/>
      <c r="BD899" s="454"/>
      <c r="BE899" s="454"/>
      <c r="BF899" s="455"/>
      <c r="BG899" s="455"/>
      <c r="BH899" s="455"/>
      <c r="BI899" s="455"/>
      <c r="BJ899" s="455"/>
      <c r="BK899" s="455"/>
      <c r="BL899" s="455"/>
      <c r="BM899" s="455"/>
      <c r="BN899" s="455"/>
      <c r="BO899" s="455"/>
    </row>
    <row r="900" spans="1:67" ht="19.5" customHeight="1">
      <c r="A900" s="450"/>
      <c r="B900" s="450"/>
      <c r="C900" s="450"/>
      <c r="D900" s="450"/>
      <c r="E900" s="450"/>
      <c r="F900" s="451"/>
      <c r="G900" s="450"/>
      <c r="H900" s="450"/>
      <c r="I900" s="451"/>
      <c r="J900" s="450"/>
      <c r="K900" s="451"/>
      <c r="L900" s="450"/>
      <c r="M900" s="451"/>
      <c r="N900" s="450"/>
      <c r="O900" s="451"/>
      <c r="P900" s="452"/>
      <c r="Q900" s="452"/>
      <c r="R900" s="452"/>
      <c r="S900" s="452"/>
      <c r="T900" s="450"/>
      <c r="U900" s="450"/>
      <c r="V900" s="451"/>
      <c r="W900" s="452"/>
      <c r="X900" s="450"/>
      <c r="Y900" s="451"/>
      <c r="Z900" s="451"/>
      <c r="AA900" s="450"/>
      <c r="AB900" s="450"/>
      <c r="AC900" s="450"/>
      <c r="AD900" s="450"/>
      <c r="AE900" s="451"/>
      <c r="AF900" s="451"/>
      <c r="AG900" s="452"/>
      <c r="AH900" s="452"/>
      <c r="AI900" s="452"/>
      <c r="AJ900" s="452"/>
      <c r="AK900" s="452"/>
      <c r="AL900" s="452"/>
      <c r="AM900" s="450"/>
      <c r="AN900" s="450"/>
      <c r="AO900" s="451"/>
      <c r="AP900" s="451"/>
      <c r="AQ900" s="450"/>
      <c r="AR900" s="453"/>
      <c r="AS900" s="453"/>
      <c r="AT900" s="454"/>
      <c r="AU900" s="455"/>
      <c r="AV900" s="456"/>
      <c r="AW900" s="456"/>
      <c r="AX900" s="455"/>
      <c r="AY900" s="456"/>
      <c r="AZ900" s="454"/>
      <c r="BA900" s="454"/>
      <c r="BB900" s="454"/>
      <c r="BC900" s="454"/>
      <c r="BD900" s="454"/>
      <c r="BE900" s="454"/>
      <c r="BF900" s="455"/>
      <c r="BG900" s="455"/>
      <c r="BH900" s="455"/>
      <c r="BI900" s="455"/>
      <c r="BJ900" s="455"/>
      <c r="BK900" s="455"/>
      <c r="BL900" s="455"/>
      <c r="BM900" s="455"/>
      <c r="BN900" s="455"/>
      <c r="BO900" s="455"/>
    </row>
    <row r="901" spans="1:67" ht="19.5" customHeight="1">
      <c r="A901" s="450"/>
      <c r="B901" s="450"/>
      <c r="C901" s="450"/>
      <c r="D901" s="450"/>
      <c r="E901" s="450"/>
      <c r="F901" s="451"/>
      <c r="G901" s="450"/>
      <c r="H901" s="450"/>
      <c r="I901" s="451"/>
      <c r="J901" s="450"/>
      <c r="K901" s="451"/>
      <c r="L901" s="450"/>
      <c r="M901" s="451"/>
      <c r="N901" s="450"/>
      <c r="O901" s="451"/>
      <c r="P901" s="452"/>
      <c r="Q901" s="452"/>
      <c r="R901" s="452"/>
      <c r="S901" s="452"/>
      <c r="T901" s="450"/>
      <c r="U901" s="450"/>
      <c r="V901" s="451"/>
      <c r="W901" s="452"/>
      <c r="X901" s="450"/>
      <c r="Y901" s="451"/>
      <c r="Z901" s="451"/>
      <c r="AA901" s="450"/>
      <c r="AB901" s="450"/>
      <c r="AC901" s="450"/>
      <c r="AD901" s="450"/>
      <c r="AE901" s="451"/>
      <c r="AF901" s="451"/>
      <c r="AG901" s="452"/>
      <c r="AH901" s="452"/>
      <c r="AI901" s="452"/>
      <c r="AJ901" s="452"/>
      <c r="AK901" s="452"/>
      <c r="AL901" s="452"/>
      <c r="AM901" s="450"/>
      <c r="AN901" s="450"/>
      <c r="AO901" s="451"/>
      <c r="AP901" s="451"/>
      <c r="AQ901" s="450"/>
      <c r="AR901" s="453"/>
      <c r="AS901" s="453"/>
      <c r="AT901" s="454"/>
      <c r="AU901" s="455"/>
      <c r="AV901" s="456"/>
      <c r="AW901" s="456"/>
      <c r="AX901" s="455"/>
      <c r="AY901" s="456"/>
      <c r="AZ901" s="454"/>
      <c r="BA901" s="454"/>
      <c r="BB901" s="454"/>
      <c r="BC901" s="454"/>
      <c r="BD901" s="454"/>
      <c r="BE901" s="454"/>
      <c r="BF901" s="455"/>
      <c r="BG901" s="455"/>
      <c r="BH901" s="455"/>
      <c r="BI901" s="455"/>
      <c r="BJ901" s="455"/>
      <c r="BK901" s="455"/>
      <c r="BL901" s="455"/>
      <c r="BM901" s="455"/>
      <c r="BN901" s="455"/>
      <c r="BO901" s="455"/>
    </row>
    <row r="902" spans="1:67" ht="19.5" customHeight="1">
      <c r="A902" s="450"/>
      <c r="B902" s="450"/>
      <c r="C902" s="450"/>
      <c r="D902" s="450"/>
      <c r="E902" s="450"/>
      <c r="F902" s="451"/>
      <c r="G902" s="450"/>
      <c r="H902" s="450"/>
      <c r="I902" s="451"/>
      <c r="J902" s="450"/>
      <c r="K902" s="451"/>
      <c r="L902" s="450"/>
      <c r="M902" s="451"/>
      <c r="N902" s="450"/>
      <c r="O902" s="451"/>
      <c r="P902" s="452"/>
      <c r="Q902" s="452"/>
      <c r="R902" s="452"/>
      <c r="S902" s="452"/>
      <c r="T902" s="450"/>
      <c r="U902" s="450"/>
      <c r="V902" s="451"/>
      <c r="W902" s="452"/>
      <c r="X902" s="450"/>
      <c r="Y902" s="451"/>
      <c r="Z902" s="451"/>
      <c r="AA902" s="450"/>
      <c r="AB902" s="450"/>
      <c r="AC902" s="450"/>
      <c r="AD902" s="450"/>
      <c r="AE902" s="451"/>
      <c r="AF902" s="451"/>
      <c r="AG902" s="452"/>
      <c r="AH902" s="452"/>
      <c r="AI902" s="452"/>
      <c r="AJ902" s="452"/>
      <c r="AK902" s="452"/>
      <c r="AL902" s="452"/>
      <c r="AM902" s="450"/>
      <c r="AN902" s="450"/>
      <c r="AO902" s="451"/>
      <c r="AP902" s="451"/>
      <c r="AQ902" s="450"/>
      <c r="AR902" s="453"/>
      <c r="AS902" s="453"/>
      <c r="AT902" s="454"/>
      <c r="AU902" s="455"/>
      <c r="AV902" s="456"/>
      <c r="AW902" s="456"/>
      <c r="AX902" s="455"/>
      <c r="AY902" s="456"/>
      <c r="AZ902" s="454"/>
      <c r="BA902" s="454"/>
      <c r="BB902" s="454"/>
      <c r="BC902" s="454"/>
      <c r="BD902" s="454"/>
      <c r="BE902" s="454"/>
      <c r="BF902" s="455"/>
      <c r="BG902" s="455"/>
      <c r="BH902" s="455"/>
      <c r="BI902" s="455"/>
      <c r="BJ902" s="455"/>
      <c r="BK902" s="455"/>
      <c r="BL902" s="455"/>
      <c r="BM902" s="455"/>
      <c r="BN902" s="455"/>
      <c r="BO902" s="455"/>
    </row>
    <row r="903" spans="1:67" ht="19.5" customHeight="1">
      <c r="A903" s="450"/>
      <c r="B903" s="450"/>
      <c r="C903" s="450"/>
      <c r="D903" s="450"/>
      <c r="E903" s="450"/>
      <c r="F903" s="451"/>
      <c r="G903" s="450"/>
      <c r="H903" s="450"/>
      <c r="I903" s="451"/>
      <c r="J903" s="450"/>
      <c r="K903" s="451"/>
      <c r="L903" s="450"/>
      <c r="M903" s="451"/>
      <c r="N903" s="450"/>
      <c r="O903" s="451"/>
      <c r="P903" s="452"/>
      <c r="Q903" s="452"/>
      <c r="R903" s="452"/>
      <c r="S903" s="452"/>
      <c r="T903" s="450"/>
      <c r="U903" s="450"/>
      <c r="V903" s="451"/>
      <c r="W903" s="452"/>
      <c r="X903" s="450"/>
      <c r="Y903" s="451"/>
      <c r="Z903" s="451"/>
      <c r="AA903" s="450"/>
      <c r="AB903" s="450"/>
      <c r="AC903" s="450"/>
      <c r="AD903" s="450"/>
      <c r="AE903" s="451"/>
      <c r="AF903" s="451"/>
      <c r="AG903" s="452"/>
      <c r="AH903" s="452"/>
      <c r="AI903" s="452"/>
      <c r="AJ903" s="452"/>
      <c r="AK903" s="452"/>
      <c r="AL903" s="452"/>
      <c r="AM903" s="450"/>
      <c r="AN903" s="450"/>
      <c r="AO903" s="451"/>
      <c r="AP903" s="451"/>
      <c r="AQ903" s="450"/>
      <c r="AR903" s="453"/>
      <c r="AS903" s="453"/>
      <c r="AT903" s="454"/>
      <c r="AU903" s="455"/>
      <c r="AV903" s="456"/>
      <c r="AW903" s="456"/>
      <c r="AX903" s="455"/>
      <c r="AY903" s="456"/>
      <c r="AZ903" s="454"/>
      <c r="BA903" s="454"/>
      <c r="BB903" s="454"/>
      <c r="BC903" s="454"/>
      <c r="BD903" s="454"/>
      <c r="BE903" s="454"/>
      <c r="BF903" s="455"/>
      <c r="BG903" s="455"/>
      <c r="BH903" s="455"/>
      <c r="BI903" s="455"/>
      <c r="BJ903" s="455"/>
      <c r="BK903" s="455"/>
      <c r="BL903" s="455"/>
      <c r="BM903" s="455"/>
      <c r="BN903" s="455"/>
      <c r="BO903" s="455"/>
    </row>
    <row r="904" spans="1:67" ht="19.5" customHeight="1">
      <c r="A904" s="450"/>
      <c r="B904" s="450"/>
      <c r="C904" s="450"/>
      <c r="D904" s="450"/>
      <c r="E904" s="450"/>
      <c r="F904" s="451"/>
      <c r="G904" s="450"/>
      <c r="H904" s="450"/>
      <c r="I904" s="451"/>
      <c r="J904" s="450"/>
      <c r="K904" s="451"/>
      <c r="L904" s="450"/>
      <c r="M904" s="451"/>
      <c r="N904" s="450"/>
      <c r="O904" s="451"/>
      <c r="P904" s="452"/>
      <c r="Q904" s="452"/>
      <c r="R904" s="452"/>
      <c r="S904" s="452"/>
      <c r="T904" s="450"/>
      <c r="U904" s="450"/>
      <c r="V904" s="451"/>
      <c r="W904" s="452"/>
      <c r="X904" s="450"/>
      <c r="Y904" s="451"/>
      <c r="Z904" s="451"/>
      <c r="AA904" s="450"/>
      <c r="AB904" s="450"/>
      <c r="AC904" s="450"/>
      <c r="AD904" s="450"/>
      <c r="AE904" s="451"/>
      <c r="AF904" s="451"/>
      <c r="AG904" s="452"/>
      <c r="AH904" s="452"/>
      <c r="AI904" s="452"/>
      <c r="AJ904" s="452"/>
      <c r="AK904" s="452"/>
      <c r="AL904" s="452"/>
      <c r="AM904" s="450"/>
      <c r="AN904" s="450"/>
      <c r="AO904" s="451"/>
      <c r="AP904" s="451"/>
      <c r="AQ904" s="450"/>
      <c r="AR904" s="453"/>
      <c r="AS904" s="453"/>
      <c r="AT904" s="454"/>
      <c r="AU904" s="455"/>
      <c r="AV904" s="456"/>
      <c r="AW904" s="456"/>
      <c r="AX904" s="455"/>
      <c r="AY904" s="456"/>
      <c r="AZ904" s="454"/>
      <c r="BA904" s="454"/>
      <c r="BB904" s="454"/>
      <c r="BC904" s="454"/>
      <c r="BD904" s="454"/>
      <c r="BE904" s="454"/>
      <c r="BF904" s="455"/>
      <c r="BG904" s="455"/>
      <c r="BH904" s="455"/>
      <c r="BI904" s="455"/>
      <c r="BJ904" s="455"/>
      <c r="BK904" s="455"/>
      <c r="BL904" s="455"/>
      <c r="BM904" s="455"/>
      <c r="BN904" s="455"/>
      <c r="BO904" s="455"/>
    </row>
    <row r="905" spans="1:67" ht="19.5" customHeight="1">
      <c r="A905" s="450"/>
      <c r="B905" s="450"/>
      <c r="C905" s="450"/>
      <c r="D905" s="450"/>
      <c r="E905" s="450"/>
      <c r="F905" s="451"/>
      <c r="G905" s="450"/>
      <c r="H905" s="450"/>
      <c r="I905" s="451"/>
      <c r="J905" s="450"/>
      <c r="K905" s="451"/>
      <c r="L905" s="450"/>
      <c r="M905" s="451"/>
      <c r="N905" s="450"/>
      <c r="O905" s="451"/>
      <c r="P905" s="452"/>
      <c r="Q905" s="452"/>
      <c r="R905" s="452"/>
      <c r="S905" s="452"/>
      <c r="T905" s="450"/>
      <c r="U905" s="450"/>
      <c r="V905" s="451"/>
      <c r="W905" s="452"/>
      <c r="X905" s="450"/>
      <c r="Y905" s="451"/>
      <c r="Z905" s="451"/>
      <c r="AA905" s="450"/>
      <c r="AB905" s="450"/>
      <c r="AC905" s="450"/>
      <c r="AD905" s="450"/>
      <c r="AE905" s="451"/>
      <c r="AF905" s="451"/>
      <c r="AG905" s="452"/>
      <c r="AH905" s="452"/>
      <c r="AI905" s="452"/>
      <c r="AJ905" s="452"/>
      <c r="AK905" s="452"/>
      <c r="AL905" s="452"/>
      <c r="AM905" s="450"/>
      <c r="AN905" s="450"/>
      <c r="AO905" s="451"/>
      <c r="AP905" s="451"/>
      <c r="AQ905" s="450"/>
      <c r="AR905" s="453"/>
      <c r="AS905" s="453"/>
      <c r="AT905" s="454"/>
      <c r="AU905" s="455"/>
      <c r="AV905" s="456"/>
      <c r="AW905" s="456"/>
      <c r="AX905" s="455"/>
      <c r="AY905" s="456"/>
      <c r="AZ905" s="454"/>
      <c r="BA905" s="454"/>
      <c r="BB905" s="454"/>
      <c r="BC905" s="454"/>
      <c r="BD905" s="454"/>
      <c r="BE905" s="454"/>
      <c r="BF905" s="455"/>
      <c r="BG905" s="455"/>
      <c r="BH905" s="455"/>
      <c r="BI905" s="455"/>
      <c r="BJ905" s="455"/>
      <c r="BK905" s="455"/>
      <c r="BL905" s="455"/>
      <c r="BM905" s="455"/>
      <c r="BN905" s="455"/>
      <c r="BO905" s="455"/>
    </row>
    <row r="906" spans="1:67" ht="19.5" customHeight="1">
      <c r="A906" s="450"/>
      <c r="B906" s="450"/>
      <c r="C906" s="450"/>
      <c r="D906" s="450"/>
      <c r="E906" s="450"/>
      <c r="F906" s="451"/>
      <c r="G906" s="450"/>
      <c r="H906" s="450"/>
      <c r="I906" s="451"/>
      <c r="J906" s="450"/>
      <c r="K906" s="451"/>
      <c r="L906" s="450"/>
      <c r="M906" s="451"/>
      <c r="N906" s="450"/>
      <c r="O906" s="451"/>
      <c r="P906" s="452"/>
      <c r="Q906" s="452"/>
      <c r="R906" s="452"/>
      <c r="S906" s="452"/>
      <c r="T906" s="450"/>
      <c r="U906" s="450"/>
      <c r="V906" s="451"/>
      <c r="W906" s="452"/>
      <c r="X906" s="450"/>
      <c r="Y906" s="451"/>
      <c r="Z906" s="451"/>
      <c r="AA906" s="450"/>
      <c r="AB906" s="450"/>
      <c r="AC906" s="450"/>
      <c r="AD906" s="450"/>
      <c r="AE906" s="451"/>
      <c r="AF906" s="451"/>
      <c r="AG906" s="452"/>
      <c r="AH906" s="452"/>
      <c r="AI906" s="452"/>
      <c r="AJ906" s="452"/>
      <c r="AK906" s="452"/>
      <c r="AL906" s="452"/>
      <c r="AM906" s="450"/>
      <c r="AN906" s="450"/>
      <c r="AO906" s="451"/>
      <c r="AP906" s="451"/>
      <c r="AQ906" s="450"/>
      <c r="AR906" s="453"/>
      <c r="AS906" s="453"/>
      <c r="AT906" s="454"/>
      <c r="AU906" s="455"/>
      <c r="AV906" s="456"/>
      <c r="AW906" s="456"/>
      <c r="AX906" s="455"/>
      <c r="AY906" s="456"/>
      <c r="AZ906" s="454"/>
      <c r="BA906" s="454"/>
      <c r="BB906" s="454"/>
      <c r="BC906" s="454"/>
      <c r="BD906" s="454"/>
      <c r="BE906" s="454"/>
      <c r="BF906" s="455"/>
      <c r="BG906" s="455"/>
      <c r="BH906" s="455"/>
      <c r="BI906" s="455"/>
      <c r="BJ906" s="455"/>
      <c r="BK906" s="455"/>
      <c r="BL906" s="455"/>
      <c r="BM906" s="455"/>
      <c r="BN906" s="455"/>
      <c r="BO906" s="455"/>
    </row>
    <row r="907" spans="1:67" ht="19.5" customHeight="1">
      <c r="A907" s="450"/>
      <c r="B907" s="450"/>
      <c r="C907" s="450"/>
      <c r="D907" s="450"/>
      <c r="E907" s="450"/>
      <c r="F907" s="451"/>
      <c r="G907" s="450"/>
      <c r="H907" s="450"/>
      <c r="I907" s="451"/>
      <c r="J907" s="450"/>
      <c r="K907" s="451"/>
      <c r="L907" s="450"/>
      <c r="M907" s="451"/>
      <c r="N907" s="450"/>
      <c r="O907" s="451"/>
      <c r="P907" s="452"/>
      <c r="Q907" s="452"/>
      <c r="R907" s="452"/>
      <c r="S907" s="452"/>
      <c r="T907" s="450"/>
      <c r="U907" s="450"/>
      <c r="V907" s="451"/>
      <c r="W907" s="452"/>
      <c r="X907" s="450"/>
      <c r="Y907" s="451"/>
      <c r="Z907" s="451"/>
      <c r="AA907" s="450"/>
      <c r="AB907" s="450"/>
      <c r="AC907" s="450"/>
      <c r="AD907" s="450"/>
      <c r="AE907" s="451"/>
      <c r="AF907" s="451"/>
      <c r="AG907" s="452"/>
      <c r="AH907" s="452"/>
      <c r="AI907" s="452"/>
      <c r="AJ907" s="452"/>
      <c r="AK907" s="452"/>
      <c r="AL907" s="452"/>
      <c r="AM907" s="450"/>
      <c r="AN907" s="450"/>
      <c r="AO907" s="451"/>
      <c r="AP907" s="451"/>
      <c r="AQ907" s="450"/>
      <c r="AR907" s="453"/>
      <c r="AS907" s="453"/>
      <c r="AT907" s="454"/>
      <c r="AU907" s="455"/>
      <c r="AV907" s="456"/>
      <c r="AW907" s="456"/>
      <c r="AX907" s="455"/>
      <c r="AY907" s="456"/>
      <c r="AZ907" s="454"/>
      <c r="BA907" s="454"/>
      <c r="BB907" s="454"/>
      <c r="BC907" s="454"/>
      <c r="BD907" s="454"/>
      <c r="BE907" s="454"/>
      <c r="BF907" s="455"/>
      <c r="BG907" s="455"/>
      <c r="BH907" s="455"/>
      <c r="BI907" s="455"/>
      <c r="BJ907" s="455"/>
      <c r="BK907" s="455"/>
      <c r="BL907" s="455"/>
      <c r="BM907" s="455"/>
      <c r="BN907" s="455"/>
      <c r="BO907" s="455"/>
    </row>
    <row r="908" spans="1:67" ht="19.5" customHeight="1">
      <c r="A908" s="450"/>
      <c r="B908" s="450"/>
      <c r="C908" s="450"/>
      <c r="D908" s="450"/>
      <c r="E908" s="450"/>
      <c r="F908" s="451"/>
      <c r="G908" s="450"/>
      <c r="H908" s="450"/>
      <c r="I908" s="451"/>
      <c r="J908" s="450"/>
      <c r="K908" s="451"/>
      <c r="L908" s="450"/>
      <c r="M908" s="451"/>
      <c r="N908" s="450"/>
      <c r="O908" s="451"/>
      <c r="P908" s="452"/>
      <c r="Q908" s="452"/>
      <c r="R908" s="452"/>
      <c r="S908" s="452"/>
      <c r="T908" s="450"/>
      <c r="U908" s="450"/>
      <c r="V908" s="451"/>
      <c r="W908" s="452"/>
      <c r="X908" s="450"/>
      <c r="Y908" s="451"/>
      <c r="Z908" s="451"/>
      <c r="AA908" s="450"/>
      <c r="AB908" s="450"/>
      <c r="AC908" s="450"/>
      <c r="AD908" s="450"/>
      <c r="AE908" s="451"/>
      <c r="AF908" s="451"/>
      <c r="AG908" s="452"/>
      <c r="AH908" s="452"/>
      <c r="AI908" s="452"/>
      <c r="AJ908" s="452"/>
      <c r="AK908" s="452"/>
      <c r="AL908" s="452"/>
      <c r="AM908" s="450"/>
      <c r="AN908" s="450"/>
      <c r="AO908" s="451"/>
      <c r="AP908" s="451"/>
      <c r="AQ908" s="450"/>
      <c r="AR908" s="453"/>
      <c r="AS908" s="453"/>
      <c r="AT908" s="454"/>
      <c r="AU908" s="455"/>
      <c r="AV908" s="456"/>
      <c r="AW908" s="456"/>
      <c r="AX908" s="455"/>
      <c r="AY908" s="456"/>
      <c r="AZ908" s="454"/>
      <c r="BA908" s="454"/>
      <c r="BB908" s="454"/>
      <c r="BC908" s="454"/>
      <c r="BD908" s="454"/>
      <c r="BE908" s="454"/>
      <c r="BF908" s="455"/>
      <c r="BG908" s="455"/>
      <c r="BH908" s="455"/>
      <c r="BI908" s="455"/>
      <c r="BJ908" s="455"/>
      <c r="BK908" s="455"/>
      <c r="BL908" s="455"/>
      <c r="BM908" s="455"/>
      <c r="BN908" s="455"/>
      <c r="BO908" s="455"/>
    </row>
    <row r="909" spans="1:67" ht="19.5" customHeight="1">
      <c r="A909" s="450"/>
      <c r="B909" s="450"/>
      <c r="C909" s="450"/>
      <c r="D909" s="450"/>
      <c r="E909" s="450"/>
      <c r="F909" s="451"/>
      <c r="G909" s="450"/>
      <c r="H909" s="450"/>
      <c r="I909" s="451"/>
      <c r="J909" s="450"/>
      <c r="K909" s="451"/>
      <c r="L909" s="450"/>
      <c r="M909" s="451"/>
      <c r="N909" s="450"/>
      <c r="O909" s="451"/>
      <c r="P909" s="452"/>
      <c r="Q909" s="452"/>
      <c r="R909" s="452"/>
      <c r="S909" s="452"/>
      <c r="T909" s="450"/>
      <c r="U909" s="450"/>
      <c r="V909" s="451"/>
      <c r="W909" s="452"/>
      <c r="X909" s="450"/>
      <c r="Y909" s="451"/>
      <c r="Z909" s="451"/>
      <c r="AA909" s="450"/>
      <c r="AB909" s="450"/>
      <c r="AC909" s="450"/>
      <c r="AD909" s="450"/>
      <c r="AE909" s="451"/>
      <c r="AF909" s="451"/>
      <c r="AG909" s="452"/>
      <c r="AH909" s="452"/>
      <c r="AI909" s="452"/>
      <c r="AJ909" s="452"/>
      <c r="AK909" s="452"/>
      <c r="AL909" s="452"/>
      <c r="AM909" s="450"/>
      <c r="AN909" s="450"/>
      <c r="AO909" s="451"/>
      <c r="AP909" s="451"/>
      <c r="AQ909" s="450"/>
      <c r="AR909" s="453"/>
      <c r="AS909" s="453"/>
      <c r="AT909" s="454"/>
      <c r="AU909" s="455"/>
      <c r="AV909" s="456"/>
      <c r="AW909" s="456"/>
      <c r="AX909" s="455"/>
      <c r="AY909" s="456"/>
      <c r="AZ909" s="454"/>
      <c r="BA909" s="454"/>
      <c r="BB909" s="454"/>
      <c r="BC909" s="454"/>
      <c r="BD909" s="454"/>
      <c r="BE909" s="454"/>
      <c r="BF909" s="455"/>
      <c r="BG909" s="455"/>
      <c r="BH909" s="455"/>
      <c r="BI909" s="455"/>
      <c r="BJ909" s="455"/>
      <c r="BK909" s="455"/>
      <c r="BL909" s="455"/>
      <c r="BM909" s="455"/>
      <c r="BN909" s="455"/>
      <c r="BO909" s="455"/>
    </row>
    <row r="910" spans="1:67" ht="19.5" customHeight="1">
      <c r="A910" s="450"/>
      <c r="B910" s="450"/>
      <c r="C910" s="450"/>
      <c r="D910" s="450"/>
      <c r="E910" s="450"/>
      <c r="F910" s="451"/>
      <c r="G910" s="450"/>
      <c r="H910" s="450"/>
      <c r="I910" s="451"/>
      <c r="J910" s="450"/>
      <c r="K910" s="451"/>
      <c r="L910" s="450"/>
      <c r="M910" s="451"/>
      <c r="N910" s="450"/>
      <c r="O910" s="451"/>
      <c r="P910" s="452"/>
      <c r="Q910" s="452"/>
      <c r="R910" s="452"/>
      <c r="S910" s="452"/>
      <c r="T910" s="450"/>
      <c r="U910" s="450"/>
      <c r="V910" s="451"/>
      <c r="W910" s="452"/>
      <c r="X910" s="450"/>
      <c r="Y910" s="451"/>
      <c r="Z910" s="451"/>
      <c r="AA910" s="450"/>
      <c r="AB910" s="450"/>
      <c r="AC910" s="450"/>
      <c r="AD910" s="450"/>
      <c r="AE910" s="451"/>
      <c r="AF910" s="451"/>
      <c r="AG910" s="452"/>
      <c r="AH910" s="452"/>
      <c r="AI910" s="452"/>
      <c r="AJ910" s="452"/>
      <c r="AK910" s="452"/>
      <c r="AL910" s="452"/>
      <c r="AM910" s="450"/>
      <c r="AN910" s="450"/>
      <c r="AO910" s="451"/>
      <c r="AP910" s="451"/>
      <c r="AQ910" s="450"/>
      <c r="AR910" s="453"/>
      <c r="AS910" s="453"/>
      <c r="AT910" s="454"/>
      <c r="AU910" s="455"/>
      <c r="AV910" s="456"/>
      <c r="AW910" s="456"/>
      <c r="AX910" s="455"/>
      <c r="AY910" s="456"/>
      <c r="AZ910" s="454"/>
      <c r="BA910" s="454"/>
      <c r="BB910" s="454"/>
      <c r="BC910" s="454"/>
      <c r="BD910" s="454"/>
      <c r="BE910" s="454"/>
      <c r="BF910" s="455"/>
      <c r="BG910" s="455"/>
      <c r="BH910" s="455"/>
      <c r="BI910" s="455"/>
      <c r="BJ910" s="455"/>
      <c r="BK910" s="455"/>
      <c r="BL910" s="455"/>
      <c r="BM910" s="455"/>
      <c r="BN910" s="455"/>
      <c r="BO910" s="455"/>
    </row>
    <row r="911" spans="1:67" ht="19.5" customHeight="1">
      <c r="A911" s="450"/>
      <c r="B911" s="450"/>
      <c r="C911" s="450"/>
      <c r="D911" s="450"/>
      <c r="E911" s="450"/>
      <c r="F911" s="451"/>
      <c r="G911" s="450"/>
      <c r="H911" s="450"/>
      <c r="I911" s="451"/>
      <c r="J911" s="450"/>
      <c r="K911" s="451"/>
      <c r="L911" s="450"/>
      <c r="M911" s="451"/>
      <c r="N911" s="450"/>
      <c r="O911" s="451"/>
      <c r="P911" s="452"/>
      <c r="Q911" s="452"/>
      <c r="R911" s="452"/>
      <c r="S911" s="452"/>
      <c r="T911" s="450"/>
      <c r="U911" s="450"/>
      <c r="V911" s="451"/>
      <c r="W911" s="452"/>
      <c r="X911" s="450"/>
      <c r="Y911" s="451"/>
      <c r="Z911" s="451"/>
      <c r="AA911" s="450"/>
      <c r="AB911" s="450"/>
      <c r="AC911" s="450"/>
      <c r="AD911" s="450"/>
      <c r="AE911" s="451"/>
      <c r="AF911" s="451"/>
      <c r="AG911" s="452"/>
      <c r="AH911" s="452"/>
      <c r="AI911" s="452"/>
      <c r="AJ911" s="452"/>
      <c r="AK911" s="452"/>
      <c r="AL911" s="452"/>
      <c r="AM911" s="450"/>
      <c r="AN911" s="450"/>
      <c r="AO911" s="451"/>
      <c r="AP911" s="451"/>
      <c r="AQ911" s="450"/>
      <c r="AR911" s="453"/>
      <c r="AS911" s="453"/>
      <c r="AT911" s="454"/>
      <c r="AU911" s="455"/>
      <c r="AV911" s="456"/>
      <c r="AW911" s="456"/>
      <c r="AX911" s="455"/>
      <c r="AY911" s="456"/>
      <c r="AZ911" s="454"/>
      <c r="BA911" s="454"/>
      <c r="BB911" s="454"/>
      <c r="BC911" s="454"/>
      <c r="BD911" s="454"/>
      <c r="BE911" s="454"/>
      <c r="BF911" s="455"/>
      <c r="BG911" s="455"/>
      <c r="BH911" s="455"/>
      <c r="BI911" s="455"/>
      <c r="BJ911" s="455"/>
      <c r="BK911" s="455"/>
      <c r="BL911" s="455"/>
      <c r="BM911" s="455"/>
      <c r="BN911" s="455"/>
      <c r="BO911" s="455"/>
    </row>
    <row r="912" spans="1:67" ht="19.5" customHeight="1">
      <c r="A912" s="450"/>
      <c r="B912" s="450"/>
      <c r="C912" s="450"/>
      <c r="D912" s="450"/>
      <c r="E912" s="450"/>
      <c r="F912" s="451"/>
      <c r="G912" s="450"/>
      <c r="H912" s="450"/>
      <c r="I912" s="451"/>
      <c r="J912" s="450"/>
      <c r="K912" s="451"/>
      <c r="L912" s="450"/>
      <c r="M912" s="451"/>
      <c r="N912" s="450"/>
      <c r="O912" s="451"/>
      <c r="P912" s="452"/>
      <c r="Q912" s="452"/>
      <c r="R912" s="452"/>
      <c r="S912" s="452"/>
      <c r="T912" s="450"/>
      <c r="U912" s="450"/>
      <c r="V912" s="451"/>
      <c r="W912" s="452"/>
      <c r="X912" s="450"/>
      <c r="Y912" s="451"/>
      <c r="Z912" s="451"/>
      <c r="AA912" s="450"/>
      <c r="AB912" s="450"/>
      <c r="AC912" s="450"/>
      <c r="AD912" s="450"/>
      <c r="AE912" s="451"/>
      <c r="AF912" s="451"/>
      <c r="AG912" s="452"/>
      <c r="AH912" s="452"/>
      <c r="AI912" s="452"/>
      <c r="AJ912" s="452"/>
      <c r="AK912" s="452"/>
      <c r="AL912" s="452"/>
      <c r="AM912" s="450"/>
      <c r="AN912" s="450"/>
      <c r="AO912" s="451"/>
      <c r="AP912" s="451"/>
      <c r="AQ912" s="450"/>
      <c r="AR912" s="453"/>
      <c r="AS912" s="453"/>
      <c r="AT912" s="454"/>
      <c r="AU912" s="455"/>
      <c r="AV912" s="456"/>
      <c r="AW912" s="456"/>
      <c r="AX912" s="455"/>
      <c r="AY912" s="456"/>
      <c r="AZ912" s="454"/>
      <c r="BA912" s="454"/>
      <c r="BB912" s="454"/>
      <c r="BC912" s="454"/>
      <c r="BD912" s="454"/>
      <c r="BE912" s="454"/>
      <c r="BF912" s="455"/>
      <c r="BG912" s="455"/>
      <c r="BH912" s="455"/>
      <c r="BI912" s="455"/>
      <c r="BJ912" s="455"/>
      <c r="BK912" s="455"/>
      <c r="BL912" s="455"/>
      <c r="BM912" s="455"/>
      <c r="BN912" s="455"/>
      <c r="BO912" s="455"/>
    </row>
    <row r="913" spans="1:67" ht="19.5" customHeight="1">
      <c r="A913" s="450"/>
      <c r="B913" s="450"/>
      <c r="C913" s="450"/>
      <c r="D913" s="450"/>
      <c r="E913" s="450"/>
      <c r="F913" s="451"/>
      <c r="G913" s="450"/>
      <c r="H913" s="450"/>
      <c r="I913" s="451"/>
      <c r="J913" s="450"/>
      <c r="K913" s="451"/>
      <c r="L913" s="450"/>
      <c r="M913" s="451"/>
      <c r="N913" s="450"/>
      <c r="O913" s="451"/>
      <c r="P913" s="452"/>
      <c r="Q913" s="452"/>
      <c r="R913" s="452"/>
      <c r="S913" s="452"/>
      <c r="T913" s="450"/>
      <c r="U913" s="450"/>
      <c r="V913" s="451"/>
      <c r="W913" s="452"/>
      <c r="X913" s="450"/>
      <c r="Y913" s="451"/>
      <c r="Z913" s="451"/>
      <c r="AA913" s="450"/>
      <c r="AB913" s="450"/>
      <c r="AC913" s="450"/>
      <c r="AD913" s="450"/>
      <c r="AE913" s="451"/>
      <c r="AF913" s="451"/>
      <c r="AG913" s="452"/>
      <c r="AH913" s="452"/>
      <c r="AI913" s="452"/>
      <c r="AJ913" s="452"/>
      <c r="AK913" s="452"/>
      <c r="AL913" s="452"/>
      <c r="AM913" s="450"/>
      <c r="AN913" s="450"/>
      <c r="AO913" s="451"/>
      <c r="AP913" s="451"/>
      <c r="AQ913" s="450"/>
      <c r="AR913" s="453"/>
      <c r="AS913" s="453"/>
      <c r="AT913" s="454"/>
      <c r="AU913" s="455"/>
      <c r="AV913" s="456"/>
      <c r="AW913" s="456"/>
      <c r="AX913" s="455"/>
      <c r="AY913" s="456"/>
      <c r="AZ913" s="454"/>
      <c r="BA913" s="454"/>
      <c r="BB913" s="454"/>
      <c r="BC913" s="454"/>
      <c r="BD913" s="454"/>
      <c r="BE913" s="454"/>
      <c r="BF913" s="455"/>
      <c r="BG913" s="455"/>
      <c r="BH913" s="455"/>
      <c r="BI913" s="455"/>
      <c r="BJ913" s="455"/>
      <c r="BK913" s="455"/>
      <c r="BL913" s="455"/>
      <c r="BM913" s="455"/>
      <c r="BN913" s="455"/>
      <c r="BO913" s="455"/>
    </row>
    <row r="914" spans="1:67" ht="19.5" customHeight="1">
      <c r="A914" s="450"/>
      <c r="B914" s="450"/>
      <c r="C914" s="450"/>
      <c r="D914" s="450"/>
      <c r="E914" s="450"/>
      <c r="F914" s="451"/>
      <c r="G914" s="450"/>
      <c r="H914" s="450"/>
      <c r="I914" s="451"/>
      <c r="J914" s="450"/>
      <c r="K914" s="451"/>
      <c r="L914" s="450"/>
      <c r="M914" s="451"/>
      <c r="N914" s="450"/>
      <c r="O914" s="451"/>
      <c r="P914" s="452"/>
      <c r="Q914" s="452"/>
      <c r="R914" s="452"/>
      <c r="S914" s="452"/>
      <c r="T914" s="450"/>
      <c r="U914" s="450"/>
      <c r="V914" s="451"/>
      <c r="W914" s="452"/>
      <c r="X914" s="450"/>
      <c r="Y914" s="451"/>
      <c r="Z914" s="451"/>
      <c r="AA914" s="450"/>
      <c r="AB914" s="450"/>
      <c r="AC914" s="450"/>
      <c r="AD914" s="450"/>
      <c r="AE914" s="451"/>
      <c r="AF914" s="451"/>
      <c r="AG914" s="452"/>
      <c r="AH914" s="452"/>
      <c r="AI914" s="452"/>
      <c r="AJ914" s="452"/>
      <c r="AK914" s="452"/>
      <c r="AL914" s="452"/>
      <c r="AM914" s="450"/>
      <c r="AN914" s="450"/>
      <c r="AO914" s="451"/>
      <c r="AP914" s="451"/>
      <c r="AQ914" s="450"/>
      <c r="AR914" s="453"/>
      <c r="AS914" s="453"/>
      <c r="AT914" s="454"/>
      <c r="AU914" s="455"/>
      <c r="AV914" s="456"/>
      <c r="AW914" s="456"/>
      <c r="AX914" s="455"/>
      <c r="AY914" s="456"/>
      <c r="AZ914" s="454"/>
      <c r="BA914" s="454"/>
      <c r="BB914" s="454"/>
      <c r="BC914" s="454"/>
      <c r="BD914" s="454"/>
      <c r="BE914" s="454"/>
      <c r="BF914" s="455"/>
      <c r="BG914" s="455"/>
      <c r="BH914" s="455"/>
      <c r="BI914" s="455"/>
      <c r="BJ914" s="455"/>
      <c r="BK914" s="455"/>
      <c r="BL914" s="455"/>
      <c r="BM914" s="455"/>
      <c r="BN914" s="455"/>
      <c r="BO914" s="455"/>
    </row>
    <row r="915" spans="1:67" ht="19.5" customHeight="1">
      <c r="A915" s="450"/>
      <c r="B915" s="450"/>
      <c r="C915" s="450"/>
      <c r="D915" s="450"/>
      <c r="E915" s="450"/>
      <c r="F915" s="451"/>
      <c r="G915" s="450"/>
      <c r="H915" s="450"/>
      <c r="I915" s="451"/>
      <c r="J915" s="450"/>
      <c r="K915" s="451"/>
      <c r="L915" s="450"/>
      <c r="M915" s="451"/>
      <c r="N915" s="450"/>
      <c r="O915" s="451"/>
      <c r="P915" s="452"/>
      <c r="Q915" s="452"/>
      <c r="R915" s="452"/>
      <c r="S915" s="452"/>
      <c r="T915" s="450"/>
      <c r="U915" s="450"/>
      <c r="V915" s="451"/>
      <c r="W915" s="452"/>
      <c r="X915" s="450"/>
      <c r="Y915" s="451"/>
      <c r="Z915" s="451"/>
      <c r="AA915" s="450"/>
      <c r="AB915" s="450"/>
      <c r="AC915" s="450"/>
      <c r="AD915" s="450"/>
      <c r="AE915" s="451"/>
      <c r="AF915" s="451"/>
      <c r="AG915" s="452"/>
      <c r="AH915" s="452"/>
      <c r="AI915" s="452"/>
      <c r="AJ915" s="452"/>
      <c r="AK915" s="452"/>
      <c r="AL915" s="452"/>
      <c r="AM915" s="450"/>
      <c r="AN915" s="450"/>
      <c r="AO915" s="451"/>
      <c r="AP915" s="451"/>
      <c r="AQ915" s="450"/>
      <c r="AR915" s="453"/>
      <c r="AS915" s="453"/>
      <c r="AT915" s="454"/>
      <c r="AU915" s="455"/>
      <c r="AV915" s="456"/>
      <c r="AW915" s="456"/>
      <c r="AX915" s="455"/>
      <c r="AY915" s="456"/>
      <c r="AZ915" s="454"/>
      <c r="BA915" s="454"/>
      <c r="BB915" s="454"/>
      <c r="BC915" s="454"/>
      <c r="BD915" s="454"/>
      <c r="BE915" s="454"/>
      <c r="BF915" s="455"/>
      <c r="BG915" s="455"/>
      <c r="BH915" s="455"/>
      <c r="BI915" s="455"/>
      <c r="BJ915" s="455"/>
      <c r="BK915" s="455"/>
      <c r="BL915" s="455"/>
      <c r="BM915" s="455"/>
      <c r="BN915" s="455"/>
      <c r="BO915" s="455"/>
    </row>
    <row r="916" spans="1:67" ht="19.5" customHeight="1">
      <c r="A916" s="450"/>
      <c r="B916" s="450"/>
      <c r="C916" s="450"/>
      <c r="D916" s="450"/>
      <c r="E916" s="450"/>
      <c r="F916" s="451"/>
      <c r="G916" s="450"/>
      <c r="H916" s="450"/>
      <c r="I916" s="451"/>
      <c r="J916" s="450"/>
      <c r="K916" s="451"/>
      <c r="L916" s="450"/>
      <c r="M916" s="451"/>
      <c r="N916" s="450"/>
      <c r="O916" s="451"/>
      <c r="P916" s="452"/>
      <c r="Q916" s="452"/>
      <c r="R916" s="452"/>
      <c r="S916" s="452"/>
      <c r="T916" s="450"/>
      <c r="U916" s="450"/>
      <c r="V916" s="451"/>
      <c r="W916" s="452"/>
      <c r="X916" s="450"/>
      <c r="Y916" s="451"/>
      <c r="Z916" s="451"/>
      <c r="AA916" s="450"/>
      <c r="AB916" s="450"/>
      <c r="AC916" s="450"/>
      <c r="AD916" s="450"/>
      <c r="AE916" s="451"/>
      <c r="AF916" s="451"/>
      <c r="AG916" s="452"/>
      <c r="AH916" s="452"/>
      <c r="AI916" s="452"/>
      <c r="AJ916" s="452"/>
      <c r="AK916" s="452"/>
      <c r="AL916" s="452"/>
      <c r="AM916" s="450"/>
      <c r="AN916" s="450"/>
      <c r="AO916" s="451"/>
      <c r="AP916" s="451"/>
      <c r="AQ916" s="450"/>
      <c r="AR916" s="453"/>
      <c r="AS916" s="453"/>
      <c r="AT916" s="454"/>
      <c r="AU916" s="455"/>
      <c r="AV916" s="456"/>
      <c r="AW916" s="456"/>
      <c r="AX916" s="455"/>
      <c r="AY916" s="456"/>
      <c r="AZ916" s="454"/>
      <c r="BA916" s="454"/>
      <c r="BB916" s="454"/>
      <c r="BC916" s="454"/>
      <c r="BD916" s="454"/>
      <c r="BE916" s="454"/>
      <c r="BF916" s="455"/>
      <c r="BG916" s="455"/>
      <c r="BH916" s="455"/>
      <c r="BI916" s="455"/>
      <c r="BJ916" s="455"/>
      <c r="BK916" s="455"/>
      <c r="BL916" s="455"/>
      <c r="BM916" s="455"/>
      <c r="BN916" s="455"/>
      <c r="BO916" s="455"/>
    </row>
    <row r="917" spans="1:67" ht="19.5" customHeight="1">
      <c r="A917" s="450"/>
      <c r="B917" s="450"/>
      <c r="C917" s="450"/>
      <c r="D917" s="450"/>
      <c r="E917" s="450"/>
      <c r="F917" s="451"/>
      <c r="G917" s="450"/>
      <c r="H917" s="450"/>
      <c r="I917" s="451"/>
      <c r="J917" s="450"/>
      <c r="K917" s="451"/>
      <c r="L917" s="450"/>
      <c r="M917" s="451"/>
      <c r="N917" s="450"/>
      <c r="O917" s="451"/>
      <c r="P917" s="452"/>
      <c r="Q917" s="452"/>
      <c r="R917" s="452"/>
      <c r="S917" s="452"/>
      <c r="T917" s="450"/>
      <c r="U917" s="450"/>
      <c r="V917" s="451"/>
      <c r="W917" s="452"/>
      <c r="X917" s="450"/>
      <c r="Y917" s="451"/>
      <c r="Z917" s="451"/>
      <c r="AA917" s="450"/>
      <c r="AB917" s="450"/>
      <c r="AC917" s="450"/>
      <c r="AD917" s="450"/>
      <c r="AE917" s="451"/>
      <c r="AF917" s="451"/>
      <c r="AG917" s="452"/>
      <c r="AH917" s="452"/>
      <c r="AI917" s="452"/>
      <c r="AJ917" s="452"/>
      <c r="AK917" s="452"/>
      <c r="AL917" s="452"/>
      <c r="AM917" s="450"/>
      <c r="AN917" s="450"/>
      <c r="AO917" s="451"/>
      <c r="AP917" s="451"/>
      <c r="AQ917" s="450"/>
      <c r="AR917" s="453"/>
      <c r="AS917" s="453"/>
      <c r="AT917" s="454"/>
      <c r="AU917" s="455"/>
      <c r="AV917" s="456"/>
      <c r="AW917" s="456"/>
      <c r="AX917" s="455"/>
      <c r="AY917" s="456"/>
      <c r="AZ917" s="454"/>
      <c r="BA917" s="454"/>
      <c r="BB917" s="454"/>
      <c r="BC917" s="454"/>
      <c r="BD917" s="454"/>
      <c r="BE917" s="454"/>
      <c r="BF917" s="455"/>
      <c r="BG917" s="455"/>
      <c r="BH917" s="455"/>
      <c r="BI917" s="455"/>
      <c r="BJ917" s="455"/>
      <c r="BK917" s="455"/>
      <c r="BL917" s="455"/>
      <c r="BM917" s="455"/>
      <c r="BN917" s="455"/>
      <c r="BO917" s="455"/>
    </row>
    <row r="918" spans="1:67" ht="19.5" customHeight="1">
      <c r="A918" s="450"/>
      <c r="B918" s="450"/>
      <c r="C918" s="450"/>
      <c r="D918" s="450"/>
      <c r="E918" s="450"/>
      <c r="F918" s="451"/>
      <c r="G918" s="450"/>
      <c r="H918" s="450"/>
      <c r="I918" s="451"/>
      <c r="J918" s="450"/>
      <c r="K918" s="451"/>
      <c r="L918" s="450"/>
      <c r="M918" s="451"/>
      <c r="N918" s="450"/>
      <c r="O918" s="451"/>
      <c r="P918" s="452"/>
      <c r="Q918" s="452"/>
      <c r="R918" s="452"/>
      <c r="S918" s="452"/>
      <c r="T918" s="450"/>
      <c r="U918" s="450"/>
      <c r="V918" s="451"/>
      <c r="W918" s="452"/>
      <c r="X918" s="450"/>
      <c r="Y918" s="451"/>
      <c r="Z918" s="451"/>
      <c r="AA918" s="450"/>
      <c r="AB918" s="450"/>
      <c r="AC918" s="450"/>
      <c r="AD918" s="450"/>
      <c r="AE918" s="451"/>
      <c r="AF918" s="451"/>
      <c r="AG918" s="452"/>
      <c r="AH918" s="452"/>
      <c r="AI918" s="452"/>
      <c r="AJ918" s="452"/>
      <c r="AK918" s="452"/>
      <c r="AL918" s="452"/>
      <c r="AM918" s="450"/>
      <c r="AN918" s="450"/>
      <c r="AO918" s="451"/>
      <c r="AP918" s="451"/>
      <c r="AQ918" s="450"/>
      <c r="AR918" s="453"/>
      <c r="AS918" s="453"/>
      <c r="AT918" s="454"/>
      <c r="AU918" s="455"/>
      <c r="AV918" s="456"/>
      <c r="AW918" s="456"/>
      <c r="AX918" s="455"/>
      <c r="AY918" s="456"/>
      <c r="AZ918" s="454"/>
      <c r="BA918" s="454"/>
      <c r="BB918" s="454"/>
      <c r="BC918" s="454"/>
      <c r="BD918" s="454"/>
      <c r="BE918" s="454"/>
      <c r="BF918" s="455"/>
      <c r="BG918" s="455"/>
      <c r="BH918" s="455"/>
      <c r="BI918" s="455"/>
      <c r="BJ918" s="455"/>
      <c r="BK918" s="455"/>
      <c r="BL918" s="455"/>
      <c r="BM918" s="455"/>
      <c r="BN918" s="455"/>
      <c r="BO918" s="455"/>
    </row>
    <row r="919" spans="1:67" ht="19.5" customHeight="1">
      <c r="A919" s="450"/>
      <c r="B919" s="450"/>
      <c r="C919" s="450"/>
      <c r="D919" s="450"/>
      <c r="E919" s="450"/>
      <c r="F919" s="451"/>
      <c r="G919" s="450"/>
      <c r="H919" s="450"/>
      <c r="I919" s="451"/>
      <c r="J919" s="450"/>
      <c r="K919" s="451"/>
      <c r="L919" s="450"/>
      <c r="M919" s="451"/>
      <c r="N919" s="450"/>
      <c r="O919" s="451"/>
      <c r="P919" s="452"/>
      <c r="Q919" s="452"/>
      <c r="R919" s="452"/>
      <c r="S919" s="452"/>
      <c r="T919" s="450"/>
      <c r="U919" s="450"/>
      <c r="V919" s="451"/>
      <c r="W919" s="452"/>
      <c r="X919" s="450"/>
      <c r="Y919" s="451"/>
      <c r="Z919" s="451"/>
      <c r="AA919" s="450"/>
      <c r="AB919" s="450"/>
      <c r="AC919" s="450"/>
      <c r="AD919" s="450"/>
      <c r="AE919" s="451"/>
      <c r="AF919" s="451"/>
      <c r="AG919" s="452"/>
      <c r="AH919" s="452"/>
      <c r="AI919" s="452"/>
      <c r="AJ919" s="452"/>
      <c r="AK919" s="452"/>
      <c r="AL919" s="452"/>
      <c r="AM919" s="450"/>
      <c r="AN919" s="450"/>
      <c r="AO919" s="451"/>
      <c r="AP919" s="451"/>
      <c r="AQ919" s="450"/>
      <c r="AR919" s="453"/>
      <c r="AS919" s="453"/>
      <c r="AT919" s="454"/>
      <c r="AU919" s="455"/>
      <c r="AV919" s="456"/>
      <c r="AW919" s="456"/>
      <c r="AX919" s="455"/>
      <c r="AY919" s="456"/>
      <c r="AZ919" s="454"/>
      <c r="BA919" s="454"/>
      <c r="BB919" s="454"/>
      <c r="BC919" s="454"/>
      <c r="BD919" s="454"/>
      <c r="BE919" s="454"/>
      <c r="BF919" s="455"/>
      <c r="BG919" s="455"/>
      <c r="BH919" s="455"/>
      <c r="BI919" s="455"/>
      <c r="BJ919" s="455"/>
      <c r="BK919" s="455"/>
      <c r="BL919" s="455"/>
      <c r="BM919" s="455"/>
      <c r="BN919" s="455"/>
      <c r="BO919" s="455"/>
    </row>
    <row r="920" spans="1:67" ht="19.5" customHeight="1">
      <c r="A920" s="450"/>
      <c r="B920" s="450"/>
      <c r="C920" s="450"/>
      <c r="D920" s="450"/>
      <c r="E920" s="450"/>
      <c r="F920" s="451"/>
      <c r="G920" s="450"/>
      <c r="H920" s="450"/>
      <c r="I920" s="451"/>
      <c r="J920" s="450"/>
      <c r="K920" s="451"/>
      <c r="L920" s="450"/>
      <c r="M920" s="451"/>
      <c r="N920" s="450"/>
      <c r="O920" s="451"/>
      <c r="P920" s="452"/>
      <c r="Q920" s="452"/>
      <c r="R920" s="452"/>
      <c r="S920" s="452"/>
      <c r="T920" s="450"/>
      <c r="U920" s="450"/>
      <c r="V920" s="451"/>
      <c r="W920" s="452"/>
      <c r="X920" s="450"/>
      <c r="Y920" s="451"/>
      <c r="Z920" s="451"/>
      <c r="AA920" s="450"/>
      <c r="AB920" s="450"/>
      <c r="AC920" s="450"/>
      <c r="AD920" s="450"/>
      <c r="AE920" s="451"/>
      <c r="AF920" s="451"/>
      <c r="AG920" s="452"/>
      <c r="AH920" s="452"/>
      <c r="AI920" s="452"/>
      <c r="AJ920" s="452"/>
      <c r="AK920" s="452"/>
      <c r="AL920" s="452"/>
      <c r="AM920" s="450"/>
      <c r="AN920" s="450"/>
      <c r="AO920" s="451"/>
      <c r="AP920" s="451"/>
      <c r="AQ920" s="450"/>
      <c r="AR920" s="453"/>
      <c r="AS920" s="453"/>
      <c r="AT920" s="454"/>
      <c r="AU920" s="455"/>
      <c r="AV920" s="456"/>
      <c r="AW920" s="456"/>
      <c r="AX920" s="455"/>
      <c r="AY920" s="456"/>
      <c r="AZ920" s="454"/>
      <c r="BA920" s="454"/>
      <c r="BB920" s="454"/>
      <c r="BC920" s="454"/>
      <c r="BD920" s="454"/>
      <c r="BE920" s="454"/>
      <c r="BF920" s="455"/>
      <c r="BG920" s="455"/>
      <c r="BH920" s="455"/>
      <c r="BI920" s="455"/>
      <c r="BJ920" s="455"/>
      <c r="BK920" s="455"/>
      <c r="BL920" s="455"/>
      <c r="BM920" s="455"/>
      <c r="BN920" s="455"/>
      <c r="BO920" s="455"/>
    </row>
    <row r="921" spans="1:67" ht="19.5" customHeight="1">
      <c r="A921" s="450"/>
      <c r="B921" s="450"/>
      <c r="C921" s="450"/>
      <c r="D921" s="450"/>
      <c r="E921" s="450"/>
      <c r="F921" s="451"/>
      <c r="G921" s="450"/>
      <c r="H921" s="450"/>
      <c r="I921" s="451"/>
      <c r="J921" s="450"/>
      <c r="K921" s="451"/>
      <c r="L921" s="450"/>
      <c r="M921" s="451"/>
      <c r="N921" s="450"/>
      <c r="O921" s="451"/>
      <c r="P921" s="452"/>
      <c r="Q921" s="452"/>
      <c r="R921" s="452"/>
      <c r="S921" s="452"/>
      <c r="T921" s="450"/>
      <c r="U921" s="450"/>
      <c r="V921" s="451"/>
      <c r="W921" s="452"/>
      <c r="X921" s="450"/>
      <c r="Y921" s="451"/>
      <c r="Z921" s="451"/>
      <c r="AA921" s="450"/>
      <c r="AB921" s="450"/>
      <c r="AC921" s="450"/>
      <c r="AD921" s="450"/>
      <c r="AE921" s="451"/>
      <c r="AF921" s="451"/>
      <c r="AG921" s="452"/>
      <c r="AH921" s="452"/>
      <c r="AI921" s="452"/>
      <c r="AJ921" s="452"/>
      <c r="AK921" s="452"/>
      <c r="AL921" s="452"/>
      <c r="AM921" s="450"/>
      <c r="AN921" s="450"/>
      <c r="AO921" s="451"/>
      <c r="AP921" s="451"/>
      <c r="AQ921" s="450"/>
      <c r="AR921" s="453"/>
      <c r="AS921" s="453"/>
      <c r="AT921" s="454"/>
      <c r="AU921" s="455"/>
      <c r="AV921" s="456"/>
      <c r="AW921" s="456"/>
      <c r="AX921" s="455"/>
      <c r="AY921" s="456"/>
      <c r="AZ921" s="454"/>
      <c r="BA921" s="454"/>
      <c r="BB921" s="454"/>
      <c r="BC921" s="454"/>
      <c r="BD921" s="454"/>
      <c r="BE921" s="454"/>
      <c r="BF921" s="455"/>
      <c r="BG921" s="455"/>
      <c r="BH921" s="455"/>
      <c r="BI921" s="455"/>
      <c r="BJ921" s="455"/>
      <c r="BK921" s="455"/>
      <c r="BL921" s="455"/>
      <c r="BM921" s="455"/>
      <c r="BN921" s="455"/>
      <c r="BO921" s="455"/>
    </row>
    <row r="922" spans="1:67" ht="19.5" customHeight="1">
      <c r="A922" s="450"/>
      <c r="B922" s="450"/>
      <c r="C922" s="450"/>
      <c r="D922" s="450"/>
      <c r="E922" s="450"/>
      <c r="F922" s="451"/>
      <c r="G922" s="450"/>
      <c r="H922" s="450"/>
      <c r="I922" s="451"/>
      <c r="J922" s="450"/>
      <c r="K922" s="451"/>
      <c r="L922" s="450"/>
      <c r="M922" s="451"/>
      <c r="N922" s="450"/>
      <c r="O922" s="451"/>
      <c r="P922" s="452"/>
      <c r="Q922" s="452"/>
      <c r="R922" s="452"/>
      <c r="S922" s="452"/>
      <c r="T922" s="450"/>
      <c r="U922" s="450"/>
      <c r="V922" s="451"/>
      <c r="W922" s="452"/>
      <c r="X922" s="450"/>
      <c r="Y922" s="451"/>
      <c r="Z922" s="451"/>
      <c r="AA922" s="450"/>
      <c r="AB922" s="450"/>
      <c r="AC922" s="450"/>
      <c r="AD922" s="450"/>
      <c r="AE922" s="451"/>
      <c r="AF922" s="451"/>
      <c r="AG922" s="452"/>
      <c r="AH922" s="452"/>
      <c r="AI922" s="452"/>
      <c r="AJ922" s="452"/>
      <c r="AK922" s="452"/>
      <c r="AL922" s="452"/>
      <c r="AM922" s="450"/>
      <c r="AN922" s="450"/>
      <c r="AO922" s="451"/>
      <c r="AP922" s="451"/>
      <c r="AQ922" s="450"/>
      <c r="AR922" s="453"/>
      <c r="AS922" s="453"/>
      <c r="AT922" s="454"/>
      <c r="AU922" s="455"/>
      <c r="AV922" s="456"/>
      <c r="AW922" s="456"/>
      <c r="AX922" s="455"/>
      <c r="AY922" s="456"/>
      <c r="AZ922" s="454"/>
      <c r="BA922" s="454"/>
      <c r="BB922" s="454"/>
      <c r="BC922" s="454"/>
      <c r="BD922" s="454"/>
      <c r="BE922" s="454"/>
      <c r="BF922" s="455"/>
      <c r="BG922" s="455"/>
      <c r="BH922" s="455"/>
      <c r="BI922" s="455"/>
      <c r="BJ922" s="455"/>
      <c r="BK922" s="455"/>
      <c r="BL922" s="455"/>
      <c r="BM922" s="455"/>
      <c r="BN922" s="455"/>
      <c r="BO922" s="455"/>
    </row>
    <row r="923" spans="1:67" ht="19.5" customHeight="1">
      <c r="A923" s="450"/>
      <c r="B923" s="450"/>
      <c r="C923" s="450"/>
      <c r="D923" s="450"/>
      <c r="E923" s="450"/>
      <c r="F923" s="451"/>
      <c r="G923" s="450"/>
      <c r="H923" s="450"/>
      <c r="I923" s="451"/>
      <c r="J923" s="450"/>
      <c r="K923" s="451"/>
      <c r="L923" s="450"/>
      <c r="M923" s="451"/>
      <c r="N923" s="450"/>
      <c r="O923" s="451"/>
      <c r="P923" s="452"/>
      <c r="Q923" s="452"/>
      <c r="R923" s="452"/>
      <c r="S923" s="452"/>
      <c r="T923" s="450"/>
      <c r="U923" s="450"/>
      <c r="V923" s="451"/>
      <c r="W923" s="452"/>
      <c r="X923" s="450"/>
      <c r="Y923" s="451"/>
      <c r="Z923" s="451"/>
      <c r="AA923" s="450"/>
      <c r="AB923" s="450"/>
      <c r="AC923" s="450"/>
      <c r="AD923" s="450"/>
      <c r="AE923" s="451"/>
      <c r="AF923" s="451"/>
      <c r="AG923" s="452"/>
      <c r="AH923" s="452"/>
      <c r="AI923" s="452"/>
      <c r="AJ923" s="452"/>
      <c r="AK923" s="452"/>
      <c r="AL923" s="452"/>
      <c r="AM923" s="450"/>
      <c r="AN923" s="450"/>
      <c r="AO923" s="451"/>
      <c r="AP923" s="451"/>
      <c r="AQ923" s="450"/>
      <c r="AR923" s="453"/>
      <c r="AS923" s="453"/>
      <c r="AT923" s="454"/>
      <c r="AU923" s="455"/>
      <c r="AV923" s="456"/>
      <c r="AW923" s="456"/>
      <c r="AX923" s="455"/>
      <c r="AY923" s="456"/>
      <c r="AZ923" s="454"/>
      <c r="BA923" s="454"/>
      <c r="BB923" s="454"/>
      <c r="BC923" s="454"/>
      <c r="BD923" s="454"/>
      <c r="BE923" s="454"/>
      <c r="BF923" s="455"/>
      <c r="BG923" s="455"/>
      <c r="BH923" s="455"/>
      <c r="BI923" s="455"/>
      <c r="BJ923" s="455"/>
      <c r="BK923" s="455"/>
      <c r="BL923" s="455"/>
      <c r="BM923" s="455"/>
      <c r="BN923" s="455"/>
      <c r="BO923" s="455"/>
    </row>
    <row r="924" spans="1:67" ht="19.5" customHeight="1">
      <c r="A924" s="450"/>
      <c r="B924" s="450"/>
      <c r="C924" s="450"/>
      <c r="D924" s="450"/>
      <c r="E924" s="450"/>
      <c r="F924" s="451"/>
      <c r="G924" s="450"/>
      <c r="H924" s="450"/>
      <c r="I924" s="451"/>
      <c r="J924" s="450"/>
      <c r="K924" s="451"/>
      <c r="L924" s="450"/>
      <c r="M924" s="451"/>
      <c r="N924" s="450"/>
      <c r="O924" s="451"/>
      <c r="P924" s="452"/>
      <c r="Q924" s="452"/>
      <c r="R924" s="452"/>
      <c r="S924" s="452"/>
      <c r="T924" s="450"/>
      <c r="U924" s="450"/>
      <c r="V924" s="451"/>
      <c r="W924" s="452"/>
      <c r="X924" s="450"/>
      <c r="Y924" s="451"/>
      <c r="Z924" s="451"/>
      <c r="AA924" s="450"/>
      <c r="AB924" s="450"/>
      <c r="AC924" s="450"/>
      <c r="AD924" s="450"/>
      <c r="AE924" s="451"/>
      <c r="AF924" s="451"/>
      <c r="AG924" s="452"/>
      <c r="AH924" s="452"/>
      <c r="AI924" s="452"/>
      <c r="AJ924" s="452"/>
      <c r="AK924" s="452"/>
      <c r="AL924" s="452"/>
      <c r="AM924" s="450"/>
      <c r="AN924" s="450"/>
      <c r="AO924" s="451"/>
      <c r="AP924" s="451"/>
      <c r="AQ924" s="450"/>
      <c r="AR924" s="453"/>
      <c r="AS924" s="453"/>
      <c r="AT924" s="454"/>
      <c r="AU924" s="455"/>
      <c r="AV924" s="456"/>
      <c r="AW924" s="456"/>
      <c r="AX924" s="455"/>
      <c r="AY924" s="456"/>
      <c r="AZ924" s="454"/>
      <c r="BA924" s="454"/>
      <c r="BB924" s="454"/>
      <c r="BC924" s="454"/>
      <c r="BD924" s="454"/>
      <c r="BE924" s="454"/>
      <c r="BF924" s="455"/>
      <c r="BG924" s="455"/>
      <c r="BH924" s="455"/>
      <c r="BI924" s="455"/>
      <c r="BJ924" s="455"/>
      <c r="BK924" s="455"/>
      <c r="BL924" s="455"/>
      <c r="BM924" s="455"/>
      <c r="BN924" s="455"/>
      <c r="BO924" s="455"/>
    </row>
    <row r="925" spans="1:67" ht="19.5" customHeight="1">
      <c r="A925" s="450"/>
      <c r="B925" s="450"/>
      <c r="C925" s="450"/>
      <c r="D925" s="450"/>
      <c r="E925" s="450"/>
      <c r="F925" s="451"/>
      <c r="G925" s="450"/>
      <c r="H925" s="450"/>
      <c r="I925" s="451"/>
      <c r="J925" s="450"/>
      <c r="K925" s="451"/>
      <c r="L925" s="450"/>
      <c r="M925" s="451"/>
      <c r="N925" s="450"/>
      <c r="O925" s="451"/>
      <c r="P925" s="452"/>
      <c r="Q925" s="452"/>
      <c r="R925" s="452"/>
      <c r="S925" s="452"/>
      <c r="T925" s="450"/>
      <c r="U925" s="450"/>
      <c r="V925" s="451"/>
      <c r="W925" s="452"/>
      <c r="X925" s="450"/>
      <c r="Y925" s="451"/>
      <c r="Z925" s="451"/>
      <c r="AA925" s="450"/>
      <c r="AB925" s="450"/>
      <c r="AC925" s="450"/>
      <c r="AD925" s="450"/>
      <c r="AE925" s="451"/>
      <c r="AF925" s="451"/>
      <c r="AG925" s="452"/>
      <c r="AH925" s="452"/>
      <c r="AI925" s="452"/>
      <c r="AJ925" s="452"/>
      <c r="AK925" s="452"/>
      <c r="AL925" s="452"/>
      <c r="AM925" s="450"/>
      <c r="AN925" s="450"/>
      <c r="AO925" s="451"/>
      <c r="AP925" s="451"/>
      <c r="AQ925" s="450"/>
      <c r="AR925" s="453"/>
      <c r="AS925" s="453"/>
      <c r="AT925" s="454"/>
      <c r="AU925" s="455"/>
      <c r="AV925" s="456"/>
      <c r="AW925" s="456"/>
      <c r="AX925" s="455"/>
      <c r="AY925" s="456"/>
      <c r="AZ925" s="454"/>
      <c r="BA925" s="454"/>
      <c r="BB925" s="454"/>
      <c r="BC925" s="454"/>
      <c r="BD925" s="454"/>
      <c r="BE925" s="454"/>
      <c r="BF925" s="455"/>
      <c r="BG925" s="455"/>
      <c r="BH925" s="455"/>
      <c r="BI925" s="455"/>
      <c r="BJ925" s="455"/>
      <c r="BK925" s="455"/>
      <c r="BL925" s="455"/>
      <c r="BM925" s="455"/>
      <c r="BN925" s="455"/>
      <c r="BO925" s="455"/>
    </row>
    <row r="926" spans="1:67" ht="19.5" customHeight="1">
      <c r="A926" s="450"/>
      <c r="B926" s="450"/>
      <c r="C926" s="450"/>
      <c r="D926" s="450"/>
      <c r="E926" s="450"/>
      <c r="F926" s="451"/>
      <c r="G926" s="450"/>
      <c r="H926" s="450"/>
      <c r="I926" s="451"/>
      <c r="J926" s="450"/>
      <c r="K926" s="451"/>
      <c r="L926" s="450"/>
      <c r="M926" s="451"/>
      <c r="N926" s="450"/>
      <c r="O926" s="451"/>
      <c r="P926" s="452"/>
      <c r="Q926" s="452"/>
      <c r="R926" s="452"/>
      <c r="S926" s="452"/>
      <c r="T926" s="450"/>
      <c r="U926" s="450"/>
      <c r="V926" s="451"/>
      <c r="W926" s="452"/>
      <c r="X926" s="450"/>
      <c r="Y926" s="451"/>
      <c r="Z926" s="451"/>
      <c r="AA926" s="450"/>
      <c r="AB926" s="450"/>
      <c r="AC926" s="450"/>
      <c r="AD926" s="450"/>
      <c r="AE926" s="451"/>
      <c r="AF926" s="451"/>
      <c r="AG926" s="452"/>
      <c r="AH926" s="452"/>
      <c r="AI926" s="452"/>
      <c r="AJ926" s="452"/>
      <c r="AK926" s="452"/>
      <c r="AL926" s="452"/>
      <c r="AM926" s="450"/>
      <c r="AN926" s="450"/>
      <c r="AO926" s="451"/>
      <c r="AP926" s="451"/>
      <c r="AQ926" s="450"/>
      <c r="AR926" s="453"/>
      <c r="AS926" s="453"/>
      <c r="AT926" s="454"/>
      <c r="AU926" s="455"/>
      <c r="AV926" s="456"/>
      <c r="AW926" s="456"/>
      <c r="AX926" s="455"/>
      <c r="AY926" s="456"/>
      <c r="AZ926" s="454"/>
      <c r="BA926" s="454"/>
      <c r="BB926" s="454"/>
      <c r="BC926" s="454"/>
      <c r="BD926" s="454"/>
      <c r="BE926" s="454"/>
      <c r="BF926" s="455"/>
      <c r="BG926" s="455"/>
      <c r="BH926" s="455"/>
      <c r="BI926" s="455"/>
      <c r="BJ926" s="455"/>
      <c r="BK926" s="455"/>
      <c r="BL926" s="455"/>
      <c r="BM926" s="455"/>
      <c r="BN926" s="455"/>
      <c r="BO926" s="455"/>
    </row>
    <row r="927" spans="1:67" ht="19.5" customHeight="1">
      <c r="A927" s="450"/>
      <c r="B927" s="450"/>
      <c r="C927" s="450"/>
      <c r="D927" s="450"/>
      <c r="E927" s="450"/>
      <c r="F927" s="451"/>
      <c r="G927" s="450"/>
      <c r="H927" s="450"/>
      <c r="I927" s="451"/>
      <c r="J927" s="450"/>
      <c r="K927" s="451"/>
      <c r="L927" s="450"/>
      <c r="M927" s="451"/>
      <c r="N927" s="450"/>
      <c r="O927" s="451"/>
      <c r="P927" s="452"/>
      <c r="Q927" s="452"/>
      <c r="R927" s="452"/>
      <c r="S927" s="452"/>
      <c r="T927" s="450"/>
      <c r="U927" s="450"/>
      <c r="V927" s="451"/>
      <c r="W927" s="452"/>
      <c r="X927" s="450"/>
      <c r="Y927" s="451"/>
      <c r="Z927" s="451"/>
      <c r="AA927" s="450"/>
      <c r="AB927" s="450"/>
      <c r="AC927" s="450"/>
      <c r="AD927" s="450"/>
      <c r="AE927" s="451"/>
      <c r="AF927" s="451"/>
      <c r="AG927" s="452"/>
      <c r="AH927" s="452"/>
      <c r="AI927" s="452"/>
      <c r="AJ927" s="452"/>
      <c r="AK927" s="452"/>
      <c r="AL927" s="452"/>
      <c r="AM927" s="450"/>
      <c r="AN927" s="450"/>
      <c r="AO927" s="451"/>
      <c r="AP927" s="451"/>
      <c r="AQ927" s="450"/>
      <c r="AR927" s="453"/>
      <c r="AS927" s="453"/>
      <c r="AT927" s="454"/>
      <c r="AU927" s="455"/>
      <c r="AV927" s="456"/>
      <c r="AW927" s="456"/>
      <c r="AX927" s="455"/>
      <c r="AY927" s="456"/>
      <c r="AZ927" s="454"/>
      <c r="BA927" s="454"/>
      <c r="BB927" s="454"/>
      <c r="BC927" s="454"/>
      <c r="BD927" s="454"/>
      <c r="BE927" s="454"/>
      <c r="BF927" s="455"/>
      <c r="BG927" s="455"/>
      <c r="BH927" s="455"/>
      <c r="BI927" s="455"/>
      <c r="BJ927" s="455"/>
      <c r="BK927" s="455"/>
      <c r="BL927" s="455"/>
      <c r="BM927" s="455"/>
      <c r="BN927" s="455"/>
      <c r="BO927" s="455"/>
    </row>
    <row r="928" spans="1:67" ht="19.5" customHeight="1">
      <c r="A928" s="450"/>
      <c r="B928" s="450"/>
      <c r="C928" s="450"/>
      <c r="D928" s="450"/>
      <c r="E928" s="450"/>
      <c r="F928" s="451"/>
      <c r="G928" s="450"/>
      <c r="H928" s="450"/>
      <c r="I928" s="451"/>
      <c r="J928" s="450"/>
      <c r="K928" s="451"/>
      <c r="L928" s="450"/>
      <c r="M928" s="451"/>
      <c r="N928" s="450"/>
      <c r="O928" s="451"/>
      <c r="P928" s="452"/>
      <c r="Q928" s="452"/>
      <c r="R928" s="452"/>
      <c r="S928" s="452"/>
      <c r="T928" s="450"/>
      <c r="U928" s="450"/>
      <c r="V928" s="451"/>
      <c r="W928" s="452"/>
      <c r="X928" s="450"/>
      <c r="Y928" s="451"/>
      <c r="Z928" s="451"/>
      <c r="AA928" s="450"/>
      <c r="AB928" s="450"/>
      <c r="AC928" s="450"/>
      <c r="AD928" s="450"/>
      <c r="AE928" s="451"/>
      <c r="AF928" s="451"/>
      <c r="AG928" s="452"/>
      <c r="AH928" s="452"/>
      <c r="AI928" s="452"/>
      <c r="AJ928" s="452"/>
      <c r="AK928" s="452"/>
      <c r="AL928" s="452"/>
      <c r="AM928" s="450"/>
      <c r="AN928" s="450"/>
      <c r="AO928" s="451"/>
      <c r="AP928" s="451"/>
      <c r="AQ928" s="450"/>
      <c r="AR928" s="453"/>
      <c r="AS928" s="453"/>
      <c r="AT928" s="454"/>
      <c r="AU928" s="455"/>
      <c r="AV928" s="456"/>
      <c r="AW928" s="456"/>
      <c r="AX928" s="455"/>
      <c r="AY928" s="456"/>
      <c r="AZ928" s="454"/>
      <c r="BA928" s="454"/>
      <c r="BB928" s="454"/>
      <c r="BC928" s="454"/>
      <c r="BD928" s="454"/>
      <c r="BE928" s="454"/>
      <c r="BF928" s="455"/>
      <c r="BG928" s="455"/>
      <c r="BH928" s="455"/>
      <c r="BI928" s="455"/>
      <c r="BJ928" s="455"/>
      <c r="BK928" s="455"/>
      <c r="BL928" s="455"/>
      <c r="BM928" s="455"/>
      <c r="BN928" s="455"/>
      <c r="BO928" s="455"/>
    </row>
    <row r="929" spans="1:67" ht="19.5" customHeight="1">
      <c r="A929" s="450"/>
      <c r="B929" s="450"/>
      <c r="C929" s="450"/>
      <c r="D929" s="450"/>
      <c r="E929" s="450"/>
      <c r="F929" s="451"/>
      <c r="G929" s="450"/>
      <c r="H929" s="450"/>
      <c r="I929" s="451"/>
      <c r="J929" s="450"/>
      <c r="K929" s="451"/>
      <c r="L929" s="450"/>
      <c r="M929" s="451"/>
      <c r="N929" s="450"/>
      <c r="O929" s="451"/>
      <c r="P929" s="452"/>
      <c r="Q929" s="452"/>
      <c r="R929" s="452"/>
      <c r="S929" s="452"/>
      <c r="T929" s="450"/>
      <c r="U929" s="450"/>
      <c r="V929" s="451"/>
      <c r="W929" s="452"/>
      <c r="X929" s="450"/>
      <c r="Y929" s="451"/>
      <c r="Z929" s="451"/>
      <c r="AA929" s="450"/>
      <c r="AB929" s="450"/>
      <c r="AC929" s="450"/>
      <c r="AD929" s="450"/>
      <c r="AE929" s="451"/>
      <c r="AF929" s="451"/>
      <c r="AG929" s="452"/>
      <c r="AH929" s="452"/>
      <c r="AI929" s="452"/>
      <c r="AJ929" s="452"/>
      <c r="AK929" s="452"/>
      <c r="AL929" s="452"/>
      <c r="AM929" s="450"/>
      <c r="AN929" s="450"/>
      <c r="AO929" s="451"/>
      <c r="AP929" s="451"/>
      <c r="AQ929" s="450"/>
      <c r="AR929" s="453"/>
      <c r="AS929" s="453"/>
      <c r="AT929" s="454"/>
      <c r="AU929" s="455"/>
      <c r="AV929" s="456"/>
      <c r="AW929" s="456"/>
      <c r="AX929" s="455"/>
      <c r="AY929" s="456"/>
      <c r="AZ929" s="454"/>
      <c r="BA929" s="454"/>
      <c r="BB929" s="454"/>
      <c r="BC929" s="454"/>
      <c r="BD929" s="454"/>
      <c r="BE929" s="454"/>
      <c r="BF929" s="455"/>
      <c r="BG929" s="455"/>
      <c r="BH929" s="455"/>
      <c r="BI929" s="455"/>
      <c r="BJ929" s="455"/>
      <c r="BK929" s="455"/>
      <c r="BL929" s="455"/>
      <c r="BM929" s="455"/>
      <c r="BN929" s="455"/>
      <c r="BO929" s="455"/>
    </row>
    <row r="930" spans="1:67" ht="19.5" customHeight="1">
      <c r="A930" s="450"/>
      <c r="B930" s="450"/>
      <c r="C930" s="450"/>
      <c r="D930" s="450"/>
      <c r="E930" s="450"/>
      <c r="F930" s="451"/>
      <c r="G930" s="450"/>
      <c r="H930" s="450"/>
      <c r="I930" s="451"/>
      <c r="J930" s="450"/>
      <c r="K930" s="451"/>
      <c r="L930" s="450"/>
      <c r="M930" s="451"/>
      <c r="N930" s="450"/>
      <c r="O930" s="451"/>
      <c r="P930" s="452"/>
      <c r="Q930" s="452"/>
      <c r="R930" s="452"/>
      <c r="S930" s="452"/>
      <c r="T930" s="450"/>
      <c r="U930" s="450"/>
      <c r="V930" s="451"/>
      <c r="W930" s="452"/>
      <c r="X930" s="450"/>
      <c r="Y930" s="451"/>
      <c r="Z930" s="451"/>
      <c r="AA930" s="450"/>
      <c r="AB930" s="450"/>
      <c r="AC930" s="450"/>
      <c r="AD930" s="450"/>
      <c r="AE930" s="451"/>
      <c r="AF930" s="451"/>
      <c r="AG930" s="452"/>
      <c r="AH930" s="452"/>
      <c r="AI930" s="452"/>
      <c r="AJ930" s="452"/>
      <c r="AK930" s="452"/>
      <c r="AL930" s="452"/>
      <c r="AM930" s="450"/>
      <c r="AN930" s="450"/>
      <c r="AO930" s="451"/>
      <c r="AP930" s="451"/>
      <c r="AQ930" s="450"/>
      <c r="AR930" s="453"/>
      <c r="AS930" s="453"/>
      <c r="AT930" s="454"/>
      <c r="AU930" s="455"/>
      <c r="AV930" s="456"/>
      <c r="AW930" s="456"/>
      <c r="AX930" s="455"/>
      <c r="AY930" s="456"/>
      <c r="AZ930" s="454"/>
      <c r="BA930" s="454"/>
      <c r="BB930" s="454"/>
      <c r="BC930" s="454"/>
      <c r="BD930" s="454"/>
      <c r="BE930" s="454"/>
      <c r="BF930" s="455"/>
      <c r="BG930" s="455"/>
      <c r="BH930" s="455"/>
      <c r="BI930" s="455"/>
      <c r="BJ930" s="455"/>
      <c r="BK930" s="455"/>
      <c r="BL930" s="455"/>
      <c r="BM930" s="455"/>
      <c r="BN930" s="455"/>
      <c r="BO930" s="455"/>
    </row>
    <row r="931" spans="1:67" ht="19.5" customHeight="1">
      <c r="A931" s="450"/>
      <c r="B931" s="450"/>
      <c r="C931" s="450"/>
      <c r="D931" s="450"/>
      <c r="E931" s="450"/>
      <c r="F931" s="451"/>
      <c r="G931" s="450"/>
      <c r="H931" s="450"/>
      <c r="I931" s="451"/>
      <c r="J931" s="450"/>
      <c r="K931" s="451"/>
      <c r="L931" s="450"/>
      <c r="M931" s="451"/>
      <c r="N931" s="450"/>
      <c r="O931" s="451"/>
      <c r="P931" s="452"/>
      <c r="Q931" s="452"/>
      <c r="R931" s="452"/>
      <c r="S931" s="452"/>
      <c r="T931" s="450"/>
      <c r="U931" s="450"/>
      <c r="V931" s="451"/>
      <c r="W931" s="452"/>
      <c r="X931" s="450"/>
      <c r="Y931" s="451"/>
      <c r="Z931" s="451"/>
      <c r="AA931" s="450"/>
      <c r="AB931" s="450"/>
      <c r="AC931" s="450"/>
      <c r="AD931" s="450"/>
      <c r="AE931" s="451"/>
      <c r="AF931" s="451"/>
      <c r="AG931" s="452"/>
      <c r="AH931" s="452"/>
      <c r="AI931" s="452"/>
      <c r="AJ931" s="452"/>
      <c r="AK931" s="452"/>
      <c r="AL931" s="452"/>
      <c r="AM931" s="450"/>
      <c r="AN931" s="450"/>
      <c r="AO931" s="451"/>
      <c r="AP931" s="451"/>
      <c r="AQ931" s="450"/>
      <c r="AR931" s="453"/>
      <c r="AS931" s="453"/>
      <c r="AT931" s="454"/>
      <c r="AU931" s="455"/>
      <c r="AV931" s="456"/>
      <c r="AW931" s="456"/>
      <c r="AX931" s="455"/>
      <c r="AY931" s="456"/>
      <c r="AZ931" s="454"/>
      <c r="BA931" s="454"/>
      <c r="BB931" s="454"/>
      <c r="BC931" s="454"/>
      <c r="BD931" s="454"/>
      <c r="BE931" s="454"/>
      <c r="BF931" s="455"/>
      <c r="BG931" s="455"/>
      <c r="BH931" s="455"/>
      <c r="BI931" s="455"/>
      <c r="BJ931" s="455"/>
      <c r="BK931" s="455"/>
      <c r="BL931" s="455"/>
      <c r="BM931" s="455"/>
      <c r="BN931" s="455"/>
      <c r="BO931" s="455"/>
    </row>
    <row r="932" spans="1:67" ht="19.5" customHeight="1">
      <c r="A932" s="450"/>
      <c r="B932" s="450"/>
      <c r="C932" s="450"/>
      <c r="D932" s="450"/>
      <c r="E932" s="450"/>
      <c r="F932" s="451"/>
      <c r="G932" s="450"/>
      <c r="H932" s="450"/>
      <c r="I932" s="451"/>
      <c r="J932" s="450"/>
      <c r="K932" s="451"/>
      <c r="L932" s="450"/>
      <c r="M932" s="451"/>
      <c r="N932" s="450"/>
      <c r="O932" s="451"/>
      <c r="P932" s="452"/>
      <c r="Q932" s="452"/>
      <c r="R932" s="452"/>
      <c r="S932" s="452"/>
      <c r="T932" s="450"/>
      <c r="U932" s="450"/>
      <c r="V932" s="451"/>
      <c r="W932" s="452"/>
      <c r="X932" s="450"/>
      <c r="Y932" s="451"/>
      <c r="Z932" s="451"/>
      <c r="AA932" s="450"/>
      <c r="AB932" s="450"/>
      <c r="AC932" s="450"/>
      <c r="AD932" s="450"/>
      <c r="AE932" s="451"/>
      <c r="AF932" s="451"/>
      <c r="AG932" s="452"/>
      <c r="AH932" s="452"/>
      <c r="AI932" s="452"/>
      <c r="AJ932" s="452"/>
      <c r="AK932" s="452"/>
      <c r="AL932" s="452"/>
      <c r="AM932" s="450"/>
      <c r="AN932" s="450"/>
      <c r="AO932" s="451"/>
      <c r="AP932" s="451"/>
      <c r="AQ932" s="450"/>
      <c r="AR932" s="453"/>
      <c r="AS932" s="453"/>
      <c r="AT932" s="454"/>
      <c r="AU932" s="455"/>
      <c r="AV932" s="456"/>
      <c r="AW932" s="456"/>
      <c r="AX932" s="455"/>
      <c r="AY932" s="456"/>
      <c r="AZ932" s="454"/>
      <c r="BA932" s="454"/>
      <c r="BB932" s="454"/>
      <c r="BC932" s="454"/>
      <c r="BD932" s="454"/>
      <c r="BE932" s="454"/>
      <c r="BF932" s="455"/>
      <c r="BG932" s="455"/>
      <c r="BH932" s="455"/>
      <c r="BI932" s="455"/>
      <c r="BJ932" s="455"/>
      <c r="BK932" s="455"/>
      <c r="BL932" s="455"/>
      <c r="BM932" s="455"/>
      <c r="BN932" s="455"/>
      <c r="BO932" s="455"/>
    </row>
    <row r="933" spans="1:67" ht="19.5" customHeight="1">
      <c r="A933" s="450"/>
      <c r="B933" s="450"/>
      <c r="C933" s="450"/>
      <c r="D933" s="450"/>
      <c r="E933" s="450"/>
      <c r="F933" s="451"/>
      <c r="G933" s="450"/>
      <c r="H933" s="450"/>
      <c r="I933" s="451"/>
      <c r="J933" s="450"/>
      <c r="K933" s="451"/>
      <c r="L933" s="450"/>
      <c r="M933" s="451"/>
      <c r="N933" s="450"/>
      <c r="O933" s="451"/>
      <c r="P933" s="452"/>
      <c r="Q933" s="452"/>
      <c r="R933" s="452"/>
      <c r="S933" s="452"/>
      <c r="T933" s="450"/>
      <c r="U933" s="450"/>
      <c r="V933" s="451"/>
      <c r="W933" s="452"/>
      <c r="X933" s="450"/>
      <c r="Y933" s="451"/>
      <c r="Z933" s="451"/>
      <c r="AA933" s="450"/>
      <c r="AB933" s="450"/>
      <c r="AC933" s="450"/>
      <c r="AD933" s="450"/>
      <c r="AE933" s="451"/>
      <c r="AF933" s="451"/>
      <c r="AG933" s="452"/>
      <c r="AH933" s="452"/>
      <c r="AI933" s="452"/>
      <c r="AJ933" s="452"/>
      <c r="AK933" s="452"/>
      <c r="AL933" s="452"/>
      <c r="AM933" s="450"/>
      <c r="AN933" s="450"/>
      <c r="AO933" s="451"/>
      <c r="AP933" s="451"/>
      <c r="AQ933" s="450"/>
      <c r="AR933" s="453"/>
      <c r="AS933" s="453"/>
      <c r="AT933" s="454"/>
      <c r="AU933" s="455"/>
      <c r="AV933" s="456"/>
      <c r="AW933" s="456"/>
      <c r="AX933" s="455"/>
      <c r="AY933" s="456"/>
      <c r="AZ933" s="454"/>
      <c r="BA933" s="454"/>
      <c r="BB933" s="454"/>
      <c r="BC933" s="454"/>
      <c r="BD933" s="454"/>
      <c r="BE933" s="454"/>
      <c r="BF933" s="455"/>
      <c r="BG933" s="455"/>
      <c r="BH933" s="455"/>
      <c r="BI933" s="455"/>
      <c r="BJ933" s="455"/>
      <c r="BK933" s="455"/>
      <c r="BL933" s="455"/>
      <c r="BM933" s="455"/>
      <c r="BN933" s="455"/>
      <c r="BO933" s="455"/>
    </row>
    <row r="934" spans="1:67" ht="19.5" customHeight="1">
      <c r="A934" s="450"/>
      <c r="B934" s="450"/>
      <c r="C934" s="450"/>
      <c r="D934" s="450"/>
      <c r="E934" s="450"/>
      <c r="F934" s="451"/>
      <c r="G934" s="450"/>
      <c r="H934" s="450"/>
      <c r="I934" s="451"/>
      <c r="J934" s="450"/>
      <c r="K934" s="451"/>
      <c r="L934" s="450"/>
      <c r="M934" s="451"/>
      <c r="N934" s="450"/>
      <c r="O934" s="451"/>
      <c r="P934" s="452"/>
      <c r="Q934" s="452"/>
      <c r="R934" s="452"/>
      <c r="S934" s="452"/>
      <c r="T934" s="450"/>
      <c r="U934" s="450"/>
      <c r="V934" s="451"/>
      <c r="W934" s="452"/>
      <c r="X934" s="450"/>
      <c r="Y934" s="451"/>
      <c r="Z934" s="451"/>
      <c r="AA934" s="450"/>
      <c r="AB934" s="450"/>
      <c r="AC934" s="450"/>
      <c r="AD934" s="450"/>
      <c r="AE934" s="451"/>
      <c r="AF934" s="451"/>
      <c r="AG934" s="452"/>
      <c r="AH934" s="452"/>
      <c r="AI934" s="452"/>
      <c r="AJ934" s="452"/>
      <c r="AK934" s="452"/>
      <c r="AL934" s="452"/>
      <c r="AM934" s="450"/>
      <c r="AN934" s="450"/>
      <c r="AO934" s="451"/>
      <c r="AP934" s="451"/>
      <c r="AQ934" s="450"/>
      <c r="AR934" s="453"/>
      <c r="AS934" s="453"/>
      <c r="AT934" s="454"/>
      <c r="AU934" s="455"/>
      <c r="AV934" s="456"/>
      <c r="AW934" s="456"/>
      <c r="AX934" s="455"/>
      <c r="AY934" s="456"/>
      <c r="AZ934" s="454"/>
      <c r="BA934" s="454"/>
      <c r="BB934" s="454"/>
      <c r="BC934" s="454"/>
      <c r="BD934" s="454"/>
      <c r="BE934" s="454"/>
      <c r="BF934" s="455"/>
      <c r="BG934" s="455"/>
      <c r="BH934" s="455"/>
      <c r="BI934" s="455"/>
      <c r="BJ934" s="455"/>
      <c r="BK934" s="455"/>
      <c r="BL934" s="455"/>
      <c r="BM934" s="455"/>
      <c r="BN934" s="455"/>
      <c r="BO934" s="455"/>
    </row>
    <row r="935" spans="1:67" ht="19.5" customHeight="1">
      <c r="A935" s="450"/>
      <c r="B935" s="450"/>
      <c r="C935" s="450"/>
      <c r="D935" s="450"/>
      <c r="E935" s="450"/>
      <c r="F935" s="451"/>
      <c r="G935" s="450"/>
      <c r="H935" s="450"/>
      <c r="I935" s="451"/>
      <c r="J935" s="450"/>
      <c r="K935" s="451"/>
      <c r="L935" s="450"/>
      <c r="M935" s="451"/>
      <c r="N935" s="450"/>
      <c r="O935" s="451"/>
      <c r="P935" s="452"/>
      <c r="Q935" s="452"/>
      <c r="R935" s="452"/>
      <c r="S935" s="452"/>
      <c r="T935" s="450"/>
      <c r="U935" s="450"/>
      <c r="V935" s="451"/>
      <c r="W935" s="452"/>
      <c r="X935" s="450"/>
      <c r="Y935" s="451"/>
      <c r="Z935" s="451"/>
      <c r="AA935" s="450"/>
      <c r="AB935" s="450"/>
      <c r="AC935" s="450"/>
      <c r="AD935" s="450"/>
      <c r="AE935" s="451"/>
      <c r="AF935" s="451"/>
      <c r="AG935" s="452"/>
      <c r="AH935" s="452"/>
      <c r="AI935" s="452"/>
      <c r="AJ935" s="452"/>
      <c r="AK935" s="452"/>
      <c r="AL935" s="452"/>
      <c r="AM935" s="450"/>
      <c r="AN935" s="450"/>
      <c r="AO935" s="451"/>
      <c r="AP935" s="451"/>
      <c r="AQ935" s="450"/>
      <c r="AR935" s="453"/>
      <c r="AS935" s="453"/>
      <c r="AT935" s="454"/>
      <c r="AU935" s="455"/>
      <c r="AV935" s="456"/>
      <c r="AW935" s="456"/>
      <c r="AX935" s="455"/>
      <c r="AY935" s="456"/>
      <c r="AZ935" s="454"/>
      <c r="BA935" s="454"/>
      <c r="BB935" s="454"/>
      <c r="BC935" s="454"/>
      <c r="BD935" s="454"/>
      <c r="BE935" s="454"/>
      <c r="BF935" s="455"/>
      <c r="BG935" s="455"/>
      <c r="BH935" s="455"/>
      <c r="BI935" s="455"/>
      <c r="BJ935" s="455"/>
      <c r="BK935" s="455"/>
      <c r="BL935" s="455"/>
      <c r="BM935" s="455"/>
      <c r="BN935" s="455"/>
      <c r="BO935" s="455"/>
    </row>
    <row r="936" spans="1:67" ht="19.5" customHeight="1">
      <c r="A936" s="450"/>
      <c r="B936" s="450"/>
      <c r="C936" s="450"/>
      <c r="D936" s="450"/>
      <c r="E936" s="450"/>
      <c r="F936" s="451"/>
      <c r="G936" s="450"/>
      <c r="H936" s="450"/>
      <c r="I936" s="451"/>
      <c r="J936" s="450"/>
      <c r="K936" s="451"/>
      <c r="L936" s="450"/>
      <c r="M936" s="451"/>
      <c r="N936" s="450"/>
      <c r="O936" s="451"/>
      <c r="P936" s="452"/>
      <c r="Q936" s="452"/>
      <c r="R936" s="452"/>
      <c r="S936" s="452"/>
      <c r="T936" s="450"/>
      <c r="U936" s="450"/>
      <c r="V936" s="451"/>
      <c r="W936" s="452"/>
      <c r="X936" s="450"/>
      <c r="Y936" s="451"/>
      <c r="Z936" s="451"/>
      <c r="AA936" s="450"/>
      <c r="AB936" s="450"/>
      <c r="AC936" s="450"/>
      <c r="AD936" s="450"/>
      <c r="AE936" s="451"/>
      <c r="AF936" s="451"/>
      <c r="AG936" s="452"/>
      <c r="AH936" s="452"/>
      <c r="AI936" s="452"/>
      <c r="AJ936" s="452"/>
      <c r="AK936" s="452"/>
      <c r="AL936" s="452"/>
      <c r="AM936" s="450"/>
      <c r="AN936" s="450"/>
      <c r="AO936" s="451"/>
      <c r="AP936" s="451"/>
      <c r="AQ936" s="450"/>
      <c r="AR936" s="453"/>
      <c r="AS936" s="453"/>
      <c r="AT936" s="454"/>
      <c r="AU936" s="455"/>
      <c r="AV936" s="456"/>
      <c r="AW936" s="456"/>
      <c r="AX936" s="455"/>
      <c r="AY936" s="456"/>
      <c r="AZ936" s="454"/>
      <c r="BA936" s="454"/>
      <c r="BB936" s="454"/>
      <c r="BC936" s="454"/>
      <c r="BD936" s="454"/>
      <c r="BE936" s="454"/>
      <c r="BF936" s="455"/>
      <c r="BG936" s="455"/>
      <c r="BH936" s="455"/>
      <c r="BI936" s="455"/>
      <c r="BJ936" s="455"/>
      <c r="BK936" s="455"/>
      <c r="BL936" s="455"/>
      <c r="BM936" s="455"/>
      <c r="BN936" s="455"/>
      <c r="BO936" s="455"/>
    </row>
    <row r="937" spans="1:67" ht="19.5" customHeight="1">
      <c r="A937" s="450"/>
      <c r="B937" s="450"/>
      <c r="C937" s="450"/>
      <c r="D937" s="450"/>
      <c r="E937" s="450"/>
      <c r="F937" s="451"/>
      <c r="G937" s="450"/>
      <c r="H937" s="450"/>
      <c r="I937" s="451"/>
      <c r="J937" s="450"/>
      <c r="K937" s="451"/>
      <c r="L937" s="450"/>
      <c r="M937" s="451"/>
      <c r="N937" s="450"/>
      <c r="O937" s="451"/>
      <c r="P937" s="452"/>
      <c r="Q937" s="452"/>
      <c r="R937" s="452"/>
      <c r="S937" s="452"/>
      <c r="T937" s="450"/>
      <c r="U937" s="450"/>
      <c r="V937" s="451"/>
      <c r="W937" s="452"/>
      <c r="X937" s="450"/>
      <c r="Y937" s="451"/>
      <c r="Z937" s="451"/>
      <c r="AA937" s="450"/>
      <c r="AB937" s="450"/>
      <c r="AC937" s="450"/>
      <c r="AD937" s="450"/>
      <c r="AE937" s="451"/>
      <c r="AF937" s="451"/>
      <c r="AG937" s="452"/>
      <c r="AH937" s="452"/>
      <c r="AI937" s="452"/>
      <c r="AJ937" s="452"/>
      <c r="AK937" s="452"/>
      <c r="AL937" s="452"/>
      <c r="AM937" s="450"/>
      <c r="AN937" s="450"/>
      <c r="AO937" s="451"/>
      <c r="AP937" s="451"/>
      <c r="AQ937" s="450"/>
      <c r="AR937" s="453"/>
      <c r="AS937" s="453"/>
      <c r="AT937" s="454"/>
      <c r="AU937" s="455"/>
      <c r="AV937" s="456"/>
      <c r="AW937" s="456"/>
      <c r="AX937" s="455"/>
      <c r="AY937" s="456"/>
      <c r="AZ937" s="454"/>
      <c r="BA937" s="454"/>
      <c r="BB937" s="454"/>
      <c r="BC937" s="454"/>
      <c r="BD937" s="454"/>
      <c r="BE937" s="454"/>
      <c r="BF937" s="455"/>
      <c r="BG937" s="455"/>
      <c r="BH937" s="455"/>
      <c r="BI937" s="455"/>
      <c r="BJ937" s="455"/>
      <c r="BK937" s="455"/>
      <c r="BL937" s="455"/>
      <c r="BM937" s="455"/>
      <c r="BN937" s="455"/>
      <c r="BO937" s="455"/>
    </row>
    <row r="938" spans="1:67" ht="19.5" customHeight="1">
      <c r="A938" s="450"/>
      <c r="B938" s="450"/>
      <c r="C938" s="450"/>
      <c r="D938" s="450"/>
      <c r="E938" s="450"/>
      <c r="F938" s="451"/>
      <c r="G938" s="450"/>
      <c r="H938" s="450"/>
      <c r="I938" s="451"/>
      <c r="J938" s="450"/>
      <c r="K938" s="451"/>
      <c r="L938" s="450"/>
      <c r="M938" s="451"/>
      <c r="N938" s="450"/>
      <c r="O938" s="451"/>
      <c r="P938" s="452"/>
      <c r="Q938" s="452"/>
      <c r="R938" s="452"/>
      <c r="S938" s="452"/>
      <c r="T938" s="450"/>
      <c r="U938" s="450"/>
      <c r="V938" s="451"/>
      <c r="W938" s="452"/>
      <c r="X938" s="450"/>
      <c r="Y938" s="451"/>
      <c r="Z938" s="451"/>
      <c r="AA938" s="450"/>
      <c r="AB938" s="450"/>
      <c r="AC938" s="450"/>
      <c r="AD938" s="450"/>
      <c r="AE938" s="451"/>
      <c r="AF938" s="451"/>
      <c r="AG938" s="452"/>
      <c r="AH938" s="452"/>
      <c r="AI938" s="452"/>
      <c r="AJ938" s="452"/>
      <c r="AK938" s="452"/>
      <c r="AL938" s="452"/>
      <c r="AM938" s="450"/>
      <c r="AN938" s="450"/>
      <c r="AO938" s="451"/>
      <c r="AP938" s="451"/>
      <c r="AQ938" s="450"/>
      <c r="AR938" s="453"/>
      <c r="AS938" s="453"/>
      <c r="AT938" s="454"/>
      <c r="AU938" s="455"/>
      <c r="AV938" s="456"/>
      <c r="AW938" s="456"/>
      <c r="AX938" s="455"/>
      <c r="AY938" s="456"/>
      <c r="AZ938" s="454"/>
      <c r="BA938" s="454"/>
      <c r="BB938" s="454"/>
      <c r="BC938" s="454"/>
      <c r="BD938" s="454"/>
      <c r="BE938" s="454"/>
      <c r="BF938" s="455"/>
      <c r="BG938" s="455"/>
      <c r="BH938" s="455"/>
      <c r="BI938" s="455"/>
      <c r="BJ938" s="455"/>
      <c r="BK938" s="455"/>
      <c r="BL938" s="455"/>
      <c r="BM938" s="455"/>
      <c r="BN938" s="455"/>
      <c r="BO938" s="455"/>
    </row>
    <row r="939" spans="1:67" ht="19.5" customHeight="1">
      <c r="A939" s="450"/>
      <c r="B939" s="450"/>
      <c r="C939" s="450"/>
      <c r="D939" s="450"/>
      <c r="E939" s="450"/>
      <c r="F939" s="451"/>
      <c r="G939" s="450"/>
      <c r="H939" s="450"/>
      <c r="I939" s="451"/>
      <c r="J939" s="450"/>
      <c r="K939" s="451"/>
      <c r="L939" s="450"/>
      <c r="M939" s="451"/>
      <c r="N939" s="450"/>
      <c r="O939" s="451"/>
      <c r="P939" s="452"/>
      <c r="Q939" s="452"/>
      <c r="R939" s="452"/>
      <c r="S939" s="452"/>
      <c r="T939" s="450"/>
      <c r="U939" s="450"/>
      <c r="V939" s="451"/>
      <c r="W939" s="452"/>
      <c r="X939" s="450"/>
      <c r="Y939" s="451"/>
      <c r="Z939" s="451"/>
      <c r="AA939" s="450"/>
      <c r="AB939" s="450"/>
      <c r="AC939" s="450"/>
      <c r="AD939" s="450"/>
      <c r="AE939" s="451"/>
      <c r="AF939" s="451"/>
      <c r="AG939" s="452"/>
      <c r="AH939" s="452"/>
      <c r="AI939" s="452"/>
      <c r="AJ939" s="452"/>
      <c r="AK939" s="452"/>
      <c r="AL939" s="452"/>
      <c r="AM939" s="450"/>
      <c r="AN939" s="450"/>
      <c r="AO939" s="451"/>
      <c r="AP939" s="451"/>
      <c r="AQ939" s="450"/>
      <c r="AR939" s="453"/>
      <c r="AS939" s="453"/>
      <c r="AT939" s="454"/>
      <c r="AU939" s="455"/>
      <c r="AV939" s="456"/>
      <c r="AW939" s="456"/>
      <c r="AX939" s="455"/>
      <c r="AY939" s="456"/>
      <c r="AZ939" s="454"/>
      <c r="BA939" s="454"/>
      <c r="BB939" s="454"/>
      <c r="BC939" s="454"/>
      <c r="BD939" s="454"/>
      <c r="BE939" s="454"/>
      <c r="BF939" s="455"/>
      <c r="BG939" s="455"/>
      <c r="BH939" s="455"/>
      <c r="BI939" s="455"/>
      <c r="BJ939" s="455"/>
      <c r="BK939" s="455"/>
      <c r="BL939" s="455"/>
      <c r="BM939" s="455"/>
      <c r="BN939" s="455"/>
      <c r="BO939" s="455"/>
    </row>
    <row r="940" spans="1:67" ht="19.5" customHeight="1">
      <c r="A940" s="450"/>
      <c r="B940" s="450"/>
      <c r="C940" s="450"/>
      <c r="D940" s="450"/>
      <c r="E940" s="450"/>
      <c r="F940" s="451"/>
      <c r="G940" s="450"/>
      <c r="H940" s="450"/>
      <c r="I940" s="451"/>
      <c r="J940" s="450"/>
      <c r="K940" s="451"/>
      <c r="L940" s="450"/>
      <c r="M940" s="451"/>
      <c r="N940" s="450"/>
      <c r="O940" s="451"/>
      <c r="P940" s="452"/>
      <c r="Q940" s="452"/>
      <c r="R940" s="452"/>
      <c r="S940" s="452"/>
      <c r="T940" s="450"/>
      <c r="U940" s="450"/>
      <c r="V940" s="451"/>
      <c r="W940" s="452"/>
      <c r="X940" s="450"/>
      <c r="Y940" s="451"/>
      <c r="Z940" s="451"/>
      <c r="AA940" s="450"/>
      <c r="AB940" s="450"/>
      <c r="AC940" s="450"/>
      <c r="AD940" s="450"/>
      <c r="AE940" s="451"/>
      <c r="AF940" s="451"/>
      <c r="AG940" s="452"/>
      <c r="AH940" s="452"/>
      <c r="AI940" s="452"/>
      <c r="AJ940" s="452"/>
      <c r="AK940" s="452"/>
      <c r="AL940" s="452"/>
      <c r="AM940" s="450"/>
      <c r="AN940" s="450"/>
      <c r="AO940" s="451"/>
      <c r="AP940" s="451"/>
      <c r="AQ940" s="450"/>
      <c r="AR940" s="453"/>
      <c r="AS940" s="453"/>
      <c r="AT940" s="454"/>
      <c r="AU940" s="455"/>
      <c r="AV940" s="456"/>
      <c r="AW940" s="456"/>
      <c r="AX940" s="455"/>
      <c r="AY940" s="456"/>
      <c r="AZ940" s="454"/>
      <c r="BA940" s="454"/>
      <c r="BB940" s="454"/>
      <c r="BC940" s="454"/>
      <c r="BD940" s="454"/>
      <c r="BE940" s="454"/>
      <c r="BF940" s="455"/>
      <c r="BG940" s="455"/>
      <c r="BH940" s="455"/>
      <c r="BI940" s="455"/>
      <c r="BJ940" s="455"/>
      <c r="BK940" s="455"/>
      <c r="BL940" s="455"/>
      <c r="BM940" s="455"/>
      <c r="BN940" s="455"/>
      <c r="BO940" s="455"/>
    </row>
    <row r="941" spans="1:67" ht="19.5" customHeight="1">
      <c r="A941" s="450"/>
      <c r="B941" s="450"/>
      <c r="C941" s="450"/>
      <c r="D941" s="450"/>
      <c r="E941" s="450"/>
      <c r="F941" s="451"/>
      <c r="G941" s="450"/>
      <c r="H941" s="450"/>
      <c r="I941" s="451"/>
      <c r="J941" s="450"/>
      <c r="K941" s="451"/>
      <c r="L941" s="450"/>
      <c r="M941" s="451"/>
      <c r="N941" s="450"/>
      <c r="O941" s="451"/>
      <c r="P941" s="452"/>
      <c r="Q941" s="452"/>
      <c r="R941" s="452"/>
      <c r="S941" s="452"/>
      <c r="T941" s="450"/>
      <c r="U941" s="450"/>
      <c r="V941" s="451"/>
      <c r="W941" s="452"/>
      <c r="X941" s="450"/>
      <c r="Y941" s="451"/>
      <c r="Z941" s="451"/>
      <c r="AA941" s="450"/>
      <c r="AB941" s="450"/>
      <c r="AC941" s="450"/>
      <c r="AD941" s="450"/>
      <c r="AE941" s="451"/>
      <c r="AF941" s="451"/>
      <c r="AG941" s="452"/>
      <c r="AH941" s="452"/>
      <c r="AI941" s="452"/>
      <c r="AJ941" s="452"/>
      <c r="AK941" s="452"/>
      <c r="AL941" s="452"/>
      <c r="AM941" s="450"/>
      <c r="AN941" s="450"/>
      <c r="AO941" s="451"/>
      <c r="AP941" s="451"/>
      <c r="AQ941" s="450"/>
      <c r="AR941" s="453"/>
      <c r="AS941" s="453"/>
      <c r="AT941" s="454"/>
      <c r="AU941" s="455"/>
      <c r="AV941" s="456"/>
      <c r="AW941" s="456"/>
      <c r="AX941" s="455"/>
      <c r="AY941" s="456"/>
      <c r="AZ941" s="454"/>
      <c r="BA941" s="454"/>
      <c r="BB941" s="454"/>
      <c r="BC941" s="454"/>
      <c r="BD941" s="454"/>
      <c r="BE941" s="454"/>
      <c r="BF941" s="455"/>
      <c r="BG941" s="455"/>
      <c r="BH941" s="455"/>
      <c r="BI941" s="455"/>
      <c r="BJ941" s="455"/>
      <c r="BK941" s="455"/>
      <c r="BL941" s="455"/>
      <c r="BM941" s="455"/>
      <c r="BN941" s="455"/>
      <c r="BO941" s="455"/>
    </row>
    <row r="942" spans="1:67" ht="19.5" customHeight="1">
      <c r="A942" s="450"/>
      <c r="B942" s="450"/>
      <c r="C942" s="450"/>
      <c r="D942" s="450"/>
      <c r="E942" s="450"/>
      <c r="F942" s="451"/>
      <c r="G942" s="450"/>
      <c r="H942" s="450"/>
      <c r="I942" s="451"/>
      <c r="J942" s="450"/>
      <c r="K942" s="451"/>
      <c r="L942" s="450"/>
      <c r="M942" s="451"/>
      <c r="N942" s="450"/>
      <c r="O942" s="451"/>
      <c r="P942" s="452"/>
      <c r="Q942" s="452"/>
      <c r="R942" s="452"/>
      <c r="S942" s="452"/>
      <c r="T942" s="450"/>
      <c r="U942" s="450"/>
      <c r="V942" s="451"/>
      <c r="W942" s="452"/>
      <c r="X942" s="450"/>
      <c r="Y942" s="451"/>
      <c r="Z942" s="451"/>
      <c r="AA942" s="450"/>
      <c r="AB942" s="450"/>
      <c r="AC942" s="450"/>
      <c r="AD942" s="450"/>
      <c r="AE942" s="451"/>
      <c r="AF942" s="451"/>
      <c r="AG942" s="452"/>
      <c r="AH942" s="452"/>
      <c r="AI942" s="452"/>
      <c r="AJ942" s="452"/>
      <c r="AK942" s="452"/>
      <c r="AL942" s="452"/>
      <c r="AM942" s="450"/>
      <c r="AN942" s="450"/>
      <c r="AO942" s="451"/>
      <c r="AP942" s="451"/>
      <c r="AQ942" s="450"/>
      <c r="AR942" s="453"/>
      <c r="AS942" s="453"/>
      <c r="AT942" s="454"/>
      <c r="AU942" s="455"/>
      <c r="AV942" s="456"/>
      <c r="AW942" s="456"/>
      <c r="AX942" s="455"/>
      <c r="AY942" s="456"/>
      <c r="AZ942" s="454"/>
      <c r="BA942" s="454"/>
      <c r="BB942" s="454"/>
      <c r="BC942" s="454"/>
      <c r="BD942" s="454"/>
      <c r="BE942" s="454"/>
      <c r="BF942" s="455"/>
      <c r="BG942" s="455"/>
      <c r="BH942" s="455"/>
      <c r="BI942" s="455"/>
      <c r="BJ942" s="455"/>
      <c r="BK942" s="455"/>
      <c r="BL942" s="455"/>
      <c r="BM942" s="455"/>
      <c r="BN942" s="455"/>
      <c r="BO942" s="455"/>
    </row>
    <row r="943" spans="1:67" ht="19.5" customHeight="1">
      <c r="A943" s="450"/>
      <c r="B943" s="450"/>
      <c r="C943" s="450"/>
      <c r="D943" s="450"/>
      <c r="E943" s="450"/>
      <c r="F943" s="451"/>
      <c r="G943" s="450"/>
      <c r="H943" s="450"/>
      <c r="I943" s="451"/>
      <c r="J943" s="450"/>
      <c r="K943" s="451"/>
      <c r="L943" s="450"/>
      <c r="M943" s="451"/>
      <c r="N943" s="450"/>
      <c r="O943" s="451"/>
      <c r="P943" s="452"/>
      <c r="Q943" s="452"/>
      <c r="R943" s="452"/>
      <c r="S943" s="452"/>
      <c r="T943" s="450"/>
      <c r="U943" s="450"/>
      <c r="V943" s="451"/>
      <c r="W943" s="452"/>
      <c r="X943" s="450"/>
      <c r="Y943" s="451"/>
      <c r="Z943" s="451"/>
      <c r="AA943" s="450"/>
      <c r="AB943" s="450"/>
      <c r="AC943" s="450"/>
      <c r="AD943" s="450"/>
      <c r="AE943" s="451"/>
      <c r="AF943" s="451"/>
      <c r="AG943" s="452"/>
      <c r="AH943" s="452"/>
      <c r="AI943" s="452"/>
      <c r="AJ943" s="452"/>
      <c r="AK943" s="452"/>
      <c r="AL943" s="452"/>
      <c r="AM943" s="450"/>
      <c r="AN943" s="450"/>
      <c r="AO943" s="451"/>
      <c r="AP943" s="451"/>
      <c r="AQ943" s="450"/>
      <c r="AR943" s="453"/>
      <c r="AS943" s="453"/>
      <c r="AT943" s="454"/>
      <c r="AU943" s="455"/>
      <c r="AV943" s="456"/>
      <c r="AW943" s="456"/>
      <c r="AX943" s="455"/>
      <c r="AY943" s="456"/>
      <c r="AZ943" s="454"/>
      <c r="BA943" s="454"/>
      <c r="BB943" s="454"/>
      <c r="BC943" s="454"/>
      <c r="BD943" s="454"/>
      <c r="BE943" s="454"/>
      <c r="BF943" s="455"/>
      <c r="BG943" s="455"/>
      <c r="BH943" s="455"/>
      <c r="BI943" s="455"/>
      <c r="BJ943" s="455"/>
      <c r="BK943" s="455"/>
      <c r="BL943" s="455"/>
      <c r="BM943" s="455"/>
      <c r="BN943" s="455"/>
      <c r="BO943" s="455"/>
    </row>
    <row r="944" spans="1:67" ht="19.5" customHeight="1">
      <c r="A944" s="450"/>
      <c r="B944" s="450"/>
      <c r="C944" s="450"/>
      <c r="D944" s="450"/>
      <c r="E944" s="450"/>
      <c r="F944" s="451"/>
      <c r="G944" s="450"/>
      <c r="H944" s="450"/>
      <c r="I944" s="451"/>
      <c r="J944" s="450"/>
      <c r="K944" s="451"/>
      <c r="L944" s="450"/>
      <c r="M944" s="451"/>
      <c r="N944" s="450"/>
      <c r="O944" s="451"/>
      <c r="P944" s="452"/>
      <c r="Q944" s="452"/>
      <c r="R944" s="452"/>
      <c r="S944" s="452"/>
      <c r="T944" s="450"/>
      <c r="U944" s="450"/>
      <c r="V944" s="451"/>
      <c r="W944" s="452"/>
      <c r="X944" s="450"/>
      <c r="Y944" s="451"/>
      <c r="Z944" s="451"/>
      <c r="AA944" s="450"/>
      <c r="AB944" s="450"/>
      <c r="AC944" s="450"/>
      <c r="AD944" s="450"/>
      <c r="AE944" s="451"/>
      <c r="AF944" s="451"/>
      <c r="AG944" s="452"/>
      <c r="AH944" s="452"/>
      <c r="AI944" s="452"/>
      <c r="AJ944" s="452"/>
      <c r="AK944" s="452"/>
      <c r="AL944" s="452"/>
      <c r="AM944" s="450"/>
      <c r="AN944" s="450"/>
      <c r="AO944" s="451"/>
      <c r="AP944" s="451"/>
      <c r="AQ944" s="450"/>
      <c r="AR944" s="453"/>
      <c r="AS944" s="453"/>
      <c r="AT944" s="454"/>
      <c r="AU944" s="455"/>
      <c r="AV944" s="456"/>
      <c r="AW944" s="456"/>
      <c r="AX944" s="455"/>
      <c r="AY944" s="456"/>
      <c r="AZ944" s="454"/>
      <c r="BA944" s="454"/>
      <c r="BB944" s="454"/>
      <c r="BC944" s="454"/>
      <c r="BD944" s="454"/>
      <c r="BE944" s="454"/>
      <c r="BF944" s="455"/>
      <c r="BG944" s="455"/>
      <c r="BH944" s="455"/>
      <c r="BI944" s="455"/>
      <c r="BJ944" s="455"/>
      <c r="BK944" s="455"/>
      <c r="BL944" s="455"/>
      <c r="BM944" s="455"/>
      <c r="BN944" s="455"/>
      <c r="BO944" s="455"/>
    </row>
    <row r="945" spans="1:67" ht="19.5" customHeight="1">
      <c r="A945" s="450"/>
      <c r="B945" s="450"/>
      <c r="C945" s="450"/>
      <c r="D945" s="450"/>
      <c r="E945" s="450"/>
      <c r="F945" s="451"/>
      <c r="G945" s="450"/>
      <c r="H945" s="450"/>
      <c r="I945" s="451"/>
      <c r="J945" s="450"/>
      <c r="K945" s="451"/>
      <c r="L945" s="450"/>
      <c r="M945" s="451"/>
      <c r="N945" s="450"/>
      <c r="O945" s="451"/>
      <c r="P945" s="452"/>
      <c r="Q945" s="452"/>
      <c r="R945" s="452"/>
      <c r="S945" s="452"/>
      <c r="T945" s="450"/>
      <c r="U945" s="450"/>
      <c r="V945" s="451"/>
      <c r="W945" s="452"/>
      <c r="X945" s="450"/>
      <c r="Y945" s="451"/>
      <c r="Z945" s="451"/>
      <c r="AA945" s="450"/>
      <c r="AB945" s="450"/>
      <c r="AC945" s="450"/>
      <c r="AD945" s="450"/>
      <c r="AE945" s="451"/>
      <c r="AF945" s="451"/>
      <c r="AG945" s="452"/>
      <c r="AH945" s="452"/>
      <c r="AI945" s="452"/>
      <c r="AJ945" s="452"/>
      <c r="AK945" s="452"/>
      <c r="AL945" s="452"/>
      <c r="AM945" s="450"/>
      <c r="AN945" s="450"/>
      <c r="AO945" s="451"/>
      <c r="AP945" s="451"/>
      <c r="AQ945" s="450"/>
      <c r="AR945" s="453"/>
      <c r="AS945" s="453"/>
      <c r="AT945" s="454"/>
      <c r="AU945" s="455"/>
      <c r="AV945" s="456"/>
      <c r="AW945" s="456"/>
      <c r="AX945" s="455"/>
      <c r="AY945" s="456"/>
      <c r="AZ945" s="454"/>
      <c r="BA945" s="454"/>
      <c r="BB945" s="454"/>
      <c r="BC945" s="454"/>
      <c r="BD945" s="454"/>
      <c r="BE945" s="454"/>
      <c r="BF945" s="455"/>
      <c r="BG945" s="455"/>
      <c r="BH945" s="455"/>
      <c r="BI945" s="455"/>
      <c r="BJ945" s="455"/>
      <c r="BK945" s="455"/>
      <c r="BL945" s="455"/>
      <c r="BM945" s="455"/>
      <c r="BN945" s="455"/>
      <c r="BO945" s="455"/>
    </row>
    <row r="946" spans="1:67" ht="19.5" customHeight="1">
      <c r="A946" s="450"/>
      <c r="B946" s="450"/>
      <c r="C946" s="450"/>
      <c r="D946" s="450"/>
      <c r="E946" s="450"/>
      <c r="F946" s="451"/>
      <c r="G946" s="450"/>
      <c r="H946" s="450"/>
      <c r="I946" s="451"/>
      <c r="J946" s="450"/>
      <c r="K946" s="451"/>
      <c r="L946" s="450"/>
      <c r="M946" s="451"/>
      <c r="N946" s="450"/>
      <c r="O946" s="451"/>
      <c r="P946" s="452"/>
      <c r="Q946" s="452"/>
      <c r="R946" s="452"/>
      <c r="S946" s="452"/>
      <c r="T946" s="450"/>
      <c r="U946" s="450"/>
      <c r="V946" s="451"/>
      <c r="W946" s="452"/>
      <c r="X946" s="450"/>
      <c r="Y946" s="451"/>
      <c r="Z946" s="451"/>
      <c r="AA946" s="450"/>
      <c r="AB946" s="450"/>
      <c r="AC946" s="450"/>
      <c r="AD946" s="450"/>
      <c r="AE946" s="451"/>
      <c r="AF946" s="451"/>
      <c r="AG946" s="452"/>
      <c r="AH946" s="452"/>
      <c r="AI946" s="452"/>
      <c r="AJ946" s="452"/>
      <c r="AK946" s="452"/>
      <c r="AL946" s="452"/>
      <c r="AM946" s="450"/>
      <c r="AN946" s="450"/>
      <c r="AO946" s="451"/>
      <c r="AP946" s="451"/>
      <c r="AQ946" s="450"/>
      <c r="AR946" s="453"/>
      <c r="AS946" s="453"/>
      <c r="AT946" s="454"/>
      <c r="AU946" s="455"/>
      <c r="AV946" s="456"/>
      <c r="AW946" s="456"/>
      <c r="AX946" s="455"/>
      <c r="AY946" s="456"/>
      <c r="AZ946" s="454"/>
      <c r="BA946" s="454"/>
      <c r="BB946" s="454"/>
      <c r="BC946" s="454"/>
      <c r="BD946" s="454"/>
      <c r="BE946" s="454"/>
      <c r="BF946" s="455"/>
      <c r="BG946" s="455"/>
      <c r="BH946" s="455"/>
      <c r="BI946" s="455"/>
      <c r="BJ946" s="455"/>
      <c r="BK946" s="455"/>
      <c r="BL946" s="455"/>
      <c r="BM946" s="455"/>
      <c r="BN946" s="455"/>
      <c r="BO946" s="455"/>
    </row>
    <row r="947" spans="1:67" ht="19.5" customHeight="1">
      <c r="A947" s="450"/>
      <c r="B947" s="450"/>
      <c r="C947" s="450"/>
      <c r="D947" s="450"/>
      <c r="E947" s="450"/>
      <c r="F947" s="451"/>
      <c r="G947" s="450"/>
      <c r="H947" s="450"/>
      <c r="I947" s="451"/>
      <c r="J947" s="450"/>
      <c r="K947" s="451"/>
      <c r="L947" s="450"/>
      <c r="M947" s="451"/>
      <c r="N947" s="450"/>
      <c r="O947" s="451"/>
      <c r="P947" s="452"/>
      <c r="Q947" s="452"/>
      <c r="R947" s="452"/>
      <c r="S947" s="452"/>
      <c r="T947" s="450"/>
      <c r="U947" s="450"/>
      <c r="V947" s="451"/>
      <c r="W947" s="452"/>
      <c r="X947" s="450"/>
      <c r="Y947" s="451"/>
      <c r="Z947" s="451"/>
      <c r="AA947" s="450"/>
      <c r="AB947" s="450"/>
      <c r="AC947" s="450"/>
      <c r="AD947" s="450"/>
      <c r="AE947" s="451"/>
      <c r="AF947" s="451"/>
      <c r="AG947" s="452"/>
      <c r="AH947" s="452"/>
      <c r="AI947" s="452"/>
      <c r="AJ947" s="452"/>
      <c r="AK947" s="452"/>
      <c r="AL947" s="452"/>
      <c r="AM947" s="450"/>
      <c r="AN947" s="450"/>
      <c r="AO947" s="451"/>
      <c r="AP947" s="451"/>
      <c r="AQ947" s="450"/>
      <c r="AR947" s="453"/>
      <c r="AS947" s="453"/>
      <c r="AT947" s="454"/>
      <c r="AU947" s="455"/>
      <c r="AV947" s="456"/>
      <c r="AW947" s="456"/>
      <c r="AX947" s="455"/>
      <c r="AY947" s="456"/>
      <c r="AZ947" s="454"/>
      <c r="BA947" s="454"/>
      <c r="BB947" s="454"/>
      <c r="BC947" s="454"/>
      <c r="BD947" s="454"/>
      <c r="BE947" s="454"/>
      <c r="BF947" s="455"/>
      <c r="BG947" s="455"/>
      <c r="BH947" s="455"/>
      <c r="BI947" s="455"/>
      <c r="BJ947" s="455"/>
      <c r="BK947" s="455"/>
      <c r="BL947" s="455"/>
      <c r="BM947" s="455"/>
      <c r="BN947" s="455"/>
      <c r="BO947" s="455"/>
    </row>
    <row r="948" spans="1:67" ht="19.5" customHeight="1">
      <c r="A948" s="450"/>
      <c r="B948" s="450"/>
      <c r="C948" s="450"/>
      <c r="D948" s="450"/>
      <c r="E948" s="450"/>
      <c r="F948" s="451"/>
      <c r="G948" s="450"/>
      <c r="H948" s="450"/>
      <c r="I948" s="451"/>
      <c r="J948" s="450"/>
      <c r="K948" s="451"/>
      <c r="L948" s="450"/>
      <c r="M948" s="451"/>
      <c r="N948" s="450"/>
      <c r="O948" s="451"/>
      <c r="P948" s="452"/>
      <c r="Q948" s="452"/>
      <c r="R948" s="452"/>
      <c r="S948" s="452"/>
      <c r="T948" s="450"/>
      <c r="U948" s="450"/>
      <c r="V948" s="451"/>
      <c r="W948" s="452"/>
      <c r="X948" s="450"/>
      <c r="Y948" s="451"/>
      <c r="Z948" s="451"/>
      <c r="AA948" s="450"/>
      <c r="AB948" s="450"/>
      <c r="AC948" s="450"/>
      <c r="AD948" s="450"/>
      <c r="AE948" s="451"/>
      <c r="AF948" s="451"/>
      <c r="AG948" s="452"/>
      <c r="AH948" s="452"/>
      <c r="AI948" s="452"/>
      <c r="AJ948" s="452"/>
      <c r="AK948" s="452"/>
      <c r="AL948" s="452"/>
      <c r="AM948" s="450"/>
      <c r="AN948" s="450"/>
      <c r="AO948" s="451"/>
      <c r="AP948" s="451"/>
      <c r="AQ948" s="450"/>
      <c r="AR948" s="453"/>
      <c r="AS948" s="453"/>
      <c r="AT948" s="454"/>
      <c r="AU948" s="455"/>
      <c r="AV948" s="456"/>
      <c r="AW948" s="456"/>
      <c r="AX948" s="455"/>
      <c r="AY948" s="456"/>
      <c r="AZ948" s="454"/>
      <c r="BA948" s="454"/>
      <c r="BB948" s="454"/>
      <c r="BC948" s="454"/>
      <c r="BD948" s="454"/>
      <c r="BE948" s="454"/>
      <c r="BF948" s="455"/>
      <c r="BG948" s="455"/>
      <c r="BH948" s="455"/>
      <c r="BI948" s="455"/>
      <c r="BJ948" s="455"/>
      <c r="BK948" s="455"/>
      <c r="BL948" s="455"/>
      <c r="BM948" s="455"/>
      <c r="BN948" s="455"/>
      <c r="BO948" s="455"/>
    </row>
    <row r="949" spans="1:67" ht="19.5" customHeight="1">
      <c r="A949" s="450"/>
      <c r="B949" s="450"/>
      <c r="C949" s="450"/>
      <c r="D949" s="450"/>
      <c r="E949" s="450"/>
      <c r="F949" s="451"/>
      <c r="G949" s="450"/>
      <c r="H949" s="450"/>
      <c r="I949" s="451"/>
      <c r="J949" s="450"/>
      <c r="K949" s="451"/>
      <c r="L949" s="450"/>
      <c r="M949" s="451"/>
      <c r="N949" s="450"/>
      <c r="O949" s="451"/>
      <c r="P949" s="452"/>
      <c r="Q949" s="452"/>
      <c r="R949" s="452"/>
      <c r="S949" s="452"/>
      <c r="T949" s="450"/>
      <c r="U949" s="450"/>
      <c r="V949" s="451"/>
      <c r="W949" s="452"/>
      <c r="X949" s="450"/>
      <c r="Y949" s="451"/>
      <c r="Z949" s="451"/>
      <c r="AA949" s="450"/>
      <c r="AB949" s="450"/>
      <c r="AC949" s="450"/>
      <c r="AD949" s="450"/>
      <c r="AE949" s="451"/>
      <c r="AF949" s="451"/>
      <c r="AG949" s="452"/>
      <c r="AH949" s="452"/>
      <c r="AI949" s="452"/>
      <c r="AJ949" s="452"/>
      <c r="AK949" s="452"/>
      <c r="AL949" s="452"/>
      <c r="AM949" s="450"/>
      <c r="AN949" s="450"/>
      <c r="AO949" s="451"/>
      <c r="AP949" s="451"/>
      <c r="AQ949" s="450"/>
      <c r="AR949" s="453"/>
      <c r="AS949" s="453"/>
      <c r="AT949" s="454"/>
      <c r="AU949" s="455"/>
      <c r="AV949" s="456"/>
      <c r="AW949" s="456"/>
      <c r="AX949" s="455"/>
      <c r="AY949" s="456"/>
      <c r="AZ949" s="454"/>
      <c r="BA949" s="454"/>
      <c r="BB949" s="454"/>
      <c r="BC949" s="454"/>
      <c r="BD949" s="454"/>
      <c r="BE949" s="454"/>
      <c r="BF949" s="455"/>
      <c r="BG949" s="455"/>
      <c r="BH949" s="455"/>
      <c r="BI949" s="455"/>
      <c r="BJ949" s="455"/>
      <c r="BK949" s="455"/>
      <c r="BL949" s="455"/>
      <c r="BM949" s="455"/>
      <c r="BN949" s="455"/>
      <c r="BO949" s="455"/>
    </row>
    <row r="950" spans="1:67" ht="19.5" customHeight="1">
      <c r="A950" s="450"/>
      <c r="B950" s="450"/>
      <c r="C950" s="450"/>
      <c r="D950" s="450"/>
      <c r="E950" s="450"/>
      <c r="F950" s="451"/>
      <c r="G950" s="450"/>
      <c r="H950" s="450"/>
      <c r="I950" s="451"/>
      <c r="J950" s="450"/>
      <c r="K950" s="451"/>
      <c r="L950" s="450"/>
      <c r="M950" s="451"/>
      <c r="N950" s="450"/>
      <c r="O950" s="451"/>
      <c r="P950" s="452"/>
      <c r="Q950" s="452"/>
      <c r="R950" s="452"/>
      <c r="S950" s="452"/>
      <c r="T950" s="450"/>
      <c r="U950" s="450"/>
      <c r="V950" s="451"/>
      <c r="W950" s="452"/>
      <c r="X950" s="450"/>
      <c r="Y950" s="451"/>
      <c r="Z950" s="451"/>
      <c r="AA950" s="450"/>
      <c r="AB950" s="450"/>
      <c r="AC950" s="450"/>
      <c r="AD950" s="450"/>
      <c r="AE950" s="451"/>
      <c r="AF950" s="451"/>
      <c r="AG950" s="452"/>
      <c r="AH950" s="452"/>
      <c r="AI950" s="452"/>
      <c r="AJ950" s="452"/>
      <c r="AK950" s="452"/>
      <c r="AL950" s="452"/>
      <c r="AM950" s="450"/>
      <c r="AN950" s="450"/>
      <c r="AO950" s="451"/>
      <c r="AP950" s="451"/>
      <c r="AQ950" s="450"/>
      <c r="AR950" s="453"/>
      <c r="AS950" s="453"/>
      <c r="AT950" s="454"/>
      <c r="AU950" s="455"/>
      <c r="AV950" s="456"/>
      <c r="AW950" s="456"/>
      <c r="AX950" s="455"/>
      <c r="AY950" s="456"/>
      <c r="AZ950" s="454"/>
      <c r="BA950" s="454"/>
      <c r="BB950" s="454"/>
      <c r="BC950" s="454"/>
      <c r="BD950" s="454"/>
      <c r="BE950" s="454"/>
      <c r="BF950" s="455"/>
      <c r="BG950" s="455"/>
      <c r="BH950" s="455"/>
      <c r="BI950" s="455"/>
      <c r="BJ950" s="455"/>
      <c r="BK950" s="455"/>
      <c r="BL950" s="455"/>
      <c r="BM950" s="455"/>
      <c r="BN950" s="455"/>
      <c r="BO950" s="455"/>
    </row>
    <row r="951" spans="1:67" ht="19.5" customHeight="1">
      <c r="A951" s="450"/>
      <c r="B951" s="450"/>
      <c r="C951" s="450"/>
      <c r="D951" s="450"/>
      <c r="E951" s="450"/>
      <c r="F951" s="451"/>
      <c r="G951" s="450"/>
      <c r="H951" s="450"/>
      <c r="I951" s="451"/>
      <c r="J951" s="450"/>
      <c r="K951" s="451"/>
      <c r="L951" s="450"/>
      <c r="M951" s="451"/>
      <c r="N951" s="450"/>
      <c r="O951" s="451"/>
      <c r="P951" s="452"/>
      <c r="Q951" s="452"/>
      <c r="R951" s="452"/>
      <c r="S951" s="452"/>
      <c r="T951" s="450"/>
      <c r="U951" s="450"/>
      <c r="V951" s="451"/>
      <c r="W951" s="452"/>
      <c r="X951" s="450"/>
      <c r="Y951" s="451"/>
      <c r="Z951" s="451"/>
      <c r="AA951" s="450"/>
      <c r="AB951" s="450"/>
      <c r="AC951" s="450"/>
      <c r="AD951" s="450"/>
      <c r="AE951" s="451"/>
      <c r="AF951" s="451"/>
      <c r="AG951" s="452"/>
      <c r="AH951" s="452"/>
      <c r="AI951" s="452"/>
      <c r="AJ951" s="452"/>
      <c r="AK951" s="452"/>
      <c r="AL951" s="452"/>
      <c r="AM951" s="450"/>
      <c r="AN951" s="450"/>
      <c r="AO951" s="451"/>
      <c r="AP951" s="451"/>
      <c r="AQ951" s="450"/>
      <c r="AR951" s="453"/>
      <c r="AS951" s="453"/>
      <c r="AT951" s="454"/>
      <c r="AU951" s="455"/>
      <c r="AV951" s="456"/>
      <c r="AW951" s="456"/>
      <c r="AX951" s="455"/>
      <c r="AY951" s="456"/>
      <c r="AZ951" s="454"/>
      <c r="BA951" s="454"/>
      <c r="BB951" s="454"/>
      <c r="BC951" s="454"/>
      <c r="BD951" s="454"/>
      <c r="BE951" s="454"/>
      <c r="BF951" s="455"/>
      <c r="BG951" s="455"/>
      <c r="BH951" s="455"/>
      <c r="BI951" s="455"/>
      <c r="BJ951" s="455"/>
      <c r="BK951" s="455"/>
      <c r="BL951" s="455"/>
      <c r="BM951" s="455"/>
      <c r="BN951" s="455"/>
      <c r="BO951" s="455"/>
    </row>
    <row r="952" spans="1:67" ht="19.5" customHeight="1">
      <c r="A952" s="450"/>
      <c r="B952" s="450"/>
      <c r="C952" s="450"/>
      <c r="D952" s="450"/>
      <c r="E952" s="450"/>
      <c r="F952" s="451"/>
      <c r="G952" s="450"/>
      <c r="H952" s="450"/>
      <c r="I952" s="451"/>
      <c r="J952" s="450"/>
      <c r="K952" s="451"/>
      <c r="L952" s="450"/>
      <c r="M952" s="451"/>
      <c r="N952" s="450"/>
      <c r="O952" s="451"/>
      <c r="P952" s="452"/>
      <c r="Q952" s="452"/>
      <c r="R952" s="452"/>
      <c r="S952" s="452"/>
      <c r="T952" s="450"/>
      <c r="U952" s="450"/>
      <c r="V952" s="451"/>
      <c r="W952" s="452"/>
      <c r="X952" s="450"/>
      <c r="Y952" s="451"/>
      <c r="Z952" s="451"/>
      <c r="AA952" s="450"/>
      <c r="AB952" s="450"/>
      <c r="AC952" s="450"/>
      <c r="AD952" s="450"/>
      <c r="AE952" s="451"/>
      <c r="AF952" s="451"/>
      <c r="AG952" s="452"/>
      <c r="AH952" s="452"/>
      <c r="AI952" s="452"/>
      <c r="AJ952" s="452"/>
      <c r="AK952" s="452"/>
      <c r="AL952" s="452"/>
      <c r="AM952" s="450"/>
      <c r="AN952" s="450"/>
      <c r="AO952" s="451"/>
      <c r="AP952" s="451"/>
      <c r="AQ952" s="450"/>
      <c r="AR952" s="453"/>
      <c r="AS952" s="453"/>
      <c r="AT952" s="454"/>
      <c r="AU952" s="455"/>
      <c r="AV952" s="456"/>
      <c r="AW952" s="456"/>
      <c r="AX952" s="455"/>
      <c r="AY952" s="456"/>
      <c r="AZ952" s="454"/>
      <c r="BA952" s="454"/>
      <c r="BB952" s="454"/>
      <c r="BC952" s="454"/>
      <c r="BD952" s="454"/>
      <c r="BE952" s="454"/>
      <c r="BF952" s="455"/>
      <c r="BG952" s="455"/>
      <c r="BH952" s="455"/>
      <c r="BI952" s="455"/>
      <c r="BJ952" s="455"/>
      <c r="BK952" s="455"/>
      <c r="BL952" s="455"/>
      <c r="BM952" s="455"/>
      <c r="BN952" s="455"/>
      <c r="BO952" s="455"/>
    </row>
    <row r="953" spans="1:67" ht="19.5" customHeight="1">
      <c r="A953" s="450"/>
      <c r="B953" s="450"/>
      <c r="C953" s="450"/>
      <c r="D953" s="450"/>
      <c r="E953" s="450"/>
      <c r="F953" s="451"/>
      <c r="G953" s="450"/>
      <c r="H953" s="450"/>
      <c r="I953" s="451"/>
      <c r="J953" s="450"/>
      <c r="K953" s="451"/>
      <c r="L953" s="450"/>
      <c r="M953" s="451"/>
      <c r="N953" s="450"/>
      <c r="O953" s="451"/>
      <c r="P953" s="452"/>
      <c r="Q953" s="452"/>
      <c r="R953" s="452"/>
      <c r="S953" s="452"/>
      <c r="T953" s="450"/>
      <c r="U953" s="450"/>
      <c r="V953" s="451"/>
      <c r="W953" s="452"/>
      <c r="X953" s="450"/>
      <c r="Y953" s="451"/>
      <c r="Z953" s="451"/>
      <c r="AA953" s="450"/>
      <c r="AB953" s="450"/>
      <c r="AC953" s="450"/>
      <c r="AD953" s="450"/>
      <c r="AE953" s="451"/>
      <c r="AF953" s="451"/>
      <c r="AG953" s="452"/>
      <c r="AH953" s="452"/>
      <c r="AI953" s="452"/>
      <c r="AJ953" s="452"/>
      <c r="AK953" s="452"/>
      <c r="AL953" s="452"/>
      <c r="AM953" s="450"/>
      <c r="AN953" s="450"/>
      <c r="AO953" s="451"/>
      <c r="AP953" s="451"/>
      <c r="AQ953" s="450"/>
      <c r="AR953" s="453"/>
      <c r="AS953" s="453"/>
      <c r="AT953" s="454"/>
      <c r="AU953" s="455"/>
      <c r="AV953" s="456"/>
      <c r="AW953" s="456"/>
      <c r="AX953" s="455"/>
      <c r="AY953" s="456"/>
      <c r="AZ953" s="454"/>
      <c r="BA953" s="454"/>
      <c r="BB953" s="454"/>
      <c r="BC953" s="454"/>
      <c r="BD953" s="454"/>
      <c r="BE953" s="454"/>
      <c r="BF953" s="455"/>
      <c r="BG953" s="455"/>
      <c r="BH953" s="455"/>
      <c r="BI953" s="455"/>
      <c r="BJ953" s="455"/>
      <c r="BK953" s="455"/>
      <c r="BL953" s="455"/>
      <c r="BM953" s="455"/>
      <c r="BN953" s="455"/>
      <c r="BO953" s="455"/>
    </row>
    <row r="954" spans="1:67" ht="19.5" customHeight="1">
      <c r="A954" s="450"/>
      <c r="B954" s="450"/>
      <c r="C954" s="450"/>
      <c r="D954" s="450"/>
      <c r="E954" s="450"/>
      <c r="F954" s="451"/>
      <c r="G954" s="450"/>
      <c r="H954" s="450"/>
      <c r="I954" s="451"/>
      <c r="J954" s="450"/>
      <c r="K954" s="451"/>
      <c r="L954" s="450"/>
      <c r="M954" s="451"/>
      <c r="N954" s="450"/>
      <c r="O954" s="451"/>
      <c r="P954" s="452"/>
      <c r="Q954" s="452"/>
      <c r="R954" s="452"/>
      <c r="S954" s="452"/>
      <c r="T954" s="450"/>
      <c r="U954" s="450"/>
      <c r="V954" s="451"/>
      <c r="W954" s="452"/>
      <c r="X954" s="450"/>
      <c r="Y954" s="451"/>
      <c r="Z954" s="451"/>
      <c r="AA954" s="450"/>
      <c r="AB954" s="450"/>
      <c r="AC954" s="450"/>
      <c r="AD954" s="450"/>
      <c r="AE954" s="451"/>
      <c r="AF954" s="451"/>
      <c r="AG954" s="452"/>
      <c r="AH954" s="452"/>
      <c r="AI954" s="452"/>
      <c r="AJ954" s="452"/>
      <c r="AK954" s="452"/>
      <c r="AL954" s="452"/>
      <c r="AM954" s="450"/>
      <c r="AN954" s="450"/>
      <c r="AO954" s="451"/>
      <c r="AP954" s="451"/>
      <c r="AQ954" s="450"/>
      <c r="AR954" s="453"/>
      <c r="AS954" s="453"/>
      <c r="AT954" s="454"/>
      <c r="AU954" s="455"/>
      <c r="AV954" s="456"/>
      <c r="AW954" s="456"/>
      <c r="AX954" s="455"/>
      <c r="AY954" s="456"/>
      <c r="AZ954" s="454"/>
      <c r="BA954" s="454"/>
      <c r="BB954" s="454"/>
      <c r="BC954" s="454"/>
      <c r="BD954" s="454"/>
      <c r="BE954" s="454"/>
      <c r="BF954" s="455"/>
      <c r="BG954" s="455"/>
      <c r="BH954" s="455"/>
      <c r="BI954" s="455"/>
      <c r="BJ954" s="455"/>
      <c r="BK954" s="455"/>
      <c r="BL954" s="455"/>
      <c r="BM954" s="455"/>
      <c r="BN954" s="455"/>
      <c r="BO954" s="455"/>
    </row>
    <row r="955" spans="1:67" ht="19.5" customHeight="1">
      <c r="A955" s="450"/>
      <c r="B955" s="450"/>
      <c r="C955" s="450"/>
      <c r="D955" s="450"/>
      <c r="E955" s="450"/>
      <c r="F955" s="451"/>
      <c r="G955" s="450"/>
      <c r="H955" s="450"/>
      <c r="I955" s="451"/>
      <c r="J955" s="450"/>
      <c r="K955" s="451"/>
      <c r="L955" s="450"/>
      <c r="M955" s="451"/>
      <c r="N955" s="450"/>
      <c r="O955" s="451"/>
      <c r="P955" s="452"/>
      <c r="Q955" s="452"/>
      <c r="R955" s="452"/>
      <c r="S955" s="452"/>
      <c r="T955" s="450"/>
      <c r="U955" s="450"/>
      <c r="V955" s="451"/>
      <c r="W955" s="452"/>
      <c r="X955" s="450"/>
      <c r="Y955" s="451"/>
      <c r="Z955" s="451"/>
      <c r="AA955" s="450"/>
      <c r="AB955" s="450"/>
      <c r="AC955" s="450"/>
      <c r="AD955" s="450"/>
      <c r="AE955" s="451"/>
      <c r="AF955" s="451"/>
      <c r="AG955" s="452"/>
      <c r="AH955" s="452"/>
      <c r="AI955" s="452"/>
      <c r="AJ955" s="452"/>
      <c r="AK955" s="452"/>
      <c r="AL955" s="452"/>
      <c r="AM955" s="450"/>
      <c r="AN955" s="450"/>
      <c r="AO955" s="451"/>
      <c r="AP955" s="451"/>
      <c r="AQ955" s="450"/>
      <c r="AR955" s="453"/>
      <c r="AS955" s="453"/>
      <c r="AT955" s="454"/>
      <c r="AU955" s="455"/>
      <c r="AV955" s="456"/>
      <c r="AW955" s="456"/>
      <c r="AX955" s="455"/>
      <c r="AY955" s="456"/>
      <c r="AZ955" s="454"/>
      <c r="BA955" s="454"/>
      <c r="BB955" s="454"/>
      <c r="BC955" s="454"/>
      <c r="BD955" s="454"/>
      <c r="BE955" s="454"/>
      <c r="BF955" s="455"/>
      <c r="BG955" s="455"/>
      <c r="BH955" s="455"/>
      <c r="BI955" s="455"/>
      <c r="BJ955" s="455"/>
      <c r="BK955" s="455"/>
      <c r="BL955" s="455"/>
      <c r="BM955" s="455"/>
      <c r="BN955" s="455"/>
      <c r="BO955" s="455"/>
    </row>
    <row r="956" spans="1:67" ht="19.5" customHeight="1">
      <c r="A956" s="450"/>
      <c r="B956" s="450"/>
      <c r="C956" s="450"/>
      <c r="D956" s="450"/>
      <c r="E956" s="450"/>
      <c r="F956" s="451"/>
      <c r="G956" s="450"/>
      <c r="H956" s="450"/>
      <c r="I956" s="451"/>
      <c r="J956" s="450"/>
      <c r="K956" s="451"/>
      <c r="L956" s="450"/>
      <c r="M956" s="451"/>
      <c r="N956" s="450"/>
      <c r="O956" s="451"/>
      <c r="P956" s="452"/>
      <c r="Q956" s="452"/>
      <c r="R956" s="452"/>
      <c r="S956" s="452"/>
      <c r="T956" s="450"/>
      <c r="U956" s="450"/>
      <c r="V956" s="451"/>
      <c r="W956" s="452"/>
      <c r="X956" s="450"/>
      <c r="Y956" s="451"/>
      <c r="Z956" s="451"/>
      <c r="AA956" s="450"/>
      <c r="AB956" s="450"/>
      <c r="AC956" s="450"/>
      <c r="AD956" s="450"/>
      <c r="AE956" s="451"/>
      <c r="AF956" s="451"/>
      <c r="AG956" s="452"/>
      <c r="AH956" s="452"/>
      <c r="AI956" s="452"/>
      <c r="AJ956" s="452"/>
      <c r="AK956" s="452"/>
      <c r="AL956" s="452"/>
      <c r="AM956" s="450"/>
      <c r="AN956" s="450"/>
      <c r="AO956" s="451"/>
      <c r="AP956" s="451"/>
      <c r="AQ956" s="450"/>
      <c r="AR956" s="453"/>
      <c r="AS956" s="453"/>
      <c r="AT956" s="454"/>
      <c r="AU956" s="455"/>
      <c r="AV956" s="456"/>
      <c r="AW956" s="456"/>
      <c r="AX956" s="455"/>
      <c r="AY956" s="456"/>
      <c r="AZ956" s="454"/>
      <c r="BA956" s="454"/>
      <c r="BB956" s="454"/>
      <c r="BC956" s="454"/>
      <c r="BD956" s="454"/>
      <c r="BE956" s="454"/>
      <c r="BF956" s="455"/>
      <c r="BG956" s="455"/>
      <c r="BH956" s="455"/>
      <c r="BI956" s="455"/>
      <c r="BJ956" s="455"/>
      <c r="BK956" s="455"/>
      <c r="BL956" s="455"/>
      <c r="BM956" s="455"/>
      <c r="BN956" s="455"/>
      <c r="BO956" s="455"/>
    </row>
    <row r="957" spans="1:67" ht="19.5" customHeight="1">
      <c r="A957" s="450"/>
      <c r="B957" s="450"/>
      <c r="C957" s="450"/>
      <c r="D957" s="450"/>
      <c r="E957" s="450"/>
      <c r="F957" s="451"/>
      <c r="G957" s="450"/>
      <c r="H957" s="450"/>
      <c r="I957" s="451"/>
      <c r="J957" s="450"/>
      <c r="K957" s="451"/>
      <c r="L957" s="450"/>
      <c r="M957" s="451"/>
      <c r="N957" s="450"/>
      <c r="O957" s="451"/>
      <c r="P957" s="452"/>
      <c r="Q957" s="452"/>
      <c r="R957" s="452"/>
      <c r="S957" s="452"/>
      <c r="T957" s="450"/>
      <c r="U957" s="450"/>
      <c r="V957" s="451"/>
      <c r="W957" s="452"/>
      <c r="X957" s="450"/>
      <c r="Y957" s="451"/>
      <c r="Z957" s="451"/>
      <c r="AA957" s="450"/>
      <c r="AB957" s="450"/>
      <c r="AC957" s="450"/>
      <c r="AD957" s="450"/>
      <c r="AE957" s="451"/>
      <c r="AF957" s="451"/>
      <c r="AG957" s="452"/>
      <c r="AH957" s="452"/>
      <c r="AI957" s="452"/>
      <c r="AJ957" s="452"/>
      <c r="AK957" s="452"/>
      <c r="AL957" s="452"/>
      <c r="AM957" s="450"/>
      <c r="AN957" s="450"/>
      <c r="AO957" s="451"/>
      <c r="AP957" s="451"/>
      <c r="AQ957" s="450"/>
      <c r="AR957" s="453"/>
      <c r="AS957" s="453"/>
      <c r="AT957" s="454"/>
      <c r="AU957" s="455"/>
      <c r="AV957" s="456"/>
      <c r="AW957" s="456"/>
      <c r="AX957" s="455"/>
      <c r="AY957" s="456"/>
      <c r="AZ957" s="454"/>
      <c r="BA957" s="454"/>
      <c r="BB957" s="454"/>
      <c r="BC957" s="454"/>
      <c r="BD957" s="454"/>
      <c r="BE957" s="454"/>
      <c r="BF957" s="455"/>
      <c r="BG957" s="455"/>
      <c r="BH957" s="455"/>
      <c r="BI957" s="455"/>
      <c r="BJ957" s="455"/>
      <c r="BK957" s="455"/>
      <c r="BL957" s="455"/>
      <c r="BM957" s="455"/>
      <c r="BN957" s="455"/>
      <c r="BO957" s="455"/>
    </row>
    <row r="958" spans="1:67" ht="19.5" customHeight="1">
      <c r="A958" s="450"/>
      <c r="B958" s="450"/>
      <c r="C958" s="450"/>
      <c r="D958" s="450"/>
      <c r="E958" s="450"/>
      <c r="F958" s="451"/>
      <c r="G958" s="450"/>
      <c r="H958" s="450"/>
      <c r="I958" s="451"/>
      <c r="J958" s="450"/>
      <c r="K958" s="451"/>
      <c r="L958" s="450"/>
      <c r="M958" s="451"/>
      <c r="N958" s="450"/>
      <c r="O958" s="451"/>
      <c r="P958" s="452"/>
      <c r="Q958" s="452"/>
      <c r="R958" s="452"/>
      <c r="S958" s="452"/>
      <c r="T958" s="450"/>
      <c r="U958" s="450"/>
      <c r="V958" s="451"/>
      <c r="W958" s="452"/>
      <c r="X958" s="450"/>
      <c r="Y958" s="451"/>
      <c r="Z958" s="451"/>
      <c r="AA958" s="450"/>
      <c r="AB958" s="450"/>
      <c r="AC958" s="450"/>
      <c r="AD958" s="450"/>
      <c r="AE958" s="451"/>
      <c r="AF958" s="451"/>
      <c r="AG958" s="452"/>
      <c r="AH958" s="452"/>
      <c r="AI958" s="452"/>
      <c r="AJ958" s="452"/>
      <c r="AK958" s="452"/>
      <c r="AL958" s="452"/>
      <c r="AM958" s="450"/>
      <c r="AN958" s="450"/>
      <c r="AO958" s="451"/>
      <c r="AP958" s="451"/>
      <c r="AQ958" s="450"/>
      <c r="AR958" s="453"/>
      <c r="AS958" s="453"/>
      <c r="AT958" s="454"/>
      <c r="AU958" s="455"/>
      <c r="AV958" s="456"/>
      <c r="AW958" s="456"/>
      <c r="AX958" s="455"/>
      <c r="AY958" s="456"/>
      <c r="AZ958" s="454"/>
      <c r="BA958" s="454"/>
      <c r="BB958" s="454"/>
      <c r="BC958" s="454"/>
      <c r="BD958" s="454"/>
      <c r="BE958" s="454"/>
      <c r="BF958" s="455"/>
      <c r="BG958" s="455"/>
      <c r="BH958" s="455"/>
      <c r="BI958" s="455"/>
      <c r="BJ958" s="455"/>
      <c r="BK958" s="455"/>
      <c r="BL958" s="455"/>
      <c r="BM958" s="455"/>
      <c r="BN958" s="455"/>
      <c r="BO958" s="455"/>
    </row>
    <row r="959" spans="1:67" ht="19.5" customHeight="1">
      <c r="A959" s="450"/>
      <c r="B959" s="450"/>
      <c r="C959" s="450"/>
      <c r="D959" s="450"/>
      <c r="E959" s="450"/>
      <c r="F959" s="451"/>
      <c r="G959" s="450"/>
      <c r="H959" s="450"/>
      <c r="I959" s="451"/>
      <c r="J959" s="450"/>
      <c r="K959" s="451"/>
      <c r="L959" s="450"/>
      <c r="M959" s="451"/>
      <c r="N959" s="450"/>
      <c r="O959" s="451"/>
      <c r="P959" s="452"/>
      <c r="Q959" s="452"/>
      <c r="R959" s="452"/>
      <c r="S959" s="452"/>
      <c r="T959" s="450"/>
      <c r="U959" s="450"/>
      <c r="V959" s="451"/>
      <c r="W959" s="452"/>
      <c r="X959" s="450"/>
      <c r="Y959" s="451"/>
      <c r="Z959" s="451"/>
      <c r="AA959" s="450"/>
      <c r="AB959" s="450"/>
      <c r="AC959" s="450"/>
      <c r="AD959" s="450"/>
      <c r="AE959" s="451"/>
      <c r="AF959" s="451"/>
      <c r="AG959" s="452"/>
      <c r="AH959" s="452"/>
      <c r="AI959" s="452"/>
      <c r="AJ959" s="452"/>
      <c r="AK959" s="452"/>
      <c r="AL959" s="452"/>
      <c r="AM959" s="450"/>
      <c r="AN959" s="450"/>
      <c r="AO959" s="451"/>
      <c r="AP959" s="451"/>
      <c r="AQ959" s="450"/>
      <c r="AR959" s="453"/>
      <c r="AS959" s="453"/>
      <c r="AT959" s="454"/>
      <c r="AU959" s="455"/>
      <c r="AV959" s="456"/>
      <c r="AW959" s="456"/>
      <c r="AX959" s="455"/>
      <c r="AY959" s="456"/>
      <c r="AZ959" s="454"/>
      <c r="BA959" s="454"/>
      <c r="BB959" s="454"/>
      <c r="BC959" s="454"/>
      <c r="BD959" s="454"/>
      <c r="BE959" s="454"/>
      <c r="BF959" s="455"/>
      <c r="BG959" s="455"/>
      <c r="BH959" s="455"/>
      <c r="BI959" s="455"/>
      <c r="BJ959" s="455"/>
      <c r="BK959" s="455"/>
      <c r="BL959" s="455"/>
      <c r="BM959" s="455"/>
      <c r="BN959" s="455"/>
      <c r="BO959" s="455"/>
    </row>
    <row r="960" spans="1:67" ht="19.5" customHeight="1">
      <c r="A960" s="450"/>
      <c r="B960" s="450"/>
      <c r="C960" s="450"/>
      <c r="D960" s="450"/>
      <c r="E960" s="450"/>
      <c r="F960" s="451"/>
      <c r="G960" s="450"/>
      <c r="H960" s="450"/>
      <c r="I960" s="451"/>
      <c r="J960" s="450"/>
      <c r="K960" s="451"/>
      <c r="L960" s="450"/>
      <c r="M960" s="451"/>
      <c r="N960" s="450"/>
      <c r="O960" s="451"/>
      <c r="P960" s="452"/>
      <c r="Q960" s="452"/>
      <c r="R960" s="452"/>
      <c r="S960" s="452"/>
      <c r="T960" s="450"/>
      <c r="U960" s="450"/>
      <c r="V960" s="451"/>
      <c r="W960" s="452"/>
      <c r="X960" s="450"/>
      <c r="Y960" s="451"/>
      <c r="Z960" s="451"/>
      <c r="AA960" s="450"/>
      <c r="AB960" s="450"/>
      <c r="AC960" s="450"/>
      <c r="AD960" s="450"/>
      <c r="AE960" s="451"/>
      <c r="AF960" s="451"/>
      <c r="AG960" s="452"/>
      <c r="AH960" s="452"/>
      <c r="AI960" s="452"/>
      <c r="AJ960" s="452"/>
      <c r="AK960" s="452"/>
      <c r="AL960" s="452"/>
      <c r="AM960" s="450"/>
      <c r="AN960" s="450"/>
      <c r="AO960" s="451"/>
      <c r="AP960" s="451"/>
      <c r="AQ960" s="450"/>
      <c r="AR960" s="453"/>
      <c r="AS960" s="453"/>
      <c r="AT960" s="454"/>
      <c r="AU960" s="455"/>
      <c r="AV960" s="456"/>
      <c r="AW960" s="456"/>
      <c r="AX960" s="455"/>
      <c r="AY960" s="456"/>
      <c r="AZ960" s="454"/>
      <c r="BA960" s="454"/>
      <c r="BB960" s="454"/>
      <c r="BC960" s="454"/>
      <c r="BD960" s="454"/>
      <c r="BE960" s="454"/>
      <c r="BF960" s="455"/>
      <c r="BG960" s="455"/>
      <c r="BH960" s="455"/>
      <c r="BI960" s="455"/>
      <c r="BJ960" s="455"/>
      <c r="BK960" s="455"/>
      <c r="BL960" s="455"/>
      <c r="BM960" s="455"/>
      <c r="BN960" s="455"/>
      <c r="BO960" s="455"/>
    </row>
    <row r="961" spans="1:67" ht="19.5" customHeight="1">
      <c r="A961" s="450"/>
      <c r="B961" s="450"/>
      <c r="C961" s="450"/>
      <c r="D961" s="450"/>
      <c r="E961" s="450"/>
      <c r="F961" s="451"/>
      <c r="G961" s="450"/>
      <c r="H961" s="450"/>
      <c r="I961" s="451"/>
      <c r="J961" s="450"/>
      <c r="K961" s="451"/>
      <c r="L961" s="450"/>
      <c r="M961" s="451"/>
      <c r="N961" s="450"/>
      <c r="O961" s="451"/>
      <c r="P961" s="452"/>
      <c r="Q961" s="452"/>
      <c r="R961" s="452"/>
      <c r="S961" s="452"/>
      <c r="T961" s="450"/>
      <c r="U961" s="450"/>
      <c r="V961" s="451"/>
      <c r="W961" s="452"/>
      <c r="X961" s="450"/>
      <c r="Y961" s="451"/>
      <c r="Z961" s="451"/>
      <c r="AA961" s="450"/>
      <c r="AB961" s="450"/>
      <c r="AC961" s="450"/>
      <c r="AD961" s="450"/>
      <c r="AE961" s="451"/>
      <c r="AF961" s="451"/>
      <c r="AG961" s="452"/>
      <c r="AH961" s="452"/>
      <c r="AI961" s="452"/>
      <c r="AJ961" s="452"/>
      <c r="AK961" s="452"/>
      <c r="AL961" s="452"/>
      <c r="AM961" s="450"/>
      <c r="AN961" s="450"/>
      <c r="AO961" s="451"/>
      <c r="AP961" s="451"/>
      <c r="AQ961" s="450"/>
      <c r="AR961" s="453"/>
      <c r="AS961" s="453"/>
      <c r="AT961" s="454"/>
      <c r="AU961" s="455"/>
      <c r="AV961" s="456"/>
      <c r="AW961" s="456"/>
      <c r="AX961" s="455"/>
      <c r="AY961" s="456"/>
      <c r="AZ961" s="454"/>
      <c r="BA961" s="454"/>
      <c r="BB961" s="454"/>
      <c r="BC961" s="454"/>
      <c r="BD961" s="454"/>
      <c r="BE961" s="454"/>
      <c r="BF961" s="455"/>
      <c r="BG961" s="455"/>
      <c r="BH961" s="455"/>
      <c r="BI961" s="455"/>
      <c r="BJ961" s="455"/>
      <c r="BK961" s="455"/>
      <c r="BL961" s="455"/>
      <c r="BM961" s="455"/>
      <c r="BN961" s="455"/>
      <c r="BO961" s="455"/>
    </row>
    <row r="962" spans="1:67" ht="19.5" customHeight="1">
      <c r="A962" s="450"/>
      <c r="B962" s="450"/>
      <c r="C962" s="450"/>
      <c r="D962" s="450"/>
      <c r="E962" s="450"/>
      <c r="F962" s="451"/>
      <c r="G962" s="450"/>
      <c r="H962" s="450"/>
      <c r="I962" s="451"/>
      <c r="J962" s="450"/>
      <c r="K962" s="451"/>
      <c r="L962" s="450"/>
      <c r="M962" s="451"/>
      <c r="N962" s="450"/>
      <c r="O962" s="451"/>
      <c r="P962" s="452"/>
      <c r="Q962" s="452"/>
      <c r="R962" s="452"/>
      <c r="S962" s="452"/>
      <c r="T962" s="450"/>
      <c r="U962" s="450"/>
      <c r="V962" s="451"/>
      <c r="W962" s="452"/>
      <c r="X962" s="450"/>
      <c r="Y962" s="451"/>
      <c r="Z962" s="451"/>
      <c r="AA962" s="450"/>
      <c r="AB962" s="450"/>
      <c r="AC962" s="450"/>
      <c r="AD962" s="450"/>
      <c r="AE962" s="451"/>
      <c r="AF962" s="451"/>
      <c r="AG962" s="452"/>
      <c r="AH962" s="452"/>
      <c r="AI962" s="452"/>
      <c r="AJ962" s="452"/>
      <c r="AK962" s="452"/>
      <c r="AL962" s="452"/>
      <c r="AM962" s="450"/>
      <c r="AN962" s="450"/>
      <c r="AO962" s="451"/>
      <c r="AP962" s="451"/>
      <c r="AQ962" s="450"/>
      <c r="AR962" s="453"/>
      <c r="AS962" s="453"/>
      <c r="AT962" s="454"/>
      <c r="AU962" s="455"/>
      <c r="AV962" s="456"/>
      <c r="AW962" s="456"/>
      <c r="AX962" s="455"/>
      <c r="AY962" s="456"/>
      <c r="AZ962" s="454"/>
      <c r="BA962" s="454"/>
      <c r="BB962" s="454"/>
      <c r="BC962" s="454"/>
      <c r="BD962" s="454"/>
      <c r="BE962" s="454"/>
      <c r="BF962" s="455"/>
      <c r="BG962" s="455"/>
      <c r="BH962" s="455"/>
      <c r="BI962" s="455"/>
      <c r="BJ962" s="455"/>
      <c r="BK962" s="455"/>
      <c r="BL962" s="455"/>
      <c r="BM962" s="455"/>
      <c r="BN962" s="455"/>
      <c r="BO962" s="455"/>
    </row>
    <row r="963" spans="1:67" ht="19.5" customHeight="1">
      <c r="A963" s="450"/>
      <c r="B963" s="450"/>
      <c r="C963" s="450"/>
      <c r="D963" s="450"/>
      <c r="E963" s="450"/>
      <c r="F963" s="451"/>
      <c r="G963" s="450"/>
      <c r="H963" s="450"/>
      <c r="I963" s="451"/>
      <c r="J963" s="450"/>
      <c r="K963" s="451"/>
      <c r="L963" s="450"/>
      <c r="M963" s="451"/>
      <c r="N963" s="450"/>
      <c r="O963" s="451"/>
      <c r="P963" s="452"/>
      <c r="Q963" s="452"/>
      <c r="R963" s="452"/>
      <c r="S963" s="452"/>
      <c r="T963" s="450"/>
      <c r="U963" s="450"/>
      <c r="V963" s="451"/>
      <c r="W963" s="452"/>
      <c r="X963" s="450"/>
      <c r="Y963" s="451"/>
      <c r="Z963" s="451"/>
      <c r="AA963" s="450"/>
      <c r="AB963" s="450"/>
      <c r="AC963" s="450"/>
      <c r="AD963" s="450"/>
      <c r="AE963" s="451"/>
      <c r="AF963" s="451"/>
      <c r="AG963" s="452"/>
      <c r="AH963" s="452"/>
      <c r="AI963" s="452"/>
      <c r="AJ963" s="452"/>
      <c r="AK963" s="452"/>
      <c r="AL963" s="452"/>
      <c r="AM963" s="450"/>
      <c r="AN963" s="450"/>
      <c r="AO963" s="451"/>
      <c r="AP963" s="451"/>
      <c r="AQ963" s="450"/>
      <c r="AR963" s="453"/>
      <c r="AS963" s="453"/>
      <c r="AT963" s="454"/>
      <c r="AU963" s="455"/>
      <c r="AV963" s="456"/>
      <c r="AW963" s="456"/>
      <c r="AX963" s="455"/>
      <c r="AY963" s="456"/>
      <c r="AZ963" s="454"/>
      <c r="BA963" s="454"/>
      <c r="BB963" s="454"/>
      <c r="BC963" s="454"/>
      <c r="BD963" s="454"/>
      <c r="BE963" s="454"/>
      <c r="BF963" s="455"/>
      <c r="BG963" s="455"/>
      <c r="BH963" s="455"/>
      <c r="BI963" s="455"/>
      <c r="BJ963" s="455"/>
      <c r="BK963" s="455"/>
      <c r="BL963" s="455"/>
      <c r="BM963" s="455"/>
      <c r="BN963" s="455"/>
      <c r="BO963" s="455"/>
    </row>
    <row r="964" spans="1:67" ht="19.5" customHeight="1">
      <c r="A964" s="450"/>
      <c r="B964" s="450"/>
      <c r="C964" s="450"/>
      <c r="D964" s="450"/>
      <c r="E964" s="450"/>
      <c r="F964" s="451"/>
      <c r="G964" s="450"/>
      <c r="H964" s="450"/>
      <c r="I964" s="451"/>
      <c r="J964" s="450"/>
      <c r="K964" s="451"/>
      <c r="L964" s="450"/>
      <c r="M964" s="451"/>
      <c r="N964" s="450"/>
      <c r="O964" s="451"/>
      <c r="P964" s="452"/>
      <c r="Q964" s="452"/>
      <c r="R964" s="452"/>
      <c r="S964" s="452"/>
      <c r="T964" s="450"/>
      <c r="U964" s="450"/>
      <c r="V964" s="451"/>
      <c r="W964" s="452"/>
      <c r="X964" s="450"/>
      <c r="Y964" s="451"/>
      <c r="Z964" s="451"/>
      <c r="AA964" s="450"/>
      <c r="AB964" s="450"/>
      <c r="AC964" s="450"/>
      <c r="AD964" s="450"/>
      <c r="AE964" s="451"/>
      <c r="AF964" s="451"/>
      <c r="AG964" s="452"/>
      <c r="AH964" s="452"/>
      <c r="AI964" s="452"/>
      <c r="AJ964" s="452"/>
      <c r="AK964" s="452"/>
      <c r="AL964" s="452"/>
      <c r="AM964" s="450"/>
      <c r="AN964" s="450"/>
      <c r="AO964" s="451"/>
      <c r="AP964" s="451"/>
      <c r="AQ964" s="450"/>
      <c r="AR964" s="453"/>
      <c r="AS964" s="453"/>
      <c r="AT964" s="454"/>
      <c r="AU964" s="455"/>
      <c r="AV964" s="456"/>
      <c r="AW964" s="456"/>
      <c r="AX964" s="455"/>
      <c r="AY964" s="456"/>
      <c r="AZ964" s="454"/>
      <c r="BA964" s="454"/>
      <c r="BB964" s="454"/>
      <c r="BC964" s="454"/>
      <c r="BD964" s="454"/>
      <c r="BE964" s="454"/>
      <c r="BF964" s="455"/>
      <c r="BG964" s="455"/>
      <c r="BH964" s="455"/>
      <c r="BI964" s="455"/>
      <c r="BJ964" s="455"/>
      <c r="BK964" s="455"/>
      <c r="BL964" s="455"/>
      <c r="BM964" s="455"/>
      <c r="BN964" s="455"/>
      <c r="BO964" s="455"/>
    </row>
    <row r="965" spans="1:67" ht="19.5" customHeight="1">
      <c r="A965" s="450"/>
      <c r="B965" s="450"/>
      <c r="C965" s="450"/>
      <c r="D965" s="450"/>
      <c r="E965" s="450"/>
      <c r="F965" s="451"/>
      <c r="G965" s="450"/>
      <c r="H965" s="450"/>
      <c r="I965" s="451"/>
      <c r="J965" s="450"/>
      <c r="K965" s="451"/>
      <c r="L965" s="450"/>
      <c r="M965" s="451"/>
      <c r="N965" s="450"/>
      <c r="O965" s="451"/>
      <c r="P965" s="452"/>
      <c r="Q965" s="452"/>
      <c r="R965" s="452"/>
      <c r="S965" s="452"/>
      <c r="T965" s="450"/>
      <c r="U965" s="450"/>
      <c r="V965" s="451"/>
      <c r="W965" s="452"/>
      <c r="X965" s="450"/>
      <c r="Y965" s="451"/>
      <c r="Z965" s="451"/>
      <c r="AA965" s="450"/>
      <c r="AB965" s="450"/>
      <c r="AC965" s="450"/>
      <c r="AD965" s="450"/>
      <c r="AE965" s="451"/>
      <c r="AF965" s="451"/>
      <c r="AG965" s="452"/>
      <c r="AH965" s="452"/>
      <c r="AI965" s="452"/>
      <c r="AJ965" s="452"/>
      <c r="AK965" s="452"/>
      <c r="AL965" s="452"/>
      <c r="AM965" s="450"/>
      <c r="AN965" s="450"/>
      <c r="AO965" s="451"/>
      <c r="AP965" s="451"/>
      <c r="AQ965" s="450"/>
      <c r="AR965" s="453"/>
      <c r="AS965" s="453"/>
      <c r="AT965" s="454"/>
      <c r="AU965" s="455"/>
      <c r="AV965" s="456"/>
      <c r="AW965" s="456"/>
      <c r="AX965" s="455"/>
      <c r="AY965" s="456"/>
      <c r="AZ965" s="454"/>
      <c r="BA965" s="454"/>
      <c r="BB965" s="454"/>
      <c r="BC965" s="454"/>
      <c r="BD965" s="454"/>
      <c r="BE965" s="454"/>
      <c r="BF965" s="455"/>
      <c r="BG965" s="455"/>
      <c r="BH965" s="455"/>
      <c r="BI965" s="455"/>
      <c r="BJ965" s="455"/>
      <c r="BK965" s="455"/>
      <c r="BL965" s="455"/>
      <c r="BM965" s="455"/>
      <c r="BN965" s="455"/>
      <c r="BO965" s="455"/>
    </row>
    <row r="966" spans="1:67" ht="19.5" customHeight="1">
      <c r="A966" s="450"/>
      <c r="B966" s="450"/>
      <c r="C966" s="450"/>
      <c r="D966" s="450"/>
      <c r="E966" s="450"/>
      <c r="F966" s="451"/>
      <c r="G966" s="450"/>
      <c r="H966" s="450"/>
      <c r="I966" s="451"/>
      <c r="J966" s="450"/>
      <c r="K966" s="451"/>
      <c r="L966" s="450"/>
      <c r="M966" s="451"/>
      <c r="N966" s="450"/>
      <c r="O966" s="451"/>
      <c r="P966" s="452"/>
      <c r="Q966" s="452"/>
      <c r="R966" s="452"/>
      <c r="S966" s="452"/>
      <c r="T966" s="450"/>
      <c r="U966" s="450"/>
      <c r="V966" s="451"/>
      <c r="W966" s="452"/>
      <c r="X966" s="450"/>
      <c r="Y966" s="451"/>
      <c r="Z966" s="451"/>
      <c r="AA966" s="450"/>
      <c r="AB966" s="450"/>
      <c r="AC966" s="450"/>
      <c r="AD966" s="450"/>
      <c r="AE966" s="451"/>
      <c r="AF966" s="451"/>
      <c r="AG966" s="452"/>
      <c r="AH966" s="452"/>
      <c r="AI966" s="452"/>
      <c r="AJ966" s="452"/>
      <c r="AK966" s="452"/>
      <c r="AL966" s="452"/>
      <c r="AM966" s="450"/>
      <c r="AN966" s="450"/>
      <c r="AO966" s="451"/>
      <c r="AP966" s="451"/>
      <c r="AQ966" s="450"/>
      <c r="AR966" s="453"/>
      <c r="AS966" s="453"/>
      <c r="AT966" s="454"/>
      <c r="AU966" s="455"/>
      <c r="AV966" s="456"/>
      <c r="AW966" s="456"/>
      <c r="AX966" s="455"/>
      <c r="AY966" s="456"/>
      <c r="AZ966" s="454"/>
      <c r="BA966" s="454"/>
      <c r="BB966" s="454"/>
      <c r="BC966" s="454"/>
      <c r="BD966" s="454"/>
      <c r="BE966" s="454"/>
      <c r="BF966" s="455"/>
      <c r="BG966" s="455"/>
      <c r="BH966" s="455"/>
      <c r="BI966" s="455"/>
      <c r="BJ966" s="455"/>
      <c r="BK966" s="455"/>
      <c r="BL966" s="455"/>
      <c r="BM966" s="455"/>
      <c r="BN966" s="455"/>
      <c r="BO966" s="455"/>
    </row>
    <row r="967" spans="1:67" ht="19.5" customHeight="1">
      <c r="A967" s="450"/>
      <c r="B967" s="450"/>
      <c r="C967" s="450"/>
      <c r="D967" s="450"/>
      <c r="E967" s="450"/>
      <c r="F967" s="451"/>
      <c r="G967" s="450"/>
      <c r="H967" s="450"/>
      <c r="I967" s="451"/>
      <c r="J967" s="450"/>
      <c r="K967" s="451"/>
      <c r="L967" s="450"/>
      <c r="M967" s="451"/>
      <c r="N967" s="450"/>
      <c r="O967" s="451"/>
      <c r="P967" s="452"/>
      <c r="Q967" s="452"/>
      <c r="R967" s="452"/>
      <c r="S967" s="452"/>
      <c r="T967" s="450"/>
      <c r="U967" s="450"/>
      <c r="V967" s="451"/>
      <c r="W967" s="452"/>
      <c r="X967" s="450"/>
      <c r="Y967" s="451"/>
      <c r="Z967" s="451"/>
      <c r="AA967" s="450"/>
      <c r="AB967" s="450"/>
      <c r="AC967" s="450"/>
      <c r="AD967" s="450"/>
      <c r="AE967" s="451"/>
      <c r="AF967" s="451"/>
      <c r="AG967" s="452"/>
      <c r="AH967" s="452"/>
      <c r="AI967" s="452"/>
      <c r="AJ967" s="452"/>
      <c r="AK967" s="452"/>
      <c r="AL967" s="452"/>
      <c r="AM967" s="450"/>
      <c r="AN967" s="450"/>
      <c r="AO967" s="451"/>
      <c r="AP967" s="451"/>
      <c r="AQ967" s="450"/>
      <c r="AR967" s="453"/>
      <c r="AS967" s="453"/>
      <c r="AT967" s="454"/>
      <c r="AU967" s="455"/>
      <c r="AV967" s="456"/>
      <c r="AW967" s="456"/>
      <c r="AX967" s="455"/>
      <c r="AY967" s="456"/>
      <c r="AZ967" s="454"/>
      <c r="BA967" s="454"/>
      <c r="BB967" s="454"/>
      <c r="BC967" s="454"/>
      <c r="BD967" s="454"/>
      <c r="BE967" s="454"/>
      <c r="BF967" s="455"/>
      <c r="BG967" s="455"/>
      <c r="BH967" s="455"/>
      <c r="BI967" s="455"/>
      <c r="BJ967" s="455"/>
      <c r="BK967" s="455"/>
      <c r="BL967" s="455"/>
      <c r="BM967" s="455"/>
      <c r="BN967" s="455"/>
      <c r="BO967" s="455"/>
    </row>
    <row r="968" spans="1:67" ht="19.5" customHeight="1">
      <c r="A968" s="450"/>
      <c r="B968" s="450"/>
      <c r="C968" s="450"/>
      <c r="D968" s="450"/>
      <c r="E968" s="450"/>
      <c r="F968" s="451"/>
      <c r="G968" s="450"/>
      <c r="H968" s="450"/>
      <c r="I968" s="451"/>
      <c r="J968" s="450"/>
      <c r="K968" s="451"/>
      <c r="L968" s="450"/>
      <c r="M968" s="451"/>
      <c r="N968" s="450"/>
      <c r="O968" s="451"/>
      <c r="P968" s="452"/>
      <c r="Q968" s="452"/>
      <c r="R968" s="452"/>
      <c r="S968" s="452"/>
      <c r="T968" s="450"/>
      <c r="U968" s="450"/>
      <c r="V968" s="451"/>
      <c r="W968" s="452"/>
      <c r="X968" s="450"/>
      <c r="Y968" s="451"/>
      <c r="Z968" s="451"/>
      <c r="AA968" s="450"/>
      <c r="AB968" s="450"/>
      <c r="AC968" s="450"/>
      <c r="AD968" s="450"/>
      <c r="AE968" s="451"/>
      <c r="AF968" s="451"/>
      <c r="AG968" s="452"/>
      <c r="AH968" s="452"/>
      <c r="AI968" s="452"/>
      <c r="AJ968" s="452"/>
      <c r="AK968" s="452"/>
      <c r="AL968" s="452"/>
      <c r="AM968" s="450"/>
      <c r="AN968" s="450"/>
      <c r="AO968" s="451"/>
      <c r="AP968" s="451"/>
      <c r="AQ968" s="450"/>
      <c r="AR968" s="453"/>
      <c r="AS968" s="453"/>
      <c r="AT968" s="454"/>
      <c r="AU968" s="455"/>
      <c r="AV968" s="456"/>
      <c r="AW968" s="456"/>
      <c r="AX968" s="455"/>
      <c r="AY968" s="456"/>
      <c r="AZ968" s="454"/>
      <c r="BA968" s="454"/>
      <c r="BB968" s="454"/>
      <c r="BC968" s="454"/>
      <c r="BD968" s="454"/>
      <c r="BE968" s="454"/>
      <c r="BF968" s="455"/>
      <c r="BG968" s="455"/>
      <c r="BH968" s="455"/>
      <c r="BI968" s="455"/>
      <c r="BJ968" s="455"/>
      <c r="BK968" s="455"/>
      <c r="BL968" s="455"/>
      <c r="BM968" s="455"/>
      <c r="BN968" s="455"/>
      <c r="BO968" s="455"/>
    </row>
    <row r="969" spans="1:67" ht="19.5" customHeight="1">
      <c r="A969" s="450"/>
      <c r="B969" s="450"/>
      <c r="C969" s="450"/>
      <c r="D969" s="450"/>
      <c r="E969" s="450"/>
      <c r="F969" s="451"/>
      <c r="G969" s="450"/>
      <c r="H969" s="450"/>
      <c r="I969" s="451"/>
      <c r="J969" s="450"/>
      <c r="K969" s="451"/>
      <c r="L969" s="450"/>
      <c r="M969" s="451"/>
      <c r="N969" s="450"/>
      <c r="O969" s="451"/>
      <c r="P969" s="452"/>
      <c r="Q969" s="452"/>
      <c r="R969" s="452"/>
      <c r="S969" s="452"/>
      <c r="T969" s="450"/>
      <c r="U969" s="450"/>
      <c r="V969" s="451"/>
      <c r="W969" s="452"/>
      <c r="X969" s="450"/>
      <c r="Y969" s="451"/>
      <c r="Z969" s="451"/>
      <c r="AA969" s="450"/>
      <c r="AB969" s="450"/>
      <c r="AC969" s="450"/>
      <c r="AD969" s="450"/>
      <c r="AE969" s="451"/>
      <c r="AF969" s="451"/>
      <c r="AG969" s="452"/>
      <c r="AH969" s="452"/>
      <c r="AI969" s="452"/>
      <c r="AJ969" s="452"/>
      <c r="AK969" s="452"/>
      <c r="AL969" s="452"/>
      <c r="AM969" s="450"/>
      <c r="AN969" s="450"/>
      <c r="AO969" s="451"/>
      <c r="AP969" s="451"/>
      <c r="AQ969" s="450"/>
      <c r="AR969" s="453"/>
      <c r="AS969" s="453"/>
      <c r="AT969" s="454"/>
      <c r="AU969" s="455"/>
      <c r="AV969" s="456"/>
      <c r="AW969" s="456"/>
      <c r="AX969" s="455"/>
      <c r="AY969" s="456"/>
      <c r="AZ969" s="454"/>
      <c r="BA969" s="454"/>
      <c r="BB969" s="454"/>
      <c r="BC969" s="454"/>
      <c r="BD969" s="454"/>
      <c r="BE969" s="454"/>
      <c r="BF969" s="455"/>
      <c r="BG969" s="455"/>
      <c r="BH969" s="455"/>
      <c r="BI969" s="455"/>
      <c r="BJ969" s="455"/>
      <c r="BK969" s="455"/>
      <c r="BL969" s="455"/>
      <c r="BM969" s="455"/>
      <c r="BN969" s="455"/>
      <c r="BO969" s="455"/>
    </row>
    <row r="970" spans="1:67" ht="19.5" customHeight="1">
      <c r="A970" s="450"/>
      <c r="B970" s="450"/>
      <c r="C970" s="450"/>
      <c r="D970" s="450"/>
      <c r="E970" s="450"/>
      <c r="F970" s="451"/>
      <c r="G970" s="450"/>
      <c r="H970" s="450"/>
      <c r="I970" s="451"/>
      <c r="J970" s="450"/>
      <c r="K970" s="451"/>
      <c r="L970" s="450"/>
      <c r="M970" s="451"/>
      <c r="N970" s="450"/>
      <c r="O970" s="451"/>
      <c r="P970" s="452"/>
      <c r="Q970" s="452"/>
      <c r="R970" s="452"/>
      <c r="S970" s="452"/>
      <c r="T970" s="450"/>
      <c r="U970" s="450"/>
      <c r="V970" s="451"/>
      <c r="W970" s="452"/>
      <c r="X970" s="450"/>
      <c r="Y970" s="451"/>
      <c r="Z970" s="451"/>
      <c r="AA970" s="450"/>
      <c r="AB970" s="450"/>
      <c r="AC970" s="450"/>
      <c r="AD970" s="450"/>
      <c r="AE970" s="451"/>
      <c r="AF970" s="451"/>
      <c r="AG970" s="452"/>
      <c r="AH970" s="452"/>
      <c r="AI970" s="452"/>
      <c r="AJ970" s="452"/>
      <c r="AK970" s="452"/>
      <c r="AL970" s="452"/>
      <c r="AM970" s="450"/>
      <c r="AN970" s="450"/>
      <c r="AO970" s="451"/>
      <c r="AP970" s="451"/>
      <c r="AQ970" s="450"/>
      <c r="AR970" s="453"/>
      <c r="AS970" s="453"/>
      <c r="AT970" s="454"/>
      <c r="AU970" s="455"/>
      <c r="AV970" s="456"/>
      <c r="AW970" s="456"/>
      <c r="AX970" s="455"/>
      <c r="AY970" s="456"/>
      <c r="AZ970" s="454"/>
      <c r="BA970" s="454"/>
      <c r="BB970" s="454"/>
      <c r="BC970" s="454"/>
      <c r="BD970" s="454"/>
      <c r="BE970" s="454"/>
      <c r="BF970" s="455"/>
      <c r="BG970" s="455"/>
      <c r="BH970" s="455"/>
      <c r="BI970" s="455"/>
      <c r="BJ970" s="455"/>
      <c r="BK970" s="455"/>
      <c r="BL970" s="455"/>
      <c r="BM970" s="455"/>
      <c r="BN970" s="455"/>
      <c r="BO970" s="455"/>
    </row>
    <row r="971" spans="1:67" ht="19.5" customHeight="1">
      <c r="A971" s="450"/>
      <c r="B971" s="450"/>
      <c r="C971" s="450"/>
      <c r="D971" s="450"/>
      <c r="E971" s="450"/>
      <c r="F971" s="451"/>
      <c r="G971" s="450"/>
      <c r="H971" s="450"/>
      <c r="I971" s="451"/>
      <c r="J971" s="450"/>
      <c r="K971" s="451"/>
      <c r="L971" s="450"/>
      <c r="M971" s="451"/>
      <c r="N971" s="450"/>
      <c r="O971" s="451"/>
      <c r="P971" s="452"/>
      <c r="Q971" s="452"/>
      <c r="R971" s="452"/>
      <c r="S971" s="452"/>
      <c r="T971" s="450"/>
      <c r="U971" s="450"/>
      <c r="V971" s="451"/>
      <c r="W971" s="452"/>
      <c r="X971" s="450"/>
      <c r="Y971" s="451"/>
      <c r="Z971" s="451"/>
      <c r="AA971" s="450"/>
      <c r="AB971" s="450"/>
      <c r="AC971" s="450"/>
      <c r="AD971" s="450"/>
      <c r="AE971" s="451"/>
      <c r="AF971" s="451"/>
      <c r="AG971" s="452"/>
      <c r="AH971" s="452"/>
      <c r="AI971" s="452"/>
      <c r="AJ971" s="452"/>
      <c r="AK971" s="452"/>
      <c r="AL971" s="452"/>
      <c r="AM971" s="450"/>
      <c r="AN971" s="450"/>
      <c r="AO971" s="451"/>
      <c r="AP971" s="451"/>
      <c r="AQ971" s="450"/>
      <c r="AR971" s="453"/>
      <c r="AS971" s="453"/>
      <c r="AT971" s="454"/>
      <c r="AU971" s="455"/>
      <c r="AV971" s="456"/>
      <c r="AW971" s="456"/>
      <c r="AX971" s="455"/>
      <c r="AY971" s="456"/>
      <c r="AZ971" s="454"/>
      <c r="BA971" s="454"/>
      <c r="BB971" s="454"/>
      <c r="BC971" s="454"/>
      <c r="BD971" s="454"/>
      <c r="BE971" s="454"/>
      <c r="BF971" s="455"/>
      <c r="BG971" s="455"/>
      <c r="BH971" s="455"/>
      <c r="BI971" s="455"/>
      <c r="BJ971" s="455"/>
      <c r="BK971" s="455"/>
      <c r="BL971" s="455"/>
      <c r="BM971" s="455"/>
      <c r="BN971" s="455"/>
      <c r="BO971" s="455"/>
    </row>
    <row r="972" spans="1:67" ht="19.5" customHeight="1">
      <c r="A972" s="450"/>
      <c r="B972" s="450"/>
      <c r="C972" s="450"/>
      <c r="D972" s="450"/>
      <c r="E972" s="450"/>
      <c r="F972" s="451"/>
      <c r="G972" s="450"/>
      <c r="H972" s="450"/>
      <c r="I972" s="451"/>
      <c r="J972" s="450"/>
      <c r="K972" s="451"/>
      <c r="L972" s="450"/>
      <c r="M972" s="451"/>
      <c r="N972" s="450"/>
      <c r="O972" s="451"/>
      <c r="P972" s="452"/>
      <c r="Q972" s="452"/>
      <c r="R972" s="452"/>
      <c r="S972" s="452"/>
      <c r="T972" s="450"/>
      <c r="U972" s="450"/>
      <c r="V972" s="451"/>
      <c r="W972" s="452"/>
      <c r="X972" s="450"/>
      <c r="Y972" s="451"/>
      <c r="Z972" s="451"/>
      <c r="AA972" s="450"/>
      <c r="AB972" s="450"/>
      <c r="AC972" s="450"/>
      <c r="AD972" s="450"/>
      <c r="AE972" s="451"/>
      <c r="AF972" s="451"/>
      <c r="AG972" s="452"/>
      <c r="AH972" s="452"/>
      <c r="AI972" s="452"/>
      <c r="AJ972" s="452"/>
      <c r="AK972" s="452"/>
      <c r="AL972" s="452"/>
      <c r="AM972" s="450"/>
      <c r="AN972" s="450"/>
      <c r="AO972" s="451"/>
      <c r="AP972" s="451"/>
      <c r="AQ972" s="450"/>
      <c r="AR972" s="453"/>
      <c r="AS972" s="453"/>
      <c r="AT972" s="454"/>
      <c r="AU972" s="455"/>
      <c r="AV972" s="456"/>
      <c r="AW972" s="456"/>
      <c r="AX972" s="455"/>
      <c r="AY972" s="456"/>
      <c r="AZ972" s="454"/>
      <c r="BA972" s="454"/>
      <c r="BB972" s="454"/>
      <c r="BC972" s="454"/>
      <c r="BD972" s="454"/>
      <c r="BE972" s="454"/>
      <c r="BF972" s="455"/>
      <c r="BG972" s="455"/>
      <c r="BH972" s="455"/>
      <c r="BI972" s="455"/>
      <c r="BJ972" s="455"/>
      <c r="BK972" s="455"/>
      <c r="BL972" s="455"/>
      <c r="BM972" s="455"/>
      <c r="BN972" s="455"/>
      <c r="BO972" s="455"/>
    </row>
    <row r="973" spans="1:67" ht="19.5" customHeight="1">
      <c r="A973" s="450"/>
      <c r="B973" s="450"/>
      <c r="C973" s="450"/>
      <c r="D973" s="450"/>
      <c r="E973" s="450"/>
      <c r="F973" s="451"/>
      <c r="G973" s="450"/>
      <c r="H973" s="450"/>
      <c r="I973" s="451"/>
      <c r="J973" s="450"/>
      <c r="K973" s="451"/>
      <c r="L973" s="450"/>
      <c r="M973" s="451"/>
      <c r="N973" s="450"/>
      <c r="O973" s="451"/>
      <c r="P973" s="452"/>
      <c r="Q973" s="452"/>
      <c r="R973" s="452"/>
      <c r="S973" s="452"/>
      <c r="T973" s="450"/>
      <c r="U973" s="450"/>
      <c r="V973" s="451"/>
      <c r="W973" s="452"/>
      <c r="X973" s="450"/>
      <c r="Y973" s="451"/>
      <c r="Z973" s="451"/>
      <c r="AA973" s="450"/>
      <c r="AB973" s="450"/>
      <c r="AC973" s="450"/>
      <c r="AD973" s="450"/>
      <c r="AE973" s="451"/>
      <c r="AF973" s="451"/>
      <c r="AG973" s="452"/>
      <c r="AH973" s="452"/>
      <c r="AI973" s="452"/>
      <c r="AJ973" s="452"/>
      <c r="AK973" s="452"/>
      <c r="AL973" s="452"/>
      <c r="AM973" s="450"/>
      <c r="AN973" s="450"/>
      <c r="AO973" s="451"/>
      <c r="AP973" s="451"/>
      <c r="AQ973" s="450"/>
      <c r="AR973" s="453"/>
      <c r="AS973" s="453"/>
      <c r="AT973" s="454"/>
      <c r="AU973" s="455"/>
      <c r="AV973" s="456"/>
      <c r="AW973" s="456"/>
      <c r="AX973" s="455"/>
      <c r="AY973" s="456"/>
      <c r="AZ973" s="454"/>
      <c r="BA973" s="454"/>
      <c r="BB973" s="454"/>
      <c r="BC973" s="454"/>
      <c r="BD973" s="454"/>
      <c r="BE973" s="454"/>
      <c r="BF973" s="455"/>
      <c r="BG973" s="455"/>
      <c r="BH973" s="455"/>
      <c r="BI973" s="455"/>
      <c r="BJ973" s="455"/>
      <c r="BK973" s="455"/>
      <c r="BL973" s="455"/>
      <c r="BM973" s="455"/>
      <c r="BN973" s="455"/>
      <c r="BO973" s="455"/>
    </row>
    <row r="974" spans="1:67" ht="19.5" customHeight="1">
      <c r="A974" s="450"/>
      <c r="B974" s="450"/>
      <c r="C974" s="450"/>
      <c r="D974" s="450"/>
      <c r="E974" s="450"/>
      <c r="F974" s="451"/>
      <c r="G974" s="450"/>
      <c r="H974" s="450"/>
      <c r="I974" s="451"/>
      <c r="J974" s="450"/>
      <c r="K974" s="451"/>
      <c r="L974" s="450"/>
      <c r="M974" s="451"/>
      <c r="N974" s="450"/>
      <c r="O974" s="451"/>
      <c r="P974" s="452"/>
      <c r="Q974" s="452"/>
      <c r="R974" s="452"/>
      <c r="S974" s="452"/>
      <c r="T974" s="450"/>
      <c r="U974" s="450"/>
      <c r="V974" s="451"/>
      <c r="W974" s="452"/>
      <c r="X974" s="450"/>
      <c r="Y974" s="451"/>
      <c r="Z974" s="451"/>
      <c r="AA974" s="450"/>
      <c r="AB974" s="450"/>
      <c r="AC974" s="450"/>
      <c r="AD974" s="450"/>
      <c r="AE974" s="451"/>
      <c r="AF974" s="451"/>
      <c r="AG974" s="452"/>
      <c r="AH974" s="452"/>
      <c r="AI974" s="452"/>
      <c r="AJ974" s="452"/>
      <c r="AK974" s="452"/>
      <c r="AL974" s="452"/>
      <c r="AM974" s="450"/>
      <c r="AN974" s="450"/>
      <c r="AO974" s="451"/>
      <c r="AP974" s="451"/>
      <c r="AQ974" s="450"/>
      <c r="AR974" s="453"/>
      <c r="AS974" s="453"/>
      <c r="AT974" s="454"/>
      <c r="AU974" s="455"/>
      <c r="AV974" s="456"/>
      <c r="AW974" s="456"/>
      <c r="AX974" s="455"/>
      <c r="AY974" s="456"/>
      <c r="AZ974" s="454"/>
      <c r="BA974" s="454"/>
      <c r="BB974" s="454"/>
      <c r="BC974" s="454"/>
      <c r="BD974" s="454"/>
      <c r="BE974" s="454"/>
      <c r="BF974" s="455"/>
      <c r="BG974" s="455"/>
      <c r="BH974" s="455"/>
      <c r="BI974" s="455"/>
      <c r="BJ974" s="455"/>
      <c r="BK974" s="455"/>
      <c r="BL974" s="455"/>
      <c r="BM974" s="455"/>
      <c r="BN974" s="455"/>
      <c r="BO974" s="455"/>
    </row>
    <row r="975" spans="1:67" ht="19.5" customHeight="1">
      <c r="A975" s="450"/>
      <c r="B975" s="450"/>
      <c r="C975" s="450"/>
      <c r="D975" s="450"/>
      <c r="E975" s="450"/>
      <c r="F975" s="451"/>
      <c r="G975" s="450"/>
      <c r="H975" s="450"/>
      <c r="I975" s="451"/>
      <c r="J975" s="450"/>
      <c r="K975" s="451"/>
      <c r="L975" s="450"/>
      <c r="M975" s="451"/>
      <c r="N975" s="450"/>
      <c r="O975" s="451"/>
      <c r="P975" s="452"/>
      <c r="Q975" s="452"/>
      <c r="R975" s="452"/>
      <c r="S975" s="452"/>
      <c r="T975" s="450"/>
      <c r="U975" s="450"/>
      <c r="V975" s="451"/>
      <c r="W975" s="452"/>
      <c r="X975" s="450"/>
      <c r="Y975" s="451"/>
      <c r="Z975" s="451"/>
      <c r="AA975" s="450"/>
      <c r="AB975" s="450"/>
      <c r="AC975" s="450"/>
      <c r="AD975" s="450"/>
      <c r="AE975" s="451"/>
      <c r="AF975" s="451"/>
      <c r="AG975" s="452"/>
      <c r="AH975" s="452"/>
      <c r="AI975" s="452"/>
      <c r="AJ975" s="452"/>
      <c r="AK975" s="452"/>
      <c r="AL975" s="452"/>
      <c r="AM975" s="450"/>
      <c r="AN975" s="450"/>
      <c r="AO975" s="451"/>
      <c r="AP975" s="451"/>
      <c r="AQ975" s="450"/>
      <c r="AR975" s="453"/>
      <c r="AS975" s="453"/>
      <c r="AT975" s="454"/>
      <c r="AU975" s="455"/>
      <c r="AV975" s="456"/>
      <c r="AW975" s="456"/>
      <c r="AX975" s="455"/>
      <c r="AY975" s="456"/>
      <c r="AZ975" s="454"/>
      <c r="BA975" s="454"/>
      <c r="BB975" s="454"/>
      <c r="BC975" s="454"/>
      <c r="BD975" s="454"/>
      <c r="BE975" s="454"/>
      <c r="BF975" s="455"/>
      <c r="BG975" s="455"/>
      <c r="BH975" s="455"/>
      <c r="BI975" s="455"/>
      <c r="BJ975" s="455"/>
      <c r="BK975" s="455"/>
      <c r="BL975" s="455"/>
      <c r="BM975" s="455"/>
      <c r="BN975" s="455"/>
      <c r="BO975" s="455"/>
    </row>
    <row r="976" spans="1:67" ht="19.5" customHeight="1">
      <c r="A976" s="450"/>
      <c r="B976" s="450"/>
      <c r="C976" s="450"/>
      <c r="D976" s="450"/>
      <c r="E976" s="450"/>
      <c r="F976" s="451"/>
      <c r="G976" s="450"/>
      <c r="H976" s="450"/>
      <c r="I976" s="451"/>
      <c r="J976" s="450"/>
      <c r="K976" s="451"/>
      <c r="L976" s="450"/>
      <c r="M976" s="451"/>
      <c r="N976" s="450"/>
      <c r="O976" s="451"/>
      <c r="P976" s="452"/>
      <c r="Q976" s="452"/>
      <c r="R976" s="452"/>
      <c r="S976" s="452"/>
      <c r="T976" s="450"/>
      <c r="U976" s="450"/>
      <c r="V976" s="451"/>
      <c r="W976" s="452"/>
      <c r="X976" s="450"/>
      <c r="Y976" s="451"/>
      <c r="Z976" s="451"/>
      <c r="AA976" s="450"/>
      <c r="AB976" s="450"/>
      <c r="AC976" s="450"/>
      <c r="AD976" s="450"/>
      <c r="AE976" s="451"/>
      <c r="AF976" s="451"/>
      <c r="AG976" s="452"/>
      <c r="AH976" s="452"/>
      <c r="AI976" s="452"/>
      <c r="AJ976" s="452"/>
      <c r="AK976" s="452"/>
      <c r="AL976" s="452"/>
      <c r="AM976" s="450"/>
      <c r="AN976" s="450"/>
      <c r="AO976" s="451"/>
      <c r="AP976" s="451"/>
      <c r="AQ976" s="450"/>
      <c r="AR976" s="453"/>
      <c r="AS976" s="453"/>
      <c r="AT976" s="454"/>
      <c r="AU976" s="455"/>
      <c r="AV976" s="456"/>
      <c r="AW976" s="456"/>
      <c r="AX976" s="455"/>
      <c r="AY976" s="456"/>
      <c r="AZ976" s="454"/>
      <c r="BA976" s="454"/>
      <c r="BB976" s="454"/>
      <c r="BC976" s="454"/>
      <c r="BD976" s="454"/>
      <c r="BE976" s="454"/>
      <c r="BF976" s="455"/>
      <c r="BG976" s="455"/>
      <c r="BH976" s="455"/>
      <c r="BI976" s="455"/>
      <c r="BJ976" s="455"/>
      <c r="BK976" s="455"/>
      <c r="BL976" s="455"/>
      <c r="BM976" s="455"/>
      <c r="BN976" s="455"/>
      <c r="BO976" s="455"/>
    </row>
    <row r="977" spans="1:67" ht="19.5" customHeight="1">
      <c r="A977" s="450"/>
      <c r="B977" s="450"/>
      <c r="C977" s="450"/>
      <c r="D977" s="450"/>
      <c r="E977" s="450"/>
      <c r="F977" s="451"/>
      <c r="G977" s="450"/>
      <c r="H977" s="450"/>
      <c r="I977" s="451"/>
      <c r="J977" s="450"/>
      <c r="K977" s="451"/>
      <c r="L977" s="450"/>
      <c r="M977" s="451"/>
      <c r="N977" s="450"/>
      <c r="O977" s="451"/>
      <c r="P977" s="452"/>
      <c r="Q977" s="452"/>
      <c r="R977" s="452"/>
      <c r="S977" s="452"/>
      <c r="T977" s="450"/>
      <c r="U977" s="450"/>
      <c r="V977" s="451"/>
      <c r="W977" s="452"/>
      <c r="X977" s="450"/>
      <c r="Y977" s="451"/>
      <c r="Z977" s="451"/>
      <c r="AA977" s="450"/>
      <c r="AB977" s="450"/>
      <c r="AC977" s="450"/>
      <c r="AD977" s="450"/>
      <c r="AE977" s="451"/>
      <c r="AF977" s="451"/>
      <c r="AG977" s="452"/>
      <c r="AH977" s="452"/>
      <c r="AI977" s="452"/>
      <c r="AJ977" s="452"/>
      <c r="AK977" s="452"/>
      <c r="AL977" s="452"/>
      <c r="AM977" s="450"/>
      <c r="AN977" s="450"/>
      <c r="AO977" s="451"/>
      <c r="AP977" s="451"/>
      <c r="AQ977" s="450"/>
      <c r="AR977" s="453"/>
      <c r="AS977" s="453"/>
      <c r="AT977" s="454"/>
      <c r="AU977" s="455"/>
      <c r="AV977" s="456"/>
      <c r="AW977" s="456"/>
      <c r="AX977" s="455"/>
      <c r="AY977" s="456"/>
      <c r="AZ977" s="454"/>
      <c r="BA977" s="454"/>
      <c r="BB977" s="454"/>
      <c r="BC977" s="454"/>
      <c r="BD977" s="454"/>
      <c r="BE977" s="454"/>
      <c r="BF977" s="455"/>
      <c r="BG977" s="455"/>
      <c r="BH977" s="455"/>
      <c r="BI977" s="455"/>
      <c r="BJ977" s="455"/>
      <c r="BK977" s="455"/>
      <c r="BL977" s="455"/>
      <c r="BM977" s="455"/>
      <c r="BN977" s="455"/>
      <c r="BO977" s="455"/>
    </row>
    <row r="978" spans="1:67" ht="19.5" customHeight="1">
      <c r="A978" s="450"/>
      <c r="B978" s="450"/>
      <c r="C978" s="450"/>
      <c r="D978" s="450"/>
      <c r="E978" s="450"/>
      <c r="F978" s="451"/>
      <c r="G978" s="450"/>
      <c r="H978" s="450"/>
      <c r="I978" s="451"/>
      <c r="J978" s="450"/>
      <c r="K978" s="451"/>
      <c r="L978" s="450"/>
      <c r="M978" s="451"/>
      <c r="N978" s="450"/>
      <c r="O978" s="451"/>
      <c r="P978" s="452"/>
      <c r="Q978" s="452"/>
      <c r="R978" s="452"/>
      <c r="S978" s="452"/>
      <c r="T978" s="450"/>
      <c r="U978" s="450"/>
      <c r="V978" s="451"/>
      <c r="W978" s="452"/>
      <c r="X978" s="450"/>
      <c r="Y978" s="451"/>
      <c r="Z978" s="451"/>
      <c r="AA978" s="450"/>
      <c r="AB978" s="450"/>
      <c r="AC978" s="450"/>
      <c r="AD978" s="450"/>
      <c r="AE978" s="451"/>
      <c r="AF978" s="451"/>
      <c r="AG978" s="452"/>
      <c r="AH978" s="452"/>
      <c r="AI978" s="452"/>
      <c r="AJ978" s="452"/>
      <c r="AK978" s="452"/>
      <c r="AL978" s="452"/>
      <c r="AM978" s="450"/>
      <c r="AN978" s="450"/>
      <c r="AO978" s="451"/>
      <c r="AP978" s="451"/>
      <c r="AQ978" s="450"/>
      <c r="AR978" s="453"/>
      <c r="AS978" s="453"/>
      <c r="AT978" s="454"/>
      <c r="AU978" s="455"/>
      <c r="AV978" s="456"/>
      <c r="AW978" s="456"/>
      <c r="AX978" s="455"/>
      <c r="AY978" s="456"/>
      <c r="AZ978" s="454"/>
      <c r="BA978" s="454"/>
      <c r="BB978" s="454"/>
      <c r="BC978" s="454"/>
      <c r="BD978" s="454"/>
      <c r="BE978" s="454"/>
      <c r="BF978" s="455"/>
      <c r="BG978" s="455"/>
      <c r="BH978" s="455"/>
      <c r="BI978" s="455"/>
      <c r="BJ978" s="455"/>
      <c r="BK978" s="455"/>
      <c r="BL978" s="455"/>
      <c r="BM978" s="455"/>
      <c r="BN978" s="455"/>
      <c r="BO978" s="455"/>
    </row>
    <row r="979" spans="1:67" ht="19.5" customHeight="1">
      <c r="A979" s="450"/>
      <c r="B979" s="450"/>
      <c r="C979" s="450"/>
      <c r="D979" s="450"/>
      <c r="E979" s="450"/>
      <c r="F979" s="451"/>
      <c r="G979" s="450"/>
      <c r="H979" s="450"/>
      <c r="I979" s="451"/>
      <c r="J979" s="450"/>
      <c r="K979" s="451"/>
      <c r="L979" s="450"/>
      <c r="M979" s="451"/>
      <c r="N979" s="450"/>
      <c r="O979" s="451"/>
      <c r="P979" s="452"/>
      <c r="Q979" s="452"/>
      <c r="R979" s="452"/>
      <c r="S979" s="452"/>
      <c r="T979" s="450"/>
      <c r="U979" s="450"/>
      <c r="V979" s="451"/>
      <c r="W979" s="452"/>
      <c r="X979" s="450"/>
      <c r="Y979" s="451"/>
      <c r="Z979" s="451"/>
      <c r="AA979" s="450"/>
      <c r="AB979" s="450"/>
      <c r="AC979" s="450"/>
      <c r="AD979" s="450"/>
      <c r="AE979" s="451"/>
      <c r="AF979" s="451"/>
      <c r="AG979" s="452"/>
      <c r="AH979" s="452"/>
      <c r="AI979" s="452"/>
      <c r="AJ979" s="452"/>
      <c r="AK979" s="452"/>
      <c r="AL979" s="452"/>
      <c r="AM979" s="450"/>
      <c r="AN979" s="450"/>
      <c r="AO979" s="451"/>
      <c r="AP979" s="451"/>
      <c r="AQ979" s="450"/>
      <c r="AR979" s="453"/>
      <c r="AS979" s="453"/>
      <c r="AT979" s="454"/>
      <c r="AU979" s="455"/>
      <c r="AV979" s="456"/>
      <c r="AW979" s="456"/>
      <c r="AX979" s="455"/>
      <c r="AY979" s="456"/>
      <c r="AZ979" s="454"/>
      <c r="BA979" s="454"/>
      <c r="BB979" s="454"/>
      <c r="BC979" s="454"/>
      <c r="BD979" s="454"/>
      <c r="BE979" s="454"/>
      <c r="BF979" s="455"/>
      <c r="BG979" s="455"/>
      <c r="BH979" s="455"/>
      <c r="BI979" s="455"/>
      <c r="BJ979" s="455"/>
      <c r="BK979" s="455"/>
      <c r="BL979" s="455"/>
      <c r="BM979" s="455"/>
      <c r="BN979" s="455"/>
      <c r="BO979" s="455"/>
    </row>
    <row r="980" spans="1:67" ht="19.5" customHeight="1">
      <c r="A980" s="450"/>
      <c r="B980" s="450"/>
      <c r="C980" s="450"/>
      <c r="D980" s="450"/>
      <c r="E980" s="450"/>
      <c r="F980" s="451"/>
      <c r="G980" s="450"/>
      <c r="H980" s="450"/>
      <c r="I980" s="451"/>
      <c r="J980" s="450"/>
      <c r="K980" s="451"/>
      <c r="L980" s="450"/>
      <c r="M980" s="451"/>
      <c r="N980" s="450"/>
      <c r="O980" s="451"/>
      <c r="P980" s="452"/>
      <c r="Q980" s="452"/>
      <c r="R980" s="452"/>
      <c r="S980" s="452"/>
      <c r="T980" s="450"/>
      <c r="U980" s="450"/>
      <c r="V980" s="451"/>
      <c r="W980" s="452"/>
      <c r="X980" s="450"/>
      <c r="Y980" s="451"/>
      <c r="Z980" s="451"/>
      <c r="AA980" s="450"/>
      <c r="AB980" s="450"/>
      <c r="AC980" s="450"/>
      <c r="AD980" s="450"/>
      <c r="AE980" s="451"/>
      <c r="AF980" s="451"/>
      <c r="AG980" s="452"/>
      <c r="AH980" s="452"/>
      <c r="AI980" s="452"/>
      <c r="AJ980" s="452"/>
      <c r="AK980" s="452"/>
      <c r="AL980" s="452"/>
      <c r="AM980" s="450"/>
      <c r="AN980" s="450"/>
      <c r="AO980" s="451"/>
      <c r="AP980" s="451"/>
      <c r="AQ980" s="450"/>
      <c r="AR980" s="453"/>
      <c r="AS980" s="453"/>
      <c r="AT980" s="454"/>
      <c r="AU980" s="455"/>
      <c r="AV980" s="456"/>
      <c r="AW980" s="456"/>
      <c r="AX980" s="455"/>
      <c r="AY980" s="456"/>
      <c r="AZ980" s="454"/>
      <c r="BA980" s="454"/>
      <c r="BB980" s="454"/>
      <c r="BC980" s="454"/>
      <c r="BD980" s="454"/>
      <c r="BE980" s="454"/>
      <c r="BF980" s="455"/>
      <c r="BG980" s="455"/>
      <c r="BH980" s="455"/>
      <c r="BI980" s="455"/>
      <c r="BJ980" s="455"/>
      <c r="BK980" s="455"/>
      <c r="BL980" s="455"/>
      <c r="BM980" s="455"/>
      <c r="BN980" s="455"/>
      <c r="BO980" s="455"/>
    </row>
    <row r="981" spans="1:67" ht="19.5" customHeight="1">
      <c r="A981" s="450"/>
      <c r="B981" s="450"/>
      <c r="C981" s="450"/>
      <c r="D981" s="450"/>
      <c r="E981" s="450"/>
      <c r="F981" s="451"/>
      <c r="G981" s="450"/>
      <c r="H981" s="450"/>
      <c r="I981" s="451"/>
      <c r="J981" s="450"/>
      <c r="K981" s="451"/>
      <c r="L981" s="450"/>
      <c r="M981" s="451"/>
      <c r="N981" s="450"/>
      <c r="O981" s="451"/>
      <c r="P981" s="452"/>
      <c r="Q981" s="452"/>
      <c r="R981" s="452"/>
      <c r="S981" s="452"/>
      <c r="T981" s="450"/>
      <c r="U981" s="450"/>
      <c r="V981" s="451"/>
      <c r="W981" s="452"/>
      <c r="X981" s="450"/>
      <c r="Y981" s="451"/>
      <c r="Z981" s="451"/>
      <c r="AA981" s="450"/>
      <c r="AB981" s="450"/>
      <c r="AC981" s="450"/>
      <c r="AD981" s="450"/>
      <c r="AE981" s="451"/>
      <c r="AF981" s="451"/>
      <c r="AG981" s="452"/>
      <c r="AH981" s="452"/>
      <c r="AI981" s="452"/>
      <c r="AJ981" s="452"/>
      <c r="AK981" s="452"/>
      <c r="AL981" s="452"/>
      <c r="AM981" s="450"/>
      <c r="AN981" s="450"/>
      <c r="AO981" s="451"/>
      <c r="AP981" s="451"/>
      <c r="AQ981" s="450"/>
      <c r="AR981" s="453"/>
      <c r="AS981" s="453"/>
      <c r="AT981" s="454"/>
      <c r="AU981" s="455"/>
      <c r="AV981" s="456"/>
      <c r="AW981" s="456"/>
      <c r="AX981" s="455"/>
      <c r="AY981" s="456"/>
      <c r="AZ981" s="454"/>
      <c r="BA981" s="454"/>
      <c r="BB981" s="454"/>
      <c r="BC981" s="454"/>
      <c r="BD981" s="454"/>
      <c r="BE981" s="454"/>
      <c r="BF981" s="455"/>
      <c r="BG981" s="455"/>
      <c r="BH981" s="455"/>
      <c r="BI981" s="455"/>
      <c r="BJ981" s="455"/>
      <c r="BK981" s="455"/>
      <c r="BL981" s="455"/>
      <c r="BM981" s="455"/>
      <c r="BN981" s="455"/>
      <c r="BO981" s="455"/>
    </row>
    <row r="982" spans="1:67" ht="19.5" customHeight="1">
      <c r="A982" s="450"/>
      <c r="B982" s="450"/>
      <c r="C982" s="450"/>
      <c r="D982" s="450"/>
      <c r="E982" s="450"/>
      <c r="F982" s="451"/>
      <c r="G982" s="450"/>
      <c r="H982" s="450"/>
      <c r="I982" s="451"/>
      <c r="J982" s="450"/>
      <c r="K982" s="451"/>
      <c r="L982" s="450"/>
      <c r="M982" s="451"/>
      <c r="N982" s="450"/>
      <c r="O982" s="451"/>
      <c r="P982" s="452"/>
      <c r="Q982" s="452"/>
      <c r="R982" s="452"/>
      <c r="S982" s="452"/>
      <c r="T982" s="450"/>
      <c r="U982" s="450"/>
      <c r="V982" s="451"/>
      <c r="W982" s="452"/>
      <c r="X982" s="450"/>
      <c r="Y982" s="451"/>
      <c r="Z982" s="451"/>
      <c r="AA982" s="450"/>
      <c r="AB982" s="450"/>
      <c r="AC982" s="450"/>
      <c r="AD982" s="450"/>
      <c r="AE982" s="451"/>
      <c r="AF982" s="451"/>
      <c r="AG982" s="452"/>
      <c r="AH982" s="452"/>
      <c r="AI982" s="452"/>
      <c r="AJ982" s="452"/>
      <c r="AK982" s="452"/>
      <c r="AL982" s="452"/>
      <c r="AM982" s="450"/>
      <c r="AN982" s="450"/>
      <c r="AO982" s="451"/>
      <c r="AP982" s="451"/>
      <c r="AQ982" s="450"/>
      <c r="AR982" s="453"/>
      <c r="AS982" s="453"/>
      <c r="AT982" s="454"/>
      <c r="AU982" s="455"/>
      <c r="AV982" s="456"/>
      <c r="AW982" s="456"/>
      <c r="AX982" s="455"/>
      <c r="AY982" s="456"/>
      <c r="AZ982" s="454"/>
      <c r="BA982" s="454"/>
      <c r="BB982" s="454"/>
      <c r="BC982" s="454"/>
      <c r="BD982" s="454"/>
      <c r="BE982" s="454"/>
      <c r="BF982" s="455"/>
      <c r="BG982" s="455"/>
      <c r="BH982" s="455"/>
      <c r="BI982" s="455"/>
      <c r="BJ982" s="455"/>
      <c r="BK982" s="455"/>
      <c r="BL982" s="455"/>
      <c r="BM982" s="455"/>
      <c r="BN982" s="455"/>
      <c r="BO982" s="455"/>
    </row>
    <row r="983" spans="1:67" ht="19.5" customHeight="1">
      <c r="A983" s="450"/>
      <c r="B983" s="450"/>
      <c r="C983" s="450"/>
      <c r="D983" s="450"/>
      <c r="E983" s="450"/>
      <c r="F983" s="451"/>
      <c r="G983" s="450"/>
      <c r="H983" s="450"/>
      <c r="I983" s="451"/>
      <c r="J983" s="450"/>
      <c r="K983" s="451"/>
      <c r="L983" s="450"/>
      <c r="M983" s="451"/>
      <c r="N983" s="450"/>
      <c r="O983" s="451"/>
      <c r="P983" s="452"/>
      <c r="Q983" s="452"/>
      <c r="R983" s="452"/>
      <c r="S983" s="452"/>
      <c r="T983" s="450"/>
      <c r="U983" s="450"/>
      <c r="V983" s="451"/>
      <c r="W983" s="452"/>
      <c r="X983" s="450"/>
      <c r="Y983" s="451"/>
      <c r="Z983" s="451"/>
      <c r="AA983" s="450"/>
      <c r="AB983" s="450"/>
      <c r="AC983" s="450"/>
      <c r="AD983" s="450"/>
      <c r="AE983" s="451"/>
      <c r="AF983" s="451"/>
      <c r="AG983" s="452"/>
      <c r="AH983" s="452"/>
      <c r="AI983" s="452"/>
      <c r="AJ983" s="452"/>
      <c r="AK983" s="452"/>
      <c r="AL983" s="452"/>
      <c r="AM983" s="450"/>
      <c r="AN983" s="450"/>
      <c r="AO983" s="451"/>
      <c r="AP983" s="451"/>
      <c r="AQ983" s="450"/>
      <c r="AR983" s="453"/>
      <c r="AS983" s="453"/>
      <c r="AT983" s="454"/>
      <c r="AU983" s="455"/>
      <c r="AV983" s="456"/>
      <c r="AW983" s="456"/>
      <c r="AX983" s="455"/>
      <c r="AY983" s="456"/>
      <c r="AZ983" s="454"/>
      <c r="BA983" s="454"/>
      <c r="BB983" s="454"/>
      <c r="BC983" s="454"/>
      <c r="BD983" s="454"/>
      <c r="BE983" s="454"/>
      <c r="BF983" s="455"/>
      <c r="BG983" s="455"/>
      <c r="BH983" s="455"/>
      <c r="BI983" s="455"/>
      <c r="BJ983" s="455"/>
      <c r="BK983" s="455"/>
      <c r="BL983" s="455"/>
      <c r="BM983" s="455"/>
      <c r="BN983" s="455"/>
      <c r="BO983" s="455"/>
    </row>
    <row r="984" spans="1:67" ht="19.5" customHeight="1">
      <c r="A984" s="450"/>
      <c r="B984" s="450"/>
      <c r="C984" s="450"/>
      <c r="D984" s="450"/>
      <c r="E984" s="450"/>
      <c r="F984" s="451"/>
      <c r="G984" s="450"/>
      <c r="H984" s="450"/>
      <c r="I984" s="451"/>
      <c r="J984" s="450"/>
      <c r="K984" s="451"/>
      <c r="L984" s="450"/>
      <c r="M984" s="451"/>
      <c r="N984" s="450"/>
      <c r="O984" s="451"/>
      <c r="P984" s="452"/>
      <c r="Q984" s="452"/>
      <c r="R984" s="452"/>
      <c r="S984" s="452"/>
      <c r="T984" s="450"/>
      <c r="U984" s="450"/>
      <c r="V984" s="451"/>
      <c r="W984" s="452"/>
      <c r="X984" s="450"/>
      <c r="Y984" s="451"/>
      <c r="Z984" s="451"/>
      <c r="AA984" s="450"/>
      <c r="AB984" s="450"/>
      <c r="AC984" s="450"/>
      <c r="AD984" s="450"/>
      <c r="AE984" s="451"/>
      <c r="AF984" s="451"/>
      <c r="AG984" s="452"/>
      <c r="AH984" s="452"/>
      <c r="AI984" s="452"/>
      <c r="AJ984" s="452"/>
      <c r="AK984" s="452"/>
      <c r="AL984" s="452"/>
      <c r="AM984" s="450"/>
      <c r="AN984" s="450"/>
      <c r="AO984" s="451"/>
      <c r="AP984" s="451"/>
      <c r="AQ984" s="450"/>
      <c r="AR984" s="453"/>
      <c r="AS984" s="453"/>
      <c r="AT984" s="454"/>
      <c r="AU984" s="455"/>
      <c r="AV984" s="456"/>
      <c r="AW984" s="456"/>
      <c r="AX984" s="455"/>
      <c r="AY984" s="456"/>
      <c r="AZ984" s="454"/>
      <c r="BA984" s="454"/>
      <c r="BB984" s="454"/>
      <c r="BC984" s="454"/>
      <c r="BD984" s="454"/>
      <c r="BE984" s="454"/>
      <c r="BF984" s="455"/>
      <c r="BG984" s="455"/>
      <c r="BH984" s="455"/>
      <c r="BI984" s="455"/>
      <c r="BJ984" s="455"/>
      <c r="BK984" s="455"/>
      <c r="BL984" s="455"/>
      <c r="BM984" s="455"/>
      <c r="BN984" s="455"/>
      <c r="BO984" s="455"/>
    </row>
    <row r="985" spans="1:67" ht="19.5" customHeight="1">
      <c r="A985" s="450"/>
      <c r="B985" s="450"/>
      <c r="C985" s="450"/>
      <c r="D985" s="450"/>
      <c r="E985" s="450"/>
      <c r="F985" s="451"/>
      <c r="G985" s="450"/>
      <c r="H985" s="450"/>
      <c r="I985" s="451"/>
      <c r="J985" s="450"/>
      <c r="K985" s="451"/>
      <c r="L985" s="450"/>
      <c r="M985" s="451"/>
      <c r="N985" s="450"/>
      <c r="O985" s="451"/>
      <c r="P985" s="452"/>
      <c r="Q985" s="452"/>
      <c r="R985" s="452"/>
      <c r="S985" s="452"/>
      <c r="T985" s="450"/>
      <c r="U985" s="450"/>
      <c r="V985" s="451"/>
      <c r="W985" s="452"/>
      <c r="X985" s="450"/>
      <c r="Y985" s="451"/>
      <c r="Z985" s="451"/>
      <c r="AA985" s="450"/>
      <c r="AB985" s="450"/>
      <c r="AC985" s="450"/>
      <c r="AD985" s="450"/>
      <c r="AE985" s="451"/>
      <c r="AF985" s="451"/>
      <c r="AG985" s="452"/>
      <c r="AH985" s="452"/>
      <c r="AI985" s="452"/>
      <c r="AJ985" s="452"/>
      <c r="AK985" s="452"/>
      <c r="AL985" s="452"/>
      <c r="AM985" s="450"/>
      <c r="AN985" s="450"/>
      <c r="AO985" s="451"/>
      <c r="AP985" s="451"/>
      <c r="AQ985" s="450"/>
      <c r="AR985" s="453"/>
      <c r="AS985" s="453"/>
      <c r="AT985" s="454"/>
      <c r="AU985" s="455"/>
      <c r="AV985" s="456"/>
      <c r="AW985" s="456"/>
      <c r="AX985" s="455"/>
      <c r="AY985" s="456"/>
      <c r="AZ985" s="454"/>
      <c r="BA985" s="454"/>
      <c r="BB985" s="454"/>
      <c r="BC985" s="454"/>
      <c r="BD985" s="454"/>
      <c r="BE985" s="454"/>
      <c r="BF985" s="455"/>
      <c r="BG985" s="455"/>
      <c r="BH985" s="455"/>
      <c r="BI985" s="455"/>
      <c r="BJ985" s="455"/>
      <c r="BK985" s="455"/>
      <c r="BL985" s="455"/>
      <c r="BM985" s="455"/>
      <c r="BN985" s="455"/>
      <c r="BO985" s="455"/>
    </row>
    <row r="986" spans="1:67" ht="19.5" customHeight="1">
      <c r="A986" s="450"/>
      <c r="B986" s="450"/>
      <c r="C986" s="450"/>
      <c r="D986" s="450"/>
      <c r="E986" s="450"/>
      <c r="F986" s="451"/>
      <c r="G986" s="450"/>
      <c r="H986" s="450"/>
      <c r="I986" s="451"/>
      <c r="J986" s="450"/>
      <c r="K986" s="451"/>
      <c r="L986" s="450"/>
      <c r="M986" s="451"/>
      <c r="N986" s="450"/>
      <c r="O986" s="451"/>
      <c r="P986" s="452"/>
      <c r="Q986" s="452"/>
      <c r="R986" s="452"/>
      <c r="S986" s="452"/>
      <c r="T986" s="450"/>
      <c r="U986" s="450"/>
      <c r="V986" s="451"/>
      <c r="W986" s="452"/>
      <c r="X986" s="450"/>
      <c r="Y986" s="451"/>
      <c r="Z986" s="451"/>
      <c r="AA986" s="450"/>
      <c r="AB986" s="450"/>
      <c r="AC986" s="450"/>
      <c r="AD986" s="450"/>
      <c r="AE986" s="451"/>
      <c r="AF986" s="451"/>
      <c r="AG986" s="452"/>
      <c r="AH986" s="452"/>
      <c r="AI986" s="452"/>
      <c r="AJ986" s="452"/>
      <c r="AK986" s="452"/>
      <c r="AL986" s="452"/>
      <c r="AM986" s="450"/>
      <c r="AN986" s="450"/>
      <c r="AO986" s="451"/>
      <c r="AP986" s="451"/>
      <c r="AQ986" s="450"/>
      <c r="AR986" s="453"/>
      <c r="AS986" s="453"/>
      <c r="AT986" s="454"/>
      <c r="AU986" s="455"/>
      <c r="AV986" s="456"/>
      <c r="AW986" s="456"/>
      <c r="AX986" s="455"/>
      <c r="AY986" s="456"/>
      <c r="AZ986" s="454"/>
      <c r="BA986" s="454"/>
      <c r="BB986" s="454"/>
      <c r="BC986" s="454"/>
      <c r="BD986" s="454"/>
      <c r="BE986" s="454"/>
      <c r="BF986" s="455"/>
      <c r="BG986" s="455"/>
      <c r="BH986" s="455"/>
      <c r="BI986" s="455"/>
      <c r="BJ986" s="455"/>
      <c r="BK986" s="455"/>
      <c r="BL986" s="455"/>
      <c r="BM986" s="455"/>
      <c r="BN986" s="455"/>
      <c r="BO986" s="455"/>
    </row>
    <row r="987" spans="1:67" ht="19.5" customHeight="1">
      <c r="A987" s="450"/>
      <c r="B987" s="450"/>
      <c r="C987" s="450"/>
      <c r="D987" s="450"/>
      <c r="E987" s="450"/>
      <c r="F987" s="451"/>
      <c r="G987" s="450"/>
      <c r="H987" s="450"/>
      <c r="I987" s="451"/>
      <c r="J987" s="450"/>
      <c r="K987" s="451"/>
      <c r="L987" s="450"/>
      <c r="M987" s="451"/>
      <c r="N987" s="450"/>
      <c r="O987" s="451"/>
      <c r="P987" s="452"/>
      <c r="Q987" s="452"/>
      <c r="R987" s="452"/>
      <c r="S987" s="452"/>
      <c r="T987" s="450"/>
      <c r="U987" s="450"/>
      <c r="V987" s="451"/>
      <c r="W987" s="452"/>
      <c r="X987" s="450"/>
      <c r="Y987" s="451"/>
      <c r="Z987" s="451"/>
      <c r="AA987" s="450"/>
      <c r="AB987" s="450"/>
      <c r="AC987" s="450"/>
      <c r="AD987" s="450"/>
      <c r="AE987" s="451"/>
      <c r="AF987" s="451"/>
      <c r="AG987" s="452"/>
      <c r="AH987" s="452"/>
      <c r="AI987" s="452"/>
      <c r="AJ987" s="452"/>
      <c r="AK987" s="452"/>
      <c r="AL987" s="452"/>
      <c r="AM987" s="450"/>
      <c r="AN987" s="450"/>
      <c r="AO987" s="451"/>
      <c r="AP987" s="451"/>
      <c r="AQ987" s="450"/>
      <c r="AR987" s="453"/>
      <c r="AS987" s="453"/>
      <c r="AT987" s="454"/>
      <c r="AU987" s="455"/>
      <c r="AV987" s="456"/>
      <c r="AW987" s="456"/>
      <c r="AX987" s="455"/>
      <c r="AY987" s="456"/>
      <c r="AZ987" s="454"/>
      <c r="BA987" s="454"/>
      <c r="BB987" s="454"/>
      <c r="BC987" s="454"/>
      <c r="BD987" s="454"/>
      <c r="BE987" s="454"/>
      <c r="BF987" s="455"/>
      <c r="BG987" s="455"/>
      <c r="BH987" s="455"/>
      <c r="BI987" s="455"/>
      <c r="BJ987" s="455"/>
      <c r="BK987" s="455"/>
      <c r="BL987" s="455"/>
      <c r="BM987" s="455"/>
      <c r="BN987" s="455"/>
      <c r="BO987" s="455"/>
    </row>
    <row r="988" spans="1:67" ht="19.5" customHeight="1">
      <c r="A988" s="450"/>
      <c r="B988" s="450"/>
      <c r="C988" s="450"/>
      <c r="D988" s="450"/>
      <c r="E988" s="450"/>
      <c r="F988" s="451"/>
      <c r="G988" s="450"/>
      <c r="H988" s="450"/>
      <c r="I988" s="451"/>
      <c r="J988" s="450"/>
      <c r="K988" s="451"/>
      <c r="L988" s="450"/>
      <c r="M988" s="451"/>
      <c r="N988" s="450"/>
      <c r="O988" s="451"/>
      <c r="P988" s="452"/>
      <c r="Q988" s="452"/>
      <c r="R988" s="452"/>
      <c r="S988" s="452"/>
      <c r="T988" s="450"/>
      <c r="U988" s="450"/>
      <c r="V988" s="451"/>
      <c r="W988" s="452"/>
      <c r="X988" s="450"/>
      <c r="Y988" s="451"/>
      <c r="Z988" s="451"/>
      <c r="AA988" s="450"/>
      <c r="AB988" s="450"/>
      <c r="AC988" s="450"/>
      <c r="AD988" s="450"/>
      <c r="AE988" s="451"/>
      <c r="AF988" s="451"/>
      <c r="AG988" s="452"/>
      <c r="AH988" s="452"/>
      <c r="AI988" s="452"/>
      <c r="AJ988" s="452"/>
      <c r="AK988" s="452"/>
      <c r="AL988" s="452"/>
      <c r="AM988" s="450"/>
      <c r="AN988" s="450"/>
      <c r="AO988" s="451"/>
      <c r="AP988" s="451"/>
      <c r="AQ988" s="450"/>
      <c r="AR988" s="453"/>
      <c r="AS988" s="453"/>
      <c r="AT988" s="454"/>
      <c r="AU988" s="455"/>
      <c r="AV988" s="456"/>
      <c r="AW988" s="456"/>
      <c r="AX988" s="455"/>
      <c r="AY988" s="456"/>
      <c r="AZ988" s="454"/>
      <c r="BA988" s="454"/>
      <c r="BB988" s="454"/>
      <c r="BC988" s="454"/>
      <c r="BD988" s="454"/>
      <c r="BE988" s="454"/>
      <c r="BF988" s="455"/>
      <c r="BG988" s="455"/>
      <c r="BH988" s="455"/>
      <c r="BI988" s="455"/>
      <c r="BJ988" s="455"/>
      <c r="BK988" s="455"/>
      <c r="BL988" s="455"/>
      <c r="BM988" s="455"/>
      <c r="BN988" s="455"/>
      <c r="BO988" s="455"/>
    </row>
    <row r="989" spans="1:67" ht="19.5" customHeight="1">
      <c r="A989" s="450"/>
      <c r="B989" s="450"/>
      <c r="C989" s="450"/>
      <c r="D989" s="450"/>
      <c r="E989" s="450"/>
      <c r="F989" s="451"/>
      <c r="G989" s="450"/>
      <c r="H989" s="450"/>
      <c r="I989" s="451"/>
      <c r="J989" s="450"/>
      <c r="K989" s="451"/>
      <c r="L989" s="450"/>
      <c r="M989" s="451"/>
      <c r="N989" s="450"/>
      <c r="O989" s="451"/>
      <c r="P989" s="452"/>
      <c r="Q989" s="452"/>
      <c r="R989" s="452"/>
      <c r="S989" s="452"/>
      <c r="T989" s="450"/>
      <c r="U989" s="450"/>
      <c r="V989" s="451"/>
      <c r="W989" s="452"/>
      <c r="X989" s="450"/>
      <c r="Y989" s="451"/>
      <c r="Z989" s="451"/>
      <c r="AA989" s="450"/>
      <c r="AB989" s="450"/>
      <c r="AC989" s="450"/>
      <c r="AD989" s="450"/>
      <c r="AE989" s="451"/>
      <c r="AF989" s="451"/>
      <c r="AG989" s="452"/>
      <c r="AH989" s="452"/>
      <c r="AI989" s="452"/>
      <c r="AJ989" s="452"/>
      <c r="AK989" s="452"/>
      <c r="AL989" s="452"/>
      <c r="AM989" s="450"/>
      <c r="AN989" s="450"/>
      <c r="AO989" s="451"/>
      <c r="AP989" s="451"/>
      <c r="AQ989" s="450"/>
      <c r="AR989" s="453"/>
      <c r="AS989" s="453"/>
      <c r="AT989" s="454"/>
      <c r="AU989" s="455"/>
      <c r="AV989" s="456"/>
      <c r="AW989" s="456"/>
      <c r="AX989" s="455"/>
      <c r="AY989" s="456"/>
      <c r="AZ989" s="454"/>
      <c r="BA989" s="454"/>
      <c r="BB989" s="454"/>
      <c r="BC989" s="454"/>
      <c r="BD989" s="454"/>
      <c r="BE989" s="454"/>
      <c r="BF989" s="455"/>
      <c r="BG989" s="455"/>
      <c r="BH989" s="455"/>
      <c r="BI989" s="455"/>
      <c r="BJ989" s="455"/>
      <c r="BK989" s="455"/>
      <c r="BL989" s="455"/>
      <c r="BM989" s="455"/>
      <c r="BN989" s="455"/>
      <c r="BO989" s="455"/>
    </row>
    <row r="990" spans="1:67" ht="19.5" customHeight="1">
      <c r="A990" s="450"/>
      <c r="B990" s="450"/>
      <c r="C990" s="450"/>
      <c r="D990" s="450"/>
      <c r="E990" s="450"/>
      <c r="F990" s="451"/>
      <c r="G990" s="450"/>
      <c r="H990" s="450"/>
      <c r="I990" s="451"/>
      <c r="J990" s="450"/>
      <c r="K990" s="451"/>
      <c r="L990" s="450"/>
      <c r="M990" s="451"/>
      <c r="N990" s="450"/>
      <c r="O990" s="451"/>
      <c r="P990" s="452"/>
      <c r="Q990" s="452"/>
      <c r="R990" s="452"/>
      <c r="S990" s="452"/>
      <c r="T990" s="450"/>
      <c r="U990" s="450"/>
      <c r="V990" s="451"/>
      <c r="W990" s="452"/>
      <c r="X990" s="450"/>
      <c r="Y990" s="451"/>
      <c r="Z990" s="451"/>
      <c r="AA990" s="450"/>
      <c r="AB990" s="450"/>
      <c r="AC990" s="450"/>
      <c r="AD990" s="450"/>
      <c r="AE990" s="451"/>
      <c r="AF990" s="451"/>
      <c r="AG990" s="452"/>
      <c r="AH990" s="452"/>
      <c r="AI990" s="452"/>
      <c r="AJ990" s="452"/>
      <c r="AK990" s="452"/>
      <c r="AL990" s="452"/>
      <c r="AM990" s="450"/>
      <c r="AN990" s="450"/>
      <c r="AO990" s="451"/>
      <c r="AP990" s="451"/>
      <c r="AQ990" s="450"/>
      <c r="AR990" s="453"/>
      <c r="AS990" s="453"/>
      <c r="AT990" s="454"/>
      <c r="AU990" s="455"/>
      <c r="AV990" s="456"/>
      <c r="AW990" s="456"/>
      <c r="AX990" s="455"/>
      <c r="AY990" s="456"/>
      <c r="AZ990" s="454"/>
      <c r="BA990" s="454"/>
      <c r="BB990" s="454"/>
      <c r="BC990" s="454"/>
      <c r="BD990" s="454"/>
      <c r="BE990" s="454"/>
      <c r="BF990" s="455"/>
      <c r="BG990" s="455"/>
      <c r="BH990" s="455"/>
      <c r="BI990" s="455"/>
      <c r="BJ990" s="455"/>
      <c r="BK990" s="455"/>
      <c r="BL990" s="455"/>
      <c r="BM990" s="455"/>
      <c r="BN990" s="455"/>
      <c r="BO990" s="455"/>
    </row>
    <row r="991" spans="1:67" ht="19.5" customHeight="1">
      <c r="A991" s="450"/>
      <c r="B991" s="450"/>
      <c r="C991" s="450"/>
      <c r="D991" s="450"/>
      <c r="E991" s="450"/>
      <c r="F991" s="451"/>
      <c r="G991" s="450"/>
      <c r="H991" s="450"/>
      <c r="I991" s="451"/>
      <c r="J991" s="450"/>
      <c r="K991" s="451"/>
      <c r="L991" s="450"/>
      <c r="M991" s="451"/>
      <c r="N991" s="450"/>
      <c r="O991" s="451"/>
      <c r="P991" s="452"/>
      <c r="Q991" s="452"/>
      <c r="R991" s="452"/>
      <c r="S991" s="452"/>
      <c r="T991" s="450"/>
      <c r="U991" s="450"/>
      <c r="V991" s="451"/>
      <c r="W991" s="452"/>
      <c r="X991" s="450"/>
      <c r="Y991" s="451"/>
      <c r="Z991" s="451"/>
      <c r="AA991" s="450"/>
      <c r="AB991" s="450"/>
      <c r="AC991" s="450"/>
      <c r="AD991" s="450"/>
      <c r="AE991" s="451"/>
      <c r="AF991" s="451"/>
      <c r="AG991" s="452"/>
      <c r="AH991" s="452"/>
      <c r="AI991" s="452"/>
      <c r="AJ991" s="452"/>
      <c r="AK991" s="452"/>
      <c r="AL991" s="452"/>
      <c r="AM991" s="450"/>
      <c r="AN991" s="450"/>
      <c r="AO991" s="451"/>
      <c r="AP991" s="451"/>
      <c r="AQ991" s="450"/>
      <c r="AR991" s="453"/>
      <c r="AS991" s="453"/>
      <c r="AT991" s="454"/>
      <c r="AU991" s="455"/>
      <c r="AV991" s="456"/>
      <c r="AW991" s="456"/>
      <c r="AX991" s="455"/>
      <c r="AY991" s="456"/>
      <c r="AZ991" s="454"/>
      <c r="BA991" s="454"/>
      <c r="BB991" s="454"/>
      <c r="BC991" s="454"/>
      <c r="BD991" s="454"/>
      <c r="BE991" s="454"/>
      <c r="BF991" s="455"/>
      <c r="BG991" s="455"/>
      <c r="BH991" s="455"/>
      <c r="BI991" s="455"/>
      <c r="BJ991" s="455"/>
      <c r="BK991" s="455"/>
      <c r="BL991" s="455"/>
      <c r="BM991" s="455"/>
      <c r="BN991" s="455"/>
      <c r="BO991" s="455"/>
    </row>
    <row r="992" spans="1:67" ht="19.5" customHeight="1">
      <c r="A992" s="450"/>
      <c r="B992" s="450"/>
      <c r="C992" s="450"/>
      <c r="D992" s="450"/>
      <c r="E992" s="450"/>
      <c r="F992" s="451"/>
      <c r="G992" s="450"/>
      <c r="H992" s="450"/>
      <c r="I992" s="451"/>
      <c r="J992" s="450"/>
      <c r="K992" s="451"/>
      <c r="L992" s="450"/>
      <c r="M992" s="451"/>
      <c r="N992" s="450"/>
      <c r="O992" s="451"/>
      <c r="P992" s="452"/>
      <c r="Q992" s="452"/>
      <c r="R992" s="452"/>
      <c r="S992" s="452"/>
      <c r="T992" s="450"/>
      <c r="U992" s="450"/>
      <c r="V992" s="451"/>
      <c r="W992" s="452"/>
      <c r="X992" s="450"/>
      <c r="Y992" s="451"/>
      <c r="Z992" s="451"/>
      <c r="AA992" s="450"/>
      <c r="AB992" s="450"/>
      <c r="AC992" s="450"/>
      <c r="AD992" s="450"/>
      <c r="AE992" s="451"/>
      <c r="AF992" s="451"/>
      <c r="AG992" s="452"/>
      <c r="AH992" s="452"/>
      <c r="AI992" s="452"/>
      <c r="AJ992" s="452"/>
      <c r="AK992" s="452"/>
      <c r="AL992" s="452"/>
      <c r="AM992" s="450"/>
      <c r="AN992" s="450"/>
      <c r="AO992" s="451"/>
      <c r="AP992" s="451"/>
      <c r="AQ992" s="450"/>
      <c r="AR992" s="453"/>
      <c r="AS992" s="453"/>
      <c r="AT992" s="454"/>
      <c r="AU992" s="455"/>
      <c r="AV992" s="456"/>
      <c r="AW992" s="456"/>
      <c r="AX992" s="455"/>
      <c r="AY992" s="456"/>
      <c r="AZ992" s="454"/>
      <c r="BA992" s="454"/>
      <c r="BB992" s="454"/>
      <c r="BC992" s="454"/>
      <c r="BD992" s="454"/>
      <c r="BE992" s="454"/>
      <c r="BF992" s="455"/>
      <c r="BG992" s="455"/>
      <c r="BH992" s="455"/>
      <c r="BI992" s="455"/>
      <c r="BJ992" s="455"/>
      <c r="BK992" s="455"/>
      <c r="BL992" s="455"/>
      <c r="BM992" s="455"/>
      <c r="BN992" s="455"/>
      <c r="BO992" s="455"/>
    </row>
    <row r="993" spans="1:67" ht="19.5" customHeight="1">
      <c r="A993" s="450"/>
      <c r="B993" s="450"/>
      <c r="C993" s="450"/>
      <c r="D993" s="450"/>
      <c r="E993" s="450"/>
      <c r="F993" s="451"/>
      <c r="G993" s="450"/>
      <c r="H993" s="450"/>
      <c r="I993" s="451"/>
      <c r="J993" s="450"/>
      <c r="K993" s="451"/>
      <c r="L993" s="450"/>
      <c r="M993" s="451"/>
      <c r="N993" s="450"/>
      <c r="O993" s="451"/>
      <c r="P993" s="452"/>
      <c r="Q993" s="452"/>
      <c r="R993" s="452"/>
      <c r="S993" s="452"/>
      <c r="T993" s="450"/>
      <c r="U993" s="450"/>
      <c r="V993" s="451"/>
      <c r="W993" s="452"/>
      <c r="X993" s="450"/>
      <c r="Y993" s="451"/>
      <c r="Z993" s="451"/>
      <c r="AA993" s="450"/>
      <c r="AB993" s="450"/>
      <c r="AC993" s="450"/>
      <c r="AD993" s="450"/>
      <c r="AE993" s="451"/>
      <c r="AF993" s="451"/>
      <c r="AG993" s="452"/>
      <c r="AH993" s="452"/>
      <c r="AI993" s="452"/>
      <c r="AJ993" s="452"/>
      <c r="AK993" s="452"/>
      <c r="AL993" s="452"/>
      <c r="AM993" s="450"/>
      <c r="AN993" s="450"/>
      <c r="AO993" s="451"/>
      <c r="AP993" s="451"/>
      <c r="AQ993" s="450"/>
      <c r="AR993" s="453"/>
      <c r="AS993" s="453"/>
      <c r="AT993" s="454"/>
      <c r="AU993" s="455"/>
      <c r="AV993" s="456"/>
      <c r="AW993" s="456"/>
      <c r="AX993" s="455"/>
      <c r="AY993" s="456"/>
      <c r="AZ993" s="454"/>
      <c r="BA993" s="454"/>
      <c r="BB993" s="454"/>
      <c r="BC993" s="454"/>
      <c r="BD993" s="454"/>
      <c r="BE993" s="454"/>
      <c r="BF993" s="455"/>
      <c r="BG993" s="455"/>
      <c r="BH993" s="455"/>
      <c r="BI993" s="455"/>
      <c r="BJ993" s="455"/>
      <c r="BK993" s="455"/>
      <c r="BL993" s="455"/>
      <c r="BM993" s="455"/>
      <c r="BN993" s="455"/>
      <c r="BO993" s="455"/>
    </row>
    <row r="994" spans="1:67" ht="19.5" customHeight="1">
      <c r="A994" s="450"/>
      <c r="B994" s="450"/>
      <c r="C994" s="450"/>
      <c r="D994" s="450"/>
      <c r="E994" s="450"/>
      <c r="F994" s="451"/>
      <c r="G994" s="450"/>
      <c r="H994" s="450"/>
      <c r="I994" s="451"/>
      <c r="J994" s="450"/>
      <c r="K994" s="451"/>
      <c r="L994" s="450"/>
      <c r="M994" s="451"/>
      <c r="N994" s="450"/>
      <c r="O994" s="451"/>
      <c r="P994" s="452"/>
      <c r="Q994" s="452"/>
      <c r="R994" s="452"/>
      <c r="S994" s="452"/>
      <c r="T994" s="450"/>
      <c r="U994" s="450"/>
      <c r="V994" s="451"/>
      <c r="W994" s="452"/>
      <c r="X994" s="450"/>
      <c r="Y994" s="451"/>
      <c r="Z994" s="451"/>
      <c r="AA994" s="450"/>
      <c r="AB994" s="450"/>
      <c r="AC994" s="450"/>
      <c r="AD994" s="450"/>
      <c r="AE994" s="451"/>
      <c r="AF994" s="451"/>
      <c r="AG994" s="452"/>
      <c r="AH994" s="452"/>
      <c r="AI994" s="452"/>
      <c r="AJ994" s="452"/>
      <c r="AK994" s="452"/>
      <c r="AL994" s="452"/>
      <c r="AM994" s="450"/>
      <c r="AN994" s="450"/>
      <c r="AO994" s="451"/>
      <c r="AP994" s="451"/>
      <c r="AQ994" s="450"/>
      <c r="AR994" s="453"/>
      <c r="AS994" s="453"/>
      <c r="AT994" s="454"/>
      <c r="AU994" s="455"/>
      <c r="AV994" s="456"/>
      <c r="AW994" s="456"/>
      <c r="AX994" s="455"/>
      <c r="AY994" s="456"/>
      <c r="AZ994" s="454"/>
      <c r="BA994" s="454"/>
      <c r="BB994" s="454"/>
      <c r="BC994" s="454"/>
      <c r="BD994" s="454"/>
      <c r="BE994" s="454"/>
      <c r="BF994" s="455"/>
      <c r="BG994" s="455"/>
      <c r="BH994" s="455"/>
      <c r="BI994" s="455"/>
      <c r="BJ994" s="455"/>
      <c r="BK994" s="455"/>
      <c r="BL994" s="455"/>
      <c r="BM994" s="455"/>
      <c r="BN994" s="455"/>
      <c r="BO994" s="455"/>
    </row>
    <row r="995" spans="1:67" ht="19.5" customHeight="1">
      <c r="A995" s="450"/>
      <c r="B995" s="450"/>
      <c r="C995" s="450"/>
      <c r="D995" s="450"/>
      <c r="E995" s="450"/>
      <c r="F995" s="451"/>
      <c r="G995" s="450"/>
      <c r="H995" s="450"/>
      <c r="I995" s="451"/>
      <c r="J995" s="450"/>
      <c r="K995" s="451"/>
      <c r="L995" s="450"/>
      <c r="M995" s="451"/>
      <c r="N995" s="450"/>
      <c r="O995" s="451"/>
      <c r="P995" s="452"/>
      <c r="Q995" s="452"/>
      <c r="R995" s="452"/>
      <c r="S995" s="452"/>
      <c r="T995" s="450"/>
      <c r="U995" s="450"/>
      <c r="V995" s="451"/>
      <c r="W995" s="452"/>
      <c r="X995" s="450"/>
      <c r="Y995" s="451"/>
      <c r="Z995" s="451"/>
      <c r="AA995" s="450"/>
      <c r="AB995" s="450"/>
      <c r="AC995" s="450"/>
      <c r="AD995" s="450"/>
      <c r="AE995" s="451"/>
      <c r="AF995" s="451"/>
      <c r="AG995" s="452"/>
      <c r="AH995" s="452"/>
      <c r="AI995" s="452"/>
      <c r="AJ995" s="452"/>
      <c r="AK995" s="452"/>
      <c r="AL995" s="452"/>
      <c r="AM995" s="450"/>
      <c r="AN995" s="450"/>
      <c r="AO995" s="451"/>
      <c r="AP995" s="451"/>
      <c r="AQ995" s="450"/>
      <c r="AR995" s="453"/>
      <c r="AS995" s="453"/>
      <c r="AT995" s="454"/>
      <c r="AU995" s="455"/>
      <c r="AV995" s="456"/>
      <c r="AW995" s="456"/>
      <c r="AX995" s="455"/>
      <c r="AY995" s="456"/>
      <c r="AZ995" s="454"/>
      <c r="BA995" s="454"/>
      <c r="BB995" s="454"/>
      <c r="BC995" s="454"/>
      <c r="BD995" s="454"/>
      <c r="BE995" s="454"/>
      <c r="BF995" s="455"/>
      <c r="BG995" s="455"/>
      <c r="BH995" s="455"/>
      <c r="BI995" s="455"/>
      <c r="BJ995" s="455"/>
      <c r="BK995" s="455"/>
      <c r="BL995" s="455"/>
      <c r="BM995" s="455"/>
      <c r="BN995" s="455"/>
      <c r="BO995" s="455"/>
    </row>
    <row r="996" spans="1:67" ht="19.5" customHeight="1">
      <c r="A996" s="450"/>
      <c r="B996" s="450"/>
      <c r="C996" s="450"/>
      <c r="D996" s="450"/>
      <c r="E996" s="450"/>
      <c r="F996" s="451"/>
      <c r="G996" s="450"/>
      <c r="H996" s="450"/>
      <c r="I996" s="451"/>
      <c r="J996" s="450"/>
      <c r="K996" s="451"/>
      <c r="L996" s="450"/>
      <c r="M996" s="451"/>
      <c r="N996" s="450"/>
      <c r="O996" s="451"/>
      <c r="P996" s="452"/>
      <c r="Q996" s="452"/>
      <c r="R996" s="452"/>
      <c r="S996" s="452"/>
      <c r="T996" s="450"/>
      <c r="U996" s="450"/>
      <c r="V996" s="451"/>
      <c r="W996" s="452"/>
      <c r="X996" s="450"/>
      <c r="Y996" s="451"/>
      <c r="Z996" s="451"/>
      <c r="AA996" s="450"/>
      <c r="AB996" s="450"/>
      <c r="AC996" s="450"/>
      <c r="AD996" s="450"/>
      <c r="AE996" s="451"/>
      <c r="AF996" s="451"/>
      <c r="AG996" s="452"/>
      <c r="AH996" s="452"/>
      <c r="AI996" s="452"/>
      <c r="AJ996" s="452"/>
      <c r="AK996" s="452"/>
      <c r="AL996" s="452"/>
      <c r="AM996" s="450"/>
      <c r="AN996" s="450"/>
      <c r="AO996" s="451"/>
      <c r="AP996" s="451"/>
      <c r="AQ996" s="450"/>
      <c r="AR996" s="453"/>
      <c r="AS996" s="453"/>
      <c r="AT996" s="454"/>
      <c r="AU996" s="455"/>
      <c r="AV996" s="456"/>
      <c r="AW996" s="456"/>
      <c r="AX996" s="455"/>
      <c r="AY996" s="456"/>
      <c r="AZ996" s="454"/>
      <c r="BA996" s="454"/>
      <c r="BB996" s="454"/>
      <c r="BC996" s="454"/>
      <c r="BD996" s="454"/>
      <c r="BE996" s="454"/>
      <c r="BF996" s="455"/>
      <c r="BG996" s="455"/>
      <c r="BH996" s="455"/>
      <c r="BI996" s="455"/>
      <c r="BJ996" s="455"/>
      <c r="BK996" s="455"/>
      <c r="BL996" s="455"/>
      <c r="BM996" s="455"/>
      <c r="BN996" s="455"/>
      <c r="BO996" s="455"/>
    </row>
    <row r="997" spans="1:67" ht="19.5" customHeight="1">
      <c r="A997" s="450"/>
      <c r="B997" s="450"/>
      <c r="C997" s="450"/>
      <c r="D997" s="450"/>
      <c r="E997" s="450"/>
      <c r="F997" s="451"/>
      <c r="G997" s="450"/>
      <c r="H997" s="450"/>
      <c r="I997" s="451"/>
      <c r="J997" s="450"/>
      <c r="K997" s="451"/>
      <c r="L997" s="450"/>
      <c r="M997" s="451"/>
      <c r="N997" s="450"/>
      <c r="O997" s="451"/>
      <c r="P997" s="452"/>
      <c r="Q997" s="452"/>
      <c r="R997" s="452"/>
      <c r="S997" s="452"/>
      <c r="T997" s="450"/>
      <c r="U997" s="450"/>
      <c r="V997" s="451"/>
      <c r="W997" s="452"/>
      <c r="X997" s="450"/>
      <c r="Y997" s="451"/>
      <c r="Z997" s="451"/>
      <c r="AA997" s="450"/>
      <c r="AB997" s="450"/>
      <c r="AC997" s="450"/>
      <c r="AD997" s="450"/>
      <c r="AE997" s="451"/>
      <c r="AF997" s="451"/>
      <c r="AG997" s="452"/>
      <c r="AH997" s="452"/>
      <c r="AI997" s="452"/>
      <c r="AJ997" s="452"/>
      <c r="AK997" s="452"/>
      <c r="AL997" s="452"/>
      <c r="AM997" s="450"/>
      <c r="AN997" s="450"/>
      <c r="AO997" s="451"/>
      <c r="AP997" s="451"/>
      <c r="AQ997" s="450"/>
      <c r="AR997" s="453"/>
      <c r="AS997" s="453"/>
      <c r="AT997" s="454"/>
      <c r="AU997" s="455"/>
      <c r="AV997" s="456"/>
      <c r="AW997" s="456"/>
      <c r="AX997" s="455"/>
      <c r="AY997" s="456"/>
      <c r="AZ997" s="454"/>
      <c r="BA997" s="454"/>
      <c r="BB997" s="454"/>
      <c r="BC997" s="454"/>
      <c r="BD997" s="454"/>
      <c r="BE997" s="454"/>
      <c r="BF997" s="455"/>
      <c r="BG997" s="455"/>
      <c r="BH997" s="455"/>
      <c r="BI997" s="455"/>
      <c r="BJ997" s="455"/>
      <c r="BK997" s="455"/>
      <c r="BL997" s="455"/>
      <c r="BM997" s="455"/>
      <c r="BN997" s="455"/>
      <c r="BO997" s="455"/>
    </row>
    <row r="998" spans="1:67" ht="19.5" customHeight="1">
      <c r="A998" s="450"/>
      <c r="B998" s="450"/>
      <c r="C998" s="450"/>
      <c r="D998" s="450"/>
      <c r="E998" s="450"/>
      <c r="F998" s="451"/>
      <c r="G998" s="450"/>
      <c r="H998" s="450"/>
      <c r="I998" s="451"/>
      <c r="J998" s="450"/>
      <c r="K998" s="451"/>
      <c r="L998" s="450"/>
      <c r="M998" s="451"/>
      <c r="N998" s="450"/>
      <c r="O998" s="451"/>
      <c r="P998" s="452"/>
      <c r="Q998" s="452"/>
      <c r="R998" s="452"/>
      <c r="S998" s="452"/>
      <c r="T998" s="450"/>
      <c r="U998" s="450"/>
      <c r="V998" s="451"/>
      <c r="W998" s="452"/>
      <c r="X998" s="450"/>
      <c r="Y998" s="451"/>
      <c r="Z998" s="451"/>
      <c r="AA998" s="450"/>
      <c r="AB998" s="450"/>
      <c r="AC998" s="450"/>
      <c r="AD998" s="450"/>
      <c r="AE998" s="451"/>
      <c r="AF998" s="451"/>
      <c r="AG998" s="452"/>
      <c r="AH998" s="452"/>
      <c r="AI998" s="452"/>
      <c r="AJ998" s="452"/>
      <c r="AK998" s="452"/>
      <c r="AL998" s="452"/>
      <c r="AM998" s="450"/>
      <c r="AN998" s="450"/>
      <c r="AO998" s="451"/>
      <c r="AP998" s="451"/>
      <c r="AQ998" s="450"/>
      <c r="AR998" s="453"/>
      <c r="AS998" s="453"/>
      <c r="AT998" s="454"/>
      <c r="AU998" s="455"/>
      <c r="AV998" s="456"/>
      <c r="AW998" s="456"/>
      <c r="AX998" s="455"/>
      <c r="AY998" s="456"/>
      <c r="AZ998" s="454"/>
      <c r="BA998" s="454"/>
      <c r="BB998" s="454"/>
      <c r="BC998" s="454"/>
      <c r="BD998" s="454"/>
      <c r="BE998" s="454"/>
      <c r="BF998" s="455"/>
      <c r="BG998" s="455"/>
      <c r="BH998" s="455"/>
      <c r="BI998" s="455"/>
      <c r="BJ998" s="455"/>
      <c r="BK998" s="455"/>
      <c r="BL998" s="455"/>
      <c r="BM998" s="455"/>
      <c r="BN998" s="455"/>
      <c r="BO998" s="455"/>
    </row>
  </sheetData>
  <conditionalFormatting sqref="AD4">
    <cfRule type="notContainsBlanks" dxfId="1058" priority="3">
      <formula>LEN(TRIM(AD4))&gt;0</formula>
    </cfRule>
  </conditionalFormatting>
  <conditionalFormatting sqref="A21:AD21 AH21:BO21">
    <cfRule type="cellIs" dxfId="1057" priority="4" operator="equal">
      <formula>"NA"</formula>
    </cfRule>
    <cfRule type="cellIs" dxfId="1056" priority="5" operator="equal">
      <formula>"L"</formula>
    </cfRule>
    <cfRule type="cellIs" dxfId="1055" priority="6" operator="equal">
      <formula>"AB"</formula>
    </cfRule>
  </conditionalFormatting>
  <conditionalFormatting sqref="A1:XFD1048576">
    <cfRule type="cellIs" dxfId="1054" priority="1" operator="equal">
      <formula>"AB"</formula>
    </cfRule>
    <cfRule type="cellIs" dxfId="1053" priority="2" operator="equal">
      <formula>"NA"</formula>
    </cfRule>
  </conditionalFormatting>
  <dataValidations count="1">
    <dataValidation type="custom" allowBlank="1" showDropDown="1" showInputMessage="1" showErrorMessage="1" prompt="Correct Entry - Excellent, Good, Average or NA" sqref="AN2:AN19 X2:X19">
      <formula1>(OR(X2="Excellent",X2="Good",X2="Average",X2="NA"))</formula1>
    </dataValidation>
  </dataValidations>
  <pageMargins left="0.7" right="0.7" top="0.75" bottom="0.75" header="0" footer="0"/>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B050"/>
  </sheetPr>
  <dimension ref="A1:BP1000"/>
  <sheetViews>
    <sheetView zoomScale="40" zoomScaleNormal="40" workbookViewId="0">
      <pane xSplit="4" topLeftCell="BO1" activePane="topRight" state="frozen"/>
      <selection pane="topRight" activeCell="B2" sqref="B2:BP20"/>
    </sheetView>
  </sheetViews>
  <sheetFormatPr defaultColWidth="14.453125" defaultRowHeight="15" customHeight="1"/>
  <cols>
    <col min="1" max="1" width="10.6328125" style="338" customWidth="1"/>
    <col min="2" max="2" width="14.453125" style="338" customWidth="1"/>
    <col min="3" max="3" width="24.08984375" style="338" customWidth="1"/>
    <col min="4" max="4" width="10.6328125" style="338" customWidth="1"/>
    <col min="5" max="5" width="11.90625" style="338" customWidth="1"/>
    <col min="6" max="58" width="10.6328125" style="338" customWidth="1"/>
    <col min="59" max="68" width="21.6328125" style="338" customWidth="1"/>
    <col min="69" max="16384" width="14.453125" style="338"/>
  </cols>
  <sheetData>
    <row r="1" spans="1:68" ht="86.25" customHeight="1">
      <c r="A1" s="466" t="s">
        <v>890</v>
      </c>
      <c r="B1" s="466" t="s">
        <v>142</v>
      </c>
      <c r="C1" s="466" t="s">
        <v>19</v>
      </c>
      <c r="D1" s="466" t="s">
        <v>33</v>
      </c>
      <c r="E1" s="466" t="s">
        <v>34</v>
      </c>
      <c r="F1" s="466" t="s">
        <v>55</v>
      </c>
      <c r="G1" s="279" t="s">
        <v>56</v>
      </c>
      <c r="H1" s="466" t="s">
        <v>187</v>
      </c>
      <c r="I1" s="466" t="s">
        <v>57</v>
      </c>
      <c r="J1" s="279" t="s">
        <v>58</v>
      </c>
      <c r="K1" s="466" t="s">
        <v>59</v>
      </c>
      <c r="L1" s="279" t="s">
        <v>60</v>
      </c>
      <c r="M1" s="466" t="s">
        <v>1408</v>
      </c>
      <c r="N1" s="279" t="s">
        <v>1409</v>
      </c>
      <c r="O1" s="466" t="s">
        <v>65</v>
      </c>
      <c r="P1" s="279" t="s">
        <v>66</v>
      </c>
      <c r="Q1" s="467" t="s">
        <v>143</v>
      </c>
      <c r="R1" s="467" t="s">
        <v>144</v>
      </c>
      <c r="S1" s="467" t="s">
        <v>145</v>
      </c>
      <c r="T1" s="467" t="s">
        <v>79</v>
      </c>
      <c r="U1" s="466" t="s">
        <v>189</v>
      </c>
      <c r="V1" s="466" t="s">
        <v>67</v>
      </c>
      <c r="W1" s="279" t="s">
        <v>68</v>
      </c>
      <c r="X1" s="468" t="s">
        <v>80</v>
      </c>
      <c r="Y1" s="466" t="s">
        <v>69</v>
      </c>
      <c r="Z1" s="279" t="s">
        <v>81</v>
      </c>
      <c r="AA1" s="279" t="s">
        <v>82</v>
      </c>
      <c r="AB1" s="466" t="s">
        <v>1410</v>
      </c>
      <c r="AC1" s="466" t="s">
        <v>147</v>
      </c>
      <c r="AD1" s="466" t="s">
        <v>1411</v>
      </c>
      <c r="AE1" s="466" t="s">
        <v>149</v>
      </c>
      <c r="AF1" s="279" t="s">
        <v>83</v>
      </c>
      <c r="AG1" s="279" t="s">
        <v>84</v>
      </c>
      <c r="AH1" s="279" t="s">
        <v>116</v>
      </c>
      <c r="AI1" s="468" t="s">
        <v>150</v>
      </c>
      <c r="AJ1" s="468" t="s">
        <v>151</v>
      </c>
      <c r="AK1" s="468" t="s">
        <v>152</v>
      </c>
      <c r="AL1" s="468" t="s">
        <v>153</v>
      </c>
      <c r="AM1" s="468" t="s">
        <v>115</v>
      </c>
      <c r="AN1" s="469" t="s">
        <v>193</v>
      </c>
      <c r="AO1" s="470" t="s">
        <v>70</v>
      </c>
      <c r="AP1" s="279" t="s">
        <v>85</v>
      </c>
      <c r="AQ1" s="279" t="s">
        <v>86</v>
      </c>
      <c r="AR1" s="471" t="s">
        <v>71</v>
      </c>
      <c r="AS1" s="472" t="s">
        <v>87</v>
      </c>
      <c r="AT1" s="472" t="s">
        <v>88</v>
      </c>
      <c r="AU1" s="472" t="s">
        <v>72</v>
      </c>
      <c r="AV1" s="473" t="s">
        <v>89</v>
      </c>
      <c r="AW1" s="472" t="s">
        <v>90</v>
      </c>
      <c r="AX1" s="472" t="s">
        <v>73</v>
      </c>
      <c r="AY1" s="473" t="s">
        <v>91</v>
      </c>
      <c r="AZ1" s="472" t="s">
        <v>92</v>
      </c>
      <c r="BA1" s="472" t="s">
        <v>117</v>
      </c>
      <c r="BB1" s="472" t="s">
        <v>154</v>
      </c>
      <c r="BC1" s="472" t="s">
        <v>155</v>
      </c>
      <c r="BD1" s="472" t="s">
        <v>156</v>
      </c>
      <c r="BE1" s="472" t="s">
        <v>157</v>
      </c>
      <c r="BF1" s="472" t="s">
        <v>118</v>
      </c>
      <c r="BG1" s="473" t="s">
        <v>1412</v>
      </c>
      <c r="BH1" s="473" t="s">
        <v>159</v>
      </c>
      <c r="BI1" s="473" t="s">
        <v>160</v>
      </c>
      <c r="BJ1" s="473" t="s">
        <v>161</v>
      </c>
      <c r="BK1" s="473" t="s">
        <v>162</v>
      </c>
      <c r="BL1" s="473" t="s">
        <v>163</v>
      </c>
      <c r="BM1" s="473" t="s">
        <v>164</v>
      </c>
      <c r="BN1" s="473" t="s">
        <v>165</v>
      </c>
      <c r="BO1" s="473" t="s">
        <v>166</v>
      </c>
      <c r="BP1" s="473" t="s">
        <v>167</v>
      </c>
    </row>
    <row r="2" spans="1:68" ht="19.5" customHeight="1">
      <c r="A2" s="474">
        <v>1</v>
      </c>
      <c r="B2" s="434" t="s">
        <v>1529</v>
      </c>
      <c r="C2" s="434" t="s">
        <v>1530</v>
      </c>
      <c r="D2" s="435" t="s">
        <v>250</v>
      </c>
      <c r="E2" s="434">
        <v>92.5</v>
      </c>
      <c r="F2" s="434">
        <v>68</v>
      </c>
      <c r="G2" s="207">
        <f t="shared" ref="G2:G20" si="0">IF(F2="NA", 0, IF(F2&gt;=90, 40, IF(F2&gt;=65, 30, IF(F2&gt;=41, 20, 10))))</f>
        <v>30</v>
      </c>
      <c r="H2" s="435" t="s">
        <v>199</v>
      </c>
      <c r="I2" s="435">
        <v>84</v>
      </c>
      <c r="J2" s="207">
        <f t="shared" ref="J2:J20" si="1">IF(I2="NA", 0, IF(I2&gt;=90, 40, IF(I2&gt;=65, 30, IF(I2&gt;=41, 20, 10))))</f>
        <v>30</v>
      </c>
      <c r="K2" s="438">
        <v>76</v>
      </c>
      <c r="L2" s="207">
        <f t="shared" ref="L2:L20" si="2">IF(K2="NA", 0, IF(K2&gt;=90, 40, IF(K2&gt;=65, 30, IF(K2&gt;=41, 20, 10))))</f>
        <v>30</v>
      </c>
      <c r="M2" s="438">
        <v>63</v>
      </c>
      <c r="N2" s="207">
        <f t="shared" ref="N2:N20" si="3">IF(M2="NA", 0, IF(M2&gt;=90, 40, IF(M2&gt;=65, 30, IF(M2&gt;=41, 20, 10))))</f>
        <v>20</v>
      </c>
      <c r="O2" s="436">
        <v>94</v>
      </c>
      <c r="P2" s="207">
        <f t="shared" ref="P2:P20" si="4">IF(O2="NA", 0, IF(O2&gt;=90, 40, IF(O2&gt;=65, 30, IF(O2&gt;=41, 20, 10))))</f>
        <v>40</v>
      </c>
      <c r="Q2" s="202">
        <f t="shared" ref="Q2:Q20" si="5">SUM(G2,J2,L2,N2,P2)</f>
        <v>150</v>
      </c>
      <c r="R2" s="213">
        <f t="shared" ref="R2:R20" si="6">COUNTIF(F2,"NA")+COUNTIF(I2,"NA")+COUNTIF(K2,"NA")+COUNTIF(M2,"NA")+COUNTIF(O2,"NA")+COUNTIF(F2,"AB")+COUNTIF(I2,"AB")+COUNTIF(K2,"AB")+COUNTIF(M2,"AB")+COUNTIF(O2,"AB")+COUNTIF(F2,"L")+COUNTIF(I2,"L")+COUNTIF(K2,"L")+COUNTIF(M2,"L")+COUNTIF(O2,"L")</f>
        <v>0</v>
      </c>
      <c r="S2" s="214">
        <f t="shared" ref="S2:S20" si="7">Q2/(200-(R2*40))*200</f>
        <v>150</v>
      </c>
      <c r="T2" s="214">
        <f t="shared" ref="T2:T20" si="8">IF(S2&gt;=180, 8, IF(S2&gt;=120, 6, IF(S2&gt;=60, 4, 2)))</f>
        <v>6</v>
      </c>
      <c r="U2" s="435" t="s">
        <v>200</v>
      </c>
      <c r="V2" s="436" t="s">
        <v>74</v>
      </c>
      <c r="W2" s="207">
        <f t="shared" ref="W2:W20" si="9">IF(V2="NA", 0, IF(V2&gt;=90, 40, IF(V2&gt;=65, 30, IF(V2&gt;=41, 20, 10))))</f>
        <v>0</v>
      </c>
      <c r="X2" s="203">
        <f t="shared" ref="X2:X20" si="10">IF(W2=40, 4, IF(W2&gt;=20, 3, IF(W2&gt;=10, 2, 1)))</f>
        <v>1</v>
      </c>
      <c r="Y2" s="436" t="s">
        <v>7</v>
      </c>
      <c r="Z2" s="437">
        <f t="shared" ref="Z2:Z20" si="11">IF(Y2="NA",0,IF(Y2="Excellent",20,IF(Y2="Good",15,10)))</f>
        <v>15</v>
      </c>
      <c r="AA2" s="437">
        <f t="shared" ref="AA2:AA20" si="12">IF(Z2=0,0,IF(Z2=20,4,IF(Z2=15,3,2)))</f>
        <v>3</v>
      </c>
      <c r="AB2" s="443" t="s">
        <v>170</v>
      </c>
      <c r="AC2" s="445" t="s">
        <v>8</v>
      </c>
      <c r="AD2" s="436" t="s">
        <v>210</v>
      </c>
      <c r="AE2" s="445" t="s">
        <v>8</v>
      </c>
      <c r="AF2" s="437">
        <f t="shared" ref="AF2:AF10" si="13">IF(AND(AC2="Excellent", AE2="Excellent"),20,IF(AND(AC2="Excellent",AE2="Good"),15,IF(AND(AC2="Excellent",AE2="Average"),15,IF(AND(AC2="Good", AE2="Excellent"),15,IF(AND(AC2="Good",AE2="Good"),15,IF(AND(AC2="Good",AE2="Average"),15,IF(AND(AC2="Average",AE2="Excellent"),15,IF(AND(AC2="Average",AE2="Good"),15,10))))))))</f>
        <v>10</v>
      </c>
      <c r="AG2" s="437">
        <f t="shared" ref="AG2:AG20" si="14">IF(AF2=20,4,IF(AF2=15,3,IF(AF2=10,2,1)))</f>
        <v>2</v>
      </c>
      <c r="AH2" s="204">
        <f t="shared" ref="AH2:AH20" si="15">T2+X2+AA2+AG2</f>
        <v>12</v>
      </c>
      <c r="AI2" s="204">
        <f t="shared" ref="AI2:AI20" si="16">COUNTIF(T2,0)</f>
        <v>0</v>
      </c>
      <c r="AJ2" s="204">
        <f t="shared" ref="AJ2:AJ20" si="17">COUNTIF(X2,0)</f>
        <v>0</v>
      </c>
      <c r="AK2" s="204">
        <f t="shared" ref="AK2:AK20" si="18">COUNTIF(AA2,0)</f>
        <v>0</v>
      </c>
      <c r="AL2" s="204">
        <f t="shared" ref="AL2:AL20" si="19">COUNTIF(AF2,0)</f>
        <v>0</v>
      </c>
      <c r="AM2" s="205">
        <f t="shared" ref="AM2:AM20" si="20">AH2/(20-((AI2*8)+(AJ2*4)+(AK2*4)+(AL2*4)))*20</f>
        <v>12</v>
      </c>
      <c r="AN2" s="714" t="s">
        <v>1567</v>
      </c>
      <c r="AO2" s="714" t="s">
        <v>74</v>
      </c>
      <c r="AP2" s="437">
        <f t="shared" ref="AP2:AP20" si="21">IF(AO2="NA",0,IF(AO2="Excellent",10,IF(AO2="Good",8,6)))</f>
        <v>0</v>
      </c>
      <c r="AQ2" s="437">
        <f t="shared" ref="AQ2:AQ20" si="22">IF(AP2=0,0,IF(AP2=10,8,IF(AP2=8,6,3)))</f>
        <v>0</v>
      </c>
      <c r="AR2" s="207" t="s">
        <v>13</v>
      </c>
      <c r="AS2" s="439">
        <f t="shared" ref="AS2:AS20" si="23">IF(AR2="NA",0,IF(AR2="In House",10,IF(AR2="In Person",8,6)))</f>
        <v>10</v>
      </c>
      <c r="AT2" s="439">
        <f t="shared" ref="AT2:AT20" si="24">IF(AS2=0,0,IF(AS2=6,3,IF(AS2=8,6,8)))</f>
        <v>8</v>
      </c>
      <c r="AU2" s="206" t="s">
        <v>246</v>
      </c>
      <c r="AV2" s="440">
        <v>8</v>
      </c>
      <c r="AW2" s="441">
        <f t="shared" ref="AW2:AW20" si="25">IF(AV2=0,0,IF(AV2&gt;=9,2,1))</f>
        <v>1</v>
      </c>
      <c r="AX2" s="442" t="s">
        <v>268</v>
      </c>
      <c r="AY2" s="438">
        <v>10</v>
      </c>
      <c r="AZ2" s="441">
        <f t="shared" ref="AZ2:AZ20" si="26">IF(AY2=0,0,IF(AY2&gt;=9,2,1))</f>
        <v>2</v>
      </c>
      <c r="BA2" s="208">
        <f t="shared" ref="BA2:BA20" si="27">AQ2+AT2+AW2+AZ2</f>
        <v>11</v>
      </c>
      <c r="BB2" s="208">
        <f t="shared" ref="BB2:BB20" si="28">COUNTIF(AQ2,0)</f>
        <v>1</v>
      </c>
      <c r="BC2" s="208">
        <f t="shared" ref="BC2:BC20" si="29">COUNTIF(AT2,0)</f>
        <v>0</v>
      </c>
      <c r="BD2" s="208">
        <f t="shared" ref="BD2:BD20" si="30">COUNTIF(AW2,0)</f>
        <v>0</v>
      </c>
      <c r="BE2" s="208">
        <f t="shared" ref="BE2:BE20" si="31">COUNTIF(AZ2,0)</f>
        <v>0</v>
      </c>
      <c r="BF2" s="209">
        <f t="shared" ref="BF2:BF20" si="32">BA2/(20-((BB2*8)+(BC2*8)+(BD2*2)+(BE2*2)))*20</f>
        <v>18.333333333333332</v>
      </c>
      <c r="BG2" s="443" t="s">
        <v>3853</v>
      </c>
      <c r="BH2" s="436" t="s">
        <v>175</v>
      </c>
      <c r="BI2" s="436" t="s">
        <v>175</v>
      </c>
      <c r="BJ2" s="436" t="s">
        <v>3862</v>
      </c>
      <c r="BK2" s="715" t="s">
        <v>3969</v>
      </c>
      <c r="BL2" s="716" t="s">
        <v>3970</v>
      </c>
      <c r="BM2" s="715" t="s">
        <v>3971</v>
      </c>
      <c r="BN2" s="717" t="s">
        <v>3972</v>
      </c>
      <c r="BO2" s="463" t="s">
        <v>3973</v>
      </c>
      <c r="BP2" s="718" t="s">
        <v>3974</v>
      </c>
    </row>
    <row r="3" spans="1:68" ht="19.5" customHeight="1">
      <c r="A3" s="474">
        <v>2</v>
      </c>
      <c r="B3" s="434" t="s">
        <v>1531</v>
      </c>
      <c r="C3" s="434" t="s">
        <v>1532</v>
      </c>
      <c r="D3" s="435" t="s">
        <v>250</v>
      </c>
      <c r="E3" s="444">
        <v>95</v>
      </c>
      <c r="F3" s="434">
        <v>85</v>
      </c>
      <c r="G3" s="207">
        <f t="shared" si="0"/>
        <v>30</v>
      </c>
      <c r="H3" s="435" t="s">
        <v>199</v>
      </c>
      <c r="I3" s="458">
        <v>84</v>
      </c>
      <c r="J3" s="207">
        <f t="shared" si="1"/>
        <v>30</v>
      </c>
      <c r="K3" s="438">
        <v>93</v>
      </c>
      <c r="L3" s="207">
        <f t="shared" si="2"/>
        <v>40</v>
      </c>
      <c r="M3" s="438">
        <v>72</v>
      </c>
      <c r="N3" s="207">
        <f t="shared" si="3"/>
        <v>30</v>
      </c>
      <c r="O3" s="445">
        <v>100</v>
      </c>
      <c r="P3" s="207">
        <f t="shared" si="4"/>
        <v>40</v>
      </c>
      <c r="Q3" s="202">
        <f t="shared" si="5"/>
        <v>170</v>
      </c>
      <c r="R3" s="213">
        <f t="shared" si="6"/>
        <v>0</v>
      </c>
      <c r="S3" s="214">
        <f t="shared" si="7"/>
        <v>170</v>
      </c>
      <c r="T3" s="214">
        <f t="shared" si="8"/>
        <v>6</v>
      </c>
      <c r="U3" s="435" t="s">
        <v>200</v>
      </c>
      <c r="V3" s="436" t="s">
        <v>74</v>
      </c>
      <c r="W3" s="207">
        <f t="shared" si="9"/>
        <v>0</v>
      </c>
      <c r="X3" s="203">
        <f t="shared" si="10"/>
        <v>1</v>
      </c>
      <c r="Y3" s="436" t="s">
        <v>7</v>
      </c>
      <c r="Z3" s="437">
        <f t="shared" si="11"/>
        <v>15</v>
      </c>
      <c r="AA3" s="437">
        <f t="shared" si="12"/>
        <v>3</v>
      </c>
      <c r="AB3" s="445" t="s">
        <v>321</v>
      </c>
      <c r="AC3" s="445" t="s">
        <v>6</v>
      </c>
      <c r="AD3" s="445" t="s">
        <v>173</v>
      </c>
      <c r="AE3" s="436" t="s">
        <v>7</v>
      </c>
      <c r="AF3" s="437">
        <f t="shared" si="13"/>
        <v>15</v>
      </c>
      <c r="AG3" s="437">
        <f t="shared" si="14"/>
        <v>3</v>
      </c>
      <c r="AH3" s="204">
        <f t="shared" si="15"/>
        <v>13</v>
      </c>
      <c r="AI3" s="204">
        <f t="shared" si="16"/>
        <v>0</v>
      </c>
      <c r="AJ3" s="204">
        <f t="shared" si="17"/>
        <v>0</v>
      </c>
      <c r="AK3" s="204">
        <f t="shared" si="18"/>
        <v>0</v>
      </c>
      <c r="AL3" s="204">
        <f t="shared" si="19"/>
        <v>0</v>
      </c>
      <c r="AM3" s="205">
        <f t="shared" si="20"/>
        <v>13</v>
      </c>
      <c r="AN3" s="714" t="s">
        <v>1567</v>
      </c>
      <c r="AO3" s="714" t="s">
        <v>74</v>
      </c>
      <c r="AP3" s="437">
        <f t="shared" si="21"/>
        <v>0</v>
      </c>
      <c r="AQ3" s="437">
        <f t="shared" si="22"/>
        <v>0</v>
      </c>
      <c r="AR3" s="207" t="s">
        <v>13</v>
      </c>
      <c r="AS3" s="439">
        <f t="shared" si="23"/>
        <v>10</v>
      </c>
      <c r="AT3" s="439">
        <f t="shared" si="24"/>
        <v>8</v>
      </c>
      <c r="AU3" s="206" t="s">
        <v>246</v>
      </c>
      <c r="AV3" s="440">
        <v>8</v>
      </c>
      <c r="AW3" s="441">
        <f t="shared" si="25"/>
        <v>1</v>
      </c>
      <c r="AX3" s="442" t="s">
        <v>268</v>
      </c>
      <c r="AY3" s="438">
        <v>10</v>
      </c>
      <c r="AZ3" s="441">
        <f t="shared" si="26"/>
        <v>2</v>
      </c>
      <c r="BA3" s="208">
        <f t="shared" si="27"/>
        <v>11</v>
      </c>
      <c r="BB3" s="208">
        <f t="shared" si="28"/>
        <v>1</v>
      </c>
      <c r="BC3" s="208">
        <f t="shared" si="29"/>
        <v>0</v>
      </c>
      <c r="BD3" s="208">
        <f t="shared" si="30"/>
        <v>0</v>
      </c>
      <c r="BE3" s="208">
        <f t="shared" si="31"/>
        <v>0</v>
      </c>
      <c r="BF3" s="209">
        <f t="shared" si="32"/>
        <v>18.333333333333332</v>
      </c>
      <c r="BG3" s="443" t="s">
        <v>3853</v>
      </c>
      <c r="BH3" s="436" t="s">
        <v>175</v>
      </c>
      <c r="BI3" s="436" t="s">
        <v>175</v>
      </c>
      <c r="BJ3" s="436" t="s">
        <v>3975</v>
      </c>
      <c r="BK3" s="715" t="s">
        <v>3976</v>
      </c>
      <c r="BL3" s="716" t="s">
        <v>3977</v>
      </c>
      <c r="BM3" s="715" t="s">
        <v>3978</v>
      </c>
      <c r="BN3" s="717" t="s">
        <v>3979</v>
      </c>
      <c r="BO3" s="463" t="s">
        <v>3980</v>
      </c>
      <c r="BP3" s="718" t="s">
        <v>3981</v>
      </c>
    </row>
    <row r="4" spans="1:68" ht="19.5" customHeight="1">
      <c r="A4" s="474">
        <v>3</v>
      </c>
      <c r="B4" s="434" t="s">
        <v>1533</v>
      </c>
      <c r="C4" s="434" t="s">
        <v>1534</v>
      </c>
      <c r="D4" s="435" t="s">
        <v>250</v>
      </c>
      <c r="E4" s="444">
        <v>90</v>
      </c>
      <c r="F4" s="434">
        <v>49</v>
      </c>
      <c r="G4" s="207">
        <f t="shared" si="0"/>
        <v>20</v>
      </c>
      <c r="H4" s="435" t="s">
        <v>199</v>
      </c>
      <c r="I4" s="458">
        <v>65</v>
      </c>
      <c r="J4" s="207">
        <f t="shared" si="1"/>
        <v>30</v>
      </c>
      <c r="K4" s="438">
        <v>94</v>
      </c>
      <c r="L4" s="207">
        <f t="shared" si="2"/>
        <v>40</v>
      </c>
      <c r="M4" s="438">
        <v>88</v>
      </c>
      <c r="N4" s="207">
        <f t="shared" si="3"/>
        <v>30</v>
      </c>
      <c r="O4" s="436">
        <v>90</v>
      </c>
      <c r="P4" s="207">
        <f t="shared" si="4"/>
        <v>40</v>
      </c>
      <c r="Q4" s="202">
        <f t="shared" si="5"/>
        <v>160</v>
      </c>
      <c r="R4" s="213">
        <f t="shared" si="6"/>
        <v>0</v>
      </c>
      <c r="S4" s="214">
        <f t="shared" si="7"/>
        <v>160</v>
      </c>
      <c r="T4" s="214">
        <f t="shared" si="8"/>
        <v>6</v>
      </c>
      <c r="U4" s="435" t="s">
        <v>200</v>
      </c>
      <c r="V4" s="436" t="s">
        <v>74</v>
      </c>
      <c r="W4" s="207">
        <f t="shared" si="9"/>
        <v>0</v>
      </c>
      <c r="X4" s="203">
        <f t="shared" si="10"/>
        <v>1</v>
      </c>
      <c r="Y4" s="436" t="s">
        <v>7</v>
      </c>
      <c r="Z4" s="437">
        <f t="shared" si="11"/>
        <v>15</v>
      </c>
      <c r="AA4" s="437">
        <f t="shared" si="12"/>
        <v>3</v>
      </c>
      <c r="AB4" s="443" t="s">
        <v>169</v>
      </c>
      <c r="AC4" s="445" t="s">
        <v>6</v>
      </c>
      <c r="AD4" s="436" t="s">
        <v>172</v>
      </c>
      <c r="AE4" s="445" t="s">
        <v>8</v>
      </c>
      <c r="AF4" s="437">
        <f t="shared" si="13"/>
        <v>15</v>
      </c>
      <c r="AG4" s="437">
        <f t="shared" si="14"/>
        <v>3</v>
      </c>
      <c r="AH4" s="204">
        <f t="shared" si="15"/>
        <v>13</v>
      </c>
      <c r="AI4" s="204">
        <f t="shared" si="16"/>
        <v>0</v>
      </c>
      <c r="AJ4" s="204">
        <f t="shared" si="17"/>
        <v>0</v>
      </c>
      <c r="AK4" s="204">
        <f t="shared" si="18"/>
        <v>0</v>
      </c>
      <c r="AL4" s="204">
        <f t="shared" si="19"/>
        <v>0</v>
      </c>
      <c r="AM4" s="205">
        <f t="shared" si="20"/>
        <v>13</v>
      </c>
      <c r="AN4" s="714" t="s">
        <v>1567</v>
      </c>
      <c r="AO4" s="714" t="s">
        <v>74</v>
      </c>
      <c r="AP4" s="437">
        <f t="shared" si="21"/>
        <v>0</v>
      </c>
      <c r="AQ4" s="437">
        <f t="shared" si="22"/>
        <v>0</v>
      </c>
      <c r="AR4" s="207" t="s">
        <v>13</v>
      </c>
      <c r="AS4" s="439">
        <f t="shared" si="23"/>
        <v>10</v>
      </c>
      <c r="AT4" s="439">
        <f t="shared" si="24"/>
        <v>8</v>
      </c>
      <c r="AU4" s="206" t="s">
        <v>246</v>
      </c>
      <c r="AV4" s="440">
        <v>8</v>
      </c>
      <c r="AW4" s="441">
        <f t="shared" si="25"/>
        <v>1</v>
      </c>
      <c r="AX4" s="442" t="s">
        <v>268</v>
      </c>
      <c r="AY4" s="438">
        <v>5</v>
      </c>
      <c r="AZ4" s="441">
        <f t="shared" si="26"/>
        <v>1</v>
      </c>
      <c r="BA4" s="208">
        <f t="shared" si="27"/>
        <v>10</v>
      </c>
      <c r="BB4" s="208">
        <f t="shared" si="28"/>
        <v>1</v>
      </c>
      <c r="BC4" s="208">
        <f t="shared" si="29"/>
        <v>0</v>
      </c>
      <c r="BD4" s="208">
        <f t="shared" si="30"/>
        <v>0</v>
      </c>
      <c r="BE4" s="208">
        <f t="shared" si="31"/>
        <v>0</v>
      </c>
      <c r="BF4" s="209">
        <f t="shared" si="32"/>
        <v>16.666666666666668</v>
      </c>
      <c r="BG4" s="443" t="s">
        <v>3853</v>
      </c>
      <c r="BH4" s="436" t="s">
        <v>175</v>
      </c>
      <c r="BI4" s="436" t="s">
        <v>175</v>
      </c>
      <c r="BJ4" s="436" t="s">
        <v>3644</v>
      </c>
      <c r="BK4" s="715" t="s">
        <v>3982</v>
      </c>
      <c r="BL4" s="719" t="s">
        <v>3983</v>
      </c>
      <c r="BM4" s="715" t="s">
        <v>3984</v>
      </c>
      <c r="BN4" s="717" t="s">
        <v>3985</v>
      </c>
      <c r="BO4" s="720" t="s">
        <v>3986</v>
      </c>
      <c r="BP4" s="721" t="s">
        <v>3987</v>
      </c>
    </row>
    <row r="5" spans="1:68" ht="19.5" customHeight="1">
      <c r="A5" s="474">
        <v>4</v>
      </c>
      <c r="B5" s="434" t="s">
        <v>1535</v>
      </c>
      <c r="C5" s="434" t="s">
        <v>1536</v>
      </c>
      <c r="D5" s="435" t="s">
        <v>250</v>
      </c>
      <c r="E5" s="444">
        <v>101</v>
      </c>
      <c r="F5" s="434">
        <v>55</v>
      </c>
      <c r="G5" s="207">
        <f t="shared" si="0"/>
        <v>20</v>
      </c>
      <c r="H5" s="435" t="s">
        <v>199</v>
      </c>
      <c r="I5" s="458">
        <v>90</v>
      </c>
      <c r="J5" s="207">
        <f t="shared" si="1"/>
        <v>40</v>
      </c>
      <c r="K5" s="438">
        <v>84</v>
      </c>
      <c r="L5" s="207">
        <f t="shared" si="2"/>
        <v>30</v>
      </c>
      <c r="M5" s="438">
        <v>77</v>
      </c>
      <c r="N5" s="207">
        <f t="shared" si="3"/>
        <v>30</v>
      </c>
      <c r="O5" s="436">
        <v>100</v>
      </c>
      <c r="P5" s="207">
        <f t="shared" si="4"/>
        <v>40</v>
      </c>
      <c r="Q5" s="202">
        <f t="shared" si="5"/>
        <v>160</v>
      </c>
      <c r="R5" s="213">
        <f t="shared" si="6"/>
        <v>0</v>
      </c>
      <c r="S5" s="214">
        <f t="shared" si="7"/>
        <v>160</v>
      </c>
      <c r="T5" s="214">
        <f t="shared" si="8"/>
        <v>6</v>
      </c>
      <c r="U5" s="435" t="s">
        <v>200</v>
      </c>
      <c r="V5" s="436" t="s">
        <v>74</v>
      </c>
      <c r="W5" s="207">
        <f t="shared" si="9"/>
        <v>0</v>
      </c>
      <c r="X5" s="203">
        <f t="shared" si="10"/>
        <v>1</v>
      </c>
      <c r="Y5" s="436" t="s">
        <v>7</v>
      </c>
      <c r="Z5" s="437">
        <f t="shared" si="11"/>
        <v>15</v>
      </c>
      <c r="AA5" s="437">
        <f t="shared" si="12"/>
        <v>3</v>
      </c>
      <c r="AB5" s="443" t="s">
        <v>169</v>
      </c>
      <c r="AC5" s="445" t="s">
        <v>6</v>
      </c>
      <c r="AD5" s="436" t="s">
        <v>172</v>
      </c>
      <c r="AE5" s="445" t="s">
        <v>8</v>
      </c>
      <c r="AF5" s="437">
        <f t="shared" si="13"/>
        <v>15</v>
      </c>
      <c r="AG5" s="437">
        <f t="shared" si="14"/>
        <v>3</v>
      </c>
      <c r="AH5" s="204">
        <f t="shared" si="15"/>
        <v>13</v>
      </c>
      <c r="AI5" s="204">
        <f t="shared" si="16"/>
        <v>0</v>
      </c>
      <c r="AJ5" s="204">
        <f t="shared" si="17"/>
        <v>0</v>
      </c>
      <c r="AK5" s="204">
        <f t="shared" si="18"/>
        <v>0</v>
      </c>
      <c r="AL5" s="204">
        <f t="shared" si="19"/>
        <v>0</v>
      </c>
      <c r="AM5" s="205">
        <f t="shared" si="20"/>
        <v>13</v>
      </c>
      <c r="AN5" s="714" t="s">
        <v>1567</v>
      </c>
      <c r="AO5" s="714" t="s">
        <v>74</v>
      </c>
      <c r="AP5" s="437">
        <f t="shared" si="21"/>
        <v>0</v>
      </c>
      <c r="AQ5" s="437">
        <f t="shared" si="22"/>
        <v>0</v>
      </c>
      <c r="AR5" s="207" t="s">
        <v>13</v>
      </c>
      <c r="AS5" s="439">
        <f t="shared" si="23"/>
        <v>10</v>
      </c>
      <c r="AT5" s="439">
        <f t="shared" si="24"/>
        <v>8</v>
      </c>
      <c r="AU5" s="206" t="s">
        <v>246</v>
      </c>
      <c r="AV5" s="440">
        <v>8</v>
      </c>
      <c r="AW5" s="441">
        <f t="shared" si="25"/>
        <v>1</v>
      </c>
      <c r="AX5" s="442" t="s">
        <v>268</v>
      </c>
      <c r="AY5" s="438">
        <v>10</v>
      </c>
      <c r="AZ5" s="441">
        <f t="shared" si="26"/>
        <v>2</v>
      </c>
      <c r="BA5" s="208">
        <f t="shared" si="27"/>
        <v>11</v>
      </c>
      <c r="BB5" s="208">
        <f t="shared" si="28"/>
        <v>1</v>
      </c>
      <c r="BC5" s="208">
        <f t="shared" si="29"/>
        <v>0</v>
      </c>
      <c r="BD5" s="208">
        <f t="shared" si="30"/>
        <v>0</v>
      </c>
      <c r="BE5" s="208">
        <f t="shared" si="31"/>
        <v>0</v>
      </c>
      <c r="BF5" s="209">
        <f t="shared" si="32"/>
        <v>18.333333333333332</v>
      </c>
      <c r="BG5" s="443" t="s">
        <v>3853</v>
      </c>
      <c r="BH5" s="436" t="s">
        <v>175</v>
      </c>
      <c r="BI5" s="436" t="s">
        <v>175</v>
      </c>
      <c r="BJ5" s="436" t="s">
        <v>3928</v>
      </c>
      <c r="BK5" s="715" t="s">
        <v>3988</v>
      </c>
      <c r="BL5" s="719" t="s">
        <v>3989</v>
      </c>
      <c r="BM5" s="715" t="s">
        <v>3990</v>
      </c>
      <c r="BN5" s="717" t="s">
        <v>3991</v>
      </c>
      <c r="BO5" s="720" t="s">
        <v>3992</v>
      </c>
      <c r="BP5" s="721" t="s">
        <v>3993</v>
      </c>
    </row>
    <row r="6" spans="1:68" ht="19.5" customHeight="1">
      <c r="A6" s="474">
        <v>5</v>
      </c>
      <c r="B6" s="434" t="s">
        <v>1537</v>
      </c>
      <c r="C6" s="434" t="s">
        <v>1538</v>
      </c>
      <c r="D6" s="435" t="s">
        <v>250</v>
      </c>
      <c r="E6" s="444">
        <v>100</v>
      </c>
      <c r="F6" s="434">
        <v>30</v>
      </c>
      <c r="G6" s="207">
        <f t="shared" si="0"/>
        <v>10</v>
      </c>
      <c r="H6" s="435" t="s">
        <v>199</v>
      </c>
      <c r="I6" s="458">
        <v>30</v>
      </c>
      <c r="J6" s="207">
        <f t="shared" si="1"/>
        <v>10</v>
      </c>
      <c r="K6" s="438">
        <v>87</v>
      </c>
      <c r="L6" s="207">
        <f t="shared" si="2"/>
        <v>30</v>
      </c>
      <c r="M6" s="438">
        <v>76</v>
      </c>
      <c r="N6" s="207">
        <f t="shared" si="3"/>
        <v>30</v>
      </c>
      <c r="O6" s="436">
        <v>64</v>
      </c>
      <c r="P6" s="207">
        <f t="shared" si="4"/>
        <v>20</v>
      </c>
      <c r="Q6" s="202">
        <f t="shared" si="5"/>
        <v>100</v>
      </c>
      <c r="R6" s="213">
        <f t="shared" si="6"/>
        <v>0</v>
      </c>
      <c r="S6" s="214">
        <f t="shared" si="7"/>
        <v>100</v>
      </c>
      <c r="T6" s="214">
        <f t="shared" si="8"/>
        <v>4</v>
      </c>
      <c r="U6" s="435" t="s">
        <v>200</v>
      </c>
      <c r="V6" s="436" t="s">
        <v>74</v>
      </c>
      <c r="W6" s="207">
        <f t="shared" si="9"/>
        <v>0</v>
      </c>
      <c r="X6" s="203">
        <f t="shared" si="10"/>
        <v>1</v>
      </c>
      <c r="Y6" s="436" t="s">
        <v>7</v>
      </c>
      <c r="Z6" s="437">
        <f t="shared" si="11"/>
        <v>15</v>
      </c>
      <c r="AA6" s="437">
        <f t="shared" si="12"/>
        <v>3</v>
      </c>
      <c r="AB6" s="436" t="s">
        <v>321</v>
      </c>
      <c r="AC6" s="436" t="s">
        <v>7</v>
      </c>
      <c r="AD6" s="436" t="s">
        <v>174</v>
      </c>
      <c r="AE6" s="445" t="s">
        <v>8</v>
      </c>
      <c r="AF6" s="437">
        <f t="shared" si="13"/>
        <v>15</v>
      </c>
      <c r="AG6" s="437">
        <f t="shared" si="14"/>
        <v>3</v>
      </c>
      <c r="AH6" s="204">
        <f t="shared" si="15"/>
        <v>11</v>
      </c>
      <c r="AI6" s="204">
        <f t="shared" si="16"/>
        <v>0</v>
      </c>
      <c r="AJ6" s="204">
        <f t="shared" si="17"/>
        <v>0</v>
      </c>
      <c r="AK6" s="204">
        <f t="shared" si="18"/>
        <v>0</v>
      </c>
      <c r="AL6" s="204">
        <f t="shared" si="19"/>
        <v>0</v>
      </c>
      <c r="AM6" s="205">
        <f t="shared" si="20"/>
        <v>11</v>
      </c>
      <c r="AN6" s="714" t="s">
        <v>1567</v>
      </c>
      <c r="AO6" s="714" t="s">
        <v>74</v>
      </c>
      <c r="AP6" s="437">
        <f t="shared" si="21"/>
        <v>0</v>
      </c>
      <c r="AQ6" s="437">
        <f t="shared" si="22"/>
        <v>0</v>
      </c>
      <c r="AR6" s="207" t="s">
        <v>13</v>
      </c>
      <c r="AS6" s="439">
        <f t="shared" si="23"/>
        <v>10</v>
      </c>
      <c r="AT6" s="439">
        <f t="shared" si="24"/>
        <v>8</v>
      </c>
      <c r="AU6" s="206" t="s">
        <v>246</v>
      </c>
      <c r="AV6" s="440">
        <v>8</v>
      </c>
      <c r="AW6" s="441">
        <f t="shared" si="25"/>
        <v>1</v>
      </c>
      <c r="AX6" s="442" t="s">
        <v>268</v>
      </c>
      <c r="AY6" s="438">
        <v>10</v>
      </c>
      <c r="AZ6" s="441">
        <f t="shared" si="26"/>
        <v>2</v>
      </c>
      <c r="BA6" s="208">
        <f t="shared" si="27"/>
        <v>11</v>
      </c>
      <c r="BB6" s="208">
        <f t="shared" si="28"/>
        <v>1</v>
      </c>
      <c r="BC6" s="208">
        <f t="shared" si="29"/>
        <v>0</v>
      </c>
      <c r="BD6" s="208">
        <f t="shared" si="30"/>
        <v>0</v>
      </c>
      <c r="BE6" s="208">
        <f t="shared" si="31"/>
        <v>0</v>
      </c>
      <c r="BF6" s="209">
        <f t="shared" si="32"/>
        <v>18.333333333333332</v>
      </c>
      <c r="BG6" s="443" t="s">
        <v>3853</v>
      </c>
      <c r="BH6" s="436" t="s">
        <v>175</v>
      </c>
      <c r="BI6" s="436" t="s">
        <v>175</v>
      </c>
      <c r="BJ6" s="436" t="s">
        <v>3862</v>
      </c>
      <c r="BK6" s="715" t="s">
        <v>3994</v>
      </c>
      <c r="BL6" s="719" t="s">
        <v>3995</v>
      </c>
      <c r="BM6" s="715" t="s">
        <v>3996</v>
      </c>
      <c r="BN6" s="717" t="s">
        <v>3997</v>
      </c>
      <c r="BO6" s="720" t="s">
        <v>3998</v>
      </c>
      <c r="BP6" s="721" t="s">
        <v>3999</v>
      </c>
    </row>
    <row r="7" spans="1:68" ht="19.5" customHeight="1">
      <c r="A7" s="474">
        <v>6</v>
      </c>
      <c r="B7" s="434" t="s">
        <v>1539</v>
      </c>
      <c r="C7" s="434" t="s">
        <v>1540</v>
      </c>
      <c r="D7" s="435" t="s">
        <v>250</v>
      </c>
      <c r="E7" s="444">
        <v>95.5</v>
      </c>
      <c r="F7" s="434">
        <v>72</v>
      </c>
      <c r="G7" s="207">
        <f t="shared" si="0"/>
        <v>30</v>
      </c>
      <c r="H7" s="435" t="s">
        <v>199</v>
      </c>
      <c r="I7" s="458">
        <v>80</v>
      </c>
      <c r="J7" s="207">
        <f t="shared" si="1"/>
        <v>30</v>
      </c>
      <c r="K7" s="438">
        <v>91</v>
      </c>
      <c r="L7" s="207">
        <f t="shared" si="2"/>
        <v>40</v>
      </c>
      <c r="M7" s="438">
        <v>89</v>
      </c>
      <c r="N7" s="207">
        <f t="shared" si="3"/>
        <v>30</v>
      </c>
      <c r="O7" s="445">
        <v>88</v>
      </c>
      <c r="P7" s="207">
        <f t="shared" si="4"/>
        <v>30</v>
      </c>
      <c r="Q7" s="202">
        <f t="shared" si="5"/>
        <v>160</v>
      </c>
      <c r="R7" s="213">
        <f t="shared" si="6"/>
        <v>0</v>
      </c>
      <c r="S7" s="214">
        <f t="shared" si="7"/>
        <v>160</v>
      </c>
      <c r="T7" s="214">
        <f t="shared" si="8"/>
        <v>6</v>
      </c>
      <c r="U7" s="435" t="s">
        <v>200</v>
      </c>
      <c r="V7" s="436" t="s">
        <v>74</v>
      </c>
      <c r="W7" s="207">
        <f t="shared" si="9"/>
        <v>0</v>
      </c>
      <c r="X7" s="203">
        <f t="shared" si="10"/>
        <v>1</v>
      </c>
      <c r="Y7" s="436" t="s">
        <v>7</v>
      </c>
      <c r="Z7" s="437">
        <f t="shared" si="11"/>
        <v>15</v>
      </c>
      <c r="AA7" s="437">
        <f t="shared" si="12"/>
        <v>3</v>
      </c>
      <c r="AB7" s="445" t="s">
        <v>171</v>
      </c>
      <c r="AC7" s="436" t="s">
        <v>7</v>
      </c>
      <c r="AD7" s="436" t="s">
        <v>172</v>
      </c>
      <c r="AE7" s="445" t="s">
        <v>8</v>
      </c>
      <c r="AF7" s="437">
        <f t="shared" si="13"/>
        <v>15</v>
      </c>
      <c r="AG7" s="437">
        <f t="shared" si="14"/>
        <v>3</v>
      </c>
      <c r="AH7" s="204">
        <f t="shared" si="15"/>
        <v>13</v>
      </c>
      <c r="AI7" s="204">
        <f t="shared" si="16"/>
        <v>0</v>
      </c>
      <c r="AJ7" s="204">
        <f t="shared" si="17"/>
        <v>0</v>
      </c>
      <c r="AK7" s="204">
        <f t="shared" si="18"/>
        <v>0</v>
      </c>
      <c r="AL7" s="204">
        <f t="shared" si="19"/>
        <v>0</v>
      </c>
      <c r="AM7" s="205">
        <f t="shared" si="20"/>
        <v>13</v>
      </c>
      <c r="AN7" s="714" t="s">
        <v>1567</v>
      </c>
      <c r="AO7" s="714" t="s">
        <v>74</v>
      </c>
      <c r="AP7" s="437">
        <f t="shared" si="21"/>
        <v>0</v>
      </c>
      <c r="AQ7" s="437">
        <f t="shared" si="22"/>
        <v>0</v>
      </c>
      <c r="AR7" s="207" t="s">
        <v>13</v>
      </c>
      <c r="AS7" s="439">
        <f t="shared" si="23"/>
        <v>10</v>
      </c>
      <c r="AT7" s="439">
        <f t="shared" si="24"/>
        <v>8</v>
      </c>
      <c r="AU7" s="206" t="s">
        <v>246</v>
      </c>
      <c r="AV7" s="440">
        <v>10</v>
      </c>
      <c r="AW7" s="441">
        <f t="shared" si="25"/>
        <v>2</v>
      </c>
      <c r="AX7" s="442" t="s">
        <v>268</v>
      </c>
      <c r="AY7" s="438">
        <v>10</v>
      </c>
      <c r="AZ7" s="441">
        <f t="shared" si="26"/>
        <v>2</v>
      </c>
      <c r="BA7" s="208">
        <f t="shared" si="27"/>
        <v>12</v>
      </c>
      <c r="BB7" s="208">
        <f t="shared" si="28"/>
        <v>1</v>
      </c>
      <c r="BC7" s="208">
        <f t="shared" si="29"/>
        <v>0</v>
      </c>
      <c r="BD7" s="208">
        <f t="shared" si="30"/>
        <v>0</v>
      </c>
      <c r="BE7" s="208">
        <f t="shared" si="31"/>
        <v>0</v>
      </c>
      <c r="BF7" s="209">
        <f t="shared" si="32"/>
        <v>20</v>
      </c>
      <c r="BG7" s="443" t="s">
        <v>4000</v>
      </c>
      <c r="BH7" s="436" t="s">
        <v>175</v>
      </c>
      <c r="BI7" s="436" t="s">
        <v>175</v>
      </c>
      <c r="BJ7" s="436" t="s">
        <v>3862</v>
      </c>
      <c r="BK7" s="715" t="s">
        <v>4001</v>
      </c>
      <c r="BL7" s="719" t="s">
        <v>4002</v>
      </c>
      <c r="BM7" s="715" t="s">
        <v>4003</v>
      </c>
      <c r="BN7" s="717" t="s">
        <v>4004</v>
      </c>
      <c r="BO7" s="720" t="s">
        <v>4005</v>
      </c>
      <c r="BP7" s="721" t="s">
        <v>4006</v>
      </c>
    </row>
    <row r="8" spans="1:68" ht="19.5" customHeight="1">
      <c r="A8" s="474">
        <v>7</v>
      </c>
      <c r="B8" s="434" t="s">
        <v>1541</v>
      </c>
      <c r="C8" s="434" t="s">
        <v>1542</v>
      </c>
      <c r="D8" s="435" t="s">
        <v>250</v>
      </c>
      <c r="E8" s="444">
        <v>99</v>
      </c>
      <c r="F8" s="434">
        <v>88</v>
      </c>
      <c r="G8" s="207">
        <f t="shared" si="0"/>
        <v>30</v>
      </c>
      <c r="H8" s="435" t="s">
        <v>199</v>
      </c>
      <c r="I8" s="458">
        <v>79</v>
      </c>
      <c r="J8" s="207">
        <f t="shared" si="1"/>
        <v>30</v>
      </c>
      <c r="K8" s="438">
        <v>48</v>
      </c>
      <c r="L8" s="207">
        <f t="shared" si="2"/>
        <v>20</v>
      </c>
      <c r="M8" s="438">
        <v>33</v>
      </c>
      <c r="N8" s="207">
        <f t="shared" si="3"/>
        <v>10</v>
      </c>
      <c r="O8" s="445">
        <v>54</v>
      </c>
      <c r="P8" s="207">
        <f t="shared" si="4"/>
        <v>20</v>
      </c>
      <c r="Q8" s="202">
        <f t="shared" si="5"/>
        <v>110</v>
      </c>
      <c r="R8" s="213">
        <f t="shared" si="6"/>
        <v>0</v>
      </c>
      <c r="S8" s="214">
        <f t="shared" si="7"/>
        <v>110.00000000000001</v>
      </c>
      <c r="T8" s="214">
        <f t="shared" si="8"/>
        <v>4</v>
      </c>
      <c r="U8" s="435" t="s">
        <v>200</v>
      </c>
      <c r="V8" s="436" t="s">
        <v>74</v>
      </c>
      <c r="W8" s="207">
        <f t="shared" si="9"/>
        <v>0</v>
      </c>
      <c r="X8" s="203">
        <f t="shared" si="10"/>
        <v>1</v>
      </c>
      <c r="Y8" s="436" t="s">
        <v>7</v>
      </c>
      <c r="Z8" s="437">
        <f t="shared" si="11"/>
        <v>15</v>
      </c>
      <c r="AA8" s="437">
        <f t="shared" si="12"/>
        <v>3</v>
      </c>
      <c r="AB8" s="445" t="s">
        <v>171</v>
      </c>
      <c r="AC8" s="436" t="s">
        <v>7</v>
      </c>
      <c r="AD8" s="436" t="s">
        <v>210</v>
      </c>
      <c r="AE8" s="445" t="s">
        <v>6</v>
      </c>
      <c r="AF8" s="437">
        <f t="shared" si="13"/>
        <v>15</v>
      </c>
      <c r="AG8" s="437">
        <f t="shared" si="14"/>
        <v>3</v>
      </c>
      <c r="AH8" s="204">
        <f t="shared" si="15"/>
        <v>11</v>
      </c>
      <c r="AI8" s="204">
        <f t="shared" si="16"/>
        <v>0</v>
      </c>
      <c r="AJ8" s="204">
        <f t="shared" si="17"/>
        <v>0</v>
      </c>
      <c r="AK8" s="204">
        <f t="shared" si="18"/>
        <v>0</v>
      </c>
      <c r="AL8" s="204">
        <f t="shared" si="19"/>
        <v>0</v>
      </c>
      <c r="AM8" s="205">
        <f t="shared" si="20"/>
        <v>11</v>
      </c>
      <c r="AN8" s="714" t="s">
        <v>1567</v>
      </c>
      <c r="AO8" s="714" t="s">
        <v>74</v>
      </c>
      <c r="AP8" s="437">
        <f t="shared" si="21"/>
        <v>0</v>
      </c>
      <c r="AQ8" s="437">
        <f t="shared" si="22"/>
        <v>0</v>
      </c>
      <c r="AR8" s="207" t="s">
        <v>13</v>
      </c>
      <c r="AS8" s="439">
        <f t="shared" si="23"/>
        <v>10</v>
      </c>
      <c r="AT8" s="439">
        <f t="shared" si="24"/>
        <v>8</v>
      </c>
      <c r="AU8" s="206" t="s">
        <v>246</v>
      </c>
      <c r="AV8" s="440">
        <v>8</v>
      </c>
      <c r="AW8" s="441">
        <f t="shared" si="25"/>
        <v>1</v>
      </c>
      <c r="AX8" s="442" t="s">
        <v>268</v>
      </c>
      <c r="AY8" s="438">
        <v>10</v>
      </c>
      <c r="AZ8" s="441">
        <f t="shared" si="26"/>
        <v>2</v>
      </c>
      <c r="BA8" s="208">
        <f t="shared" si="27"/>
        <v>11</v>
      </c>
      <c r="BB8" s="208">
        <f t="shared" si="28"/>
        <v>1</v>
      </c>
      <c r="BC8" s="208">
        <f t="shared" si="29"/>
        <v>0</v>
      </c>
      <c r="BD8" s="208">
        <f t="shared" si="30"/>
        <v>0</v>
      </c>
      <c r="BE8" s="208">
        <f t="shared" si="31"/>
        <v>0</v>
      </c>
      <c r="BF8" s="209">
        <f t="shared" si="32"/>
        <v>18.333333333333332</v>
      </c>
      <c r="BG8" s="443" t="s">
        <v>3853</v>
      </c>
      <c r="BH8" s="436" t="s">
        <v>175</v>
      </c>
      <c r="BI8" s="436" t="s">
        <v>175</v>
      </c>
      <c r="BJ8" s="436" t="s">
        <v>3862</v>
      </c>
      <c r="BK8" s="715" t="s">
        <v>4007</v>
      </c>
      <c r="BL8" s="719" t="s">
        <v>4008</v>
      </c>
      <c r="BM8" s="715" t="s">
        <v>4009</v>
      </c>
      <c r="BN8" s="717" t="s">
        <v>4010</v>
      </c>
      <c r="BO8" s="720" t="s">
        <v>4011</v>
      </c>
      <c r="BP8" s="721" t="s">
        <v>4012</v>
      </c>
    </row>
    <row r="9" spans="1:68" ht="19.5" customHeight="1">
      <c r="A9" s="474">
        <v>8</v>
      </c>
      <c r="B9" s="434" t="s">
        <v>1543</v>
      </c>
      <c r="C9" s="434" t="s">
        <v>1544</v>
      </c>
      <c r="D9" s="435" t="s">
        <v>250</v>
      </c>
      <c r="E9" s="444">
        <v>86.5</v>
      </c>
      <c r="F9" s="434">
        <v>52</v>
      </c>
      <c r="G9" s="207">
        <f t="shared" si="0"/>
        <v>20</v>
      </c>
      <c r="H9" s="435" t="s">
        <v>199</v>
      </c>
      <c r="I9" s="458">
        <v>62</v>
      </c>
      <c r="J9" s="207">
        <f t="shared" si="1"/>
        <v>20</v>
      </c>
      <c r="K9" s="438">
        <v>80</v>
      </c>
      <c r="L9" s="207">
        <f t="shared" si="2"/>
        <v>30</v>
      </c>
      <c r="M9" s="438">
        <v>84</v>
      </c>
      <c r="N9" s="207">
        <f t="shared" si="3"/>
        <v>30</v>
      </c>
      <c r="O9" s="436">
        <v>72</v>
      </c>
      <c r="P9" s="207">
        <f t="shared" si="4"/>
        <v>30</v>
      </c>
      <c r="Q9" s="202">
        <f t="shared" si="5"/>
        <v>130</v>
      </c>
      <c r="R9" s="213">
        <f t="shared" si="6"/>
        <v>0</v>
      </c>
      <c r="S9" s="214">
        <f t="shared" si="7"/>
        <v>130</v>
      </c>
      <c r="T9" s="214">
        <f t="shared" si="8"/>
        <v>6</v>
      </c>
      <c r="U9" s="435" t="s">
        <v>200</v>
      </c>
      <c r="V9" s="436" t="s">
        <v>74</v>
      </c>
      <c r="W9" s="207">
        <f t="shared" si="9"/>
        <v>0</v>
      </c>
      <c r="X9" s="203">
        <f t="shared" si="10"/>
        <v>1</v>
      </c>
      <c r="Y9" s="436" t="s">
        <v>7</v>
      </c>
      <c r="Z9" s="437">
        <f t="shared" si="11"/>
        <v>15</v>
      </c>
      <c r="AA9" s="437">
        <f t="shared" si="12"/>
        <v>3</v>
      </c>
      <c r="AB9" s="445" t="s">
        <v>321</v>
      </c>
      <c r="AC9" s="436" t="s">
        <v>7</v>
      </c>
      <c r="AD9" s="436" t="s">
        <v>172</v>
      </c>
      <c r="AE9" s="445" t="s">
        <v>8</v>
      </c>
      <c r="AF9" s="437">
        <f t="shared" si="13"/>
        <v>15</v>
      </c>
      <c r="AG9" s="437">
        <f t="shared" si="14"/>
        <v>3</v>
      </c>
      <c r="AH9" s="204">
        <f t="shared" si="15"/>
        <v>13</v>
      </c>
      <c r="AI9" s="204">
        <f t="shared" si="16"/>
        <v>0</v>
      </c>
      <c r="AJ9" s="204">
        <f t="shared" si="17"/>
        <v>0</v>
      </c>
      <c r="AK9" s="204">
        <f t="shared" si="18"/>
        <v>0</v>
      </c>
      <c r="AL9" s="204">
        <f t="shared" si="19"/>
        <v>0</v>
      </c>
      <c r="AM9" s="205">
        <f t="shared" si="20"/>
        <v>13</v>
      </c>
      <c r="AN9" s="714" t="s">
        <v>1567</v>
      </c>
      <c r="AO9" s="714" t="s">
        <v>74</v>
      </c>
      <c r="AP9" s="437">
        <f t="shared" si="21"/>
        <v>0</v>
      </c>
      <c r="AQ9" s="437">
        <f t="shared" si="22"/>
        <v>0</v>
      </c>
      <c r="AR9" s="207" t="s">
        <v>13</v>
      </c>
      <c r="AS9" s="439">
        <f t="shared" si="23"/>
        <v>10</v>
      </c>
      <c r="AT9" s="439">
        <f t="shared" si="24"/>
        <v>8</v>
      </c>
      <c r="AU9" s="206" t="s">
        <v>246</v>
      </c>
      <c r="AV9" s="440">
        <v>8</v>
      </c>
      <c r="AW9" s="441">
        <f t="shared" si="25"/>
        <v>1</v>
      </c>
      <c r="AX9" s="442" t="s">
        <v>268</v>
      </c>
      <c r="AY9" s="438">
        <v>5</v>
      </c>
      <c r="AZ9" s="441">
        <f t="shared" si="26"/>
        <v>1</v>
      </c>
      <c r="BA9" s="208">
        <f t="shared" si="27"/>
        <v>10</v>
      </c>
      <c r="BB9" s="208">
        <f t="shared" si="28"/>
        <v>1</v>
      </c>
      <c r="BC9" s="208">
        <f t="shared" si="29"/>
        <v>0</v>
      </c>
      <c r="BD9" s="208">
        <f t="shared" si="30"/>
        <v>0</v>
      </c>
      <c r="BE9" s="208">
        <f t="shared" si="31"/>
        <v>0</v>
      </c>
      <c r="BF9" s="209">
        <f t="shared" si="32"/>
        <v>16.666666666666668</v>
      </c>
      <c r="BG9" s="443" t="s">
        <v>3853</v>
      </c>
      <c r="BH9" s="436" t="s">
        <v>175</v>
      </c>
      <c r="BI9" s="436" t="s">
        <v>175</v>
      </c>
      <c r="BJ9" s="436" t="s">
        <v>4013</v>
      </c>
      <c r="BK9" s="715" t="s">
        <v>4014</v>
      </c>
      <c r="BL9" s="719" t="s">
        <v>4015</v>
      </c>
      <c r="BM9" s="715" t="s">
        <v>4016</v>
      </c>
      <c r="BN9" s="717" t="s">
        <v>4017</v>
      </c>
      <c r="BO9" s="720" t="s">
        <v>4018</v>
      </c>
      <c r="BP9" s="721" t="s">
        <v>4019</v>
      </c>
    </row>
    <row r="10" spans="1:68" ht="19.5" customHeight="1">
      <c r="A10" s="474">
        <v>9</v>
      </c>
      <c r="B10" s="434" t="s">
        <v>1545</v>
      </c>
      <c r="C10" s="434" t="s">
        <v>1546</v>
      </c>
      <c r="D10" s="435" t="s">
        <v>250</v>
      </c>
      <c r="E10" s="444">
        <v>103</v>
      </c>
      <c r="F10" s="434">
        <v>83</v>
      </c>
      <c r="G10" s="207">
        <f t="shared" si="0"/>
        <v>30</v>
      </c>
      <c r="H10" s="435" t="s">
        <v>199</v>
      </c>
      <c r="I10" s="458">
        <v>89</v>
      </c>
      <c r="J10" s="207">
        <f t="shared" si="1"/>
        <v>30</v>
      </c>
      <c r="K10" s="438">
        <v>86</v>
      </c>
      <c r="L10" s="207">
        <f t="shared" si="2"/>
        <v>30</v>
      </c>
      <c r="M10" s="438">
        <v>75</v>
      </c>
      <c r="N10" s="207">
        <f t="shared" si="3"/>
        <v>30</v>
      </c>
      <c r="O10" s="445">
        <v>100</v>
      </c>
      <c r="P10" s="207">
        <f t="shared" si="4"/>
        <v>40</v>
      </c>
      <c r="Q10" s="202">
        <f t="shared" si="5"/>
        <v>160</v>
      </c>
      <c r="R10" s="213">
        <f t="shared" si="6"/>
        <v>0</v>
      </c>
      <c r="S10" s="214">
        <f t="shared" si="7"/>
        <v>160</v>
      </c>
      <c r="T10" s="214">
        <f t="shared" si="8"/>
        <v>6</v>
      </c>
      <c r="U10" s="435" t="s">
        <v>200</v>
      </c>
      <c r="V10" s="436" t="s">
        <v>74</v>
      </c>
      <c r="W10" s="207">
        <f t="shared" si="9"/>
        <v>0</v>
      </c>
      <c r="X10" s="203">
        <f t="shared" si="10"/>
        <v>1</v>
      </c>
      <c r="Y10" s="436" t="s">
        <v>7</v>
      </c>
      <c r="Z10" s="437">
        <f t="shared" si="11"/>
        <v>15</v>
      </c>
      <c r="AA10" s="437">
        <f t="shared" si="12"/>
        <v>3</v>
      </c>
      <c r="AB10" s="443" t="s">
        <v>170</v>
      </c>
      <c r="AC10" s="436" t="s">
        <v>8</v>
      </c>
      <c r="AD10" s="436" t="s">
        <v>210</v>
      </c>
      <c r="AE10" s="445" t="s">
        <v>8</v>
      </c>
      <c r="AF10" s="437">
        <f t="shared" si="13"/>
        <v>10</v>
      </c>
      <c r="AG10" s="437">
        <f t="shared" si="14"/>
        <v>2</v>
      </c>
      <c r="AH10" s="204">
        <f t="shared" si="15"/>
        <v>12</v>
      </c>
      <c r="AI10" s="204">
        <f t="shared" si="16"/>
        <v>0</v>
      </c>
      <c r="AJ10" s="204">
        <f t="shared" si="17"/>
        <v>0</v>
      </c>
      <c r="AK10" s="204">
        <f t="shared" si="18"/>
        <v>0</v>
      </c>
      <c r="AL10" s="204">
        <f t="shared" si="19"/>
        <v>0</v>
      </c>
      <c r="AM10" s="205">
        <f t="shared" si="20"/>
        <v>12</v>
      </c>
      <c r="AN10" s="714" t="s">
        <v>1567</v>
      </c>
      <c r="AO10" s="714" t="s">
        <v>74</v>
      </c>
      <c r="AP10" s="437">
        <f t="shared" si="21"/>
        <v>0</v>
      </c>
      <c r="AQ10" s="437">
        <f t="shared" si="22"/>
        <v>0</v>
      </c>
      <c r="AR10" s="207" t="s">
        <v>13</v>
      </c>
      <c r="AS10" s="439">
        <f t="shared" si="23"/>
        <v>10</v>
      </c>
      <c r="AT10" s="439">
        <f t="shared" si="24"/>
        <v>8</v>
      </c>
      <c r="AU10" s="206" t="s">
        <v>246</v>
      </c>
      <c r="AV10" s="440">
        <v>8</v>
      </c>
      <c r="AW10" s="441">
        <f t="shared" si="25"/>
        <v>1</v>
      </c>
      <c r="AX10" s="442" t="s">
        <v>268</v>
      </c>
      <c r="AY10" s="438">
        <v>10</v>
      </c>
      <c r="AZ10" s="441">
        <f t="shared" si="26"/>
        <v>2</v>
      </c>
      <c r="BA10" s="208">
        <f t="shared" si="27"/>
        <v>11</v>
      </c>
      <c r="BB10" s="208">
        <f t="shared" si="28"/>
        <v>1</v>
      </c>
      <c r="BC10" s="208">
        <f t="shared" si="29"/>
        <v>0</v>
      </c>
      <c r="BD10" s="208">
        <f t="shared" si="30"/>
        <v>0</v>
      </c>
      <c r="BE10" s="208">
        <f t="shared" si="31"/>
        <v>0</v>
      </c>
      <c r="BF10" s="209">
        <f t="shared" si="32"/>
        <v>18.333333333333332</v>
      </c>
      <c r="BG10" s="443" t="s">
        <v>3853</v>
      </c>
      <c r="BH10" s="436" t="s">
        <v>175</v>
      </c>
      <c r="BI10" s="436" t="s">
        <v>175</v>
      </c>
      <c r="BJ10" s="436" t="s">
        <v>3862</v>
      </c>
      <c r="BK10" s="715" t="s">
        <v>4020</v>
      </c>
      <c r="BL10" s="719" t="s">
        <v>4021</v>
      </c>
      <c r="BM10" s="715" t="s">
        <v>4022</v>
      </c>
      <c r="BN10" s="717" t="s">
        <v>4023</v>
      </c>
      <c r="BO10" s="720" t="s">
        <v>4024</v>
      </c>
      <c r="BP10" s="721" t="s">
        <v>4025</v>
      </c>
    </row>
    <row r="11" spans="1:68" ht="19.5" customHeight="1">
      <c r="A11" s="474">
        <v>10</v>
      </c>
      <c r="B11" s="434" t="s">
        <v>1547</v>
      </c>
      <c r="C11" s="434" t="s">
        <v>1548</v>
      </c>
      <c r="D11" s="435" t="s">
        <v>250</v>
      </c>
      <c r="E11" s="444">
        <v>100</v>
      </c>
      <c r="F11" s="434">
        <v>55</v>
      </c>
      <c r="G11" s="207">
        <f t="shared" si="0"/>
        <v>20</v>
      </c>
      <c r="H11" s="435" t="s">
        <v>199</v>
      </c>
      <c r="I11" s="458">
        <v>67</v>
      </c>
      <c r="J11" s="207">
        <f t="shared" si="1"/>
        <v>30</v>
      </c>
      <c r="K11" s="438">
        <v>65</v>
      </c>
      <c r="L11" s="207">
        <f t="shared" si="2"/>
        <v>30</v>
      </c>
      <c r="M11" s="438">
        <v>69</v>
      </c>
      <c r="N11" s="207">
        <f t="shared" si="3"/>
        <v>30</v>
      </c>
      <c r="O11" s="445">
        <v>100</v>
      </c>
      <c r="P11" s="207">
        <f t="shared" si="4"/>
        <v>40</v>
      </c>
      <c r="Q11" s="202">
        <f t="shared" si="5"/>
        <v>150</v>
      </c>
      <c r="R11" s="213">
        <f t="shared" si="6"/>
        <v>0</v>
      </c>
      <c r="S11" s="214">
        <f t="shared" si="7"/>
        <v>150</v>
      </c>
      <c r="T11" s="214">
        <f t="shared" si="8"/>
        <v>6</v>
      </c>
      <c r="U11" s="435" t="s">
        <v>200</v>
      </c>
      <c r="V11" s="436" t="s">
        <v>74</v>
      </c>
      <c r="W11" s="207">
        <f t="shared" si="9"/>
        <v>0</v>
      </c>
      <c r="X11" s="203">
        <f t="shared" si="10"/>
        <v>1</v>
      </c>
      <c r="Y11" s="436" t="s">
        <v>7</v>
      </c>
      <c r="Z11" s="437">
        <f t="shared" si="11"/>
        <v>15</v>
      </c>
      <c r="AA11" s="437">
        <f t="shared" si="12"/>
        <v>3</v>
      </c>
      <c r="AB11" s="443" t="s">
        <v>170</v>
      </c>
      <c r="AC11" s="436" t="s">
        <v>8</v>
      </c>
      <c r="AD11" s="436" t="s">
        <v>210</v>
      </c>
      <c r="AE11" s="445" t="s">
        <v>8</v>
      </c>
      <c r="AF11" s="437">
        <f t="shared" ref="AF11:AF20" si="33">IF(AND(AC11="Excellent", AE12="Excellent"),20,IF(AND(AC11="Excellent",AE12="Good"),15,IF(AND(AC11="Excellent",AE12="Average"),15,IF(AND(AC11="Good", AE12="Excellent"),15,IF(AND(AC11="Good",AE12="Good"),15,IF(AND(AC11="Good",AE12="Average"),15,IF(AND(AC11="Average",AE12="Excellent"),15,IF(AND(AC11="Average",AE12="Good"),15,10))))))))</f>
        <v>15</v>
      </c>
      <c r="AG11" s="437">
        <f t="shared" si="14"/>
        <v>3</v>
      </c>
      <c r="AH11" s="204">
        <f t="shared" si="15"/>
        <v>13</v>
      </c>
      <c r="AI11" s="204">
        <f t="shared" si="16"/>
        <v>0</v>
      </c>
      <c r="AJ11" s="204">
        <f t="shared" si="17"/>
        <v>0</v>
      </c>
      <c r="AK11" s="204">
        <f t="shared" si="18"/>
        <v>0</v>
      </c>
      <c r="AL11" s="204">
        <f t="shared" si="19"/>
        <v>0</v>
      </c>
      <c r="AM11" s="205">
        <f t="shared" si="20"/>
        <v>13</v>
      </c>
      <c r="AN11" s="714" t="s">
        <v>1567</v>
      </c>
      <c r="AO11" s="714" t="s">
        <v>74</v>
      </c>
      <c r="AP11" s="437">
        <f t="shared" si="21"/>
        <v>0</v>
      </c>
      <c r="AQ11" s="437">
        <f t="shared" si="22"/>
        <v>0</v>
      </c>
      <c r="AR11" s="207" t="s">
        <v>13</v>
      </c>
      <c r="AS11" s="439">
        <f t="shared" si="23"/>
        <v>10</v>
      </c>
      <c r="AT11" s="439">
        <f t="shared" si="24"/>
        <v>8</v>
      </c>
      <c r="AU11" s="206" t="s">
        <v>246</v>
      </c>
      <c r="AV11" s="440">
        <v>9</v>
      </c>
      <c r="AW11" s="441">
        <f t="shared" si="25"/>
        <v>2</v>
      </c>
      <c r="AX11" s="442" t="s">
        <v>268</v>
      </c>
      <c r="AY11" s="438">
        <v>10</v>
      </c>
      <c r="AZ11" s="441">
        <f t="shared" si="26"/>
        <v>2</v>
      </c>
      <c r="BA11" s="208">
        <f t="shared" si="27"/>
        <v>12</v>
      </c>
      <c r="BB11" s="208">
        <f t="shared" si="28"/>
        <v>1</v>
      </c>
      <c r="BC11" s="208">
        <f t="shared" si="29"/>
        <v>0</v>
      </c>
      <c r="BD11" s="208">
        <f t="shared" si="30"/>
        <v>0</v>
      </c>
      <c r="BE11" s="208">
        <f t="shared" si="31"/>
        <v>0</v>
      </c>
      <c r="BF11" s="209">
        <f t="shared" si="32"/>
        <v>20</v>
      </c>
      <c r="BG11" s="443" t="s">
        <v>3907</v>
      </c>
      <c r="BH11" s="436" t="s">
        <v>175</v>
      </c>
      <c r="BI11" s="436" t="s">
        <v>175</v>
      </c>
      <c r="BJ11" s="436" t="s">
        <v>3862</v>
      </c>
      <c r="BK11" s="715" t="s">
        <v>4026</v>
      </c>
      <c r="BL11" s="719" t="s">
        <v>4027</v>
      </c>
      <c r="BM11" s="715" t="s">
        <v>4028</v>
      </c>
      <c r="BN11" s="717" t="s">
        <v>4029</v>
      </c>
      <c r="BO11" s="720" t="s">
        <v>4030</v>
      </c>
      <c r="BP11" s="721" t="s">
        <v>4031</v>
      </c>
    </row>
    <row r="12" spans="1:68" ht="19.5" customHeight="1">
      <c r="A12" s="474">
        <v>11</v>
      </c>
      <c r="B12" s="434" t="s">
        <v>1549</v>
      </c>
      <c r="C12" s="434" t="s">
        <v>1550</v>
      </c>
      <c r="D12" s="435" t="s">
        <v>250</v>
      </c>
      <c r="E12" s="444">
        <v>102</v>
      </c>
      <c r="F12" s="434">
        <v>60</v>
      </c>
      <c r="G12" s="207">
        <f t="shared" si="0"/>
        <v>20</v>
      </c>
      <c r="H12" s="435" t="s">
        <v>199</v>
      </c>
      <c r="I12" s="458">
        <v>92</v>
      </c>
      <c r="J12" s="207">
        <f t="shared" si="1"/>
        <v>40</v>
      </c>
      <c r="K12" s="438">
        <v>84</v>
      </c>
      <c r="L12" s="207">
        <f t="shared" si="2"/>
        <v>30</v>
      </c>
      <c r="M12" s="438">
        <v>72</v>
      </c>
      <c r="N12" s="207">
        <f t="shared" si="3"/>
        <v>30</v>
      </c>
      <c r="O12" s="445">
        <v>100</v>
      </c>
      <c r="P12" s="207">
        <f t="shared" si="4"/>
        <v>40</v>
      </c>
      <c r="Q12" s="202">
        <f t="shared" si="5"/>
        <v>160</v>
      </c>
      <c r="R12" s="213">
        <f t="shared" si="6"/>
        <v>0</v>
      </c>
      <c r="S12" s="214">
        <f t="shared" si="7"/>
        <v>160</v>
      </c>
      <c r="T12" s="214">
        <f t="shared" si="8"/>
        <v>6</v>
      </c>
      <c r="U12" s="435" t="s">
        <v>200</v>
      </c>
      <c r="V12" s="436" t="s">
        <v>74</v>
      </c>
      <c r="W12" s="207">
        <f t="shared" si="9"/>
        <v>0</v>
      </c>
      <c r="X12" s="203">
        <f t="shared" si="10"/>
        <v>1</v>
      </c>
      <c r="Y12" s="445" t="s">
        <v>6</v>
      </c>
      <c r="Z12" s="437">
        <f t="shared" si="11"/>
        <v>20</v>
      </c>
      <c r="AA12" s="437">
        <f t="shared" si="12"/>
        <v>4</v>
      </c>
      <c r="AB12" s="436" t="s">
        <v>321</v>
      </c>
      <c r="AC12" s="436" t="s">
        <v>7</v>
      </c>
      <c r="AD12" s="436" t="s">
        <v>174</v>
      </c>
      <c r="AE12" s="445" t="s">
        <v>6</v>
      </c>
      <c r="AF12" s="437">
        <f t="shared" si="33"/>
        <v>15</v>
      </c>
      <c r="AG12" s="437">
        <f t="shared" si="14"/>
        <v>3</v>
      </c>
      <c r="AH12" s="204">
        <f t="shared" si="15"/>
        <v>14</v>
      </c>
      <c r="AI12" s="204">
        <f t="shared" si="16"/>
        <v>0</v>
      </c>
      <c r="AJ12" s="204">
        <f t="shared" si="17"/>
        <v>0</v>
      </c>
      <c r="AK12" s="204">
        <f t="shared" si="18"/>
        <v>0</v>
      </c>
      <c r="AL12" s="204">
        <f t="shared" si="19"/>
        <v>0</v>
      </c>
      <c r="AM12" s="205">
        <f t="shared" si="20"/>
        <v>14</v>
      </c>
      <c r="AN12" s="714" t="s">
        <v>1567</v>
      </c>
      <c r="AO12" s="714" t="s">
        <v>74</v>
      </c>
      <c r="AP12" s="437">
        <f t="shared" si="21"/>
        <v>0</v>
      </c>
      <c r="AQ12" s="437">
        <f t="shared" si="22"/>
        <v>0</v>
      </c>
      <c r="AR12" s="207" t="s">
        <v>13</v>
      </c>
      <c r="AS12" s="439">
        <f t="shared" si="23"/>
        <v>10</v>
      </c>
      <c r="AT12" s="439">
        <f t="shared" si="24"/>
        <v>8</v>
      </c>
      <c r="AU12" s="206" t="s">
        <v>246</v>
      </c>
      <c r="AV12" s="440">
        <v>8</v>
      </c>
      <c r="AW12" s="441">
        <f t="shared" si="25"/>
        <v>1</v>
      </c>
      <c r="AX12" s="442" t="s">
        <v>268</v>
      </c>
      <c r="AY12" s="438">
        <v>10</v>
      </c>
      <c r="AZ12" s="441">
        <f t="shared" si="26"/>
        <v>2</v>
      </c>
      <c r="BA12" s="208">
        <f t="shared" si="27"/>
        <v>11</v>
      </c>
      <c r="BB12" s="208">
        <f t="shared" si="28"/>
        <v>1</v>
      </c>
      <c r="BC12" s="208">
        <f t="shared" si="29"/>
        <v>0</v>
      </c>
      <c r="BD12" s="208">
        <f t="shared" si="30"/>
        <v>0</v>
      </c>
      <c r="BE12" s="208">
        <f t="shared" si="31"/>
        <v>0</v>
      </c>
      <c r="BF12" s="209">
        <f t="shared" si="32"/>
        <v>18.333333333333332</v>
      </c>
      <c r="BG12" s="443" t="s">
        <v>3853</v>
      </c>
      <c r="BH12" s="436" t="s">
        <v>4032</v>
      </c>
      <c r="BI12" s="436" t="s">
        <v>175</v>
      </c>
      <c r="BJ12" s="436" t="s">
        <v>3928</v>
      </c>
      <c r="BK12" s="715" t="s">
        <v>4033</v>
      </c>
      <c r="BL12" s="716" t="s">
        <v>3989</v>
      </c>
      <c r="BM12" s="715" t="s">
        <v>4034</v>
      </c>
      <c r="BN12" s="717" t="s">
        <v>4035</v>
      </c>
      <c r="BO12" s="720" t="s">
        <v>4036</v>
      </c>
      <c r="BP12" s="721" t="s">
        <v>4037</v>
      </c>
    </row>
    <row r="13" spans="1:68" ht="19.5" customHeight="1">
      <c r="A13" s="474">
        <v>12</v>
      </c>
      <c r="B13" s="434" t="s">
        <v>1551</v>
      </c>
      <c r="C13" s="465" t="s">
        <v>1552</v>
      </c>
      <c r="D13" s="435" t="s">
        <v>250</v>
      </c>
      <c r="E13" s="444">
        <v>85</v>
      </c>
      <c r="F13" s="434" t="s">
        <v>74</v>
      </c>
      <c r="G13" s="207">
        <f t="shared" si="0"/>
        <v>0</v>
      </c>
      <c r="H13" s="435" t="s">
        <v>199</v>
      </c>
      <c r="I13" s="458" t="s">
        <v>74</v>
      </c>
      <c r="J13" s="207">
        <f t="shared" si="1"/>
        <v>0</v>
      </c>
      <c r="K13" s="438" t="s">
        <v>74</v>
      </c>
      <c r="L13" s="207">
        <f t="shared" si="2"/>
        <v>0</v>
      </c>
      <c r="M13" s="438" t="s">
        <v>74</v>
      </c>
      <c r="N13" s="207">
        <f t="shared" si="3"/>
        <v>0</v>
      </c>
      <c r="O13" s="445" t="s">
        <v>74</v>
      </c>
      <c r="P13" s="207">
        <f t="shared" si="4"/>
        <v>0</v>
      </c>
      <c r="Q13" s="202">
        <f t="shared" si="5"/>
        <v>0</v>
      </c>
      <c r="R13" s="213">
        <f t="shared" si="6"/>
        <v>5</v>
      </c>
      <c r="S13" s="214" t="e">
        <f t="shared" si="7"/>
        <v>#DIV/0!</v>
      </c>
      <c r="T13" s="214" t="e">
        <f t="shared" si="8"/>
        <v>#DIV/0!</v>
      </c>
      <c r="U13" s="435" t="s">
        <v>200</v>
      </c>
      <c r="V13" s="436" t="s">
        <v>74</v>
      </c>
      <c r="W13" s="207">
        <f t="shared" si="9"/>
        <v>0</v>
      </c>
      <c r="X13" s="203">
        <f t="shared" si="10"/>
        <v>1</v>
      </c>
      <c r="Y13" s="445" t="s">
        <v>74</v>
      </c>
      <c r="Z13" s="437">
        <f t="shared" si="11"/>
        <v>0</v>
      </c>
      <c r="AA13" s="437">
        <f t="shared" si="12"/>
        <v>0</v>
      </c>
      <c r="AB13" s="446" t="s">
        <v>218</v>
      </c>
      <c r="AC13" s="436" t="s">
        <v>7</v>
      </c>
      <c r="AD13" s="436" t="s">
        <v>172</v>
      </c>
      <c r="AE13" s="445" t="s">
        <v>8</v>
      </c>
      <c r="AF13" s="437">
        <f t="shared" si="33"/>
        <v>15</v>
      </c>
      <c r="AG13" s="437">
        <f t="shared" si="14"/>
        <v>3</v>
      </c>
      <c r="AH13" s="204" t="e">
        <f t="shared" si="15"/>
        <v>#DIV/0!</v>
      </c>
      <c r="AI13" s="204">
        <f t="shared" si="16"/>
        <v>0</v>
      </c>
      <c r="AJ13" s="204">
        <f t="shared" si="17"/>
        <v>0</v>
      </c>
      <c r="AK13" s="204">
        <f t="shared" si="18"/>
        <v>1</v>
      </c>
      <c r="AL13" s="204">
        <f t="shared" si="19"/>
        <v>0</v>
      </c>
      <c r="AM13" s="205" t="e">
        <f t="shared" si="20"/>
        <v>#DIV/0!</v>
      </c>
      <c r="AN13" s="714" t="s">
        <v>74</v>
      </c>
      <c r="AO13" s="714" t="s">
        <v>74</v>
      </c>
      <c r="AP13" s="437">
        <f t="shared" si="21"/>
        <v>0</v>
      </c>
      <c r="AQ13" s="437">
        <f t="shared" si="22"/>
        <v>0</v>
      </c>
      <c r="AR13" s="207" t="s">
        <v>74</v>
      </c>
      <c r="AS13" s="439">
        <f t="shared" si="23"/>
        <v>0</v>
      </c>
      <c r="AT13" s="439">
        <f t="shared" si="24"/>
        <v>0</v>
      </c>
      <c r="AU13" s="206" t="s">
        <v>246</v>
      </c>
      <c r="AV13" s="440">
        <v>9</v>
      </c>
      <c r="AW13" s="441">
        <f t="shared" si="25"/>
        <v>2</v>
      </c>
      <c r="AX13" s="442" t="s">
        <v>268</v>
      </c>
      <c r="AY13" s="438" t="s">
        <v>74</v>
      </c>
      <c r="AZ13" s="441">
        <f t="shared" si="26"/>
        <v>2</v>
      </c>
      <c r="BA13" s="208">
        <f t="shared" si="27"/>
        <v>4</v>
      </c>
      <c r="BB13" s="208">
        <f t="shared" si="28"/>
        <v>1</v>
      </c>
      <c r="BC13" s="208">
        <f t="shared" si="29"/>
        <v>1</v>
      </c>
      <c r="BD13" s="208">
        <f t="shared" si="30"/>
        <v>0</v>
      </c>
      <c r="BE13" s="208">
        <f t="shared" si="31"/>
        <v>0</v>
      </c>
      <c r="BF13" s="209">
        <f t="shared" si="32"/>
        <v>20</v>
      </c>
      <c r="BG13" s="443" t="s">
        <v>3921</v>
      </c>
      <c r="BH13" s="436" t="s">
        <v>175</v>
      </c>
      <c r="BI13" s="436" t="s">
        <v>175</v>
      </c>
      <c r="BJ13" s="436" t="s">
        <v>74</v>
      </c>
      <c r="BK13" s="720" t="s">
        <v>74</v>
      </c>
      <c r="BL13" s="445" t="s">
        <v>74</v>
      </c>
      <c r="BM13" s="463" t="s">
        <v>74</v>
      </c>
      <c r="BN13" s="717" t="s">
        <v>74</v>
      </c>
      <c r="BO13" s="720" t="s">
        <v>74</v>
      </c>
      <c r="BP13" s="721" t="s">
        <v>4038</v>
      </c>
    </row>
    <row r="14" spans="1:68" ht="19.5" customHeight="1">
      <c r="A14" s="474">
        <v>13</v>
      </c>
      <c r="B14" s="434" t="s">
        <v>1553</v>
      </c>
      <c r="C14" s="434" t="s">
        <v>1554</v>
      </c>
      <c r="D14" s="435" t="s">
        <v>250</v>
      </c>
      <c r="E14" s="444">
        <v>97</v>
      </c>
      <c r="F14" s="434">
        <v>72</v>
      </c>
      <c r="G14" s="207">
        <f t="shared" si="0"/>
        <v>30</v>
      </c>
      <c r="H14" s="435" t="s">
        <v>199</v>
      </c>
      <c r="I14" s="458">
        <v>84</v>
      </c>
      <c r="J14" s="207">
        <f t="shared" si="1"/>
        <v>30</v>
      </c>
      <c r="K14" s="438">
        <v>85</v>
      </c>
      <c r="L14" s="207">
        <f t="shared" si="2"/>
        <v>30</v>
      </c>
      <c r="M14" s="438">
        <v>73</v>
      </c>
      <c r="N14" s="207">
        <f t="shared" si="3"/>
        <v>30</v>
      </c>
      <c r="O14" s="445">
        <v>84</v>
      </c>
      <c r="P14" s="207">
        <f t="shared" si="4"/>
        <v>30</v>
      </c>
      <c r="Q14" s="202">
        <f t="shared" si="5"/>
        <v>150</v>
      </c>
      <c r="R14" s="213">
        <f t="shared" si="6"/>
        <v>0</v>
      </c>
      <c r="S14" s="214">
        <f t="shared" si="7"/>
        <v>150</v>
      </c>
      <c r="T14" s="214">
        <f t="shared" si="8"/>
        <v>6</v>
      </c>
      <c r="U14" s="435" t="s">
        <v>200</v>
      </c>
      <c r="V14" s="436" t="s">
        <v>74</v>
      </c>
      <c r="W14" s="207">
        <f t="shared" si="9"/>
        <v>0</v>
      </c>
      <c r="X14" s="203">
        <f t="shared" si="10"/>
        <v>1</v>
      </c>
      <c r="Y14" s="436" t="s">
        <v>7</v>
      </c>
      <c r="Z14" s="437">
        <f t="shared" si="11"/>
        <v>15</v>
      </c>
      <c r="AA14" s="437">
        <f t="shared" si="12"/>
        <v>3</v>
      </c>
      <c r="AB14" s="443" t="s">
        <v>169</v>
      </c>
      <c r="AC14" s="436" t="s">
        <v>8</v>
      </c>
      <c r="AD14" s="436" t="s">
        <v>174</v>
      </c>
      <c r="AE14" s="445" t="s">
        <v>8</v>
      </c>
      <c r="AF14" s="437">
        <f t="shared" si="33"/>
        <v>10</v>
      </c>
      <c r="AG14" s="437">
        <f t="shared" si="14"/>
        <v>2</v>
      </c>
      <c r="AH14" s="204">
        <f t="shared" si="15"/>
        <v>12</v>
      </c>
      <c r="AI14" s="204">
        <f t="shared" si="16"/>
        <v>0</v>
      </c>
      <c r="AJ14" s="204">
        <f t="shared" si="17"/>
        <v>0</v>
      </c>
      <c r="AK14" s="204">
        <f t="shared" si="18"/>
        <v>0</v>
      </c>
      <c r="AL14" s="204">
        <f t="shared" si="19"/>
        <v>0</v>
      </c>
      <c r="AM14" s="205">
        <f t="shared" si="20"/>
        <v>12</v>
      </c>
      <c r="AN14" s="714" t="s">
        <v>1567</v>
      </c>
      <c r="AO14" s="714" t="s">
        <v>74</v>
      </c>
      <c r="AP14" s="437">
        <f t="shared" si="21"/>
        <v>0</v>
      </c>
      <c r="AQ14" s="437">
        <f t="shared" si="22"/>
        <v>0</v>
      </c>
      <c r="AR14" s="207" t="s">
        <v>13</v>
      </c>
      <c r="AS14" s="439">
        <f t="shared" si="23"/>
        <v>10</v>
      </c>
      <c r="AT14" s="439">
        <f t="shared" si="24"/>
        <v>8</v>
      </c>
      <c r="AU14" s="206" t="s">
        <v>246</v>
      </c>
      <c r="AV14" s="440">
        <v>8</v>
      </c>
      <c r="AW14" s="441">
        <f t="shared" si="25"/>
        <v>1</v>
      </c>
      <c r="AX14" s="442" t="s">
        <v>268</v>
      </c>
      <c r="AY14" s="438">
        <v>10</v>
      </c>
      <c r="AZ14" s="441">
        <f t="shared" si="26"/>
        <v>2</v>
      </c>
      <c r="BA14" s="208">
        <f t="shared" si="27"/>
        <v>11</v>
      </c>
      <c r="BB14" s="208">
        <f t="shared" si="28"/>
        <v>1</v>
      </c>
      <c r="BC14" s="208">
        <f t="shared" si="29"/>
        <v>0</v>
      </c>
      <c r="BD14" s="208">
        <f t="shared" si="30"/>
        <v>0</v>
      </c>
      <c r="BE14" s="208">
        <f t="shared" si="31"/>
        <v>0</v>
      </c>
      <c r="BF14" s="209">
        <f t="shared" si="32"/>
        <v>18.333333333333332</v>
      </c>
      <c r="BG14" s="443" t="s">
        <v>3853</v>
      </c>
      <c r="BH14" s="436" t="s">
        <v>175</v>
      </c>
      <c r="BI14" s="436" t="s">
        <v>175</v>
      </c>
      <c r="BJ14" s="436" t="s">
        <v>3908</v>
      </c>
      <c r="BK14" s="715" t="s">
        <v>4039</v>
      </c>
      <c r="BL14" s="719" t="s">
        <v>4040</v>
      </c>
      <c r="BM14" s="715" t="s">
        <v>4041</v>
      </c>
      <c r="BN14" s="717" t="s">
        <v>4042</v>
      </c>
      <c r="BO14" s="720" t="s">
        <v>4043</v>
      </c>
      <c r="BP14" s="721" t="s">
        <v>4044</v>
      </c>
    </row>
    <row r="15" spans="1:68" ht="19.5" customHeight="1">
      <c r="A15" s="474">
        <v>14</v>
      </c>
      <c r="B15" s="434" t="s">
        <v>1555</v>
      </c>
      <c r="C15" s="459" t="s">
        <v>1556</v>
      </c>
      <c r="D15" s="435" t="s">
        <v>250</v>
      </c>
      <c r="E15" s="444">
        <v>94</v>
      </c>
      <c r="F15" s="434">
        <v>38</v>
      </c>
      <c r="G15" s="207">
        <f t="shared" si="0"/>
        <v>10</v>
      </c>
      <c r="H15" s="435" t="s">
        <v>199</v>
      </c>
      <c r="I15" s="458">
        <v>17</v>
      </c>
      <c r="J15" s="207">
        <f t="shared" si="1"/>
        <v>10</v>
      </c>
      <c r="K15" s="438">
        <v>76</v>
      </c>
      <c r="L15" s="207">
        <f t="shared" si="2"/>
        <v>30</v>
      </c>
      <c r="M15" s="438">
        <v>48</v>
      </c>
      <c r="N15" s="207">
        <f t="shared" si="3"/>
        <v>20</v>
      </c>
      <c r="O15" s="445">
        <v>34</v>
      </c>
      <c r="P15" s="207">
        <f t="shared" si="4"/>
        <v>10</v>
      </c>
      <c r="Q15" s="202">
        <f t="shared" si="5"/>
        <v>80</v>
      </c>
      <c r="R15" s="213">
        <f t="shared" si="6"/>
        <v>0</v>
      </c>
      <c r="S15" s="214">
        <f t="shared" si="7"/>
        <v>80</v>
      </c>
      <c r="T15" s="214">
        <f t="shared" si="8"/>
        <v>4</v>
      </c>
      <c r="U15" s="435" t="s">
        <v>200</v>
      </c>
      <c r="V15" s="436" t="s">
        <v>74</v>
      </c>
      <c r="W15" s="207">
        <f t="shared" si="9"/>
        <v>0</v>
      </c>
      <c r="X15" s="203">
        <f t="shared" si="10"/>
        <v>1</v>
      </c>
      <c r="Y15" s="436" t="s">
        <v>7</v>
      </c>
      <c r="Z15" s="437">
        <f t="shared" si="11"/>
        <v>15</v>
      </c>
      <c r="AA15" s="437">
        <f t="shared" si="12"/>
        <v>3</v>
      </c>
      <c r="AB15" s="445" t="s">
        <v>171</v>
      </c>
      <c r="AC15" s="436" t="s">
        <v>7</v>
      </c>
      <c r="AD15" s="436" t="s">
        <v>174</v>
      </c>
      <c r="AE15" s="445" t="s">
        <v>8</v>
      </c>
      <c r="AF15" s="437">
        <f t="shared" si="33"/>
        <v>10</v>
      </c>
      <c r="AG15" s="437">
        <f t="shared" si="14"/>
        <v>2</v>
      </c>
      <c r="AH15" s="204">
        <f t="shared" si="15"/>
        <v>10</v>
      </c>
      <c r="AI15" s="204">
        <f t="shared" si="16"/>
        <v>0</v>
      </c>
      <c r="AJ15" s="204">
        <f t="shared" si="17"/>
        <v>0</v>
      </c>
      <c r="AK15" s="204">
        <f t="shared" si="18"/>
        <v>0</v>
      </c>
      <c r="AL15" s="204">
        <f t="shared" si="19"/>
        <v>0</v>
      </c>
      <c r="AM15" s="205">
        <f t="shared" si="20"/>
        <v>10</v>
      </c>
      <c r="AN15" s="714" t="s">
        <v>1567</v>
      </c>
      <c r="AO15" s="714" t="s">
        <v>74</v>
      </c>
      <c r="AP15" s="437">
        <f t="shared" si="21"/>
        <v>0</v>
      </c>
      <c r="AQ15" s="437">
        <f t="shared" si="22"/>
        <v>0</v>
      </c>
      <c r="AR15" s="207" t="s">
        <v>13</v>
      </c>
      <c r="AS15" s="439">
        <f t="shared" si="23"/>
        <v>10</v>
      </c>
      <c r="AT15" s="439">
        <f t="shared" si="24"/>
        <v>8</v>
      </c>
      <c r="AU15" s="206" t="s">
        <v>246</v>
      </c>
      <c r="AV15" s="440">
        <v>8</v>
      </c>
      <c r="AW15" s="441">
        <f t="shared" si="25"/>
        <v>1</v>
      </c>
      <c r="AX15" s="442" t="s">
        <v>268</v>
      </c>
      <c r="AY15" s="438">
        <v>10</v>
      </c>
      <c r="AZ15" s="441">
        <f t="shared" si="26"/>
        <v>2</v>
      </c>
      <c r="BA15" s="208">
        <f t="shared" si="27"/>
        <v>11</v>
      </c>
      <c r="BB15" s="208">
        <f t="shared" si="28"/>
        <v>1</v>
      </c>
      <c r="BC15" s="208">
        <f t="shared" si="29"/>
        <v>0</v>
      </c>
      <c r="BD15" s="208">
        <f t="shared" si="30"/>
        <v>0</v>
      </c>
      <c r="BE15" s="208">
        <f t="shared" si="31"/>
        <v>0</v>
      </c>
      <c r="BF15" s="209">
        <f t="shared" si="32"/>
        <v>18.333333333333332</v>
      </c>
      <c r="BG15" s="443" t="s">
        <v>3853</v>
      </c>
      <c r="BH15" s="436" t="s">
        <v>175</v>
      </c>
      <c r="BI15" s="436" t="s">
        <v>175</v>
      </c>
      <c r="BJ15" s="436" t="s">
        <v>3862</v>
      </c>
      <c r="BK15" s="715" t="s">
        <v>4045</v>
      </c>
      <c r="BL15" s="719" t="s">
        <v>4046</v>
      </c>
      <c r="BM15" s="715" t="s">
        <v>4047</v>
      </c>
      <c r="BN15" s="717" t="s">
        <v>4048</v>
      </c>
      <c r="BO15" s="720" t="s">
        <v>4049</v>
      </c>
      <c r="BP15" s="721" t="s">
        <v>4050</v>
      </c>
    </row>
    <row r="16" spans="1:68" ht="19.5" customHeight="1">
      <c r="A16" s="474">
        <v>15</v>
      </c>
      <c r="B16" s="434" t="s">
        <v>1557</v>
      </c>
      <c r="C16" s="465" t="s">
        <v>1558</v>
      </c>
      <c r="D16" s="435" t="s">
        <v>250</v>
      </c>
      <c r="E16" s="444" t="s">
        <v>74</v>
      </c>
      <c r="F16" s="434" t="s">
        <v>74</v>
      </c>
      <c r="G16" s="207">
        <f t="shared" si="0"/>
        <v>0</v>
      </c>
      <c r="H16" s="435" t="s">
        <v>208</v>
      </c>
      <c r="I16" s="458" t="s">
        <v>74</v>
      </c>
      <c r="J16" s="207">
        <f t="shared" si="1"/>
        <v>0</v>
      </c>
      <c r="K16" s="438" t="s">
        <v>74</v>
      </c>
      <c r="L16" s="207">
        <f t="shared" si="2"/>
        <v>0</v>
      </c>
      <c r="M16" s="438" t="s">
        <v>74</v>
      </c>
      <c r="N16" s="207">
        <f t="shared" si="3"/>
        <v>0</v>
      </c>
      <c r="O16" s="445" t="s">
        <v>74</v>
      </c>
      <c r="P16" s="207">
        <f t="shared" si="4"/>
        <v>0</v>
      </c>
      <c r="Q16" s="202">
        <f t="shared" si="5"/>
        <v>0</v>
      </c>
      <c r="R16" s="213">
        <f t="shared" si="6"/>
        <v>5</v>
      </c>
      <c r="S16" s="214" t="e">
        <f t="shared" si="7"/>
        <v>#DIV/0!</v>
      </c>
      <c r="T16" s="214" t="e">
        <f t="shared" si="8"/>
        <v>#DIV/0!</v>
      </c>
      <c r="U16" s="435" t="s">
        <v>207</v>
      </c>
      <c r="V16" s="436" t="s">
        <v>74</v>
      </c>
      <c r="W16" s="207">
        <f t="shared" si="9"/>
        <v>0</v>
      </c>
      <c r="X16" s="203">
        <f t="shared" si="10"/>
        <v>1</v>
      </c>
      <c r="Y16" s="436" t="s">
        <v>74</v>
      </c>
      <c r="Z16" s="437">
        <f t="shared" si="11"/>
        <v>0</v>
      </c>
      <c r="AA16" s="437">
        <f t="shared" si="12"/>
        <v>0</v>
      </c>
      <c r="AB16" s="436" t="s">
        <v>74</v>
      </c>
      <c r="AC16" s="436" t="s">
        <v>74</v>
      </c>
      <c r="AD16" s="436" t="s">
        <v>74</v>
      </c>
      <c r="AE16" s="445" t="s">
        <v>74</v>
      </c>
      <c r="AF16" s="437">
        <f t="shared" si="33"/>
        <v>10</v>
      </c>
      <c r="AG16" s="437">
        <f t="shared" si="14"/>
        <v>2</v>
      </c>
      <c r="AH16" s="204" t="e">
        <f t="shared" si="15"/>
        <v>#DIV/0!</v>
      </c>
      <c r="AI16" s="204">
        <f t="shared" si="16"/>
        <v>0</v>
      </c>
      <c r="AJ16" s="204">
        <f t="shared" si="17"/>
        <v>0</v>
      </c>
      <c r="AK16" s="204">
        <f t="shared" si="18"/>
        <v>1</v>
      </c>
      <c r="AL16" s="204">
        <f t="shared" si="19"/>
        <v>0</v>
      </c>
      <c r="AM16" s="205" t="e">
        <f t="shared" si="20"/>
        <v>#DIV/0!</v>
      </c>
      <c r="AN16" s="714" t="s">
        <v>74</v>
      </c>
      <c r="AO16" s="714" t="s">
        <v>74</v>
      </c>
      <c r="AP16" s="437">
        <f t="shared" si="21"/>
        <v>0</v>
      </c>
      <c r="AQ16" s="437">
        <f t="shared" si="22"/>
        <v>0</v>
      </c>
      <c r="AR16" s="207" t="s">
        <v>74</v>
      </c>
      <c r="AS16" s="439">
        <f t="shared" si="23"/>
        <v>0</v>
      </c>
      <c r="AT16" s="439">
        <f t="shared" si="24"/>
        <v>0</v>
      </c>
      <c r="AU16" s="206" t="s">
        <v>246</v>
      </c>
      <c r="AV16" s="440" t="s">
        <v>74</v>
      </c>
      <c r="AW16" s="441">
        <f t="shared" si="25"/>
        <v>2</v>
      </c>
      <c r="AX16" s="442" t="s">
        <v>268</v>
      </c>
      <c r="AY16" s="438" t="s">
        <v>74</v>
      </c>
      <c r="AZ16" s="441">
        <f t="shared" si="26"/>
        <v>2</v>
      </c>
      <c r="BA16" s="208">
        <f t="shared" si="27"/>
        <v>4</v>
      </c>
      <c r="BB16" s="208">
        <f t="shared" si="28"/>
        <v>1</v>
      </c>
      <c r="BC16" s="208">
        <f t="shared" si="29"/>
        <v>1</v>
      </c>
      <c r="BD16" s="208">
        <f t="shared" si="30"/>
        <v>0</v>
      </c>
      <c r="BE16" s="208">
        <f t="shared" si="31"/>
        <v>0</v>
      </c>
      <c r="BF16" s="209">
        <f t="shared" si="32"/>
        <v>20</v>
      </c>
      <c r="BG16" s="443" t="s">
        <v>74</v>
      </c>
      <c r="BH16" s="436" t="s">
        <v>175</v>
      </c>
      <c r="BI16" s="436" t="s">
        <v>175</v>
      </c>
      <c r="BJ16" s="436" t="s">
        <v>74</v>
      </c>
      <c r="BK16" s="715" t="s">
        <v>74</v>
      </c>
      <c r="BL16" s="715" t="s">
        <v>74</v>
      </c>
      <c r="BM16" s="715" t="s">
        <v>74</v>
      </c>
      <c r="BN16" s="715" t="s">
        <v>74</v>
      </c>
      <c r="BO16" s="715" t="s">
        <v>74</v>
      </c>
      <c r="BP16" s="715" t="s">
        <v>74</v>
      </c>
    </row>
    <row r="17" spans="1:68" ht="19.5" customHeight="1">
      <c r="A17" s="474">
        <v>16</v>
      </c>
      <c r="B17" s="434" t="s">
        <v>1559</v>
      </c>
      <c r="C17" s="434" t="s">
        <v>1560</v>
      </c>
      <c r="D17" s="435" t="s">
        <v>250</v>
      </c>
      <c r="E17" s="444">
        <v>88.5</v>
      </c>
      <c r="F17" s="434">
        <v>55</v>
      </c>
      <c r="G17" s="207">
        <f t="shared" si="0"/>
        <v>20</v>
      </c>
      <c r="H17" s="435" t="s">
        <v>199</v>
      </c>
      <c r="I17" s="458">
        <v>52</v>
      </c>
      <c r="J17" s="207">
        <f t="shared" si="1"/>
        <v>20</v>
      </c>
      <c r="K17" s="438">
        <v>90</v>
      </c>
      <c r="L17" s="207">
        <f t="shared" si="2"/>
        <v>40</v>
      </c>
      <c r="M17" s="438">
        <v>78</v>
      </c>
      <c r="N17" s="207">
        <f t="shared" si="3"/>
        <v>30</v>
      </c>
      <c r="O17" s="445">
        <v>72</v>
      </c>
      <c r="P17" s="207">
        <f t="shared" si="4"/>
        <v>30</v>
      </c>
      <c r="Q17" s="202">
        <f t="shared" si="5"/>
        <v>140</v>
      </c>
      <c r="R17" s="213">
        <f t="shared" si="6"/>
        <v>0</v>
      </c>
      <c r="S17" s="214">
        <f t="shared" si="7"/>
        <v>140</v>
      </c>
      <c r="T17" s="214">
        <f t="shared" si="8"/>
        <v>6</v>
      </c>
      <c r="U17" s="435" t="s">
        <v>200</v>
      </c>
      <c r="V17" s="436" t="s">
        <v>74</v>
      </c>
      <c r="W17" s="207">
        <f t="shared" si="9"/>
        <v>0</v>
      </c>
      <c r="X17" s="203">
        <f t="shared" si="10"/>
        <v>1</v>
      </c>
      <c r="Y17" s="436" t="s">
        <v>7</v>
      </c>
      <c r="Z17" s="437">
        <f t="shared" si="11"/>
        <v>15</v>
      </c>
      <c r="AA17" s="437">
        <f t="shared" si="12"/>
        <v>3</v>
      </c>
      <c r="AB17" s="445" t="s">
        <v>171</v>
      </c>
      <c r="AC17" s="436" t="s">
        <v>7</v>
      </c>
      <c r="AD17" s="436" t="s">
        <v>172</v>
      </c>
      <c r="AE17" s="445" t="s">
        <v>8</v>
      </c>
      <c r="AF17" s="437">
        <f t="shared" si="33"/>
        <v>15</v>
      </c>
      <c r="AG17" s="437">
        <f t="shared" si="14"/>
        <v>3</v>
      </c>
      <c r="AH17" s="204">
        <f t="shared" si="15"/>
        <v>13</v>
      </c>
      <c r="AI17" s="204">
        <f t="shared" si="16"/>
        <v>0</v>
      </c>
      <c r="AJ17" s="204">
        <f t="shared" si="17"/>
        <v>0</v>
      </c>
      <c r="AK17" s="204">
        <f t="shared" si="18"/>
        <v>0</v>
      </c>
      <c r="AL17" s="204">
        <f t="shared" si="19"/>
        <v>0</v>
      </c>
      <c r="AM17" s="205">
        <f t="shared" si="20"/>
        <v>13</v>
      </c>
      <c r="AN17" s="714" t="s">
        <v>1567</v>
      </c>
      <c r="AO17" s="714" t="s">
        <v>74</v>
      </c>
      <c r="AP17" s="437">
        <f t="shared" si="21"/>
        <v>0</v>
      </c>
      <c r="AQ17" s="437">
        <f t="shared" si="22"/>
        <v>0</v>
      </c>
      <c r="AR17" s="207" t="s">
        <v>13</v>
      </c>
      <c r="AS17" s="439">
        <f t="shared" si="23"/>
        <v>10</v>
      </c>
      <c r="AT17" s="439">
        <f t="shared" si="24"/>
        <v>8</v>
      </c>
      <c r="AU17" s="206" t="s">
        <v>246</v>
      </c>
      <c r="AV17" s="440">
        <v>8</v>
      </c>
      <c r="AW17" s="441">
        <f t="shared" si="25"/>
        <v>1</v>
      </c>
      <c r="AX17" s="442" t="s">
        <v>268</v>
      </c>
      <c r="AY17" s="438">
        <v>5</v>
      </c>
      <c r="AZ17" s="441">
        <f t="shared" si="26"/>
        <v>1</v>
      </c>
      <c r="BA17" s="208">
        <f t="shared" si="27"/>
        <v>10</v>
      </c>
      <c r="BB17" s="208">
        <f t="shared" si="28"/>
        <v>1</v>
      </c>
      <c r="BC17" s="208">
        <f t="shared" si="29"/>
        <v>0</v>
      </c>
      <c r="BD17" s="208">
        <f t="shared" si="30"/>
        <v>0</v>
      </c>
      <c r="BE17" s="208">
        <f t="shared" si="31"/>
        <v>0</v>
      </c>
      <c r="BF17" s="209">
        <f t="shared" si="32"/>
        <v>16.666666666666668</v>
      </c>
      <c r="BG17" s="443" t="s">
        <v>3853</v>
      </c>
      <c r="BH17" s="436" t="s">
        <v>175</v>
      </c>
      <c r="BI17" s="436" t="s">
        <v>175</v>
      </c>
      <c r="BJ17" s="436" t="s">
        <v>3644</v>
      </c>
      <c r="BK17" s="715" t="s">
        <v>4051</v>
      </c>
      <c r="BL17" s="716" t="s">
        <v>4052</v>
      </c>
      <c r="BM17" s="715" t="s">
        <v>4053</v>
      </c>
      <c r="BN17" s="717" t="s">
        <v>4054</v>
      </c>
      <c r="BO17" s="720" t="s">
        <v>4055</v>
      </c>
      <c r="BP17" s="722" t="s">
        <v>4056</v>
      </c>
    </row>
    <row r="18" spans="1:68" ht="19.5" customHeight="1">
      <c r="A18" s="474">
        <v>17</v>
      </c>
      <c r="B18" s="434" t="s">
        <v>1561</v>
      </c>
      <c r="C18" s="434" t="s">
        <v>1562</v>
      </c>
      <c r="D18" s="435" t="s">
        <v>250</v>
      </c>
      <c r="E18" s="444">
        <v>103</v>
      </c>
      <c r="F18" s="434">
        <v>70</v>
      </c>
      <c r="G18" s="207">
        <f t="shared" si="0"/>
        <v>30</v>
      </c>
      <c r="H18" s="435" t="s">
        <v>199</v>
      </c>
      <c r="I18" s="458">
        <v>99</v>
      </c>
      <c r="J18" s="207">
        <f t="shared" si="1"/>
        <v>40</v>
      </c>
      <c r="K18" s="438">
        <v>93</v>
      </c>
      <c r="L18" s="207">
        <f t="shared" si="2"/>
        <v>40</v>
      </c>
      <c r="M18" s="438">
        <v>86</v>
      </c>
      <c r="N18" s="207">
        <f t="shared" si="3"/>
        <v>30</v>
      </c>
      <c r="O18" s="445">
        <v>100</v>
      </c>
      <c r="P18" s="207">
        <f t="shared" si="4"/>
        <v>40</v>
      </c>
      <c r="Q18" s="202">
        <f t="shared" si="5"/>
        <v>180</v>
      </c>
      <c r="R18" s="213">
        <f t="shared" si="6"/>
        <v>0</v>
      </c>
      <c r="S18" s="214">
        <f t="shared" si="7"/>
        <v>180</v>
      </c>
      <c r="T18" s="214">
        <f t="shared" si="8"/>
        <v>8</v>
      </c>
      <c r="U18" s="435" t="s">
        <v>200</v>
      </c>
      <c r="V18" s="436" t="s">
        <v>74</v>
      </c>
      <c r="W18" s="207">
        <f t="shared" si="9"/>
        <v>0</v>
      </c>
      <c r="X18" s="203">
        <f t="shared" si="10"/>
        <v>1</v>
      </c>
      <c r="Y18" s="445" t="s">
        <v>6</v>
      </c>
      <c r="Z18" s="437">
        <f t="shared" si="11"/>
        <v>20</v>
      </c>
      <c r="AA18" s="437">
        <f t="shared" si="12"/>
        <v>4</v>
      </c>
      <c r="AB18" s="443" t="s">
        <v>170</v>
      </c>
      <c r="AC18" s="436" t="s">
        <v>8</v>
      </c>
      <c r="AD18" s="436" t="s">
        <v>172</v>
      </c>
      <c r="AE18" s="445" t="s">
        <v>6</v>
      </c>
      <c r="AF18" s="437">
        <f t="shared" si="33"/>
        <v>10</v>
      </c>
      <c r="AG18" s="437">
        <f t="shared" si="14"/>
        <v>2</v>
      </c>
      <c r="AH18" s="204">
        <f t="shared" si="15"/>
        <v>15</v>
      </c>
      <c r="AI18" s="204">
        <f t="shared" si="16"/>
        <v>0</v>
      </c>
      <c r="AJ18" s="204">
        <f t="shared" si="17"/>
        <v>0</v>
      </c>
      <c r="AK18" s="204">
        <f t="shared" si="18"/>
        <v>0</v>
      </c>
      <c r="AL18" s="204">
        <f t="shared" si="19"/>
        <v>0</v>
      </c>
      <c r="AM18" s="205">
        <f t="shared" si="20"/>
        <v>15</v>
      </c>
      <c r="AN18" s="714" t="s">
        <v>1567</v>
      </c>
      <c r="AO18" s="714" t="s">
        <v>74</v>
      </c>
      <c r="AP18" s="437">
        <f t="shared" si="21"/>
        <v>0</v>
      </c>
      <c r="AQ18" s="437">
        <f t="shared" si="22"/>
        <v>0</v>
      </c>
      <c r="AR18" s="207" t="s">
        <v>13</v>
      </c>
      <c r="AS18" s="439">
        <f t="shared" si="23"/>
        <v>10</v>
      </c>
      <c r="AT18" s="439">
        <f t="shared" si="24"/>
        <v>8</v>
      </c>
      <c r="AU18" s="206" t="s">
        <v>246</v>
      </c>
      <c r="AV18" s="440">
        <v>8</v>
      </c>
      <c r="AW18" s="441">
        <f t="shared" si="25"/>
        <v>1</v>
      </c>
      <c r="AX18" s="442" t="s">
        <v>268</v>
      </c>
      <c r="AY18" s="438">
        <v>10</v>
      </c>
      <c r="AZ18" s="441">
        <f t="shared" si="26"/>
        <v>2</v>
      </c>
      <c r="BA18" s="208">
        <f t="shared" si="27"/>
        <v>11</v>
      </c>
      <c r="BB18" s="208">
        <f t="shared" si="28"/>
        <v>1</v>
      </c>
      <c r="BC18" s="208">
        <f t="shared" si="29"/>
        <v>0</v>
      </c>
      <c r="BD18" s="208">
        <f t="shared" si="30"/>
        <v>0</v>
      </c>
      <c r="BE18" s="208">
        <f t="shared" si="31"/>
        <v>0</v>
      </c>
      <c r="BF18" s="209">
        <f t="shared" si="32"/>
        <v>18.333333333333332</v>
      </c>
      <c r="BG18" s="443" t="s">
        <v>3853</v>
      </c>
      <c r="BH18" s="436" t="s">
        <v>4057</v>
      </c>
      <c r="BI18" s="436" t="s">
        <v>175</v>
      </c>
      <c r="BJ18" s="436" t="s">
        <v>3862</v>
      </c>
      <c r="BK18" s="715" t="s">
        <v>4058</v>
      </c>
      <c r="BL18" s="716" t="s">
        <v>4059</v>
      </c>
      <c r="BM18" s="715" t="s">
        <v>4060</v>
      </c>
      <c r="BN18" s="717" t="s">
        <v>4061</v>
      </c>
      <c r="BO18" s="463" t="s">
        <v>4062</v>
      </c>
      <c r="BP18" s="722" t="s">
        <v>4063</v>
      </c>
    </row>
    <row r="19" spans="1:68" ht="19.5" customHeight="1">
      <c r="A19" s="474">
        <v>18</v>
      </c>
      <c r="B19" s="434" t="s">
        <v>1563</v>
      </c>
      <c r="C19" s="723" t="s">
        <v>1564</v>
      </c>
      <c r="D19" s="435" t="s">
        <v>250</v>
      </c>
      <c r="E19" s="444">
        <v>41.5</v>
      </c>
      <c r="F19" s="434">
        <v>36</v>
      </c>
      <c r="G19" s="207">
        <f t="shared" si="0"/>
        <v>10</v>
      </c>
      <c r="H19" s="435" t="s">
        <v>208</v>
      </c>
      <c r="I19" s="458">
        <v>58</v>
      </c>
      <c r="J19" s="207">
        <f t="shared" si="1"/>
        <v>20</v>
      </c>
      <c r="K19" s="438">
        <v>80</v>
      </c>
      <c r="L19" s="207">
        <f t="shared" si="2"/>
        <v>30</v>
      </c>
      <c r="M19" s="438">
        <v>48</v>
      </c>
      <c r="N19" s="207">
        <f t="shared" si="3"/>
        <v>20</v>
      </c>
      <c r="O19" s="445">
        <v>84</v>
      </c>
      <c r="P19" s="207">
        <f t="shared" si="4"/>
        <v>30</v>
      </c>
      <c r="Q19" s="202">
        <f t="shared" si="5"/>
        <v>110</v>
      </c>
      <c r="R19" s="213">
        <f t="shared" si="6"/>
        <v>0</v>
      </c>
      <c r="S19" s="214">
        <f t="shared" si="7"/>
        <v>110.00000000000001</v>
      </c>
      <c r="T19" s="214">
        <f t="shared" si="8"/>
        <v>4</v>
      </c>
      <c r="U19" s="724" t="s">
        <v>207</v>
      </c>
      <c r="V19" s="436" t="s">
        <v>74</v>
      </c>
      <c r="W19" s="207">
        <f t="shared" si="9"/>
        <v>0</v>
      </c>
      <c r="X19" s="203">
        <f t="shared" si="10"/>
        <v>1</v>
      </c>
      <c r="Y19" s="436" t="s">
        <v>7</v>
      </c>
      <c r="Z19" s="437">
        <f t="shared" si="11"/>
        <v>15</v>
      </c>
      <c r="AA19" s="437">
        <f t="shared" si="12"/>
        <v>3</v>
      </c>
      <c r="AB19" s="446" t="s">
        <v>218</v>
      </c>
      <c r="AC19" s="436" t="s">
        <v>8</v>
      </c>
      <c r="AD19" s="436" t="s">
        <v>172</v>
      </c>
      <c r="AE19" s="445" t="s">
        <v>8</v>
      </c>
      <c r="AF19" s="437">
        <f t="shared" si="33"/>
        <v>10</v>
      </c>
      <c r="AG19" s="437">
        <f t="shared" si="14"/>
        <v>2</v>
      </c>
      <c r="AH19" s="204">
        <f t="shared" si="15"/>
        <v>10</v>
      </c>
      <c r="AI19" s="204">
        <f t="shared" si="16"/>
        <v>0</v>
      </c>
      <c r="AJ19" s="204">
        <f t="shared" si="17"/>
        <v>0</v>
      </c>
      <c r="AK19" s="204">
        <f t="shared" si="18"/>
        <v>0</v>
      </c>
      <c r="AL19" s="204">
        <f t="shared" si="19"/>
        <v>0</v>
      </c>
      <c r="AM19" s="205">
        <f t="shared" si="20"/>
        <v>10</v>
      </c>
      <c r="AN19" s="714" t="s">
        <v>1567</v>
      </c>
      <c r="AO19" s="714" t="s">
        <v>74</v>
      </c>
      <c r="AP19" s="437">
        <f t="shared" si="21"/>
        <v>0</v>
      </c>
      <c r="AQ19" s="437">
        <f t="shared" si="22"/>
        <v>0</v>
      </c>
      <c r="AR19" s="207" t="s">
        <v>13</v>
      </c>
      <c r="AS19" s="439">
        <f t="shared" si="23"/>
        <v>10</v>
      </c>
      <c r="AT19" s="439">
        <f t="shared" si="24"/>
        <v>8</v>
      </c>
      <c r="AU19" s="206" t="s">
        <v>246</v>
      </c>
      <c r="AV19" s="440">
        <v>8</v>
      </c>
      <c r="AW19" s="441">
        <f t="shared" si="25"/>
        <v>1</v>
      </c>
      <c r="AX19" s="442" t="s">
        <v>268</v>
      </c>
      <c r="AY19" s="438">
        <v>5</v>
      </c>
      <c r="AZ19" s="441">
        <f t="shared" si="26"/>
        <v>1</v>
      </c>
      <c r="BA19" s="208">
        <f t="shared" si="27"/>
        <v>10</v>
      </c>
      <c r="BB19" s="208">
        <f t="shared" si="28"/>
        <v>1</v>
      </c>
      <c r="BC19" s="208">
        <f t="shared" si="29"/>
        <v>0</v>
      </c>
      <c r="BD19" s="208">
        <f t="shared" si="30"/>
        <v>0</v>
      </c>
      <c r="BE19" s="208">
        <f t="shared" si="31"/>
        <v>0</v>
      </c>
      <c r="BF19" s="209">
        <f t="shared" si="32"/>
        <v>16.666666666666668</v>
      </c>
      <c r="BG19" s="443" t="s">
        <v>3853</v>
      </c>
      <c r="BH19" s="436" t="s">
        <v>175</v>
      </c>
      <c r="BI19" s="436" t="s">
        <v>175</v>
      </c>
      <c r="BJ19" s="436" t="s">
        <v>4013</v>
      </c>
      <c r="BK19" s="725" t="s">
        <v>4064</v>
      </c>
      <c r="BL19" s="726" t="s">
        <v>4065</v>
      </c>
      <c r="BM19" s="715" t="s">
        <v>4066</v>
      </c>
      <c r="BN19" s="717" t="s">
        <v>4067</v>
      </c>
      <c r="BO19" s="463" t="s">
        <v>4068</v>
      </c>
      <c r="BP19" s="722" t="s">
        <v>4065</v>
      </c>
    </row>
    <row r="20" spans="1:68" ht="19.5" customHeight="1">
      <c r="A20" s="474">
        <v>19</v>
      </c>
      <c r="B20" s="434" t="s">
        <v>1565</v>
      </c>
      <c r="C20" s="434" t="s">
        <v>1566</v>
      </c>
      <c r="D20" s="435" t="s">
        <v>250</v>
      </c>
      <c r="E20" s="444">
        <v>93.5</v>
      </c>
      <c r="F20" s="448">
        <v>72</v>
      </c>
      <c r="G20" s="207">
        <f t="shared" si="0"/>
        <v>30</v>
      </c>
      <c r="H20" s="435" t="s">
        <v>199</v>
      </c>
      <c r="I20" s="458">
        <v>36</v>
      </c>
      <c r="J20" s="207">
        <f t="shared" si="1"/>
        <v>10</v>
      </c>
      <c r="K20" s="438">
        <v>54</v>
      </c>
      <c r="L20" s="207">
        <f t="shared" si="2"/>
        <v>20</v>
      </c>
      <c r="M20" s="438">
        <v>78</v>
      </c>
      <c r="N20" s="207">
        <f t="shared" si="3"/>
        <v>30</v>
      </c>
      <c r="O20" s="445">
        <v>72</v>
      </c>
      <c r="P20" s="207">
        <f t="shared" si="4"/>
        <v>30</v>
      </c>
      <c r="Q20" s="202">
        <f t="shared" si="5"/>
        <v>120</v>
      </c>
      <c r="R20" s="213">
        <f t="shared" si="6"/>
        <v>0</v>
      </c>
      <c r="S20" s="214">
        <f t="shared" si="7"/>
        <v>120</v>
      </c>
      <c r="T20" s="214">
        <f t="shared" si="8"/>
        <v>6</v>
      </c>
      <c r="U20" s="435" t="s">
        <v>200</v>
      </c>
      <c r="V20" s="436" t="s">
        <v>74</v>
      </c>
      <c r="W20" s="207">
        <f t="shared" si="9"/>
        <v>0</v>
      </c>
      <c r="X20" s="203">
        <f t="shared" si="10"/>
        <v>1</v>
      </c>
      <c r="Y20" s="436" t="s">
        <v>7</v>
      </c>
      <c r="Z20" s="437">
        <f t="shared" si="11"/>
        <v>15</v>
      </c>
      <c r="AA20" s="437">
        <f t="shared" si="12"/>
        <v>3</v>
      </c>
      <c r="AB20" s="443" t="s">
        <v>170</v>
      </c>
      <c r="AC20" s="436" t="s">
        <v>8</v>
      </c>
      <c r="AD20" s="436" t="s">
        <v>172</v>
      </c>
      <c r="AE20" s="445" t="s">
        <v>8</v>
      </c>
      <c r="AF20" s="437">
        <f t="shared" si="33"/>
        <v>10</v>
      </c>
      <c r="AG20" s="437">
        <f t="shared" si="14"/>
        <v>2</v>
      </c>
      <c r="AH20" s="204">
        <f t="shared" si="15"/>
        <v>12</v>
      </c>
      <c r="AI20" s="204">
        <f t="shared" si="16"/>
        <v>0</v>
      </c>
      <c r="AJ20" s="204">
        <f t="shared" si="17"/>
        <v>0</v>
      </c>
      <c r="AK20" s="204">
        <f t="shared" si="18"/>
        <v>0</v>
      </c>
      <c r="AL20" s="204">
        <f t="shared" si="19"/>
        <v>0</v>
      </c>
      <c r="AM20" s="205">
        <f t="shared" si="20"/>
        <v>12</v>
      </c>
      <c r="AN20" s="714" t="s">
        <v>1567</v>
      </c>
      <c r="AO20" s="714" t="s">
        <v>74</v>
      </c>
      <c r="AP20" s="437">
        <f t="shared" si="21"/>
        <v>0</v>
      </c>
      <c r="AQ20" s="437">
        <f t="shared" si="22"/>
        <v>0</v>
      </c>
      <c r="AR20" s="207" t="s">
        <v>13</v>
      </c>
      <c r="AS20" s="439">
        <f t="shared" si="23"/>
        <v>10</v>
      </c>
      <c r="AT20" s="439">
        <f t="shared" si="24"/>
        <v>8</v>
      </c>
      <c r="AU20" s="206" t="s">
        <v>246</v>
      </c>
      <c r="AV20" s="440">
        <v>8</v>
      </c>
      <c r="AW20" s="441">
        <f t="shared" si="25"/>
        <v>1</v>
      </c>
      <c r="AX20" s="442" t="s">
        <v>268</v>
      </c>
      <c r="AY20" s="440">
        <v>10</v>
      </c>
      <c r="AZ20" s="441">
        <f t="shared" si="26"/>
        <v>2</v>
      </c>
      <c r="BA20" s="208">
        <f t="shared" si="27"/>
        <v>11</v>
      </c>
      <c r="BB20" s="208">
        <f t="shared" si="28"/>
        <v>1</v>
      </c>
      <c r="BC20" s="208">
        <f t="shared" si="29"/>
        <v>0</v>
      </c>
      <c r="BD20" s="208">
        <f t="shared" si="30"/>
        <v>0</v>
      </c>
      <c r="BE20" s="208">
        <f t="shared" si="31"/>
        <v>0</v>
      </c>
      <c r="BF20" s="209">
        <f t="shared" si="32"/>
        <v>18.333333333333332</v>
      </c>
      <c r="BG20" s="443" t="s">
        <v>3853</v>
      </c>
      <c r="BH20" s="436" t="s">
        <v>175</v>
      </c>
      <c r="BI20" s="436" t="s">
        <v>175</v>
      </c>
      <c r="BJ20" s="436" t="s">
        <v>3862</v>
      </c>
      <c r="BK20" s="715" t="s">
        <v>4069</v>
      </c>
      <c r="BL20" s="716" t="s">
        <v>4070</v>
      </c>
      <c r="BM20" s="715" t="s">
        <v>4071</v>
      </c>
      <c r="BN20" s="717" t="s">
        <v>4072</v>
      </c>
      <c r="BO20" s="463" t="s">
        <v>4073</v>
      </c>
      <c r="BP20" s="722" t="s">
        <v>4074</v>
      </c>
    </row>
    <row r="21" spans="1:68" ht="19.5" customHeight="1">
      <c r="A21" s="474"/>
      <c r="B21" s="492"/>
      <c r="C21" s="494"/>
      <c r="D21" s="493"/>
      <c r="E21" s="492"/>
      <c r="F21" s="495"/>
      <c r="G21" s="475">
        <f t="shared" ref="G21:G51" si="34">IF(F21="NA", 0, IF(F21&gt;=90, 40, IF(F21&gt;=65, 30, IF(F21&gt;=41, 20, 10))))</f>
        <v>10</v>
      </c>
      <c r="H21" s="340"/>
      <c r="I21" s="493"/>
      <c r="J21" s="475">
        <f t="shared" ref="J21:J51" si="35">IF(I21="NA", 0, IF(I21&gt;=90, 40, IF(I21&gt;=65, 30, IF(I21&gt;=41, 20, 10))))</f>
        <v>10</v>
      </c>
      <c r="K21" s="474"/>
      <c r="L21" s="475">
        <f t="shared" ref="L21:L51" si="36">IF(K21="NA", 0, IF(K21&gt;=90, 40, IF(K21&gt;=65, 30, IF(K21&gt;=41, 20, 10))))</f>
        <v>10</v>
      </c>
      <c r="M21" s="481"/>
      <c r="N21" s="475">
        <f t="shared" ref="N21:N51" si="37">IF(M21="NA", 0, IF(M21&gt;=90, 40, IF(M21&gt;=65, 30, IF(M21&gt;=41, 20, 10))))</f>
        <v>10</v>
      </c>
      <c r="O21" s="481"/>
      <c r="P21" s="475">
        <f t="shared" ref="P21:P51" si="38">IF(O21="NA", 0, IF(O21&gt;=90, 40, IF(O21&gt;=65, 30, IF(O21&gt;=41, 20, 10))))</f>
        <v>10</v>
      </c>
      <c r="Q21" s="476">
        <f t="shared" ref="Q21:Q51" si="39">SUM(G21,J21,L21,N21,P21)</f>
        <v>50</v>
      </c>
      <c r="R21" s="477">
        <f t="shared" ref="R21:R51" si="40">COUNTIF(F21,"NA")+COUNTIF(I21,"NA")+COUNTIF(K21,"NA")+COUNTIF(M21,"NA")+COUNTIF(O21,"NA")+COUNTIF(F21,"AB")+COUNTIF(I21,"AB")+COUNTIF(K21,"AB")+COUNTIF(M21,"AB")+COUNTIF(O21,"AB")+COUNTIF(F21,"L")+COUNTIF(I21,"L")+COUNTIF(K21,"L")+COUNTIF(M21,"L")+COUNTIF(O21,"L")</f>
        <v>0</v>
      </c>
      <c r="S21" s="478">
        <f t="shared" ref="S21:S51" si="41">Q21/(200-(R21*40))*200</f>
        <v>50</v>
      </c>
      <c r="T21" s="478">
        <f t="shared" ref="T21:T51" si="42">IF(S21&gt;=180, 8, IF(S21&gt;=120, 6, IF(S21&gt;=60, 4, 2)))</f>
        <v>2</v>
      </c>
      <c r="U21" s="481"/>
      <c r="V21" s="481"/>
      <c r="W21" s="475">
        <f t="shared" ref="W21:W51" si="43">IF(V21="NA", 0, IF(V21&gt;=90, 40, IF(V21&gt;=65, 30, IF(V21&gt;=41, 20, 10))))</f>
        <v>10</v>
      </c>
      <c r="X21" s="479">
        <f t="shared" ref="X21:X51" si="44">IF(W21=40, 4, IF(W21&gt;=20, 3, IF(W21&gt;=10, 2, 1)))</f>
        <v>2</v>
      </c>
      <c r="Y21" s="481"/>
      <c r="Z21" s="480">
        <f t="shared" ref="Z21:Z51" si="45">IF(Y21="NA",0,IF(Y21="Excellent",20,IF(Y21="Good",15,10)))</f>
        <v>10</v>
      </c>
      <c r="AA21" s="480">
        <f t="shared" ref="AA21:AA51" si="46">IF(Z21=0,0,IF(Z21=20,4,IF(Z21=15,3,2)))</f>
        <v>2</v>
      </c>
      <c r="AB21" s="481"/>
      <c r="AC21" s="481"/>
      <c r="AD21" s="481"/>
      <c r="AE21" s="481"/>
      <c r="AF21" s="480">
        <f t="shared" ref="AF21:AF51" si="47">IF(AND(AC21="Excellent", AE22="Excellent"),20,IF(AND(AC21="Excellent",AE22="Good"),15,IF(AND(AC21="Excellent",AE22="Average"),15,IF(AND(AC21="Good", AE22="Excellent"),15,IF(AND(AC21="Good",AE22="Good"),15,IF(AND(AC21="Good",AE22="Average"),15,IF(AND(AC21="Average",AE22="Excellent"),15,IF(AND(AC21="Average",AE22="Good"),15,10))))))))</f>
        <v>10</v>
      </c>
      <c r="AG21" s="480">
        <f t="shared" ref="AG21:AG51" si="48">IF(AF21=20,4,IF(AF21=15,3,IF(AF21=10,2,1)))</f>
        <v>2</v>
      </c>
      <c r="AH21" s="482">
        <f t="shared" ref="AH21:AH51" si="49">T21+X21+AA21+AG21</f>
        <v>8</v>
      </c>
      <c r="AI21" s="482">
        <f t="shared" ref="AI21:AI51" si="50">COUNTIF(T21,0)</f>
        <v>0</v>
      </c>
      <c r="AJ21" s="482">
        <f t="shared" ref="AJ21:AJ51" si="51">COUNTIF(X21,0)</f>
        <v>0</v>
      </c>
      <c r="AK21" s="482">
        <f t="shared" ref="AK21:AK51" si="52">COUNTIF(AA21,0)</f>
        <v>0</v>
      </c>
      <c r="AL21" s="482">
        <f t="shared" ref="AL21:AL51" si="53">COUNTIF(AF21,0)</f>
        <v>0</v>
      </c>
      <c r="AM21" s="483">
        <f t="shared" ref="AM21:AM51" si="54">AH21/(20-((AI21*8)+(AJ21*4)+(AK21*4)+(AL21*4)))*20</f>
        <v>8</v>
      </c>
      <c r="AN21" s="484" t="s">
        <v>74</v>
      </c>
      <c r="AO21" s="484" t="s">
        <v>74</v>
      </c>
      <c r="AP21" s="480">
        <f t="shared" ref="AP21:AP51" si="55">IF(AO21="NA",0,IF(AO21="Excellent",10,IF(AO21="Good",8,6)))</f>
        <v>0</v>
      </c>
      <c r="AQ21" s="480">
        <f t="shared" ref="AQ21:AQ51" si="56">IF(AP21=0,0,IF(AP21=10,8,IF(AP21=8,6,3)))</f>
        <v>0</v>
      </c>
      <c r="AR21" s="475"/>
      <c r="AS21" s="485">
        <f t="shared" ref="AS21:AS51" si="57">IF(AR21="NA",0,IF(AR21="In House",10,IF(AR21="In Person",8,6)))</f>
        <v>6</v>
      </c>
      <c r="AT21" s="485">
        <f t="shared" ref="AT21:AT51" si="58">IF(AS21=0,0,IF(AS21=6,3,IF(AS21=8,6,8)))</f>
        <v>3</v>
      </c>
      <c r="AU21" s="486" t="s">
        <v>246</v>
      </c>
      <c r="AV21" s="487"/>
      <c r="AW21" s="488">
        <f t="shared" ref="AW21:AW51" si="59">IF(AV21=0,0,IF(AV21&gt;=9,2,1))</f>
        <v>0</v>
      </c>
      <c r="AX21" s="489" t="s">
        <v>268</v>
      </c>
      <c r="AY21" s="487"/>
      <c r="AZ21" s="488">
        <f t="shared" ref="AZ21:AZ51" si="60">IF(AY21=0,0,IF(AY21&gt;=9,2,1))</f>
        <v>0</v>
      </c>
      <c r="BA21" s="490">
        <f t="shared" ref="BA21:BA51" si="61">AQ21+AT21+AW21+AZ21</f>
        <v>3</v>
      </c>
      <c r="BB21" s="490">
        <f t="shared" ref="BB21:BB51" si="62">COUNTIF(AQ21,0)</f>
        <v>1</v>
      </c>
      <c r="BC21" s="490">
        <f t="shared" ref="BC21:BC51" si="63">COUNTIF(AT21,0)</f>
        <v>0</v>
      </c>
      <c r="BD21" s="490">
        <f t="shared" ref="BD21:BD51" si="64">COUNTIF(AW21,0)</f>
        <v>1</v>
      </c>
      <c r="BE21" s="490">
        <f t="shared" ref="BE21:BE51" si="65">COUNTIF(AZ21,0)</f>
        <v>1</v>
      </c>
      <c r="BF21" s="491">
        <f t="shared" ref="BF21:BF51" si="66">BA21/(20-((BB21*8)+(BC21*8)+(BD21*2)+(BE21*2)))*20</f>
        <v>7.5</v>
      </c>
      <c r="BG21" s="481"/>
      <c r="BH21" s="481"/>
      <c r="BI21" s="481"/>
      <c r="BJ21" s="481"/>
      <c r="BK21" s="481"/>
      <c r="BL21" s="481"/>
      <c r="BM21" s="481"/>
      <c r="BN21" s="481"/>
      <c r="BO21" s="481"/>
      <c r="BP21" s="481"/>
    </row>
    <row r="22" spans="1:68" ht="19.5" customHeight="1">
      <c r="A22" s="474"/>
      <c r="B22" s="492"/>
      <c r="C22" s="496"/>
      <c r="D22" s="340"/>
      <c r="E22" s="492"/>
      <c r="F22" s="495"/>
      <c r="G22" s="475">
        <f t="shared" si="34"/>
        <v>10</v>
      </c>
      <c r="H22" s="340"/>
      <c r="I22" s="474"/>
      <c r="J22" s="475">
        <f t="shared" si="35"/>
        <v>10</v>
      </c>
      <c r="K22" s="474"/>
      <c r="L22" s="475">
        <f t="shared" si="36"/>
        <v>10</v>
      </c>
      <c r="M22" s="481"/>
      <c r="N22" s="475">
        <f t="shared" si="37"/>
        <v>10</v>
      </c>
      <c r="O22" s="481"/>
      <c r="P22" s="475">
        <f t="shared" si="38"/>
        <v>10</v>
      </c>
      <c r="Q22" s="476">
        <f t="shared" si="39"/>
        <v>50</v>
      </c>
      <c r="R22" s="477">
        <f t="shared" si="40"/>
        <v>0</v>
      </c>
      <c r="S22" s="478">
        <f t="shared" si="41"/>
        <v>50</v>
      </c>
      <c r="T22" s="478">
        <f t="shared" si="42"/>
        <v>2</v>
      </c>
      <c r="U22" s="481"/>
      <c r="V22" s="481"/>
      <c r="W22" s="475">
        <f t="shared" si="43"/>
        <v>10</v>
      </c>
      <c r="X22" s="479">
        <f t="shared" si="44"/>
        <v>2</v>
      </c>
      <c r="Y22" s="481"/>
      <c r="Z22" s="480">
        <f t="shared" si="45"/>
        <v>10</v>
      </c>
      <c r="AA22" s="480">
        <f t="shared" si="46"/>
        <v>2</v>
      </c>
      <c r="AB22" s="481"/>
      <c r="AC22" s="481"/>
      <c r="AD22" s="481"/>
      <c r="AE22" s="481"/>
      <c r="AF22" s="480">
        <f t="shared" si="47"/>
        <v>10</v>
      </c>
      <c r="AG22" s="480">
        <f t="shared" si="48"/>
        <v>2</v>
      </c>
      <c r="AH22" s="482">
        <f t="shared" si="49"/>
        <v>8</v>
      </c>
      <c r="AI22" s="482">
        <f t="shared" si="50"/>
        <v>0</v>
      </c>
      <c r="AJ22" s="482">
        <f t="shared" si="51"/>
        <v>0</v>
      </c>
      <c r="AK22" s="482">
        <f t="shared" si="52"/>
        <v>0</v>
      </c>
      <c r="AL22" s="482">
        <f t="shared" si="53"/>
        <v>0</v>
      </c>
      <c r="AM22" s="483">
        <f t="shared" si="54"/>
        <v>8</v>
      </c>
      <c r="AN22" s="484" t="s">
        <v>74</v>
      </c>
      <c r="AO22" s="484" t="s">
        <v>74</v>
      </c>
      <c r="AP22" s="480">
        <f t="shared" si="55"/>
        <v>0</v>
      </c>
      <c r="AQ22" s="480">
        <f t="shared" si="56"/>
        <v>0</v>
      </c>
      <c r="AR22" s="475"/>
      <c r="AS22" s="485">
        <f t="shared" si="57"/>
        <v>6</v>
      </c>
      <c r="AT22" s="485">
        <f t="shared" si="58"/>
        <v>3</v>
      </c>
      <c r="AU22" s="486" t="s">
        <v>246</v>
      </c>
      <c r="AV22" s="487"/>
      <c r="AW22" s="488">
        <f t="shared" si="59"/>
        <v>0</v>
      </c>
      <c r="AX22" s="489" t="s">
        <v>268</v>
      </c>
      <c r="AY22" s="487"/>
      <c r="AZ22" s="488">
        <f t="shared" si="60"/>
        <v>0</v>
      </c>
      <c r="BA22" s="490">
        <f t="shared" si="61"/>
        <v>3</v>
      </c>
      <c r="BB22" s="490">
        <f t="shared" si="62"/>
        <v>1</v>
      </c>
      <c r="BC22" s="490">
        <f t="shared" si="63"/>
        <v>0</v>
      </c>
      <c r="BD22" s="490">
        <f t="shared" si="64"/>
        <v>1</v>
      </c>
      <c r="BE22" s="490">
        <f t="shared" si="65"/>
        <v>1</v>
      </c>
      <c r="BF22" s="491">
        <f t="shared" si="66"/>
        <v>7.5</v>
      </c>
      <c r="BG22" s="481"/>
      <c r="BH22" s="481"/>
      <c r="BI22" s="481"/>
      <c r="BJ22" s="481"/>
      <c r="BK22" s="481"/>
      <c r="BL22" s="481"/>
      <c r="BM22" s="481"/>
      <c r="BN22" s="481"/>
      <c r="BO22" s="481"/>
      <c r="BP22" s="481"/>
    </row>
    <row r="23" spans="1:68" ht="19.5" customHeight="1">
      <c r="A23" s="474"/>
      <c r="B23" s="492"/>
      <c r="C23" s="497"/>
      <c r="D23" s="340"/>
      <c r="E23" s="492"/>
      <c r="F23" s="495"/>
      <c r="G23" s="475">
        <f t="shared" si="34"/>
        <v>10</v>
      </c>
      <c r="H23" s="340"/>
      <c r="I23" s="474"/>
      <c r="J23" s="475">
        <f t="shared" si="35"/>
        <v>10</v>
      </c>
      <c r="K23" s="474"/>
      <c r="L23" s="475">
        <f t="shared" si="36"/>
        <v>10</v>
      </c>
      <c r="M23" s="481"/>
      <c r="N23" s="475">
        <f t="shared" si="37"/>
        <v>10</v>
      </c>
      <c r="O23" s="481"/>
      <c r="P23" s="475">
        <f t="shared" si="38"/>
        <v>10</v>
      </c>
      <c r="Q23" s="476">
        <f t="shared" si="39"/>
        <v>50</v>
      </c>
      <c r="R23" s="477">
        <f t="shared" si="40"/>
        <v>0</v>
      </c>
      <c r="S23" s="478">
        <f t="shared" si="41"/>
        <v>50</v>
      </c>
      <c r="T23" s="478">
        <f t="shared" si="42"/>
        <v>2</v>
      </c>
      <c r="U23" s="481"/>
      <c r="V23" s="481"/>
      <c r="W23" s="475">
        <f t="shared" si="43"/>
        <v>10</v>
      </c>
      <c r="X23" s="479">
        <f t="shared" si="44"/>
        <v>2</v>
      </c>
      <c r="Y23" s="481"/>
      <c r="Z23" s="480">
        <f t="shared" si="45"/>
        <v>10</v>
      </c>
      <c r="AA23" s="480">
        <f t="shared" si="46"/>
        <v>2</v>
      </c>
      <c r="AB23" s="481"/>
      <c r="AC23" s="481"/>
      <c r="AD23" s="481"/>
      <c r="AE23" s="481"/>
      <c r="AF23" s="480">
        <f t="shared" si="47"/>
        <v>10</v>
      </c>
      <c r="AG23" s="480">
        <f t="shared" si="48"/>
        <v>2</v>
      </c>
      <c r="AH23" s="482">
        <f t="shared" si="49"/>
        <v>8</v>
      </c>
      <c r="AI23" s="482">
        <f t="shared" si="50"/>
        <v>0</v>
      </c>
      <c r="AJ23" s="482">
        <f t="shared" si="51"/>
        <v>0</v>
      </c>
      <c r="AK23" s="482">
        <f t="shared" si="52"/>
        <v>0</v>
      </c>
      <c r="AL23" s="482">
        <f t="shared" si="53"/>
        <v>0</v>
      </c>
      <c r="AM23" s="483">
        <f t="shared" si="54"/>
        <v>8</v>
      </c>
      <c r="AN23" s="484" t="s">
        <v>74</v>
      </c>
      <c r="AO23" s="484" t="s">
        <v>74</v>
      </c>
      <c r="AP23" s="480">
        <f t="shared" si="55"/>
        <v>0</v>
      </c>
      <c r="AQ23" s="480">
        <f t="shared" si="56"/>
        <v>0</v>
      </c>
      <c r="AR23" s="475"/>
      <c r="AS23" s="485">
        <f t="shared" si="57"/>
        <v>6</v>
      </c>
      <c r="AT23" s="485">
        <f t="shared" si="58"/>
        <v>3</v>
      </c>
      <c r="AU23" s="486" t="s">
        <v>246</v>
      </c>
      <c r="AV23" s="487"/>
      <c r="AW23" s="488">
        <f t="shared" si="59"/>
        <v>0</v>
      </c>
      <c r="AX23" s="489" t="s">
        <v>268</v>
      </c>
      <c r="AY23" s="487"/>
      <c r="AZ23" s="488">
        <f t="shared" si="60"/>
        <v>0</v>
      </c>
      <c r="BA23" s="490">
        <f t="shared" si="61"/>
        <v>3</v>
      </c>
      <c r="BB23" s="490">
        <f t="shared" si="62"/>
        <v>1</v>
      </c>
      <c r="BC23" s="490">
        <f t="shared" si="63"/>
        <v>0</v>
      </c>
      <c r="BD23" s="490">
        <f t="shared" si="64"/>
        <v>1</v>
      </c>
      <c r="BE23" s="490">
        <f t="shared" si="65"/>
        <v>1</v>
      </c>
      <c r="BF23" s="491">
        <f t="shared" si="66"/>
        <v>7.5</v>
      </c>
      <c r="BG23" s="481"/>
      <c r="BH23" s="481"/>
      <c r="BI23" s="481"/>
      <c r="BJ23" s="481"/>
      <c r="BK23" s="481"/>
      <c r="BL23" s="481"/>
      <c r="BM23" s="481"/>
      <c r="BN23" s="481"/>
      <c r="BO23" s="481"/>
      <c r="BP23" s="481"/>
    </row>
    <row r="24" spans="1:68" ht="19.5" customHeight="1">
      <c r="A24" s="474"/>
      <c r="B24" s="492"/>
      <c r="C24" s="497"/>
      <c r="D24" s="498"/>
      <c r="E24" s="492"/>
      <c r="F24" s="495"/>
      <c r="G24" s="475">
        <f t="shared" si="34"/>
        <v>10</v>
      </c>
      <c r="H24" s="340"/>
      <c r="I24" s="474"/>
      <c r="J24" s="475">
        <f t="shared" si="35"/>
        <v>10</v>
      </c>
      <c r="K24" s="474"/>
      <c r="L24" s="475">
        <f t="shared" si="36"/>
        <v>10</v>
      </c>
      <c r="M24" s="481"/>
      <c r="N24" s="475">
        <f t="shared" si="37"/>
        <v>10</v>
      </c>
      <c r="O24" s="481"/>
      <c r="P24" s="475">
        <f t="shared" si="38"/>
        <v>10</v>
      </c>
      <c r="Q24" s="476">
        <f t="shared" si="39"/>
        <v>50</v>
      </c>
      <c r="R24" s="477">
        <f t="shared" si="40"/>
        <v>0</v>
      </c>
      <c r="S24" s="478">
        <f t="shared" si="41"/>
        <v>50</v>
      </c>
      <c r="T24" s="478">
        <f t="shared" si="42"/>
        <v>2</v>
      </c>
      <c r="U24" s="481"/>
      <c r="V24" s="481"/>
      <c r="W24" s="475">
        <f t="shared" si="43"/>
        <v>10</v>
      </c>
      <c r="X24" s="479">
        <f t="shared" si="44"/>
        <v>2</v>
      </c>
      <c r="Y24" s="481"/>
      <c r="Z24" s="480">
        <f t="shared" si="45"/>
        <v>10</v>
      </c>
      <c r="AA24" s="480">
        <f t="shared" si="46"/>
        <v>2</v>
      </c>
      <c r="AB24" s="481"/>
      <c r="AC24" s="481"/>
      <c r="AD24" s="481"/>
      <c r="AE24" s="481"/>
      <c r="AF24" s="480">
        <f t="shared" si="47"/>
        <v>10</v>
      </c>
      <c r="AG24" s="480">
        <f t="shared" si="48"/>
        <v>2</v>
      </c>
      <c r="AH24" s="482">
        <f t="shared" si="49"/>
        <v>8</v>
      </c>
      <c r="AI24" s="482">
        <f t="shared" si="50"/>
        <v>0</v>
      </c>
      <c r="AJ24" s="482">
        <f t="shared" si="51"/>
        <v>0</v>
      </c>
      <c r="AK24" s="482">
        <f t="shared" si="52"/>
        <v>0</v>
      </c>
      <c r="AL24" s="482">
        <f t="shared" si="53"/>
        <v>0</v>
      </c>
      <c r="AM24" s="483">
        <f t="shared" si="54"/>
        <v>8</v>
      </c>
      <c r="AN24" s="484" t="s">
        <v>74</v>
      </c>
      <c r="AO24" s="484" t="s">
        <v>74</v>
      </c>
      <c r="AP24" s="480">
        <f t="shared" si="55"/>
        <v>0</v>
      </c>
      <c r="AQ24" s="480">
        <f t="shared" si="56"/>
        <v>0</v>
      </c>
      <c r="AR24" s="475"/>
      <c r="AS24" s="485">
        <f t="shared" si="57"/>
        <v>6</v>
      </c>
      <c r="AT24" s="485">
        <f t="shared" si="58"/>
        <v>3</v>
      </c>
      <c r="AU24" s="486" t="s">
        <v>246</v>
      </c>
      <c r="AV24" s="487"/>
      <c r="AW24" s="488">
        <f t="shared" si="59"/>
        <v>0</v>
      </c>
      <c r="AX24" s="489" t="s">
        <v>268</v>
      </c>
      <c r="AY24" s="487"/>
      <c r="AZ24" s="488">
        <f t="shared" si="60"/>
        <v>0</v>
      </c>
      <c r="BA24" s="490">
        <f t="shared" si="61"/>
        <v>3</v>
      </c>
      <c r="BB24" s="490">
        <f t="shared" si="62"/>
        <v>1</v>
      </c>
      <c r="BC24" s="490">
        <f t="shared" si="63"/>
        <v>0</v>
      </c>
      <c r="BD24" s="490">
        <f t="shared" si="64"/>
        <v>1</v>
      </c>
      <c r="BE24" s="490">
        <f t="shared" si="65"/>
        <v>1</v>
      </c>
      <c r="BF24" s="491">
        <f t="shared" si="66"/>
        <v>7.5</v>
      </c>
      <c r="BG24" s="481"/>
      <c r="BH24" s="481"/>
      <c r="BI24" s="481"/>
      <c r="BJ24" s="481"/>
      <c r="BK24" s="481"/>
      <c r="BL24" s="481"/>
      <c r="BM24" s="481"/>
      <c r="BN24" s="481"/>
      <c r="BO24" s="481"/>
      <c r="BP24" s="481"/>
    </row>
    <row r="25" spans="1:68" ht="19.5" customHeight="1">
      <c r="A25" s="474"/>
      <c r="B25" s="492"/>
      <c r="C25" s="497"/>
      <c r="D25" s="474"/>
      <c r="E25" s="492"/>
      <c r="F25" s="495"/>
      <c r="G25" s="475">
        <f t="shared" si="34"/>
        <v>10</v>
      </c>
      <c r="H25" s="340"/>
      <c r="I25" s="474"/>
      <c r="J25" s="475">
        <f t="shared" si="35"/>
        <v>10</v>
      </c>
      <c r="K25" s="474"/>
      <c r="L25" s="475">
        <f t="shared" si="36"/>
        <v>10</v>
      </c>
      <c r="M25" s="481"/>
      <c r="N25" s="475">
        <f t="shared" si="37"/>
        <v>10</v>
      </c>
      <c r="O25" s="481"/>
      <c r="P25" s="475">
        <f t="shared" si="38"/>
        <v>10</v>
      </c>
      <c r="Q25" s="476">
        <f t="shared" si="39"/>
        <v>50</v>
      </c>
      <c r="R25" s="477">
        <f t="shared" si="40"/>
        <v>0</v>
      </c>
      <c r="S25" s="478">
        <f t="shared" si="41"/>
        <v>50</v>
      </c>
      <c r="T25" s="478">
        <f t="shared" si="42"/>
        <v>2</v>
      </c>
      <c r="U25" s="481"/>
      <c r="V25" s="481"/>
      <c r="W25" s="475">
        <f t="shared" si="43"/>
        <v>10</v>
      </c>
      <c r="X25" s="479">
        <f t="shared" si="44"/>
        <v>2</v>
      </c>
      <c r="Y25" s="481"/>
      <c r="Z25" s="480">
        <f t="shared" si="45"/>
        <v>10</v>
      </c>
      <c r="AA25" s="480">
        <f t="shared" si="46"/>
        <v>2</v>
      </c>
      <c r="AB25" s="481"/>
      <c r="AC25" s="481"/>
      <c r="AD25" s="481"/>
      <c r="AE25" s="481"/>
      <c r="AF25" s="480">
        <f t="shared" si="47"/>
        <v>10</v>
      </c>
      <c r="AG25" s="480">
        <f t="shared" si="48"/>
        <v>2</v>
      </c>
      <c r="AH25" s="482">
        <f t="shared" si="49"/>
        <v>8</v>
      </c>
      <c r="AI25" s="482">
        <f t="shared" si="50"/>
        <v>0</v>
      </c>
      <c r="AJ25" s="482">
        <f t="shared" si="51"/>
        <v>0</v>
      </c>
      <c r="AK25" s="482">
        <f t="shared" si="52"/>
        <v>0</v>
      </c>
      <c r="AL25" s="482">
        <f t="shared" si="53"/>
        <v>0</v>
      </c>
      <c r="AM25" s="483">
        <f t="shared" si="54"/>
        <v>8</v>
      </c>
      <c r="AN25" s="484" t="s">
        <v>74</v>
      </c>
      <c r="AO25" s="484" t="s">
        <v>74</v>
      </c>
      <c r="AP25" s="480">
        <f t="shared" si="55"/>
        <v>0</v>
      </c>
      <c r="AQ25" s="480">
        <f t="shared" si="56"/>
        <v>0</v>
      </c>
      <c r="AR25" s="475"/>
      <c r="AS25" s="485">
        <f t="shared" si="57"/>
        <v>6</v>
      </c>
      <c r="AT25" s="485">
        <f t="shared" si="58"/>
        <v>3</v>
      </c>
      <c r="AU25" s="486" t="s">
        <v>246</v>
      </c>
      <c r="AV25" s="487"/>
      <c r="AW25" s="488">
        <f t="shared" si="59"/>
        <v>0</v>
      </c>
      <c r="AX25" s="489" t="s">
        <v>268</v>
      </c>
      <c r="AY25" s="487"/>
      <c r="AZ25" s="488">
        <f t="shared" si="60"/>
        <v>0</v>
      </c>
      <c r="BA25" s="490">
        <f t="shared" si="61"/>
        <v>3</v>
      </c>
      <c r="BB25" s="490">
        <f t="shared" si="62"/>
        <v>1</v>
      </c>
      <c r="BC25" s="490">
        <f t="shared" si="63"/>
        <v>0</v>
      </c>
      <c r="BD25" s="490">
        <f t="shared" si="64"/>
        <v>1</v>
      </c>
      <c r="BE25" s="490">
        <f t="shared" si="65"/>
        <v>1</v>
      </c>
      <c r="BF25" s="491">
        <f t="shared" si="66"/>
        <v>7.5</v>
      </c>
      <c r="BG25" s="481"/>
      <c r="BH25" s="481"/>
      <c r="BI25" s="481"/>
      <c r="BJ25" s="481"/>
      <c r="BK25" s="481"/>
      <c r="BL25" s="481"/>
      <c r="BM25" s="481"/>
      <c r="BN25" s="481"/>
      <c r="BO25" s="481"/>
      <c r="BP25" s="481"/>
    </row>
    <row r="26" spans="1:68" ht="19.5" customHeight="1">
      <c r="A26" s="474"/>
      <c r="B26" s="492"/>
      <c r="C26" s="497"/>
      <c r="D26" s="474"/>
      <c r="E26" s="492"/>
      <c r="F26" s="495"/>
      <c r="G26" s="475">
        <f t="shared" si="34"/>
        <v>10</v>
      </c>
      <c r="H26" s="340"/>
      <c r="I26" s="474"/>
      <c r="J26" s="475">
        <f t="shared" si="35"/>
        <v>10</v>
      </c>
      <c r="K26" s="474"/>
      <c r="L26" s="475">
        <f t="shared" si="36"/>
        <v>10</v>
      </c>
      <c r="M26" s="481"/>
      <c r="N26" s="475">
        <f t="shared" si="37"/>
        <v>10</v>
      </c>
      <c r="O26" s="481"/>
      <c r="P26" s="475">
        <f t="shared" si="38"/>
        <v>10</v>
      </c>
      <c r="Q26" s="476">
        <f t="shared" si="39"/>
        <v>50</v>
      </c>
      <c r="R26" s="477">
        <f t="shared" si="40"/>
        <v>0</v>
      </c>
      <c r="S26" s="478">
        <f t="shared" si="41"/>
        <v>50</v>
      </c>
      <c r="T26" s="478">
        <f t="shared" si="42"/>
        <v>2</v>
      </c>
      <c r="U26" s="481"/>
      <c r="V26" s="481"/>
      <c r="W26" s="475">
        <f t="shared" si="43"/>
        <v>10</v>
      </c>
      <c r="X26" s="479">
        <f t="shared" si="44"/>
        <v>2</v>
      </c>
      <c r="Y26" s="481"/>
      <c r="Z26" s="480">
        <f t="shared" si="45"/>
        <v>10</v>
      </c>
      <c r="AA26" s="480">
        <f t="shared" si="46"/>
        <v>2</v>
      </c>
      <c r="AB26" s="481"/>
      <c r="AC26" s="481"/>
      <c r="AD26" s="481"/>
      <c r="AE26" s="481"/>
      <c r="AF26" s="480">
        <f t="shared" si="47"/>
        <v>10</v>
      </c>
      <c r="AG26" s="480">
        <f t="shared" si="48"/>
        <v>2</v>
      </c>
      <c r="AH26" s="482">
        <f t="shared" si="49"/>
        <v>8</v>
      </c>
      <c r="AI26" s="482">
        <f t="shared" si="50"/>
        <v>0</v>
      </c>
      <c r="AJ26" s="482">
        <f t="shared" si="51"/>
        <v>0</v>
      </c>
      <c r="AK26" s="482">
        <f t="shared" si="52"/>
        <v>0</v>
      </c>
      <c r="AL26" s="482">
        <f t="shared" si="53"/>
        <v>0</v>
      </c>
      <c r="AM26" s="483">
        <f t="shared" si="54"/>
        <v>8</v>
      </c>
      <c r="AN26" s="484" t="s">
        <v>74</v>
      </c>
      <c r="AO26" s="484" t="s">
        <v>74</v>
      </c>
      <c r="AP26" s="480">
        <f t="shared" si="55"/>
        <v>0</v>
      </c>
      <c r="AQ26" s="480">
        <f t="shared" si="56"/>
        <v>0</v>
      </c>
      <c r="AR26" s="475"/>
      <c r="AS26" s="485">
        <f t="shared" si="57"/>
        <v>6</v>
      </c>
      <c r="AT26" s="485">
        <f t="shared" si="58"/>
        <v>3</v>
      </c>
      <c r="AU26" s="486" t="s">
        <v>246</v>
      </c>
      <c r="AV26" s="487"/>
      <c r="AW26" s="488">
        <f t="shared" si="59"/>
        <v>0</v>
      </c>
      <c r="AX26" s="489" t="s">
        <v>268</v>
      </c>
      <c r="AY26" s="487"/>
      <c r="AZ26" s="488">
        <f t="shared" si="60"/>
        <v>0</v>
      </c>
      <c r="BA26" s="490">
        <f t="shared" si="61"/>
        <v>3</v>
      </c>
      <c r="BB26" s="490">
        <f t="shared" si="62"/>
        <v>1</v>
      </c>
      <c r="BC26" s="490">
        <f t="shared" si="63"/>
        <v>0</v>
      </c>
      <c r="BD26" s="490">
        <f t="shared" si="64"/>
        <v>1</v>
      </c>
      <c r="BE26" s="490">
        <f t="shared" si="65"/>
        <v>1</v>
      </c>
      <c r="BF26" s="491">
        <f t="shared" si="66"/>
        <v>7.5</v>
      </c>
      <c r="BG26" s="481"/>
      <c r="BH26" s="481"/>
      <c r="BI26" s="481"/>
      <c r="BJ26" s="481"/>
      <c r="BK26" s="481"/>
      <c r="BL26" s="481"/>
      <c r="BM26" s="481"/>
      <c r="BN26" s="481"/>
      <c r="BO26" s="481"/>
      <c r="BP26" s="481"/>
    </row>
    <row r="27" spans="1:68" ht="19.5" customHeight="1">
      <c r="A27" s="474"/>
      <c r="B27" s="492"/>
      <c r="C27" s="497"/>
      <c r="D27" s="474"/>
      <c r="E27" s="492"/>
      <c r="F27" s="495"/>
      <c r="G27" s="475">
        <f t="shared" si="34"/>
        <v>10</v>
      </c>
      <c r="H27" s="340"/>
      <c r="I27" s="474"/>
      <c r="J27" s="475">
        <f t="shared" si="35"/>
        <v>10</v>
      </c>
      <c r="K27" s="474"/>
      <c r="L27" s="475">
        <f t="shared" si="36"/>
        <v>10</v>
      </c>
      <c r="M27" s="481"/>
      <c r="N27" s="475">
        <f t="shared" si="37"/>
        <v>10</v>
      </c>
      <c r="O27" s="481"/>
      <c r="P27" s="475">
        <f t="shared" si="38"/>
        <v>10</v>
      </c>
      <c r="Q27" s="476">
        <f t="shared" si="39"/>
        <v>50</v>
      </c>
      <c r="R27" s="477">
        <f t="shared" si="40"/>
        <v>0</v>
      </c>
      <c r="S27" s="478">
        <f t="shared" si="41"/>
        <v>50</v>
      </c>
      <c r="T27" s="478">
        <f t="shared" si="42"/>
        <v>2</v>
      </c>
      <c r="U27" s="481"/>
      <c r="V27" s="481"/>
      <c r="W27" s="475">
        <f t="shared" si="43"/>
        <v>10</v>
      </c>
      <c r="X27" s="479">
        <f t="shared" si="44"/>
        <v>2</v>
      </c>
      <c r="Y27" s="481"/>
      <c r="Z27" s="480">
        <f t="shared" si="45"/>
        <v>10</v>
      </c>
      <c r="AA27" s="480">
        <f t="shared" si="46"/>
        <v>2</v>
      </c>
      <c r="AB27" s="481"/>
      <c r="AC27" s="481"/>
      <c r="AD27" s="481"/>
      <c r="AE27" s="481"/>
      <c r="AF27" s="480">
        <f t="shared" si="47"/>
        <v>10</v>
      </c>
      <c r="AG27" s="480">
        <f t="shared" si="48"/>
        <v>2</v>
      </c>
      <c r="AH27" s="482">
        <f t="shared" si="49"/>
        <v>8</v>
      </c>
      <c r="AI27" s="482">
        <f t="shared" si="50"/>
        <v>0</v>
      </c>
      <c r="AJ27" s="482">
        <f t="shared" si="51"/>
        <v>0</v>
      </c>
      <c r="AK27" s="482">
        <f t="shared" si="52"/>
        <v>0</v>
      </c>
      <c r="AL27" s="482">
        <f t="shared" si="53"/>
        <v>0</v>
      </c>
      <c r="AM27" s="483">
        <f t="shared" si="54"/>
        <v>8</v>
      </c>
      <c r="AN27" s="484" t="s">
        <v>74</v>
      </c>
      <c r="AO27" s="484" t="s">
        <v>74</v>
      </c>
      <c r="AP27" s="480">
        <f t="shared" si="55"/>
        <v>0</v>
      </c>
      <c r="AQ27" s="480">
        <f t="shared" si="56"/>
        <v>0</v>
      </c>
      <c r="AR27" s="475"/>
      <c r="AS27" s="485">
        <f t="shared" si="57"/>
        <v>6</v>
      </c>
      <c r="AT27" s="485">
        <f t="shared" si="58"/>
        <v>3</v>
      </c>
      <c r="AU27" s="486" t="s">
        <v>246</v>
      </c>
      <c r="AV27" s="487"/>
      <c r="AW27" s="488">
        <f t="shared" si="59"/>
        <v>0</v>
      </c>
      <c r="AX27" s="489" t="s">
        <v>268</v>
      </c>
      <c r="AY27" s="487"/>
      <c r="AZ27" s="488">
        <f t="shared" si="60"/>
        <v>0</v>
      </c>
      <c r="BA27" s="490">
        <f t="shared" si="61"/>
        <v>3</v>
      </c>
      <c r="BB27" s="490">
        <f t="shared" si="62"/>
        <v>1</v>
      </c>
      <c r="BC27" s="490">
        <f t="shared" si="63"/>
        <v>0</v>
      </c>
      <c r="BD27" s="490">
        <f t="shared" si="64"/>
        <v>1</v>
      </c>
      <c r="BE27" s="490">
        <f t="shared" si="65"/>
        <v>1</v>
      </c>
      <c r="BF27" s="491">
        <f t="shared" si="66"/>
        <v>7.5</v>
      </c>
      <c r="BG27" s="481"/>
      <c r="BH27" s="481"/>
      <c r="BI27" s="481"/>
      <c r="BJ27" s="481"/>
      <c r="BK27" s="481"/>
      <c r="BL27" s="481"/>
      <c r="BM27" s="481"/>
      <c r="BN27" s="481"/>
      <c r="BO27" s="481"/>
      <c r="BP27" s="481"/>
    </row>
    <row r="28" spans="1:68" ht="19.5" customHeight="1">
      <c r="A28" s="474"/>
      <c r="B28" s="492"/>
      <c r="C28" s="497"/>
      <c r="D28" s="474"/>
      <c r="E28" s="492"/>
      <c r="F28" s="495"/>
      <c r="G28" s="475">
        <f t="shared" si="34"/>
        <v>10</v>
      </c>
      <c r="H28" s="340"/>
      <c r="I28" s="474"/>
      <c r="J28" s="475">
        <f t="shared" si="35"/>
        <v>10</v>
      </c>
      <c r="K28" s="474"/>
      <c r="L28" s="475">
        <f t="shared" si="36"/>
        <v>10</v>
      </c>
      <c r="M28" s="481"/>
      <c r="N28" s="475">
        <f t="shared" si="37"/>
        <v>10</v>
      </c>
      <c r="O28" s="481"/>
      <c r="P28" s="475">
        <f t="shared" si="38"/>
        <v>10</v>
      </c>
      <c r="Q28" s="476">
        <f t="shared" si="39"/>
        <v>50</v>
      </c>
      <c r="R28" s="477">
        <f t="shared" si="40"/>
        <v>0</v>
      </c>
      <c r="S28" s="478">
        <f t="shared" si="41"/>
        <v>50</v>
      </c>
      <c r="T28" s="478">
        <f t="shared" si="42"/>
        <v>2</v>
      </c>
      <c r="U28" s="481"/>
      <c r="V28" s="481"/>
      <c r="W28" s="475">
        <f t="shared" si="43"/>
        <v>10</v>
      </c>
      <c r="X28" s="479">
        <f t="shared" si="44"/>
        <v>2</v>
      </c>
      <c r="Y28" s="481"/>
      <c r="Z28" s="480">
        <f t="shared" si="45"/>
        <v>10</v>
      </c>
      <c r="AA28" s="480">
        <f t="shared" si="46"/>
        <v>2</v>
      </c>
      <c r="AB28" s="481"/>
      <c r="AC28" s="481"/>
      <c r="AD28" s="481"/>
      <c r="AE28" s="481"/>
      <c r="AF28" s="480">
        <f t="shared" si="47"/>
        <v>10</v>
      </c>
      <c r="AG28" s="480">
        <f t="shared" si="48"/>
        <v>2</v>
      </c>
      <c r="AH28" s="482">
        <f t="shared" si="49"/>
        <v>8</v>
      </c>
      <c r="AI28" s="482">
        <f t="shared" si="50"/>
        <v>0</v>
      </c>
      <c r="AJ28" s="482">
        <f t="shared" si="51"/>
        <v>0</v>
      </c>
      <c r="AK28" s="482">
        <f t="shared" si="52"/>
        <v>0</v>
      </c>
      <c r="AL28" s="482">
        <f t="shared" si="53"/>
        <v>0</v>
      </c>
      <c r="AM28" s="483">
        <f t="shared" si="54"/>
        <v>8</v>
      </c>
      <c r="AN28" s="484" t="s">
        <v>74</v>
      </c>
      <c r="AO28" s="484" t="s">
        <v>74</v>
      </c>
      <c r="AP28" s="480">
        <f t="shared" si="55"/>
        <v>0</v>
      </c>
      <c r="AQ28" s="480">
        <f t="shared" si="56"/>
        <v>0</v>
      </c>
      <c r="AR28" s="475"/>
      <c r="AS28" s="485">
        <f t="shared" si="57"/>
        <v>6</v>
      </c>
      <c r="AT28" s="485">
        <f t="shared" si="58"/>
        <v>3</v>
      </c>
      <c r="AU28" s="486" t="s">
        <v>246</v>
      </c>
      <c r="AV28" s="487"/>
      <c r="AW28" s="488">
        <f t="shared" si="59"/>
        <v>0</v>
      </c>
      <c r="AX28" s="489" t="s">
        <v>268</v>
      </c>
      <c r="AY28" s="487"/>
      <c r="AZ28" s="488">
        <f t="shared" si="60"/>
        <v>0</v>
      </c>
      <c r="BA28" s="490">
        <f t="shared" si="61"/>
        <v>3</v>
      </c>
      <c r="BB28" s="490">
        <f t="shared" si="62"/>
        <v>1</v>
      </c>
      <c r="BC28" s="490">
        <f t="shared" si="63"/>
        <v>0</v>
      </c>
      <c r="BD28" s="490">
        <f t="shared" si="64"/>
        <v>1</v>
      </c>
      <c r="BE28" s="490">
        <f t="shared" si="65"/>
        <v>1</v>
      </c>
      <c r="BF28" s="491">
        <f t="shared" si="66"/>
        <v>7.5</v>
      </c>
      <c r="BG28" s="481"/>
      <c r="BH28" s="481"/>
      <c r="BI28" s="481"/>
      <c r="BJ28" s="481"/>
      <c r="BK28" s="481"/>
      <c r="BL28" s="481"/>
      <c r="BM28" s="481"/>
      <c r="BN28" s="481"/>
      <c r="BO28" s="481"/>
      <c r="BP28" s="481"/>
    </row>
    <row r="29" spans="1:68" ht="19.5" customHeight="1">
      <c r="A29" s="474"/>
      <c r="B29" s="492"/>
      <c r="C29" s="497"/>
      <c r="D29" s="474"/>
      <c r="E29" s="492"/>
      <c r="F29" s="495"/>
      <c r="G29" s="475">
        <f t="shared" si="34"/>
        <v>10</v>
      </c>
      <c r="H29" s="340"/>
      <c r="I29" s="474"/>
      <c r="J29" s="475">
        <f t="shared" si="35"/>
        <v>10</v>
      </c>
      <c r="K29" s="474"/>
      <c r="L29" s="475">
        <f t="shared" si="36"/>
        <v>10</v>
      </c>
      <c r="M29" s="481"/>
      <c r="N29" s="475">
        <f t="shared" si="37"/>
        <v>10</v>
      </c>
      <c r="O29" s="481"/>
      <c r="P29" s="475">
        <f t="shared" si="38"/>
        <v>10</v>
      </c>
      <c r="Q29" s="476">
        <f t="shared" si="39"/>
        <v>50</v>
      </c>
      <c r="R29" s="477">
        <f t="shared" si="40"/>
        <v>0</v>
      </c>
      <c r="S29" s="478">
        <f t="shared" si="41"/>
        <v>50</v>
      </c>
      <c r="T29" s="478">
        <f t="shared" si="42"/>
        <v>2</v>
      </c>
      <c r="U29" s="481"/>
      <c r="V29" s="481"/>
      <c r="W29" s="475">
        <f t="shared" si="43"/>
        <v>10</v>
      </c>
      <c r="X29" s="479">
        <f t="shared" si="44"/>
        <v>2</v>
      </c>
      <c r="Y29" s="481"/>
      <c r="Z29" s="480">
        <f t="shared" si="45"/>
        <v>10</v>
      </c>
      <c r="AA29" s="480">
        <f t="shared" si="46"/>
        <v>2</v>
      </c>
      <c r="AB29" s="481"/>
      <c r="AC29" s="481"/>
      <c r="AD29" s="481"/>
      <c r="AE29" s="481"/>
      <c r="AF29" s="480">
        <f t="shared" si="47"/>
        <v>10</v>
      </c>
      <c r="AG29" s="480">
        <f t="shared" si="48"/>
        <v>2</v>
      </c>
      <c r="AH29" s="482">
        <f t="shared" si="49"/>
        <v>8</v>
      </c>
      <c r="AI29" s="482">
        <f t="shared" si="50"/>
        <v>0</v>
      </c>
      <c r="AJ29" s="482">
        <f t="shared" si="51"/>
        <v>0</v>
      </c>
      <c r="AK29" s="482">
        <f t="shared" si="52"/>
        <v>0</v>
      </c>
      <c r="AL29" s="482">
        <f t="shared" si="53"/>
        <v>0</v>
      </c>
      <c r="AM29" s="483">
        <f t="shared" si="54"/>
        <v>8</v>
      </c>
      <c r="AN29" s="484" t="s">
        <v>74</v>
      </c>
      <c r="AO29" s="484" t="s">
        <v>74</v>
      </c>
      <c r="AP29" s="480">
        <f t="shared" si="55"/>
        <v>0</v>
      </c>
      <c r="AQ29" s="480">
        <f t="shared" si="56"/>
        <v>0</v>
      </c>
      <c r="AR29" s="475"/>
      <c r="AS29" s="485">
        <f t="shared" si="57"/>
        <v>6</v>
      </c>
      <c r="AT29" s="485">
        <f t="shared" si="58"/>
        <v>3</v>
      </c>
      <c r="AU29" s="486" t="s">
        <v>246</v>
      </c>
      <c r="AV29" s="487"/>
      <c r="AW29" s="488">
        <f t="shared" si="59"/>
        <v>0</v>
      </c>
      <c r="AX29" s="489" t="s">
        <v>268</v>
      </c>
      <c r="AY29" s="487"/>
      <c r="AZ29" s="488">
        <f t="shared" si="60"/>
        <v>0</v>
      </c>
      <c r="BA29" s="490">
        <f t="shared" si="61"/>
        <v>3</v>
      </c>
      <c r="BB29" s="490">
        <f t="shared" si="62"/>
        <v>1</v>
      </c>
      <c r="BC29" s="490">
        <f t="shared" si="63"/>
        <v>0</v>
      </c>
      <c r="BD29" s="490">
        <f t="shared" si="64"/>
        <v>1</v>
      </c>
      <c r="BE29" s="490">
        <f t="shared" si="65"/>
        <v>1</v>
      </c>
      <c r="BF29" s="491">
        <f t="shared" si="66"/>
        <v>7.5</v>
      </c>
      <c r="BG29" s="481"/>
      <c r="BH29" s="481"/>
      <c r="BI29" s="481"/>
      <c r="BJ29" s="481"/>
      <c r="BK29" s="481"/>
      <c r="BL29" s="481"/>
      <c r="BM29" s="481"/>
      <c r="BN29" s="481"/>
      <c r="BO29" s="481"/>
      <c r="BP29" s="481"/>
    </row>
    <row r="30" spans="1:68" ht="19.5" customHeight="1">
      <c r="A30" s="474"/>
      <c r="B30" s="492"/>
      <c r="C30" s="497"/>
      <c r="D30" s="474"/>
      <c r="E30" s="492"/>
      <c r="F30" s="495"/>
      <c r="G30" s="475">
        <f t="shared" si="34"/>
        <v>10</v>
      </c>
      <c r="H30" s="340"/>
      <c r="I30" s="474"/>
      <c r="J30" s="475">
        <f t="shared" si="35"/>
        <v>10</v>
      </c>
      <c r="K30" s="474"/>
      <c r="L30" s="475">
        <f t="shared" si="36"/>
        <v>10</v>
      </c>
      <c r="M30" s="481"/>
      <c r="N30" s="475">
        <f t="shared" si="37"/>
        <v>10</v>
      </c>
      <c r="O30" s="481"/>
      <c r="P30" s="475">
        <f t="shared" si="38"/>
        <v>10</v>
      </c>
      <c r="Q30" s="476">
        <f t="shared" si="39"/>
        <v>50</v>
      </c>
      <c r="R30" s="477">
        <f t="shared" si="40"/>
        <v>0</v>
      </c>
      <c r="S30" s="478">
        <f t="shared" si="41"/>
        <v>50</v>
      </c>
      <c r="T30" s="478">
        <f t="shared" si="42"/>
        <v>2</v>
      </c>
      <c r="U30" s="481"/>
      <c r="V30" s="481"/>
      <c r="W30" s="475">
        <f t="shared" si="43"/>
        <v>10</v>
      </c>
      <c r="X30" s="479">
        <f t="shared" si="44"/>
        <v>2</v>
      </c>
      <c r="Y30" s="481"/>
      <c r="Z30" s="480">
        <f t="shared" si="45"/>
        <v>10</v>
      </c>
      <c r="AA30" s="480">
        <f t="shared" si="46"/>
        <v>2</v>
      </c>
      <c r="AB30" s="481"/>
      <c r="AC30" s="481"/>
      <c r="AD30" s="481"/>
      <c r="AE30" s="481"/>
      <c r="AF30" s="480">
        <f t="shared" si="47"/>
        <v>10</v>
      </c>
      <c r="AG30" s="480">
        <f t="shared" si="48"/>
        <v>2</v>
      </c>
      <c r="AH30" s="482">
        <f t="shared" si="49"/>
        <v>8</v>
      </c>
      <c r="AI30" s="482">
        <f t="shared" si="50"/>
        <v>0</v>
      </c>
      <c r="AJ30" s="482">
        <f t="shared" si="51"/>
        <v>0</v>
      </c>
      <c r="AK30" s="482">
        <f t="shared" si="52"/>
        <v>0</v>
      </c>
      <c r="AL30" s="482">
        <f t="shared" si="53"/>
        <v>0</v>
      </c>
      <c r="AM30" s="483">
        <f t="shared" si="54"/>
        <v>8</v>
      </c>
      <c r="AN30" s="484" t="s">
        <v>74</v>
      </c>
      <c r="AO30" s="484" t="s">
        <v>74</v>
      </c>
      <c r="AP30" s="480">
        <f t="shared" si="55"/>
        <v>0</v>
      </c>
      <c r="AQ30" s="480">
        <f t="shared" si="56"/>
        <v>0</v>
      </c>
      <c r="AR30" s="475"/>
      <c r="AS30" s="485">
        <f t="shared" si="57"/>
        <v>6</v>
      </c>
      <c r="AT30" s="485">
        <f t="shared" si="58"/>
        <v>3</v>
      </c>
      <c r="AU30" s="486" t="s">
        <v>246</v>
      </c>
      <c r="AV30" s="487"/>
      <c r="AW30" s="488">
        <f t="shared" si="59"/>
        <v>0</v>
      </c>
      <c r="AX30" s="489" t="s">
        <v>268</v>
      </c>
      <c r="AY30" s="487"/>
      <c r="AZ30" s="488">
        <f t="shared" si="60"/>
        <v>0</v>
      </c>
      <c r="BA30" s="490">
        <f t="shared" si="61"/>
        <v>3</v>
      </c>
      <c r="BB30" s="490">
        <f t="shared" si="62"/>
        <v>1</v>
      </c>
      <c r="BC30" s="490">
        <f t="shared" si="63"/>
        <v>0</v>
      </c>
      <c r="BD30" s="490">
        <f t="shared" si="64"/>
        <v>1</v>
      </c>
      <c r="BE30" s="490">
        <f t="shared" si="65"/>
        <v>1</v>
      </c>
      <c r="BF30" s="491">
        <f t="shared" si="66"/>
        <v>7.5</v>
      </c>
      <c r="BG30" s="481"/>
      <c r="BH30" s="481"/>
      <c r="BI30" s="481"/>
      <c r="BJ30" s="481"/>
      <c r="BK30" s="481"/>
      <c r="BL30" s="481"/>
      <c r="BM30" s="481"/>
      <c r="BN30" s="481"/>
      <c r="BO30" s="481"/>
      <c r="BP30" s="481"/>
    </row>
    <row r="31" spans="1:68" ht="19.5" customHeight="1">
      <c r="A31" s="474"/>
      <c r="B31" s="492"/>
      <c r="C31" s="474"/>
      <c r="D31" s="474"/>
      <c r="E31" s="492"/>
      <c r="F31" s="495"/>
      <c r="G31" s="475">
        <f t="shared" si="34"/>
        <v>10</v>
      </c>
      <c r="H31" s="340"/>
      <c r="I31" s="474"/>
      <c r="J31" s="475">
        <f t="shared" si="35"/>
        <v>10</v>
      </c>
      <c r="K31" s="474"/>
      <c r="L31" s="475">
        <f t="shared" si="36"/>
        <v>10</v>
      </c>
      <c r="M31" s="481"/>
      <c r="N31" s="475">
        <f t="shared" si="37"/>
        <v>10</v>
      </c>
      <c r="O31" s="481"/>
      <c r="P31" s="475">
        <f t="shared" si="38"/>
        <v>10</v>
      </c>
      <c r="Q31" s="476">
        <f t="shared" si="39"/>
        <v>50</v>
      </c>
      <c r="R31" s="477">
        <f t="shared" si="40"/>
        <v>0</v>
      </c>
      <c r="S31" s="478">
        <f t="shared" si="41"/>
        <v>50</v>
      </c>
      <c r="T31" s="478">
        <f t="shared" si="42"/>
        <v>2</v>
      </c>
      <c r="U31" s="481"/>
      <c r="V31" s="481"/>
      <c r="W31" s="475">
        <f t="shared" si="43"/>
        <v>10</v>
      </c>
      <c r="X31" s="479">
        <f t="shared" si="44"/>
        <v>2</v>
      </c>
      <c r="Y31" s="481"/>
      <c r="Z31" s="480">
        <f t="shared" si="45"/>
        <v>10</v>
      </c>
      <c r="AA31" s="480">
        <f t="shared" si="46"/>
        <v>2</v>
      </c>
      <c r="AB31" s="481"/>
      <c r="AC31" s="481"/>
      <c r="AD31" s="481"/>
      <c r="AE31" s="481"/>
      <c r="AF31" s="480">
        <f t="shared" si="47"/>
        <v>10</v>
      </c>
      <c r="AG31" s="480">
        <f t="shared" si="48"/>
        <v>2</v>
      </c>
      <c r="AH31" s="482">
        <f t="shared" si="49"/>
        <v>8</v>
      </c>
      <c r="AI31" s="482">
        <f t="shared" si="50"/>
        <v>0</v>
      </c>
      <c r="AJ31" s="482">
        <f t="shared" si="51"/>
        <v>0</v>
      </c>
      <c r="AK31" s="482">
        <f t="shared" si="52"/>
        <v>0</v>
      </c>
      <c r="AL31" s="482">
        <f t="shared" si="53"/>
        <v>0</v>
      </c>
      <c r="AM31" s="483">
        <f t="shared" si="54"/>
        <v>8</v>
      </c>
      <c r="AN31" s="484" t="s">
        <v>74</v>
      </c>
      <c r="AO31" s="484" t="s">
        <v>74</v>
      </c>
      <c r="AP31" s="480">
        <f t="shared" si="55"/>
        <v>0</v>
      </c>
      <c r="AQ31" s="480">
        <f t="shared" si="56"/>
        <v>0</v>
      </c>
      <c r="AR31" s="475"/>
      <c r="AS31" s="485">
        <f t="shared" si="57"/>
        <v>6</v>
      </c>
      <c r="AT31" s="485">
        <f t="shared" si="58"/>
        <v>3</v>
      </c>
      <c r="AU31" s="486" t="s">
        <v>246</v>
      </c>
      <c r="AV31" s="487"/>
      <c r="AW31" s="488">
        <f t="shared" si="59"/>
        <v>0</v>
      </c>
      <c r="AX31" s="489" t="s">
        <v>268</v>
      </c>
      <c r="AY31" s="487"/>
      <c r="AZ31" s="488">
        <f t="shared" si="60"/>
        <v>0</v>
      </c>
      <c r="BA31" s="490">
        <f t="shared" si="61"/>
        <v>3</v>
      </c>
      <c r="BB31" s="490">
        <f t="shared" si="62"/>
        <v>1</v>
      </c>
      <c r="BC31" s="490">
        <f t="shared" si="63"/>
        <v>0</v>
      </c>
      <c r="BD31" s="490">
        <f t="shared" si="64"/>
        <v>1</v>
      </c>
      <c r="BE31" s="490">
        <f t="shared" si="65"/>
        <v>1</v>
      </c>
      <c r="BF31" s="491">
        <f t="shared" si="66"/>
        <v>7.5</v>
      </c>
      <c r="BG31" s="481"/>
      <c r="BH31" s="481"/>
      <c r="BI31" s="481"/>
      <c r="BJ31" s="481"/>
      <c r="BK31" s="481"/>
      <c r="BL31" s="481"/>
      <c r="BM31" s="481"/>
      <c r="BN31" s="481"/>
      <c r="BO31" s="481"/>
      <c r="BP31" s="481"/>
    </row>
    <row r="32" spans="1:68" ht="19.5" customHeight="1">
      <c r="A32" s="474"/>
      <c r="B32" s="492"/>
      <c r="C32" s="474"/>
      <c r="D32" s="474"/>
      <c r="E32" s="492"/>
      <c r="F32" s="495"/>
      <c r="G32" s="475">
        <f t="shared" si="34"/>
        <v>10</v>
      </c>
      <c r="H32" s="340"/>
      <c r="I32" s="474"/>
      <c r="J32" s="475">
        <f t="shared" si="35"/>
        <v>10</v>
      </c>
      <c r="K32" s="474"/>
      <c r="L32" s="475">
        <f t="shared" si="36"/>
        <v>10</v>
      </c>
      <c r="M32" s="481"/>
      <c r="N32" s="475">
        <f t="shared" si="37"/>
        <v>10</v>
      </c>
      <c r="O32" s="481"/>
      <c r="P32" s="475">
        <f t="shared" si="38"/>
        <v>10</v>
      </c>
      <c r="Q32" s="476">
        <f t="shared" si="39"/>
        <v>50</v>
      </c>
      <c r="R32" s="477">
        <f t="shared" si="40"/>
        <v>0</v>
      </c>
      <c r="S32" s="478">
        <f t="shared" si="41"/>
        <v>50</v>
      </c>
      <c r="T32" s="478">
        <f t="shared" si="42"/>
        <v>2</v>
      </c>
      <c r="U32" s="481"/>
      <c r="V32" s="481"/>
      <c r="W32" s="475">
        <f t="shared" si="43"/>
        <v>10</v>
      </c>
      <c r="X32" s="479">
        <f t="shared" si="44"/>
        <v>2</v>
      </c>
      <c r="Y32" s="481"/>
      <c r="Z32" s="480">
        <f t="shared" si="45"/>
        <v>10</v>
      </c>
      <c r="AA32" s="480">
        <f t="shared" si="46"/>
        <v>2</v>
      </c>
      <c r="AB32" s="481"/>
      <c r="AC32" s="481"/>
      <c r="AD32" s="481"/>
      <c r="AE32" s="481"/>
      <c r="AF32" s="480">
        <f t="shared" si="47"/>
        <v>10</v>
      </c>
      <c r="AG32" s="480">
        <f t="shared" si="48"/>
        <v>2</v>
      </c>
      <c r="AH32" s="482">
        <f t="shared" si="49"/>
        <v>8</v>
      </c>
      <c r="AI32" s="482">
        <f t="shared" si="50"/>
        <v>0</v>
      </c>
      <c r="AJ32" s="482">
        <f t="shared" si="51"/>
        <v>0</v>
      </c>
      <c r="AK32" s="482">
        <f t="shared" si="52"/>
        <v>0</v>
      </c>
      <c r="AL32" s="482">
        <f t="shared" si="53"/>
        <v>0</v>
      </c>
      <c r="AM32" s="483">
        <f t="shared" si="54"/>
        <v>8</v>
      </c>
      <c r="AN32" s="484" t="s">
        <v>74</v>
      </c>
      <c r="AO32" s="484" t="s">
        <v>74</v>
      </c>
      <c r="AP32" s="480">
        <f t="shared" si="55"/>
        <v>0</v>
      </c>
      <c r="AQ32" s="480">
        <f t="shared" si="56"/>
        <v>0</v>
      </c>
      <c r="AR32" s="475"/>
      <c r="AS32" s="485">
        <f t="shared" si="57"/>
        <v>6</v>
      </c>
      <c r="AT32" s="485">
        <f t="shared" si="58"/>
        <v>3</v>
      </c>
      <c r="AU32" s="486" t="s">
        <v>246</v>
      </c>
      <c r="AV32" s="487"/>
      <c r="AW32" s="488">
        <f t="shared" si="59"/>
        <v>0</v>
      </c>
      <c r="AX32" s="489" t="s">
        <v>268</v>
      </c>
      <c r="AY32" s="487"/>
      <c r="AZ32" s="488">
        <f t="shared" si="60"/>
        <v>0</v>
      </c>
      <c r="BA32" s="490">
        <f t="shared" si="61"/>
        <v>3</v>
      </c>
      <c r="BB32" s="490">
        <f t="shared" si="62"/>
        <v>1</v>
      </c>
      <c r="BC32" s="490">
        <f t="shared" si="63"/>
        <v>0</v>
      </c>
      <c r="BD32" s="490">
        <f t="shared" si="64"/>
        <v>1</v>
      </c>
      <c r="BE32" s="490">
        <f t="shared" si="65"/>
        <v>1</v>
      </c>
      <c r="BF32" s="491">
        <f t="shared" si="66"/>
        <v>7.5</v>
      </c>
      <c r="BG32" s="481"/>
      <c r="BH32" s="481"/>
      <c r="BI32" s="481"/>
      <c r="BJ32" s="481"/>
      <c r="BK32" s="481"/>
      <c r="BL32" s="481"/>
      <c r="BM32" s="481"/>
      <c r="BN32" s="481"/>
      <c r="BO32" s="481"/>
      <c r="BP32" s="481"/>
    </row>
    <row r="33" spans="1:68" ht="19.5" customHeight="1">
      <c r="A33" s="474"/>
      <c r="B33" s="474"/>
      <c r="C33" s="474"/>
      <c r="D33" s="474"/>
      <c r="E33" s="474"/>
      <c r="F33" s="474"/>
      <c r="G33" s="475">
        <f t="shared" si="34"/>
        <v>10</v>
      </c>
      <c r="H33" s="474"/>
      <c r="I33" s="474"/>
      <c r="J33" s="475">
        <f t="shared" si="35"/>
        <v>10</v>
      </c>
      <c r="K33" s="474"/>
      <c r="L33" s="475">
        <f t="shared" si="36"/>
        <v>10</v>
      </c>
      <c r="M33" s="474"/>
      <c r="N33" s="475">
        <f t="shared" si="37"/>
        <v>10</v>
      </c>
      <c r="O33" s="474"/>
      <c r="P33" s="475">
        <f t="shared" si="38"/>
        <v>10</v>
      </c>
      <c r="Q33" s="476">
        <f t="shared" si="39"/>
        <v>50</v>
      </c>
      <c r="R33" s="477">
        <f t="shared" si="40"/>
        <v>0</v>
      </c>
      <c r="S33" s="478">
        <f t="shared" si="41"/>
        <v>50</v>
      </c>
      <c r="T33" s="478">
        <f t="shared" si="42"/>
        <v>2</v>
      </c>
      <c r="U33" s="474"/>
      <c r="V33" s="474"/>
      <c r="W33" s="475">
        <f t="shared" si="43"/>
        <v>10</v>
      </c>
      <c r="X33" s="479">
        <f t="shared" si="44"/>
        <v>2</v>
      </c>
      <c r="Y33" s="474"/>
      <c r="Z33" s="480">
        <f t="shared" si="45"/>
        <v>10</v>
      </c>
      <c r="AA33" s="480">
        <f t="shared" si="46"/>
        <v>2</v>
      </c>
      <c r="AB33" s="474"/>
      <c r="AC33" s="474"/>
      <c r="AD33" s="474"/>
      <c r="AE33" s="474"/>
      <c r="AF33" s="480">
        <f t="shared" si="47"/>
        <v>10</v>
      </c>
      <c r="AG33" s="480">
        <f t="shared" si="48"/>
        <v>2</v>
      </c>
      <c r="AH33" s="482">
        <f t="shared" si="49"/>
        <v>8</v>
      </c>
      <c r="AI33" s="482">
        <f t="shared" si="50"/>
        <v>0</v>
      </c>
      <c r="AJ33" s="482">
        <f t="shared" si="51"/>
        <v>0</v>
      </c>
      <c r="AK33" s="482">
        <f t="shared" si="52"/>
        <v>0</v>
      </c>
      <c r="AL33" s="482">
        <f t="shared" si="53"/>
        <v>0</v>
      </c>
      <c r="AM33" s="483">
        <f t="shared" si="54"/>
        <v>8</v>
      </c>
      <c r="AN33" s="484" t="s">
        <v>74</v>
      </c>
      <c r="AO33" s="484" t="s">
        <v>74</v>
      </c>
      <c r="AP33" s="480">
        <f t="shared" si="55"/>
        <v>0</v>
      </c>
      <c r="AQ33" s="480">
        <f t="shared" si="56"/>
        <v>0</v>
      </c>
      <c r="AR33" s="475"/>
      <c r="AS33" s="485">
        <f t="shared" si="57"/>
        <v>6</v>
      </c>
      <c r="AT33" s="485">
        <f t="shared" si="58"/>
        <v>3</v>
      </c>
      <c r="AU33" s="486" t="s">
        <v>246</v>
      </c>
      <c r="AV33" s="487"/>
      <c r="AW33" s="488">
        <f t="shared" si="59"/>
        <v>0</v>
      </c>
      <c r="AX33" s="489" t="s">
        <v>268</v>
      </c>
      <c r="AY33" s="487"/>
      <c r="AZ33" s="488">
        <f t="shared" si="60"/>
        <v>0</v>
      </c>
      <c r="BA33" s="490">
        <f t="shared" si="61"/>
        <v>3</v>
      </c>
      <c r="BB33" s="490">
        <f t="shared" si="62"/>
        <v>1</v>
      </c>
      <c r="BC33" s="490">
        <f t="shared" si="63"/>
        <v>0</v>
      </c>
      <c r="BD33" s="490">
        <f t="shared" si="64"/>
        <v>1</v>
      </c>
      <c r="BE33" s="490">
        <f t="shared" si="65"/>
        <v>1</v>
      </c>
      <c r="BF33" s="491">
        <f t="shared" si="66"/>
        <v>7.5</v>
      </c>
      <c r="BG33" s="474"/>
      <c r="BH33" s="474"/>
      <c r="BI33" s="474"/>
      <c r="BJ33" s="474"/>
      <c r="BK33" s="474"/>
      <c r="BL33" s="474"/>
      <c r="BM33" s="474"/>
      <c r="BN33" s="474"/>
      <c r="BO33" s="474"/>
      <c r="BP33" s="474"/>
    </row>
    <row r="34" spans="1:68" ht="19.5" customHeight="1">
      <c r="A34" s="474"/>
      <c r="B34" s="474"/>
      <c r="C34" s="474"/>
      <c r="D34" s="474"/>
      <c r="E34" s="474"/>
      <c r="F34" s="474"/>
      <c r="G34" s="475">
        <f t="shared" si="34"/>
        <v>10</v>
      </c>
      <c r="H34" s="474"/>
      <c r="I34" s="474"/>
      <c r="J34" s="475">
        <f t="shared" si="35"/>
        <v>10</v>
      </c>
      <c r="K34" s="474"/>
      <c r="L34" s="475">
        <f t="shared" si="36"/>
        <v>10</v>
      </c>
      <c r="M34" s="474"/>
      <c r="N34" s="475">
        <f t="shared" si="37"/>
        <v>10</v>
      </c>
      <c r="O34" s="474"/>
      <c r="P34" s="475">
        <f t="shared" si="38"/>
        <v>10</v>
      </c>
      <c r="Q34" s="476">
        <f t="shared" si="39"/>
        <v>50</v>
      </c>
      <c r="R34" s="477">
        <f t="shared" si="40"/>
        <v>0</v>
      </c>
      <c r="S34" s="478">
        <f t="shared" si="41"/>
        <v>50</v>
      </c>
      <c r="T34" s="478">
        <f t="shared" si="42"/>
        <v>2</v>
      </c>
      <c r="U34" s="474"/>
      <c r="V34" s="474"/>
      <c r="W34" s="475">
        <f t="shared" si="43"/>
        <v>10</v>
      </c>
      <c r="X34" s="479">
        <f t="shared" si="44"/>
        <v>2</v>
      </c>
      <c r="Y34" s="474"/>
      <c r="Z34" s="480">
        <f t="shared" si="45"/>
        <v>10</v>
      </c>
      <c r="AA34" s="480">
        <f t="shared" si="46"/>
        <v>2</v>
      </c>
      <c r="AB34" s="474"/>
      <c r="AC34" s="474"/>
      <c r="AD34" s="474"/>
      <c r="AE34" s="474"/>
      <c r="AF34" s="480">
        <f t="shared" si="47"/>
        <v>10</v>
      </c>
      <c r="AG34" s="480">
        <f t="shared" si="48"/>
        <v>2</v>
      </c>
      <c r="AH34" s="482">
        <f t="shared" si="49"/>
        <v>8</v>
      </c>
      <c r="AI34" s="482">
        <f t="shared" si="50"/>
        <v>0</v>
      </c>
      <c r="AJ34" s="482">
        <f t="shared" si="51"/>
        <v>0</v>
      </c>
      <c r="AK34" s="482">
        <f t="shared" si="52"/>
        <v>0</v>
      </c>
      <c r="AL34" s="482">
        <f t="shared" si="53"/>
        <v>0</v>
      </c>
      <c r="AM34" s="483">
        <f t="shared" si="54"/>
        <v>8</v>
      </c>
      <c r="AN34" s="484" t="s">
        <v>74</v>
      </c>
      <c r="AO34" s="484" t="s">
        <v>74</v>
      </c>
      <c r="AP34" s="480">
        <f t="shared" si="55"/>
        <v>0</v>
      </c>
      <c r="AQ34" s="480">
        <f t="shared" si="56"/>
        <v>0</v>
      </c>
      <c r="AR34" s="475"/>
      <c r="AS34" s="485">
        <f t="shared" si="57"/>
        <v>6</v>
      </c>
      <c r="AT34" s="485">
        <f t="shared" si="58"/>
        <v>3</v>
      </c>
      <c r="AU34" s="486" t="s">
        <v>246</v>
      </c>
      <c r="AV34" s="487"/>
      <c r="AW34" s="488">
        <f t="shared" si="59"/>
        <v>0</v>
      </c>
      <c r="AX34" s="489" t="s">
        <v>268</v>
      </c>
      <c r="AY34" s="487"/>
      <c r="AZ34" s="488">
        <f t="shared" si="60"/>
        <v>0</v>
      </c>
      <c r="BA34" s="490">
        <f t="shared" si="61"/>
        <v>3</v>
      </c>
      <c r="BB34" s="490">
        <f t="shared" si="62"/>
        <v>1</v>
      </c>
      <c r="BC34" s="490">
        <f t="shared" si="63"/>
        <v>0</v>
      </c>
      <c r="BD34" s="490">
        <f t="shared" si="64"/>
        <v>1</v>
      </c>
      <c r="BE34" s="490">
        <f t="shared" si="65"/>
        <v>1</v>
      </c>
      <c r="BF34" s="491">
        <f t="shared" si="66"/>
        <v>7.5</v>
      </c>
      <c r="BG34" s="474"/>
      <c r="BH34" s="474"/>
      <c r="BI34" s="474"/>
      <c r="BJ34" s="474"/>
      <c r="BK34" s="474"/>
      <c r="BL34" s="474"/>
      <c r="BM34" s="474"/>
      <c r="BN34" s="474"/>
      <c r="BO34" s="474"/>
      <c r="BP34" s="474"/>
    </row>
    <row r="35" spans="1:68" ht="19.5" customHeight="1">
      <c r="A35" s="474"/>
      <c r="B35" s="474"/>
      <c r="C35" s="474"/>
      <c r="D35" s="474"/>
      <c r="E35" s="474"/>
      <c r="F35" s="474"/>
      <c r="G35" s="475">
        <f t="shared" si="34"/>
        <v>10</v>
      </c>
      <c r="H35" s="474"/>
      <c r="I35" s="474"/>
      <c r="J35" s="475">
        <f t="shared" si="35"/>
        <v>10</v>
      </c>
      <c r="K35" s="474"/>
      <c r="L35" s="475">
        <f t="shared" si="36"/>
        <v>10</v>
      </c>
      <c r="M35" s="474"/>
      <c r="N35" s="475">
        <f t="shared" si="37"/>
        <v>10</v>
      </c>
      <c r="O35" s="474"/>
      <c r="P35" s="475">
        <f t="shared" si="38"/>
        <v>10</v>
      </c>
      <c r="Q35" s="476">
        <f t="shared" si="39"/>
        <v>50</v>
      </c>
      <c r="R35" s="477">
        <f t="shared" si="40"/>
        <v>0</v>
      </c>
      <c r="S35" s="478">
        <f t="shared" si="41"/>
        <v>50</v>
      </c>
      <c r="T35" s="478">
        <f t="shared" si="42"/>
        <v>2</v>
      </c>
      <c r="U35" s="474"/>
      <c r="V35" s="474"/>
      <c r="W35" s="475">
        <f t="shared" si="43"/>
        <v>10</v>
      </c>
      <c r="X35" s="479">
        <f t="shared" si="44"/>
        <v>2</v>
      </c>
      <c r="Y35" s="474"/>
      <c r="Z35" s="480">
        <f t="shared" si="45"/>
        <v>10</v>
      </c>
      <c r="AA35" s="480">
        <f t="shared" si="46"/>
        <v>2</v>
      </c>
      <c r="AB35" s="474"/>
      <c r="AC35" s="474"/>
      <c r="AD35" s="474"/>
      <c r="AE35" s="474"/>
      <c r="AF35" s="480">
        <f t="shared" si="47"/>
        <v>10</v>
      </c>
      <c r="AG35" s="480">
        <f t="shared" si="48"/>
        <v>2</v>
      </c>
      <c r="AH35" s="482">
        <f t="shared" si="49"/>
        <v>8</v>
      </c>
      <c r="AI35" s="482">
        <f t="shared" si="50"/>
        <v>0</v>
      </c>
      <c r="AJ35" s="482">
        <f t="shared" si="51"/>
        <v>0</v>
      </c>
      <c r="AK35" s="482">
        <f t="shared" si="52"/>
        <v>0</v>
      </c>
      <c r="AL35" s="482">
        <f t="shared" si="53"/>
        <v>0</v>
      </c>
      <c r="AM35" s="483">
        <f t="shared" si="54"/>
        <v>8</v>
      </c>
      <c r="AN35" s="484" t="s">
        <v>74</v>
      </c>
      <c r="AO35" s="484" t="s">
        <v>74</v>
      </c>
      <c r="AP35" s="480">
        <f t="shared" si="55"/>
        <v>0</v>
      </c>
      <c r="AQ35" s="480">
        <f t="shared" si="56"/>
        <v>0</v>
      </c>
      <c r="AR35" s="475"/>
      <c r="AS35" s="485">
        <f t="shared" si="57"/>
        <v>6</v>
      </c>
      <c r="AT35" s="485">
        <f t="shared" si="58"/>
        <v>3</v>
      </c>
      <c r="AU35" s="486" t="s">
        <v>246</v>
      </c>
      <c r="AV35" s="487"/>
      <c r="AW35" s="488">
        <f t="shared" si="59"/>
        <v>0</v>
      </c>
      <c r="AX35" s="489" t="s">
        <v>268</v>
      </c>
      <c r="AY35" s="487"/>
      <c r="AZ35" s="488">
        <f t="shared" si="60"/>
        <v>0</v>
      </c>
      <c r="BA35" s="490">
        <f t="shared" si="61"/>
        <v>3</v>
      </c>
      <c r="BB35" s="490">
        <f t="shared" si="62"/>
        <v>1</v>
      </c>
      <c r="BC35" s="490">
        <f t="shared" si="63"/>
        <v>0</v>
      </c>
      <c r="BD35" s="490">
        <f t="shared" si="64"/>
        <v>1</v>
      </c>
      <c r="BE35" s="490">
        <f t="shared" si="65"/>
        <v>1</v>
      </c>
      <c r="BF35" s="491">
        <f t="shared" si="66"/>
        <v>7.5</v>
      </c>
      <c r="BG35" s="474"/>
      <c r="BH35" s="474"/>
      <c r="BI35" s="474"/>
      <c r="BJ35" s="474"/>
      <c r="BK35" s="474"/>
      <c r="BL35" s="474"/>
      <c r="BM35" s="474"/>
      <c r="BN35" s="474"/>
      <c r="BO35" s="474"/>
      <c r="BP35" s="474"/>
    </row>
    <row r="36" spans="1:68" ht="19.5" customHeight="1">
      <c r="A36" s="474"/>
      <c r="B36" s="474"/>
      <c r="C36" s="474"/>
      <c r="D36" s="474"/>
      <c r="E36" s="474"/>
      <c r="F36" s="474"/>
      <c r="G36" s="475">
        <f t="shared" si="34"/>
        <v>10</v>
      </c>
      <c r="H36" s="474"/>
      <c r="I36" s="474"/>
      <c r="J36" s="475">
        <f t="shared" si="35"/>
        <v>10</v>
      </c>
      <c r="K36" s="474"/>
      <c r="L36" s="475">
        <f t="shared" si="36"/>
        <v>10</v>
      </c>
      <c r="M36" s="474"/>
      <c r="N36" s="475">
        <f t="shared" si="37"/>
        <v>10</v>
      </c>
      <c r="O36" s="474"/>
      <c r="P36" s="475">
        <f t="shared" si="38"/>
        <v>10</v>
      </c>
      <c r="Q36" s="476">
        <f t="shared" si="39"/>
        <v>50</v>
      </c>
      <c r="R36" s="477">
        <f t="shared" si="40"/>
        <v>0</v>
      </c>
      <c r="S36" s="478">
        <f t="shared" si="41"/>
        <v>50</v>
      </c>
      <c r="T36" s="478">
        <f t="shared" si="42"/>
        <v>2</v>
      </c>
      <c r="U36" s="474"/>
      <c r="V36" s="474"/>
      <c r="W36" s="475">
        <f t="shared" si="43"/>
        <v>10</v>
      </c>
      <c r="X36" s="479">
        <f t="shared" si="44"/>
        <v>2</v>
      </c>
      <c r="Y36" s="474"/>
      <c r="Z36" s="480">
        <f t="shared" si="45"/>
        <v>10</v>
      </c>
      <c r="AA36" s="480">
        <f t="shared" si="46"/>
        <v>2</v>
      </c>
      <c r="AB36" s="474"/>
      <c r="AC36" s="474"/>
      <c r="AD36" s="474"/>
      <c r="AE36" s="474"/>
      <c r="AF36" s="480">
        <f t="shared" si="47"/>
        <v>10</v>
      </c>
      <c r="AG36" s="480">
        <f t="shared" si="48"/>
        <v>2</v>
      </c>
      <c r="AH36" s="482">
        <f t="shared" si="49"/>
        <v>8</v>
      </c>
      <c r="AI36" s="482">
        <f t="shared" si="50"/>
        <v>0</v>
      </c>
      <c r="AJ36" s="482">
        <f t="shared" si="51"/>
        <v>0</v>
      </c>
      <c r="AK36" s="482">
        <f t="shared" si="52"/>
        <v>0</v>
      </c>
      <c r="AL36" s="482">
        <f t="shared" si="53"/>
        <v>0</v>
      </c>
      <c r="AM36" s="483">
        <f t="shared" si="54"/>
        <v>8</v>
      </c>
      <c r="AN36" s="484" t="s">
        <v>74</v>
      </c>
      <c r="AO36" s="484" t="s">
        <v>74</v>
      </c>
      <c r="AP36" s="480">
        <f t="shared" si="55"/>
        <v>0</v>
      </c>
      <c r="AQ36" s="480">
        <f t="shared" si="56"/>
        <v>0</v>
      </c>
      <c r="AR36" s="475"/>
      <c r="AS36" s="485">
        <f t="shared" si="57"/>
        <v>6</v>
      </c>
      <c r="AT36" s="485">
        <f t="shared" si="58"/>
        <v>3</v>
      </c>
      <c r="AU36" s="486" t="s">
        <v>246</v>
      </c>
      <c r="AV36" s="487"/>
      <c r="AW36" s="488">
        <f t="shared" si="59"/>
        <v>0</v>
      </c>
      <c r="AX36" s="489" t="s">
        <v>268</v>
      </c>
      <c r="AY36" s="487"/>
      <c r="AZ36" s="488">
        <f t="shared" si="60"/>
        <v>0</v>
      </c>
      <c r="BA36" s="490">
        <f t="shared" si="61"/>
        <v>3</v>
      </c>
      <c r="BB36" s="490">
        <f t="shared" si="62"/>
        <v>1</v>
      </c>
      <c r="BC36" s="490">
        <f t="shared" si="63"/>
        <v>0</v>
      </c>
      <c r="BD36" s="490">
        <f t="shared" si="64"/>
        <v>1</v>
      </c>
      <c r="BE36" s="490">
        <f t="shared" si="65"/>
        <v>1</v>
      </c>
      <c r="BF36" s="491">
        <f t="shared" si="66"/>
        <v>7.5</v>
      </c>
      <c r="BG36" s="474"/>
      <c r="BH36" s="474"/>
      <c r="BI36" s="474"/>
      <c r="BJ36" s="474"/>
      <c r="BK36" s="474"/>
      <c r="BL36" s="474"/>
      <c r="BM36" s="474"/>
      <c r="BN36" s="474"/>
      <c r="BO36" s="474"/>
      <c r="BP36" s="474"/>
    </row>
    <row r="37" spans="1:68" ht="19.5" customHeight="1">
      <c r="A37" s="474"/>
      <c r="B37" s="474"/>
      <c r="C37" s="474"/>
      <c r="D37" s="474"/>
      <c r="E37" s="474"/>
      <c r="F37" s="474"/>
      <c r="G37" s="475">
        <f t="shared" si="34"/>
        <v>10</v>
      </c>
      <c r="H37" s="474"/>
      <c r="I37" s="474"/>
      <c r="J37" s="475">
        <f t="shared" si="35"/>
        <v>10</v>
      </c>
      <c r="K37" s="474"/>
      <c r="L37" s="475">
        <f t="shared" si="36"/>
        <v>10</v>
      </c>
      <c r="M37" s="474"/>
      <c r="N37" s="475">
        <f t="shared" si="37"/>
        <v>10</v>
      </c>
      <c r="O37" s="474"/>
      <c r="P37" s="475">
        <f t="shared" si="38"/>
        <v>10</v>
      </c>
      <c r="Q37" s="476">
        <f t="shared" si="39"/>
        <v>50</v>
      </c>
      <c r="R37" s="477">
        <f t="shared" si="40"/>
        <v>0</v>
      </c>
      <c r="S37" s="478">
        <f t="shared" si="41"/>
        <v>50</v>
      </c>
      <c r="T37" s="478">
        <f t="shared" si="42"/>
        <v>2</v>
      </c>
      <c r="U37" s="474"/>
      <c r="V37" s="474"/>
      <c r="W37" s="475">
        <f t="shared" si="43"/>
        <v>10</v>
      </c>
      <c r="X37" s="479">
        <f t="shared" si="44"/>
        <v>2</v>
      </c>
      <c r="Y37" s="474"/>
      <c r="Z37" s="480">
        <f t="shared" si="45"/>
        <v>10</v>
      </c>
      <c r="AA37" s="480">
        <f t="shared" si="46"/>
        <v>2</v>
      </c>
      <c r="AB37" s="474"/>
      <c r="AC37" s="474"/>
      <c r="AD37" s="474"/>
      <c r="AE37" s="474"/>
      <c r="AF37" s="480">
        <f t="shared" si="47"/>
        <v>10</v>
      </c>
      <c r="AG37" s="480">
        <f t="shared" si="48"/>
        <v>2</v>
      </c>
      <c r="AH37" s="482">
        <f t="shared" si="49"/>
        <v>8</v>
      </c>
      <c r="AI37" s="482">
        <f t="shared" si="50"/>
        <v>0</v>
      </c>
      <c r="AJ37" s="482">
        <f t="shared" si="51"/>
        <v>0</v>
      </c>
      <c r="AK37" s="482">
        <f t="shared" si="52"/>
        <v>0</v>
      </c>
      <c r="AL37" s="482">
        <f t="shared" si="53"/>
        <v>0</v>
      </c>
      <c r="AM37" s="483">
        <f t="shared" si="54"/>
        <v>8</v>
      </c>
      <c r="AN37" s="484" t="s">
        <v>74</v>
      </c>
      <c r="AO37" s="484" t="s">
        <v>74</v>
      </c>
      <c r="AP37" s="480">
        <f t="shared" si="55"/>
        <v>0</v>
      </c>
      <c r="AQ37" s="480">
        <f t="shared" si="56"/>
        <v>0</v>
      </c>
      <c r="AR37" s="475"/>
      <c r="AS37" s="485">
        <f t="shared" si="57"/>
        <v>6</v>
      </c>
      <c r="AT37" s="485">
        <f t="shared" si="58"/>
        <v>3</v>
      </c>
      <c r="AU37" s="486" t="s">
        <v>246</v>
      </c>
      <c r="AV37" s="487"/>
      <c r="AW37" s="488">
        <f t="shared" si="59"/>
        <v>0</v>
      </c>
      <c r="AX37" s="489" t="s">
        <v>268</v>
      </c>
      <c r="AY37" s="487"/>
      <c r="AZ37" s="488">
        <f t="shared" si="60"/>
        <v>0</v>
      </c>
      <c r="BA37" s="490">
        <f t="shared" si="61"/>
        <v>3</v>
      </c>
      <c r="BB37" s="490">
        <f t="shared" si="62"/>
        <v>1</v>
      </c>
      <c r="BC37" s="490">
        <f t="shared" si="63"/>
        <v>0</v>
      </c>
      <c r="BD37" s="490">
        <f t="shared" si="64"/>
        <v>1</v>
      </c>
      <c r="BE37" s="490">
        <f t="shared" si="65"/>
        <v>1</v>
      </c>
      <c r="BF37" s="491">
        <f t="shared" si="66"/>
        <v>7.5</v>
      </c>
      <c r="BG37" s="474"/>
      <c r="BH37" s="474"/>
      <c r="BI37" s="474"/>
      <c r="BJ37" s="474"/>
      <c r="BK37" s="474"/>
      <c r="BL37" s="474"/>
      <c r="BM37" s="474"/>
      <c r="BN37" s="474"/>
      <c r="BO37" s="474"/>
      <c r="BP37" s="474"/>
    </row>
    <row r="38" spans="1:68" ht="19.5" customHeight="1">
      <c r="A38" s="474"/>
      <c r="B38" s="474"/>
      <c r="C38" s="474"/>
      <c r="D38" s="474"/>
      <c r="E38" s="474"/>
      <c r="F38" s="474"/>
      <c r="G38" s="475">
        <f t="shared" si="34"/>
        <v>10</v>
      </c>
      <c r="H38" s="474"/>
      <c r="I38" s="474"/>
      <c r="J38" s="475">
        <f t="shared" si="35"/>
        <v>10</v>
      </c>
      <c r="K38" s="474"/>
      <c r="L38" s="475">
        <f t="shared" si="36"/>
        <v>10</v>
      </c>
      <c r="M38" s="474"/>
      <c r="N38" s="475">
        <f t="shared" si="37"/>
        <v>10</v>
      </c>
      <c r="O38" s="474"/>
      <c r="P38" s="475">
        <f t="shared" si="38"/>
        <v>10</v>
      </c>
      <c r="Q38" s="476">
        <f t="shared" si="39"/>
        <v>50</v>
      </c>
      <c r="R38" s="477">
        <f t="shared" si="40"/>
        <v>0</v>
      </c>
      <c r="S38" s="478">
        <f t="shared" si="41"/>
        <v>50</v>
      </c>
      <c r="T38" s="478">
        <f t="shared" si="42"/>
        <v>2</v>
      </c>
      <c r="U38" s="474"/>
      <c r="V38" s="474"/>
      <c r="W38" s="475">
        <f t="shared" si="43"/>
        <v>10</v>
      </c>
      <c r="X38" s="479">
        <f t="shared" si="44"/>
        <v>2</v>
      </c>
      <c r="Y38" s="474"/>
      <c r="Z38" s="480">
        <f t="shared" si="45"/>
        <v>10</v>
      </c>
      <c r="AA38" s="480">
        <f t="shared" si="46"/>
        <v>2</v>
      </c>
      <c r="AB38" s="474"/>
      <c r="AC38" s="474"/>
      <c r="AD38" s="474"/>
      <c r="AE38" s="474"/>
      <c r="AF38" s="480">
        <f t="shared" si="47"/>
        <v>10</v>
      </c>
      <c r="AG38" s="480">
        <f t="shared" si="48"/>
        <v>2</v>
      </c>
      <c r="AH38" s="482">
        <f t="shared" si="49"/>
        <v>8</v>
      </c>
      <c r="AI38" s="482">
        <f t="shared" si="50"/>
        <v>0</v>
      </c>
      <c r="AJ38" s="482">
        <f t="shared" si="51"/>
        <v>0</v>
      </c>
      <c r="AK38" s="482">
        <f t="shared" si="52"/>
        <v>0</v>
      </c>
      <c r="AL38" s="482">
        <f t="shared" si="53"/>
        <v>0</v>
      </c>
      <c r="AM38" s="483">
        <f t="shared" si="54"/>
        <v>8</v>
      </c>
      <c r="AN38" s="484" t="s">
        <v>74</v>
      </c>
      <c r="AO38" s="484" t="s">
        <v>74</v>
      </c>
      <c r="AP38" s="480">
        <f t="shared" si="55"/>
        <v>0</v>
      </c>
      <c r="AQ38" s="480">
        <f t="shared" si="56"/>
        <v>0</v>
      </c>
      <c r="AR38" s="475"/>
      <c r="AS38" s="485">
        <f t="shared" si="57"/>
        <v>6</v>
      </c>
      <c r="AT38" s="485">
        <f t="shared" si="58"/>
        <v>3</v>
      </c>
      <c r="AU38" s="486" t="s">
        <v>246</v>
      </c>
      <c r="AV38" s="487"/>
      <c r="AW38" s="488">
        <f t="shared" si="59"/>
        <v>0</v>
      </c>
      <c r="AX38" s="489" t="s">
        <v>268</v>
      </c>
      <c r="AY38" s="487"/>
      <c r="AZ38" s="488">
        <f t="shared" si="60"/>
        <v>0</v>
      </c>
      <c r="BA38" s="490">
        <f t="shared" si="61"/>
        <v>3</v>
      </c>
      <c r="BB38" s="490">
        <f t="shared" si="62"/>
        <v>1</v>
      </c>
      <c r="BC38" s="490">
        <f t="shared" si="63"/>
        <v>0</v>
      </c>
      <c r="BD38" s="490">
        <f t="shared" si="64"/>
        <v>1</v>
      </c>
      <c r="BE38" s="490">
        <f t="shared" si="65"/>
        <v>1</v>
      </c>
      <c r="BF38" s="491">
        <f t="shared" si="66"/>
        <v>7.5</v>
      </c>
      <c r="BG38" s="474"/>
      <c r="BH38" s="474"/>
      <c r="BI38" s="474"/>
      <c r="BJ38" s="474"/>
      <c r="BK38" s="474"/>
      <c r="BL38" s="474"/>
      <c r="BM38" s="474"/>
      <c r="BN38" s="474"/>
      <c r="BO38" s="474"/>
      <c r="BP38" s="474"/>
    </row>
    <row r="39" spans="1:68" ht="19.5" customHeight="1">
      <c r="A39" s="474"/>
      <c r="B39" s="474"/>
      <c r="C39" s="474"/>
      <c r="D39" s="474"/>
      <c r="E39" s="474"/>
      <c r="F39" s="474"/>
      <c r="G39" s="475">
        <f t="shared" si="34"/>
        <v>10</v>
      </c>
      <c r="H39" s="474"/>
      <c r="I39" s="474"/>
      <c r="J39" s="475">
        <f t="shared" si="35"/>
        <v>10</v>
      </c>
      <c r="K39" s="474"/>
      <c r="L39" s="475">
        <f t="shared" si="36"/>
        <v>10</v>
      </c>
      <c r="M39" s="474"/>
      <c r="N39" s="475">
        <f t="shared" si="37"/>
        <v>10</v>
      </c>
      <c r="O39" s="474"/>
      <c r="P39" s="475">
        <f t="shared" si="38"/>
        <v>10</v>
      </c>
      <c r="Q39" s="476">
        <f t="shared" si="39"/>
        <v>50</v>
      </c>
      <c r="R39" s="477">
        <f t="shared" si="40"/>
        <v>0</v>
      </c>
      <c r="S39" s="478">
        <f t="shared" si="41"/>
        <v>50</v>
      </c>
      <c r="T39" s="478">
        <f t="shared" si="42"/>
        <v>2</v>
      </c>
      <c r="U39" s="474"/>
      <c r="V39" s="474"/>
      <c r="W39" s="475">
        <f t="shared" si="43"/>
        <v>10</v>
      </c>
      <c r="X39" s="479">
        <f t="shared" si="44"/>
        <v>2</v>
      </c>
      <c r="Y39" s="474"/>
      <c r="Z39" s="480">
        <f t="shared" si="45"/>
        <v>10</v>
      </c>
      <c r="AA39" s="480">
        <f t="shared" si="46"/>
        <v>2</v>
      </c>
      <c r="AB39" s="474"/>
      <c r="AC39" s="474"/>
      <c r="AD39" s="474"/>
      <c r="AE39" s="474"/>
      <c r="AF39" s="480">
        <f t="shared" si="47"/>
        <v>10</v>
      </c>
      <c r="AG39" s="480">
        <f t="shared" si="48"/>
        <v>2</v>
      </c>
      <c r="AH39" s="482">
        <f t="shared" si="49"/>
        <v>8</v>
      </c>
      <c r="AI39" s="482">
        <f t="shared" si="50"/>
        <v>0</v>
      </c>
      <c r="AJ39" s="482">
        <f t="shared" si="51"/>
        <v>0</v>
      </c>
      <c r="AK39" s="482">
        <f t="shared" si="52"/>
        <v>0</v>
      </c>
      <c r="AL39" s="482">
        <f t="shared" si="53"/>
        <v>0</v>
      </c>
      <c r="AM39" s="483">
        <f t="shared" si="54"/>
        <v>8</v>
      </c>
      <c r="AN39" s="484" t="s">
        <v>74</v>
      </c>
      <c r="AO39" s="484" t="s">
        <v>74</v>
      </c>
      <c r="AP39" s="480">
        <f t="shared" si="55"/>
        <v>0</v>
      </c>
      <c r="AQ39" s="480">
        <f t="shared" si="56"/>
        <v>0</v>
      </c>
      <c r="AR39" s="475"/>
      <c r="AS39" s="485">
        <f t="shared" si="57"/>
        <v>6</v>
      </c>
      <c r="AT39" s="485">
        <f t="shared" si="58"/>
        <v>3</v>
      </c>
      <c r="AU39" s="486" t="s">
        <v>246</v>
      </c>
      <c r="AV39" s="487"/>
      <c r="AW39" s="488">
        <f t="shared" si="59"/>
        <v>0</v>
      </c>
      <c r="AX39" s="489" t="s">
        <v>268</v>
      </c>
      <c r="AY39" s="487"/>
      <c r="AZ39" s="488">
        <f t="shared" si="60"/>
        <v>0</v>
      </c>
      <c r="BA39" s="490">
        <f t="shared" si="61"/>
        <v>3</v>
      </c>
      <c r="BB39" s="490">
        <f t="shared" si="62"/>
        <v>1</v>
      </c>
      <c r="BC39" s="490">
        <f t="shared" si="63"/>
        <v>0</v>
      </c>
      <c r="BD39" s="490">
        <f t="shared" si="64"/>
        <v>1</v>
      </c>
      <c r="BE39" s="490">
        <f t="shared" si="65"/>
        <v>1</v>
      </c>
      <c r="BF39" s="491">
        <f t="shared" si="66"/>
        <v>7.5</v>
      </c>
      <c r="BG39" s="474"/>
      <c r="BH39" s="474"/>
      <c r="BI39" s="474"/>
      <c r="BJ39" s="474"/>
      <c r="BK39" s="474"/>
      <c r="BL39" s="474"/>
      <c r="BM39" s="474"/>
      <c r="BN39" s="474"/>
      <c r="BO39" s="474"/>
      <c r="BP39" s="474"/>
    </row>
    <row r="40" spans="1:68" ht="19.5" customHeight="1">
      <c r="A40" s="474"/>
      <c r="B40" s="474"/>
      <c r="C40" s="474"/>
      <c r="D40" s="474"/>
      <c r="E40" s="474"/>
      <c r="F40" s="474"/>
      <c r="G40" s="475">
        <f t="shared" si="34"/>
        <v>10</v>
      </c>
      <c r="H40" s="474"/>
      <c r="I40" s="474"/>
      <c r="J40" s="475">
        <f t="shared" si="35"/>
        <v>10</v>
      </c>
      <c r="K40" s="474"/>
      <c r="L40" s="475">
        <f t="shared" si="36"/>
        <v>10</v>
      </c>
      <c r="M40" s="474"/>
      <c r="N40" s="475">
        <f t="shared" si="37"/>
        <v>10</v>
      </c>
      <c r="O40" s="474"/>
      <c r="P40" s="475">
        <f t="shared" si="38"/>
        <v>10</v>
      </c>
      <c r="Q40" s="476">
        <f t="shared" si="39"/>
        <v>50</v>
      </c>
      <c r="R40" s="477">
        <f t="shared" si="40"/>
        <v>0</v>
      </c>
      <c r="S40" s="478">
        <f t="shared" si="41"/>
        <v>50</v>
      </c>
      <c r="T40" s="478">
        <f t="shared" si="42"/>
        <v>2</v>
      </c>
      <c r="U40" s="474"/>
      <c r="V40" s="474"/>
      <c r="W40" s="475">
        <f t="shared" si="43"/>
        <v>10</v>
      </c>
      <c r="X40" s="479">
        <f t="shared" si="44"/>
        <v>2</v>
      </c>
      <c r="Y40" s="474"/>
      <c r="Z40" s="480">
        <f t="shared" si="45"/>
        <v>10</v>
      </c>
      <c r="AA40" s="480">
        <f t="shared" si="46"/>
        <v>2</v>
      </c>
      <c r="AB40" s="474"/>
      <c r="AC40" s="474"/>
      <c r="AD40" s="474"/>
      <c r="AE40" s="474"/>
      <c r="AF40" s="480">
        <f t="shared" si="47"/>
        <v>10</v>
      </c>
      <c r="AG40" s="480">
        <f t="shared" si="48"/>
        <v>2</v>
      </c>
      <c r="AH40" s="482">
        <f t="shared" si="49"/>
        <v>8</v>
      </c>
      <c r="AI40" s="482">
        <f t="shared" si="50"/>
        <v>0</v>
      </c>
      <c r="AJ40" s="482">
        <f t="shared" si="51"/>
        <v>0</v>
      </c>
      <c r="AK40" s="482">
        <f t="shared" si="52"/>
        <v>0</v>
      </c>
      <c r="AL40" s="482">
        <f t="shared" si="53"/>
        <v>0</v>
      </c>
      <c r="AM40" s="483">
        <f t="shared" si="54"/>
        <v>8</v>
      </c>
      <c r="AN40" s="484" t="s">
        <v>74</v>
      </c>
      <c r="AO40" s="484" t="s">
        <v>74</v>
      </c>
      <c r="AP40" s="480">
        <f t="shared" si="55"/>
        <v>0</v>
      </c>
      <c r="AQ40" s="480">
        <f t="shared" si="56"/>
        <v>0</v>
      </c>
      <c r="AR40" s="475"/>
      <c r="AS40" s="485">
        <f t="shared" si="57"/>
        <v>6</v>
      </c>
      <c r="AT40" s="485">
        <f t="shared" si="58"/>
        <v>3</v>
      </c>
      <c r="AU40" s="486" t="s">
        <v>246</v>
      </c>
      <c r="AV40" s="487"/>
      <c r="AW40" s="488">
        <f t="shared" si="59"/>
        <v>0</v>
      </c>
      <c r="AX40" s="489" t="s">
        <v>268</v>
      </c>
      <c r="AY40" s="487"/>
      <c r="AZ40" s="488">
        <f t="shared" si="60"/>
        <v>0</v>
      </c>
      <c r="BA40" s="490">
        <f t="shared" si="61"/>
        <v>3</v>
      </c>
      <c r="BB40" s="490">
        <f t="shared" si="62"/>
        <v>1</v>
      </c>
      <c r="BC40" s="490">
        <f t="shared" si="63"/>
        <v>0</v>
      </c>
      <c r="BD40" s="490">
        <f t="shared" si="64"/>
        <v>1</v>
      </c>
      <c r="BE40" s="490">
        <f t="shared" si="65"/>
        <v>1</v>
      </c>
      <c r="BF40" s="491">
        <f t="shared" si="66"/>
        <v>7.5</v>
      </c>
      <c r="BG40" s="474"/>
      <c r="BH40" s="474"/>
      <c r="BI40" s="474"/>
      <c r="BJ40" s="474"/>
      <c r="BK40" s="474"/>
      <c r="BL40" s="474"/>
      <c r="BM40" s="474"/>
      <c r="BN40" s="474"/>
      <c r="BO40" s="474"/>
      <c r="BP40" s="474"/>
    </row>
    <row r="41" spans="1:68" ht="19.5" customHeight="1">
      <c r="A41" s="474"/>
      <c r="B41" s="474"/>
      <c r="C41" s="474"/>
      <c r="D41" s="474"/>
      <c r="E41" s="474"/>
      <c r="F41" s="474"/>
      <c r="G41" s="475">
        <f t="shared" si="34"/>
        <v>10</v>
      </c>
      <c r="H41" s="474"/>
      <c r="I41" s="474"/>
      <c r="J41" s="475">
        <f t="shared" si="35"/>
        <v>10</v>
      </c>
      <c r="K41" s="474"/>
      <c r="L41" s="475">
        <f t="shared" si="36"/>
        <v>10</v>
      </c>
      <c r="M41" s="474"/>
      <c r="N41" s="475">
        <f t="shared" si="37"/>
        <v>10</v>
      </c>
      <c r="O41" s="474"/>
      <c r="P41" s="475">
        <f t="shared" si="38"/>
        <v>10</v>
      </c>
      <c r="Q41" s="476">
        <f t="shared" si="39"/>
        <v>50</v>
      </c>
      <c r="R41" s="477">
        <f t="shared" si="40"/>
        <v>0</v>
      </c>
      <c r="S41" s="478">
        <f t="shared" si="41"/>
        <v>50</v>
      </c>
      <c r="T41" s="478">
        <f t="shared" si="42"/>
        <v>2</v>
      </c>
      <c r="U41" s="474"/>
      <c r="V41" s="474"/>
      <c r="W41" s="475">
        <f t="shared" si="43"/>
        <v>10</v>
      </c>
      <c r="X41" s="479">
        <f t="shared" si="44"/>
        <v>2</v>
      </c>
      <c r="Y41" s="474"/>
      <c r="Z41" s="480">
        <f t="shared" si="45"/>
        <v>10</v>
      </c>
      <c r="AA41" s="480">
        <f t="shared" si="46"/>
        <v>2</v>
      </c>
      <c r="AB41" s="474"/>
      <c r="AC41" s="474"/>
      <c r="AD41" s="474"/>
      <c r="AE41" s="474"/>
      <c r="AF41" s="480">
        <f t="shared" si="47"/>
        <v>10</v>
      </c>
      <c r="AG41" s="480">
        <f t="shared" si="48"/>
        <v>2</v>
      </c>
      <c r="AH41" s="482">
        <f t="shared" si="49"/>
        <v>8</v>
      </c>
      <c r="AI41" s="482">
        <f t="shared" si="50"/>
        <v>0</v>
      </c>
      <c r="AJ41" s="482">
        <f t="shared" si="51"/>
        <v>0</v>
      </c>
      <c r="AK41" s="482">
        <f t="shared" si="52"/>
        <v>0</v>
      </c>
      <c r="AL41" s="482">
        <f t="shared" si="53"/>
        <v>0</v>
      </c>
      <c r="AM41" s="483">
        <f t="shared" si="54"/>
        <v>8</v>
      </c>
      <c r="AN41" s="484" t="s">
        <v>74</v>
      </c>
      <c r="AO41" s="484" t="s">
        <v>74</v>
      </c>
      <c r="AP41" s="480">
        <f t="shared" si="55"/>
        <v>0</v>
      </c>
      <c r="AQ41" s="480">
        <f t="shared" si="56"/>
        <v>0</v>
      </c>
      <c r="AR41" s="475"/>
      <c r="AS41" s="485">
        <f t="shared" si="57"/>
        <v>6</v>
      </c>
      <c r="AT41" s="485">
        <f t="shared" si="58"/>
        <v>3</v>
      </c>
      <c r="AU41" s="486" t="s">
        <v>246</v>
      </c>
      <c r="AV41" s="487"/>
      <c r="AW41" s="488">
        <f t="shared" si="59"/>
        <v>0</v>
      </c>
      <c r="AX41" s="489" t="s">
        <v>268</v>
      </c>
      <c r="AY41" s="487"/>
      <c r="AZ41" s="488">
        <f t="shared" si="60"/>
        <v>0</v>
      </c>
      <c r="BA41" s="490">
        <f t="shared" si="61"/>
        <v>3</v>
      </c>
      <c r="BB41" s="490">
        <f t="shared" si="62"/>
        <v>1</v>
      </c>
      <c r="BC41" s="490">
        <f t="shared" si="63"/>
        <v>0</v>
      </c>
      <c r="BD41" s="490">
        <f t="shared" si="64"/>
        <v>1</v>
      </c>
      <c r="BE41" s="490">
        <f t="shared" si="65"/>
        <v>1</v>
      </c>
      <c r="BF41" s="491">
        <f t="shared" si="66"/>
        <v>7.5</v>
      </c>
      <c r="BG41" s="474"/>
      <c r="BH41" s="474"/>
      <c r="BI41" s="474"/>
      <c r="BJ41" s="474"/>
      <c r="BK41" s="474"/>
      <c r="BL41" s="474"/>
      <c r="BM41" s="474"/>
      <c r="BN41" s="474"/>
      <c r="BO41" s="474"/>
      <c r="BP41" s="474"/>
    </row>
    <row r="42" spans="1:68" ht="19.5" customHeight="1">
      <c r="A42" s="474"/>
      <c r="B42" s="474"/>
      <c r="C42" s="474"/>
      <c r="D42" s="474"/>
      <c r="E42" s="474"/>
      <c r="F42" s="474"/>
      <c r="G42" s="475">
        <f t="shared" si="34"/>
        <v>10</v>
      </c>
      <c r="H42" s="474"/>
      <c r="I42" s="474"/>
      <c r="J42" s="475">
        <f t="shared" si="35"/>
        <v>10</v>
      </c>
      <c r="K42" s="474"/>
      <c r="L42" s="475">
        <f t="shared" si="36"/>
        <v>10</v>
      </c>
      <c r="M42" s="474"/>
      <c r="N42" s="475">
        <f t="shared" si="37"/>
        <v>10</v>
      </c>
      <c r="O42" s="474"/>
      <c r="P42" s="475">
        <f t="shared" si="38"/>
        <v>10</v>
      </c>
      <c r="Q42" s="476">
        <f t="shared" si="39"/>
        <v>50</v>
      </c>
      <c r="R42" s="477">
        <f t="shared" si="40"/>
        <v>0</v>
      </c>
      <c r="S42" s="478">
        <f t="shared" si="41"/>
        <v>50</v>
      </c>
      <c r="T42" s="478">
        <f t="shared" si="42"/>
        <v>2</v>
      </c>
      <c r="U42" s="474"/>
      <c r="V42" s="474"/>
      <c r="W42" s="475">
        <f t="shared" si="43"/>
        <v>10</v>
      </c>
      <c r="X42" s="479">
        <f t="shared" si="44"/>
        <v>2</v>
      </c>
      <c r="Y42" s="474"/>
      <c r="Z42" s="480">
        <f t="shared" si="45"/>
        <v>10</v>
      </c>
      <c r="AA42" s="480">
        <f t="shared" si="46"/>
        <v>2</v>
      </c>
      <c r="AB42" s="474"/>
      <c r="AC42" s="474"/>
      <c r="AD42" s="474"/>
      <c r="AE42" s="474"/>
      <c r="AF42" s="480">
        <f t="shared" si="47"/>
        <v>10</v>
      </c>
      <c r="AG42" s="480">
        <f t="shared" si="48"/>
        <v>2</v>
      </c>
      <c r="AH42" s="482">
        <f t="shared" si="49"/>
        <v>8</v>
      </c>
      <c r="AI42" s="482">
        <f t="shared" si="50"/>
        <v>0</v>
      </c>
      <c r="AJ42" s="482">
        <f t="shared" si="51"/>
        <v>0</v>
      </c>
      <c r="AK42" s="482">
        <f t="shared" si="52"/>
        <v>0</v>
      </c>
      <c r="AL42" s="482">
        <f t="shared" si="53"/>
        <v>0</v>
      </c>
      <c r="AM42" s="483">
        <f t="shared" si="54"/>
        <v>8</v>
      </c>
      <c r="AN42" s="484" t="s">
        <v>74</v>
      </c>
      <c r="AO42" s="484" t="s">
        <v>74</v>
      </c>
      <c r="AP42" s="480">
        <f t="shared" si="55"/>
        <v>0</v>
      </c>
      <c r="AQ42" s="480">
        <f t="shared" si="56"/>
        <v>0</v>
      </c>
      <c r="AR42" s="475"/>
      <c r="AS42" s="485">
        <f t="shared" si="57"/>
        <v>6</v>
      </c>
      <c r="AT42" s="485">
        <f t="shared" si="58"/>
        <v>3</v>
      </c>
      <c r="AU42" s="486" t="s">
        <v>246</v>
      </c>
      <c r="AV42" s="487"/>
      <c r="AW42" s="488">
        <f t="shared" si="59"/>
        <v>0</v>
      </c>
      <c r="AX42" s="489" t="s">
        <v>268</v>
      </c>
      <c r="AY42" s="487"/>
      <c r="AZ42" s="488">
        <f t="shared" si="60"/>
        <v>0</v>
      </c>
      <c r="BA42" s="490">
        <f t="shared" si="61"/>
        <v>3</v>
      </c>
      <c r="BB42" s="490">
        <f t="shared" si="62"/>
        <v>1</v>
      </c>
      <c r="BC42" s="490">
        <f t="shared" si="63"/>
        <v>0</v>
      </c>
      <c r="BD42" s="490">
        <f t="shared" si="64"/>
        <v>1</v>
      </c>
      <c r="BE42" s="490">
        <f t="shared" si="65"/>
        <v>1</v>
      </c>
      <c r="BF42" s="491">
        <f t="shared" si="66"/>
        <v>7.5</v>
      </c>
      <c r="BG42" s="474"/>
      <c r="BH42" s="474"/>
      <c r="BI42" s="474"/>
      <c r="BJ42" s="474"/>
      <c r="BK42" s="474"/>
      <c r="BL42" s="474"/>
      <c r="BM42" s="474"/>
      <c r="BN42" s="474"/>
      <c r="BO42" s="474"/>
      <c r="BP42" s="474"/>
    </row>
    <row r="43" spans="1:68" ht="19.5" customHeight="1">
      <c r="A43" s="474"/>
      <c r="B43" s="474"/>
      <c r="C43" s="474"/>
      <c r="D43" s="474"/>
      <c r="E43" s="474"/>
      <c r="F43" s="474"/>
      <c r="G43" s="475">
        <f t="shared" si="34"/>
        <v>10</v>
      </c>
      <c r="H43" s="474"/>
      <c r="I43" s="474"/>
      <c r="J43" s="475">
        <f t="shared" si="35"/>
        <v>10</v>
      </c>
      <c r="K43" s="474"/>
      <c r="L43" s="475">
        <f t="shared" si="36"/>
        <v>10</v>
      </c>
      <c r="M43" s="474"/>
      <c r="N43" s="475">
        <f t="shared" si="37"/>
        <v>10</v>
      </c>
      <c r="O43" s="474"/>
      <c r="P43" s="475">
        <f t="shared" si="38"/>
        <v>10</v>
      </c>
      <c r="Q43" s="476">
        <f t="shared" si="39"/>
        <v>50</v>
      </c>
      <c r="R43" s="477">
        <f t="shared" si="40"/>
        <v>0</v>
      </c>
      <c r="S43" s="478">
        <f t="shared" si="41"/>
        <v>50</v>
      </c>
      <c r="T43" s="478">
        <f t="shared" si="42"/>
        <v>2</v>
      </c>
      <c r="U43" s="474"/>
      <c r="V43" s="474"/>
      <c r="W43" s="475">
        <f t="shared" si="43"/>
        <v>10</v>
      </c>
      <c r="X43" s="479">
        <f t="shared" si="44"/>
        <v>2</v>
      </c>
      <c r="Y43" s="474"/>
      <c r="Z43" s="480">
        <f t="shared" si="45"/>
        <v>10</v>
      </c>
      <c r="AA43" s="480">
        <f t="shared" si="46"/>
        <v>2</v>
      </c>
      <c r="AB43" s="474"/>
      <c r="AC43" s="474"/>
      <c r="AD43" s="474"/>
      <c r="AE43" s="474"/>
      <c r="AF43" s="480">
        <f t="shared" si="47"/>
        <v>10</v>
      </c>
      <c r="AG43" s="480">
        <f t="shared" si="48"/>
        <v>2</v>
      </c>
      <c r="AH43" s="482">
        <f t="shared" si="49"/>
        <v>8</v>
      </c>
      <c r="AI43" s="482">
        <f t="shared" si="50"/>
        <v>0</v>
      </c>
      <c r="AJ43" s="482">
        <f t="shared" si="51"/>
        <v>0</v>
      </c>
      <c r="AK43" s="482">
        <f t="shared" si="52"/>
        <v>0</v>
      </c>
      <c r="AL43" s="482">
        <f t="shared" si="53"/>
        <v>0</v>
      </c>
      <c r="AM43" s="483">
        <f t="shared" si="54"/>
        <v>8</v>
      </c>
      <c r="AN43" s="484" t="s">
        <v>74</v>
      </c>
      <c r="AO43" s="484" t="s">
        <v>74</v>
      </c>
      <c r="AP43" s="480">
        <f t="shared" si="55"/>
        <v>0</v>
      </c>
      <c r="AQ43" s="480">
        <f t="shared" si="56"/>
        <v>0</v>
      </c>
      <c r="AR43" s="475"/>
      <c r="AS43" s="485">
        <f t="shared" si="57"/>
        <v>6</v>
      </c>
      <c r="AT43" s="485">
        <f t="shared" si="58"/>
        <v>3</v>
      </c>
      <c r="AU43" s="486" t="s">
        <v>246</v>
      </c>
      <c r="AV43" s="487"/>
      <c r="AW43" s="488">
        <f t="shared" si="59"/>
        <v>0</v>
      </c>
      <c r="AX43" s="489" t="s">
        <v>268</v>
      </c>
      <c r="AY43" s="487"/>
      <c r="AZ43" s="488">
        <f t="shared" si="60"/>
        <v>0</v>
      </c>
      <c r="BA43" s="490">
        <f t="shared" si="61"/>
        <v>3</v>
      </c>
      <c r="BB43" s="490">
        <f t="shared" si="62"/>
        <v>1</v>
      </c>
      <c r="BC43" s="490">
        <f t="shared" si="63"/>
        <v>0</v>
      </c>
      <c r="BD43" s="490">
        <f t="shared" si="64"/>
        <v>1</v>
      </c>
      <c r="BE43" s="490">
        <f t="shared" si="65"/>
        <v>1</v>
      </c>
      <c r="BF43" s="491">
        <f t="shared" si="66"/>
        <v>7.5</v>
      </c>
      <c r="BG43" s="474"/>
      <c r="BH43" s="474"/>
      <c r="BI43" s="474"/>
      <c r="BJ43" s="474"/>
      <c r="BK43" s="474"/>
      <c r="BL43" s="474"/>
      <c r="BM43" s="474"/>
      <c r="BN43" s="474"/>
      <c r="BO43" s="474"/>
      <c r="BP43" s="474"/>
    </row>
    <row r="44" spans="1:68" ht="19.5" customHeight="1">
      <c r="A44" s="474"/>
      <c r="B44" s="474"/>
      <c r="C44" s="474"/>
      <c r="D44" s="474"/>
      <c r="E44" s="474"/>
      <c r="F44" s="474"/>
      <c r="G44" s="475">
        <f t="shared" si="34"/>
        <v>10</v>
      </c>
      <c r="H44" s="474"/>
      <c r="I44" s="474"/>
      <c r="J44" s="475">
        <f t="shared" si="35"/>
        <v>10</v>
      </c>
      <c r="K44" s="474"/>
      <c r="L44" s="475">
        <f t="shared" si="36"/>
        <v>10</v>
      </c>
      <c r="M44" s="474"/>
      <c r="N44" s="475">
        <f t="shared" si="37"/>
        <v>10</v>
      </c>
      <c r="O44" s="474"/>
      <c r="P44" s="475">
        <f t="shared" si="38"/>
        <v>10</v>
      </c>
      <c r="Q44" s="476">
        <f t="shared" si="39"/>
        <v>50</v>
      </c>
      <c r="R44" s="477">
        <f t="shared" si="40"/>
        <v>0</v>
      </c>
      <c r="S44" s="478">
        <f t="shared" si="41"/>
        <v>50</v>
      </c>
      <c r="T44" s="478">
        <f t="shared" si="42"/>
        <v>2</v>
      </c>
      <c r="U44" s="474"/>
      <c r="V44" s="474"/>
      <c r="W44" s="475">
        <f t="shared" si="43"/>
        <v>10</v>
      </c>
      <c r="X44" s="479">
        <f t="shared" si="44"/>
        <v>2</v>
      </c>
      <c r="Y44" s="474"/>
      <c r="Z44" s="480">
        <f t="shared" si="45"/>
        <v>10</v>
      </c>
      <c r="AA44" s="480">
        <f t="shared" si="46"/>
        <v>2</v>
      </c>
      <c r="AB44" s="474"/>
      <c r="AC44" s="474"/>
      <c r="AD44" s="474"/>
      <c r="AE44" s="474"/>
      <c r="AF44" s="480">
        <f t="shared" si="47"/>
        <v>10</v>
      </c>
      <c r="AG44" s="480">
        <f t="shared" si="48"/>
        <v>2</v>
      </c>
      <c r="AH44" s="482">
        <f t="shared" si="49"/>
        <v>8</v>
      </c>
      <c r="AI44" s="482">
        <f t="shared" si="50"/>
        <v>0</v>
      </c>
      <c r="AJ44" s="482">
        <f t="shared" si="51"/>
        <v>0</v>
      </c>
      <c r="AK44" s="482">
        <f t="shared" si="52"/>
        <v>0</v>
      </c>
      <c r="AL44" s="482">
        <f t="shared" si="53"/>
        <v>0</v>
      </c>
      <c r="AM44" s="483">
        <f t="shared" si="54"/>
        <v>8</v>
      </c>
      <c r="AN44" s="484" t="s">
        <v>74</v>
      </c>
      <c r="AO44" s="484" t="s">
        <v>74</v>
      </c>
      <c r="AP44" s="480">
        <f t="shared" si="55"/>
        <v>0</v>
      </c>
      <c r="AQ44" s="480">
        <f t="shared" si="56"/>
        <v>0</v>
      </c>
      <c r="AR44" s="475"/>
      <c r="AS44" s="485">
        <f t="shared" si="57"/>
        <v>6</v>
      </c>
      <c r="AT44" s="485">
        <f t="shared" si="58"/>
        <v>3</v>
      </c>
      <c r="AU44" s="486" t="s">
        <v>246</v>
      </c>
      <c r="AV44" s="487"/>
      <c r="AW44" s="488">
        <f t="shared" si="59"/>
        <v>0</v>
      </c>
      <c r="AX44" s="489" t="s">
        <v>268</v>
      </c>
      <c r="AY44" s="487"/>
      <c r="AZ44" s="488">
        <f t="shared" si="60"/>
        <v>0</v>
      </c>
      <c r="BA44" s="490">
        <f t="shared" si="61"/>
        <v>3</v>
      </c>
      <c r="BB44" s="490">
        <f t="shared" si="62"/>
        <v>1</v>
      </c>
      <c r="BC44" s="490">
        <f t="shared" si="63"/>
        <v>0</v>
      </c>
      <c r="BD44" s="490">
        <f t="shared" si="64"/>
        <v>1</v>
      </c>
      <c r="BE44" s="490">
        <f t="shared" si="65"/>
        <v>1</v>
      </c>
      <c r="BF44" s="491">
        <f t="shared" si="66"/>
        <v>7.5</v>
      </c>
      <c r="BG44" s="474"/>
      <c r="BH44" s="474"/>
      <c r="BI44" s="474"/>
      <c r="BJ44" s="474"/>
      <c r="BK44" s="474"/>
      <c r="BL44" s="474"/>
      <c r="BM44" s="474"/>
      <c r="BN44" s="474"/>
      <c r="BO44" s="474"/>
      <c r="BP44" s="474"/>
    </row>
    <row r="45" spans="1:68" ht="19.5" customHeight="1">
      <c r="A45" s="474"/>
      <c r="B45" s="474"/>
      <c r="C45" s="474"/>
      <c r="D45" s="474"/>
      <c r="E45" s="474"/>
      <c r="F45" s="474"/>
      <c r="G45" s="475">
        <f t="shared" si="34"/>
        <v>10</v>
      </c>
      <c r="H45" s="474"/>
      <c r="I45" s="474"/>
      <c r="J45" s="475">
        <f t="shared" si="35"/>
        <v>10</v>
      </c>
      <c r="K45" s="474"/>
      <c r="L45" s="475">
        <f t="shared" si="36"/>
        <v>10</v>
      </c>
      <c r="M45" s="474"/>
      <c r="N45" s="475">
        <f t="shared" si="37"/>
        <v>10</v>
      </c>
      <c r="O45" s="474"/>
      <c r="P45" s="475">
        <f t="shared" si="38"/>
        <v>10</v>
      </c>
      <c r="Q45" s="476">
        <f t="shared" si="39"/>
        <v>50</v>
      </c>
      <c r="R45" s="477">
        <f t="shared" si="40"/>
        <v>0</v>
      </c>
      <c r="S45" s="478">
        <f t="shared" si="41"/>
        <v>50</v>
      </c>
      <c r="T45" s="478">
        <f t="shared" si="42"/>
        <v>2</v>
      </c>
      <c r="U45" s="474"/>
      <c r="V45" s="474"/>
      <c r="W45" s="475">
        <f t="shared" si="43"/>
        <v>10</v>
      </c>
      <c r="X45" s="479">
        <f t="shared" si="44"/>
        <v>2</v>
      </c>
      <c r="Y45" s="474"/>
      <c r="Z45" s="480">
        <f t="shared" si="45"/>
        <v>10</v>
      </c>
      <c r="AA45" s="480">
        <f t="shared" si="46"/>
        <v>2</v>
      </c>
      <c r="AB45" s="474"/>
      <c r="AC45" s="474"/>
      <c r="AD45" s="474"/>
      <c r="AE45" s="474"/>
      <c r="AF45" s="480">
        <f t="shared" si="47"/>
        <v>10</v>
      </c>
      <c r="AG45" s="480">
        <f t="shared" si="48"/>
        <v>2</v>
      </c>
      <c r="AH45" s="482">
        <f t="shared" si="49"/>
        <v>8</v>
      </c>
      <c r="AI45" s="482">
        <f t="shared" si="50"/>
        <v>0</v>
      </c>
      <c r="AJ45" s="482">
        <f t="shared" si="51"/>
        <v>0</v>
      </c>
      <c r="AK45" s="482">
        <f t="shared" si="52"/>
        <v>0</v>
      </c>
      <c r="AL45" s="482">
        <f t="shared" si="53"/>
        <v>0</v>
      </c>
      <c r="AM45" s="483">
        <f t="shared" si="54"/>
        <v>8</v>
      </c>
      <c r="AN45" s="484" t="s">
        <v>74</v>
      </c>
      <c r="AO45" s="484" t="s">
        <v>74</v>
      </c>
      <c r="AP45" s="480">
        <f t="shared" si="55"/>
        <v>0</v>
      </c>
      <c r="AQ45" s="480">
        <f t="shared" si="56"/>
        <v>0</v>
      </c>
      <c r="AR45" s="475"/>
      <c r="AS45" s="485">
        <f t="shared" si="57"/>
        <v>6</v>
      </c>
      <c r="AT45" s="485">
        <f t="shared" si="58"/>
        <v>3</v>
      </c>
      <c r="AU45" s="486" t="s">
        <v>246</v>
      </c>
      <c r="AV45" s="487"/>
      <c r="AW45" s="488">
        <f t="shared" si="59"/>
        <v>0</v>
      </c>
      <c r="AX45" s="489" t="s">
        <v>268</v>
      </c>
      <c r="AY45" s="487"/>
      <c r="AZ45" s="488">
        <f t="shared" si="60"/>
        <v>0</v>
      </c>
      <c r="BA45" s="490">
        <f t="shared" si="61"/>
        <v>3</v>
      </c>
      <c r="BB45" s="490">
        <f t="shared" si="62"/>
        <v>1</v>
      </c>
      <c r="BC45" s="490">
        <f t="shared" si="63"/>
        <v>0</v>
      </c>
      <c r="BD45" s="490">
        <f t="shared" si="64"/>
        <v>1</v>
      </c>
      <c r="BE45" s="490">
        <f t="shared" si="65"/>
        <v>1</v>
      </c>
      <c r="BF45" s="491">
        <f t="shared" si="66"/>
        <v>7.5</v>
      </c>
      <c r="BG45" s="474"/>
      <c r="BH45" s="474"/>
      <c r="BI45" s="474"/>
      <c r="BJ45" s="474"/>
      <c r="BK45" s="474"/>
      <c r="BL45" s="474"/>
      <c r="BM45" s="474"/>
      <c r="BN45" s="474"/>
      <c r="BO45" s="474"/>
      <c r="BP45" s="474"/>
    </row>
    <row r="46" spans="1:68" ht="19.5" customHeight="1">
      <c r="A46" s="474"/>
      <c r="B46" s="474"/>
      <c r="C46" s="474"/>
      <c r="D46" s="474"/>
      <c r="E46" s="474"/>
      <c r="F46" s="474"/>
      <c r="G46" s="475">
        <f t="shared" si="34"/>
        <v>10</v>
      </c>
      <c r="H46" s="474"/>
      <c r="I46" s="474"/>
      <c r="J46" s="475">
        <f t="shared" si="35"/>
        <v>10</v>
      </c>
      <c r="K46" s="474"/>
      <c r="L46" s="475">
        <f t="shared" si="36"/>
        <v>10</v>
      </c>
      <c r="M46" s="474"/>
      <c r="N46" s="475">
        <f t="shared" si="37"/>
        <v>10</v>
      </c>
      <c r="O46" s="474"/>
      <c r="P46" s="475">
        <f t="shared" si="38"/>
        <v>10</v>
      </c>
      <c r="Q46" s="476">
        <f t="shared" si="39"/>
        <v>50</v>
      </c>
      <c r="R46" s="477">
        <f t="shared" si="40"/>
        <v>0</v>
      </c>
      <c r="S46" s="478">
        <f t="shared" si="41"/>
        <v>50</v>
      </c>
      <c r="T46" s="478">
        <f t="shared" si="42"/>
        <v>2</v>
      </c>
      <c r="U46" s="474"/>
      <c r="V46" s="474"/>
      <c r="W46" s="475">
        <f t="shared" si="43"/>
        <v>10</v>
      </c>
      <c r="X46" s="479">
        <f t="shared" si="44"/>
        <v>2</v>
      </c>
      <c r="Y46" s="474"/>
      <c r="Z46" s="480">
        <f t="shared" si="45"/>
        <v>10</v>
      </c>
      <c r="AA46" s="480">
        <f t="shared" si="46"/>
        <v>2</v>
      </c>
      <c r="AB46" s="474"/>
      <c r="AC46" s="474"/>
      <c r="AD46" s="474"/>
      <c r="AE46" s="474"/>
      <c r="AF46" s="480">
        <f t="shared" si="47"/>
        <v>10</v>
      </c>
      <c r="AG46" s="480">
        <f t="shared" si="48"/>
        <v>2</v>
      </c>
      <c r="AH46" s="482">
        <f t="shared" si="49"/>
        <v>8</v>
      </c>
      <c r="AI46" s="482">
        <f t="shared" si="50"/>
        <v>0</v>
      </c>
      <c r="AJ46" s="482">
        <f t="shared" si="51"/>
        <v>0</v>
      </c>
      <c r="AK46" s="482">
        <f t="shared" si="52"/>
        <v>0</v>
      </c>
      <c r="AL46" s="482">
        <f t="shared" si="53"/>
        <v>0</v>
      </c>
      <c r="AM46" s="483">
        <f t="shared" si="54"/>
        <v>8</v>
      </c>
      <c r="AN46" s="484" t="s">
        <v>74</v>
      </c>
      <c r="AO46" s="484" t="s">
        <v>74</v>
      </c>
      <c r="AP46" s="480">
        <f t="shared" si="55"/>
        <v>0</v>
      </c>
      <c r="AQ46" s="480">
        <f t="shared" si="56"/>
        <v>0</v>
      </c>
      <c r="AR46" s="475"/>
      <c r="AS46" s="485">
        <f t="shared" si="57"/>
        <v>6</v>
      </c>
      <c r="AT46" s="485">
        <f t="shared" si="58"/>
        <v>3</v>
      </c>
      <c r="AU46" s="486" t="s">
        <v>246</v>
      </c>
      <c r="AV46" s="487"/>
      <c r="AW46" s="488">
        <f t="shared" si="59"/>
        <v>0</v>
      </c>
      <c r="AX46" s="489" t="s">
        <v>268</v>
      </c>
      <c r="AY46" s="487"/>
      <c r="AZ46" s="488">
        <f t="shared" si="60"/>
        <v>0</v>
      </c>
      <c r="BA46" s="490">
        <f t="shared" si="61"/>
        <v>3</v>
      </c>
      <c r="BB46" s="490">
        <f t="shared" si="62"/>
        <v>1</v>
      </c>
      <c r="BC46" s="490">
        <f t="shared" si="63"/>
        <v>0</v>
      </c>
      <c r="BD46" s="490">
        <f t="shared" si="64"/>
        <v>1</v>
      </c>
      <c r="BE46" s="490">
        <f t="shared" si="65"/>
        <v>1</v>
      </c>
      <c r="BF46" s="491">
        <f t="shared" si="66"/>
        <v>7.5</v>
      </c>
      <c r="BG46" s="474"/>
      <c r="BH46" s="474"/>
      <c r="BI46" s="474"/>
      <c r="BJ46" s="474"/>
      <c r="BK46" s="474"/>
      <c r="BL46" s="474"/>
      <c r="BM46" s="474"/>
      <c r="BN46" s="474"/>
      <c r="BO46" s="474"/>
      <c r="BP46" s="474"/>
    </row>
    <row r="47" spans="1:68" ht="19.5" customHeight="1">
      <c r="A47" s="474"/>
      <c r="B47" s="474"/>
      <c r="C47" s="474"/>
      <c r="D47" s="474"/>
      <c r="E47" s="474"/>
      <c r="F47" s="474"/>
      <c r="G47" s="475">
        <f t="shared" si="34"/>
        <v>10</v>
      </c>
      <c r="H47" s="474"/>
      <c r="I47" s="474"/>
      <c r="J47" s="475">
        <f t="shared" si="35"/>
        <v>10</v>
      </c>
      <c r="K47" s="474"/>
      <c r="L47" s="475">
        <f t="shared" si="36"/>
        <v>10</v>
      </c>
      <c r="M47" s="474"/>
      <c r="N47" s="475">
        <f t="shared" si="37"/>
        <v>10</v>
      </c>
      <c r="O47" s="474"/>
      <c r="P47" s="475">
        <f t="shared" si="38"/>
        <v>10</v>
      </c>
      <c r="Q47" s="476">
        <f t="shared" si="39"/>
        <v>50</v>
      </c>
      <c r="R47" s="477">
        <f t="shared" si="40"/>
        <v>0</v>
      </c>
      <c r="S47" s="478">
        <f t="shared" si="41"/>
        <v>50</v>
      </c>
      <c r="T47" s="478">
        <f t="shared" si="42"/>
        <v>2</v>
      </c>
      <c r="U47" s="474"/>
      <c r="V47" s="474"/>
      <c r="W47" s="475">
        <f t="shared" si="43"/>
        <v>10</v>
      </c>
      <c r="X47" s="479">
        <f t="shared" si="44"/>
        <v>2</v>
      </c>
      <c r="Y47" s="474"/>
      <c r="Z47" s="480">
        <f t="shared" si="45"/>
        <v>10</v>
      </c>
      <c r="AA47" s="480">
        <f t="shared" si="46"/>
        <v>2</v>
      </c>
      <c r="AB47" s="474"/>
      <c r="AC47" s="474"/>
      <c r="AD47" s="474"/>
      <c r="AE47" s="474"/>
      <c r="AF47" s="480">
        <f t="shared" si="47"/>
        <v>10</v>
      </c>
      <c r="AG47" s="480">
        <f t="shared" si="48"/>
        <v>2</v>
      </c>
      <c r="AH47" s="482">
        <f t="shared" si="49"/>
        <v>8</v>
      </c>
      <c r="AI47" s="482">
        <f t="shared" si="50"/>
        <v>0</v>
      </c>
      <c r="AJ47" s="482">
        <f t="shared" si="51"/>
        <v>0</v>
      </c>
      <c r="AK47" s="482">
        <f t="shared" si="52"/>
        <v>0</v>
      </c>
      <c r="AL47" s="482">
        <f t="shared" si="53"/>
        <v>0</v>
      </c>
      <c r="AM47" s="483">
        <f t="shared" si="54"/>
        <v>8</v>
      </c>
      <c r="AN47" s="484" t="s">
        <v>74</v>
      </c>
      <c r="AO47" s="484" t="s">
        <v>74</v>
      </c>
      <c r="AP47" s="480">
        <f t="shared" si="55"/>
        <v>0</v>
      </c>
      <c r="AQ47" s="480">
        <f t="shared" si="56"/>
        <v>0</v>
      </c>
      <c r="AR47" s="475"/>
      <c r="AS47" s="485">
        <f t="shared" si="57"/>
        <v>6</v>
      </c>
      <c r="AT47" s="485">
        <f t="shared" si="58"/>
        <v>3</v>
      </c>
      <c r="AU47" s="486" t="s">
        <v>246</v>
      </c>
      <c r="AV47" s="487"/>
      <c r="AW47" s="488">
        <f t="shared" si="59"/>
        <v>0</v>
      </c>
      <c r="AX47" s="489" t="s">
        <v>268</v>
      </c>
      <c r="AY47" s="487"/>
      <c r="AZ47" s="488">
        <f t="shared" si="60"/>
        <v>0</v>
      </c>
      <c r="BA47" s="490">
        <f t="shared" si="61"/>
        <v>3</v>
      </c>
      <c r="BB47" s="490">
        <f t="shared" si="62"/>
        <v>1</v>
      </c>
      <c r="BC47" s="490">
        <f t="shared" si="63"/>
        <v>0</v>
      </c>
      <c r="BD47" s="490">
        <f t="shared" si="64"/>
        <v>1</v>
      </c>
      <c r="BE47" s="490">
        <f t="shared" si="65"/>
        <v>1</v>
      </c>
      <c r="BF47" s="491">
        <f t="shared" si="66"/>
        <v>7.5</v>
      </c>
      <c r="BG47" s="474"/>
      <c r="BH47" s="474"/>
      <c r="BI47" s="474"/>
      <c r="BJ47" s="474"/>
      <c r="BK47" s="474"/>
      <c r="BL47" s="474"/>
      <c r="BM47" s="474"/>
      <c r="BN47" s="474"/>
      <c r="BO47" s="474"/>
      <c r="BP47" s="474"/>
    </row>
    <row r="48" spans="1:68" ht="19.5" customHeight="1">
      <c r="A48" s="474"/>
      <c r="B48" s="474"/>
      <c r="C48" s="474"/>
      <c r="D48" s="474"/>
      <c r="E48" s="474"/>
      <c r="F48" s="474"/>
      <c r="G48" s="475">
        <f t="shared" si="34"/>
        <v>10</v>
      </c>
      <c r="H48" s="474"/>
      <c r="I48" s="474"/>
      <c r="J48" s="475">
        <f t="shared" si="35"/>
        <v>10</v>
      </c>
      <c r="K48" s="474"/>
      <c r="L48" s="475">
        <f t="shared" si="36"/>
        <v>10</v>
      </c>
      <c r="M48" s="474"/>
      <c r="N48" s="475">
        <f t="shared" si="37"/>
        <v>10</v>
      </c>
      <c r="O48" s="474"/>
      <c r="P48" s="475">
        <f t="shared" si="38"/>
        <v>10</v>
      </c>
      <c r="Q48" s="476">
        <f t="shared" si="39"/>
        <v>50</v>
      </c>
      <c r="R48" s="477">
        <f t="shared" si="40"/>
        <v>0</v>
      </c>
      <c r="S48" s="478">
        <f t="shared" si="41"/>
        <v>50</v>
      </c>
      <c r="T48" s="478">
        <f t="shared" si="42"/>
        <v>2</v>
      </c>
      <c r="U48" s="474"/>
      <c r="V48" s="474"/>
      <c r="W48" s="475">
        <f t="shared" si="43"/>
        <v>10</v>
      </c>
      <c r="X48" s="479">
        <f t="shared" si="44"/>
        <v>2</v>
      </c>
      <c r="Y48" s="474"/>
      <c r="Z48" s="480">
        <f t="shared" si="45"/>
        <v>10</v>
      </c>
      <c r="AA48" s="480">
        <f t="shared" si="46"/>
        <v>2</v>
      </c>
      <c r="AB48" s="474"/>
      <c r="AC48" s="474"/>
      <c r="AD48" s="474"/>
      <c r="AE48" s="474"/>
      <c r="AF48" s="480">
        <f t="shared" si="47"/>
        <v>10</v>
      </c>
      <c r="AG48" s="480">
        <f t="shared" si="48"/>
        <v>2</v>
      </c>
      <c r="AH48" s="482">
        <f t="shared" si="49"/>
        <v>8</v>
      </c>
      <c r="AI48" s="482">
        <f t="shared" si="50"/>
        <v>0</v>
      </c>
      <c r="AJ48" s="482">
        <f t="shared" si="51"/>
        <v>0</v>
      </c>
      <c r="AK48" s="482">
        <f t="shared" si="52"/>
        <v>0</v>
      </c>
      <c r="AL48" s="482">
        <f t="shared" si="53"/>
        <v>0</v>
      </c>
      <c r="AM48" s="483">
        <f t="shared" si="54"/>
        <v>8</v>
      </c>
      <c r="AN48" s="484" t="s">
        <v>74</v>
      </c>
      <c r="AO48" s="484" t="s">
        <v>74</v>
      </c>
      <c r="AP48" s="480">
        <f t="shared" si="55"/>
        <v>0</v>
      </c>
      <c r="AQ48" s="480">
        <f t="shared" si="56"/>
        <v>0</v>
      </c>
      <c r="AR48" s="475"/>
      <c r="AS48" s="485">
        <f t="shared" si="57"/>
        <v>6</v>
      </c>
      <c r="AT48" s="485">
        <f t="shared" si="58"/>
        <v>3</v>
      </c>
      <c r="AU48" s="486" t="s">
        <v>246</v>
      </c>
      <c r="AV48" s="487"/>
      <c r="AW48" s="488">
        <f t="shared" si="59"/>
        <v>0</v>
      </c>
      <c r="AX48" s="489" t="s">
        <v>268</v>
      </c>
      <c r="AY48" s="487"/>
      <c r="AZ48" s="488">
        <f t="shared" si="60"/>
        <v>0</v>
      </c>
      <c r="BA48" s="490">
        <f t="shared" si="61"/>
        <v>3</v>
      </c>
      <c r="BB48" s="490">
        <f t="shared" si="62"/>
        <v>1</v>
      </c>
      <c r="BC48" s="490">
        <f t="shared" si="63"/>
        <v>0</v>
      </c>
      <c r="BD48" s="490">
        <f t="shared" si="64"/>
        <v>1</v>
      </c>
      <c r="BE48" s="490">
        <f t="shared" si="65"/>
        <v>1</v>
      </c>
      <c r="BF48" s="491">
        <f t="shared" si="66"/>
        <v>7.5</v>
      </c>
      <c r="BG48" s="474"/>
      <c r="BH48" s="474"/>
      <c r="BI48" s="474"/>
      <c r="BJ48" s="474"/>
      <c r="BK48" s="474"/>
      <c r="BL48" s="474"/>
      <c r="BM48" s="474"/>
      <c r="BN48" s="474"/>
      <c r="BO48" s="474"/>
      <c r="BP48" s="474"/>
    </row>
    <row r="49" spans="1:68" ht="19.5" customHeight="1">
      <c r="A49" s="474"/>
      <c r="B49" s="474"/>
      <c r="C49" s="474"/>
      <c r="D49" s="474"/>
      <c r="E49" s="474"/>
      <c r="F49" s="474"/>
      <c r="G49" s="475">
        <f t="shared" si="34"/>
        <v>10</v>
      </c>
      <c r="H49" s="474"/>
      <c r="I49" s="474"/>
      <c r="J49" s="475">
        <f t="shared" si="35"/>
        <v>10</v>
      </c>
      <c r="K49" s="474"/>
      <c r="L49" s="475">
        <f t="shared" si="36"/>
        <v>10</v>
      </c>
      <c r="M49" s="474"/>
      <c r="N49" s="475">
        <f t="shared" si="37"/>
        <v>10</v>
      </c>
      <c r="O49" s="474"/>
      <c r="P49" s="475">
        <f t="shared" si="38"/>
        <v>10</v>
      </c>
      <c r="Q49" s="476">
        <f t="shared" si="39"/>
        <v>50</v>
      </c>
      <c r="R49" s="477">
        <f t="shared" si="40"/>
        <v>0</v>
      </c>
      <c r="S49" s="478">
        <f t="shared" si="41"/>
        <v>50</v>
      </c>
      <c r="T49" s="478">
        <f t="shared" si="42"/>
        <v>2</v>
      </c>
      <c r="U49" s="474"/>
      <c r="V49" s="474"/>
      <c r="W49" s="475">
        <f t="shared" si="43"/>
        <v>10</v>
      </c>
      <c r="X49" s="479">
        <f t="shared" si="44"/>
        <v>2</v>
      </c>
      <c r="Y49" s="474"/>
      <c r="Z49" s="480">
        <f t="shared" si="45"/>
        <v>10</v>
      </c>
      <c r="AA49" s="480">
        <f t="shared" si="46"/>
        <v>2</v>
      </c>
      <c r="AB49" s="474"/>
      <c r="AC49" s="474"/>
      <c r="AD49" s="474"/>
      <c r="AE49" s="474"/>
      <c r="AF49" s="480">
        <f t="shared" si="47"/>
        <v>10</v>
      </c>
      <c r="AG49" s="480">
        <f t="shared" si="48"/>
        <v>2</v>
      </c>
      <c r="AH49" s="482">
        <f t="shared" si="49"/>
        <v>8</v>
      </c>
      <c r="AI49" s="482">
        <f t="shared" si="50"/>
        <v>0</v>
      </c>
      <c r="AJ49" s="482">
        <f t="shared" si="51"/>
        <v>0</v>
      </c>
      <c r="AK49" s="482">
        <f t="shared" si="52"/>
        <v>0</v>
      </c>
      <c r="AL49" s="482">
        <f t="shared" si="53"/>
        <v>0</v>
      </c>
      <c r="AM49" s="483">
        <f t="shared" si="54"/>
        <v>8</v>
      </c>
      <c r="AN49" s="484" t="s">
        <v>74</v>
      </c>
      <c r="AO49" s="484" t="s">
        <v>74</v>
      </c>
      <c r="AP49" s="480">
        <f t="shared" si="55"/>
        <v>0</v>
      </c>
      <c r="AQ49" s="480">
        <f t="shared" si="56"/>
        <v>0</v>
      </c>
      <c r="AR49" s="475"/>
      <c r="AS49" s="485">
        <f t="shared" si="57"/>
        <v>6</v>
      </c>
      <c r="AT49" s="485">
        <f t="shared" si="58"/>
        <v>3</v>
      </c>
      <c r="AU49" s="486" t="s">
        <v>246</v>
      </c>
      <c r="AV49" s="487"/>
      <c r="AW49" s="488">
        <f t="shared" si="59"/>
        <v>0</v>
      </c>
      <c r="AX49" s="489" t="s">
        <v>268</v>
      </c>
      <c r="AY49" s="487"/>
      <c r="AZ49" s="488">
        <f t="shared" si="60"/>
        <v>0</v>
      </c>
      <c r="BA49" s="490">
        <f t="shared" si="61"/>
        <v>3</v>
      </c>
      <c r="BB49" s="490">
        <f t="shared" si="62"/>
        <v>1</v>
      </c>
      <c r="BC49" s="490">
        <f t="shared" si="63"/>
        <v>0</v>
      </c>
      <c r="BD49" s="490">
        <f t="shared" si="64"/>
        <v>1</v>
      </c>
      <c r="BE49" s="490">
        <f t="shared" si="65"/>
        <v>1</v>
      </c>
      <c r="BF49" s="491">
        <f t="shared" si="66"/>
        <v>7.5</v>
      </c>
      <c r="BG49" s="474"/>
      <c r="BH49" s="474"/>
      <c r="BI49" s="474"/>
      <c r="BJ49" s="474"/>
      <c r="BK49" s="474"/>
      <c r="BL49" s="474"/>
      <c r="BM49" s="474"/>
      <c r="BN49" s="474"/>
      <c r="BO49" s="474"/>
      <c r="BP49" s="474"/>
    </row>
    <row r="50" spans="1:68" ht="19.5" customHeight="1">
      <c r="A50" s="474"/>
      <c r="B50" s="474"/>
      <c r="C50" s="474"/>
      <c r="D50" s="474"/>
      <c r="E50" s="474"/>
      <c r="F50" s="474"/>
      <c r="G50" s="475">
        <f t="shared" si="34"/>
        <v>10</v>
      </c>
      <c r="H50" s="474"/>
      <c r="I50" s="474"/>
      <c r="J50" s="475">
        <f t="shared" si="35"/>
        <v>10</v>
      </c>
      <c r="K50" s="474"/>
      <c r="L50" s="475">
        <f t="shared" si="36"/>
        <v>10</v>
      </c>
      <c r="M50" s="474"/>
      <c r="N50" s="475">
        <f t="shared" si="37"/>
        <v>10</v>
      </c>
      <c r="O50" s="474"/>
      <c r="P50" s="475">
        <f t="shared" si="38"/>
        <v>10</v>
      </c>
      <c r="Q50" s="476">
        <f t="shared" si="39"/>
        <v>50</v>
      </c>
      <c r="R50" s="477">
        <f t="shared" si="40"/>
        <v>0</v>
      </c>
      <c r="S50" s="478">
        <f t="shared" si="41"/>
        <v>50</v>
      </c>
      <c r="T50" s="478">
        <f t="shared" si="42"/>
        <v>2</v>
      </c>
      <c r="U50" s="474"/>
      <c r="V50" s="474"/>
      <c r="W50" s="475">
        <f t="shared" si="43"/>
        <v>10</v>
      </c>
      <c r="X50" s="479">
        <f t="shared" si="44"/>
        <v>2</v>
      </c>
      <c r="Y50" s="474"/>
      <c r="Z50" s="480">
        <f t="shared" si="45"/>
        <v>10</v>
      </c>
      <c r="AA50" s="480">
        <f t="shared" si="46"/>
        <v>2</v>
      </c>
      <c r="AB50" s="474"/>
      <c r="AC50" s="474"/>
      <c r="AD50" s="474"/>
      <c r="AE50" s="474"/>
      <c r="AF50" s="480">
        <f t="shared" si="47"/>
        <v>10</v>
      </c>
      <c r="AG50" s="480">
        <f t="shared" si="48"/>
        <v>2</v>
      </c>
      <c r="AH50" s="482">
        <f t="shared" si="49"/>
        <v>8</v>
      </c>
      <c r="AI50" s="482">
        <f t="shared" si="50"/>
        <v>0</v>
      </c>
      <c r="AJ50" s="482">
        <f t="shared" si="51"/>
        <v>0</v>
      </c>
      <c r="AK50" s="482">
        <f t="shared" si="52"/>
        <v>0</v>
      </c>
      <c r="AL50" s="482">
        <f t="shared" si="53"/>
        <v>0</v>
      </c>
      <c r="AM50" s="483">
        <f t="shared" si="54"/>
        <v>8</v>
      </c>
      <c r="AN50" s="484" t="s">
        <v>74</v>
      </c>
      <c r="AO50" s="484" t="s">
        <v>74</v>
      </c>
      <c r="AP50" s="480">
        <f t="shared" si="55"/>
        <v>0</v>
      </c>
      <c r="AQ50" s="480">
        <f t="shared" si="56"/>
        <v>0</v>
      </c>
      <c r="AR50" s="475"/>
      <c r="AS50" s="485">
        <f t="shared" si="57"/>
        <v>6</v>
      </c>
      <c r="AT50" s="485">
        <f t="shared" si="58"/>
        <v>3</v>
      </c>
      <c r="AU50" s="486" t="s">
        <v>246</v>
      </c>
      <c r="AV50" s="487"/>
      <c r="AW50" s="488">
        <f t="shared" si="59"/>
        <v>0</v>
      </c>
      <c r="AX50" s="489" t="s">
        <v>268</v>
      </c>
      <c r="AY50" s="487"/>
      <c r="AZ50" s="488">
        <f t="shared" si="60"/>
        <v>0</v>
      </c>
      <c r="BA50" s="490">
        <f t="shared" si="61"/>
        <v>3</v>
      </c>
      <c r="BB50" s="490">
        <f t="shared" si="62"/>
        <v>1</v>
      </c>
      <c r="BC50" s="490">
        <f t="shared" si="63"/>
        <v>0</v>
      </c>
      <c r="BD50" s="490">
        <f t="shared" si="64"/>
        <v>1</v>
      </c>
      <c r="BE50" s="490">
        <f t="shared" si="65"/>
        <v>1</v>
      </c>
      <c r="BF50" s="491">
        <f t="shared" si="66"/>
        <v>7.5</v>
      </c>
      <c r="BG50" s="474"/>
      <c r="BH50" s="474"/>
      <c r="BI50" s="474"/>
      <c r="BJ50" s="474"/>
      <c r="BK50" s="474"/>
      <c r="BL50" s="474"/>
      <c r="BM50" s="474"/>
      <c r="BN50" s="474"/>
      <c r="BO50" s="474"/>
      <c r="BP50" s="474"/>
    </row>
    <row r="51" spans="1:68" ht="19.5" customHeight="1">
      <c r="A51" s="474"/>
      <c r="B51" s="474"/>
      <c r="C51" s="474"/>
      <c r="D51" s="474"/>
      <c r="E51" s="474"/>
      <c r="F51" s="474"/>
      <c r="G51" s="475">
        <f t="shared" si="34"/>
        <v>10</v>
      </c>
      <c r="H51" s="474"/>
      <c r="I51" s="474"/>
      <c r="J51" s="475">
        <f t="shared" si="35"/>
        <v>10</v>
      </c>
      <c r="K51" s="474"/>
      <c r="L51" s="475">
        <f t="shared" si="36"/>
        <v>10</v>
      </c>
      <c r="M51" s="474"/>
      <c r="N51" s="475">
        <f t="shared" si="37"/>
        <v>10</v>
      </c>
      <c r="O51" s="474"/>
      <c r="P51" s="475">
        <f t="shared" si="38"/>
        <v>10</v>
      </c>
      <c r="Q51" s="476">
        <f t="shared" si="39"/>
        <v>50</v>
      </c>
      <c r="R51" s="477">
        <f t="shared" si="40"/>
        <v>0</v>
      </c>
      <c r="S51" s="478">
        <f t="shared" si="41"/>
        <v>50</v>
      </c>
      <c r="T51" s="478">
        <f t="shared" si="42"/>
        <v>2</v>
      </c>
      <c r="U51" s="474"/>
      <c r="V51" s="474"/>
      <c r="W51" s="475">
        <f t="shared" si="43"/>
        <v>10</v>
      </c>
      <c r="X51" s="479">
        <f t="shared" si="44"/>
        <v>2</v>
      </c>
      <c r="Y51" s="474"/>
      <c r="Z51" s="480">
        <f t="shared" si="45"/>
        <v>10</v>
      </c>
      <c r="AA51" s="480">
        <f t="shared" si="46"/>
        <v>2</v>
      </c>
      <c r="AB51" s="474"/>
      <c r="AC51" s="474"/>
      <c r="AD51" s="474"/>
      <c r="AE51" s="474"/>
      <c r="AF51" s="480">
        <f t="shared" si="47"/>
        <v>10</v>
      </c>
      <c r="AG51" s="480">
        <f t="shared" si="48"/>
        <v>2</v>
      </c>
      <c r="AH51" s="482">
        <f t="shared" si="49"/>
        <v>8</v>
      </c>
      <c r="AI51" s="482">
        <f t="shared" si="50"/>
        <v>0</v>
      </c>
      <c r="AJ51" s="482">
        <f t="shared" si="51"/>
        <v>0</v>
      </c>
      <c r="AK51" s="482">
        <f t="shared" si="52"/>
        <v>0</v>
      </c>
      <c r="AL51" s="482">
        <f t="shared" si="53"/>
        <v>0</v>
      </c>
      <c r="AM51" s="483">
        <f t="shared" si="54"/>
        <v>8</v>
      </c>
      <c r="AN51" s="484" t="s">
        <v>74</v>
      </c>
      <c r="AO51" s="484" t="s">
        <v>74</v>
      </c>
      <c r="AP51" s="480">
        <f t="shared" si="55"/>
        <v>0</v>
      </c>
      <c r="AQ51" s="480">
        <f t="shared" si="56"/>
        <v>0</v>
      </c>
      <c r="AR51" s="475"/>
      <c r="AS51" s="485">
        <f t="shared" si="57"/>
        <v>6</v>
      </c>
      <c r="AT51" s="485">
        <f t="shared" si="58"/>
        <v>3</v>
      </c>
      <c r="AU51" s="486" t="s">
        <v>246</v>
      </c>
      <c r="AV51" s="487"/>
      <c r="AW51" s="488">
        <f t="shared" si="59"/>
        <v>0</v>
      </c>
      <c r="AX51" s="489" t="s">
        <v>268</v>
      </c>
      <c r="AY51" s="487"/>
      <c r="AZ51" s="488">
        <f t="shared" si="60"/>
        <v>0</v>
      </c>
      <c r="BA51" s="490">
        <f t="shared" si="61"/>
        <v>3</v>
      </c>
      <c r="BB51" s="490">
        <f t="shared" si="62"/>
        <v>1</v>
      </c>
      <c r="BC51" s="490">
        <f t="shared" si="63"/>
        <v>0</v>
      </c>
      <c r="BD51" s="490">
        <f t="shared" si="64"/>
        <v>1</v>
      </c>
      <c r="BE51" s="490">
        <f t="shared" si="65"/>
        <v>1</v>
      </c>
      <c r="BF51" s="491">
        <f t="shared" si="66"/>
        <v>7.5</v>
      </c>
      <c r="BG51" s="474"/>
      <c r="BH51" s="474"/>
      <c r="BI51" s="474"/>
      <c r="BJ51" s="474"/>
      <c r="BK51" s="474"/>
      <c r="BL51" s="474"/>
      <c r="BM51" s="474"/>
      <c r="BN51" s="474"/>
      <c r="BO51" s="474"/>
      <c r="BP51" s="474"/>
    </row>
    <row r="52" spans="1:68" ht="19.5" customHeight="1">
      <c r="A52" s="499"/>
      <c r="B52" s="499"/>
      <c r="C52" s="499"/>
      <c r="D52" s="499"/>
      <c r="E52" s="499"/>
      <c r="F52" s="499"/>
      <c r="G52" s="500"/>
      <c r="H52" s="499"/>
      <c r="I52" s="499"/>
      <c r="J52" s="500"/>
      <c r="K52" s="499"/>
      <c r="L52" s="500"/>
      <c r="M52" s="499"/>
      <c r="N52" s="500"/>
      <c r="O52" s="499"/>
      <c r="P52" s="500"/>
      <c r="Q52" s="501"/>
      <c r="R52" s="501"/>
      <c r="S52" s="501"/>
      <c r="T52" s="501"/>
      <c r="U52" s="499"/>
      <c r="V52" s="499"/>
      <c r="W52" s="500"/>
      <c r="X52" s="501"/>
      <c r="Y52" s="499"/>
      <c r="Z52" s="500"/>
      <c r="AA52" s="500"/>
      <c r="AB52" s="499"/>
      <c r="AC52" s="499"/>
      <c r="AD52" s="499"/>
      <c r="AE52" s="499"/>
      <c r="AF52" s="500"/>
      <c r="AG52" s="500"/>
      <c r="AH52" s="501"/>
      <c r="AI52" s="501"/>
      <c r="AJ52" s="501"/>
      <c r="AK52" s="501"/>
      <c r="AL52" s="501"/>
      <c r="AM52" s="501"/>
      <c r="AN52" s="502"/>
      <c r="AO52" s="502"/>
      <c r="AP52" s="500"/>
      <c r="AQ52" s="500"/>
      <c r="AR52" s="500"/>
      <c r="AS52" s="503"/>
      <c r="AT52" s="503"/>
      <c r="AU52" s="504"/>
      <c r="AV52" s="505"/>
      <c r="AW52" s="506"/>
      <c r="AX52" s="506"/>
      <c r="AY52" s="505"/>
      <c r="AZ52" s="506"/>
      <c r="BA52" s="504"/>
      <c r="BB52" s="504"/>
      <c r="BC52" s="504"/>
      <c r="BD52" s="504"/>
      <c r="BE52" s="504"/>
      <c r="BF52" s="504"/>
      <c r="BG52" s="499"/>
      <c r="BH52" s="499"/>
      <c r="BI52" s="499"/>
      <c r="BJ52" s="499"/>
      <c r="BK52" s="499"/>
      <c r="BL52" s="499"/>
      <c r="BM52" s="499"/>
      <c r="BN52" s="499"/>
      <c r="BO52" s="499"/>
      <c r="BP52" s="499"/>
    </row>
    <row r="53" spans="1:68" ht="19.5" customHeight="1">
      <c r="A53" s="499"/>
      <c r="B53" s="499"/>
      <c r="C53" s="499"/>
      <c r="D53" s="499"/>
      <c r="E53" s="499"/>
      <c r="F53" s="499"/>
      <c r="G53" s="500"/>
      <c r="H53" s="499"/>
      <c r="I53" s="499"/>
      <c r="J53" s="500"/>
      <c r="K53" s="499"/>
      <c r="L53" s="500"/>
      <c r="M53" s="499"/>
      <c r="N53" s="500"/>
      <c r="O53" s="499"/>
      <c r="P53" s="500"/>
      <c r="Q53" s="501"/>
      <c r="R53" s="501"/>
      <c r="S53" s="501"/>
      <c r="T53" s="501"/>
      <c r="U53" s="499"/>
      <c r="V53" s="499"/>
      <c r="W53" s="500"/>
      <c r="X53" s="501"/>
      <c r="Y53" s="499"/>
      <c r="Z53" s="500"/>
      <c r="AA53" s="500"/>
      <c r="AB53" s="499"/>
      <c r="AC53" s="499"/>
      <c r="AD53" s="499"/>
      <c r="AE53" s="499"/>
      <c r="AF53" s="500"/>
      <c r="AG53" s="500"/>
      <c r="AH53" s="501"/>
      <c r="AI53" s="501"/>
      <c r="AJ53" s="501"/>
      <c r="AK53" s="501"/>
      <c r="AL53" s="501"/>
      <c r="AM53" s="501"/>
      <c r="AN53" s="502"/>
      <c r="AO53" s="502"/>
      <c r="AP53" s="500"/>
      <c r="AQ53" s="500"/>
      <c r="AR53" s="500"/>
      <c r="AS53" s="503"/>
      <c r="AT53" s="503"/>
      <c r="AU53" s="504"/>
      <c r="AV53" s="505"/>
      <c r="AW53" s="506"/>
      <c r="AX53" s="506"/>
      <c r="AY53" s="505"/>
      <c r="AZ53" s="506"/>
      <c r="BA53" s="504"/>
      <c r="BB53" s="504"/>
      <c r="BC53" s="504"/>
      <c r="BD53" s="504"/>
      <c r="BE53" s="504"/>
      <c r="BF53" s="504"/>
      <c r="BG53" s="499"/>
      <c r="BH53" s="499"/>
      <c r="BI53" s="499"/>
      <c r="BJ53" s="499"/>
      <c r="BK53" s="499"/>
      <c r="BL53" s="499"/>
      <c r="BM53" s="499"/>
      <c r="BN53" s="499"/>
      <c r="BO53" s="499"/>
      <c r="BP53" s="499"/>
    </row>
    <row r="54" spans="1:68" ht="19.5" customHeight="1">
      <c r="A54" s="499"/>
      <c r="B54" s="499"/>
      <c r="C54" s="499"/>
      <c r="D54" s="499"/>
      <c r="E54" s="499"/>
      <c r="F54" s="499"/>
      <c r="G54" s="500"/>
      <c r="H54" s="499"/>
      <c r="I54" s="499"/>
      <c r="J54" s="500"/>
      <c r="K54" s="499"/>
      <c r="L54" s="500"/>
      <c r="M54" s="499"/>
      <c r="N54" s="500"/>
      <c r="O54" s="499"/>
      <c r="P54" s="500"/>
      <c r="Q54" s="501"/>
      <c r="R54" s="501"/>
      <c r="S54" s="501"/>
      <c r="T54" s="501"/>
      <c r="U54" s="499"/>
      <c r="V54" s="499"/>
      <c r="W54" s="500"/>
      <c r="X54" s="501"/>
      <c r="Y54" s="499"/>
      <c r="Z54" s="500"/>
      <c r="AA54" s="500"/>
      <c r="AB54" s="499"/>
      <c r="AC54" s="499"/>
      <c r="AD54" s="499"/>
      <c r="AE54" s="499"/>
      <c r="AF54" s="500"/>
      <c r="AG54" s="500"/>
      <c r="AH54" s="501"/>
      <c r="AI54" s="501"/>
      <c r="AJ54" s="501"/>
      <c r="AK54" s="501"/>
      <c r="AL54" s="501"/>
      <c r="AM54" s="501"/>
      <c r="AN54" s="502"/>
      <c r="AO54" s="502"/>
      <c r="AP54" s="500"/>
      <c r="AQ54" s="500"/>
      <c r="AR54" s="500"/>
      <c r="AS54" s="503"/>
      <c r="AT54" s="503"/>
      <c r="AU54" s="504"/>
      <c r="AV54" s="505"/>
      <c r="AW54" s="506"/>
      <c r="AX54" s="506"/>
      <c r="AY54" s="505"/>
      <c r="AZ54" s="506"/>
      <c r="BA54" s="504"/>
      <c r="BB54" s="504"/>
      <c r="BC54" s="504"/>
      <c r="BD54" s="504"/>
      <c r="BE54" s="504"/>
      <c r="BF54" s="504"/>
      <c r="BG54" s="499"/>
      <c r="BH54" s="499"/>
      <c r="BI54" s="499"/>
      <c r="BJ54" s="499"/>
      <c r="BK54" s="499"/>
      <c r="BL54" s="499"/>
      <c r="BM54" s="499"/>
      <c r="BN54" s="499"/>
      <c r="BO54" s="499"/>
      <c r="BP54" s="499"/>
    </row>
    <row r="55" spans="1:68" ht="19.5" customHeight="1">
      <c r="A55" s="499"/>
      <c r="B55" s="499"/>
      <c r="C55" s="499"/>
      <c r="D55" s="499"/>
      <c r="E55" s="499"/>
      <c r="F55" s="499"/>
      <c r="G55" s="500"/>
      <c r="H55" s="499"/>
      <c r="I55" s="499"/>
      <c r="J55" s="500"/>
      <c r="K55" s="499"/>
      <c r="L55" s="500"/>
      <c r="M55" s="499"/>
      <c r="N55" s="500"/>
      <c r="O55" s="499"/>
      <c r="P55" s="500"/>
      <c r="Q55" s="501"/>
      <c r="R55" s="501"/>
      <c r="S55" s="501"/>
      <c r="T55" s="501"/>
      <c r="U55" s="499"/>
      <c r="V55" s="499"/>
      <c r="W55" s="500"/>
      <c r="X55" s="501"/>
      <c r="Y55" s="499"/>
      <c r="Z55" s="500"/>
      <c r="AA55" s="500"/>
      <c r="AB55" s="499"/>
      <c r="AC55" s="499"/>
      <c r="AD55" s="499"/>
      <c r="AE55" s="499"/>
      <c r="AF55" s="500"/>
      <c r="AG55" s="500"/>
      <c r="AH55" s="501"/>
      <c r="AI55" s="501"/>
      <c r="AJ55" s="501"/>
      <c r="AK55" s="501"/>
      <c r="AL55" s="501"/>
      <c r="AM55" s="501"/>
      <c r="AN55" s="502"/>
      <c r="AO55" s="502"/>
      <c r="AP55" s="500"/>
      <c r="AQ55" s="500"/>
      <c r="AR55" s="500"/>
      <c r="AS55" s="503"/>
      <c r="AT55" s="503"/>
      <c r="AU55" s="504"/>
      <c r="AV55" s="505"/>
      <c r="AW55" s="506"/>
      <c r="AX55" s="506"/>
      <c r="AY55" s="505"/>
      <c r="AZ55" s="506"/>
      <c r="BA55" s="504"/>
      <c r="BB55" s="504"/>
      <c r="BC55" s="504"/>
      <c r="BD55" s="504"/>
      <c r="BE55" s="504"/>
      <c r="BF55" s="504"/>
      <c r="BG55" s="499"/>
      <c r="BH55" s="499"/>
      <c r="BI55" s="499"/>
      <c r="BJ55" s="499"/>
      <c r="BK55" s="499"/>
      <c r="BL55" s="499"/>
      <c r="BM55" s="499"/>
      <c r="BN55" s="499"/>
      <c r="BO55" s="499"/>
      <c r="BP55" s="499"/>
    </row>
    <row r="56" spans="1:68" ht="19.5" customHeight="1">
      <c r="A56" s="499"/>
      <c r="B56" s="499"/>
      <c r="C56" s="499"/>
      <c r="D56" s="499"/>
      <c r="E56" s="499"/>
      <c r="F56" s="499"/>
      <c r="G56" s="500"/>
      <c r="H56" s="499"/>
      <c r="I56" s="499"/>
      <c r="J56" s="500"/>
      <c r="K56" s="499"/>
      <c r="L56" s="500"/>
      <c r="M56" s="499"/>
      <c r="N56" s="500"/>
      <c r="O56" s="499"/>
      <c r="P56" s="500"/>
      <c r="Q56" s="501"/>
      <c r="R56" s="501"/>
      <c r="S56" s="501"/>
      <c r="T56" s="501"/>
      <c r="U56" s="499"/>
      <c r="V56" s="499"/>
      <c r="W56" s="500"/>
      <c r="X56" s="501"/>
      <c r="Y56" s="499"/>
      <c r="Z56" s="500"/>
      <c r="AA56" s="500"/>
      <c r="AB56" s="499"/>
      <c r="AC56" s="499"/>
      <c r="AD56" s="499"/>
      <c r="AE56" s="499"/>
      <c r="AF56" s="500"/>
      <c r="AG56" s="500"/>
      <c r="AH56" s="501"/>
      <c r="AI56" s="501"/>
      <c r="AJ56" s="501"/>
      <c r="AK56" s="501"/>
      <c r="AL56" s="501"/>
      <c r="AM56" s="501"/>
      <c r="AN56" s="502"/>
      <c r="AO56" s="502"/>
      <c r="AP56" s="500"/>
      <c r="AQ56" s="500"/>
      <c r="AR56" s="500"/>
      <c r="AS56" s="503"/>
      <c r="AT56" s="503"/>
      <c r="AU56" s="504"/>
      <c r="AV56" s="505"/>
      <c r="AW56" s="506"/>
      <c r="AX56" s="506"/>
      <c r="AY56" s="505"/>
      <c r="AZ56" s="506"/>
      <c r="BA56" s="504"/>
      <c r="BB56" s="504"/>
      <c r="BC56" s="504"/>
      <c r="BD56" s="504"/>
      <c r="BE56" s="504"/>
      <c r="BF56" s="504"/>
      <c r="BG56" s="499"/>
      <c r="BH56" s="499"/>
      <c r="BI56" s="499"/>
      <c r="BJ56" s="499"/>
      <c r="BK56" s="499"/>
      <c r="BL56" s="499"/>
      <c r="BM56" s="499"/>
      <c r="BN56" s="499"/>
      <c r="BO56" s="499"/>
      <c r="BP56" s="499"/>
    </row>
    <row r="57" spans="1:68" ht="19.5" customHeight="1">
      <c r="A57" s="499"/>
      <c r="B57" s="499"/>
      <c r="C57" s="499"/>
      <c r="D57" s="499"/>
      <c r="E57" s="499"/>
      <c r="F57" s="499"/>
      <c r="G57" s="500"/>
      <c r="H57" s="499"/>
      <c r="I57" s="499"/>
      <c r="J57" s="500"/>
      <c r="K57" s="499"/>
      <c r="L57" s="500"/>
      <c r="M57" s="499"/>
      <c r="N57" s="500"/>
      <c r="O57" s="499"/>
      <c r="P57" s="500"/>
      <c r="Q57" s="501"/>
      <c r="R57" s="501"/>
      <c r="S57" s="501"/>
      <c r="T57" s="501"/>
      <c r="U57" s="507"/>
      <c r="V57" s="499"/>
      <c r="W57" s="500"/>
      <c r="X57" s="501"/>
      <c r="Y57" s="499"/>
      <c r="Z57" s="500"/>
      <c r="AA57" s="500"/>
      <c r="AB57" s="499"/>
      <c r="AC57" s="499"/>
      <c r="AD57" s="499"/>
      <c r="AE57" s="499"/>
      <c r="AF57" s="500"/>
      <c r="AG57" s="500"/>
      <c r="AH57" s="501"/>
      <c r="AI57" s="501"/>
      <c r="AJ57" s="501"/>
      <c r="AK57" s="501"/>
      <c r="AL57" s="501"/>
      <c r="AM57" s="501"/>
      <c r="AN57" s="502"/>
      <c r="AO57" s="502"/>
      <c r="AP57" s="500"/>
      <c r="AQ57" s="500"/>
      <c r="AR57" s="500"/>
      <c r="AS57" s="503"/>
      <c r="AT57" s="503"/>
      <c r="AU57" s="504"/>
      <c r="AV57" s="505"/>
      <c r="AW57" s="506"/>
      <c r="AX57" s="506"/>
      <c r="AY57" s="505"/>
      <c r="AZ57" s="506"/>
      <c r="BA57" s="504"/>
      <c r="BB57" s="504"/>
      <c r="BC57" s="504"/>
      <c r="BD57" s="504"/>
      <c r="BE57" s="504"/>
      <c r="BF57" s="504"/>
      <c r="BG57" s="505"/>
      <c r="BH57" s="505"/>
      <c r="BI57" s="505"/>
      <c r="BJ57" s="505"/>
      <c r="BK57" s="505"/>
      <c r="BL57" s="505"/>
      <c r="BM57" s="505"/>
      <c r="BN57" s="505"/>
      <c r="BO57" s="505"/>
      <c r="BP57" s="505"/>
    </row>
    <row r="58" spans="1:68" ht="19.5" customHeight="1">
      <c r="A58" s="499"/>
      <c r="B58" s="499"/>
      <c r="C58" s="499"/>
      <c r="D58" s="499"/>
      <c r="E58" s="499"/>
      <c r="F58" s="499"/>
      <c r="G58" s="500"/>
      <c r="H58" s="499"/>
      <c r="I58" s="499"/>
      <c r="J58" s="500"/>
      <c r="K58" s="499"/>
      <c r="L58" s="500"/>
      <c r="M58" s="499"/>
      <c r="N58" s="500"/>
      <c r="O58" s="499"/>
      <c r="P58" s="500"/>
      <c r="Q58" s="501"/>
      <c r="R58" s="501"/>
      <c r="S58" s="501"/>
      <c r="T58" s="501"/>
      <c r="U58" s="507"/>
      <c r="V58" s="499"/>
      <c r="W58" s="500"/>
      <c r="X58" s="501"/>
      <c r="Y58" s="499"/>
      <c r="Z58" s="500"/>
      <c r="AA58" s="500"/>
      <c r="AB58" s="499"/>
      <c r="AC58" s="499"/>
      <c r="AD58" s="499"/>
      <c r="AE58" s="499"/>
      <c r="AF58" s="500"/>
      <c r="AG58" s="500"/>
      <c r="AH58" s="501"/>
      <c r="AI58" s="501"/>
      <c r="AJ58" s="501"/>
      <c r="AK58" s="501"/>
      <c r="AL58" s="501"/>
      <c r="AM58" s="501"/>
      <c r="AN58" s="502"/>
      <c r="AO58" s="502"/>
      <c r="AP58" s="500"/>
      <c r="AQ58" s="500"/>
      <c r="AR58" s="500"/>
      <c r="AS58" s="503"/>
      <c r="AT58" s="503"/>
      <c r="AU58" s="504"/>
      <c r="AV58" s="505"/>
      <c r="AW58" s="506"/>
      <c r="AX58" s="506"/>
      <c r="AY58" s="505"/>
      <c r="AZ58" s="506"/>
      <c r="BA58" s="504"/>
      <c r="BB58" s="504"/>
      <c r="BC58" s="504"/>
      <c r="BD58" s="504"/>
      <c r="BE58" s="504"/>
      <c r="BF58" s="504"/>
      <c r="BG58" s="505"/>
      <c r="BH58" s="505"/>
      <c r="BI58" s="505"/>
      <c r="BJ58" s="505"/>
      <c r="BK58" s="505"/>
      <c r="BL58" s="505"/>
      <c r="BM58" s="505"/>
      <c r="BN58" s="505"/>
      <c r="BO58" s="505"/>
      <c r="BP58" s="505"/>
    </row>
    <row r="59" spans="1:68" ht="19.5" customHeight="1">
      <c r="A59" s="499"/>
      <c r="B59" s="499"/>
      <c r="C59" s="499"/>
      <c r="D59" s="499"/>
      <c r="E59" s="499"/>
      <c r="F59" s="499"/>
      <c r="G59" s="500"/>
      <c r="H59" s="499"/>
      <c r="I59" s="499"/>
      <c r="J59" s="500"/>
      <c r="K59" s="499"/>
      <c r="L59" s="500"/>
      <c r="M59" s="499"/>
      <c r="N59" s="500"/>
      <c r="O59" s="499"/>
      <c r="P59" s="500"/>
      <c r="Q59" s="501"/>
      <c r="R59" s="501"/>
      <c r="S59" s="501"/>
      <c r="T59" s="501"/>
      <c r="U59" s="507"/>
      <c r="V59" s="499"/>
      <c r="W59" s="500"/>
      <c r="X59" s="501"/>
      <c r="Y59" s="499"/>
      <c r="Z59" s="500"/>
      <c r="AA59" s="500"/>
      <c r="AB59" s="499"/>
      <c r="AC59" s="499"/>
      <c r="AD59" s="499"/>
      <c r="AE59" s="499"/>
      <c r="AF59" s="500"/>
      <c r="AG59" s="500"/>
      <c r="AH59" s="501"/>
      <c r="AI59" s="501"/>
      <c r="AJ59" s="501"/>
      <c r="AK59" s="501"/>
      <c r="AL59" s="501"/>
      <c r="AM59" s="501"/>
      <c r="AN59" s="502"/>
      <c r="AO59" s="502"/>
      <c r="AP59" s="500"/>
      <c r="AQ59" s="500"/>
      <c r="AR59" s="500"/>
      <c r="AS59" s="503"/>
      <c r="AT59" s="503"/>
      <c r="AU59" s="504"/>
      <c r="AV59" s="505"/>
      <c r="AW59" s="506"/>
      <c r="AX59" s="506"/>
      <c r="AY59" s="505"/>
      <c r="AZ59" s="506"/>
      <c r="BA59" s="504"/>
      <c r="BB59" s="504"/>
      <c r="BC59" s="504"/>
      <c r="BD59" s="504"/>
      <c r="BE59" s="504"/>
      <c r="BF59" s="504"/>
      <c r="BG59" s="505"/>
      <c r="BH59" s="505"/>
      <c r="BI59" s="505"/>
      <c r="BJ59" s="505"/>
      <c r="BK59" s="505"/>
      <c r="BL59" s="505"/>
      <c r="BM59" s="505"/>
      <c r="BN59" s="505"/>
      <c r="BO59" s="505"/>
      <c r="BP59" s="505"/>
    </row>
    <row r="60" spans="1:68" ht="19.5" customHeight="1">
      <c r="A60" s="499"/>
      <c r="B60" s="499"/>
      <c r="C60" s="499"/>
      <c r="D60" s="499"/>
      <c r="E60" s="499"/>
      <c r="F60" s="499"/>
      <c r="G60" s="500"/>
      <c r="H60" s="499"/>
      <c r="I60" s="499"/>
      <c r="J60" s="500"/>
      <c r="K60" s="499"/>
      <c r="L60" s="500"/>
      <c r="M60" s="499"/>
      <c r="N60" s="500"/>
      <c r="O60" s="499"/>
      <c r="P60" s="500"/>
      <c r="Q60" s="501"/>
      <c r="R60" s="501"/>
      <c r="S60" s="501"/>
      <c r="T60" s="501"/>
      <c r="U60" s="507"/>
      <c r="V60" s="499"/>
      <c r="W60" s="500"/>
      <c r="X60" s="501"/>
      <c r="Y60" s="499"/>
      <c r="Z60" s="500"/>
      <c r="AA60" s="500"/>
      <c r="AB60" s="499"/>
      <c r="AC60" s="499"/>
      <c r="AD60" s="499"/>
      <c r="AE60" s="499"/>
      <c r="AF60" s="500"/>
      <c r="AG60" s="500"/>
      <c r="AH60" s="501"/>
      <c r="AI60" s="501"/>
      <c r="AJ60" s="501"/>
      <c r="AK60" s="501"/>
      <c r="AL60" s="501"/>
      <c r="AM60" s="501"/>
      <c r="AN60" s="502"/>
      <c r="AO60" s="502"/>
      <c r="AP60" s="500"/>
      <c r="AQ60" s="500"/>
      <c r="AR60" s="500"/>
      <c r="AS60" s="503"/>
      <c r="AT60" s="503"/>
      <c r="AU60" s="504"/>
      <c r="AV60" s="505"/>
      <c r="AW60" s="506"/>
      <c r="AX60" s="506"/>
      <c r="AY60" s="505"/>
      <c r="AZ60" s="506"/>
      <c r="BA60" s="504"/>
      <c r="BB60" s="504"/>
      <c r="BC60" s="504"/>
      <c r="BD60" s="504"/>
      <c r="BE60" s="504"/>
      <c r="BF60" s="504"/>
      <c r="BG60" s="505"/>
      <c r="BH60" s="505"/>
      <c r="BI60" s="505"/>
      <c r="BJ60" s="505"/>
      <c r="BK60" s="505"/>
      <c r="BL60" s="505"/>
      <c r="BM60" s="505"/>
      <c r="BN60" s="505"/>
      <c r="BO60" s="505"/>
      <c r="BP60" s="505"/>
    </row>
    <row r="61" spans="1:68" ht="19.5" customHeight="1">
      <c r="A61" s="499"/>
      <c r="B61" s="499"/>
      <c r="C61" s="499"/>
      <c r="D61" s="499"/>
      <c r="E61" s="499"/>
      <c r="F61" s="499"/>
      <c r="G61" s="500"/>
      <c r="H61" s="499"/>
      <c r="I61" s="499"/>
      <c r="J61" s="500"/>
      <c r="K61" s="499"/>
      <c r="L61" s="500"/>
      <c r="M61" s="499"/>
      <c r="N61" s="500"/>
      <c r="O61" s="499"/>
      <c r="P61" s="500"/>
      <c r="Q61" s="501"/>
      <c r="R61" s="501"/>
      <c r="S61" s="501"/>
      <c r="T61" s="501"/>
      <c r="U61" s="507"/>
      <c r="V61" s="499"/>
      <c r="W61" s="500"/>
      <c r="X61" s="501"/>
      <c r="Y61" s="499"/>
      <c r="Z61" s="500"/>
      <c r="AA61" s="500"/>
      <c r="AB61" s="499"/>
      <c r="AC61" s="499"/>
      <c r="AD61" s="499"/>
      <c r="AE61" s="499"/>
      <c r="AF61" s="500"/>
      <c r="AG61" s="500"/>
      <c r="AH61" s="501"/>
      <c r="AI61" s="501"/>
      <c r="AJ61" s="501"/>
      <c r="AK61" s="501"/>
      <c r="AL61" s="501"/>
      <c r="AM61" s="501"/>
      <c r="AN61" s="502"/>
      <c r="AO61" s="502"/>
      <c r="AP61" s="500"/>
      <c r="AQ61" s="500"/>
      <c r="AR61" s="500"/>
      <c r="AS61" s="503"/>
      <c r="AT61" s="503"/>
      <c r="AU61" s="504"/>
      <c r="AV61" s="505"/>
      <c r="AW61" s="506"/>
      <c r="AX61" s="506"/>
      <c r="AY61" s="505"/>
      <c r="AZ61" s="506"/>
      <c r="BA61" s="504"/>
      <c r="BB61" s="504"/>
      <c r="BC61" s="504"/>
      <c r="BD61" s="504"/>
      <c r="BE61" s="504"/>
      <c r="BF61" s="504"/>
      <c r="BG61" s="505"/>
      <c r="BH61" s="505"/>
      <c r="BI61" s="505"/>
      <c r="BJ61" s="505"/>
      <c r="BK61" s="505"/>
      <c r="BL61" s="505"/>
      <c r="BM61" s="505"/>
      <c r="BN61" s="505"/>
      <c r="BO61" s="505"/>
      <c r="BP61" s="505"/>
    </row>
    <row r="62" spans="1:68" ht="19.5" customHeight="1">
      <c r="A62" s="499"/>
      <c r="B62" s="499"/>
      <c r="C62" s="499"/>
      <c r="D62" s="499"/>
      <c r="E62" s="499"/>
      <c r="F62" s="499"/>
      <c r="G62" s="500"/>
      <c r="H62" s="499"/>
      <c r="I62" s="499"/>
      <c r="J62" s="500"/>
      <c r="K62" s="499"/>
      <c r="L62" s="500"/>
      <c r="M62" s="499"/>
      <c r="N62" s="500"/>
      <c r="O62" s="499"/>
      <c r="P62" s="500"/>
      <c r="Q62" s="501"/>
      <c r="R62" s="501"/>
      <c r="S62" s="501"/>
      <c r="T62" s="501"/>
      <c r="U62" s="507"/>
      <c r="V62" s="499"/>
      <c r="W62" s="500"/>
      <c r="X62" s="501"/>
      <c r="Y62" s="499"/>
      <c r="Z62" s="500"/>
      <c r="AA62" s="500"/>
      <c r="AB62" s="499"/>
      <c r="AC62" s="499"/>
      <c r="AD62" s="499"/>
      <c r="AE62" s="499"/>
      <c r="AF62" s="500"/>
      <c r="AG62" s="500"/>
      <c r="AH62" s="501"/>
      <c r="AI62" s="501"/>
      <c r="AJ62" s="501"/>
      <c r="AK62" s="501"/>
      <c r="AL62" s="501"/>
      <c r="AM62" s="501"/>
      <c r="AN62" s="502"/>
      <c r="AO62" s="502"/>
      <c r="AP62" s="500"/>
      <c r="AQ62" s="500"/>
      <c r="AR62" s="500"/>
      <c r="AS62" s="503"/>
      <c r="AT62" s="503"/>
      <c r="AU62" s="504"/>
      <c r="AV62" s="505"/>
      <c r="AW62" s="506"/>
      <c r="AX62" s="506"/>
      <c r="AY62" s="505"/>
      <c r="AZ62" s="506"/>
      <c r="BA62" s="504"/>
      <c r="BB62" s="504"/>
      <c r="BC62" s="504"/>
      <c r="BD62" s="504"/>
      <c r="BE62" s="504"/>
      <c r="BF62" s="504"/>
      <c r="BG62" s="505"/>
      <c r="BH62" s="505"/>
      <c r="BI62" s="505"/>
      <c r="BJ62" s="505"/>
      <c r="BK62" s="505"/>
      <c r="BL62" s="505"/>
      <c r="BM62" s="505"/>
      <c r="BN62" s="505"/>
      <c r="BO62" s="505"/>
      <c r="BP62" s="505"/>
    </row>
    <row r="63" spans="1:68" ht="19.5" customHeight="1">
      <c r="A63" s="499"/>
      <c r="B63" s="499"/>
      <c r="C63" s="499"/>
      <c r="D63" s="499"/>
      <c r="E63" s="499"/>
      <c r="F63" s="499"/>
      <c r="G63" s="500"/>
      <c r="H63" s="499"/>
      <c r="I63" s="499"/>
      <c r="J63" s="500"/>
      <c r="K63" s="499"/>
      <c r="L63" s="500"/>
      <c r="M63" s="499"/>
      <c r="N63" s="500"/>
      <c r="O63" s="499"/>
      <c r="P63" s="500"/>
      <c r="Q63" s="501"/>
      <c r="R63" s="501"/>
      <c r="S63" s="501"/>
      <c r="T63" s="501"/>
      <c r="U63" s="507"/>
      <c r="V63" s="499"/>
      <c r="W63" s="500"/>
      <c r="X63" s="501"/>
      <c r="Y63" s="499"/>
      <c r="Z63" s="500"/>
      <c r="AA63" s="500"/>
      <c r="AB63" s="499"/>
      <c r="AC63" s="499"/>
      <c r="AD63" s="499"/>
      <c r="AE63" s="499"/>
      <c r="AF63" s="500"/>
      <c r="AG63" s="500"/>
      <c r="AH63" s="501"/>
      <c r="AI63" s="501"/>
      <c r="AJ63" s="501"/>
      <c r="AK63" s="501"/>
      <c r="AL63" s="501"/>
      <c r="AM63" s="501"/>
      <c r="AN63" s="502"/>
      <c r="AO63" s="502"/>
      <c r="AP63" s="500"/>
      <c r="AQ63" s="500"/>
      <c r="AR63" s="500"/>
      <c r="AS63" s="503"/>
      <c r="AT63" s="503"/>
      <c r="AU63" s="504"/>
      <c r="AV63" s="505"/>
      <c r="AW63" s="506"/>
      <c r="AX63" s="506"/>
      <c r="AY63" s="505"/>
      <c r="AZ63" s="506"/>
      <c r="BA63" s="504"/>
      <c r="BB63" s="504"/>
      <c r="BC63" s="504"/>
      <c r="BD63" s="504"/>
      <c r="BE63" s="504"/>
      <c r="BF63" s="504"/>
      <c r="BG63" s="505"/>
      <c r="BH63" s="505"/>
      <c r="BI63" s="505"/>
      <c r="BJ63" s="505"/>
      <c r="BK63" s="505"/>
      <c r="BL63" s="505"/>
      <c r="BM63" s="505"/>
      <c r="BN63" s="505"/>
      <c r="BO63" s="505"/>
      <c r="BP63" s="505"/>
    </row>
    <row r="64" spans="1:68" ht="19.5" customHeight="1">
      <c r="A64" s="499"/>
      <c r="B64" s="499"/>
      <c r="C64" s="499"/>
      <c r="D64" s="499"/>
      <c r="E64" s="499"/>
      <c r="F64" s="499"/>
      <c r="G64" s="500"/>
      <c r="H64" s="499"/>
      <c r="I64" s="499"/>
      <c r="J64" s="500"/>
      <c r="K64" s="499"/>
      <c r="L64" s="500"/>
      <c r="M64" s="499"/>
      <c r="N64" s="500"/>
      <c r="O64" s="499"/>
      <c r="P64" s="500"/>
      <c r="Q64" s="501"/>
      <c r="R64" s="501"/>
      <c r="S64" s="501"/>
      <c r="T64" s="501"/>
      <c r="U64" s="507"/>
      <c r="V64" s="499"/>
      <c r="W64" s="500"/>
      <c r="X64" s="501"/>
      <c r="Y64" s="499"/>
      <c r="Z64" s="500"/>
      <c r="AA64" s="500"/>
      <c r="AB64" s="499"/>
      <c r="AC64" s="499"/>
      <c r="AD64" s="499"/>
      <c r="AE64" s="499"/>
      <c r="AF64" s="500"/>
      <c r="AG64" s="500"/>
      <c r="AH64" s="501"/>
      <c r="AI64" s="501"/>
      <c r="AJ64" s="501"/>
      <c r="AK64" s="501"/>
      <c r="AL64" s="501"/>
      <c r="AM64" s="501"/>
      <c r="AN64" s="502"/>
      <c r="AO64" s="502"/>
      <c r="AP64" s="500"/>
      <c r="AQ64" s="500"/>
      <c r="AR64" s="500"/>
      <c r="AS64" s="503"/>
      <c r="AT64" s="503"/>
      <c r="AU64" s="504"/>
      <c r="AV64" s="505"/>
      <c r="AW64" s="506"/>
      <c r="AX64" s="506"/>
      <c r="AY64" s="505"/>
      <c r="AZ64" s="506"/>
      <c r="BA64" s="504"/>
      <c r="BB64" s="504"/>
      <c r="BC64" s="504"/>
      <c r="BD64" s="504"/>
      <c r="BE64" s="504"/>
      <c r="BF64" s="504"/>
      <c r="BG64" s="505"/>
      <c r="BH64" s="505"/>
      <c r="BI64" s="505"/>
      <c r="BJ64" s="505"/>
      <c r="BK64" s="505"/>
      <c r="BL64" s="505"/>
      <c r="BM64" s="505"/>
      <c r="BN64" s="505"/>
      <c r="BO64" s="505"/>
      <c r="BP64" s="505"/>
    </row>
    <row r="65" spans="1:68" ht="19.5" customHeight="1">
      <c r="A65" s="499"/>
      <c r="B65" s="499"/>
      <c r="C65" s="499"/>
      <c r="D65" s="499"/>
      <c r="E65" s="499"/>
      <c r="F65" s="499"/>
      <c r="G65" s="500"/>
      <c r="H65" s="499"/>
      <c r="I65" s="499"/>
      <c r="J65" s="500"/>
      <c r="K65" s="499"/>
      <c r="L65" s="500"/>
      <c r="M65" s="499"/>
      <c r="N65" s="500"/>
      <c r="O65" s="499"/>
      <c r="P65" s="500"/>
      <c r="Q65" s="501"/>
      <c r="R65" s="501"/>
      <c r="S65" s="501"/>
      <c r="T65" s="501"/>
      <c r="U65" s="507"/>
      <c r="V65" s="499"/>
      <c r="W65" s="500"/>
      <c r="X65" s="501"/>
      <c r="Y65" s="499"/>
      <c r="Z65" s="500"/>
      <c r="AA65" s="500"/>
      <c r="AB65" s="499"/>
      <c r="AC65" s="499"/>
      <c r="AD65" s="499"/>
      <c r="AE65" s="499"/>
      <c r="AF65" s="500"/>
      <c r="AG65" s="500"/>
      <c r="AH65" s="501"/>
      <c r="AI65" s="501"/>
      <c r="AJ65" s="501"/>
      <c r="AK65" s="501"/>
      <c r="AL65" s="501"/>
      <c r="AM65" s="501"/>
      <c r="AN65" s="502"/>
      <c r="AO65" s="502"/>
      <c r="AP65" s="500"/>
      <c r="AQ65" s="500"/>
      <c r="AR65" s="500"/>
      <c r="AS65" s="503"/>
      <c r="AT65" s="503"/>
      <c r="AU65" s="504"/>
      <c r="AV65" s="505"/>
      <c r="AW65" s="506"/>
      <c r="AX65" s="506"/>
      <c r="AY65" s="505"/>
      <c r="AZ65" s="506"/>
      <c r="BA65" s="504"/>
      <c r="BB65" s="504"/>
      <c r="BC65" s="504"/>
      <c r="BD65" s="504"/>
      <c r="BE65" s="504"/>
      <c r="BF65" s="504"/>
      <c r="BG65" s="505"/>
      <c r="BH65" s="505"/>
      <c r="BI65" s="505"/>
      <c r="BJ65" s="505"/>
      <c r="BK65" s="505"/>
      <c r="BL65" s="505"/>
      <c r="BM65" s="505"/>
      <c r="BN65" s="505"/>
      <c r="BO65" s="505"/>
      <c r="BP65" s="505"/>
    </row>
    <row r="66" spans="1:68" ht="19.5" customHeight="1">
      <c r="A66" s="499"/>
      <c r="B66" s="499"/>
      <c r="C66" s="499"/>
      <c r="D66" s="499"/>
      <c r="E66" s="499"/>
      <c r="F66" s="499"/>
      <c r="G66" s="500"/>
      <c r="H66" s="499"/>
      <c r="I66" s="499"/>
      <c r="J66" s="500"/>
      <c r="K66" s="499"/>
      <c r="L66" s="500"/>
      <c r="M66" s="499"/>
      <c r="N66" s="500"/>
      <c r="O66" s="499"/>
      <c r="P66" s="500"/>
      <c r="Q66" s="501"/>
      <c r="R66" s="501"/>
      <c r="S66" s="501"/>
      <c r="T66" s="501"/>
      <c r="U66" s="507"/>
      <c r="V66" s="499"/>
      <c r="W66" s="500"/>
      <c r="X66" s="501"/>
      <c r="Y66" s="499"/>
      <c r="Z66" s="500"/>
      <c r="AA66" s="500"/>
      <c r="AB66" s="499"/>
      <c r="AC66" s="499"/>
      <c r="AD66" s="499"/>
      <c r="AE66" s="499"/>
      <c r="AF66" s="500"/>
      <c r="AG66" s="500"/>
      <c r="AH66" s="501"/>
      <c r="AI66" s="501"/>
      <c r="AJ66" s="501"/>
      <c r="AK66" s="501"/>
      <c r="AL66" s="501"/>
      <c r="AM66" s="501"/>
      <c r="AN66" s="502"/>
      <c r="AO66" s="502"/>
      <c r="AP66" s="500"/>
      <c r="AQ66" s="500"/>
      <c r="AR66" s="500"/>
      <c r="AS66" s="503"/>
      <c r="AT66" s="503"/>
      <c r="AU66" s="504"/>
      <c r="AV66" s="505"/>
      <c r="AW66" s="506"/>
      <c r="AX66" s="506"/>
      <c r="AY66" s="505"/>
      <c r="AZ66" s="506"/>
      <c r="BA66" s="504"/>
      <c r="BB66" s="504"/>
      <c r="BC66" s="504"/>
      <c r="BD66" s="504"/>
      <c r="BE66" s="504"/>
      <c r="BF66" s="504"/>
      <c r="BG66" s="505"/>
      <c r="BH66" s="505"/>
      <c r="BI66" s="505"/>
      <c r="BJ66" s="505"/>
      <c r="BK66" s="505"/>
      <c r="BL66" s="505"/>
      <c r="BM66" s="505"/>
      <c r="BN66" s="505"/>
      <c r="BO66" s="505"/>
      <c r="BP66" s="505"/>
    </row>
    <row r="67" spans="1:68" ht="19.5" customHeight="1">
      <c r="A67" s="499"/>
      <c r="B67" s="499"/>
      <c r="C67" s="499"/>
      <c r="D67" s="499"/>
      <c r="E67" s="499"/>
      <c r="F67" s="499"/>
      <c r="G67" s="500"/>
      <c r="H67" s="499"/>
      <c r="I67" s="499"/>
      <c r="J67" s="500"/>
      <c r="K67" s="499"/>
      <c r="L67" s="500"/>
      <c r="M67" s="499"/>
      <c r="N67" s="500"/>
      <c r="O67" s="499"/>
      <c r="P67" s="500"/>
      <c r="Q67" s="501"/>
      <c r="R67" s="501"/>
      <c r="S67" s="501"/>
      <c r="T67" s="501"/>
      <c r="U67" s="499"/>
      <c r="V67" s="499"/>
      <c r="W67" s="500"/>
      <c r="X67" s="501"/>
      <c r="Y67" s="499"/>
      <c r="Z67" s="500"/>
      <c r="AA67" s="500"/>
      <c r="AB67" s="499"/>
      <c r="AC67" s="499"/>
      <c r="AD67" s="499"/>
      <c r="AE67" s="499"/>
      <c r="AF67" s="500"/>
      <c r="AG67" s="500"/>
      <c r="AH67" s="501"/>
      <c r="AI67" s="501"/>
      <c r="AJ67" s="501"/>
      <c r="AK67" s="501"/>
      <c r="AL67" s="501"/>
      <c r="AM67" s="501"/>
      <c r="AN67" s="502"/>
      <c r="AO67" s="502"/>
      <c r="AP67" s="500"/>
      <c r="AQ67" s="500"/>
      <c r="AR67" s="500"/>
      <c r="AS67" s="503"/>
      <c r="AT67" s="503"/>
      <c r="AU67" s="504"/>
      <c r="AV67" s="505"/>
      <c r="AW67" s="506"/>
      <c r="AX67" s="506"/>
      <c r="AY67" s="505"/>
      <c r="AZ67" s="506"/>
      <c r="BA67" s="504"/>
      <c r="BB67" s="504"/>
      <c r="BC67" s="504"/>
      <c r="BD67" s="504"/>
      <c r="BE67" s="504"/>
      <c r="BF67" s="504"/>
      <c r="BG67" s="505"/>
      <c r="BH67" s="505"/>
      <c r="BI67" s="505"/>
      <c r="BJ67" s="505"/>
      <c r="BK67" s="505"/>
      <c r="BL67" s="505"/>
      <c r="BM67" s="505"/>
      <c r="BN67" s="505"/>
      <c r="BO67" s="505"/>
      <c r="BP67" s="505"/>
    </row>
    <row r="68" spans="1:68" ht="19.5" customHeight="1">
      <c r="A68" s="499"/>
      <c r="B68" s="499"/>
      <c r="C68" s="499"/>
      <c r="D68" s="499"/>
      <c r="E68" s="499"/>
      <c r="F68" s="499"/>
      <c r="G68" s="500"/>
      <c r="H68" s="499"/>
      <c r="I68" s="499"/>
      <c r="J68" s="500"/>
      <c r="K68" s="499"/>
      <c r="L68" s="500"/>
      <c r="M68" s="499"/>
      <c r="N68" s="500"/>
      <c r="O68" s="499"/>
      <c r="P68" s="500"/>
      <c r="Q68" s="501"/>
      <c r="R68" s="501"/>
      <c r="S68" s="501"/>
      <c r="T68" s="501"/>
      <c r="U68" s="499"/>
      <c r="V68" s="499"/>
      <c r="W68" s="500"/>
      <c r="X68" s="501"/>
      <c r="Y68" s="499"/>
      <c r="Z68" s="500"/>
      <c r="AA68" s="500"/>
      <c r="AB68" s="499"/>
      <c r="AC68" s="499"/>
      <c r="AD68" s="499"/>
      <c r="AE68" s="499"/>
      <c r="AF68" s="500"/>
      <c r="AG68" s="500"/>
      <c r="AH68" s="501"/>
      <c r="AI68" s="501"/>
      <c r="AJ68" s="501"/>
      <c r="AK68" s="501"/>
      <c r="AL68" s="501"/>
      <c r="AM68" s="501"/>
      <c r="AN68" s="502"/>
      <c r="AO68" s="502"/>
      <c r="AP68" s="500"/>
      <c r="AQ68" s="500"/>
      <c r="AR68" s="500"/>
      <c r="AS68" s="503"/>
      <c r="AT68" s="503"/>
      <c r="AU68" s="504"/>
      <c r="AV68" s="505"/>
      <c r="AW68" s="506"/>
      <c r="AX68" s="506"/>
      <c r="AY68" s="505"/>
      <c r="AZ68" s="506"/>
      <c r="BA68" s="504"/>
      <c r="BB68" s="504"/>
      <c r="BC68" s="504"/>
      <c r="BD68" s="504"/>
      <c r="BE68" s="504"/>
      <c r="BF68" s="504"/>
      <c r="BG68" s="505"/>
      <c r="BH68" s="505"/>
      <c r="BI68" s="505"/>
      <c r="BJ68" s="505"/>
      <c r="BK68" s="505"/>
      <c r="BL68" s="505"/>
      <c r="BM68" s="505"/>
      <c r="BN68" s="505"/>
      <c r="BO68" s="505"/>
      <c r="BP68" s="505"/>
    </row>
    <row r="69" spans="1:68" ht="19.5" customHeight="1">
      <c r="A69" s="499"/>
      <c r="B69" s="499"/>
      <c r="C69" s="499"/>
      <c r="D69" s="499"/>
      <c r="E69" s="499"/>
      <c r="F69" s="499"/>
      <c r="G69" s="500"/>
      <c r="H69" s="499"/>
      <c r="I69" s="499"/>
      <c r="J69" s="500"/>
      <c r="K69" s="499"/>
      <c r="L69" s="500"/>
      <c r="M69" s="499"/>
      <c r="N69" s="500"/>
      <c r="O69" s="499"/>
      <c r="P69" s="500"/>
      <c r="Q69" s="501"/>
      <c r="R69" s="501"/>
      <c r="S69" s="501"/>
      <c r="T69" s="501"/>
      <c r="U69" s="499"/>
      <c r="V69" s="499"/>
      <c r="W69" s="500"/>
      <c r="X69" s="501"/>
      <c r="Y69" s="499"/>
      <c r="Z69" s="500"/>
      <c r="AA69" s="500"/>
      <c r="AB69" s="499"/>
      <c r="AC69" s="499"/>
      <c r="AD69" s="499"/>
      <c r="AE69" s="499"/>
      <c r="AF69" s="500"/>
      <c r="AG69" s="500"/>
      <c r="AH69" s="501"/>
      <c r="AI69" s="501"/>
      <c r="AJ69" s="501"/>
      <c r="AK69" s="501"/>
      <c r="AL69" s="501"/>
      <c r="AM69" s="501"/>
      <c r="AN69" s="502"/>
      <c r="AO69" s="502"/>
      <c r="AP69" s="500"/>
      <c r="AQ69" s="500"/>
      <c r="AR69" s="500"/>
      <c r="AS69" s="503"/>
      <c r="AT69" s="503"/>
      <c r="AU69" s="504"/>
      <c r="AV69" s="505"/>
      <c r="AW69" s="506"/>
      <c r="AX69" s="506"/>
      <c r="AY69" s="505"/>
      <c r="AZ69" s="506"/>
      <c r="BA69" s="504"/>
      <c r="BB69" s="504"/>
      <c r="BC69" s="504"/>
      <c r="BD69" s="504"/>
      <c r="BE69" s="504"/>
      <c r="BF69" s="504"/>
      <c r="BG69" s="505"/>
      <c r="BH69" s="505"/>
      <c r="BI69" s="505"/>
      <c r="BJ69" s="505"/>
      <c r="BK69" s="505"/>
      <c r="BL69" s="505"/>
      <c r="BM69" s="505"/>
      <c r="BN69" s="505"/>
      <c r="BO69" s="505"/>
      <c r="BP69" s="505"/>
    </row>
    <row r="70" spans="1:68" ht="19.5" customHeight="1">
      <c r="A70" s="499"/>
      <c r="B70" s="499"/>
      <c r="C70" s="499"/>
      <c r="D70" s="499"/>
      <c r="E70" s="499"/>
      <c r="F70" s="499"/>
      <c r="G70" s="500"/>
      <c r="H70" s="499"/>
      <c r="I70" s="499"/>
      <c r="J70" s="500"/>
      <c r="K70" s="499"/>
      <c r="L70" s="500"/>
      <c r="M70" s="499"/>
      <c r="N70" s="500"/>
      <c r="O70" s="499"/>
      <c r="P70" s="500"/>
      <c r="Q70" s="501"/>
      <c r="R70" s="501"/>
      <c r="S70" s="501"/>
      <c r="T70" s="501"/>
      <c r="U70" s="499"/>
      <c r="V70" s="499"/>
      <c r="W70" s="500"/>
      <c r="X70" s="501"/>
      <c r="Y70" s="499"/>
      <c r="Z70" s="500"/>
      <c r="AA70" s="500"/>
      <c r="AB70" s="499"/>
      <c r="AC70" s="499"/>
      <c r="AD70" s="499"/>
      <c r="AE70" s="499"/>
      <c r="AF70" s="500"/>
      <c r="AG70" s="500"/>
      <c r="AH70" s="501"/>
      <c r="AI70" s="501"/>
      <c r="AJ70" s="501"/>
      <c r="AK70" s="501"/>
      <c r="AL70" s="501"/>
      <c r="AM70" s="501"/>
      <c r="AN70" s="502"/>
      <c r="AO70" s="502"/>
      <c r="AP70" s="500"/>
      <c r="AQ70" s="500"/>
      <c r="AR70" s="500"/>
      <c r="AS70" s="503"/>
      <c r="AT70" s="503"/>
      <c r="AU70" s="504"/>
      <c r="AV70" s="505"/>
      <c r="AW70" s="506"/>
      <c r="AX70" s="506"/>
      <c r="AY70" s="505"/>
      <c r="AZ70" s="506"/>
      <c r="BA70" s="504"/>
      <c r="BB70" s="504"/>
      <c r="BC70" s="504"/>
      <c r="BD70" s="504"/>
      <c r="BE70" s="504"/>
      <c r="BF70" s="504"/>
      <c r="BG70" s="505"/>
      <c r="BH70" s="505"/>
      <c r="BI70" s="505"/>
      <c r="BJ70" s="505"/>
      <c r="BK70" s="505"/>
      <c r="BL70" s="505"/>
      <c r="BM70" s="505"/>
      <c r="BN70" s="505"/>
      <c r="BO70" s="505"/>
      <c r="BP70" s="505"/>
    </row>
    <row r="71" spans="1:68" ht="19.5" customHeight="1">
      <c r="A71" s="499"/>
      <c r="B71" s="499"/>
      <c r="C71" s="499"/>
      <c r="D71" s="499"/>
      <c r="E71" s="499"/>
      <c r="F71" s="499"/>
      <c r="G71" s="500"/>
      <c r="H71" s="499"/>
      <c r="I71" s="499"/>
      <c r="J71" s="500"/>
      <c r="K71" s="499"/>
      <c r="L71" s="500"/>
      <c r="M71" s="499"/>
      <c r="N71" s="500"/>
      <c r="O71" s="499"/>
      <c r="P71" s="500"/>
      <c r="Q71" s="501"/>
      <c r="R71" s="501"/>
      <c r="S71" s="501"/>
      <c r="T71" s="501"/>
      <c r="U71" s="499"/>
      <c r="V71" s="499"/>
      <c r="W71" s="500"/>
      <c r="X71" s="501"/>
      <c r="Y71" s="499"/>
      <c r="Z71" s="500"/>
      <c r="AA71" s="500"/>
      <c r="AB71" s="499"/>
      <c r="AC71" s="499"/>
      <c r="AD71" s="499"/>
      <c r="AE71" s="499"/>
      <c r="AF71" s="500"/>
      <c r="AG71" s="500"/>
      <c r="AH71" s="501"/>
      <c r="AI71" s="501"/>
      <c r="AJ71" s="501"/>
      <c r="AK71" s="501"/>
      <c r="AL71" s="501"/>
      <c r="AM71" s="501"/>
      <c r="AN71" s="502"/>
      <c r="AO71" s="502"/>
      <c r="AP71" s="500"/>
      <c r="AQ71" s="500"/>
      <c r="AR71" s="500"/>
      <c r="AS71" s="503"/>
      <c r="AT71" s="503"/>
      <c r="AU71" s="504"/>
      <c r="AV71" s="505"/>
      <c r="AW71" s="506"/>
      <c r="AX71" s="506"/>
      <c r="AY71" s="505"/>
      <c r="AZ71" s="506"/>
      <c r="BA71" s="504"/>
      <c r="BB71" s="504"/>
      <c r="BC71" s="504"/>
      <c r="BD71" s="504"/>
      <c r="BE71" s="504"/>
      <c r="BF71" s="504"/>
      <c r="BG71" s="505"/>
      <c r="BH71" s="505"/>
      <c r="BI71" s="505"/>
      <c r="BJ71" s="505"/>
      <c r="BK71" s="505"/>
      <c r="BL71" s="505"/>
      <c r="BM71" s="505"/>
      <c r="BN71" s="505"/>
      <c r="BO71" s="505"/>
      <c r="BP71" s="505"/>
    </row>
    <row r="72" spans="1:68" ht="19.5" customHeight="1">
      <c r="A72" s="499"/>
      <c r="B72" s="499"/>
      <c r="C72" s="499"/>
      <c r="D72" s="499"/>
      <c r="E72" s="499"/>
      <c r="F72" s="499"/>
      <c r="G72" s="500"/>
      <c r="H72" s="499"/>
      <c r="I72" s="499"/>
      <c r="J72" s="500"/>
      <c r="K72" s="499"/>
      <c r="L72" s="500"/>
      <c r="M72" s="499"/>
      <c r="N72" s="500"/>
      <c r="O72" s="499"/>
      <c r="P72" s="500"/>
      <c r="Q72" s="501"/>
      <c r="R72" s="501"/>
      <c r="S72" s="501"/>
      <c r="T72" s="501"/>
      <c r="U72" s="499"/>
      <c r="V72" s="499"/>
      <c r="W72" s="500"/>
      <c r="X72" s="501"/>
      <c r="Y72" s="499"/>
      <c r="Z72" s="500"/>
      <c r="AA72" s="500"/>
      <c r="AB72" s="499"/>
      <c r="AC72" s="499"/>
      <c r="AD72" s="499"/>
      <c r="AE72" s="499"/>
      <c r="AF72" s="500"/>
      <c r="AG72" s="500"/>
      <c r="AH72" s="501"/>
      <c r="AI72" s="501"/>
      <c r="AJ72" s="501"/>
      <c r="AK72" s="501"/>
      <c r="AL72" s="501"/>
      <c r="AM72" s="501"/>
      <c r="AN72" s="502"/>
      <c r="AO72" s="502"/>
      <c r="AP72" s="500"/>
      <c r="AQ72" s="500"/>
      <c r="AR72" s="500"/>
      <c r="AS72" s="503"/>
      <c r="AT72" s="503"/>
      <c r="AU72" s="504"/>
      <c r="AV72" s="505"/>
      <c r="AW72" s="506"/>
      <c r="AX72" s="506"/>
      <c r="AY72" s="505"/>
      <c r="AZ72" s="506"/>
      <c r="BA72" s="504"/>
      <c r="BB72" s="504"/>
      <c r="BC72" s="504"/>
      <c r="BD72" s="504"/>
      <c r="BE72" s="504"/>
      <c r="BF72" s="504"/>
      <c r="BG72" s="505"/>
      <c r="BH72" s="505"/>
      <c r="BI72" s="505"/>
      <c r="BJ72" s="505"/>
      <c r="BK72" s="505"/>
      <c r="BL72" s="505"/>
      <c r="BM72" s="505"/>
      <c r="BN72" s="505"/>
      <c r="BO72" s="505"/>
      <c r="BP72" s="505"/>
    </row>
    <row r="73" spans="1:68" ht="19.5" customHeight="1">
      <c r="A73" s="499"/>
      <c r="B73" s="499"/>
      <c r="C73" s="499"/>
      <c r="D73" s="499"/>
      <c r="E73" s="499"/>
      <c r="F73" s="499"/>
      <c r="G73" s="500"/>
      <c r="H73" s="499"/>
      <c r="I73" s="499"/>
      <c r="J73" s="500"/>
      <c r="K73" s="499"/>
      <c r="L73" s="500"/>
      <c r="M73" s="499"/>
      <c r="N73" s="500"/>
      <c r="O73" s="499"/>
      <c r="P73" s="500"/>
      <c r="Q73" s="501"/>
      <c r="R73" s="501"/>
      <c r="S73" s="501"/>
      <c r="T73" s="501"/>
      <c r="U73" s="499"/>
      <c r="V73" s="499"/>
      <c r="W73" s="500"/>
      <c r="X73" s="501"/>
      <c r="Y73" s="499"/>
      <c r="Z73" s="500"/>
      <c r="AA73" s="500"/>
      <c r="AB73" s="499"/>
      <c r="AC73" s="499"/>
      <c r="AD73" s="499"/>
      <c r="AE73" s="499"/>
      <c r="AF73" s="500"/>
      <c r="AG73" s="500"/>
      <c r="AH73" s="501"/>
      <c r="AI73" s="501"/>
      <c r="AJ73" s="501"/>
      <c r="AK73" s="501"/>
      <c r="AL73" s="501"/>
      <c r="AM73" s="501"/>
      <c r="AN73" s="502"/>
      <c r="AO73" s="502"/>
      <c r="AP73" s="500"/>
      <c r="AQ73" s="500"/>
      <c r="AR73" s="500"/>
      <c r="AS73" s="503"/>
      <c r="AT73" s="503"/>
      <c r="AU73" s="504"/>
      <c r="AV73" s="505"/>
      <c r="AW73" s="506"/>
      <c r="AX73" s="506"/>
      <c r="AY73" s="505"/>
      <c r="AZ73" s="506"/>
      <c r="BA73" s="504"/>
      <c r="BB73" s="504"/>
      <c r="BC73" s="504"/>
      <c r="BD73" s="504"/>
      <c r="BE73" s="504"/>
      <c r="BF73" s="504"/>
      <c r="BG73" s="505"/>
      <c r="BH73" s="505"/>
      <c r="BI73" s="505"/>
      <c r="BJ73" s="505"/>
      <c r="BK73" s="505"/>
      <c r="BL73" s="505"/>
      <c r="BM73" s="505"/>
      <c r="BN73" s="505"/>
      <c r="BO73" s="505"/>
      <c r="BP73" s="505"/>
    </row>
    <row r="74" spans="1:68" ht="19.5" customHeight="1">
      <c r="A74" s="499"/>
      <c r="B74" s="499"/>
      <c r="C74" s="499"/>
      <c r="D74" s="499"/>
      <c r="E74" s="499"/>
      <c r="F74" s="499"/>
      <c r="G74" s="500"/>
      <c r="H74" s="499"/>
      <c r="I74" s="499"/>
      <c r="J74" s="500"/>
      <c r="K74" s="499"/>
      <c r="L74" s="500"/>
      <c r="M74" s="499"/>
      <c r="N74" s="500"/>
      <c r="O74" s="499"/>
      <c r="P74" s="500"/>
      <c r="Q74" s="501"/>
      <c r="R74" s="501"/>
      <c r="S74" s="501"/>
      <c r="T74" s="501"/>
      <c r="U74" s="499"/>
      <c r="V74" s="499"/>
      <c r="W74" s="500"/>
      <c r="X74" s="501"/>
      <c r="Y74" s="499"/>
      <c r="Z74" s="500"/>
      <c r="AA74" s="500"/>
      <c r="AB74" s="499"/>
      <c r="AC74" s="499"/>
      <c r="AD74" s="499"/>
      <c r="AE74" s="499"/>
      <c r="AF74" s="500"/>
      <c r="AG74" s="500"/>
      <c r="AH74" s="501"/>
      <c r="AI74" s="501"/>
      <c r="AJ74" s="501"/>
      <c r="AK74" s="501"/>
      <c r="AL74" s="501"/>
      <c r="AM74" s="501"/>
      <c r="AN74" s="502"/>
      <c r="AO74" s="502"/>
      <c r="AP74" s="500"/>
      <c r="AQ74" s="500"/>
      <c r="AR74" s="500"/>
      <c r="AS74" s="503"/>
      <c r="AT74" s="503"/>
      <c r="AU74" s="504"/>
      <c r="AV74" s="505"/>
      <c r="AW74" s="506"/>
      <c r="AX74" s="506"/>
      <c r="AY74" s="505"/>
      <c r="AZ74" s="506"/>
      <c r="BA74" s="504"/>
      <c r="BB74" s="504"/>
      <c r="BC74" s="504"/>
      <c r="BD74" s="504"/>
      <c r="BE74" s="504"/>
      <c r="BF74" s="504"/>
      <c r="BG74" s="505"/>
      <c r="BH74" s="505"/>
      <c r="BI74" s="505"/>
      <c r="BJ74" s="505"/>
      <c r="BK74" s="505"/>
      <c r="BL74" s="505"/>
      <c r="BM74" s="505"/>
      <c r="BN74" s="505"/>
      <c r="BO74" s="505"/>
      <c r="BP74" s="505"/>
    </row>
    <row r="75" spans="1:68" ht="19.5" customHeight="1">
      <c r="A75" s="499"/>
      <c r="B75" s="499"/>
      <c r="C75" s="499"/>
      <c r="D75" s="499"/>
      <c r="E75" s="499"/>
      <c r="F75" s="499"/>
      <c r="G75" s="500"/>
      <c r="H75" s="499"/>
      <c r="I75" s="499"/>
      <c r="J75" s="500"/>
      <c r="K75" s="499"/>
      <c r="L75" s="500"/>
      <c r="M75" s="499"/>
      <c r="N75" s="500"/>
      <c r="O75" s="499"/>
      <c r="P75" s="500"/>
      <c r="Q75" s="501"/>
      <c r="R75" s="501"/>
      <c r="S75" s="501"/>
      <c r="T75" s="501"/>
      <c r="U75" s="499"/>
      <c r="V75" s="499"/>
      <c r="W75" s="500"/>
      <c r="X75" s="501"/>
      <c r="Y75" s="499"/>
      <c r="Z75" s="500"/>
      <c r="AA75" s="500"/>
      <c r="AB75" s="499"/>
      <c r="AC75" s="499"/>
      <c r="AD75" s="499"/>
      <c r="AE75" s="499"/>
      <c r="AF75" s="500"/>
      <c r="AG75" s="500"/>
      <c r="AH75" s="501"/>
      <c r="AI75" s="501"/>
      <c r="AJ75" s="501"/>
      <c r="AK75" s="501"/>
      <c r="AL75" s="501"/>
      <c r="AM75" s="501"/>
      <c r="AN75" s="502"/>
      <c r="AO75" s="502"/>
      <c r="AP75" s="500"/>
      <c r="AQ75" s="500"/>
      <c r="AR75" s="500"/>
      <c r="AS75" s="503"/>
      <c r="AT75" s="503"/>
      <c r="AU75" s="504"/>
      <c r="AV75" s="505"/>
      <c r="AW75" s="506"/>
      <c r="AX75" s="506"/>
      <c r="AY75" s="505"/>
      <c r="AZ75" s="506"/>
      <c r="BA75" s="504"/>
      <c r="BB75" s="504"/>
      <c r="BC75" s="504"/>
      <c r="BD75" s="504"/>
      <c r="BE75" s="504"/>
      <c r="BF75" s="504"/>
      <c r="BG75" s="505"/>
      <c r="BH75" s="505"/>
      <c r="BI75" s="505"/>
      <c r="BJ75" s="505"/>
      <c r="BK75" s="505"/>
      <c r="BL75" s="505"/>
      <c r="BM75" s="505"/>
      <c r="BN75" s="505"/>
      <c r="BO75" s="505"/>
      <c r="BP75" s="505"/>
    </row>
    <row r="76" spans="1:68" ht="19.5" customHeight="1">
      <c r="A76" s="499"/>
      <c r="B76" s="499"/>
      <c r="C76" s="499"/>
      <c r="D76" s="499"/>
      <c r="E76" s="499"/>
      <c r="F76" s="499"/>
      <c r="G76" s="500"/>
      <c r="H76" s="499"/>
      <c r="I76" s="499"/>
      <c r="J76" s="500"/>
      <c r="K76" s="499"/>
      <c r="L76" s="500"/>
      <c r="M76" s="499"/>
      <c r="N76" s="500"/>
      <c r="O76" s="499"/>
      <c r="P76" s="500"/>
      <c r="Q76" s="501"/>
      <c r="R76" s="501"/>
      <c r="S76" s="501"/>
      <c r="T76" s="501"/>
      <c r="U76" s="499"/>
      <c r="V76" s="499"/>
      <c r="W76" s="500"/>
      <c r="X76" s="501"/>
      <c r="Y76" s="499"/>
      <c r="Z76" s="500"/>
      <c r="AA76" s="500"/>
      <c r="AB76" s="499"/>
      <c r="AC76" s="499"/>
      <c r="AD76" s="499"/>
      <c r="AE76" s="499"/>
      <c r="AF76" s="500"/>
      <c r="AG76" s="500"/>
      <c r="AH76" s="501"/>
      <c r="AI76" s="501"/>
      <c r="AJ76" s="501"/>
      <c r="AK76" s="501"/>
      <c r="AL76" s="501"/>
      <c r="AM76" s="501"/>
      <c r="AN76" s="502"/>
      <c r="AO76" s="502"/>
      <c r="AP76" s="500"/>
      <c r="AQ76" s="500"/>
      <c r="AR76" s="500"/>
      <c r="AS76" s="503"/>
      <c r="AT76" s="503"/>
      <c r="AU76" s="504"/>
      <c r="AV76" s="505"/>
      <c r="AW76" s="506"/>
      <c r="AX76" s="506"/>
      <c r="AY76" s="505"/>
      <c r="AZ76" s="506"/>
      <c r="BA76" s="504"/>
      <c r="BB76" s="504"/>
      <c r="BC76" s="504"/>
      <c r="BD76" s="504"/>
      <c r="BE76" s="504"/>
      <c r="BF76" s="504"/>
      <c r="BG76" s="505"/>
      <c r="BH76" s="505"/>
      <c r="BI76" s="505"/>
      <c r="BJ76" s="505"/>
      <c r="BK76" s="505"/>
      <c r="BL76" s="505"/>
      <c r="BM76" s="505"/>
      <c r="BN76" s="505"/>
      <c r="BO76" s="505"/>
      <c r="BP76" s="505"/>
    </row>
    <row r="77" spans="1:68" ht="19.5" customHeight="1">
      <c r="A77" s="499"/>
      <c r="B77" s="499"/>
      <c r="C77" s="499"/>
      <c r="D77" s="499"/>
      <c r="E77" s="499"/>
      <c r="F77" s="499"/>
      <c r="G77" s="500"/>
      <c r="H77" s="499"/>
      <c r="I77" s="499"/>
      <c r="J77" s="500"/>
      <c r="K77" s="499"/>
      <c r="L77" s="500"/>
      <c r="M77" s="499"/>
      <c r="N77" s="500"/>
      <c r="O77" s="499"/>
      <c r="P77" s="500"/>
      <c r="Q77" s="501"/>
      <c r="R77" s="501"/>
      <c r="S77" s="501"/>
      <c r="T77" s="501"/>
      <c r="U77" s="499"/>
      <c r="V77" s="499"/>
      <c r="W77" s="500"/>
      <c r="X77" s="501"/>
      <c r="Y77" s="499"/>
      <c r="Z77" s="500"/>
      <c r="AA77" s="500"/>
      <c r="AB77" s="499"/>
      <c r="AC77" s="499"/>
      <c r="AD77" s="499"/>
      <c r="AE77" s="499"/>
      <c r="AF77" s="500"/>
      <c r="AG77" s="500"/>
      <c r="AH77" s="501"/>
      <c r="AI77" s="501"/>
      <c r="AJ77" s="501"/>
      <c r="AK77" s="501"/>
      <c r="AL77" s="501"/>
      <c r="AM77" s="501"/>
      <c r="AN77" s="502"/>
      <c r="AO77" s="502"/>
      <c r="AP77" s="500"/>
      <c r="AQ77" s="500"/>
      <c r="AR77" s="500"/>
      <c r="AS77" s="503"/>
      <c r="AT77" s="503"/>
      <c r="AU77" s="504"/>
      <c r="AV77" s="505"/>
      <c r="AW77" s="506"/>
      <c r="AX77" s="506"/>
      <c r="AY77" s="505"/>
      <c r="AZ77" s="506"/>
      <c r="BA77" s="504"/>
      <c r="BB77" s="504"/>
      <c r="BC77" s="504"/>
      <c r="BD77" s="504"/>
      <c r="BE77" s="504"/>
      <c r="BF77" s="504"/>
      <c r="BG77" s="505"/>
      <c r="BH77" s="505"/>
      <c r="BI77" s="505"/>
      <c r="BJ77" s="505"/>
      <c r="BK77" s="505"/>
      <c r="BL77" s="505"/>
      <c r="BM77" s="505"/>
      <c r="BN77" s="505"/>
      <c r="BO77" s="505"/>
      <c r="BP77" s="505"/>
    </row>
    <row r="78" spans="1:68" ht="19.5" customHeight="1">
      <c r="A78" s="499"/>
      <c r="B78" s="499"/>
      <c r="C78" s="499"/>
      <c r="D78" s="499"/>
      <c r="E78" s="499"/>
      <c r="F78" s="499"/>
      <c r="G78" s="500"/>
      <c r="H78" s="499"/>
      <c r="I78" s="499"/>
      <c r="J78" s="500"/>
      <c r="K78" s="499"/>
      <c r="L78" s="500"/>
      <c r="M78" s="499"/>
      <c r="N78" s="500"/>
      <c r="O78" s="499"/>
      <c r="P78" s="500"/>
      <c r="Q78" s="501"/>
      <c r="R78" s="501"/>
      <c r="S78" s="501"/>
      <c r="T78" s="501"/>
      <c r="U78" s="499"/>
      <c r="V78" s="499"/>
      <c r="W78" s="500"/>
      <c r="X78" s="501"/>
      <c r="Y78" s="499"/>
      <c r="Z78" s="500"/>
      <c r="AA78" s="500"/>
      <c r="AB78" s="499"/>
      <c r="AC78" s="499"/>
      <c r="AD78" s="499"/>
      <c r="AE78" s="499"/>
      <c r="AF78" s="500"/>
      <c r="AG78" s="500"/>
      <c r="AH78" s="501"/>
      <c r="AI78" s="501"/>
      <c r="AJ78" s="501"/>
      <c r="AK78" s="501"/>
      <c r="AL78" s="501"/>
      <c r="AM78" s="501"/>
      <c r="AN78" s="502"/>
      <c r="AO78" s="502"/>
      <c r="AP78" s="500"/>
      <c r="AQ78" s="500"/>
      <c r="AR78" s="500"/>
      <c r="AS78" s="503"/>
      <c r="AT78" s="503"/>
      <c r="AU78" s="504"/>
      <c r="AV78" s="505"/>
      <c r="AW78" s="506"/>
      <c r="AX78" s="506"/>
      <c r="AY78" s="505"/>
      <c r="AZ78" s="506"/>
      <c r="BA78" s="504"/>
      <c r="BB78" s="504"/>
      <c r="BC78" s="504"/>
      <c r="BD78" s="504"/>
      <c r="BE78" s="504"/>
      <c r="BF78" s="504"/>
      <c r="BG78" s="505"/>
      <c r="BH78" s="505"/>
      <c r="BI78" s="505"/>
      <c r="BJ78" s="505"/>
      <c r="BK78" s="505"/>
      <c r="BL78" s="505"/>
      <c r="BM78" s="505"/>
      <c r="BN78" s="505"/>
      <c r="BO78" s="505"/>
      <c r="BP78" s="505"/>
    </row>
    <row r="79" spans="1:68" ht="19.5" customHeight="1">
      <c r="A79" s="499"/>
      <c r="B79" s="499"/>
      <c r="C79" s="499"/>
      <c r="D79" s="499"/>
      <c r="E79" s="499"/>
      <c r="F79" s="499"/>
      <c r="G79" s="500"/>
      <c r="H79" s="499"/>
      <c r="I79" s="499"/>
      <c r="J79" s="500"/>
      <c r="K79" s="499"/>
      <c r="L79" s="500"/>
      <c r="M79" s="499"/>
      <c r="N79" s="500"/>
      <c r="O79" s="499"/>
      <c r="P79" s="500"/>
      <c r="Q79" s="501"/>
      <c r="R79" s="501"/>
      <c r="S79" s="501"/>
      <c r="T79" s="501"/>
      <c r="U79" s="499"/>
      <c r="V79" s="499"/>
      <c r="W79" s="500"/>
      <c r="X79" s="501"/>
      <c r="Y79" s="499"/>
      <c r="Z79" s="500"/>
      <c r="AA79" s="500"/>
      <c r="AB79" s="499"/>
      <c r="AC79" s="499"/>
      <c r="AD79" s="499"/>
      <c r="AE79" s="499"/>
      <c r="AF79" s="500"/>
      <c r="AG79" s="500"/>
      <c r="AH79" s="501"/>
      <c r="AI79" s="501"/>
      <c r="AJ79" s="501"/>
      <c r="AK79" s="501"/>
      <c r="AL79" s="501"/>
      <c r="AM79" s="501"/>
      <c r="AN79" s="502"/>
      <c r="AO79" s="502"/>
      <c r="AP79" s="500"/>
      <c r="AQ79" s="500"/>
      <c r="AR79" s="500"/>
      <c r="AS79" s="503"/>
      <c r="AT79" s="503"/>
      <c r="AU79" s="504"/>
      <c r="AV79" s="505"/>
      <c r="AW79" s="506"/>
      <c r="AX79" s="506"/>
      <c r="AY79" s="505"/>
      <c r="AZ79" s="506"/>
      <c r="BA79" s="504"/>
      <c r="BB79" s="504"/>
      <c r="BC79" s="504"/>
      <c r="BD79" s="504"/>
      <c r="BE79" s="504"/>
      <c r="BF79" s="504"/>
      <c r="BG79" s="505"/>
      <c r="BH79" s="505"/>
      <c r="BI79" s="505"/>
      <c r="BJ79" s="505"/>
      <c r="BK79" s="505"/>
      <c r="BL79" s="505"/>
      <c r="BM79" s="505"/>
      <c r="BN79" s="505"/>
      <c r="BO79" s="505"/>
      <c r="BP79" s="505"/>
    </row>
    <row r="80" spans="1:68" ht="19.5" customHeight="1">
      <c r="A80" s="499"/>
      <c r="B80" s="499"/>
      <c r="C80" s="499"/>
      <c r="D80" s="499"/>
      <c r="E80" s="499"/>
      <c r="F80" s="499"/>
      <c r="G80" s="500"/>
      <c r="H80" s="499"/>
      <c r="I80" s="499"/>
      <c r="J80" s="500"/>
      <c r="K80" s="499"/>
      <c r="L80" s="500"/>
      <c r="M80" s="499"/>
      <c r="N80" s="500"/>
      <c r="O80" s="499"/>
      <c r="P80" s="500"/>
      <c r="Q80" s="501"/>
      <c r="R80" s="501"/>
      <c r="S80" s="501"/>
      <c r="T80" s="501"/>
      <c r="U80" s="499"/>
      <c r="V80" s="499"/>
      <c r="W80" s="500"/>
      <c r="X80" s="501"/>
      <c r="Y80" s="499"/>
      <c r="Z80" s="500"/>
      <c r="AA80" s="500"/>
      <c r="AB80" s="499"/>
      <c r="AC80" s="499"/>
      <c r="AD80" s="499"/>
      <c r="AE80" s="499"/>
      <c r="AF80" s="500"/>
      <c r="AG80" s="500"/>
      <c r="AH80" s="501"/>
      <c r="AI80" s="501"/>
      <c r="AJ80" s="501"/>
      <c r="AK80" s="501"/>
      <c r="AL80" s="501"/>
      <c r="AM80" s="501"/>
      <c r="AN80" s="502"/>
      <c r="AO80" s="502"/>
      <c r="AP80" s="500"/>
      <c r="AQ80" s="500"/>
      <c r="AR80" s="500"/>
      <c r="AS80" s="503"/>
      <c r="AT80" s="503"/>
      <c r="AU80" s="504"/>
      <c r="AV80" s="505"/>
      <c r="AW80" s="506"/>
      <c r="AX80" s="506"/>
      <c r="AY80" s="505"/>
      <c r="AZ80" s="506"/>
      <c r="BA80" s="504"/>
      <c r="BB80" s="504"/>
      <c r="BC80" s="504"/>
      <c r="BD80" s="504"/>
      <c r="BE80" s="504"/>
      <c r="BF80" s="504"/>
      <c r="BG80" s="505"/>
      <c r="BH80" s="505"/>
      <c r="BI80" s="505"/>
      <c r="BJ80" s="505"/>
      <c r="BK80" s="505"/>
      <c r="BL80" s="505"/>
      <c r="BM80" s="505"/>
      <c r="BN80" s="505"/>
      <c r="BO80" s="505"/>
      <c r="BP80" s="505"/>
    </row>
    <row r="81" spans="1:68" ht="19.5" customHeight="1">
      <c r="A81" s="499"/>
      <c r="B81" s="499"/>
      <c r="C81" s="499"/>
      <c r="D81" s="499"/>
      <c r="E81" s="499"/>
      <c r="F81" s="499"/>
      <c r="G81" s="500"/>
      <c r="H81" s="499"/>
      <c r="I81" s="499"/>
      <c r="J81" s="500"/>
      <c r="K81" s="499"/>
      <c r="L81" s="500"/>
      <c r="M81" s="499"/>
      <c r="N81" s="500"/>
      <c r="O81" s="499"/>
      <c r="P81" s="500"/>
      <c r="Q81" s="501"/>
      <c r="R81" s="501"/>
      <c r="S81" s="501"/>
      <c r="T81" s="501"/>
      <c r="U81" s="499"/>
      <c r="V81" s="499"/>
      <c r="W81" s="500"/>
      <c r="X81" s="501"/>
      <c r="Y81" s="499"/>
      <c r="Z81" s="500"/>
      <c r="AA81" s="500"/>
      <c r="AB81" s="499"/>
      <c r="AC81" s="499"/>
      <c r="AD81" s="499"/>
      <c r="AE81" s="499"/>
      <c r="AF81" s="500"/>
      <c r="AG81" s="500"/>
      <c r="AH81" s="501"/>
      <c r="AI81" s="501"/>
      <c r="AJ81" s="501"/>
      <c r="AK81" s="501"/>
      <c r="AL81" s="501"/>
      <c r="AM81" s="501"/>
      <c r="AN81" s="502"/>
      <c r="AO81" s="502"/>
      <c r="AP81" s="500"/>
      <c r="AQ81" s="500"/>
      <c r="AR81" s="500"/>
      <c r="AS81" s="503"/>
      <c r="AT81" s="503"/>
      <c r="AU81" s="504"/>
      <c r="AV81" s="505"/>
      <c r="AW81" s="506"/>
      <c r="AX81" s="506"/>
      <c r="AY81" s="505"/>
      <c r="AZ81" s="506"/>
      <c r="BA81" s="504"/>
      <c r="BB81" s="504"/>
      <c r="BC81" s="504"/>
      <c r="BD81" s="504"/>
      <c r="BE81" s="504"/>
      <c r="BF81" s="504"/>
      <c r="BG81" s="505"/>
      <c r="BH81" s="505"/>
      <c r="BI81" s="505"/>
      <c r="BJ81" s="505"/>
      <c r="BK81" s="505"/>
      <c r="BL81" s="505"/>
      <c r="BM81" s="505"/>
      <c r="BN81" s="505"/>
      <c r="BO81" s="505"/>
      <c r="BP81" s="505"/>
    </row>
    <row r="82" spans="1:68" ht="19.5" customHeight="1">
      <c r="A82" s="499"/>
      <c r="B82" s="499"/>
      <c r="C82" s="499"/>
      <c r="D82" s="499"/>
      <c r="E82" s="499"/>
      <c r="F82" s="499"/>
      <c r="G82" s="500"/>
      <c r="H82" s="499"/>
      <c r="I82" s="499"/>
      <c r="J82" s="500"/>
      <c r="K82" s="499"/>
      <c r="L82" s="500"/>
      <c r="M82" s="499"/>
      <c r="N82" s="500"/>
      <c r="O82" s="499"/>
      <c r="P82" s="500"/>
      <c r="Q82" s="501"/>
      <c r="R82" s="501"/>
      <c r="S82" s="501"/>
      <c r="T82" s="501"/>
      <c r="U82" s="499"/>
      <c r="V82" s="499"/>
      <c r="W82" s="500"/>
      <c r="X82" s="501"/>
      <c r="Y82" s="499"/>
      <c r="Z82" s="500"/>
      <c r="AA82" s="500"/>
      <c r="AB82" s="499"/>
      <c r="AC82" s="499"/>
      <c r="AD82" s="499"/>
      <c r="AE82" s="499"/>
      <c r="AF82" s="500"/>
      <c r="AG82" s="500"/>
      <c r="AH82" s="501"/>
      <c r="AI82" s="501"/>
      <c r="AJ82" s="501"/>
      <c r="AK82" s="501"/>
      <c r="AL82" s="501"/>
      <c r="AM82" s="501"/>
      <c r="AN82" s="502"/>
      <c r="AO82" s="502"/>
      <c r="AP82" s="500"/>
      <c r="AQ82" s="500"/>
      <c r="AR82" s="500"/>
      <c r="AS82" s="503"/>
      <c r="AT82" s="503"/>
      <c r="AU82" s="504"/>
      <c r="AV82" s="505"/>
      <c r="AW82" s="506"/>
      <c r="AX82" s="506"/>
      <c r="AY82" s="505"/>
      <c r="AZ82" s="506"/>
      <c r="BA82" s="504"/>
      <c r="BB82" s="504"/>
      <c r="BC82" s="504"/>
      <c r="BD82" s="504"/>
      <c r="BE82" s="504"/>
      <c r="BF82" s="504"/>
      <c r="BG82" s="505"/>
      <c r="BH82" s="505"/>
      <c r="BI82" s="505"/>
      <c r="BJ82" s="505"/>
      <c r="BK82" s="505"/>
      <c r="BL82" s="505"/>
      <c r="BM82" s="505"/>
      <c r="BN82" s="505"/>
      <c r="BO82" s="505"/>
      <c r="BP82" s="505"/>
    </row>
    <row r="83" spans="1:68" ht="19.5" customHeight="1">
      <c r="A83" s="499"/>
      <c r="B83" s="499"/>
      <c r="C83" s="499"/>
      <c r="D83" s="499"/>
      <c r="E83" s="499"/>
      <c r="F83" s="499"/>
      <c r="G83" s="500"/>
      <c r="H83" s="499"/>
      <c r="I83" s="499"/>
      <c r="J83" s="500"/>
      <c r="K83" s="499"/>
      <c r="L83" s="500"/>
      <c r="M83" s="499"/>
      <c r="N83" s="500"/>
      <c r="O83" s="499"/>
      <c r="P83" s="500"/>
      <c r="Q83" s="501"/>
      <c r="R83" s="501"/>
      <c r="S83" s="501"/>
      <c r="T83" s="501"/>
      <c r="U83" s="499"/>
      <c r="V83" s="499"/>
      <c r="W83" s="500"/>
      <c r="X83" s="501"/>
      <c r="Y83" s="499"/>
      <c r="Z83" s="500"/>
      <c r="AA83" s="500"/>
      <c r="AB83" s="499"/>
      <c r="AC83" s="499"/>
      <c r="AD83" s="499"/>
      <c r="AE83" s="499"/>
      <c r="AF83" s="500"/>
      <c r="AG83" s="500"/>
      <c r="AH83" s="501"/>
      <c r="AI83" s="501"/>
      <c r="AJ83" s="501"/>
      <c r="AK83" s="501"/>
      <c r="AL83" s="501"/>
      <c r="AM83" s="501"/>
      <c r="AN83" s="502"/>
      <c r="AO83" s="502"/>
      <c r="AP83" s="500"/>
      <c r="AQ83" s="500"/>
      <c r="AR83" s="500"/>
      <c r="AS83" s="503"/>
      <c r="AT83" s="503"/>
      <c r="AU83" s="504"/>
      <c r="AV83" s="505"/>
      <c r="AW83" s="506"/>
      <c r="AX83" s="506"/>
      <c r="AY83" s="505"/>
      <c r="AZ83" s="506"/>
      <c r="BA83" s="504"/>
      <c r="BB83" s="504"/>
      <c r="BC83" s="504"/>
      <c r="BD83" s="504"/>
      <c r="BE83" s="504"/>
      <c r="BF83" s="504"/>
      <c r="BG83" s="505"/>
      <c r="BH83" s="505"/>
      <c r="BI83" s="505"/>
      <c r="BJ83" s="505"/>
      <c r="BK83" s="505"/>
      <c r="BL83" s="505"/>
      <c r="BM83" s="505"/>
      <c r="BN83" s="505"/>
      <c r="BO83" s="505"/>
      <c r="BP83" s="505"/>
    </row>
    <row r="84" spans="1:68" ht="19.5" customHeight="1">
      <c r="A84" s="499"/>
      <c r="B84" s="499"/>
      <c r="C84" s="499"/>
      <c r="D84" s="499"/>
      <c r="E84" s="499"/>
      <c r="F84" s="499"/>
      <c r="G84" s="500"/>
      <c r="H84" s="499"/>
      <c r="I84" s="499"/>
      <c r="J84" s="500"/>
      <c r="K84" s="499"/>
      <c r="L84" s="500"/>
      <c r="M84" s="499"/>
      <c r="N84" s="500"/>
      <c r="O84" s="499"/>
      <c r="P84" s="500"/>
      <c r="Q84" s="501"/>
      <c r="R84" s="501"/>
      <c r="S84" s="501"/>
      <c r="T84" s="501"/>
      <c r="U84" s="499"/>
      <c r="V84" s="499"/>
      <c r="W84" s="500"/>
      <c r="X84" s="501"/>
      <c r="Y84" s="499"/>
      <c r="Z84" s="500"/>
      <c r="AA84" s="500"/>
      <c r="AB84" s="499"/>
      <c r="AC84" s="499"/>
      <c r="AD84" s="499"/>
      <c r="AE84" s="499"/>
      <c r="AF84" s="500"/>
      <c r="AG84" s="500"/>
      <c r="AH84" s="501"/>
      <c r="AI84" s="501"/>
      <c r="AJ84" s="501"/>
      <c r="AK84" s="501"/>
      <c r="AL84" s="501"/>
      <c r="AM84" s="501"/>
      <c r="AN84" s="502"/>
      <c r="AO84" s="502"/>
      <c r="AP84" s="500"/>
      <c r="AQ84" s="500"/>
      <c r="AR84" s="500"/>
      <c r="AS84" s="503"/>
      <c r="AT84" s="503"/>
      <c r="AU84" s="504"/>
      <c r="AV84" s="505"/>
      <c r="AW84" s="506"/>
      <c r="AX84" s="506"/>
      <c r="AY84" s="505"/>
      <c r="AZ84" s="506"/>
      <c r="BA84" s="504"/>
      <c r="BB84" s="504"/>
      <c r="BC84" s="504"/>
      <c r="BD84" s="504"/>
      <c r="BE84" s="504"/>
      <c r="BF84" s="504"/>
      <c r="BG84" s="505"/>
      <c r="BH84" s="505"/>
      <c r="BI84" s="505"/>
      <c r="BJ84" s="505"/>
      <c r="BK84" s="505"/>
      <c r="BL84" s="505"/>
      <c r="BM84" s="505"/>
      <c r="BN84" s="505"/>
      <c r="BO84" s="505"/>
      <c r="BP84" s="505"/>
    </row>
    <row r="85" spans="1:68" ht="19.5" customHeight="1">
      <c r="A85" s="499"/>
      <c r="B85" s="499"/>
      <c r="C85" s="499"/>
      <c r="D85" s="499"/>
      <c r="E85" s="499"/>
      <c r="F85" s="499"/>
      <c r="G85" s="500"/>
      <c r="H85" s="499"/>
      <c r="I85" s="499"/>
      <c r="J85" s="500"/>
      <c r="K85" s="499"/>
      <c r="L85" s="500"/>
      <c r="M85" s="499"/>
      <c r="N85" s="500"/>
      <c r="O85" s="499"/>
      <c r="P85" s="500"/>
      <c r="Q85" s="501"/>
      <c r="R85" s="501"/>
      <c r="S85" s="501"/>
      <c r="T85" s="501"/>
      <c r="U85" s="499"/>
      <c r="V85" s="499"/>
      <c r="W85" s="500"/>
      <c r="X85" s="501"/>
      <c r="Y85" s="499"/>
      <c r="Z85" s="500"/>
      <c r="AA85" s="500"/>
      <c r="AB85" s="499"/>
      <c r="AC85" s="499"/>
      <c r="AD85" s="499"/>
      <c r="AE85" s="499"/>
      <c r="AF85" s="500"/>
      <c r="AG85" s="500"/>
      <c r="AH85" s="501"/>
      <c r="AI85" s="501"/>
      <c r="AJ85" s="501"/>
      <c r="AK85" s="501"/>
      <c r="AL85" s="501"/>
      <c r="AM85" s="501"/>
      <c r="AN85" s="502"/>
      <c r="AO85" s="502"/>
      <c r="AP85" s="500"/>
      <c r="AQ85" s="500"/>
      <c r="AR85" s="500"/>
      <c r="AS85" s="503"/>
      <c r="AT85" s="503"/>
      <c r="AU85" s="504"/>
      <c r="AV85" s="505"/>
      <c r="AW85" s="506"/>
      <c r="AX85" s="506"/>
      <c r="AY85" s="505"/>
      <c r="AZ85" s="506"/>
      <c r="BA85" s="504"/>
      <c r="BB85" s="504"/>
      <c r="BC85" s="504"/>
      <c r="BD85" s="504"/>
      <c r="BE85" s="504"/>
      <c r="BF85" s="504"/>
      <c r="BG85" s="505"/>
      <c r="BH85" s="505"/>
      <c r="BI85" s="505"/>
      <c r="BJ85" s="505"/>
      <c r="BK85" s="505"/>
      <c r="BL85" s="505"/>
      <c r="BM85" s="505"/>
      <c r="BN85" s="505"/>
      <c r="BO85" s="505"/>
      <c r="BP85" s="505"/>
    </row>
    <row r="86" spans="1:68" ht="19.5" customHeight="1">
      <c r="A86" s="499"/>
      <c r="B86" s="499"/>
      <c r="C86" s="499"/>
      <c r="D86" s="499"/>
      <c r="E86" s="499"/>
      <c r="F86" s="499"/>
      <c r="G86" s="500"/>
      <c r="H86" s="499"/>
      <c r="I86" s="499"/>
      <c r="J86" s="500"/>
      <c r="K86" s="499"/>
      <c r="L86" s="500"/>
      <c r="M86" s="499"/>
      <c r="N86" s="500"/>
      <c r="O86" s="499"/>
      <c r="P86" s="500"/>
      <c r="Q86" s="501"/>
      <c r="R86" s="501"/>
      <c r="S86" s="501"/>
      <c r="T86" s="501"/>
      <c r="U86" s="499"/>
      <c r="V86" s="499"/>
      <c r="W86" s="500"/>
      <c r="X86" s="501"/>
      <c r="Y86" s="499"/>
      <c r="Z86" s="500"/>
      <c r="AA86" s="500"/>
      <c r="AB86" s="499"/>
      <c r="AC86" s="499"/>
      <c r="AD86" s="499"/>
      <c r="AE86" s="499"/>
      <c r="AF86" s="500"/>
      <c r="AG86" s="500"/>
      <c r="AH86" s="501"/>
      <c r="AI86" s="501"/>
      <c r="AJ86" s="501"/>
      <c r="AK86" s="501"/>
      <c r="AL86" s="501"/>
      <c r="AM86" s="501"/>
      <c r="AN86" s="502"/>
      <c r="AO86" s="502"/>
      <c r="AP86" s="500"/>
      <c r="AQ86" s="500"/>
      <c r="AR86" s="500"/>
      <c r="AS86" s="503"/>
      <c r="AT86" s="503"/>
      <c r="AU86" s="504"/>
      <c r="AV86" s="505"/>
      <c r="AW86" s="506"/>
      <c r="AX86" s="506"/>
      <c r="AY86" s="505"/>
      <c r="AZ86" s="506"/>
      <c r="BA86" s="504"/>
      <c r="BB86" s="504"/>
      <c r="BC86" s="504"/>
      <c r="BD86" s="504"/>
      <c r="BE86" s="504"/>
      <c r="BF86" s="504"/>
      <c r="BG86" s="505"/>
      <c r="BH86" s="505"/>
      <c r="BI86" s="505"/>
      <c r="BJ86" s="505"/>
      <c r="BK86" s="505"/>
      <c r="BL86" s="505"/>
      <c r="BM86" s="505"/>
      <c r="BN86" s="505"/>
      <c r="BO86" s="505"/>
      <c r="BP86" s="505"/>
    </row>
    <row r="87" spans="1:68" ht="19.5" customHeight="1">
      <c r="A87" s="499"/>
      <c r="B87" s="499"/>
      <c r="C87" s="499"/>
      <c r="D87" s="499"/>
      <c r="E87" s="499"/>
      <c r="F87" s="499"/>
      <c r="G87" s="500"/>
      <c r="H87" s="499"/>
      <c r="I87" s="499"/>
      <c r="J87" s="500"/>
      <c r="K87" s="499"/>
      <c r="L87" s="500"/>
      <c r="M87" s="499"/>
      <c r="N87" s="500"/>
      <c r="O87" s="499"/>
      <c r="P87" s="500"/>
      <c r="Q87" s="501"/>
      <c r="R87" s="501"/>
      <c r="S87" s="501"/>
      <c r="T87" s="501"/>
      <c r="U87" s="499"/>
      <c r="V87" s="499"/>
      <c r="W87" s="500"/>
      <c r="X87" s="501"/>
      <c r="Y87" s="499"/>
      <c r="Z87" s="500"/>
      <c r="AA87" s="500"/>
      <c r="AB87" s="499"/>
      <c r="AC87" s="499"/>
      <c r="AD87" s="499"/>
      <c r="AE87" s="499"/>
      <c r="AF87" s="500"/>
      <c r="AG87" s="500"/>
      <c r="AH87" s="501"/>
      <c r="AI87" s="501"/>
      <c r="AJ87" s="501"/>
      <c r="AK87" s="501"/>
      <c r="AL87" s="501"/>
      <c r="AM87" s="501"/>
      <c r="AN87" s="502"/>
      <c r="AO87" s="502"/>
      <c r="AP87" s="500"/>
      <c r="AQ87" s="500"/>
      <c r="AR87" s="500"/>
      <c r="AS87" s="503"/>
      <c r="AT87" s="503"/>
      <c r="AU87" s="504"/>
      <c r="AV87" s="505"/>
      <c r="AW87" s="506"/>
      <c r="AX87" s="506"/>
      <c r="AY87" s="505"/>
      <c r="AZ87" s="506"/>
      <c r="BA87" s="504"/>
      <c r="BB87" s="504"/>
      <c r="BC87" s="504"/>
      <c r="BD87" s="504"/>
      <c r="BE87" s="504"/>
      <c r="BF87" s="504"/>
      <c r="BG87" s="505"/>
      <c r="BH87" s="505"/>
      <c r="BI87" s="505"/>
      <c r="BJ87" s="505"/>
      <c r="BK87" s="505"/>
      <c r="BL87" s="505"/>
      <c r="BM87" s="505"/>
      <c r="BN87" s="505"/>
      <c r="BO87" s="505"/>
      <c r="BP87" s="505"/>
    </row>
    <row r="88" spans="1:68" ht="19.5" customHeight="1">
      <c r="A88" s="499"/>
      <c r="B88" s="499"/>
      <c r="C88" s="499"/>
      <c r="D88" s="499"/>
      <c r="E88" s="499"/>
      <c r="F88" s="499"/>
      <c r="G88" s="500"/>
      <c r="H88" s="499"/>
      <c r="I88" s="499"/>
      <c r="J88" s="500"/>
      <c r="K88" s="499"/>
      <c r="L88" s="500"/>
      <c r="M88" s="499"/>
      <c r="N88" s="500"/>
      <c r="O88" s="499"/>
      <c r="P88" s="500"/>
      <c r="Q88" s="501"/>
      <c r="R88" s="501"/>
      <c r="S88" s="501"/>
      <c r="T88" s="501"/>
      <c r="U88" s="499"/>
      <c r="V88" s="499"/>
      <c r="W88" s="500"/>
      <c r="X88" s="501"/>
      <c r="Y88" s="499"/>
      <c r="Z88" s="500"/>
      <c r="AA88" s="500"/>
      <c r="AB88" s="499"/>
      <c r="AC88" s="499"/>
      <c r="AD88" s="499"/>
      <c r="AE88" s="499"/>
      <c r="AF88" s="500"/>
      <c r="AG88" s="500"/>
      <c r="AH88" s="501"/>
      <c r="AI88" s="501"/>
      <c r="AJ88" s="501"/>
      <c r="AK88" s="501"/>
      <c r="AL88" s="501"/>
      <c r="AM88" s="501"/>
      <c r="AN88" s="502"/>
      <c r="AO88" s="502"/>
      <c r="AP88" s="500"/>
      <c r="AQ88" s="500"/>
      <c r="AR88" s="500"/>
      <c r="AS88" s="503"/>
      <c r="AT88" s="503"/>
      <c r="AU88" s="504"/>
      <c r="AV88" s="505"/>
      <c r="AW88" s="506"/>
      <c r="AX88" s="506"/>
      <c r="AY88" s="505"/>
      <c r="AZ88" s="506"/>
      <c r="BA88" s="504"/>
      <c r="BB88" s="504"/>
      <c r="BC88" s="504"/>
      <c r="BD88" s="504"/>
      <c r="BE88" s="504"/>
      <c r="BF88" s="504"/>
      <c r="BG88" s="505"/>
      <c r="BH88" s="505"/>
      <c r="BI88" s="505"/>
      <c r="BJ88" s="505"/>
      <c r="BK88" s="505"/>
      <c r="BL88" s="505"/>
      <c r="BM88" s="505"/>
      <c r="BN88" s="505"/>
      <c r="BO88" s="505"/>
      <c r="BP88" s="505"/>
    </row>
    <row r="89" spans="1:68" ht="19.5" customHeight="1">
      <c r="A89" s="499"/>
      <c r="B89" s="499"/>
      <c r="C89" s="499"/>
      <c r="D89" s="499"/>
      <c r="E89" s="499"/>
      <c r="F89" s="499"/>
      <c r="G89" s="500"/>
      <c r="H89" s="499"/>
      <c r="I89" s="499"/>
      <c r="J89" s="500"/>
      <c r="K89" s="499"/>
      <c r="L89" s="500"/>
      <c r="M89" s="499"/>
      <c r="N89" s="500"/>
      <c r="O89" s="499"/>
      <c r="P89" s="500"/>
      <c r="Q89" s="501"/>
      <c r="R89" s="501"/>
      <c r="S89" s="501"/>
      <c r="T89" s="501"/>
      <c r="U89" s="499"/>
      <c r="V89" s="499"/>
      <c r="W89" s="500"/>
      <c r="X89" s="501"/>
      <c r="Y89" s="499"/>
      <c r="Z89" s="500"/>
      <c r="AA89" s="500"/>
      <c r="AB89" s="499"/>
      <c r="AC89" s="499"/>
      <c r="AD89" s="499"/>
      <c r="AE89" s="499"/>
      <c r="AF89" s="500"/>
      <c r="AG89" s="500"/>
      <c r="AH89" s="501"/>
      <c r="AI89" s="501"/>
      <c r="AJ89" s="501"/>
      <c r="AK89" s="501"/>
      <c r="AL89" s="501"/>
      <c r="AM89" s="501"/>
      <c r="AN89" s="502"/>
      <c r="AO89" s="502"/>
      <c r="AP89" s="500"/>
      <c r="AQ89" s="500"/>
      <c r="AR89" s="500"/>
      <c r="AS89" s="503"/>
      <c r="AT89" s="503"/>
      <c r="AU89" s="504"/>
      <c r="AV89" s="505"/>
      <c r="AW89" s="506"/>
      <c r="AX89" s="506"/>
      <c r="AY89" s="505"/>
      <c r="AZ89" s="506"/>
      <c r="BA89" s="504"/>
      <c r="BB89" s="504"/>
      <c r="BC89" s="504"/>
      <c r="BD89" s="504"/>
      <c r="BE89" s="504"/>
      <c r="BF89" s="504"/>
      <c r="BG89" s="505"/>
      <c r="BH89" s="505"/>
      <c r="BI89" s="505"/>
      <c r="BJ89" s="505"/>
      <c r="BK89" s="505"/>
      <c r="BL89" s="505"/>
      <c r="BM89" s="505"/>
      <c r="BN89" s="505"/>
      <c r="BO89" s="505"/>
      <c r="BP89" s="505"/>
    </row>
    <row r="90" spans="1:68" ht="19.5" customHeight="1">
      <c r="A90" s="499"/>
      <c r="B90" s="499"/>
      <c r="C90" s="499"/>
      <c r="D90" s="499"/>
      <c r="E90" s="499"/>
      <c r="F90" s="499"/>
      <c r="G90" s="500"/>
      <c r="H90" s="499"/>
      <c r="I90" s="499"/>
      <c r="J90" s="500"/>
      <c r="K90" s="499"/>
      <c r="L90" s="500"/>
      <c r="M90" s="499"/>
      <c r="N90" s="500"/>
      <c r="O90" s="499"/>
      <c r="P90" s="500"/>
      <c r="Q90" s="501"/>
      <c r="R90" s="501"/>
      <c r="S90" s="501"/>
      <c r="T90" s="501"/>
      <c r="U90" s="499"/>
      <c r="V90" s="499"/>
      <c r="W90" s="500"/>
      <c r="X90" s="501"/>
      <c r="Y90" s="499"/>
      <c r="Z90" s="500"/>
      <c r="AA90" s="500"/>
      <c r="AB90" s="499"/>
      <c r="AC90" s="499"/>
      <c r="AD90" s="499"/>
      <c r="AE90" s="499"/>
      <c r="AF90" s="500"/>
      <c r="AG90" s="500"/>
      <c r="AH90" s="501"/>
      <c r="AI90" s="501"/>
      <c r="AJ90" s="501"/>
      <c r="AK90" s="501"/>
      <c r="AL90" s="501"/>
      <c r="AM90" s="501"/>
      <c r="AN90" s="502"/>
      <c r="AO90" s="502"/>
      <c r="AP90" s="500"/>
      <c r="AQ90" s="500"/>
      <c r="AR90" s="500"/>
      <c r="AS90" s="503"/>
      <c r="AT90" s="503"/>
      <c r="AU90" s="504"/>
      <c r="AV90" s="505"/>
      <c r="AW90" s="506"/>
      <c r="AX90" s="506"/>
      <c r="AY90" s="505"/>
      <c r="AZ90" s="506"/>
      <c r="BA90" s="504"/>
      <c r="BB90" s="504"/>
      <c r="BC90" s="504"/>
      <c r="BD90" s="504"/>
      <c r="BE90" s="504"/>
      <c r="BF90" s="504"/>
      <c r="BG90" s="505"/>
      <c r="BH90" s="505"/>
      <c r="BI90" s="505"/>
      <c r="BJ90" s="505"/>
      <c r="BK90" s="505"/>
      <c r="BL90" s="505"/>
      <c r="BM90" s="505"/>
      <c r="BN90" s="505"/>
      <c r="BO90" s="505"/>
      <c r="BP90" s="505"/>
    </row>
    <row r="91" spans="1:68" ht="19.5" customHeight="1">
      <c r="A91" s="499"/>
      <c r="B91" s="499"/>
      <c r="C91" s="499"/>
      <c r="D91" s="499"/>
      <c r="E91" s="499"/>
      <c r="F91" s="499"/>
      <c r="G91" s="500"/>
      <c r="H91" s="499"/>
      <c r="I91" s="499"/>
      <c r="J91" s="500"/>
      <c r="K91" s="499"/>
      <c r="L91" s="500"/>
      <c r="M91" s="499"/>
      <c r="N91" s="500"/>
      <c r="O91" s="499"/>
      <c r="P91" s="500"/>
      <c r="Q91" s="501"/>
      <c r="R91" s="501"/>
      <c r="S91" s="501"/>
      <c r="T91" s="501"/>
      <c r="U91" s="499"/>
      <c r="V91" s="499"/>
      <c r="W91" s="500"/>
      <c r="X91" s="501"/>
      <c r="Y91" s="499"/>
      <c r="Z91" s="500"/>
      <c r="AA91" s="500"/>
      <c r="AB91" s="499"/>
      <c r="AC91" s="499"/>
      <c r="AD91" s="499"/>
      <c r="AE91" s="499"/>
      <c r="AF91" s="500"/>
      <c r="AG91" s="500"/>
      <c r="AH91" s="501"/>
      <c r="AI91" s="501"/>
      <c r="AJ91" s="501"/>
      <c r="AK91" s="501"/>
      <c r="AL91" s="501"/>
      <c r="AM91" s="501"/>
      <c r="AN91" s="502"/>
      <c r="AO91" s="502"/>
      <c r="AP91" s="500"/>
      <c r="AQ91" s="500"/>
      <c r="AR91" s="500"/>
      <c r="AS91" s="503"/>
      <c r="AT91" s="503"/>
      <c r="AU91" s="504"/>
      <c r="AV91" s="505"/>
      <c r="AW91" s="506"/>
      <c r="AX91" s="506"/>
      <c r="AY91" s="505"/>
      <c r="AZ91" s="506"/>
      <c r="BA91" s="504"/>
      <c r="BB91" s="504"/>
      <c r="BC91" s="504"/>
      <c r="BD91" s="504"/>
      <c r="BE91" s="504"/>
      <c r="BF91" s="504"/>
      <c r="BG91" s="505"/>
      <c r="BH91" s="505"/>
      <c r="BI91" s="505"/>
      <c r="BJ91" s="505"/>
      <c r="BK91" s="505"/>
      <c r="BL91" s="505"/>
      <c r="BM91" s="505"/>
      <c r="BN91" s="505"/>
      <c r="BO91" s="505"/>
      <c r="BP91" s="505"/>
    </row>
    <row r="92" spans="1:68" ht="19.5" customHeight="1">
      <c r="A92" s="499"/>
      <c r="B92" s="499"/>
      <c r="C92" s="499"/>
      <c r="D92" s="499"/>
      <c r="E92" s="499"/>
      <c r="F92" s="499"/>
      <c r="G92" s="500"/>
      <c r="H92" s="499"/>
      <c r="I92" s="499"/>
      <c r="J92" s="500"/>
      <c r="K92" s="499"/>
      <c r="L92" s="500"/>
      <c r="M92" s="499"/>
      <c r="N92" s="500"/>
      <c r="O92" s="499"/>
      <c r="P92" s="500"/>
      <c r="Q92" s="501"/>
      <c r="R92" s="501"/>
      <c r="S92" s="501"/>
      <c r="T92" s="501"/>
      <c r="U92" s="499"/>
      <c r="V92" s="499"/>
      <c r="W92" s="500"/>
      <c r="X92" s="501"/>
      <c r="Y92" s="499"/>
      <c r="Z92" s="500"/>
      <c r="AA92" s="500"/>
      <c r="AB92" s="499"/>
      <c r="AC92" s="499"/>
      <c r="AD92" s="499"/>
      <c r="AE92" s="499"/>
      <c r="AF92" s="500"/>
      <c r="AG92" s="500"/>
      <c r="AH92" s="501"/>
      <c r="AI92" s="501"/>
      <c r="AJ92" s="501"/>
      <c r="AK92" s="501"/>
      <c r="AL92" s="501"/>
      <c r="AM92" s="501"/>
      <c r="AN92" s="502"/>
      <c r="AO92" s="502"/>
      <c r="AP92" s="500"/>
      <c r="AQ92" s="500"/>
      <c r="AR92" s="500"/>
      <c r="AS92" s="503"/>
      <c r="AT92" s="503"/>
      <c r="AU92" s="504"/>
      <c r="AV92" s="505"/>
      <c r="AW92" s="506"/>
      <c r="AX92" s="506"/>
      <c r="AY92" s="505"/>
      <c r="AZ92" s="506"/>
      <c r="BA92" s="504"/>
      <c r="BB92" s="504"/>
      <c r="BC92" s="504"/>
      <c r="BD92" s="504"/>
      <c r="BE92" s="504"/>
      <c r="BF92" s="504"/>
      <c r="BG92" s="505"/>
      <c r="BH92" s="505"/>
      <c r="BI92" s="505"/>
      <c r="BJ92" s="505"/>
      <c r="BK92" s="505"/>
      <c r="BL92" s="505"/>
      <c r="BM92" s="505"/>
      <c r="BN92" s="505"/>
      <c r="BO92" s="505"/>
      <c r="BP92" s="505"/>
    </row>
    <row r="93" spans="1:68" ht="19.5" customHeight="1">
      <c r="A93" s="499"/>
      <c r="B93" s="499"/>
      <c r="C93" s="499"/>
      <c r="D93" s="499"/>
      <c r="E93" s="499"/>
      <c r="F93" s="499"/>
      <c r="G93" s="500"/>
      <c r="H93" s="499"/>
      <c r="I93" s="499"/>
      <c r="J93" s="500"/>
      <c r="K93" s="499"/>
      <c r="L93" s="500"/>
      <c r="M93" s="499"/>
      <c r="N93" s="500"/>
      <c r="O93" s="499"/>
      <c r="P93" s="500"/>
      <c r="Q93" s="501"/>
      <c r="R93" s="501"/>
      <c r="S93" s="501"/>
      <c r="T93" s="501"/>
      <c r="U93" s="499"/>
      <c r="V93" s="499"/>
      <c r="W93" s="500"/>
      <c r="X93" s="501"/>
      <c r="Y93" s="499"/>
      <c r="Z93" s="500"/>
      <c r="AA93" s="500"/>
      <c r="AB93" s="499"/>
      <c r="AC93" s="499"/>
      <c r="AD93" s="499"/>
      <c r="AE93" s="499"/>
      <c r="AF93" s="500"/>
      <c r="AG93" s="500"/>
      <c r="AH93" s="501"/>
      <c r="AI93" s="501"/>
      <c r="AJ93" s="501"/>
      <c r="AK93" s="501"/>
      <c r="AL93" s="501"/>
      <c r="AM93" s="501"/>
      <c r="AN93" s="502"/>
      <c r="AO93" s="502"/>
      <c r="AP93" s="500"/>
      <c r="AQ93" s="500"/>
      <c r="AR93" s="500"/>
      <c r="AS93" s="503"/>
      <c r="AT93" s="503"/>
      <c r="AU93" s="504"/>
      <c r="AV93" s="505"/>
      <c r="AW93" s="506"/>
      <c r="AX93" s="506"/>
      <c r="AY93" s="505"/>
      <c r="AZ93" s="506"/>
      <c r="BA93" s="504"/>
      <c r="BB93" s="504"/>
      <c r="BC93" s="504"/>
      <c r="BD93" s="504"/>
      <c r="BE93" s="504"/>
      <c r="BF93" s="504"/>
      <c r="BG93" s="505"/>
      <c r="BH93" s="505"/>
      <c r="BI93" s="505"/>
      <c r="BJ93" s="505"/>
      <c r="BK93" s="505"/>
      <c r="BL93" s="505"/>
      <c r="BM93" s="505"/>
      <c r="BN93" s="505"/>
      <c r="BO93" s="505"/>
      <c r="BP93" s="505"/>
    </row>
    <row r="94" spans="1:68" ht="19.5" customHeight="1">
      <c r="A94" s="499"/>
      <c r="B94" s="499"/>
      <c r="C94" s="499"/>
      <c r="D94" s="499"/>
      <c r="E94" s="499"/>
      <c r="F94" s="499"/>
      <c r="G94" s="500"/>
      <c r="H94" s="499"/>
      <c r="I94" s="499"/>
      <c r="J94" s="500"/>
      <c r="K94" s="499"/>
      <c r="L94" s="500"/>
      <c r="M94" s="499"/>
      <c r="N94" s="500"/>
      <c r="O94" s="499"/>
      <c r="P94" s="500"/>
      <c r="Q94" s="501"/>
      <c r="R94" s="501"/>
      <c r="S94" s="501"/>
      <c r="T94" s="501"/>
      <c r="U94" s="499"/>
      <c r="V94" s="499"/>
      <c r="W94" s="500"/>
      <c r="X94" s="501"/>
      <c r="Y94" s="499"/>
      <c r="Z94" s="500"/>
      <c r="AA94" s="500"/>
      <c r="AB94" s="499"/>
      <c r="AC94" s="499"/>
      <c r="AD94" s="499"/>
      <c r="AE94" s="499"/>
      <c r="AF94" s="500"/>
      <c r="AG94" s="500"/>
      <c r="AH94" s="501"/>
      <c r="AI94" s="501"/>
      <c r="AJ94" s="501"/>
      <c r="AK94" s="501"/>
      <c r="AL94" s="501"/>
      <c r="AM94" s="501"/>
      <c r="AN94" s="502"/>
      <c r="AO94" s="502"/>
      <c r="AP94" s="500"/>
      <c r="AQ94" s="500"/>
      <c r="AR94" s="500"/>
      <c r="AS94" s="503"/>
      <c r="AT94" s="503"/>
      <c r="AU94" s="504"/>
      <c r="AV94" s="505"/>
      <c r="AW94" s="506"/>
      <c r="AX94" s="506"/>
      <c r="AY94" s="505"/>
      <c r="AZ94" s="506"/>
      <c r="BA94" s="504"/>
      <c r="BB94" s="504"/>
      <c r="BC94" s="504"/>
      <c r="BD94" s="504"/>
      <c r="BE94" s="504"/>
      <c r="BF94" s="504"/>
      <c r="BG94" s="505"/>
      <c r="BH94" s="505"/>
      <c r="BI94" s="505"/>
      <c r="BJ94" s="505"/>
      <c r="BK94" s="505"/>
      <c r="BL94" s="505"/>
      <c r="BM94" s="505"/>
      <c r="BN94" s="505"/>
      <c r="BO94" s="505"/>
      <c r="BP94" s="505"/>
    </row>
    <row r="95" spans="1:68" ht="19.5" customHeight="1">
      <c r="A95" s="499"/>
      <c r="B95" s="499"/>
      <c r="C95" s="499"/>
      <c r="D95" s="499"/>
      <c r="E95" s="499"/>
      <c r="F95" s="499"/>
      <c r="G95" s="500"/>
      <c r="H95" s="499"/>
      <c r="I95" s="499"/>
      <c r="J95" s="500"/>
      <c r="K95" s="499"/>
      <c r="L95" s="500"/>
      <c r="M95" s="499"/>
      <c r="N95" s="500"/>
      <c r="O95" s="499"/>
      <c r="P95" s="500"/>
      <c r="Q95" s="501"/>
      <c r="R95" s="501"/>
      <c r="S95" s="501"/>
      <c r="T95" s="501"/>
      <c r="U95" s="499"/>
      <c r="V95" s="499"/>
      <c r="W95" s="500"/>
      <c r="X95" s="501"/>
      <c r="Y95" s="499"/>
      <c r="Z95" s="500"/>
      <c r="AA95" s="500"/>
      <c r="AB95" s="499"/>
      <c r="AC95" s="499"/>
      <c r="AD95" s="499"/>
      <c r="AE95" s="499"/>
      <c r="AF95" s="500"/>
      <c r="AG95" s="500"/>
      <c r="AH95" s="501"/>
      <c r="AI95" s="501"/>
      <c r="AJ95" s="501"/>
      <c r="AK95" s="501"/>
      <c r="AL95" s="501"/>
      <c r="AM95" s="501"/>
      <c r="AN95" s="502"/>
      <c r="AO95" s="502"/>
      <c r="AP95" s="500"/>
      <c r="AQ95" s="500"/>
      <c r="AR95" s="500"/>
      <c r="AS95" s="503"/>
      <c r="AT95" s="503"/>
      <c r="AU95" s="504"/>
      <c r="AV95" s="505"/>
      <c r="AW95" s="506"/>
      <c r="AX95" s="506"/>
      <c r="AY95" s="505"/>
      <c r="AZ95" s="506"/>
      <c r="BA95" s="504"/>
      <c r="BB95" s="504"/>
      <c r="BC95" s="504"/>
      <c r="BD95" s="504"/>
      <c r="BE95" s="504"/>
      <c r="BF95" s="504"/>
      <c r="BG95" s="505"/>
      <c r="BH95" s="505"/>
      <c r="BI95" s="505"/>
      <c r="BJ95" s="505"/>
      <c r="BK95" s="505"/>
      <c r="BL95" s="505"/>
      <c r="BM95" s="505"/>
      <c r="BN95" s="505"/>
      <c r="BO95" s="505"/>
      <c r="BP95" s="505"/>
    </row>
    <row r="96" spans="1:68" ht="19.5" customHeight="1">
      <c r="A96" s="499"/>
      <c r="B96" s="499"/>
      <c r="C96" s="499"/>
      <c r="D96" s="499"/>
      <c r="E96" s="499"/>
      <c r="F96" s="499"/>
      <c r="G96" s="500"/>
      <c r="H96" s="499"/>
      <c r="I96" s="499"/>
      <c r="J96" s="500"/>
      <c r="K96" s="499"/>
      <c r="L96" s="500"/>
      <c r="M96" s="499"/>
      <c r="N96" s="500"/>
      <c r="O96" s="499"/>
      <c r="P96" s="500"/>
      <c r="Q96" s="501"/>
      <c r="R96" s="501"/>
      <c r="S96" s="501"/>
      <c r="T96" s="501"/>
      <c r="U96" s="499"/>
      <c r="V96" s="499"/>
      <c r="W96" s="500"/>
      <c r="X96" s="501"/>
      <c r="Y96" s="499"/>
      <c r="Z96" s="500"/>
      <c r="AA96" s="500"/>
      <c r="AB96" s="499"/>
      <c r="AC96" s="499"/>
      <c r="AD96" s="499"/>
      <c r="AE96" s="499"/>
      <c r="AF96" s="500"/>
      <c r="AG96" s="500"/>
      <c r="AH96" s="501"/>
      <c r="AI96" s="501"/>
      <c r="AJ96" s="501"/>
      <c r="AK96" s="501"/>
      <c r="AL96" s="501"/>
      <c r="AM96" s="501"/>
      <c r="AN96" s="502"/>
      <c r="AO96" s="502"/>
      <c r="AP96" s="500"/>
      <c r="AQ96" s="500"/>
      <c r="AR96" s="500"/>
      <c r="AS96" s="503"/>
      <c r="AT96" s="503"/>
      <c r="AU96" s="504"/>
      <c r="AV96" s="505"/>
      <c r="AW96" s="506"/>
      <c r="AX96" s="506"/>
      <c r="AY96" s="505"/>
      <c r="AZ96" s="506"/>
      <c r="BA96" s="504"/>
      <c r="BB96" s="504"/>
      <c r="BC96" s="504"/>
      <c r="BD96" s="504"/>
      <c r="BE96" s="504"/>
      <c r="BF96" s="504"/>
      <c r="BG96" s="505"/>
      <c r="BH96" s="505"/>
      <c r="BI96" s="505"/>
      <c r="BJ96" s="505"/>
      <c r="BK96" s="505"/>
      <c r="BL96" s="505"/>
      <c r="BM96" s="505"/>
      <c r="BN96" s="505"/>
      <c r="BO96" s="505"/>
      <c r="BP96" s="505"/>
    </row>
    <row r="97" spans="1:68" ht="19.5" customHeight="1">
      <c r="A97" s="499"/>
      <c r="B97" s="499"/>
      <c r="C97" s="499"/>
      <c r="D97" s="499"/>
      <c r="E97" s="499"/>
      <c r="F97" s="499"/>
      <c r="G97" s="500"/>
      <c r="H97" s="499"/>
      <c r="I97" s="499"/>
      <c r="J97" s="500"/>
      <c r="K97" s="499"/>
      <c r="L97" s="500"/>
      <c r="M97" s="499"/>
      <c r="N97" s="500"/>
      <c r="O97" s="499"/>
      <c r="P97" s="500"/>
      <c r="Q97" s="501"/>
      <c r="R97" s="501"/>
      <c r="S97" s="501"/>
      <c r="T97" s="501"/>
      <c r="U97" s="499"/>
      <c r="V97" s="499"/>
      <c r="W97" s="500"/>
      <c r="X97" s="501"/>
      <c r="Y97" s="499"/>
      <c r="Z97" s="500"/>
      <c r="AA97" s="500"/>
      <c r="AB97" s="499"/>
      <c r="AC97" s="499"/>
      <c r="AD97" s="499"/>
      <c r="AE97" s="499"/>
      <c r="AF97" s="500"/>
      <c r="AG97" s="500"/>
      <c r="AH97" s="501"/>
      <c r="AI97" s="501"/>
      <c r="AJ97" s="501"/>
      <c r="AK97" s="501"/>
      <c r="AL97" s="501"/>
      <c r="AM97" s="501"/>
      <c r="AN97" s="502"/>
      <c r="AO97" s="502"/>
      <c r="AP97" s="500"/>
      <c r="AQ97" s="500"/>
      <c r="AR97" s="500"/>
      <c r="AS97" s="503"/>
      <c r="AT97" s="503"/>
      <c r="AU97" s="504"/>
      <c r="AV97" s="505"/>
      <c r="AW97" s="506"/>
      <c r="AX97" s="506"/>
      <c r="AY97" s="505"/>
      <c r="AZ97" s="506"/>
      <c r="BA97" s="504"/>
      <c r="BB97" s="504"/>
      <c r="BC97" s="504"/>
      <c r="BD97" s="504"/>
      <c r="BE97" s="504"/>
      <c r="BF97" s="504"/>
      <c r="BG97" s="505"/>
      <c r="BH97" s="505"/>
      <c r="BI97" s="505"/>
      <c r="BJ97" s="505"/>
      <c r="BK97" s="505"/>
      <c r="BL97" s="505"/>
      <c r="BM97" s="505"/>
      <c r="BN97" s="505"/>
      <c r="BO97" s="505"/>
      <c r="BP97" s="505"/>
    </row>
    <row r="98" spans="1:68" ht="19.5" customHeight="1">
      <c r="A98" s="499"/>
      <c r="B98" s="499"/>
      <c r="C98" s="499"/>
      <c r="D98" s="499"/>
      <c r="E98" s="499"/>
      <c r="F98" s="499"/>
      <c r="G98" s="500"/>
      <c r="H98" s="499"/>
      <c r="I98" s="499"/>
      <c r="J98" s="500"/>
      <c r="K98" s="499"/>
      <c r="L98" s="500"/>
      <c r="M98" s="499"/>
      <c r="N98" s="500"/>
      <c r="O98" s="499"/>
      <c r="P98" s="500"/>
      <c r="Q98" s="501"/>
      <c r="R98" s="501"/>
      <c r="S98" s="501"/>
      <c r="T98" s="501"/>
      <c r="U98" s="499"/>
      <c r="V98" s="499"/>
      <c r="W98" s="500"/>
      <c r="X98" s="501"/>
      <c r="Y98" s="499"/>
      <c r="Z98" s="500"/>
      <c r="AA98" s="500"/>
      <c r="AB98" s="499"/>
      <c r="AC98" s="499"/>
      <c r="AD98" s="499"/>
      <c r="AE98" s="499"/>
      <c r="AF98" s="500"/>
      <c r="AG98" s="500"/>
      <c r="AH98" s="501"/>
      <c r="AI98" s="501"/>
      <c r="AJ98" s="501"/>
      <c r="AK98" s="501"/>
      <c r="AL98" s="501"/>
      <c r="AM98" s="501"/>
      <c r="AN98" s="502"/>
      <c r="AO98" s="502"/>
      <c r="AP98" s="500"/>
      <c r="AQ98" s="500"/>
      <c r="AR98" s="500"/>
      <c r="AS98" s="503"/>
      <c r="AT98" s="503"/>
      <c r="AU98" s="504"/>
      <c r="AV98" s="505"/>
      <c r="AW98" s="506"/>
      <c r="AX98" s="506"/>
      <c r="AY98" s="505"/>
      <c r="AZ98" s="506"/>
      <c r="BA98" s="504"/>
      <c r="BB98" s="504"/>
      <c r="BC98" s="504"/>
      <c r="BD98" s="504"/>
      <c r="BE98" s="504"/>
      <c r="BF98" s="504"/>
      <c r="BG98" s="505"/>
      <c r="BH98" s="505"/>
      <c r="BI98" s="505"/>
      <c r="BJ98" s="505"/>
      <c r="BK98" s="505"/>
      <c r="BL98" s="505"/>
      <c r="BM98" s="505"/>
      <c r="BN98" s="505"/>
      <c r="BO98" s="505"/>
      <c r="BP98" s="505"/>
    </row>
    <row r="99" spans="1:68" ht="19.5" customHeight="1">
      <c r="A99" s="499"/>
      <c r="B99" s="499"/>
      <c r="C99" s="499"/>
      <c r="D99" s="499"/>
      <c r="E99" s="499"/>
      <c r="F99" s="499"/>
      <c r="G99" s="500"/>
      <c r="H99" s="499"/>
      <c r="I99" s="499"/>
      <c r="J99" s="500"/>
      <c r="K99" s="499"/>
      <c r="L99" s="500"/>
      <c r="M99" s="499"/>
      <c r="N99" s="500"/>
      <c r="O99" s="499"/>
      <c r="P99" s="500"/>
      <c r="Q99" s="501"/>
      <c r="R99" s="501"/>
      <c r="S99" s="501"/>
      <c r="T99" s="501"/>
      <c r="U99" s="499"/>
      <c r="V99" s="499"/>
      <c r="W99" s="500"/>
      <c r="X99" s="501"/>
      <c r="Y99" s="499"/>
      <c r="Z99" s="500"/>
      <c r="AA99" s="500"/>
      <c r="AB99" s="499"/>
      <c r="AC99" s="499"/>
      <c r="AD99" s="499"/>
      <c r="AE99" s="499"/>
      <c r="AF99" s="500"/>
      <c r="AG99" s="500"/>
      <c r="AH99" s="501"/>
      <c r="AI99" s="501"/>
      <c r="AJ99" s="501"/>
      <c r="AK99" s="501"/>
      <c r="AL99" s="501"/>
      <c r="AM99" s="501"/>
      <c r="AN99" s="502"/>
      <c r="AO99" s="502"/>
      <c r="AP99" s="500"/>
      <c r="AQ99" s="500"/>
      <c r="AR99" s="500"/>
      <c r="AS99" s="503"/>
      <c r="AT99" s="503"/>
      <c r="AU99" s="504"/>
      <c r="AV99" s="505"/>
      <c r="AW99" s="506"/>
      <c r="AX99" s="506"/>
      <c r="AY99" s="505"/>
      <c r="AZ99" s="506"/>
      <c r="BA99" s="504"/>
      <c r="BB99" s="504"/>
      <c r="BC99" s="504"/>
      <c r="BD99" s="504"/>
      <c r="BE99" s="504"/>
      <c r="BF99" s="504"/>
      <c r="BG99" s="505"/>
      <c r="BH99" s="505"/>
      <c r="BI99" s="505"/>
      <c r="BJ99" s="505"/>
      <c r="BK99" s="505"/>
      <c r="BL99" s="505"/>
      <c r="BM99" s="505"/>
      <c r="BN99" s="505"/>
      <c r="BO99" s="505"/>
      <c r="BP99" s="505"/>
    </row>
    <row r="100" spans="1:68" ht="19.5" customHeight="1">
      <c r="A100" s="499"/>
      <c r="B100" s="499"/>
      <c r="C100" s="499"/>
      <c r="D100" s="499"/>
      <c r="E100" s="499"/>
      <c r="F100" s="499"/>
      <c r="G100" s="500"/>
      <c r="H100" s="499"/>
      <c r="I100" s="499"/>
      <c r="J100" s="500"/>
      <c r="K100" s="499"/>
      <c r="L100" s="500"/>
      <c r="M100" s="499"/>
      <c r="N100" s="500"/>
      <c r="O100" s="499"/>
      <c r="P100" s="500"/>
      <c r="Q100" s="501"/>
      <c r="R100" s="501"/>
      <c r="S100" s="501"/>
      <c r="T100" s="501"/>
      <c r="U100" s="499"/>
      <c r="V100" s="499"/>
      <c r="W100" s="500"/>
      <c r="X100" s="501"/>
      <c r="Y100" s="499"/>
      <c r="Z100" s="500"/>
      <c r="AA100" s="500"/>
      <c r="AB100" s="499"/>
      <c r="AC100" s="499"/>
      <c r="AD100" s="499"/>
      <c r="AE100" s="499"/>
      <c r="AF100" s="500"/>
      <c r="AG100" s="500"/>
      <c r="AH100" s="501"/>
      <c r="AI100" s="501"/>
      <c r="AJ100" s="501"/>
      <c r="AK100" s="501"/>
      <c r="AL100" s="501"/>
      <c r="AM100" s="501"/>
      <c r="AN100" s="502"/>
      <c r="AO100" s="502"/>
      <c r="AP100" s="500"/>
      <c r="AQ100" s="500"/>
      <c r="AR100" s="500"/>
      <c r="AS100" s="503"/>
      <c r="AT100" s="503"/>
      <c r="AU100" s="504"/>
      <c r="AV100" s="505"/>
      <c r="AW100" s="506"/>
      <c r="AX100" s="506"/>
      <c r="AY100" s="505"/>
      <c r="AZ100" s="506"/>
      <c r="BA100" s="504"/>
      <c r="BB100" s="504"/>
      <c r="BC100" s="504"/>
      <c r="BD100" s="504"/>
      <c r="BE100" s="504"/>
      <c r="BF100" s="504"/>
      <c r="BG100" s="505"/>
      <c r="BH100" s="505"/>
      <c r="BI100" s="505"/>
      <c r="BJ100" s="505"/>
      <c r="BK100" s="505"/>
      <c r="BL100" s="505"/>
      <c r="BM100" s="505"/>
      <c r="BN100" s="505"/>
      <c r="BO100" s="505"/>
      <c r="BP100" s="505"/>
    </row>
    <row r="101" spans="1:68" ht="19.5" customHeight="1">
      <c r="A101" s="499"/>
      <c r="B101" s="499"/>
      <c r="C101" s="499"/>
      <c r="D101" s="499"/>
      <c r="E101" s="499"/>
      <c r="F101" s="499"/>
      <c r="G101" s="500"/>
      <c r="H101" s="499"/>
      <c r="I101" s="499"/>
      <c r="J101" s="500"/>
      <c r="K101" s="499"/>
      <c r="L101" s="500"/>
      <c r="M101" s="499"/>
      <c r="N101" s="500"/>
      <c r="O101" s="499"/>
      <c r="P101" s="500"/>
      <c r="Q101" s="501"/>
      <c r="R101" s="501"/>
      <c r="S101" s="501"/>
      <c r="T101" s="501"/>
      <c r="U101" s="499"/>
      <c r="V101" s="499"/>
      <c r="W101" s="500"/>
      <c r="X101" s="501"/>
      <c r="Y101" s="499"/>
      <c r="Z101" s="500"/>
      <c r="AA101" s="500"/>
      <c r="AB101" s="499"/>
      <c r="AC101" s="499"/>
      <c r="AD101" s="499"/>
      <c r="AE101" s="499"/>
      <c r="AF101" s="500"/>
      <c r="AG101" s="500"/>
      <c r="AH101" s="501"/>
      <c r="AI101" s="501"/>
      <c r="AJ101" s="501"/>
      <c r="AK101" s="501"/>
      <c r="AL101" s="501"/>
      <c r="AM101" s="501"/>
      <c r="AN101" s="502"/>
      <c r="AO101" s="502"/>
      <c r="AP101" s="500"/>
      <c r="AQ101" s="500"/>
      <c r="AR101" s="500"/>
      <c r="AS101" s="503"/>
      <c r="AT101" s="503"/>
      <c r="AU101" s="504"/>
      <c r="AV101" s="505"/>
      <c r="AW101" s="506"/>
      <c r="AX101" s="506"/>
      <c r="AY101" s="505"/>
      <c r="AZ101" s="506"/>
      <c r="BA101" s="504"/>
      <c r="BB101" s="504"/>
      <c r="BC101" s="504"/>
      <c r="BD101" s="504"/>
      <c r="BE101" s="504"/>
      <c r="BF101" s="504"/>
      <c r="BG101" s="505"/>
      <c r="BH101" s="505"/>
      <c r="BI101" s="505"/>
      <c r="BJ101" s="505"/>
      <c r="BK101" s="505"/>
      <c r="BL101" s="505"/>
      <c r="BM101" s="505"/>
      <c r="BN101" s="505"/>
      <c r="BO101" s="505"/>
      <c r="BP101" s="505"/>
    </row>
    <row r="102" spans="1:68" ht="19.5" customHeight="1">
      <c r="A102" s="499"/>
      <c r="B102" s="499"/>
      <c r="C102" s="499"/>
      <c r="D102" s="499"/>
      <c r="E102" s="499"/>
      <c r="F102" s="499"/>
      <c r="G102" s="500"/>
      <c r="H102" s="499"/>
      <c r="I102" s="499"/>
      <c r="J102" s="500"/>
      <c r="K102" s="499"/>
      <c r="L102" s="500"/>
      <c r="M102" s="499"/>
      <c r="N102" s="500"/>
      <c r="O102" s="499"/>
      <c r="P102" s="500"/>
      <c r="Q102" s="501"/>
      <c r="R102" s="501"/>
      <c r="S102" s="501"/>
      <c r="T102" s="501"/>
      <c r="U102" s="499"/>
      <c r="V102" s="499"/>
      <c r="W102" s="500"/>
      <c r="X102" s="501"/>
      <c r="Y102" s="499"/>
      <c r="Z102" s="500"/>
      <c r="AA102" s="500"/>
      <c r="AB102" s="499"/>
      <c r="AC102" s="499"/>
      <c r="AD102" s="499"/>
      <c r="AE102" s="499"/>
      <c r="AF102" s="500"/>
      <c r="AG102" s="500"/>
      <c r="AH102" s="501"/>
      <c r="AI102" s="501"/>
      <c r="AJ102" s="501"/>
      <c r="AK102" s="501"/>
      <c r="AL102" s="501"/>
      <c r="AM102" s="501"/>
      <c r="AN102" s="502"/>
      <c r="AO102" s="502"/>
      <c r="AP102" s="500"/>
      <c r="AQ102" s="500"/>
      <c r="AR102" s="500"/>
      <c r="AS102" s="503"/>
      <c r="AT102" s="503"/>
      <c r="AU102" s="504"/>
      <c r="AV102" s="505"/>
      <c r="AW102" s="506"/>
      <c r="AX102" s="506"/>
      <c r="AY102" s="505"/>
      <c r="AZ102" s="506"/>
      <c r="BA102" s="504"/>
      <c r="BB102" s="504"/>
      <c r="BC102" s="504"/>
      <c r="BD102" s="504"/>
      <c r="BE102" s="504"/>
      <c r="BF102" s="504"/>
      <c r="BG102" s="505"/>
      <c r="BH102" s="505"/>
      <c r="BI102" s="505"/>
      <c r="BJ102" s="505"/>
      <c r="BK102" s="505"/>
      <c r="BL102" s="505"/>
      <c r="BM102" s="505"/>
      <c r="BN102" s="505"/>
      <c r="BO102" s="505"/>
      <c r="BP102" s="505"/>
    </row>
    <row r="103" spans="1:68" ht="19.5" customHeight="1">
      <c r="A103" s="499"/>
      <c r="B103" s="499"/>
      <c r="C103" s="499"/>
      <c r="D103" s="499"/>
      <c r="E103" s="499"/>
      <c r="F103" s="499"/>
      <c r="G103" s="500"/>
      <c r="H103" s="499"/>
      <c r="I103" s="499"/>
      <c r="J103" s="500"/>
      <c r="K103" s="499"/>
      <c r="L103" s="500"/>
      <c r="M103" s="499"/>
      <c r="N103" s="500"/>
      <c r="O103" s="499"/>
      <c r="P103" s="500"/>
      <c r="Q103" s="501"/>
      <c r="R103" s="501"/>
      <c r="S103" s="501"/>
      <c r="T103" s="501"/>
      <c r="U103" s="499"/>
      <c r="V103" s="499"/>
      <c r="W103" s="500"/>
      <c r="X103" s="501"/>
      <c r="Y103" s="499"/>
      <c r="Z103" s="500"/>
      <c r="AA103" s="500"/>
      <c r="AB103" s="499"/>
      <c r="AC103" s="499"/>
      <c r="AD103" s="499"/>
      <c r="AE103" s="499"/>
      <c r="AF103" s="500"/>
      <c r="AG103" s="500"/>
      <c r="AH103" s="501"/>
      <c r="AI103" s="501"/>
      <c r="AJ103" s="501"/>
      <c r="AK103" s="501"/>
      <c r="AL103" s="501"/>
      <c r="AM103" s="501"/>
      <c r="AN103" s="502"/>
      <c r="AO103" s="502"/>
      <c r="AP103" s="500"/>
      <c r="AQ103" s="500"/>
      <c r="AR103" s="500"/>
      <c r="AS103" s="503"/>
      <c r="AT103" s="503"/>
      <c r="AU103" s="504"/>
      <c r="AV103" s="505"/>
      <c r="AW103" s="506"/>
      <c r="AX103" s="506"/>
      <c r="AY103" s="505"/>
      <c r="AZ103" s="506"/>
      <c r="BA103" s="504"/>
      <c r="BB103" s="504"/>
      <c r="BC103" s="504"/>
      <c r="BD103" s="504"/>
      <c r="BE103" s="504"/>
      <c r="BF103" s="504"/>
      <c r="BG103" s="505"/>
      <c r="BH103" s="505"/>
      <c r="BI103" s="505"/>
      <c r="BJ103" s="505"/>
      <c r="BK103" s="505"/>
      <c r="BL103" s="505"/>
      <c r="BM103" s="505"/>
      <c r="BN103" s="505"/>
      <c r="BO103" s="505"/>
      <c r="BP103" s="505"/>
    </row>
    <row r="104" spans="1:68" ht="19.5" customHeight="1">
      <c r="A104" s="499"/>
      <c r="B104" s="499"/>
      <c r="C104" s="499"/>
      <c r="D104" s="499"/>
      <c r="E104" s="499"/>
      <c r="F104" s="499"/>
      <c r="G104" s="500"/>
      <c r="H104" s="499"/>
      <c r="I104" s="499"/>
      <c r="J104" s="500"/>
      <c r="K104" s="499"/>
      <c r="L104" s="500"/>
      <c r="M104" s="499"/>
      <c r="N104" s="500"/>
      <c r="O104" s="499"/>
      <c r="P104" s="500"/>
      <c r="Q104" s="501"/>
      <c r="R104" s="501"/>
      <c r="S104" s="501"/>
      <c r="T104" s="501"/>
      <c r="U104" s="499"/>
      <c r="V104" s="499"/>
      <c r="W104" s="500"/>
      <c r="X104" s="501"/>
      <c r="Y104" s="499"/>
      <c r="Z104" s="500"/>
      <c r="AA104" s="500"/>
      <c r="AB104" s="499"/>
      <c r="AC104" s="499"/>
      <c r="AD104" s="499"/>
      <c r="AE104" s="499"/>
      <c r="AF104" s="500"/>
      <c r="AG104" s="500"/>
      <c r="AH104" s="501"/>
      <c r="AI104" s="501"/>
      <c r="AJ104" s="501"/>
      <c r="AK104" s="501"/>
      <c r="AL104" s="501"/>
      <c r="AM104" s="501"/>
      <c r="AN104" s="502"/>
      <c r="AO104" s="502"/>
      <c r="AP104" s="500"/>
      <c r="AQ104" s="500"/>
      <c r="AR104" s="500"/>
      <c r="AS104" s="503"/>
      <c r="AT104" s="503"/>
      <c r="AU104" s="504"/>
      <c r="AV104" s="505"/>
      <c r="AW104" s="506"/>
      <c r="AX104" s="506"/>
      <c r="AY104" s="505"/>
      <c r="AZ104" s="506"/>
      <c r="BA104" s="504"/>
      <c r="BB104" s="504"/>
      <c r="BC104" s="504"/>
      <c r="BD104" s="504"/>
      <c r="BE104" s="504"/>
      <c r="BF104" s="504"/>
      <c r="BG104" s="505"/>
      <c r="BH104" s="505"/>
      <c r="BI104" s="505"/>
      <c r="BJ104" s="505"/>
      <c r="BK104" s="505"/>
      <c r="BL104" s="505"/>
      <c r="BM104" s="505"/>
      <c r="BN104" s="505"/>
      <c r="BO104" s="505"/>
      <c r="BP104" s="505"/>
    </row>
    <row r="105" spans="1:68" ht="19.5" customHeight="1">
      <c r="A105" s="499"/>
      <c r="B105" s="499"/>
      <c r="C105" s="499"/>
      <c r="D105" s="499"/>
      <c r="E105" s="499"/>
      <c r="F105" s="499"/>
      <c r="G105" s="500"/>
      <c r="H105" s="499"/>
      <c r="I105" s="499"/>
      <c r="J105" s="500"/>
      <c r="K105" s="499"/>
      <c r="L105" s="500"/>
      <c r="M105" s="499"/>
      <c r="N105" s="500"/>
      <c r="O105" s="499"/>
      <c r="P105" s="500"/>
      <c r="Q105" s="501"/>
      <c r="R105" s="501"/>
      <c r="S105" s="501"/>
      <c r="T105" s="501"/>
      <c r="U105" s="499"/>
      <c r="V105" s="499"/>
      <c r="W105" s="500"/>
      <c r="X105" s="501"/>
      <c r="Y105" s="499"/>
      <c r="Z105" s="500"/>
      <c r="AA105" s="500"/>
      <c r="AB105" s="499"/>
      <c r="AC105" s="499"/>
      <c r="AD105" s="499"/>
      <c r="AE105" s="499"/>
      <c r="AF105" s="500"/>
      <c r="AG105" s="500"/>
      <c r="AH105" s="501"/>
      <c r="AI105" s="501"/>
      <c r="AJ105" s="501"/>
      <c r="AK105" s="501"/>
      <c r="AL105" s="501"/>
      <c r="AM105" s="501"/>
      <c r="AN105" s="502"/>
      <c r="AO105" s="502"/>
      <c r="AP105" s="500"/>
      <c r="AQ105" s="500"/>
      <c r="AR105" s="500"/>
      <c r="AS105" s="503"/>
      <c r="AT105" s="503"/>
      <c r="AU105" s="504"/>
      <c r="AV105" s="505"/>
      <c r="AW105" s="506"/>
      <c r="AX105" s="506"/>
      <c r="AY105" s="505"/>
      <c r="AZ105" s="506"/>
      <c r="BA105" s="504"/>
      <c r="BB105" s="504"/>
      <c r="BC105" s="504"/>
      <c r="BD105" s="504"/>
      <c r="BE105" s="504"/>
      <c r="BF105" s="504"/>
      <c r="BG105" s="505"/>
      <c r="BH105" s="505"/>
      <c r="BI105" s="505"/>
      <c r="BJ105" s="505"/>
      <c r="BK105" s="505"/>
      <c r="BL105" s="505"/>
      <c r="BM105" s="505"/>
      <c r="BN105" s="505"/>
      <c r="BO105" s="505"/>
      <c r="BP105" s="505"/>
    </row>
    <row r="106" spans="1:68" ht="19.5" customHeight="1">
      <c r="A106" s="499"/>
      <c r="B106" s="499"/>
      <c r="C106" s="499"/>
      <c r="D106" s="499"/>
      <c r="E106" s="499"/>
      <c r="F106" s="499"/>
      <c r="G106" s="500"/>
      <c r="H106" s="499"/>
      <c r="I106" s="499"/>
      <c r="J106" s="500"/>
      <c r="K106" s="499"/>
      <c r="L106" s="500"/>
      <c r="M106" s="499"/>
      <c r="N106" s="500"/>
      <c r="O106" s="499"/>
      <c r="P106" s="500"/>
      <c r="Q106" s="501"/>
      <c r="R106" s="501"/>
      <c r="S106" s="501"/>
      <c r="T106" s="501"/>
      <c r="U106" s="499"/>
      <c r="V106" s="499"/>
      <c r="W106" s="500"/>
      <c r="X106" s="501"/>
      <c r="Y106" s="499"/>
      <c r="Z106" s="500"/>
      <c r="AA106" s="500"/>
      <c r="AB106" s="499"/>
      <c r="AC106" s="499"/>
      <c r="AD106" s="499"/>
      <c r="AE106" s="499"/>
      <c r="AF106" s="500"/>
      <c r="AG106" s="500"/>
      <c r="AH106" s="501"/>
      <c r="AI106" s="501"/>
      <c r="AJ106" s="501"/>
      <c r="AK106" s="501"/>
      <c r="AL106" s="501"/>
      <c r="AM106" s="501"/>
      <c r="AN106" s="502"/>
      <c r="AO106" s="502"/>
      <c r="AP106" s="500"/>
      <c r="AQ106" s="500"/>
      <c r="AR106" s="500"/>
      <c r="AS106" s="503"/>
      <c r="AT106" s="503"/>
      <c r="AU106" s="504"/>
      <c r="AV106" s="505"/>
      <c r="AW106" s="506"/>
      <c r="AX106" s="506"/>
      <c r="AY106" s="505"/>
      <c r="AZ106" s="506"/>
      <c r="BA106" s="504"/>
      <c r="BB106" s="504"/>
      <c r="BC106" s="504"/>
      <c r="BD106" s="504"/>
      <c r="BE106" s="504"/>
      <c r="BF106" s="504"/>
      <c r="BG106" s="505"/>
      <c r="BH106" s="505"/>
      <c r="BI106" s="505"/>
      <c r="BJ106" s="505"/>
      <c r="BK106" s="505"/>
      <c r="BL106" s="505"/>
      <c r="BM106" s="505"/>
      <c r="BN106" s="505"/>
      <c r="BO106" s="505"/>
      <c r="BP106" s="505"/>
    </row>
    <row r="107" spans="1:68" ht="19.5" customHeight="1">
      <c r="A107" s="499"/>
      <c r="B107" s="499"/>
      <c r="C107" s="499"/>
      <c r="D107" s="499"/>
      <c r="E107" s="499"/>
      <c r="F107" s="499"/>
      <c r="G107" s="500"/>
      <c r="H107" s="499"/>
      <c r="I107" s="499"/>
      <c r="J107" s="500"/>
      <c r="K107" s="499"/>
      <c r="L107" s="500"/>
      <c r="M107" s="499"/>
      <c r="N107" s="500"/>
      <c r="O107" s="499"/>
      <c r="P107" s="500"/>
      <c r="Q107" s="501"/>
      <c r="R107" s="501"/>
      <c r="S107" s="501"/>
      <c r="T107" s="501"/>
      <c r="U107" s="499"/>
      <c r="V107" s="499"/>
      <c r="W107" s="500"/>
      <c r="X107" s="501"/>
      <c r="Y107" s="499"/>
      <c r="Z107" s="500"/>
      <c r="AA107" s="500"/>
      <c r="AB107" s="499"/>
      <c r="AC107" s="499"/>
      <c r="AD107" s="499"/>
      <c r="AE107" s="499"/>
      <c r="AF107" s="500"/>
      <c r="AG107" s="500"/>
      <c r="AH107" s="501"/>
      <c r="AI107" s="501"/>
      <c r="AJ107" s="501"/>
      <c r="AK107" s="501"/>
      <c r="AL107" s="501"/>
      <c r="AM107" s="501"/>
      <c r="AN107" s="502"/>
      <c r="AO107" s="502"/>
      <c r="AP107" s="500"/>
      <c r="AQ107" s="500"/>
      <c r="AR107" s="500"/>
      <c r="AS107" s="503"/>
      <c r="AT107" s="503"/>
      <c r="AU107" s="504"/>
      <c r="AV107" s="505"/>
      <c r="AW107" s="506"/>
      <c r="AX107" s="506"/>
      <c r="AY107" s="505"/>
      <c r="AZ107" s="506"/>
      <c r="BA107" s="504"/>
      <c r="BB107" s="504"/>
      <c r="BC107" s="504"/>
      <c r="BD107" s="504"/>
      <c r="BE107" s="504"/>
      <c r="BF107" s="504"/>
      <c r="BG107" s="505"/>
      <c r="BH107" s="505"/>
      <c r="BI107" s="505"/>
      <c r="BJ107" s="505"/>
      <c r="BK107" s="505"/>
      <c r="BL107" s="505"/>
      <c r="BM107" s="505"/>
      <c r="BN107" s="505"/>
      <c r="BO107" s="505"/>
      <c r="BP107" s="505"/>
    </row>
    <row r="108" spans="1:68" ht="19.5" customHeight="1">
      <c r="A108" s="499"/>
      <c r="B108" s="499"/>
      <c r="C108" s="499"/>
      <c r="D108" s="499"/>
      <c r="E108" s="499"/>
      <c r="F108" s="499"/>
      <c r="G108" s="500"/>
      <c r="H108" s="499"/>
      <c r="I108" s="499"/>
      <c r="J108" s="500"/>
      <c r="K108" s="499"/>
      <c r="L108" s="500"/>
      <c r="M108" s="499"/>
      <c r="N108" s="500"/>
      <c r="O108" s="499"/>
      <c r="P108" s="500"/>
      <c r="Q108" s="501"/>
      <c r="R108" s="501"/>
      <c r="S108" s="501"/>
      <c r="T108" s="501"/>
      <c r="U108" s="499"/>
      <c r="V108" s="499"/>
      <c r="W108" s="500"/>
      <c r="X108" s="501"/>
      <c r="Y108" s="499"/>
      <c r="Z108" s="500"/>
      <c r="AA108" s="500"/>
      <c r="AB108" s="499"/>
      <c r="AC108" s="499"/>
      <c r="AD108" s="499"/>
      <c r="AE108" s="499"/>
      <c r="AF108" s="500"/>
      <c r="AG108" s="500"/>
      <c r="AH108" s="501"/>
      <c r="AI108" s="501"/>
      <c r="AJ108" s="501"/>
      <c r="AK108" s="501"/>
      <c r="AL108" s="501"/>
      <c r="AM108" s="501"/>
      <c r="AN108" s="502"/>
      <c r="AO108" s="502"/>
      <c r="AP108" s="500"/>
      <c r="AQ108" s="500"/>
      <c r="AR108" s="500"/>
      <c r="AS108" s="503"/>
      <c r="AT108" s="503"/>
      <c r="AU108" s="504"/>
      <c r="AV108" s="505"/>
      <c r="AW108" s="506"/>
      <c r="AX108" s="506"/>
      <c r="AY108" s="505"/>
      <c r="AZ108" s="506"/>
      <c r="BA108" s="504"/>
      <c r="BB108" s="504"/>
      <c r="BC108" s="504"/>
      <c r="BD108" s="504"/>
      <c r="BE108" s="504"/>
      <c r="BF108" s="504"/>
      <c r="BG108" s="505"/>
      <c r="BH108" s="505"/>
      <c r="BI108" s="505"/>
      <c r="BJ108" s="505"/>
      <c r="BK108" s="505"/>
      <c r="BL108" s="505"/>
      <c r="BM108" s="505"/>
      <c r="BN108" s="505"/>
      <c r="BO108" s="505"/>
      <c r="BP108" s="505"/>
    </row>
    <row r="109" spans="1:68" ht="19.5" customHeight="1">
      <c r="A109" s="499"/>
      <c r="B109" s="499"/>
      <c r="C109" s="499"/>
      <c r="D109" s="499"/>
      <c r="E109" s="499"/>
      <c r="F109" s="499"/>
      <c r="G109" s="500"/>
      <c r="H109" s="499"/>
      <c r="I109" s="499"/>
      <c r="J109" s="500"/>
      <c r="K109" s="499"/>
      <c r="L109" s="500"/>
      <c r="M109" s="499"/>
      <c r="N109" s="500"/>
      <c r="O109" s="499"/>
      <c r="P109" s="500"/>
      <c r="Q109" s="501"/>
      <c r="R109" s="501"/>
      <c r="S109" s="501"/>
      <c r="T109" s="501"/>
      <c r="U109" s="499"/>
      <c r="V109" s="499"/>
      <c r="W109" s="500"/>
      <c r="X109" s="501"/>
      <c r="Y109" s="499"/>
      <c r="Z109" s="500"/>
      <c r="AA109" s="500"/>
      <c r="AB109" s="499"/>
      <c r="AC109" s="499"/>
      <c r="AD109" s="499"/>
      <c r="AE109" s="499"/>
      <c r="AF109" s="500"/>
      <c r="AG109" s="500"/>
      <c r="AH109" s="501"/>
      <c r="AI109" s="501"/>
      <c r="AJ109" s="501"/>
      <c r="AK109" s="501"/>
      <c r="AL109" s="501"/>
      <c r="AM109" s="501"/>
      <c r="AN109" s="502"/>
      <c r="AO109" s="502"/>
      <c r="AP109" s="500"/>
      <c r="AQ109" s="500"/>
      <c r="AR109" s="500"/>
      <c r="AS109" s="503"/>
      <c r="AT109" s="503"/>
      <c r="AU109" s="504"/>
      <c r="AV109" s="505"/>
      <c r="AW109" s="506"/>
      <c r="AX109" s="506"/>
      <c r="AY109" s="505"/>
      <c r="AZ109" s="506"/>
      <c r="BA109" s="504"/>
      <c r="BB109" s="504"/>
      <c r="BC109" s="504"/>
      <c r="BD109" s="504"/>
      <c r="BE109" s="504"/>
      <c r="BF109" s="504"/>
      <c r="BG109" s="505"/>
      <c r="BH109" s="505"/>
      <c r="BI109" s="505"/>
      <c r="BJ109" s="505"/>
      <c r="BK109" s="505"/>
      <c r="BL109" s="505"/>
      <c r="BM109" s="505"/>
      <c r="BN109" s="505"/>
      <c r="BO109" s="505"/>
      <c r="BP109" s="505"/>
    </row>
    <row r="110" spans="1:68" ht="19.5" customHeight="1">
      <c r="A110" s="499"/>
      <c r="B110" s="499"/>
      <c r="C110" s="499"/>
      <c r="D110" s="499"/>
      <c r="E110" s="499"/>
      <c r="F110" s="499"/>
      <c r="G110" s="500"/>
      <c r="H110" s="499"/>
      <c r="I110" s="499"/>
      <c r="J110" s="500"/>
      <c r="K110" s="499"/>
      <c r="L110" s="500"/>
      <c r="M110" s="499"/>
      <c r="N110" s="500"/>
      <c r="O110" s="499"/>
      <c r="P110" s="500"/>
      <c r="Q110" s="501"/>
      <c r="R110" s="501"/>
      <c r="S110" s="501"/>
      <c r="T110" s="501"/>
      <c r="U110" s="499"/>
      <c r="V110" s="499"/>
      <c r="W110" s="500"/>
      <c r="X110" s="501"/>
      <c r="Y110" s="499"/>
      <c r="Z110" s="500"/>
      <c r="AA110" s="500"/>
      <c r="AB110" s="499"/>
      <c r="AC110" s="499"/>
      <c r="AD110" s="499"/>
      <c r="AE110" s="499"/>
      <c r="AF110" s="500"/>
      <c r="AG110" s="500"/>
      <c r="AH110" s="501"/>
      <c r="AI110" s="501"/>
      <c r="AJ110" s="501"/>
      <c r="AK110" s="501"/>
      <c r="AL110" s="501"/>
      <c r="AM110" s="501"/>
      <c r="AN110" s="502"/>
      <c r="AO110" s="502"/>
      <c r="AP110" s="500"/>
      <c r="AQ110" s="500"/>
      <c r="AR110" s="500"/>
      <c r="AS110" s="503"/>
      <c r="AT110" s="503"/>
      <c r="AU110" s="504"/>
      <c r="AV110" s="505"/>
      <c r="AW110" s="506"/>
      <c r="AX110" s="506"/>
      <c r="AY110" s="505"/>
      <c r="AZ110" s="506"/>
      <c r="BA110" s="504"/>
      <c r="BB110" s="504"/>
      <c r="BC110" s="504"/>
      <c r="BD110" s="504"/>
      <c r="BE110" s="504"/>
      <c r="BF110" s="504"/>
      <c r="BG110" s="505"/>
      <c r="BH110" s="505"/>
      <c r="BI110" s="505"/>
      <c r="BJ110" s="505"/>
      <c r="BK110" s="505"/>
      <c r="BL110" s="505"/>
      <c r="BM110" s="505"/>
      <c r="BN110" s="505"/>
      <c r="BO110" s="505"/>
      <c r="BP110" s="505"/>
    </row>
    <row r="111" spans="1:68" ht="19.5" customHeight="1">
      <c r="A111" s="499"/>
      <c r="B111" s="499"/>
      <c r="C111" s="499"/>
      <c r="D111" s="499"/>
      <c r="E111" s="499"/>
      <c r="F111" s="499"/>
      <c r="G111" s="500"/>
      <c r="H111" s="499"/>
      <c r="I111" s="499"/>
      <c r="J111" s="500"/>
      <c r="K111" s="499"/>
      <c r="L111" s="500"/>
      <c r="M111" s="499"/>
      <c r="N111" s="500"/>
      <c r="O111" s="499"/>
      <c r="P111" s="500"/>
      <c r="Q111" s="501"/>
      <c r="R111" s="501"/>
      <c r="S111" s="501"/>
      <c r="T111" s="501"/>
      <c r="U111" s="499"/>
      <c r="V111" s="499"/>
      <c r="W111" s="500"/>
      <c r="X111" s="501"/>
      <c r="Y111" s="499"/>
      <c r="Z111" s="500"/>
      <c r="AA111" s="500"/>
      <c r="AB111" s="499"/>
      <c r="AC111" s="499"/>
      <c r="AD111" s="499"/>
      <c r="AE111" s="499"/>
      <c r="AF111" s="500"/>
      <c r="AG111" s="500"/>
      <c r="AH111" s="501"/>
      <c r="AI111" s="501"/>
      <c r="AJ111" s="501"/>
      <c r="AK111" s="501"/>
      <c r="AL111" s="501"/>
      <c r="AM111" s="501"/>
      <c r="AN111" s="502"/>
      <c r="AO111" s="502"/>
      <c r="AP111" s="500"/>
      <c r="AQ111" s="500"/>
      <c r="AR111" s="500"/>
      <c r="AS111" s="503"/>
      <c r="AT111" s="503"/>
      <c r="AU111" s="504"/>
      <c r="AV111" s="505"/>
      <c r="AW111" s="506"/>
      <c r="AX111" s="506"/>
      <c r="AY111" s="505"/>
      <c r="AZ111" s="506"/>
      <c r="BA111" s="504"/>
      <c r="BB111" s="504"/>
      <c r="BC111" s="504"/>
      <c r="BD111" s="504"/>
      <c r="BE111" s="504"/>
      <c r="BF111" s="504"/>
      <c r="BG111" s="505"/>
      <c r="BH111" s="505"/>
      <c r="BI111" s="505"/>
      <c r="BJ111" s="505"/>
      <c r="BK111" s="505"/>
      <c r="BL111" s="505"/>
      <c r="BM111" s="505"/>
      <c r="BN111" s="505"/>
      <c r="BO111" s="505"/>
      <c r="BP111" s="505"/>
    </row>
    <row r="112" spans="1:68" ht="19.5" customHeight="1">
      <c r="A112" s="499"/>
      <c r="B112" s="499"/>
      <c r="C112" s="499"/>
      <c r="D112" s="499"/>
      <c r="E112" s="499"/>
      <c r="F112" s="499"/>
      <c r="G112" s="500"/>
      <c r="H112" s="499"/>
      <c r="I112" s="499"/>
      <c r="J112" s="500"/>
      <c r="K112" s="499"/>
      <c r="L112" s="500"/>
      <c r="M112" s="499"/>
      <c r="N112" s="500"/>
      <c r="O112" s="499"/>
      <c r="P112" s="500"/>
      <c r="Q112" s="501"/>
      <c r="R112" s="501"/>
      <c r="S112" s="501"/>
      <c r="T112" s="501"/>
      <c r="U112" s="499"/>
      <c r="V112" s="499"/>
      <c r="W112" s="500"/>
      <c r="X112" s="501"/>
      <c r="Y112" s="499"/>
      <c r="Z112" s="500"/>
      <c r="AA112" s="500"/>
      <c r="AB112" s="499"/>
      <c r="AC112" s="499"/>
      <c r="AD112" s="499"/>
      <c r="AE112" s="499"/>
      <c r="AF112" s="500"/>
      <c r="AG112" s="500"/>
      <c r="AH112" s="501"/>
      <c r="AI112" s="501"/>
      <c r="AJ112" s="501"/>
      <c r="AK112" s="501"/>
      <c r="AL112" s="501"/>
      <c r="AM112" s="501"/>
      <c r="AN112" s="502"/>
      <c r="AO112" s="502"/>
      <c r="AP112" s="500"/>
      <c r="AQ112" s="500"/>
      <c r="AR112" s="500"/>
      <c r="AS112" s="503"/>
      <c r="AT112" s="503"/>
      <c r="AU112" s="504"/>
      <c r="AV112" s="505"/>
      <c r="AW112" s="506"/>
      <c r="AX112" s="506"/>
      <c r="AY112" s="505"/>
      <c r="AZ112" s="506"/>
      <c r="BA112" s="504"/>
      <c r="BB112" s="504"/>
      <c r="BC112" s="504"/>
      <c r="BD112" s="504"/>
      <c r="BE112" s="504"/>
      <c r="BF112" s="504"/>
      <c r="BG112" s="505"/>
      <c r="BH112" s="505"/>
      <c r="BI112" s="505"/>
      <c r="BJ112" s="505"/>
      <c r="BK112" s="505"/>
      <c r="BL112" s="505"/>
      <c r="BM112" s="505"/>
      <c r="BN112" s="505"/>
      <c r="BO112" s="505"/>
      <c r="BP112" s="505"/>
    </row>
    <row r="113" spans="1:68" ht="19.5" customHeight="1">
      <c r="A113" s="499"/>
      <c r="B113" s="499"/>
      <c r="C113" s="499"/>
      <c r="D113" s="499"/>
      <c r="E113" s="499"/>
      <c r="F113" s="499"/>
      <c r="G113" s="500"/>
      <c r="H113" s="499"/>
      <c r="I113" s="499"/>
      <c r="J113" s="500"/>
      <c r="K113" s="499"/>
      <c r="L113" s="500"/>
      <c r="M113" s="499"/>
      <c r="N113" s="500"/>
      <c r="O113" s="499"/>
      <c r="P113" s="500"/>
      <c r="Q113" s="501"/>
      <c r="R113" s="501"/>
      <c r="S113" s="501"/>
      <c r="T113" s="501"/>
      <c r="U113" s="499"/>
      <c r="V113" s="499"/>
      <c r="W113" s="500"/>
      <c r="X113" s="501"/>
      <c r="Y113" s="499"/>
      <c r="Z113" s="500"/>
      <c r="AA113" s="500"/>
      <c r="AB113" s="499"/>
      <c r="AC113" s="499"/>
      <c r="AD113" s="499"/>
      <c r="AE113" s="499"/>
      <c r="AF113" s="500"/>
      <c r="AG113" s="500"/>
      <c r="AH113" s="501"/>
      <c r="AI113" s="501"/>
      <c r="AJ113" s="501"/>
      <c r="AK113" s="501"/>
      <c r="AL113" s="501"/>
      <c r="AM113" s="501"/>
      <c r="AN113" s="502"/>
      <c r="AO113" s="502"/>
      <c r="AP113" s="500"/>
      <c r="AQ113" s="500"/>
      <c r="AR113" s="500"/>
      <c r="AS113" s="503"/>
      <c r="AT113" s="503"/>
      <c r="AU113" s="504"/>
      <c r="AV113" s="505"/>
      <c r="AW113" s="506"/>
      <c r="AX113" s="506"/>
      <c r="AY113" s="505"/>
      <c r="AZ113" s="506"/>
      <c r="BA113" s="504"/>
      <c r="BB113" s="504"/>
      <c r="BC113" s="504"/>
      <c r="BD113" s="504"/>
      <c r="BE113" s="504"/>
      <c r="BF113" s="504"/>
      <c r="BG113" s="505"/>
      <c r="BH113" s="505"/>
      <c r="BI113" s="505"/>
      <c r="BJ113" s="505"/>
      <c r="BK113" s="505"/>
      <c r="BL113" s="505"/>
      <c r="BM113" s="505"/>
      <c r="BN113" s="505"/>
      <c r="BO113" s="505"/>
      <c r="BP113" s="505"/>
    </row>
    <row r="114" spans="1:68" ht="19.5" customHeight="1">
      <c r="A114" s="499"/>
      <c r="B114" s="499"/>
      <c r="C114" s="499"/>
      <c r="D114" s="499"/>
      <c r="E114" s="499"/>
      <c r="F114" s="499"/>
      <c r="G114" s="500"/>
      <c r="H114" s="499"/>
      <c r="I114" s="499"/>
      <c r="J114" s="500"/>
      <c r="K114" s="499"/>
      <c r="L114" s="500"/>
      <c r="M114" s="499"/>
      <c r="N114" s="500"/>
      <c r="O114" s="499"/>
      <c r="P114" s="500"/>
      <c r="Q114" s="501"/>
      <c r="R114" s="501"/>
      <c r="S114" s="501"/>
      <c r="T114" s="501"/>
      <c r="U114" s="499"/>
      <c r="V114" s="499"/>
      <c r="W114" s="500"/>
      <c r="X114" s="501"/>
      <c r="Y114" s="499"/>
      <c r="Z114" s="500"/>
      <c r="AA114" s="500"/>
      <c r="AB114" s="499"/>
      <c r="AC114" s="499"/>
      <c r="AD114" s="499"/>
      <c r="AE114" s="499"/>
      <c r="AF114" s="500"/>
      <c r="AG114" s="500"/>
      <c r="AH114" s="501"/>
      <c r="AI114" s="501"/>
      <c r="AJ114" s="501"/>
      <c r="AK114" s="501"/>
      <c r="AL114" s="501"/>
      <c r="AM114" s="501"/>
      <c r="AN114" s="502"/>
      <c r="AO114" s="502"/>
      <c r="AP114" s="500"/>
      <c r="AQ114" s="500"/>
      <c r="AR114" s="500"/>
      <c r="AS114" s="503"/>
      <c r="AT114" s="503"/>
      <c r="AU114" s="504"/>
      <c r="AV114" s="505"/>
      <c r="AW114" s="506"/>
      <c r="AX114" s="506"/>
      <c r="AY114" s="505"/>
      <c r="AZ114" s="506"/>
      <c r="BA114" s="504"/>
      <c r="BB114" s="504"/>
      <c r="BC114" s="504"/>
      <c r="BD114" s="504"/>
      <c r="BE114" s="504"/>
      <c r="BF114" s="504"/>
      <c r="BG114" s="505"/>
      <c r="BH114" s="505"/>
      <c r="BI114" s="505"/>
      <c r="BJ114" s="505"/>
      <c r="BK114" s="505"/>
      <c r="BL114" s="505"/>
      <c r="BM114" s="505"/>
      <c r="BN114" s="505"/>
      <c r="BO114" s="505"/>
      <c r="BP114" s="505"/>
    </row>
    <row r="115" spans="1:68" ht="19.5" customHeight="1">
      <c r="A115" s="499"/>
      <c r="B115" s="499"/>
      <c r="C115" s="499"/>
      <c r="D115" s="499"/>
      <c r="E115" s="499"/>
      <c r="F115" s="499"/>
      <c r="G115" s="500"/>
      <c r="H115" s="499"/>
      <c r="I115" s="499"/>
      <c r="J115" s="500"/>
      <c r="K115" s="499"/>
      <c r="L115" s="500"/>
      <c r="M115" s="499"/>
      <c r="N115" s="500"/>
      <c r="O115" s="499"/>
      <c r="P115" s="500"/>
      <c r="Q115" s="501"/>
      <c r="R115" s="501"/>
      <c r="S115" s="501"/>
      <c r="T115" s="501"/>
      <c r="U115" s="499"/>
      <c r="V115" s="499"/>
      <c r="W115" s="500"/>
      <c r="X115" s="501"/>
      <c r="Y115" s="499"/>
      <c r="Z115" s="500"/>
      <c r="AA115" s="500"/>
      <c r="AB115" s="499"/>
      <c r="AC115" s="499"/>
      <c r="AD115" s="499"/>
      <c r="AE115" s="499"/>
      <c r="AF115" s="500"/>
      <c r="AG115" s="500"/>
      <c r="AH115" s="501"/>
      <c r="AI115" s="501"/>
      <c r="AJ115" s="501"/>
      <c r="AK115" s="501"/>
      <c r="AL115" s="501"/>
      <c r="AM115" s="501"/>
      <c r="AN115" s="502"/>
      <c r="AO115" s="502"/>
      <c r="AP115" s="500"/>
      <c r="AQ115" s="500"/>
      <c r="AR115" s="500"/>
      <c r="AS115" s="503"/>
      <c r="AT115" s="503"/>
      <c r="AU115" s="504"/>
      <c r="AV115" s="505"/>
      <c r="AW115" s="506"/>
      <c r="AX115" s="506"/>
      <c r="AY115" s="505"/>
      <c r="AZ115" s="506"/>
      <c r="BA115" s="504"/>
      <c r="BB115" s="504"/>
      <c r="BC115" s="504"/>
      <c r="BD115" s="504"/>
      <c r="BE115" s="504"/>
      <c r="BF115" s="504"/>
      <c r="BG115" s="505"/>
      <c r="BH115" s="505"/>
      <c r="BI115" s="505"/>
      <c r="BJ115" s="505"/>
      <c r="BK115" s="505"/>
      <c r="BL115" s="505"/>
      <c r="BM115" s="505"/>
      <c r="BN115" s="505"/>
      <c r="BO115" s="505"/>
      <c r="BP115" s="505"/>
    </row>
    <row r="116" spans="1:68" ht="19.5" customHeight="1">
      <c r="A116" s="499"/>
      <c r="B116" s="499"/>
      <c r="C116" s="499"/>
      <c r="D116" s="499"/>
      <c r="E116" s="499"/>
      <c r="F116" s="499"/>
      <c r="G116" s="500"/>
      <c r="H116" s="499"/>
      <c r="I116" s="499"/>
      <c r="J116" s="500"/>
      <c r="K116" s="499"/>
      <c r="L116" s="500"/>
      <c r="M116" s="499"/>
      <c r="N116" s="500"/>
      <c r="O116" s="499"/>
      <c r="P116" s="500"/>
      <c r="Q116" s="501"/>
      <c r="R116" s="501"/>
      <c r="S116" s="501"/>
      <c r="T116" s="501"/>
      <c r="U116" s="499"/>
      <c r="V116" s="499"/>
      <c r="W116" s="500"/>
      <c r="X116" s="501"/>
      <c r="Y116" s="499"/>
      <c r="Z116" s="500"/>
      <c r="AA116" s="500"/>
      <c r="AB116" s="499"/>
      <c r="AC116" s="499"/>
      <c r="AD116" s="499"/>
      <c r="AE116" s="499"/>
      <c r="AF116" s="500"/>
      <c r="AG116" s="500"/>
      <c r="AH116" s="501"/>
      <c r="AI116" s="501"/>
      <c r="AJ116" s="501"/>
      <c r="AK116" s="501"/>
      <c r="AL116" s="501"/>
      <c r="AM116" s="501"/>
      <c r="AN116" s="502"/>
      <c r="AO116" s="502"/>
      <c r="AP116" s="500"/>
      <c r="AQ116" s="500"/>
      <c r="AR116" s="500"/>
      <c r="AS116" s="503"/>
      <c r="AT116" s="503"/>
      <c r="AU116" s="504"/>
      <c r="AV116" s="505"/>
      <c r="AW116" s="506"/>
      <c r="AX116" s="506"/>
      <c r="AY116" s="505"/>
      <c r="AZ116" s="506"/>
      <c r="BA116" s="504"/>
      <c r="BB116" s="504"/>
      <c r="BC116" s="504"/>
      <c r="BD116" s="504"/>
      <c r="BE116" s="504"/>
      <c r="BF116" s="504"/>
      <c r="BG116" s="505"/>
      <c r="BH116" s="505"/>
      <c r="BI116" s="505"/>
      <c r="BJ116" s="505"/>
      <c r="BK116" s="505"/>
      <c r="BL116" s="505"/>
      <c r="BM116" s="505"/>
      <c r="BN116" s="505"/>
      <c r="BO116" s="505"/>
      <c r="BP116" s="505"/>
    </row>
    <row r="117" spans="1:68" ht="19.5" customHeight="1">
      <c r="A117" s="499"/>
      <c r="B117" s="499"/>
      <c r="C117" s="499"/>
      <c r="D117" s="499"/>
      <c r="E117" s="499"/>
      <c r="F117" s="499"/>
      <c r="G117" s="500"/>
      <c r="H117" s="499"/>
      <c r="I117" s="499"/>
      <c r="J117" s="500"/>
      <c r="K117" s="499"/>
      <c r="L117" s="500"/>
      <c r="M117" s="499"/>
      <c r="N117" s="500"/>
      <c r="O117" s="499"/>
      <c r="P117" s="500"/>
      <c r="Q117" s="501"/>
      <c r="R117" s="501"/>
      <c r="S117" s="501"/>
      <c r="T117" s="501"/>
      <c r="U117" s="499"/>
      <c r="V117" s="499"/>
      <c r="W117" s="500"/>
      <c r="X117" s="501"/>
      <c r="Y117" s="499"/>
      <c r="Z117" s="500"/>
      <c r="AA117" s="500"/>
      <c r="AB117" s="499"/>
      <c r="AC117" s="499"/>
      <c r="AD117" s="499"/>
      <c r="AE117" s="499"/>
      <c r="AF117" s="500"/>
      <c r="AG117" s="500"/>
      <c r="AH117" s="501"/>
      <c r="AI117" s="501"/>
      <c r="AJ117" s="501"/>
      <c r="AK117" s="501"/>
      <c r="AL117" s="501"/>
      <c r="AM117" s="501"/>
      <c r="AN117" s="502"/>
      <c r="AO117" s="502"/>
      <c r="AP117" s="500"/>
      <c r="AQ117" s="500"/>
      <c r="AR117" s="500"/>
      <c r="AS117" s="503"/>
      <c r="AT117" s="503"/>
      <c r="AU117" s="504"/>
      <c r="AV117" s="505"/>
      <c r="AW117" s="506"/>
      <c r="AX117" s="506"/>
      <c r="AY117" s="505"/>
      <c r="AZ117" s="506"/>
      <c r="BA117" s="504"/>
      <c r="BB117" s="504"/>
      <c r="BC117" s="504"/>
      <c r="BD117" s="504"/>
      <c r="BE117" s="504"/>
      <c r="BF117" s="504"/>
      <c r="BG117" s="505"/>
      <c r="BH117" s="505"/>
      <c r="BI117" s="505"/>
      <c r="BJ117" s="505"/>
      <c r="BK117" s="505"/>
      <c r="BL117" s="505"/>
      <c r="BM117" s="505"/>
      <c r="BN117" s="505"/>
      <c r="BO117" s="505"/>
      <c r="BP117" s="505"/>
    </row>
    <row r="118" spans="1:68" ht="19.5" customHeight="1">
      <c r="A118" s="499"/>
      <c r="B118" s="499"/>
      <c r="C118" s="499"/>
      <c r="D118" s="499"/>
      <c r="E118" s="499"/>
      <c r="F118" s="499"/>
      <c r="G118" s="500"/>
      <c r="H118" s="499"/>
      <c r="I118" s="499"/>
      <c r="J118" s="500"/>
      <c r="K118" s="499"/>
      <c r="L118" s="500"/>
      <c r="M118" s="499"/>
      <c r="N118" s="500"/>
      <c r="O118" s="499"/>
      <c r="P118" s="500"/>
      <c r="Q118" s="501"/>
      <c r="R118" s="501"/>
      <c r="S118" s="501"/>
      <c r="T118" s="501"/>
      <c r="U118" s="499"/>
      <c r="V118" s="499"/>
      <c r="W118" s="500"/>
      <c r="X118" s="501"/>
      <c r="Y118" s="499"/>
      <c r="Z118" s="500"/>
      <c r="AA118" s="500"/>
      <c r="AB118" s="499"/>
      <c r="AC118" s="499"/>
      <c r="AD118" s="499"/>
      <c r="AE118" s="499"/>
      <c r="AF118" s="500"/>
      <c r="AG118" s="500"/>
      <c r="AH118" s="501"/>
      <c r="AI118" s="501"/>
      <c r="AJ118" s="501"/>
      <c r="AK118" s="501"/>
      <c r="AL118" s="501"/>
      <c r="AM118" s="501"/>
      <c r="AN118" s="502"/>
      <c r="AO118" s="502"/>
      <c r="AP118" s="500"/>
      <c r="AQ118" s="500"/>
      <c r="AR118" s="500"/>
      <c r="AS118" s="503"/>
      <c r="AT118" s="503"/>
      <c r="AU118" s="504"/>
      <c r="AV118" s="505"/>
      <c r="AW118" s="506"/>
      <c r="AX118" s="506"/>
      <c r="AY118" s="505"/>
      <c r="AZ118" s="506"/>
      <c r="BA118" s="504"/>
      <c r="BB118" s="504"/>
      <c r="BC118" s="504"/>
      <c r="BD118" s="504"/>
      <c r="BE118" s="504"/>
      <c r="BF118" s="504"/>
      <c r="BG118" s="505"/>
      <c r="BH118" s="505"/>
      <c r="BI118" s="505"/>
      <c r="BJ118" s="505"/>
      <c r="BK118" s="505"/>
      <c r="BL118" s="505"/>
      <c r="BM118" s="505"/>
      <c r="BN118" s="505"/>
      <c r="BO118" s="505"/>
      <c r="BP118" s="505"/>
    </row>
    <row r="119" spans="1:68" ht="19.5" customHeight="1">
      <c r="A119" s="499"/>
      <c r="B119" s="499"/>
      <c r="C119" s="499"/>
      <c r="D119" s="499"/>
      <c r="E119" s="499"/>
      <c r="F119" s="499"/>
      <c r="G119" s="500"/>
      <c r="H119" s="499"/>
      <c r="I119" s="499"/>
      <c r="J119" s="500"/>
      <c r="K119" s="499"/>
      <c r="L119" s="500"/>
      <c r="M119" s="499"/>
      <c r="N119" s="500"/>
      <c r="O119" s="499"/>
      <c r="P119" s="500"/>
      <c r="Q119" s="501"/>
      <c r="R119" s="501"/>
      <c r="S119" s="501"/>
      <c r="T119" s="501"/>
      <c r="U119" s="499"/>
      <c r="V119" s="499"/>
      <c r="W119" s="500"/>
      <c r="X119" s="501"/>
      <c r="Y119" s="499"/>
      <c r="Z119" s="500"/>
      <c r="AA119" s="500"/>
      <c r="AB119" s="499"/>
      <c r="AC119" s="499"/>
      <c r="AD119" s="499"/>
      <c r="AE119" s="499"/>
      <c r="AF119" s="500"/>
      <c r="AG119" s="500"/>
      <c r="AH119" s="501"/>
      <c r="AI119" s="501"/>
      <c r="AJ119" s="501"/>
      <c r="AK119" s="501"/>
      <c r="AL119" s="501"/>
      <c r="AM119" s="501"/>
      <c r="AN119" s="502"/>
      <c r="AO119" s="502"/>
      <c r="AP119" s="500"/>
      <c r="AQ119" s="500"/>
      <c r="AR119" s="500"/>
      <c r="AS119" s="503"/>
      <c r="AT119" s="503"/>
      <c r="AU119" s="504"/>
      <c r="AV119" s="505"/>
      <c r="AW119" s="506"/>
      <c r="AX119" s="506"/>
      <c r="AY119" s="505"/>
      <c r="AZ119" s="506"/>
      <c r="BA119" s="504"/>
      <c r="BB119" s="504"/>
      <c r="BC119" s="504"/>
      <c r="BD119" s="504"/>
      <c r="BE119" s="504"/>
      <c r="BF119" s="504"/>
      <c r="BG119" s="505"/>
      <c r="BH119" s="505"/>
      <c r="BI119" s="505"/>
      <c r="BJ119" s="505"/>
      <c r="BK119" s="505"/>
      <c r="BL119" s="505"/>
      <c r="BM119" s="505"/>
      <c r="BN119" s="505"/>
      <c r="BO119" s="505"/>
      <c r="BP119" s="505"/>
    </row>
    <row r="120" spans="1:68" ht="19.5" customHeight="1">
      <c r="A120" s="499"/>
      <c r="B120" s="499"/>
      <c r="C120" s="499"/>
      <c r="D120" s="499"/>
      <c r="E120" s="499"/>
      <c r="F120" s="499"/>
      <c r="G120" s="500"/>
      <c r="H120" s="499"/>
      <c r="I120" s="499"/>
      <c r="J120" s="500"/>
      <c r="K120" s="499"/>
      <c r="L120" s="500"/>
      <c r="M120" s="499"/>
      <c r="N120" s="500"/>
      <c r="O120" s="499"/>
      <c r="P120" s="500"/>
      <c r="Q120" s="501"/>
      <c r="R120" s="501"/>
      <c r="S120" s="501"/>
      <c r="T120" s="501"/>
      <c r="U120" s="499"/>
      <c r="V120" s="499"/>
      <c r="W120" s="500"/>
      <c r="X120" s="501"/>
      <c r="Y120" s="499"/>
      <c r="Z120" s="500"/>
      <c r="AA120" s="500"/>
      <c r="AB120" s="499"/>
      <c r="AC120" s="499"/>
      <c r="AD120" s="499"/>
      <c r="AE120" s="499"/>
      <c r="AF120" s="500"/>
      <c r="AG120" s="500"/>
      <c r="AH120" s="501"/>
      <c r="AI120" s="501"/>
      <c r="AJ120" s="501"/>
      <c r="AK120" s="501"/>
      <c r="AL120" s="501"/>
      <c r="AM120" s="501"/>
      <c r="AN120" s="502"/>
      <c r="AO120" s="502"/>
      <c r="AP120" s="500"/>
      <c r="AQ120" s="500"/>
      <c r="AR120" s="500"/>
      <c r="AS120" s="503"/>
      <c r="AT120" s="503"/>
      <c r="AU120" s="504"/>
      <c r="AV120" s="505"/>
      <c r="AW120" s="506"/>
      <c r="AX120" s="506"/>
      <c r="AY120" s="505"/>
      <c r="AZ120" s="506"/>
      <c r="BA120" s="504"/>
      <c r="BB120" s="504"/>
      <c r="BC120" s="504"/>
      <c r="BD120" s="504"/>
      <c r="BE120" s="504"/>
      <c r="BF120" s="504"/>
      <c r="BG120" s="505"/>
      <c r="BH120" s="505"/>
      <c r="BI120" s="505"/>
      <c r="BJ120" s="505"/>
      <c r="BK120" s="505"/>
      <c r="BL120" s="505"/>
      <c r="BM120" s="505"/>
      <c r="BN120" s="505"/>
      <c r="BO120" s="505"/>
      <c r="BP120" s="505"/>
    </row>
    <row r="121" spans="1:68" ht="19.5" customHeight="1">
      <c r="A121" s="499"/>
      <c r="B121" s="499"/>
      <c r="C121" s="499"/>
      <c r="D121" s="499"/>
      <c r="E121" s="499"/>
      <c r="F121" s="499"/>
      <c r="G121" s="500"/>
      <c r="H121" s="499"/>
      <c r="I121" s="499"/>
      <c r="J121" s="500"/>
      <c r="K121" s="499"/>
      <c r="L121" s="500"/>
      <c r="M121" s="499"/>
      <c r="N121" s="500"/>
      <c r="O121" s="499"/>
      <c r="P121" s="500"/>
      <c r="Q121" s="501"/>
      <c r="R121" s="501"/>
      <c r="S121" s="501"/>
      <c r="T121" s="501"/>
      <c r="U121" s="499"/>
      <c r="V121" s="499"/>
      <c r="W121" s="500"/>
      <c r="X121" s="501"/>
      <c r="Y121" s="499"/>
      <c r="Z121" s="500"/>
      <c r="AA121" s="500"/>
      <c r="AB121" s="499"/>
      <c r="AC121" s="499"/>
      <c r="AD121" s="499"/>
      <c r="AE121" s="499"/>
      <c r="AF121" s="500"/>
      <c r="AG121" s="500"/>
      <c r="AH121" s="501"/>
      <c r="AI121" s="501"/>
      <c r="AJ121" s="501"/>
      <c r="AK121" s="501"/>
      <c r="AL121" s="501"/>
      <c r="AM121" s="501"/>
      <c r="AN121" s="502"/>
      <c r="AO121" s="502"/>
      <c r="AP121" s="500"/>
      <c r="AQ121" s="500"/>
      <c r="AR121" s="500"/>
      <c r="AS121" s="503"/>
      <c r="AT121" s="503"/>
      <c r="AU121" s="504"/>
      <c r="AV121" s="505"/>
      <c r="AW121" s="506"/>
      <c r="AX121" s="506"/>
      <c r="AY121" s="505"/>
      <c r="AZ121" s="506"/>
      <c r="BA121" s="504"/>
      <c r="BB121" s="504"/>
      <c r="BC121" s="504"/>
      <c r="BD121" s="504"/>
      <c r="BE121" s="504"/>
      <c r="BF121" s="504"/>
      <c r="BG121" s="505"/>
      <c r="BH121" s="505"/>
      <c r="BI121" s="505"/>
      <c r="BJ121" s="505"/>
      <c r="BK121" s="505"/>
      <c r="BL121" s="505"/>
      <c r="BM121" s="505"/>
      <c r="BN121" s="505"/>
      <c r="BO121" s="505"/>
      <c r="BP121" s="505"/>
    </row>
    <row r="122" spans="1:68" ht="19.5" customHeight="1">
      <c r="A122" s="499"/>
      <c r="B122" s="499"/>
      <c r="C122" s="499"/>
      <c r="D122" s="499"/>
      <c r="E122" s="499"/>
      <c r="F122" s="499"/>
      <c r="G122" s="500"/>
      <c r="H122" s="499"/>
      <c r="I122" s="499"/>
      <c r="J122" s="500"/>
      <c r="K122" s="499"/>
      <c r="L122" s="500"/>
      <c r="M122" s="499"/>
      <c r="N122" s="500"/>
      <c r="O122" s="499"/>
      <c r="P122" s="500"/>
      <c r="Q122" s="501"/>
      <c r="R122" s="501"/>
      <c r="S122" s="501"/>
      <c r="T122" s="501"/>
      <c r="U122" s="499"/>
      <c r="V122" s="499"/>
      <c r="W122" s="500"/>
      <c r="X122" s="501"/>
      <c r="Y122" s="499"/>
      <c r="Z122" s="500"/>
      <c r="AA122" s="500"/>
      <c r="AB122" s="499"/>
      <c r="AC122" s="499"/>
      <c r="AD122" s="499"/>
      <c r="AE122" s="499"/>
      <c r="AF122" s="500"/>
      <c r="AG122" s="500"/>
      <c r="AH122" s="501"/>
      <c r="AI122" s="501"/>
      <c r="AJ122" s="501"/>
      <c r="AK122" s="501"/>
      <c r="AL122" s="501"/>
      <c r="AM122" s="501"/>
      <c r="AN122" s="502"/>
      <c r="AO122" s="502"/>
      <c r="AP122" s="500"/>
      <c r="AQ122" s="500"/>
      <c r="AR122" s="500"/>
      <c r="AS122" s="503"/>
      <c r="AT122" s="503"/>
      <c r="AU122" s="504"/>
      <c r="AV122" s="505"/>
      <c r="AW122" s="506"/>
      <c r="AX122" s="506"/>
      <c r="AY122" s="505"/>
      <c r="AZ122" s="506"/>
      <c r="BA122" s="504"/>
      <c r="BB122" s="504"/>
      <c r="BC122" s="504"/>
      <c r="BD122" s="504"/>
      <c r="BE122" s="504"/>
      <c r="BF122" s="504"/>
      <c r="BG122" s="505"/>
      <c r="BH122" s="505"/>
      <c r="BI122" s="505"/>
      <c r="BJ122" s="505"/>
      <c r="BK122" s="505"/>
      <c r="BL122" s="505"/>
      <c r="BM122" s="505"/>
      <c r="BN122" s="505"/>
      <c r="BO122" s="505"/>
      <c r="BP122" s="505"/>
    </row>
    <row r="123" spans="1:68" ht="19.5" customHeight="1">
      <c r="A123" s="499"/>
      <c r="B123" s="499"/>
      <c r="C123" s="499"/>
      <c r="D123" s="499"/>
      <c r="E123" s="499"/>
      <c r="F123" s="499"/>
      <c r="G123" s="500"/>
      <c r="H123" s="499"/>
      <c r="I123" s="499"/>
      <c r="J123" s="500"/>
      <c r="K123" s="499"/>
      <c r="L123" s="500"/>
      <c r="M123" s="499"/>
      <c r="N123" s="500"/>
      <c r="O123" s="499"/>
      <c r="P123" s="500"/>
      <c r="Q123" s="501"/>
      <c r="R123" s="501"/>
      <c r="S123" s="501"/>
      <c r="T123" s="501"/>
      <c r="U123" s="499"/>
      <c r="V123" s="499"/>
      <c r="W123" s="500"/>
      <c r="X123" s="501"/>
      <c r="Y123" s="499"/>
      <c r="Z123" s="500"/>
      <c r="AA123" s="500"/>
      <c r="AB123" s="499"/>
      <c r="AC123" s="499"/>
      <c r="AD123" s="499"/>
      <c r="AE123" s="499"/>
      <c r="AF123" s="500"/>
      <c r="AG123" s="500"/>
      <c r="AH123" s="501"/>
      <c r="AI123" s="501"/>
      <c r="AJ123" s="501"/>
      <c r="AK123" s="501"/>
      <c r="AL123" s="501"/>
      <c r="AM123" s="501"/>
      <c r="AN123" s="502"/>
      <c r="AO123" s="502"/>
      <c r="AP123" s="500"/>
      <c r="AQ123" s="500"/>
      <c r="AR123" s="500"/>
      <c r="AS123" s="503"/>
      <c r="AT123" s="503"/>
      <c r="AU123" s="504"/>
      <c r="AV123" s="505"/>
      <c r="AW123" s="506"/>
      <c r="AX123" s="506"/>
      <c r="AY123" s="505"/>
      <c r="AZ123" s="506"/>
      <c r="BA123" s="504"/>
      <c r="BB123" s="504"/>
      <c r="BC123" s="504"/>
      <c r="BD123" s="504"/>
      <c r="BE123" s="504"/>
      <c r="BF123" s="504"/>
      <c r="BG123" s="505"/>
      <c r="BH123" s="505"/>
      <c r="BI123" s="505"/>
      <c r="BJ123" s="505"/>
      <c r="BK123" s="505"/>
      <c r="BL123" s="505"/>
      <c r="BM123" s="505"/>
      <c r="BN123" s="505"/>
      <c r="BO123" s="505"/>
      <c r="BP123" s="505"/>
    </row>
    <row r="124" spans="1:68" ht="19.5" customHeight="1">
      <c r="A124" s="499"/>
      <c r="B124" s="499"/>
      <c r="C124" s="499"/>
      <c r="D124" s="499"/>
      <c r="E124" s="499"/>
      <c r="F124" s="499"/>
      <c r="G124" s="500"/>
      <c r="H124" s="499"/>
      <c r="I124" s="499"/>
      <c r="J124" s="500"/>
      <c r="K124" s="499"/>
      <c r="L124" s="500"/>
      <c r="M124" s="499"/>
      <c r="N124" s="500"/>
      <c r="O124" s="499"/>
      <c r="P124" s="500"/>
      <c r="Q124" s="501"/>
      <c r="R124" s="501"/>
      <c r="S124" s="501"/>
      <c r="T124" s="501"/>
      <c r="U124" s="499"/>
      <c r="V124" s="499"/>
      <c r="W124" s="500"/>
      <c r="X124" s="501"/>
      <c r="Y124" s="499"/>
      <c r="Z124" s="500"/>
      <c r="AA124" s="500"/>
      <c r="AB124" s="499"/>
      <c r="AC124" s="499"/>
      <c r="AD124" s="499"/>
      <c r="AE124" s="499"/>
      <c r="AF124" s="500"/>
      <c r="AG124" s="500"/>
      <c r="AH124" s="501"/>
      <c r="AI124" s="501"/>
      <c r="AJ124" s="501"/>
      <c r="AK124" s="501"/>
      <c r="AL124" s="501"/>
      <c r="AM124" s="501"/>
      <c r="AN124" s="502"/>
      <c r="AO124" s="502"/>
      <c r="AP124" s="500"/>
      <c r="AQ124" s="500"/>
      <c r="AR124" s="500"/>
      <c r="AS124" s="503"/>
      <c r="AT124" s="503"/>
      <c r="AU124" s="504"/>
      <c r="AV124" s="505"/>
      <c r="AW124" s="506"/>
      <c r="AX124" s="506"/>
      <c r="AY124" s="505"/>
      <c r="AZ124" s="506"/>
      <c r="BA124" s="504"/>
      <c r="BB124" s="504"/>
      <c r="BC124" s="504"/>
      <c r="BD124" s="504"/>
      <c r="BE124" s="504"/>
      <c r="BF124" s="504"/>
      <c r="BG124" s="505"/>
      <c r="BH124" s="505"/>
      <c r="BI124" s="505"/>
      <c r="BJ124" s="505"/>
      <c r="BK124" s="505"/>
      <c r="BL124" s="505"/>
      <c r="BM124" s="505"/>
      <c r="BN124" s="505"/>
      <c r="BO124" s="505"/>
      <c r="BP124" s="505"/>
    </row>
    <row r="125" spans="1:68" ht="19.5" customHeight="1">
      <c r="A125" s="499"/>
      <c r="B125" s="499"/>
      <c r="C125" s="499"/>
      <c r="D125" s="499"/>
      <c r="E125" s="499"/>
      <c r="F125" s="499"/>
      <c r="G125" s="500"/>
      <c r="H125" s="499"/>
      <c r="I125" s="499"/>
      <c r="J125" s="500"/>
      <c r="K125" s="499"/>
      <c r="L125" s="500"/>
      <c r="M125" s="499"/>
      <c r="N125" s="500"/>
      <c r="O125" s="499"/>
      <c r="P125" s="500"/>
      <c r="Q125" s="501"/>
      <c r="R125" s="501"/>
      <c r="S125" s="501"/>
      <c r="T125" s="501"/>
      <c r="U125" s="499"/>
      <c r="V125" s="499"/>
      <c r="W125" s="500"/>
      <c r="X125" s="501"/>
      <c r="Y125" s="499"/>
      <c r="Z125" s="500"/>
      <c r="AA125" s="500"/>
      <c r="AB125" s="499"/>
      <c r="AC125" s="499"/>
      <c r="AD125" s="499"/>
      <c r="AE125" s="499"/>
      <c r="AF125" s="500"/>
      <c r="AG125" s="500"/>
      <c r="AH125" s="501"/>
      <c r="AI125" s="501"/>
      <c r="AJ125" s="501"/>
      <c r="AK125" s="501"/>
      <c r="AL125" s="501"/>
      <c r="AM125" s="501"/>
      <c r="AN125" s="502"/>
      <c r="AO125" s="502"/>
      <c r="AP125" s="500"/>
      <c r="AQ125" s="500"/>
      <c r="AR125" s="500"/>
      <c r="AS125" s="503"/>
      <c r="AT125" s="503"/>
      <c r="AU125" s="504"/>
      <c r="AV125" s="505"/>
      <c r="AW125" s="506"/>
      <c r="AX125" s="506"/>
      <c r="AY125" s="505"/>
      <c r="AZ125" s="506"/>
      <c r="BA125" s="504"/>
      <c r="BB125" s="504"/>
      <c r="BC125" s="504"/>
      <c r="BD125" s="504"/>
      <c r="BE125" s="504"/>
      <c r="BF125" s="504"/>
      <c r="BG125" s="505"/>
      <c r="BH125" s="505"/>
      <c r="BI125" s="505"/>
      <c r="BJ125" s="505"/>
      <c r="BK125" s="505"/>
      <c r="BL125" s="505"/>
      <c r="BM125" s="505"/>
      <c r="BN125" s="505"/>
      <c r="BO125" s="505"/>
      <c r="BP125" s="505"/>
    </row>
    <row r="126" spans="1:68" ht="19.5" customHeight="1">
      <c r="A126" s="499"/>
      <c r="B126" s="499"/>
      <c r="C126" s="499"/>
      <c r="D126" s="499"/>
      <c r="E126" s="499"/>
      <c r="F126" s="499"/>
      <c r="G126" s="500"/>
      <c r="H126" s="499"/>
      <c r="I126" s="499"/>
      <c r="J126" s="500"/>
      <c r="K126" s="499"/>
      <c r="L126" s="500"/>
      <c r="M126" s="499"/>
      <c r="N126" s="500"/>
      <c r="O126" s="499"/>
      <c r="P126" s="500"/>
      <c r="Q126" s="501"/>
      <c r="R126" s="501"/>
      <c r="S126" s="501"/>
      <c r="T126" s="501"/>
      <c r="U126" s="499"/>
      <c r="V126" s="499"/>
      <c r="W126" s="500"/>
      <c r="X126" s="501"/>
      <c r="Y126" s="499"/>
      <c r="Z126" s="500"/>
      <c r="AA126" s="500"/>
      <c r="AB126" s="499"/>
      <c r="AC126" s="499"/>
      <c r="AD126" s="499"/>
      <c r="AE126" s="499"/>
      <c r="AF126" s="500"/>
      <c r="AG126" s="500"/>
      <c r="AH126" s="501"/>
      <c r="AI126" s="501"/>
      <c r="AJ126" s="501"/>
      <c r="AK126" s="501"/>
      <c r="AL126" s="501"/>
      <c r="AM126" s="501"/>
      <c r="AN126" s="502"/>
      <c r="AO126" s="502"/>
      <c r="AP126" s="500"/>
      <c r="AQ126" s="500"/>
      <c r="AR126" s="500"/>
      <c r="AS126" s="503"/>
      <c r="AT126" s="503"/>
      <c r="AU126" s="504"/>
      <c r="AV126" s="505"/>
      <c r="AW126" s="506"/>
      <c r="AX126" s="506"/>
      <c r="AY126" s="505"/>
      <c r="AZ126" s="506"/>
      <c r="BA126" s="504"/>
      <c r="BB126" s="504"/>
      <c r="BC126" s="504"/>
      <c r="BD126" s="504"/>
      <c r="BE126" s="504"/>
      <c r="BF126" s="504"/>
      <c r="BG126" s="505"/>
      <c r="BH126" s="505"/>
      <c r="BI126" s="505"/>
      <c r="BJ126" s="505"/>
      <c r="BK126" s="505"/>
      <c r="BL126" s="505"/>
      <c r="BM126" s="505"/>
      <c r="BN126" s="505"/>
      <c r="BO126" s="505"/>
      <c r="BP126" s="505"/>
    </row>
    <row r="127" spans="1:68" ht="19.5" customHeight="1">
      <c r="A127" s="499"/>
      <c r="B127" s="499"/>
      <c r="C127" s="499"/>
      <c r="D127" s="499"/>
      <c r="E127" s="499"/>
      <c r="F127" s="499"/>
      <c r="G127" s="500"/>
      <c r="H127" s="499"/>
      <c r="I127" s="499"/>
      <c r="J127" s="500"/>
      <c r="K127" s="499"/>
      <c r="L127" s="500"/>
      <c r="M127" s="499"/>
      <c r="N127" s="500"/>
      <c r="O127" s="499"/>
      <c r="P127" s="500"/>
      <c r="Q127" s="501"/>
      <c r="R127" s="501"/>
      <c r="S127" s="501"/>
      <c r="T127" s="501"/>
      <c r="U127" s="499"/>
      <c r="V127" s="499"/>
      <c r="W127" s="500"/>
      <c r="X127" s="501"/>
      <c r="Y127" s="499"/>
      <c r="Z127" s="500"/>
      <c r="AA127" s="500"/>
      <c r="AB127" s="499"/>
      <c r="AC127" s="499"/>
      <c r="AD127" s="499"/>
      <c r="AE127" s="499"/>
      <c r="AF127" s="500"/>
      <c r="AG127" s="500"/>
      <c r="AH127" s="501"/>
      <c r="AI127" s="501"/>
      <c r="AJ127" s="501"/>
      <c r="AK127" s="501"/>
      <c r="AL127" s="501"/>
      <c r="AM127" s="501"/>
      <c r="AN127" s="502"/>
      <c r="AO127" s="502"/>
      <c r="AP127" s="500"/>
      <c r="AQ127" s="500"/>
      <c r="AR127" s="500"/>
      <c r="AS127" s="503"/>
      <c r="AT127" s="503"/>
      <c r="AU127" s="504"/>
      <c r="AV127" s="505"/>
      <c r="AW127" s="506"/>
      <c r="AX127" s="506"/>
      <c r="AY127" s="505"/>
      <c r="AZ127" s="506"/>
      <c r="BA127" s="504"/>
      <c r="BB127" s="504"/>
      <c r="BC127" s="504"/>
      <c r="BD127" s="504"/>
      <c r="BE127" s="504"/>
      <c r="BF127" s="504"/>
      <c r="BG127" s="505"/>
      <c r="BH127" s="505"/>
      <c r="BI127" s="505"/>
      <c r="BJ127" s="505"/>
      <c r="BK127" s="505"/>
      <c r="BL127" s="505"/>
      <c r="BM127" s="505"/>
      <c r="BN127" s="505"/>
      <c r="BO127" s="505"/>
      <c r="BP127" s="505"/>
    </row>
    <row r="128" spans="1:68" ht="19.5" customHeight="1">
      <c r="A128" s="499"/>
      <c r="B128" s="499"/>
      <c r="C128" s="499"/>
      <c r="D128" s="499"/>
      <c r="E128" s="499"/>
      <c r="F128" s="499"/>
      <c r="G128" s="500"/>
      <c r="H128" s="499"/>
      <c r="I128" s="499"/>
      <c r="J128" s="500"/>
      <c r="K128" s="499"/>
      <c r="L128" s="500"/>
      <c r="M128" s="499"/>
      <c r="N128" s="500"/>
      <c r="O128" s="499"/>
      <c r="P128" s="500"/>
      <c r="Q128" s="501"/>
      <c r="R128" s="501"/>
      <c r="S128" s="501"/>
      <c r="T128" s="501"/>
      <c r="U128" s="499"/>
      <c r="V128" s="499"/>
      <c r="W128" s="500"/>
      <c r="X128" s="501"/>
      <c r="Y128" s="499"/>
      <c r="Z128" s="500"/>
      <c r="AA128" s="500"/>
      <c r="AB128" s="499"/>
      <c r="AC128" s="499"/>
      <c r="AD128" s="499"/>
      <c r="AE128" s="499"/>
      <c r="AF128" s="500"/>
      <c r="AG128" s="500"/>
      <c r="AH128" s="501"/>
      <c r="AI128" s="501"/>
      <c r="AJ128" s="501"/>
      <c r="AK128" s="501"/>
      <c r="AL128" s="501"/>
      <c r="AM128" s="501"/>
      <c r="AN128" s="502"/>
      <c r="AO128" s="502"/>
      <c r="AP128" s="500"/>
      <c r="AQ128" s="500"/>
      <c r="AR128" s="500"/>
      <c r="AS128" s="503"/>
      <c r="AT128" s="503"/>
      <c r="AU128" s="504"/>
      <c r="AV128" s="505"/>
      <c r="AW128" s="506"/>
      <c r="AX128" s="506"/>
      <c r="AY128" s="505"/>
      <c r="AZ128" s="506"/>
      <c r="BA128" s="504"/>
      <c r="BB128" s="504"/>
      <c r="BC128" s="504"/>
      <c r="BD128" s="504"/>
      <c r="BE128" s="504"/>
      <c r="BF128" s="504"/>
      <c r="BG128" s="505"/>
      <c r="BH128" s="505"/>
      <c r="BI128" s="505"/>
      <c r="BJ128" s="505"/>
      <c r="BK128" s="505"/>
      <c r="BL128" s="505"/>
      <c r="BM128" s="505"/>
      <c r="BN128" s="505"/>
      <c r="BO128" s="505"/>
      <c r="BP128" s="505"/>
    </row>
    <row r="129" spans="1:68" ht="19.5" customHeight="1">
      <c r="A129" s="499"/>
      <c r="B129" s="499"/>
      <c r="C129" s="499"/>
      <c r="D129" s="499"/>
      <c r="E129" s="499"/>
      <c r="F129" s="499"/>
      <c r="G129" s="500"/>
      <c r="H129" s="499"/>
      <c r="I129" s="499"/>
      <c r="J129" s="500"/>
      <c r="K129" s="499"/>
      <c r="L129" s="500"/>
      <c r="M129" s="499"/>
      <c r="N129" s="500"/>
      <c r="O129" s="499"/>
      <c r="P129" s="500"/>
      <c r="Q129" s="501"/>
      <c r="R129" s="501"/>
      <c r="S129" s="501"/>
      <c r="T129" s="501"/>
      <c r="U129" s="499"/>
      <c r="V129" s="499"/>
      <c r="W129" s="500"/>
      <c r="X129" s="501"/>
      <c r="Y129" s="499"/>
      <c r="Z129" s="500"/>
      <c r="AA129" s="500"/>
      <c r="AB129" s="499"/>
      <c r="AC129" s="499"/>
      <c r="AD129" s="499"/>
      <c r="AE129" s="499"/>
      <c r="AF129" s="500"/>
      <c r="AG129" s="500"/>
      <c r="AH129" s="501"/>
      <c r="AI129" s="501"/>
      <c r="AJ129" s="501"/>
      <c r="AK129" s="501"/>
      <c r="AL129" s="501"/>
      <c r="AM129" s="501"/>
      <c r="AN129" s="502"/>
      <c r="AO129" s="502"/>
      <c r="AP129" s="500"/>
      <c r="AQ129" s="500"/>
      <c r="AR129" s="500"/>
      <c r="AS129" s="503"/>
      <c r="AT129" s="503"/>
      <c r="AU129" s="504"/>
      <c r="AV129" s="505"/>
      <c r="AW129" s="506"/>
      <c r="AX129" s="506"/>
      <c r="AY129" s="505"/>
      <c r="AZ129" s="506"/>
      <c r="BA129" s="504"/>
      <c r="BB129" s="504"/>
      <c r="BC129" s="504"/>
      <c r="BD129" s="504"/>
      <c r="BE129" s="504"/>
      <c r="BF129" s="504"/>
      <c r="BG129" s="505"/>
      <c r="BH129" s="505"/>
      <c r="BI129" s="505"/>
      <c r="BJ129" s="505"/>
      <c r="BK129" s="505"/>
      <c r="BL129" s="505"/>
      <c r="BM129" s="505"/>
      <c r="BN129" s="505"/>
      <c r="BO129" s="505"/>
      <c r="BP129" s="505"/>
    </row>
    <row r="130" spans="1:68" ht="19.5" customHeight="1">
      <c r="A130" s="499"/>
      <c r="B130" s="499"/>
      <c r="C130" s="499"/>
      <c r="D130" s="499"/>
      <c r="E130" s="499"/>
      <c r="F130" s="499"/>
      <c r="G130" s="500"/>
      <c r="H130" s="499"/>
      <c r="I130" s="499"/>
      <c r="J130" s="500"/>
      <c r="K130" s="499"/>
      <c r="L130" s="500"/>
      <c r="M130" s="499"/>
      <c r="N130" s="500"/>
      <c r="O130" s="499"/>
      <c r="P130" s="500"/>
      <c r="Q130" s="501"/>
      <c r="R130" s="501"/>
      <c r="S130" s="501"/>
      <c r="T130" s="501"/>
      <c r="U130" s="499"/>
      <c r="V130" s="499"/>
      <c r="W130" s="500"/>
      <c r="X130" s="501"/>
      <c r="Y130" s="499"/>
      <c r="Z130" s="500"/>
      <c r="AA130" s="500"/>
      <c r="AB130" s="499"/>
      <c r="AC130" s="499"/>
      <c r="AD130" s="499"/>
      <c r="AE130" s="499"/>
      <c r="AF130" s="500"/>
      <c r="AG130" s="500"/>
      <c r="AH130" s="501"/>
      <c r="AI130" s="501"/>
      <c r="AJ130" s="501"/>
      <c r="AK130" s="501"/>
      <c r="AL130" s="501"/>
      <c r="AM130" s="501"/>
      <c r="AN130" s="502"/>
      <c r="AO130" s="502"/>
      <c r="AP130" s="500"/>
      <c r="AQ130" s="500"/>
      <c r="AR130" s="500"/>
      <c r="AS130" s="503"/>
      <c r="AT130" s="503"/>
      <c r="AU130" s="504"/>
      <c r="AV130" s="505"/>
      <c r="AW130" s="506"/>
      <c r="AX130" s="506"/>
      <c r="AY130" s="505"/>
      <c r="AZ130" s="506"/>
      <c r="BA130" s="504"/>
      <c r="BB130" s="504"/>
      <c r="BC130" s="504"/>
      <c r="BD130" s="504"/>
      <c r="BE130" s="504"/>
      <c r="BF130" s="504"/>
      <c r="BG130" s="505"/>
      <c r="BH130" s="505"/>
      <c r="BI130" s="505"/>
      <c r="BJ130" s="505"/>
      <c r="BK130" s="505"/>
      <c r="BL130" s="505"/>
      <c r="BM130" s="505"/>
      <c r="BN130" s="505"/>
      <c r="BO130" s="505"/>
      <c r="BP130" s="505"/>
    </row>
    <row r="131" spans="1:68" ht="19.5" customHeight="1">
      <c r="A131" s="499"/>
      <c r="B131" s="499"/>
      <c r="C131" s="499"/>
      <c r="D131" s="499"/>
      <c r="E131" s="499"/>
      <c r="F131" s="499"/>
      <c r="G131" s="500"/>
      <c r="H131" s="499"/>
      <c r="I131" s="499"/>
      <c r="J131" s="500"/>
      <c r="K131" s="499"/>
      <c r="L131" s="500"/>
      <c r="M131" s="499"/>
      <c r="N131" s="500"/>
      <c r="O131" s="499"/>
      <c r="P131" s="500"/>
      <c r="Q131" s="501"/>
      <c r="R131" s="501"/>
      <c r="S131" s="501"/>
      <c r="T131" s="501"/>
      <c r="U131" s="499"/>
      <c r="V131" s="499"/>
      <c r="W131" s="500"/>
      <c r="X131" s="501"/>
      <c r="Y131" s="499"/>
      <c r="Z131" s="500"/>
      <c r="AA131" s="500"/>
      <c r="AB131" s="499"/>
      <c r="AC131" s="499"/>
      <c r="AD131" s="499"/>
      <c r="AE131" s="499"/>
      <c r="AF131" s="500"/>
      <c r="AG131" s="500"/>
      <c r="AH131" s="501"/>
      <c r="AI131" s="501"/>
      <c r="AJ131" s="501"/>
      <c r="AK131" s="501"/>
      <c r="AL131" s="501"/>
      <c r="AM131" s="501"/>
      <c r="AN131" s="502"/>
      <c r="AO131" s="502"/>
      <c r="AP131" s="500"/>
      <c r="AQ131" s="500"/>
      <c r="AR131" s="500"/>
      <c r="AS131" s="503"/>
      <c r="AT131" s="503"/>
      <c r="AU131" s="504"/>
      <c r="AV131" s="505"/>
      <c r="AW131" s="506"/>
      <c r="AX131" s="506"/>
      <c r="AY131" s="505"/>
      <c r="AZ131" s="506"/>
      <c r="BA131" s="504"/>
      <c r="BB131" s="504"/>
      <c r="BC131" s="504"/>
      <c r="BD131" s="504"/>
      <c r="BE131" s="504"/>
      <c r="BF131" s="504"/>
      <c r="BG131" s="505"/>
      <c r="BH131" s="505"/>
      <c r="BI131" s="505"/>
      <c r="BJ131" s="505"/>
      <c r="BK131" s="505"/>
      <c r="BL131" s="505"/>
      <c r="BM131" s="505"/>
      <c r="BN131" s="505"/>
      <c r="BO131" s="505"/>
      <c r="BP131" s="505"/>
    </row>
    <row r="132" spans="1:68" ht="19.5" customHeight="1">
      <c r="A132" s="499"/>
      <c r="B132" s="499"/>
      <c r="C132" s="499"/>
      <c r="D132" s="499"/>
      <c r="E132" s="499"/>
      <c r="F132" s="499"/>
      <c r="G132" s="500"/>
      <c r="H132" s="499"/>
      <c r="I132" s="499"/>
      <c r="J132" s="500"/>
      <c r="K132" s="499"/>
      <c r="L132" s="500"/>
      <c r="M132" s="499"/>
      <c r="N132" s="500"/>
      <c r="O132" s="499"/>
      <c r="P132" s="500"/>
      <c r="Q132" s="501"/>
      <c r="R132" s="501"/>
      <c r="S132" s="501"/>
      <c r="T132" s="501"/>
      <c r="U132" s="499"/>
      <c r="V132" s="499"/>
      <c r="W132" s="500"/>
      <c r="X132" s="501"/>
      <c r="Y132" s="499"/>
      <c r="Z132" s="500"/>
      <c r="AA132" s="500"/>
      <c r="AB132" s="499"/>
      <c r="AC132" s="499"/>
      <c r="AD132" s="499"/>
      <c r="AE132" s="499"/>
      <c r="AF132" s="500"/>
      <c r="AG132" s="500"/>
      <c r="AH132" s="501"/>
      <c r="AI132" s="501"/>
      <c r="AJ132" s="501"/>
      <c r="AK132" s="501"/>
      <c r="AL132" s="501"/>
      <c r="AM132" s="501"/>
      <c r="AN132" s="502"/>
      <c r="AO132" s="502"/>
      <c r="AP132" s="500"/>
      <c r="AQ132" s="500"/>
      <c r="AR132" s="500"/>
      <c r="AS132" s="503"/>
      <c r="AT132" s="503"/>
      <c r="AU132" s="504"/>
      <c r="AV132" s="505"/>
      <c r="AW132" s="506"/>
      <c r="AX132" s="506"/>
      <c r="AY132" s="505"/>
      <c r="AZ132" s="506"/>
      <c r="BA132" s="504"/>
      <c r="BB132" s="504"/>
      <c r="BC132" s="504"/>
      <c r="BD132" s="504"/>
      <c r="BE132" s="504"/>
      <c r="BF132" s="504"/>
      <c r="BG132" s="505"/>
      <c r="BH132" s="505"/>
      <c r="BI132" s="505"/>
      <c r="BJ132" s="505"/>
      <c r="BK132" s="505"/>
      <c r="BL132" s="505"/>
      <c r="BM132" s="505"/>
      <c r="BN132" s="505"/>
      <c r="BO132" s="505"/>
      <c r="BP132" s="505"/>
    </row>
    <row r="133" spans="1:68" ht="19.5" customHeight="1">
      <c r="A133" s="499"/>
      <c r="B133" s="499"/>
      <c r="C133" s="499"/>
      <c r="D133" s="499"/>
      <c r="E133" s="499"/>
      <c r="F133" s="499"/>
      <c r="G133" s="500"/>
      <c r="H133" s="499"/>
      <c r="I133" s="499"/>
      <c r="J133" s="500"/>
      <c r="K133" s="499"/>
      <c r="L133" s="500"/>
      <c r="M133" s="499"/>
      <c r="N133" s="500"/>
      <c r="O133" s="499"/>
      <c r="P133" s="500"/>
      <c r="Q133" s="501"/>
      <c r="R133" s="501"/>
      <c r="S133" s="501"/>
      <c r="T133" s="501"/>
      <c r="U133" s="499"/>
      <c r="V133" s="499"/>
      <c r="W133" s="500"/>
      <c r="X133" s="501"/>
      <c r="Y133" s="499"/>
      <c r="Z133" s="500"/>
      <c r="AA133" s="500"/>
      <c r="AB133" s="499"/>
      <c r="AC133" s="499"/>
      <c r="AD133" s="499"/>
      <c r="AE133" s="499"/>
      <c r="AF133" s="500"/>
      <c r="AG133" s="500"/>
      <c r="AH133" s="501"/>
      <c r="AI133" s="501"/>
      <c r="AJ133" s="501"/>
      <c r="AK133" s="501"/>
      <c r="AL133" s="501"/>
      <c r="AM133" s="501"/>
      <c r="AN133" s="502"/>
      <c r="AO133" s="502"/>
      <c r="AP133" s="500"/>
      <c r="AQ133" s="500"/>
      <c r="AR133" s="500"/>
      <c r="AS133" s="503"/>
      <c r="AT133" s="503"/>
      <c r="AU133" s="504"/>
      <c r="AV133" s="505"/>
      <c r="AW133" s="506"/>
      <c r="AX133" s="506"/>
      <c r="AY133" s="505"/>
      <c r="AZ133" s="506"/>
      <c r="BA133" s="504"/>
      <c r="BB133" s="504"/>
      <c r="BC133" s="504"/>
      <c r="BD133" s="504"/>
      <c r="BE133" s="504"/>
      <c r="BF133" s="504"/>
      <c r="BG133" s="505"/>
      <c r="BH133" s="505"/>
      <c r="BI133" s="505"/>
      <c r="BJ133" s="505"/>
      <c r="BK133" s="505"/>
      <c r="BL133" s="505"/>
      <c r="BM133" s="505"/>
      <c r="BN133" s="505"/>
      <c r="BO133" s="505"/>
      <c r="BP133" s="505"/>
    </row>
    <row r="134" spans="1:68" ht="19.5" customHeight="1">
      <c r="A134" s="499"/>
      <c r="B134" s="499"/>
      <c r="C134" s="499"/>
      <c r="D134" s="499"/>
      <c r="E134" s="499"/>
      <c r="F134" s="499"/>
      <c r="G134" s="500"/>
      <c r="H134" s="499"/>
      <c r="I134" s="499"/>
      <c r="J134" s="500"/>
      <c r="K134" s="499"/>
      <c r="L134" s="500"/>
      <c r="M134" s="499"/>
      <c r="N134" s="500"/>
      <c r="O134" s="499"/>
      <c r="P134" s="500"/>
      <c r="Q134" s="501"/>
      <c r="R134" s="501"/>
      <c r="S134" s="501"/>
      <c r="T134" s="501"/>
      <c r="U134" s="499"/>
      <c r="V134" s="499"/>
      <c r="W134" s="500"/>
      <c r="X134" s="501"/>
      <c r="Y134" s="499"/>
      <c r="Z134" s="500"/>
      <c r="AA134" s="500"/>
      <c r="AB134" s="499"/>
      <c r="AC134" s="499"/>
      <c r="AD134" s="499"/>
      <c r="AE134" s="499"/>
      <c r="AF134" s="500"/>
      <c r="AG134" s="500"/>
      <c r="AH134" s="501"/>
      <c r="AI134" s="501"/>
      <c r="AJ134" s="501"/>
      <c r="AK134" s="501"/>
      <c r="AL134" s="501"/>
      <c r="AM134" s="501"/>
      <c r="AN134" s="502"/>
      <c r="AO134" s="502"/>
      <c r="AP134" s="500"/>
      <c r="AQ134" s="500"/>
      <c r="AR134" s="500"/>
      <c r="AS134" s="503"/>
      <c r="AT134" s="503"/>
      <c r="AU134" s="504"/>
      <c r="AV134" s="505"/>
      <c r="AW134" s="506"/>
      <c r="AX134" s="506"/>
      <c r="AY134" s="505"/>
      <c r="AZ134" s="506"/>
      <c r="BA134" s="504"/>
      <c r="BB134" s="504"/>
      <c r="BC134" s="504"/>
      <c r="BD134" s="504"/>
      <c r="BE134" s="504"/>
      <c r="BF134" s="504"/>
      <c r="BG134" s="505"/>
      <c r="BH134" s="505"/>
      <c r="BI134" s="505"/>
      <c r="BJ134" s="505"/>
      <c r="BK134" s="505"/>
      <c r="BL134" s="505"/>
      <c r="BM134" s="505"/>
      <c r="BN134" s="505"/>
      <c r="BO134" s="505"/>
      <c r="BP134" s="505"/>
    </row>
    <row r="135" spans="1:68" ht="19.5" customHeight="1">
      <c r="A135" s="499"/>
      <c r="B135" s="499"/>
      <c r="C135" s="499"/>
      <c r="D135" s="499"/>
      <c r="E135" s="499"/>
      <c r="F135" s="499"/>
      <c r="G135" s="500"/>
      <c r="H135" s="499"/>
      <c r="I135" s="499"/>
      <c r="J135" s="500"/>
      <c r="K135" s="499"/>
      <c r="L135" s="500"/>
      <c r="M135" s="499"/>
      <c r="N135" s="500"/>
      <c r="O135" s="499"/>
      <c r="P135" s="500"/>
      <c r="Q135" s="501"/>
      <c r="R135" s="501"/>
      <c r="S135" s="501"/>
      <c r="T135" s="501"/>
      <c r="U135" s="499"/>
      <c r="V135" s="499"/>
      <c r="W135" s="500"/>
      <c r="X135" s="501"/>
      <c r="Y135" s="499"/>
      <c r="Z135" s="500"/>
      <c r="AA135" s="500"/>
      <c r="AB135" s="499"/>
      <c r="AC135" s="499"/>
      <c r="AD135" s="499"/>
      <c r="AE135" s="499"/>
      <c r="AF135" s="500"/>
      <c r="AG135" s="500"/>
      <c r="AH135" s="501"/>
      <c r="AI135" s="501"/>
      <c r="AJ135" s="501"/>
      <c r="AK135" s="501"/>
      <c r="AL135" s="501"/>
      <c r="AM135" s="501"/>
      <c r="AN135" s="502"/>
      <c r="AO135" s="502"/>
      <c r="AP135" s="500"/>
      <c r="AQ135" s="500"/>
      <c r="AR135" s="500"/>
      <c r="AS135" s="503"/>
      <c r="AT135" s="503"/>
      <c r="AU135" s="504"/>
      <c r="AV135" s="505"/>
      <c r="AW135" s="506"/>
      <c r="AX135" s="506"/>
      <c r="AY135" s="505"/>
      <c r="AZ135" s="506"/>
      <c r="BA135" s="504"/>
      <c r="BB135" s="504"/>
      <c r="BC135" s="504"/>
      <c r="BD135" s="504"/>
      <c r="BE135" s="504"/>
      <c r="BF135" s="504"/>
      <c r="BG135" s="505"/>
      <c r="BH135" s="505"/>
      <c r="BI135" s="505"/>
      <c r="BJ135" s="505"/>
      <c r="BK135" s="505"/>
      <c r="BL135" s="505"/>
      <c r="BM135" s="505"/>
      <c r="BN135" s="505"/>
      <c r="BO135" s="505"/>
      <c r="BP135" s="505"/>
    </row>
    <row r="136" spans="1:68" ht="19.5" customHeight="1">
      <c r="A136" s="499"/>
      <c r="B136" s="499"/>
      <c r="C136" s="499"/>
      <c r="D136" s="499"/>
      <c r="E136" s="499"/>
      <c r="F136" s="499"/>
      <c r="G136" s="500"/>
      <c r="H136" s="499"/>
      <c r="I136" s="499"/>
      <c r="J136" s="500"/>
      <c r="K136" s="499"/>
      <c r="L136" s="500"/>
      <c r="M136" s="499"/>
      <c r="N136" s="500"/>
      <c r="O136" s="499"/>
      <c r="P136" s="500"/>
      <c r="Q136" s="501"/>
      <c r="R136" s="501"/>
      <c r="S136" s="501"/>
      <c r="T136" s="501"/>
      <c r="U136" s="499"/>
      <c r="V136" s="499"/>
      <c r="W136" s="500"/>
      <c r="X136" s="501"/>
      <c r="Y136" s="499"/>
      <c r="Z136" s="500"/>
      <c r="AA136" s="500"/>
      <c r="AB136" s="499"/>
      <c r="AC136" s="499"/>
      <c r="AD136" s="499"/>
      <c r="AE136" s="499"/>
      <c r="AF136" s="500"/>
      <c r="AG136" s="500"/>
      <c r="AH136" s="501"/>
      <c r="AI136" s="501"/>
      <c r="AJ136" s="501"/>
      <c r="AK136" s="501"/>
      <c r="AL136" s="501"/>
      <c r="AM136" s="501"/>
      <c r="AN136" s="502"/>
      <c r="AO136" s="502"/>
      <c r="AP136" s="500"/>
      <c r="AQ136" s="500"/>
      <c r="AR136" s="500"/>
      <c r="AS136" s="503"/>
      <c r="AT136" s="503"/>
      <c r="AU136" s="504"/>
      <c r="AV136" s="505"/>
      <c r="AW136" s="506"/>
      <c r="AX136" s="506"/>
      <c r="AY136" s="505"/>
      <c r="AZ136" s="506"/>
      <c r="BA136" s="504"/>
      <c r="BB136" s="504"/>
      <c r="BC136" s="504"/>
      <c r="BD136" s="504"/>
      <c r="BE136" s="504"/>
      <c r="BF136" s="504"/>
      <c r="BG136" s="505"/>
      <c r="BH136" s="505"/>
      <c r="BI136" s="505"/>
      <c r="BJ136" s="505"/>
      <c r="BK136" s="505"/>
      <c r="BL136" s="505"/>
      <c r="BM136" s="505"/>
      <c r="BN136" s="505"/>
      <c r="BO136" s="505"/>
      <c r="BP136" s="505"/>
    </row>
    <row r="137" spans="1:68" ht="19.5" customHeight="1">
      <c r="A137" s="499"/>
      <c r="B137" s="499"/>
      <c r="C137" s="499"/>
      <c r="D137" s="499"/>
      <c r="E137" s="499"/>
      <c r="F137" s="499"/>
      <c r="G137" s="500"/>
      <c r="H137" s="499"/>
      <c r="I137" s="499"/>
      <c r="J137" s="500"/>
      <c r="K137" s="499"/>
      <c r="L137" s="500"/>
      <c r="M137" s="499"/>
      <c r="N137" s="500"/>
      <c r="O137" s="499"/>
      <c r="P137" s="500"/>
      <c r="Q137" s="501"/>
      <c r="R137" s="501"/>
      <c r="S137" s="501"/>
      <c r="T137" s="501"/>
      <c r="U137" s="499"/>
      <c r="V137" s="499"/>
      <c r="W137" s="500"/>
      <c r="X137" s="501"/>
      <c r="Y137" s="499"/>
      <c r="Z137" s="500"/>
      <c r="AA137" s="500"/>
      <c r="AB137" s="499"/>
      <c r="AC137" s="499"/>
      <c r="AD137" s="499"/>
      <c r="AE137" s="499"/>
      <c r="AF137" s="500"/>
      <c r="AG137" s="500"/>
      <c r="AH137" s="501"/>
      <c r="AI137" s="501"/>
      <c r="AJ137" s="501"/>
      <c r="AK137" s="501"/>
      <c r="AL137" s="501"/>
      <c r="AM137" s="501"/>
      <c r="AN137" s="502"/>
      <c r="AO137" s="502"/>
      <c r="AP137" s="500"/>
      <c r="AQ137" s="500"/>
      <c r="AR137" s="500"/>
      <c r="AS137" s="503"/>
      <c r="AT137" s="503"/>
      <c r="AU137" s="504"/>
      <c r="AV137" s="505"/>
      <c r="AW137" s="506"/>
      <c r="AX137" s="506"/>
      <c r="AY137" s="505"/>
      <c r="AZ137" s="506"/>
      <c r="BA137" s="504"/>
      <c r="BB137" s="504"/>
      <c r="BC137" s="504"/>
      <c r="BD137" s="504"/>
      <c r="BE137" s="504"/>
      <c r="BF137" s="504"/>
      <c r="BG137" s="505"/>
      <c r="BH137" s="505"/>
      <c r="BI137" s="505"/>
      <c r="BJ137" s="505"/>
      <c r="BK137" s="505"/>
      <c r="BL137" s="505"/>
      <c r="BM137" s="505"/>
      <c r="BN137" s="505"/>
      <c r="BO137" s="505"/>
      <c r="BP137" s="505"/>
    </row>
    <row r="138" spans="1:68" ht="19.5" customHeight="1">
      <c r="A138" s="499"/>
      <c r="B138" s="499"/>
      <c r="C138" s="499"/>
      <c r="D138" s="499"/>
      <c r="E138" s="499"/>
      <c r="F138" s="499"/>
      <c r="G138" s="500"/>
      <c r="H138" s="499"/>
      <c r="I138" s="499"/>
      <c r="J138" s="500"/>
      <c r="K138" s="499"/>
      <c r="L138" s="500"/>
      <c r="M138" s="499"/>
      <c r="N138" s="500"/>
      <c r="O138" s="499"/>
      <c r="P138" s="500"/>
      <c r="Q138" s="501"/>
      <c r="R138" s="501"/>
      <c r="S138" s="501"/>
      <c r="T138" s="501"/>
      <c r="U138" s="499"/>
      <c r="V138" s="499"/>
      <c r="W138" s="500"/>
      <c r="X138" s="501"/>
      <c r="Y138" s="499"/>
      <c r="Z138" s="500"/>
      <c r="AA138" s="500"/>
      <c r="AB138" s="499"/>
      <c r="AC138" s="499"/>
      <c r="AD138" s="499"/>
      <c r="AE138" s="499"/>
      <c r="AF138" s="500"/>
      <c r="AG138" s="500"/>
      <c r="AH138" s="501"/>
      <c r="AI138" s="501"/>
      <c r="AJ138" s="501"/>
      <c r="AK138" s="501"/>
      <c r="AL138" s="501"/>
      <c r="AM138" s="501"/>
      <c r="AN138" s="502"/>
      <c r="AO138" s="502"/>
      <c r="AP138" s="500"/>
      <c r="AQ138" s="500"/>
      <c r="AR138" s="500"/>
      <c r="AS138" s="503"/>
      <c r="AT138" s="503"/>
      <c r="AU138" s="504"/>
      <c r="AV138" s="505"/>
      <c r="AW138" s="506"/>
      <c r="AX138" s="506"/>
      <c r="AY138" s="505"/>
      <c r="AZ138" s="506"/>
      <c r="BA138" s="504"/>
      <c r="BB138" s="504"/>
      <c r="BC138" s="504"/>
      <c r="BD138" s="504"/>
      <c r="BE138" s="504"/>
      <c r="BF138" s="504"/>
      <c r="BG138" s="505"/>
      <c r="BH138" s="505"/>
      <c r="BI138" s="505"/>
      <c r="BJ138" s="505"/>
      <c r="BK138" s="505"/>
      <c r="BL138" s="505"/>
      <c r="BM138" s="505"/>
      <c r="BN138" s="505"/>
      <c r="BO138" s="505"/>
      <c r="BP138" s="505"/>
    </row>
    <row r="139" spans="1:68" ht="19.5" customHeight="1">
      <c r="A139" s="499"/>
      <c r="B139" s="499"/>
      <c r="C139" s="499"/>
      <c r="D139" s="499"/>
      <c r="E139" s="499"/>
      <c r="F139" s="499"/>
      <c r="G139" s="500"/>
      <c r="H139" s="499"/>
      <c r="I139" s="499"/>
      <c r="J139" s="500"/>
      <c r="K139" s="499"/>
      <c r="L139" s="500"/>
      <c r="M139" s="499"/>
      <c r="N139" s="500"/>
      <c r="O139" s="499"/>
      <c r="P139" s="500"/>
      <c r="Q139" s="501"/>
      <c r="R139" s="501"/>
      <c r="S139" s="501"/>
      <c r="T139" s="501"/>
      <c r="U139" s="499"/>
      <c r="V139" s="499"/>
      <c r="W139" s="500"/>
      <c r="X139" s="501"/>
      <c r="Y139" s="499"/>
      <c r="Z139" s="500"/>
      <c r="AA139" s="500"/>
      <c r="AB139" s="499"/>
      <c r="AC139" s="499"/>
      <c r="AD139" s="499"/>
      <c r="AE139" s="499"/>
      <c r="AF139" s="500"/>
      <c r="AG139" s="500"/>
      <c r="AH139" s="501"/>
      <c r="AI139" s="501"/>
      <c r="AJ139" s="501"/>
      <c r="AK139" s="501"/>
      <c r="AL139" s="501"/>
      <c r="AM139" s="501"/>
      <c r="AN139" s="502"/>
      <c r="AO139" s="502"/>
      <c r="AP139" s="500"/>
      <c r="AQ139" s="500"/>
      <c r="AR139" s="500"/>
      <c r="AS139" s="503"/>
      <c r="AT139" s="503"/>
      <c r="AU139" s="504"/>
      <c r="AV139" s="505"/>
      <c r="AW139" s="506"/>
      <c r="AX139" s="506"/>
      <c r="AY139" s="505"/>
      <c r="AZ139" s="506"/>
      <c r="BA139" s="504"/>
      <c r="BB139" s="504"/>
      <c r="BC139" s="504"/>
      <c r="BD139" s="504"/>
      <c r="BE139" s="504"/>
      <c r="BF139" s="504"/>
      <c r="BG139" s="505"/>
      <c r="BH139" s="505"/>
      <c r="BI139" s="505"/>
      <c r="BJ139" s="505"/>
      <c r="BK139" s="505"/>
      <c r="BL139" s="505"/>
      <c r="BM139" s="505"/>
      <c r="BN139" s="505"/>
      <c r="BO139" s="505"/>
      <c r="BP139" s="505"/>
    </row>
    <row r="140" spans="1:68" ht="19.5" customHeight="1">
      <c r="A140" s="499"/>
      <c r="B140" s="499"/>
      <c r="C140" s="499"/>
      <c r="D140" s="499"/>
      <c r="E140" s="499"/>
      <c r="F140" s="499"/>
      <c r="G140" s="500"/>
      <c r="H140" s="499"/>
      <c r="I140" s="499"/>
      <c r="J140" s="500"/>
      <c r="K140" s="499"/>
      <c r="L140" s="500"/>
      <c r="M140" s="499"/>
      <c r="N140" s="500"/>
      <c r="O140" s="499"/>
      <c r="P140" s="500"/>
      <c r="Q140" s="501"/>
      <c r="R140" s="501"/>
      <c r="S140" s="501"/>
      <c r="T140" s="501"/>
      <c r="U140" s="499"/>
      <c r="V140" s="499"/>
      <c r="W140" s="500"/>
      <c r="X140" s="501"/>
      <c r="Y140" s="499"/>
      <c r="Z140" s="500"/>
      <c r="AA140" s="500"/>
      <c r="AB140" s="499"/>
      <c r="AC140" s="499"/>
      <c r="AD140" s="499"/>
      <c r="AE140" s="499"/>
      <c r="AF140" s="500"/>
      <c r="AG140" s="500"/>
      <c r="AH140" s="501"/>
      <c r="AI140" s="501"/>
      <c r="AJ140" s="501"/>
      <c r="AK140" s="501"/>
      <c r="AL140" s="501"/>
      <c r="AM140" s="501"/>
      <c r="AN140" s="502"/>
      <c r="AO140" s="502"/>
      <c r="AP140" s="500"/>
      <c r="AQ140" s="500"/>
      <c r="AR140" s="500"/>
      <c r="AS140" s="503"/>
      <c r="AT140" s="503"/>
      <c r="AU140" s="504"/>
      <c r="AV140" s="505"/>
      <c r="AW140" s="506"/>
      <c r="AX140" s="506"/>
      <c r="AY140" s="505"/>
      <c r="AZ140" s="506"/>
      <c r="BA140" s="504"/>
      <c r="BB140" s="504"/>
      <c r="BC140" s="504"/>
      <c r="BD140" s="504"/>
      <c r="BE140" s="504"/>
      <c r="BF140" s="504"/>
      <c r="BG140" s="505"/>
      <c r="BH140" s="505"/>
      <c r="BI140" s="505"/>
      <c r="BJ140" s="505"/>
      <c r="BK140" s="505"/>
      <c r="BL140" s="505"/>
      <c r="BM140" s="505"/>
      <c r="BN140" s="505"/>
      <c r="BO140" s="505"/>
      <c r="BP140" s="505"/>
    </row>
    <row r="141" spans="1:68" ht="19.5" customHeight="1">
      <c r="A141" s="499"/>
      <c r="B141" s="499"/>
      <c r="C141" s="499"/>
      <c r="D141" s="499"/>
      <c r="E141" s="499"/>
      <c r="F141" s="499"/>
      <c r="G141" s="500"/>
      <c r="H141" s="499"/>
      <c r="I141" s="499"/>
      <c r="J141" s="500"/>
      <c r="K141" s="499"/>
      <c r="L141" s="500"/>
      <c r="M141" s="499"/>
      <c r="N141" s="500"/>
      <c r="O141" s="499"/>
      <c r="P141" s="500"/>
      <c r="Q141" s="501"/>
      <c r="R141" s="501"/>
      <c r="S141" s="501"/>
      <c r="T141" s="501"/>
      <c r="U141" s="499"/>
      <c r="V141" s="499"/>
      <c r="W141" s="500"/>
      <c r="X141" s="501"/>
      <c r="Y141" s="499"/>
      <c r="Z141" s="500"/>
      <c r="AA141" s="500"/>
      <c r="AB141" s="499"/>
      <c r="AC141" s="499"/>
      <c r="AD141" s="499"/>
      <c r="AE141" s="499"/>
      <c r="AF141" s="500"/>
      <c r="AG141" s="500"/>
      <c r="AH141" s="501"/>
      <c r="AI141" s="501"/>
      <c r="AJ141" s="501"/>
      <c r="AK141" s="501"/>
      <c r="AL141" s="501"/>
      <c r="AM141" s="501"/>
      <c r="AN141" s="502"/>
      <c r="AO141" s="502"/>
      <c r="AP141" s="500"/>
      <c r="AQ141" s="500"/>
      <c r="AR141" s="500"/>
      <c r="AS141" s="503"/>
      <c r="AT141" s="503"/>
      <c r="AU141" s="504"/>
      <c r="AV141" s="505"/>
      <c r="AW141" s="506"/>
      <c r="AX141" s="506"/>
      <c r="AY141" s="505"/>
      <c r="AZ141" s="506"/>
      <c r="BA141" s="504"/>
      <c r="BB141" s="504"/>
      <c r="BC141" s="504"/>
      <c r="BD141" s="504"/>
      <c r="BE141" s="504"/>
      <c r="BF141" s="504"/>
      <c r="BG141" s="505"/>
      <c r="BH141" s="505"/>
      <c r="BI141" s="505"/>
      <c r="BJ141" s="505"/>
      <c r="BK141" s="505"/>
      <c r="BL141" s="505"/>
      <c r="BM141" s="505"/>
      <c r="BN141" s="505"/>
      <c r="BO141" s="505"/>
      <c r="BP141" s="505"/>
    </row>
    <row r="142" spans="1:68" ht="19.5" customHeight="1">
      <c r="A142" s="499"/>
      <c r="B142" s="499"/>
      <c r="C142" s="499"/>
      <c r="D142" s="499"/>
      <c r="E142" s="499"/>
      <c r="F142" s="499"/>
      <c r="G142" s="500"/>
      <c r="H142" s="499"/>
      <c r="I142" s="499"/>
      <c r="J142" s="500"/>
      <c r="K142" s="499"/>
      <c r="L142" s="500"/>
      <c r="M142" s="499"/>
      <c r="N142" s="500"/>
      <c r="O142" s="499"/>
      <c r="P142" s="500"/>
      <c r="Q142" s="501"/>
      <c r="R142" s="501"/>
      <c r="S142" s="501"/>
      <c r="T142" s="501"/>
      <c r="U142" s="499"/>
      <c r="V142" s="499"/>
      <c r="W142" s="500"/>
      <c r="X142" s="501"/>
      <c r="Y142" s="499"/>
      <c r="Z142" s="500"/>
      <c r="AA142" s="500"/>
      <c r="AB142" s="499"/>
      <c r="AC142" s="499"/>
      <c r="AD142" s="499"/>
      <c r="AE142" s="499"/>
      <c r="AF142" s="500"/>
      <c r="AG142" s="500"/>
      <c r="AH142" s="501"/>
      <c r="AI142" s="501"/>
      <c r="AJ142" s="501"/>
      <c r="AK142" s="501"/>
      <c r="AL142" s="501"/>
      <c r="AM142" s="501"/>
      <c r="AN142" s="502"/>
      <c r="AO142" s="502"/>
      <c r="AP142" s="500"/>
      <c r="AQ142" s="500"/>
      <c r="AR142" s="500"/>
      <c r="AS142" s="503"/>
      <c r="AT142" s="503"/>
      <c r="AU142" s="504"/>
      <c r="AV142" s="505"/>
      <c r="AW142" s="506"/>
      <c r="AX142" s="506"/>
      <c r="AY142" s="505"/>
      <c r="AZ142" s="506"/>
      <c r="BA142" s="504"/>
      <c r="BB142" s="504"/>
      <c r="BC142" s="504"/>
      <c r="BD142" s="504"/>
      <c r="BE142" s="504"/>
      <c r="BF142" s="504"/>
      <c r="BG142" s="505"/>
      <c r="BH142" s="505"/>
      <c r="BI142" s="505"/>
      <c r="BJ142" s="505"/>
      <c r="BK142" s="505"/>
      <c r="BL142" s="505"/>
      <c r="BM142" s="505"/>
      <c r="BN142" s="505"/>
      <c r="BO142" s="505"/>
      <c r="BP142" s="505"/>
    </row>
    <row r="143" spans="1:68" ht="19.5" customHeight="1">
      <c r="A143" s="499"/>
      <c r="B143" s="499"/>
      <c r="C143" s="499"/>
      <c r="D143" s="499"/>
      <c r="E143" s="499"/>
      <c r="F143" s="499"/>
      <c r="G143" s="500"/>
      <c r="H143" s="499"/>
      <c r="I143" s="499"/>
      <c r="J143" s="500"/>
      <c r="K143" s="499"/>
      <c r="L143" s="500"/>
      <c r="M143" s="499"/>
      <c r="N143" s="500"/>
      <c r="O143" s="499"/>
      <c r="P143" s="500"/>
      <c r="Q143" s="501"/>
      <c r="R143" s="501"/>
      <c r="S143" s="501"/>
      <c r="T143" s="501"/>
      <c r="U143" s="499"/>
      <c r="V143" s="499"/>
      <c r="W143" s="500"/>
      <c r="X143" s="501"/>
      <c r="Y143" s="499"/>
      <c r="Z143" s="500"/>
      <c r="AA143" s="500"/>
      <c r="AB143" s="499"/>
      <c r="AC143" s="499"/>
      <c r="AD143" s="499"/>
      <c r="AE143" s="499"/>
      <c r="AF143" s="500"/>
      <c r="AG143" s="500"/>
      <c r="AH143" s="501"/>
      <c r="AI143" s="501"/>
      <c r="AJ143" s="501"/>
      <c r="AK143" s="501"/>
      <c r="AL143" s="501"/>
      <c r="AM143" s="501"/>
      <c r="AN143" s="502"/>
      <c r="AO143" s="502"/>
      <c r="AP143" s="500"/>
      <c r="AQ143" s="500"/>
      <c r="AR143" s="500"/>
      <c r="AS143" s="503"/>
      <c r="AT143" s="503"/>
      <c r="AU143" s="504"/>
      <c r="AV143" s="505"/>
      <c r="AW143" s="506"/>
      <c r="AX143" s="506"/>
      <c r="AY143" s="505"/>
      <c r="AZ143" s="506"/>
      <c r="BA143" s="504"/>
      <c r="BB143" s="504"/>
      <c r="BC143" s="504"/>
      <c r="BD143" s="504"/>
      <c r="BE143" s="504"/>
      <c r="BF143" s="504"/>
      <c r="BG143" s="505"/>
      <c r="BH143" s="505"/>
      <c r="BI143" s="505"/>
      <c r="BJ143" s="505"/>
      <c r="BK143" s="505"/>
      <c r="BL143" s="505"/>
      <c r="BM143" s="505"/>
      <c r="BN143" s="505"/>
      <c r="BO143" s="505"/>
      <c r="BP143" s="505"/>
    </row>
    <row r="144" spans="1:68" ht="19.5" customHeight="1">
      <c r="A144" s="499"/>
      <c r="B144" s="499"/>
      <c r="C144" s="499"/>
      <c r="D144" s="499"/>
      <c r="E144" s="499"/>
      <c r="F144" s="499"/>
      <c r="G144" s="500"/>
      <c r="H144" s="499"/>
      <c r="I144" s="499"/>
      <c r="J144" s="500"/>
      <c r="K144" s="499"/>
      <c r="L144" s="500"/>
      <c r="M144" s="499"/>
      <c r="N144" s="500"/>
      <c r="O144" s="499"/>
      <c r="P144" s="500"/>
      <c r="Q144" s="501"/>
      <c r="R144" s="501"/>
      <c r="S144" s="501"/>
      <c r="T144" s="501"/>
      <c r="U144" s="499"/>
      <c r="V144" s="499"/>
      <c r="W144" s="500"/>
      <c r="X144" s="501"/>
      <c r="Y144" s="499"/>
      <c r="Z144" s="500"/>
      <c r="AA144" s="500"/>
      <c r="AB144" s="499"/>
      <c r="AC144" s="499"/>
      <c r="AD144" s="499"/>
      <c r="AE144" s="499"/>
      <c r="AF144" s="500"/>
      <c r="AG144" s="500"/>
      <c r="AH144" s="501"/>
      <c r="AI144" s="501"/>
      <c r="AJ144" s="501"/>
      <c r="AK144" s="501"/>
      <c r="AL144" s="501"/>
      <c r="AM144" s="501"/>
      <c r="AN144" s="502"/>
      <c r="AO144" s="502"/>
      <c r="AP144" s="500"/>
      <c r="AQ144" s="500"/>
      <c r="AR144" s="500"/>
      <c r="AS144" s="503"/>
      <c r="AT144" s="503"/>
      <c r="AU144" s="504"/>
      <c r="AV144" s="505"/>
      <c r="AW144" s="506"/>
      <c r="AX144" s="506"/>
      <c r="AY144" s="505"/>
      <c r="AZ144" s="506"/>
      <c r="BA144" s="504"/>
      <c r="BB144" s="504"/>
      <c r="BC144" s="504"/>
      <c r="BD144" s="504"/>
      <c r="BE144" s="504"/>
      <c r="BF144" s="504"/>
      <c r="BG144" s="505"/>
      <c r="BH144" s="505"/>
      <c r="BI144" s="505"/>
      <c r="BJ144" s="505"/>
      <c r="BK144" s="505"/>
      <c r="BL144" s="505"/>
      <c r="BM144" s="505"/>
      <c r="BN144" s="505"/>
      <c r="BO144" s="505"/>
      <c r="BP144" s="505"/>
    </row>
    <row r="145" spans="1:68" ht="19.5" customHeight="1">
      <c r="A145" s="499"/>
      <c r="B145" s="499"/>
      <c r="C145" s="499"/>
      <c r="D145" s="499"/>
      <c r="E145" s="499"/>
      <c r="F145" s="499"/>
      <c r="G145" s="500"/>
      <c r="H145" s="499"/>
      <c r="I145" s="499"/>
      <c r="J145" s="500"/>
      <c r="K145" s="499"/>
      <c r="L145" s="500"/>
      <c r="M145" s="499"/>
      <c r="N145" s="500"/>
      <c r="O145" s="499"/>
      <c r="P145" s="500"/>
      <c r="Q145" s="501"/>
      <c r="R145" s="501"/>
      <c r="S145" s="501"/>
      <c r="T145" s="501"/>
      <c r="U145" s="499"/>
      <c r="V145" s="499"/>
      <c r="W145" s="500"/>
      <c r="X145" s="501"/>
      <c r="Y145" s="499"/>
      <c r="Z145" s="500"/>
      <c r="AA145" s="500"/>
      <c r="AB145" s="499"/>
      <c r="AC145" s="499"/>
      <c r="AD145" s="499"/>
      <c r="AE145" s="499"/>
      <c r="AF145" s="500"/>
      <c r="AG145" s="500"/>
      <c r="AH145" s="501"/>
      <c r="AI145" s="501"/>
      <c r="AJ145" s="501"/>
      <c r="AK145" s="501"/>
      <c r="AL145" s="501"/>
      <c r="AM145" s="501"/>
      <c r="AN145" s="502"/>
      <c r="AO145" s="502"/>
      <c r="AP145" s="500"/>
      <c r="AQ145" s="500"/>
      <c r="AR145" s="500"/>
      <c r="AS145" s="503"/>
      <c r="AT145" s="503"/>
      <c r="AU145" s="504"/>
      <c r="AV145" s="505"/>
      <c r="AW145" s="506"/>
      <c r="AX145" s="506"/>
      <c r="AY145" s="505"/>
      <c r="AZ145" s="506"/>
      <c r="BA145" s="504"/>
      <c r="BB145" s="504"/>
      <c r="BC145" s="504"/>
      <c r="BD145" s="504"/>
      <c r="BE145" s="504"/>
      <c r="BF145" s="504"/>
      <c r="BG145" s="505"/>
      <c r="BH145" s="505"/>
      <c r="BI145" s="505"/>
      <c r="BJ145" s="505"/>
      <c r="BK145" s="505"/>
      <c r="BL145" s="505"/>
      <c r="BM145" s="505"/>
      <c r="BN145" s="505"/>
      <c r="BO145" s="505"/>
      <c r="BP145" s="505"/>
    </row>
    <row r="146" spans="1:68" ht="19.5" customHeight="1">
      <c r="A146" s="499"/>
      <c r="B146" s="499"/>
      <c r="C146" s="499"/>
      <c r="D146" s="499"/>
      <c r="E146" s="499"/>
      <c r="F146" s="499"/>
      <c r="G146" s="500"/>
      <c r="H146" s="499"/>
      <c r="I146" s="499"/>
      <c r="J146" s="500"/>
      <c r="K146" s="499"/>
      <c r="L146" s="500"/>
      <c r="M146" s="499"/>
      <c r="N146" s="500"/>
      <c r="O146" s="499"/>
      <c r="P146" s="500"/>
      <c r="Q146" s="501"/>
      <c r="R146" s="501"/>
      <c r="S146" s="501"/>
      <c r="T146" s="501"/>
      <c r="U146" s="499"/>
      <c r="V146" s="499"/>
      <c r="W146" s="500"/>
      <c r="X146" s="501"/>
      <c r="Y146" s="499"/>
      <c r="Z146" s="500"/>
      <c r="AA146" s="500"/>
      <c r="AB146" s="499"/>
      <c r="AC146" s="499"/>
      <c r="AD146" s="499"/>
      <c r="AE146" s="499"/>
      <c r="AF146" s="500"/>
      <c r="AG146" s="500"/>
      <c r="AH146" s="501"/>
      <c r="AI146" s="501"/>
      <c r="AJ146" s="501"/>
      <c r="AK146" s="501"/>
      <c r="AL146" s="501"/>
      <c r="AM146" s="501"/>
      <c r="AN146" s="502"/>
      <c r="AO146" s="502"/>
      <c r="AP146" s="500"/>
      <c r="AQ146" s="500"/>
      <c r="AR146" s="500"/>
      <c r="AS146" s="503"/>
      <c r="AT146" s="503"/>
      <c r="AU146" s="504"/>
      <c r="AV146" s="505"/>
      <c r="AW146" s="506"/>
      <c r="AX146" s="506"/>
      <c r="AY146" s="505"/>
      <c r="AZ146" s="506"/>
      <c r="BA146" s="504"/>
      <c r="BB146" s="504"/>
      <c r="BC146" s="504"/>
      <c r="BD146" s="504"/>
      <c r="BE146" s="504"/>
      <c r="BF146" s="504"/>
      <c r="BG146" s="505"/>
      <c r="BH146" s="505"/>
      <c r="BI146" s="505"/>
      <c r="BJ146" s="505"/>
      <c r="BK146" s="505"/>
      <c r="BL146" s="505"/>
      <c r="BM146" s="505"/>
      <c r="BN146" s="505"/>
      <c r="BO146" s="505"/>
      <c r="BP146" s="505"/>
    </row>
    <row r="147" spans="1:68" ht="19.5" customHeight="1">
      <c r="A147" s="499"/>
      <c r="B147" s="499"/>
      <c r="C147" s="499"/>
      <c r="D147" s="499"/>
      <c r="E147" s="499"/>
      <c r="F147" s="499"/>
      <c r="G147" s="500"/>
      <c r="H147" s="499"/>
      <c r="I147" s="499"/>
      <c r="J147" s="500"/>
      <c r="K147" s="499"/>
      <c r="L147" s="500"/>
      <c r="M147" s="499"/>
      <c r="N147" s="500"/>
      <c r="O147" s="499"/>
      <c r="P147" s="500"/>
      <c r="Q147" s="501"/>
      <c r="R147" s="501"/>
      <c r="S147" s="501"/>
      <c r="T147" s="501"/>
      <c r="U147" s="499"/>
      <c r="V147" s="499"/>
      <c r="W147" s="500"/>
      <c r="X147" s="501"/>
      <c r="Y147" s="499"/>
      <c r="Z147" s="500"/>
      <c r="AA147" s="500"/>
      <c r="AB147" s="499"/>
      <c r="AC147" s="499"/>
      <c r="AD147" s="499"/>
      <c r="AE147" s="499"/>
      <c r="AF147" s="500"/>
      <c r="AG147" s="500"/>
      <c r="AH147" s="501"/>
      <c r="AI147" s="501"/>
      <c r="AJ147" s="501"/>
      <c r="AK147" s="501"/>
      <c r="AL147" s="501"/>
      <c r="AM147" s="501"/>
      <c r="AN147" s="502"/>
      <c r="AO147" s="502"/>
      <c r="AP147" s="500"/>
      <c r="AQ147" s="500"/>
      <c r="AR147" s="500"/>
      <c r="AS147" s="503"/>
      <c r="AT147" s="503"/>
      <c r="AU147" s="504"/>
      <c r="AV147" s="505"/>
      <c r="AW147" s="506"/>
      <c r="AX147" s="506"/>
      <c r="AY147" s="505"/>
      <c r="AZ147" s="506"/>
      <c r="BA147" s="504"/>
      <c r="BB147" s="504"/>
      <c r="BC147" s="504"/>
      <c r="BD147" s="504"/>
      <c r="BE147" s="504"/>
      <c r="BF147" s="504"/>
      <c r="BG147" s="505"/>
      <c r="BH147" s="505"/>
      <c r="BI147" s="505"/>
      <c r="BJ147" s="505"/>
      <c r="BK147" s="505"/>
      <c r="BL147" s="505"/>
      <c r="BM147" s="505"/>
      <c r="BN147" s="505"/>
      <c r="BO147" s="505"/>
      <c r="BP147" s="505"/>
    </row>
    <row r="148" spans="1:68" ht="19.5" customHeight="1">
      <c r="A148" s="499"/>
      <c r="B148" s="499"/>
      <c r="C148" s="499"/>
      <c r="D148" s="499"/>
      <c r="E148" s="499"/>
      <c r="F148" s="499"/>
      <c r="G148" s="500"/>
      <c r="H148" s="499"/>
      <c r="I148" s="499"/>
      <c r="J148" s="500"/>
      <c r="K148" s="499"/>
      <c r="L148" s="500"/>
      <c r="M148" s="499"/>
      <c r="N148" s="500"/>
      <c r="O148" s="499"/>
      <c r="P148" s="500"/>
      <c r="Q148" s="501"/>
      <c r="R148" s="501"/>
      <c r="S148" s="501"/>
      <c r="T148" s="501"/>
      <c r="U148" s="499"/>
      <c r="V148" s="499"/>
      <c r="W148" s="500"/>
      <c r="X148" s="501"/>
      <c r="Y148" s="499"/>
      <c r="Z148" s="500"/>
      <c r="AA148" s="500"/>
      <c r="AB148" s="499"/>
      <c r="AC148" s="499"/>
      <c r="AD148" s="499"/>
      <c r="AE148" s="499"/>
      <c r="AF148" s="500"/>
      <c r="AG148" s="500"/>
      <c r="AH148" s="501"/>
      <c r="AI148" s="501"/>
      <c r="AJ148" s="501"/>
      <c r="AK148" s="501"/>
      <c r="AL148" s="501"/>
      <c r="AM148" s="501"/>
      <c r="AN148" s="502"/>
      <c r="AO148" s="502"/>
      <c r="AP148" s="500"/>
      <c r="AQ148" s="500"/>
      <c r="AR148" s="500"/>
      <c r="AS148" s="503"/>
      <c r="AT148" s="503"/>
      <c r="AU148" s="504"/>
      <c r="AV148" s="505"/>
      <c r="AW148" s="506"/>
      <c r="AX148" s="506"/>
      <c r="AY148" s="505"/>
      <c r="AZ148" s="506"/>
      <c r="BA148" s="504"/>
      <c r="BB148" s="504"/>
      <c r="BC148" s="504"/>
      <c r="BD148" s="504"/>
      <c r="BE148" s="504"/>
      <c r="BF148" s="504"/>
      <c r="BG148" s="505"/>
      <c r="BH148" s="505"/>
      <c r="BI148" s="505"/>
      <c r="BJ148" s="505"/>
      <c r="BK148" s="505"/>
      <c r="BL148" s="505"/>
      <c r="BM148" s="505"/>
      <c r="BN148" s="505"/>
      <c r="BO148" s="505"/>
      <c r="BP148" s="505"/>
    </row>
    <row r="149" spans="1:68" ht="19.5" customHeight="1">
      <c r="A149" s="499"/>
      <c r="B149" s="499"/>
      <c r="C149" s="499"/>
      <c r="D149" s="499"/>
      <c r="E149" s="499"/>
      <c r="F149" s="499"/>
      <c r="G149" s="500"/>
      <c r="H149" s="499"/>
      <c r="I149" s="499"/>
      <c r="J149" s="500"/>
      <c r="K149" s="499"/>
      <c r="L149" s="500"/>
      <c r="M149" s="499"/>
      <c r="N149" s="500"/>
      <c r="O149" s="499"/>
      <c r="P149" s="500"/>
      <c r="Q149" s="501"/>
      <c r="R149" s="501"/>
      <c r="S149" s="501"/>
      <c r="T149" s="501"/>
      <c r="U149" s="499"/>
      <c r="V149" s="499"/>
      <c r="W149" s="500"/>
      <c r="X149" s="501"/>
      <c r="Y149" s="499"/>
      <c r="Z149" s="500"/>
      <c r="AA149" s="500"/>
      <c r="AB149" s="499"/>
      <c r="AC149" s="499"/>
      <c r="AD149" s="499"/>
      <c r="AE149" s="499"/>
      <c r="AF149" s="500"/>
      <c r="AG149" s="500"/>
      <c r="AH149" s="501"/>
      <c r="AI149" s="501"/>
      <c r="AJ149" s="501"/>
      <c r="AK149" s="501"/>
      <c r="AL149" s="501"/>
      <c r="AM149" s="501"/>
      <c r="AN149" s="502"/>
      <c r="AO149" s="502"/>
      <c r="AP149" s="500"/>
      <c r="AQ149" s="500"/>
      <c r="AR149" s="500"/>
      <c r="AS149" s="503"/>
      <c r="AT149" s="503"/>
      <c r="AU149" s="504"/>
      <c r="AV149" s="505"/>
      <c r="AW149" s="506"/>
      <c r="AX149" s="506"/>
      <c r="AY149" s="505"/>
      <c r="AZ149" s="506"/>
      <c r="BA149" s="504"/>
      <c r="BB149" s="504"/>
      <c r="BC149" s="504"/>
      <c r="BD149" s="504"/>
      <c r="BE149" s="504"/>
      <c r="BF149" s="504"/>
      <c r="BG149" s="505"/>
      <c r="BH149" s="505"/>
      <c r="BI149" s="505"/>
      <c r="BJ149" s="505"/>
      <c r="BK149" s="505"/>
      <c r="BL149" s="505"/>
      <c r="BM149" s="505"/>
      <c r="BN149" s="505"/>
      <c r="BO149" s="505"/>
      <c r="BP149" s="505"/>
    </row>
    <row r="150" spans="1:68" ht="19.5" customHeight="1">
      <c r="A150" s="499"/>
      <c r="B150" s="499"/>
      <c r="C150" s="499"/>
      <c r="D150" s="499"/>
      <c r="E150" s="499"/>
      <c r="F150" s="499"/>
      <c r="G150" s="500"/>
      <c r="H150" s="499"/>
      <c r="I150" s="499"/>
      <c r="J150" s="500"/>
      <c r="K150" s="499"/>
      <c r="L150" s="500"/>
      <c r="M150" s="499"/>
      <c r="N150" s="500"/>
      <c r="O150" s="499"/>
      <c r="P150" s="500"/>
      <c r="Q150" s="501"/>
      <c r="R150" s="501"/>
      <c r="S150" s="501"/>
      <c r="T150" s="501"/>
      <c r="U150" s="499"/>
      <c r="V150" s="499"/>
      <c r="W150" s="500"/>
      <c r="X150" s="501"/>
      <c r="Y150" s="499"/>
      <c r="Z150" s="500"/>
      <c r="AA150" s="500"/>
      <c r="AB150" s="499"/>
      <c r="AC150" s="499"/>
      <c r="AD150" s="499"/>
      <c r="AE150" s="499"/>
      <c r="AF150" s="500"/>
      <c r="AG150" s="500"/>
      <c r="AH150" s="501"/>
      <c r="AI150" s="501"/>
      <c r="AJ150" s="501"/>
      <c r="AK150" s="501"/>
      <c r="AL150" s="501"/>
      <c r="AM150" s="501"/>
      <c r="AN150" s="502"/>
      <c r="AO150" s="502"/>
      <c r="AP150" s="500"/>
      <c r="AQ150" s="500"/>
      <c r="AR150" s="500"/>
      <c r="AS150" s="503"/>
      <c r="AT150" s="503"/>
      <c r="AU150" s="504"/>
      <c r="AV150" s="505"/>
      <c r="AW150" s="506"/>
      <c r="AX150" s="506"/>
      <c r="AY150" s="505"/>
      <c r="AZ150" s="506"/>
      <c r="BA150" s="504"/>
      <c r="BB150" s="504"/>
      <c r="BC150" s="504"/>
      <c r="BD150" s="504"/>
      <c r="BE150" s="504"/>
      <c r="BF150" s="504"/>
      <c r="BG150" s="505"/>
      <c r="BH150" s="505"/>
      <c r="BI150" s="505"/>
      <c r="BJ150" s="505"/>
      <c r="BK150" s="505"/>
      <c r="BL150" s="505"/>
      <c r="BM150" s="505"/>
      <c r="BN150" s="505"/>
      <c r="BO150" s="505"/>
      <c r="BP150" s="505"/>
    </row>
    <row r="151" spans="1:68" ht="19.5" customHeight="1">
      <c r="A151" s="499"/>
      <c r="B151" s="499"/>
      <c r="C151" s="499"/>
      <c r="D151" s="499"/>
      <c r="E151" s="499"/>
      <c r="F151" s="499"/>
      <c r="G151" s="500"/>
      <c r="H151" s="499"/>
      <c r="I151" s="499"/>
      <c r="J151" s="500"/>
      <c r="K151" s="499"/>
      <c r="L151" s="500"/>
      <c r="M151" s="499"/>
      <c r="N151" s="500"/>
      <c r="O151" s="499"/>
      <c r="P151" s="500"/>
      <c r="Q151" s="501"/>
      <c r="R151" s="501"/>
      <c r="S151" s="501"/>
      <c r="T151" s="501"/>
      <c r="U151" s="499"/>
      <c r="V151" s="499"/>
      <c r="W151" s="500"/>
      <c r="X151" s="501"/>
      <c r="Y151" s="499"/>
      <c r="Z151" s="500"/>
      <c r="AA151" s="500"/>
      <c r="AB151" s="499"/>
      <c r="AC151" s="499"/>
      <c r="AD151" s="499"/>
      <c r="AE151" s="499"/>
      <c r="AF151" s="500"/>
      <c r="AG151" s="500"/>
      <c r="AH151" s="501"/>
      <c r="AI151" s="501"/>
      <c r="AJ151" s="501"/>
      <c r="AK151" s="501"/>
      <c r="AL151" s="501"/>
      <c r="AM151" s="501"/>
      <c r="AN151" s="502"/>
      <c r="AO151" s="502"/>
      <c r="AP151" s="500"/>
      <c r="AQ151" s="500"/>
      <c r="AR151" s="500"/>
      <c r="AS151" s="503"/>
      <c r="AT151" s="503"/>
      <c r="AU151" s="504"/>
      <c r="AV151" s="505"/>
      <c r="AW151" s="506"/>
      <c r="AX151" s="506"/>
      <c r="AY151" s="505"/>
      <c r="AZ151" s="506"/>
      <c r="BA151" s="504"/>
      <c r="BB151" s="504"/>
      <c r="BC151" s="504"/>
      <c r="BD151" s="504"/>
      <c r="BE151" s="504"/>
      <c r="BF151" s="504"/>
      <c r="BG151" s="505"/>
      <c r="BH151" s="505"/>
      <c r="BI151" s="505"/>
      <c r="BJ151" s="505"/>
      <c r="BK151" s="505"/>
      <c r="BL151" s="505"/>
      <c r="BM151" s="505"/>
      <c r="BN151" s="505"/>
      <c r="BO151" s="505"/>
      <c r="BP151" s="505"/>
    </row>
    <row r="152" spans="1:68" ht="19.5" customHeight="1">
      <c r="A152" s="499"/>
      <c r="B152" s="499"/>
      <c r="C152" s="499"/>
      <c r="D152" s="499"/>
      <c r="E152" s="499"/>
      <c r="F152" s="499"/>
      <c r="G152" s="500"/>
      <c r="H152" s="499"/>
      <c r="I152" s="499"/>
      <c r="J152" s="500"/>
      <c r="K152" s="499"/>
      <c r="L152" s="500"/>
      <c r="M152" s="499"/>
      <c r="N152" s="500"/>
      <c r="O152" s="499"/>
      <c r="P152" s="500"/>
      <c r="Q152" s="501"/>
      <c r="R152" s="501"/>
      <c r="S152" s="501"/>
      <c r="T152" s="501"/>
      <c r="U152" s="499"/>
      <c r="V152" s="499"/>
      <c r="W152" s="500"/>
      <c r="X152" s="501"/>
      <c r="Y152" s="499"/>
      <c r="Z152" s="500"/>
      <c r="AA152" s="500"/>
      <c r="AB152" s="499"/>
      <c r="AC152" s="499"/>
      <c r="AD152" s="499"/>
      <c r="AE152" s="499"/>
      <c r="AF152" s="500"/>
      <c r="AG152" s="500"/>
      <c r="AH152" s="501"/>
      <c r="AI152" s="501"/>
      <c r="AJ152" s="501"/>
      <c r="AK152" s="501"/>
      <c r="AL152" s="501"/>
      <c r="AM152" s="501"/>
      <c r="AN152" s="502"/>
      <c r="AO152" s="502"/>
      <c r="AP152" s="500"/>
      <c r="AQ152" s="500"/>
      <c r="AR152" s="500"/>
      <c r="AS152" s="503"/>
      <c r="AT152" s="503"/>
      <c r="AU152" s="504"/>
      <c r="AV152" s="505"/>
      <c r="AW152" s="506"/>
      <c r="AX152" s="506"/>
      <c r="AY152" s="505"/>
      <c r="AZ152" s="506"/>
      <c r="BA152" s="504"/>
      <c r="BB152" s="504"/>
      <c r="BC152" s="504"/>
      <c r="BD152" s="504"/>
      <c r="BE152" s="504"/>
      <c r="BF152" s="504"/>
      <c r="BG152" s="505"/>
      <c r="BH152" s="505"/>
      <c r="BI152" s="505"/>
      <c r="BJ152" s="505"/>
      <c r="BK152" s="505"/>
      <c r="BL152" s="505"/>
      <c r="BM152" s="505"/>
      <c r="BN152" s="505"/>
      <c r="BO152" s="505"/>
      <c r="BP152" s="505"/>
    </row>
    <row r="153" spans="1:68" ht="19.5" customHeight="1">
      <c r="A153" s="499"/>
      <c r="B153" s="499"/>
      <c r="C153" s="499"/>
      <c r="D153" s="499"/>
      <c r="E153" s="499"/>
      <c r="F153" s="499"/>
      <c r="G153" s="500"/>
      <c r="H153" s="499"/>
      <c r="I153" s="499"/>
      <c r="J153" s="500"/>
      <c r="K153" s="499"/>
      <c r="L153" s="500"/>
      <c r="M153" s="499"/>
      <c r="N153" s="500"/>
      <c r="O153" s="499"/>
      <c r="P153" s="500"/>
      <c r="Q153" s="501"/>
      <c r="R153" s="501"/>
      <c r="S153" s="501"/>
      <c r="T153" s="501"/>
      <c r="U153" s="499"/>
      <c r="V153" s="499"/>
      <c r="W153" s="500"/>
      <c r="X153" s="501"/>
      <c r="Y153" s="499"/>
      <c r="Z153" s="500"/>
      <c r="AA153" s="500"/>
      <c r="AB153" s="499"/>
      <c r="AC153" s="499"/>
      <c r="AD153" s="499"/>
      <c r="AE153" s="499"/>
      <c r="AF153" s="500"/>
      <c r="AG153" s="500"/>
      <c r="AH153" s="501"/>
      <c r="AI153" s="501"/>
      <c r="AJ153" s="501"/>
      <c r="AK153" s="501"/>
      <c r="AL153" s="501"/>
      <c r="AM153" s="501"/>
      <c r="AN153" s="502"/>
      <c r="AO153" s="502"/>
      <c r="AP153" s="500"/>
      <c r="AQ153" s="500"/>
      <c r="AR153" s="500"/>
      <c r="AS153" s="503"/>
      <c r="AT153" s="503"/>
      <c r="AU153" s="504"/>
      <c r="AV153" s="505"/>
      <c r="AW153" s="506"/>
      <c r="AX153" s="506"/>
      <c r="AY153" s="505"/>
      <c r="AZ153" s="506"/>
      <c r="BA153" s="504"/>
      <c r="BB153" s="504"/>
      <c r="BC153" s="504"/>
      <c r="BD153" s="504"/>
      <c r="BE153" s="504"/>
      <c r="BF153" s="504"/>
      <c r="BG153" s="505"/>
      <c r="BH153" s="505"/>
      <c r="BI153" s="505"/>
      <c r="BJ153" s="505"/>
      <c r="BK153" s="505"/>
      <c r="BL153" s="505"/>
      <c r="BM153" s="505"/>
      <c r="BN153" s="505"/>
      <c r="BO153" s="505"/>
      <c r="BP153" s="505"/>
    </row>
    <row r="154" spans="1:68" ht="19.5" customHeight="1">
      <c r="A154" s="499"/>
      <c r="B154" s="499"/>
      <c r="C154" s="499"/>
      <c r="D154" s="499"/>
      <c r="E154" s="499"/>
      <c r="F154" s="499"/>
      <c r="G154" s="500"/>
      <c r="H154" s="499"/>
      <c r="I154" s="499"/>
      <c r="J154" s="500"/>
      <c r="K154" s="499"/>
      <c r="L154" s="500"/>
      <c r="M154" s="499"/>
      <c r="N154" s="500"/>
      <c r="O154" s="499"/>
      <c r="P154" s="500"/>
      <c r="Q154" s="501"/>
      <c r="R154" s="501"/>
      <c r="S154" s="501"/>
      <c r="T154" s="501"/>
      <c r="U154" s="499"/>
      <c r="V154" s="499"/>
      <c r="W154" s="500"/>
      <c r="X154" s="501"/>
      <c r="Y154" s="499"/>
      <c r="Z154" s="500"/>
      <c r="AA154" s="500"/>
      <c r="AB154" s="499"/>
      <c r="AC154" s="499"/>
      <c r="AD154" s="499"/>
      <c r="AE154" s="499"/>
      <c r="AF154" s="500"/>
      <c r="AG154" s="500"/>
      <c r="AH154" s="501"/>
      <c r="AI154" s="501"/>
      <c r="AJ154" s="501"/>
      <c r="AK154" s="501"/>
      <c r="AL154" s="501"/>
      <c r="AM154" s="501"/>
      <c r="AN154" s="502"/>
      <c r="AO154" s="502"/>
      <c r="AP154" s="500"/>
      <c r="AQ154" s="500"/>
      <c r="AR154" s="500"/>
      <c r="AS154" s="503"/>
      <c r="AT154" s="503"/>
      <c r="AU154" s="504"/>
      <c r="AV154" s="505"/>
      <c r="AW154" s="506"/>
      <c r="AX154" s="506"/>
      <c r="AY154" s="505"/>
      <c r="AZ154" s="506"/>
      <c r="BA154" s="504"/>
      <c r="BB154" s="504"/>
      <c r="BC154" s="504"/>
      <c r="BD154" s="504"/>
      <c r="BE154" s="504"/>
      <c r="BF154" s="504"/>
      <c r="BG154" s="505"/>
      <c r="BH154" s="505"/>
      <c r="BI154" s="505"/>
      <c r="BJ154" s="505"/>
      <c r="BK154" s="505"/>
      <c r="BL154" s="505"/>
      <c r="BM154" s="505"/>
      <c r="BN154" s="505"/>
      <c r="BO154" s="505"/>
      <c r="BP154" s="505"/>
    </row>
    <row r="155" spans="1:68" ht="19.5" customHeight="1">
      <c r="A155" s="499"/>
      <c r="B155" s="499"/>
      <c r="C155" s="499"/>
      <c r="D155" s="499"/>
      <c r="E155" s="499"/>
      <c r="F155" s="499"/>
      <c r="G155" s="500"/>
      <c r="H155" s="499"/>
      <c r="I155" s="499"/>
      <c r="J155" s="500"/>
      <c r="K155" s="499"/>
      <c r="L155" s="500"/>
      <c r="M155" s="499"/>
      <c r="N155" s="500"/>
      <c r="O155" s="499"/>
      <c r="P155" s="500"/>
      <c r="Q155" s="501"/>
      <c r="R155" s="501"/>
      <c r="S155" s="501"/>
      <c r="T155" s="501"/>
      <c r="U155" s="499"/>
      <c r="V155" s="499"/>
      <c r="W155" s="500"/>
      <c r="X155" s="501"/>
      <c r="Y155" s="499"/>
      <c r="Z155" s="500"/>
      <c r="AA155" s="500"/>
      <c r="AB155" s="499"/>
      <c r="AC155" s="499"/>
      <c r="AD155" s="499"/>
      <c r="AE155" s="499"/>
      <c r="AF155" s="500"/>
      <c r="AG155" s="500"/>
      <c r="AH155" s="501"/>
      <c r="AI155" s="501"/>
      <c r="AJ155" s="501"/>
      <c r="AK155" s="501"/>
      <c r="AL155" s="501"/>
      <c r="AM155" s="501"/>
      <c r="AN155" s="502"/>
      <c r="AO155" s="502"/>
      <c r="AP155" s="500"/>
      <c r="AQ155" s="500"/>
      <c r="AR155" s="500"/>
      <c r="AS155" s="503"/>
      <c r="AT155" s="503"/>
      <c r="AU155" s="504"/>
      <c r="AV155" s="505"/>
      <c r="AW155" s="506"/>
      <c r="AX155" s="506"/>
      <c r="AY155" s="505"/>
      <c r="AZ155" s="506"/>
      <c r="BA155" s="504"/>
      <c r="BB155" s="504"/>
      <c r="BC155" s="504"/>
      <c r="BD155" s="504"/>
      <c r="BE155" s="504"/>
      <c r="BF155" s="504"/>
      <c r="BG155" s="505"/>
      <c r="BH155" s="505"/>
      <c r="BI155" s="505"/>
      <c r="BJ155" s="505"/>
      <c r="BK155" s="505"/>
      <c r="BL155" s="505"/>
      <c r="BM155" s="505"/>
      <c r="BN155" s="505"/>
      <c r="BO155" s="505"/>
      <c r="BP155" s="505"/>
    </row>
    <row r="156" spans="1:68" ht="19.5" customHeight="1">
      <c r="A156" s="499"/>
      <c r="B156" s="499"/>
      <c r="C156" s="499"/>
      <c r="D156" s="499"/>
      <c r="E156" s="499"/>
      <c r="F156" s="499"/>
      <c r="G156" s="500"/>
      <c r="H156" s="499"/>
      <c r="I156" s="499"/>
      <c r="J156" s="500"/>
      <c r="K156" s="499"/>
      <c r="L156" s="500"/>
      <c r="M156" s="499"/>
      <c r="N156" s="500"/>
      <c r="O156" s="499"/>
      <c r="P156" s="500"/>
      <c r="Q156" s="501"/>
      <c r="R156" s="501"/>
      <c r="S156" s="501"/>
      <c r="T156" s="501"/>
      <c r="U156" s="499"/>
      <c r="V156" s="499"/>
      <c r="W156" s="500"/>
      <c r="X156" s="501"/>
      <c r="Y156" s="499"/>
      <c r="Z156" s="500"/>
      <c r="AA156" s="500"/>
      <c r="AB156" s="499"/>
      <c r="AC156" s="499"/>
      <c r="AD156" s="499"/>
      <c r="AE156" s="499"/>
      <c r="AF156" s="500"/>
      <c r="AG156" s="500"/>
      <c r="AH156" s="501"/>
      <c r="AI156" s="501"/>
      <c r="AJ156" s="501"/>
      <c r="AK156" s="501"/>
      <c r="AL156" s="501"/>
      <c r="AM156" s="501"/>
      <c r="AN156" s="502"/>
      <c r="AO156" s="502"/>
      <c r="AP156" s="500"/>
      <c r="AQ156" s="500"/>
      <c r="AR156" s="500"/>
      <c r="AS156" s="503"/>
      <c r="AT156" s="503"/>
      <c r="AU156" s="504"/>
      <c r="AV156" s="505"/>
      <c r="AW156" s="506"/>
      <c r="AX156" s="506"/>
      <c r="AY156" s="505"/>
      <c r="AZ156" s="506"/>
      <c r="BA156" s="504"/>
      <c r="BB156" s="504"/>
      <c r="BC156" s="504"/>
      <c r="BD156" s="504"/>
      <c r="BE156" s="504"/>
      <c r="BF156" s="504"/>
      <c r="BG156" s="505"/>
      <c r="BH156" s="505"/>
      <c r="BI156" s="505"/>
      <c r="BJ156" s="505"/>
      <c r="BK156" s="505"/>
      <c r="BL156" s="505"/>
      <c r="BM156" s="505"/>
      <c r="BN156" s="505"/>
      <c r="BO156" s="505"/>
      <c r="BP156" s="505"/>
    </row>
    <row r="157" spans="1:68" ht="19.5" customHeight="1">
      <c r="A157" s="499"/>
      <c r="B157" s="499"/>
      <c r="C157" s="499"/>
      <c r="D157" s="499"/>
      <c r="E157" s="499"/>
      <c r="F157" s="499"/>
      <c r="G157" s="500"/>
      <c r="H157" s="499"/>
      <c r="I157" s="499"/>
      <c r="J157" s="500"/>
      <c r="K157" s="499"/>
      <c r="L157" s="500"/>
      <c r="M157" s="499"/>
      <c r="N157" s="500"/>
      <c r="O157" s="499"/>
      <c r="P157" s="500"/>
      <c r="Q157" s="501"/>
      <c r="R157" s="501"/>
      <c r="S157" s="501"/>
      <c r="T157" s="501"/>
      <c r="U157" s="499"/>
      <c r="V157" s="499"/>
      <c r="W157" s="500"/>
      <c r="X157" s="501"/>
      <c r="Y157" s="499"/>
      <c r="Z157" s="500"/>
      <c r="AA157" s="500"/>
      <c r="AB157" s="499"/>
      <c r="AC157" s="499"/>
      <c r="AD157" s="499"/>
      <c r="AE157" s="499"/>
      <c r="AF157" s="500"/>
      <c r="AG157" s="500"/>
      <c r="AH157" s="501"/>
      <c r="AI157" s="501"/>
      <c r="AJ157" s="501"/>
      <c r="AK157" s="501"/>
      <c r="AL157" s="501"/>
      <c r="AM157" s="501"/>
      <c r="AN157" s="502"/>
      <c r="AO157" s="502"/>
      <c r="AP157" s="500"/>
      <c r="AQ157" s="500"/>
      <c r="AR157" s="500"/>
      <c r="AS157" s="503"/>
      <c r="AT157" s="503"/>
      <c r="AU157" s="504"/>
      <c r="AV157" s="505"/>
      <c r="AW157" s="506"/>
      <c r="AX157" s="506"/>
      <c r="AY157" s="505"/>
      <c r="AZ157" s="506"/>
      <c r="BA157" s="504"/>
      <c r="BB157" s="504"/>
      <c r="BC157" s="504"/>
      <c r="BD157" s="504"/>
      <c r="BE157" s="504"/>
      <c r="BF157" s="504"/>
      <c r="BG157" s="505"/>
      <c r="BH157" s="505"/>
      <c r="BI157" s="505"/>
      <c r="BJ157" s="505"/>
      <c r="BK157" s="505"/>
      <c r="BL157" s="505"/>
      <c r="BM157" s="505"/>
      <c r="BN157" s="505"/>
      <c r="BO157" s="505"/>
      <c r="BP157" s="505"/>
    </row>
    <row r="158" spans="1:68" ht="19.5" customHeight="1">
      <c r="A158" s="499"/>
      <c r="B158" s="499"/>
      <c r="C158" s="499"/>
      <c r="D158" s="499"/>
      <c r="E158" s="499"/>
      <c r="F158" s="499"/>
      <c r="G158" s="500"/>
      <c r="H158" s="499"/>
      <c r="I158" s="499"/>
      <c r="J158" s="500"/>
      <c r="K158" s="499"/>
      <c r="L158" s="500"/>
      <c r="M158" s="499"/>
      <c r="N158" s="500"/>
      <c r="O158" s="499"/>
      <c r="P158" s="500"/>
      <c r="Q158" s="501"/>
      <c r="R158" s="501"/>
      <c r="S158" s="501"/>
      <c r="T158" s="501"/>
      <c r="U158" s="499"/>
      <c r="V158" s="499"/>
      <c r="W158" s="500"/>
      <c r="X158" s="501"/>
      <c r="Y158" s="499"/>
      <c r="Z158" s="500"/>
      <c r="AA158" s="500"/>
      <c r="AB158" s="499"/>
      <c r="AC158" s="499"/>
      <c r="AD158" s="499"/>
      <c r="AE158" s="499"/>
      <c r="AF158" s="500"/>
      <c r="AG158" s="500"/>
      <c r="AH158" s="501"/>
      <c r="AI158" s="501"/>
      <c r="AJ158" s="501"/>
      <c r="AK158" s="501"/>
      <c r="AL158" s="501"/>
      <c r="AM158" s="501"/>
      <c r="AN158" s="502"/>
      <c r="AO158" s="502"/>
      <c r="AP158" s="500"/>
      <c r="AQ158" s="500"/>
      <c r="AR158" s="500"/>
      <c r="AS158" s="503"/>
      <c r="AT158" s="503"/>
      <c r="AU158" s="504"/>
      <c r="AV158" s="505"/>
      <c r="AW158" s="506"/>
      <c r="AX158" s="506"/>
      <c r="AY158" s="505"/>
      <c r="AZ158" s="506"/>
      <c r="BA158" s="504"/>
      <c r="BB158" s="504"/>
      <c r="BC158" s="504"/>
      <c r="BD158" s="504"/>
      <c r="BE158" s="504"/>
      <c r="BF158" s="504"/>
      <c r="BG158" s="505"/>
      <c r="BH158" s="505"/>
      <c r="BI158" s="505"/>
      <c r="BJ158" s="505"/>
      <c r="BK158" s="505"/>
      <c r="BL158" s="505"/>
      <c r="BM158" s="505"/>
      <c r="BN158" s="505"/>
      <c r="BO158" s="505"/>
      <c r="BP158" s="505"/>
    </row>
    <row r="159" spans="1:68" ht="19.5" customHeight="1">
      <c r="A159" s="499"/>
      <c r="B159" s="499"/>
      <c r="C159" s="499"/>
      <c r="D159" s="499"/>
      <c r="E159" s="499"/>
      <c r="F159" s="499"/>
      <c r="G159" s="500"/>
      <c r="H159" s="499"/>
      <c r="I159" s="499"/>
      <c r="J159" s="500"/>
      <c r="K159" s="499"/>
      <c r="L159" s="500"/>
      <c r="M159" s="499"/>
      <c r="N159" s="500"/>
      <c r="O159" s="499"/>
      <c r="P159" s="500"/>
      <c r="Q159" s="501"/>
      <c r="R159" s="501"/>
      <c r="S159" s="501"/>
      <c r="T159" s="501"/>
      <c r="U159" s="499"/>
      <c r="V159" s="499"/>
      <c r="W159" s="500"/>
      <c r="X159" s="501"/>
      <c r="Y159" s="499"/>
      <c r="Z159" s="500"/>
      <c r="AA159" s="500"/>
      <c r="AB159" s="499"/>
      <c r="AC159" s="499"/>
      <c r="AD159" s="499"/>
      <c r="AE159" s="499"/>
      <c r="AF159" s="500"/>
      <c r="AG159" s="500"/>
      <c r="AH159" s="501"/>
      <c r="AI159" s="501"/>
      <c r="AJ159" s="501"/>
      <c r="AK159" s="501"/>
      <c r="AL159" s="501"/>
      <c r="AM159" s="501"/>
      <c r="AN159" s="502"/>
      <c r="AO159" s="502"/>
      <c r="AP159" s="500"/>
      <c r="AQ159" s="500"/>
      <c r="AR159" s="500"/>
      <c r="AS159" s="503"/>
      <c r="AT159" s="503"/>
      <c r="AU159" s="504"/>
      <c r="AV159" s="505"/>
      <c r="AW159" s="506"/>
      <c r="AX159" s="506"/>
      <c r="AY159" s="505"/>
      <c r="AZ159" s="506"/>
      <c r="BA159" s="504"/>
      <c r="BB159" s="504"/>
      <c r="BC159" s="504"/>
      <c r="BD159" s="504"/>
      <c r="BE159" s="504"/>
      <c r="BF159" s="504"/>
      <c r="BG159" s="505"/>
      <c r="BH159" s="505"/>
      <c r="BI159" s="505"/>
      <c r="BJ159" s="505"/>
      <c r="BK159" s="505"/>
      <c r="BL159" s="505"/>
      <c r="BM159" s="505"/>
      <c r="BN159" s="505"/>
      <c r="BO159" s="505"/>
      <c r="BP159" s="505"/>
    </row>
    <row r="160" spans="1:68" ht="19.5" customHeight="1">
      <c r="A160" s="499"/>
      <c r="B160" s="499"/>
      <c r="C160" s="499"/>
      <c r="D160" s="499"/>
      <c r="E160" s="499"/>
      <c r="F160" s="499"/>
      <c r="G160" s="500"/>
      <c r="H160" s="499"/>
      <c r="I160" s="499"/>
      <c r="J160" s="500"/>
      <c r="K160" s="499"/>
      <c r="L160" s="500"/>
      <c r="M160" s="499"/>
      <c r="N160" s="500"/>
      <c r="O160" s="499"/>
      <c r="P160" s="500"/>
      <c r="Q160" s="501"/>
      <c r="R160" s="501"/>
      <c r="S160" s="501"/>
      <c r="T160" s="501"/>
      <c r="U160" s="499"/>
      <c r="V160" s="499"/>
      <c r="W160" s="500"/>
      <c r="X160" s="501"/>
      <c r="Y160" s="499"/>
      <c r="Z160" s="500"/>
      <c r="AA160" s="500"/>
      <c r="AB160" s="499"/>
      <c r="AC160" s="499"/>
      <c r="AD160" s="499"/>
      <c r="AE160" s="499"/>
      <c r="AF160" s="500"/>
      <c r="AG160" s="500"/>
      <c r="AH160" s="501"/>
      <c r="AI160" s="501"/>
      <c r="AJ160" s="501"/>
      <c r="AK160" s="501"/>
      <c r="AL160" s="501"/>
      <c r="AM160" s="501"/>
      <c r="AN160" s="502"/>
      <c r="AO160" s="502"/>
      <c r="AP160" s="500"/>
      <c r="AQ160" s="500"/>
      <c r="AR160" s="500"/>
      <c r="AS160" s="503"/>
      <c r="AT160" s="503"/>
      <c r="AU160" s="504"/>
      <c r="AV160" s="505"/>
      <c r="AW160" s="506"/>
      <c r="AX160" s="506"/>
      <c r="AY160" s="505"/>
      <c r="AZ160" s="506"/>
      <c r="BA160" s="504"/>
      <c r="BB160" s="504"/>
      <c r="BC160" s="504"/>
      <c r="BD160" s="504"/>
      <c r="BE160" s="504"/>
      <c r="BF160" s="504"/>
      <c r="BG160" s="505"/>
      <c r="BH160" s="505"/>
      <c r="BI160" s="505"/>
      <c r="BJ160" s="505"/>
      <c r="BK160" s="505"/>
      <c r="BL160" s="505"/>
      <c r="BM160" s="505"/>
      <c r="BN160" s="505"/>
      <c r="BO160" s="505"/>
      <c r="BP160" s="505"/>
    </row>
    <row r="161" spans="1:68" ht="19.5" customHeight="1">
      <c r="A161" s="499"/>
      <c r="B161" s="499"/>
      <c r="C161" s="499"/>
      <c r="D161" s="499"/>
      <c r="E161" s="499"/>
      <c r="F161" s="499"/>
      <c r="G161" s="500"/>
      <c r="H161" s="499"/>
      <c r="I161" s="499"/>
      <c r="J161" s="500"/>
      <c r="K161" s="499"/>
      <c r="L161" s="500"/>
      <c r="M161" s="499"/>
      <c r="N161" s="500"/>
      <c r="O161" s="499"/>
      <c r="P161" s="500"/>
      <c r="Q161" s="501"/>
      <c r="R161" s="501"/>
      <c r="S161" s="501"/>
      <c r="T161" s="501"/>
      <c r="U161" s="499"/>
      <c r="V161" s="499"/>
      <c r="W161" s="500"/>
      <c r="X161" s="501"/>
      <c r="Y161" s="499"/>
      <c r="Z161" s="500"/>
      <c r="AA161" s="500"/>
      <c r="AB161" s="499"/>
      <c r="AC161" s="499"/>
      <c r="AD161" s="499"/>
      <c r="AE161" s="499"/>
      <c r="AF161" s="500"/>
      <c r="AG161" s="500"/>
      <c r="AH161" s="501"/>
      <c r="AI161" s="501"/>
      <c r="AJ161" s="501"/>
      <c r="AK161" s="501"/>
      <c r="AL161" s="501"/>
      <c r="AM161" s="501"/>
      <c r="AN161" s="502"/>
      <c r="AO161" s="502"/>
      <c r="AP161" s="500"/>
      <c r="AQ161" s="500"/>
      <c r="AR161" s="500"/>
      <c r="AS161" s="503"/>
      <c r="AT161" s="503"/>
      <c r="AU161" s="504"/>
      <c r="AV161" s="505"/>
      <c r="AW161" s="506"/>
      <c r="AX161" s="506"/>
      <c r="AY161" s="505"/>
      <c r="AZ161" s="506"/>
      <c r="BA161" s="504"/>
      <c r="BB161" s="504"/>
      <c r="BC161" s="504"/>
      <c r="BD161" s="504"/>
      <c r="BE161" s="504"/>
      <c r="BF161" s="504"/>
      <c r="BG161" s="505"/>
      <c r="BH161" s="505"/>
      <c r="BI161" s="505"/>
      <c r="BJ161" s="505"/>
      <c r="BK161" s="505"/>
      <c r="BL161" s="505"/>
      <c r="BM161" s="505"/>
      <c r="BN161" s="505"/>
      <c r="BO161" s="505"/>
      <c r="BP161" s="505"/>
    </row>
    <row r="162" spans="1:68" ht="19.5" customHeight="1">
      <c r="A162" s="499"/>
      <c r="B162" s="499"/>
      <c r="C162" s="499"/>
      <c r="D162" s="499"/>
      <c r="E162" s="499"/>
      <c r="F162" s="499"/>
      <c r="G162" s="500"/>
      <c r="H162" s="499"/>
      <c r="I162" s="499"/>
      <c r="J162" s="500"/>
      <c r="K162" s="499"/>
      <c r="L162" s="500"/>
      <c r="M162" s="499"/>
      <c r="N162" s="500"/>
      <c r="O162" s="499"/>
      <c r="P162" s="500"/>
      <c r="Q162" s="501"/>
      <c r="R162" s="501"/>
      <c r="S162" s="501"/>
      <c r="T162" s="501"/>
      <c r="U162" s="499"/>
      <c r="V162" s="499"/>
      <c r="W162" s="500"/>
      <c r="X162" s="501"/>
      <c r="Y162" s="499"/>
      <c r="Z162" s="500"/>
      <c r="AA162" s="500"/>
      <c r="AB162" s="499"/>
      <c r="AC162" s="499"/>
      <c r="AD162" s="499"/>
      <c r="AE162" s="499"/>
      <c r="AF162" s="500"/>
      <c r="AG162" s="500"/>
      <c r="AH162" s="501"/>
      <c r="AI162" s="501"/>
      <c r="AJ162" s="501"/>
      <c r="AK162" s="501"/>
      <c r="AL162" s="501"/>
      <c r="AM162" s="501"/>
      <c r="AN162" s="502"/>
      <c r="AO162" s="502"/>
      <c r="AP162" s="500"/>
      <c r="AQ162" s="500"/>
      <c r="AR162" s="500"/>
      <c r="AS162" s="503"/>
      <c r="AT162" s="503"/>
      <c r="AU162" s="504"/>
      <c r="AV162" s="505"/>
      <c r="AW162" s="506"/>
      <c r="AX162" s="506"/>
      <c r="AY162" s="505"/>
      <c r="AZ162" s="506"/>
      <c r="BA162" s="504"/>
      <c r="BB162" s="504"/>
      <c r="BC162" s="504"/>
      <c r="BD162" s="504"/>
      <c r="BE162" s="504"/>
      <c r="BF162" s="504"/>
      <c r="BG162" s="505"/>
      <c r="BH162" s="505"/>
      <c r="BI162" s="505"/>
      <c r="BJ162" s="505"/>
      <c r="BK162" s="505"/>
      <c r="BL162" s="505"/>
      <c r="BM162" s="505"/>
      <c r="BN162" s="505"/>
      <c r="BO162" s="505"/>
      <c r="BP162" s="505"/>
    </row>
    <row r="163" spans="1:68" ht="19.5" customHeight="1">
      <c r="A163" s="499"/>
      <c r="B163" s="499"/>
      <c r="C163" s="499"/>
      <c r="D163" s="499"/>
      <c r="E163" s="499"/>
      <c r="F163" s="499"/>
      <c r="G163" s="500"/>
      <c r="H163" s="499"/>
      <c r="I163" s="499"/>
      <c r="J163" s="500"/>
      <c r="K163" s="499"/>
      <c r="L163" s="500"/>
      <c r="M163" s="499"/>
      <c r="N163" s="500"/>
      <c r="O163" s="499"/>
      <c r="P163" s="500"/>
      <c r="Q163" s="501"/>
      <c r="R163" s="501"/>
      <c r="S163" s="501"/>
      <c r="T163" s="501"/>
      <c r="U163" s="499"/>
      <c r="V163" s="499"/>
      <c r="W163" s="500"/>
      <c r="X163" s="501"/>
      <c r="Y163" s="499"/>
      <c r="Z163" s="500"/>
      <c r="AA163" s="500"/>
      <c r="AB163" s="499"/>
      <c r="AC163" s="499"/>
      <c r="AD163" s="499"/>
      <c r="AE163" s="499"/>
      <c r="AF163" s="500"/>
      <c r="AG163" s="500"/>
      <c r="AH163" s="501"/>
      <c r="AI163" s="501"/>
      <c r="AJ163" s="501"/>
      <c r="AK163" s="501"/>
      <c r="AL163" s="501"/>
      <c r="AM163" s="501"/>
      <c r="AN163" s="502"/>
      <c r="AO163" s="502"/>
      <c r="AP163" s="500"/>
      <c r="AQ163" s="500"/>
      <c r="AR163" s="500"/>
      <c r="AS163" s="503"/>
      <c r="AT163" s="503"/>
      <c r="AU163" s="504"/>
      <c r="AV163" s="505"/>
      <c r="AW163" s="506"/>
      <c r="AX163" s="506"/>
      <c r="AY163" s="505"/>
      <c r="AZ163" s="506"/>
      <c r="BA163" s="504"/>
      <c r="BB163" s="504"/>
      <c r="BC163" s="504"/>
      <c r="BD163" s="504"/>
      <c r="BE163" s="504"/>
      <c r="BF163" s="504"/>
      <c r="BG163" s="505"/>
      <c r="BH163" s="505"/>
      <c r="BI163" s="505"/>
      <c r="BJ163" s="505"/>
      <c r="BK163" s="505"/>
      <c r="BL163" s="505"/>
      <c r="BM163" s="505"/>
      <c r="BN163" s="505"/>
      <c r="BO163" s="505"/>
      <c r="BP163" s="505"/>
    </row>
    <row r="164" spans="1:68" ht="19.5" customHeight="1">
      <c r="A164" s="499"/>
      <c r="B164" s="499"/>
      <c r="C164" s="499"/>
      <c r="D164" s="499"/>
      <c r="E164" s="499"/>
      <c r="F164" s="499"/>
      <c r="G164" s="500"/>
      <c r="H164" s="499"/>
      <c r="I164" s="499"/>
      <c r="J164" s="500"/>
      <c r="K164" s="499"/>
      <c r="L164" s="500"/>
      <c r="M164" s="499"/>
      <c r="N164" s="500"/>
      <c r="O164" s="499"/>
      <c r="P164" s="500"/>
      <c r="Q164" s="501"/>
      <c r="R164" s="501"/>
      <c r="S164" s="501"/>
      <c r="T164" s="501"/>
      <c r="U164" s="499"/>
      <c r="V164" s="499"/>
      <c r="W164" s="500"/>
      <c r="X164" s="501"/>
      <c r="Y164" s="499"/>
      <c r="Z164" s="500"/>
      <c r="AA164" s="500"/>
      <c r="AB164" s="499"/>
      <c r="AC164" s="499"/>
      <c r="AD164" s="499"/>
      <c r="AE164" s="499"/>
      <c r="AF164" s="500"/>
      <c r="AG164" s="500"/>
      <c r="AH164" s="501"/>
      <c r="AI164" s="501"/>
      <c r="AJ164" s="501"/>
      <c r="AK164" s="501"/>
      <c r="AL164" s="501"/>
      <c r="AM164" s="501"/>
      <c r="AN164" s="502"/>
      <c r="AO164" s="502"/>
      <c r="AP164" s="500"/>
      <c r="AQ164" s="500"/>
      <c r="AR164" s="500"/>
      <c r="AS164" s="503"/>
      <c r="AT164" s="503"/>
      <c r="AU164" s="504"/>
      <c r="AV164" s="505"/>
      <c r="AW164" s="506"/>
      <c r="AX164" s="506"/>
      <c r="AY164" s="505"/>
      <c r="AZ164" s="506"/>
      <c r="BA164" s="504"/>
      <c r="BB164" s="504"/>
      <c r="BC164" s="504"/>
      <c r="BD164" s="504"/>
      <c r="BE164" s="504"/>
      <c r="BF164" s="504"/>
      <c r="BG164" s="505"/>
      <c r="BH164" s="505"/>
      <c r="BI164" s="505"/>
      <c r="BJ164" s="505"/>
      <c r="BK164" s="505"/>
      <c r="BL164" s="505"/>
      <c r="BM164" s="505"/>
      <c r="BN164" s="505"/>
      <c r="BO164" s="505"/>
      <c r="BP164" s="505"/>
    </row>
    <row r="165" spans="1:68" ht="19.5" customHeight="1">
      <c r="A165" s="499"/>
      <c r="B165" s="499"/>
      <c r="C165" s="499"/>
      <c r="D165" s="499"/>
      <c r="E165" s="499"/>
      <c r="F165" s="499"/>
      <c r="G165" s="500"/>
      <c r="H165" s="499"/>
      <c r="I165" s="499"/>
      <c r="J165" s="500"/>
      <c r="K165" s="499"/>
      <c r="L165" s="500"/>
      <c r="M165" s="499"/>
      <c r="N165" s="500"/>
      <c r="O165" s="499"/>
      <c r="P165" s="500"/>
      <c r="Q165" s="501"/>
      <c r="R165" s="501"/>
      <c r="S165" s="501"/>
      <c r="T165" s="501"/>
      <c r="U165" s="499"/>
      <c r="V165" s="499"/>
      <c r="W165" s="500"/>
      <c r="X165" s="501"/>
      <c r="Y165" s="499"/>
      <c r="Z165" s="500"/>
      <c r="AA165" s="500"/>
      <c r="AB165" s="499"/>
      <c r="AC165" s="499"/>
      <c r="AD165" s="499"/>
      <c r="AE165" s="499"/>
      <c r="AF165" s="500"/>
      <c r="AG165" s="500"/>
      <c r="AH165" s="501"/>
      <c r="AI165" s="501"/>
      <c r="AJ165" s="501"/>
      <c r="AK165" s="501"/>
      <c r="AL165" s="501"/>
      <c r="AM165" s="501"/>
      <c r="AN165" s="502"/>
      <c r="AO165" s="502"/>
      <c r="AP165" s="500"/>
      <c r="AQ165" s="500"/>
      <c r="AR165" s="500"/>
      <c r="AS165" s="503"/>
      <c r="AT165" s="503"/>
      <c r="AU165" s="504"/>
      <c r="AV165" s="505"/>
      <c r="AW165" s="506"/>
      <c r="AX165" s="506"/>
      <c r="AY165" s="505"/>
      <c r="AZ165" s="506"/>
      <c r="BA165" s="504"/>
      <c r="BB165" s="504"/>
      <c r="BC165" s="504"/>
      <c r="BD165" s="504"/>
      <c r="BE165" s="504"/>
      <c r="BF165" s="504"/>
      <c r="BG165" s="505"/>
      <c r="BH165" s="505"/>
      <c r="BI165" s="505"/>
      <c r="BJ165" s="505"/>
      <c r="BK165" s="505"/>
      <c r="BL165" s="505"/>
      <c r="BM165" s="505"/>
      <c r="BN165" s="505"/>
      <c r="BO165" s="505"/>
      <c r="BP165" s="505"/>
    </row>
    <row r="166" spans="1:68" ht="19.5" customHeight="1">
      <c r="A166" s="499"/>
      <c r="B166" s="499"/>
      <c r="C166" s="499"/>
      <c r="D166" s="499"/>
      <c r="E166" s="499"/>
      <c r="F166" s="499"/>
      <c r="G166" s="500"/>
      <c r="H166" s="499"/>
      <c r="I166" s="499"/>
      <c r="J166" s="500"/>
      <c r="K166" s="499"/>
      <c r="L166" s="500"/>
      <c r="M166" s="499"/>
      <c r="N166" s="500"/>
      <c r="O166" s="499"/>
      <c r="P166" s="500"/>
      <c r="Q166" s="501"/>
      <c r="R166" s="501"/>
      <c r="S166" s="501"/>
      <c r="T166" s="501"/>
      <c r="U166" s="499"/>
      <c r="V166" s="499"/>
      <c r="W166" s="500"/>
      <c r="X166" s="501"/>
      <c r="Y166" s="499"/>
      <c r="Z166" s="500"/>
      <c r="AA166" s="500"/>
      <c r="AB166" s="499"/>
      <c r="AC166" s="499"/>
      <c r="AD166" s="499"/>
      <c r="AE166" s="499"/>
      <c r="AF166" s="500"/>
      <c r="AG166" s="500"/>
      <c r="AH166" s="501"/>
      <c r="AI166" s="501"/>
      <c r="AJ166" s="501"/>
      <c r="AK166" s="501"/>
      <c r="AL166" s="501"/>
      <c r="AM166" s="501"/>
      <c r="AN166" s="502"/>
      <c r="AO166" s="502"/>
      <c r="AP166" s="500"/>
      <c r="AQ166" s="500"/>
      <c r="AR166" s="500"/>
      <c r="AS166" s="503"/>
      <c r="AT166" s="503"/>
      <c r="AU166" s="504"/>
      <c r="AV166" s="505"/>
      <c r="AW166" s="506"/>
      <c r="AX166" s="506"/>
      <c r="AY166" s="505"/>
      <c r="AZ166" s="506"/>
      <c r="BA166" s="504"/>
      <c r="BB166" s="504"/>
      <c r="BC166" s="504"/>
      <c r="BD166" s="504"/>
      <c r="BE166" s="504"/>
      <c r="BF166" s="504"/>
      <c r="BG166" s="505"/>
      <c r="BH166" s="505"/>
      <c r="BI166" s="505"/>
      <c r="BJ166" s="505"/>
      <c r="BK166" s="505"/>
      <c r="BL166" s="505"/>
      <c r="BM166" s="505"/>
      <c r="BN166" s="505"/>
      <c r="BO166" s="505"/>
      <c r="BP166" s="505"/>
    </row>
    <row r="167" spans="1:68" ht="19.5" customHeight="1">
      <c r="A167" s="499"/>
      <c r="B167" s="499"/>
      <c r="C167" s="499"/>
      <c r="D167" s="499"/>
      <c r="E167" s="499"/>
      <c r="F167" s="499"/>
      <c r="G167" s="500"/>
      <c r="H167" s="499"/>
      <c r="I167" s="499"/>
      <c r="J167" s="500"/>
      <c r="K167" s="499"/>
      <c r="L167" s="500"/>
      <c r="M167" s="499"/>
      <c r="N167" s="500"/>
      <c r="O167" s="499"/>
      <c r="P167" s="500"/>
      <c r="Q167" s="501"/>
      <c r="R167" s="501"/>
      <c r="S167" s="501"/>
      <c r="T167" s="501"/>
      <c r="U167" s="499"/>
      <c r="V167" s="499"/>
      <c r="W167" s="500"/>
      <c r="X167" s="501"/>
      <c r="Y167" s="499"/>
      <c r="Z167" s="500"/>
      <c r="AA167" s="500"/>
      <c r="AB167" s="499"/>
      <c r="AC167" s="499"/>
      <c r="AD167" s="499"/>
      <c r="AE167" s="499"/>
      <c r="AF167" s="500"/>
      <c r="AG167" s="500"/>
      <c r="AH167" s="501"/>
      <c r="AI167" s="501"/>
      <c r="AJ167" s="501"/>
      <c r="AK167" s="501"/>
      <c r="AL167" s="501"/>
      <c r="AM167" s="501"/>
      <c r="AN167" s="502"/>
      <c r="AO167" s="502"/>
      <c r="AP167" s="500"/>
      <c r="AQ167" s="500"/>
      <c r="AR167" s="500"/>
      <c r="AS167" s="503"/>
      <c r="AT167" s="503"/>
      <c r="AU167" s="504"/>
      <c r="AV167" s="505"/>
      <c r="AW167" s="506"/>
      <c r="AX167" s="506"/>
      <c r="AY167" s="505"/>
      <c r="AZ167" s="506"/>
      <c r="BA167" s="504"/>
      <c r="BB167" s="504"/>
      <c r="BC167" s="504"/>
      <c r="BD167" s="504"/>
      <c r="BE167" s="504"/>
      <c r="BF167" s="504"/>
      <c r="BG167" s="505"/>
      <c r="BH167" s="505"/>
      <c r="BI167" s="505"/>
      <c r="BJ167" s="505"/>
      <c r="BK167" s="505"/>
      <c r="BL167" s="505"/>
      <c r="BM167" s="505"/>
      <c r="BN167" s="505"/>
      <c r="BO167" s="505"/>
      <c r="BP167" s="505"/>
    </row>
    <row r="168" spans="1:68" ht="19.5" customHeight="1">
      <c r="A168" s="499"/>
      <c r="B168" s="499"/>
      <c r="C168" s="499"/>
      <c r="D168" s="499"/>
      <c r="E168" s="499"/>
      <c r="F168" s="499"/>
      <c r="G168" s="500"/>
      <c r="H168" s="499"/>
      <c r="I168" s="499"/>
      <c r="J168" s="500"/>
      <c r="K168" s="499"/>
      <c r="L168" s="500"/>
      <c r="M168" s="499"/>
      <c r="N168" s="500"/>
      <c r="O168" s="499"/>
      <c r="P168" s="500"/>
      <c r="Q168" s="501"/>
      <c r="R168" s="501"/>
      <c r="S168" s="501"/>
      <c r="T168" s="501"/>
      <c r="U168" s="499"/>
      <c r="V168" s="499"/>
      <c r="W168" s="500"/>
      <c r="X168" s="501"/>
      <c r="Y168" s="499"/>
      <c r="Z168" s="500"/>
      <c r="AA168" s="500"/>
      <c r="AB168" s="499"/>
      <c r="AC168" s="499"/>
      <c r="AD168" s="499"/>
      <c r="AE168" s="499"/>
      <c r="AF168" s="500"/>
      <c r="AG168" s="500"/>
      <c r="AH168" s="501"/>
      <c r="AI168" s="501"/>
      <c r="AJ168" s="501"/>
      <c r="AK168" s="501"/>
      <c r="AL168" s="501"/>
      <c r="AM168" s="501"/>
      <c r="AN168" s="502"/>
      <c r="AO168" s="502"/>
      <c r="AP168" s="500"/>
      <c r="AQ168" s="500"/>
      <c r="AR168" s="500"/>
      <c r="AS168" s="503"/>
      <c r="AT168" s="503"/>
      <c r="AU168" s="504"/>
      <c r="AV168" s="505"/>
      <c r="AW168" s="506"/>
      <c r="AX168" s="506"/>
      <c r="AY168" s="505"/>
      <c r="AZ168" s="506"/>
      <c r="BA168" s="504"/>
      <c r="BB168" s="504"/>
      <c r="BC168" s="504"/>
      <c r="BD168" s="504"/>
      <c r="BE168" s="504"/>
      <c r="BF168" s="504"/>
      <c r="BG168" s="505"/>
      <c r="BH168" s="505"/>
      <c r="BI168" s="505"/>
      <c r="BJ168" s="505"/>
      <c r="BK168" s="505"/>
      <c r="BL168" s="505"/>
      <c r="BM168" s="505"/>
      <c r="BN168" s="505"/>
      <c r="BO168" s="505"/>
      <c r="BP168" s="505"/>
    </row>
    <row r="169" spans="1:68" ht="19.5" customHeight="1">
      <c r="A169" s="499"/>
      <c r="B169" s="499"/>
      <c r="C169" s="499"/>
      <c r="D169" s="499"/>
      <c r="E169" s="499"/>
      <c r="F169" s="499"/>
      <c r="G169" s="500"/>
      <c r="H169" s="499"/>
      <c r="I169" s="499"/>
      <c r="J169" s="500"/>
      <c r="K169" s="499"/>
      <c r="L169" s="500"/>
      <c r="M169" s="499"/>
      <c r="N169" s="500"/>
      <c r="O169" s="499"/>
      <c r="P169" s="500"/>
      <c r="Q169" s="501"/>
      <c r="R169" s="501"/>
      <c r="S169" s="501"/>
      <c r="T169" s="501"/>
      <c r="U169" s="499"/>
      <c r="V169" s="499"/>
      <c r="W169" s="500"/>
      <c r="X169" s="501"/>
      <c r="Y169" s="499"/>
      <c r="Z169" s="500"/>
      <c r="AA169" s="500"/>
      <c r="AB169" s="499"/>
      <c r="AC169" s="499"/>
      <c r="AD169" s="499"/>
      <c r="AE169" s="499"/>
      <c r="AF169" s="500"/>
      <c r="AG169" s="500"/>
      <c r="AH169" s="501"/>
      <c r="AI169" s="501"/>
      <c r="AJ169" s="501"/>
      <c r="AK169" s="501"/>
      <c r="AL169" s="501"/>
      <c r="AM169" s="501"/>
      <c r="AN169" s="502"/>
      <c r="AO169" s="502"/>
      <c r="AP169" s="500"/>
      <c r="AQ169" s="500"/>
      <c r="AR169" s="500"/>
      <c r="AS169" s="503"/>
      <c r="AT169" s="503"/>
      <c r="AU169" s="504"/>
      <c r="AV169" s="505"/>
      <c r="AW169" s="506"/>
      <c r="AX169" s="506"/>
      <c r="AY169" s="505"/>
      <c r="AZ169" s="506"/>
      <c r="BA169" s="504"/>
      <c r="BB169" s="504"/>
      <c r="BC169" s="504"/>
      <c r="BD169" s="504"/>
      <c r="BE169" s="504"/>
      <c r="BF169" s="504"/>
      <c r="BG169" s="505"/>
      <c r="BH169" s="505"/>
      <c r="BI169" s="505"/>
      <c r="BJ169" s="505"/>
      <c r="BK169" s="505"/>
      <c r="BL169" s="505"/>
      <c r="BM169" s="505"/>
      <c r="BN169" s="505"/>
      <c r="BO169" s="505"/>
      <c r="BP169" s="505"/>
    </row>
    <row r="170" spans="1:68" ht="19.5" customHeight="1">
      <c r="A170" s="499"/>
      <c r="B170" s="499"/>
      <c r="C170" s="499"/>
      <c r="D170" s="499"/>
      <c r="E170" s="499"/>
      <c r="F170" s="499"/>
      <c r="G170" s="500"/>
      <c r="H170" s="499"/>
      <c r="I170" s="499"/>
      <c r="J170" s="500"/>
      <c r="K170" s="499"/>
      <c r="L170" s="500"/>
      <c r="M170" s="499"/>
      <c r="N170" s="500"/>
      <c r="O170" s="499"/>
      <c r="P170" s="500"/>
      <c r="Q170" s="501"/>
      <c r="R170" s="501"/>
      <c r="S170" s="501"/>
      <c r="T170" s="501"/>
      <c r="U170" s="499"/>
      <c r="V170" s="499"/>
      <c r="W170" s="500"/>
      <c r="X170" s="501"/>
      <c r="Y170" s="499"/>
      <c r="Z170" s="500"/>
      <c r="AA170" s="500"/>
      <c r="AB170" s="499"/>
      <c r="AC170" s="499"/>
      <c r="AD170" s="499"/>
      <c r="AE170" s="499"/>
      <c r="AF170" s="500"/>
      <c r="AG170" s="500"/>
      <c r="AH170" s="501"/>
      <c r="AI170" s="501"/>
      <c r="AJ170" s="501"/>
      <c r="AK170" s="501"/>
      <c r="AL170" s="501"/>
      <c r="AM170" s="501"/>
      <c r="AN170" s="502"/>
      <c r="AO170" s="502"/>
      <c r="AP170" s="500"/>
      <c r="AQ170" s="500"/>
      <c r="AR170" s="500"/>
      <c r="AS170" s="503"/>
      <c r="AT170" s="503"/>
      <c r="AU170" s="504"/>
      <c r="AV170" s="505"/>
      <c r="AW170" s="506"/>
      <c r="AX170" s="506"/>
      <c r="AY170" s="505"/>
      <c r="AZ170" s="506"/>
      <c r="BA170" s="504"/>
      <c r="BB170" s="504"/>
      <c r="BC170" s="504"/>
      <c r="BD170" s="504"/>
      <c r="BE170" s="504"/>
      <c r="BF170" s="504"/>
      <c r="BG170" s="505"/>
      <c r="BH170" s="505"/>
      <c r="BI170" s="505"/>
      <c r="BJ170" s="505"/>
      <c r="BK170" s="505"/>
      <c r="BL170" s="505"/>
      <c r="BM170" s="505"/>
      <c r="BN170" s="505"/>
      <c r="BO170" s="505"/>
      <c r="BP170" s="505"/>
    </row>
    <row r="171" spans="1:68" ht="19.5" customHeight="1">
      <c r="A171" s="499"/>
      <c r="B171" s="499"/>
      <c r="C171" s="499"/>
      <c r="D171" s="499"/>
      <c r="E171" s="499"/>
      <c r="F171" s="499"/>
      <c r="G171" s="500"/>
      <c r="H171" s="499"/>
      <c r="I171" s="499"/>
      <c r="J171" s="500"/>
      <c r="K171" s="499"/>
      <c r="L171" s="500"/>
      <c r="M171" s="499"/>
      <c r="N171" s="500"/>
      <c r="O171" s="499"/>
      <c r="P171" s="500"/>
      <c r="Q171" s="501"/>
      <c r="R171" s="501"/>
      <c r="S171" s="501"/>
      <c r="T171" s="501"/>
      <c r="U171" s="499"/>
      <c r="V171" s="499"/>
      <c r="W171" s="500"/>
      <c r="X171" s="501"/>
      <c r="Y171" s="499"/>
      <c r="Z171" s="500"/>
      <c r="AA171" s="500"/>
      <c r="AB171" s="499"/>
      <c r="AC171" s="499"/>
      <c r="AD171" s="499"/>
      <c r="AE171" s="499"/>
      <c r="AF171" s="500"/>
      <c r="AG171" s="500"/>
      <c r="AH171" s="501"/>
      <c r="AI171" s="501"/>
      <c r="AJ171" s="501"/>
      <c r="AK171" s="501"/>
      <c r="AL171" s="501"/>
      <c r="AM171" s="501"/>
      <c r="AN171" s="502"/>
      <c r="AO171" s="502"/>
      <c r="AP171" s="500"/>
      <c r="AQ171" s="500"/>
      <c r="AR171" s="500"/>
      <c r="AS171" s="503"/>
      <c r="AT171" s="503"/>
      <c r="AU171" s="504"/>
      <c r="AV171" s="505"/>
      <c r="AW171" s="506"/>
      <c r="AX171" s="506"/>
      <c r="AY171" s="505"/>
      <c r="AZ171" s="506"/>
      <c r="BA171" s="504"/>
      <c r="BB171" s="504"/>
      <c r="BC171" s="504"/>
      <c r="BD171" s="504"/>
      <c r="BE171" s="504"/>
      <c r="BF171" s="504"/>
      <c r="BG171" s="505"/>
      <c r="BH171" s="505"/>
      <c r="BI171" s="505"/>
      <c r="BJ171" s="505"/>
      <c r="BK171" s="505"/>
      <c r="BL171" s="505"/>
      <c r="BM171" s="505"/>
      <c r="BN171" s="505"/>
      <c r="BO171" s="505"/>
      <c r="BP171" s="505"/>
    </row>
    <row r="172" spans="1:68" ht="19.5" customHeight="1">
      <c r="A172" s="499"/>
      <c r="B172" s="499"/>
      <c r="C172" s="499"/>
      <c r="D172" s="499"/>
      <c r="E172" s="499"/>
      <c r="F172" s="499"/>
      <c r="G172" s="500"/>
      <c r="H172" s="499"/>
      <c r="I172" s="499"/>
      <c r="J172" s="500"/>
      <c r="K172" s="499"/>
      <c r="L172" s="500"/>
      <c r="M172" s="499"/>
      <c r="N172" s="500"/>
      <c r="O172" s="499"/>
      <c r="P172" s="500"/>
      <c r="Q172" s="501"/>
      <c r="R172" s="501"/>
      <c r="S172" s="501"/>
      <c r="T172" s="501"/>
      <c r="U172" s="499"/>
      <c r="V172" s="499"/>
      <c r="W172" s="500"/>
      <c r="X172" s="501"/>
      <c r="Y172" s="499"/>
      <c r="Z172" s="500"/>
      <c r="AA172" s="500"/>
      <c r="AB172" s="499"/>
      <c r="AC172" s="499"/>
      <c r="AD172" s="499"/>
      <c r="AE172" s="499"/>
      <c r="AF172" s="500"/>
      <c r="AG172" s="500"/>
      <c r="AH172" s="501"/>
      <c r="AI172" s="501"/>
      <c r="AJ172" s="501"/>
      <c r="AK172" s="501"/>
      <c r="AL172" s="501"/>
      <c r="AM172" s="501"/>
      <c r="AN172" s="502"/>
      <c r="AO172" s="502"/>
      <c r="AP172" s="500"/>
      <c r="AQ172" s="500"/>
      <c r="AR172" s="500"/>
      <c r="AS172" s="503"/>
      <c r="AT172" s="503"/>
      <c r="AU172" s="504"/>
      <c r="AV172" s="505"/>
      <c r="AW172" s="506"/>
      <c r="AX172" s="506"/>
      <c r="AY172" s="505"/>
      <c r="AZ172" s="506"/>
      <c r="BA172" s="504"/>
      <c r="BB172" s="504"/>
      <c r="BC172" s="504"/>
      <c r="BD172" s="504"/>
      <c r="BE172" s="504"/>
      <c r="BF172" s="504"/>
      <c r="BG172" s="505"/>
      <c r="BH172" s="505"/>
      <c r="BI172" s="505"/>
      <c r="BJ172" s="505"/>
      <c r="BK172" s="505"/>
      <c r="BL172" s="505"/>
      <c r="BM172" s="505"/>
      <c r="BN172" s="505"/>
      <c r="BO172" s="505"/>
      <c r="BP172" s="505"/>
    </row>
    <row r="173" spans="1:68" ht="19.5" customHeight="1">
      <c r="A173" s="499"/>
      <c r="B173" s="499"/>
      <c r="C173" s="499"/>
      <c r="D173" s="499"/>
      <c r="E173" s="499"/>
      <c r="F173" s="499"/>
      <c r="G173" s="500"/>
      <c r="H173" s="499"/>
      <c r="I173" s="499"/>
      <c r="J173" s="500"/>
      <c r="K173" s="499"/>
      <c r="L173" s="500"/>
      <c r="M173" s="499"/>
      <c r="N173" s="500"/>
      <c r="O173" s="499"/>
      <c r="P173" s="500"/>
      <c r="Q173" s="501"/>
      <c r="R173" s="501"/>
      <c r="S173" s="501"/>
      <c r="T173" s="501"/>
      <c r="U173" s="499"/>
      <c r="V173" s="499"/>
      <c r="W173" s="500"/>
      <c r="X173" s="501"/>
      <c r="Y173" s="499"/>
      <c r="Z173" s="500"/>
      <c r="AA173" s="500"/>
      <c r="AB173" s="499"/>
      <c r="AC173" s="499"/>
      <c r="AD173" s="499"/>
      <c r="AE173" s="499"/>
      <c r="AF173" s="500"/>
      <c r="AG173" s="500"/>
      <c r="AH173" s="501"/>
      <c r="AI173" s="501"/>
      <c r="AJ173" s="501"/>
      <c r="AK173" s="501"/>
      <c r="AL173" s="501"/>
      <c r="AM173" s="501"/>
      <c r="AN173" s="502"/>
      <c r="AO173" s="502"/>
      <c r="AP173" s="500"/>
      <c r="AQ173" s="500"/>
      <c r="AR173" s="500"/>
      <c r="AS173" s="503"/>
      <c r="AT173" s="503"/>
      <c r="AU173" s="504"/>
      <c r="AV173" s="505"/>
      <c r="AW173" s="506"/>
      <c r="AX173" s="506"/>
      <c r="AY173" s="505"/>
      <c r="AZ173" s="506"/>
      <c r="BA173" s="504"/>
      <c r="BB173" s="504"/>
      <c r="BC173" s="504"/>
      <c r="BD173" s="504"/>
      <c r="BE173" s="504"/>
      <c r="BF173" s="504"/>
      <c r="BG173" s="505"/>
      <c r="BH173" s="505"/>
      <c r="BI173" s="505"/>
      <c r="BJ173" s="505"/>
      <c r="BK173" s="505"/>
      <c r="BL173" s="505"/>
      <c r="BM173" s="505"/>
      <c r="BN173" s="505"/>
      <c r="BO173" s="505"/>
      <c r="BP173" s="505"/>
    </row>
    <row r="174" spans="1:68" ht="19.5" customHeight="1">
      <c r="A174" s="499"/>
      <c r="B174" s="499"/>
      <c r="C174" s="499"/>
      <c r="D174" s="499"/>
      <c r="E174" s="499"/>
      <c r="F174" s="499"/>
      <c r="G174" s="500"/>
      <c r="H174" s="499"/>
      <c r="I174" s="499"/>
      <c r="J174" s="500"/>
      <c r="K174" s="499"/>
      <c r="L174" s="500"/>
      <c r="M174" s="499"/>
      <c r="N174" s="500"/>
      <c r="O174" s="499"/>
      <c r="P174" s="500"/>
      <c r="Q174" s="501"/>
      <c r="R174" s="501"/>
      <c r="S174" s="501"/>
      <c r="T174" s="501"/>
      <c r="U174" s="499"/>
      <c r="V174" s="499"/>
      <c r="W174" s="500"/>
      <c r="X174" s="501"/>
      <c r="Y174" s="499"/>
      <c r="Z174" s="500"/>
      <c r="AA174" s="500"/>
      <c r="AB174" s="499"/>
      <c r="AC174" s="499"/>
      <c r="AD174" s="499"/>
      <c r="AE174" s="499"/>
      <c r="AF174" s="500"/>
      <c r="AG174" s="500"/>
      <c r="AH174" s="501"/>
      <c r="AI174" s="501"/>
      <c r="AJ174" s="501"/>
      <c r="AK174" s="501"/>
      <c r="AL174" s="501"/>
      <c r="AM174" s="501"/>
      <c r="AN174" s="502"/>
      <c r="AO174" s="502"/>
      <c r="AP174" s="500"/>
      <c r="AQ174" s="500"/>
      <c r="AR174" s="500"/>
      <c r="AS174" s="503"/>
      <c r="AT174" s="503"/>
      <c r="AU174" s="504"/>
      <c r="AV174" s="505"/>
      <c r="AW174" s="506"/>
      <c r="AX174" s="506"/>
      <c r="AY174" s="505"/>
      <c r="AZ174" s="506"/>
      <c r="BA174" s="504"/>
      <c r="BB174" s="504"/>
      <c r="BC174" s="504"/>
      <c r="BD174" s="504"/>
      <c r="BE174" s="504"/>
      <c r="BF174" s="504"/>
      <c r="BG174" s="505"/>
      <c r="BH174" s="505"/>
      <c r="BI174" s="505"/>
      <c r="BJ174" s="505"/>
      <c r="BK174" s="505"/>
      <c r="BL174" s="505"/>
      <c r="BM174" s="505"/>
      <c r="BN174" s="505"/>
      <c r="BO174" s="505"/>
      <c r="BP174" s="505"/>
    </row>
    <row r="175" spans="1:68" ht="19.5" customHeight="1">
      <c r="A175" s="499"/>
      <c r="B175" s="499"/>
      <c r="C175" s="499"/>
      <c r="D175" s="499"/>
      <c r="E175" s="499"/>
      <c r="F175" s="499"/>
      <c r="G175" s="500"/>
      <c r="H175" s="499"/>
      <c r="I175" s="499"/>
      <c r="J175" s="500"/>
      <c r="K175" s="499"/>
      <c r="L175" s="500"/>
      <c r="M175" s="499"/>
      <c r="N175" s="500"/>
      <c r="O175" s="499"/>
      <c r="P175" s="500"/>
      <c r="Q175" s="501"/>
      <c r="R175" s="501"/>
      <c r="S175" s="501"/>
      <c r="T175" s="501"/>
      <c r="U175" s="499"/>
      <c r="V175" s="499"/>
      <c r="W175" s="500"/>
      <c r="X175" s="501"/>
      <c r="Y175" s="499"/>
      <c r="Z175" s="500"/>
      <c r="AA175" s="500"/>
      <c r="AB175" s="499"/>
      <c r="AC175" s="499"/>
      <c r="AD175" s="499"/>
      <c r="AE175" s="499"/>
      <c r="AF175" s="500"/>
      <c r="AG175" s="500"/>
      <c r="AH175" s="501"/>
      <c r="AI175" s="501"/>
      <c r="AJ175" s="501"/>
      <c r="AK175" s="501"/>
      <c r="AL175" s="501"/>
      <c r="AM175" s="501"/>
      <c r="AN175" s="502"/>
      <c r="AO175" s="502"/>
      <c r="AP175" s="500"/>
      <c r="AQ175" s="500"/>
      <c r="AR175" s="500"/>
      <c r="AS175" s="503"/>
      <c r="AT175" s="503"/>
      <c r="AU175" s="504"/>
      <c r="AV175" s="505"/>
      <c r="AW175" s="506"/>
      <c r="AX175" s="506"/>
      <c r="AY175" s="505"/>
      <c r="AZ175" s="506"/>
      <c r="BA175" s="504"/>
      <c r="BB175" s="504"/>
      <c r="BC175" s="504"/>
      <c r="BD175" s="504"/>
      <c r="BE175" s="504"/>
      <c r="BF175" s="504"/>
      <c r="BG175" s="505"/>
      <c r="BH175" s="505"/>
      <c r="BI175" s="505"/>
      <c r="BJ175" s="505"/>
      <c r="BK175" s="505"/>
      <c r="BL175" s="505"/>
      <c r="BM175" s="505"/>
      <c r="BN175" s="505"/>
      <c r="BO175" s="505"/>
      <c r="BP175" s="505"/>
    </row>
    <row r="176" spans="1:68" ht="19.5" customHeight="1">
      <c r="A176" s="499"/>
      <c r="B176" s="499"/>
      <c r="C176" s="499"/>
      <c r="D176" s="499"/>
      <c r="E176" s="499"/>
      <c r="F176" s="499"/>
      <c r="G176" s="500"/>
      <c r="H176" s="499"/>
      <c r="I176" s="499"/>
      <c r="J176" s="500"/>
      <c r="K176" s="499"/>
      <c r="L176" s="500"/>
      <c r="M176" s="499"/>
      <c r="N176" s="500"/>
      <c r="O176" s="499"/>
      <c r="P176" s="500"/>
      <c r="Q176" s="501"/>
      <c r="R176" s="501"/>
      <c r="S176" s="501"/>
      <c r="T176" s="501"/>
      <c r="U176" s="499"/>
      <c r="V176" s="499"/>
      <c r="W176" s="500"/>
      <c r="X176" s="501"/>
      <c r="Y176" s="499"/>
      <c r="Z176" s="500"/>
      <c r="AA176" s="500"/>
      <c r="AB176" s="499"/>
      <c r="AC176" s="499"/>
      <c r="AD176" s="499"/>
      <c r="AE176" s="499"/>
      <c r="AF176" s="500"/>
      <c r="AG176" s="500"/>
      <c r="AH176" s="501"/>
      <c r="AI176" s="501"/>
      <c r="AJ176" s="501"/>
      <c r="AK176" s="501"/>
      <c r="AL176" s="501"/>
      <c r="AM176" s="501"/>
      <c r="AN176" s="502"/>
      <c r="AO176" s="502"/>
      <c r="AP176" s="500"/>
      <c r="AQ176" s="500"/>
      <c r="AR176" s="500"/>
      <c r="AS176" s="503"/>
      <c r="AT176" s="503"/>
      <c r="AU176" s="504"/>
      <c r="AV176" s="505"/>
      <c r="AW176" s="506"/>
      <c r="AX176" s="506"/>
      <c r="AY176" s="505"/>
      <c r="AZ176" s="506"/>
      <c r="BA176" s="504"/>
      <c r="BB176" s="504"/>
      <c r="BC176" s="504"/>
      <c r="BD176" s="504"/>
      <c r="BE176" s="504"/>
      <c r="BF176" s="504"/>
      <c r="BG176" s="505"/>
      <c r="BH176" s="505"/>
      <c r="BI176" s="505"/>
      <c r="BJ176" s="505"/>
      <c r="BK176" s="505"/>
      <c r="BL176" s="505"/>
      <c r="BM176" s="505"/>
      <c r="BN176" s="505"/>
      <c r="BO176" s="505"/>
      <c r="BP176" s="505"/>
    </row>
    <row r="177" spans="1:68" ht="19.5" customHeight="1">
      <c r="A177" s="499"/>
      <c r="B177" s="499"/>
      <c r="C177" s="499"/>
      <c r="D177" s="499"/>
      <c r="E177" s="499"/>
      <c r="F177" s="499"/>
      <c r="G177" s="500"/>
      <c r="H177" s="499"/>
      <c r="I177" s="499"/>
      <c r="J177" s="500"/>
      <c r="K177" s="499"/>
      <c r="L177" s="500"/>
      <c r="M177" s="499"/>
      <c r="N177" s="500"/>
      <c r="O177" s="499"/>
      <c r="P177" s="500"/>
      <c r="Q177" s="501"/>
      <c r="R177" s="501"/>
      <c r="S177" s="501"/>
      <c r="T177" s="501"/>
      <c r="U177" s="499"/>
      <c r="V177" s="499"/>
      <c r="W177" s="500"/>
      <c r="X177" s="501"/>
      <c r="Y177" s="499"/>
      <c r="Z177" s="500"/>
      <c r="AA177" s="500"/>
      <c r="AB177" s="499"/>
      <c r="AC177" s="499"/>
      <c r="AD177" s="499"/>
      <c r="AE177" s="499"/>
      <c r="AF177" s="500"/>
      <c r="AG177" s="500"/>
      <c r="AH177" s="501"/>
      <c r="AI177" s="501"/>
      <c r="AJ177" s="501"/>
      <c r="AK177" s="501"/>
      <c r="AL177" s="501"/>
      <c r="AM177" s="501"/>
      <c r="AN177" s="502"/>
      <c r="AO177" s="502"/>
      <c r="AP177" s="500"/>
      <c r="AQ177" s="500"/>
      <c r="AR177" s="500"/>
      <c r="AS177" s="503"/>
      <c r="AT177" s="503"/>
      <c r="AU177" s="504"/>
      <c r="AV177" s="505"/>
      <c r="AW177" s="506"/>
      <c r="AX177" s="506"/>
      <c r="AY177" s="505"/>
      <c r="AZ177" s="506"/>
      <c r="BA177" s="504"/>
      <c r="BB177" s="504"/>
      <c r="BC177" s="504"/>
      <c r="BD177" s="504"/>
      <c r="BE177" s="504"/>
      <c r="BF177" s="504"/>
      <c r="BG177" s="505"/>
      <c r="BH177" s="505"/>
      <c r="BI177" s="505"/>
      <c r="BJ177" s="505"/>
      <c r="BK177" s="505"/>
      <c r="BL177" s="505"/>
      <c r="BM177" s="505"/>
      <c r="BN177" s="505"/>
      <c r="BO177" s="505"/>
      <c r="BP177" s="505"/>
    </row>
    <row r="178" spans="1:68" ht="19.5" customHeight="1">
      <c r="A178" s="499"/>
      <c r="B178" s="499"/>
      <c r="C178" s="499"/>
      <c r="D178" s="499"/>
      <c r="E178" s="499"/>
      <c r="F178" s="499"/>
      <c r="G178" s="500"/>
      <c r="H178" s="499"/>
      <c r="I178" s="499"/>
      <c r="J178" s="500"/>
      <c r="K178" s="499"/>
      <c r="L178" s="500"/>
      <c r="M178" s="499"/>
      <c r="N178" s="500"/>
      <c r="O178" s="499"/>
      <c r="P178" s="500"/>
      <c r="Q178" s="501"/>
      <c r="R178" s="501"/>
      <c r="S178" s="501"/>
      <c r="T178" s="501"/>
      <c r="U178" s="499"/>
      <c r="V178" s="499"/>
      <c r="W178" s="500"/>
      <c r="X178" s="501"/>
      <c r="Y178" s="499"/>
      <c r="Z178" s="500"/>
      <c r="AA178" s="500"/>
      <c r="AB178" s="499"/>
      <c r="AC178" s="499"/>
      <c r="AD178" s="499"/>
      <c r="AE178" s="499"/>
      <c r="AF178" s="500"/>
      <c r="AG178" s="500"/>
      <c r="AH178" s="501"/>
      <c r="AI178" s="501"/>
      <c r="AJ178" s="501"/>
      <c r="AK178" s="501"/>
      <c r="AL178" s="501"/>
      <c r="AM178" s="501"/>
      <c r="AN178" s="502"/>
      <c r="AO178" s="502"/>
      <c r="AP178" s="500"/>
      <c r="AQ178" s="500"/>
      <c r="AR178" s="500"/>
      <c r="AS178" s="503"/>
      <c r="AT178" s="503"/>
      <c r="AU178" s="504"/>
      <c r="AV178" s="505"/>
      <c r="AW178" s="506"/>
      <c r="AX178" s="506"/>
      <c r="AY178" s="505"/>
      <c r="AZ178" s="506"/>
      <c r="BA178" s="504"/>
      <c r="BB178" s="504"/>
      <c r="BC178" s="504"/>
      <c r="BD178" s="504"/>
      <c r="BE178" s="504"/>
      <c r="BF178" s="504"/>
      <c r="BG178" s="505"/>
      <c r="BH178" s="505"/>
      <c r="BI178" s="505"/>
      <c r="BJ178" s="505"/>
      <c r="BK178" s="505"/>
      <c r="BL178" s="505"/>
      <c r="BM178" s="505"/>
      <c r="BN178" s="505"/>
      <c r="BO178" s="505"/>
      <c r="BP178" s="505"/>
    </row>
    <row r="179" spans="1:68" ht="19.5" customHeight="1">
      <c r="A179" s="499"/>
      <c r="B179" s="499"/>
      <c r="C179" s="499"/>
      <c r="D179" s="499"/>
      <c r="E179" s="499"/>
      <c r="F179" s="499"/>
      <c r="G179" s="500"/>
      <c r="H179" s="499"/>
      <c r="I179" s="499"/>
      <c r="J179" s="500"/>
      <c r="K179" s="499"/>
      <c r="L179" s="500"/>
      <c r="M179" s="499"/>
      <c r="N179" s="500"/>
      <c r="O179" s="499"/>
      <c r="P179" s="500"/>
      <c r="Q179" s="501"/>
      <c r="R179" s="501"/>
      <c r="S179" s="501"/>
      <c r="T179" s="501"/>
      <c r="U179" s="499"/>
      <c r="V179" s="499"/>
      <c r="W179" s="500"/>
      <c r="X179" s="501"/>
      <c r="Y179" s="499"/>
      <c r="Z179" s="500"/>
      <c r="AA179" s="500"/>
      <c r="AB179" s="499"/>
      <c r="AC179" s="499"/>
      <c r="AD179" s="499"/>
      <c r="AE179" s="499"/>
      <c r="AF179" s="500"/>
      <c r="AG179" s="500"/>
      <c r="AH179" s="501"/>
      <c r="AI179" s="501"/>
      <c r="AJ179" s="501"/>
      <c r="AK179" s="501"/>
      <c r="AL179" s="501"/>
      <c r="AM179" s="501"/>
      <c r="AN179" s="502"/>
      <c r="AO179" s="502"/>
      <c r="AP179" s="500"/>
      <c r="AQ179" s="500"/>
      <c r="AR179" s="500"/>
      <c r="AS179" s="503"/>
      <c r="AT179" s="503"/>
      <c r="AU179" s="504"/>
      <c r="AV179" s="505"/>
      <c r="AW179" s="506"/>
      <c r="AX179" s="506"/>
      <c r="AY179" s="505"/>
      <c r="AZ179" s="506"/>
      <c r="BA179" s="504"/>
      <c r="BB179" s="504"/>
      <c r="BC179" s="504"/>
      <c r="BD179" s="504"/>
      <c r="BE179" s="504"/>
      <c r="BF179" s="504"/>
      <c r="BG179" s="505"/>
      <c r="BH179" s="505"/>
      <c r="BI179" s="505"/>
      <c r="BJ179" s="505"/>
      <c r="BK179" s="505"/>
      <c r="BL179" s="505"/>
      <c r="BM179" s="505"/>
      <c r="BN179" s="505"/>
      <c r="BO179" s="505"/>
      <c r="BP179" s="505"/>
    </row>
    <row r="180" spans="1:68" ht="19.5" customHeight="1">
      <c r="A180" s="499"/>
      <c r="B180" s="499"/>
      <c r="C180" s="499"/>
      <c r="D180" s="499"/>
      <c r="E180" s="499"/>
      <c r="F180" s="499"/>
      <c r="G180" s="500"/>
      <c r="H180" s="499"/>
      <c r="I180" s="499"/>
      <c r="J180" s="500"/>
      <c r="K180" s="499"/>
      <c r="L180" s="500"/>
      <c r="M180" s="499"/>
      <c r="N180" s="500"/>
      <c r="O180" s="499"/>
      <c r="P180" s="500"/>
      <c r="Q180" s="501"/>
      <c r="R180" s="501"/>
      <c r="S180" s="501"/>
      <c r="T180" s="501"/>
      <c r="U180" s="499"/>
      <c r="V180" s="499"/>
      <c r="W180" s="500"/>
      <c r="X180" s="501"/>
      <c r="Y180" s="499"/>
      <c r="Z180" s="500"/>
      <c r="AA180" s="500"/>
      <c r="AB180" s="499"/>
      <c r="AC180" s="499"/>
      <c r="AD180" s="499"/>
      <c r="AE180" s="499"/>
      <c r="AF180" s="500"/>
      <c r="AG180" s="500"/>
      <c r="AH180" s="501"/>
      <c r="AI180" s="501"/>
      <c r="AJ180" s="501"/>
      <c r="AK180" s="501"/>
      <c r="AL180" s="501"/>
      <c r="AM180" s="501"/>
      <c r="AN180" s="502"/>
      <c r="AO180" s="502"/>
      <c r="AP180" s="500"/>
      <c r="AQ180" s="500"/>
      <c r="AR180" s="500"/>
      <c r="AS180" s="503"/>
      <c r="AT180" s="503"/>
      <c r="AU180" s="504"/>
      <c r="AV180" s="505"/>
      <c r="AW180" s="506"/>
      <c r="AX180" s="506"/>
      <c r="AY180" s="505"/>
      <c r="AZ180" s="506"/>
      <c r="BA180" s="504"/>
      <c r="BB180" s="504"/>
      <c r="BC180" s="504"/>
      <c r="BD180" s="504"/>
      <c r="BE180" s="504"/>
      <c r="BF180" s="504"/>
      <c r="BG180" s="505"/>
      <c r="BH180" s="505"/>
      <c r="BI180" s="505"/>
      <c r="BJ180" s="505"/>
      <c r="BK180" s="505"/>
      <c r="BL180" s="505"/>
      <c r="BM180" s="505"/>
      <c r="BN180" s="505"/>
      <c r="BO180" s="505"/>
      <c r="BP180" s="505"/>
    </row>
    <row r="181" spans="1:68" ht="19.5" customHeight="1">
      <c r="A181" s="499"/>
      <c r="B181" s="499"/>
      <c r="C181" s="499"/>
      <c r="D181" s="499"/>
      <c r="E181" s="499"/>
      <c r="F181" s="499"/>
      <c r="G181" s="500"/>
      <c r="H181" s="499"/>
      <c r="I181" s="499"/>
      <c r="J181" s="500"/>
      <c r="K181" s="499"/>
      <c r="L181" s="500"/>
      <c r="M181" s="499"/>
      <c r="N181" s="500"/>
      <c r="O181" s="499"/>
      <c r="P181" s="500"/>
      <c r="Q181" s="501"/>
      <c r="R181" s="501"/>
      <c r="S181" s="501"/>
      <c r="T181" s="501"/>
      <c r="U181" s="499"/>
      <c r="V181" s="499"/>
      <c r="W181" s="500"/>
      <c r="X181" s="501"/>
      <c r="Y181" s="499"/>
      <c r="Z181" s="500"/>
      <c r="AA181" s="500"/>
      <c r="AB181" s="499"/>
      <c r="AC181" s="499"/>
      <c r="AD181" s="499"/>
      <c r="AE181" s="499"/>
      <c r="AF181" s="500"/>
      <c r="AG181" s="500"/>
      <c r="AH181" s="501"/>
      <c r="AI181" s="501"/>
      <c r="AJ181" s="501"/>
      <c r="AK181" s="501"/>
      <c r="AL181" s="501"/>
      <c r="AM181" s="501"/>
      <c r="AN181" s="502"/>
      <c r="AO181" s="502"/>
      <c r="AP181" s="500"/>
      <c r="AQ181" s="500"/>
      <c r="AR181" s="500"/>
      <c r="AS181" s="503"/>
      <c r="AT181" s="503"/>
      <c r="AU181" s="504"/>
      <c r="AV181" s="505"/>
      <c r="AW181" s="506"/>
      <c r="AX181" s="506"/>
      <c r="AY181" s="505"/>
      <c r="AZ181" s="506"/>
      <c r="BA181" s="504"/>
      <c r="BB181" s="504"/>
      <c r="BC181" s="504"/>
      <c r="BD181" s="504"/>
      <c r="BE181" s="504"/>
      <c r="BF181" s="504"/>
      <c r="BG181" s="505"/>
      <c r="BH181" s="505"/>
      <c r="BI181" s="505"/>
      <c r="BJ181" s="505"/>
      <c r="BK181" s="505"/>
      <c r="BL181" s="505"/>
      <c r="BM181" s="505"/>
      <c r="BN181" s="505"/>
      <c r="BO181" s="505"/>
      <c r="BP181" s="505"/>
    </row>
    <row r="182" spans="1:68" ht="19.5" customHeight="1">
      <c r="A182" s="499"/>
      <c r="B182" s="499"/>
      <c r="C182" s="499"/>
      <c r="D182" s="499"/>
      <c r="E182" s="499"/>
      <c r="F182" s="499"/>
      <c r="G182" s="500"/>
      <c r="H182" s="499"/>
      <c r="I182" s="499"/>
      <c r="J182" s="500"/>
      <c r="K182" s="499"/>
      <c r="L182" s="500"/>
      <c r="M182" s="499"/>
      <c r="N182" s="500"/>
      <c r="O182" s="499"/>
      <c r="P182" s="500"/>
      <c r="Q182" s="501"/>
      <c r="R182" s="501"/>
      <c r="S182" s="501"/>
      <c r="T182" s="501"/>
      <c r="U182" s="499"/>
      <c r="V182" s="499"/>
      <c r="W182" s="500"/>
      <c r="X182" s="501"/>
      <c r="Y182" s="499"/>
      <c r="Z182" s="500"/>
      <c r="AA182" s="500"/>
      <c r="AB182" s="499"/>
      <c r="AC182" s="499"/>
      <c r="AD182" s="499"/>
      <c r="AE182" s="499"/>
      <c r="AF182" s="500"/>
      <c r="AG182" s="500"/>
      <c r="AH182" s="501"/>
      <c r="AI182" s="501"/>
      <c r="AJ182" s="501"/>
      <c r="AK182" s="501"/>
      <c r="AL182" s="501"/>
      <c r="AM182" s="501"/>
      <c r="AN182" s="502"/>
      <c r="AO182" s="502"/>
      <c r="AP182" s="500"/>
      <c r="AQ182" s="500"/>
      <c r="AR182" s="500"/>
      <c r="AS182" s="503"/>
      <c r="AT182" s="503"/>
      <c r="AU182" s="504"/>
      <c r="AV182" s="505"/>
      <c r="AW182" s="506"/>
      <c r="AX182" s="506"/>
      <c r="AY182" s="505"/>
      <c r="AZ182" s="506"/>
      <c r="BA182" s="504"/>
      <c r="BB182" s="504"/>
      <c r="BC182" s="504"/>
      <c r="BD182" s="504"/>
      <c r="BE182" s="504"/>
      <c r="BF182" s="504"/>
      <c r="BG182" s="505"/>
      <c r="BH182" s="505"/>
      <c r="BI182" s="505"/>
      <c r="BJ182" s="505"/>
      <c r="BK182" s="505"/>
      <c r="BL182" s="505"/>
      <c r="BM182" s="505"/>
      <c r="BN182" s="505"/>
      <c r="BO182" s="505"/>
      <c r="BP182" s="505"/>
    </row>
    <row r="183" spans="1:68" ht="19.5" customHeight="1">
      <c r="A183" s="499"/>
      <c r="B183" s="499"/>
      <c r="C183" s="499"/>
      <c r="D183" s="499"/>
      <c r="E183" s="499"/>
      <c r="F183" s="499"/>
      <c r="G183" s="500"/>
      <c r="H183" s="499"/>
      <c r="I183" s="499"/>
      <c r="J183" s="500"/>
      <c r="K183" s="499"/>
      <c r="L183" s="500"/>
      <c r="M183" s="499"/>
      <c r="N183" s="500"/>
      <c r="O183" s="499"/>
      <c r="P183" s="500"/>
      <c r="Q183" s="501"/>
      <c r="R183" s="501"/>
      <c r="S183" s="501"/>
      <c r="T183" s="501"/>
      <c r="U183" s="499"/>
      <c r="V183" s="499"/>
      <c r="W183" s="500"/>
      <c r="X183" s="501"/>
      <c r="Y183" s="499"/>
      <c r="Z183" s="500"/>
      <c r="AA183" s="500"/>
      <c r="AB183" s="499"/>
      <c r="AC183" s="499"/>
      <c r="AD183" s="499"/>
      <c r="AE183" s="499"/>
      <c r="AF183" s="500"/>
      <c r="AG183" s="500"/>
      <c r="AH183" s="501"/>
      <c r="AI183" s="501"/>
      <c r="AJ183" s="501"/>
      <c r="AK183" s="501"/>
      <c r="AL183" s="501"/>
      <c r="AM183" s="501"/>
      <c r="AN183" s="502"/>
      <c r="AO183" s="502"/>
      <c r="AP183" s="500"/>
      <c r="AQ183" s="500"/>
      <c r="AR183" s="500"/>
      <c r="AS183" s="503"/>
      <c r="AT183" s="503"/>
      <c r="AU183" s="504"/>
      <c r="AV183" s="505"/>
      <c r="AW183" s="506"/>
      <c r="AX183" s="506"/>
      <c r="AY183" s="505"/>
      <c r="AZ183" s="506"/>
      <c r="BA183" s="504"/>
      <c r="BB183" s="504"/>
      <c r="BC183" s="504"/>
      <c r="BD183" s="504"/>
      <c r="BE183" s="504"/>
      <c r="BF183" s="504"/>
      <c r="BG183" s="505"/>
      <c r="BH183" s="505"/>
      <c r="BI183" s="505"/>
      <c r="BJ183" s="505"/>
      <c r="BK183" s="505"/>
      <c r="BL183" s="505"/>
      <c r="BM183" s="505"/>
      <c r="BN183" s="505"/>
      <c r="BO183" s="505"/>
      <c r="BP183" s="505"/>
    </row>
    <row r="184" spans="1:68" ht="19.5" customHeight="1">
      <c r="A184" s="499"/>
      <c r="B184" s="499"/>
      <c r="C184" s="499"/>
      <c r="D184" s="499"/>
      <c r="E184" s="499"/>
      <c r="F184" s="499"/>
      <c r="G184" s="500"/>
      <c r="H184" s="499"/>
      <c r="I184" s="499"/>
      <c r="J184" s="500"/>
      <c r="K184" s="499"/>
      <c r="L184" s="500"/>
      <c r="M184" s="499"/>
      <c r="N184" s="500"/>
      <c r="O184" s="499"/>
      <c r="P184" s="500"/>
      <c r="Q184" s="501"/>
      <c r="R184" s="501"/>
      <c r="S184" s="501"/>
      <c r="T184" s="501"/>
      <c r="U184" s="499"/>
      <c r="V184" s="499"/>
      <c r="W184" s="500"/>
      <c r="X184" s="501"/>
      <c r="Y184" s="499"/>
      <c r="Z184" s="500"/>
      <c r="AA184" s="500"/>
      <c r="AB184" s="499"/>
      <c r="AC184" s="499"/>
      <c r="AD184" s="499"/>
      <c r="AE184" s="499"/>
      <c r="AF184" s="500"/>
      <c r="AG184" s="500"/>
      <c r="AH184" s="501"/>
      <c r="AI184" s="501"/>
      <c r="AJ184" s="501"/>
      <c r="AK184" s="501"/>
      <c r="AL184" s="501"/>
      <c r="AM184" s="501"/>
      <c r="AN184" s="502"/>
      <c r="AO184" s="502"/>
      <c r="AP184" s="500"/>
      <c r="AQ184" s="500"/>
      <c r="AR184" s="500"/>
      <c r="AS184" s="503"/>
      <c r="AT184" s="503"/>
      <c r="AU184" s="504"/>
      <c r="AV184" s="505"/>
      <c r="AW184" s="506"/>
      <c r="AX184" s="506"/>
      <c r="AY184" s="505"/>
      <c r="AZ184" s="506"/>
      <c r="BA184" s="504"/>
      <c r="BB184" s="504"/>
      <c r="BC184" s="504"/>
      <c r="BD184" s="504"/>
      <c r="BE184" s="504"/>
      <c r="BF184" s="504"/>
      <c r="BG184" s="505"/>
      <c r="BH184" s="505"/>
      <c r="BI184" s="505"/>
      <c r="BJ184" s="505"/>
      <c r="BK184" s="505"/>
      <c r="BL184" s="505"/>
      <c r="BM184" s="505"/>
      <c r="BN184" s="505"/>
      <c r="BO184" s="505"/>
      <c r="BP184" s="505"/>
    </row>
    <row r="185" spans="1:68" ht="19.5" customHeight="1">
      <c r="A185" s="499"/>
      <c r="B185" s="499"/>
      <c r="C185" s="499"/>
      <c r="D185" s="499"/>
      <c r="E185" s="499"/>
      <c r="F185" s="499"/>
      <c r="G185" s="500"/>
      <c r="H185" s="499"/>
      <c r="I185" s="499"/>
      <c r="J185" s="500"/>
      <c r="K185" s="499"/>
      <c r="L185" s="500"/>
      <c r="M185" s="499"/>
      <c r="N185" s="500"/>
      <c r="O185" s="499"/>
      <c r="P185" s="500"/>
      <c r="Q185" s="501"/>
      <c r="R185" s="501"/>
      <c r="S185" s="501"/>
      <c r="T185" s="501"/>
      <c r="U185" s="499"/>
      <c r="V185" s="499"/>
      <c r="W185" s="500"/>
      <c r="X185" s="501"/>
      <c r="Y185" s="499"/>
      <c r="Z185" s="500"/>
      <c r="AA185" s="500"/>
      <c r="AB185" s="499"/>
      <c r="AC185" s="499"/>
      <c r="AD185" s="499"/>
      <c r="AE185" s="499"/>
      <c r="AF185" s="500"/>
      <c r="AG185" s="500"/>
      <c r="AH185" s="501"/>
      <c r="AI185" s="501"/>
      <c r="AJ185" s="501"/>
      <c r="AK185" s="501"/>
      <c r="AL185" s="501"/>
      <c r="AM185" s="501"/>
      <c r="AN185" s="502"/>
      <c r="AO185" s="502"/>
      <c r="AP185" s="500"/>
      <c r="AQ185" s="500"/>
      <c r="AR185" s="500"/>
      <c r="AS185" s="503"/>
      <c r="AT185" s="503"/>
      <c r="AU185" s="504"/>
      <c r="AV185" s="505"/>
      <c r="AW185" s="506"/>
      <c r="AX185" s="506"/>
      <c r="AY185" s="505"/>
      <c r="AZ185" s="506"/>
      <c r="BA185" s="504"/>
      <c r="BB185" s="504"/>
      <c r="BC185" s="504"/>
      <c r="BD185" s="504"/>
      <c r="BE185" s="504"/>
      <c r="BF185" s="504"/>
      <c r="BG185" s="505"/>
      <c r="BH185" s="505"/>
      <c r="BI185" s="505"/>
      <c r="BJ185" s="505"/>
      <c r="BK185" s="505"/>
      <c r="BL185" s="505"/>
      <c r="BM185" s="505"/>
      <c r="BN185" s="505"/>
      <c r="BO185" s="505"/>
      <c r="BP185" s="505"/>
    </row>
    <row r="186" spans="1:68" ht="19.5" customHeight="1">
      <c r="A186" s="499"/>
      <c r="B186" s="499"/>
      <c r="C186" s="499"/>
      <c r="D186" s="499"/>
      <c r="E186" s="499"/>
      <c r="F186" s="499"/>
      <c r="G186" s="500"/>
      <c r="H186" s="499"/>
      <c r="I186" s="499"/>
      <c r="J186" s="500"/>
      <c r="K186" s="499"/>
      <c r="L186" s="500"/>
      <c r="M186" s="499"/>
      <c r="N186" s="500"/>
      <c r="O186" s="499"/>
      <c r="P186" s="500"/>
      <c r="Q186" s="501"/>
      <c r="R186" s="501"/>
      <c r="S186" s="501"/>
      <c r="T186" s="501"/>
      <c r="U186" s="499"/>
      <c r="V186" s="499"/>
      <c r="W186" s="500"/>
      <c r="X186" s="501"/>
      <c r="Y186" s="499"/>
      <c r="Z186" s="500"/>
      <c r="AA186" s="500"/>
      <c r="AB186" s="499"/>
      <c r="AC186" s="499"/>
      <c r="AD186" s="499"/>
      <c r="AE186" s="499"/>
      <c r="AF186" s="500"/>
      <c r="AG186" s="500"/>
      <c r="AH186" s="501"/>
      <c r="AI186" s="501"/>
      <c r="AJ186" s="501"/>
      <c r="AK186" s="501"/>
      <c r="AL186" s="501"/>
      <c r="AM186" s="501"/>
      <c r="AN186" s="502"/>
      <c r="AO186" s="502"/>
      <c r="AP186" s="500"/>
      <c r="AQ186" s="500"/>
      <c r="AR186" s="500"/>
      <c r="AS186" s="503"/>
      <c r="AT186" s="503"/>
      <c r="AU186" s="504"/>
      <c r="AV186" s="505"/>
      <c r="AW186" s="506"/>
      <c r="AX186" s="506"/>
      <c r="AY186" s="505"/>
      <c r="AZ186" s="506"/>
      <c r="BA186" s="504"/>
      <c r="BB186" s="504"/>
      <c r="BC186" s="504"/>
      <c r="BD186" s="504"/>
      <c r="BE186" s="504"/>
      <c r="BF186" s="504"/>
      <c r="BG186" s="505"/>
      <c r="BH186" s="505"/>
      <c r="BI186" s="505"/>
      <c r="BJ186" s="505"/>
      <c r="BK186" s="505"/>
      <c r="BL186" s="505"/>
      <c r="BM186" s="505"/>
      <c r="BN186" s="505"/>
      <c r="BO186" s="505"/>
      <c r="BP186" s="505"/>
    </row>
    <row r="187" spans="1:68" ht="19.5" customHeight="1">
      <c r="A187" s="499"/>
      <c r="B187" s="499"/>
      <c r="C187" s="499"/>
      <c r="D187" s="499"/>
      <c r="E187" s="499"/>
      <c r="F187" s="499"/>
      <c r="G187" s="500"/>
      <c r="H187" s="499"/>
      <c r="I187" s="499"/>
      <c r="J187" s="500"/>
      <c r="K187" s="499"/>
      <c r="L187" s="500"/>
      <c r="M187" s="499"/>
      <c r="N187" s="500"/>
      <c r="O187" s="499"/>
      <c r="P187" s="500"/>
      <c r="Q187" s="501"/>
      <c r="R187" s="501"/>
      <c r="S187" s="501"/>
      <c r="T187" s="501"/>
      <c r="U187" s="499"/>
      <c r="V187" s="499"/>
      <c r="W187" s="500"/>
      <c r="X187" s="501"/>
      <c r="Y187" s="499"/>
      <c r="Z187" s="500"/>
      <c r="AA187" s="500"/>
      <c r="AB187" s="499"/>
      <c r="AC187" s="499"/>
      <c r="AD187" s="499"/>
      <c r="AE187" s="499"/>
      <c r="AF187" s="500"/>
      <c r="AG187" s="500"/>
      <c r="AH187" s="501"/>
      <c r="AI187" s="501"/>
      <c r="AJ187" s="501"/>
      <c r="AK187" s="501"/>
      <c r="AL187" s="501"/>
      <c r="AM187" s="501"/>
      <c r="AN187" s="502"/>
      <c r="AO187" s="502"/>
      <c r="AP187" s="500"/>
      <c r="AQ187" s="500"/>
      <c r="AR187" s="500"/>
      <c r="AS187" s="503"/>
      <c r="AT187" s="503"/>
      <c r="AU187" s="504"/>
      <c r="AV187" s="505"/>
      <c r="AW187" s="506"/>
      <c r="AX187" s="506"/>
      <c r="AY187" s="505"/>
      <c r="AZ187" s="506"/>
      <c r="BA187" s="504"/>
      <c r="BB187" s="504"/>
      <c r="BC187" s="504"/>
      <c r="BD187" s="504"/>
      <c r="BE187" s="504"/>
      <c r="BF187" s="504"/>
      <c r="BG187" s="505"/>
      <c r="BH187" s="505"/>
      <c r="BI187" s="505"/>
      <c r="BJ187" s="505"/>
      <c r="BK187" s="505"/>
      <c r="BL187" s="505"/>
      <c r="BM187" s="505"/>
      <c r="BN187" s="505"/>
      <c r="BO187" s="505"/>
      <c r="BP187" s="505"/>
    </row>
    <row r="188" spans="1:68" ht="19.5" customHeight="1">
      <c r="A188" s="499"/>
      <c r="B188" s="499"/>
      <c r="C188" s="499"/>
      <c r="D188" s="499"/>
      <c r="E188" s="499"/>
      <c r="F188" s="499"/>
      <c r="G188" s="500"/>
      <c r="H188" s="499"/>
      <c r="I188" s="499"/>
      <c r="J188" s="500"/>
      <c r="K188" s="499"/>
      <c r="L188" s="500"/>
      <c r="M188" s="499"/>
      <c r="N188" s="500"/>
      <c r="O188" s="499"/>
      <c r="P188" s="500"/>
      <c r="Q188" s="501"/>
      <c r="R188" s="501"/>
      <c r="S188" s="501"/>
      <c r="T188" s="501"/>
      <c r="U188" s="499"/>
      <c r="V188" s="499"/>
      <c r="W188" s="500"/>
      <c r="X188" s="501"/>
      <c r="Y188" s="499"/>
      <c r="Z188" s="500"/>
      <c r="AA188" s="500"/>
      <c r="AB188" s="499"/>
      <c r="AC188" s="499"/>
      <c r="AD188" s="499"/>
      <c r="AE188" s="499"/>
      <c r="AF188" s="500"/>
      <c r="AG188" s="500"/>
      <c r="AH188" s="501"/>
      <c r="AI188" s="501"/>
      <c r="AJ188" s="501"/>
      <c r="AK188" s="501"/>
      <c r="AL188" s="501"/>
      <c r="AM188" s="501"/>
      <c r="AN188" s="502"/>
      <c r="AO188" s="502"/>
      <c r="AP188" s="500"/>
      <c r="AQ188" s="500"/>
      <c r="AR188" s="500"/>
      <c r="AS188" s="503"/>
      <c r="AT188" s="503"/>
      <c r="AU188" s="504"/>
      <c r="AV188" s="505"/>
      <c r="AW188" s="506"/>
      <c r="AX188" s="506"/>
      <c r="AY188" s="505"/>
      <c r="AZ188" s="506"/>
      <c r="BA188" s="504"/>
      <c r="BB188" s="504"/>
      <c r="BC188" s="504"/>
      <c r="BD188" s="504"/>
      <c r="BE188" s="504"/>
      <c r="BF188" s="504"/>
      <c r="BG188" s="505"/>
      <c r="BH188" s="505"/>
      <c r="BI188" s="505"/>
      <c r="BJ188" s="505"/>
      <c r="BK188" s="505"/>
      <c r="BL188" s="505"/>
      <c r="BM188" s="505"/>
      <c r="BN188" s="505"/>
      <c r="BO188" s="505"/>
      <c r="BP188" s="505"/>
    </row>
    <row r="189" spans="1:68" ht="19.5" customHeight="1">
      <c r="A189" s="499"/>
      <c r="B189" s="499"/>
      <c r="C189" s="499"/>
      <c r="D189" s="499"/>
      <c r="E189" s="499"/>
      <c r="F189" s="499"/>
      <c r="G189" s="500"/>
      <c r="H189" s="499"/>
      <c r="I189" s="499"/>
      <c r="J189" s="500"/>
      <c r="K189" s="499"/>
      <c r="L189" s="500"/>
      <c r="M189" s="499"/>
      <c r="N189" s="500"/>
      <c r="O189" s="499"/>
      <c r="P189" s="500"/>
      <c r="Q189" s="501"/>
      <c r="R189" s="501"/>
      <c r="S189" s="501"/>
      <c r="T189" s="501"/>
      <c r="U189" s="499"/>
      <c r="V189" s="499"/>
      <c r="W189" s="500"/>
      <c r="X189" s="501"/>
      <c r="Y189" s="499"/>
      <c r="Z189" s="500"/>
      <c r="AA189" s="500"/>
      <c r="AB189" s="499"/>
      <c r="AC189" s="499"/>
      <c r="AD189" s="499"/>
      <c r="AE189" s="499"/>
      <c r="AF189" s="500"/>
      <c r="AG189" s="500"/>
      <c r="AH189" s="501"/>
      <c r="AI189" s="501"/>
      <c r="AJ189" s="501"/>
      <c r="AK189" s="501"/>
      <c r="AL189" s="501"/>
      <c r="AM189" s="501"/>
      <c r="AN189" s="502"/>
      <c r="AO189" s="502"/>
      <c r="AP189" s="500"/>
      <c r="AQ189" s="500"/>
      <c r="AR189" s="500"/>
      <c r="AS189" s="503"/>
      <c r="AT189" s="503"/>
      <c r="AU189" s="504"/>
      <c r="AV189" s="505"/>
      <c r="AW189" s="506"/>
      <c r="AX189" s="506"/>
      <c r="AY189" s="505"/>
      <c r="AZ189" s="506"/>
      <c r="BA189" s="504"/>
      <c r="BB189" s="504"/>
      <c r="BC189" s="504"/>
      <c r="BD189" s="504"/>
      <c r="BE189" s="504"/>
      <c r="BF189" s="504"/>
      <c r="BG189" s="505"/>
      <c r="BH189" s="505"/>
      <c r="BI189" s="505"/>
      <c r="BJ189" s="505"/>
      <c r="BK189" s="505"/>
      <c r="BL189" s="505"/>
      <c r="BM189" s="505"/>
      <c r="BN189" s="505"/>
      <c r="BO189" s="505"/>
      <c r="BP189" s="505"/>
    </row>
    <row r="190" spans="1:68" ht="19.5" customHeight="1">
      <c r="A190" s="499"/>
      <c r="B190" s="499"/>
      <c r="C190" s="499"/>
      <c r="D190" s="499"/>
      <c r="E190" s="499"/>
      <c r="F190" s="499"/>
      <c r="G190" s="500"/>
      <c r="H190" s="499"/>
      <c r="I190" s="499"/>
      <c r="J190" s="500"/>
      <c r="K190" s="499"/>
      <c r="L190" s="500"/>
      <c r="M190" s="499"/>
      <c r="N190" s="500"/>
      <c r="O190" s="499"/>
      <c r="P190" s="500"/>
      <c r="Q190" s="501"/>
      <c r="R190" s="501"/>
      <c r="S190" s="501"/>
      <c r="T190" s="501"/>
      <c r="U190" s="499"/>
      <c r="V190" s="499"/>
      <c r="W190" s="500"/>
      <c r="X190" s="501"/>
      <c r="Y190" s="499"/>
      <c r="Z190" s="500"/>
      <c r="AA190" s="500"/>
      <c r="AB190" s="499"/>
      <c r="AC190" s="499"/>
      <c r="AD190" s="499"/>
      <c r="AE190" s="499"/>
      <c r="AF190" s="500"/>
      <c r="AG190" s="500"/>
      <c r="AH190" s="501"/>
      <c r="AI190" s="501"/>
      <c r="AJ190" s="501"/>
      <c r="AK190" s="501"/>
      <c r="AL190" s="501"/>
      <c r="AM190" s="501"/>
      <c r="AN190" s="502"/>
      <c r="AO190" s="502"/>
      <c r="AP190" s="500"/>
      <c r="AQ190" s="500"/>
      <c r="AR190" s="500"/>
      <c r="AS190" s="503"/>
      <c r="AT190" s="503"/>
      <c r="AU190" s="504"/>
      <c r="AV190" s="505"/>
      <c r="AW190" s="506"/>
      <c r="AX190" s="506"/>
      <c r="AY190" s="505"/>
      <c r="AZ190" s="506"/>
      <c r="BA190" s="504"/>
      <c r="BB190" s="504"/>
      <c r="BC190" s="504"/>
      <c r="BD190" s="504"/>
      <c r="BE190" s="504"/>
      <c r="BF190" s="504"/>
      <c r="BG190" s="505"/>
      <c r="BH190" s="505"/>
      <c r="BI190" s="505"/>
      <c r="BJ190" s="505"/>
      <c r="BK190" s="505"/>
      <c r="BL190" s="505"/>
      <c r="BM190" s="505"/>
      <c r="BN190" s="505"/>
      <c r="BO190" s="505"/>
      <c r="BP190" s="505"/>
    </row>
    <row r="191" spans="1:68" ht="19.5" customHeight="1">
      <c r="A191" s="499"/>
      <c r="B191" s="499"/>
      <c r="C191" s="499"/>
      <c r="D191" s="499"/>
      <c r="E191" s="499"/>
      <c r="F191" s="499"/>
      <c r="G191" s="500"/>
      <c r="H191" s="499"/>
      <c r="I191" s="499"/>
      <c r="J191" s="500"/>
      <c r="K191" s="499"/>
      <c r="L191" s="500"/>
      <c r="M191" s="499"/>
      <c r="N191" s="500"/>
      <c r="O191" s="499"/>
      <c r="P191" s="500"/>
      <c r="Q191" s="501"/>
      <c r="R191" s="501"/>
      <c r="S191" s="501"/>
      <c r="T191" s="501"/>
      <c r="U191" s="499"/>
      <c r="V191" s="499"/>
      <c r="W191" s="500"/>
      <c r="X191" s="501"/>
      <c r="Y191" s="499"/>
      <c r="Z191" s="500"/>
      <c r="AA191" s="500"/>
      <c r="AB191" s="499"/>
      <c r="AC191" s="499"/>
      <c r="AD191" s="499"/>
      <c r="AE191" s="499"/>
      <c r="AF191" s="500"/>
      <c r="AG191" s="500"/>
      <c r="AH191" s="501"/>
      <c r="AI191" s="501"/>
      <c r="AJ191" s="501"/>
      <c r="AK191" s="501"/>
      <c r="AL191" s="501"/>
      <c r="AM191" s="501"/>
      <c r="AN191" s="502"/>
      <c r="AO191" s="502"/>
      <c r="AP191" s="500"/>
      <c r="AQ191" s="500"/>
      <c r="AR191" s="500"/>
      <c r="AS191" s="503"/>
      <c r="AT191" s="503"/>
      <c r="AU191" s="504"/>
      <c r="AV191" s="505"/>
      <c r="AW191" s="506"/>
      <c r="AX191" s="506"/>
      <c r="AY191" s="505"/>
      <c r="AZ191" s="506"/>
      <c r="BA191" s="504"/>
      <c r="BB191" s="504"/>
      <c r="BC191" s="504"/>
      <c r="BD191" s="504"/>
      <c r="BE191" s="504"/>
      <c r="BF191" s="504"/>
      <c r="BG191" s="505"/>
      <c r="BH191" s="505"/>
      <c r="BI191" s="505"/>
      <c r="BJ191" s="505"/>
      <c r="BK191" s="505"/>
      <c r="BL191" s="505"/>
      <c r="BM191" s="505"/>
      <c r="BN191" s="505"/>
      <c r="BO191" s="505"/>
      <c r="BP191" s="505"/>
    </row>
    <row r="192" spans="1:68" ht="19.5" customHeight="1">
      <c r="A192" s="499"/>
      <c r="B192" s="499"/>
      <c r="C192" s="499"/>
      <c r="D192" s="499"/>
      <c r="E192" s="499"/>
      <c r="F192" s="499"/>
      <c r="G192" s="500"/>
      <c r="H192" s="499"/>
      <c r="I192" s="499"/>
      <c r="J192" s="500"/>
      <c r="K192" s="499"/>
      <c r="L192" s="500"/>
      <c r="M192" s="499"/>
      <c r="N192" s="500"/>
      <c r="O192" s="499"/>
      <c r="P192" s="500"/>
      <c r="Q192" s="501"/>
      <c r="R192" s="501"/>
      <c r="S192" s="501"/>
      <c r="T192" s="501"/>
      <c r="U192" s="499"/>
      <c r="V192" s="499"/>
      <c r="W192" s="500"/>
      <c r="X192" s="501"/>
      <c r="Y192" s="499"/>
      <c r="Z192" s="500"/>
      <c r="AA192" s="500"/>
      <c r="AB192" s="499"/>
      <c r="AC192" s="499"/>
      <c r="AD192" s="499"/>
      <c r="AE192" s="499"/>
      <c r="AF192" s="500"/>
      <c r="AG192" s="500"/>
      <c r="AH192" s="501"/>
      <c r="AI192" s="501"/>
      <c r="AJ192" s="501"/>
      <c r="AK192" s="501"/>
      <c r="AL192" s="501"/>
      <c r="AM192" s="501"/>
      <c r="AN192" s="502"/>
      <c r="AO192" s="502"/>
      <c r="AP192" s="500"/>
      <c r="AQ192" s="500"/>
      <c r="AR192" s="500"/>
      <c r="AS192" s="503"/>
      <c r="AT192" s="503"/>
      <c r="AU192" s="504"/>
      <c r="AV192" s="505"/>
      <c r="AW192" s="506"/>
      <c r="AX192" s="506"/>
      <c r="AY192" s="505"/>
      <c r="AZ192" s="506"/>
      <c r="BA192" s="504"/>
      <c r="BB192" s="504"/>
      <c r="BC192" s="504"/>
      <c r="BD192" s="504"/>
      <c r="BE192" s="504"/>
      <c r="BF192" s="504"/>
      <c r="BG192" s="505"/>
      <c r="BH192" s="505"/>
      <c r="BI192" s="505"/>
      <c r="BJ192" s="505"/>
      <c r="BK192" s="505"/>
      <c r="BL192" s="505"/>
      <c r="BM192" s="505"/>
      <c r="BN192" s="505"/>
      <c r="BO192" s="505"/>
      <c r="BP192" s="505"/>
    </row>
    <row r="193" spans="1:68" ht="19.5" customHeight="1">
      <c r="A193" s="499"/>
      <c r="B193" s="499"/>
      <c r="C193" s="499"/>
      <c r="D193" s="499"/>
      <c r="E193" s="499"/>
      <c r="F193" s="499"/>
      <c r="G193" s="500"/>
      <c r="H193" s="499"/>
      <c r="I193" s="499"/>
      <c r="J193" s="500"/>
      <c r="K193" s="499"/>
      <c r="L193" s="500"/>
      <c r="M193" s="499"/>
      <c r="N193" s="500"/>
      <c r="O193" s="499"/>
      <c r="P193" s="500"/>
      <c r="Q193" s="501"/>
      <c r="R193" s="501"/>
      <c r="S193" s="501"/>
      <c r="T193" s="501"/>
      <c r="U193" s="499"/>
      <c r="V193" s="499"/>
      <c r="W193" s="500"/>
      <c r="X193" s="501"/>
      <c r="Y193" s="499"/>
      <c r="Z193" s="500"/>
      <c r="AA193" s="500"/>
      <c r="AB193" s="499"/>
      <c r="AC193" s="499"/>
      <c r="AD193" s="499"/>
      <c r="AE193" s="499"/>
      <c r="AF193" s="500"/>
      <c r="AG193" s="500"/>
      <c r="AH193" s="501"/>
      <c r="AI193" s="501"/>
      <c r="AJ193" s="501"/>
      <c r="AK193" s="501"/>
      <c r="AL193" s="501"/>
      <c r="AM193" s="501"/>
      <c r="AN193" s="502"/>
      <c r="AO193" s="502"/>
      <c r="AP193" s="500"/>
      <c r="AQ193" s="500"/>
      <c r="AR193" s="500"/>
      <c r="AS193" s="503"/>
      <c r="AT193" s="503"/>
      <c r="AU193" s="504"/>
      <c r="AV193" s="505"/>
      <c r="AW193" s="506"/>
      <c r="AX193" s="506"/>
      <c r="AY193" s="505"/>
      <c r="AZ193" s="506"/>
      <c r="BA193" s="504"/>
      <c r="BB193" s="504"/>
      <c r="BC193" s="504"/>
      <c r="BD193" s="504"/>
      <c r="BE193" s="504"/>
      <c r="BF193" s="504"/>
      <c r="BG193" s="505"/>
      <c r="BH193" s="505"/>
      <c r="BI193" s="505"/>
      <c r="BJ193" s="505"/>
      <c r="BK193" s="505"/>
      <c r="BL193" s="505"/>
      <c r="BM193" s="505"/>
      <c r="BN193" s="505"/>
      <c r="BO193" s="505"/>
      <c r="BP193" s="505"/>
    </row>
    <row r="194" spans="1:68" ht="19.5" customHeight="1">
      <c r="A194" s="499"/>
      <c r="B194" s="499"/>
      <c r="C194" s="499"/>
      <c r="D194" s="499"/>
      <c r="E194" s="499"/>
      <c r="F194" s="499"/>
      <c r="G194" s="500"/>
      <c r="H194" s="499"/>
      <c r="I194" s="499"/>
      <c r="J194" s="500"/>
      <c r="K194" s="499"/>
      <c r="L194" s="500"/>
      <c r="M194" s="499"/>
      <c r="N194" s="500"/>
      <c r="O194" s="499"/>
      <c r="P194" s="500"/>
      <c r="Q194" s="501"/>
      <c r="R194" s="501"/>
      <c r="S194" s="501"/>
      <c r="T194" s="501"/>
      <c r="U194" s="499"/>
      <c r="V194" s="499"/>
      <c r="W194" s="500"/>
      <c r="X194" s="501"/>
      <c r="Y194" s="499"/>
      <c r="Z194" s="500"/>
      <c r="AA194" s="500"/>
      <c r="AB194" s="499"/>
      <c r="AC194" s="499"/>
      <c r="AD194" s="499"/>
      <c r="AE194" s="499"/>
      <c r="AF194" s="500"/>
      <c r="AG194" s="500"/>
      <c r="AH194" s="501"/>
      <c r="AI194" s="501"/>
      <c r="AJ194" s="501"/>
      <c r="AK194" s="501"/>
      <c r="AL194" s="501"/>
      <c r="AM194" s="501"/>
      <c r="AN194" s="502"/>
      <c r="AO194" s="502"/>
      <c r="AP194" s="500"/>
      <c r="AQ194" s="500"/>
      <c r="AR194" s="500"/>
      <c r="AS194" s="503"/>
      <c r="AT194" s="503"/>
      <c r="AU194" s="504"/>
      <c r="AV194" s="505"/>
      <c r="AW194" s="506"/>
      <c r="AX194" s="506"/>
      <c r="AY194" s="505"/>
      <c r="AZ194" s="506"/>
      <c r="BA194" s="504"/>
      <c r="BB194" s="504"/>
      <c r="BC194" s="504"/>
      <c r="BD194" s="504"/>
      <c r="BE194" s="504"/>
      <c r="BF194" s="504"/>
      <c r="BG194" s="505"/>
      <c r="BH194" s="505"/>
      <c r="BI194" s="505"/>
      <c r="BJ194" s="505"/>
      <c r="BK194" s="505"/>
      <c r="BL194" s="505"/>
      <c r="BM194" s="505"/>
      <c r="BN194" s="505"/>
      <c r="BO194" s="505"/>
      <c r="BP194" s="505"/>
    </row>
    <row r="195" spans="1:68" ht="19.5" customHeight="1">
      <c r="A195" s="499"/>
      <c r="B195" s="499"/>
      <c r="C195" s="499"/>
      <c r="D195" s="499"/>
      <c r="E195" s="499"/>
      <c r="F195" s="499"/>
      <c r="G195" s="500"/>
      <c r="H195" s="499"/>
      <c r="I195" s="499"/>
      <c r="J195" s="500"/>
      <c r="K195" s="499"/>
      <c r="L195" s="500"/>
      <c r="M195" s="499"/>
      <c r="N195" s="500"/>
      <c r="O195" s="499"/>
      <c r="P195" s="500"/>
      <c r="Q195" s="501"/>
      <c r="R195" s="501"/>
      <c r="S195" s="501"/>
      <c r="T195" s="501"/>
      <c r="U195" s="499"/>
      <c r="V195" s="499"/>
      <c r="W195" s="500"/>
      <c r="X195" s="501"/>
      <c r="Y195" s="499"/>
      <c r="Z195" s="500"/>
      <c r="AA195" s="500"/>
      <c r="AB195" s="499"/>
      <c r="AC195" s="499"/>
      <c r="AD195" s="499"/>
      <c r="AE195" s="499"/>
      <c r="AF195" s="500"/>
      <c r="AG195" s="500"/>
      <c r="AH195" s="501"/>
      <c r="AI195" s="501"/>
      <c r="AJ195" s="501"/>
      <c r="AK195" s="501"/>
      <c r="AL195" s="501"/>
      <c r="AM195" s="501"/>
      <c r="AN195" s="502"/>
      <c r="AO195" s="502"/>
      <c r="AP195" s="500"/>
      <c r="AQ195" s="500"/>
      <c r="AR195" s="500"/>
      <c r="AS195" s="503"/>
      <c r="AT195" s="503"/>
      <c r="AU195" s="504"/>
      <c r="AV195" s="505"/>
      <c r="AW195" s="506"/>
      <c r="AX195" s="506"/>
      <c r="AY195" s="505"/>
      <c r="AZ195" s="506"/>
      <c r="BA195" s="504"/>
      <c r="BB195" s="504"/>
      <c r="BC195" s="504"/>
      <c r="BD195" s="504"/>
      <c r="BE195" s="504"/>
      <c r="BF195" s="504"/>
      <c r="BG195" s="505"/>
      <c r="BH195" s="505"/>
      <c r="BI195" s="505"/>
      <c r="BJ195" s="505"/>
      <c r="BK195" s="505"/>
      <c r="BL195" s="505"/>
      <c r="BM195" s="505"/>
      <c r="BN195" s="505"/>
      <c r="BO195" s="505"/>
      <c r="BP195" s="505"/>
    </row>
    <row r="196" spans="1:68" ht="19.5" customHeight="1">
      <c r="A196" s="499"/>
      <c r="B196" s="499"/>
      <c r="C196" s="499"/>
      <c r="D196" s="499"/>
      <c r="E196" s="499"/>
      <c r="F196" s="499"/>
      <c r="G196" s="500"/>
      <c r="H196" s="499"/>
      <c r="I196" s="499"/>
      <c r="J196" s="500"/>
      <c r="K196" s="499"/>
      <c r="L196" s="500"/>
      <c r="M196" s="499"/>
      <c r="N196" s="500"/>
      <c r="O196" s="499"/>
      <c r="P196" s="500"/>
      <c r="Q196" s="501"/>
      <c r="R196" s="501"/>
      <c r="S196" s="501"/>
      <c r="T196" s="501"/>
      <c r="U196" s="499"/>
      <c r="V196" s="499"/>
      <c r="W196" s="500"/>
      <c r="X196" s="501"/>
      <c r="Y196" s="499"/>
      <c r="Z196" s="500"/>
      <c r="AA196" s="500"/>
      <c r="AB196" s="499"/>
      <c r="AC196" s="499"/>
      <c r="AD196" s="499"/>
      <c r="AE196" s="499"/>
      <c r="AF196" s="500"/>
      <c r="AG196" s="500"/>
      <c r="AH196" s="501"/>
      <c r="AI196" s="501"/>
      <c r="AJ196" s="501"/>
      <c r="AK196" s="501"/>
      <c r="AL196" s="501"/>
      <c r="AM196" s="501"/>
      <c r="AN196" s="502"/>
      <c r="AO196" s="502"/>
      <c r="AP196" s="500"/>
      <c r="AQ196" s="500"/>
      <c r="AR196" s="500"/>
      <c r="AS196" s="503"/>
      <c r="AT196" s="503"/>
      <c r="AU196" s="504"/>
      <c r="AV196" s="505"/>
      <c r="AW196" s="506"/>
      <c r="AX196" s="506"/>
      <c r="AY196" s="505"/>
      <c r="AZ196" s="506"/>
      <c r="BA196" s="504"/>
      <c r="BB196" s="504"/>
      <c r="BC196" s="504"/>
      <c r="BD196" s="504"/>
      <c r="BE196" s="504"/>
      <c r="BF196" s="504"/>
      <c r="BG196" s="505"/>
      <c r="BH196" s="505"/>
      <c r="BI196" s="505"/>
      <c r="BJ196" s="505"/>
      <c r="BK196" s="505"/>
      <c r="BL196" s="505"/>
      <c r="BM196" s="505"/>
      <c r="BN196" s="505"/>
      <c r="BO196" s="505"/>
      <c r="BP196" s="505"/>
    </row>
    <row r="197" spans="1:68" ht="19.5" customHeight="1">
      <c r="A197" s="499"/>
      <c r="B197" s="499"/>
      <c r="C197" s="499"/>
      <c r="D197" s="499"/>
      <c r="E197" s="499"/>
      <c r="F197" s="499"/>
      <c r="G197" s="500"/>
      <c r="H197" s="499"/>
      <c r="I197" s="499"/>
      <c r="J197" s="500"/>
      <c r="K197" s="499"/>
      <c r="L197" s="500"/>
      <c r="M197" s="499"/>
      <c r="N197" s="500"/>
      <c r="O197" s="499"/>
      <c r="P197" s="500"/>
      <c r="Q197" s="501"/>
      <c r="R197" s="501"/>
      <c r="S197" s="501"/>
      <c r="T197" s="501"/>
      <c r="U197" s="499"/>
      <c r="V197" s="499"/>
      <c r="W197" s="500"/>
      <c r="X197" s="501"/>
      <c r="Y197" s="499"/>
      <c r="Z197" s="500"/>
      <c r="AA197" s="500"/>
      <c r="AB197" s="499"/>
      <c r="AC197" s="499"/>
      <c r="AD197" s="499"/>
      <c r="AE197" s="499"/>
      <c r="AF197" s="500"/>
      <c r="AG197" s="500"/>
      <c r="AH197" s="501"/>
      <c r="AI197" s="501"/>
      <c r="AJ197" s="501"/>
      <c r="AK197" s="501"/>
      <c r="AL197" s="501"/>
      <c r="AM197" s="501"/>
      <c r="AN197" s="502"/>
      <c r="AO197" s="502"/>
      <c r="AP197" s="500"/>
      <c r="AQ197" s="500"/>
      <c r="AR197" s="500"/>
      <c r="AS197" s="503"/>
      <c r="AT197" s="503"/>
      <c r="AU197" s="504"/>
      <c r="AV197" s="505"/>
      <c r="AW197" s="506"/>
      <c r="AX197" s="506"/>
      <c r="AY197" s="505"/>
      <c r="AZ197" s="506"/>
      <c r="BA197" s="504"/>
      <c r="BB197" s="504"/>
      <c r="BC197" s="504"/>
      <c r="BD197" s="504"/>
      <c r="BE197" s="504"/>
      <c r="BF197" s="504"/>
      <c r="BG197" s="505"/>
      <c r="BH197" s="505"/>
      <c r="BI197" s="505"/>
      <c r="BJ197" s="505"/>
      <c r="BK197" s="505"/>
      <c r="BL197" s="505"/>
      <c r="BM197" s="505"/>
      <c r="BN197" s="505"/>
      <c r="BO197" s="505"/>
      <c r="BP197" s="505"/>
    </row>
    <row r="198" spans="1:68" ht="19.5" customHeight="1">
      <c r="A198" s="499"/>
      <c r="B198" s="499"/>
      <c r="C198" s="499"/>
      <c r="D198" s="499"/>
      <c r="E198" s="499"/>
      <c r="F198" s="499"/>
      <c r="G198" s="500"/>
      <c r="H198" s="499"/>
      <c r="I198" s="499"/>
      <c r="J198" s="500"/>
      <c r="K198" s="499"/>
      <c r="L198" s="500"/>
      <c r="M198" s="499"/>
      <c r="N198" s="500"/>
      <c r="O198" s="499"/>
      <c r="P198" s="500"/>
      <c r="Q198" s="501"/>
      <c r="R198" s="501"/>
      <c r="S198" s="501"/>
      <c r="T198" s="501"/>
      <c r="U198" s="499"/>
      <c r="V198" s="499"/>
      <c r="W198" s="500"/>
      <c r="X198" s="501"/>
      <c r="Y198" s="499"/>
      <c r="Z198" s="500"/>
      <c r="AA198" s="500"/>
      <c r="AB198" s="499"/>
      <c r="AC198" s="499"/>
      <c r="AD198" s="499"/>
      <c r="AE198" s="499"/>
      <c r="AF198" s="500"/>
      <c r="AG198" s="500"/>
      <c r="AH198" s="501"/>
      <c r="AI198" s="501"/>
      <c r="AJ198" s="501"/>
      <c r="AK198" s="501"/>
      <c r="AL198" s="501"/>
      <c r="AM198" s="501"/>
      <c r="AN198" s="502"/>
      <c r="AO198" s="502"/>
      <c r="AP198" s="500"/>
      <c r="AQ198" s="500"/>
      <c r="AR198" s="500"/>
      <c r="AS198" s="503"/>
      <c r="AT198" s="503"/>
      <c r="AU198" s="504"/>
      <c r="AV198" s="505"/>
      <c r="AW198" s="506"/>
      <c r="AX198" s="506"/>
      <c r="AY198" s="505"/>
      <c r="AZ198" s="506"/>
      <c r="BA198" s="504"/>
      <c r="BB198" s="504"/>
      <c r="BC198" s="504"/>
      <c r="BD198" s="504"/>
      <c r="BE198" s="504"/>
      <c r="BF198" s="504"/>
      <c r="BG198" s="505"/>
      <c r="BH198" s="505"/>
      <c r="BI198" s="505"/>
      <c r="BJ198" s="505"/>
      <c r="BK198" s="505"/>
      <c r="BL198" s="505"/>
      <c r="BM198" s="505"/>
      <c r="BN198" s="505"/>
      <c r="BO198" s="505"/>
      <c r="BP198" s="505"/>
    </row>
    <row r="199" spans="1:68" ht="19.5" customHeight="1">
      <c r="A199" s="499"/>
      <c r="B199" s="499"/>
      <c r="C199" s="499"/>
      <c r="D199" s="499"/>
      <c r="E199" s="499"/>
      <c r="F199" s="499"/>
      <c r="G199" s="500"/>
      <c r="H199" s="499"/>
      <c r="I199" s="499"/>
      <c r="J199" s="500"/>
      <c r="K199" s="499"/>
      <c r="L199" s="500"/>
      <c r="M199" s="499"/>
      <c r="N199" s="500"/>
      <c r="O199" s="499"/>
      <c r="P199" s="500"/>
      <c r="Q199" s="501"/>
      <c r="R199" s="501"/>
      <c r="S199" s="501"/>
      <c r="T199" s="501"/>
      <c r="U199" s="499"/>
      <c r="V199" s="499"/>
      <c r="W199" s="500"/>
      <c r="X199" s="501"/>
      <c r="Y199" s="499"/>
      <c r="Z199" s="500"/>
      <c r="AA199" s="500"/>
      <c r="AB199" s="499"/>
      <c r="AC199" s="499"/>
      <c r="AD199" s="499"/>
      <c r="AE199" s="499"/>
      <c r="AF199" s="500"/>
      <c r="AG199" s="500"/>
      <c r="AH199" s="501"/>
      <c r="AI199" s="501"/>
      <c r="AJ199" s="501"/>
      <c r="AK199" s="501"/>
      <c r="AL199" s="501"/>
      <c r="AM199" s="501"/>
      <c r="AN199" s="502"/>
      <c r="AO199" s="502"/>
      <c r="AP199" s="500"/>
      <c r="AQ199" s="500"/>
      <c r="AR199" s="500"/>
      <c r="AS199" s="503"/>
      <c r="AT199" s="503"/>
      <c r="AU199" s="504"/>
      <c r="AV199" s="505"/>
      <c r="AW199" s="506"/>
      <c r="AX199" s="506"/>
      <c r="AY199" s="505"/>
      <c r="AZ199" s="506"/>
      <c r="BA199" s="504"/>
      <c r="BB199" s="504"/>
      <c r="BC199" s="504"/>
      <c r="BD199" s="504"/>
      <c r="BE199" s="504"/>
      <c r="BF199" s="504"/>
      <c r="BG199" s="505"/>
      <c r="BH199" s="505"/>
      <c r="BI199" s="505"/>
      <c r="BJ199" s="505"/>
      <c r="BK199" s="505"/>
      <c r="BL199" s="505"/>
      <c r="BM199" s="505"/>
      <c r="BN199" s="505"/>
      <c r="BO199" s="505"/>
      <c r="BP199" s="505"/>
    </row>
    <row r="200" spans="1:68" ht="19.5" customHeight="1">
      <c r="A200" s="499"/>
      <c r="B200" s="499"/>
      <c r="C200" s="499"/>
      <c r="D200" s="499"/>
      <c r="E200" s="499"/>
      <c r="F200" s="499"/>
      <c r="G200" s="500"/>
      <c r="H200" s="499"/>
      <c r="I200" s="499"/>
      <c r="J200" s="500"/>
      <c r="K200" s="499"/>
      <c r="L200" s="500"/>
      <c r="M200" s="499"/>
      <c r="N200" s="500"/>
      <c r="O200" s="499"/>
      <c r="P200" s="500"/>
      <c r="Q200" s="501"/>
      <c r="R200" s="501"/>
      <c r="S200" s="501"/>
      <c r="T200" s="501"/>
      <c r="U200" s="499"/>
      <c r="V200" s="499"/>
      <c r="W200" s="500"/>
      <c r="X200" s="501"/>
      <c r="Y200" s="499"/>
      <c r="Z200" s="500"/>
      <c r="AA200" s="500"/>
      <c r="AB200" s="499"/>
      <c r="AC200" s="499"/>
      <c r="AD200" s="499"/>
      <c r="AE200" s="499"/>
      <c r="AF200" s="500"/>
      <c r="AG200" s="500"/>
      <c r="AH200" s="501"/>
      <c r="AI200" s="501"/>
      <c r="AJ200" s="501"/>
      <c r="AK200" s="501"/>
      <c r="AL200" s="501"/>
      <c r="AM200" s="501"/>
      <c r="AN200" s="502"/>
      <c r="AO200" s="502"/>
      <c r="AP200" s="500"/>
      <c r="AQ200" s="500"/>
      <c r="AR200" s="500"/>
      <c r="AS200" s="503"/>
      <c r="AT200" s="503"/>
      <c r="AU200" s="504"/>
      <c r="AV200" s="505"/>
      <c r="AW200" s="506"/>
      <c r="AX200" s="506"/>
      <c r="AY200" s="505"/>
      <c r="AZ200" s="506"/>
      <c r="BA200" s="504"/>
      <c r="BB200" s="504"/>
      <c r="BC200" s="504"/>
      <c r="BD200" s="504"/>
      <c r="BE200" s="504"/>
      <c r="BF200" s="504"/>
      <c r="BG200" s="505"/>
      <c r="BH200" s="505"/>
      <c r="BI200" s="505"/>
      <c r="BJ200" s="505"/>
      <c r="BK200" s="505"/>
      <c r="BL200" s="505"/>
      <c r="BM200" s="505"/>
      <c r="BN200" s="505"/>
      <c r="BO200" s="505"/>
      <c r="BP200" s="505"/>
    </row>
    <row r="201" spans="1:68" ht="19.5" customHeight="1">
      <c r="A201" s="499"/>
      <c r="B201" s="499"/>
      <c r="C201" s="499"/>
      <c r="D201" s="499"/>
      <c r="E201" s="499"/>
      <c r="F201" s="499"/>
      <c r="G201" s="500"/>
      <c r="H201" s="499"/>
      <c r="I201" s="499"/>
      <c r="J201" s="500"/>
      <c r="K201" s="499"/>
      <c r="L201" s="500"/>
      <c r="M201" s="499"/>
      <c r="N201" s="500"/>
      <c r="O201" s="499"/>
      <c r="P201" s="500"/>
      <c r="Q201" s="501"/>
      <c r="R201" s="501"/>
      <c r="S201" s="501"/>
      <c r="T201" s="501"/>
      <c r="U201" s="499"/>
      <c r="V201" s="499"/>
      <c r="W201" s="500"/>
      <c r="X201" s="501"/>
      <c r="Y201" s="499"/>
      <c r="Z201" s="500"/>
      <c r="AA201" s="500"/>
      <c r="AB201" s="499"/>
      <c r="AC201" s="499"/>
      <c r="AD201" s="499"/>
      <c r="AE201" s="499"/>
      <c r="AF201" s="500"/>
      <c r="AG201" s="500"/>
      <c r="AH201" s="501"/>
      <c r="AI201" s="501"/>
      <c r="AJ201" s="501"/>
      <c r="AK201" s="501"/>
      <c r="AL201" s="501"/>
      <c r="AM201" s="501"/>
      <c r="AN201" s="502"/>
      <c r="AO201" s="502"/>
      <c r="AP201" s="500"/>
      <c r="AQ201" s="500"/>
      <c r="AR201" s="500"/>
      <c r="AS201" s="503"/>
      <c r="AT201" s="503"/>
      <c r="AU201" s="504"/>
      <c r="AV201" s="505"/>
      <c r="AW201" s="506"/>
      <c r="AX201" s="506"/>
      <c r="AY201" s="505"/>
      <c r="AZ201" s="506"/>
      <c r="BA201" s="504"/>
      <c r="BB201" s="504"/>
      <c r="BC201" s="504"/>
      <c r="BD201" s="504"/>
      <c r="BE201" s="504"/>
      <c r="BF201" s="504"/>
      <c r="BG201" s="505"/>
      <c r="BH201" s="505"/>
      <c r="BI201" s="505"/>
      <c r="BJ201" s="505"/>
      <c r="BK201" s="505"/>
      <c r="BL201" s="505"/>
      <c r="BM201" s="505"/>
      <c r="BN201" s="505"/>
      <c r="BO201" s="505"/>
      <c r="BP201" s="505"/>
    </row>
    <row r="202" spans="1:68" ht="19.5" customHeight="1">
      <c r="A202" s="499"/>
      <c r="B202" s="499"/>
      <c r="C202" s="499"/>
      <c r="D202" s="499"/>
      <c r="E202" s="499"/>
      <c r="F202" s="499"/>
      <c r="G202" s="500"/>
      <c r="H202" s="499"/>
      <c r="I202" s="499"/>
      <c r="J202" s="500"/>
      <c r="K202" s="499"/>
      <c r="L202" s="500"/>
      <c r="M202" s="499"/>
      <c r="N202" s="500"/>
      <c r="O202" s="499"/>
      <c r="P202" s="500"/>
      <c r="Q202" s="501"/>
      <c r="R202" s="501"/>
      <c r="S202" s="501"/>
      <c r="T202" s="501"/>
      <c r="U202" s="499"/>
      <c r="V202" s="499"/>
      <c r="W202" s="500"/>
      <c r="X202" s="501"/>
      <c r="Y202" s="499"/>
      <c r="Z202" s="500"/>
      <c r="AA202" s="500"/>
      <c r="AB202" s="499"/>
      <c r="AC202" s="499"/>
      <c r="AD202" s="499"/>
      <c r="AE202" s="499"/>
      <c r="AF202" s="500"/>
      <c r="AG202" s="500"/>
      <c r="AH202" s="501"/>
      <c r="AI202" s="501"/>
      <c r="AJ202" s="501"/>
      <c r="AK202" s="501"/>
      <c r="AL202" s="501"/>
      <c r="AM202" s="501"/>
      <c r="AN202" s="502"/>
      <c r="AO202" s="502"/>
      <c r="AP202" s="500"/>
      <c r="AQ202" s="500"/>
      <c r="AR202" s="500"/>
      <c r="AS202" s="503"/>
      <c r="AT202" s="503"/>
      <c r="AU202" s="504"/>
      <c r="AV202" s="505"/>
      <c r="AW202" s="506"/>
      <c r="AX202" s="506"/>
      <c r="AY202" s="505"/>
      <c r="AZ202" s="506"/>
      <c r="BA202" s="504"/>
      <c r="BB202" s="504"/>
      <c r="BC202" s="504"/>
      <c r="BD202" s="504"/>
      <c r="BE202" s="504"/>
      <c r="BF202" s="504"/>
      <c r="BG202" s="505"/>
      <c r="BH202" s="505"/>
      <c r="BI202" s="505"/>
      <c r="BJ202" s="505"/>
      <c r="BK202" s="505"/>
      <c r="BL202" s="505"/>
      <c r="BM202" s="505"/>
      <c r="BN202" s="505"/>
      <c r="BO202" s="505"/>
      <c r="BP202" s="505"/>
    </row>
    <row r="203" spans="1:68" ht="19.5" customHeight="1">
      <c r="A203" s="499"/>
      <c r="B203" s="499"/>
      <c r="C203" s="499"/>
      <c r="D203" s="499"/>
      <c r="E203" s="499"/>
      <c r="F203" s="499"/>
      <c r="G203" s="500"/>
      <c r="H203" s="499"/>
      <c r="I203" s="499"/>
      <c r="J203" s="500"/>
      <c r="K203" s="499"/>
      <c r="L203" s="500"/>
      <c r="M203" s="499"/>
      <c r="N203" s="500"/>
      <c r="O203" s="499"/>
      <c r="P203" s="500"/>
      <c r="Q203" s="501"/>
      <c r="R203" s="501"/>
      <c r="S203" s="501"/>
      <c r="T203" s="501"/>
      <c r="U203" s="499"/>
      <c r="V203" s="499"/>
      <c r="W203" s="500"/>
      <c r="X203" s="501"/>
      <c r="Y203" s="499"/>
      <c r="Z203" s="500"/>
      <c r="AA203" s="500"/>
      <c r="AB203" s="499"/>
      <c r="AC203" s="499"/>
      <c r="AD203" s="499"/>
      <c r="AE203" s="499"/>
      <c r="AF203" s="500"/>
      <c r="AG203" s="500"/>
      <c r="AH203" s="501"/>
      <c r="AI203" s="501"/>
      <c r="AJ203" s="501"/>
      <c r="AK203" s="501"/>
      <c r="AL203" s="501"/>
      <c r="AM203" s="501"/>
      <c r="AN203" s="502"/>
      <c r="AO203" s="502"/>
      <c r="AP203" s="500"/>
      <c r="AQ203" s="500"/>
      <c r="AR203" s="500"/>
      <c r="AS203" s="503"/>
      <c r="AT203" s="503"/>
      <c r="AU203" s="504"/>
      <c r="AV203" s="505"/>
      <c r="AW203" s="506"/>
      <c r="AX203" s="506"/>
      <c r="AY203" s="505"/>
      <c r="AZ203" s="506"/>
      <c r="BA203" s="504"/>
      <c r="BB203" s="504"/>
      <c r="BC203" s="504"/>
      <c r="BD203" s="504"/>
      <c r="BE203" s="504"/>
      <c r="BF203" s="504"/>
      <c r="BG203" s="505"/>
      <c r="BH203" s="505"/>
      <c r="BI203" s="505"/>
      <c r="BJ203" s="505"/>
      <c r="BK203" s="505"/>
      <c r="BL203" s="505"/>
      <c r="BM203" s="505"/>
      <c r="BN203" s="505"/>
      <c r="BO203" s="505"/>
      <c r="BP203" s="505"/>
    </row>
    <row r="204" spans="1:68" ht="19.5" customHeight="1">
      <c r="A204" s="499"/>
      <c r="B204" s="499"/>
      <c r="C204" s="499"/>
      <c r="D204" s="499"/>
      <c r="E204" s="499"/>
      <c r="F204" s="499"/>
      <c r="G204" s="500"/>
      <c r="H204" s="499"/>
      <c r="I204" s="499"/>
      <c r="J204" s="500"/>
      <c r="K204" s="499"/>
      <c r="L204" s="500"/>
      <c r="M204" s="499"/>
      <c r="N204" s="500"/>
      <c r="O204" s="499"/>
      <c r="P204" s="500"/>
      <c r="Q204" s="501"/>
      <c r="R204" s="501"/>
      <c r="S204" s="501"/>
      <c r="T204" s="501"/>
      <c r="U204" s="499"/>
      <c r="V204" s="499"/>
      <c r="W204" s="500"/>
      <c r="X204" s="501"/>
      <c r="Y204" s="499"/>
      <c r="Z204" s="500"/>
      <c r="AA204" s="500"/>
      <c r="AB204" s="499"/>
      <c r="AC204" s="499"/>
      <c r="AD204" s="499"/>
      <c r="AE204" s="499"/>
      <c r="AF204" s="500"/>
      <c r="AG204" s="500"/>
      <c r="AH204" s="501"/>
      <c r="AI204" s="501"/>
      <c r="AJ204" s="501"/>
      <c r="AK204" s="501"/>
      <c r="AL204" s="501"/>
      <c r="AM204" s="501"/>
      <c r="AN204" s="502"/>
      <c r="AO204" s="502"/>
      <c r="AP204" s="500"/>
      <c r="AQ204" s="500"/>
      <c r="AR204" s="500"/>
      <c r="AS204" s="503"/>
      <c r="AT204" s="503"/>
      <c r="AU204" s="504"/>
      <c r="AV204" s="505"/>
      <c r="AW204" s="506"/>
      <c r="AX204" s="506"/>
      <c r="AY204" s="505"/>
      <c r="AZ204" s="506"/>
      <c r="BA204" s="504"/>
      <c r="BB204" s="504"/>
      <c r="BC204" s="504"/>
      <c r="BD204" s="504"/>
      <c r="BE204" s="504"/>
      <c r="BF204" s="504"/>
      <c r="BG204" s="505"/>
      <c r="BH204" s="505"/>
      <c r="BI204" s="505"/>
      <c r="BJ204" s="505"/>
      <c r="BK204" s="505"/>
      <c r="BL204" s="505"/>
      <c r="BM204" s="505"/>
      <c r="BN204" s="505"/>
      <c r="BO204" s="505"/>
      <c r="BP204" s="505"/>
    </row>
    <row r="205" spans="1:68" ht="19.5" customHeight="1">
      <c r="A205" s="499"/>
      <c r="B205" s="499"/>
      <c r="C205" s="499"/>
      <c r="D205" s="499"/>
      <c r="E205" s="499"/>
      <c r="F205" s="499"/>
      <c r="G205" s="500"/>
      <c r="H205" s="499"/>
      <c r="I205" s="499"/>
      <c r="J205" s="500"/>
      <c r="K205" s="499"/>
      <c r="L205" s="500"/>
      <c r="M205" s="499"/>
      <c r="N205" s="500"/>
      <c r="O205" s="499"/>
      <c r="P205" s="500"/>
      <c r="Q205" s="501"/>
      <c r="R205" s="501"/>
      <c r="S205" s="501"/>
      <c r="T205" s="501"/>
      <c r="U205" s="499"/>
      <c r="V205" s="499"/>
      <c r="W205" s="500"/>
      <c r="X205" s="501"/>
      <c r="Y205" s="499"/>
      <c r="Z205" s="500"/>
      <c r="AA205" s="500"/>
      <c r="AB205" s="499"/>
      <c r="AC205" s="499"/>
      <c r="AD205" s="499"/>
      <c r="AE205" s="499"/>
      <c r="AF205" s="500"/>
      <c r="AG205" s="500"/>
      <c r="AH205" s="501"/>
      <c r="AI205" s="501"/>
      <c r="AJ205" s="501"/>
      <c r="AK205" s="501"/>
      <c r="AL205" s="501"/>
      <c r="AM205" s="501"/>
      <c r="AN205" s="502"/>
      <c r="AO205" s="502"/>
      <c r="AP205" s="500"/>
      <c r="AQ205" s="500"/>
      <c r="AR205" s="500"/>
      <c r="AS205" s="503"/>
      <c r="AT205" s="503"/>
      <c r="AU205" s="504"/>
      <c r="AV205" s="505"/>
      <c r="AW205" s="506"/>
      <c r="AX205" s="506"/>
      <c r="AY205" s="505"/>
      <c r="AZ205" s="506"/>
      <c r="BA205" s="504"/>
      <c r="BB205" s="504"/>
      <c r="BC205" s="504"/>
      <c r="BD205" s="504"/>
      <c r="BE205" s="504"/>
      <c r="BF205" s="504"/>
      <c r="BG205" s="505"/>
      <c r="BH205" s="505"/>
      <c r="BI205" s="505"/>
      <c r="BJ205" s="505"/>
      <c r="BK205" s="505"/>
      <c r="BL205" s="505"/>
      <c r="BM205" s="505"/>
      <c r="BN205" s="505"/>
      <c r="BO205" s="505"/>
      <c r="BP205" s="505"/>
    </row>
    <row r="206" spans="1:68" ht="19.5" customHeight="1">
      <c r="A206" s="499"/>
      <c r="B206" s="499"/>
      <c r="C206" s="499"/>
      <c r="D206" s="499"/>
      <c r="E206" s="499"/>
      <c r="F206" s="499"/>
      <c r="G206" s="500"/>
      <c r="H206" s="499"/>
      <c r="I206" s="499"/>
      <c r="J206" s="500"/>
      <c r="K206" s="499"/>
      <c r="L206" s="500"/>
      <c r="M206" s="499"/>
      <c r="N206" s="500"/>
      <c r="O206" s="499"/>
      <c r="P206" s="500"/>
      <c r="Q206" s="501"/>
      <c r="R206" s="501"/>
      <c r="S206" s="501"/>
      <c r="T206" s="501"/>
      <c r="U206" s="499"/>
      <c r="V206" s="499"/>
      <c r="W206" s="500"/>
      <c r="X206" s="501"/>
      <c r="Y206" s="499"/>
      <c r="Z206" s="500"/>
      <c r="AA206" s="500"/>
      <c r="AB206" s="499"/>
      <c r="AC206" s="499"/>
      <c r="AD206" s="499"/>
      <c r="AE206" s="499"/>
      <c r="AF206" s="500"/>
      <c r="AG206" s="500"/>
      <c r="AH206" s="501"/>
      <c r="AI206" s="501"/>
      <c r="AJ206" s="501"/>
      <c r="AK206" s="501"/>
      <c r="AL206" s="501"/>
      <c r="AM206" s="501"/>
      <c r="AN206" s="502"/>
      <c r="AO206" s="502"/>
      <c r="AP206" s="500"/>
      <c r="AQ206" s="500"/>
      <c r="AR206" s="500"/>
      <c r="AS206" s="503"/>
      <c r="AT206" s="503"/>
      <c r="AU206" s="504"/>
      <c r="AV206" s="505"/>
      <c r="AW206" s="506"/>
      <c r="AX206" s="506"/>
      <c r="AY206" s="505"/>
      <c r="AZ206" s="506"/>
      <c r="BA206" s="504"/>
      <c r="BB206" s="504"/>
      <c r="BC206" s="504"/>
      <c r="BD206" s="504"/>
      <c r="BE206" s="504"/>
      <c r="BF206" s="504"/>
      <c r="BG206" s="505"/>
      <c r="BH206" s="505"/>
      <c r="BI206" s="505"/>
      <c r="BJ206" s="505"/>
      <c r="BK206" s="505"/>
      <c r="BL206" s="505"/>
      <c r="BM206" s="505"/>
      <c r="BN206" s="505"/>
      <c r="BO206" s="505"/>
      <c r="BP206" s="505"/>
    </row>
    <row r="207" spans="1:68" ht="19.5" customHeight="1">
      <c r="A207" s="499"/>
      <c r="B207" s="499"/>
      <c r="C207" s="499"/>
      <c r="D207" s="499"/>
      <c r="E207" s="499"/>
      <c r="F207" s="499"/>
      <c r="G207" s="500"/>
      <c r="H207" s="499"/>
      <c r="I207" s="499"/>
      <c r="J207" s="500"/>
      <c r="K207" s="499"/>
      <c r="L207" s="500"/>
      <c r="M207" s="499"/>
      <c r="N207" s="500"/>
      <c r="O207" s="499"/>
      <c r="P207" s="500"/>
      <c r="Q207" s="501"/>
      <c r="R207" s="501"/>
      <c r="S207" s="501"/>
      <c r="T207" s="501"/>
      <c r="U207" s="499"/>
      <c r="V207" s="499"/>
      <c r="W207" s="500"/>
      <c r="X207" s="501"/>
      <c r="Y207" s="499"/>
      <c r="Z207" s="500"/>
      <c r="AA207" s="500"/>
      <c r="AB207" s="499"/>
      <c r="AC207" s="499"/>
      <c r="AD207" s="499"/>
      <c r="AE207" s="499"/>
      <c r="AF207" s="500"/>
      <c r="AG207" s="500"/>
      <c r="AH207" s="501"/>
      <c r="AI207" s="501"/>
      <c r="AJ207" s="501"/>
      <c r="AK207" s="501"/>
      <c r="AL207" s="501"/>
      <c r="AM207" s="501"/>
      <c r="AN207" s="502"/>
      <c r="AO207" s="502"/>
      <c r="AP207" s="500"/>
      <c r="AQ207" s="500"/>
      <c r="AR207" s="500"/>
      <c r="AS207" s="503"/>
      <c r="AT207" s="503"/>
      <c r="AU207" s="504"/>
      <c r="AV207" s="505"/>
      <c r="AW207" s="506"/>
      <c r="AX207" s="506"/>
      <c r="AY207" s="505"/>
      <c r="AZ207" s="506"/>
      <c r="BA207" s="504"/>
      <c r="BB207" s="504"/>
      <c r="BC207" s="504"/>
      <c r="BD207" s="504"/>
      <c r="BE207" s="504"/>
      <c r="BF207" s="504"/>
      <c r="BG207" s="505"/>
      <c r="BH207" s="505"/>
      <c r="BI207" s="505"/>
      <c r="BJ207" s="505"/>
      <c r="BK207" s="505"/>
      <c r="BL207" s="505"/>
      <c r="BM207" s="505"/>
      <c r="BN207" s="505"/>
      <c r="BO207" s="505"/>
      <c r="BP207" s="505"/>
    </row>
    <row r="208" spans="1:68" ht="19.5" customHeight="1">
      <c r="A208" s="499"/>
      <c r="B208" s="499"/>
      <c r="C208" s="499"/>
      <c r="D208" s="499"/>
      <c r="E208" s="499"/>
      <c r="F208" s="499"/>
      <c r="G208" s="500"/>
      <c r="H208" s="499"/>
      <c r="I208" s="499"/>
      <c r="J208" s="500"/>
      <c r="K208" s="499"/>
      <c r="L208" s="500"/>
      <c r="M208" s="499"/>
      <c r="N208" s="500"/>
      <c r="O208" s="499"/>
      <c r="P208" s="500"/>
      <c r="Q208" s="501"/>
      <c r="R208" s="501"/>
      <c r="S208" s="501"/>
      <c r="T208" s="501"/>
      <c r="U208" s="499"/>
      <c r="V208" s="499"/>
      <c r="W208" s="500"/>
      <c r="X208" s="501"/>
      <c r="Y208" s="499"/>
      <c r="Z208" s="500"/>
      <c r="AA208" s="500"/>
      <c r="AB208" s="499"/>
      <c r="AC208" s="499"/>
      <c r="AD208" s="499"/>
      <c r="AE208" s="499"/>
      <c r="AF208" s="500"/>
      <c r="AG208" s="500"/>
      <c r="AH208" s="501"/>
      <c r="AI208" s="501"/>
      <c r="AJ208" s="501"/>
      <c r="AK208" s="501"/>
      <c r="AL208" s="501"/>
      <c r="AM208" s="501"/>
      <c r="AN208" s="502"/>
      <c r="AO208" s="502"/>
      <c r="AP208" s="500"/>
      <c r="AQ208" s="500"/>
      <c r="AR208" s="500"/>
      <c r="AS208" s="503"/>
      <c r="AT208" s="503"/>
      <c r="AU208" s="504"/>
      <c r="AV208" s="505"/>
      <c r="AW208" s="506"/>
      <c r="AX208" s="506"/>
      <c r="AY208" s="505"/>
      <c r="AZ208" s="506"/>
      <c r="BA208" s="504"/>
      <c r="BB208" s="504"/>
      <c r="BC208" s="504"/>
      <c r="BD208" s="504"/>
      <c r="BE208" s="504"/>
      <c r="BF208" s="504"/>
      <c r="BG208" s="505"/>
      <c r="BH208" s="505"/>
      <c r="BI208" s="505"/>
      <c r="BJ208" s="505"/>
      <c r="BK208" s="505"/>
      <c r="BL208" s="505"/>
      <c r="BM208" s="505"/>
      <c r="BN208" s="505"/>
      <c r="BO208" s="505"/>
      <c r="BP208" s="505"/>
    </row>
    <row r="209" spans="1:68" ht="19.5" customHeight="1">
      <c r="A209" s="499"/>
      <c r="B209" s="499"/>
      <c r="C209" s="499"/>
      <c r="D209" s="499"/>
      <c r="E209" s="499"/>
      <c r="F209" s="499"/>
      <c r="G209" s="500"/>
      <c r="H209" s="499"/>
      <c r="I209" s="499"/>
      <c r="J209" s="500"/>
      <c r="K209" s="499"/>
      <c r="L209" s="500"/>
      <c r="M209" s="499"/>
      <c r="N209" s="500"/>
      <c r="O209" s="499"/>
      <c r="P209" s="500"/>
      <c r="Q209" s="501"/>
      <c r="R209" s="501"/>
      <c r="S209" s="501"/>
      <c r="T209" s="501"/>
      <c r="U209" s="499"/>
      <c r="V209" s="499"/>
      <c r="W209" s="500"/>
      <c r="X209" s="501"/>
      <c r="Y209" s="499"/>
      <c r="Z209" s="500"/>
      <c r="AA209" s="500"/>
      <c r="AB209" s="499"/>
      <c r="AC209" s="499"/>
      <c r="AD209" s="499"/>
      <c r="AE209" s="499"/>
      <c r="AF209" s="500"/>
      <c r="AG209" s="500"/>
      <c r="AH209" s="501"/>
      <c r="AI209" s="501"/>
      <c r="AJ209" s="501"/>
      <c r="AK209" s="501"/>
      <c r="AL209" s="501"/>
      <c r="AM209" s="501"/>
      <c r="AN209" s="502"/>
      <c r="AO209" s="502"/>
      <c r="AP209" s="500"/>
      <c r="AQ209" s="500"/>
      <c r="AR209" s="500"/>
      <c r="AS209" s="503"/>
      <c r="AT209" s="503"/>
      <c r="AU209" s="504"/>
      <c r="AV209" s="505"/>
      <c r="AW209" s="506"/>
      <c r="AX209" s="506"/>
      <c r="AY209" s="505"/>
      <c r="AZ209" s="506"/>
      <c r="BA209" s="504"/>
      <c r="BB209" s="504"/>
      <c r="BC209" s="504"/>
      <c r="BD209" s="504"/>
      <c r="BE209" s="504"/>
      <c r="BF209" s="504"/>
      <c r="BG209" s="505"/>
      <c r="BH209" s="505"/>
      <c r="BI209" s="505"/>
      <c r="BJ209" s="505"/>
      <c r="BK209" s="505"/>
      <c r="BL209" s="505"/>
      <c r="BM209" s="505"/>
      <c r="BN209" s="505"/>
      <c r="BO209" s="505"/>
      <c r="BP209" s="505"/>
    </row>
    <row r="210" spans="1:68" ht="19.5" customHeight="1">
      <c r="A210" s="499"/>
      <c r="B210" s="499"/>
      <c r="C210" s="499"/>
      <c r="D210" s="499"/>
      <c r="E210" s="499"/>
      <c r="F210" s="499"/>
      <c r="G210" s="500"/>
      <c r="H210" s="499"/>
      <c r="I210" s="499"/>
      <c r="J210" s="500"/>
      <c r="K210" s="499"/>
      <c r="L210" s="500"/>
      <c r="M210" s="499"/>
      <c r="N210" s="500"/>
      <c r="O210" s="499"/>
      <c r="P210" s="500"/>
      <c r="Q210" s="501"/>
      <c r="R210" s="501"/>
      <c r="S210" s="501"/>
      <c r="T210" s="501"/>
      <c r="U210" s="499"/>
      <c r="V210" s="499"/>
      <c r="W210" s="500"/>
      <c r="X210" s="501"/>
      <c r="Y210" s="499"/>
      <c r="Z210" s="500"/>
      <c r="AA210" s="500"/>
      <c r="AB210" s="499"/>
      <c r="AC210" s="499"/>
      <c r="AD210" s="499"/>
      <c r="AE210" s="499"/>
      <c r="AF210" s="500"/>
      <c r="AG210" s="500"/>
      <c r="AH210" s="501"/>
      <c r="AI210" s="501"/>
      <c r="AJ210" s="501"/>
      <c r="AK210" s="501"/>
      <c r="AL210" s="501"/>
      <c r="AM210" s="501"/>
      <c r="AN210" s="502"/>
      <c r="AO210" s="502"/>
      <c r="AP210" s="500"/>
      <c r="AQ210" s="500"/>
      <c r="AR210" s="500"/>
      <c r="AS210" s="503"/>
      <c r="AT210" s="503"/>
      <c r="AU210" s="504"/>
      <c r="AV210" s="505"/>
      <c r="AW210" s="506"/>
      <c r="AX210" s="506"/>
      <c r="AY210" s="505"/>
      <c r="AZ210" s="506"/>
      <c r="BA210" s="504"/>
      <c r="BB210" s="504"/>
      <c r="BC210" s="504"/>
      <c r="BD210" s="504"/>
      <c r="BE210" s="504"/>
      <c r="BF210" s="504"/>
      <c r="BG210" s="505"/>
      <c r="BH210" s="505"/>
      <c r="BI210" s="505"/>
      <c r="BJ210" s="505"/>
      <c r="BK210" s="505"/>
      <c r="BL210" s="505"/>
      <c r="BM210" s="505"/>
      <c r="BN210" s="505"/>
      <c r="BO210" s="505"/>
      <c r="BP210" s="505"/>
    </row>
    <row r="211" spans="1:68" ht="19.5" customHeight="1">
      <c r="A211" s="499"/>
      <c r="B211" s="499"/>
      <c r="C211" s="499"/>
      <c r="D211" s="499"/>
      <c r="E211" s="499"/>
      <c r="F211" s="499"/>
      <c r="G211" s="500"/>
      <c r="H211" s="499"/>
      <c r="I211" s="499"/>
      <c r="J211" s="500"/>
      <c r="K211" s="499"/>
      <c r="L211" s="500"/>
      <c r="M211" s="499"/>
      <c r="N211" s="500"/>
      <c r="O211" s="499"/>
      <c r="P211" s="500"/>
      <c r="Q211" s="501"/>
      <c r="R211" s="501"/>
      <c r="S211" s="501"/>
      <c r="T211" s="501"/>
      <c r="U211" s="499"/>
      <c r="V211" s="499"/>
      <c r="W211" s="500"/>
      <c r="X211" s="501"/>
      <c r="Y211" s="499"/>
      <c r="Z211" s="500"/>
      <c r="AA211" s="500"/>
      <c r="AB211" s="499"/>
      <c r="AC211" s="499"/>
      <c r="AD211" s="499"/>
      <c r="AE211" s="499"/>
      <c r="AF211" s="500"/>
      <c r="AG211" s="500"/>
      <c r="AH211" s="501"/>
      <c r="AI211" s="501"/>
      <c r="AJ211" s="501"/>
      <c r="AK211" s="501"/>
      <c r="AL211" s="501"/>
      <c r="AM211" s="501"/>
      <c r="AN211" s="502"/>
      <c r="AO211" s="502"/>
      <c r="AP211" s="500"/>
      <c r="AQ211" s="500"/>
      <c r="AR211" s="500"/>
      <c r="AS211" s="503"/>
      <c r="AT211" s="503"/>
      <c r="AU211" s="504"/>
      <c r="AV211" s="505"/>
      <c r="AW211" s="506"/>
      <c r="AX211" s="506"/>
      <c r="AY211" s="505"/>
      <c r="AZ211" s="506"/>
      <c r="BA211" s="504"/>
      <c r="BB211" s="504"/>
      <c r="BC211" s="504"/>
      <c r="BD211" s="504"/>
      <c r="BE211" s="504"/>
      <c r="BF211" s="504"/>
      <c r="BG211" s="505"/>
      <c r="BH211" s="505"/>
      <c r="BI211" s="505"/>
      <c r="BJ211" s="505"/>
      <c r="BK211" s="505"/>
      <c r="BL211" s="505"/>
      <c r="BM211" s="505"/>
      <c r="BN211" s="505"/>
      <c r="BO211" s="505"/>
      <c r="BP211" s="505"/>
    </row>
    <row r="212" spans="1:68" ht="19.5" customHeight="1">
      <c r="A212" s="499"/>
      <c r="B212" s="499"/>
      <c r="C212" s="499"/>
      <c r="D212" s="499"/>
      <c r="E212" s="499"/>
      <c r="F212" s="499"/>
      <c r="G212" s="500"/>
      <c r="H212" s="499"/>
      <c r="I212" s="499"/>
      <c r="J212" s="500"/>
      <c r="K212" s="499"/>
      <c r="L212" s="500"/>
      <c r="M212" s="499"/>
      <c r="N212" s="500"/>
      <c r="O212" s="499"/>
      <c r="P212" s="500"/>
      <c r="Q212" s="501"/>
      <c r="R212" s="501"/>
      <c r="S212" s="501"/>
      <c r="T212" s="501"/>
      <c r="U212" s="499"/>
      <c r="V212" s="499"/>
      <c r="W212" s="500"/>
      <c r="X212" s="501"/>
      <c r="Y212" s="499"/>
      <c r="Z212" s="500"/>
      <c r="AA212" s="500"/>
      <c r="AB212" s="499"/>
      <c r="AC212" s="499"/>
      <c r="AD212" s="499"/>
      <c r="AE212" s="499"/>
      <c r="AF212" s="500"/>
      <c r="AG212" s="500"/>
      <c r="AH212" s="501"/>
      <c r="AI212" s="501"/>
      <c r="AJ212" s="501"/>
      <c r="AK212" s="501"/>
      <c r="AL212" s="501"/>
      <c r="AM212" s="501"/>
      <c r="AN212" s="502"/>
      <c r="AO212" s="502"/>
      <c r="AP212" s="500"/>
      <c r="AQ212" s="500"/>
      <c r="AR212" s="500"/>
      <c r="AS212" s="503"/>
      <c r="AT212" s="503"/>
      <c r="AU212" s="504"/>
      <c r="AV212" s="505"/>
      <c r="AW212" s="506"/>
      <c r="AX212" s="506"/>
      <c r="AY212" s="505"/>
      <c r="AZ212" s="506"/>
      <c r="BA212" s="504"/>
      <c r="BB212" s="504"/>
      <c r="BC212" s="504"/>
      <c r="BD212" s="504"/>
      <c r="BE212" s="504"/>
      <c r="BF212" s="504"/>
      <c r="BG212" s="505"/>
      <c r="BH212" s="505"/>
      <c r="BI212" s="505"/>
      <c r="BJ212" s="505"/>
      <c r="BK212" s="505"/>
      <c r="BL212" s="505"/>
      <c r="BM212" s="505"/>
      <c r="BN212" s="505"/>
      <c r="BO212" s="505"/>
      <c r="BP212" s="505"/>
    </row>
    <row r="213" spans="1:68" ht="19.5" customHeight="1">
      <c r="A213" s="499"/>
      <c r="B213" s="499"/>
      <c r="C213" s="499"/>
      <c r="D213" s="499"/>
      <c r="E213" s="499"/>
      <c r="F213" s="499"/>
      <c r="G213" s="500"/>
      <c r="H213" s="499"/>
      <c r="I213" s="499"/>
      <c r="J213" s="500"/>
      <c r="K213" s="499"/>
      <c r="L213" s="500"/>
      <c r="M213" s="499"/>
      <c r="N213" s="500"/>
      <c r="O213" s="499"/>
      <c r="P213" s="500"/>
      <c r="Q213" s="501"/>
      <c r="R213" s="501"/>
      <c r="S213" s="501"/>
      <c r="T213" s="501"/>
      <c r="U213" s="499"/>
      <c r="V213" s="499"/>
      <c r="W213" s="500"/>
      <c r="X213" s="501"/>
      <c r="Y213" s="499"/>
      <c r="Z213" s="500"/>
      <c r="AA213" s="500"/>
      <c r="AB213" s="499"/>
      <c r="AC213" s="499"/>
      <c r="AD213" s="499"/>
      <c r="AE213" s="499"/>
      <c r="AF213" s="500"/>
      <c r="AG213" s="500"/>
      <c r="AH213" s="501"/>
      <c r="AI213" s="501"/>
      <c r="AJ213" s="501"/>
      <c r="AK213" s="501"/>
      <c r="AL213" s="501"/>
      <c r="AM213" s="501"/>
      <c r="AN213" s="502"/>
      <c r="AO213" s="502"/>
      <c r="AP213" s="500"/>
      <c r="AQ213" s="500"/>
      <c r="AR213" s="500"/>
      <c r="AS213" s="503"/>
      <c r="AT213" s="503"/>
      <c r="AU213" s="504"/>
      <c r="AV213" s="505"/>
      <c r="AW213" s="506"/>
      <c r="AX213" s="506"/>
      <c r="AY213" s="505"/>
      <c r="AZ213" s="506"/>
      <c r="BA213" s="504"/>
      <c r="BB213" s="504"/>
      <c r="BC213" s="504"/>
      <c r="BD213" s="504"/>
      <c r="BE213" s="504"/>
      <c r="BF213" s="504"/>
      <c r="BG213" s="505"/>
      <c r="BH213" s="505"/>
      <c r="BI213" s="505"/>
      <c r="BJ213" s="505"/>
      <c r="BK213" s="505"/>
      <c r="BL213" s="505"/>
      <c r="BM213" s="505"/>
      <c r="BN213" s="505"/>
      <c r="BO213" s="505"/>
      <c r="BP213" s="505"/>
    </row>
    <row r="214" spans="1:68" ht="19.5" customHeight="1">
      <c r="A214" s="499"/>
      <c r="B214" s="499"/>
      <c r="C214" s="499"/>
      <c r="D214" s="499"/>
      <c r="E214" s="499"/>
      <c r="F214" s="499"/>
      <c r="G214" s="500"/>
      <c r="H214" s="499"/>
      <c r="I214" s="499"/>
      <c r="J214" s="500"/>
      <c r="K214" s="499"/>
      <c r="L214" s="500"/>
      <c r="M214" s="499"/>
      <c r="N214" s="500"/>
      <c r="O214" s="499"/>
      <c r="P214" s="500"/>
      <c r="Q214" s="501"/>
      <c r="R214" s="501"/>
      <c r="S214" s="501"/>
      <c r="T214" s="501"/>
      <c r="U214" s="499"/>
      <c r="V214" s="499"/>
      <c r="W214" s="500"/>
      <c r="X214" s="501"/>
      <c r="Y214" s="499"/>
      <c r="Z214" s="500"/>
      <c r="AA214" s="500"/>
      <c r="AB214" s="499"/>
      <c r="AC214" s="499"/>
      <c r="AD214" s="499"/>
      <c r="AE214" s="499"/>
      <c r="AF214" s="500"/>
      <c r="AG214" s="500"/>
      <c r="AH214" s="501"/>
      <c r="AI214" s="501"/>
      <c r="AJ214" s="501"/>
      <c r="AK214" s="501"/>
      <c r="AL214" s="501"/>
      <c r="AM214" s="501"/>
      <c r="AN214" s="502"/>
      <c r="AO214" s="502"/>
      <c r="AP214" s="500"/>
      <c r="AQ214" s="500"/>
      <c r="AR214" s="500"/>
      <c r="AS214" s="503"/>
      <c r="AT214" s="503"/>
      <c r="AU214" s="504"/>
      <c r="AV214" s="505"/>
      <c r="AW214" s="506"/>
      <c r="AX214" s="506"/>
      <c r="AY214" s="505"/>
      <c r="AZ214" s="506"/>
      <c r="BA214" s="504"/>
      <c r="BB214" s="504"/>
      <c r="BC214" s="504"/>
      <c r="BD214" s="504"/>
      <c r="BE214" s="504"/>
      <c r="BF214" s="504"/>
      <c r="BG214" s="505"/>
      <c r="BH214" s="505"/>
      <c r="BI214" s="505"/>
      <c r="BJ214" s="505"/>
      <c r="BK214" s="505"/>
      <c r="BL214" s="505"/>
      <c r="BM214" s="505"/>
      <c r="BN214" s="505"/>
      <c r="BO214" s="505"/>
      <c r="BP214" s="505"/>
    </row>
    <row r="215" spans="1:68" ht="19.5" customHeight="1">
      <c r="A215" s="499"/>
      <c r="B215" s="499"/>
      <c r="C215" s="499"/>
      <c r="D215" s="499"/>
      <c r="E215" s="499"/>
      <c r="F215" s="499"/>
      <c r="G215" s="500"/>
      <c r="H215" s="499"/>
      <c r="I215" s="499"/>
      <c r="J215" s="500"/>
      <c r="K215" s="499"/>
      <c r="L215" s="500"/>
      <c r="M215" s="499"/>
      <c r="N215" s="500"/>
      <c r="O215" s="499"/>
      <c r="P215" s="500"/>
      <c r="Q215" s="501"/>
      <c r="R215" s="501"/>
      <c r="S215" s="501"/>
      <c r="T215" s="501"/>
      <c r="U215" s="499"/>
      <c r="V215" s="499"/>
      <c r="W215" s="500"/>
      <c r="X215" s="501"/>
      <c r="Y215" s="499"/>
      <c r="Z215" s="500"/>
      <c r="AA215" s="500"/>
      <c r="AB215" s="499"/>
      <c r="AC215" s="499"/>
      <c r="AD215" s="499"/>
      <c r="AE215" s="499"/>
      <c r="AF215" s="500"/>
      <c r="AG215" s="500"/>
      <c r="AH215" s="501"/>
      <c r="AI215" s="501"/>
      <c r="AJ215" s="501"/>
      <c r="AK215" s="501"/>
      <c r="AL215" s="501"/>
      <c r="AM215" s="501"/>
      <c r="AN215" s="502"/>
      <c r="AO215" s="502"/>
      <c r="AP215" s="500"/>
      <c r="AQ215" s="500"/>
      <c r="AR215" s="500"/>
      <c r="AS215" s="503"/>
      <c r="AT215" s="503"/>
      <c r="AU215" s="504"/>
      <c r="AV215" s="505"/>
      <c r="AW215" s="506"/>
      <c r="AX215" s="506"/>
      <c r="AY215" s="505"/>
      <c r="AZ215" s="506"/>
      <c r="BA215" s="504"/>
      <c r="BB215" s="504"/>
      <c r="BC215" s="504"/>
      <c r="BD215" s="504"/>
      <c r="BE215" s="504"/>
      <c r="BF215" s="504"/>
      <c r="BG215" s="505"/>
      <c r="BH215" s="505"/>
      <c r="BI215" s="505"/>
      <c r="BJ215" s="505"/>
      <c r="BK215" s="505"/>
      <c r="BL215" s="505"/>
      <c r="BM215" s="505"/>
      <c r="BN215" s="505"/>
      <c r="BO215" s="505"/>
      <c r="BP215" s="505"/>
    </row>
    <row r="216" spans="1:68" ht="19.5" customHeight="1">
      <c r="A216" s="499"/>
      <c r="B216" s="499"/>
      <c r="C216" s="499"/>
      <c r="D216" s="499"/>
      <c r="E216" s="499"/>
      <c r="F216" s="499"/>
      <c r="G216" s="500"/>
      <c r="H216" s="499"/>
      <c r="I216" s="499"/>
      <c r="J216" s="500"/>
      <c r="K216" s="499"/>
      <c r="L216" s="500"/>
      <c r="M216" s="499"/>
      <c r="N216" s="500"/>
      <c r="O216" s="499"/>
      <c r="P216" s="500"/>
      <c r="Q216" s="501"/>
      <c r="R216" s="501"/>
      <c r="S216" s="501"/>
      <c r="T216" s="501"/>
      <c r="U216" s="499"/>
      <c r="V216" s="499"/>
      <c r="W216" s="500"/>
      <c r="X216" s="501"/>
      <c r="Y216" s="499"/>
      <c r="Z216" s="500"/>
      <c r="AA216" s="500"/>
      <c r="AB216" s="499"/>
      <c r="AC216" s="499"/>
      <c r="AD216" s="499"/>
      <c r="AE216" s="499"/>
      <c r="AF216" s="500"/>
      <c r="AG216" s="500"/>
      <c r="AH216" s="501"/>
      <c r="AI216" s="501"/>
      <c r="AJ216" s="501"/>
      <c r="AK216" s="501"/>
      <c r="AL216" s="501"/>
      <c r="AM216" s="501"/>
      <c r="AN216" s="502"/>
      <c r="AO216" s="502"/>
      <c r="AP216" s="500"/>
      <c r="AQ216" s="500"/>
      <c r="AR216" s="500"/>
      <c r="AS216" s="503"/>
      <c r="AT216" s="503"/>
      <c r="AU216" s="504"/>
      <c r="AV216" s="505"/>
      <c r="AW216" s="506"/>
      <c r="AX216" s="506"/>
      <c r="AY216" s="505"/>
      <c r="AZ216" s="506"/>
      <c r="BA216" s="504"/>
      <c r="BB216" s="504"/>
      <c r="BC216" s="504"/>
      <c r="BD216" s="504"/>
      <c r="BE216" s="504"/>
      <c r="BF216" s="504"/>
      <c r="BG216" s="505"/>
      <c r="BH216" s="505"/>
      <c r="BI216" s="505"/>
      <c r="BJ216" s="505"/>
      <c r="BK216" s="505"/>
      <c r="BL216" s="505"/>
      <c r="BM216" s="505"/>
      <c r="BN216" s="505"/>
      <c r="BO216" s="505"/>
      <c r="BP216" s="505"/>
    </row>
    <row r="217" spans="1:68" ht="19.5" customHeight="1">
      <c r="A217" s="499"/>
      <c r="B217" s="499"/>
      <c r="C217" s="499"/>
      <c r="D217" s="499"/>
      <c r="E217" s="499"/>
      <c r="F217" s="499"/>
      <c r="G217" s="500"/>
      <c r="H217" s="499"/>
      <c r="I217" s="499"/>
      <c r="J217" s="500"/>
      <c r="K217" s="499"/>
      <c r="L217" s="500"/>
      <c r="M217" s="499"/>
      <c r="N217" s="500"/>
      <c r="O217" s="499"/>
      <c r="P217" s="500"/>
      <c r="Q217" s="501"/>
      <c r="R217" s="501"/>
      <c r="S217" s="501"/>
      <c r="T217" s="501"/>
      <c r="U217" s="499"/>
      <c r="V217" s="499"/>
      <c r="W217" s="500"/>
      <c r="X217" s="501"/>
      <c r="Y217" s="499"/>
      <c r="Z217" s="500"/>
      <c r="AA217" s="500"/>
      <c r="AB217" s="499"/>
      <c r="AC217" s="499"/>
      <c r="AD217" s="499"/>
      <c r="AE217" s="499"/>
      <c r="AF217" s="500"/>
      <c r="AG217" s="500"/>
      <c r="AH217" s="501"/>
      <c r="AI217" s="501"/>
      <c r="AJ217" s="501"/>
      <c r="AK217" s="501"/>
      <c r="AL217" s="501"/>
      <c r="AM217" s="501"/>
      <c r="AN217" s="502"/>
      <c r="AO217" s="502"/>
      <c r="AP217" s="500"/>
      <c r="AQ217" s="500"/>
      <c r="AR217" s="500"/>
      <c r="AS217" s="503"/>
      <c r="AT217" s="503"/>
      <c r="AU217" s="504"/>
      <c r="AV217" s="505"/>
      <c r="AW217" s="506"/>
      <c r="AX217" s="506"/>
      <c r="AY217" s="505"/>
      <c r="AZ217" s="506"/>
      <c r="BA217" s="504"/>
      <c r="BB217" s="504"/>
      <c r="BC217" s="504"/>
      <c r="BD217" s="504"/>
      <c r="BE217" s="504"/>
      <c r="BF217" s="504"/>
      <c r="BG217" s="505"/>
      <c r="BH217" s="505"/>
      <c r="BI217" s="505"/>
      <c r="BJ217" s="505"/>
      <c r="BK217" s="505"/>
      <c r="BL217" s="505"/>
      <c r="BM217" s="505"/>
      <c r="BN217" s="505"/>
      <c r="BO217" s="505"/>
      <c r="BP217" s="505"/>
    </row>
    <row r="218" spans="1:68" ht="19.5" customHeight="1">
      <c r="A218" s="499"/>
      <c r="B218" s="499"/>
      <c r="C218" s="499"/>
      <c r="D218" s="499"/>
      <c r="E218" s="499"/>
      <c r="F218" s="499"/>
      <c r="G218" s="500"/>
      <c r="H218" s="499"/>
      <c r="I218" s="499"/>
      <c r="J218" s="500"/>
      <c r="K218" s="499"/>
      <c r="L218" s="500"/>
      <c r="M218" s="499"/>
      <c r="N218" s="500"/>
      <c r="O218" s="499"/>
      <c r="P218" s="500"/>
      <c r="Q218" s="501"/>
      <c r="R218" s="501"/>
      <c r="S218" s="501"/>
      <c r="T218" s="501"/>
      <c r="U218" s="499"/>
      <c r="V218" s="499"/>
      <c r="W218" s="500"/>
      <c r="X218" s="501"/>
      <c r="Y218" s="499"/>
      <c r="Z218" s="500"/>
      <c r="AA218" s="500"/>
      <c r="AB218" s="499"/>
      <c r="AC218" s="499"/>
      <c r="AD218" s="499"/>
      <c r="AE218" s="499"/>
      <c r="AF218" s="500"/>
      <c r="AG218" s="500"/>
      <c r="AH218" s="501"/>
      <c r="AI218" s="501"/>
      <c r="AJ218" s="501"/>
      <c r="AK218" s="501"/>
      <c r="AL218" s="501"/>
      <c r="AM218" s="501"/>
      <c r="AN218" s="502"/>
      <c r="AO218" s="502"/>
      <c r="AP218" s="500"/>
      <c r="AQ218" s="500"/>
      <c r="AR218" s="500"/>
      <c r="AS218" s="503"/>
      <c r="AT218" s="503"/>
      <c r="AU218" s="504"/>
      <c r="AV218" s="505"/>
      <c r="AW218" s="506"/>
      <c r="AX218" s="506"/>
      <c r="AY218" s="505"/>
      <c r="AZ218" s="506"/>
      <c r="BA218" s="504"/>
      <c r="BB218" s="504"/>
      <c r="BC218" s="504"/>
      <c r="BD218" s="504"/>
      <c r="BE218" s="504"/>
      <c r="BF218" s="504"/>
      <c r="BG218" s="505"/>
      <c r="BH218" s="505"/>
      <c r="BI218" s="505"/>
      <c r="BJ218" s="505"/>
      <c r="BK218" s="505"/>
      <c r="BL218" s="505"/>
      <c r="BM218" s="505"/>
      <c r="BN218" s="505"/>
      <c r="BO218" s="505"/>
      <c r="BP218" s="505"/>
    </row>
    <row r="219" spans="1:68" ht="19.5" customHeight="1">
      <c r="A219" s="499"/>
      <c r="B219" s="499"/>
      <c r="C219" s="499"/>
      <c r="D219" s="499"/>
      <c r="E219" s="499"/>
      <c r="F219" s="499"/>
      <c r="G219" s="500"/>
      <c r="H219" s="499"/>
      <c r="I219" s="499"/>
      <c r="J219" s="500"/>
      <c r="K219" s="499"/>
      <c r="L219" s="500"/>
      <c r="M219" s="499"/>
      <c r="N219" s="500"/>
      <c r="O219" s="499"/>
      <c r="P219" s="500"/>
      <c r="Q219" s="501"/>
      <c r="R219" s="501"/>
      <c r="S219" s="501"/>
      <c r="T219" s="501"/>
      <c r="U219" s="499"/>
      <c r="V219" s="499"/>
      <c r="W219" s="500"/>
      <c r="X219" s="501"/>
      <c r="Y219" s="499"/>
      <c r="Z219" s="500"/>
      <c r="AA219" s="500"/>
      <c r="AB219" s="499"/>
      <c r="AC219" s="499"/>
      <c r="AD219" s="499"/>
      <c r="AE219" s="499"/>
      <c r="AF219" s="500"/>
      <c r="AG219" s="500"/>
      <c r="AH219" s="501"/>
      <c r="AI219" s="501"/>
      <c r="AJ219" s="501"/>
      <c r="AK219" s="501"/>
      <c r="AL219" s="501"/>
      <c r="AM219" s="501"/>
      <c r="AN219" s="502"/>
      <c r="AO219" s="502"/>
      <c r="AP219" s="500"/>
      <c r="AQ219" s="500"/>
      <c r="AR219" s="500"/>
      <c r="AS219" s="503"/>
      <c r="AT219" s="503"/>
      <c r="AU219" s="504"/>
      <c r="AV219" s="505"/>
      <c r="AW219" s="506"/>
      <c r="AX219" s="506"/>
      <c r="AY219" s="505"/>
      <c r="AZ219" s="506"/>
      <c r="BA219" s="504"/>
      <c r="BB219" s="504"/>
      <c r="BC219" s="504"/>
      <c r="BD219" s="504"/>
      <c r="BE219" s="504"/>
      <c r="BF219" s="504"/>
      <c r="BG219" s="505"/>
      <c r="BH219" s="505"/>
      <c r="BI219" s="505"/>
      <c r="BJ219" s="505"/>
      <c r="BK219" s="505"/>
      <c r="BL219" s="505"/>
      <c r="BM219" s="505"/>
      <c r="BN219" s="505"/>
      <c r="BO219" s="505"/>
      <c r="BP219" s="505"/>
    </row>
    <row r="220" spans="1:68" ht="19.5" customHeight="1">
      <c r="A220" s="499"/>
      <c r="B220" s="499"/>
      <c r="C220" s="499"/>
      <c r="D220" s="499"/>
      <c r="E220" s="499"/>
      <c r="F220" s="499"/>
      <c r="G220" s="500"/>
      <c r="H220" s="499"/>
      <c r="I220" s="499"/>
      <c r="J220" s="500"/>
      <c r="K220" s="499"/>
      <c r="L220" s="500"/>
      <c r="M220" s="499"/>
      <c r="N220" s="500"/>
      <c r="O220" s="499"/>
      <c r="P220" s="500"/>
      <c r="Q220" s="501"/>
      <c r="R220" s="501"/>
      <c r="S220" s="501"/>
      <c r="T220" s="501"/>
      <c r="U220" s="499"/>
      <c r="V220" s="499"/>
      <c r="W220" s="500"/>
      <c r="X220" s="501"/>
      <c r="Y220" s="499"/>
      <c r="Z220" s="500"/>
      <c r="AA220" s="500"/>
      <c r="AB220" s="499"/>
      <c r="AC220" s="499"/>
      <c r="AD220" s="499"/>
      <c r="AE220" s="499"/>
      <c r="AF220" s="500"/>
      <c r="AG220" s="500"/>
      <c r="AH220" s="501"/>
      <c r="AI220" s="501"/>
      <c r="AJ220" s="501"/>
      <c r="AK220" s="501"/>
      <c r="AL220" s="501"/>
      <c r="AM220" s="501"/>
      <c r="AN220" s="502"/>
      <c r="AO220" s="502"/>
      <c r="AP220" s="500"/>
      <c r="AQ220" s="500"/>
      <c r="AR220" s="500"/>
      <c r="AS220" s="503"/>
      <c r="AT220" s="503"/>
      <c r="AU220" s="504"/>
      <c r="AV220" s="505"/>
      <c r="AW220" s="506"/>
      <c r="AX220" s="506"/>
      <c r="AY220" s="505"/>
      <c r="AZ220" s="506"/>
      <c r="BA220" s="504"/>
      <c r="BB220" s="504"/>
      <c r="BC220" s="504"/>
      <c r="BD220" s="504"/>
      <c r="BE220" s="504"/>
      <c r="BF220" s="504"/>
      <c r="BG220" s="505"/>
      <c r="BH220" s="505"/>
      <c r="BI220" s="505"/>
      <c r="BJ220" s="505"/>
      <c r="BK220" s="505"/>
      <c r="BL220" s="505"/>
      <c r="BM220" s="505"/>
      <c r="BN220" s="505"/>
      <c r="BO220" s="505"/>
      <c r="BP220" s="505"/>
    </row>
    <row r="221" spans="1:68" ht="19.5" customHeight="1">
      <c r="A221" s="499"/>
      <c r="B221" s="499"/>
      <c r="C221" s="499"/>
      <c r="D221" s="499"/>
      <c r="E221" s="499"/>
      <c r="F221" s="499"/>
      <c r="G221" s="500"/>
      <c r="H221" s="499"/>
      <c r="I221" s="499"/>
      <c r="J221" s="500"/>
      <c r="K221" s="499"/>
      <c r="L221" s="500"/>
      <c r="M221" s="499"/>
      <c r="N221" s="500"/>
      <c r="O221" s="499"/>
      <c r="P221" s="500"/>
      <c r="Q221" s="501"/>
      <c r="R221" s="501"/>
      <c r="S221" s="501"/>
      <c r="T221" s="501"/>
      <c r="U221" s="499"/>
      <c r="V221" s="499"/>
      <c r="W221" s="500"/>
      <c r="X221" s="501"/>
      <c r="Y221" s="499"/>
      <c r="Z221" s="500"/>
      <c r="AA221" s="500"/>
      <c r="AB221" s="499"/>
      <c r="AC221" s="499"/>
      <c r="AD221" s="499"/>
      <c r="AE221" s="499"/>
      <c r="AF221" s="500"/>
      <c r="AG221" s="500"/>
      <c r="AH221" s="501"/>
      <c r="AI221" s="501"/>
      <c r="AJ221" s="501"/>
      <c r="AK221" s="501"/>
      <c r="AL221" s="501"/>
      <c r="AM221" s="501"/>
      <c r="AN221" s="502"/>
      <c r="AO221" s="502"/>
      <c r="AP221" s="500"/>
      <c r="AQ221" s="500"/>
      <c r="AR221" s="500"/>
      <c r="AS221" s="503"/>
      <c r="AT221" s="503"/>
      <c r="AU221" s="504"/>
      <c r="AV221" s="505"/>
      <c r="AW221" s="506"/>
      <c r="AX221" s="506"/>
      <c r="AY221" s="505"/>
      <c r="AZ221" s="506"/>
      <c r="BA221" s="504"/>
      <c r="BB221" s="504"/>
      <c r="BC221" s="504"/>
      <c r="BD221" s="504"/>
      <c r="BE221" s="504"/>
      <c r="BF221" s="504"/>
      <c r="BG221" s="505"/>
      <c r="BH221" s="505"/>
      <c r="BI221" s="505"/>
      <c r="BJ221" s="505"/>
      <c r="BK221" s="505"/>
      <c r="BL221" s="505"/>
      <c r="BM221" s="505"/>
      <c r="BN221" s="505"/>
      <c r="BO221" s="505"/>
      <c r="BP221" s="505"/>
    </row>
    <row r="222" spans="1:68" ht="19.5" customHeight="1">
      <c r="A222" s="499"/>
      <c r="B222" s="499"/>
      <c r="C222" s="499"/>
      <c r="D222" s="499"/>
      <c r="E222" s="499"/>
      <c r="F222" s="499"/>
      <c r="G222" s="500"/>
      <c r="H222" s="499"/>
      <c r="I222" s="499"/>
      <c r="J222" s="500"/>
      <c r="K222" s="499"/>
      <c r="L222" s="500"/>
      <c r="M222" s="499"/>
      <c r="N222" s="500"/>
      <c r="O222" s="499"/>
      <c r="P222" s="500"/>
      <c r="Q222" s="501"/>
      <c r="R222" s="501"/>
      <c r="S222" s="501"/>
      <c r="T222" s="501"/>
      <c r="U222" s="499"/>
      <c r="V222" s="499"/>
      <c r="W222" s="500"/>
      <c r="X222" s="501"/>
      <c r="Y222" s="499"/>
      <c r="Z222" s="500"/>
      <c r="AA222" s="500"/>
      <c r="AB222" s="499"/>
      <c r="AC222" s="499"/>
      <c r="AD222" s="499"/>
      <c r="AE222" s="499"/>
      <c r="AF222" s="500"/>
      <c r="AG222" s="500"/>
      <c r="AH222" s="501"/>
      <c r="AI222" s="501"/>
      <c r="AJ222" s="501"/>
      <c r="AK222" s="501"/>
      <c r="AL222" s="501"/>
      <c r="AM222" s="501"/>
      <c r="AN222" s="502"/>
      <c r="AO222" s="502"/>
      <c r="AP222" s="500"/>
      <c r="AQ222" s="500"/>
      <c r="AR222" s="500"/>
      <c r="AS222" s="503"/>
      <c r="AT222" s="503"/>
      <c r="AU222" s="504"/>
      <c r="AV222" s="505"/>
      <c r="AW222" s="506"/>
      <c r="AX222" s="506"/>
      <c r="AY222" s="505"/>
      <c r="AZ222" s="506"/>
      <c r="BA222" s="504"/>
      <c r="BB222" s="504"/>
      <c r="BC222" s="504"/>
      <c r="BD222" s="504"/>
      <c r="BE222" s="504"/>
      <c r="BF222" s="504"/>
      <c r="BG222" s="505"/>
      <c r="BH222" s="505"/>
      <c r="BI222" s="505"/>
      <c r="BJ222" s="505"/>
      <c r="BK222" s="505"/>
      <c r="BL222" s="505"/>
      <c r="BM222" s="505"/>
      <c r="BN222" s="505"/>
      <c r="BO222" s="505"/>
      <c r="BP222" s="505"/>
    </row>
    <row r="223" spans="1:68" ht="19.5" customHeight="1">
      <c r="A223" s="499"/>
      <c r="B223" s="499"/>
      <c r="C223" s="499"/>
      <c r="D223" s="499"/>
      <c r="E223" s="499"/>
      <c r="F223" s="499"/>
      <c r="G223" s="500"/>
      <c r="H223" s="499"/>
      <c r="I223" s="499"/>
      <c r="J223" s="500"/>
      <c r="K223" s="499"/>
      <c r="L223" s="500"/>
      <c r="M223" s="499"/>
      <c r="N223" s="500"/>
      <c r="O223" s="499"/>
      <c r="P223" s="500"/>
      <c r="Q223" s="501"/>
      <c r="R223" s="501"/>
      <c r="S223" s="501"/>
      <c r="T223" s="501"/>
      <c r="U223" s="499"/>
      <c r="V223" s="499"/>
      <c r="W223" s="500"/>
      <c r="X223" s="501"/>
      <c r="Y223" s="499"/>
      <c r="Z223" s="500"/>
      <c r="AA223" s="500"/>
      <c r="AB223" s="499"/>
      <c r="AC223" s="499"/>
      <c r="AD223" s="499"/>
      <c r="AE223" s="499"/>
      <c r="AF223" s="500"/>
      <c r="AG223" s="500"/>
      <c r="AH223" s="501"/>
      <c r="AI223" s="501"/>
      <c r="AJ223" s="501"/>
      <c r="AK223" s="501"/>
      <c r="AL223" s="501"/>
      <c r="AM223" s="501"/>
      <c r="AN223" s="502"/>
      <c r="AO223" s="502"/>
      <c r="AP223" s="500"/>
      <c r="AQ223" s="500"/>
      <c r="AR223" s="500"/>
      <c r="AS223" s="503"/>
      <c r="AT223" s="503"/>
      <c r="AU223" s="504"/>
      <c r="AV223" s="505"/>
      <c r="AW223" s="506"/>
      <c r="AX223" s="506"/>
      <c r="AY223" s="505"/>
      <c r="AZ223" s="506"/>
      <c r="BA223" s="504"/>
      <c r="BB223" s="504"/>
      <c r="BC223" s="504"/>
      <c r="BD223" s="504"/>
      <c r="BE223" s="504"/>
      <c r="BF223" s="504"/>
      <c r="BG223" s="505"/>
      <c r="BH223" s="505"/>
      <c r="BI223" s="505"/>
      <c r="BJ223" s="505"/>
      <c r="BK223" s="505"/>
      <c r="BL223" s="505"/>
      <c r="BM223" s="505"/>
      <c r="BN223" s="505"/>
      <c r="BO223" s="505"/>
      <c r="BP223" s="505"/>
    </row>
    <row r="224" spans="1:68" ht="19.5" customHeight="1">
      <c r="A224" s="499"/>
      <c r="B224" s="499"/>
      <c r="C224" s="499"/>
      <c r="D224" s="499"/>
      <c r="E224" s="499"/>
      <c r="F224" s="499"/>
      <c r="G224" s="500"/>
      <c r="H224" s="499"/>
      <c r="I224" s="499"/>
      <c r="J224" s="500"/>
      <c r="K224" s="499"/>
      <c r="L224" s="500"/>
      <c r="M224" s="499"/>
      <c r="N224" s="500"/>
      <c r="O224" s="499"/>
      <c r="P224" s="500"/>
      <c r="Q224" s="501"/>
      <c r="R224" s="501"/>
      <c r="S224" s="501"/>
      <c r="T224" s="501"/>
      <c r="U224" s="499"/>
      <c r="V224" s="499"/>
      <c r="W224" s="500"/>
      <c r="X224" s="501"/>
      <c r="Y224" s="499"/>
      <c r="Z224" s="500"/>
      <c r="AA224" s="500"/>
      <c r="AB224" s="499"/>
      <c r="AC224" s="499"/>
      <c r="AD224" s="499"/>
      <c r="AE224" s="499"/>
      <c r="AF224" s="500"/>
      <c r="AG224" s="500"/>
      <c r="AH224" s="501"/>
      <c r="AI224" s="501"/>
      <c r="AJ224" s="501"/>
      <c r="AK224" s="501"/>
      <c r="AL224" s="501"/>
      <c r="AM224" s="501"/>
      <c r="AN224" s="502"/>
      <c r="AO224" s="502"/>
      <c r="AP224" s="500"/>
      <c r="AQ224" s="500"/>
      <c r="AR224" s="500"/>
      <c r="AS224" s="503"/>
      <c r="AT224" s="503"/>
      <c r="AU224" s="504"/>
      <c r="AV224" s="505"/>
      <c r="AW224" s="506"/>
      <c r="AX224" s="506"/>
      <c r="AY224" s="505"/>
      <c r="AZ224" s="506"/>
      <c r="BA224" s="504"/>
      <c r="BB224" s="504"/>
      <c r="BC224" s="504"/>
      <c r="BD224" s="504"/>
      <c r="BE224" s="504"/>
      <c r="BF224" s="504"/>
      <c r="BG224" s="505"/>
      <c r="BH224" s="505"/>
      <c r="BI224" s="505"/>
      <c r="BJ224" s="505"/>
      <c r="BK224" s="505"/>
      <c r="BL224" s="505"/>
      <c r="BM224" s="505"/>
      <c r="BN224" s="505"/>
      <c r="BO224" s="505"/>
      <c r="BP224" s="505"/>
    </row>
    <row r="225" spans="1:68" ht="19.5" customHeight="1">
      <c r="A225" s="499"/>
      <c r="B225" s="499"/>
      <c r="C225" s="499"/>
      <c r="D225" s="499"/>
      <c r="E225" s="499"/>
      <c r="F225" s="499"/>
      <c r="G225" s="500"/>
      <c r="H225" s="499"/>
      <c r="I225" s="499"/>
      <c r="J225" s="500"/>
      <c r="K225" s="499"/>
      <c r="L225" s="500"/>
      <c r="M225" s="499"/>
      <c r="N225" s="500"/>
      <c r="O225" s="499"/>
      <c r="P225" s="500"/>
      <c r="Q225" s="501"/>
      <c r="R225" s="501"/>
      <c r="S225" s="501"/>
      <c r="T225" s="501"/>
      <c r="U225" s="499"/>
      <c r="V225" s="499"/>
      <c r="W225" s="500"/>
      <c r="X225" s="501"/>
      <c r="Y225" s="499"/>
      <c r="Z225" s="500"/>
      <c r="AA225" s="500"/>
      <c r="AB225" s="499"/>
      <c r="AC225" s="499"/>
      <c r="AD225" s="499"/>
      <c r="AE225" s="499"/>
      <c r="AF225" s="500"/>
      <c r="AG225" s="500"/>
      <c r="AH225" s="501"/>
      <c r="AI225" s="501"/>
      <c r="AJ225" s="501"/>
      <c r="AK225" s="501"/>
      <c r="AL225" s="501"/>
      <c r="AM225" s="501"/>
      <c r="AN225" s="502"/>
      <c r="AO225" s="502"/>
      <c r="AP225" s="500"/>
      <c r="AQ225" s="500"/>
      <c r="AR225" s="500"/>
      <c r="AS225" s="503"/>
      <c r="AT225" s="503"/>
      <c r="AU225" s="504"/>
      <c r="AV225" s="505"/>
      <c r="AW225" s="506"/>
      <c r="AX225" s="506"/>
      <c r="AY225" s="505"/>
      <c r="AZ225" s="506"/>
      <c r="BA225" s="504"/>
      <c r="BB225" s="504"/>
      <c r="BC225" s="504"/>
      <c r="BD225" s="504"/>
      <c r="BE225" s="504"/>
      <c r="BF225" s="504"/>
      <c r="BG225" s="505"/>
      <c r="BH225" s="505"/>
      <c r="BI225" s="505"/>
      <c r="BJ225" s="505"/>
      <c r="BK225" s="505"/>
      <c r="BL225" s="505"/>
      <c r="BM225" s="505"/>
      <c r="BN225" s="505"/>
      <c r="BO225" s="505"/>
      <c r="BP225" s="505"/>
    </row>
    <row r="226" spans="1:68" ht="19.5" customHeight="1">
      <c r="A226" s="499"/>
      <c r="B226" s="499"/>
      <c r="C226" s="499"/>
      <c r="D226" s="499"/>
      <c r="E226" s="499"/>
      <c r="F226" s="499"/>
      <c r="G226" s="500"/>
      <c r="H226" s="499"/>
      <c r="I226" s="499"/>
      <c r="J226" s="500"/>
      <c r="K226" s="499"/>
      <c r="L226" s="500"/>
      <c r="M226" s="499"/>
      <c r="N226" s="500"/>
      <c r="O226" s="499"/>
      <c r="P226" s="500"/>
      <c r="Q226" s="501"/>
      <c r="R226" s="501"/>
      <c r="S226" s="501"/>
      <c r="T226" s="501"/>
      <c r="U226" s="499"/>
      <c r="V226" s="499"/>
      <c r="W226" s="500"/>
      <c r="X226" s="501"/>
      <c r="Y226" s="499"/>
      <c r="Z226" s="500"/>
      <c r="AA226" s="500"/>
      <c r="AB226" s="499"/>
      <c r="AC226" s="499"/>
      <c r="AD226" s="499"/>
      <c r="AE226" s="499"/>
      <c r="AF226" s="500"/>
      <c r="AG226" s="500"/>
      <c r="AH226" s="501"/>
      <c r="AI226" s="501"/>
      <c r="AJ226" s="501"/>
      <c r="AK226" s="501"/>
      <c r="AL226" s="501"/>
      <c r="AM226" s="501"/>
      <c r="AN226" s="502"/>
      <c r="AO226" s="502"/>
      <c r="AP226" s="500"/>
      <c r="AQ226" s="500"/>
      <c r="AR226" s="500"/>
      <c r="AS226" s="503"/>
      <c r="AT226" s="503"/>
      <c r="AU226" s="504"/>
      <c r="AV226" s="505"/>
      <c r="AW226" s="506"/>
      <c r="AX226" s="506"/>
      <c r="AY226" s="505"/>
      <c r="AZ226" s="506"/>
      <c r="BA226" s="504"/>
      <c r="BB226" s="504"/>
      <c r="BC226" s="504"/>
      <c r="BD226" s="504"/>
      <c r="BE226" s="504"/>
      <c r="BF226" s="504"/>
      <c r="BG226" s="505"/>
      <c r="BH226" s="505"/>
      <c r="BI226" s="505"/>
      <c r="BJ226" s="505"/>
      <c r="BK226" s="505"/>
      <c r="BL226" s="505"/>
      <c r="BM226" s="505"/>
      <c r="BN226" s="505"/>
      <c r="BO226" s="505"/>
      <c r="BP226" s="505"/>
    </row>
    <row r="227" spans="1:68" ht="19.5" customHeight="1">
      <c r="A227" s="499"/>
      <c r="B227" s="499"/>
      <c r="C227" s="499"/>
      <c r="D227" s="499"/>
      <c r="E227" s="499"/>
      <c r="F227" s="499"/>
      <c r="G227" s="500"/>
      <c r="H227" s="499"/>
      <c r="I227" s="499"/>
      <c r="J227" s="500"/>
      <c r="K227" s="499"/>
      <c r="L227" s="500"/>
      <c r="M227" s="499"/>
      <c r="N227" s="500"/>
      <c r="O227" s="499"/>
      <c r="P227" s="500"/>
      <c r="Q227" s="501"/>
      <c r="R227" s="501"/>
      <c r="S227" s="501"/>
      <c r="T227" s="501"/>
      <c r="U227" s="499"/>
      <c r="V227" s="499"/>
      <c r="W227" s="500"/>
      <c r="X227" s="501"/>
      <c r="Y227" s="499"/>
      <c r="Z227" s="500"/>
      <c r="AA227" s="500"/>
      <c r="AB227" s="499"/>
      <c r="AC227" s="499"/>
      <c r="AD227" s="499"/>
      <c r="AE227" s="499"/>
      <c r="AF227" s="500"/>
      <c r="AG227" s="500"/>
      <c r="AH227" s="501"/>
      <c r="AI227" s="501"/>
      <c r="AJ227" s="501"/>
      <c r="AK227" s="501"/>
      <c r="AL227" s="501"/>
      <c r="AM227" s="501"/>
      <c r="AN227" s="502"/>
      <c r="AO227" s="502"/>
      <c r="AP227" s="500"/>
      <c r="AQ227" s="500"/>
      <c r="AR227" s="500"/>
      <c r="AS227" s="503"/>
      <c r="AT227" s="503"/>
      <c r="AU227" s="504"/>
      <c r="AV227" s="505"/>
      <c r="AW227" s="506"/>
      <c r="AX227" s="506"/>
      <c r="AY227" s="505"/>
      <c r="AZ227" s="506"/>
      <c r="BA227" s="504"/>
      <c r="BB227" s="504"/>
      <c r="BC227" s="504"/>
      <c r="BD227" s="504"/>
      <c r="BE227" s="504"/>
      <c r="BF227" s="504"/>
      <c r="BG227" s="505"/>
      <c r="BH227" s="505"/>
      <c r="BI227" s="505"/>
      <c r="BJ227" s="505"/>
      <c r="BK227" s="505"/>
      <c r="BL227" s="505"/>
      <c r="BM227" s="505"/>
      <c r="BN227" s="505"/>
      <c r="BO227" s="505"/>
      <c r="BP227" s="505"/>
    </row>
    <row r="228" spans="1:68" ht="19.5" customHeight="1">
      <c r="A228" s="499"/>
      <c r="B228" s="499"/>
      <c r="C228" s="499"/>
      <c r="D228" s="499"/>
      <c r="E228" s="499"/>
      <c r="F228" s="499"/>
      <c r="G228" s="500"/>
      <c r="H228" s="499"/>
      <c r="I228" s="499"/>
      <c r="J228" s="500"/>
      <c r="K228" s="499"/>
      <c r="L228" s="500"/>
      <c r="M228" s="499"/>
      <c r="N228" s="500"/>
      <c r="O228" s="499"/>
      <c r="P228" s="500"/>
      <c r="Q228" s="501"/>
      <c r="R228" s="501"/>
      <c r="S228" s="501"/>
      <c r="T228" s="501"/>
      <c r="U228" s="499"/>
      <c r="V228" s="499"/>
      <c r="W228" s="500"/>
      <c r="X228" s="501"/>
      <c r="Y228" s="499"/>
      <c r="Z228" s="500"/>
      <c r="AA228" s="500"/>
      <c r="AB228" s="499"/>
      <c r="AC228" s="499"/>
      <c r="AD228" s="499"/>
      <c r="AE228" s="499"/>
      <c r="AF228" s="500"/>
      <c r="AG228" s="500"/>
      <c r="AH228" s="501"/>
      <c r="AI228" s="501"/>
      <c r="AJ228" s="501"/>
      <c r="AK228" s="501"/>
      <c r="AL228" s="501"/>
      <c r="AM228" s="501"/>
      <c r="AN228" s="502"/>
      <c r="AO228" s="502"/>
      <c r="AP228" s="500"/>
      <c r="AQ228" s="500"/>
      <c r="AR228" s="500"/>
      <c r="AS228" s="503"/>
      <c r="AT228" s="503"/>
      <c r="AU228" s="504"/>
      <c r="AV228" s="505"/>
      <c r="AW228" s="506"/>
      <c r="AX228" s="506"/>
      <c r="AY228" s="505"/>
      <c r="AZ228" s="506"/>
      <c r="BA228" s="504"/>
      <c r="BB228" s="504"/>
      <c r="BC228" s="504"/>
      <c r="BD228" s="504"/>
      <c r="BE228" s="504"/>
      <c r="BF228" s="504"/>
      <c r="BG228" s="505"/>
      <c r="BH228" s="505"/>
      <c r="BI228" s="505"/>
      <c r="BJ228" s="505"/>
      <c r="BK228" s="505"/>
      <c r="BL228" s="505"/>
      <c r="BM228" s="505"/>
      <c r="BN228" s="505"/>
      <c r="BO228" s="505"/>
      <c r="BP228" s="505"/>
    </row>
    <row r="229" spans="1:68" ht="19.5" customHeight="1">
      <c r="A229" s="499"/>
      <c r="B229" s="499"/>
      <c r="C229" s="499"/>
      <c r="D229" s="499"/>
      <c r="E229" s="499"/>
      <c r="F229" s="499"/>
      <c r="G229" s="500"/>
      <c r="H229" s="499"/>
      <c r="I229" s="499"/>
      <c r="J229" s="500"/>
      <c r="K229" s="499"/>
      <c r="L229" s="500"/>
      <c r="M229" s="499"/>
      <c r="N229" s="500"/>
      <c r="O229" s="499"/>
      <c r="P229" s="500"/>
      <c r="Q229" s="501"/>
      <c r="R229" s="501"/>
      <c r="S229" s="501"/>
      <c r="T229" s="501"/>
      <c r="U229" s="499"/>
      <c r="V229" s="499"/>
      <c r="W229" s="500"/>
      <c r="X229" s="501"/>
      <c r="Y229" s="499"/>
      <c r="Z229" s="500"/>
      <c r="AA229" s="500"/>
      <c r="AB229" s="499"/>
      <c r="AC229" s="499"/>
      <c r="AD229" s="499"/>
      <c r="AE229" s="499"/>
      <c r="AF229" s="500"/>
      <c r="AG229" s="500"/>
      <c r="AH229" s="501"/>
      <c r="AI229" s="501"/>
      <c r="AJ229" s="501"/>
      <c r="AK229" s="501"/>
      <c r="AL229" s="501"/>
      <c r="AM229" s="501"/>
      <c r="AN229" s="502"/>
      <c r="AO229" s="502"/>
      <c r="AP229" s="500"/>
      <c r="AQ229" s="500"/>
      <c r="AR229" s="500"/>
      <c r="AS229" s="503"/>
      <c r="AT229" s="503"/>
      <c r="AU229" s="504"/>
      <c r="AV229" s="505"/>
      <c r="AW229" s="506"/>
      <c r="AX229" s="506"/>
      <c r="AY229" s="505"/>
      <c r="AZ229" s="506"/>
      <c r="BA229" s="504"/>
      <c r="BB229" s="504"/>
      <c r="BC229" s="504"/>
      <c r="BD229" s="504"/>
      <c r="BE229" s="504"/>
      <c r="BF229" s="504"/>
      <c r="BG229" s="505"/>
      <c r="BH229" s="505"/>
      <c r="BI229" s="505"/>
      <c r="BJ229" s="505"/>
      <c r="BK229" s="505"/>
      <c r="BL229" s="505"/>
      <c r="BM229" s="505"/>
      <c r="BN229" s="505"/>
      <c r="BO229" s="505"/>
      <c r="BP229" s="505"/>
    </row>
    <row r="230" spans="1:68" ht="19.5" customHeight="1">
      <c r="A230" s="499"/>
      <c r="B230" s="499"/>
      <c r="C230" s="499"/>
      <c r="D230" s="499"/>
      <c r="E230" s="499"/>
      <c r="F230" s="499"/>
      <c r="G230" s="500"/>
      <c r="H230" s="499"/>
      <c r="I230" s="499"/>
      <c r="J230" s="500"/>
      <c r="K230" s="499"/>
      <c r="L230" s="500"/>
      <c r="M230" s="499"/>
      <c r="N230" s="500"/>
      <c r="O230" s="499"/>
      <c r="P230" s="500"/>
      <c r="Q230" s="501"/>
      <c r="R230" s="501"/>
      <c r="S230" s="501"/>
      <c r="T230" s="501"/>
      <c r="U230" s="499"/>
      <c r="V230" s="499"/>
      <c r="W230" s="500"/>
      <c r="X230" s="501"/>
      <c r="Y230" s="499"/>
      <c r="Z230" s="500"/>
      <c r="AA230" s="500"/>
      <c r="AB230" s="499"/>
      <c r="AC230" s="499"/>
      <c r="AD230" s="499"/>
      <c r="AE230" s="499"/>
      <c r="AF230" s="500"/>
      <c r="AG230" s="500"/>
      <c r="AH230" s="501"/>
      <c r="AI230" s="501"/>
      <c r="AJ230" s="501"/>
      <c r="AK230" s="501"/>
      <c r="AL230" s="501"/>
      <c r="AM230" s="501"/>
      <c r="AN230" s="502"/>
      <c r="AO230" s="502"/>
      <c r="AP230" s="500"/>
      <c r="AQ230" s="500"/>
      <c r="AR230" s="500"/>
      <c r="AS230" s="503"/>
      <c r="AT230" s="503"/>
      <c r="AU230" s="504"/>
      <c r="AV230" s="505"/>
      <c r="AW230" s="506"/>
      <c r="AX230" s="506"/>
      <c r="AY230" s="505"/>
      <c r="AZ230" s="506"/>
      <c r="BA230" s="504"/>
      <c r="BB230" s="504"/>
      <c r="BC230" s="504"/>
      <c r="BD230" s="504"/>
      <c r="BE230" s="504"/>
      <c r="BF230" s="504"/>
      <c r="BG230" s="505"/>
      <c r="BH230" s="505"/>
      <c r="BI230" s="505"/>
      <c r="BJ230" s="505"/>
      <c r="BK230" s="505"/>
      <c r="BL230" s="505"/>
      <c r="BM230" s="505"/>
      <c r="BN230" s="505"/>
      <c r="BO230" s="505"/>
      <c r="BP230" s="505"/>
    </row>
    <row r="231" spans="1:68" ht="19.5" customHeight="1">
      <c r="A231" s="499"/>
      <c r="B231" s="499"/>
      <c r="C231" s="499"/>
      <c r="D231" s="499"/>
      <c r="E231" s="499"/>
      <c r="F231" s="499"/>
      <c r="G231" s="500"/>
      <c r="H231" s="499"/>
      <c r="I231" s="499"/>
      <c r="J231" s="500"/>
      <c r="K231" s="499"/>
      <c r="L231" s="500"/>
      <c r="M231" s="499"/>
      <c r="N231" s="500"/>
      <c r="O231" s="499"/>
      <c r="P231" s="500"/>
      <c r="Q231" s="501"/>
      <c r="R231" s="501"/>
      <c r="S231" s="501"/>
      <c r="T231" s="501"/>
      <c r="U231" s="499"/>
      <c r="V231" s="499"/>
      <c r="W231" s="500"/>
      <c r="X231" s="501"/>
      <c r="Y231" s="499"/>
      <c r="Z231" s="500"/>
      <c r="AA231" s="500"/>
      <c r="AB231" s="499"/>
      <c r="AC231" s="499"/>
      <c r="AD231" s="499"/>
      <c r="AE231" s="499"/>
      <c r="AF231" s="500"/>
      <c r="AG231" s="500"/>
      <c r="AH231" s="501"/>
      <c r="AI231" s="501"/>
      <c r="AJ231" s="501"/>
      <c r="AK231" s="501"/>
      <c r="AL231" s="501"/>
      <c r="AM231" s="501"/>
      <c r="AN231" s="502"/>
      <c r="AO231" s="502"/>
      <c r="AP231" s="500"/>
      <c r="AQ231" s="500"/>
      <c r="AR231" s="500"/>
      <c r="AS231" s="503"/>
      <c r="AT231" s="503"/>
      <c r="AU231" s="504"/>
      <c r="AV231" s="505"/>
      <c r="AW231" s="506"/>
      <c r="AX231" s="506"/>
      <c r="AY231" s="505"/>
      <c r="AZ231" s="506"/>
      <c r="BA231" s="504"/>
      <c r="BB231" s="504"/>
      <c r="BC231" s="504"/>
      <c r="BD231" s="504"/>
      <c r="BE231" s="504"/>
      <c r="BF231" s="504"/>
      <c r="BG231" s="505"/>
      <c r="BH231" s="505"/>
      <c r="BI231" s="505"/>
      <c r="BJ231" s="505"/>
      <c r="BK231" s="505"/>
      <c r="BL231" s="505"/>
      <c r="BM231" s="505"/>
      <c r="BN231" s="505"/>
      <c r="BO231" s="505"/>
      <c r="BP231" s="505"/>
    </row>
    <row r="232" spans="1:68" ht="19.5" customHeight="1">
      <c r="A232" s="499"/>
      <c r="B232" s="499"/>
      <c r="C232" s="499"/>
      <c r="D232" s="499"/>
      <c r="E232" s="499"/>
      <c r="F232" s="499"/>
      <c r="G232" s="500"/>
      <c r="H232" s="499"/>
      <c r="I232" s="499"/>
      <c r="J232" s="500"/>
      <c r="K232" s="499"/>
      <c r="L232" s="500"/>
      <c r="M232" s="499"/>
      <c r="N232" s="500"/>
      <c r="O232" s="499"/>
      <c r="P232" s="500"/>
      <c r="Q232" s="501"/>
      <c r="R232" s="501"/>
      <c r="S232" s="501"/>
      <c r="T232" s="501"/>
      <c r="U232" s="499"/>
      <c r="V232" s="499"/>
      <c r="W232" s="500"/>
      <c r="X232" s="501"/>
      <c r="Y232" s="499"/>
      <c r="Z232" s="500"/>
      <c r="AA232" s="500"/>
      <c r="AB232" s="499"/>
      <c r="AC232" s="499"/>
      <c r="AD232" s="499"/>
      <c r="AE232" s="499"/>
      <c r="AF232" s="500"/>
      <c r="AG232" s="500"/>
      <c r="AH232" s="501"/>
      <c r="AI232" s="501"/>
      <c r="AJ232" s="501"/>
      <c r="AK232" s="501"/>
      <c r="AL232" s="501"/>
      <c r="AM232" s="501"/>
      <c r="AN232" s="502"/>
      <c r="AO232" s="502"/>
      <c r="AP232" s="500"/>
      <c r="AQ232" s="500"/>
      <c r="AR232" s="500"/>
      <c r="AS232" s="503"/>
      <c r="AT232" s="503"/>
      <c r="AU232" s="504"/>
      <c r="AV232" s="505"/>
      <c r="AW232" s="506"/>
      <c r="AX232" s="506"/>
      <c r="AY232" s="505"/>
      <c r="AZ232" s="506"/>
      <c r="BA232" s="504"/>
      <c r="BB232" s="504"/>
      <c r="BC232" s="504"/>
      <c r="BD232" s="504"/>
      <c r="BE232" s="504"/>
      <c r="BF232" s="504"/>
      <c r="BG232" s="505"/>
      <c r="BH232" s="505"/>
      <c r="BI232" s="505"/>
      <c r="BJ232" s="505"/>
      <c r="BK232" s="505"/>
      <c r="BL232" s="505"/>
      <c r="BM232" s="505"/>
      <c r="BN232" s="505"/>
      <c r="BO232" s="505"/>
      <c r="BP232" s="505"/>
    </row>
    <row r="233" spans="1:68" ht="19.5" customHeight="1">
      <c r="A233" s="499"/>
      <c r="B233" s="499"/>
      <c r="C233" s="499"/>
      <c r="D233" s="499"/>
      <c r="E233" s="499"/>
      <c r="F233" s="499"/>
      <c r="G233" s="500"/>
      <c r="H233" s="499"/>
      <c r="I233" s="499"/>
      <c r="J233" s="500"/>
      <c r="K233" s="499"/>
      <c r="L233" s="500"/>
      <c r="M233" s="499"/>
      <c r="N233" s="500"/>
      <c r="O233" s="499"/>
      <c r="P233" s="500"/>
      <c r="Q233" s="501"/>
      <c r="R233" s="501"/>
      <c r="S233" s="501"/>
      <c r="T233" s="501"/>
      <c r="U233" s="499"/>
      <c r="V233" s="499"/>
      <c r="W233" s="500"/>
      <c r="X233" s="501"/>
      <c r="Y233" s="499"/>
      <c r="Z233" s="500"/>
      <c r="AA233" s="500"/>
      <c r="AB233" s="499"/>
      <c r="AC233" s="499"/>
      <c r="AD233" s="499"/>
      <c r="AE233" s="499"/>
      <c r="AF233" s="500"/>
      <c r="AG233" s="500"/>
      <c r="AH233" s="501"/>
      <c r="AI233" s="501"/>
      <c r="AJ233" s="501"/>
      <c r="AK233" s="501"/>
      <c r="AL233" s="501"/>
      <c r="AM233" s="501"/>
      <c r="AN233" s="502"/>
      <c r="AO233" s="502"/>
      <c r="AP233" s="500"/>
      <c r="AQ233" s="500"/>
      <c r="AR233" s="500"/>
      <c r="AS233" s="503"/>
      <c r="AT233" s="503"/>
      <c r="AU233" s="504"/>
      <c r="AV233" s="505"/>
      <c r="AW233" s="506"/>
      <c r="AX233" s="506"/>
      <c r="AY233" s="505"/>
      <c r="AZ233" s="506"/>
      <c r="BA233" s="504"/>
      <c r="BB233" s="504"/>
      <c r="BC233" s="504"/>
      <c r="BD233" s="504"/>
      <c r="BE233" s="504"/>
      <c r="BF233" s="504"/>
      <c r="BG233" s="505"/>
      <c r="BH233" s="505"/>
      <c r="BI233" s="505"/>
      <c r="BJ233" s="505"/>
      <c r="BK233" s="505"/>
      <c r="BL233" s="505"/>
      <c r="BM233" s="505"/>
      <c r="BN233" s="505"/>
      <c r="BO233" s="505"/>
      <c r="BP233" s="505"/>
    </row>
    <row r="234" spans="1:68" ht="19.5" customHeight="1">
      <c r="A234" s="499"/>
      <c r="B234" s="499"/>
      <c r="C234" s="499"/>
      <c r="D234" s="499"/>
      <c r="E234" s="499"/>
      <c r="F234" s="499"/>
      <c r="G234" s="500"/>
      <c r="H234" s="499"/>
      <c r="I234" s="499"/>
      <c r="J234" s="500"/>
      <c r="K234" s="499"/>
      <c r="L234" s="500"/>
      <c r="M234" s="499"/>
      <c r="N234" s="500"/>
      <c r="O234" s="499"/>
      <c r="P234" s="500"/>
      <c r="Q234" s="501"/>
      <c r="R234" s="501"/>
      <c r="S234" s="501"/>
      <c r="T234" s="501"/>
      <c r="U234" s="499"/>
      <c r="V234" s="499"/>
      <c r="W234" s="500"/>
      <c r="X234" s="501"/>
      <c r="Y234" s="499"/>
      <c r="Z234" s="500"/>
      <c r="AA234" s="500"/>
      <c r="AB234" s="499"/>
      <c r="AC234" s="499"/>
      <c r="AD234" s="499"/>
      <c r="AE234" s="499"/>
      <c r="AF234" s="500"/>
      <c r="AG234" s="500"/>
      <c r="AH234" s="501"/>
      <c r="AI234" s="501"/>
      <c r="AJ234" s="501"/>
      <c r="AK234" s="501"/>
      <c r="AL234" s="501"/>
      <c r="AM234" s="501"/>
      <c r="AN234" s="502"/>
      <c r="AO234" s="502"/>
      <c r="AP234" s="500"/>
      <c r="AQ234" s="500"/>
      <c r="AR234" s="500"/>
      <c r="AS234" s="503"/>
      <c r="AT234" s="503"/>
      <c r="AU234" s="504"/>
      <c r="AV234" s="505"/>
      <c r="AW234" s="506"/>
      <c r="AX234" s="506"/>
      <c r="AY234" s="505"/>
      <c r="AZ234" s="506"/>
      <c r="BA234" s="504"/>
      <c r="BB234" s="504"/>
      <c r="BC234" s="504"/>
      <c r="BD234" s="504"/>
      <c r="BE234" s="504"/>
      <c r="BF234" s="504"/>
      <c r="BG234" s="505"/>
      <c r="BH234" s="505"/>
      <c r="BI234" s="505"/>
      <c r="BJ234" s="505"/>
      <c r="BK234" s="505"/>
      <c r="BL234" s="505"/>
      <c r="BM234" s="505"/>
      <c r="BN234" s="505"/>
      <c r="BO234" s="505"/>
      <c r="BP234" s="505"/>
    </row>
    <row r="235" spans="1:68" ht="19.5" customHeight="1">
      <c r="A235" s="499"/>
      <c r="B235" s="499"/>
      <c r="C235" s="499"/>
      <c r="D235" s="499"/>
      <c r="E235" s="499"/>
      <c r="F235" s="499"/>
      <c r="G235" s="500"/>
      <c r="H235" s="499"/>
      <c r="I235" s="499"/>
      <c r="J235" s="500"/>
      <c r="K235" s="499"/>
      <c r="L235" s="500"/>
      <c r="M235" s="499"/>
      <c r="N235" s="500"/>
      <c r="O235" s="499"/>
      <c r="P235" s="500"/>
      <c r="Q235" s="501"/>
      <c r="R235" s="501"/>
      <c r="S235" s="501"/>
      <c r="T235" s="501"/>
      <c r="U235" s="499"/>
      <c r="V235" s="499"/>
      <c r="W235" s="500"/>
      <c r="X235" s="501"/>
      <c r="Y235" s="499"/>
      <c r="Z235" s="500"/>
      <c r="AA235" s="500"/>
      <c r="AB235" s="499"/>
      <c r="AC235" s="499"/>
      <c r="AD235" s="499"/>
      <c r="AE235" s="499"/>
      <c r="AF235" s="500"/>
      <c r="AG235" s="500"/>
      <c r="AH235" s="501"/>
      <c r="AI235" s="501"/>
      <c r="AJ235" s="501"/>
      <c r="AK235" s="501"/>
      <c r="AL235" s="501"/>
      <c r="AM235" s="501"/>
      <c r="AN235" s="502"/>
      <c r="AO235" s="502"/>
      <c r="AP235" s="500"/>
      <c r="AQ235" s="500"/>
      <c r="AR235" s="500"/>
      <c r="AS235" s="503"/>
      <c r="AT235" s="503"/>
      <c r="AU235" s="504"/>
      <c r="AV235" s="505"/>
      <c r="AW235" s="506"/>
      <c r="AX235" s="506"/>
      <c r="AY235" s="505"/>
      <c r="AZ235" s="506"/>
      <c r="BA235" s="504"/>
      <c r="BB235" s="504"/>
      <c r="BC235" s="504"/>
      <c r="BD235" s="504"/>
      <c r="BE235" s="504"/>
      <c r="BF235" s="504"/>
      <c r="BG235" s="505"/>
      <c r="BH235" s="505"/>
      <c r="BI235" s="505"/>
      <c r="BJ235" s="505"/>
      <c r="BK235" s="505"/>
      <c r="BL235" s="505"/>
      <c r="BM235" s="505"/>
      <c r="BN235" s="505"/>
      <c r="BO235" s="505"/>
      <c r="BP235" s="505"/>
    </row>
    <row r="236" spans="1:68" ht="19.5" customHeight="1">
      <c r="A236" s="499"/>
      <c r="B236" s="499"/>
      <c r="C236" s="499"/>
      <c r="D236" s="499"/>
      <c r="E236" s="499"/>
      <c r="F236" s="499"/>
      <c r="G236" s="500"/>
      <c r="H236" s="499"/>
      <c r="I236" s="499"/>
      <c r="J236" s="500"/>
      <c r="K236" s="499"/>
      <c r="L236" s="500"/>
      <c r="M236" s="499"/>
      <c r="N236" s="500"/>
      <c r="O236" s="499"/>
      <c r="P236" s="500"/>
      <c r="Q236" s="501"/>
      <c r="R236" s="501"/>
      <c r="S236" s="501"/>
      <c r="T236" s="501"/>
      <c r="U236" s="499"/>
      <c r="V236" s="499"/>
      <c r="W236" s="500"/>
      <c r="X236" s="501"/>
      <c r="Y236" s="499"/>
      <c r="Z236" s="500"/>
      <c r="AA236" s="500"/>
      <c r="AB236" s="499"/>
      <c r="AC236" s="499"/>
      <c r="AD236" s="499"/>
      <c r="AE236" s="499"/>
      <c r="AF236" s="500"/>
      <c r="AG236" s="500"/>
      <c r="AH236" s="501"/>
      <c r="AI236" s="501"/>
      <c r="AJ236" s="501"/>
      <c r="AK236" s="501"/>
      <c r="AL236" s="501"/>
      <c r="AM236" s="501"/>
      <c r="AN236" s="502"/>
      <c r="AO236" s="502"/>
      <c r="AP236" s="500"/>
      <c r="AQ236" s="500"/>
      <c r="AR236" s="500"/>
      <c r="AS236" s="503"/>
      <c r="AT236" s="503"/>
      <c r="AU236" s="504"/>
      <c r="AV236" s="505"/>
      <c r="AW236" s="506"/>
      <c r="AX236" s="506"/>
      <c r="AY236" s="505"/>
      <c r="AZ236" s="506"/>
      <c r="BA236" s="504"/>
      <c r="BB236" s="504"/>
      <c r="BC236" s="504"/>
      <c r="BD236" s="504"/>
      <c r="BE236" s="504"/>
      <c r="BF236" s="504"/>
      <c r="BG236" s="505"/>
      <c r="BH236" s="505"/>
      <c r="BI236" s="505"/>
      <c r="BJ236" s="505"/>
      <c r="BK236" s="505"/>
      <c r="BL236" s="505"/>
      <c r="BM236" s="505"/>
      <c r="BN236" s="505"/>
      <c r="BO236" s="505"/>
      <c r="BP236" s="505"/>
    </row>
    <row r="237" spans="1:68" ht="19.5" customHeight="1">
      <c r="A237" s="499"/>
      <c r="B237" s="499"/>
      <c r="C237" s="499"/>
      <c r="D237" s="499"/>
      <c r="E237" s="499"/>
      <c r="F237" s="499"/>
      <c r="G237" s="500"/>
      <c r="H237" s="499"/>
      <c r="I237" s="499"/>
      <c r="J237" s="500"/>
      <c r="K237" s="499"/>
      <c r="L237" s="500"/>
      <c r="M237" s="499"/>
      <c r="N237" s="500"/>
      <c r="O237" s="499"/>
      <c r="P237" s="500"/>
      <c r="Q237" s="501"/>
      <c r="R237" s="501"/>
      <c r="S237" s="501"/>
      <c r="T237" s="501"/>
      <c r="U237" s="499"/>
      <c r="V237" s="499"/>
      <c r="W237" s="500"/>
      <c r="X237" s="501"/>
      <c r="Y237" s="499"/>
      <c r="Z237" s="500"/>
      <c r="AA237" s="500"/>
      <c r="AB237" s="499"/>
      <c r="AC237" s="499"/>
      <c r="AD237" s="499"/>
      <c r="AE237" s="499"/>
      <c r="AF237" s="500"/>
      <c r="AG237" s="500"/>
      <c r="AH237" s="501"/>
      <c r="AI237" s="501"/>
      <c r="AJ237" s="501"/>
      <c r="AK237" s="501"/>
      <c r="AL237" s="501"/>
      <c r="AM237" s="501"/>
      <c r="AN237" s="502"/>
      <c r="AO237" s="502"/>
      <c r="AP237" s="500"/>
      <c r="AQ237" s="500"/>
      <c r="AR237" s="500"/>
      <c r="AS237" s="503"/>
      <c r="AT237" s="503"/>
      <c r="AU237" s="504"/>
      <c r="AV237" s="505"/>
      <c r="AW237" s="506"/>
      <c r="AX237" s="506"/>
      <c r="AY237" s="505"/>
      <c r="AZ237" s="506"/>
      <c r="BA237" s="504"/>
      <c r="BB237" s="504"/>
      <c r="BC237" s="504"/>
      <c r="BD237" s="504"/>
      <c r="BE237" s="504"/>
      <c r="BF237" s="504"/>
      <c r="BG237" s="505"/>
      <c r="BH237" s="505"/>
      <c r="BI237" s="505"/>
      <c r="BJ237" s="505"/>
      <c r="BK237" s="505"/>
      <c r="BL237" s="505"/>
      <c r="BM237" s="505"/>
      <c r="BN237" s="505"/>
      <c r="BO237" s="505"/>
      <c r="BP237" s="505"/>
    </row>
    <row r="238" spans="1:68" ht="19.5" customHeight="1">
      <c r="A238" s="499"/>
      <c r="B238" s="499"/>
      <c r="C238" s="499"/>
      <c r="D238" s="499"/>
      <c r="E238" s="499"/>
      <c r="F238" s="499"/>
      <c r="G238" s="500"/>
      <c r="H238" s="499"/>
      <c r="I238" s="499"/>
      <c r="J238" s="500"/>
      <c r="K238" s="499"/>
      <c r="L238" s="500"/>
      <c r="M238" s="499"/>
      <c r="N238" s="500"/>
      <c r="O238" s="499"/>
      <c r="P238" s="500"/>
      <c r="Q238" s="501"/>
      <c r="R238" s="501"/>
      <c r="S238" s="501"/>
      <c r="T238" s="501"/>
      <c r="U238" s="499"/>
      <c r="V238" s="499"/>
      <c r="W238" s="500"/>
      <c r="X238" s="501"/>
      <c r="Y238" s="499"/>
      <c r="Z238" s="500"/>
      <c r="AA238" s="500"/>
      <c r="AB238" s="499"/>
      <c r="AC238" s="499"/>
      <c r="AD238" s="499"/>
      <c r="AE238" s="499"/>
      <c r="AF238" s="500"/>
      <c r="AG238" s="500"/>
      <c r="AH238" s="501"/>
      <c r="AI238" s="501"/>
      <c r="AJ238" s="501"/>
      <c r="AK238" s="501"/>
      <c r="AL238" s="501"/>
      <c r="AM238" s="501"/>
      <c r="AN238" s="502"/>
      <c r="AO238" s="502"/>
      <c r="AP238" s="500"/>
      <c r="AQ238" s="500"/>
      <c r="AR238" s="500"/>
      <c r="AS238" s="503"/>
      <c r="AT238" s="503"/>
      <c r="AU238" s="504"/>
      <c r="AV238" s="505"/>
      <c r="AW238" s="506"/>
      <c r="AX238" s="506"/>
      <c r="AY238" s="505"/>
      <c r="AZ238" s="506"/>
      <c r="BA238" s="504"/>
      <c r="BB238" s="504"/>
      <c r="BC238" s="504"/>
      <c r="BD238" s="504"/>
      <c r="BE238" s="504"/>
      <c r="BF238" s="504"/>
      <c r="BG238" s="505"/>
      <c r="BH238" s="505"/>
      <c r="BI238" s="505"/>
      <c r="BJ238" s="505"/>
      <c r="BK238" s="505"/>
      <c r="BL238" s="505"/>
      <c r="BM238" s="505"/>
      <c r="BN238" s="505"/>
      <c r="BO238" s="505"/>
      <c r="BP238" s="505"/>
    </row>
    <row r="239" spans="1:68" ht="19.5" customHeight="1">
      <c r="A239" s="499"/>
      <c r="B239" s="499"/>
      <c r="C239" s="499"/>
      <c r="D239" s="499"/>
      <c r="E239" s="499"/>
      <c r="F239" s="499"/>
      <c r="G239" s="500"/>
      <c r="H239" s="499"/>
      <c r="I239" s="499"/>
      <c r="J239" s="500"/>
      <c r="K239" s="499"/>
      <c r="L239" s="500"/>
      <c r="M239" s="499"/>
      <c r="N239" s="500"/>
      <c r="O239" s="499"/>
      <c r="P239" s="500"/>
      <c r="Q239" s="501"/>
      <c r="R239" s="501"/>
      <c r="S239" s="501"/>
      <c r="T239" s="501"/>
      <c r="U239" s="499"/>
      <c r="V239" s="499"/>
      <c r="W239" s="500"/>
      <c r="X239" s="501"/>
      <c r="Y239" s="499"/>
      <c r="Z239" s="500"/>
      <c r="AA239" s="500"/>
      <c r="AB239" s="499"/>
      <c r="AC239" s="499"/>
      <c r="AD239" s="499"/>
      <c r="AE239" s="499"/>
      <c r="AF239" s="500"/>
      <c r="AG239" s="500"/>
      <c r="AH239" s="501"/>
      <c r="AI239" s="501"/>
      <c r="AJ239" s="501"/>
      <c r="AK239" s="501"/>
      <c r="AL239" s="501"/>
      <c r="AM239" s="501"/>
      <c r="AN239" s="502"/>
      <c r="AO239" s="502"/>
      <c r="AP239" s="500"/>
      <c r="AQ239" s="500"/>
      <c r="AR239" s="500"/>
      <c r="AS239" s="503"/>
      <c r="AT239" s="503"/>
      <c r="AU239" s="504"/>
      <c r="AV239" s="505"/>
      <c r="AW239" s="506"/>
      <c r="AX239" s="506"/>
      <c r="AY239" s="505"/>
      <c r="AZ239" s="506"/>
      <c r="BA239" s="504"/>
      <c r="BB239" s="504"/>
      <c r="BC239" s="504"/>
      <c r="BD239" s="504"/>
      <c r="BE239" s="504"/>
      <c r="BF239" s="504"/>
      <c r="BG239" s="505"/>
      <c r="BH239" s="505"/>
      <c r="BI239" s="505"/>
      <c r="BJ239" s="505"/>
      <c r="BK239" s="505"/>
      <c r="BL239" s="505"/>
      <c r="BM239" s="505"/>
      <c r="BN239" s="505"/>
      <c r="BO239" s="505"/>
      <c r="BP239" s="505"/>
    </row>
    <row r="240" spans="1:68" ht="19.5" customHeight="1">
      <c r="A240" s="499"/>
      <c r="B240" s="499"/>
      <c r="C240" s="499"/>
      <c r="D240" s="499"/>
      <c r="E240" s="499"/>
      <c r="F240" s="499"/>
      <c r="G240" s="500"/>
      <c r="H240" s="499"/>
      <c r="I240" s="499"/>
      <c r="J240" s="500"/>
      <c r="K240" s="499"/>
      <c r="L240" s="500"/>
      <c r="M240" s="499"/>
      <c r="N240" s="500"/>
      <c r="O240" s="499"/>
      <c r="P240" s="500"/>
      <c r="Q240" s="501"/>
      <c r="R240" s="501"/>
      <c r="S240" s="501"/>
      <c r="T240" s="501"/>
      <c r="U240" s="499"/>
      <c r="V240" s="499"/>
      <c r="W240" s="500"/>
      <c r="X240" s="501"/>
      <c r="Y240" s="499"/>
      <c r="Z240" s="500"/>
      <c r="AA240" s="500"/>
      <c r="AB240" s="499"/>
      <c r="AC240" s="499"/>
      <c r="AD240" s="499"/>
      <c r="AE240" s="499"/>
      <c r="AF240" s="500"/>
      <c r="AG240" s="500"/>
      <c r="AH240" s="501"/>
      <c r="AI240" s="501"/>
      <c r="AJ240" s="501"/>
      <c r="AK240" s="501"/>
      <c r="AL240" s="501"/>
      <c r="AM240" s="501"/>
      <c r="AN240" s="502"/>
      <c r="AO240" s="502"/>
      <c r="AP240" s="500"/>
      <c r="AQ240" s="500"/>
      <c r="AR240" s="500"/>
      <c r="AS240" s="503"/>
      <c r="AT240" s="503"/>
      <c r="AU240" s="504"/>
      <c r="AV240" s="505"/>
      <c r="AW240" s="506"/>
      <c r="AX240" s="506"/>
      <c r="AY240" s="505"/>
      <c r="AZ240" s="506"/>
      <c r="BA240" s="504"/>
      <c r="BB240" s="504"/>
      <c r="BC240" s="504"/>
      <c r="BD240" s="504"/>
      <c r="BE240" s="504"/>
      <c r="BF240" s="504"/>
      <c r="BG240" s="505"/>
      <c r="BH240" s="505"/>
      <c r="BI240" s="505"/>
      <c r="BJ240" s="505"/>
      <c r="BK240" s="505"/>
      <c r="BL240" s="505"/>
      <c r="BM240" s="505"/>
      <c r="BN240" s="505"/>
      <c r="BO240" s="505"/>
      <c r="BP240" s="505"/>
    </row>
    <row r="241" spans="1:68" ht="19.5" customHeight="1">
      <c r="A241" s="499"/>
      <c r="B241" s="499"/>
      <c r="C241" s="499"/>
      <c r="D241" s="499"/>
      <c r="E241" s="499"/>
      <c r="F241" s="499"/>
      <c r="G241" s="500"/>
      <c r="H241" s="499"/>
      <c r="I241" s="499"/>
      <c r="J241" s="500"/>
      <c r="K241" s="499"/>
      <c r="L241" s="500"/>
      <c r="M241" s="499"/>
      <c r="N241" s="500"/>
      <c r="O241" s="499"/>
      <c r="P241" s="500"/>
      <c r="Q241" s="501"/>
      <c r="R241" s="501"/>
      <c r="S241" s="501"/>
      <c r="T241" s="501"/>
      <c r="U241" s="499"/>
      <c r="V241" s="499"/>
      <c r="W241" s="500"/>
      <c r="X241" s="501"/>
      <c r="Y241" s="499"/>
      <c r="Z241" s="500"/>
      <c r="AA241" s="500"/>
      <c r="AB241" s="499"/>
      <c r="AC241" s="499"/>
      <c r="AD241" s="499"/>
      <c r="AE241" s="499"/>
      <c r="AF241" s="500"/>
      <c r="AG241" s="500"/>
      <c r="AH241" s="501"/>
      <c r="AI241" s="501"/>
      <c r="AJ241" s="501"/>
      <c r="AK241" s="501"/>
      <c r="AL241" s="501"/>
      <c r="AM241" s="501"/>
      <c r="AN241" s="502"/>
      <c r="AO241" s="502"/>
      <c r="AP241" s="500"/>
      <c r="AQ241" s="500"/>
      <c r="AR241" s="500"/>
      <c r="AS241" s="503"/>
      <c r="AT241" s="503"/>
      <c r="AU241" s="504"/>
      <c r="AV241" s="505"/>
      <c r="AW241" s="506"/>
      <c r="AX241" s="506"/>
      <c r="AY241" s="505"/>
      <c r="AZ241" s="506"/>
      <c r="BA241" s="504"/>
      <c r="BB241" s="504"/>
      <c r="BC241" s="504"/>
      <c r="BD241" s="504"/>
      <c r="BE241" s="504"/>
      <c r="BF241" s="504"/>
      <c r="BG241" s="505"/>
      <c r="BH241" s="505"/>
      <c r="BI241" s="505"/>
      <c r="BJ241" s="505"/>
      <c r="BK241" s="505"/>
      <c r="BL241" s="505"/>
      <c r="BM241" s="505"/>
      <c r="BN241" s="505"/>
      <c r="BO241" s="505"/>
      <c r="BP241" s="505"/>
    </row>
    <row r="242" spans="1:68" ht="19.5" customHeight="1">
      <c r="A242" s="499"/>
      <c r="B242" s="499"/>
      <c r="C242" s="499"/>
      <c r="D242" s="499"/>
      <c r="E242" s="499"/>
      <c r="F242" s="499"/>
      <c r="G242" s="500"/>
      <c r="H242" s="499"/>
      <c r="I242" s="499"/>
      <c r="J242" s="500"/>
      <c r="K242" s="499"/>
      <c r="L242" s="500"/>
      <c r="M242" s="499"/>
      <c r="N242" s="500"/>
      <c r="O242" s="499"/>
      <c r="P242" s="500"/>
      <c r="Q242" s="501"/>
      <c r="R242" s="501"/>
      <c r="S242" s="501"/>
      <c r="T242" s="501"/>
      <c r="U242" s="499"/>
      <c r="V242" s="499"/>
      <c r="W242" s="500"/>
      <c r="X242" s="501"/>
      <c r="Y242" s="499"/>
      <c r="Z242" s="500"/>
      <c r="AA242" s="500"/>
      <c r="AB242" s="499"/>
      <c r="AC242" s="499"/>
      <c r="AD242" s="499"/>
      <c r="AE242" s="499"/>
      <c r="AF242" s="500"/>
      <c r="AG242" s="500"/>
      <c r="AH242" s="501"/>
      <c r="AI242" s="501"/>
      <c r="AJ242" s="501"/>
      <c r="AK242" s="501"/>
      <c r="AL242" s="501"/>
      <c r="AM242" s="501"/>
      <c r="AN242" s="502"/>
      <c r="AO242" s="502"/>
      <c r="AP242" s="500"/>
      <c r="AQ242" s="500"/>
      <c r="AR242" s="500"/>
      <c r="AS242" s="503"/>
      <c r="AT242" s="503"/>
      <c r="AU242" s="504"/>
      <c r="AV242" s="505"/>
      <c r="AW242" s="506"/>
      <c r="AX242" s="506"/>
      <c r="AY242" s="505"/>
      <c r="AZ242" s="506"/>
      <c r="BA242" s="504"/>
      <c r="BB242" s="504"/>
      <c r="BC242" s="504"/>
      <c r="BD242" s="504"/>
      <c r="BE242" s="504"/>
      <c r="BF242" s="504"/>
      <c r="BG242" s="505"/>
      <c r="BH242" s="505"/>
      <c r="BI242" s="505"/>
      <c r="BJ242" s="505"/>
      <c r="BK242" s="505"/>
      <c r="BL242" s="505"/>
      <c r="BM242" s="505"/>
      <c r="BN242" s="505"/>
      <c r="BO242" s="505"/>
      <c r="BP242" s="505"/>
    </row>
    <row r="243" spans="1:68" ht="19.5" customHeight="1">
      <c r="A243" s="499"/>
      <c r="B243" s="499"/>
      <c r="C243" s="499"/>
      <c r="D243" s="499"/>
      <c r="E243" s="499"/>
      <c r="F243" s="499"/>
      <c r="G243" s="500"/>
      <c r="H243" s="499"/>
      <c r="I243" s="499"/>
      <c r="J243" s="500"/>
      <c r="K243" s="499"/>
      <c r="L243" s="500"/>
      <c r="M243" s="499"/>
      <c r="N243" s="500"/>
      <c r="O243" s="499"/>
      <c r="P243" s="500"/>
      <c r="Q243" s="501"/>
      <c r="R243" s="501"/>
      <c r="S243" s="501"/>
      <c r="T243" s="501"/>
      <c r="U243" s="499"/>
      <c r="V243" s="499"/>
      <c r="W243" s="500"/>
      <c r="X243" s="501"/>
      <c r="Y243" s="499"/>
      <c r="Z243" s="500"/>
      <c r="AA243" s="500"/>
      <c r="AB243" s="499"/>
      <c r="AC243" s="499"/>
      <c r="AD243" s="499"/>
      <c r="AE243" s="499"/>
      <c r="AF243" s="500"/>
      <c r="AG243" s="500"/>
      <c r="AH243" s="501"/>
      <c r="AI243" s="501"/>
      <c r="AJ243" s="501"/>
      <c r="AK243" s="501"/>
      <c r="AL243" s="501"/>
      <c r="AM243" s="501"/>
      <c r="AN243" s="502"/>
      <c r="AO243" s="502"/>
      <c r="AP243" s="500"/>
      <c r="AQ243" s="500"/>
      <c r="AR243" s="500"/>
      <c r="AS243" s="503"/>
      <c r="AT243" s="503"/>
      <c r="AU243" s="504"/>
      <c r="AV243" s="505"/>
      <c r="AW243" s="506"/>
      <c r="AX243" s="506"/>
      <c r="AY243" s="505"/>
      <c r="AZ243" s="506"/>
      <c r="BA243" s="504"/>
      <c r="BB243" s="504"/>
      <c r="BC243" s="504"/>
      <c r="BD243" s="504"/>
      <c r="BE243" s="504"/>
      <c r="BF243" s="504"/>
      <c r="BG243" s="505"/>
      <c r="BH243" s="505"/>
      <c r="BI243" s="505"/>
      <c r="BJ243" s="505"/>
      <c r="BK243" s="505"/>
      <c r="BL243" s="505"/>
      <c r="BM243" s="505"/>
      <c r="BN243" s="505"/>
      <c r="BO243" s="505"/>
      <c r="BP243" s="505"/>
    </row>
    <row r="244" spans="1:68" ht="19.5" customHeight="1">
      <c r="A244" s="499"/>
      <c r="B244" s="499"/>
      <c r="C244" s="499"/>
      <c r="D244" s="499"/>
      <c r="E244" s="499"/>
      <c r="F244" s="499"/>
      <c r="G244" s="500"/>
      <c r="H244" s="499"/>
      <c r="I244" s="499"/>
      <c r="J244" s="500"/>
      <c r="K244" s="499"/>
      <c r="L244" s="500"/>
      <c r="M244" s="499"/>
      <c r="N244" s="500"/>
      <c r="O244" s="499"/>
      <c r="P244" s="500"/>
      <c r="Q244" s="501"/>
      <c r="R244" s="501"/>
      <c r="S244" s="501"/>
      <c r="T244" s="501"/>
      <c r="U244" s="499"/>
      <c r="V244" s="499"/>
      <c r="W244" s="500"/>
      <c r="X244" s="501"/>
      <c r="Y244" s="499"/>
      <c r="Z244" s="500"/>
      <c r="AA244" s="500"/>
      <c r="AB244" s="499"/>
      <c r="AC244" s="499"/>
      <c r="AD244" s="499"/>
      <c r="AE244" s="499"/>
      <c r="AF244" s="500"/>
      <c r="AG244" s="500"/>
      <c r="AH244" s="501"/>
      <c r="AI244" s="501"/>
      <c r="AJ244" s="501"/>
      <c r="AK244" s="501"/>
      <c r="AL244" s="501"/>
      <c r="AM244" s="501"/>
      <c r="AN244" s="502"/>
      <c r="AO244" s="502"/>
      <c r="AP244" s="500"/>
      <c r="AQ244" s="500"/>
      <c r="AR244" s="500"/>
      <c r="AS244" s="503"/>
      <c r="AT244" s="503"/>
      <c r="AU244" s="504"/>
      <c r="AV244" s="505"/>
      <c r="AW244" s="506"/>
      <c r="AX244" s="506"/>
      <c r="AY244" s="505"/>
      <c r="AZ244" s="506"/>
      <c r="BA244" s="504"/>
      <c r="BB244" s="504"/>
      <c r="BC244" s="504"/>
      <c r="BD244" s="504"/>
      <c r="BE244" s="504"/>
      <c r="BF244" s="504"/>
      <c r="BG244" s="505"/>
      <c r="BH244" s="505"/>
      <c r="BI244" s="505"/>
      <c r="BJ244" s="505"/>
      <c r="BK244" s="505"/>
      <c r="BL244" s="505"/>
      <c r="BM244" s="505"/>
      <c r="BN244" s="505"/>
      <c r="BO244" s="505"/>
      <c r="BP244" s="505"/>
    </row>
    <row r="245" spans="1:68" ht="19.5" customHeight="1">
      <c r="A245" s="499"/>
      <c r="B245" s="499"/>
      <c r="C245" s="499"/>
      <c r="D245" s="499"/>
      <c r="E245" s="499"/>
      <c r="F245" s="499"/>
      <c r="G245" s="500"/>
      <c r="H245" s="499"/>
      <c r="I245" s="499"/>
      <c r="J245" s="500"/>
      <c r="K245" s="499"/>
      <c r="L245" s="500"/>
      <c r="M245" s="499"/>
      <c r="N245" s="500"/>
      <c r="O245" s="499"/>
      <c r="P245" s="500"/>
      <c r="Q245" s="501"/>
      <c r="R245" s="501"/>
      <c r="S245" s="501"/>
      <c r="T245" s="501"/>
      <c r="U245" s="499"/>
      <c r="V245" s="499"/>
      <c r="W245" s="500"/>
      <c r="X245" s="501"/>
      <c r="Y245" s="499"/>
      <c r="Z245" s="500"/>
      <c r="AA245" s="500"/>
      <c r="AB245" s="499"/>
      <c r="AC245" s="499"/>
      <c r="AD245" s="499"/>
      <c r="AE245" s="499"/>
      <c r="AF245" s="500"/>
      <c r="AG245" s="500"/>
      <c r="AH245" s="501"/>
      <c r="AI245" s="501"/>
      <c r="AJ245" s="501"/>
      <c r="AK245" s="501"/>
      <c r="AL245" s="501"/>
      <c r="AM245" s="501"/>
      <c r="AN245" s="502"/>
      <c r="AO245" s="502"/>
      <c r="AP245" s="500"/>
      <c r="AQ245" s="500"/>
      <c r="AR245" s="500"/>
      <c r="AS245" s="503"/>
      <c r="AT245" s="503"/>
      <c r="AU245" s="504"/>
      <c r="AV245" s="505"/>
      <c r="AW245" s="506"/>
      <c r="AX245" s="506"/>
      <c r="AY245" s="505"/>
      <c r="AZ245" s="506"/>
      <c r="BA245" s="504"/>
      <c r="BB245" s="504"/>
      <c r="BC245" s="504"/>
      <c r="BD245" s="504"/>
      <c r="BE245" s="504"/>
      <c r="BF245" s="504"/>
      <c r="BG245" s="505"/>
      <c r="BH245" s="505"/>
      <c r="BI245" s="505"/>
      <c r="BJ245" s="505"/>
      <c r="BK245" s="505"/>
      <c r="BL245" s="505"/>
      <c r="BM245" s="505"/>
      <c r="BN245" s="505"/>
      <c r="BO245" s="505"/>
      <c r="BP245" s="505"/>
    </row>
    <row r="246" spans="1:68" ht="19.5" customHeight="1">
      <c r="A246" s="499"/>
      <c r="B246" s="499"/>
      <c r="C246" s="499"/>
      <c r="D246" s="499"/>
      <c r="E246" s="499"/>
      <c r="F246" s="499"/>
      <c r="G246" s="500"/>
      <c r="H246" s="499"/>
      <c r="I246" s="499"/>
      <c r="J246" s="500"/>
      <c r="K246" s="499"/>
      <c r="L246" s="500"/>
      <c r="M246" s="499"/>
      <c r="N246" s="500"/>
      <c r="O246" s="499"/>
      <c r="P246" s="500"/>
      <c r="Q246" s="501"/>
      <c r="R246" s="501"/>
      <c r="S246" s="501"/>
      <c r="T246" s="501"/>
      <c r="U246" s="499"/>
      <c r="V246" s="499"/>
      <c r="W246" s="500"/>
      <c r="X246" s="501"/>
      <c r="Y246" s="499"/>
      <c r="Z246" s="500"/>
      <c r="AA246" s="500"/>
      <c r="AB246" s="499"/>
      <c r="AC246" s="499"/>
      <c r="AD246" s="499"/>
      <c r="AE246" s="499"/>
      <c r="AF246" s="500"/>
      <c r="AG246" s="500"/>
      <c r="AH246" s="501"/>
      <c r="AI246" s="501"/>
      <c r="AJ246" s="501"/>
      <c r="AK246" s="501"/>
      <c r="AL246" s="501"/>
      <c r="AM246" s="501"/>
      <c r="AN246" s="502"/>
      <c r="AO246" s="502"/>
      <c r="AP246" s="500"/>
      <c r="AQ246" s="500"/>
      <c r="AR246" s="500"/>
      <c r="AS246" s="503"/>
      <c r="AT246" s="503"/>
      <c r="AU246" s="504"/>
      <c r="AV246" s="505"/>
      <c r="AW246" s="506"/>
      <c r="AX246" s="506"/>
      <c r="AY246" s="505"/>
      <c r="AZ246" s="506"/>
      <c r="BA246" s="504"/>
      <c r="BB246" s="504"/>
      <c r="BC246" s="504"/>
      <c r="BD246" s="504"/>
      <c r="BE246" s="504"/>
      <c r="BF246" s="504"/>
      <c r="BG246" s="505"/>
      <c r="BH246" s="505"/>
      <c r="BI246" s="505"/>
      <c r="BJ246" s="505"/>
      <c r="BK246" s="505"/>
      <c r="BL246" s="505"/>
      <c r="BM246" s="505"/>
      <c r="BN246" s="505"/>
      <c r="BO246" s="505"/>
      <c r="BP246" s="505"/>
    </row>
    <row r="247" spans="1:68" ht="19.5" customHeight="1">
      <c r="A247" s="499"/>
      <c r="B247" s="499"/>
      <c r="C247" s="499"/>
      <c r="D247" s="499"/>
      <c r="E247" s="499"/>
      <c r="F247" s="499"/>
      <c r="G247" s="500"/>
      <c r="H247" s="499"/>
      <c r="I247" s="499"/>
      <c r="J247" s="500"/>
      <c r="K247" s="499"/>
      <c r="L247" s="500"/>
      <c r="M247" s="499"/>
      <c r="N247" s="500"/>
      <c r="O247" s="499"/>
      <c r="P247" s="500"/>
      <c r="Q247" s="501"/>
      <c r="R247" s="501"/>
      <c r="S247" s="501"/>
      <c r="T247" s="501"/>
      <c r="U247" s="499"/>
      <c r="V247" s="499"/>
      <c r="W247" s="500"/>
      <c r="X247" s="501"/>
      <c r="Y247" s="499"/>
      <c r="Z247" s="500"/>
      <c r="AA247" s="500"/>
      <c r="AB247" s="499"/>
      <c r="AC247" s="499"/>
      <c r="AD247" s="499"/>
      <c r="AE247" s="499"/>
      <c r="AF247" s="500"/>
      <c r="AG247" s="500"/>
      <c r="AH247" s="501"/>
      <c r="AI247" s="501"/>
      <c r="AJ247" s="501"/>
      <c r="AK247" s="501"/>
      <c r="AL247" s="501"/>
      <c r="AM247" s="501"/>
      <c r="AN247" s="502"/>
      <c r="AO247" s="502"/>
      <c r="AP247" s="500"/>
      <c r="AQ247" s="500"/>
      <c r="AR247" s="500"/>
      <c r="AS247" s="503"/>
      <c r="AT247" s="503"/>
      <c r="AU247" s="504"/>
      <c r="AV247" s="505"/>
      <c r="AW247" s="506"/>
      <c r="AX247" s="506"/>
      <c r="AY247" s="505"/>
      <c r="AZ247" s="506"/>
      <c r="BA247" s="504"/>
      <c r="BB247" s="504"/>
      <c r="BC247" s="504"/>
      <c r="BD247" s="504"/>
      <c r="BE247" s="504"/>
      <c r="BF247" s="504"/>
      <c r="BG247" s="505"/>
      <c r="BH247" s="505"/>
      <c r="BI247" s="505"/>
      <c r="BJ247" s="505"/>
      <c r="BK247" s="505"/>
      <c r="BL247" s="505"/>
      <c r="BM247" s="505"/>
      <c r="BN247" s="505"/>
      <c r="BO247" s="505"/>
      <c r="BP247" s="505"/>
    </row>
    <row r="248" spans="1:68" ht="19.5" customHeight="1">
      <c r="A248" s="499"/>
      <c r="B248" s="499"/>
      <c r="C248" s="499"/>
      <c r="D248" s="499"/>
      <c r="E248" s="499"/>
      <c r="F248" s="499"/>
      <c r="G248" s="500"/>
      <c r="H248" s="499"/>
      <c r="I248" s="499"/>
      <c r="J248" s="500"/>
      <c r="K248" s="499"/>
      <c r="L248" s="500"/>
      <c r="M248" s="499"/>
      <c r="N248" s="500"/>
      <c r="O248" s="499"/>
      <c r="P248" s="500"/>
      <c r="Q248" s="501"/>
      <c r="R248" s="501"/>
      <c r="S248" s="501"/>
      <c r="T248" s="501"/>
      <c r="U248" s="499"/>
      <c r="V248" s="499"/>
      <c r="W248" s="500"/>
      <c r="X248" s="501"/>
      <c r="Y248" s="499"/>
      <c r="Z248" s="500"/>
      <c r="AA248" s="500"/>
      <c r="AB248" s="499"/>
      <c r="AC248" s="499"/>
      <c r="AD248" s="499"/>
      <c r="AE248" s="499"/>
      <c r="AF248" s="500"/>
      <c r="AG248" s="500"/>
      <c r="AH248" s="501"/>
      <c r="AI248" s="501"/>
      <c r="AJ248" s="501"/>
      <c r="AK248" s="501"/>
      <c r="AL248" s="501"/>
      <c r="AM248" s="501"/>
      <c r="AN248" s="502"/>
      <c r="AO248" s="502"/>
      <c r="AP248" s="500"/>
      <c r="AQ248" s="500"/>
      <c r="AR248" s="500"/>
      <c r="AS248" s="503"/>
      <c r="AT248" s="503"/>
      <c r="AU248" s="504"/>
      <c r="AV248" s="505"/>
      <c r="AW248" s="506"/>
      <c r="AX248" s="506"/>
      <c r="AY248" s="505"/>
      <c r="AZ248" s="506"/>
      <c r="BA248" s="504"/>
      <c r="BB248" s="504"/>
      <c r="BC248" s="504"/>
      <c r="BD248" s="504"/>
      <c r="BE248" s="504"/>
      <c r="BF248" s="504"/>
      <c r="BG248" s="505"/>
      <c r="BH248" s="505"/>
      <c r="BI248" s="505"/>
      <c r="BJ248" s="505"/>
      <c r="BK248" s="505"/>
      <c r="BL248" s="505"/>
      <c r="BM248" s="505"/>
      <c r="BN248" s="505"/>
      <c r="BO248" s="505"/>
      <c r="BP248" s="505"/>
    </row>
    <row r="249" spans="1:68" ht="19.5" customHeight="1">
      <c r="A249" s="499"/>
      <c r="B249" s="499"/>
      <c r="C249" s="499"/>
      <c r="D249" s="499"/>
      <c r="E249" s="499"/>
      <c r="F249" s="499"/>
      <c r="G249" s="500"/>
      <c r="H249" s="499"/>
      <c r="I249" s="499"/>
      <c r="J249" s="500"/>
      <c r="K249" s="499"/>
      <c r="L249" s="500"/>
      <c r="M249" s="499"/>
      <c r="N249" s="500"/>
      <c r="O249" s="499"/>
      <c r="P249" s="500"/>
      <c r="Q249" s="501"/>
      <c r="R249" s="501"/>
      <c r="S249" s="501"/>
      <c r="T249" s="501"/>
      <c r="U249" s="499"/>
      <c r="V249" s="499"/>
      <c r="W249" s="500"/>
      <c r="X249" s="501"/>
      <c r="Y249" s="499"/>
      <c r="Z249" s="500"/>
      <c r="AA249" s="500"/>
      <c r="AB249" s="499"/>
      <c r="AC249" s="499"/>
      <c r="AD249" s="499"/>
      <c r="AE249" s="499"/>
      <c r="AF249" s="500"/>
      <c r="AG249" s="500"/>
      <c r="AH249" s="501"/>
      <c r="AI249" s="501"/>
      <c r="AJ249" s="501"/>
      <c r="AK249" s="501"/>
      <c r="AL249" s="501"/>
      <c r="AM249" s="501"/>
      <c r="AN249" s="502"/>
      <c r="AO249" s="502"/>
      <c r="AP249" s="500"/>
      <c r="AQ249" s="500"/>
      <c r="AR249" s="500"/>
      <c r="AS249" s="503"/>
      <c r="AT249" s="503"/>
      <c r="AU249" s="504"/>
      <c r="AV249" s="505"/>
      <c r="AW249" s="506"/>
      <c r="AX249" s="506"/>
      <c r="AY249" s="505"/>
      <c r="AZ249" s="506"/>
      <c r="BA249" s="504"/>
      <c r="BB249" s="504"/>
      <c r="BC249" s="504"/>
      <c r="BD249" s="504"/>
      <c r="BE249" s="504"/>
      <c r="BF249" s="504"/>
      <c r="BG249" s="505"/>
      <c r="BH249" s="505"/>
      <c r="BI249" s="505"/>
      <c r="BJ249" s="505"/>
      <c r="BK249" s="505"/>
      <c r="BL249" s="505"/>
      <c r="BM249" s="505"/>
      <c r="BN249" s="505"/>
      <c r="BO249" s="505"/>
      <c r="BP249" s="505"/>
    </row>
    <row r="250" spans="1:68" ht="19.5" customHeight="1">
      <c r="A250" s="499"/>
      <c r="B250" s="499"/>
      <c r="C250" s="499"/>
      <c r="D250" s="499"/>
      <c r="E250" s="499"/>
      <c r="F250" s="499"/>
      <c r="G250" s="500"/>
      <c r="H250" s="499"/>
      <c r="I250" s="499"/>
      <c r="J250" s="500"/>
      <c r="K250" s="499"/>
      <c r="L250" s="500"/>
      <c r="M250" s="499"/>
      <c r="N250" s="500"/>
      <c r="O250" s="499"/>
      <c r="P250" s="500"/>
      <c r="Q250" s="501"/>
      <c r="R250" s="501"/>
      <c r="S250" s="501"/>
      <c r="T250" s="501"/>
      <c r="U250" s="499"/>
      <c r="V250" s="499"/>
      <c r="W250" s="500"/>
      <c r="X250" s="501"/>
      <c r="Y250" s="499"/>
      <c r="Z250" s="500"/>
      <c r="AA250" s="500"/>
      <c r="AB250" s="499"/>
      <c r="AC250" s="499"/>
      <c r="AD250" s="499"/>
      <c r="AE250" s="499"/>
      <c r="AF250" s="500"/>
      <c r="AG250" s="500"/>
      <c r="AH250" s="501"/>
      <c r="AI250" s="501"/>
      <c r="AJ250" s="501"/>
      <c r="AK250" s="501"/>
      <c r="AL250" s="501"/>
      <c r="AM250" s="501"/>
      <c r="AN250" s="502"/>
      <c r="AO250" s="502"/>
      <c r="AP250" s="500"/>
      <c r="AQ250" s="500"/>
      <c r="AR250" s="500"/>
      <c r="AS250" s="503"/>
      <c r="AT250" s="503"/>
      <c r="AU250" s="504"/>
      <c r="AV250" s="505"/>
      <c r="AW250" s="506"/>
      <c r="AX250" s="506"/>
      <c r="AY250" s="505"/>
      <c r="AZ250" s="506"/>
      <c r="BA250" s="504"/>
      <c r="BB250" s="504"/>
      <c r="BC250" s="504"/>
      <c r="BD250" s="504"/>
      <c r="BE250" s="504"/>
      <c r="BF250" s="504"/>
      <c r="BG250" s="505"/>
      <c r="BH250" s="505"/>
      <c r="BI250" s="505"/>
      <c r="BJ250" s="505"/>
      <c r="BK250" s="505"/>
      <c r="BL250" s="505"/>
      <c r="BM250" s="505"/>
      <c r="BN250" s="505"/>
      <c r="BO250" s="505"/>
      <c r="BP250" s="505"/>
    </row>
    <row r="251" spans="1:68" ht="19.5" customHeight="1">
      <c r="A251" s="499"/>
      <c r="B251" s="499"/>
      <c r="C251" s="499"/>
      <c r="D251" s="499"/>
      <c r="E251" s="499"/>
      <c r="F251" s="499"/>
      <c r="G251" s="500"/>
      <c r="H251" s="499"/>
      <c r="I251" s="499"/>
      <c r="J251" s="500"/>
      <c r="K251" s="499"/>
      <c r="L251" s="500"/>
      <c r="M251" s="499"/>
      <c r="N251" s="500"/>
      <c r="O251" s="499"/>
      <c r="P251" s="500"/>
      <c r="Q251" s="501"/>
      <c r="R251" s="501"/>
      <c r="S251" s="501"/>
      <c r="T251" s="501"/>
      <c r="U251" s="499"/>
      <c r="V251" s="499"/>
      <c r="W251" s="500"/>
      <c r="X251" s="501"/>
      <c r="Y251" s="499"/>
      <c r="Z251" s="500"/>
      <c r="AA251" s="500"/>
      <c r="AB251" s="499"/>
      <c r="AC251" s="499"/>
      <c r="AD251" s="499"/>
      <c r="AE251" s="499"/>
      <c r="AF251" s="500"/>
      <c r="AG251" s="500"/>
      <c r="AH251" s="501"/>
      <c r="AI251" s="501"/>
      <c r="AJ251" s="501"/>
      <c r="AK251" s="501"/>
      <c r="AL251" s="501"/>
      <c r="AM251" s="501"/>
      <c r="AN251" s="502"/>
      <c r="AO251" s="502"/>
      <c r="AP251" s="500"/>
      <c r="AQ251" s="500"/>
      <c r="AR251" s="500"/>
      <c r="AS251" s="503"/>
      <c r="AT251" s="503"/>
      <c r="AU251" s="504"/>
      <c r="AV251" s="505"/>
      <c r="AW251" s="506"/>
      <c r="AX251" s="506"/>
      <c r="AY251" s="505"/>
      <c r="AZ251" s="506"/>
      <c r="BA251" s="504"/>
      <c r="BB251" s="504"/>
      <c r="BC251" s="504"/>
      <c r="BD251" s="504"/>
      <c r="BE251" s="504"/>
      <c r="BF251" s="504"/>
      <c r="BG251" s="505"/>
      <c r="BH251" s="505"/>
      <c r="BI251" s="505"/>
      <c r="BJ251" s="505"/>
      <c r="BK251" s="505"/>
      <c r="BL251" s="505"/>
      <c r="BM251" s="505"/>
      <c r="BN251" s="505"/>
      <c r="BO251" s="505"/>
      <c r="BP251" s="505"/>
    </row>
    <row r="252" spans="1:68" ht="19.5" customHeight="1">
      <c r="A252" s="499"/>
      <c r="B252" s="499"/>
      <c r="C252" s="499"/>
      <c r="D252" s="499"/>
      <c r="E252" s="499"/>
      <c r="F252" s="499"/>
      <c r="G252" s="500"/>
      <c r="H252" s="499"/>
      <c r="I252" s="499"/>
      <c r="J252" s="500"/>
      <c r="K252" s="499"/>
      <c r="L252" s="500"/>
      <c r="M252" s="499"/>
      <c r="N252" s="500"/>
      <c r="O252" s="499"/>
      <c r="P252" s="500"/>
      <c r="Q252" s="501"/>
      <c r="R252" s="501"/>
      <c r="S252" s="501"/>
      <c r="T252" s="501"/>
      <c r="U252" s="499"/>
      <c r="V252" s="499"/>
      <c r="W252" s="500"/>
      <c r="X252" s="501"/>
      <c r="Y252" s="499"/>
      <c r="Z252" s="500"/>
      <c r="AA252" s="500"/>
      <c r="AB252" s="499"/>
      <c r="AC252" s="499"/>
      <c r="AD252" s="499"/>
      <c r="AE252" s="499"/>
      <c r="AF252" s="500"/>
      <c r="AG252" s="500"/>
      <c r="AH252" s="501"/>
      <c r="AI252" s="501"/>
      <c r="AJ252" s="501"/>
      <c r="AK252" s="501"/>
      <c r="AL252" s="501"/>
      <c r="AM252" s="501"/>
      <c r="AN252" s="502"/>
      <c r="AO252" s="502"/>
      <c r="AP252" s="500"/>
      <c r="AQ252" s="500"/>
      <c r="AR252" s="500"/>
      <c r="AS252" s="503"/>
      <c r="AT252" s="503"/>
      <c r="AU252" s="504"/>
      <c r="AV252" s="505"/>
      <c r="AW252" s="506"/>
      <c r="AX252" s="506"/>
      <c r="AY252" s="505"/>
      <c r="AZ252" s="506"/>
      <c r="BA252" s="504"/>
      <c r="BB252" s="504"/>
      <c r="BC252" s="504"/>
      <c r="BD252" s="504"/>
      <c r="BE252" s="504"/>
      <c r="BF252" s="504"/>
      <c r="BG252" s="505"/>
      <c r="BH252" s="505"/>
      <c r="BI252" s="505"/>
      <c r="BJ252" s="505"/>
      <c r="BK252" s="505"/>
      <c r="BL252" s="505"/>
      <c r="BM252" s="505"/>
      <c r="BN252" s="505"/>
      <c r="BO252" s="505"/>
      <c r="BP252" s="505"/>
    </row>
    <row r="253" spans="1:68" ht="19.5" customHeight="1">
      <c r="A253" s="499"/>
      <c r="B253" s="499"/>
      <c r="C253" s="499"/>
      <c r="D253" s="499"/>
      <c r="E253" s="499"/>
      <c r="F253" s="499"/>
      <c r="G253" s="500"/>
      <c r="H253" s="499"/>
      <c r="I253" s="499"/>
      <c r="J253" s="500"/>
      <c r="K253" s="499"/>
      <c r="L253" s="500"/>
      <c r="M253" s="499"/>
      <c r="N253" s="500"/>
      <c r="O253" s="499"/>
      <c r="P253" s="500"/>
      <c r="Q253" s="501"/>
      <c r="R253" s="501"/>
      <c r="S253" s="501"/>
      <c r="T253" s="501"/>
      <c r="U253" s="499"/>
      <c r="V253" s="499"/>
      <c r="W253" s="500"/>
      <c r="X253" s="501"/>
      <c r="Y253" s="499"/>
      <c r="Z253" s="500"/>
      <c r="AA253" s="500"/>
      <c r="AB253" s="499"/>
      <c r="AC253" s="499"/>
      <c r="AD253" s="499"/>
      <c r="AE253" s="499"/>
      <c r="AF253" s="500"/>
      <c r="AG253" s="500"/>
      <c r="AH253" s="501"/>
      <c r="AI253" s="501"/>
      <c r="AJ253" s="501"/>
      <c r="AK253" s="501"/>
      <c r="AL253" s="501"/>
      <c r="AM253" s="501"/>
      <c r="AN253" s="502"/>
      <c r="AO253" s="502"/>
      <c r="AP253" s="500"/>
      <c r="AQ253" s="500"/>
      <c r="AR253" s="500"/>
      <c r="AS253" s="503"/>
      <c r="AT253" s="503"/>
      <c r="AU253" s="504"/>
      <c r="AV253" s="505"/>
      <c r="AW253" s="506"/>
      <c r="AX253" s="506"/>
      <c r="AY253" s="505"/>
      <c r="AZ253" s="506"/>
      <c r="BA253" s="504"/>
      <c r="BB253" s="504"/>
      <c r="BC253" s="504"/>
      <c r="BD253" s="504"/>
      <c r="BE253" s="504"/>
      <c r="BF253" s="504"/>
      <c r="BG253" s="505"/>
      <c r="BH253" s="505"/>
      <c r="BI253" s="505"/>
      <c r="BJ253" s="505"/>
      <c r="BK253" s="505"/>
      <c r="BL253" s="505"/>
      <c r="BM253" s="505"/>
      <c r="BN253" s="505"/>
      <c r="BO253" s="505"/>
      <c r="BP253" s="505"/>
    </row>
    <row r="254" spans="1:68" ht="19.5" customHeight="1">
      <c r="A254" s="499"/>
      <c r="B254" s="499"/>
      <c r="C254" s="499"/>
      <c r="D254" s="499"/>
      <c r="E254" s="499"/>
      <c r="F254" s="499"/>
      <c r="G254" s="500"/>
      <c r="H254" s="499"/>
      <c r="I254" s="499"/>
      <c r="J254" s="500"/>
      <c r="K254" s="499"/>
      <c r="L254" s="500"/>
      <c r="M254" s="499"/>
      <c r="N254" s="500"/>
      <c r="O254" s="499"/>
      <c r="P254" s="500"/>
      <c r="Q254" s="501"/>
      <c r="R254" s="501"/>
      <c r="S254" s="501"/>
      <c r="T254" s="501"/>
      <c r="U254" s="499"/>
      <c r="V254" s="499"/>
      <c r="W254" s="500"/>
      <c r="X254" s="501"/>
      <c r="Y254" s="499"/>
      <c r="Z254" s="500"/>
      <c r="AA254" s="500"/>
      <c r="AB254" s="499"/>
      <c r="AC254" s="499"/>
      <c r="AD254" s="499"/>
      <c r="AE254" s="499"/>
      <c r="AF254" s="500"/>
      <c r="AG254" s="500"/>
      <c r="AH254" s="501"/>
      <c r="AI254" s="501"/>
      <c r="AJ254" s="501"/>
      <c r="AK254" s="501"/>
      <c r="AL254" s="501"/>
      <c r="AM254" s="501"/>
      <c r="AN254" s="502"/>
      <c r="AO254" s="502"/>
      <c r="AP254" s="500"/>
      <c r="AQ254" s="500"/>
      <c r="AR254" s="500"/>
      <c r="AS254" s="503"/>
      <c r="AT254" s="503"/>
      <c r="AU254" s="504"/>
      <c r="AV254" s="505"/>
      <c r="AW254" s="506"/>
      <c r="AX254" s="506"/>
      <c r="AY254" s="505"/>
      <c r="AZ254" s="506"/>
      <c r="BA254" s="504"/>
      <c r="BB254" s="504"/>
      <c r="BC254" s="504"/>
      <c r="BD254" s="504"/>
      <c r="BE254" s="504"/>
      <c r="BF254" s="504"/>
      <c r="BG254" s="505"/>
      <c r="BH254" s="505"/>
      <c r="BI254" s="505"/>
      <c r="BJ254" s="505"/>
      <c r="BK254" s="505"/>
      <c r="BL254" s="505"/>
      <c r="BM254" s="505"/>
      <c r="BN254" s="505"/>
      <c r="BO254" s="505"/>
      <c r="BP254" s="505"/>
    </row>
    <row r="255" spans="1:68" ht="19.5" customHeight="1">
      <c r="A255" s="499"/>
      <c r="B255" s="499"/>
      <c r="C255" s="499"/>
      <c r="D255" s="499"/>
      <c r="E255" s="499"/>
      <c r="F255" s="499"/>
      <c r="G255" s="500"/>
      <c r="H255" s="499"/>
      <c r="I255" s="499"/>
      <c r="J255" s="500"/>
      <c r="K255" s="499"/>
      <c r="L255" s="500"/>
      <c r="M255" s="499"/>
      <c r="N255" s="500"/>
      <c r="O255" s="499"/>
      <c r="P255" s="500"/>
      <c r="Q255" s="501"/>
      <c r="R255" s="501"/>
      <c r="S255" s="501"/>
      <c r="T255" s="501"/>
      <c r="U255" s="499"/>
      <c r="V255" s="499"/>
      <c r="W255" s="500"/>
      <c r="X255" s="501"/>
      <c r="Y255" s="499"/>
      <c r="Z255" s="500"/>
      <c r="AA255" s="500"/>
      <c r="AB255" s="499"/>
      <c r="AC255" s="499"/>
      <c r="AD255" s="499"/>
      <c r="AE255" s="499"/>
      <c r="AF255" s="500"/>
      <c r="AG255" s="500"/>
      <c r="AH255" s="501"/>
      <c r="AI255" s="501"/>
      <c r="AJ255" s="501"/>
      <c r="AK255" s="501"/>
      <c r="AL255" s="501"/>
      <c r="AM255" s="501"/>
      <c r="AN255" s="502"/>
      <c r="AO255" s="502"/>
      <c r="AP255" s="500"/>
      <c r="AQ255" s="500"/>
      <c r="AR255" s="500"/>
      <c r="AS255" s="503"/>
      <c r="AT255" s="503"/>
      <c r="AU255" s="504"/>
      <c r="AV255" s="505"/>
      <c r="AW255" s="506"/>
      <c r="AX255" s="506"/>
      <c r="AY255" s="505"/>
      <c r="AZ255" s="506"/>
      <c r="BA255" s="504"/>
      <c r="BB255" s="504"/>
      <c r="BC255" s="504"/>
      <c r="BD255" s="504"/>
      <c r="BE255" s="504"/>
      <c r="BF255" s="504"/>
      <c r="BG255" s="505"/>
      <c r="BH255" s="505"/>
      <c r="BI255" s="505"/>
      <c r="BJ255" s="505"/>
      <c r="BK255" s="505"/>
      <c r="BL255" s="505"/>
      <c r="BM255" s="505"/>
      <c r="BN255" s="505"/>
      <c r="BO255" s="505"/>
      <c r="BP255" s="505"/>
    </row>
    <row r="256" spans="1:68" ht="19.5" customHeight="1">
      <c r="A256" s="499"/>
      <c r="B256" s="499"/>
      <c r="C256" s="499"/>
      <c r="D256" s="499"/>
      <c r="E256" s="499"/>
      <c r="F256" s="499"/>
      <c r="G256" s="500"/>
      <c r="H256" s="499"/>
      <c r="I256" s="499"/>
      <c r="J256" s="500"/>
      <c r="K256" s="499"/>
      <c r="L256" s="500"/>
      <c r="M256" s="499"/>
      <c r="N256" s="500"/>
      <c r="O256" s="499"/>
      <c r="P256" s="500"/>
      <c r="Q256" s="501"/>
      <c r="R256" s="501"/>
      <c r="S256" s="501"/>
      <c r="T256" s="501"/>
      <c r="U256" s="499"/>
      <c r="V256" s="499"/>
      <c r="W256" s="500"/>
      <c r="X256" s="501"/>
      <c r="Y256" s="499"/>
      <c r="Z256" s="500"/>
      <c r="AA256" s="500"/>
      <c r="AB256" s="499"/>
      <c r="AC256" s="499"/>
      <c r="AD256" s="499"/>
      <c r="AE256" s="499"/>
      <c r="AF256" s="500"/>
      <c r="AG256" s="500"/>
      <c r="AH256" s="501"/>
      <c r="AI256" s="501"/>
      <c r="AJ256" s="501"/>
      <c r="AK256" s="501"/>
      <c r="AL256" s="501"/>
      <c r="AM256" s="501"/>
      <c r="AN256" s="502"/>
      <c r="AO256" s="502"/>
      <c r="AP256" s="500"/>
      <c r="AQ256" s="500"/>
      <c r="AR256" s="500"/>
      <c r="AS256" s="503"/>
      <c r="AT256" s="503"/>
      <c r="AU256" s="504"/>
      <c r="AV256" s="505"/>
      <c r="AW256" s="506"/>
      <c r="AX256" s="506"/>
      <c r="AY256" s="505"/>
      <c r="AZ256" s="506"/>
      <c r="BA256" s="504"/>
      <c r="BB256" s="504"/>
      <c r="BC256" s="504"/>
      <c r="BD256" s="504"/>
      <c r="BE256" s="504"/>
      <c r="BF256" s="504"/>
      <c r="BG256" s="505"/>
      <c r="BH256" s="505"/>
      <c r="BI256" s="505"/>
      <c r="BJ256" s="505"/>
      <c r="BK256" s="505"/>
      <c r="BL256" s="505"/>
      <c r="BM256" s="505"/>
      <c r="BN256" s="505"/>
      <c r="BO256" s="505"/>
      <c r="BP256" s="505"/>
    </row>
    <row r="257" spans="1:68" ht="19.5" customHeight="1">
      <c r="A257" s="499"/>
      <c r="B257" s="499"/>
      <c r="C257" s="499"/>
      <c r="D257" s="499"/>
      <c r="E257" s="499"/>
      <c r="F257" s="499"/>
      <c r="G257" s="500"/>
      <c r="H257" s="499"/>
      <c r="I257" s="499"/>
      <c r="J257" s="500"/>
      <c r="K257" s="499"/>
      <c r="L257" s="500"/>
      <c r="M257" s="499"/>
      <c r="N257" s="500"/>
      <c r="O257" s="499"/>
      <c r="P257" s="500"/>
      <c r="Q257" s="501"/>
      <c r="R257" s="501"/>
      <c r="S257" s="501"/>
      <c r="T257" s="501"/>
      <c r="U257" s="499"/>
      <c r="V257" s="499"/>
      <c r="W257" s="500"/>
      <c r="X257" s="501"/>
      <c r="Y257" s="499"/>
      <c r="Z257" s="500"/>
      <c r="AA257" s="500"/>
      <c r="AB257" s="499"/>
      <c r="AC257" s="499"/>
      <c r="AD257" s="499"/>
      <c r="AE257" s="499"/>
      <c r="AF257" s="500"/>
      <c r="AG257" s="500"/>
      <c r="AH257" s="501"/>
      <c r="AI257" s="501"/>
      <c r="AJ257" s="501"/>
      <c r="AK257" s="501"/>
      <c r="AL257" s="501"/>
      <c r="AM257" s="501"/>
      <c r="AN257" s="502"/>
      <c r="AO257" s="502"/>
      <c r="AP257" s="500"/>
      <c r="AQ257" s="500"/>
      <c r="AR257" s="500"/>
      <c r="AS257" s="503"/>
      <c r="AT257" s="503"/>
      <c r="AU257" s="504"/>
      <c r="AV257" s="505"/>
      <c r="AW257" s="506"/>
      <c r="AX257" s="506"/>
      <c r="AY257" s="505"/>
      <c r="AZ257" s="506"/>
      <c r="BA257" s="504"/>
      <c r="BB257" s="504"/>
      <c r="BC257" s="504"/>
      <c r="BD257" s="504"/>
      <c r="BE257" s="504"/>
      <c r="BF257" s="504"/>
      <c r="BG257" s="505"/>
      <c r="BH257" s="505"/>
      <c r="BI257" s="505"/>
      <c r="BJ257" s="505"/>
      <c r="BK257" s="505"/>
      <c r="BL257" s="505"/>
      <c r="BM257" s="505"/>
      <c r="BN257" s="505"/>
      <c r="BO257" s="505"/>
      <c r="BP257" s="505"/>
    </row>
    <row r="258" spans="1:68" ht="19.5" customHeight="1">
      <c r="A258" s="499"/>
      <c r="B258" s="499"/>
      <c r="C258" s="499"/>
      <c r="D258" s="499"/>
      <c r="E258" s="499"/>
      <c r="F258" s="499"/>
      <c r="G258" s="500"/>
      <c r="H258" s="499"/>
      <c r="I258" s="499"/>
      <c r="J258" s="500"/>
      <c r="K258" s="499"/>
      <c r="L258" s="500"/>
      <c r="M258" s="499"/>
      <c r="N258" s="500"/>
      <c r="O258" s="499"/>
      <c r="P258" s="500"/>
      <c r="Q258" s="501"/>
      <c r="R258" s="501"/>
      <c r="S258" s="501"/>
      <c r="T258" s="501"/>
      <c r="U258" s="499"/>
      <c r="V258" s="499"/>
      <c r="W258" s="500"/>
      <c r="X258" s="501"/>
      <c r="Y258" s="499"/>
      <c r="Z258" s="500"/>
      <c r="AA258" s="500"/>
      <c r="AB258" s="499"/>
      <c r="AC258" s="499"/>
      <c r="AD258" s="499"/>
      <c r="AE258" s="499"/>
      <c r="AF258" s="500"/>
      <c r="AG258" s="500"/>
      <c r="AH258" s="501"/>
      <c r="AI258" s="501"/>
      <c r="AJ258" s="501"/>
      <c r="AK258" s="501"/>
      <c r="AL258" s="501"/>
      <c r="AM258" s="501"/>
      <c r="AN258" s="502"/>
      <c r="AO258" s="502"/>
      <c r="AP258" s="500"/>
      <c r="AQ258" s="500"/>
      <c r="AR258" s="500"/>
      <c r="AS258" s="503"/>
      <c r="AT258" s="503"/>
      <c r="AU258" s="504"/>
      <c r="AV258" s="505"/>
      <c r="AW258" s="506"/>
      <c r="AX258" s="506"/>
      <c r="AY258" s="505"/>
      <c r="AZ258" s="506"/>
      <c r="BA258" s="504"/>
      <c r="BB258" s="504"/>
      <c r="BC258" s="504"/>
      <c r="BD258" s="504"/>
      <c r="BE258" s="504"/>
      <c r="BF258" s="504"/>
      <c r="BG258" s="505"/>
      <c r="BH258" s="505"/>
      <c r="BI258" s="505"/>
      <c r="BJ258" s="505"/>
      <c r="BK258" s="505"/>
      <c r="BL258" s="505"/>
      <c r="BM258" s="505"/>
      <c r="BN258" s="505"/>
      <c r="BO258" s="505"/>
      <c r="BP258" s="505"/>
    </row>
    <row r="259" spans="1:68" ht="19.5" customHeight="1">
      <c r="A259" s="499"/>
      <c r="B259" s="499"/>
      <c r="C259" s="499"/>
      <c r="D259" s="499"/>
      <c r="E259" s="499"/>
      <c r="F259" s="499"/>
      <c r="G259" s="500"/>
      <c r="H259" s="499"/>
      <c r="I259" s="499"/>
      <c r="J259" s="500"/>
      <c r="K259" s="499"/>
      <c r="L259" s="500"/>
      <c r="M259" s="499"/>
      <c r="N259" s="500"/>
      <c r="O259" s="499"/>
      <c r="P259" s="500"/>
      <c r="Q259" s="501"/>
      <c r="R259" s="501"/>
      <c r="S259" s="501"/>
      <c r="T259" s="501"/>
      <c r="U259" s="499"/>
      <c r="V259" s="499"/>
      <c r="W259" s="500"/>
      <c r="X259" s="501"/>
      <c r="Y259" s="499"/>
      <c r="Z259" s="500"/>
      <c r="AA259" s="500"/>
      <c r="AB259" s="499"/>
      <c r="AC259" s="499"/>
      <c r="AD259" s="499"/>
      <c r="AE259" s="499"/>
      <c r="AF259" s="500"/>
      <c r="AG259" s="500"/>
      <c r="AH259" s="501"/>
      <c r="AI259" s="501"/>
      <c r="AJ259" s="501"/>
      <c r="AK259" s="501"/>
      <c r="AL259" s="501"/>
      <c r="AM259" s="501"/>
      <c r="AN259" s="502"/>
      <c r="AO259" s="502"/>
      <c r="AP259" s="500"/>
      <c r="AQ259" s="500"/>
      <c r="AR259" s="500"/>
      <c r="AS259" s="503"/>
      <c r="AT259" s="503"/>
      <c r="AU259" s="504"/>
      <c r="AV259" s="505"/>
      <c r="AW259" s="506"/>
      <c r="AX259" s="506"/>
      <c r="AY259" s="505"/>
      <c r="AZ259" s="506"/>
      <c r="BA259" s="504"/>
      <c r="BB259" s="504"/>
      <c r="BC259" s="504"/>
      <c r="BD259" s="504"/>
      <c r="BE259" s="504"/>
      <c r="BF259" s="504"/>
      <c r="BG259" s="505"/>
      <c r="BH259" s="505"/>
      <c r="BI259" s="505"/>
      <c r="BJ259" s="505"/>
      <c r="BK259" s="505"/>
      <c r="BL259" s="505"/>
      <c r="BM259" s="505"/>
      <c r="BN259" s="505"/>
      <c r="BO259" s="505"/>
      <c r="BP259" s="505"/>
    </row>
    <row r="260" spans="1:68" ht="19.5" customHeight="1">
      <c r="A260" s="499"/>
      <c r="B260" s="499"/>
      <c r="C260" s="499"/>
      <c r="D260" s="499"/>
      <c r="E260" s="499"/>
      <c r="F260" s="499"/>
      <c r="G260" s="500"/>
      <c r="H260" s="499"/>
      <c r="I260" s="499"/>
      <c r="J260" s="500"/>
      <c r="K260" s="499"/>
      <c r="L260" s="500"/>
      <c r="M260" s="499"/>
      <c r="N260" s="500"/>
      <c r="O260" s="499"/>
      <c r="P260" s="500"/>
      <c r="Q260" s="501"/>
      <c r="R260" s="501"/>
      <c r="S260" s="501"/>
      <c r="T260" s="501"/>
      <c r="U260" s="499"/>
      <c r="V260" s="499"/>
      <c r="W260" s="500"/>
      <c r="X260" s="501"/>
      <c r="Y260" s="499"/>
      <c r="Z260" s="500"/>
      <c r="AA260" s="500"/>
      <c r="AB260" s="499"/>
      <c r="AC260" s="499"/>
      <c r="AD260" s="499"/>
      <c r="AE260" s="499"/>
      <c r="AF260" s="500"/>
      <c r="AG260" s="500"/>
      <c r="AH260" s="501"/>
      <c r="AI260" s="501"/>
      <c r="AJ260" s="501"/>
      <c r="AK260" s="501"/>
      <c r="AL260" s="501"/>
      <c r="AM260" s="501"/>
      <c r="AN260" s="502"/>
      <c r="AO260" s="502"/>
      <c r="AP260" s="500"/>
      <c r="AQ260" s="500"/>
      <c r="AR260" s="500"/>
      <c r="AS260" s="503"/>
      <c r="AT260" s="503"/>
      <c r="AU260" s="504"/>
      <c r="AV260" s="505"/>
      <c r="AW260" s="506"/>
      <c r="AX260" s="506"/>
      <c r="AY260" s="505"/>
      <c r="AZ260" s="506"/>
      <c r="BA260" s="504"/>
      <c r="BB260" s="504"/>
      <c r="BC260" s="504"/>
      <c r="BD260" s="504"/>
      <c r="BE260" s="504"/>
      <c r="BF260" s="504"/>
      <c r="BG260" s="505"/>
      <c r="BH260" s="505"/>
      <c r="BI260" s="505"/>
      <c r="BJ260" s="505"/>
      <c r="BK260" s="505"/>
      <c r="BL260" s="505"/>
      <c r="BM260" s="505"/>
      <c r="BN260" s="505"/>
      <c r="BO260" s="505"/>
      <c r="BP260" s="505"/>
    </row>
    <row r="261" spans="1:68" ht="19.5" customHeight="1">
      <c r="A261" s="499"/>
      <c r="B261" s="499"/>
      <c r="C261" s="499"/>
      <c r="D261" s="499"/>
      <c r="E261" s="499"/>
      <c r="F261" s="499"/>
      <c r="G261" s="500"/>
      <c r="H261" s="499"/>
      <c r="I261" s="499"/>
      <c r="J261" s="500"/>
      <c r="K261" s="499"/>
      <c r="L261" s="500"/>
      <c r="M261" s="499"/>
      <c r="N261" s="500"/>
      <c r="O261" s="499"/>
      <c r="P261" s="500"/>
      <c r="Q261" s="501"/>
      <c r="R261" s="501"/>
      <c r="S261" s="501"/>
      <c r="T261" s="501"/>
      <c r="U261" s="499"/>
      <c r="V261" s="499"/>
      <c r="W261" s="500"/>
      <c r="X261" s="501"/>
      <c r="Y261" s="499"/>
      <c r="Z261" s="500"/>
      <c r="AA261" s="500"/>
      <c r="AB261" s="499"/>
      <c r="AC261" s="499"/>
      <c r="AD261" s="499"/>
      <c r="AE261" s="499"/>
      <c r="AF261" s="500"/>
      <c r="AG261" s="500"/>
      <c r="AH261" s="501"/>
      <c r="AI261" s="501"/>
      <c r="AJ261" s="501"/>
      <c r="AK261" s="501"/>
      <c r="AL261" s="501"/>
      <c r="AM261" s="501"/>
      <c r="AN261" s="502"/>
      <c r="AO261" s="502"/>
      <c r="AP261" s="500"/>
      <c r="AQ261" s="500"/>
      <c r="AR261" s="500"/>
      <c r="AS261" s="503"/>
      <c r="AT261" s="503"/>
      <c r="AU261" s="504"/>
      <c r="AV261" s="505"/>
      <c r="AW261" s="506"/>
      <c r="AX261" s="506"/>
      <c r="AY261" s="505"/>
      <c r="AZ261" s="506"/>
      <c r="BA261" s="504"/>
      <c r="BB261" s="504"/>
      <c r="BC261" s="504"/>
      <c r="BD261" s="504"/>
      <c r="BE261" s="504"/>
      <c r="BF261" s="504"/>
      <c r="BG261" s="505"/>
      <c r="BH261" s="505"/>
      <c r="BI261" s="505"/>
      <c r="BJ261" s="505"/>
      <c r="BK261" s="505"/>
      <c r="BL261" s="505"/>
      <c r="BM261" s="505"/>
      <c r="BN261" s="505"/>
      <c r="BO261" s="505"/>
      <c r="BP261" s="505"/>
    </row>
    <row r="262" spans="1:68" ht="19.5" customHeight="1">
      <c r="A262" s="499"/>
      <c r="B262" s="499"/>
      <c r="C262" s="499"/>
      <c r="D262" s="499"/>
      <c r="E262" s="499"/>
      <c r="F262" s="499"/>
      <c r="G262" s="500"/>
      <c r="H262" s="499"/>
      <c r="I262" s="499"/>
      <c r="J262" s="500"/>
      <c r="K262" s="499"/>
      <c r="L262" s="500"/>
      <c r="M262" s="499"/>
      <c r="N262" s="500"/>
      <c r="O262" s="499"/>
      <c r="P262" s="500"/>
      <c r="Q262" s="501"/>
      <c r="R262" s="501"/>
      <c r="S262" s="501"/>
      <c r="T262" s="501"/>
      <c r="U262" s="499"/>
      <c r="V262" s="499"/>
      <c r="W262" s="500"/>
      <c r="X262" s="501"/>
      <c r="Y262" s="499"/>
      <c r="Z262" s="500"/>
      <c r="AA262" s="500"/>
      <c r="AB262" s="499"/>
      <c r="AC262" s="499"/>
      <c r="AD262" s="499"/>
      <c r="AE262" s="499"/>
      <c r="AF262" s="500"/>
      <c r="AG262" s="500"/>
      <c r="AH262" s="501"/>
      <c r="AI262" s="501"/>
      <c r="AJ262" s="501"/>
      <c r="AK262" s="501"/>
      <c r="AL262" s="501"/>
      <c r="AM262" s="501"/>
      <c r="AN262" s="502"/>
      <c r="AO262" s="502"/>
      <c r="AP262" s="500"/>
      <c r="AQ262" s="500"/>
      <c r="AR262" s="500"/>
      <c r="AS262" s="503"/>
      <c r="AT262" s="503"/>
      <c r="AU262" s="504"/>
      <c r="AV262" s="505"/>
      <c r="AW262" s="506"/>
      <c r="AX262" s="506"/>
      <c r="AY262" s="505"/>
      <c r="AZ262" s="506"/>
      <c r="BA262" s="504"/>
      <c r="BB262" s="504"/>
      <c r="BC262" s="504"/>
      <c r="BD262" s="504"/>
      <c r="BE262" s="504"/>
      <c r="BF262" s="504"/>
      <c r="BG262" s="505"/>
      <c r="BH262" s="505"/>
      <c r="BI262" s="505"/>
      <c r="BJ262" s="505"/>
      <c r="BK262" s="505"/>
      <c r="BL262" s="505"/>
      <c r="BM262" s="505"/>
      <c r="BN262" s="505"/>
      <c r="BO262" s="505"/>
      <c r="BP262" s="505"/>
    </row>
    <row r="263" spans="1:68" ht="19.5" customHeight="1">
      <c r="A263" s="499"/>
      <c r="B263" s="499"/>
      <c r="C263" s="499"/>
      <c r="D263" s="499"/>
      <c r="E263" s="499"/>
      <c r="F263" s="499"/>
      <c r="G263" s="500"/>
      <c r="H263" s="499"/>
      <c r="I263" s="499"/>
      <c r="J263" s="500"/>
      <c r="K263" s="499"/>
      <c r="L263" s="500"/>
      <c r="M263" s="499"/>
      <c r="N263" s="500"/>
      <c r="O263" s="499"/>
      <c r="P263" s="500"/>
      <c r="Q263" s="501"/>
      <c r="R263" s="501"/>
      <c r="S263" s="501"/>
      <c r="T263" s="501"/>
      <c r="U263" s="499"/>
      <c r="V263" s="499"/>
      <c r="W263" s="500"/>
      <c r="X263" s="501"/>
      <c r="Y263" s="499"/>
      <c r="Z263" s="500"/>
      <c r="AA263" s="500"/>
      <c r="AB263" s="499"/>
      <c r="AC263" s="499"/>
      <c r="AD263" s="499"/>
      <c r="AE263" s="499"/>
      <c r="AF263" s="500"/>
      <c r="AG263" s="500"/>
      <c r="AH263" s="501"/>
      <c r="AI263" s="501"/>
      <c r="AJ263" s="501"/>
      <c r="AK263" s="501"/>
      <c r="AL263" s="501"/>
      <c r="AM263" s="501"/>
      <c r="AN263" s="502"/>
      <c r="AO263" s="502"/>
      <c r="AP263" s="500"/>
      <c r="AQ263" s="500"/>
      <c r="AR263" s="500"/>
      <c r="AS263" s="503"/>
      <c r="AT263" s="503"/>
      <c r="AU263" s="504"/>
      <c r="AV263" s="505"/>
      <c r="AW263" s="506"/>
      <c r="AX263" s="506"/>
      <c r="AY263" s="505"/>
      <c r="AZ263" s="506"/>
      <c r="BA263" s="504"/>
      <c r="BB263" s="504"/>
      <c r="BC263" s="504"/>
      <c r="BD263" s="504"/>
      <c r="BE263" s="504"/>
      <c r="BF263" s="504"/>
      <c r="BG263" s="505"/>
      <c r="BH263" s="505"/>
      <c r="BI263" s="505"/>
      <c r="BJ263" s="505"/>
      <c r="BK263" s="505"/>
      <c r="BL263" s="505"/>
      <c r="BM263" s="505"/>
      <c r="BN263" s="505"/>
      <c r="BO263" s="505"/>
      <c r="BP263" s="505"/>
    </row>
    <row r="264" spans="1:68" ht="19.5" customHeight="1">
      <c r="A264" s="499"/>
      <c r="B264" s="499"/>
      <c r="C264" s="499"/>
      <c r="D264" s="499"/>
      <c r="E264" s="499"/>
      <c r="F264" s="499"/>
      <c r="G264" s="500"/>
      <c r="H264" s="499"/>
      <c r="I264" s="499"/>
      <c r="J264" s="500"/>
      <c r="K264" s="499"/>
      <c r="L264" s="500"/>
      <c r="M264" s="499"/>
      <c r="N264" s="500"/>
      <c r="O264" s="499"/>
      <c r="P264" s="500"/>
      <c r="Q264" s="501"/>
      <c r="R264" s="501"/>
      <c r="S264" s="501"/>
      <c r="T264" s="501"/>
      <c r="U264" s="499"/>
      <c r="V264" s="499"/>
      <c r="W264" s="500"/>
      <c r="X264" s="501"/>
      <c r="Y264" s="499"/>
      <c r="Z264" s="500"/>
      <c r="AA264" s="500"/>
      <c r="AB264" s="499"/>
      <c r="AC264" s="499"/>
      <c r="AD264" s="499"/>
      <c r="AE264" s="499"/>
      <c r="AF264" s="500"/>
      <c r="AG264" s="500"/>
      <c r="AH264" s="501"/>
      <c r="AI264" s="501"/>
      <c r="AJ264" s="501"/>
      <c r="AK264" s="501"/>
      <c r="AL264" s="501"/>
      <c r="AM264" s="501"/>
      <c r="AN264" s="502"/>
      <c r="AO264" s="502"/>
      <c r="AP264" s="500"/>
      <c r="AQ264" s="500"/>
      <c r="AR264" s="500"/>
      <c r="AS264" s="503"/>
      <c r="AT264" s="503"/>
      <c r="AU264" s="504"/>
      <c r="AV264" s="505"/>
      <c r="AW264" s="506"/>
      <c r="AX264" s="506"/>
      <c r="AY264" s="505"/>
      <c r="AZ264" s="506"/>
      <c r="BA264" s="504"/>
      <c r="BB264" s="504"/>
      <c r="BC264" s="504"/>
      <c r="BD264" s="504"/>
      <c r="BE264" s="504"/>
      <c r="BF264" s="504"/>
      <c r="BG264" s="505"/>
      <c r="BH264" s="505"/>
      <c r="BI264" s="505"/>
      <c r="BJ264" s="505"/>
      <c r="BK264" s="505"/>
      <c r="BL264" s="505"/>
      <c r="BM264" s="505"/>
      <c r="BN264" s="505"/>
      <c r="BO264" s="505"/>
      <c r="BP264" s="505"/>
    </row>
    <row r="265" spans="1:68" ht="19.5" customHeight="1">
      <c r="A265" s="499"/>
      <c r="B265" s="499"/>
      <c r="C265" s="499"/>
      <c r="D265" s="499"/>
      <c r="E265" s="499"/>
      <c r="F265" s="499"/>
      <c r="G265" s="500"/>
      <c r="H265" s="499"/>
      <c r="I265" s="499"/>
      <c r="J265" s="500"/>
      <c r="K265" s="499"/>
      <c r="L265" s="500"/>
      <c r="M265" s="499"/>
      <c r="N265" s="500"/>
      <c r="O265" s="499"/>
      <c r="P265" s="500"/>
      <c r="Q265" s="501"/>
      <c r="R265" s="501"/>
      <c r="S265" s="501"/>
      <c r="T265" s="501"/>
      <c r="U265" s="499"/>
      <c r="V265" s="499"/>
      <c r="W265" s="500"/>
      <c r="X265" s="501"/>
      <c r="Y265" s="499"/>
      <c r="Z265" s="500"/>
      <c r="AA265" s="500"/>
      <c r="AB265" s="499"/>
      <c r="AC265" s="499"/>
      <c r="AD265" s="499"/>
      <c r="AE265" s="499"/>
      <c r="AF265" s="500"/>
      <c r="AG265" s="500"/>
      <c r="AH265" s="501"/>
      <c r="AI265" s="501"/>
      <c r="AJ265" s="501"/>
      <c r="AK265" s="501"/>
      <c r="AL265" s="501"/>
      <c r="AM265" s="501"/>
      <c r="AN265" s="502"/>
      <c r="AO265" s="502"/>
      <c r="AP265" s="500"/>
      <c r="AQ265" s="500"/>
      <c r="AR265" s="500"/>
      <c r="AS265" s="503"/>
      <c r="AT265" s="503"/>
      <c r="AU265" s="504"/>
      <c r="AV265" s="505"/>
      <c r="AW265" s="506"/>
      <c r="AX265" s="506"/>
      <c r="AY265" s="505"/>
      <c r="AZ265" s="506"/>
      <c r="BA265" s="504"/>
      <c r="BB265" s="504"/>
      <c r="BC265" s="504"/>
      <c r="BD265" s="504"/>
      <c r="BE265" s="504"/>
      <c r="BF265" s="504"/>
      <c r="BG265" s="505"/>
      <c r="BH265" s="505"/>
      <c r="BI265" s="505"/>
      <c r="BJ265" s="505"/>
      <c r="BK265" s="505"/>
      <c r="BL265" s="505"/>
      <c r="BM265" s="505"/>
      <c r="BN265" s="505"/>
      <c r="BO265" s="505"/>
      <c r="BP265" s="505"/>
    </row>
    <row r="266" spans="1:68" ht="19.5" customHeight="1">
      <c r="A266" s="499"/>
      <c r="B266" s="499"/>
      <c r="C266" s="499"/>
      <c r="D266" s="499"/>
      <c r="E266" s="499"/>
      <c r="F266" s="499"/>
      <c r="G266" s="500"/>
      <c r="H266" s="499"/>
      <c r="I266" s="499"/>
      <c r="J266" s="500"/>
      <c r="K266" s="499"/>
      <c r="L266" s="500"/>
      <c r="M266" s="499"/>
      <c r="N266" s="500"/>
      <c r="O266" s="499"/>
      <c r="P266" s="500"/>
      <c r="Q266" s="501"/>
      <c r="R266" s="501"/>
      <c r="S266" s="501"/>
      <c r="T266" s="501"/>
      <c r="U266" s="499"/>
      <c r="V266" s="499"/>
      <c r="W266" s="500"/>
      <c r="X266" s="501"/>
      <c r="Y266" s="499"/>
      <c r="Z266" s="500"/>
      <c r="AA266" s="500"/>
      <c r="AB266" s="499"/>
      <c r="AC266" s="499"/>
      <c r="AD266" s="499"/>
      <c r="AE266" s="499"/>
      <c r="AF266" s="500"/>
      <c r="AG266" s="500"/>
      <c r="AH266" s="501"/>
      <c r="AI266" s="501"/>
      <c r="AJ266" s="501"/>
      <c r="AK266" s="501"/>
      <c r="AL266" s="501"/>
      <c r="AM266" s="501"/>
      <c r="AN266" s="502"/>
      <c r="AO266" s="502"/>
      <c r="AP266" s="500"/>
      <c r="AQ266" s="500"/>
      <c r="AR266" s="500"/>
      <c r="AS266" s="503"/>
      <c r="AT266" s="503"/>
      <c r="AU266" s="504"/>
      <c r="AV266" s="505"/>
      <c r="AW266" s="506"/>
      <c r="AX266" s="506"/>
      <c r="AY266" s="505"/>
      <c r="AZ266" s="506"/>
      <c r="BA266" s="504"/>
      <c r="BB266" s="504"/>
      <c r="BC266" s="504"/>
      <c r="BD266" s="504"/>
      <c r="BE266" s="504"/>
      <c r="BF266" s="504"/>
      <c r="BG266" s="505"/>
      <c r="BH266" s="505"/>
      <c r="BI266" s="505"/>
      <c r="BJ266" s="505"/>
      <c r="BK266" s="505"/>
      <c r="BL266" s="505"/>
      <c r="BM266" s="505"/>
      <c r="BN266" s="505"/>
      <c r="BO266" s="505"/>
      <c r="BP266" s="505"/>
    </row>
    <row r="267" spans="1:68" ht="19.5" customHeight="1">
      <c r="A267" s="499"/>
      <c r="B267" s="499"/>
      <c r="C267" s="499"/>
      <c r="D267" s="499"/>
      <c r="E267" s="499"/>
      <c r="F267" s="499"/>
      <c r="G267" s="500"/>
      <c r="H267" s="499"/>
      <c r="I267" s="499"/>
      <c r="J267" s="500"/>
      <c r="K267" s="499"/>
      <c r="L267" s="500"/>
      <c r="M267" s="499"/>
      <c r="N267" s="500"/>
      <c r="O267" s="499"/>
      <c r="P267" s="500"/>
      <c r="Q267" s="501"/>
      <c r="R267" s="501"/>
      <c r="S267" s="501"/>
      <c r="T267" s="501"/>
      <c r="U267" s="499"/>
      <c r="V267" s="499"/>
      <c r="W267" s="500"/>
      <c r="X267" s="501"/>
      <c r="Y267" s="499"/>
      <c r="Z267" s="500"/>
      <c r="AA267" s="500"/>
      <c r="AB267" s="499"/>
      <c r="AC267" s="499"/>
      <c r="AD267" s="499"/>
      <c r="AE267" s="499"/>
      <c r="AF267" s="500"/>
      <c r="AG267" s="500"/>
      <c r="AH267" s="501"/>
      <c r="AI267" s="501"/>
      <c r="AJ267" s="501"/>
      <c r="AK267" s="501"/>
      <c r="AL267" s="501"/>
      <c r="AM267" s="501"/>
      <c r="AN267" s="502"/>
      <c r="AO267" s="502"/>
      <c r="AP267" s="500"/>
      <c r="AQ267" s="500"/>
      <c r="AR267" s="500"/>
      <c r="AS267" s="503"/>
      <c r="AT267" s="503"/>
      <c r="AU267" s="504"/>
      <c r="AV267" s="505"/>
      <c r="AW267" s="506"/>
      <c r="AX267" s="506"/>
      <c r="AY267" s="505"/>
      <c r="AZ267" s="506"/>
      <c r="BA267" s="504"/>
      <c r="BB267" s="504"/>
      <c r="BC267" s="504"/>
      <c r="BD267" s="504"/>
      <c r="BE267" s="504"/>
      <c r="BF267" s="504"/>
      <c r="BG267" s="505"/>
      <c r="BH267" s="505"/>
      <c r="BI267" s="505"/>
      <c r="BJ267" s="505"/>
      <c r="BK267" s="505"/>
      <c r="BL267" s="505"/>
      <c r="BM267" s="505"/>
      <c r="BN267" s="505"/>
      <c r="BO267" s="505"/>
      <c r="BP267" s="505"/>
    </row>
    <row r="268" spans="1:68" ht="19.5" customHeight="1">
      <c r="A268" s="499"/>
      <c r="B268" s="499"/>
      <c r="C268" s="499"/>
      <c r="D268" s="499"/>
      <c r="E268" s="499"/>
      <c r="F268" s="499"/>
      <c r="G268" s="500"/>
      <c r="H268" s="499"/>
      <c r="I268" s="499"/>
      <c r="J268" s="500"/>
      <c r="K268" s="499"/>
      <c r="L268" s="500"/>
      <c r="M268" s="499"/>
      <c r="N268" s="500"/>
      <c r="O268" s="499"/>
      <c r="P268" s="500"/>
      <c r="Q268" s="501"/>
      <c r="R268" s="501"/>
      <c r="S268" s="501"/>
      <c r="T268" s="501"/>
      <c r="U268" s="499"/>
      <c r="V268" s="499"/>
      <c r="W268" s="500"/>
      <c r="X268" s="501"/>
      <c r="Y268" s="499"/>
      <c r="Z268" s="500"/>
      <c r="AA268" s="500"/>
      <c r="AB268" s="499"/>
      <c r="AC268" s="499"/>
      <c r="AD268" s="499"/>
      <c r="AE268" s="499"/>
      <c r="AF268" s="500"/>
      <c r="AG268" s="500"/>
      <c r="AH268" s="501"/>
      <c r="AI268" s="501"/>
      <c r="AJ268" s="501"/>
      <c r="AK268" s="501"/>
      <c r="AL268" s="501"/>
      <c r="AM268" s="501"/>
      <c r="AN268" s="502"/>
      <c r="AO268" s="502"/>
      <c r="AP268" s="500"/>
      <c r="AQ268" s="500"/>
      <c r="AR268" s="500"/>
      <c r="AS268" s="503"/>
      <c r="AT268" s="503"/>
      <c r="AU268" s="504"/>
      <c r="AV268" s="505"/>
      <c r="AW268" s="506"/>
      <c r="AX268" s="506"/>
      <c r="AY268" s="505"/>
      <c r="AZ268" s="506"/>
      <c r="BA268" s="504"/>
      <c r="BB268" s="504"/>
      <c r="BC268" s="504"/>
      <c r="BD268" s="504"/>
      <c r="BE268" s="504"/>
      <c r="BF268" s="504"/>
      <c r="BG268" s="505"/>
      <c r="BH268" s="505"/>
      <c r="BI268" s="505"/>
      <c r="BJ268" s="505"/>
      <c r="BK268" s="505"/>
      <c r="BL268" s="505"/>
      <c r="BM268" s="505"/>
      <c r="BN268" s="505"/>
      <c r="BO268" s="505"/>
      <c r="BP268" s="505"/>
    </row>
    <row r="269" spans="1:68" ht="19.5" customHeight="1">
      <c r="A269" s="499"/>
      <c r="B269" s="499"/>
      <c r="C269" s="499"/>
      <c r="D269" s="499"/>
      <c r="E269" s="499"/>
      <c r="F269" s="499"/>
      <c r="G269" s="500"/>
      <c r="H269" s="499"/>
      <c r="I269" s="499"/>
      <c r="J269" s="500"/>
      <c r="K269" s="499"/>
      <c r="L269" s="500"/>
      <c r="M269" s="499"/>
      <c r="N269" s="500"/>
      <c r="O269" s="499"/>
      <c r="P269" s="500"/>
      <c r="Q269" s="501"/>
      <c r="R269" s="501"/>
      <c r="S269" s="501"/>
      <c r="T269" s="501"/>
      <c r="U269" s="499"/>
      <c r="V269" s="499"/>
      <c r="W269" s="500"/>
      <c r="X269" s="501"/>
      <c r="Y269" s="499"/>
      <c r="Z269" s="500"/>
      <c r="AA269" s="500"/>
      <c r="AB269" s="499"/>
      <c r="AC269" s="499"/>
      <c r="AD269" s="499"/>
      <c r="AE269" s="499"/>
      <c r="AF269" s="500"/>
      <c r="AG269" s="500"/>
      <c r="AH269" s="501"/>
      <c r="AI269" s="501"/>
      <c r="AJ269" s="501"/>
      <c r="AK269" s="501"/>
      <c r="AL269" s="501"/>
      <c r="AM269" s="501"/>
      <c r="AN269" s="502"/>
      <c r="AO269" s="502"/>
      <c r="AP269" s="500"/>
      <c r="AQ269" s="500"/>
      <c r="AR269" s="500"/>
      <c r="AS269" s="503"/>
      <c r="AT269" s="503"/>
      <c r="AU269" s="504"/>
      <c r="AV269" s="505"/>
      <c r="AW269" s="506"/>
      <c r="AX269" s="506"/>
      <c r="AY269" s="505"/>
      <c r="AZ269" s="506"/>
      <c r="BA269" s="504"/>
      <c r="BB269" s="504"/>
      <c r="BC269" s="504"/>
      <c r="BD269" s="504"/>
      <c r="BE269" s="504"/>
      <c r="BF269" s="504"/>
      <c r="BG269" s="505"/>
      <c r="BH269" s="505"/>
      <c r="BI269" s="505"/>
      <c r="BJ269" s="505"/>
      <c r="BK269" s="505"/>
      <c r="BL269" s="505"/>
      <c r="BM269" s="505"/>
      <c r="BN269" s="505"/>
      <c r="BO269" s="505"/>
      <c r="BP269" s="505"/>
    </row>
    <row r="270" spans="1:68" ht="19.5" customHeight="1">
      <c r="A270" s="499"/>
      <c r="B270" s="499"/>
      <c r="C270" s="499"/>
      <c r="D270" s="499"/>
      <c r="E270" s="499"/>
      <c r="F270" s="499"/>
      <c r="G270" s="500"/>
      <c r="H270" s="499"/>
      <c r="I270" s="499"/>
      <c r="J270" s="500"/>
      <c r="K270" s="499"/>
      <c r="L270" s="500"/>
      <c r="M270" s="499"/>
      <c r="N270" s="500"/>
      <c r="O270" s="499"/>
      <c r="P270" s="500"/>
      <c r="Q270" s="501"/>
      <c r="R270" s="501"/>
      <c r="S270" s="501"/>
      <c r="T270" s="501"/>
      <c r="U270" s="499"/>
      <c r="V270" s="499"/>
      <c r="W270" s="500"/>
      <c r="X270" s="501"/>
      <c r="Y270" s="499"/>
      <c r="Z270" s="500"/>
      <c r="AA270" s="500"/>
      <c r="AB270" s="499"/>
      <c r="AC270" s="499"/>
      <c r="AD270" s="499"/>
      <c r="AE270" s="499"/>
      <c r="AF270" s="500"/>
      <c r="AG270" s="500"/>
      <c r="AH270" s="501"/>
      <c r="AI270" s="501"/>
      <c r="AJ270" s="501"/>
      <c r="AK270" s="501"/>
      <c r="AL270" s="501"/>
      <c r="AM270" s="501"/>
      <c r="AN270" s="502"/>
      <c r="AO270" s="502"/>
      <c r="AP270" s="500"/>
      <c r="AQ270" s="500"/>
      <c r="AR270" s="500"/>
      <c r="AS270" s="503"/>
      <c r="AT270" s="503"/>
      <c r="AU270" s="504"/>
      <c r="AV270" s="505"/>
      <c r="AW270" s="506"/>
      <c r="AX270" s="506"/>
      <c r="AY270" s="505"/>
      <c r="AZ270" s="506"/>
      <c r="BA270" s="504"/>
      <c r="BB270" s="504"/>
      <c r="BC270" s="504"/>
      <c r="BD270" s="504"/>
      <c r="BE270" s="504"/>
      <c r="BF270" s="504"/>
      <c r="BG270" s="505"/>
      <c r="BH270" s="505"/>
      <c r="BI270" s="505"/>
      <c r="BJ270" s="505"/>
      <c r="BK270" s="505"/>
      <c r="BL270" s="505"/>
      <c r="BM270" s="505"/>
      <c r="BN270" s="505"/>
      <c r="BO270" s="505"/>
      <c r="BP270" s="505"/>
    </row>
    <row r="271" spans="1:68" ht="19.5" customHeight="1">
      <c r="A271" s="499"/>
      <c r="B271" s="499"/>
      <c r="C271" s="499"/>
      <c r="D271" s="499"/>
      <c r="E271" s="499"/>
      <c r="F271" s="499"/>
      <c r="G271" s="500"/>
      <c r="H271" s="499"/>
      <c r="I271" s="499"/>
      <c r="J271" s="500"/>
      <c r="K271" s="499"/>
      <c r="L271" s="500"/>
      <c r="M271" s="499"/>
      <c r="N271" s="500"/>
      <c r="O271" s="499"/>
      <c r="P271" s="500"/>
      <c r="Q271" s="501"/>
      <c r="R271" s="501"/>
      <c r="S271" s="501"/>
      <c r="T271" s="501"/>
      <c r="U271" s="499"/>
      <c r="V271" s="499"/>
      <c r="W271" s="500"/>
      <c r="X271" s="501"/>
      <c r="Y271" s="499"/>
      <c r="Z271" s="500"/>
      <c r="AA271" s="500"/>
      <c r="AB271" s="499"/>
      <c r="AC271" s="499"/>
      <c r="AD271" s="499"/>
      <c r="AE271" s="499"/>
      <c r="AF271" s="500"/>
      <c r="AG271" s="500"/>
      <c r="AH271" s="501"/>
      <c r="AI271" s="501"/>
      <c r="AJ271" s="501"/>
      <c r="AK271" s="501"/>
      <c r="AL271" s="501"/>
      <c r="AM271" s="501"/>
      <c r="AN271" s="502"/>
      <c r="AO271" s="502"/>
      <c r="AP271" s="500"/>
      <c r="AQ271" s="500"/>
      <c r="AR271" s="500"/>
      <c r="AS271" s="503"/>
      <c r="AT271" s="503"/>
      <c r="AU271" s="504"/>
      <c r="AV271" s="505"/>
      <c r="AW271" s="506"/>
      <c r="AX271" s="506"/>
      <c r="AY271" s="505"/>
      <c r="AZ271" s="506"/>
      <c r="BA271" s="504"/>
      <c r="BB271" s="504"/>
      <c r="BC271" s="504"/>
      <c r="BD271" s="504"/>
      <c r="BE271" s="504"/>
      <c r="BF271" s="504"/>
      <c r="BG271" s="505"/>
      <c r="BH271" s="505"/>
      <c r="BI271" s="505"/>
      <c r="BJ271" s="505"/>
      <c r="BK271" s="505"/>
      <c r="BL271" s="505"/>
      <c r="BM271" s="505"/>
      <c r="BN271" s="505"/>
      <c r="BO271" s="505"/>
      <c r="BP271" s="505"/>
    </row>
    <row r="272" spans="1:68" ht="19.5" customHeight="1">
      <c r="A272" s="499"/>
      <c r="B272" s="499"/>
      <c r="C272" s="499"/>
      <c r="D272" s="499"/>
      <c r="E272" s="499"/>
      <c r="F272" s="499"/>
      <c r="G272" s="500"/>
      <c r="H272" s="499"/>
      <c r="I272" s="499"/>
      <c r="J272" s="500"/>
      <c r="K272" s="499"/>
      <c r="L272" s="500"/>
      <c r="M272" s="499"/>
      <c r="N272" s="500"/>
      <c r="O272" s="499"/>
      <c r="P272" s="500"/>
      <c r="Q272" s="501"/>
      <c r="R272" s="501"/>
      <c r="S272" s="501"/>
      <c r="T272" s="501"/>
      <c r="U272" s="499"/>
      <c r="V272" s="499"/>
      <c r="W272" s="500"/>
      <c r="X272" s="501"/>
      <c r="Y272" s="499"/>
      <c r="Z272" s="500"/>
      <c r="AA272" s="500"/>
      <c r="AB272" s="499"/>
      <c r="AC272" s="499"/>
      <c r="AD272" s="499"/>
      <c r="AE272" s="499"/>
      <c r="AF272" s="500"/>
      <c r="AG272" s="500"/>
      <c r="AH272" s="501"/>
      <c r="AI272" s="501"/>
      <c r="AJ272" s="501"/>
      <c r="AK272" s="501"/>
      <c r="AL272" s="501"/>
      <c r="AM272" s="501"/>
      <c r="AN272" s="502"/>
      <c r="AO272" s="502"/>
      <c r="AP272" s="500"/>
      <c r="AQ272" s="500"/>
      <c r="AR272" s="500"/>
      <c r="AS272" s="503"/>
      <c r="AT272" s="503"/>
      <c r="AU272" s="504"/>
      <c r="AV272" s="505"/>
      <c r="AW272" s="506"/>
      <c r="AX272" s="506"/>
      <c r="AY272" s="505"/>
      <c r="AZ272" s="506"/>
      <c r="BA272" s="504"/>
      <c r="BB272" s="504"/>
      <c r="BC272" s="504"/>
      <c r="BD272" s="504"/>
      <c r="BE272" s="504"/>
      <c r="BF272" s="504"/>
      <c r="BG272" s="505"/>
      <c r="BH272" s="505"/>
      <c r="BI272" s="505"/>
      <c r="BJ272" s="505"/>
      <c r="BK272" s="505"/>
      <c r="BL272" s="505"/>
      <c r="BM272" s="505"/>
      <c r="BN272" s="505"/>
      <c r="BO272" s="505"/>
      <c r="BP272" s="505"/>
    </row>
    <row r="273" spans="1:68" ht="19.5" customHeight="1">
      <c r="A273" s="499"/>
      <c r="B273" s="499"/>
      <c r="C273" s="499"/>
      <c r="D273" s="499"/>
      <c r="E273" s="499"/>
      <c r="F273" s="499"/>
      <c r="G273" s="500"/>
      <c r="H273" s="499"/>
      <c r="I273" s="499"/>
      <c r="J273" s="500"/>
      <c r="K273" s="499"/>
      <c r="L273" s="500"/>
      <c r="M273" s="499"/>
      <c r="N273" s="500"/>
      <c r="O273" s="499"/>
      <c r="P273" s="500"/>
      <c r="Q273" s="501"/>
      <c r="R273" s="501"/>
      <c r="S273" s="501"/>
      <c r="T273" s="501"/>
      <c r="U273" s="499"/>
      <c r="V273" s="499"/>
      <c r="W273" s="500"/>
      <c r="X273" s="501"/>
      <c r="Y273" s="499"/>
      <c r="Z273" s="500"/>
      <c r="AA273" s="500"/>
      <c r="AB273" s="499"/>
      <c r="AC273" s="499"/>
      <c r="AD273" s="499"/>
      <c r="AE273" s="499"/>
      <c r="AF273" s="500"/>
      <c r="AG273" s="500"/>
      <c r="AH273" s="501"/>
      <c r="AI273" s="501"/>
      <c r="AJ273" s="501"/>
      <c r="AK273" s="501"/>
      <c r="AL273" s="501"/>
      <c r="AM273" s="501"/>
      <c r="AN273" s="502"/>
      <c r="AO273" s="502"/>
      <c r="AP273" s="500"/>
      <c r="AQ273" s="500"/>
      <c r="AR273" s="500"/>
      <c r="AS273" s="503"/>
      <c r="AT273" s="503"/>
      <c r="AU273" s="504"/>
      <c r="AV273" s="505"/>
      <c r="AW273" s="506"/>
      <c r="AX273" s="506"/>
      <c r="AY273" s="505"/>
      <c r="AZ273" s="506"/>
      <c r="BA273" s="504"/>
      <c r="BB273" s="504"/>
      <c r="BC273" s="504"/>
      <c r="BD273" s="504"/>
      <c r="BE273" s="504"/>
      <c r="BF273" s="504"/>
      <c r="BG273" s="505"/>
      <c r="BH273" s="505"/>
      <c r="BI273" s="505"/>
      <c r="BJ273" s="505"/>
      <c r="BK273" s="505"/>
      <c r="BL273" s="505"/>
      <c r="BM273" s="505"/>
      <c r="BN273" s="505"/>
      <c r="BO273" s="505"/>
      <c r="BP273" s="505"/>
    </row>
    <row r="274" spans="1:68" ht="19.5" customHeight="1">
      <c r="A274" s="499"/>
      <c r="B274" s="499"/>
      <c r="C274" s="499"/>
      <c r="D274" s="499"/>
      <c r="E274" s="499"/>
      <c r="F274" s="499"/>
      <c r="G274" s="500"/>
      <c r="H274" s="499"/>
      <c r="I274" s="499"/>
      <c r="J274" s="500"/>
      <c r="K274" s="499"/>
      <c r="L274" s="500"/>
      <c r="M274" s="499"/>
      <c r="N274" s="500"/>
      <c r="O274" s="499"/>
      <c r="P274" s="500"/>
      <c r="Q274" s="501"/>
      <c r="R274" s="501"/>
      <c r="S274" s="501"/>
      <c r="T274" s="501"/>
      <c r="U274" s="499"/>
      <c r="V274" s="499"/>
      <c r="W274" s="500"/>
      <c r="X274" s="501"/>
      <c r="Y274" s="499"/>
      <c r="Z274" s="500"/>
      <c r="AA274" s="500"/>
      <c r="AB274" s="499"/>
      <c r="AC274" s="499"/>
      <c r="AD274" s="499"/>
      <c r="AE274" s="499"/>
      <c r="AF274" s="500"/>
      <c r="AG274" s="500"/>
      <c r="AH274" s="501"/>
      <c r="AI274" s="501"/>
      <c r="AJ274" s="501"/>
      <c r="AK274" s="501"/>
      <c r="AL274" s="501"/>
      <c r="AM274" s="501"/>
      <c r="AN274" s="502"/>
      <c r="AO274" s="502"/>
      <c r="AP274" s="500"/>
      <c r="AQ274" s="500"/>
      <c r="AR274" s="500"/>
      <c r="AS274" s="503"/>
      <c r="AT274" s="503"/>
      <c r="AU274" s="504"/>
      <c r="AV274" s="505"/>
      <c r="AW274" s="506"/>
      <c r="AX274" s="506"/>
      <c r="AY274" s="505"/>
      <c r="AZ274" s="506"/>
      <c r="BA274" s="504"/>
      <c r="BB274" s="504"/>
      <c r="BC274" s="504"/>
      <c r="BD274" s="504"/>
      <c r="BE274" s="504"/>
      <c r="BF274" s="504"/>
      <c r="BG274" s="505"/>
      <c r="BH274" s="505"/>
      <c r="BI274" s="505"/>
      <c r="BJ274" s="505"/>
      <c r="BK274" s="505"/>
      <c r="BL274" s="505"/>
      <c r="BM274" s="505"/>
      <c r="BN274" s="505"/>
      <c r="BO274" s="505"/>
      <c r="BP274" s="505"/>
    </row>
    <row r="275" spans="1:68" ht="19.5" customHeight="1">
      <c r="A275" s="499"/>
      <c r="B275" s="499"/>
      <c r="C275" s="499"/>
      <c r="D275" s="499"/>
      <c r="E275" s="499"/>
      <c r="F275" s="499"/>
      <c r="G275" s="500"/>
      <c r="H275" s="499"/>
      <c r="I275" s="499"/>
      <c r="J275" s="500"/>
      <c r="K275" s="499"/>
      <c r="L275" s="500"/>
      <c r="M275" s="499"/>
      <c r="N275" s="500"/>
      <c r="O275" s="499"/>
      <c r="P275" s="500"/>
      <c r="Q275" s="501"/>
      <c r="R275" s="501"/>
      <c r="S275" s="501"/>
      <c r="T275" s="501"/>
      <c r="U275" s="499"/>
      <c r="V275" s="499"/>
      <c r="W275" s="500"/>
      <c r="X275" s="501"/>
      <c r="Y275" s="499"/>
      <c r="Z275" s="500"/>
      <c r="AA275" s="500"/>
      <c r="AB275" s="499"/>
      <c r="AC275" s="499"/>
      <c r="AD275" s="499"/>
      <c r="AE275" s="499"/>
      <c r="AF275" s="500"/>
      <c r="AG275" s="500"/>
      <c r="AH275" s="501"/>
      <c r="AI275" s="501"/>
      <c r="AJ275" s="501"/>
      <c r="AK275" s="501"/>
      <c r="AL275" s="501"/>
      <c r="AM275" s="501"/>
      <c r="AN275" s="502"/>
      <c r="AO275" s="502"/>
      <c r="AP275" s="500"/>
      <c r="AQ275" s="500"/>
      <c r="AR275" s="500"/>
      <c r="AS275" s="503"/>
      <c r="AT275" s="503"/>
      <c r="AU275" s="504"/>
      <c r="AV275" s="505"/>
      <c r="AW275" s="506"/>
      <c r="AX275" s="506"/>
      <c r="AY275" s="505"/>
      <c r="AZ275" s="506"/>
      <c r="BA275" s="504"/>
      <c r="BB275" s="504"/>
      <c r="BC275" s="504"/>
      <c r="BD275" s="504"/>
      <c r="BE275" s="504"/>
      <c r="BF275" s="504"/>
      <c r="BG275" s="505"/>
      <c r="BH275" s="505"/>
      <c r="BI275" s="505"/>
      <c r="BJ275" s="505"/>
      <c r="BK275" s="505"/>
      <c r="BL275" s="505"/>
      <c r="BM275" s="505"/>
      <c r="BN275" s="505"/>
      <c r="BO275" s="505"/>
      <c r="BP275" s="505"/>
    </row>
    <row r="276" spans="1:68" ht="19.5" customHeight="1">
      <c r="A276" s="499"/>
      <c r="B276" s="499"/>
      <c r="C276" s="499"/>
      <c r="D276" s="499"/>
      <c r="E276" s="499"/>
      <c r="F276" s="499"/>
      <c r="G276" s="500"/>
      <c r="H276" s="499"/>
      <c r="I276" s="499"/>
      <c r="J276" s="500"/>
      <c r="K276" s="499"/>
      <c r="L276" s="500"/>
      <c r="M276" s="499"/>
      <c r="N276" s="500"/>
      <c r="O276" s="499"/>
      <c r="P276" s="500"/>
      <c r="Q276" s="501"/>
      <c r="R276" s="501"/>
      <c r="S276" s="501"/>
      <c r="T276" s="501"/>
      <c r="U276" s="499"/>
      <c r="V276" s="499"/>
      <c r="W276" s="500"/>
      <c r="X276" s="501"/>
      <c r="Y276" s="499"/>
      <c r="Z276" s="500"/>
      <c r="AA276" s="500"/>
      <c r="AB276" s="499"/>
      <c r="AC276" s="499"/>
      <c r="AD276" s="499"/>
      <c r="AE276" s="499"/>
      <c r="AF276" s="500"/>
      <c r="AG276" s="500"/>
      <c r="AH276" s="501"/>
      <c r="AI276" s="501"/>
      <c r="AJ276" s="501"/>
      <c r="AK276" s="501"/>
      <c r="AL276" s="501"/>
      <c r="AM276" s="501"/>
      <c r="AN276" s="502"/>
      <c r="AO276" s="502"/>
      <c r="AP276" s="500"/>
      <c r="AQ276" s="500"/>
      <c r="AR276" s="500"/>
      <c r="AS276" s="503"/>
      <c r="AT276" s="503"/>
      <c r="AU276" s="504"/>
      <c r="AV276" s="505"/>
      <c r="AW276" s="506"/>
      <c r="AX276" s="506"/>
      <c r="AY276" s="505"/>
      <c r="AZ276" s="506"/>
      <c r="BA276" s="504"/>
      <c r="BB276" s="504"/>
      <c r="BC276" s="504"/>
      <c r="BD276" s="504"/>
      <c r="BE276" s="504"/>
      <c r="BF276" s="504"/>
      <c r="BG276" s="505"/>
      <c r="BH276" s="505"/>
      <c r="BI276" s="505"/>
      <c r="BJ276" s="505"/>
      <c r="BK276" s="505"/>
      <c r="BL276" s="505"/>
      <c r="BM276" s="505"/>
      <c r="BN276" s="505"/>
      <c r="BO276" s="505"/>
      <c r="BP276" s="505"/>
    </row>
    <row r="277" spans="1:68" ht="19.5" customHeight="1">
      <c r="A277" s="499"/>
      <c r="B277" s="499"/>
      <c r="C277" s="499"/>
      <c r="D277" s="499"/>
      <c r="E277" s="499"/>
      <c r="F277" s="499"/>
      <c r="G277" s="500"/>
      <c r="H277" s="499"/>
      <c r="I277" s="499"/>
      <c r="J277" s="500"/>
      <c r="K277" s="499"/>
      <c r="L277" s="500"/>
      <c r="M277" s="499"/>
      <c r="N277" s="500"/>
      <c r="O277" s="499"/>
      <c r="P277" s="500"/>
      <c r="Q277" s="501"/>
      <c r="R277" s="501"/>
      <c r="S277" s="501"/>
      <c r="T277" s="501"/>
      <c r="U277" s="499"/>
      <c r="V277" s="499"/>
      <c r="W277" s="500"/>
      <c r="X277" s="501"/>
      <c r="Y277" s="499"/>
      <c r="Z277" s="500"/>
      <c r="AA277" s="500"/>
      <c r="AB277" s="499"/>
      <c r="AC277" s="499"/>
      <c r="AD277" s="499"/>
      <c r="AE277" s="499"/>
      <c r="AF277" s="500"/>
      <c r="AG277" s="500"/>
      <c r="AH277" s="501"/>
      <c r="AI277" s="501"/>
      <c r="AJ277" s="501"/>
      <c r="AK277" s="501"/>
      <c r="AL277" s="501"/>
      <c r="AM277" s="501"/>
      <c r="AN277" s="502"/>
      <c r="AO277" s="502"/>
      <c r="AP277" s="500"/>
      <c r="AQ277" s="500"/>
      <c r="AR277" s="500"/>
      <c r="AS277" s="503"/>
      <c r="AT277" s="503"/>
      <c r="AU277" s="504"/>
      <c r="AV277" s="505"/>
      <c r="AW277" s="506"/>
      <c r="AX277" s="506"/>
      <c r="AY277" s="505"/>
      <c r="AZ277" s="506"/>
      <c r="BA277" s="504"/>
      <c r="BB277" s="504"/>
      <c r="BC277" s="504"/>
      <c r="BD277" s="504"/>
      <c r="BE277" s="504"/>
      <c r="BF277" s="504"/>
      <c r="BG277" s="505"/>
      <c r="BH277" s="505"/>
      <c r="BI277" s="505"/>
      <c r="BJ277" s="505"/>
      <c r="BK277" s="505"/>
      <c r="BL277" s="505"/>
      <c r="BM277" s="505"/>
      <c r="BN277" s="505"/>
      <c r="BO277" s="505"/>
      <c r="BP277" s="505"/>
    </row>
    <row r="278" spans="1:68" ht="19.5" customHeight="1">
      <c r="A278" s="499"/>
      <c r="B278" s="499"/>
      <c r="C278" s="499"/>
      <c r="D278" s="499"/>
      <c r="E278" s="499"/>
      <c r="F278" s="499"/>
      <c r="G278" s="500"/>
      <c r="H278" s="499"/>
      <c r="I278" s="499"/>
      <c r="J278" s="500"/>
      <c r="K278" s="499"/>
      <c r="L278" s="500"/>
      <c r="M278" s="499"/>
      <c r="N278" s="500"/>
      <c r="O278" s="499"/>
      <c r="P278" s="500"/>
      <c r="Q278" s="501"/>
      <c r="R278" s="501"/>
      <c r="S278" s="501"/>
      <c r="T278" s="501"/>
      <c r="U278" s="499"/>
      <c r="V278" s="499"/>
      <c r="W278" s="500"/>
      <c r="X278" s="501"/>
      <c r="Y278" s="499"/>
      <c r="Z278" s="500"/>
      <c r="AA278" s="500"/>
      <c r="AB278" s="499"/>
      <c r="AC278" s="499"/>
      <c r="AD278" s="499"/>
      <c r="AE278" s="499"/>
      <c r="AF278" s="500"/>
      <c r="AG278" s="500"/>
      <c r="AH278" s="501"/>
      <c r="AI278" s="501"/>
      <c r="AJ278" s="501"/>
      <c r="AK278" s="501"/>
      <c r="AL278" s="501"/>
      <c r="AM278" s="501"/>
      <c r="AN278" s="502"/>
      <c r="AO278" s="502"/>
      <c r="AP278" s="500"/>
      <c r="AQ278" s="500"/>
      <c r="AR278" s="500"/>
      <c r="AS278" s="503"/>
      <c r="AT278" s="503"/>
      <c r="AU278" s="504"/>
      <c r="AV278" s="505"/>
      <c r="AW278" s="506"/>
      <c r="AX278" s="506"/>
      <c r="AY278" s="505"/>
      <c r="AZ278" s="506"/>
      <c r="BA278" s="504"/>
      <c r="BB278" s="504"/>
      <c r="BC278" s="504"/>
      <c r="BD278" s="504"/>
      <c r="BE278" s="504"/>
      <c r="BF278" s="504"/>
      <c r="BG278" s="505"/>
      <c r="BH278" s="505"/>
      <c r="BI278" s="505"/>
      <c r="BJ278" s="505"/>
      <c r="BK278" s="505"/>
      <c r="BL278" s="505"/>
      <c r="BM278" s="505"/>
      <c r="BN278" s="505"/>
      <c r="BO278" s="505"/>
      <c r="BP278" s="505"/>
    </row>
    <row r="279" spans="1:68" ht="19.5" customHeight="1">
      <c r="A279" s="499"/>
      <c r="B279" s="499"/>
      <c r="C279" s="499"/>
      <c r="D279" s="499"/>
      <c r="E279" s="499"/>
      <c r="F279" s="499"/>
      <c r="G279" s="500"/>
      <c r="H279" s="499"/>
      <c r="I279" s="499"/>
      <c r="J279" s="500"/>
      <c r="K279" s="499"/>
      <c r="L279" s="500"/>
      <c r="M279" s="499"/>
      <c r="N279" s="500"/>
      <c r="O279" s="499"/>
      <c r="P279" s="500"/>
      <c r="Q279" s="501"/>
      <c r="R279" s="501"/>
      <c r="S279" s="501"/>
      <c r="T279" s="501"/>
      <c r="U279" s="499"/>
      <c r="V279" s="499"/>
      <c r="W279" s="500"/>
      <c r="X279" s="501"/>
      <c r="Y279" s="499"/>
      <c r="Z279" s="500"/>
      <c r="AA279" s="500"/>
      <c r="AB279" s="499"/>
      <c r="AC279" s="499"/>
      <c r="AD279" s="499"/>
      <c r="AE279" s="499"/>
      <c r="AF279" s="500"/>
      <c r="AG279" s="500"/>
      <c r="AH279" s="501"/>
      <c r="AI279" s="501"/>
      <c r="AJ279" s="501"/>
      <c r="AK279" s="501"/>
      <c r="AL279" s="501"/>
      <c r="AM279" s="501"/>
      <c r="AN279" s="502"/>
      <c r="AO279" s="502"/>
      <c r="AP279" s="500"/>
      <c r="AQ279" s="500"/>
      <c r="AR279" s="500"/>
      <c r="AS279" s="503"/>
      <c r="AT279" s="503"/>
      <c r="AU279" s="504"/>
      <c r="AV279" s="505"/>
      <c r="AW279" s="506"/>
      <c r="AX279" s="506"/>
      <c r="AY279" s="505"/>
      <c r="AZ279" s="506"/>
      <c r="BA279" s="504"/>
      <c r="BB279" s="504"/>
      <c r="BC279" s="504"/>
      <c r="BD279" s="504"/>
      <c r="BE279" s="504"/>
      <c r="BF279" s="504"/>
      <c r="BG279" s="505"/>
      <c r="BH279" s="505"/>
      <c r="BI279" s="505"/>
      <c r="BJ279" s="505"/>
      <c r="BK279" s="505"/>
      <c r="BL279" s="505"/>
      <c r="BM279" s="505"/>
      <c r="BN279" s="505"/>
      <c r="BO279" s="505"/>
      <c r="BP279" s="505"/>
    </row>
    <row r="280" spans="1:68" ht="19.5" customHeight="1">
      <c r="A280" s="499"/>
      <c r="B280" s="499"/>
      <c r="C280" s="499"/>
      <c r="D280" s="499"/>
      <c r="E280" s="499"/>
      <c r="F280" s="499"/>
      <c r="G280" s="500"/>
      <c r="H280" s="499"/>
      <c r="I280" s="499"/>
      <c r="J280" s="500"/>
      <c r="K280" s="499"/>
      <c r="L280" s="500"/>
      <c r="M280" s="499"/>
      <c r="N280" s="500"/>
      <c r="O280" s="499"/>
      <c r="P280" s="500"/>
      <c r="Q280" s="501"/>
      <c r="R280" s="501"/>
      <c r="S280" s="501"/>
      <c r="T280" s="501"/>
      <c r="U280" s="499"/>
      <c r="V280" s="499"/>
      <c r="W280" s="500"/>
      <c r="X280" s="501"/>
      <c r="Y280" s="499"/>
      <c r="Z280" s="500"/>
      <c r="AA280" s="500"/>
      <c r="AB280" s="499"/>
      <c r="AC280" s="499"/>
      <c r="AD280" s="499"/>
      <c r="AE280" s="499"/>
      <c r="AF280" s="500"/>
      <c r="AG280" s="500"/>
      <c r="AH280" s="501"/>
      <c r="AI280" s="501"/>
      <c r="AJ280" s="501"/>
      <c r="AK280" s="501"/>
      <c r="AL280" s="501"/>
      <c r="AM280" s="501"/>
      <c r="AN280" s="502"/>
      <c r="AO280" s="502"/>
      <c r="AP280" s="500"/>
      <c r="AQ280" s="500"/>
      <c r="AR280" s="500"/>
      <c r="AS280" s="503"/>
      <c r="AT280" s="503"/>
      <c r="AU280" s="504"/>
      <c r="AV280" s="505"/>
      <c r="AW280" s="506"/>
      <c r="AX280" s="506"/>
      <c r="AY280" s="505"/>
      <c r="AZ280" s="506"/>
      <c r="BA280" s="504"/>
      <c r="BB280" s="504"/>
      <c r="BC280" s="504"/>
      <c r="BD280" s="504"/>
      <c r="BE280" s="504"/>
      <c r="BF280" s="504"/>
      <c r="BG280" s="505"/>
      <c r="BH280" s="505"/>
      <c r="BI280" s="505"/>
      <c r="BJ280" s="505"/>
      <c r="BK280" s="505"/>
      <c r="BL280" s="505"/>
      <c r="BM280" s="505"/>
      <c r="BN280" s="505"/>
      <c r="BO280" s="505"/>
      <c r="BP280" s="505"/>
    </row>
    <row r="281" spans="1:68" ht="19.5" customHeight="1">
      <c r="A281" s="499"/>
      <c r="B281" s="499"/>
      <c r="C281" s="499"/>
      <c r="D281" s="499"/>
      <c r="E281" s="499"/>
      <c r="F281" s="499"/>
      <c r="G281" s="500"/>
      <c r="H281" s="499"/>
      <c r="I281" s="499"/>
      <c r="J281" s="500"/>
      <c r="K281" s="499"/>
      <c r="L281" s="500"/>
      <c r="M281" s="499"/>
      <c r="N281" s="500"/>
      <c r="O281" s="499"/>
      <c r="P281" s="500"/>
      <c r="Q281" s="501"/>
      <c r="R281" s="501"/>
      <c r="S281" s="501"/>
      <c r="T281" s="501"/>
      <c r="U281" s="499"/>
      <c r="V281" s="499"/>
      <c r="W281" s="500"/>
      <c r="X281" s="501"/>
      <c r="Y281" s="499"/>
      <c r="Z281" s="500"/>
      <c r="AA281" s="500"/>
      <c r="AB281" s="499"/>
      <c r="AC281" s="499"/>
      <c r="AD281" s="499"/>
      <c r="AE281" s="499"/>
      <c r="AF281" s="500"/>
      <c r="AG281" s="500"/>
      <c r="AH281" s="501"/>
      <c r="AI281" s="501"/>
      <c r="AJ281" s="501"/>
      <c r="AK281" s="501"/>
      <c r="AL281" s="501"/>
      <c r="AM281" s="501"/>
      <c r="AN281" s="502"/>
      <c r="AO281" s="502"/>
      <c r="AP281" s="500"/>
      <c r="AQ281" s="500"/>
      <c r="AR281" s="500"/>
      <c r="AS281" s="503"/>
      <c r="AT281" s="503"/>
      <c r="AU281" s="504"/>
      <c r="AV281" s="505"/>
      <c r="AW281" s="506"/>
      <c r="AX281" s="506"/>
      <c r="AY281" s="505"/>
      <c r="AZ281" s="506"/>
      <c r="BA281" s="504"/>
      <c r="BB281" s="504"/>
      <c r="BC281" s="504"/>
      <c r="BD281" s="504"/>
      <c r="BE281" s="504"/>
      <c r="BF281" s="504"/>
      <c r="BG281" s="505"/>
      <c r="BH281" s="505"/>
      <c r="BI281" s="505"/>
      <c r="BJ281" s="505"/>
      <c r="BK281" s="505"/>
      <c r="BL281" s="505"/>
      <c r="BM281" s="505"/>
      <c r="BN281" s="505"/>
      <c r="BO281" s="505"/>
      <c r="BP281" s="505"/>
    </row>
    <row r="282" spans="1:68" ht="19.5" customHeight="1">
      <c r="A282" s="499"/>
      <c r="B282" s="499"/>
      <c r="C282" s="499"/>
      <c r="D282" s="499"/>
      <c r="E282" s="499"/>
      <c r="F282" s="499"/>
      <c r="G282" s="500"/>
      <c r="H282" s="499"/>
      <c r="I282" s="499"/>
      <c r="J282" s="500"/>
      <c r="K282" s="499"/>
      <c r="L282" s="500"/>
      <c r="M282" s="499"/>
      <c r="N282" s="500"/>
      <c r="O282" s="499"/>
      <c r="P282" s="500"/>
      <c r="Q282" s="501"/>
      <c r="R282" s="501"/>
      <c r="S282" s="501"/>
      <c r="T282" s="501"/>
      <c r="U282" s="499"/>
      <c r="V282" s="499"/>
      <c r="W282" s="500"/>
      <c r="X282" s="501"/>
      <c r="Y282" s="499"/>
      <c r="Z282" s="500"/>
      <c r="AA282" s="500"/>
      <c r="AB282" s="499"/>
      <c r="AC282" s="499"/>
      <c r="AD282" s="499"/>
      <c r="AE282" s="499"/>
      <c r="AF282" s="500"/>
      <c r="AG282" s="500"/>
      <c r="AH282" s="501"/>
      <c r="AI282" s="501"/>
      <c r="AJ282" s="501"/>
      <c r="AK282" s="501"/>
      <c r="AL282" s="501"/>
      <c r="AM282" s="501"/>
      <c r="AN282" s="502"/>
      <c r="AO282" s="502"/>
      <c r="AP282" s="500"/>
      <c r="AQ282" s="500"/>
      <c r="AR282" s="500"/>
      <c r="AS282" s="503"/>
      <c r="AT282" s="503"/>
      <c r="AU282" s="504"/>
      <c r="AV282" s="505"/>
      <c r="AW282" s="506"/>
      <c r="AX282" s="506"/>
      <c r="AY282" s="505"/>
      <c r="AZ282" s="506"/>
      <c r="BA282" s="504"/>
      <c r="BB282" s="504"/>
      <c r="BC282" s="504"/>
      <c r="BD282" s="504"/>
      <c r="BE282" s="504"/>
      <c r="BF282" s="504"/>
      <c r="BG282" s="505"/>
      <c r="BH282" s="505"/>
      <c r="BI282" s="505"/>
      <c r="BJ282" s="505"/>
      <c r="BK282" s="505"/>
      <c r="BL282" s="505"/>
      <c r="BM282" s="505"/>
      <c r="BN282" s="505"/>
      <c r="BO282" s="505"/>
      <c r="BP282" s="505"/>
    </row>
    <row r="283" spans="1:68" ht="19.5" customHeight="1">
      <c r="A283" s="499"/>
      <c r="B283" s="499"/>
      <c r="C283" s="499"/>
      <c r="D283" s="499"/>
      <c r="E283" s="499"/>
      <c r="F283" s="499"/>
      <c r="G283" s="500"/>
      <c r="H283" s="499"/>
      <c r="I283" s="499"/>
      <c r="J283" s="500"/>
      <c r="K283" s="499"/>
      <c r="L283" s="500"/>
      <c r="M283" s="499"/>
      <c r="N283" s="500"/>
      <c r="O283" s="499"/>
      <c r="P283" s="500"/>
      <c r="Q283" s="501"/>
      <c r="R283" s="501"/>
      <c r="S283" s="501"/>
      <c r="T283" s="501"/>
      <c r="U283" s="499"/>
      <c r="V283" s="499"/>
      <c r="W283" s="500"/>
      <c r="X283" s="501"/>
      <c r="Y283" s="499"/>
      <c r="Z283" s="500"/>
      <c r="AA283" s="500"/>
      <c r="AB283" s="499"/>
      <c r="AC283" s="499"/>
      <c r="AD283" s="499"/>
      <c r="AE283" s="499"/>
      <c r="AF283" s="500"/>
      <c r="AG283" s="500"/>
      <c r="AH283" s="501"/>
      <c r="AI283" s="501"/>
      <c r="AJ283" s="501"/>
      <c r="AK283" s="501"/>
      <c r="AL283" s="501"/>
      <c r="AM283" s="501"/>
      <c r="AN283" s="502"/>
      <c r="AO283" s="502"/>
      <c r="AP283" s="500"/>
      <c r="AQ283" s="500"/>
      <c r="AR283" s="500"/>
      <c r="AS283" s="503"/>
      <c r="AT283" s="503"/>
      <c r="AU283" s="504"/>
      <c r="AV283" s="505"/>
      <c r="AW283" s="506"/>
      <c r="AX283" s="506"/>
      <c r="AY283" s="505"/>
      <c r="AZ283" s="506"/>
      <c r="BA283" s="504"/>
      <c r="BB283" s="504"/>
      <c r="BC283" s="504"/>
      <c r="BD283" s="504"/>
      <c r="BE283" s="504"/>
      <c r="BF283" s="504"/>
      <c r="BG283" s="505"/>
      <c r="BH283" s="505"/>
      <c r="BI283" s="505"/>
      <c r="BJ283" s="505"/>
      <c r="BK283" s="505"/>
      <c r="BL283" s="505"/>
      <c r="BM283" s="505"/>
      <c r="BN283" s="505"/>
      <c r="BO283" s="505"/>
      <c r="BP283" s="505"/>
    </row>
    <row r="284" spans="1:68" ht="19.5" customHeight="1">
      <c r="A284" s="499"/>
      <c r="B284" s="499"/>
      <c r="C284" s="499"/>
      <c r="D284" s="499"/>
      <c r="E284" s="499"/>
      <c r="F284" s="499"/>
      <c r="G284" s="500"/>
      <c r="H284" s="499"/>
      <c r="I284" s="499"/>
      <c r="J284" s="500"/>
      <c r="K284" s="499"/>
      <c r="L284" s="500"/>
      <c r="M284" s="499"/>
      <c r="N284" s="500"/>
      <c r="O284" s="499"/>
      <c r="P284" s="500"/>
      <c r="Q284" s="501"/>
      <c r="R284" s="501"/>
      <c r="S284" s="501"/>
      <c r="T284" s="501"/>
      <c r="U284" s="499"/>
      <c r="V284" s="499"/>
      <c r="W284" s="500"/>
      <c r="X284" s="501"/>
      <c r="Y284" s="499"/>
      <c r="Z284" s="500"/>
      <c r="AA284" s="500"/>
      <c r="AB284" s="499"/>
      <c r="AC284" s="499"/>
      <c r="AD284" s="499"/>
      <c r="AE284" s="499"/>
      <c r="AF284" s="500"/>
      <c r="AG284" s="500"/>
      <c r="AH284" s="501"/>
      <c r="AI284" s="501"/>
      <c r="AJ284" s="501"/>
      <c r="AK284" s="501"/>
      <c r="AL284" s="501"/>
      <c r="AM284" s="501"/>
      <c r="AN284" s="502"/>
      <c r="AO284" s="502"/>
      <c r="AP284" s="500"/>
      <c r="AQ284" s="500"/>
      <c r="AR284" s="500"/>
      <c r="AS284" s="503"/>
      <c r="AT284" s="503"/>
      <c r="AU284" s="504"/>
      <c r="AV284" s="505"/>
      <c r="AW284" s="506"/>
      <c r="AX284" s="506"/>
      <c r="AY284" s="505"/>
      <c r="AZ284" s="506"/>
      <c r="BA284" s="504"/>
      <c r="BB284" s="504"/>
      <c r="BC284" s="504"/>
      <c r="BD284" s="504"/>
      <c r="BE284" s="504"/>
      <c r="BF284" s="504"/>
      <c r="BG284" s="505"/>
      <c r="BH284" s="505"/>
      <c r="BI284" s="505"/>
      <c r="BJ284" s="505"/>
      <c r="BK284" s="505"/>
      <c r="BL284" s="505"/>
      <c r="BM284" s="505"/>
      <c r="BN284" s="505"/>
      <c r="BO284" s="505"/>
      <c r="BP284" s="505"/>
    </row>
    <row r="285" spans="1:68" ht="19.5" customHeight="1">
      <c r="A285" s="499"/>
      <c r="B285" s="499"/>
      <c r="C285" s="499"/>
      <c r="D285" s="499"/>
      <c r="E285" s="499"/>
      <c r="F285" s="499"/>
      <c r="G285" s="500"/>
      <c r="H285" s="499"/>
      <c r="I285" s="499"/>
      <c r="J285" s="500"/>
      <c r="K285" s="499"/>
      <c r="L285" s="500"/>
      <c r="M285" s="499"/>
      <c r="N285" s="500"/>
      <c r="O285" s="499"/>
      <c r="P285" s="500"/>
      <c r="Q285" s="501"/>
      <c r="R285" s="501"/>
      <c r="S285" s="501"/>
      <c r="T285" s="501"/>
      <c r="U285" s="499"/>
      <c r="V285" s="499"/>
      <c r="W285" s="500"/>
      <c r="X285" s="501"/>
      <c r="Y285" s="499"/>
      <c r="Z285" s="500"/>
      <c r="AA285" s="500"/>
      <c r="AB285" s="499"/>
      <c r="AC285" s="499"/>
      <c r="AD285" s="499"/>
      <c r="AE285" s="499"/>
      <c r="AF285" s="500"/>
      <c r="AG285" s="500"/>
      <c r="AH285" s="501"/>
      <c r="AI285" s="501"/>
      <c r="AJ285" s="501"/>
      <c r="AK285" s="501"/>
      <c r="AL285" s="501"/>
      <c r="AM285" s="501"/>
      <c r="AN285" s="502"/>
      <c r="AO285" s="502"/>
      <c r="AP285" s="500"/>
      <c r="AQ285" s="500"/>
      <c r="AR285" s="500"/>
      <c r="AS285" s="503"/>
      <c r="AT285" s="503"/>
      <c r="AU285" s="504"/>
      <c r="AV285" s="505"/>
      <c r="AW285" s="506"/>
      <c r="AX285" s="506"/>
      <c r="AY285" s="505"/>
      <c r="AZ285" s="506"/>
      <c r="BA285" s="504"/>
      <c r="BB285" s="504"/>
      <c r="BC285" s="504"/>
      <c r="BD285" s="504"/>
      <c r="BE285" s="504"/>
      <c r="BF285" s="504"/>
      <c r="BG285" s="505"/>
      <c r="BH285" s="505"/>
      <c r="BI285" s="505"/>
      <c r="BJ285" s="505"/>
      <c r="BK285" s="505"/>
      <c r="BL285" s="505"/>
      <c r="BM285" s="505"/>
      <c r="BN285" s="505"/>
      <c r="BO285" s="505"/>
      <c r="BP285" s="505"/>
    </row>
    <row r="286" spans="1:68" ht="19.5" customHeight="1">
      <c r="A286" s="499"/>
      <c r="B286" s="499"/>
      <c r="C286" s="499"/>
      <c r="D286" s="499"/>
      <c r="E286" s="499"/>
      <c r="F286" s="499"/>
      <c r="G286" s="500"/>
      <c r="H286" s="499"/>
      <c r="I286" s="499"/>
      <c r="J286" s="500"/>
      <c r="K286" s="499"/>
      <c r="L286" s="500"/>
      <c r="M286" s="499"/>
      <c r="N286" s="500"/>
      <c r="O286" s="499"/>
      <c r="P286" s="500"/>
      <c r="Q286" s="501"/>
      <c r="R286" s="501"/>
      <c r="S286" s="501"/>
      <c r="T286" s="501"/>
      <c r="U286" s="499"/>
      <c r="V286" s="499"/>
      <c r="W286" s="500"/>
      <c r="X286" s="501"/>
      <c r="Y286" s="499"/>
      <c r="Z286" s="500"/>
      <c r="AA286" s="500"/>
      <c r="AB286" s="499"/>
      <c r="AC286" s="499"/>
      <c r="AD286" s="499"/>
      <c r="AE286" s="499"/>
      <c r="AF286" s="500"/>
      <c r="AG286" s="500"/>
      <c r="AH286" s="501"/>
      <c r="AI286" s="501"/>
      <c r="AJ286" s="501"/>
      <c r="AK286" s="501"/>
      <c r="AL286" s="501"/>
      <c r="AM286" s="501"/>
      <c r="AN286" s="502"/>
      <c r="AO286" s="502"/>
      <c r="AP286" s="500"/>
      <c r="AQ286" s="500"/>
      <c r="AR286" s="500"/>
      <c r="AS286" s="503"/>
      <c r="AT286" s="503"/>
      <c r="AU286" s="504"/>
      <c r="AV286" s="505"/>
      <c r="AW286" s="506"/>
      <c r="AX286" s="506"/>
      <c r="AY286" s="505"/>
      <c r="AZ286" s="506"/>
      <c r="BA286" s="504"/>
      <c r="BB286" s="504"/>
      <c r="BC286" s="504"/>
      <c r="BD286" s="504"/>
      <c r="BE286" s="504"/>
      <c r="BF286" s="504"/>
      <c r="BG286" s="505"/>
      <c r="BH286" s="505"/>
      <c r="BI286" s="505"/>
      <c r="BJ286" s="505"/>
      <c r="BK286" s="505"/>
      <c r="BL286" s="505"/>
      <c r="BM286" s="505"/>
      <c r="BN286" s="505"/>
      <c r="BO286" s="505"/>
      <c r="BP286" s="505"/>
    </row>
    <row r="287" spans="1:68" ht="19.5" customHeight="1">
      <c r="A287" s="499"/>
      <c r="B287" s="499"/>
      <c r="C287" s="499"/>
      <c r="D287" s="499"/>
      <c r="E287" s="499"/>
      <c r="F287" s="499"/>
      <c r="G287" s="500"/>
      <c r="H287" s="499"/>
      <c r="I287" s="499"/>
      <c r="J287" s="500"/>
      <c r="K287" s="499"/>
      <c r="L287" s="500"/>
      <c r="M287" s="499"/>
      <c r="N287" s="500"/>
      <c r="O287" s="499"/>
      <c r="P287" s="500"/>
      <c r="Q287" s="501"/>
      <c r="R287" s="501"/>
      <c r="S287" s="501"/>
      <c r="T287" s="501"/>
      <c r="U287" s="499"/>
      <c r="V287" s="499"/>
      <c r="W287" s="500"/>
      <c r="X287" s="501"/>
      <c r="Y287" s="499"/>
      <c r="Z287" s="500"/>
      <c r="AA287" s="500"/>
      <c r="AB287" s="499"/>
      <c r="AC287" s="499"/>
      <c r="AD287" s="499"/>
      <c r="AE287" s="499"/>
      <c r="AF287" s="500"/>
      <c r="AG287" s="500"/>
      <c r="AH287" s="501"/>
      <c r="AI287" s="501"/>
      <c r="AJ287" s="501"/>
      <c r="AK287" s="501"/>
      <c r="AL287" s="501"/>
      <c r="AM287" s="501"/>
      <c r="AN287" s="502"/>
      <c r="AO287" s="502"/>
      <c r="AP287" s="500"/>
      <c r="AQ287" s="500"/>
      <c r="AR287" s="500"/>
      <c r="AS287" s="503"/>
      <c r="AT287" s="503"/>
      <c r="AU287" s="504"/>
      <c r="AV287" s="505"/>
      <c r="AW287" s="506"/>
      <c r="AX287" s="506"/>
      <c r="AY287" s="505"/>
      <c r="AZ287" s="506"/>
      <c r="BA287" s="504"/>
      <c r="BB287" s="504"/>
      <c r="BC287" s="504"/>
      <c r="BD287" s="504"/>
      <c r="BE287" s="504"/>
      <c r="BF287" s="504"/>
      <c r="BG287" s="505"/>
      <c r="BH287" s="505"/>
      <c r="BI287" s="505"/>
      <c r="BJ287" s="505"/>
      <c r="BK287" s="505"/>
      <c r="BL287" s="505"/>
      <c r="BM287" s="505"/>
      <c r="BN287" s="505"/>
      <c r="BO287" s="505"/>
      <c r="BP287" s="505"/>
    </row>
    <row r="288" spans="1:68" ht="19.5" customHeight="1">
      <c r="A288" s="499"/>
      <c r="B288" s="499"/>
      <c r="C288" s="499"/>
      <c r="D288" s="499"/>
      <c r="E288" s="499"/>
      <c r="F288" s="499"/>
      <c r="G288" s="500"/>
      <c r="H288" s="499"/>
      <c r="I288" s="499"/>
      <c r="J288" s="500"/>
      <c r="K288" s="499"/>
      <c r="L288" s="500"/>
      <c r="M288" s="499"/>
      <c r="N288" s="500"/>
      <c r="O288" s="499"/>
      <c r="P288" s="500"/>
      <c r="Q288" s="501"/>
      <c r="R288" s="501"/>
      <c r="S288" s="501"/>
      <c r="T288" s="501"/>
      <c r="U288" s="499"/>
      <c r="V288" s="499"/>
      <c r="W288" s="500"/>
      <c r="X288" s="501"/>
      <c r="Y288" s="499"/>
      <c r="Z288" s="500"/>
      <c r="AA288" s="500"/>
      <c r="AB288" s="499"/>
      <c r="AC288" s="499"/>
      <c r="AD288" s="499"/>
      <c r="AE288" s="499"/>
      <c r="AF288" s="500"/>
      <c r="AG288" s="500"/>
      <c r="AH288" s="501"/>
      <c r="AI288" s="501"/>
      <c r="AJ288" s="501"/>
      <c r="AK288" s="501"/>
      <c r="AL288" s="501"/>
      <c r="AM288" s="501"/>
      <c r="AN288" s="502"/>
      <c r="AO288" s="502"/>
      <c r="AP288" s="500"/>
      <c r="AQ288" s="500"/>
      <c r="AR288" s="500"/>
      <c r="AS288" s="503"/>
      <c r="AT288" s="503"/>
      <c r="AU288" s="504"/>
      <c r="AV288" s="505"/>
      <c r="AW288" s="506"/>
      <c r="AX288" s="506"/>
      <c r="AY288" s="505"/>
      <c r="AZ288" s="506"/>
      <c r="BA288" s="504"/>
      <c r="BB288" s="504"/>
      <c r="BC288" s="504"/>
      <c r="BD288" s="504"/>
      <c r="BE288" s="504"/>
      <c r="BF288" s="504"/>
      <c r="BG288" s="505"/>
      <c r="BH288" s="505"/>
      <c r="BI288" s="505"/>
      <c r="BJ288" s="505"/>
      <c r="BK288" s="505"/>
      <c r="BL288" s="505"/>
      <c r="BM288" s="505"/>
      <c r="BN288" s="505"/>
      <c r="BO288" s="505"/>
      <c r="BP288" s="505"/>
    </row>
    <row r="289" spans="1:68" ht="19.5" customHeight="1">
      <c r="A289" s="499"/>
      <c r="B289" s="499"/>
      <c r="C289" s="499"/>
      <c r="D289" s="499"/>
      <c r="E289" s="499"/>
      <c r="F289" s="499"/>
      <c r="G289" s="500"/>
      <c r="H289" s="499"/>
      <c r="I289" s="499"/>
      <c r="J289" s="500"/>
      <c r="K289" s="499"/>
      <c r="L289" s="500"/>
      <c r="M289" s="499"/>
      <c r="N289" s="500"/>
      <c r="O289" s="499"/>
      <c r="P289" s="500"/>
      <c r="Q289" s="501"/>
      <c r="R289" s="501"/>
      <c r="S289" s="501"/>
      <c r="T289" s="501"/>
      <c r="U289" s="499"/>
      <c r="V289" s="499"/>
      <c r="W289" s="500"/>
      <c r="X289" s="501"/>
      <c r="Y289" s="499"/>
      <c r="Z289" s="500"/>
      <c r="AA289" s="500"/>
      <c r="AB289" s="499"/>
      <c r="AC289" s="499"/>
      <c r="AD289" s="499"/>
      <c r="AE289" s="499"/>
      <c r="AF289" s="500"/>
      <c r="AG289" s="500"/>
      <c r="AH289" s="501"/>
      <c r="AI289" s="501"/>
      <c r="AJ289" s="501"/>
      <c r="AK289" s="501"/>
      <c r="AL289" s="501"/>
      <c r="AM289" s="501"/>
      <c r="AN289" s="502"/>
      <c r="AO289" s="502"/>
      <c r="AP289" s="500"/>
      <c r="AQ289" s="500"/>
      <c r="AR289" s="500"/>
      <c r="AS289" s="503"/>
      <c r="AT289" s="503"/>
      <c r="AU289" s="504"/>
      <c r="AV289" s="505"/>
      <c r="AW289" s="506"/>
      <c r="AX289" s="506"/>
      <c r="AY289" s="505"/>
      <c r="AZ289" s="506"/>
      <c r="BA289" s="504"/>
      <c r="BB289" s="504"/>
      <c r="BC289" s="504"/>
      <c r="BD289" s="504"/>
      <c r="BE289" s="504"/>
      <c r="BF289" s="504"/>
      <c r="BG289" s="505"/>
      <c r="BH289" s="505"/>
      <c r="BI289" s="505"/>
      <c r="BJ289" s="505"/>
      <c r="BK289" s="505"/>
      <c r="BL289" s="505"/>
      <c r="BM289" s="505"/>
      <c r="BN289" s="505"/>
      <c r="BO289" s="505"/>
      <c r="BP289" s="505"/>
    </row>
    <row r="290" spans="1:68" ht="19.5" customHeight="1">
      <c r="A290" s="499"/>
      <c r="B290" s="499"/>
      <c r="C290" s="499"/>
      <c r="D290" s="499"/>
      <c r="E290" s="499"/>
      <c r="F290" s="499"/>
      <c r="G290" s="500"/>
      <c r="H290" s="499"/>
      <c r="I290" s="499"/>
      <c r="J290" s="500"/>
      <c r="K290" s="499"/>
      <c r="L290" s="500"/>
      <c r="M290" s="499"/>
      <c r="N290" s="500"/>
      <c r="O290" s="499"/>
      <c r="P290" s="500"/>
      <c r="Q290" s="501"/>
      <c r="R290" s="501"/>
      <c r="S290" s="501"/>
      <c r="T290" s="501"/>
      <c r="U290" s="499"/>
      <c r="V290" s="499"/>
      <c r="W290" s="500"/>
      <c r="X290" s="501"/>
      <c r="Y290" s="499"/>
      <c r="Z290" s="500"/>
      <c r="AA290" s="500"/>
      <c r="AB290" s="499"/>
      <c r="AC290" s="499"/>
      <c r="AD290" s="499"/>
      <c r="AE290" s="499"/>
      <c r="AF290" s="500"/>
      <c r="AG290" s="500"/>
      <c r="AH290" s="501"/>
      <c r="AI290" s="501"/>
      <c r="AJ290" s="501"/>
      <c r="AK290" s="501"/>
      <c r="AL290" s="501"/>
      <c r="AM290" s="501"/>
      <c r="AN290" s="502"/>
      <c r="AO290" s="502"/>
      <c r="AP290" s="500"/>
      <c r="AQ290" s="500"/>
      <c r="AR290" s="500"/>
      <c r="AS290" s="503"/>
      <c r="AT290" s="503"/>
      <c r="AU290" s="504"/>
      <c r="AV290" s="505"/>
      <c r="AW290" s="506"/>
      <c r="AX290" s="506"/>
      <c r="AY290" s="505"/>
      <c r="AZ290" s="506"/>
      <c r="BA290" s="504"/>
      <c r="BB290" s="504"/>
      <c r="BC290" s="504"/>
      <c r="BD290" s="504"/>
      <c r="BE290" s="504"/>
      <c r="BF290" s="504"/>
      <c r="BG290" s="505"/>
      <c r="BH290" s="505"/>
      <c r="BI290" s="505"/>
      <c r="BJ290" s="505"/>
      <c r="BK290" s="505"/>
      <c r="BL290" s="505"/>
      <c r="BM290" s="505"/>
      <c r="BN290" s="505"/>
      <c r="BO290" s="505"/>
      <c r="BP290" s="505"/>
    </row>
    <row r="291" spans="1:68" ht="19.5" customHeight="1">
      <c r="A291" s="499"/>
      <c r="B291" s="499"/>
      <c r="C291" s="499"/>
      <c r="D291" s="499"/>
      <c r="E291" s="499"/>
      <c r="F291" s="499"/>
      <c r="G291" s="500"/>
      <c r="H291" s="499"/>
      <c r="I291" s="499"/>
      <c r="J291" s="500"/>
      <c r="K291" s="499"/>
      <c r="L291" s="500"/>
      <c r="M291" s="499"/>
      <c r="N291" s="500"/>
      <c r="O291" s="499"/>
      <c r="P291" s="500"/>
      <c r="Q291" s="501"/>
      <c r="R291" s="501"/>
      <c r="S291" s="501"/>
      <c r="T291" s="501"/>
      <c r="U291" s="499"/>
      <c r="V291" s="499"/>
      <c r="W291" s="500"/>
      <c r="X291" s="501"/>
      <c r="Y291" s="499"/>
      <c r="Z291" s="500"/>
      <c r="AA291" s="500"/>
      <c r="AB291" s="499"/>
      <c r="AC291" s="499"/>
      <c r="AD291" s="499"/>
      <c r="AE291" s="499"/>
      <c r="AF291" s="500"/>
      <c r="AG291" s="500"/>
      <c r="AH291" s="501"/>
      <c r="AI291" s="501"/>
      <c r="AJ291" s="501"/>
      <c r="AK291" s="501"/>
      <c r="AL291" s="501"/>
      <c r="AM291" s="501"/>
      <c r="AN291" s="502"/>
      <c r="AO291" s="502"/>
      <c r="AP291" s="500"/>
      <c r="AQ291" s="500"/>
      <c r="AR291" s="500"/>
      <c r="AS291" s="503"/>
      <c r="AT291" s="503"/>
      <c r="AU291" s="504"/>
      <c r="AV291" s="505"/>
      <c r="AW291" s="506"/>
      <c r="AX291" s="506"/>
      <c r="AY291" s="505"/>
      <c r="AZ291" s="506"/>
      <c r="BA291" s="504"/>
      <c r="BB291" s="504"/>
      <c r="BC291" s="504"/>
      <c r="BD291" s="504"/>
      <c r="BE291" s="504"/>
      <c r="BF291" s="504"/>
      <c r="BG291" s="505"/>
      <c r="BH291" s="505"/>
      <c r="BI291" s="505"/>
      <c r="BJ291" s="505"/>
      <c r="BK291" s="505"/>
      <c r="BL291" s="505"/>
      <c r="BM291" s="505"/>
      <c r="BN291" s="505"/>
      <c r="BO291" s="505"/>
      <c r="BP291" s="505"/>
    </row>
    <row r="292" spans="1:68" ht="19.5" customHeight="1">
      <c r="A292" s="499"/>
      <c r="B292" s="499"/>
      <c r="C292" s="499"/>
      <c r="D292" s="499"/>
      <c r="E292" s="499"/>
      <c r="F292" s="499"/>
      <c r="G292" s="500"/>
      <c r="H292" s="499"/>
      <c r="I292" s="499"/>
      <c r="J292" s="500"/>
      <c r="K292" s="499"/>
      <c r="L292" s="500"/>
      <c r="M292" s="499"/>
      <c r="N292" s="500"/>
      <c r="O292" s="499"/>
      <c r="P292" s="500"/>
      <c r="Q292" s="501"/>
      <c r="R292" s="501"/>
      <c r="S292" s="501"/>
      <c r="T292" s="501"/>
      <c r="U292" s="499"/>
      <c r="V292" s="499"/>
      <c r="W292" s="500"/>
      <c r="X292" s="501"/>
      <c r="Y292" s="499"/>
      <c r="Z292" s="500"/>
      <c r="AA292" s="500"/>
      <c r="AB292" s="499"/>
      <c r="AC292" s="499"/>
      <c r="AD292" s="499"/>
      <c r="AE292" s="499"/>
      <c r="AF292" s="500"/>
      <c r="AG292" s="500"/>
      <c r="AH292" s="501"/>
      <c r="AI292" s="501"/>
      <c r="AJ292" s="501"/>
      <c r="AK292" s="501"/>
      <c r="AL292" s="501"/>
      <c r="AM292" s="501"/>
      <c r="AN292" s="502"/>
      <c r="AO292" s="502"/>
      <c r="AP292" s="500"/>
      <c r="AQ292" s="500"/>
      <c r="AR292" s="500"/>
      <c r="AS292" s="503"/>
      <c r="AT292" s="503"/>
      <c r="AU292" s="504"/>
      <c r="AV292" s="505"/>
      <c r="AW292" s="506"/>
      <c r="AX292" s="506"/>
      <c r="AY292" s="505"/>
      <c r="AZ292" s="506"/>
      <c r="BA292" s="504"/>
      <c r="BB292" s="504"/>
      <c r="BC292" s="504"/>
      <c r="BD292" s="504"/>
      <c r="BE292" s="504"/>
      <c r="BF292" s="504"/>
      <c r="BG292" s="505"/>
      <c r="BH292" s="505"/>
      <c r="BI292" s="505"/>
      <c r="BJ292" s="505"/>
      <c r="BK292" s="505"/>
      <c r="BL292" s="505"/>
      <c r="BM292" s="505"/>
      <c r="BN292" s="505"/>
      <c r="BO292" s="505"/>
      <c r="BP292" s="505"/>
    </row>
    <row r="293" spans="1:68" ht="19.5" customHeight="1">
      <c r="A293" s="499"/>
      <c r="B293" s="499"/>
      <c r="C293" s="499"/>
      <c r="D293" s="499"/>
      <c r="E293" s="499"/>
      <c r="F293" s="499"/>
      <c r="G293" s="500"/>
      <c r="H293" s="499"/>
      <c r="I293" s="499"/>
      <c r="J293" s="500"/>
      <c r="K293" s="499"/>
      <c r="L293" s="500"/>
      <c r="M293" s="499"/>
      <c r="N293" s="500"/>
      <c r="O293" s="499"/>
      <c r="P293" s="500"/>
      <c r="Q293" s="501"/>
      <c r="R293" s="501"/>
      <c r="S293" s="501"/>
      <c r="T293" s="501"/>
      <c r="U293" s="499"/>
      <c r="V293" s="499"/>
      <c r="W293" s="500"/>
      <c r="X293" s="501"/>
      <c r="Y293" s="499"/>
      <c r="Z293" s="500"/>
      <c r="AA293" s="500"/>
      <c r="AB293" s="499"/>
      <c r="AC293" s="499"/>
      <c r="AD293" s="499"/>
      <c r="AE293" s="499"/>
      <c r="AF293" s="500"/>
      <c r="AG293" s="500"/>
      <c r="AH293" s="501"/>
      <c r="AI293" s="501"/>
      <c r="AJ293" s="501"/>
      <c r="AK293" s="501"/>
      <c r="AL293" s="501"/>
      <c r="AM293" s="501"/>
      <c r="AN293" s="502"/>
      <c r="AO293" s="502"/>
      <c r="AP293" s="500"/>
      <c r="AQ293" s="500"/>
      <c r="AR293" s="500"/>
      <c r="AS293" s="503"/>
      <c r="AT293" s="503"/>
      <c r="AU293" s="504"/>
      <c r="AV293" s="505"/>
      <c r="AW293" s="506"/>
      <c r="AX293" s="506"/>
      <c r="AY293" s="505"/>
      <c r="AZ293" s="506"/>
      <c r="BA293" s="504"/>
      <c r="BB293" s="504"/>
      <c r="BC293" s="504"/>
      <c r="BD293" s="504"/>
      <c r="BE293" s="504"/>
      <c r="BF293" s="504"/>
      <c r="BG293" s="505"/>
      <c r="BH293" s="505"/>
      <c r="BI293" s="505"/>
      <c r="BJ293" s="505"/>
      <c r="BK293" s="505"/>
      <c r="BL293" s="505"/>
      <c r="BM293" s="505"/>
      <c r="BN293" s="505"/>
      <c r="BO293" s="505"/>
      <c r="BP293" s="505"/>
    </row>
    <row r="294" spans="1:68" ht="19.5" customHeight="1">
      <c r="A294" s="499"/>
      <c r="B294" s="499"/>
      <c r="C294" s="499"/>
      <c r="D294" s="499"/>
      <c r="E294" s="499"/>
      <c r="F294" s="499"/>
      <c r="G294" s="500"/>
      <c r="H294" s="499"/>
      <c r="I294" s="499"/>
      <c r="J294" s="500"/>
      <c r="K294" s="499"/>
      <c r="L294" s="500"/>
      <c r="M294" s="499"/>
      <c r="N294" s="500"/>
      <c r="O294" s="499"/>
      <c r="P294" s="500"/>
      <c r="Q294" s="501"/>
      <c r="R294" s="501"/>
      <c r="S294" s="501"/>
      <c r="T294" s="501"/>
      <c r="U294" s="499"/>
      <c r="V294" s="499"/>
      <c r="W294" s="500"/>
      <c r="X294" s="501"/>
      <c r="Y294" s="499"/>
      <c r="Z294" s="500"/>
      <c r="AA294" s="500"/>
      <c r="AB294" s="499"/>
      <c r="AC294" s="499"/>
      <c r="AD294" s="499"/>
      <c r="AE294" s="499"/>
      <c r="AF294" s="500"/>
      <c r="AG294" s="500"/>
      <c r="AH294" s="501"/>
      <c r="AI294" s="501"/>
      <c r="AJ294" s="501"/>
      <c r="AK294" s="501"/>
      <c r="AL294" s="501"/>
      <c r="AM294" s="501"/>
      <c r="AN294" s="502"/>
      <c r="AO294" s="502"/>
      <c r="AP294" s="500"/>
      <c r="AQ294" s="500"/>
      <c r="AR294" s="500"/>
      <c r="AS294" s="503"/>
      <c r="AT294" s="503"/>
      <c r="AU294" s="504"/>
      <c r="AV294" s="505"/>
      <c r="AW294" s="506"/>
      <c r="AX294" s="506"/>
      <c r="AY294" s="505"/>
      <c r="AZ294" s="506"/>
      <c r="BA294" s="504"/>
      <c r="BB294" s="504"/>
      <c r="BC294" s="504"/>
      <c r="BD294" s="504"/>
      <c r="BE294" s="504"/>
      <c r="BF294" s="504"/>
      <c r="BG294" s="505"/>
      <c r="BH294" s="505"/>
      <c r="BI294" s="505"/>
      <c r="BJ294" s="505"/>
      <c r="BK294" s="505"/>
      <c r="BL294" s="505"/>
      <c r="BM294" s="505"/>
      <c r="BN294" s="505"/>
      <c r="BO294" s="505"/>
      <c r="BP294" s="505"/>
    </row>
    <row r="295" spans="1:68" ht="19.5" customHeight="1">
      <c r="A295" s="499"/>
      <c r="B295" s="499"/>
      <c r="C295" s="499"/>
      <c r="D295" s="499"/>
      <c r="E295" s="499"/>
      <c r="F295" s="499"/>
      <c r="G295" s="500"/>
      <c r="H295" s="499"/>
      <c r="I295" s="499"/>
      <c r="J295" s="500"/>
      <c r="K295" s="499"/>
      <c r="L295" s="500"/>
      <c r="M295" s="499"/>
      <c r="N295" s="500"/>
      <c r="O295" s="499"/>
      <c r="P295" s="500"/>
      <c r="Q295" s="501"/>
      <c r="R295" s="501"/>
      <c r="S295" s="501"/>
      <c r="T295" s="501"/>
      <c r="U295" s="499"/>
      <c r="V295" s="499"/>
      <c r="W295" s="500"/>
      <c r="X295" s="501"/>
      <c r="Y295" s="499"/>
      <c r="Z295" s="500"/>
      <c r="AA295" s="500"/>
      <c r="AB295" s="499"/>
      <c r="AC295" s="499"/>
      <c r="AD295" s="499"/>
      <c r="AE295" s="499"/>
      <c r="AF295" s="500"/>
      <c r="AG295" s="500"/>
      <c r="AH295" s="501"/>
      <c r="AI295" s="501"/>
      <c r="AJ295" s="501"/>
      <c r="AK295" s="501"/>
      <c r="AL295" s="501"/>
      <c r="AM295" s="501"/>
      <c r="AN295" s="502"/>
      <c r="AO295" s="502"/>
      <c r="AP295" s="500"/>
      <c r="AQ295" s="500"/>
      <c r="AR295" s="500"/>
      <c r="AS295" s="503"/>
      <c r="AT295" s="503"/>
      <c r="AU295" s="504"/>
      <c r="AV295" s="505"/>
      <c r="AW295" s="506"/>
      <c r="AX295" s="506"/>
      <c r="AY295" s="505"/>
      <c r="AZ295" s="506"/>
      <c r="BA295" s="504"/>
      <c r="BB295" s="504"/>
      <c r="BC295" s="504"/>
      <c r="BD295" s="504"/>
      <c r="BE295" s="504"/>
      <c r="BF295" s="504"/>
      <c r="BG295" s="505"/>
      <c r="BH295" s="505"/>
      <c r="BI295" s="505"/>
      <c r="BJ295" s="505"/>
      <c r="BK295" s="505"/>
      <c r="BL295" s="505"/>
      <c r="BM295" s="505"/>
      <c r="BN295" s="505"/>
      <c r="BO295" s="505"/>
      <c r="BP295" s="505"/>
    </row>
    <row r="296" spans="1:68" ht="19.5" customHeight="1">
      <c r="A296" s="499"/>
      <c r="B296" s="499"/>
      <c r="C296" s="499"/>
      <c r="D296" s="499"/>
      <c r="E296" s="499"/>
      <c r="F296" s="499"/>
      <c r="G296" s="500"/>
      <c r="H296" s="499"/>
      <c r="I296" s="499"/>
      <c r="J296" s="500"/>
      <c r="K296" s="499"/>
      <c r="L296" s="500"/>
      <c r="M296" s="499"/>
      <c r="N296" s="500"/>
      <c r="O296" s="499"/>
      <c r="P296" s="500"/>
      <c r="Q296" s="501"/>
      <c r="R296" s="501"/>
      <c r="S296" s="501"/>
      <c r="T296" s="501"/>
      <c r="U296" s="499"/>
      <c r="V296" s="499"/>
      <c r="W296" s="500"/>
      <c r="X296" s="501"/>
      <c r="Y296" s="499"/>
      <c r="Z296" s="500"/>
      <c r="AA296" s="500"/>
      <c r="AB296" s="499"/>
      <c r="AC296" s="499"/>
      <c r="AD296" s="499"/>
      <c r="AE296" s="499"/>
      <c r="AF296" s="500"/>
      <c r="AG296" s="500"/>
      <c r="AH296" s="501"/>
      <c r="AI296" s="501"/>
      <c r="AJ296" s="501"/>
      <c r="AK296" s="501"/>
      <c r="AL296" s="501"/>
      <c r="AM296" s="501"/>
      <c r="AN296" s="502"/>
      <c r="AO296" s="502"/>
      <c r="AP296" s="500"/>
      <c r="AQ296" s="500"/>
      <c r="AR296" s="500"/>
      <c r="AS296" s="503"/>
      <c r="AT296" s="503"/>
      <c r="AU296" s="504"/>
      <c r="AV296" s="505"/>
      <c r="AW296" s="506"/>
      <c r="AX296" s="506"/>
      <c r="AY296" s="505"/>
      <c r="AZ296" s="506"/>
      <c r="BA296" s="504"/>
      <c r="BB296" s="504"/>
      <c r="BC296" s="504"/>
      <c r="BD296" s="504"/>
      <c r="BE296" s="504"/>
      <c r="BF296" s="504"/>
      <c r="BG296" s="505"/>
      <c r="BH296" s="505"/>
      <c r="BI296" s="505"/>
      <c r="BJ296" s="505"/>
      <c r="BK296" s="505"/>
      <c r="BL296" s="505"/>
      <c r="BM296" s="505"/>
      <c r="BN296" s="505"/>
      <c r="BO296" s="505"/>
      <c r="BP296" s="505"/>
    </row>
    <row r="297" spans="1:68" ht="19.5" customHeight="1">
      <c r="A297" s="499"/>
      <c r="B297" s="499"/>
      <c r="C297" s="499"/>
      <c r="D297" s="499"/>
      <c r="E297" s="499"/>
      <c r="F297" s="499"/>
      <c r="G297" s="500"/>
      <c r="H297" s="499"/>
      <c r="I297" s="499"/>
      <c r="J297" s="500"/>
      <c r="K297" s="499"/>
      <c r="L297" s="500"/>
      <c r="M297" s="499"/>
      <c r="N297" s="500"/>
      <c r="O297" s="499"/>
      <c r="P297" s="500"/>
      <c r="Q297" s="501"/>
      <c r="R297" s="501"/>
      <c r="S297" s="501"/>
      <c r="T297" s="501"/>
      <c r="U297" s="499"/>
      <c r="V297" s="499"/>
      <c r="W297" s="500"/>
      <c r="X297" s="501"/>
      <c r="Y297" s="499"/>
      <c r="Z297" s="500"/>
      <c r="AA297" s="500"/>
      <c r="AB297" s="499"/>
      <c r="AC297" s="499"/>
      <c r="AD297" s="499"/>
      <c r="AE297" s="499"/>
      <c r="AF297" s="500"/>
      <c r="AG297" s="500"/>
      <c r="AH297" s="501"/>
      <c r="AI297" s="501"/>
      <c r="AJ297" s="501"/>
      <c r="AK297" s="501"/>
      <c r="AL297" s="501"/>
      <c r="AM297" s="501"/>
      <c r="AN297" s="502"/>
      <c r="AO297" s="502"/>
      <c r="AP297" s="500"/>
      <c r="AQ297" s="500"/>
      <c r="AR297" s="500"/>
      <c r="AS297" s="503"/>
      <c r="AT297" s="503"/>
      <c r="AU297" s="504"/>
      <c r="AV297" s="505"/>
      <c r="AW297" s="506"/>
      <c r="AX297" s="506"/>
      <c r="AY297" s="505"/>
      <c r="AZ297" s="506"/>
      <c r="BA297" s="504"/>
      <c r="BB297" s="504"/>
      <c r="BC297" s="504"/>
      <c r="BD297" s="504"/>
      <c r="BE297" s="504"/>
      <c r="BF297" s="504"/>
      <c r="BG297" s="505"/>
      <c r="BH297" s="505"/>
      <c r="BI297" s="505"/>
      <c r="BJ297" s="505"/>
      <c r="BK297" s="505"/>
      <c r="BL297" s="505"/>
      <c r="BM297" s="505"/>
      <c r="BN297" s="505"/>
      <c r="BO297" s="505"/>
      <c r="BP297" s="505"/>
    </row>
    <row r="298" spans="1:68" ht="19.5" customHeight="1">
      <c r="A298" s="499"/>
      <c r="B298" s="499"/>
      <c r="C298" s="499"/>
      <c r="D298" s="499"/>
      <c r="E298" s="499"/>
      <c r="F298" s="499"/>
      <c r="G298" s="500"/>
      <c r="H298" s="499"/>
      <c r="I298" s="499"/>
      <c r="J298" s="500"/>
      <c r="K298" s="499"/>
      <c r="L298" s="500"/>
      <c r="M298" s="499"/>
      <c r="N298" s="500"/>
      <c r="O298" s="499"/>
      <c r="P298" s="500"/>
      <c r="Q298" s="501"/>
      <c r="R298" s="501"/>
      <c r="S298" s="501"/>
      <c r="T298" s="501"/>
      <c r="U298" s="499"/>
      <c r="V298" s="499"/>
      <c r="W298" s="500"/>
      <c r="X298" s="501"/>
      <c r="Y298" s="499"/>
      <c r="Z298" s="500"/>
      <c r="AA298" s="500"/>
      <c r="AB298" s="499"/>
      <c r="AC298" s="499"/>
      <c r="AD298" s="499"/>
      <c r="AE298" s="499"/>
      <c r="AF298" s="500"/>
      <c r="AG298" s="500"/>
      <c r="AH298" s="501"/>
      <c r="AI298" s="501"/>
      <c r="AJ298" s="501"/>
      <c r="AK298" s="501"/>
      <c r="AL298" s="501"/>
      <c r="AM298" s="501"/>
      <c r="AN298" s="502"/>
      <c r="AO298" s="502"/>
      <c r="AP298" s="500"/>
      <c r="AQ298" s="500"/>
      <c r="AR298" s="500"/>
      <c r="AS298" s="503"/>
      <c r="AT298" s="503"/>
      <c r="AU298" s="504"/>
      <c r="AV298" s="505"/>
      <c r="AW298" s="506"/>
      <c r="AX298" s="506"/>
      <c r="AY298" s="505"/>
      <c r="AZ298" s="506"/>
      <c r="BA298" s="504"/>
      <c r="BB298" s="504"/>
      <c r="BC298" s="504"/>
      <c r="BD298" s="504"/>
      <c r="BE298" s="504"/>
      <c r="BF298" s="504"/>
      <c r="BG298" s="505"/>
      <c r="BH298" s="505"/>
      <c r="BI298" s="505"/>
      <c r="BJ298" s="505"/>
      <c r="BK298" s="505"/>
      <c r="BL298" s="505"/>
      <c r="BM298" s="505"/>
      <c r="BN298" s="505"/>
      <c r="BO298" s="505"/>
      <c r="BP298" s="505"/>
    </row>
    <row r="299" spans="1:68" ht="19.5" customHeight="1">
      <c r="A299" s="499"/>
      <c r="B299" s="499"/>
      <c r="C299" s="499"/>
      <c r="D299" s="499"/>
      <c r="E299" s="499"/>
      <c r="F299" s="499"/>
      <c r="G299" s="500"/>
      <c r="H299" s="499"/>
      <c r="I299" s="499"/>
      <c r="J299" s="500"/>
      <c r="K299" s="499"/>
      <c r="L299" s="500"/>
      <c r="M299" s="499"/>
      <c r="N299" s="500"/>
      <c r="O299" s="499"/>
      <c r="P299" s="500"/>
      <c r="Q299" s="501"/>
      <c r="R299" s="501"/>
      <c r="S299" s="501"/>
      <c r="T299" s="501"/>
      <c r="U299" s="499"/>
      <c r="V299" s="499"/>
      <c r="W299" s="500"/>
      <c r="X299" s="501"/>
      <c r="Y299" s="499"/>
      <c r="Z299" s="500"/>
      <c r="AA299" s="500"/>
      <c r="AB299" s="499"/>
      <c r="AC299" s="499"/>
      <c r="AD299" s="499"/>
      <c r="AE299" s="499"/>
      <c r="AF299" s="500"/>
      <c r="AG299" s="500"/>
      <c r="AH299" s="501"/>
      <c r="AI299" s="501"/>
      <c r="AJ299" s="501"/>
      <c r="AK299" s="501"/>
      <c r="AL299" s="501"/>
      <c r="AM299" s="501"/>
      <c r="AN299" s="502"/>
      <c r="AO299" s="502"/>
      <c r="AP299" s="500"/>
      <c r="AQ299" s="500"/>
      <c r="AR299" s="500"/>
      <c r="AS299" s="503"/>
      <c r="AT299" s="503"/>
      <c r="AU299" s="504"/>
      <c r="AV299" s="505"/>
      <c r="AW299" s="506"/>
      <c r="AX299" s="506"/>
      <c r="AY299" s="505"/>
      <c r="AZ299" s="506"/>
      <c r="BA299" s="504"/>
      <c r="BB299" s="504"/>
      <c r="BC299" s="504"/>
      <c r="BD299" s="504"/>
      <c r="BE299" s="504"/>
      <c r="BF299" s="504"/>
      <c r="BG299" s="505"/>
      <c r="BH299" s="505"/>
      <c r="BI299" s="505"/>
      <c r="BJ299" s="505"/>
      <c r="BK299" s="505"/>
      <c r="BL299" s="505"/>
      <c r="BM299" s="505"/>
      <c r="BN299" s="505"/>
      <c r="BO299" s="505"/>
      <c r="BP299" s="505"/>
    </row>
    <row r="300" spans="1:68" ht="19.5" customHeight="1">
      <c r="A300" s="499"/>
      <c r="B300" s="499"/>
      <c r="C300" s="499"/>
      <c r="D300" s="499"/>
      <c r="E300" s="499"/>
      <c r="F300" s="499"/>
      <c r="G300" s="500"/>
      <c r="H300" s="499"/>
      <c r="I300" s="499"/>
      <c r="J300" s="500"/>
      <c r="K300" s="499"/>
      <c r="L300" s="500"/>
      <c r="M300" s="499"/>
      <c r="N300" s="500"/>
      <c r="O300" s="499"/>
      <c r="P300" s="500"/>
      <c r="Q300" s="501"/>
      <c r="R300" s="501"/>
      <c r="S300" s="501"/>
      <c r="T300" s="501"/>
      <c r="U300" s="499"/>
      <c r="V300" s="499"/>
      <c r="W300" s="500"/>
      <c r="X300" s="501"/>
      <c r="Y300" s="499"/>
      <c r="Z300" s="500"/>
      <c r="AA300" s="500"/>
      <c r="AB300" s="499"/>
      <c r="AC300" s="499"/>
      <c r="AD300" s="499"/>
      <c r="AE300" s="499"/>
      <c r="AF300" s="500"/>
      <c r="AG300" s="500"/>
      <c r="AH300" s="501"/>
      <c r="AI300" s="501"/>
      <c r="AJ300" s="501"/>
      <c r="AK300" s="501"/>
      <c r="AL300" s="501"/>
      <c r="AM300" s="501"/>
      <c r="AN300" s="502"/>
      <c r="AO300" s="502"/>
      <c r="AP300" s="500"/>
      <c r="AQ300" s="500"/>
      <c r="AR300" s="500"/>
      <c r="AS300" s="503"/>
      <c r="AT300" s="503"/>
      <c r="AU300" s="504"/>
      <c r="AV300" s="505"/>
      <c r="AW300" s="506"/>
      <c r="AX300" s="506"/>
      <c r="AY300" s="505"/>
      <c r="AZ300" s="506"/>
      <c r="BA300" s="504"/>
      <c r="BB300" s="504"/>
      <c r="BC300" s="504"/>
      <c r="BD300" s="504"/>
      <c r="BE300" s="504"/>
      <c r="BF300" s="504"/>
      <c r="BG300" s="505"/>
      <c r="BH300" s="505"/>
      <c r="BI300" s="505"/>
      <c r="BJ300" s="505"/>
      <c r="BK300" s="505"/>
      <c r="BL300" s="505"/>
      <c r="BM300" s="505"/>
      <c r="BN300" s="505"/>
      <c r="BO300" s="505"/>
      <c r="BP300" s="505"/>
    </row>
    <row r="301" spans="1:68" ht="19.5" customHeight="1">
      <c r="A301" s="499"/>
      <c r="B301" s="499"/>
      <c r="C301" s="499"/>
      <c r="D301" s="499"/>
      <c r="E301" s="499"/>
      <c r="F301" s="499"/>
      <c r="G301" s="500"/>
      <c r="H301" s="499"/>
      <c r="I301" s="499"/>
      <c r="J301" s="500"/>
      <c r="K301" s="499"/>
      <c r="L301" s="500"/>
      <c r="M301" s="499"/>
      <c r="N301" s="500"/>
      <c r="O301" s="499"/>
      <c r="P301" s="500"/>
      <c r="Q301" s="501"/>
      <c r="R301" s="501"/>
      <c r="S301" s="501"/>
      <c r="T301" s="501"/>
      <c r="U301" s="499"/>
      <c r="V301" s="499"/>
      <c r="W301" s="500"/>
      <c r="X301" s="501"/>
      <c r="Y301" s="499"/>
      <c r="Z301" s="500"/>
      <c r="AA301" s="500"/>
      <c r="AB301" s="499"/>
      <c r="AC301" s="499"/>
      <c r="AD301" s="499"/>
      <c r="AE301" s="499"/>
      <c r="AF301" s="500"/>
      <c r="AG301" s="500"/>
      <c r="AH301" s="501"/>
      <c r="AI301" s="501"/>
      <c r="AJ301" s="501"/>
      <c r="AK301" s="501"/>
      <c r="AL301" s="501"/>
      <c r="AM301" s="501"/>
      <c r="AN301" s="502"/>
      <c r="AO301" s="502"/>
      <c r="AP301" s="500"/>
      <c r="AQ301" s="500"/>
      <c r="AR301" s="500"/>
      <c r="AS301" s="503"/>
      <c r="AT301" s="503"/>
      <c r="AU301" s="504"/>
      <c r="AV301" s="505"/>
      <c r="AW301" s="506"/>
      <c r="AX301" s="506"/>
      <c r="AY301" s="505"/>
      <c r="AZ301" s="506"/>
      <c r="BA301" s="504"/>
      <c r="BB301" s="504"/>
      <c r="BC301" s="504"/>
      <c r="BD301" s="504"/>
      <c r="BE301" s="504"/>
      <c r="BF301" s="504"/>
      <c r="BG301" s="505"/>
      <c r="BH301" s="505"/>
      <c r="BI301" s="505"/>
      <c r="BJ301" s="505"/>
      <c r="BK301" s="505"/>
      <c r="BL301" s="505"/>
      <c r="BM301" s="505"/>
      <c r="BN301" s="505"/>
      <c r="BO301" s="505"/>
      <c r="BP301" s="505"/>
    </row>
    <row r="302" spans="1:68" ht="19.5" customHeight="1">
      <c r="A302" s="499"/>
      <c r="B302" s="499"/>
      <c r="C302" s="499"/>
      <c r="D302" s="499"/>
      <c r="E302" s="499"/>
      <c r="F302" s="499"/>
      <c r="G302" s="500"/>
      <c r="H302" s="499"/>
      <c r="I302" s="499"/>
      <c r="J302" s="500"/>
      <c r="K302" s="499"/>
      <c r="L302" s="500"/>
      <c r="M302" s="499"/>
      <c r="N302" s="500"/>
      <c r="O302" s="499"/>
      <c r="P302" s="500"/>
      <c r="Q302" s="501"/>
      <c r="R302" s="501"/>
      <c r="S302" s="501"/>
      <c r="T302" s="501"/>
      <c r="U302" s="499"/>
      <c r="V302" s="499"/>
      <c r="W302" s="500"/>
      <c r="X302" s="501"/>
      <c r="Y302" s="499"/>
      <c r="Z302" s="500"/>
      <c r="AA302" s="500"/>
      <c r="AB302" s="499"/>
      <c r="AC302" s="499"/>
      <c r="AD302" s="499"/>
      <c r="AE302" s="499"/>
      <c r="AF302" s="500"/>
      <c r="AG302" s="500"/>
      <c r="AH302" s="501"/>
      <c r="AI302" s="501"/>
      <c r="AJ302" s="501"/>
      <c r="AK302" s="501"/>
      <c r="AL302" s="501"/>
      <c r="AM302" s="501"/>
      <c r="AN302" s="502"/>
      <c r="AO302" s="502"/>
      <c r="AP302" s="500"/>
      <c r="AQ302" s="500"/>
      <c r="AR302" s="500"/>
      <c r="AS302" s="503"/>
      <c r="AT302" s="503"/>
      <c r="AU302" s="504"/>
      <c r="AV302" s="505"/>
      <c r="AW302" s="506"/>
      <c r="AX302" s="506"/>
      <c r="AY302" s="505"/>
      <c r="AZ302" s="506"/>
      <c r="BA302" s="504"/>
      <c r="BB302" s="504"/>
      <c r="BC302" s="504"/>
      <c r="BD302" s="504"/>
      <c r="BE302" s="504"/>
      <c r="BF302" s="504"/>
      <c r="BG302" s="505"/>
      <c r="BH302" s="505"/>
      <c r="BI302" s="505"/>
      <c r="BJ302" s="505"/>
      <c r="BK302" s="505"/>
      <c r="BL302" s="505"/>
      <c r="BM302" s="505"/>
      <c r="BN302" s="505"/>
      <c r="BO302" s="505"/>
      <c r="BP302" s="505"/>
    </row>
    <row r="303" spans="1:68" ht="19.5" customHeight="1">
      <c r="A303" s="499"/>
      <c r="B303" s="499"/>
      <c r="C303" s="499"/>
      <c r="D303" s="499"/>
      <c r="E303" s="499"/>
      <c r="F303" s="499"/>
      <c r="G303" s="500"/>
      <c r="H303" s="499"/>
      <c r="I303" s="499"/>
      <c r="J303" s="500"/>
      <c r="K303" s="499"/>
      <c r="L303" s="500"/>
      <c r="M303" s="499"/>
      <c r="N303" s="500"/>
      <c r="O303" s="499"/>
      <c r="P303" s="500"/>
      <c r="Q303" s="501"/>
      <c r="R303" s="501"/>
      <c r="S303" s="501"/>
      <c r="T303" s="501"/>
      <c r="U303" s="499"/>
      <c r="V303" s="499"/>
      <c r="W303" s="500"/>
      <c r="X303" s="501"/>
      <c r="Y303" s="499"/>
      <c r="Z303" s="500"/>
      <c r="AA303" s="500"/>
      <c r="AB303" s="499"/>
      <c r="AC303" s="499"/>
      <c r="AD303" s="499"/>
      <c r="AE303" s="499"/>
      <c r="AF303" s="500"/>
      <c r="AG303" s="500"/>
      <c r="AH303" s="501"/>
      <c r="AI303" s="501"/>
      <c r="AJ303" s="501"/>
      <c r="AK303" s="501"/>
      <c r="AL303" s="501"/>
      <c r="AM303" s="501"/>
      <c r="AN303" s="502"/>
      <c r="AO303" s="502"/>
      <c r="AP303" s="500"/>
      <c r="AQ303" s="500"/>
      <c r="AR303" s="500"/>
      <c r="AS303" s="503"/>
      <c r="AT303" s="503"/>
      <c r="AU303" s="504"/>
      <c r="AV303" s="505"/>
      <c r="AW303" s="506"/>
      <c r="AX303" s="506"/>
      <c r="AY303" s="505"/>
      <c r="AZ303" s="506"/>
      <c r="BA303" s="504"/>
      <c r="BB303" s="504"/>
      <c r="BC303" s="504"/>
      <c r="BD303" s="504"/>
      <c r="BE303" s="504"/>
      <c r="BF303" s="504"/>
      <c r="BG303" s="505"/>
      <c r="BH303" s="505"/>
      <c r="BI303" s="505"/>
      <c r="BJ303" s="505"/>
      <c r="BK303" s="505"/>
      <c r="BL303" s="505"/>
      <c r="BM303" s="505"/>
      <c r="BN303" s="505"/>
      <c r="BO303" s="505"/>
      <c r="BP303" s="505"/>
    </row>
    <row r="304" spans="1:68" ht="19.5" customHeight="1">
      <c r="A304" s="499"/>
      <c r="B304" s="499"/>
      <c r="C304" s="499"/>
      <c r="D304" s="499"/>
      <c r="E304" s="499"/>
      <c r="F304" s="499"/>
      <c r="G304" s="500"/>
      <c r="H304" s="499"/>
      <c r="I304" s="499"/>
      <c r="J304" s="500"/>
      <c r="K304" s="499"/>
      <c r="L304" s="500"/>
      <c r="M304" s="499"/>
      <c r="N304" s="500"/>
      <c r="O304" s="499"/>
      <c r="P304" s="500"/>
      <c r="Q304" s="501"/>
      <c r="R304" s="501"/>
      <c r="S304" s="501"/>
      <c r="T304" s="501"/>
      <c r="U304" s="499"/>
      <c r="V304" s="499"/>
      <c r="W304" s="500"/>
      <c r="X304" s="501"/>
      <c r="Y304" s="499"/>
      <c r="Z304" s="500"/>
      <c r="AA304" s="500"/>
      <c r="AB304" s="499"/>
      <c r="AC304" s="499"/>
      <c r="AD304" s="499"/>
      <c r="AE304" s="499"/>
      <c r="AF304" s="500"/>
      <c r="AG304" s="500"/>
      <c r="AH304" s="501"/>
      <c r="AI304" s="501"/>
      <c r="AJ304" s="501"/>
      <c r="AK304" s="501"/>
      <c r="AL304" s="501"/>
      <c r="AM304" s="501"/>
      <c r="AN304" s="502"/>
      <c r="AO304" s="502"/>
      <c r="AP304" s="500"/>
      <c r="AQ304" s="500"/>
      <c r="AR304" s="500"/>
      <c r="AS304" s="503"/>
      <c r="AT304" s="503"/>
      <c r="AU304" s="504"/>
      <c r="AV304" s="505"/>
      <c r="AW304" s="506"/>
      <c r="AX304" s="506"/>
      <c r="AY304" s="505"/>
      <c r="AZ304" s="506"/>
      <c r="BA304" s="504"/>
      <c r="BB304" s="504"/>
      <c r="BC304" s="504"/>
      <c r="BD304" s="504"/>
      <c r="BE304" s="504"/>
      <c r="BF304" s="504"/>
      <c r="BG304" s="505"/>
      <c r="BH304" s="505"/>
      <c r="BI304" s="505"/>
      <c r="BJ304" s="505"/>
      <c r="BK304" s="505"/>
      <c r="BL304" s="505"/>
      <c r="BM304" s="505"/>
      <c r="BN304" s="505"/>
      <c r="BO304" s="505"/>
      <c r="BP304" s="505"/>
    </row>
    <row r="305" spans="1:68" ht="19.5" customHeight="1">
      <c r="A305" s="499"/>
      <c r="B305" s="499"/>
      <c r="C305" s="499"/>
      <c r="D305" s="499"/>
      <c r="E305" s="499"/>
      <c r="F305" s="499"/>
      <c r="G305" s="500"/>
      <c r="H305" s="499"/>
      <c r="I305" s="499"/>
      <c r="J305" s="500"/>
      <c r="K305" s="499"/>
      <c r="L305" s="500"/>
      <c r="M305" s="499"/>
      <c r="N305" s="500"/>
      <c r="O305" s="499"/>
      <c r="P305" s="500"/>
      <c r="Q305" s="501"/>
      <c r="R305" s="501"/>
      <c r="S305" s="501"/>
      <c r="T305" s="501"/>
      <c r="U305" s="499"/>
      <c r="V305" s="499"/>
      <c r="W305" s="500"/>
      <c r="X305" s="501"/>
      <c r="Y305" s="499"/>
      <c r="Z305" s="500"/>
      <c r="AA305" s="500"/>
      <c r="AB305" s="499"/>
      <c r="AC305" s="499"/>
      <c r="AD305" s="499"/>
      <c r="AE305" s="499"/>
      <c r="AF305" s="500"/>
      <c r="AG305" s="500"/>
      <c r="AH305" s="501"/>
      <c r="AI305" s="501"/>
      <c r="AJ305" s="501"/>
      <c r="AK305" s="501"/>
      <c r="AL305" s="501"/>
      <c r="AM305" s="501"/>
      <c r="AN305" s="502"/>
      <c r="AO305" s="502"/>
      <c r="AP305" s="500"/>
      <c r="AQ305" s="500"/>
      <c r="AR305" s="500"/>
      <c r="AS305" s="503"/>
      <c r="AT305" s="503"/>
      <c r="AU305" s="504"/>
      <c r="AV305" s="505"/>
      <c r="AW305" s="506"/>
      <c r="AX305" s="506"/>
      <c r="AY305" s="505"/>
      <c r="AZ305" s="506"/>
      <c r="BA305" s="504"/>
      <c r="BB305" s="504"/>
      <c r="BC305" s="504"/>
      <c r="BD305" s="504"/>
      <c r="BE305" s="504"/>
      <c r="BF305" s="504"/>
      <c r="BG305" s="505"/>
      <c r="BH305" s="505"/>
      <c r="BI305" s="505"/>
      <c r="BJ305" s="505"/>
      <c r="BK305" s="505"/>
      <c r="BL305" s="505"/>
      <c r="BM305" s="505"/>
      <c r="BN305" s="505"/>
      <c r="BO305" s="505"/>
      <c r="BP305" s="505"/>
    </row>
    <row r="306" spans="1:68" ht="19.5" customHeight="1">
      <c r="A306" s="499"/>
      <c r="B306" s="499"/>
      <c r="C306" s="499"/>
      <c r="D306" s="499"/>
      <c r="E306" s="499"/>
      <c r="F306" s="499"/>
      <c r="G306" s="500"/>
      <c r="H306" s="499"/>
      <c r="I306" s="499"/>
      <c r="J306" s="500"/>
      <c r="K306" s="499"/>
      <c r="L306" s="500"/>
      <c r="M306" s="499"/>
      <c r="N306" s="500"/>
      <c r="O306" s="499"/>
      <c r="P306" s="500"/>
      <c r="Q306" s="501"/>
      <c r="R306" s="501"/>
      <c r="S306" s="501"/>
      <c r="T306" s="501"/>
      <c r="U306" s="499"/>
      <c r="V306" s="499"/>
      <c r="W306" s="500"/>
      <c r="X306" s="501"/>
      <c r="Y306" s="499"/>
      <c r="Z306" s="500"/>
      <c r="AA306" s="500"/>
      <c r="AB306" s="499"/>
      <c r="AC306" s="499"/>
      <c r="AD306" s="499"/>
      <c r="AE306" s="499"/>
      <c r="AF306" s="500"/>
      <c r="AG306" s="500"/>
      <c r="AH306" s="501"/>
      <c r="AI306" s="501"/>
      <c r="AJ306" s="501"/>
      <c r="AK306" s="501"/>
      <c r="AL306" s="501"/>
      <c r="AM306" s="501"/>
      <c r="AN306" s="502"/>
      <c r="AO306" s="502"/>
      <c r="AP306" s="500"/>
      <c r="AQ306" s="500"/>
      <c r="AR306" s="500"/>
      <c r="AS306" s="503"/>
      <c r="AT306" s="503"/>
      <c r="AU306" s="504"/>
      <c r="AV306" s="505"/>
      <c r="AW306" s="506"/>
      <c r="AX306" s="506"/>
      <c r="AY306" s="505"/>
      <c r="AZ306" s="506"/>
      <c r="BA306" s="504"/>
      <c r="BB306" s="504"/>
      <c r="BC306" s="504"/>
      <c r="BD306" s="504"/>
      <c r="BE306" s="504"/>
      <c r="BF306" s="504"/>
      <c r="BG306" s="505"/>
      <c r="BH306" s="505"/>
      <c r="BI306" s="505"/>
      <c r="BJ306" s="505"/>
      <c r="BK306" s="505"/>
      <c r="BL306" s="505"/>
      <c r="BM306" s="505"/>
      <c r="BN306" s="505"/>
      <c r="BO306" s="505"/>
      <c r="BP306" s="505"/>
    </row>
    <row r="307" spans="1:68" ht="19.5" customHeight="1">
      <c r="A307" s="499"/>
      <c r="B307" s="499"/>
      <c r="C307" s="499"/>
      <c r="D307" s="499"/>
      <c r="E307" s="499"/>
      <c r="F307" s="499"/>
      <c r="G307" s="500"/>
      <c r="H307" s="499"/>
      <c r="I307" s="499"/>
      <c r="J307" s="500"/>
      <c r="K307" s="499"/>
      <c r="L307" s="500"/>
      <c r="M307" s="499"/>
      <c r="N307" s="500"/>
      <c r="O307" s="499"/>
      <c r="P307" s="500"/>
      <c r="Q307" s="501"/>
      <c r="R307" s="501"/>
      <c r="S307" s="501"/>
      <c r="T307" s="501"/>
      <c r="U307" s="499"/>
      <c r="V307" s="499"/>
      <c r="W307" s="500"/>
      <c r="X307" s="501"/>
      <c r="Y307" s="499"/>
      <c r="Z307" s="500"/>
      <c r="AA307" s="500"/>
      <c r="AB307" s="499"/>
      <c r="AC307" s="499"/>
      <c r="AD307" s="499"/>
      <c r="AE307" s="499"/>
      <c r="AF307" s="500"/>
      <c r="AG307" s="500"/>
      <c r="AH307" s="501"/>
      <c r="AI307" s="501"/>
      <c r="AJ307" s="501"/>
      <c r="AK307" s="501"/>
      <c r="AL307" s="501"/>
      <c r="AM307" s="501"/>
      <c r="AN307" s="502"/>
      <c r="AO307" s="502"/>
      <c r="AP307" s="500"/>
      <c r="AQ307" s="500"/>
      <c r="AR307" s="500"/>
      <c r="AS307" s="503"/>
      <c r="AT307" s="503"/>
      <c r="AU307" s="504"/>
      <c r="AV307" s="505"/>
      <c r="AW307" s="506"/>
      <c r="AX307" s="506"/>
      <c r="AY307" s="505"/>
      <c r="AZ307" s="506"/>
      <c r="BA307" s="504"/>
      <c r="BB307" s="504"/>
      <c r="BC307" s="504"/>
      <c r="BD307" s="504"/>
      <c r="BE307" s="504"/>
      <c r="BF307" s="504"/>
      <c r="BG307" s="505"/>
      <c r="BH307" s="505"/>
      <c r="BI307" s="505"/>
      <c r="BJ307" s="505"/>
      <c r="BK307" s="505"/>
      <c r="BL307" s="505"/>
      <c r="BM307" s="505"/>
      <c r="BN307" s="505"/>
      <c r="BO307" s="505"/>
      <c r="BP307" s="505"/>
    </row>
    <row r="308" spans="1:68" ht="19.5" customHeight="1">
      <c r="A308" s="499"/>
      <c r="B308" s="499"/>
      <c r="C308" s="499"/>
      <c r="D308" s="499"/>
      <c r="E308" s="499"/>
      <c r="F308" s="499"/>
      <c r="G308" s="500"/>
      <c r="H308" s="499"/>
      <c r="I308" s="499"/>
      <c r="J308" s="500"/>
      <c r="K308" s="499"/>
      <c r="L308" s="500"/>
      <c r="M308" s="499"/>
      <c r="N308" s="500"/>
      <c r="O308" s="499"/>
      <c r="P308" s="500"/>
      <c r="Q308" s="501"/>
      <c r="R308" s="501"/>
      <c r="S308" s="501"/>
      <c r="T308" s="501"/>
      <c r="U308" s="499"/>
      <c r="V308" s="499"/>
      <c r="W308" s="500"/>
      <c r="X308" s="501"/>
      <c r="Y308" s="499"/>
      <c r="Z308" s="500"/>
      <c r="AA308" s="500"/>
      <c r="AB308" s="499"/>
      <c r="AC308" s="499"/>
      <c r="AD308" s="499"/>
      <c r="AE308" s="499"/>
      <c r="AF308" s="500"/>
      <c r="AG308" s="500"/>
      <c r="AH308" s="501"/>
      <c r="AI308" s="501"/>
      <c r="AJ308" s="501"/>
      <c r="AK308" s="501"/>
      <c r="AL308" s="501"/>
      <c r="AM308" s="501"/>
      <c r="AN308" s="502"/>
      <c r="AO308" s="502"/>
      <c r="AP308" s="500"/>
      <c r="AQ308" s="500"/>
      <c r="AR308" s="500"/>
      <c r="AS308" s="503"/>
      <c r="AT308" s="503"/>
      <c r="AU308" s="504"/>
      <c r="AV308" s="505"/>
      <c r="AW308" s="506"/>
      <c r="AX308" s="506"/>
      <c r="AY308" s="505"/>
      <c r="AZ308" s="506"/>
      <c r="BA308" s="504"/>
      <c r="BB308" s="504"/>
      <c r="BC308" s="504"/>
      <c r="BD308" s="504"/>
      <c r="BE308" s="504"/>
      <c r="BF308" s="504"/>
      <c r="BG308" s="505"/>
      <c r="BH308" s="505"/>
      <c r="BI308" s="505"/>
      <c r="BJ308" s="505"/>
      <c r="BK308" s="505"/>
      <c r="BL308" s="505"/>
      <c r="BM308" s="505"/>
      <c r="BN308" s="505"/>
      <c r="BO308" s="505"/>
      <c r="BP308" s="505"/>
    </row>
    <row r="309" spans="1:68" ht="19.5" customHeight="1">
      <c r="A309" s="499"/>
      <c r="B309" s="499"/>
      <c r="C309" s="499"/>
      <c r="D309" s="499"/>
      <c r="E309" s="499"/>
      <c r="F309" s="499"/>
      <c r="G309" s="500"/>
      <c r="H309" s="499"/>
      <c r="I309" s="499"/>
      <c r="J309" s="500"/>
      <c r="K309" s="499"/>
      <c r="L309" s="500"/>
      <c r="M309" s="499"/>
      <c r="N309" s="500"/>
      <c r="O309" s="499"/>
      <c r="P309" s="500"/>
      <c r="Q309" s="501"/>
      <c r="R309" s="501"/>
      <c r="S309" s="501"/>
      <c r="T309" s="501"/>
      <c r="U309" s="499"/>
      <c r="V309" s="499"/>
      <c r="W309" s="500"/>
      <c r="X309" s="501"/>
      <c r="Y309" s="499"/>
      <c r="Z309" s="500"/>
      <c r="AA309" s="500"/>
      <c r="AB309" s="499"/>
      <c r="AC309" s="499"/>
      <c r="AD309" s="499"/>
      <c r="AE309" s="499"/>
      <c r="AF309" s="500"/>
      <c r="AG309" s="500"/>
      <c r="AH309" s="501"/>
      <c r="AI309" s="501"/>
      <c r="AJ309" s="501"/>
      <c r="AK309" s="501"/>
      <c r="AL309" s="501"/>
      <c r="AM309" s="501"/>
      <c r="AN309" s="502"/>
      <c r="AO309" s="502"/>
      <c r="AP309" s="500"/>
      <c r="AQ309" s="500"/>
      <c r="AR309" s="500"/>
      <c r="AS309" s="503"/>
      <c r="AT309" s="503"/>
      <c r="AU309" s="504"/>
      <c r="AV309" s="505"/>
      <c r="AW309" s="506"/>
      <c r="AX309" s="506"/>
      <c r="AY309" s="505"/>
      <c r="AZ309" s="506"/>
      <c r="BA309" s="504"/>
      <c r="BB309" s="504"/>
      <c r="BC309" s="504"/>
      <c r="BD309" s="504"/>
      <c r="BE309" s="504"/>
      <c r="BF309" s="504"/>
      <c r="BG309" s="505"/>
      <c r="BH309" s="505"/>
      <c r="BI309" s="505"/>
      <c r="BJ309" s="505"/>
      <c r="BK309" s="505"/>
      <c r="BL309" s="505"/>
      <c r="BM309" s="505"/>
      <c r="BN309" s="505"/>
      <c r="BO309" s="505"/>
      <c r="BP309" s="505"/>
    </row>
    <row r="310" spans="1:68" ht="19.5" customHeight="1">
      <c r="A310" s="499"/>
      <c r="B310" s="499"/>
      <c r="C310" s="499"/>
      <c r="D310" s="499"/>
      <c r="E310" s="499"/>
      <c r="F310" s="499"/>
      <c r="G310" s="500"/>
      <c r="H310" s="499"/>
      <c r="I310" s="499"/>
      <c r="J310" s="500"/>
      <c r="K310" s="499"/>
      <c r="L310" s="500"/>
      <c r="M310" s="499"/>
      <c r="N310" s="500"/>
      <c r="O310" s="499"/>
      <c r="P310" s="500"/>
      <c r="Q310" s="501"/>
      <c r="R310" s="501"/>
      <c r="S310" s="501"/>
      <c r="T310" s="501"/>
      <c r="U310" s="499"/>
      <c r="V310" s="499"/>
      <c r="W310" s="500"/>
      <c r="X310" s="501"/>
      <c r="Y310" s="499"/>
      <c r="Z310" s="500"/>
      <c r="AA310" s="500"/>
      <c r="AB310" s="499"/>
      <c r="AC310" s="499"/>
      <c r="AD310" s="499"/>
      <c r="AE310" s="499"/>
      <c r="AF310" s="500"/>
      <c r="AG310" s="500"/>
      <c r="AH310" s="501"/>
      <c r="AI310" s="501"/>
      <c r="AJ310" s="501"/>
      <c r="AK310" s="501"/>
      <c r="AL310" s="501"/>
      <c r="AM310" s="501"/>
      <c r="AN310" s="502"/>
      <c r="AO310" s="502"/>
      <c r="AP310" s="500"/>
      <c r="AQ310" s="500"/>
      <c r="AR310" s="500"/>
      <c r="AS310" s="503"/>
      <c r="AT310" s="503"/>
      <c r="AU310" s="504"/>
      <c r="AV310" s="505"/>
      <c r="AW310" s="506"/>
      <c r="AX310" s="506"/>
      <c r="AY310" s="505"/>
      <c r="AZ310" s="506"/>
      <c r="BA310" s="504"/>
      <c r="BB310" s="504"/>
      <c r="BC310" s="504"/>
      <c r="BD310" s="504"/>
      <c r="BE310" s="504"/>
      <c r="BF310" s="504"/>
      <c r="BG310" s="505"/>
      <c r="BH310" s="505"/>
      <c r="BI310" s="505"/>
      <c r="BJ310" s="505"/>
      <c r="BK310" s="505"/>
      <c r="BL310" s="505"/>
      <c r="BM310" s="505"/>
      <c r="BN310" s="505"/>
      <c r="BO310" s="505"/>
      <c r="BP310" s="505"/>
    </row>
    <row r="311" spans="1:68" ht="19.5" customHeight="1">
      <c r="A311" s="499"/>
      <c r="B311" s="499"/>
      <c r="C311" s="499"/>
      <c r="D311" s="499"/>
      <c r="E311" s="499"/>
      <c r="F311" s="499"/>
      <c r="G311" s="500"/>
      <c r="H311" s="499"/>
      <c r="I311" s="499"/>
      <c r="J311" s="500"/>
      <c r="K311" s="499"/>
      <c r="L311" s="500"/>
      <c r="M311" s="499"/>
      <c r="N311" s="500"/>
      <c r="O311" s="499"/>
      <c r="P311" s="500"/>
      <c r="Q311" s="501"/>
      <c r="R311" s="501"/>
      <c r="S311" s="501"/>
      <c r="T311" s="501"/>
      <c r="U311" s="499"/>
      <c r="V311" s="499"/>
      <c r="W311" s="500"/>
      <c r="X311" s="501"/>
      <c r="Y311" s="499"/>
      <c r="Z311" s="500"/>
      <c r="AA311" s="500"/>
      <c r="AB311" s="499"/>
      <c r="AC311" s="499"/>
      <c r="AD311" s="499"/>
      <c r="AE311" s="499"/>
      <c r="AF311" s="500"/>
      <c r="AG311" s="500"/>
      <c r="AH311" s="501"/>
      <c r="AI311" s="501"/>
      <c r="AJ311" s="501"/>
      <c r="AK311" s="501"/>
      <c r="AL311" s="501"/>
      <c r="AM311" s="501"/>
      <c r="AN311" s="502"/>
      <c r="AO311" s="502"/>
      <c r="AP311" s="500"/>
      <c r="AQ311" s="500"/>
      <c r="AR311" s="500"/>
      <c r="AS311" s="503"/>
      <c r="AT311" s="503"/>
      <c r="AU311" s="504"/>
      <c r="AV311" s="505"/>
      <c r="AW311" s="506"/>
      <c r="AX311" s="506"/>
      <c r="AY311" s="505"/>
      <c r="AZ311" s="506"/>
      <c r="BA311" s="504"/>
      <c r="BB311" s="504"/>
      <c r="BC311" s="504"/>
      <c r="BD311" s="504"/>
      <c r="BE311" s="504"/>
      <c r="BF311" s="504"/>
      <c r="BG311" s="505"/>
      <c r="BH311" s="505"/>
      <c r="BI311" s="505"/>
      <c r="BJ311" s="505"/>
      <c r="BK311" s="505"/>
      <c r="BL311" s="505"/>
      <c r="BM311" s="505"/>
      <c r="BN311" s="505"/>
      <c r="BO311" s="505"/>
      <c r="BP311" s="505"/>
    </row>
    <row r="312" spans="1:68" ht="19.5" customHeight="1">
      <c r="A312" s="499"/>
      <c r="B312" s="499"/>
      <c r="C312" s="499"/>
      <c r="D312" s="499"/>
      <c r="E312" s="499"/>
      <c r="F312" s="499"/>
      <c r="G312" s="500"/>
      <c r="H312" s="499"/>
      <c r="I312" s="499"/>
      <c r="J312" s="500"/>
      <c r="K312" s="499"/>
      <c r="L312" s="500"/>
      <c r="M312" s="499"/>
      <c r="N312" s="500"/>
      <c r="O312" s="499"/>
      <c r="P312" s="500"/>
      <c r="Q312" s="501"/>
      <c r="R312" s="501"/>
      <c r="S312" s="501"/>
      <c r="T312" s="501"/>
      <c r="U312" s="499"/>
      <c r="V312" s="499"/>
      <c r="W312" s="500"/>
      <c r="X312" s="501"/>
      <c r="Y312" s="499"/>
      <c r="Z312" s="500"/>
      <c r="AA312" s="500"/>
      <c r="AB312" s="499"/>
      <c r="AC312" s="499"/>
      <c r="AD312" s="499"/>
      <c r="AE312" s="499"/>
      <c r="AF312" s="500"/>
      <c r="AG312" s="500"/>
      <c r="AH312" s="501"/>
      <c r="AI312" s="501"/>
      <c r="AJ312" s="501"/>
      <c r="AK312" s="501"/>
      <c r="AL312" s="501"/>
      <c r="AM312" s="501"/>
      <c r="AN312" s="502"/>
      <c r="AO312" s="502"/>
      <c r="AP312" s="500"/>
      <c r="AQ312" s="500"/>
      <c r="AR312" s="500"/>
      <c r="AS312" s="503"/>
      <c r="AT312" s="503"/>
      <c r="AU312" s="504"/>
      <c r="AV312" s="505"/>
      <c r="AW312" s="506"/>
      <c r="AX312" s="506"/>
      <c r="AY312" s="505"/>
      <c r="AZ312" s="506"/>
      <c r="BA312" s="504"/>
      <c r="BB312" s="504"/>
      <c r="BC312" s="504"/>
      <c r="BD312" s="504"/>
      <c r="BE312" s="504"/>
      <c r="BF312" s="504"/>
      <c r="BG312" s="505"/>
      <c r="BH312" s="505"/>
      <c r="BI312" s="505"/>
      <c r="BJ312" s="505"/>
      <c r="BK312" s="505"/>
      <c r="BL312" s="505"/>
      <c r="BM312" s="505"/>
      <c r="BN312" s="505"/>
      <c r="BO312" s="505"/>
      <c r="BP312" s="505"/>
    </row>
    <row r="313" spans="1:68" ht="19.5" customHeight="1">
      <c r="A313" s="499"/>
      <c r="B313" s="499"/>
      <c r="C313" s="499"/>
      <c r="D313" s="499"/>
      <c r="E313" s="499"/>
      <c r="F313" s="499"/>
      <c r="G313" s="500"/>
      <c r="H313" s="499"/>
      <c r="I313" s="499"/>
      <c r="J313" s="500"/>
      <c r="K313" s="499"/>
      <c r="L313" s="500"/>
      <c r="M313" s="499"/>
      <c r="N313" s="500"/>
      <c r="O313" s="499"/>
      <c r="P313" s="500"/>
      <c r="Q313" s="501"/>
      <c r="R313" s="501"/>
      <c r="S313" s="501"/>
      <c r="T313" s="501"/>
      <c r="U313" s="499"/>
      <c r="V313" s="499"/>
      <c r="W313" s="500"/>
      <c r="X313" s="501"/>
      <c r="Y313" s="499"/>
      <c r="Z313" s="500"/>
      <c r="AA313" s="500"/>
      <c r="AB313" s="499"/>
      <c r="AC313" s="499"/>
      <c r="AD313" s="499"/>
      <c r="AE313" s="499"/>
      <c r="AF313" s="500"/>
      <c r="AG313" s="500"/>
      <c r="AH313" s="501"/>
      <c r="AI313" s="501"/>
      <c r="AJ313" s="501"/>
      <c r="AK313" s="501"/>
      <c r="AL313" s="501"/>
      <c r="AM313" s="501"/>
      <c r="AN313" s="502"/>
      <c r="AO313" s="502"/>
      <c r="AP313" s="500"/>
      <c r="AQ313" s="500"/>
      <c r="AR313" s="500"/>
      <c r="AS313" s="503"/>
      <c r="AT313" s="503"/>
      <c r="AU313" s="504"/>
      <c r="AV313" s="505"/>
      <c r="AW313" s="506"/>
      <c r="AX313" s="506"/>
      <c r="AY313" s="505"/>
      <c r="AZ313" s="506"/>
      <c r="BA313" s="504"/>
      <c r="BB313" s="504"/>
      <c r="BC313" s="504"/>
      <c r="BD313" s="504"/>
      <c r="BE313" s="504"/>
      <c r="BF313" s="504"/>
      <c r="BG313" s="505"/>
      <c r="BH313" s="505"/>
      <c r="BI313" s="505"/>
      <c r="BJ313" s="505"/>
      <c r="BK313" s="505"/>
      <c r="BL313" s="505"/>
      <c r="BM313" s="505"/>
      <c r="BN313" s="505"/>
      <c r="BO313" s="505"/>
      <c r="BP313" s="505"/>
    </row>
    <row r="314" spans="1:68" ht="19.5" customHeight="1">
      <c r="A314" s="499"/>
      <c r="B314" s="499"/>
      <c r="C314" s="499"/>
      <c r="D314" s="499"/>
      <c r="E314" s="499"/>
      <c r="F314" s="499"/>
      <c r="G314" s="500"/>
      <c r="H314" s="499"/>
      <c r="I314" s="499"/>
      <c r="J314" s="500"/>
      <c r="K314" s="499"/>
      <c r="L314" s="500"/>
      <c r="M314" s="499"/>
      <c r="N314" s="500"/>
      <c r="O314" s="499"/>
      <c r="P314" s="500"/>
      <c r="Q314" s="501"/>
      <c r="R314" s="501"/>
      <c r="S314" s="501"/>
      <c r="T314" s="501"/>
      <c r="U314" s="499"/>
      <c r="V314" s="499"/>
      <c r="W314" s="500"/>
      <c r="X314" s="501"/>
      <c r="Y314" s="499"/>
      <c r="Z314" s="500"/>
      <c r="AA314" s="500"/>
      <c r="AB314" s="499"/>
      <c r="AC314" s="499"/>
      <c r="AD314" s="499"/>
      <c r="AE314" s="499"/>
      <c r="AF314" s="500"/>
      <c r="AG314" s="500"/>
      <c r="AH314" s="501"/>
      <c r="AI314" s="501"/>
      <c r="AJ314" s="501"/>
      <c r="AK314" s="501"/>
      <c r="AL314" s="501"/>
      <c r="AM314" s="501"/>
      <c r="AN314" s="502"/>
      <c r="AO314" s="502"/>
      <c r="AP314" s="500"/>
      <c r="AQ314" s="500"/>
      <c r="AR314" s="500"/>
      <c r="AS314" s="503"/>
      <c r="AT314" s="503"/>
      <c r="AU314" s="504"/>
      <c r="AV314" s="505"/>
      <c r="AW314" s="506"/>
      <c r="AX314" s="506"/>
      <c r="AY314" s="505"/>
      <c r="AZ314" s="506"/>
      <c r="BA314" s="504"/>
      <c r="BB314" s="504"/>
      <c r="BC314" s="504"/>
      <c r="BD314" s="504"/>
      <c r="BE314" s="504"/>
      <c r="BF314" s="504"/>
      <c r="BG314" s="505"/>
      <c r="BH314" s="505"/>
      <c r="BI314" s="505"/>
      <c r="BJ314" s="505"/>
      <c r="BK314" s="505"/>
      <c r="BL314" s="505"/>
      <c r="BM314" s="505"/>
      <c r="BN314" s="505"/>
      <c r="BO314" s="505"/>
      <c r="BP314" s="505"/>
    </row>
    <row r="315" spans="1:68" ht="19.5" customHeight="1">
      <c r="A315" s="499"/>
      <c r="B315" s="499"/>
      <c r="C315" s="499"/>
      <c r="D315" s="499"/>
      <c r="E315" s="499"/>
      <c r="F315" s="499"/>
      <c r="G315" s="500"/>
      <c r="H315" s="499"/>
      <c r="I315" s="499"/>
      <c r="J315" s="500"/>
      <c r="K315" s="499"/>
      <c r="L315" s="500"/>
      <c r="M315" s="499"/>
      <c r="N315" s="500"/>
      <c r="O315" s="499"/>
      <c r="P315" s="500"/>
      <c r="Q315" s="501"/>
      <c r="R315" s="501"/>
      <c r="S315" s="501"/>
      <c r="T315" s="501"/>
      <c r="U315" s="499"/>
      <c r="V315" s="499"/>
      <c r="W315" s="500"/>
      <c r="X315" s="501"/>
      <c r="Y315" s="499"/>
      <c r="Z315" s="500"/>
      <c r="AA315" s="500"/>
      <c r="AB315" s="499"/>
      <c r="AC315" s="499"/>
      <c r="AD315" s="499"/>
      <c r="AE315" s="499"/>
      <c r="AF315" s="500"/>
      <c r="AG315" s="500"/>
      <c r="AH315" s="501"/>
      <c r="AI315" s="501"/>
      <c r="AJ315" s="501"/>
      <c r="AK315" s="501"/>
      <c r="AL315" s="501"/>
      <c r="AM315" s="501"/>
      <c r="AN315" s="502"/>
      <c r="AO315" s="502"/>
      <c r="AP315" s="500"/>
      <c r="AQ315" s="500"/>
      <c r="AR315" s="500"/>
      <c r="AS315" s="503"/>
      <c r="AT315" s="503"/>
      <c r="AU315" s="504"/>
      <c r="AV315" s="505"/>
      <c r="AW315" s="506"/>
      <c r="AX315" s="506"/>
      <c r="AY315" s="505"/>
      <c r="AZ315" s="506"/>
      <c r="BA315" s="504"/>
      <c r="BB315" s="504"/>
      <c r="BC315" s="504"/>
      <c r="BD315" s="504"/>
      <c r="BE315" s="504"/>
      <c r="BF315" s="504"/>
      <c r="BG315" s="505"/>
      <c r="BH315" s="505"/>
      <c r="BI315" s="505"/>
      <c r="BJ315" s="505"/>
      <c r="BK315" s="505"/>
      <c r="BL315" s="505"/>
      <c r="BM315" s="505"/>
      <c r="BN315" s="505"/>
      <c r="BO315" s="505"/>
      <c r="BP315" s="505"/>
    </row>
    <row r="316" spans="1:68" ht="19.5" customHeight="1">
      <c r="A316" s="499"/>
      <c r="B316" s="499"/>
      <c r="C316" s="499"/>
      <c r="D316" s="499"/>
      <c r="E316" s="499"/>
      <c r="F316" s="499"/>
      <c r="G316" s="500"/>
      <c r="H316" s="499"/>
      <c r="I316" s="499"/>
      <c r="J316" s="500"/>
      <c r="K316" s="499"/>
      <c r="L316" s="500"/>
      <c r="M316" s="499"/>
      <c r="N316" s="500"/>
      <c r="O316" s="499"/>
      <c r="P316" s="500"/>
      <c r="Q316" s="501"/>
      <c r="R316" s="501"/>
      <c r="S316" s="501"/>
      <c r="T316" s="501"/>
      <c r="U316" s="499"/>
      <c r="V316" s="499"/>
      <c r="W316" s="500"/>
      <c r="X316" s="501"/>
      <c r="Y316" s="499"/>
      <c r="Z316" s="500"/>
      <c r="AA316" s="500"/>
      <c r="AB316" s="499"/>
      <c r="AC316" s="499"/>
      <c r="AD316" s="499"/>
      <c r="AE316" s="499"/>
      <c r="AF316" s="500"/>
      <c r="AG316" s="500"/>
      <c r="AH316" s="501"/>
      <c r="AI316" s="501"/>
      <c r="AJ316" s="501"/>
      <c r="AK316" s="501"/>
      <c r="AL316" s="501"/>
      <c r="AM316" s="501"/>
      <c r="AN316" s="502"/>
      <c r="AO316" s="502"/>
      <c r="AP316" s="500"/>
      <c r="AQ316" s="500"/>
      <c r="AR316" s="500"/>
      <c r="AS316" s="503"/>
      <c r="AT316" s="503"/>
      <c r="AU316" s="504"/>
      <c r="AV316" s="505"/>
      <c r="AW316" s="506"/>
      <c r="AX316" s="506"/>
      <c r="AY316" s="505"/>
      <c r="AZ316" s="506"/>
      <c r="BA316" s="504"/>
      <c r="BB316" s="504"/>
      <c r="BC316" s="504"/>
      <c r="BD316" s="504"/>
      <c r="BE316" s="504"/>
      <c r="BF316" s="504"/>
      <c r="BG316" s="505"/>
      <c r="BH316" s="505"/>
      <c r="BI316" s="505"/>
      <c r="BJ316" s="505"/>
      <c r="BK316" s="505"/>
      <c r="BL316" s="505"/>
      <c r="BM316" s="505"/>
      <c r="BN316" s="505"/>
      <c r="BO316" s="505"/>
      <c r="BP316" s="505"/>
    </row>
    <row r="317" spans="1:68" ht="19.5" customHeight="1">
      <c r="A317" s="499"/>
      <c r="B317" s="499"/>
      <c r="C317" s="499"/>
      <c r="D317" s="499"/>
      <c r="E317" s="499"/>
      <c r="F317" s="499"/>
      <c r="G317" s="500"/>
      <c r="H317" s="499"/>
      <c r="I317" s="499"/>
      <c r="J317" s="500"/>
      <c r="K317" s="499"/>
      <c r="L317" s="500"/>
      <c r="M317" s="499"/>
      <c r="N317" s="500"/>
      <c r="O317" s="499"/>
      <c r="P317" s="500"/>
      <c r="Q317" s="501"/>
      <c r="R317" s="501"/>
      <c r="S317" s="501"/>
      <c r="T317" s="501"/>
      <c r="U317" s="499"/>
      <c r="V317" s="499"/>
      <c r="W317" s="500"/>
      <c r="X317" s="501"/>
      <c r="Y317" s="499"/>
      <c r="Z317" s="500"/>
      <c r="AA317" s="500"/>
      <c r="AB317" s="499"/>
      <c r="AC317" s="499"/>
      <c r="AD317" s="499"/>
      <c r="AE317" s="499"/>
      <c r="AF317" s="500"/>
      <c r="AG317" s="500"/>
      <c r="AH317" s="501"/>
      <c r="AI317" s="501"/>
      <c r="AJ317" s="501"/>
      <c r="AK317" s="501"/>
      <c r="AL317" s="501"/>
      <c r="AM317" s="501"/>
      <c r="AN317" s="502"/>
      <c r="AO317" s="502"/>
      <c r="AP317" s="500"/>
      <c r="AQ317" s="500"/>
      <c r="AR317" s="500"/>
      <c r="AS317" s="503"/>
      <c r="AT317" s="503"/>
      <c r="AU317" s="504"/>
      <c r="AV317" s="505"/>
      <c r="AW317" s="506"/>
      <c r="AX317" s="506"/>
      <c r="AY317" s="505"/>
      <c r="AZ317" s="506"/>
      <c r="BA317" s="504"/>
      <c r="BB317" s="504"/>
      <c r="BC317" s="504"/>
      <c r="BD317" s="504"/>
      <c r="BE317" s="504"/>
      <c r="BF317" s="504"/>
      <c r="BG317" s="505"/>
      <c r="BH317" s="505"/>
      <c r="BI317" s="505"/>
      <c r="BJ317" s="505"/>
      <c r="BK317" s="505"/>
      <c r="BL317" s="505"/>
      <c r="BM317" s="505"/>
      <c r="BN317" s="505"/>
      <c r="BO317" s="505"/>
      <c r="BP317" s="505"/>
    </row>
    <row r="318" spans="1:68" ht="19.5" customHeight="1">
      <c r="A318" s="499"/>
      <c r="B318" s="499"/>
      <c r="C318" s="499"/>
      <c r="D318" s="499"/>
      <c r="E318" s="499"/>
      <c r="F318" s="499"/>
      <c r="G318" s="500"/>
      <c r="H318" s="499"/>
      <c r="I318" s="499"/>
      <c r="J318" s="500"/>
      <c r="K318" s="499"/>
      <c r="L318" s="500"/>
      <c r="M318" s="499"/>
      <c r="N318" s="500"/>
      <c r="O318" s="499"/>
      <c r="P318" s="500"/>
      <c r="Q318" s="501"/>
      <c r="R318" s="501"/>
      <c r="S318" s="501"/>
      <c r="T318" s="501"/>
      <c r="U318" s="499"/>
      <c r="V318" s="499"/>
      <c r="W318" s="500"/>
      <c r="X318" s="501"/>
      <c r="Y318" s="499"/>
      <c r="Z318" s="500"/>
      <c r="AA318" s="500"/>
      <c r="AB318" s="499"/>
      <c r="AC318" s="499"/>
      <c r="AD318" s="499"/>
      <c r="AE318" s="499"/>
      <c r="AF318" s="500"/>
      <c r="AG318" s="500"/>
      <c r="AH318" s="501"/>
      <c r="AI318" s="501"/>
      <c r="AJ318" s="501"/>
      <c r="AK318" s="501"/>
      <c r="AL318" s="501"/>
      <c r="AM318" s="501"/>
      <c r="AN318" s="502"/>
      <c r="AO318" s="502"/>
      <c r="AP318" s="500"/>
      <c r="AQ318" s="500"/>
      <c r="AR318" s="500"/>
      <c r="AS318" s="503"/>
      <c r="AT318" s="503"/>
      <c r="AU318" s="504"/>
      <c r="AV318" s="505"/>
      <c r="AW318" s="506"/>
      <c r="AX318" s="506"/>
      <c r="AY318" s="505"/>
      <c r="AZ318" s="506"/>
      <c r="BA318" s="504"/>
      <c r="BB318" s="504"/>
      <c r="BC318" s="504"/>
      <c r="BD318" s="504"/>
      <c r="BE318" s="504"/>
      <c r="BF318" s="504"/>
      <c r="BG318" s="505"/>
      <c r="BH318" s="505"/>
      <c r="BI318" s="505"/>
      <c r="BJ318" s="505"/>
      <c r="BK318" s="505"/>
      <c r="BL318" s="505"/>
      <c r="BM318" s="505"/>
      <c r="BN318" s="505"/>
      <c r="BO318" s="505"/>
      <c r="BP318" s="505"/>
    </row>
    <row r="319" spans="1:68" ht="19.5" customHeight="1">
      <c r="A319" s="499"/>
      <c r="B319" s="499"/>
      <c r="C319" s="499"/>
      <c r="D319" s="499"/>
      <c r="E319" s="499"/>
      <c r="F319" s="499"/>
      <c r="G319" s="500"/>
      <c r="H319" s="499"/>
      <c r="I319" s="499"/>
      <c r="J319" s="500"/>
      <c r="K319" s="499"/>
      <c r="L319" s="500"/>
      <c r="M319" s="499"/>
      <c r="N319" s="500"/>
      <c r="O319" s="499"/>
      <c r="P319" s="500"/>
      <c r="Q319" s="501"/>
      <c r="R319" s="501"/>
      <c r="S319" s="501"/>
      <c r="T319" s="501"/>
      <c r="U319" s="499"/>
      <c r="V319" s="499"/>
      <c r="W319" s="500"/>
      <c r="X319" s="501"/>
      <c r="Y319" s="499"/>
      <c r="Z319" s="500"/>
      <c r="AA319" s="500"/>
      <c r="AB319" s="499"/>
      <c r="AC319" s="499"/>
      <c r="AD319" s="499"/>
      <c r="AE319" s="499"/>
      <c r="AF319" s="500"/>
      <c r="AG319" s="500"/>
      <c r="AH319" s="501"/>
      <c r="AI319" s="501"/>
      <c r="AJ319" s="501"/>
      <c r="AK319" s="501"/>
      <c r="AL319" s="501"/>
      <c r="AM319" s="501"/>
      <c r="AN319" s="502"/>
      <c r="AO319" s="502"/>
      <c r="AP319" s="500"/>
      <c r="AQ319" s="500"/>
      <c r="AR319" s="500"/>
      <c r="AS319" s="503"/>
      <c r="AT319" s="503"/>
      <c r="AU319" s="504"/>
      <c r="AV319" s="505"/>
      <c r="AW319" s="506"/>
      <c r="AX319" s="506"/>
      <c r="AY319" s="505"/>
      <c r="AZ319" s="506"/>
      <c r="BA319" s="504"/>
      <c r="BB319" s="504"/>
      <c r="BC319" s="504"/>
      <c r="BD319" s="504"/>
      <c r="BE319" s="504"/>
      <c r="BF319" s="504"/>
      <c r="BG319" s="505"/>
      <c r="BH319" s="505"/>
      <c r="BI319" s="505"/>
      <c r="BJ319" s="505"/>
      <c r="BK319" s="505"/>
      <c r="BL319" s="505"/>
      <c r="BM319" s="505"/>
      <c r="BN319" s="505"/>
      <c r="BO319" s="505"/>
      <c r="BP319" s="505"/>
    </row>
    <row r="320" spans="1:68" ht="19.5" customHeight="1">
      <c r="A320" s="499"/>
      <c r="B320" s="499"/>
      <c r="C320" s="499"/>
      <c r="D320" s="499"/>
      <c r="E320" s="499"/>
      <c r="F320" s="499"/>
      <c r="G320" s="500"/>
      <c r="H320" s="499"/>
      <c r="I320" s="499"/>
      <c r="J320" s="500"/>
      <c r="K320" s="499"/>
      <c r="L320" s="500"/>
      <c r="M320" s="499"/>
      <c r="N320" s="500"/>
      <c r="O320" s="499"/>
      <c r="P320" s="500"/>
      <c r="Q320" s="501"/>
      <c r="R320" s="501"/>
      <c r="S320" s="501"/>
      <c r="T320" s="501"/>
      <c r="U320" s="499"/>
      <c r="V320" s="499"/>
      <c r="W320" s="500"/>
      <c r="X320" s="501"/>
      <c r="Y320" s="499"/>
      <c r="Z320" s="500"/>
      <c r="AA320" s="500"/>
      <c r="AB320" s="499"/>
      <c r="AC320" s="499"/>
      <c r="AD320" s="499"/>
      <c r="AE320" s="499"/>
      <c r="AF320" s="500"/>
      <c r="AG320" s="500"/>
      <c r="AH320" s="501"/>
      <c r="AI320" s="501"/>
      <c r="AJ320" s="501"/>
      <c r="AK320" s="501"/>
      <c r="AL320" s="501"/>
      <c r="AM320" s="501"/>
      <c r="AN320" s="502"/>
      <c r="AO320" s="502"/>
      <c r="AP320" s="500"/>
      <c r="AQ320" s="500"/>
      <c r="AR320" s="500"/>
      <c r="AS320" s="503"/>
      <c r="AT320" s="503"/>
      <c r="AU320" s="504"/>
      <c r="AV320" s="505"/>
      <c r="AW320" s="506"/>
      <c r="AX320" s="506"/>
      <c r="AY320" s="505"/>
      <c r="AZ320" s="506"/>
      <c r="BA320" s="504"/>
      <c r="BB320" s="504"/>
      <c r="BC320" s="504"/>
      <c r="BD320" s="504"/>
      <c r="BE320" s="504"/>
      <c r="BF320" s="504"/>
      <c r="BG320" s="505"/>
      <c r="BH320" s="505"/>
      <c r="BI320" s="505"/>
      <c r="BJ320" s="505"/>
      <c r="BK320" s="505"/>
      <c r="BL320" s="505"/>
      <c r="BM320" s="505"/>
      <c r="BN320" s="505"/>
      <c r="BO320" s="505"/>
      <c r="BP320" s="505"/>
    </row>
    <row r="321" spans="1:68" ht="19.5" customHeight="1">
      <c r="A321" s="499"/>
      <c r="B321" s="499"/>
      <c r="C321" s="499"/>
      <c r="D321" s="499"/>
      <c r="E321" s="499"/>
      <c r="F321" s="499"/>
      <c r="G321" s="500"/>
      <c r="H321" s="499"/>
      <c r="I321" s="499"/>
      <c r="J321" s="500"/>
      <c r="K321" s="499"/>
      <c r="L321" s="500"/>
      <c r="M321" s="499"/>
      <c r="N321" s="500"/>
      <c r="O321" s="499"/>
      <c r="P321" s="500"/>
      <c r="Q321" s="501"/>
      <c r="R321" s="501"/>
      <c r="S321" s="501"/>
      <c r="T321" s="501"/>
      <c r="U321" s="499"/>
      <c r="V321" s="499"/>
      <c r="W321" s="500"/>
      <c r="X321" s="501"/>
      <c r="Y321" s="499"/>
      <c r="Z321" s="500"/>
      <c r="AA321" s="500"/>
      <c r="AB321" s="499"/>
      <c r="AC321" s="499"/>
      <c r="AD321" s="499"/>
      <c r="AE321" s="499"/>
      <c r="AF321" s="500"/>
      <c r="AG321" s="500"/>
      <c r="AH321" s="501"/>
      <c r="AI321" s="501"/>
      <c r="AJ321" s="501"/>
      <c r="AK321" s="501"/>
      <c r="AL321" s="501"/>
      <c r="AM321" s="501"/>
      <c r="AN321" s="502"/>
      <c r="AO321" s="502"/>
      <c r="AP321" s="500"/>
      <c r="AQ321" s="500"/>
      <c r="AR321" s="500"/>
      <c r="AS321" s="503"/>
      <c r="AT321" s="503"/>
      <c r="AU321" s="504"/>
      <c r="AV321" s="505"/>
      <c r="AW321" s="506"/>
      <c r="AX321" s="506"/>
      <c r="AY321" s="505"/>
      <c r="AZ321" s="506"/>
      <c r="BA321" s="504"/>
      <c r="BB321" s="504"/>
      <c r="BC321" s="504"/>
      <c r="BD321" s="504"/>
      <c r="BE321" s="504"/>
      <c r="BF321" s="504"/>
      <c r="BG321" s="505"/>
      <c r="BH321" s="505"/>
      <c r="BI321" s="505"/>
      <c r="BJ321" s="505"/>
      <c r="BK321" s="505"/>
      <c r="BL321" s="505"/>
      <c r="BM321" s="505"/>
      <c r="BN321" s="505"/>
      <c r="BO321" s="505"/>
      <c r="BP321" s="505"/>
    </row>
    <row r="322" spans="1:68" ht="19.5" customHeight="1">
      <c r="A322" s="499"/>
      <c r="B322" s="499"/>
      <c r="C322" s="499"/>
      <c r="D322" s="499"/>
      <c r="E322" s="499"/>
      <c r="F322" s="499"/>
      <c r="G322" s="500"/>
      <c r="H322" s="499"/>
      <c r="I322" s="499"/>
      <c r="J322" s="500"/>
      <c r="K322" s="499"/>
      <c r="L322" s="500"/>
      <c r="M322" s="499"/>
      <c r="N322" s="500"/>
      <c r="O322" s="499"/>
      <c r="P322" s="500"/>
      <c r="Q322" s="501"/>
      <c r="R322" s="501"/>
      <c r="S322" s="501"/>
      <c r="T322" s="501"/>
      <c r="U322" s="499"/>
      <c r="V322" s="499"/>
      <c r="W322" s="500"/>
      <c r="X322" s="501"/>
      <c r="Y322" s="499"/>
      <c r="Z322" s="500"/>
      <c r="AA322" s="500"/>
      <c r="AB322" s="499"/>
      <c r="AC322" s="499"/>
      <c r="AD322" s="499"/>
      <c r="AE322" s="499"/>
      <c r="AF322" s="500"/>
      <c r="AG322" s="500"/>
      <c r="AH322" s="501"/>
      <c r="AI322" s="501"/>
      <c r="AJ322" s="501"/>
      <c r="AK322" s="501"/>
      <c r="AL322" s="501"/>
      <c r="AM322" s="501"/>
      <c r="AN322" s="502"/>
      <c r="AO322" s="502"/>
      <c r="AP322" s="500"/>
      <c r="AQ322" s="500"/>
      <c r="AR322" s="500"/>
      <c r="AS322" s="503"/>
      <c r="AT322" s="503"/>
      <c r="AU322" s="504"/>
      <c r="AV322" s="505"/>
      <c r="AW322" s="506"/>
      <c r="AX322" s="506"/>
      <c r="AY322" s="505"/>
      <c r="AZ322" s="506"/>
      <c r="BA322" s="504"/>
      <c r="BB322" s="504"/>
      <c r="BC322" s="504"/>
      <c r="BD322" s="504"/>
      <c r="BE322" s="504"/>
      <c r="BF322" s="504"/>
      <c r="BG322" s="505"/>
      <c r="BH322" s="505"/>
      <c r="BI322" s="505"/>
      <c r="BJ322" s="505"/>
      <c r="BK322" s="505"/>
      <c r="BL322" s="505"/>
      <c r="BM322" s="505"/>
      <c r="BN322" s="505"/>
      <c r="BO322" s="505"/>
      <c r="BP322" s="505"/>
    </row>
    <row r="323" spans="1:68" ht="19.5" customHeight="1">
      <c r="A323" s="499"/>
      <c r="B323" s="499"/>
      <c r="C323" s="499"/>
      <c r="D323" s="499"/>
      <c r="E323" s="499"/>
      <c r="F323" s="499"/>
      <c r="G323" s="500"/>
      <c r="H323" s="499"/>
      <c r="I323" s="499"/>
      <c r="J323" s="500"/>
      <c r="K323" s="499"/>
      <c r="L323" s="500"/>
      <c r="M323" s="499"/>
      <c r="N323" s="500"/>
      <c r="O323" s="499"/>
      <c r="P323" s="500"/>
      <c r="Q323" s="501"/>
      <c r="R323" s="501"/>
      <c r="S323" s="501"/>
      <c r="T323" s="501"/>
      <c r="U323" s="499"/>
      <c r="V323" s="499"/>
      <c r="W323" s="500"/>
      <c r="X323" s="501"/>
      <c r="Y323" s="499"/>
      <c r="Z323" s="500"/>
      <c r="AA323" s="500"/>
      <c r="AB323" s="499"/>
      <c r="AC323" s="499"/>
      <c r="AD323" s="499"/>
      <c r="AE323" s="499"/>
      <c r="AF323" s="500"/>
      <c r="AG323" s="500"/>
      <c r="AH323" s="501"/>
      <c r="AI323" s="501"/>
      <c r="AJ323" s="501"/>
      <c r="AK323" s="501"/>
      <c r="AL323" s="501"/>
      <c r="AM323" s="501"/>
      <c r="AN323" s="502"/>
      <c r="AO323" s="502"/>
      <c r="AP323" s="500"/>
      <c r="AQ323" s="500"/>
      <c r="AR323" s="500"/>
      <c r="AS323" s="503"/>
      <c r="AT323" s="503"/>
      <c r="AU323" s="504"/>
      <c r="AV323" s="505"/>
      <c r="AW323" s="506"/>
      <c r="AX323" s="506"/>
      <c r="AY323" s="505"/>
      <c r="AZ323" s="506"/>
      <c r="BA323" s="504"/>
      <c r="BB323" s="504"/>
      <c r="BC323" s="504"/>
      <c r="BD323" s="504"/>
      <c r="BE323" s="504"/>
      <c r="BF323" s="504"/>
      <c r="BG323" s="505"/>
      <c r="BH323" s="505"/>
      <c r="BI323" s="505"/>
      <c r="BJ323" s="505"/>
      <c r="BK323" s="505"/>
      <c r="BL323" s="505"/>
      <c r="BM323" s="505"/>
      <c r="BN323" s="505"/>
      <c r="BO323" s="505"/>
      <c r="BP323" s="505"/>
    </row>
    <row r="324" spans="1:68" ht="19.5" customHeight="1">
      <c r="A324" s="499"/>
      <c r="B324" s="499"/>
      <c r="C324" s="499"/>
      <c r="D324" s="499"/>
      <c r="E324" s="499"/>
      <c r="F324" s="499"/>
      <c r="G324" s="500"/>
      <c r="H324" s="499"/>
      <c r="I324" s="499"/>
      <c r="J324" s="500"/>
      <c r="K324" s="499"/>
      <c r="L324" s="500"/>
      <c r="M324" s="499"/>
      <c r="N324" s="500"/>
      <c r="O324" s="499"/>
      <c r="P324" s="500"/>
      <c r="Q324" s="501"/>
      <c r="R324" s="501"/>
      <c r="S324" s="501"/>
      <c r="T324" s="501"/>
      <c r="U324" s="499"/>
      <c r="V324" s="499"/>
      <c r="W324" s="500"/>
      <c r="X324" s="501"/>
      <c r="Y324" s="499"/>
      <c r="Z324" s="500"/>
      <c r="AA324" s="500"/>
      <c r="AB324" s="499"/>
      <c r="AC324" s="499"/>
      <c r="AD324" s="499"/>
      <c r="AE324" s="499"/>
      <c r="AF324" s="500"/>
      <c r="AG324" s="500"/>
      <c r="AH324" s="501"/>
      <c r="AI324" s="501"/>
      <c r="AJ324" s="501"/>
      <c r="AK324" s="501"/>
      <c r="AL324" s="501"/>
      <c r="AM324" s="501"/>
      <c r="AN324" s="502"/>
      <c r="AO324" s="502"/>
      <c r="AP324" s="500"/>
      <c r="AQ324" s="500"/>
      <c r="AR324" s="500"/>
      <c r="AS324" s="503"/>
      <c r="AT324" s="503"/>
      <c r="AU324" s="504"/>
      <c r="AV324" s="505"/>
      <c r="AW324" s="506"/>
      <c r="AX324" s="506"/>
      <c r="AY324" s="505"/>
      <c r="AZ324" s="506"/>
      <c r="BA324" s="504"/>
      <c r="BB324" s="504"/>
      <c r="BC324" s="504"/>
      <c r="BD324" s="504"/>
      <c r="BE324" s="504"/>
      <c r="BF324" s="504"/>
      <c r="BG324" s="505"/>
      <c r="BH324" s="505"/>
      <c r="BI324" s="505"/>
      <c r="BJ324" s="505"/>
      <c r="BK324" s="505"/>
      <c r="BL324" s="505"/>
      <c r="BM324" s="505"/>
      <c r="BN324" s="505"/>
      <c r="BO324" s="505"/>
      <c r="BP324" s="505"/>
    </row>
    <row r="325" spans="1:68" ht="19.5" customHeight="1">
      <c r="A325" s="499"/>
      <c r="B325" s="499"/>
      <c r="C325" s="499"/>
      <c r="D325" s="499"/>
      <c r="E325" s="499"/>
      <c r="F325" s="499"/>
      <c r="G325" s="500"/>
      <c r="H325" s="499"/>
      <c r="I325" s="499"/>
      <c r="J325" s="500"/>
      <c r="K325" s="499"/>
      <c r="L325" s="500"/>
      <c r="M325" s="499"/>
      <c r="N325" s="500"/>
      <c r="O325" s="499"/>
      <c r="P325" s="500"/>
      <c r="Q325" s="501"/>
      <c r="R325" s="501"/>
      <c r="S325" s="501"/>
      <c r="T325" s="501"/>
      <c r="U325" s="499"/>
      <c r="V325" s="499"/>
      <c r="W325" s="500"/>
      <c r="X325" s="501"/>
      <c r="Y325" s="499"/>
      <c r="Z325" s="500"/>
      <c r="AA325" s="500"/>
      <c r="AB325" s="499"/>
      <c r="AC325" s="499"/>
      <c r="AD325" s="499"/>
      <c r="AE325" s="499"/>
      <c r="AF325" s="500"/>
      <c r="AG325" s="500"/>
      <c r="AH325" s="501"/>
      <c r="AI325" s="501"/>
      <c r="AJ325" s="501"/>
      <c r="AK325" s="501"/>
      <c r="AL325" s="501"/>
      <c r="AM325" s="501"/>
      <c r="AN325" s="502"/>
      <c r="AO325" s="502"/>
      <c r="AP325" s="500"/>
      <c r="AQ325" s="500"/>
      <c r="AR325" s="500"/>
      <c r="AS325" s="503"/>
      <c r="AT325" s="503"/>
      <c r="AU325" s="504"/>
      <c r="AV325" s="505"/>
      <c r="AW325" s="506"/>
      <c r="AX325" s="506"/>
      <c r="AY325" s="505"/>
      <c r="AZ325" s="506"/>
      <c r="BA325" s="504"/>
      <c r="BB325" s="504"/>
      <c r="BC325" s="504"/>
      <c r="BD325" s="504"/>
      <c r="BE325" s="504"/>
      <c r="BF325" s="504"/>
      <c r="BG325" s="505"/>
      <c r="BH325" s="505"/>
      <c r="BI325" s="505"/>
      <c r="BJ325" s="505"/>
      <c r="BK325" s="505"/>
      <c r="BL325" s="505"/>
      <c r="BM325" s="505"/>
      <c r="BN325" s="505"/>
      <c r="BO325" s="505"/>
      <c r="BP325" s="505"/>
    </row>
    <row r="326" spans="1:68" ht="19.5" customHeight="1">
      <c r="A326" s="499"/>
      <c r="B326" s="499"/>
      <c r="C326" s="499"/>
      <c r="D326" s="499"/>
      <c r="E326" s="499"/>
      <c r="F326" s="499"/>
      <c r="G326" s="500"/>
      <c r="H326" s="499"/>
      <c r="I326" s="499"/>
      <c r="J326" s="500"/>
      <c r="K326" s="499"/>
      <c r="L326" s="500"/>
      <c r="M326" s="499"/>
      <c r="N326" s="500"/>
      <c r="O326" s="499"/>
      <c r="P326" s="500"/>
      <c r="Q326" s="501"/>
      <c r="R326" s="501"/>
      <c r="S326" s="501"/>
      <c r="T326" s="501"/>
      <c r="U326" s="499"/>
      <c r="V326" s="499"/>
      <c r="W326" s="500"/>
      <c r="X326" s="501"/>
      <c r="Y326" s="499"/>
      <c r="Z326" s="500"/>
      <c r="AA326" s="500"/>
      <c r="AB326" s="499"/>
      <c r="AC326" s="499"/>
      <c r="AD326" s="499"/>
      <c r="AE326" s="499"/>
      <c r="AF326" s="500"/>
      <c r="AG326" s="500"/>
      <c r="AH326" s="501"/>
      <c r="AI326" s="501"/>
      <c r="AJ326" s="501"/>
      <c r="AK326" s="501"/>
      <c r="AL326" s="501"/>
      <c r="AM326" s="501"/>
      <c r="AN326" s="502"/>
      <c r="AO326" s="502"/>
      <c r="AP326" s="500"/>
      <c r="AQ326" s="500"/>
      <c r="AR326" s="500"/>
      <c r="AS326" s="503"/>
      <c r="AT326" s="503"/>
      <c r="AU326" s="504"/>
      <c r="AV326" s="505"/>
      <c r="AW326" s="506"/>
      <c r="AX326" s="506"/>
      <c r="AY326" s="505"/>
      <c r="AZ326" s="506"/>
      <c r="BA326" s="504"/>
      <c r="BB326" s="504"/>
      <c r="BC326" s="504"/>
      <c r="BD326" s="504"/>
      <c r="BE326" s="504"/>
      <c r="BF326" s="504"/>
      <c r="BG326" s="505"/>
      <c r="BH326" s="505"/>
      <c r="BI326" s="505"/>
      <c r="BJ326" s="505"/>
      <c r="BK326" s="505"/>
      <c r="BL326" s="505"/>
      <c r="BM326" s="505"/>
      <c r="BN326" s="505"/>
      <c r="BO326" s="505"/>
      <c r="BP326" s="505"/>
    </row>
    <row r="327" spans="1:68" ht="19.5" customHeight="1">
      <c r="A327" s="499"/>
      <c r="B327" s="499"/>
      <c r="C327" s="499"/>
      <c r="D327" s="499"/>
      <c r="E327" s="499"/>
      <c r="F327" s="499"/>
      <c r="G327" s="500"/>
      <c r="H327" s="499"/>
      <c r="I327" s="499"/>
      <c r="J327" s="500"/>
      <c r="K327" s="499"/>
      <c r="L327" s="500"/>
      <c r="M327" s="499"/>
      <c r="N327" s="500"/>
      <c r="O327" s="499"/>
      <c r="P327" s="500"/>
      <c r="Q327" s="501"/>
      <c r="R327" s="501"/>
      <c r="S327" s="501"/>
      <c r="T327" s="501"/>
      <c r="U327" s="499"/>
      <c r="V327" s="499"/>
      <c r="W327" s="500"/>
      <c r="X327" s="501"/>
      <c r="Y327" s="499"/>
      <c r="Z327" s="500"/>
      <c r="AA327" s="500"/>
      <c r="AB327" s="499"/>
      <c r="AC327" s="499"/>
      <c r="AD327" s="499"/>
      <c r="AE327" s="499"/>
      <c r="AF327" s="500"/>
      <c r="AG327" s="500"/>
      <c r="AH327" s="501"/>
      <c r="AI327" s="501"/>
      <c r="AJ327" s="501"/>
      <c r="AK327" s="501"/>
      <c r="AL327" s="501"/>
      <c r="AM327" s="501"/>
      <c r="AN327" s="502"/>
      <c r="AO327" s="502"/>
      <c r="AP327" s="500"/>
      <c r="AQ327" s="500"/>
      <c r="AR327" s="500"/>
      <c r="AS327" s="503"/>
      <c r="AT327" s="503"/>
      <c r="AU327" s="504"/>
      <c r="AV327" s="505"/>
      <c r="AW327" s="506"/>
      <c r="AX327" s="506"/>
      <c r="AY327" s="505"/>
      <c r="AZ327" s="506"/>
      <c r="BA327" s="504"/>
      <c r="BB327" s="504"/>
      <c r="BC327" s="504"/>
      <c r="BD327" s="504"/>
      <c r="BE327" s="504"/>
      <c r="BF327" s="504"/>
      <c r="BG327" s="505"/>
      <c r="BH327" s="505"/>
      <c r="BI327" s="505"/>
      <c r="BJ327" s="505"/>
      <c r="BK327" s="505"/>
      <c r="BL327" s="505"/>
      <c r="BM327" s="505"/>
      <c r="BN327" s="505"/>
      <c r="BO327" s="505"/>
      <c r="BP327" s="505"/>
    </row>
    <row r="328" spans="1:68" ht="19.5" customHeight="1">
      <c r="A328" s="499"/>
      <c r="B328" s="499"/>
      <c r="C328" s="499"/>
      <c r="D328" s="499"/>
      <c r="E328" s="499"/>
      <c r="F328" s="499"/>
      <c r="G328" s="500"/>
      <c r="H328" s="499"/>
      <c r="I328" s="499"/>
      <c r="J328" s="500"/>
      <c r="K328" s="499"/>
      <c r="L328" s="500"/>
      <c r="M328" s="499"/>
      <c r="N328" s="500"/>
      <c r="O328" s="499"/>
      <c r="P328" s="500"/>
      <c r="Q328" s="501"/>
      <c r="R328" s="501"/>
      <c r="S328" s="501"/>
      <c r="T328" s="501"/>
      <c r="U328" s="499"/>
      <c r="V328" s="499"/>
      <c r="W328" s="500"/>
      <c r="X328" s="501"/>
      <c r="Y328" s="499"/>
      <c r="Z328" s="500"/>
      <c r="AA328" s="500"/>
      <c r="AB328" s="499"/>
      <c r="AC328" s="499"/>
      <c r="AD328" s="499"/>
      <c r="AE328" s="499"/>
      <c r="AF328" s="500"/>
      <c r="AG328" s="500"/>
      <c r="AH328" s="501"/>
      <c r="AI328" s="501"/>
      <c r="AJ328" s="501"/>
      <c r="AK328" s="501"/>
      <c r="AL328" s="501"/>
      <c r="AM328" s="501"/>
      <c r="AN328" s="502"/>
      <c r="AO328" s="502"/>
      <c r="AP328" s="500"/>
      <c r="AQ328" s="500"/>
      <c r="AR328" s="500"/>
      <c r="AS328" s="503"/>
      <c r="AT328" s="503"/>
      <c r="AU328" s="504"/>
      <c r="AV328" s="505"/>
      <c r="AW328" s="506"/>
      <c r="AX328" s="506"/>
      <c r="AY328" s="505"/>
      <c r="AZ328" s="506"/>
      <c r="BA328" s="504"/>
      <c r="BB328" s="504"/>
      <c r="BC328" s="504"/>
      <c r="BD328" s="504"/>
      <c r="BE328" s="504"/>
      <c r="BF328" s="504"/>
      <c r="BG328" s="505"/>
      <c r="BH328" s="505"/>
      <c r="BI328" s="505"/>
      <c r="BJ328" s="505"/>
      <c r="BK328" s="505"/>
      <c r="BL328" s="505"/>
      <c r="BM328" s="505"/>
      <c r="BN328" s="505"/>
      <c r="BO328" s="505"/>
      <c r="BP328" s="505"/>
    </row>
    <row r="329" spans="1:68" ht="19.5" customHeight="1">
      <c r="A329" s="499"/>
      <c r="B329" s="499"/>
      <c r="C329" s="499"/>
      <c r="D329" s="499"/>
      <c r="E329" s="499"/>
      <c r="F329" s="499"/>
      <c r="G329" s="500"/>
      <c r="H329" s="499"/>
      <c r="I329" s="499"/>
      <c r="J329" s="500"/>
      <c r="K329" s="499"/>
      <c r="L329" s="500"/>
      <c r="M329" s="499"/>
      <c r="N329" s="500"/>
      <c r="O329" s="499"/>
      <c r="P329" s="500"/>
      <c r="Q329" s="501"/>
      <c r="R329" s="501"/>
      <c r="S329" s="501"/>
      <c r="T329" s="501"/>
      <c r="U329" s="499"/>
      <c r="V329" s="499"/>
      <c r="W329" s="500"/>
      <c r="X329" s="501"/>
      <c r="Y329" s="499"/>
      <c r="Z329" s="500"/>
      <c r="AA329" s="500"/>
      <c r="AB329" s="499"/>
      <c r="AC329" s="499"/>
      <c r="AD329" s="499"/>
      <c r="AE329" s="499"/>
      <c r="AF329" s="500"/>
      <c r="AG329" s="500"/>
      <c r="AH329" s="501"/>
      <c r="AI329" s="501"/>
      <c r="AJ329" s="501"/>
      <c r="AK329" s="501"/>
      <c r="AL329" s="501"/>
      <c r="AM329" s="501"/>
      <c r="AN329" s="502"/>
      <c r="AO329" s="502"/>
      <c r="AP329" s="500"/>
      <c r="AQ329" s="500"/>
      <c r="AR329" s="500"/>
      <c r="AS329" s="503"/>
      <c r="AT329" s="503"/>
      <c r="AU329" s="504"/>
      <c r="AV329" s="505"/>
      <c r="AW329" s="506"/>
      <c r="AX329" s="506"/>
      <c r="AY329" s="505"/>
      <c r="AZ329" s="506"/>
      <c r="BA329" s="504"/>
      <c r="BB329" s="504"/>
      <c r="BC329" s="504"/>
      <c r="BD329" s="504"/>
      <c r="BE329" s="504"/>
      <c r="BF329" s="504"/>
      <c r="BG329" s="505"/>
      <c r="BH329" s="505"/>
      <c r="BI329" s="505"/>
      <c r="BJ329" s="505"/>
      <c r="BK329" s="505"/>
      <c r="BL329" s="505"/>
      <c r="BM329" s="505"/>
      <c r="BN329" s="505"/>
      <c r="BO329" s="505"/>
      <c r="BP329" s="505"/>
    </row>
    <row r="330" spans="1:68" ht="19.5" customHeight="1">
      <c r="A330" s="499"/>
      <c r="B330" s="499"/>
      <c r="C330" s="499"/>
      <c r="D330" s="499"/>
      <c r="E330" s="499"/>
      <c r="F330" s="499"/>
      <c r="G330" s="500"/>
      <c r="H330" s="499"/>
      <c r="I330" s="499"/>
      <c r="J330" s="500"/>
      <c r="K330" s="499"/>
      <c r="L330" s="500"/>
      <c r="M330" s="499"/>
      <c r="N330" s="500"/>
      <c r="O330" s="499"/>
      <c r="P330" s="500"/>
      <c r="Q330" s="501"/>
      <c r="R330" s="501"/>
      <c r="S330" s="501"/>
      <c r="T330" s="501"/>
      <c r="U330" s="499"/>
      <c r="V330" s="499"/>
      <c r="W330" s="500"/>
      <c r="X330" s="501"/>
      <c r="Y330" s="499"/>
      <c r="Z330" s="500"/>
      <c r="AA330" s="500"/>
      <c r="AB330" s="499"/>
      <c r="AC330" s="499"/>
      <c r="AD330" s="499"/>
      <c r="AE330" s="499"/>
      <c r="AF330" s="500"/>
      <c r="AG330" s="500"/>
      <c r="AH330" s="501"/>
      <c r="AI330" s="501"/>
      <c r="AJ330" s="501"/>
      <c r="AK330" s="501"/>
      <c r="AL330" s="501"/>
      <c r="AM330" s="501"/>
      <c r="AN330" s="502"/>
      <c r="AO330" s="502"/>
      <c r="AP330" s="500"/>
      <c r="AQ330" s="500"/>
      <c r="AR330" s="500"/>
      <c r="AS330" s="503"/>
      <c r="AT330" s="503"/>
      <c r="AU330" s="504"/>
      <c r="AV330" s="505"/>
      <c r="AW330" s="506"/>
      <c r="AX330" s="506"/>
      <c r="AY330" s="505"/>
      <c r="AZ330" s="506"/>
      <c r="BA330" s="504"/>
      <c r="BB330" s="504"/>
      <c r="BC330" s="504"/>
      <c r="BD330" s="504"/>
      <c r="BE330" s="504"/>
      <c r="BF330" s="504"/>
      <c r="BG330" s="505"/>
      <c r="BH330" s="505"/>
      <c r="BI330" s="505"/>
      <c r="BJ330" s="505"/>
      <c r="BK330" s="505"/>
      <c r="BL330" s="505"/>
      <c r="BM330" s="505"/>
      <c r="BN330" s="505"/>
      <c r="BO330" s="505"/>
      <c r="BP330" s="505"/>
    </row>
    <row r="331" spans="1:68" ht="19.5" customHeight="1">
      <c r="A331" s="499"/>
      <c r="B331" s="499"/>
      <c r="C331" s="499"/>
      <c r="D331" s="499"/>
      <c r="E331" s="499"/>
      <c r="F331" s="499"/>
      <c r="G331" s="500"/>
      <c r="H331" s="499"/>
      <c r="I331" s="499"/>
      <c r="J331" s="500"/>
      <c r="K331" s="499"/>
      <c r="L331" s="500"/>
      <c r="M331" s="499"/>
      <c r="N331" s="500"/>
      <c r="O331" s="499"/>
      <c r="P331" s="500"/>
      <c r="Q331" s="501"/>
      <c r="R331" s="501"/>
      <c r="S331" s="501"/>
      <c r="T331" s="501"/>
      <c r="U331" s="499"/>
      <c r="V331" s="499"/>
      <c r="W331" s="500"/>
      <c r="X331" s="501"/>
      <c r="Y331" s="499"/>
      <c r="Z331" s="500"/>
      <c r="AA331" s="500"/>
      <c r="AB331" s="499"/>
      <c r="AC331" s="499"/>
      <c r="AD331" s="499"/>
      <c r="AE331" s="499"/>
      <c r="AF331" s="500"/>
      <c r="AG331" s="500"/>
      <c r="AH331" s="501"/>
      <c r="AI331" s="501"/>
      <c r="AJ331" s="501"/>
      <c r="AK331" s="501"/>
      <c r="AL331" s="501"/>
      <c r="AM331" s="501"/>
      <c r="AN331" s="502"/>
      <c r="AO331" s="502"/>
      <c r="AP331" s="500"/>
      <c r="AQ331" s="500"/>
      <c r="AR331" s="500"/>
      <c r="AS331" s="503"/>
      <c r="AT331" s="503"/>
      <c r="AU331" s="504"/>
      <c r="AV331" s="505"/>
      <c r="AW331" s="506"/>
      <c r="AX331" s="506"/>
      <c r="AY331" s="505"/>
      <c r="AZ331" s="506"/>
      <c r="BA331" s="504"/>
      <c r="BB331" s="504"/>
      <c r="BC331" s="504"/>
      <c r="BD331" s="504"/>
      <c r="BE331" s="504"/>
      <c r="BF331" s="504"/>
      <c r="BG331" s="505"/>
      <c r="BH331" s="505"/>
      <c r="BI331" s="505"/>
      <c r="BJ331" s="505"/>
      <c r="BK331" s="505"/>
      <c r="BL331" s="505"/>
      <c r="BM331" s="505"/>
      <c r="BN331" s="505"/>
      <c r="BO331" s="505"/>
      <c r="BP331" s="505"/>
    </row>
    <row r="332" spans="1:68" ht="19.5" customHeight="1">
      <c r="A332" s="499"/>
      <c r="B332" s="499"/>
      <c r="C332" s="499"/>
      <c r="D332" s="499"/>
      <c r="E332" s="499"/>
      <c r="F332" s="499"/>
      <c r="G332" s="500"/>
      <c r="H332" s="499"/>
      <c r="I332" s="499"/>
      <c r="J332" s="500"/>
      <c r="K332" s="499"/>
      <c r="L332" s="500"/>
      <c r="M332" s="499"/>
      <c r="N332" s="500"/>
      <c r="O332" s="499"/>
      <c r="P332" s="500"/>
      <c r="Q332" s="501"/>
      <c r="R332" s="501"/>
      <c r="S332" s="501"/>
      <c r="T332" s="501"/>
      <c r="U332" s="499"/>
      <c r="V332" s="499"/>
      <c r="W332" s="500"/>
      <c r="X332" s="501"/>
      <c r="Y332" s="499"/>
      <c r="Z332" s="500"/>
      <c r="AA332" s="500"/>
      <c r="AB332" s="499"/>
      <c r="AC332" s="499"/>
      <c r="AD332" s="499"/>
      <c r="AE332" s="499"/>
      <c r="AF332" s="500"/>
      <c r="AG332" s="500"/>
      <c r="AH332" s="501"/>
      <c r="AI332" s="501"/>
      <c r="AJ332" s="501"/>
      <c r="AK332" s="501"/>
      <c r="AL332" s="501"/>
      <c r="AM332" s="501"/>
      <c r="AN332" s="502"/>
      <c r="AO332" s="502"/>
      <c r="AP332" s="500"/>
      <c r="AQ332" s="500"/>
      <c r="AR332" s="500"/>
      <c r="AS332" s="503"/>
      <c r="AT332" s="503"/>
      <c r="AU332" s="504"/>
      <c r="AV332" s="505"/>
      <c r="AW332" s="506"/>
      <c r="AX332" s="506"/>
      <c r="AY332" s="505"/>
      <c r="AZ332" s="506"/>
      <c r="BA332" s="504"/>
      <c r="BB332" s="504"/>
      <c r="BC332" s="504"/>
      <c r="BD332" s="504"/>
      <c r="BE332" s="504"/>
      <c r="BF332" s="504"/>
      <c r="BG332" s="505"/>
      <c r="BH332" s="505"/>
      <c r="BI332" s="505"/>
      <c r="BJ332" s="505"/>
      <c r="BK332" s="505"/>
      <c r="BL332" s="505"/>
      <c r="BM332" s="505"/>
      <c r="BN332" s="505"/>
      <c r="BO332" s="505"/>
      <c r="BP332" s="505"/>
    </row>
    <row r="333" spans="1:68" ht="19.5" customHeight="1">
      <c r="A333" s="499"/>
      <c r="B333" s="499"/>
      <c r="C333" s="499"/>
      <c r="D333" s="499"/>
      <c r="E333" s="499"/>
      <c r="F333" s="499"/>
      <c r="G333" s="500"/>
      <c r="H333" s="499"/>
      <c r="I333" s="499"/>
      <c r="J333" s="500"/>
      <c r="K333" s="499"/>
      <c r="L333" s="500"/>
      <c r="M333" s="499"/>
      <c r="N333" s="500"/>
      <c r="O333" s="499"/>
      <c r="P333" s="500"/>
      <c r="Q333" s="501"/>
      <c r="R333" s="501"/>
      <c r="S333" s="501"/>
      <c r="T333" s="501"/>
      <c r="U333" s="499"/>
      <c r="V333" s="499"/>
      <c r="W333" s="500"/>
      <c r="X333" s="501"/>
      <c r="Y333" s="499"/>
      <c r="Z333" s="500"/>
      <c r="AA333" s="500"/>
      <c r="AB333" s="499"/>
      <c r="AC333" s="499"/>
      <c r="AD333" s="499"/>
      <c r="AE333" s="499"/>
      <c r="AF333" s="500"/>
      <c r="AG333" s="500"/>
      <c r="AH333" s="501"/>
      <c r="AI333" s="501"/>
      <c r="AJ333" s="501"/>
      <c r="AK333" s="501"/>
      <c r="AL333" s="501"/>
      <c r="AM333" s="501"/>
      <c r="AN333" s="502"/>
      <c r="AO333" s="502"/>
      <c r="AP333" s="500"/>
      <c r="AQ333" s="500"/>
      <c r="AR333" s="500"/>
      <c r="AS333" s="503"/>
      <c r="AT333" s="503"/>
      <c r="AU333" s="504"/>
      <c r="AV333" s="505"/>
      <c r="AW333" s="506"/>
      <c r="AX333" s="506"/>
      <c r="AY333" s="505"/>
      <c r="AZ333" s="506"/>
      <c r="BA333" s="504"/>
      <c r="BB333" s="504"/>
      <c r="BC333" s="504"/>
      <c r="BD333" s="504"/>
      <c r="BE333" s="504"/>
      <c r="BF333" s="504"/>
      <c r="BG333" s="505"/>
      <c r="BH333" s="505"/>
      <c r="BI333" s="505"/>
      <c r="BJ333" s="505"/>
      <c r="BK333" s="505"/>
      <c r="BL333" s="505"/>
      <c r="BM333" s="505"/>
      <c r="BN333" s="505"/>
      <c r="BO333" s="505"/>
      <c r="BP333" s="505"/>
    </row>
    <row r="334" spans="1:68" ht="19.5" customHeight="1">
      <c r="A334" s="499"/>
      <c r="B334" s="499"/>
      <c r="C334" s="499"/>
      <c r="D334" s="499"/>
      <c r="E334" s="499"/>
      <c r="F334" s="499"/>
      <c r="G334" s="500"/>
      <c r="H334" s="499"/>
      <c r="I334" s="499"/>
      <c r="J334" s="500"/>
      <c r="K334" s="499"/>
      <c r="L334" s="500"/>
      <c r="M334" s="499"/>
      <c r="N334" s="500"/>
      <c r="O334" s="499"/>
      <c r="P334" s="500"/>
      <c r="Q334" s="501"/>
      <c r="R334" s="501"/>
      <c r="S334" s="501"/>
      <c r="T334" s="501"/>
      <c r="U334" s="499"/>
      <c r="V334" s="499"/>
      <c r="W334" s="500"/>
      <c r="X334" s="501"/>
      <c r="Y334" s="499"/>
      <c r="Z334" s="500"/>
      <c r="AA334" s="500"/>
      <c r="AB334" s="499"/>
      <c r="AC334" s="499"/>
      <c r="AD334" s="499"/>
      <c r="AE334" s="499"/>
      <c r="AF334" s="500"/>
      <c r="AG334" s="500"/>
      <c r="AH334" s="501"/>
      <c r="AI334" s="501"/>
      <c r="AJ334" s="501"/>
      <c r="AK334" s="501"/>
      <c r="AL334" s="501"/>
      <c r="AM334" s="501"/>
      <c r="AN334" s="502"/>
      <c r="AO334" s="502"/>
      <c r="AP334" s="500"/>
      <c r="AQ334" s="500"/>
      <c r="AR334" s="500"/>
      <c r="AS334" s="503"/>
      <c r="AT334" s="503"/>
      <c r="AU334" s="504"/>
      <c r="AV334" s="505"/>
      <c r="AW334" s="506"/>
      <c r="AX334" s="506"/>
      <c r="AY334" s="505"/>
      <c r="AZ334" s="506"/>
      <c r="BA334" s="504"/>
      <c r="BB334" s="504"/>
      <c r="BC334" s="504"/>
      <c r="BD334" s="504"/>
      <c r="BE334" s="504"/>
      <c r="BF334" s="504"/>
      <c r="BG334" s="505"/>
      <c r="BH334" s="505"/>
      <c r="BI334" s="505"/>
      <c r="BJ334" s="505"/>
      <c r="BK334" s="505"/>
      <c r="BL334" s="505"/>
      <c r="BM334" s="505"/>
      <c r="BN334" s="505"/>
      <c r="BO334" s="505"/>
      <c r="BP334" s="505"/>
    </row>
    <row r="335" spans="1:68" ht="19.5" customHeight="1">
      <c r="A335" s="499"/>
      <c r="B335" s="499"/>
      <c r="C335" s="499"/>
      <c r="D335" s="499"/>
      <c r="E335" s="499"/>
      <c r="F335" s="499"/>
      <c r="G335" s="500"/>
      <c r="H335" s="499"/>
      <c r="I335" s="499"/>
      <c r="J335" s="500"/>
      <c r="K335" s="499"/>
      <c r="L335" s="500"/>
      <c r="M335" s="499"/>
      <c r="N335" s="500"/>
      <c r="O335" s="499"/>
      <c r="P335" s="500"/>
      <c r="Q335" s="501"/>
      <c r="R335" s="501"/>
      <c r="S335" s="501"/>
      <c r="T335" s="501"/>
      <c r="U335" s="499"/>
      <c r="V335" s="499"/>
      <c r="W335" s="500"/>
      <c r="X335" s="501"/>
      <c r="Y335" s="499"/>
      <c r="Z335" s="500"/>
      <c r="AA335" s="500"/>
      <c r="AB335" s="499"/>
      <c r="AC335" s="499"/>
      <c r="AD335" s="499"/>
      <c r="AE335" s="499"/>
      <c r="AF335" s="500"/>
      <c r="AG335" s="500"/>
      <c r="AH335" s="501"/>
      <c r="AI335" s="501"/>
      <c r="AJ335" s="501"/>
      <c r="AK335" s="501"/>
      <c r="AL335" s="501"/>
      <c r="AM335" s="501"/>
      <c r="AN335" s="502"/>
      <c r="AO335" s="502"/>
      <c r="AP335" s="500"/>
      <c r="AQ335" s="500"/>
      <c r="AR335" s="500"/>
      <c r="AS335" s="503"/>
      <c r="AT335" s="503"/>
      <c r="AU335" s="504"/>
      <c r="AV335" s="505"/>
      <c r="AW335" s="506"/>
      <c r="AX335" s="506"/>
      <c r="AY335" s="505"/>
      <c r="AZ335" s="506"/>
      <c r="BA335" s="504"/>
      <c r="BB335" s="504"/>
      <c r="BC335" s="504"/>
      <c r="BD335" s="504"/>
      <c r="BE335" s="504"/>
      <c r="BF335" s="504"/>
      <c r="BG335" s="505"/>
      <c r="BH335" s="505"/>
      <c r="BI335" s="505"/>
      <c r="BJ335" s="505"/>
      <c r="BK335" s="505"/>
      <c r="BL335" s="505"/>
      <c r="BM335" s="505"/>
      <c r="BN335" s="505"/>
      <c r="BO335" s="505"/>
      <c r="BP335" s="505"/>
    </row>
    <row r="336" spans="1:68" ht="19.5" customHeight="1">
      <c r="A336" s="499"/>
      <c r="B336" s="499"/>
      <c r="C336" s="499"/>
      <c r="D336" s="499"/>
      <c r="E336" s="499"/>
      <c r="F336" s="499"/>
      <c r="G336" s="500"/>
      <c r="H336" s="499"/>
      <c r="I336" s="499"/>
      <c r="J336" s="500"/>
      <c r="K336" s="499"/>
      <c r="L336" s="500"/>
      <c r="M336" s="499"/>
      <c r="N336" s="500"/>
      <c r="O336" s="499"/>
      <c r="P336" s="500"/>
      <c r="Q336" s="501"/>
      <c r="R336" s="501"/>
      <c r="S336" s="501"/>
      <c r="T336" s="501"/>
      <c r="U336" s="499"/>
      <c r="V336" s="499"/>
      <c r="W336" s="500"/>
      <c r="X336" s="501"/>
      <c r="Y336" s="499"/>
      <c r="Z336" s="500"/>
      <c r="AA336" s="500"/>
      <c r="AB336" s="499"/>
      <c r="AC336" s="499"/>
      <c r="AD336" s="499"/>
      <c r="AE336" s="499"/>
      <c r="AF336" s="500"/>
      <c r="AG336" s="500"/>
      <c r="AH336" s="501"/>
      <c r="AI336" s="501"/>
      <c r="AJ336" s="501"/>
      <c r="AK336" s="501"/>
      <c r="AL336" s="501"/>
      <c r="AM336" s="501"/>
      <c r="AN336" s="502"/>
      <c r="AO336" s="502"/>
      <c r="AP336" s="500"/>
      <c r="AQ336" s="500"/>
      <c r="AR336" s="500"/>
      <c r="AS336" s="503"/>
      <c r="AT336" s="503"/>
      <c r="AU336" s="504"/>
      <c r="AV336" s="505"/>
      <c r="AW336" s="506"/>
      <c r="AX336" s="506"/>
      <c r="AY336" s="505"/>
      <c r="AZ336" s="506"/>
      <c r="BA336" s="504"/>
      <c r="BB336" s="504"/>
      <c r="BC336" s="504"/>
      <c r="BD336" s="504"/>
      <c r="BE336" s="504"/>
      <c r="BF336" s="504"/>
      <c r="BG336" s="505"/>
      <c r="BH336" s="505"/>
      <c r="BI336" s="505"/>
      <c r="BJ336" s="505"/>
      <c r="BK336" s="505"/>
      <c r="BL336" s="505"/>
      <c r="BM336" s="505"/>
      <c r="BN336" s="505"/>
      <c r="BO336" s="505"/>
      <c r="BP336" s="505"/>
    </row>
    <row r="337" spans="1:68" ht="19.5" customHeight="1">
      <c r="A337" s="499"/>
      <c r="B337" s="499"/>
      <c r="C337" s="499"/>
      <c r="D337" s="499"/>
      <c r="E337" s="499"/>
      <c r="F337" s="499"/>
      <c r="G337" s="500"/>
      <c r="H337" s="499"/>
      <c r="I337" s="499"/>
      <c r="J337" s="500"/>
      <c r="K337" s="499"/>
      <c r="L337" s="500"/>
      <c r="M337" s="499"/>
      <c r="N337" s="500"/>
      <c r="O337" s="499"/>
      <c r="P337" s="500"/>
      <c r="Q337" s="501"/>
      <c r="R337" s="501"/>
      <c r="S337" s="501"/>
      <c r="T337" s="501"/>
      <c r="U337" s="499"/>
      <c r="V337" s="499"/>
      <c r="W337" s="500"/>
      <c r="X337" s="501"/>
      <c r="Y337" s="499"/>
      <c r="Z337" s="500"/>
      <c r="AA337" s="500"/>
      <c r="AB337" s="499"/>
      <c r="AC337" s="499"/>
      <c r="AD337" s="499"/>
      <c r="AE337" s="499"/>
      <c r="AF337" s="500"/>
      <c r="AG337" s="500"/>
      <c r="AH337" s="501"/>
      <c r="AI337" s="501"/>
      <c r="AJ337" s="501"/>
      <c r="AK337" s="501"/>
      <c r="AL337" s="501"/>
      <c r="AM337" s="501"/>
      <c r="AN337" s="502"/>
      <c r="AO337" s="502"/>
      <c r="AP337" s="500"/>
      <c r="AQ337" s="500"/>
      <c r="AR337" s="500"/>
      <c r="AS337" s="503"/>
      <c r="AT337" s="503"/>
      <c r="AU337" s="504"/>
      <c r="AV337" s="505"/>
      <c r="AW337" s="506"/>
      <c r="AX337" s="506"/>
      <c r="AY337" s="505"/>
      <c r="AZ337" s="506"/>
      <c r="BA337" s="504"/>
      <c r="BB337" s="504"/>
      <c r="BC337" s="504"/>
      <c r="BD337" s="504"/>
      <c r="BE337" s="504"/>
      <c r="BF337" s="504"/>
      <c r="BG337" s="505"/>
      <c r="BH337" s="505"/>
      <c r="BI337" s="505"/>
      <c r="BJ337" s="505"/>
      <c r="BK337" s="505"/>
      <c r="BL337" s="505"/>
      <c r="BM337" s="505"/>
      <c r="BN337" s="505"/>
      <c r="BO337" s="505"/>
      <c r="BP337" s="505"/>
    </row>
    <row r="338" spans="1:68" ht="19.5" customHeight="1">
      <c r="A338" s="499"/>
      <c r="B338" s="499"/>
      <c r="C338" s="499"/>
      <c r="D338" s="499"/>
      <c r="E338" s="499"/>
      <c r="F338" s="499"/>
      <c r="G338" s="500"/>
      <c r="H338" s="499"/>
      <c r="I338" s="499"/>
      <c r="J338" s="500"/>
      <c r="K338" s="499"/>
      <c r="L338" s="500"/>
      <c r="M338" s="499"/>
      <c r="N338" s="500"/>
      <c r="O338" s="499"/>
      <c r="P338" s="500"/>
      <c r="Q338" s="501"/>
      <c r="R338" s="501"/>
      <c r="S338" s="501"/>
      <c r="T338" s="501"/>
      <c r="U338" s="499"/>
      <c r="V338" s="499"/>
      <c r="W338" s="500"/>
      <c r="X338" s="501"/>
      <c r="Y338" s="499"/>
      <c r="Z338" s="500"/>
      <c r="AA338" s="500"/>
      <c r="AB338" s="499"/>
      <c r="AC338" s="499"/>
      <c r="AD338" s="499"/>
      <c r="AE338" s="499"/>
      <c r="AF338" s="500"/>
      <c r="AG338" s="500"/>
      <c r="AH338" s="501"/>
      <c r="AI338" s="501"/>
      <c r="AJ338" s="501"/>
      <c r="AK338" s="501"/>
      <c r="AL338" s="501"/>
      <c r="AM338" s="501"/>
      <c r="AN338" s="502"/>
      <c r="AO338" s="502"/>
      <c r="AP338" s="500"/>
      <c r="AQ338" s="500"/>
      <c r="AR338" s="500"/>
      <c r="AS338" s="503"/>
      <c r="AT338" s="503"/>
      <c r="AU338" s="504"/>
      <c r="AV338" s="505"/>
      <c r="AW338" s="506"/>
      <c r="AX338" s="506"/>
      <c r="AY338" s="505"/>
      <c r="AZ338" s="506"/>
      <c r="BA338" s="504"/>
      <c r="BB338" s="504"/>
      <c r="BC338" s="504"/>
      <c r="BD338" s="504"/>
      <c r="BE338" s="504"/>
      <c r="BF338" s="504"/>
      <c r="BG338" s="505"/>
      <c r="BH338" s="505"/>
      <c r="BI338" s="505"/>
      <c r="BJ338" s="505"/>
      <c r="BK338" s="505"/>
      <c r="BL338" s="505"/>
      <c r="BM338" s="505"/>
      <c r="BN338" s="505"/>
      <c r="BO338" s="505"/>
      <c r="BP338" s="505"/>
    </row>
    <row r="339" spans="1:68" ht="19.5" customHeight="1">
      <c r="A339" s="499"/>
      <c r="B339" s="499"/>
      <c r="C339" s="499"/>
      <c r="D339" s="499"/>
      <c r="E339" s="499"/>
      <c r="F339" s="499"/>
      <c r="G339" s="500"/>
      <c r="H339" s="499"/>
      <c r="I339" s="499"/>
      <c r="J339" s="500"/>
      <c r="K339" s="499"/>
      <c r="L339" s="500"/>
      <c r="M339" s="499"/>
      <c r="N339" s="500"/>
      <c r="O339" s="499"/>
      <c r="P339" s="500"/>
      <c r="Q339" s="501"/>
      <c r="R339" s="501"/>
      <c r="S339" s="501"/>
      <c r="T339" s="501"/>
      <c r="U339" s="499"/>
      <c r="V339" s="499"/>
      <c r="W339" s="500"/>
      <c r="X339" s="501"/>
      <c r="Y339" s="499"/>
      <c r="Z339" s="500"/>
      <c r="AA339" s="500"/>
      <c r="AB339" s="499"/>
      <c r="AC339" s="499"/>
      <c r="AD339" s="499"/>
      <c r="AE339" s="499"/>
      <c r="AF339" s="500"/>
      <c r="AG339" s="500"/>
      <c r="AH339" s="501"/>
      <c r="AI339" s="501"/>
      <c r="AJ339" s="501"/>
      <c r="AK339" s="501"/>
      <c r="AL339" s="501"/>
      <c r="AM339" s="501"/>
      <c r="AN339" s="502"/>
      <c r="AO339" s="502"/>
      <c r="AP339" s="500"/>
      <c r="AQ339" s="500"/>
      <c r="AR339" s="500"/>
      <c r="AS339" s="503"/>
      <c r="AT339" s="503"/>
      <c r="AU339" s="504"/>
      <c r="AV339" s="505"/>
      <c r="AW339" s="506"/>
      <c r="AX339" s="506"/>
      <c r="AY339" s="505"/>
      <c r="AZ339" s="506"/>
      <c r="BA339" s="504"/>
      <c r="BB339" s="504"/>
      <c r="BC339" s="504"/>
      <c r="BD339" s="504"/>
      <c r="BE339" s="504"/>
      <c r="BF339" s="504"/>
      <c r="BG339" s="505"/>
      <c r="BH339" s="505"/>
      <c r="BI339" s="505"/>
      <c r="BJ339" s="505"/>
      <c r="BK339" s="505"/>
      <c r="BL339" s="505"/>
      <c r="BM339" s="505"/>
      <c r="BN339" s="505"/>
      <c r="BO339" s="505"/>
      <c r="BP339" s="505"/>
    </row>
    <row r="340" spans="1:68" ht="19.5" customHeight="1">
      <c r="A340" s="499"/>
      <c r="B340" s="499"/>
      <c r="C340" s="499"/>
      <c r="D340" s="499"/>
      <c r="E340" s="499"/>
      <c r="F340" s="499"/>
      <c r="G340" s="500"/>
      <c r="H340" s="499"/>
      <c r="I340" s="499"/>
      <c r="J340" s="500"/>
      <c r="K340" s="499"/>
      <c r="L340" s="500"/>
      <c r="M340" s="499"/>
      <c r="N340" s="500"/>
      <c r="O340" s="499"/>
      <c r="P340" s="500"/>
      <c r="Q340" s="501"/>
      <c r="R340" s="501"/>
      <c r="S340" s="501"/>
      <c r="T340" s="501"/>
      <c r="U340" s="499"/>
      <c r="V340" s="499"/>
      <c r="W340" s="500"/>
      <c r="X340" s="501"/>
      <c r="Y340" s="499"/>
      <c r="Z340" s="500"/>
      <c r="AA340" s="500"/>
      <c r="AB340" s="499"/>
      <c r="AC340" s="499"/>
      <c r="AD340" s="499"/>
      <c r="AE340" s="499"/>
      <c r="AF340" s="500"/>
      <c r="AG340" s="500"/>
      <c r="AH340" s="501"/>
      <c r="AI340" s="501"/>
      <c r="AJ340" s="501"/>
      <c r="AK340" s="501"/>
      <c r="AL340" s="501"/>
      <c r="AM340" s="501"/>
      <c r="AN340" s="502"/>
      <c r="AO340" s="502"/>
      <c r="AP340" s="500"/>
      <c r="AQ340" s="500"/>
      <c r="AR340" s="500"/>
      <c r="AS340" s="503"/>
      <c r="AT340" s="503"/>
      <c r="AU340" s="504"/>
      <c r="AV340" s="505"/>
      <c r="AW340" s="506"/>
      <c r="AX340" s="506"/>
      <c r="AY340" s="505"/>
      <c r="AZ340" s="506"/>
      <c r="BA340" s="504"/>
      <c r="BB340" s="504"/>
      <c r="BC340" s="504"/>
      <c r="BD340" s="504"/>
      <c r="BE340" s="504"/>
      <c r="BF340" s="504"/>
      <c r="BG340" s="505"/>
      <c r="BH340" s="505"/>
      <c r="BI340" s="505"/>
      <c r="BJ340" s="505"/>
      <c r="BK340" s="505"/>
      <c r="BL340" s="505"/>
      <c r="BM340" s="505"/>
      <c r="BN340" s="505"/>
      <c r="BO340" s="505"/>
      <c r="BP340" s="505"/>
    </row>
    <row r="341" spans="1:68" ht="19.5" customHeight="1">
      <c r="A341" s="499"/>
      <c r="B341" s="499"/>
      <c r="C341" s="499"/>
      <c r="D341" s="499"/>
      <c r="E341" s="499"/>
      <c r="F341" s="499"/>
      <c r="G341" s="500"/>
      <c r="H341" s="499"/>
      <c r="I341" s="499"/>
      <c r="J341" s="500"/>
      <c r="K341" s="499"/>
      <c r="L341" s="500"/>
      <c r="M341" s="499"/>
      <c r="N341" s="500"/>
      <c r="O341" s="499"/>
      <c r="P341" s="500"/>
      <c r="Q341" s="501"/>
      <c r="R341" s="501"/>
      <c r="S341" s="501"/>
      <c r="T341" s="501"/>
      <c r="U341" s="499"/>
      <c r="V341" s="499"/>
      <c r="W341" s="500"/>
      <c r="X341" s="501"/>
      <c r="Y341" s="499"/>
      <c r="Z341" s="500"/>
      <c r="AA341" s="500"/>
      <c r="AB341" s="499"/>
      <c r="AC341" s="499"/>
      <c r="AD341" s="499"/>
      <c r="AE341" s="499"/>
      <c r="AF341" s="500"/>
      <c r="AG341" s="500"/>
      <c r="AH341" s="501"/>
      <c r="AI341" s="501"/>
      <c r="AJ341" s="501"/>
      <c r="AK341" s="501"/>
      <c r="AL341" s="501"/>
      <c r="AM341" s="501"/>
      <c r="AN341" s="502"/>
      <c r="AO341" s="502"/>
      <c r="AP341" s="500"/>
      <c r="AQ341" s="500"/>
      <c r="AR341" s="500"/>
      <c r="AS341" s="503"/>
      <c r="AT341" s="503"/>
      <c r="AU341" s="504"/>
      <c r="AV341" s="505"/>
      <c r="AW341" s="506"/>
      <c r="AX341" s="506"/>
      <c r="AY341" s="505"/>
      <c r="AZ341" s="506"/>
      <c r="BA341" s="504"/>
      <c r="BB341" s="504"/>
      <c r="BC341" s="504"/>
      <c r="BD341" s="504"/>
      <c r="BE341" s="504"/>
      <c r="BF341" s="504"/>
      <c r="BG341" s="505"/>
      <c r="BH341" s="505"/>
      <c r="BI341" s="505"/>
      <c r="BJ341" s="505"/>
      <c r="BK341" s="505"/>
      <c r="BL341" s="505"/>
      <c r="BM341" s="505"/>
      <c r="BN341" s="505"/>
      <c r="BO341" s="505"/>
      <c r="BP341" s="505"/>
    </row>
    <row r="342" spans="1:68" ht="19.5" customHeight="1">
      <c r="A342" s="499"/>
      <c r="B342" s="499"/>
      <c r="C342" s="499"/>
      <c r="D342" s="499"/>
      <c r="E342" s="499"/>
      <c r="F342" s="499"/>
      <c r="G342" s="500"/>
      <c r="H342" s="499"/>
      <c r="I342" s="499"/>
      <c r="J342" s="500"/>
      <c r="K342" s="499"/>
      <c r="L342" s="500"/>
      <c r="M342" s="499"/>
      <c r="N342" s="500"/>
      <c r="O342" s="499"/>
      <c r="P342" s="500"/>
      <c r="Q342" s="501"/>
      <c r="R342" s="501"/>
      <c r="S342" s="501"/>
      <c r="T342" s="501"/>
      <c r="U342" s="499"/>
      <c r="V342" s="499"/>
      <c r="W342" s="500"/>
      <c r="X342" s="501"/>
      <c r="Y342" s="499"/>
      <c r="Z342" s="500"/>
      <c r="AA342" s="500"/>
      <c r="AB342" s="499"/>
      <c r="AC342" s="499"/>
      <c r="AD342" s="499"/>
      <c r="AE342" s="499"/>
      <c r="AF342" s="500"/>
      <c r="AG342" s="500"/>
      <c r="AH342" s="501"/>
      <c r="AI342" s="501"/>
      <c r="AJ342" s="501"/>
      <c r="AK342" s="501"/>
      <c r="AL342" s="501"/>
      <c r="AM342" s="501"/>
      <c r="AN342" s="502"/>
      <c r="AO342" s="502"/>
      <c r="AP342" s="500"/>
      <c r="AQ342" s="500"/>
      <c r="AR342" s="500"/>
      <c r="AS342" s="503"/>
      <c r="AT342" s="503"/>
      <c r="AU342" s="504"/>
      <c r="AV342" s="505"/>
      <c r="AW342" s="506"/>
      <c r="AX342" s="506"/>
      <c r="AY342" s="505"/>
      <c r="AZ342" s="506"/>
      <c r="BA342" s="504"/>
      <c r="BB342" s="504"/>
      <c r="BC342" s="504"/>
      <c r="BD342" s="504"/>
      <c r="BE342" s="504"/>
      <c r="BF342" s="504"/>
      <c r="BG342" s="505"/>
      <c r="BH342" s="505"/>
      <c r="BI342" s="505"/>
      <c r="BJ342" s="505"/>
      <c r="BK342" s="505"/>
      <c r="BL342" s="505"/>
      <c r="BM342" s="505"/>
      <c r="BN342" s="505"/>
      <c r="BO342" s="505"/>
      <c r="BP342" s="505"/>
    </row>
    <row r="343" spans="1:68" ht="19.5" customHeight="1">
      <c r="A343" s="499"/>
      <c r="B343" s="499"/>
      <c r="C343" s="499"/>
      <c r="D343" s="499"/>
      <c r="E343" s="499"/>
      <c r="F343" s="499"/>
      <c r="G343" s="500"/>
      <c r="H343" s="499"/>
      <c r="I343" s="499"/>
      <c r="J343" s="500"/>
      <c r="K343" s="499"/>
      <c r="L343" s="500"/>
      <c r="M343" s="499"/>
      <c r="N343" s="500"/>
      <c r="O343" s="499"/>
      <c r="P343" s="500"/>
      <c r="Q343" s="501"/>
      <c r="R343" s="501"/>
      <c r="S343" s="501"/>
      <c r="T343" s="501"/>
      <c r="U343" s="499"/>
      <c r="V343" s="499"/>
      <c r="W343" s="500"/>
      <c r="X343" s="501"/>
      <c r="Y343" s="499"/>
      <c r="Z343" s="500"/>
      <c r="AA343" s="500"/>
      <c r="AB343" s="499"/>
      <c r="AC343" s="499"/>
      <c r="AD343" s="499"/>
      <c r="AE343" s="499"/>
      <c r="AF343" s="500"/>
      <c r="AG343" s="500"/>
      <c r="AH343" s="501"/>
      <c r="AI343" s="501"/>
      <c r="AJ343" s="501"/>
      <c r="AK343" s="501"/>
      <c r="AL343" s="501"/>
      <c r="AM343" s="501"/>
      <c r="AN343" s="502"/>
      <c r="AO343" s="502"/>
      <c r="AP343" s="500"/>
      <c r="AQ343" s="500"/>
      <c r="AR343" s="500"/>
      <c r="AS343" s="503"/>
      <c r="AT343" s="503"/>
      <c r="AU343" s="504"/>
      <c r="AV343" s="505"/>
      <c r="AW343" s="506"/>
      <c r="AX343" s="506"/>
      <c r="AY343" s="505"/>
      <c r="AZ343" s="506"/>
      <c r="BA343" s="504"/>
      <c r="BB343" s="504"/>
      <c r="BC343" s="504"/>
      <c r="BD343" s="504"/>
      <c r="BE343" s="504"/>
      <c r="BF343" s="504"/>
      <c r="BG343" s="505"/>
      <c r="BH343" s="505"/>
      <c r="BI343" s="505"/>
      <c r="BJ343" s="505"/>
      <c r="BK343" s="505"/>
      <c r="BL343" s="505"/>
      <c r="BM343" s="505"/>
      <c r="BN343" s="505"/>
      <c r="BO343" s="505"/>
      <c r="BP343" s="505"/>
    </row>
    <row r="344" spans="1:68" ht="19.5" customHeight="1">
      <c r="A344" s="499"/>
      <c r="B344" s="499"/>
      <c r="C344" s="499"/>
      <c r="D344" s="499"/>
      <c r="E344" s="499"/>
      <c r="F344" s="499"/>
      <c r="G344" s="500"/>
      <c r="H344" s="499"/>
      <c r="I344" s="499"/>
      <c r="J344" s="500"/>
      <c r="K344" s="499"/>
      <c r="L344" s="500"/>
      <c r="M344" s="499"/>
      <c r="N344" s="500"/>
      <c r="O344" s="499"/>
      <c r="P344" s="500"/>
      <c r="Q344" s="501"/>
      <c r="R344" s="501"/>
      <c r="S344" s="501"/>
      <c r="T344" s="501"/>
      <c r="U344" s="499"/>
      <c r="V344" s="499"/>
      <c r="W344" s="500"/>
      <c r="X344" s="501"/>
      <c r="Y344" s="499"/>
      <c r="Z344" s="500"/>
      <c r="AA344" s="500"/>
      <c r="AB344" s="499"/>
      <c r="AC344" s="499"/>
      <c r="AD344" s="499"/>
      <c r="AE344" s="499"/>
      <c r="AF344" s="500"/>
      <c r="AG344" s="500"/>
      <c r="AH344" s="501"/>
      <c r="AI344" s="501"/>
      <c r="AJ344" s="501"/>
      <c r="AK344" s="501"/>
      <c r="AL344" s="501"/>
      <c r="AM344" s="501"/>
      <c r="AN344" s="502"/>
      <c r="AO344" s="502"/>
      <c r="AP344" s="500"/>
      <c r="AQ344" s="500"/>
      <c r="AR344" s="500"/>
      <c r="AS344" s="503"/>
      <c r="AT344" s="503"/>
      <c r="AU344" s="504"/>
      <c r="AV344" s="505"/>
      <c r="AW344" s="506"/>
      <c r="AX344" s="506"/>
      <c r="AY344" s="505"/>
      <c r="AZ344" s="506"/>
      <c r="BA344" s="504"/>
      <c r="BB344" s="504"/>
      <c r="BC344" s="504"/>
      <c r="BD344" s="504"/>
      <c r="BE344" s="504"/>
      <c r="BF344" s="504"/>
      <c r="BG344" s="505"/>
      <c r="BH344" s="505"/>
      <c r="BI344" s="505"/>
      <c r="BJ344" s="505"/>
      <c r="BK344" s="505"/>
      <c r="BL344" s="505"/>
      <c r="BM344" s="505"/>
      <c r="BN344" s="505"/>
      <c r="BO344" s="505"/>
      <c r="BP344" s="505"/>
    </row>
    <row r="345" spans="1:68" ht="19.5" customHeight="1">
      <c r="A345" s="499"/>
      <c r="B345" s="499"/>
      <c r="C345" s="499"/>
      <c r="D345" s="499"/>
      <c r="E345" s="499"/>
      <c r="F345" s="499"/>
      <c r="G345" s="500"/>
      <c r="H345" s="499"/>
      <c r="I345" s="499"/>
      <c r="J345" s="500"/>
      <c r="K345" s="499"/>
      <c r="L345" s="500"/>
      <c r="M345" s="499"/>
      <c r="N345" s="500"/>
      <c r="O345" s="499"/>
      <c r="P345" s="500"/>
      <c r="Q345" s="501"/>
      <c r="R345" s="501"/>
      <c r="S345" s="501"/>
      <c r="T345" s="501"/>
      <c r="U345" s="499"/>
      <c r="V345" s="499"/>
      <c r="W345" s="500"/>
      <c r="X345" s="501"/>
      <c r="Y345" s="499"/>
      <c r="Z345" s="500"/>
      <c r="AA345" s="500"/>
      <c r="AB345" s="499"/>
      <c r="AC345" s="499"/>
      <c r="AD345" s="499"/>
      <c r="AE345" s="499"/>
      <c r="AF345" s="500"/>
      <c r="AG345" s="500"/>
      <c r="AH345" s="501"/>
      <c r="AI345" s="501"/>
      <c r="AJ345" s="501"/>
      <c r="AK345" s="501"/>
      <c r="AL345" s="501"/>
      <c r="AM345" s="501"/>
      <c r="AN345" s="502"/>
      <c r="AO345" s="502"/>
      <c r="AP345" s="500"/>
      <c r="AQ345" s="500"/>
      <c r="AR345" s="500"/>
      <c r="AS345" s="503"/>
      <c r="AT345" s="503"/>
      <c r="AU345" s="504"/>
      <c r="AV345" s="505"/>
      <c r="AW345" s="506"/>
      <c r="AX345" s="506"/>
      <c r="AY345" s="505"/>
      <c r="AZ345" s="506"/>
      <c r="BA345" s="504"/>
      <c r="BB345" s="504"/>
      <c r="BC345" s="504"/>
      <c r="BD345" s="504"/>
      <c r="BE345" s="504"/>
      <c r="BF345" s="504"/>
      <c r="BG345" s="505"/>
      <c r="BH345" s="505"/>
      <c r="BI345" s="505"/>
      <c r="BJ345" s="505"/>
      <c r="BK345" s="505"/>
      <c r="BL345" s="505"/>
      <c r="BM345" s="505"/>
      <c r="BN345" s="505"/>
      <c r="BO345" s="505"/>
      <c r="BP345" s="505"/>
    </row>
    <row r="346" spans="1:68" ht="19.5" customHeight="1">
      <c r="A346" s="499"/>
      <c r="B346" s="499"/>
      <c r="C346" s="499"/>
      <c r="D346" s="499"/>
      <c r="E346" s="499"/>
      <c r="F346" s="499"/>
      <c r="G346" s="500"/>
      <c r="H346" s="499"/>
      <c r="I346" s="499"/>
      <c r="J346" s="500"/>
      <c r="K346" s="499"/>
      <c r="L346" s="500"/>
      <c r="M346" s="499"/>
      <c r="N346" s="500"/>
      <c r="O346" s="499"/>
      <c r="P346" s="500"/>
      <c r="Q346" s="501"/>
      <c r="R346" s="501"/>
      <c r="S346" s="501"/>
      <c r="T346" s="501"/>
      <c r="U346" s="499"/>
      <c r="V346" s="499"/>
      <c r="W346" s="500"/>
      <c r="X346" s="501"/>
      <c r="Y346" s="499"/>
      <c r="Z346" s="500"/>
      <c r="AA346" s="500"/>
      <c r="AB346" s="499"/>
      <c r="AC346" s="499"/>
      <c r="AD346" s="499"/>
      <c r="AE346" s="499"/>
      <c r="AF346" s="500"/>
      <c r="AG346" s="500"/>
      <c r="AH346" s="501"/>
      <c r="AI346" s="501"/>
      <c r="AJ346" s="501"/>
      <c r="AK346" s="501"/>
      <c r="AL346" s="501"/>
      <c r="AM346" s="501"/>
      <c r="AN346" s="502"/>
      <c r="AO346" s="502"/>
      <c r="AP346" s="500"/>
      <c r="AQ346" s="500"/>
      <c r="AR346" s="500"/>
      <c r="AS346" s="503"/>
      <c r="AT346" s="503"/>
      <c r="AU346" s="504"/>
      <c r="AV346" s="505"/>
      <c r="AW346" s="506"/>
      <c r="AX346" s="506"/>
      <c r="AY346" s="505"/>
      <c r="AZ346" s="506"/>
      <c r="BA346" s="504"/>
      <c r="BB346" s="504"/>
      <c r="BC346" s="504"/>
      <c r="BD346" s="504"/>
      <c r="BE346" s="504"/>
      <c r="BF346" s="504"/>
      <c r="BG346" s="505"/>
      <c r="BH346" s="505"/>
      <c r="BI346" s="505"/>
      <c r="BJ346" s="505"/>
      <c r="BK346" s="505"/>
      <c r="BL346" s="505"/>
      <c r="BM346" s="505"/>
      <c r="BN346" s="505"/>
      <c r="BO346" s="505"/>
      <c r="BP346" s="505"/>
    </row>
    <row r="347" spans="1:68" ht="19.5" customHeight="1">
      <c r="A347" s="499"/>
      <c r="B347" s="499"/>
      <c r="C347" s="499"/>
      <c r="D347" s="499"/>
      <c r="E347" s="499"/>
      <c r="F347" s="499"/>
      <c r="G347" s="500"/>
      <c r="H347" s="499"/>
      <c r="I347" s="499"/>
      <c r="J347" s="500"/>
      <c r="K347" s="499"/>
      <c r="L347" s="500"/>
      <c r="M347" s="499"/>
      <c r="N347" s="500"/>
      <c r="O347" s="499"/>
      <c r="P347" s="500"/>
      <c r="Q347" s="501"/>
      <c r="R347" s="501"/>
      <c r="S347" s="501"/>
      <c r="T347" s="501"/>
      <c r="U347" s="499"/>
      <c r="V347" s="499"/>
      <c r="W347" s="500"/>
      <c r="X347" s="501"/>
      <c r="Y347" s="499"/>
      <c r="Z347" s="500"/>
      <c r="AA347" s="500"/>
      <c r="AB347" s="499"/>
      <c r="AC347" s="499"/>
      <c r="AD347" s="499"/>
      <c r="AE347" s="499"/>
      <c r="AF347" s="500"/>
      <c r="AG347" s="500"/>
      <c r="AH347" s="501"/>
      <c r="AI347" s="501"/>
      <c r="AJ347" s="501"/>
      <c r="AK347" s="501"/>
      <c r="AL347" s="501"/>
      <c r="AM347" s="501"/>
      <c r="AN347" s="502"/>
      <c r="AO347" s="502"/>
      <c r="AP347" s="500"/>
      <c r="AQ347" s="500"/>
      <c r="AR347" s="500"/>
      <c r="AS347" s="503"/>
      <c r="AT347" s="503"/>
      <c r="AU347" s="504"/>
      <c r="AV347" s="505"/>
      <c r="AW347" s="506"/>
      <c r="AX347" s="506"/>
      <c r="AY347" s="505"/>
      <c r="AZ347" s="506"/>
      <c r="BA347" s="504"/>
      <c r="BB347" s="504"/>
      <c r="BC347" s="504"/>
      <c r="BD347" s="504"/>
      <c r="BE347" s="504"/>
      <c r="BF347" s="504"/>
      <c r="BG347" s="505"/>
      <c r="BH347" s="505"/>
      <c r="BI347" s="505"/>
      <c r="BJ347" s="505"/>
      <c r="BK347" s="505"/>
      <c r="BL347" s="505"/>
      <c r="BM347" s="505"/>
      <c r="BN347" s="505"/>
      <c r="BO347" s="505"/>
      <c r="BP347" s="505"/>
    </row>
    <row r="348" spans="1:68" ht="19.5" customHeight="1">
      <c r="A348" s="499"/>
      <c r="B348" s="499"/>
      <c r="C348" s="499"/>
      <c r="D348" s="499"/>
      <c r="E348" s="499"/>
      <c r="F348" s="499"/>
      <c r="G348" s="500"/>
      <c r="H348" s="499"/>
      <c r="I348" s="499"/>
      <c r="J348" s="500"/>
      <c r="K348" s="499"/>
      <c r="L348" s="500"/>
      <c r="M348" s="499"/>
      <c r="N348" s="500"/>
      <c r="O348" s="499"/>
      <c r="P348" s="500"/>
      <c r="Q348" s="501"/>
      <c r="R348" s="501"/>
      <c r="S348" s="501"/>
      <c r="T348" s="501"/>
      <c r="U348" s="499"/>
      <c r="V348" s="499"/>
      <c r="W348" s="500"/>
      <c r="X348" s="501"/>
      <c r="Y348" s="499"/>
      <c r="Z348" s="500"/>
      <c r="AA348" s="500"/>
      <c r="AB348" s="499"/>
      <c r="AC348" s="499"/>
      <c r="AD348" s="499"/>
      <c r="AE348" s="499"/>
      <c r="AF348" s="500"/>
      <c r="AG348" s="500"/>
      <c r="AH348" s="501"/>
      <c r="AI348" s="501"/>
      <c r="AJ348" s="501"/>
      <c r="AK348" s="501"/>
      <c r="AL348" s="501"/>
      <c r="AM348" s="501"/>
      <c r="AN348" s="502"/>
      <c r="AO348" s="502"/>
      <c r="AP348" s="500"/>
      <c r="AQ348" s="500"/>
      <c r="AR348" s="500"/>
      <c r="AS348" s="503"/>
      <c r="AT348" s="503"/>
      <c r="AU348" s="504"/>
      <c r="AV348" s="505"/>
      <c r="AW348" s="506"/>
      <c r="AX348" s="506"/>
      <c r="AY348" s="505"/>
      <c r="AZ348" s="506"/>
      <c r="BA348" s="504"/>
      <c r="BB348" s="504"/>
      <c r="BC348" s="504"/>
      <c r="BD348" s="504"/>
      <c r="BE348" s="504"/>
      <c r="BF348" s="504"/>
      <c r="BG348" s="505"/>
      <c r="BH348" s="505"/>
      <c r="BI348" s="505"/>
      <c r="BJ348" s="505"/>
      <c r="BK348" s="505"/>
      <c r="BL348" s="505"/>
      <c r="BM348" s="505"/>
      <c r="BN348" s="505"/>
      <c r="BO348" s="505"/>
      <c r="BP348" s="505"/>
    </row>
    <row r="349" spans="1:68" ht="19.5" customHeight="1">
      <c r="A349" s="499"/>
      <c r="B349" s="499"/>
      <c r="C349" s="499"/>
      <c r="D349" s="499"/>
      <c r="E349" s="499"/>
      <c r="F349" s="499"/>
      <c r="G349" s="500"/>
      <c r="H349" s="499"/>
      <c r="I349" s="499"/>
      <c r="J349" s="500"/>
      <c r="K349" s="499"/>
      <c r="L349" s="500"/>
      <c r="M349" s="499"/>
      <c r="N349" s="500"/>
      <c r="O349" s="499"/>
      <c r="P349" s="500"/>
      <c r="Q349" s="501"/>
      <c r="R349" s="501"/>
      <c r="S349" s="501"/>
      <c r="T349" s="501"/>
      <c r="U349" s="499"/>
      <c r="V349" s="499"/>
      <c r="W349" s="500"/>
      <c r="X349" s="501"/>
      <c r="Y349" s="499"/>
      <c r="Z349" s="500"/>
      <c r="AA349" s="500"/>
      <c r="AB349" s="499"/>
      <c r="AC349" s="499"/>
      <c r="AD349" s="499"/>
      <c r="AE349" s="499"/>
      <c r="AF349" s="500"/>
      <c r="AG349" s="500"/>
      <c r="AH349" s="501"/>
      <c r="AI349" s="501"/>
      <c r="AJ349" s="501"/>
      <c r="AK349" s="501"/>
      <c r="AL349" s="501"/>
      <c r="AM349" s="501"/>
      <c r="AN349" s="502"/>
      <c r="AO349" s="502"/>
      <c r="AP349" s="500"/>
      <c r="AQ349" s="500"/>
      <c r="AR349" s="500"/>
      <c r="AS349" s="503"/>
      <c r="AT349" s="503"/>
      <c r="AU349" s="504"/>
      <c r="AV349" s="505"/>
      <c r="AW349" s="506"/>
      <c r="AX349" s="506"/>
      <c r="AY349" s="505"/>
      <c r="AZ349" s="506"/>
      <c r="BA349" s="504"/>
      <c r="BB349" s="504"/>
      <c r="BC349" s="504"/>
      <c r="BD349" s="504"/>
      <c r="BE349" s="504"/>
      <c r="BF349" s="504"/>
      <c r="BG349" s="505"/>
      <c r="BH349" s="505"/>
      <c r="BI349" s="505"/>
      <c r="BJ349" s="505"/>
      <c r="BK349" s="505"/>
      <c r="BL349" s="505"/>
      <c r="BM349" s="505"/>
      <c r="BN349" s="505"/>
      <c r="BO349" s="505"/>
      <c r="BP349" s="505"/>
    </row>
    <row r="350" spans="1:68" ht="19.5" customHeight="1">
      <c r="A350" s="499"/>
      <c r="B350" s="499"/>
      <c r="C350" s="499"/>
      <c r="D350" s="499"/>
      <c r="E350" s="499"/>
      <c r="F350" s="499"/>
      <c r="G350" s="500"/>
      <c r="H350" s="499"/>
      <c r="I350" s="499"/>
      <c r="J350" s="500"/>
      <c r="K350" s="499"/>
      <c r="L350" s="500"/>
      <c r="M350" s="499"/>
      <c r="N350" s="500"/>
      <c r="O350" s="499"/>
      <c r="P350" s="500"/>
      <c r="Q350" s="501"/>
      <c r="R350" s="501"/>
      <c r="S350" s="501"/>
      <c r="T350" s="501"/>
      <c r="U350" s="499"/>
      <c r="V350" s="499"/>
      <c r="W350" s="500"/>
      <c r="X350" s="501"/>
      <c r="Y350" s="499"/>
      <c r="Z350" s="500"/>
      <c r="AA350" s="500"/>
      <c r="AB350" s="499"/>
      <c r="AC350" s="499"/>
      <c r="AD350" s="499"/>
      <c r="AE350" s="499"/>
      <c r="AF350" s="500"/>
      <c r="AG350" s="500"/>
      <c r="AH350" s="501"/>
      <c r="AI350" s="501"/>
      <c r="AJ350" s="501"/>
      <c r="AK350" s="501"/>
      <c r="AL350" s="501"/>
      <c r="AM350" s="501"/>
      <c r="AN350" s="502"/>
      <c r="AO350" s="502"/>
      <c r="AP350" s="500"/>
      <c r="AQ350" s="500"/>
      <c r="AR350" s="500"/>
      <c r="AS350" s="503"/>
      <c r="AT350" s="503"/>
      <c r="AU350" s="504"/>
      <c r="AV350" s="505"/>
      <c r="AW350" s="506"/>
      <c r="AX350" s="506"/>
      <c r="AY350" s="505"/>
      <c r="AZ350" s="506"/>
      <c r="BA350" s="504"/>
      <c r="BB350" s="504"/>
      <c r="BC350" s="504"/>
      <c r="BD350" s="504"/>
      <c r="BE350" s="504"/>
      <c r="BF350" s="504"/>
      <c r="BG350" s="505"/>
      <c r="BH350" s="505"/>
      <c r="BI350" s="505"/>
      <c r="BJ350" s="505"/>
      <c r="BK350" s="505"/>
      <c r="BL350" s="505"/>
      <c r="BM350" s="505"/>
      <c r="BN350" s="505"/>
      <c r="BO350" s="505"/>
      <c r="BP350" s="505"/>
    </row>
    <row r="351" spans="1:68" ht="19.5" customHeight="1">
      <c r="A351" s="499"/>
      <c r="B351" s="499"/>
      <c r="C351" s="499"/>
      <c r="D351" s="499"/>
      <c r="E351" s="499"/>
      <c r="F351" s="499"/>
      <c r="G351" s="500"/>
      <c r="H351" s="499"/>
      <c r="I351" s="499"/>
      <c r="J351" s="500"/>
      <c r="K351" s="499"/>
      <c r="L351" s="500"/>
      <c r="M351" s="499"/>
      <c r="N351" s="500"/>
      <c r="O351" s="499"/>
      <c r="P351" s="500"/>
      <c r="Q351" s="501"/>
      <c r="R351" s="501"/>
      <c r="S351" s="501"/>
      <c r="T351" s="501"/>
      <c r="U351" s="499"/>
      <c r="V351" s="499"/>
      <c r="W351" s="500"/>
      <c r="X351" s="501"/>
      <c r="Y351" s="499"/>
      <c r="Z351" s="500"/>
      <c r="AA351" s="500"/>
      <c r="AB351" s="499"/>
      <c r="AC351" s="499"/>
      <c r="AD351" s="499"/>
      <c r="AE351" s="499"/>
      <c r="AF351" s="500"/>
      <c r="AG351" s="500"/>
      <c r="AH351" s="501"/>
      <c r="AI351" s="501"/>
      <c r="AJ351" s="501"/>
      <c r="AK351" s="501"/>
      <c r="AL351" s="501"/>
      <c r="AM351" s="501"/>
      <c r="AN351" s="502"/>
      <c r="AO351" s="502"/>
      <c r="AP351" s="500"/>
      <c r="AQ351" s="500"/>
      <c r="AR351" s="500"/>
      <c r="AS351" s="503"/>
      <c r="AT351" s="503"/>
      <c r="AU351" s="504"/>
      <c r="AV351" s="505"/>
      <c r="AW351" s="506"/>
      <c r="AX351" s="506"/>
      <c r="AY351" s="505"/>
      <c r="AZ351" s="506"/>
      <c r="BA351" s="504"/>
      <c r="BB351" s="504"/>
      <c r="BC351" s="504"/>
      <c r="BD351" s="504"/>
      <c r="BE351" s="504"/>
      <c r="BF351" s="504"/>
      <c r="BG351" s="505"/>
      <c r="BH351" s="505"/>
      <c r="BI351" s="505"/>
      <c r="BJ351" s="505"/>
      <c r="BK351" s="505"/>
      <c r="BL351" s="505"/>
      <c r="BM351" s="505"/>
      <c r="BN351" s="505"/>
      <c r="BO351" s="505"/>
      <c r="BP351" s="505"/>
    </row>
    <row r="352" spans="1:68" ht="19.5" customHeight="1">
      <c r="A352" s="499"/>
      <c r="B352" s="499"/>
      <c r="C352" s="499"/>
      <c r="D352" s="499"/>
      <c r="E352" s="499"/>
      <c r="F352" s="499"/>
      <c r="G352" s="500"/>
      <c r="H352" s="499"/>
      <c r="I352" s="499"/>
      <c r="J352" s="500"/>
      <c r="K352" s="499"/>
      <c r="L352" s="500"/>
      <c r="M352" s="499"/>
      <c r="N352" s="500"/>
      <c r="O352" s="499"/>
      <c r="P352" s="500"/>
      <c r="Q352" s="501"/>
      <c r="R352" s="501"/>
      <c r="S352" s="501"/>
      <c r="T352" s="501"/>
      <c r="U352" s="499"/>
      <c r="V352" s="499"/>
      <c r="W352" s="500"/>
      <c r="X352" s="501"/>
      <c r="Y352" s="499"/>
      <c r="Z352" s="500"/>
      <c r="AA352" s="500"/>
      <c r="AB352" s="499"/>
      <c r="AC352" s="499"/>
      <c r="AD352" s="499"/>
      <c r="AE352" s="499"/>
      <c r="AF352" s="500"/>
      <c r="AG352" s="500"/>
      <c r="AH352" s="501"/>
      <c r="AI352" s="501"/>
      <c r="AJ352" s="501"/>
      <c r="AK352" s="501"/>
      <c r="AL352" s="501"/>
      <c r="AM352" s="501"/>
      <c r="AN352" s="502"/>
      <c r="AO352" s="502"/>
      <c r="AP352" s="500"/>
      <c r="AQ352" s="500"/>
      <c r="AR352" s="500"/>
      <c r="AS352" s="503"/>
      <c r="AT352" s="503"/>
      <c r="AU352" s="504"/>
      <c r="AV352" s="505"/>
      <c r="AW352" s="506"/>
      <c r="AX352" s="506"/>
      <c r="AY352" s="505"/>
      <c r="AZ352" s="506"/>
      <c r="BA352" s="504"/>
      <c r="BB352" s="504"/>
      <c r="BC352" s="504"/>
      <c r="BD352" s="504"/>
      <c r="BE352" s="504"/>
      <c r="BF352" s="504"/>
      <c r="BG352" s="505"/>
      <c r="BH352" s="505"/>
      <c r="BI352" s="505"/>
      <c r="BJ352" s="505"/>
      <c r="BK352" s="505"/>
      <c r="BL352" s="505"/>
      <c r="BM352" s="505"/>
      <c r="BN352" s="505"/>
      <c r="BO352" s="505"/>
      <c r="BP352" s="505"/>
    </row>
    <row r="353" spans="1:68" ht="19.5" customHeight="1">
      <c r="A353" s="499"/>
      <c r="B353" s="499"/>
      <c r="C353" s="499"/>
      <c r="D353" s="499"/>
      <c r="E353" s="499"/>
      <c r="F353" s="499"/>
      <c r="G353" s="500"/>
      <c r="H353" s="499"/>
      <c r="I353" s="499"/>
      <c r="J353" s="500"/>
      <c r="K353" s="499"/>
      <c r="L353" s="500"/>
      <c r="M353" s="499"/>
      <c r="N353" s="500"/>
      <c r="O353" s="499"/>
      <c r="P353" s="500"/>
      <c r="Q353" s="501"/>
      <c r="R353" s="501"/>
      <c r="S353" s="501"/>
      <c r="T353" s="501"/>
      <c r="U353" s="499"/>
      <c r="V353" s="499"/>
      <c r="W353" s="500"/>
      <c r="X353" s="501"/>
      <c r="Y353" s="499"/>
      <c r="Z353" s="500"/>
      <c r="AA353" s="500"/>
      <c r="AB353" s="499"/>
      <c r="AC353" s="499"/>
      <c r="AD353" s="499"/>
      <c r="AE353" s="499"/>
      <c r="AF353" s="500"/>
      <c r="AG353" s="500"/>
      <c r="AH353" s="501"/>
      <c r="AI353" s="501"/>
      <c r="AJ353" s="501"/>
      <c r="AK353" s="501"/>
      <c r="AL353" s="501"/>
      <c r="AM353" s="501"/>
      <c r="AN353" s="502"/>
      <c r="AO353" s="502"/>
      <c r="AP353" s="500"/>
      <c r="AQ353" s="500"/>
      <c r="AR353" s="500"/>
      <c r="AS353" s="503"/>
      <c r="AT353" s="503"/>
      <c r="AU353" s="504"/>
      <c r="AV353" s="505"/>
      <c r="AW353" s="506"/>
      <c r="AX353" s="506"/>
      <c r="AY353" s="505"/>
      <c r="AZ353" s="506"/>
      <c r="BA353" s="504"/>
      <c r="BB353" s="504"/>
      <c r="BC353" s="504"/>
      <c r="BD353" s="504"/>
      <c r="BE353" s="504"/>
      <c r="BF353" s="504"/>
      <c r="BG353" s="505"/>
      <c r="BH353" s="505"/>
      <c r="BI353" s="505"/>
      <c r="BJ353" s="505"/>
      <c r="BK353" s="505"/>
      <c r="BL353" s="505"/>
      <c r="BM353" s="505"/>
      <c r="BN353" s="505"/>
      <c r="BO353" s="505"/>
      <c r="BP353" s="505"/>
    </row>
    <row r="354" spans="1:68" ht="19.5" customHeight="1">
      <c r="A354" s="499"/>
      <c r="B354" s="499"/>
      <c r="C354" s="499"/>
      <c r="D354" s="499"/>
      <c r="E354" s="499"/>
      <c r="F354" s="499"/>
      <c r="G354" s="500"/>
      <c r="H354" s="499"/>
      <c r="I354" s="499"/>
      <c r="J354" s="500"/>
      <c r="K354" s="499"/>
      <c r="L354" s="500"/>
      <c r="M354" s="499"/>
      <c r="N354" s="500"/>
      <c r="O354" s="499"/>
      <c r="P354" s="500"/>
      <c r="Q354" s="501"/>
      <c r="R354" s="501"/>
      <c r="S354" s="501"/>
      <c r="T354" s="501"/>
      <c r="U354" s="499"/>
      <c r="V354" s="499"/>
      <c r="W354" s="500"/>
      <c r="X354" s="501"/>
      <c r="Y354" s="499"/>
      <c r="Z354" s="500"/>
      <c r="AA354" s="500"/>
      <c r="AB354" s="499"/>
      <c r="AC354" s="499"/>
      <c r="AD354" s="499"/>
      <c r="AE354" s="499"/>
      <c r="AF354" s="500"/>
      <c r="AG354" s="500"/>
      <c r="AH354" s="501"/>
      <c r="AI354" s="501"/>
      <c r="AJ354" s="501"/>
      <c r="AK354" s="501"/>
      <c r="AL354" s="501"/>
      <c r="AM354" s="501"/>
      <c r="AN354" s="502"/>
      <c r="AO354" s="502"/>
      <c r="AP354" s="500"/>
      <c r="AQ354" s="500"/>
      <c r="AR354" s="500"/>
      <c r="AS354" s="503"/>
      <c r="AT354" s="503"/>
      <c r="AU354" s="504"/>
      <c r="AV354" s="505"/>
      <c r="AW354" s="506"/>
      <c r="AX354" s="506"/>
      <c r="AY354" s="505"/>
      <c r="AZ354" s="506"/>
      <c r="BA354" s="504"/>
      <c r="BB354" s="504"/>
      <c r="BC354" s="504"/>
      <c r="BD354" s="504"/>
      <c r="BE354" s="504"/>
      <c r="BF354" s="504"/>
      <c r="BG354" s="505"/>
      <c r="BH354" s="505"/>
      <c r="BI354" s="505"/>
      <c r="BJ354" s="505"/>
      <c r="BK354" s="505"/>
      <c r="BL354" s="505"/>
      <c r="BM354" s="505"/>
      <c r="BN354" s="505"/>
      <c r="BO354" s="505"/>
      <c r="BP354" s="505"/>
    </row>
    <row r="355" spans="1:68" ht="19.5" customHeight="1">
      <c r="A355" s="499"/>
      <c r="B355" s="499"/>
      <c r="C355" s="499"/>
      <c r="D355" s="499"/>
      <c r="E355" s="499"/>
      <c r="F355" s="499"/>
      <c r="G355" s="500"/>
      <c r="H355" s="499"/>
      <c r="I355" s="499"/>
      <c r="J355" s="500"/>
      <c r="K355" s="499"/>
      <c r="L355" s="500"/>
      <c r="M355" s="499"/>
      <c r="N355" s="500"/>
      <c r="O355" s="499"/>
      <c r="P355" s="500"/>
      <c r="Q355" s="501"/>
      <c r="R355" s="501"/>
      <c r="S355" s="501"/>
      <c r="T355" s="501"/>
      <c r="U355" s="499"/>
      <c r="V355" s="499"/>
      <c r="W355" s="500"/>
      <c r="X355" s="501"/>
      <c r="Y355" s="499"/>
      <c r="Z355" s="500"/>
      <c r="AA355" s="500"/>
      <c r="AB355" s="499"/>
      <c r="AC355" s="499"/>
      <c r="AD355" s="499"/>
      <c r="AE355" s="499"/>
      <c r="AF355" s="500"/>
      <c r="AG355" s="500"/>
      <c r="AH355" s="501"/>
      <c r="AI355" s="501"/>
      <c r="AJ355" s="501"/>
      <c r="AK355" s="501"/>
      <c r="AL355" s="501"/>
      <c r="AM355" s="501"/>
      <c r="AN355" s="502"/>
      <c r="AO355" s="502"/>
      <c r="AP355" s="500"/>
      <c r="AQ355" s="500"/>
      <c r="AR355" s="500"/>
      <c r="AS355" s="503"/>
      <c r="AT355" s="503"/>
      <c r="AU355" s="504"/>
      <c r="AV355" s="505"/>
      <c r="AW355" s="506"/>
      <c r="AX355" s="506"/>
      <c r="AY355" s="505"/>
      <c r="AZ355" s="506"/>
      <c r="BA355" s="504"/>
      <c r="BB355" s="504"/>
      <c r="BC355" s="504"/>
      <c r="BD355" s="504"/>
      <c r="BE355" s="504"/>
      <c r="BF355" s="504"/>
      <c r="BG355" s="505"/>
      <c r="BH355" s="505"/>
      <c r="BI355" s="505"/>
      <c r="BJ355" s="505"/>
      <c r="BK355" s="505"/>
      <c r="BL355" s="505"/>
      <c r="BM355" s="505"/>
      <c r="BN355" s="505"/>
      <c r="BO355" s="505"/>
      <c r="BP355" s="505"/>
    </row>
    <row r="356" spans="1:68" ht="19.5" customHeight="1">
      <c r="A356" s="499"/>
      <c r="B356" s="499"/>
      <c r="C356" s="499"/>
      <c r="D356" s="499"/>
      <c r="E356" s="499"/>
      <c r="F356" s="499"/>
      <c r="G356" s="500"/>
      <c r="H356" s="499"/>
      <c r="I356" s="499"/>
      <c r="J356" s="500"/>
      <c r="K356" s="499"/>
      <c r="L356" s="500"/>
      <c r="M356" s="499"/>
      <c r="N356" s="500"/>
      <c r="O356" s="499"/>
      <c r="P356" s="500"/>
      <c r="Q356" s="501"/>
      <c r="R356" s="501"/>
      <c r="S356" s="501"/>
      <c r="T356" s="501"/>
      <c r="U356" s="499"/>
      <c r="V356" s="499"/>
      <c r="W356" s="500"/>
      <c r="X356" s="501"/>
      <c r="Y356" s="499"/>
      <c r="Z356" s="500"/>
      <c r="AA356" s="500"/>
      <c r="AB356" s="499"/>
      <c r="AC356" s="499"/>
      <c r="AD356" s="499"/>
      <c r="AE356" s="499"/>
      <c r="AF356" s="500"/>
      <c r="AG356" s="500"/>
      <c r="AH356" s="501"/>
      <c r="AI356" s="501"/>
      <c r="AJ356" s="501"/>
      <c r="AK356" s="501"/>
      <c r="AL356" s="501"/>
      <c r="AM356" s="501"/>
      <c r="AN356" s="502"/>
      <c r="AO356" s="502"/>
      <c r="AP356" s="500"/>
      <c r="AQ356" s="500"/>
      <c r="AR356" s="500"/>
      <c r="AS356" s="503"/>
      <c r="AT356" s="503"/>
      <c r="AU356" s="504"/>
      <c r="AV356" s="505"/>
      <c r="AW356" s="506"/>
      <c r="AX356" s="506"/>
      <c r="AY356" s="505"/>
      <c r="AZ356" s="506"/>
      <c r="BA356" s="504"/>
      <c r="BB356" s="504"/>
      <c r="BC356" s="504"/>
      <c r="BD356" s="504"/>
      <c r="BE356" s="504"/>
      <c r="BF356" s="504"/>
      <c r="BG356" s="505"/>
      <c r="BH356" s="505"/>
      <c r="BI356" s="505"/>
      <c r="BJ356" s="505"/>
      <c r="BK356" s="505"/>
      <c r="BL356" s="505"/>
      <c r="BM356" s="505"/>
      <c r="BN356" s="505"/>
      <c r="BO356" s="505"/>
      <c r="BP356" s="505"/>
    </row>
    <row r="357" spans="1:68" ht="19.5" customHeight="1">
      <c r="A357" s="499"/>
      <c r="B357" s="499"/>
      <c r="C357" s="499"/>
      <c r="D357" s="499"/>
      <c r="E357" s="499"/>
      <c r="F357" s="499"/>
      <c r="G357" s="500"/>
      <c r="H357" s="499"/>
      <c r="I357" s="499"/>
      <c r="J357" s="500"/>
      <c r="K357" s="499"/>
      <c r="L357" s="500"/>
      <c r="M357" s="499"/>
      <c r="N357" s="500"/>
      <c r="O357" s="499"/>
      <c r="P357" s="500"/>
      <c r="Q357" s="501"/>
      <c r="R357" s="501"/>
      <c r="S357" s="501"/>
      <c r="T357" s="501"/>
      <c r="U357" s="499"/>
      <c r="V357" s="499"/>
      <c r="W357" s="500"/>
      <c r="X357" s="501"/>
      <c r="Y357" s="499"/>
      <c r="Z357" s="500"/>
      <c r="AA357" s="500"/>
      <c r="AB357" s="499"/>
      <c r="AC357" s="499"/>
      <c r="AD357" s="499"/>
      <c r="AE357" s="499"/>
      <c r="AF357" s="500"/>
      <c r="AG357" s="500"/>
      <c r="AH357" s="501"/>
      <c r="AI357" s="501"/>
      <c r="AJ357" s="501"/>
      <c r="AK357" s="501"/>
      <c r="AL357" s="501"/>
      <c r="AM357" s="501"/>
      <c r="AN357" s="502"/>
      <c r="AO357" s="502"/>
      <c r="AP357" s="500"/>
      <c r="AQ357" s="500"/>
      <c r="AR357" s="500"/>
      <c r="AS357" s="503"/>
      <c r="AT357" s="503"/>
      <c r="AU357" s="504"/>
      <c r="AV357" s="505"/>
      <c r="AW357" s="506"/>
      <c r="AX357" s="506"/>
      <c r="AY357" s="505"/>
      <c r="AZ357" s="506"/>
      <c r="BA357" s="504"/>
      <c r="BB357" s="504"/>
      <c r="BC357" s="504"/>
      <c r="BD357" s="504"/>
      <c r="BE357" s="504"/>
      <c r="BF357" s="504"/>
      <c r="BG357" s="505"/>
      <c r="BH357" s="505"/>
      <c r="BI357" s="505"/>
      <c r="BJ357" s="505"/>
      <c r="BK357" s="505"/>
      <c r="BL357" s="505"/>
      <c r="BM357" s="505"/>
      <c r="BN357" s="505"/>
      <c r="BO357" s="505"/>
      <c r="BP357" s="505"/>
    </row>
    <row r="358" spans="1:68" ht="19.5" customHeight="1">
      <c r="A358" s="499"/>
      <c r="B358" s="499"/>
      <c r="C358" s="499"/>
      <c r="D358" s="499"/>
      <c r="E358" s="499"/>
      <c r="F358" s="499"/>
      <c r="G358" s="500"/>
      <c r="H358" s="499"/>
      <c r="I358" s="499"/>
      <c r="J358" s="500"/>
      <c r="K358" s="499"/>
      <c r="L358" s="500"/>
      <c r="M358" s="499"/>
      <c r="N358" s="500"/>
      <c r="O358" s="499"/>
      <c r="P358" s="500"/>
      <c r="Q358" s="501"/>
      <c r="R358" s="501"/>
      <c r="S358" s="501"/>
      <c r="T358" s="501"/>
      <c r="U358" s="499"/>
      <c r="V358" s="499"/>
      <c r="W358" s="500"/>
      <c r="X358" s="501"/>
      <c r="Y358" s="499"/>
      <c r="Z358" s="500"/>
      <c r="AA358" s="500"/>
      <c r="AB358" s="499"/>
      <c r="AC358" s="499"/>
      <c r="AD358" s="499"/>
      <c r="AE358" s="499"/>
      <c r="AF358" s="500"/>
      <c r="AG358" s="500"/>
      <c r="AH358" s="501"/>
      <c r="AI358" s="501"/>
      <c r="AJ358" s="501"/>
      <c r="AK358" s="501"/>
      <c r="AL358" s="501"/>
      <c r="AM358" s="501"/>
      <c r="AN358" s="502"/>
      <c r="AO358" s="502"/>
      <c r="AP358" s="500"/>
      <c r="AQ358" s="500"/>
      <c r="AR358" s="500"/>
      <c r="AS358" s="503"/>
      <c r="AT358" s="503"/>
      <c r="AU358" s="504"/>
      <c r="AV358" s="505"/>
      <c r="AW358" s="506"/>
      <c r="AX358" s="506"/>
      <c r="AY358" s="505"/>
      <c r="AZ358" s="506"/>
      <c r="BA358" s="504"/>
      <c r="BB358" s="504"/>
      <c r="BC358" s="504"/>
      <c r="BD358" s="504"/>
      <c r="BE358" s="504"/>
      <c r="BF358" s="504"/>
      <c r="BG358" s="505"/>
      <c r="BH358" s="505"/>
      <c r="BI358" s="505"/>
      <c r="BJ358" s="505"/>
      <c r="BK358" s="505"/>
      <c r="BL358" s="505"/>
      <c r="BM358" s="505"/>
      <c r="BN358" s="505"/>
      <c r="BO358" s="505"/>
      <c r="BP358" s="505"/>
    </row>
    <row r="359" spans="1:68" ht="19.5" customHeight="1">
      <c r="A359" s="499"/>
      <c r="B359" s="499"/>
      <c r="C359" s="499"/>
      <c r="D359" s="499"/>
      <c r="E359" s="499"/>
      <c r="F359" s="499"/>
      <c r="G359" s="500"/>
      <c r="H359" s="499"/>
      <c r="I359" s="499"/>
      <c r="J359" s="500"/>
      <c r="K359" s="499"/>
      <c r="L359" s="500"/>
      <c r="M359" s="499"/>
      <c r="N359" s="500"/>
      <c r="O359" s="499"/>
      <c r="P359" s="500"/>
      <c r="Q359" s="501"/>
      <c r="R359" s="501"/>
      <c r="S359" s="501"/>
      <c r="T359" s="501"/>
      <c r="U359" s="499"/>
      <c r="V359" s="499"/>
      <c r="W359" s="500"/>
      <c r="X359" s="501"/>
      <c r="Y359" s="499"/>
      <c r="Z359" s="500"/>
      <c r="AA359" s="500"/>
      <c r="AB359" s="499"/>
      <c r="AC359" s="499"/>
      <c r="AD359" s="499"/>
      <c r="AE359" s="499"/>
      <c r="AF359" s="500"/>
      <c r="AG359" s="500"/>
      <c r="AH359" s="501"/>
      <c r="AI359" s="501"/>
      <c r="AJ359" s="501"/>
      <c r="AK359" s="501"/>
      <c r="AL359" s="501"/>
      <c r="AM359" s="501"/>
      <c r="AN359" s="502"/>
      <c r="AO359" s="502"/>
      <c r="AP359" s="500"/>
      <c r="AQ359" s="500"/>
      <c r="AR359" s="500"/>
      <c r="AS359" s="503"/>
      <c r="AT359" s="503"/>
      <c r="AU359" s="504"/>
      <c r="AV359" s="505"/>
      <c r="AW359" s="506"/>
      <c r="AX359" s="506"/>
      <c r="AY359" s="505"/>
      <c r="AZ359" s="506"/>
      <c r="BA359" s="504"/>
      <c r="BB359" s="504"/>
      <c r="BC359" s="504"/>
      <c r="BD359" s="504"/>
      <c r="BE359" s="504"/>
      <c r="BF359" s="504"/>
      <c r="BG359" s="505"/>
      <c r="BH359" s="505"/>
      <c r="BI359" s="505"/>
      <c r="BJ359" s="505"/>
      <c r="BK359" s="505"/>
      <c r="BL359" s="505"/>
      <c r="BM359" s="505"/>
      <c r="BN359" s="505"/>
      <c r="BO359" s="505"/>
      <c r="BP359" s="505"/>
    </row>
    <row r="360" spans="1:68" ht="19.5" customHeight="1">
      <c r="A360" s="499"/>
      <c r="B360" s="499"/>
      <c r="C360" s="499"/>
      <c r="D360" s="499"/>
      <c r="E360" s="499"/>
      <c r="F360" s="499"/>
      <c r="G360" s="500"/>
      <c r="H360" s="499"/>
      <c r="I360" s="499"/>
      <c r="J360" s="500"/>
      <c r="K360" s="499"/>
      <c r="L360" s="500"/>
      <c r="M360" s="499"/>
      <c r="N360" s="500"/>
      <c r="O360" s="499"/>
      <c r="P360" s="500"/>
      <c r="Q360" s="501"/>
      <c r="R360" s="501"/>
      <c r="S360" s="501"/>
      <c r="T360" s="501"/>
      <c r="U360" s="499"/>
      <c r="V360" s="499"/>
      <c r="W360" s="500"/>
      <c r="X360" s="501"/>
      <c r="Y360" s="499"/>
      <c r="Z360" s="500"/>
      <c r="AA360" s="500"/>
      <c r="AB360" s="499"/>
      <c r="AC360" s="499"/>
      <c r="AD360" s="499"/>
      <c r="AE360" s="499"/>
      <c r="AF360" s="500"/>
      <c r="AG360" s="500"/>
      <c r="AH360" s="501"/>
      <c r="AI360" s="501"/>
      <c r="AJ360" s="501"/>
      <c r="AK360" s="501"/>
      <c r="AL360" s="501"/>
      <c r="AM360" s="501"/>
      <c r="AN360" s="502"/>
      <c r="AO360" s="502"/>
      <c r="AP360" s="500"/>
      <c r="AQ360" s="500"/>
      <c r="AR360" s="500"/>
      <c r="AS360" s="503"/>
      <c r="AT360" s="503"/>
      <c r="AU360" s="504"/>
      <c r="AV360" s="505"/>
      <c r="AW360" s="506"/>
      <c r="AX360" s="506"/>
      <c r="AY360" s="505"/>
      <c r="AZ360" s="506"/>
      <c r="BA360" s="504"/>
      <c r="BB360" s="504"/>
      <c r="BC360" s="504"/>
      <c r="BD360" s="504"/>
      <c r="BE360" s="504"/>
      <c r="BF360" s="504"/>
      <c r="BG360" s="505"/>
      <c r="BH360" s="505"/>
      <c r="BI360" s="505"/>
      <c r="BJ360" s="505"/>
      <c r="BK360" s="505"/>
      <c r="BL360" s="505"/>
      <c r="BM360" s="505"/>
      <c r="BN360" s="505"/>
      <c r="BO360" s="505"/>
      <c r="BP360" s="505"/>
    </row>
    <row r="361" spans="1:68" ht="19.5" customHeight="1">
      <c r="A361" s="499"/>
      <c r="B361" s="499"/>
      <c r="C361" s="499"/>
      <c r="D361" s="499"/>
      <c r="E361" s="499"/>
      <c r="F361" s="499"/>
      <c r="G361" s="500"/>
      <c r="H361" s="499"/>
      <c r="I361" s="499"/>
      <c r="J361" s="500"/>
      <c r="K361" s="499"/>
      <c r="L361" s="500"/>
      <c r="M361" s="499"/>
      <c r="N361" s="500"/>
      <c r="O361" s="499"/>
      <c r="P361" s="500"/>
      <c r="Q361" s="501"/>
      <c r="R361" s="501"/>
      <c r="S361" s="501"/>
      <c r="T361" s="501"/>
      <c r="U361" s="499"/>
      <c r="V361" s="499"/>
      <c r="W361" s="500"/>
      <c r="X361" s="501"/>
      <c r="Y361" s="499"/>
      <c r="Z361" s="500"/>
      <c r="AA361" s="500"/>
      <c r="AB361" s="499"/>
      <c r="AC361" s="499"/>
      <c r="AD361" s="499"/>
      <c r="AE361" s="499"/>
      <c r="AF361" s="500"/>
      <c r="AG361" s="500"/>
      <c r="AH361" s="501"/>
      <c r="AI361" s="501"/>
      <c r="AJ361" s="501"/>
      <c r="AK361" s="501"/>
      <c r="AL361" s="501"/>
      <c r="AM361" s="501"/>
      <c r="AN361" s="502"/>
      <c r="AO361" s="502"/>
      <c r="AP361" s="500"/>
      <c r="AQ361" s="500"/>
      <c r="AR361" s="500"/>
      <c r="AS361" s="503"/>
      <c r="AT361" s="503"/>
      <c r="AU361" s="504"/>
      <c r="AV361" s="505"/>
      <c r="AW361" s="506"/>
      <c r="AX361" s="506"/>
      <c r="AY361" s="505"/>
      <c r="AZ361" s="506"/>
      <c r="BA361" s="504"/>
      <c r="BB361" s="504"/>
      <c r="BC361" s="504"/>
      <c r="BD361" s="504"/>
      <c r="BE361" s="504"/>
      <c r="BF361" s="504"/>
      <c r="BG361" s="505"/>
      <c r="BH361" s="505"/>
      <c r="BI361" s="505"/>
      <c r="BJ361" s="505"/>
      <c r="BK361" s="505"/>
      <c r="BL361" s="505"/>
      <c r="BM361" s="505"/>
      <c r="BN361" s="505"/>
      <c r="BO361" s="505"/>
      <c r="BP361" s="505"/>
    </row>
    <row r="362" spans="1:68" ht="19.5" customHeight="1">
      <c r="A362" s="499"/>
      <c r="B362" s="499"/>
      <c r="C362" s="499"/>
      <c r="D362" s="499"/>
      <c r="E362" s="499"/>
      <c r="F362" s="499"/>
      <c r="G362" s="500"/>
      <c r="H362" s="499"/>
      <c r="I362" s="499"/>
      <c r="J362" s="500"/>
      <c r="K362" s="499"/>
      <c r="L362" s="500"/>
      <c r="M362" s="499"/>
      <c r="N362" s="500"/>
      <c r="O362" s="499"/>
      <c r="P362" s="500"/>
      <c r="Q362" s="501"/>
      <c r="R362" s="501"/>
      <c r="S362" s="501"/>
      <c r="T362" s="501"/>
      <c r="U362" s="499"/>
      <c r="V362" s="499"/>
      <c r="W362" s="500"/>
      <c r="X362" s="501"/>
      <c r="Y362" s="499"/>
      <c r="Z362" s="500"/>
      <c r="AA362" s="500"/>
      <c r="AB362" s="499"/>
      <c r="AC362" s="499"/>
      <c r="AD362" s="499"/>
      <c r="AE362" s="499"/>
      <c r="AF362" s="500"/>
      <c r="AG362" s="500"/>
      <c r="AH362" s="501"/>
      <c r="AI362" s="501"/>
      <c r="AJ362" s="501"/>
      <c r="AK362" s="501"/>
      <c r="AL362" s="501"/>
      <c r="AM362" s="501"/>
      <c r="AN362" s="502"/>
      <c r="AO362" s="502"/>
      <c r="AP362" s="500"/>
      <c r="AQ362" s="500"/>
      <c r="AR362" s="500"/>
      <c r="AS362" s="503"/>
      <c r="AT362" s="503"/>
      <c r="AU362" s="504"/>
      <c r="AV362" s="505"/>
      <c r="AW362" s="506"/>
      <c r="AX362" s="506"/>
      <c r="AY362" s="505"/>
      <c r="AZ362" s="506"/>
      <c r="BA362" s="504"/>
      <c r="BB362" s="504"/>
      <c r="BC362" s="504"/>
      <c r="BD362" s="504"/>
      <c r="BE362" s="504"/>
      <c r="BF362" s="504"/>
      <c r="BG362" s="505"/>
      <c r="BH362" s="505"/>
      <c r="BI362" s="505"/>
      <c r="BJ362" s="505"/>
      <c r="BK362" s="505"/>
      <c r="BL362" s="505"/>
      <c r="BM362" s="505"/>
      <c r="BN362" s="505"/>
      <c r="BO362" s="505"/>
      <c r="BP362" s="505"/>
    </row>
    <row r="363" spans="1:68" ht="19.5" customHeight="1">
      <c r="A363" s="499"/>
      <c r="B363" s="499"/>
      <c r="C363" s="499"/>
      <c r="D363" s="499"/>
      <c r="E363" s="499"/>
      <c r="F363" s="499"/>
      <c r="G363" s="500"/>
      <c r="H363" s="499"/>
      <c r="I363" s="499"/>
      <c r="J363" s="500"/>
      <c r="K363" s="499"/>
      <c r="L363" s="500"/>
      <c r="M363" s="499"/>
      <c r="N363" s="500"/>
      <c r="O363" s="499"/>
      <c r="P363" s="500"/>
      <c r="Q363" s="501"/>
      <c r="R363" s="501"/>
      <c r="S363" s="501"/>
      <c r="T363" s="501"/>
      <c r="U363" s="499"/>
      <c r="V363" s="499"/>
      <c r="W363" s="500"/>
      <c r="X363" s="501"/>
      <c r="Y363" s="499"/>
      <c r="Z363" s="500"/>
      <c r="AA363" s="500"/>
      <c r="AB363" s="499"/>
      <c r="AC363" s="499"/>
      <c r="AD363" s="499"/>
      <c r="AE363" s="499"/>
      <c r="AF363" s="500"/>
      <c r="AG363" s="500"/>
      <c r="AH363" s="501"/>
      <c r="AI363" s="501"/>
      <c r="AJ363" s="501"/>
      <c r="AK363" s="501"/>
      <c r="AL363" s="501"/>
      <c r="AM363" s="501"/>
      <c r="AN363" s="502"/>
      <c r="AO363" s="502"/>
      <c r="AP363" s="500"/>
      <c r="AQ363" s="500"/>
      <c r="AR363" s="500"/>
      <c r="AS363" s="503"/>
      <c r="AT363" s="503"/>
      <c r="AU363" s="504"/>
      <c r="AV363" s="505"/>
      <c r="AW363" s="506"/>
      <c r="AX363" s="506"/>
      <c r="AY363" s="505"/>
      <c r="AZ363" s="506"/>
      <c r="BA363" s="504"/>
      <c r="BB363" s="504"/>
      <c r="BC363" s="504"/>
      <c r="BD363" s="504"/>
      <c r="BE363" s="504"/>
      <c r="BF363" s="504"/>
      <c r="BG363" s="505"/>
      <c r="BH363" s="505"/>
      <c r="BI363" s="505"/>
      <c r="BJ363" s="505"/>
      <c r="BK363" s="505"/>
      <c r="BL363" s="505"/>
      <c r="BM363" s="505"/>
      <c r="BN363" s="505"/>
      <c r="BO363" s="505"/>
      <c r="BP363" s="505"/>
    </row>
    <row r="364" spans="1:68" ht="19.5" customHeight="1">
      <c r="A364" s="499"/>
      <c r="B364" s="499"/>
      <c r="C364" s="499"/>
      <c r="D364" s="499"/>
      <c r="E364" s="499"/>
      <c r="F364" s="499"/>
      <c r="G364" s="500"/>
      <c r="H364" s="499"/>
      <c r="I364" s="499"/>
      <c r="J364" s="500"/>
      <c r="K364" s="499"/>
      <c r="L364" s="500"/>
      <c r="M364" s="499"/>
      <c r="N364" s="500"/>
      <c r="O364" s="499"/>
      <c r="P364" s="500"/>
      <c r="Q364" s="501"/>
      <c r="R364" s="501"/>
      <c r="S364" s="501"/>
      <c r="T364" s="501"/>
      <c r="U364" s="499"/>
      <c r="V364" s="499"/>
      <c r="W364" s="500"/>
      <c r="X364" s="501"/>
      <c r="Y364" s="499"/>
      <c r="Z364" s="500"/>
      <c r="AA364" s="500"/>
      <c r="AB364" s="499"/>
      <c r="AC364" s="499"/>
      <c r="AD364" s="499"/>
      <c r="AE364" s="499"/>
      <c r="AF364" s="500"/>
      <c r="AG364" s="500"/>
      <c r="AH364" s="501"/>
      <c r="AI364" s="501"/>
      <c r="AJ364" s="501"/>
      <c r="AK364" s="501"/>
      <c r="AL364" s="501"/>
      <c r="AM364" s="501"/>
      <c r="AN364" s="502"/>
      <c r="AO364" s="502"/>
      <c r="AP364" s="500"/>
      <c r="AQ364" s="500"/>
      <c r="AR364" s="500"/>
      <c r="AS364" s="503"/>
      <c r="AT364" s="503"/>
      <c r="AU364" s="504"/>
      <c r="AV364" s="505"/>
      <c r="AW364" s="506"/>
      <c r="AX364" s="506"/>
      <c r="AY364" s="505"/>
      <c r="AZ364" s="506"/>
      <c r="BA364" s="504"/>
      <c r="BB364" s="504"/>
      <c r="BC364" s="504"/>
      <c r="BD364" s="504"/>
      <c r="BE364" s="504"/>
      <c r="BF364" s="504"/>
      <c r="BG364" s="505"/>
      <c r="BH364" s="505"/>
      <c r="BI364" s="505"/>
      <c r="BJ364" s="505"/>
      <c r="BK364" s="505"/>
      <c r="BL364" s="505"/>
      <c r="BM364" s="505"/>
      <c r="BN364" s="505"/>
      <c r="BO364" s="505"/>
      <c r="BP364" s="505"/>
    </row>
    <row r="365" spans="1:68" ht="19.5" customHeight="1">
      <c r="A365" s="499"/>
      <c r="B365" s="499"/>
      <c r="C365" s="499"/>
      <c r="D365" s="499"/>
      <c r="E365" s="499"/>
      <c r="F365" s="499"/>
      <c r="G365" s="500"/>
      <c r="H365" s="499"/>
      <c r="I365" s="499"/>
      <c r="J365" s="500"/>
      <c r="K365" s="499"/>
      <c r="L365" s="500"/>
      <c r="M365" s="499"/>
      <c r="N365" s="500"/>
      <c r="O365" s="499"/>
      <c r="P365" s="500"/>
      <c r="Q365" s="501"/>
      <c r="R365" s="501"/>
      <c r="S365" s="501"/>
      <c r="T365" s="501"/>
      <c r="U365" s="499"/>
      <c r="V365" s="499"/>
      <c r="W365" s="500"/>
      <c r="X365" s="501"/>
      <c r="Y365" s="499"/>
      <c r="Z365" s="500"/>
      <c r="AA365" s="500"/>
      <c r="AB365" s="499"/>
      <c r="AC365" s="499"/>
      <c r="AD365" s="499"/>
      <c r="AE365" s="499"/>
      <c r="AF365" s="500"/>
      <c r="AG365" s="500"/>
      <c r="AH365" s="501"/>
      <c r="AI365" s="501"/>
      <c r="AJ365" s="501"/>
      <c r="AK365" s="501"/>
      <c r="AL365" s="501"/>
      <c r="AM365" s="501"/>
      <c r="AN365" s="502"/>
      <c r="AO365" s="502"/>
      <c r="AP365" s="500"/>
      <c r="AQ365" s="500"/>
      <c r="AR365" s="500"/>
      <c r="AS365" s="503"/>
      <c r="AT365" s="503"/>
      <c r="AU365" s="504"/>
      <c r="AV365" s="505"/>
      <c r="AW365" s="506"/>
      <c r="AX365" s="506"/>
      <c r="AY365" s="505"/>
      <c r="AZ365" s="506"/>
      <c r="BA365" s="504"/>
      <c r="BB365" s="504"/>
      <c r="BC365" s="504"/>
      <c r="BD365" s="504"/>
      <c r="BE365" s="504"/>
      <c r="BF365" s="504"/>
      <c r="BG365" s="505"/>
      <c r="BH365" s="505"/>
      <c r="BI365" s="505"/>
      <c r="BJ365" s="505"/>
      <c r="BK365" s="505"/>
      <c r="BL365" s="505"/>
      <c r="BM365" s="505"/>
      <c r="BN365" s="505"/>
      <c r="BO365" s="505"/>
      <c r="BP365" s="505"/>
    </row>
    <row r="366" spans="1:68" ht="19.5" customHeight="1">
      <c r="A366" s="499"/>
      <c r="B366" s="499"/>
      <c r="C366" s="499"/>
      <c r="D366" s="499"/>
      <c r="E366" s="499"/>
      <c r="F366" s="499"/>
      <c r="G366" s="500"/>
      <c r="H366" s="499"/>
      <c r="I366" s="499"/>
      <c r="J366" s="500"/>
      <c r="K366" s="499"/>
      <c r="L366" s="500"/>
      <c r="M366" s="499"/>
      <c r="N366" s="500"/>
      <c r="O366" s="499"/>
      <c r="P366" s="500"/>
      <c r="Q366" s="501"/>
      <c r="R366" s="501"/>
      <c r="S366" s="501"/>
      <c r="T366" s="501"/>
      <c r="U366" s="499"/>
      <c r="V366" s="499"/>
      <c r="W366" s="500"/>
      <c r="X366" s="501"/>
      <c r="Y366" s="499"/>
      <c r="Z366" s="500"/>
      <c r="AA366" s="500"/>
      <c r="AB366" s="499"/>
      <c r="AC366" s="499"/>
      <c r="AD366" s="499"/>
      <c r="AE366" s="499"/>
      <c r="AF366" s="500"/>
      <c r="AG366" s="500"/>
      <c r="AH366" s="501"/>
      <c r="AI366" s="501"/>
      <c r="AJ366" s="501"/>
      <c r="AK366" s="501"/>
      <c r="AL366" s="501"/>
      <c r="AM366" s="501"/>
      <c r="AN366" s="502"/>
      <c r="AO366" s="502"/>
      <c r="AP366" s="500"/>
      <c r="AQ366" s="500"/>
      <c r="AR366" s="500"/>
      <c r="AS366" s="503"/>
      <c r="AT366" s="503"/>
      <c r="AU366" s="504"/>
      <c r="AV366" s="505"/>
      <c r="AW366" s="506"/>
      <c r="AX366" s="506"/>
      <c r="AY366" s="505"/>
      <c r="AZ366" s="506"/>
      <c r="BA366" s="504"/>
      <c r="BB366" s="504"/>
      <c r="BC366" s="504"/>
      <c r="BD366" s="504"/>
      <c r="BE366" s="504"/>
      <c r="BF366" s="504"/>
      <c r="BG366" s="505"/>
      <c r="BH366" s="505"/>
      <c r="BI366" s="505"/>
      <c r="BJ366" s="505"/>
      <c r="BK366" s="505"/>
      <c r="BL366" s="505"/>
      <c r="BM366" s="505"/>
      <c r="BN366" s="505"/>
      <c r="BO366" s="505"/>
      <c r="BP366" s="505"/>
    </row>
    <row r="367" spans="1:68" ht="19.5" customHeight="1">
      <c r="A367" s="499"/>
      <c r="B367" s="499"/>
      <c r="C367" s="499"/>
      <c r="D367" s="499"/>
      <c r="E367" s="499"/>
      <c r="F367" s="499"/>
      <c r="G367" s="500"/>
      <c r="H367" s="499"/>
      <c r="I367" s="499"/>
      <c r="J367" s="500"/>
      <c r="K367" s="499"/>
      <c r="L367" s="500"/>
      <c r="M367" s="499"/>
      <c r="N367" s="500"/>
      <c r="O367" s="499"/>
      <c r="P367" s="500"/>
      <c r="Q367" s="501"/>
      <c r="R367" s="501"/>
      <c r="S367" s="501"/>
      <c r="T367" s="501"/>
      <c r="U367" s="499"/>
      <c r="V367" s="499"/>
      <c r="W367" s="500"/>
      <c r="X367" s="501"/>
      <c r="Y367" s="499"/>
      <c r="Z367" s="500"/>
      <c r="AA367" s="500"/>
      <c r="AB367" s="499"/>
      <c r="AC367" s="499"/>
      <c r="AD367" s="499"/>
      <c r="AE367" s="499"/>
      <c r="AF367" s="500"/>
      <c r="AG367" s="500"/>
      <c r="AH367" s="501"/>
      <c r="AI367" s="501"/>
      <c r="AJ367" s="501"/>
      <c r="AK367" s="501"/>
      <c r="AL367" s="501"/>
      <c r="AM367" s="501"/>
      <c r="AN367" s="502"/>
      <c r="AO367" s="502"/>
      <c r="AP367" s="500"/>
      <c r="AQ367" s="500"/>
      <c r="AR367" s="500"/>
      <c r="AS367" s="503"/>
      <c r="AT367" s="503"/>
      <c r="AU367" s="504"/>
      <c r="AV367" s="505"/>
      <c r="AW367" s="506"/>
      <c r="AX367" s="506"/>
      <c r="AY367" s="505"/>
      <c r="AZ367" s="506"/>
      <c r="BA367" s="504"/>
      <c r="BB367" s="504"/>
      <c r="BC367" s="504"/>
      <c r="BD367" s="504"/>
      <c r="BE367" s="504"/>
      <c r="BF367" s="504"/>
      <c r="BG367" s="505"/>
      <c r="BH367" s="505"/>
      <c r="BI367" s="505"/>
      <c r="BJ367" s="505"/>
      <c r="BK367" s="505"/>
      <c r="BL367" s="505"/>
      <c r="BM367" s="505"/>
      <c r="BN367" s="505"/>
      <c r="BO367" s="505"/>
      <c r="BP367" s="505"/>
    </row>
    <row r="368" spans="1:68" ht="19.5" customHeight="1">
      <c r="A368" s="499"/>
      <c r="B368" s="499"/>
      <c r="C368" s="499"/>
      <c r="D368" s="499"/>
      <c r="E368" s="499"/>
      <c r="F368" s="499"/>
      <c r="G368" s="500"/>
      <c r="H368" s="499"/>
      <c r="I368" s="499"/>
      <c r="J368" s="500"/>
      <c r="K368" s="499"/>
      <c r="L368" s="500"/>
      <c r="M368" s="499"/>
      <c r="N368" s="500"/>
      <c r="O368" s="499"/>
      <c r="P368" s="500"/>
      <c r="Q368" s="501"/>
      <c r="R368" s="501"/>
      <c r="S368" s="501"/>
      <c r="T368" s="501"/>
      <c r="U368" s="499"/>
      <c r="V368" s="499"/>
      <c r="W368" s="500"/>
      <c r="X368" s="501"/>
      <c r="Y368" s="499"/>
      <c r="Z368" s="500"/>
      <c r="AA368" s="500"/>
      <c r="AB368" s="499"/>
      <c r="AC368" s="499"/>
      <c r="AD368" s="499"/>
      <c r="AE368" s="499"/>
      <c r="AF368" s="500"/>
      <c r="AG368" s="500"/>
      <c r="AH368" s="501"/>
      <c r="AI368" s="501"/>
      <c r="AJ368" s="501"/>
      <c r="AK368" s="501"/>
      <c r="AL368" s="501"/>
      <c r="AM368" s="501"/>
      <c r="AN368" s="502"/>
      <c r="AO368" s="502"/>
      <c r="AP368" s="500"/>
      <c r="AQ368" s="500"/>
      <c r="AR368" s="500"/>
      <c r="AS368" s="503"/>
      <c r="AT368" s="503"/>
      <c r="AU368" s="504"/>
      <c r="AV368" s="505"/>
      <c r="AW368" s="506"/>
      <c r="AX368" s="506"/>
      <c r="AY368" s="505"/>
      <c r="AZ368" s="506"/>
      <c r="BA368" s="504"/>
      <c r="BB368" s="504"/>
      <c r="BC368" s="504"/>
      <c r="BD368" s="504"/>
      <c r="BE368" s="504"/>
      <c r="BF368" s="504"/>
      <c r="BG368" s="505"/>
      <c r="BH368" s="505"/>
      <c r="BI368" s="505"/>
      <c r="BJ368" s="505"/>
      <c r="BK368" s="505"/>
      <c r="BL368" s="505"/>
      <c r="BM368" s="505"/>
      <c r="BN368" s="505"/>
      <c r="BO368" s="505"/>
      <c r="BP368" s="505"/>
    </row>
    <row r="369" spans="1:68" ht="19.5" customHeight="1">
      <c r="A369" s="499"/>
      <c r="B369" s="499"/>
      <c r="C369" s="499"/>
      <c r="D369" s="499"/>
      <c r="E369" s="499"/>
      <c r="F369" s="499"/>
      <c r="G369" s="500"/>
      <c r="H369" s="499"/>
      <c r="I369" s="499"/>
      <c r="J369" s="500"/>
      <c r="K369" s="499"/>
      <c r="L369" s="500"/>
      <c r="M369" s="499"/>
      <c r="N369" s="500"/>
      <c r="O369" s="499"/>
      <c r="P369" s="500"/>
      <c r="Q369" s="501"/>
      <c r="R369" s="501"/>
      <c r="S369" s="501"/>
      <c r="T369" s="501"/>
      <c r="U369" s="499"/>
      <c r="V369" s="499"/>
      <c r="W369" s="500"/>
      <c r="X369" s="501"/>
      <c r="Y369" s="499"/>
      <c r="Z369" s="500"/>
      <c r="AA369" s="500"/>
      <c r="AB369" s="499"/>
      <c r="AC369" s="499"/>
      <c r="AD369" s="499"/>
      <c r="AE369" s="499"/>
      <c r="AF369" s="500"/>
      <c r="AG369" s="500"/>
      <c r="AH369" s="501"/>
      <c r="AI369" s="501"/>
      <c r="AJ369" s="501"/>
      <c r="AK369" s="501"/>
      <c r="AL369" s="501"/>
      <c r="AM369" s="501"/>
      <c r="AN369" s="502"/>
      <c r="AO369" s="502"/>
      <c r="AP369" s="500"/>
      <c r="AQ369" s="500"/>
      <c r="AR369" s="500"/>
      <c r="AS369" s="503"/>
      <c r="AT369" s="503"/>
      <c r="AU369" s="504"/>
      <c r="AV369" s="505"/>
      <c r="AW369" s="506"/>
      <c r="AX369" s="506"/>
      <c r="AY369" s="505"/>
      <c r="AZ369" s="506"/>
      <c r="BA369" s="504"/>
      <c r="BB369" s="504"/>
      <c r="BC369" s="504"/>
      <c r="BD369" s="504"/>
      <c r="BE369" s="504"/>
      <c r="BF369" s="504"/>
      <c r="BG369" s="505"/>
      <c r="BH369" s="505"/>
      <c r="BI369" s="505"/>
      <c r="BJ369" s="505"/>
      <c r="BK369" s="505"/>
      <c r="BL369" s="505"/>
      <c r="BM369" s="505"/>
      <c r="BN369" s="505"/>
      <c r="BO369" s="505"/>
      <c r="BP369" s="505"/>
    </row>
    <row r="370" spans="1:68" ht="19.5" customHeight="1">
      <c r="A370" s="499"/>
      <c r="B370" s="499"/>
      <c r="C370" s="499"/>
      <c r="D370" s="499"/>
      <c r="E370" s="499"/>
      <c r="F370" s="499"/>
      <c r="G370" s="500"/>
      <c r="H370" s="499"/>
      <c r="I370" s="499"/>
      <c r="J370" s="500"/>
      <c r="K370" s="499"/>
      <c r="L370" s="500"/>
      <c r="M370" s="499"/>
      <c r="N370" s="500"/>
      <c r="O370" s="499"/>
      <c r="P370" s="500"/>
      <c r="Q370" s="501"/>
      <c r="R370" s="501"/>
      <c r="S370" s="501"/>
      <c r="T370" s="501"/>
      <c r="U370" s="499"/>
      <c r="V370" s="499"/>
      <c r="W370" s="500"/>
      <c r="X370" s="501"/>
      <c r="Y370" s="499"/>
      <c r="Z370" s="500"/>
      <c r="AA370" s="500"/>
      <c r="AB370" s="499"/>
      <c r="AC370" s="499"/>
      <c r="AD370" s="499"/>
      <c r="AE370" s="499"/>
      <c r="AF370" s="500"/>
      <c r="AG370" s="500"/>
      <c r="AH370" s="501"/>
      <c r="AI370" s="501"/>
      <c r="AJ370" s="501"/>
      <c r="AK370" s="501"/>
      <c r="AL370" s="501"/>
      <c r="AM370" s="501"/>
      <c r="AN370" s="502"/>
      <c r="AO370" s="502"/>
      <c r="AP370" s="500"/>
      <c r="AQ370" s="500"/>
      <c r="AR370" s="500"/>
      <c r="AS370" s="503"/>
      <c r="AT370" s="503"/>
      <c r="AU370" s="504"/>
      <c r="AV370" s="505"/>
      <c r="AW370" s="506"/>
      <c r="AX370" s="506"/>
      <c r="AY370" s="505"/>
      <c r="AZ370" s="506"/>
      <c r="BA370" s="504"/>
      <c r="BB370" s="504"/>
      <c r="BC370" s="504"/>
      <c r="BD370" s="504"/>
      <c r="BE370" s="504"/>
      <c r="BF370" s="504"/>
      <c r="BG370" s="505"/>
      <c r="BH370" s="505"/>
      <c r="BI370" s="505"/>
      <c r="BJ370" s="505"/>
      <c r="BK370" s="505"/>
      <c r="BL370" s="505"/>
      <c r="BM370" s="505"/>
      <c r="BN370" s="505"/>
      <c r="BO370" s="505"/>
      <c r="BP370" s="505"/>
    </row>
    <row r="371" spans="1:68" ht="19.5" customHeight="1">
      <c r="A371" s="499"/>
      <c r="B371" s="499"/>
      <c r="C371" s="499"/>
      <c r="D371" s="499"/>
      <c r="E371" s="499"/>
      <c r="F371" s="499"/>
      <c r="G371" s="500"/>
      <c r="H371" s="499"/>
      <c r="I371" s="499"/>
      <c r="J371" s="500"/>
      <c r="K371" s="499"/>
      <c r="L371" s="500"/>
      <c r="M371" s="499"/>
      <c r="N371" s="500"/>
      <c r="O371" s="499"/>
      <c r="P371" s="500"/>
      <c r="Q371" s="501"/>
      <c r="R371" s="501"/>
      <c r="S371" s="501"/>
      <c r="T371" s="501"/>
      <c r="U371" s="499"/>
      <c r="V371" s="499"/>
      <c r="W371" s="500"/>
      <c r="X371" s="501"/>
      <c r="Y371" s="499"/>
      <c r="Z371" s="500"/>
      <c r="AA371" s="500"/>
      <c r="AB371" s="499"/>
      <c r="AC371" s="499"/>
      <c r="AD371" s="499"/>
      <c r="AE371" s="499"/>
      <c r="AF371" s="500"/>
      <c r="AG371" s="500"/>
      <c r="AH371" s="501"/>
      <c r="AI371" s="501"/>
      <c r="AJ371" s="501"/>
      <c r="AK371" s="501"/>
      <c r="AL371" s="501"/>
      <c r="AM371" s="501"/>
      <c r="AN371" s="502"/>
      <c r="AO371" s="502"/>
      <c r="AP371" s="500"/>
      <c r="AQ371" s="500"/>
      <c r="AR371" s="500"/>
      <c r="AS371" s="503"/>
      <c r="AT371" s="503"/>
      <c r="AU371" s="504"/>
      <c r="AV371" s="505"/>
      <c r="AW371" s="506"/>
      <c r="AX371" s="506"/>
      <c r="AY371" s="505"/>
      <c r="AZ371" s="506"/>
      <c r="BA371" s="504"/>
      <c r="BB371" s="504"/>
      <c r="BC371" s="504"/>
      <c r="BD371" s="504"/>
      <c r="BE371" s="504"/>
      <c r="BF371" s="504"/>
      <c r="BG371" s="505"/>
      <c r="BH371" s="505"/>
      <c r="BI371" s="505"/>
      <c r="BJ371" s="505"/>
      <c r="BK371" s="505"/>
      <c r="BL371" s="505"/>
      <c r="BM371" s="505"/>
      <c r="BN371" s="505"/>
      <c r="BO371" s="505"/>
      <c r="BP371" s="505"/>
    </row>
    <row r="372" spans="1:68" ht="19.5" customHeight="1">
      <c r="A372" s="499"/>
      <c r="B372" s="499"/>
      <c r="C372" s="499"/>
      <c r="D372" s="499"/>
      <c r="E372" s="499"/>
      <c r="F372" s="499"/>
      <c r="G372" s="500"/>
      <c r="H372" s="499"/>
      <c r="I372" s="499"/>
      <c r="J372" s="500"/>
      <c r="K372" s="499"/>
      <c r="L372" s="500"/>
      <c r="M372" s="499"/>
      <c r="N372" s="500"/>
      <c r="O372" s="499"/>
      <c r="P372" s="500"/>
      <c r="Q372" s="501"/>
      <c r="R372" s="501"/>
      <c r="S372" s="501"/>
      <c r="T372" s="501"/>
      <c r="U372" s="499"/>
      <c r="V372" s="499"/>
      <c r="W372" s="500"/>
      <c r="X372" s="501"/>
      <c r="Y372" s="499"/>
      <c r="Z372" s="500"/>
      <c r="AA372" s="500"/>
      <c r="AB372" s="499"/>
      <c r="AC372" s="499"/>
      <c r="AD372" s="499"/>
      <c r="AE372" s="499"/>
      <c r="AF372" s="500"/>
      <c r="AG372" s="500"/>
      <c r="AH372" s="501"/>
      <c r="AI372" s="501"/>
      <c r="AJ372" s="501"/>
      <c r="AK372" s="501"/>
      <c r="AL372" s="501"/>
      <c r="AM372" s="501"/>
      <c r="AN372" s="502"/>
      <c r="AO372" s="502"/>
      <c r="AP372" s="500"/>
      <c r="AQ372" s="500"/>
      <c r="AR372" s="500"/>
      <c r="AS372" s="503"/>
      <c r="AT372" s="503"/>
      <c r="AU372" s="504"/>
      <c r="AV372" s="505"/>
      <c r="AW372" s="506"/>
      <c r="AX372" s="506"/>
      <c r="AY372" s="505"/>
      <c r="AZ372" s="506"/>
      <c r="BA372" s="504"/>
      <c r="BB372" s="504"/>
      <c r="BC372" s="504"/>
      <c r="BD372" s="504"/>
      <c r="BE372" s="504"/>
      <c r="BF372" s="504"/>
      <c r="BG372" s="505"/>
      <c r="BH372" s="505"/>
      <c r="BI372" s="505"/>
      <c r="BJ372" s="505"/>
      <c r="BK372" s="505"/>
      <c r="BL372" s="505"/>
      <c r="BM372" s="505"/>
      <c r="BN372" s="505"/>
      <c r="BO372" s="505"/>
      <c r="BP372" s="505"/>
    </row>
    <row r="373" spans="1:68" ht="19.5" customHeight="1">
      <c r="A373" s="499"/>
      <c r="B373" s="499"/>
      <c r="C373" s="499"/>
      <c r="D373" s="499"/>
      <c r="E373" s="499"/>
      <c r="F373" s="499"/>
      <c r="G373" s="500"/>
      <c r="H373" s="499"/>
      <c r="I373" s="499"/>
      <c r="J373" s="500"/>
      <c r="K373" s="499"/>
      <c r="L373" s="500"/>
      <c r="M373" s="499"/>
      <c r="N373" s="500"/>
      <c r="O373" s="499"/>
      <c r="P373" s="500"/>
      <c r="Q373" s="501"/>
      <c r="R373" s="501"/>
      <c r="S373" s="501"/>
      <c r="T373" s="501"/>
      <c r="U373" s="499"/>
      <c r="V373" s="499"/>
      <c r="W373" s="500"/>
      <c r="X373" s="501"/>
      <c r="Y373" s="499"/>
      <c r="Z373" s="500"/>
      <c r="AA373" s="500"/>
      <c r="AB373" s="499"/>
      <c r="AC373" s="499"/>
      <c r="AD373" s="499"/>
      <c r="AE373" s="499"/>
      <c r="AF373" s="500"/>
      <c r="AG373" s="500"/>
      <c r="AH373" s="501"/>
      <c r="AI373" s="501"/>
      <c r="AJ373" s="501"/>
      <c r="AK373" s="501"/>
      <c r="AL373" s="501"/>
      <c r="AM373" s="501"/>
      <c r="AN373" s="502"/>
      <c r="AO373" s="502"/>
      <c r="AP373" s="500"/>
      <c r="AQ373" s="500"/>
      <c r="AR373" s="500"/>
      <c r="AS373" s="503"/>
      <c r="AT373" s="503"/>
      <c r="AU373" s="504"/>
      <c r="AV373" s="505"/>
      <c r="AW373" s="506"/>
      <c r="AX373" s="506"/>
      <c r="AY373" s="505"/>
      <c r="AZ373" s="506"/>
      <c r="BA373" s="504"/>
      <c r="BB373" s="504"/>
      <c r="BC373" s="504"/>
      <c r="BD373" s="504"/>
      <c r="BE373" s="504"/>
      <c r="BF373" s="504"/>
      <c r="BG373" s="505"/>
      <c r="BH373" s="505"/>
      <c r="BI373" s="505"/>
      <c r="BJ373" s="505"/>
      <c r="BK373" s="505"/>
      <c r="BL373" s="505"/>
      <c r="BM373" s="505"/>
      <c r="BN373" s="505"/>
      <c r="BO373" s="505"/>
      <c r="BP373" s="505"/>
    </row>
    <row r="374" spans="1:68" ht="19.5" customHeight="1">
      <c r="A374" s="499"/>
      <c r="B374" s="499"/>
      <c r="C374" s="499"/>
      <c r="D374" s="499"/>
      <c r="E374" s="499"/>
      <c r="F374" s="499"/>
      <c r="G374" s="500"/>
      <c r="H374" s="499"/>
      <c r="I374" s="499"/>
      <c r="J374" s="500"/>
      <c r="K374" s="499"/>
      <c r="L374" s="500"/>
      <c r="M374" s="499"/>
      <c r="N374" s="500"/>
      <c r="O374" s="499"/>
      <c r="P374" s="500"/>
      <c r="Q374" s="501"/>
      <c r="R374" s="501"/>
      <c r="S374" s="501"/>
      <c r="T374" s="501"/>
      <c r="U374" s="499"/>
      <c r="V374" s="499"/>
      <c r="W374" s="500"/>
      <c r="X374" s="501"/>
      <c r="Y374" s="499"/>
      <c r="Z374" s="500"/>
      <c r="AA374" s="500"/>
      <c r="AB374" s="499"/>
      <c r="AC374" s="499"/>
      <c r="AD374" s="499"/>
      <c r="AE374" s="499"/>
      <c r="AF374" s="500"/>
      <c r="AG374" s="500"/>
      <c r="AH374" s="501"/>
      <c r="AI374" s="501"/>
      <c r="AJ374" s="501"/>
      <c r="AK374" s="501"/>
      <c r="AL374" s="501"/>
      <c r="AM374" s="501"/>
      <c r="AN374" s="502"/>
      <c r="AO374" s="502"/>
      <c r="AP374" s="500"/>
      <c r="AQ374" s="500"/>
      <c r="AR374" s="500"/>
      <c r="AS374" s="503"/>
      <c r="AT374" s="503"/>
      <c r="AU374" s="504"/>
      <c r="AV374" s="505"/>
      <c r="AW374" s="506"/>
      <c r="AX374" s="506"/>
      <c r="AY374" s="505"/>
      <c r="AZ374" s="506"/>
      <c r="BA374" s="504"/>
      <c r="BB374" s="504"/>
      <c r="BC374" s="504"/>
      <c r="BD374" s="504"/>
      <c r="BE374" s="504"/>
      <c r="BF374" s="504"/>
      <c r="BG374" s="505"/>
      <c r="BH374" s="505"/>
      <c r="BI374" s="505"/>
      <c r="BJ374" s="505"/>
      <c r="BK374" s="505"/>
      <c r="BL374" s="505"/>
      <c r="BM374" s="505"/>
      <c r="BN374" s="505"/>
      <c r="BO374" s="505"/>
      <c r="BP374" s="505"/>
    </row>
    <row r="375" spans="1:68" ht="19.5" customHeight="1">
      <c r="A375" s="499"/>
      <c r="B375" s="499"/>
      <c r="C375" s="499"/>
      <c r="D375" s="499"/>
      <c r="E375" s="499"/>
      <c r="F375" s="499"/>
      <c r="G375" s="500"/>
      <c r="H375" s="499"/>
      <c r="I375" s="499"/>
      <c r="J375" s="500"/>
      <c r="K375" s="499"/>
      <c r="L375" s="500"/>
      <c r="M375" s="499"/>
      <c r="N375" s="500"/>
      <c r="O375" s="499"/>
      <c r="P375" s="500"/>
      <c r="Q375" s="501"/>
      <c r="R375" s="501"/>
      <c r="S375" s="501"/>
      <c r="T375" s="501"/>
      <c r="U375" s="499"/>
      <c r="V375" s="499"/>
      <c r="W375" s="500"/>
      <c r="X375" s="501"/>
      <c r="Y375" s="499"/>
      <c r="Z375" s="500"/>
      <c r="AA375" s="500"/>
      <c r="AB375" s="499"/>
      <c r="AC375" s="499"/>
      <c r="AD375" s="499"/>
      <c r="AE375" s="499"/>
      <c r="AF375" s="500"/>
      <c r="AG375" s="500"/>
      <c r="AH375" s="501"/>
      <c r="AI375" s="501"/>
      <c r="AJ375" s="501"/>
      <c r="AK375" s="501"/>
      <c r="AL375" s="501"/>
      <c r="AM375" s="501"/>
      <c r="AN375" s="502"/>
      <c r="AO375" s="502"/>
      <c r="AP375" s="500"/>
      <c r="AQ375" s="500"/>
      <c r="AR375" s="500"/>
      <c r="AS375" s="503"/>
      <c r="AT375" s="503"/>
      <c r="AU375" s="504"/>
      <c r="AV375" s="505"/>
      <c r="AW375" s="506"/>
      <c r="AX375" s="506"/>
      <c r="AY375" s="505"/>
      <c r="AZ375" s="506"/>
      <c r="BA375" s="504"/>
      <c r="BB375" s="504"/>
      <c r="BC375" s="504"/>
      <c r="BD375" s="504"/>
      <c r="BE375" s="504"/>
      <c r="BF375" s="504"/>
      <c r="BG375" s="505"/>
      <c r="BH375" s="505"/>
      <c r="BI375" s="505"/>
      <c r="BJ375" s="505"/>
      <c r="BK375" s="505"/>
      <c r="BL375" s="505"/>
      <c r="BM375" s="505"/>
      <c r="BN375" s="505"/>
      <c r="BO375" s="505"/>
      <c r="BP375" s="505"/>
    </row>
    <row r="376" spans="1:68" ht="19.5" customHeight="1">
      <c r="A376" s="499"/>
      <c r="B376" s="499"/>
      <c r="C376" s="499"/>
      <c r="D376" s="499"/>
      <c r="E376" s="499"/>
      <c r="F376" s="499"/>
      <c r="G376" s="500"/>
      <c r="H376" s="499"/>
      <c r="I376" s="499"/>
      <c r="J376" s="500"/>
      <c r="K376" s="499"/>
      <c r="L376" s="500"/>
      <c r="M376" s="499"/>
      <c r="N376" s="500"/>
      <c r="O376" s="499"/>
      <c r="P376" s="500"/>
      <c r="Q376" s="501"/>
      <c r="R376" s="501"/>
      <c r="S376" s="501"/>
      <c r="T376" s="501"/>
      <c r="U376" s="499"/>
      <c r="V376" s="499"/>
      <c r="W376" s="500"/>
      <c r="X376" s="501"/>
      <c r="Y376" s="499"/>
      <c r="Z376" s="500"/>
      <c r="AA376" s="500"/>
      <c r="AB376" s="499"/>
      <c r="AC376" s="499"/>
      <c r="AD376" s="499"/>
      <c r="AE376" s="499"/>
      <c r="AF376" s="500"/>
      <c r="AG376" s="500"/>
      <c r="AH376" s="501"/>
      <c r="AI376" s="501"/>
      <c r="AJ376" s="501"/>
      <c r="AK376" s="501"/>
      <c r="AL376" s="501"/>
      <c r="AM376" s="501"/>
      <c r="AN376" s="502"/>
      <c r="AO376" s="502"/>
      <c r="AP376" s="500"/>
      <c r="AQ376" s="500"/>
      <c r="AR376" s="500"/>
      <c r="AS376" s="503"/>
      <c r="AT376" s="503"/>
      <c r="AU376" s="504"/>
      <c r="AV376" s="505"/>
      <c r="AW376" s="506"/>
      <c r="AX376" s="506"/>
      <c r="AY376" s="505"/>
      <c r="AZ376" s="506"/>
      <c r="BA376" s="504"/>
      <c r="BB376" s="504"/>
      <c r="BC376" s="504"/>
      <c r="BD376" s="504"/>
      <c r="BE376" s="504"/>
      <c r="BF376" s="504"/>
      <c r="BG376" s="505"/>
      <c r="BH376" s="505"/>
      <c r="BI376" s="505"/>
      <c r="BJ376" s="505"/>
      <c r="BK376" s="505"/>
      <c r="BL376" s="505"/>
      <c r="BM376" s="505"/>
      <c r="BN376" s="505"/>
      <c r="BO376" s="505"/>
      <c r="BP376" s="505"/>
    </row>
    <row r="377" spans="1:68" ht="19.5" customHeight="1">
      <c r="A377" s="499"/>
      <c r="B377" s="499"/>
      <c r="C377" s="499"/>
      <c r="D377" s="499"/>
      <c r="E377" s="499"/>
      <c r="F377" s="499"/>
      <c r="G377" s="500"/>
      <c r="H377" s="499"/>
      <c r="I377" s="499"/>
      <c r="J377" s="500"/>
      <c r="K377" s="499"/>
      <c r="L377" s="500"/>
      <c r="M377" s="499"/>
      <c r="N377" s="500"/>
      <c r="O377" s="499"/>
      <c r="P377" s="500"/>
      <c r="Q377" s="501"/>
      <c r="R377" s="501"/>
      <c r="S377" s="501"/>
      <c r="T377" s="501"/>
      <c r="U377" s="499"/>
      <c r="V377" s="499"/>
      <c r="W377" s="500"/>
      <c r="X377" s="501"/>
      <c r="Y377" s="499"/>
      <c r="Z377" s="500"/>
      <c r="AA377" s="500"/>
      <c r="AB377" s="499"/>
      <c r="AC377" s="499"/>
      <c r="AD377" s="499"/>
      <c r="AE377" s="499"/>
      <c r="AF377" s="500"/>
      <c r="AG377" s="500"/>
      <c r="AH377" s="501"/>
      <c r="AI377" s="501"/>
      <c r="AJ377" s="501"/>
      <c r="AK377" s="501"/>
      <c r="AL377" s="501"/>
      <c r="AM377" s="501"/>
      <c r="AN377" s="502"/>
      <c r="AO377" s="502"/>
      <c r="AP377" s="500"/>
      <c r="AQ377" s="500"/>
      <c r="AR377" s="500"/>
      <c r="AS377" s="503"/>
      <c r="AT377" s="503"/>
      <c r="AU377" s="504"/>
      <c r="AV377" s="505"/>
      <c r="AW377" s="506"/>
      <c r="AX377" s="506"/>
      <c r="AY377" s="505"/>
      <c r="AZ377" s="506"/>
      <c r="BA377" s="504"/>
      <c r="BB377" s="504"/>
      <c r="BC377" s="504"/>
      <c r="BD377" s="504"/>
      <c r="BE377" s="504"/>
      <c r="BF377" s="504"/>
      <c r="BG377" s="505"/>
      <c r="BH377" s="505"/>
      <c r="BI377" s="505"/>
      <c r="BJ377" s="505"/>
      <c r="BK377" s="505"/>
      <c r="BL377" s="505"/>
      <c r="BM377" s="505"/>
      <c r="BN377" s="505"/>
      <c r="BO377" s="505"/>
      <c r="BP377" s="505"/>
    </row>
    <row r="378" spans="1:68" ht="19.5" customHeight="1">
      <c r="A378" s="499"/>
      <c r="B378" s="499"/>
      <c r="C378" s="499"/>
      <c r="D378" s="499"/>
      <c r="E378" s="499"/>
      <c r="F378" s="499"/>
      <c r="G378" s="500"/>
      <c r="H378" s="499"/>
      <c r="I378" s="499"/>
      <c r="J378" s="500"/>
      <c r="K378" s="499"/>
      <c r="L378" s="500"/>
      <c r="M378" s="499"/>
      <c r="N378" s="500"/>
      <c r="O378" s="499"/>
      <c r="P378" s="500"/>
      <c r="Q378" s="501"/>
      <c r="R378" s="501"/>
      <c r="S378" s="501"/>
      <c r="T378" s="501"/>
      <c r="U378" s="499"/>
      <c r="V378" s="499"/>
      <c r="W378" s="500"/>
      <c r="X378" s="501"/>
      <c r="Y378" s="499"/>
      <c r="Z378" s="500"/>
      <c r="AA378" s="500"/>
      <c r="AB378" s="499"/>
      <c r="AC378" s="499"/>
      <c r="AD378" s="499"/>
      <c r="AE378" s="499"/>
      <c r="AF378" s="500"/>
      <c r="AG378" s="500"/>
      <c r="AH378" s="501"/>
      <c r="AI378" s="501"/>
      <c r="AJ378" s="501"/>
      <c r="AK378" s="501"/>
      <c r="AL378" s="501"/>
      <c r="AM378" s="501"/>
      <c r="AN378" s="502"/>
      <c r="AO378" s="502"/>
      <c r="AP378" s="500"/>
      <c r="AQ378" s="500"/>
      <c r="AR378" s="500"/>
      <c r="AS378" s="503"/>
      <c r="AT378" s="503"/>
      <c r="AU378" s="504"/>
      <c r="AV378" s="505"/>
      <c r="AW378" s="506"/>
      <c r="AX378" s="506"/>
      <c r="AY378" s="505"/>
      <c r="AZ378" s="506"/>
      <c r="BA378" s="504"/>
      <c r="BB378" s="504"/>
      <c r="BC378" s="504"/>
      <c r="BD378" s="504"/>
      <c r="BE378" s="504"/>
      <c r="BF378" s="504"/>
      <c r="BG378" s="505"/>
      <c r="BH378" s="505"/>
      <c r="BI378" s="505"/>
      <c r="BJ378" s="505"/>
      <c r="BK378" s="505"/>
      <c r="BL378" s="505"/>
      <c r="BM378" s="505"/>
      <c r="BN378" s="505"/>
      <c r="BO378" s="505"/>
      <c r="BP378" s="505"/>
    </row>
    <row r="379" spans="1:68" ht="19.5" customHeight="1">
      <c r="A379" s="499"/>
      <c r="B379" s="499"/>
      <c r="C379" s="499"/>
      <c r="D379" s="499"/>
      <c r="E379" s="499"/>
      <c r="F379" s="499"/>
      <c r="G379" s="500"/>
      <c r="H379" s="499"/>
      <c r="I379" s="499"/>
      <c r="J379" s="500"/>
      <c r="K379" s="499"/>
      <c r="L379" s="500"/>
      <c r="M379" s="499"/>
      <c r="N379" s="500"/>
      <c r="O379" s="499"/>
      <c r="P379" s="500"/>
      <c r="Q379" s="501"/>
      <c r="R379" s="501"/>
      <c r="S379" s="501"/>
      <c r="T379" s="501"/>
      <c r="U379" s="499"/>
      <c r="V379" s="499"/>
      <c r="W379" s="500"/>
      <c r="X379" s="501"/>
      <c r="Y379" s="499"/>
      <c r="Z379" s="500"/>
      <c r="AA379" s="500"/>
      <c r="AB379" s="499"/>
      <c r="AC379" s="499"/>
      <c r="AD379" s="499"/>
      <c r="AE379" s="499"/>
      <c r="AF379" s="500"/>
      <c r="AG379" s="500"/>
      <c r="AH379" s="501"/>
      <c r="AI379" s="501"/>
      <c r="AJ379" s="501"/>
      <c r="AK379" s="501"/>
      <c r="AL379" s="501"/>
      <c r="AM379" s="501"/>
      <c r="AN379" s="502"/>
      <c r="AO379" s="502"/>
      <c r="AP379" s="500"/>
      <c r="AQ379" s="500"/>
      <c r="AR379" s="500"/>
      <c r="AS379" s="503"/>
      <c r="AT379" s="503"/>
      <c r="AU379" s="504"/>
      <c r="AV379" s="505"/>
      <c r="AW379" s="506"/>
      <c r="AX379" s="506"/>
      <c r="AY379" s="505"/>
      <c r="AZ379" s="506"/>
      <c r="BA379" s="504"/>
      <c r="BB379" s="504"/>
      <c r="BC379" s="504"/>
      <c r="BD379" s="504"/>
      <c r="BE379" s="504"/>
      <c r="BF379" s="504"/>
      <c r="BG379" s="505"/>
      <c r="BH379" s="505"/>
      <c r="BI379" s="505"/>
      <c r="BJ379" s="505"/>
      <c r="BK379" s="505"/>
      <c r="BL379" s="505"/>
      <c r="BM379" s="505"/>
      <c r="BN379" s="505"/>
      <c r="BO379" s="505"/>
      <c r="BP379" s="505"/>
    </row>
    <row r="380" spans="1:68" ht="19.5" customHeight="1">
      <c r="A380" s="499"/>
      <c r="B380" s="499"/>
      <c r="C380" s="499"/>
      <c r="D380" s="499"/>
      <c r="E380" s="499"/>
      <c r="F380" s="499"/>
      <c r="G380" s="500"/>
      <c r="H380" s="499"/>
      <c r="I380" s="499"/>
      <c r="J380" s="500"/>
      <c r="K380" s="499"/>
      <c r="L380" s="500"/>
      <c r="M380" s="499"/>
      <c r="N380" s="500"/>
      <c r="O380" s="499"/>
      <c r="P380" s="500"/>
      <c r="Q380" s="501"/>
      <c r="R380" s="501"/>
      <c r="S380" s="501"/>
      <c r="T380" s="501"/>
      <c r="U380" s="499"/>
      <c r="V380" s="499"/>
      <c r="W380" s="500"/>
      <c r="X380" s="501"/>
      <c r="Y380" s="499"/>
      <c r="Z380" s="500"/>
      <c r="AA380" s="500"/>
      <c r="AB380" s="499"/>
      <c r="AC380" s="499"/>
      <c r="AD380" s="499"/>
      <c r="AE380" s="499"/>
      <c r="AF380" s="500"/>
      <c r="AG380" s="500"/>
      <c r="AH380" s="501"/>
      <c r="AI380" s="501"/>
      <c r="AJ380" s="501"/>
      <c r="AK380" s="501"/>
      <c r="AL380" s="501"/>
      <c r="AM380" s="501"/>
      <c r="AN380" s="502"/>
      <c r="AO380" s="502"/>
      <c r="AP380" s="500"/>
      <c r="AQ380" s="500"/>
      <c r="AR380" s="500"/>
      <c r="AS380" s="503"/>
      <c r="AT380" s="503"/>
      <c r="AU380" s="504"/>
      <c r="AV380" s="505"/>
      <c r="AW380" s="506"/>
      <c r="AX380" s="506"/>
      <c r="AY380" s="505"/>
      <c r="AZ380" s="506"/>
      <c r="BA380" s="504"/>
      <c r="BB380" s="504"/>
      <c r="BC380" s="504"/>
      <c r="BD380" s="504"/>
      <c r="BE380" s="504"/>
      <c r="BF380" s="504"/>
      <c r="BG380" s="505"/>
      <c r="BH380" s="505"/>
      <c r="BI380" s="505"/>
      <c r="BJ380" s="505"/>
      <c r="BK380" s="505"/>
      <c r="BL380" s="505"/>
      <c r="BM380" s="505"/>
      <c r="BN380" s="505"/>
      <c r="BO380" s="505"/>
      <c r="BP380" s="505"/>
    </row>
    <row r="381" spans="1:68" ht="19.5" customHeight="1">
      <c r="A381" s="499"/>
      <c r="B381" s="499"/>
      <c r="C381" s="499"/>
      <c r="D381" s="499"/>
      <c r="E381" s="499"/>
      <c r="F381" s="499"/>
      <c r="G381" s="500"/>
      <c r="H381" s="499"/>
      <c r="I381" s="499"/>
      <c r="J381" s="500"/>
      <c r="K381" s="499"/>
      <c r="L381" s="500"/>
      <c r="M381" s="499"/>
      <c r="N381" s="500"/>
      <c r="O381" s="499"/>
      <c r="P381" s="500"/>
      <c r="Q381" s="501"/>
      <c r="R381" s="501"/>
      <c r="S381" s="501"/>
      <c r="T381" s="501"/>
      <c r="U381" s="499"/>
      <c r="V381" s="499"/>
      <c r="W381" s="500"/>
      <c r="X381" s="501"/>
      <c r="Y381" s="499"/>
      <c r="Z381" s="500"/>
      <c r="AA381" s="500"/>
      <c r="AB381" s="499"/>
      <c r="AC381" s="499"/>
      <c r="AD381" s="499"/>
      <c r="AE381" s="499"/>
      <c r="AF381" s="500"/>
      <c r="AG381" s="500"/>
      <c r="AH381" s="501"/>
      <c r="AI381" s="501"/>
      <c r="AJ381" s="501"/>
      <c r="AK381" s="501"/>
      <c r="AL381" s="501"/>
      <c r="AM381" s="501"/>
      <c r="AN381" s="502"/>
      <c r="AO381" s="502"/>
      <c r="AP381" s="500"/>
      <c r="AQ381" s="500"/>
      <c r="AR381" s="500"/>
      <c r="AS381" s="503"/>
      <c r="AT381" s="503"/>
      <c r="AU381" s="504"/>
      <c r="AV381" s="505"/>
      <c r="AW381" s="506"/>
      <c r="AX381" s="506"/>
      <c r="AY381" s="505"/>
      <c r="AZ381" s="506"/>
      <c r="BA381" s="504"/>
      <c r="BB381" s="504"/>
      <c r="BC381" s="504"/>
      <c r="BD381" s="504"/>
      <c r="BE381" s="504"/>
      <c r="BF381" s="504"/>
      <c r="BG381" s="505"/>
      <c r="BH381" s="505"/>
      <c r="BI381" s="505"/>
      <c r="BJ381" s="505"/>
      <c r="BK381" s="505"/>
      <c r="BL381" s="505"/>
      <c r="BM381" s="505"/>
      <c r="BN381" s="505"/>
      <c r="BO381" s="505"/>
      <c r="BP381" s="505"/>
    </row>
    <row r="382" spans="1:68" ht="19.5" customHeight="1">
      <c r="A382" s="499"/>
      <c r="B382" s="499"/>
      <c r="C382" s="499"/>
      <c r="D382" s="499"/>
      <c r="E382" s="499"/>
      <c r="F382" s="499"/>
      <c r="G382" s="500"/>
      <c r="H382" s="499"/>
      <c r="I382" s="499"/>
      <c r="J382" s="500"/>
      <c r="K382" s="499"/>
      <c r="L382" s="500"/>
      <c r="M382" s="499"/>
      <c r="N382" s="500"/>
      <c r="O382" s="499"/>
      <c r="P382" s="500"/>
      <c r="Q382" s="501"/>
      <c r="R382" s="501"/>
      <c r="S382" s="501"/>
      <c r="T382" s="501"/>
      <c r="U382" s="499"/>
      <c r="V382" s="499"/>
      <c r="W382" s="500"/>
      <c r="X382" s="501"/>
      <c r="Y382" s="499"/>
      <c r="Z382" s="500"/>
      <c r="AA382" s="500"/>
      <c r="AB382" s="499"/>
      <c r="AC382" s="499"/>
      <c r="AD382" s="499"/>
      <c r="AE382" s="499"/>
      <c r="AF382" s="500"/>
      <c r="AG382" s="500"/>
      <c r="AH382" s="501"/>
      <c r="AI382" s="501"/>
      <c r="AJ382" s="501"/>
      <c r="AK382" s="501"/>
      <c r="AL382" s="501"/>
      <c r="AM382" s="501"/>
      <c r="AN382" s="502"/>
      <c r="AO382" s="502"/>
      <c r="AP382" s="500"/>
      <c r="AQ382" s="500"/>
      <c r="AR382" s="500"/>
      <c r="AS382" s="503"/>
      <c r="AT382" s="503"/>
      <c r="AU382" s="504"/>
      <c r="AV382" s="505"/>
      <c r="AW382" s="506"/>
      <c r="AX382" s="506"/>
      <c r="AY382" s="505"/>
      <c r="AZ382" s="506"/>
      <c r="BA382" s="504"/>
      <c r="BB382" s="504"/>
      <c r="BC382" s="504"/>
      <c r="BD382" s="504"/>
      <c r="BE382" s="504"/>
      <c r="BF382" s="504"/>
      <c r="BG382" s="505"/>
      <c r="BH382" s="505"/>
      <c r="BI382" s="505"/>
      <c r="BJ382" s="505"/>
      <c r="BK382" s="505"/>
      <c r="BL382" s="505"/>
      <c r="BM382" s="505"/>
      <c r="BN382" s="505"/>
      <c r="BO382" s="505"/>
      <c r="BP382" s="505"/>
    </row>
    <row r="383" spans="1:68" ht="19.5" customHeight="1">
      <c r="A383" s="499"/>
      <c r="B383" s="499"/>
      <c r="C383" s="499"/>
      <c r="D383" s="499"/>
      <c r="E383" s="499"/>
      <c r="F383" s="499"/>
      <c r="G383" s="500"/>
      <c r="H383" s="499"/>
      <c r="I383" s="499"/>
      <c r="J383" s="500"/>
      <c r="K383" s="499"/>
      <c r="L383" s="500"/>
      <c r="M383" s="499"/>
      <c r="N383" s="500"/>
      <c r="O383" s="499"/>
      <c r="P383" s="500"/>
      <c r="Q383" s="501"/>
      <c r="R383" s="501"/>
      <c r="S383" s="501"/>
      <c r="T383" s="501"/>
      <c r="U383" s="499"/>
      <c r="V383" s="499"/>
      <c r="W383" s="500"/>
      <c r="X383" s="501"/>
      <c r="Y383" s="499"/>
      <c r="Z383" s="500"/>
      <c r="AA383" s="500"/>
      <c r="AB383" s="499"/>
      <c r="AC383" s="499"/>
      <c r="AD383" s="499"/>
      <c r="AE383" s="499"/>
      <c r="AF383" s="500"/>
      <c r="AG383" s="500"/>
      <c r="AH383" s="501"/>
      <c r="AI383" s="501"/>
      <c r="AJ383" s="501"/>
      <c r="AK383" s="501"/>
      <c r="AL383" s="501"/>
      <c r="AM383" s="501"/>
      <c r="AN383" s="502"/>
      <c r="AO383" s="502"/>
      <c r="AP383" s="500"/>
      <c r="AQ383" s="500"/>
      <c r="AR383" s="500"/>
      <c r="AS383" s="503"/>
      <c r="AT383" s="503"/>
      <c r="AU383" s="504"/>
      <c r="AV383" s="505"/>
      <c r="AW383" s="506"/>
      <c r="AX383" s="506"/>
      <c r="AY383" s="505"/>
      <c r="AZ383" s="506"/>
      <c r="BA383" s="504"/>
      <c r="BB383" s="504"/>
      <c r="BC383" s="504"/>
      <c r="BD383" s="504"/>
      <c r="BE383" s="504"/>
      <c r="BF383" s="504"/>
      <c r="BG383" s="505"/>
      <c r="BH383" s="505"/>
      <c r="BI383" s="505"/>
      <c r="BJ383" s="505"/>
      <c r="BK383" s="505"/>
      <c r="BL383" s="505"/>
      <c r="BM383" s="505"/>
      <c r="BN383" s="505"/>
      <c r="BO383" s="505"/>
      <c r="BP383" s="505"/>
    </row>
    <row r="384" spans="1:68" ht="19.5" customHeight="1">
      <c r="A384" s="499"/>
      <c r="B384" s="499"/>
      <c r="C384" s="499"/>
      <c r="D384" s="499"/>
      <c r="E384" s="499"/>
      <c r="F384" s="499"/>
      <c r="G384" s="500"/>
      <c r="H384" s="499"/>
      <c r="I384" s="499"/>
      <c r="J384" s="500"/>
      <c r="K384" s="499"/>
      <c r="L384" s="500"/>
      <c r="M384" s="499"/>
      <c r="N384" s="500"/>
      <c r="O384" s="499"/>
      <c r="P384" s="500"/>
      <c r="Q384" s="501"/>
      <c r="R384" s="501"/>
      <c r="S384" s="501"/>
      <c r="T384" s="501"/>
      <c r="U384" s="499"/>
      <c r="V384" s="499"/>
      <c r="W384" s="500"/>
      <c r="X384" s="501"/>
      <c r="Y384" s="499"/>
      <c r="Z384" s="500"/>
      <c r="AA384" s="500"/>
      <c r="AB384" s="499"/>
      <c r="AC384" s="499"/>
      <c r="AD384" s="499"/>
      <c r="AE384" s="499"/>
      <c r="AF384" s="500"/>
      <c r="AG384" s="500"/>
      <c r="AH384" s="501"/>
      <c r="AI384" s="501"/>
      <c r="AJ384" s="501"/>
      <c r="AK384" s="501"/>
      <c r="AL384" s="501"/>
      <c r="AM384" s="501"/>
      <c r="AN384" s="502"/>
      <c r="AO384" s="502"/>
      <c r="AP384" s="500"/>
      <c r="AQ384" s="500"/>
      <c r="AR384" s="500"/>
      <c r="AS384" s="503"/>
      <c r="AT384" s="503"/>
      <c r="AU384" s="504"/>
      <c r="AV384" s="505"/>
      <c r="AW384" s="506"/>
      <c r="AX384" s="506"/>
      <c r="AY384" s="505"/>
      <c r="AZ384" s="506"/>
      <c r="BA384" s="504"/>
      <c r="BB384" s="504"/>
      <c r="BC384" s="504"/>
      <c r="BD384" s="504"/>
      <c r="BE384" s="504"/>
      <c r="BF384" s="504"/>
      <c r="BG384" s="505"/>
      <c r="BH384" s="505"/>
      <c r="BI384" s="505"/>
      <c r="BJ384" s="505"/>
      <c r="BK384" s="505"/>
      <c r="BL384" s="505"/>
      <c r="BM384" s="505"/>
      <c r="BN384" s="505"/>
      <c r="BO384" s="505"/>
      <c r="BP384" s="505"/>
    </row>
    <row r="385" spans="1:68" ht="19.5" customHeight="1">
      <c r="A385" s="499"/>
      <c r="B385" s="499"/>
      <c r="C385" s="499"/>
      <c r="D385" s="499"/>
      <c r="E385" s="499"/>
      <c r="F385" s="499"/>
      <c r="G385" s="500"/>
      <c r="H385" s="499"/>
      <c r="I385" s="499"/>
      <c r="J385" s="500"/>
      <c r="K385" s="499"/>
      <c r="L385" s="500"/>
      <c r="M385" s="499"/>
      <c r="N385" s="500"/>
      <c r="O385" s="499"/>
      <c r="P385" s="500"/>
      <c r="Q385" s="501"/>
      <c r="R385" s="501"/>
      <c r="S385" s="501"/>
      <c r="T385" s="501"/>
      <c r="U385" s="499"/>
      <c r="V385" s="499"/>
      <c r="W385" s="500"/>
      <c r="X385" s="501"/>
      <c r="Y385" s="499"/>
      <c r="Z385" s="500"/>
      <c r="AA385" s="500"/>
      <c r="AB385" s="499"/>
      <c r="AC385" s="499"/>
      <c r="AD385" s="499"/>
      <c r="AE385" s="499"/>
      <c r="AF385" s="500"/>
      <c r="AG385" s="500"/>
      <c r="AH385" s="501"/>
      <c r="AI385" s="501"/>
      <c r="AJ385" s="501"/>
      <c r="AK385" s="501"/>
      <c r="AL385" s="501"/>
      <c r="AM385" s="501"/>
      <c r="AN385" s="502"/>
      <c r="AO385" s="502"/>
      <c r="AP385" s="500"/>
      <c r="AQ385" s="500"/>
      <c r="AR385" s="500"/>
      <c r="AS385" s="503"/>
      <c r="AT385" s="503"/>
      <c r="AU385" s="504"/>
      <c r="AV385" s="505"/>
      <c r="AW385" s="506"/>
      <c r="AX385" s="506"/>
      <c r="AY385" s="505"/>
      <c r="AZ385" s="506"/>
      <c r="BA385" s="504"/>
      <c r="BB385" s="504"/>
      <c r="BC385" s="504"/>
      <c r="BD385" s="504"/>
      <c r="BE385" s="504"/>
      <c r="BF385" s="504"/>
      <c r="BG385" s="505"/>
      <c r="BH385" s="505"/>
      <c r="BI385" s="505"/>
      <c r="BJ385" s="505"/>
      <c r="BK385" s="505"/>
      <c r="BL385" s="505"/>
      <c r="BM385" s="505"/>
      <c r="BN385" s="505"/>
      <c r="BO385" s="505"/>
      <c r="BP385" s="505"/>
    </row>
    <row r="386" spans="1:68" ht="19.5" customHeight="1">
      <c r="A386" s="499"/>
      <c r="B386" s="499"/>
      <c r="C386" s="499"/>
      <c r="D386" s="499"/>
      <c r="E386" s="499"/>
      <c r="F386" s="499"/>
      <c r="G386" s="500"/>
      <c r="H386" s="499"/>
      <c r="I386" s="499"/>
      <c r="J386" s="500"/>
      <c r="K386" s="499"/>
      <c r="L386" s="500"/>
      <c r="M386" s="499"/>
      <c r="N386" s="500"/>
      <c r="O386" s="499"/>
      <c r="P386" s="500"/>
      <c r="Q386" s="501"/>
      <c r="R386" s="501"/>
      <c r="S386" s="501"/>
      <c r="T386" s="501"/>
      <c r="U386" s="499"/>
      <c r="V386" s="499"/>
      <c r="W386" s="500"/>
      <c r="X386" s="501"/>
      <c r="Y386" s="499"/>
      <c r="Z386" s="500"/>
      <c r="AA386" s="500"/>
      <c r="AB386" s="499"/>
      <c r="AC386" s="499"/>
      <c r="AD386" s="499"/>
      <c r="AE386" s="499"/>
      <c r="AF386" s="500"/>
      <c r="AG386" s="500"/>
      <c r="AH386" s="501"/>
      <c r="AI386" s="501"/>
      <c r="AJ386" s="501"/>
      <c r="AK386" s="501"/>
      <c r="AL386" s="501"/>
      <c r="AM386" s="501"/>
      <c r="AN386" s="502"/>
      <c r="AO386" s="502"/>
      <c r="AP386" s="500"/>
      <c r="AQ386" s="500"/>
      <c r="AR386" s="500"/>
      <c r="AS386" s="503"/>
      <c r="AT386" s="503"/>
      <c r="AU386" s="504"/>
      <c r="AV386" s="505"/>
      <c r="AW386" s="506"/>
      <c r="AX386" s="506"/>
      <c r="AY386" s="505"/>
      <c r="AZ386" s="506"/>
      <c r="BA386" s="504"/>
      <c r="BB386" s="504"/>
      <c r="BC386" s="504"/>
      <c r="BD386" s="504"/>
      <c r="BE386" s="504"/>
      <c r="BF386" s="504"/>
      <c r="BG386" s="505"/>
      <c r="BH386" s="505"/>
      <c r="BI386" s="505"/>
      <c r="BJ386" s="505"/>
      <c r="BK386" s="505"/>
      <c r="BL386" s="505"/>
      <c r="BM386" s="505"/>
      <c r="BN386" s="505"/>
      <c r="BO386" s="505"/>
      <c r="BP386" s="505"/>
    </row>
    <row r="387" spans="1:68" ht="19.5" customHeight="1">
      <c r="A387" s="499"/>
      <c r="B387" s="499"/>
      <c r="C387" s="499"/>
      <c r="D387" s="499"/>
      <c r="E387" s="499"/>
      <c r="F387" s="499"/>
      <c r="G387" s="500"/>
      <c r="H387" s="499"/>
      <c r="I387" s="499"/>
      <c r="J387" s="500"/>
      <c r="K387" s="499"/>
      <c r="L387" s="500"/>
      <c r="M387" s="499"/>
      <c r="N387" s="500"/>
      <c r="O387" s="499"/>
      <c r="P387" s="500"/>
      <c r="Q387" s="501"/>
      <c r="R387" s="501"/>
      <c r="S387" s="501"/>
      <c r="T387" s="501"/>
      <c r="U387" s="499"/>
      <c r="V387" s="499"/>
      <c r="W387" s="500"/>
      <c r="X387" s="501"/>
      <c r="Y387" s="499"/>
      <c r="Z387" s="500"/>
      <c r="AA387" s="500"/>
      <c r="AB387" s="499"/>
      <c r="AC387" s="499"/>
      <c r="AD387" s="499"/>
      <c r="AE387" s="499"/>
      <c r="AF387" s="500"/>
      <c r="AG387" s="500"/>
      <c r="AH387" s="501"/>
      <c r="AI387" s="501"/>
      <c r="AJ387" s="501"/>
      <c r="AK387" s="501"/>
      <c r="AL387" s="501"/>
      <c r="AM387" s="501"/>
      <c r="AN387" s="502"/>
      <c r="AO387" s="502"/>
      <c r="AP387" s="500"/>
      <c r="AQ387" s="500"/>
      <c r="AR387" s="500"/>
      <c r="AS387" s="503"/>
      <c r="AT387" s="503"/>
      <c r="AU387" s="504"/>
      <c r="AV387" s="505"/>
      <c r="AW387" s="506"/>
      <c r="AX387" s="506"/>
      <c r="AY387" s="505"/>
      <c r="AZ387" s="506"/>
      <c r="BA387" s="504"/>
      <c r="BB387" s="504"/>
      <c r="BC387" s="504"/>
      <c r="BD387" s="504"/>
      <c r="BE387" s="504"/>
      <c r="BF387" s="504"/>
      <c r="BG387" s="505"/>
      <c r="BH387" s="505"/>
      <c r="BI387" s="505"/>
      <c r="BJ387" s="505"/>
      <c r="BK387" s="505"/>
      <c r="BL387" s="505"/>
      <c r="BM387" s="505"/>
      <c r="BN387" s="505"/>
      <c r="BO387" s="505"/>
      <c r="BP387" s="505"/>
    </row>
    <row r="388" spans="1:68" ht="19.5" customHeight="1">
      <c r="A388" s="499"/>
      <c r="B388" s="499"/>
      <c r="C388" s="499"/>
      <c r="D388" s="499"/>
      <c r="E388" s="499"/>
      <c r="F388" s="499"/>
      <c r="G388" s="500"/>
      <c r="H388" s="499"/>
      <c r="I388" s="499"/>
      <c r="J388" s="500"/>
      <c r="K388" s="499"/>
      <c r="L388" s="500"/>
      <c r="M388" s="499"/>
      <c r="N388" s="500"/>
      <c r="O388" s="499"/>
      <c r="P388" s="500"/>
      <c r="Q388" s="501"/>
      <c r="R388" s="501"/>
      <c r="S388" s="501"/>
      <c r="T388" s="501"/>
      <c r="U388" s="499"/>
      <c r="V388" s="499"/>
      <c r="W388" s="500"/>
      <c r="X388" s="501"/>
      <c r="Y388" s="499"/>
      <c r="Z388" s="500"/>
      <c r="AA388" s="500"/>
      <c r="AB388" s="499"/>
      <c r="AC388" s="499"/>
      <c r="AD388" s="499"/>
      <c r="AE388" s="499"/>
      <c r="AF388" s="500"/>
      <c r="AG388" s="500"/>
      <c r="AH388" s="501"/>
      <c r="AI388" s="501"/>
      <c r="AJ388" s="501"/>
      <c r="AK388" s="501"/>
      <c r="AL388" s="501"/>
      <c r="AM388" s="501"/>
      <c r="AN388" s="502"/>
      <c r="AO388" s="502"/>
      <c r="AP388" s="500"/>
      <c r="AQ388" s="500"/>
      <c r="AR388" s="500"/>
      <c r="AS388" s="503"/>
      <c r="AT388" s="503"/>
      <c r="AU388" s="504"/>
      <c r="AV388" s="505"/>
      <c r="AW388" s="506"/>
      <c r="AX388" s="506"/>
      <c r="AY388" s="505"/>
      <c r="AZ388" s="506"/>
      <c r="BA388" s="504"/>
      <c r="BB388" s="504"/>
      <c r="BC388" s="504"/>
      <c r="BD388" s="504"/>
      <c r="BE388" s="504"/>
      <c r="BF388" s="504"/>
      <c r="BG388" s="505"/>
      <c r="BH388" s="505"/>
      <c r="BI388" s="505"/>
      <c r="BJ388" s="505"/>
      <c r="BK388" s="505"/>
      <c r="BL388" s="505"/>
      <c r="BM388" s="505"/>
      <c r="BN388" s="505"/>
      <c r="BO388" s="505"/>
      <c r="BP388" s="505"/>
    </row>
    <row r="389" spans="1:68" ht="19.5" customHeight="1">
      <c r="A389" s="499"/>
      <c r="B389" s="499"/>
      <c r="C389" s="499"/>
      <c r="D389" s="499"/>
      <c r="E389" s="499"/>
      <c r="F389" s="499"/>
      <c r="G389" s="500"/>
      <c r="H389" s="499"/>
      <c r="I389" s="499"/>
      <c r="J389" s="500"/>
      <c r="K389" s="499"/>
      <c r="L389" s="500"/>
      <c r="M389" s="499"/>
      <c r="N389" s="500"/>
      <c r="O389" s="499"/>
      <c r="P389" s="500"/>
      <c r="Q389" s="501"/>
      <c r="R389" s="501"/>
      <c r="S389" s="501"/>
      <c r="T389" s="501"/>
      <c r="U389" s="499"/>
      <c r="V389" s="499"/>
      <c r="W389" s="500"/>
      <c r="X389" s="501"/>
      <c r="Y389" s="499"/>
      <c r="Z389" s="500"/>
      <c r="AA389" s="500"/>
      <c r="AB389" s="499"/>
      <c r="AC389" s="499"/>
      <c r="AD389" s="499"/>
      <c r="AE389" s="499"/>
      <c r="AF389" s="500"/>
      <c r="AG389" s="500"/>
      <c r="AH389" s="501"/>
      <c r="AI389" s="501"/>
      <c r="AJ389" s="501"/>
      <c r="AK389" s="501"/>
      <c r="AL389" s="501"/>
      <c r="AM389" s="501"/>
      <c r="AN389" s="502"/>
      <c r="AO389" s="502"/>
      <c r="AP389" s="500"/>
      <c r="AQ389" s="500"/>
      <c r="AR389" s="500"/>
      <c r="AS389" s="503"/>
      <c r="AT389" s="503"/>
      <c r="AU389" s="504"/>
      <c r="AV389" s="505"/>
      <c r="AW389" s="506"/>
      <c r="AX389" s="506"/>
      <c r="AY389" s="505"/>
      <c r="AZ389" s="506"/>
      <c r="BA389" s="504"/>
      <c r="BB389" s="504"/>
      <c r="BC389" s="504"/>
      <c r="BD389" s="504"/>
      <c r="BE389" s="504"/>
      <c r="BF389" s="504"/>
      <c r="BG389" s="505"/>
      <c r="BH389" s="505"/>
      <c r="BI389" s="505"/>
      <c r="BJ389" s="505"/>
      <c r="BK389" s="505"/>
      <c r="BL389" s="505"/>
      <c r="BM389" s="505"/>
      <c r="BN389" s="505"/>
      <c r="BO389" s="505"/>
      <c r="BP389" s="505"/>
    </row>
    <row r="390" spans="1:68" ht="19.5" customHeight="1">
      <c r="A390" s="499"/>
      <c r="B390" s="499"/>
      <c r="C390" s="499"/>
      <c r="D390" s="499"/>
      <c r="E390" s="499"/>
      <c r="F390" s="499"/>
      <c r="G390" s="500"/>
      <c r="H390" s="499"/>
      <c r="I390" s="499"/>
      <c r="J390" s="500"/>
      <c r="K390" s="499"/>
      <c r="L390" s="500"/>
      <c r="M390" s="499"/>
      <c r="N390" s="500"/>
      <c r="O390" s="499"/>
      <c r="P390" s="500"/>
      <c r="Q390" s="501"/>
      <c r="R390" s="501"/>
      <c r="S390" s="501"/>
      <c r="T390" s="501"/>
      <c r="U390" s="499"/>
      <c r="V390" s="499"/>
      <c r="W390" s="500"/>
      <c r="X390" s="501"/>
      <c r="Y390" s="499"/>
      <c r="Z390" s="500"/>
      <c r="AA390" s="500"/>
      <c r="AB390" s="499"/>
      <c r="AC390" s="499"/>
      <c r="AD390" s="499"/>
      <c r="AE390" s="499"/>
      <c r="AF390" s="500"/>
      <c r="AG390" s="500"/>
      <c r="AH390" s="501"/>
      <c r="AI390" s="501"/>
      <c r="AJ390" s="501"/>
      <c r="AK390" s="501"/>
      <c r="AL390" s="501"/>
      <c r="AM390" s="501"/>
      <c r="AN390" s="502"/>
      <c r="AO390" s="502"/>
      <c r="AP390" s="500"/>
      <c r="AQ390" s="500"/>
      <c r="AR390" s="500"/>
      <c r="AS390" s="503"/>
      <c r="AT390" s="503"/>
      <c r="AU390" s="504"/>
      <c r="AV390" s="505"/>
      <c r="AW390" s="506"/>
      <c r="AX390" s="506"/>
      <c r="AY390" s="505"/>
      <c r="AZ390" s="506"/>
      <c r="BA390" s="504"/>
      <c r="BB390" s="504"/>
      <c r="BC390" s="504"/>
      <c r="BD390" s="504"/>
      <c r="BE390" s="504"/>
      <c r="BF390" s="504"/>
      <c r="BG390" s="505"/>
      <c r="BH390" s="505"/>
      <c r="BI390" s="505"/>
      <c r="BJ390" s="505"/>
      <c r="BK390" s="505"/>
      <c r="BL390" s="505"/>
      <c r="BM390" s="505"/>
      <c r="BN390" s="505"/>
      <c r="BO390" s="505"/>
      <c r="BP390" s="505"/>
    </row>
    <row r="391" spans="1:68" ht="19.5" customHeight="1">
      <c r="A391" s="499"/>
      <c r="B391" s="499"/>
      <c r="C391" s="499"/>
      <c r="D391" s="499"/>
      <c r="E391" s="499"/>
      <c r="F391" s="499"/>
      <c r="G391" s="500"/>
      <c r="H391" s="499"/>
      <c r="I391" s="499"/>
      <c r="J391" s="500"/>
      <c r="K391" s="499"/>
      <c r="L391" s="500"/>
      <c r="M391" s="499"/>
      <c r="N391" s="500"/>
      <c r="O391" s="499"/>
      <c r="P391" s="500"/>
      <c r="Q391" s="501"/>
      <c r="R391" s="501"/>
      <c r="S391" s="501"/>
      <c r="T391" s="501"/>
      <c r="U391" s="499"/>
      <c r="V391" s="499"/>
      <c r="W391" s="500"/>
      <c r="X391" s="501"/>
      <c r="Y391" s="499"/>
      <c r="Z391" s="500"/>
      <c r="AA391" s="500"/>
      <c r="AB391" s="499"/>
      <c r="AC391" s="499"/>
      <c r="AD391" s="499"/>
      <c r="AE391" s="499"/>
      <c r="AF391" s="500"/>
      <c r="AG391" s="500"/>
      <c r="AH391" s="501"/>
      <c r="AI391" s="501"/>
      <c r="AJ391" s="501"/>
      <c r="AK391" s="501"/>
      <c r="AL391" s="501"/>
      <c r="AM391" s="501"/>
      <c r="AN391" s="502"/>
      <c r="AO391" s="502"/>
      <c r="AP391" s="500"/>
      <c r="AQ391" s="500"/>
      <c r="AR391" s="500"/>
      <c r="AS391" s="503"/>
      <c r="AT391" s="503"/>
      <c r="AU391" s="504"/>
      <c r="AV391" s="505"/>
      <c r="AW391" s="506"/>
      <c r="AX391" s="506"/>
      <c r="AY391" s="505"/>
      <c r="AZ391" s="506"/>
      <c r="BA391" s="504"/>
      <c r="BB391" s="504"/>
      <c r="BC391" s="504"/>
      <c r="BD391" s="504"/>
      <c r="BE391" s="504"/>
      <c r="BF391" s="504"/>
      <c r="BG391" s="505"/>
      <c r="BH391" s="505"/>
      <c r="BI391" s="505"/>
      <c r="BJ391" s="505"/>
      <c r="BK391" s="505"/>
      <c r="BL391" s="505"/>
      <c r="BM391" s="505"/>
      <c r="BN391" s="505"/>
      <c r="BO391" s="505"/>
      <c r="BP391" s="505"/>
    </row>
    <row r="392" spans="1:68" ht="19.5" customHeight="1">
      <c r="A392" s="499"/>
      <c r="B392" s="499"/>
      <c r="C392" s="499"/>
      <c r="D392" s="499"/>
      <c r="E392" s="499"/>
      <c r="F392" s="499"/>
      <c r="G392" s="500"/>
      <c r="H392" s="499"/>
      <c r="I392" s="499"/>
      <c r="J392" s="500"/>
      <c r="K392" s="499"/>
      <c r="L392" s="500"/>
      <c r="M392" s="499"/>
      <c r="N392" s="500"/>
      <c r="O392" s="499"/>
      <c r="P392" s="500"/>
      <c r="Q392" s="501"/>
      <c r="R392" s="501"/>
      <c r="S392" s="501"/>
      <c r="T392" s="501"/>
      <c r="U392" s="499"/>
      <c r="V392" s="499"/>
      <c r="W392" s="500"/>
      <c r="X392" s="501"/>
      <c r="Y392" s="499"/>
      <c r="Z392" s="500"/>
      <c r="AA392" s="500"/>
      <c r="AB392" s="499"/>
      <c r="AC392" s="499"/>
      <c r="AD392" s="499"/>
      <c r="AE392" s="499"/>
      <c r="AF392" s="500"/>
      <c r="AG392" s="500"/>
      <c r="AH392" s="501"/>
      <c r="AI392" s="501"/>
      <c r="AJ392" s="501"/>
      <c r="AK392" s="501"/>
      <c r="AL392" s="501"/>
      <c r="AM392" s="501"/>
      <c r="AN392" s="502"/>
      <c r="AO392" s="502"/>
      <c r="AP392" s="500"/>
      <c r="AQ392" s="500"/>
      <c r="AR392" s="500"/>
      <c r="AS392" s="503"/>
      <c r="AT392" s="503"/>
      <c r="AU392" s="504"/>
      <c r="AV392" s="505"/>
      <c r="AW392" s="506"/>
      <c r="AX392" s="506"/>
      <c r="AY392" s="505"/>
      <c r="AZ392" s="506"/>
      <c r="BA392" s="504"/>
      <c r="BB392" s="504"/>
      <c r="BC392" s="504"/>
      <c r="BD392" s="504"/>
      <c r="BE392" s="504"/>
      <c r="BF392" s="504"/>
      <c r="BG392" s="505"/>
      <c r="BH392" s="505"/>
      <c r="BI392" s="505"/>
      <c r="BJ392" s="505"/>
      <c r="BK392" s="505"/>
      <c r="BL392" s="505"/>
      <c r="BM392" s="505"/>
      <c r="BN392" s="505"/>
      <c r="BO392" s="505"/>
      <c r="BP392" s="505"/>
    </row>
    <row r="393" spans="1:68" ht="19.5" customHeight="1">
      <c r="A393" s="499"/>
      <c r="B393" s="499"/>
      <c r="C393" s="499"/>
      <c r="D393" s="499"/>
      <c r="E393" s="499"/>
      <c r="F393" s="499"/>
      <c r="G393" s="500"/>
      <c r="H393" s="499"/>
      <c r="I393" s="499"/>
      <c r="J393" s="500"/>
      <c r="K393" s="499"/>
      <c r="L393" s="500"/>
      <c r="M393" s="499"/>
      <c r="N393" s="500"/>
      <c r="O393" s="499"/>
      <c r="P393" s="500"/>
      <c r="Q393" s="501"/>
      <c r="R393" s="501"/>
      <c r="S393" s="501"/>
      <c r="T393" s="501"/>
      <c r="U393" s="499"/>
      <c r="V393" s="499"/>
      <c r="W393" s="500"/>
      <c r="X393" s="501"/>
      <c r="Y393" s="499"/>
      <c r="Z393" s="500"/>
      <c r="AA393" s="500"/>
      <c r="AB393" s="499"/>
      <c r="AC393" s="499"/>
      <c r="AD393" s="499"/>
      <c r="AE393" s="499"/>
      <c r="AF393" s="500"/>
      <c r="AG393" s="500"/>
      <c r="AH393" s="501"/>
      <c r="AI393" s="501"/>
      <c r="AJ393" s="501"/>
      <c r="AK393" s="501"/>
      <c r="AL393" s="501"/>
      <c r="AM393" s="501"/>
      <c r="AN393" s="502"/>
      <c r="AO393" s="502"/>
      <c r="AP393" s="500"/>
      <c r="AQ393" s="500"/>
      <c r="AR393" s="500"/>
      <c r="AS393" s="503"/>
      <c r="AT393" s="503"/>
      <c r="AU393" s="504"/>
      <c r="AV393" s="505"/>
      <c r="AW393" s="506"/>
      <c r="AX393" s="506"/>
      <c r="AY393" s="505"/>
      <c r="AZ393" s="506"/>
      <c r="BA393" s="504"/>
      <c r="BB393" s="504"/>
      <c r="BC393" s="504"/>
      <c r="BD393" s="504"/>
      <c r="BE393" s="504"/>
      <c r="BF393" s="504"/>
      <c r="BG393" s="505"/>
      <c r="BH393" s="505"/>
      <c r="BI393" s="505"/>
      <c r="BJ393" s="505"/>
      <c r="BK393" s="505"/>
      <c r="BL393" s="505"/>
      <c r="BM393" s="505"/>
      <c r="BN393" s="505"/>
      <c r="BO393" s="505"/>
      <c r="BP393" s="505"/>
    </row>
    <row r="394" spans="1:68" ht="19.5" customHeight="1">
      <c r="A394" s="499"/>
      <c r="B394" s="499"/>
      <c r="C394" s="499"/>
      <c r="D394" s="499"/>
      <c r="E394" s="499"/>
      <c r="F394" s="499"/>
      <c r="G394" s="500"/>
      <c r="H394" s="499"/>
      <c r="I394" s="499"/>
      <c r="J394" s="500"/>
      <c r="K394" s="499"/>
      <c r="L394" s="500"/>
      <c r="M394" s="499"/>
      <c r="N394" s="500"/>
      <c r="O394" s="499"/>
      <c r="P394" s="500"/>
      <c r="Q394" s="501"/>
      <c r="R394" s="501"/>
      <c r="S394" s="501"/>
      <c r="T394" s="501"/>
      <c r="U394" s="499"/>
      <c r="V394" s="499"/>
      <c r="W394" s="500"/>
      <c r="X394" s="501"/>
      <c r="Y394" s="499"/>
      <c r="Z394" s="500"/>
      <c r="AA394" s="500"/>
      <c r="AB394" s="499"/>
      <c r="AC394" s="499"/>
      <c r="AD394" s="499"/>
      <c r="AE394" s="499"/>
      <c r="AF394" s="500"/>
      <c r="AG394" s="500"/>
      <c r="AH394" s="501"/>
      <c r="AI394" s="501"/>
      <c r="AJ394" s="501"/>
      <c r="AK394" s="501"/>
      <c r="AL394" s="501"/>
      <c r="AM394" s="501"/>
      <c r="AN394" s="502"/>
      <c r="AO394" s="502"/>
      <c r="AP394" s="500"/>
      <c r="AQ394" s="500"/>
      <c r="AR394" s="500"/>
      <c r="AS394" s="503"/>
      <c r="AT394" s="503"/>
      <c r="AU394" s="504"/>
      <c r="AV394" s="505"/>
      <c r="AW394" s="506"/>
      <c r="AX394" s="506"/>
      <c r="AY394" s="505"/>
      <c r="AZ394" s="506"/>
      <c r="BA394" s="504"/>
      <c r="BB394" s="504"/>
      <c r="BC394" s="504"/>
      <c r="BD394" s="504"/>
      <c r="BE394" s="504"/>
      <c r="BF394" s="504"/>
      <c r="BG394" s="505"/>
      <c r="BH394" s="505"/>
      <c r="BI394" s="505"/>
      <c r="BJ394" s="505"/>
      <c r="BK394" s="505"/>
      <c r="BL394" s="505"/>
      <c r="BM394" s="505"/>
      <c r="BN394" s="505"/>
      <c r="BO394" s="505"/>
      <c r="BP394" s="505"/>
    </row>
    <row r="395" spans="1:68" ht="19.5" customHeight="1">
      <c r="A395" s="499"/>
      <c r="B395" s="499"/>
      <c r="C395" s="499"/>
      <c r="D395" s="499"/>
      <c r="E395" s="499"/>
      <c r="F395" s="499"/>
      <c r="G395" s="500"/>
      <c r="H395" s="499"/>
      <c r="I395" s="499"/>
      <c r="J395" s="500"/>
      <c r="K395" s="499"/>
      <c r="L395" s="500"/>
      <c r="M395" s="499"/>
      <c r="N395" s="500"/>
      <c r="O395" s="499"/>
      <c r="P395" s="500"/>
      <c r="Q395" s="501"/>
      <c r="R395" s="501"/>
      <c r="S395" s="501"/>
      <c r="T395" s="501"/>
      <c r="U395" s="499"/>
      <c r="V395" s="499"/>
      <c r="W395" s="500"/>
      <c r="X395" s="501"/>
      <c r="Y395" s="499"/>
      <c r="Z395" s="500"/>
      <c r="AA395" s="500"/>
      <c r="AB395" s="499"/>
      <c r="AC395" s="499"/>
      <c r="AD395" s="499"/>
      <c r="AE395" s="499"/>
      <c r="AF395" s="500"/>
      <c r="AG395" s="500"/>
      <c r="AH395" s="501"/>
      <c r="AI395" s="501"/>
      <c r="AJ395" s="501"/>
      <c r="AK395" s="501"/>
      <c r="AL395" s="501"/>
      <c r="AM395" s="501"/>
      <c r="AN395" s="502"/>
      <c r="AO395" s="502"/>
      <c r="AP395" s="500"/>
      <c r="AQ395" s="500"/>
      <c r="AR395" s="500"/>
      <c r="AS395" s="503"/>
      <c r="AT395" s="503"/>
      <c r="AU395" s="504"/>
      <c r="AV395" s="505"/>
      <c r="AW395" s="506"/>
      <c r="AX395" s="506"/>
      <c r="AY395" s="505"/>
      <c r="AZ395" s="506"/>
      <c r="BA395" s="504"/>
      <c r="BB395" s="504"/>
      <c r="BC395" s="504"/>
      <c r="BD395" s="504"/>
      <c r="BE395" s="504"/>
      <c r="BF395" s="504"/>
      <c r="BG395" s="505"/>
      <c r="BH395" s="505"/>
      <c r="BI395" s="505"/>
      <c r="BJ395" s="505"/>
      <c r="BK395" s="505"/>
      <c r="BL395" s="505"/>
      <c r="BM395" s="505"/>
      <c r="BN395" s="505"/>
      <c r="BO395" s="505"/>
      <c r="BP395" s="505"/>
    </row>
    <row r="396" spans="1:68" ht="19.5" customHeight="1">
      <c r="A396" s="499"/>
      <c r="B396" s="499"/>
      <c r="C396" s="499"/>
      <c r="D396" s="499"/>
      <c r="E396" s="499"/>
      <c r="F396" s="499"/>
      <c r="G396" s="500"/>
      <c r="H396" s="499"/>
      <c r="I396" s="499"/>
      <c r="J396" s="500"/>
      <c r="K396" s="499"/>
      <c r="L396" s="500"/>
      <c r="M396" s="499"/>
      <c r="N396" s="500"/>
      <c r="O396" s="499"/>
      <c r="P396" s="500"/>
      <c r="Q396" s="501"/>
      <c r="R396" s="501"/>
      <c r="S396" s="501"/>
      <c r="T396" s="501"/>
      <c r="U396" s="499"/>
      <c r="V396" s="499"/>
      <c r="W396" s="500"/>
      <c r="X396" s="501"/>
      <c r="Y396" s="499"/>
      <c r="Z396" s="500"/>
      <c r="AA396" s="500"/>
      <c r="AB396" s="499"/>
      <c r="AC396" s="499"/>
      <c r="AD396" s="499"/>
      <c r="AE396" s="499"/>
      <c r="AF396" s="500"/>
      <c r="AG396" s="500"/>
      <c r="AH396" s="501"/>
      <c r="AI396" s="501"/>
      <c r="AJ396" s="501"/>
      <c r="AK396" s="501"/>
      <c r="AL396" s="501"/>
      <c r="AM396" s="501"/>
      <c r="AN396" s="502"/>
      <c r="AO396" s="502"/>
      <c r="AP396" s="500"/>
      <c r="AQ396" s="500"/>
      <c r="AR396" s="500"/>
      <c r="AS396" s="503"/>
      <c r="AT396" s="503"/>
      <c r="AU396" s="504"/>
      <c r="AV396" s="505"/>
      <c r="AW396" s="506"/>
      <c r="AX396" s="506"/>
      <c r="AY396" s="505"/>
      <c r="AZ396" s="506"/>
      <c r="BA396" s="504"/>
      <c r="BB396" s="504"/>
      <c r="BC396" s="504"/>
      <c r="BD396" s="504"/>
      <c r="BE396" s="504"/>
      <c r="BF396" s="504"/>
      <c r="BG396" s="505"/>
      <c r="BH396" s="505"/>
      <c r="BI396" s="505"/>
      <c r="BJ396" s="505"/>
      <c r="BK396" s="505"/>
      <c r="BL396" s="505"/>
      <c r="BM396" s="505"/>
      <c r="BN396" s="505"/>
      <c r="BO396" s="505"/>
      <c r="BP396" s="505"/>
    </row>
    <row r="397" spans="1:68" ht="19.5" customHeight="1">
      <c r="A397" s="499"/>
      <c r="B397" s="499"/>
      <c r="C397" s="499"/>
      <c r="D397" s="499"/>
      <c r="E397" s="499"/>
      <c r="F397" s="499"/>
      <c r="G397" s="500"/>
      <c r="H397" s="499"/>
      <c r="I397" s="499"/>
      <c r="J397" s="500"/>
      <c r="K397" s="499"/>
      <c r="L397" s="500"/>
      <c r="M397" s="499"/>
      <c r="N397" s="500"/>
      <c r="O397" s="499"/>
      <c r="P397" s="500"/>
      <c r="Q397" s="501"/>
      <c r="R397" s="501"/>
      <c r="S397" s="501"/>
      <c r="T397" s="501"/>
      <c r="U397" s="499"/>
      <c r="V397" s="499"/>
      <c r="W397" s="500"/>
      <c r="X397" s="501"/>
      <c r="Y397" s="499"/>
      <c r="Z397" s="500"/>
      <c r="AA397" s="500"/>
      <c r="AB397" s="499"/>
      <c r="AC397" s="499"/>
      <c r="AD397" s="499"/>
      <c r="AE397" s="499"/>
      <c r="AF397" s="500"/>
      <c r="AG397" s="500"/>
      <c r="AH397" s="501"/>
      <c r="AI397" s="501"/>
      <c r="AJ397" s="501"/>
      <c r="AK397" s="501"/>
      <c r="AL397" s="501"/>
      <c r="AM397" s="501"/>
      <c r="AN397" s="502"/>
      <c r="AO397" s="502"/>
      <c r="AP397" s="500"/>
      <c r="AQ397" s="500"/>
      <c r="AR397" s="500"/>
      <c r="AS397" s="503"/>
      <c r="AT397" s="503"/>
      <c r="AU397" s="504"/>
      <c r="AV397" s="505"/>
      <c r="AW397" s="506"/>
      <c r="AX397" s="506"/>
      <c r="AY397" s="505"/>
      <c r="AZ397" s="506"/>
      <c r="BA397" s="504"/>
      <c r="BB397" s="504"/>
      <c r="BC397" s="504"/>
      <c r="BD397" s="504"/>
      <c r="BE397" s="504"/>
      <c r="BF397" s="504"/>
      <c r="BG397" s="505"/>
      <c r="BH397" s="505"/>
      <c r="BI397" s="505"/>
      <c r="BJ397" s="505"/>
      <c r="BK397" s="505"/>
      <c r="BL397" s="505"/>
      <c r="BM397" s="505"/>
      <c r="BN397" s="505"/>
      <c r="BO397" s="505"/>
      <c r="BP397" s="505"/>
    </row>
    <row r="398" spans="1:68" ht="19.5" customHeight="1">
      <c r="A398" s="499"/>
      <c r="B398" s="499"/>
      <c r="C398" s="499"/>
      <c r="D398" s="499"/>
      <c r="E398" s="499"/>
      <c r="F398" s="499"/>
      <c r="G398" s="500"/>
      <c r="H398" s="499"/>
      <c r="I398" s="499"/>
      <c r="J398" s="500"/>
      <c r="K398" s="499"/>
      <c r="L398" s="500"/>
      <c r="M398" s="499"/>
      <c r="N398" s="500"/>
      <c r="O398" s="499"/>
      <c r="P398" s="500"/>
      <c r="Q398" s="501"/>
      <c r="R398" s="501"/>
      <c r="S398" s="501"/>
      <c r="T398" s="501"/>
      <c r="U398" s="499"/>
      <c r="V398" s="499"/>
      <c r="W398" s="500"/>
      <c r="X398" s="501"/>
      <c r="Y398" s="499"/>
      <c r="Z398" s="500"/>
      <c r="AA398" s="500"/>
      <c r="AB398" s="499"/>
      <c r="AC398" s="499"/>
      <c r="AD398" s="499"/>
      <c r="AE398" s="499"/>
      <c r="AF398" s="500"/>
      <c r="AG398" s="500"/>
      <c r="AH398" s="501"/>
      <c r="AI398" s="501"/>
      <c r="AJ398" s="501"/>
      <c r="AK398" s="501"/>
      <c r="AL398" s="501"/>
      <c r="AM398" s="501"/>
      <c r="AN398" s="502"/>
      <c r="AO398" s="502"/>
      <c r="AP398" s="500"/>
      <c r="AQ398" s="500"/>
      <c r="AR398" s="500"/>
      <c r="AS398" s="503"/>
      <c r="AT398" s="503"/>
      <c r="AU398" s="504"/>
      <c r="AV398" s="505"/>
      <c r="AW398" s="506"/>
      <c r="AX398" s="506"/>
      <c r="AY398" s="505"/>
      <c r="AZ398" s="506"/>
      <c r="BA398" s="504"/>
      <c r="BB398" s="504"/>
      <c r="BC398" s="504"/>
      <c r="BD398" s="504"/>
      <c r="BE398" s="504"/>
      <c r="BF398" s="504"/>
      <c r="BG398" s="505"/>
      <c r="BH398" s="505"/>
      <c r="BI398" s="505"/>
      <c r="BJ398" s="505"/>
      <c r="BK398" s="505"/>
      <c r="BL398" s="505"/>
      <c r="BM398" s="505"/>
      <c r="BN398" s="505"/>
      <c r="BO398" s="505"/>
      <c r="BP398" s="505"/>
    </row>
    <row r="399" spans="1:68" ht="19.5" customHeight="1">
      <c r="A399" s="499"/>
      <c r="B399" s="499"/>
      <c r="C399" s="499"/>
      <c r="D399" s="499"/>
      <c r="E399" s="499"/>
      <c r="F399" s="499"/>
      <c r="G399" s="500"/>
      <c r="H399" s="499"/>
      <c r="I399" s="499"/>
      <c r="J399" s="500"/>
      <c r="K399" s="499"/>
      <c r="L399" s="500"/>
      <c r="M399" s="499"/>
      <c r="N399" s="500"/>
      <c r="O399" s="499"/>
      <c r="P399" s="500"/>
      <c r="Q399" s="501"/>
      <c r="R399" s="501"/>
      <c r="S399" s="501"/>
      <c r="T399" s="501"/>
      <c r="U399" s="499"/>
      <c r="V399" s="499"/>
      <c r="W399" s="500"/>
      <c r="X399" s="501"/>
      <c r="Y399" s="499"/>
      <c r="Z399" s="500"/>
      <c r="AA399" s="500"/>
      <c r="AB399" s="499"/>
      <c r="AC399" s="499"/>
      <c r="AD399" s="499"/>
      <c r="AE399" s="499"/>
      <c r="AF399" s="500"/>
      <c r="AG399" s="500"/>
      <c r="AH399" s="501"/>
      <c r="AI399" s="501"/>
      <c r="AJ399" s="501"/>
      <c r="AK399" s="501"/>
      <c r="AL399" s="501"/>
      <c r="AM399" s="501"/>
      <c r="AN399" s="502"/>
      <c r="AO399" s="502"/>
      <c r="AP399" s="500"/>
      <c r="AQ399" s="500"/>
      <c r="AR399" s="500"/>
      <c r="AS399" s="503"/>
      <c r="AT399" s="503"/>
      <c r="AU399" s="504"/>
      <c r="AV399" s="505"/>
      <c r="AW399" s="506"/>
      <c r="AX399" s="506"/>
      <c r="AY399" s="505"/>
      <c r="AZ399" s="506"/>
      <c r="BA399" s="504"/>
      <c r="BB399" s="504"/>
      <c r="BC399" s="504"/>
      <c r="BD399" s="504"/>
      <c r="BE399" s="504"/>
      <c r="BF399" s="504"/>
      <c r="BG399" s="505"/>
      <c r="BH399" s="505"/>
      <c r="BI399" s="505"/>
      <c r="BJ399" s="505"/>
      <c r="BK399" s="505"/>
      <c r="BL399" s="505"/>
      <c r="BM399" s="505"/>
      <c r="BN399" s="505"/>
      <c r="BO399" s="505"/>
      <c r="BP399" s="505"/>
    </row>
    <row r="400" spans="1:68" ht="19.5" customHeight="1">
      <c r="A400" s="499"/>
      <c r="B400" s="499"/>
      <c r="C400" s="499"/>
      <c r="D400" s="499"/>
      <c r="E400" s="499"/>
      <c r="F400" s="499"/>
      <c r="G400" s="500"/>
      <c r="H400" s="499"/>
      <c r="I400" s="499"/>
      <c r="J400" s="500"/>
      <c r="K400" s="499"/>
      <c r="L400" s="500"/>
      <c r="M400" s="499"/>
      <c r="N400" s="500"/>
      <c r="O400" s="499"/>
      <c r="P400" s="500"/>
      <c r="Q400" s="501"/>
      <c r="R400" s="501"/>
      <c r="S400" s="501"/>
      <c r="T400" s="501"/>
      <c r="U400" s="499"/>
      <c r="V400" s="499"/>
      <c r="W400" s="500"/>
      <c r="X400" s="501"/>
      <c r="Y400" s="499"/>
      <c r="Z400" s="500"/>
      <c r="AA400" s="500"/>
      <c r="AB400" s="499"/>
      <c r="AC400" s="499"/>
      <c r="AD400" s="499"/>
      <c r="AE400" s="499"/>
      <c r="AF400" s="500"/>
      <c r="AG400" s="500"/>
      <c r="AH400" s="501"/>
      <c r="AI400" s="501"/>
      <c r="AJ400" s="501"/>
      <c r="AK400" s="501"/>
      <c r="AL400" s="501"/>
      <c r="AM400" s="501"/>
      <c r="AN400" s="502"/>
      <c r="AO400" s="502"/>
      <c r="AP400" s="500"/>
      <c r="AQ400" s="500"/>
      <c r="AR400" s="500"/>
      <c r="AS400" s="503"/>
      <c r="AT400" s="503"/>
      <c r="AU400" s="504"/>
      <c r="AV400" s="505"/>
      <c r="AW400" s="506"/>
      <c r="AX400" s="506"/>
      <c r="AY400" s="505"/>
      <c r="AZ400" s="506"/>
      <c r="BA400" s="504"/>
      <c r="BB400" s="504"/>
      <c r="BC400" s="504"/>
      <c r="BD400" s="504"/>
      <c r="BE400" s="504"/>
      <c r="BF400" s="504"/>
      <c r="BG400" s="505"/>
      <c r="BH400" s="505"/>
      <c r="BI400" s="505"/>
      <c r="BJ400" s="505"/>
      <c r="BK400" s="505"/>
      <c r="BL400" s="505"/>
      <c r="BM400" s="505"/>
      <c r="BN400" s="505"/>
      <c r="BO400" s="505"/>
      <c r="BP400" s="505"/>
    </row>
    <row r="401" spans="1:68" ht="19.5" customHeight="1">
      <c r="A401" s="499"/>
      <c r="B401" s="499"/>
      <c r="C401" s="499"/>
      <c r="D401" s="499"/>
      <c r="E401" s="499"/>
      <c r="F401" s="499"/>
      <c r="G401" s="500"/>
      <c r="H401" s="499"/>
      <c r="I401" s="499"/>
      <c r="J401" s="500"/>
      <c r="K401" s="499"/>
      <c r="L401" s="500"/>
      <c r="M401" s="499"/>
      <c r="N401" s="500"/>
      <c r="O401" s="499"/>
      <c r="P401" s="500"/>
      <c r="Q401" s="501"/>
      <c r="R401" s="501"/>
      <c r="S401" s="501"/>
      <c r="T401" s="501"/>
      <c r="U401" s="499"/>
      <c r="V401" s="499"/>
      <c r="W401" s="500"/>
      <c r="X401" s="501"/>
      <c r="Y401" s="499"/>
      <c r="Z401" s="500"/>
      <c r="AA401" s="500"/>
      <c r="AB401" s="499"/>
      <c r="AC401" s="499"/>
      <c r="AD401" s="499"/>
      <c r="AE401" s="499"/>
      <c r="AF401" s="500"/>
      <c r="AG401" s="500"/>
      <c r="AH401" s="501"/>
      <c r="AI401" s="501"/>
      <c r="AJ401" s="501"/>
      <c r="AK401" s="501"/>
      <c r="AL401" s="501"/>
      <c r="AM401" s="501"/>
      <c r="AN401" s="502"/>
      <c r="AO401" s="502"/>
      <c r="AP401" s="500"/>
      <c r="AQ401" s="500"/>
      <c r="AR401" s="500"/>
      <c r="AS401" s="503"/>
      <c r="AT401" s="503"/>
      <c r="AU401" s="504"/>
      <c r="AV401" s="505"/>
      <c r="AW401" s="506"/>
      <c r="AX401" s="506"/>
      <c r="AY401" s="505"/>
      <c r="AZ401" s="506"/>
      <c r="BA401" s="504"/>
      <c r="BB401" s="504"/>
      <c r="BC401" s="504"/>
      <c r="BD401" s="504"/>
      <c r="BE401" s="504"/>
      <c r="BF401" s="504"/>
      <c r="BG401" s="505"/>
      <c r="BH401" s="505"/>
      <c r="BI401" s="505"/>
      <c r="BJ401" s="505"/>
      <c r="BK401" s="505"/>
      <c r="BL401" s="505"/>
      <c r="BM401" s="505"/>
      <c r="BN401" s="505"/>
      <c r="BO401" s="505"/>
      <c r="BP401" s="505"/>
    </row>
    <row r="402" spans="1:68" ht="19.5" customHeight="1">
      <c r="A402" s="499"/>
      <c r="B402" s="499"/>
      <c r="C402" s="499"/>
      <c r="D402" s="499"/>
      <c r="E402" s="499"/>
      <c r="F402" s="499"/>
      <c r="G402" s="500"/>
      <c r="H402" s="499"/>
      <c r="I402" s="499"/>
      <c r="J402" s="500"/>
      <c r="K402" s="499"/>
      <c r="L402" s="500"/>
      <c r="M402" s="499"/>
      <c r="N402" s="500"/>
      <c r="O402" s="499"/>
      <c r="P402" s="500"/>
      <c r="Q402" s="501"/>
      <c r="R402" s="501"/>
      <c r="S402" s="501"/>
      <c r="T402" s="501"/>
      <c r="U402" s="499"/>
      <c r="V402" s="499"/>
      <c r="W402" s="500"/>
      <c r="X402" s="501"/>
      <c r="Y402" s="499"/>
      <c r="Z402" s="500"/>
      <c r="AA402" s="500"/>
      <c r="AB402" s="499"/>
      <c r="AC402" s="499"/>
      <c r="AD402" s="499"/>
      <c r="AE402" s="499"/>
      <c r="AF402" s="500"/>
      <c r="AG402" s="500"/>
      <c r="AH402" s="501"/>
      <c r="AI402" s="501"/>
      <c r="AJ402" s="501"/>
      <c r="AK402" s="501"/>
      <c r="AL402" s="501"/>
      <c r="AM402" s="501"/>
      <c r="AN402" s="502"/>
      <c r="AO402" s="502"/>
      <c r="AP402" s="500"/>
      <c r="AQ402" s="500"/>
      <c r="AR402" s="500"/>
      <c r="AS402" s="503"/>
      <c r="AT402" s="503"/>
      <c r="AU402" s="504"/>
      <c r="AV402" s="505"/>
      <c r="AW402" s="506"/>
      <c r="AX402" s="506"/>
      <c r="AY402" s="505"/>
      <c r="AZ402" s="506"/>
      <c r="BA402" s="504"/>
      <c r="BB402" s="504"/>
      <c r="BC402" s="504"/>
      <c r="BD402" s="504"/>
      <c r="BE402" s="504"/>
      <c r="BF402" s="504"/>
      <c r="BG402" s="505"/>
      <c r="BH402" s="505"/>
      <c r="BI402" s="505"/>
      <c r="BJ402" s="505"/>
      <c r="BK402" s="505"/>
      <c r="BL402" s="505"/>
      <c r="BM402" s="505"/>
      <c r="BN402" s="505"/>
      <c r="BO402" s="505"/>
      <c r="BP402" s="505"/>
    </row>
    <row r="403" spans="1:68" ht="19.5" customHeight="1">
      <c r="A403" s="499"/>
      <c r="B403" s="499"/>
      <c r="C403" s="499"/>
      <c r="D403" s="499"/>
      <c r="E403" s="499"/>
      <c r="F403" s="499"/>
      <c r="G403" s="500"/>
      <c r="H403" s="499"/>
      <c r="I403" s="499"/>
      <c r="J403" s="500"/>
      <c r="K403" s="499"/>
      <c r="L403" s="500"/>
      <c r="M403" s="499"/>
      <c r="N403" s="500"/>
      <c r="O403" s="499"/>
      <c r="P403" s="500"/>
      <c r="Q403" s="501"/>
      <c r="R403" s="501"/>
      <c r="S403" s="501"/>
      <c r="T403" s="501"/>
      <c r="U403" s="499"/>
      <c r="V403" s="499"/>
      <c r="W403" s="500"/>
      <c r="X403" s="501"/>
      <c r="Y403" s="499"/>
      <c r="Z403" s="500"/>
      <c r="AA403" s="500"/>
      <c r="AB403" s="499"/>
      <c r="AC403" s="499"/>
      <c r="AD403" s="499"/>
      <c r="AE403" s="499"/>
      <c r="AF403" s="500"/>
      <c r="AG403" s="500"/>
      <c r="AH403" s="501"/>
      <c r="AI403" s="501"/>
      <c r="AJ403" s="501"/>
      <c r="AK403" s="501"/>
      <c r="AL403" s="501"/>
      <c r="AM403" s="501"/>
      <c r="AN403" s="502"/>
      <c r="AO403" s="502"/>
      <c r="AP403" s="500"/>
      <c r="AQ403" s="500"/>
      <c r="AR403" s="500"/>
      <c r="AS403" s="503"/>
      <c r="AT403" s="503"/>
      <c r="AU403" s="504"/>
      <c r="AV403" s="505"/>
      <c r="AW403" s="506"/>
      <c r="AX403" s="506"/>
      <c r="AY403" s="505"/>
      <c r="AZ403" s="506"/>
      <c r="BA403" s="504"/>
      <c r="BB403" s="504"/>
      <c r="BC403" s="504"/>
      <c r="BD403" s="504"/>
      <c r="BE403" s="504"/>
      <c r="BF403" s="504"/>
      <c r="BG403" s="505"/>
      <c r="BH403" s="505"/>
      <c r="BI403" s="505"/>
      <c r="BJ403" s="505"/>
      <c r="BK403" s="505"/>
      <c r="BL403" s="505"/>
      <c r="BM403" s="505"/>
      <c r="BN403" s="505"/>
      <c r="BO403" s="505"/>
      <c r="BP403" s="505"/>
    </row>
    <row r="404" spans="1:68" ht="19.5" customHeight="1">
      <c r="A404" s="499"/>
      <c r="B404" s="499"/>
      <c r="C404" s="499"/>
      <c r="D404" s="499"/>
      <c r="E404" s="499"/>
      <c r="F404" s="499"/>
      <c r="G404" s="500"/>
      <c r="H404" s="499"/>
      <c r="I404" s="499"/>
      <c r="J404" s="500"/>
      <c r="K404" s="499"/>
      <c r="L404" s="500"/>
      <c r="M404" s="499"/>
      <c r="N404" s="500"/>
      <c r="O404" s="499"/>
      <c r="P404" s="500"/>
      <c r="Q404" s="501"/>
      <c r="R404" s="501"/>
      <c r="S404" s="501"/>
      <c r="T404" s="501"/>
      <c r="U404" s="499"/>
      <c r="V404" s="499"/>
      <c r="W404" s="500"/>
      <c r="X404" s="501"/>
      <c r="Y404" s="499"/>
      <c r="Z404" s="500"/>
      <c r="AA404" s="500"/>
      <c r="AB404" s="499"/>
      <c r="AC404" s="499"/>
      <c r="AD404" s="499"/>
      <c r="AE404" s="499"/>
      <c r="AF404" s="500"/>
      <c r="AG404" s="500"/>
      <c r="AH404" s="501"/>
      <c r="AI404" s="501"/>
      <c r="AJ404" s="501"/>
      <c r="AK404" s="501"/>
      <c r="AL404" s="501"/>
      <c r="AM404" s="501"/>
      <c r="AN404" s="502"/>
      <c r="AO404" s="502"/>
      <c r="AP404" s="500"/>
      <c r="AQ404" s="500"/>
      <c r="AR404" s="500"/>
      <c r="AS404" s="503"/>
      <c r="AT404" s="503"/>
      <c r="AU404" s="504"/>
      <c r="AV404" s="505"/>
      <c r="AW404" s="506"/>
      <c r="AX404" s="506"/>
      <c r="AY404" s="505"/>
      <c r="AZ404" s="506"/>
      <c r="BA404" s="504"/>
      <c r="BB404" s="504"/>
      <c r="BC404" s="504"/>
      <c r="BD404" s="504"/>
      <c r="BE404" s="504"/>
      <c r="BF404" s="504"/>
      <c r="BG404" s="505"/>
      <c r="BH404" s="505"/>
      <c r="BI404" s="505"/>
      <c r="BJ404" s="505"/>
      <c r="BK404" s="505"/>
      <c r="BL404" s="505"/>
      <c r="BM404" s="505"/>
      <c r="BN404" s="505"/>
      <c r="BO404" s="505"/>
      <c r="BP404" s="505"/>
    </row>
    <row r="405" spans="1:68" ht="19.5" customHeight="1">
      <c r="A405" s="499"/>
      <c r="B405" s="499"/>
      <c r="C405" s="499"/>
      <c r="D405" s="499"/>
      <c r="E405" s="499"/>
      <c r="F405" s="499"/>
      <c r="G405" s="500"/>
      <c r="H405" s="499"/>
      <c r="I405" s="499"/>
      <c r="J405" s="500"/>
      <c r="K405" s="499"/>
      <c r="L405" s="500"/>
      <c r="M405" s="499"/>
      <c r="N405" s="500"/>
      <c r="O405" s="499"/>
      <c r="P405" s="500"/>
      <c r="Q405" s="501"/>
      <c r="R405" s="501"/>
      <c r="S405" s="501"/>
      <c r="T405" s="501"/>
      <c r="U405" s="499"/>
      <c r="V405" s="499"/>
      <c r="W405" s="500"/>
      <c r="X405" s="501"/>
      <c r="Y405" s="499"/>
      <c r="Z405" s="500"/>
      <c r="AA405" s="500"/>
      <c r="AB405" s="499"/>
      <c r="AC405" s="499"/>
      <c r="AD405" s="499"/>
      <c r="AE405" s="499"/>
      <c r="AF405" s="500"/>
      <c r="AG405" s="500"/>
      <c r="AH405" s="501"/>
      <c r="AI405" s="501"/>
      <c r="AJ405" s="501"/>
      <c r="AK405" s="501"/>
      <c r="AL405" s="501"/>
      <c r="AM405" s="501"/>
      <c r="AN405" s="502"/>
      <c r="AO405" s="502"/>
      <c r="AP405" s="500"/>
      <c r="AQ405" s="500"/>
      <c r="AR405" s="500"/>
      <c r="AS405" s="503"/>
      <c r="AT405" s="503"/>
      <c r="AU405" s="504"/>
      <c r="AV405" s="505"/>
      <c r="AW405" s="506"/>
      <c r="AX405" s="506"/>
      <c r="AY405" s="505"/>
      <c r="AZ405" s="506"/>
      <c r="BA405" s="504"/>
      <c r="BB405" s="504"/>
      <c r="BC405" s="504"/>
      <c r="BD405" s="504"/>
      <c r="BE405" s="504"/>
      <c r="BF405" s="504"/>
      <c r="BG405" s="505"/>
      <c r="BH405" s="505"/>
      <c r="BI405" s="505"/>
      <c r="BJ405" s="505"/>
      <c r="BK405" s="505"/>
      <c r="BL405" s="505"/>
      <c r="BM405" s="505"/>
      <c r="BN405" s="505"/>
      <c r="BO405" s="505"/>
      <c r="BP405" s="505"/>
    </row>
    <row r="406" spans="1:68" ht="19.5" customHeight="1">
      <c r="A406" s="499"/>
      <c r="B406" s="499"/>
      <c r="C406" s="499"/>
      <c r="D406" s="499"/>
      <c r="E406" s="499"/>
      <c r="F406" s="499"/>
      <c r="G406" s="500"/>
      <c r="H406" s="499"/>
      <c r="I406" s="499"/>
      <c r="J406" s="500"/>
      <c r="K406" s="499"/>
      <c r="L406" s="500"/>
      <c r="M406" s="499"/>
      <c r="N406" s="500"/>
      <c r="O406" s="499"/>
      <c r="P406" s="500"/>
      <c r="Q406" s="501"/>
      <c r="R406" s="501"/>
      <c r="S406" s="501"/>
      <c r="T406" s="501"/>
      <c r="U406" s="499"/>
      <c r="V406" s="499"/>
      <c r="W406" s="500"/>
      <c r="X406" s="501"/>
      <c r="Y406" s="499"/>
      <c r="Z406" s="500"/>
      <c r="AA406" s="500"/>
      <c r="AB406" s="499"/>
      <c r="AC406" s="499"/>
      <c r="AD406" s="499"/>
      <c r="AE406" s="499"/>
      <c r="AF406" s="500"/>
      <c r="AG406" s="500"/>
      <c r="AH406" s="501"/>
      <c r="AI406" s="501"/>
      <c r="AJ406" s="501"/>
      <c r="AK406" s="501"/>
      <c r="AL406" s="501"/>
      <c r="AM406" s="501"/>
      <c r="AN406" s="502"/>
      <c r="AO406" s="502"/>
      <c r="AP406" s="500"/>
      <c r="AQ406" s="500"/>
      <c r="AR406" s="500"/>
      <c r="AS406" s="503"/>
      <c r="AT406" s="503"/>
      <c r="AU406" s="504"/>
      <c r="AV406" s="505"/>
      <c r="AW406" s="506"/>
      <c r="AX406" s="506"/>
      <c r="AY406" s="505"/>
      <c r="AZ406" s="506"/>
      <c r="BA406" s="504"/>
      <c r="BB406" s="504"/>
      <c r="BC406" s="504"/>
      <c r="BD406" s="504"/>
      <c r="BE406" s="504"/>
      <c r="BF406" s="504"/>
      <c r="BG406" s="505"/>
      <c r="BH406" s="505"/>
      <c r="BI406" s="505"/>
      <c r="BJ406" s="505"/>
      <c r="BK406" s="505"/>
      <c r="BL406" s="505"/>
      <c r="BM406" s="505"/>
      <c r="BN406" s="505"/>
      <c r="BO406" s="505"/>
      <c r="BP406" s="505"/>
    </row>
    <row r="407" spans="1:68" ht="19.5" customHeight="1">
      <c r="A407" s="499"/>
      <c r="B407" s="499"/>
      <c r="C407" s="499"/>
      <c r="D407" s="499"/>
      <c r="E407" s="499"/>
      <c r="F407" s="499"/>
      <c r="G407" s="500"/>
      <c r="H407" s="499"/>
      <c r="I407" s="499"/>
      <c r="J407" s="500"/>
      <c r="K407" s="499"/>
      <c r="L407" s="500"/>
      <c r="M407" s="499"/>
      <c r="N407" s="500"/>
      <c r="O407" s="499"/>
      <c r="P407" s="500"/>
      <c r="Q407" s="501"/>
      <c r="R407" s="501"/>
      <c r="S407" s="501"/>
      <c r="T407" s="501"/>
      <c r="U407" s="499"/>
      <c r="V407" s="499"/>
      <c r="W407" s="500"/>
      <c r="X407" s="501"/>
      <c r="Y407" s="499"/>
      <c r="Z407" s="500"/>
      <c r="AA407" s="500"/>
      <c r="AB407" s="499"/>
      <c r="AC407" s="499"/>
      <c r="AD407" s="499"/>
      <c r="AE407" s="499"/>
      <c r="AF407" s="500"/>
      <c r="AG407" s="500"/>
      <c r="AH407" s="501"/>
      <c r="AI407" s="501"/>
      <c r="AJ407" s="501"/>
      <c r="AK407" s="501"/>
      <c r="AL407" s="501"/>
      <c r="AM407" s="501"/>
      <c r="AN407" s="502"/>
      <c r="AO407" s="502"/>
      <c r="AP407" s="500"/>
      <c r="AQ407" s="500"/>
      <c r="AR407" s="500"/>
      <c r="AS407" s="503"/>
      <c r="AT407" s="503"/>
      <c r="AU407" s="504"/>
      <c r="AV407" s="505"/>
      <c r="AW407" s="506"/>
      <c r="AX407" s="506"/>
      <c r="AY407" s="505"/>
      <c r="AZ407" s="506"/>
      <c r="BA407" s="504"/>
      <c r="BB407" s="504"/>
      <c r="BC407" s="504"/>
      <c r="BD407" s="504"/>
      <c r="BE407" s="504"/>
      <c r="BF407" s="504"/>
      <c r="BG407" s="505"/>
      <c r="BH407" s="505"/>
      <c r="BI407" s="505"/>
      <c r="BJ407" s="505"/>
      <c r="BK407" s="505"/>
      <c r="BL407" s="505"/>
      <c r="BM407" s="505"/>
      <c r="BN407" s="505"/>
      <c r="BO407" s="505"/>
      <c r="BP407" s="505"/>
    </row>
    <row r="408" spans="1:68" ht="19.5" customHeight="1">
      <c r="A408" s="499"/>
      <c r="B408" s="499"/>
      <c r="C408" s="499"/>
      <c r="D408" s="499"/>
      <c r="E408" s="499"/>
      <c r="F408" s="499"/>
      <c r="G408" s="500"/>
      <c r="H408" s="499"/>
      <c r="I408" s="499"/>
      <c r="J408" s="500"/>
      <c r="K408" s="499"/>
      <c r="L408" s="500"/>
      <c r="M408" s="499"/>
      <c r="N408" s="500"/>
      <c r="O408" s="499"/>
      <c r="P408" s="500"/>
      <c r="Q408" s="501"/>
      <c r="R408" s="501"/>
      <c r="S408" s="501"/>
      <c r="T408" s="501"/>
      <c r="U408" s="499"/>
      <c r="V408" s="499"/>
      <c r="W408" s="500"/>
      <c r="X408" s="501"/>
      <c r="Y408" s="499"/>
      <c r="Z408" s="500"/>
      <c r="AA408" s="500"/>
      <c r="AB408" s="499"/>
      <c r="AC408" s="499"/>
      <c r="AD408" s="499"/>
      <c r="AE408" s="499"/>
      <c r="AF408" s="500"/>
      <c r="AG408" s="500"/>
      <c r="AH408" s="501"/>
      <c r="AI408" s="501"/>
      <c r="AJ408" s="501"/>
      <c r="AK408" s="501"/>
      <c r="AL408" s="501"/>
      <c r="AM408" s="501"/>
      <c r="AN408" s="502"/>
      <c r="AO408" s="502"/>
      <c r="AP408" s="500"/>
      <c r="AQ408" s="500"/>
      <c r="AR408" s="500"/>
      <c r="AS408" s="503"/>
      <c r="AT408" s="503"/>
      <c r="AU408" s="504"/>
      <c r="AV408" s="505"/>
      <c r="AW408" s="506"/>
      <c r="AX408" s="506"/>
      <c r="AY408" s="505"/>
      <c r="AZ408" s="506"/>
      <c r="BA408" s="504"/>
      <c r="BB408" s="504"/>
      <c r="BC408" s="504"/>
      <c r="BD408" s="504"/>
      <c r="BE408" s="504"/>
      <c r="BF408" s="504"/>
      <c r="BG408" s="505"/>
      <c r="BH408" s="505"/>
      <c r="BI408" s="505"/>
      <c r="BJ408" s="505"/>
      <c r="BK408" s="505"/>
      <c r="BL408" s="505"/>
      <c r="BM408" s="505"/>
      <c r="BN408" s="505"/>
      <c r="BO408" s="505"/>
      <c r="BP408" s="505"/>
    </row>
    <row r="409" spans="1:68" ht="19.5" customHeight="1">
      <c r="A409" s="499"/>
      <c r="B409" s="499"/>
      <c r="C409" s="499"/>
      <c r="D409" s="499"/>
      <c r="E409" s="499"/>
      <c r="F409" s="499"/>
      <c r="G409" s="500"/>
      <c r="H409" s="499"/>
      <c r="I409" s="499"/>
      <c r="J409" s="500"/>
      <c r="K409" s="499"/>
      <c r="L409" s="500"/>
      <c r="M409" s="499"/>
      <c r="N409" s="500"/>
      <c r="O409" s="499"/>
      <c r="P409" s="500"/>
      <c r="Q409" s="501"/>
      <c r="R409" s="501"/>
      <c r="S409" s="501"/>
      <c r="T409" s="501"/>
      <c r="U409" s="499"/>
      <c r="V409" s="499"/>
      <c r="W409" s="500"/>
      <c r="X409" s="501"/>
      <c r="Y409" s="499"/>
      <c r="Z409" s="500"/>
      <c r="AA409" s="500"/>
      <c r="AB409" s="499"/>
      <c r="AC409" s="499"/>
      <c r="AD409" s="499"/>
      <c r="AE409" s="499"/>
      <c r="AF409" s="500"/>
      <c r="AG409" s="500"/>
      <c r="AH409" s="501"/>
      <c r="AI409" s="501"/>
      <c r="AJ409" s="501"/>
      <c r="AK409" s="501"/>
      <c r="AL409" s="501"/>
      <c r="AM409" s="501"/>
      <c r="AN409" s="502"/>
      <c r="AO409" s="502"/>
      <c r="AP409" s="500"/>
      <c r="AQ409" s="500"/>
      <c r="AR409" s="500"/>
      <c r="AS409" s="503"/>
      <c r="AT409" s="503"/>
      <c r="AU409" s="504"/>
      <c r="AV409" s="505"/>
      <c r="AW409" s="506"/>
      <c r="AX409" s="506"/>
      <c r="AY409" s="505"/>
      <c r="AZ409" s="506"/>
      <c r="BA409" s="504"/>
      <c r="BB409" s="504"/>
      <c r="BC409" s="504"/>
      <c r="BD409" s="504"/>
      <c r="BE409" s="504"/>
      <c r="BF409" s="504"/>
      <c r="BG409" s="505"/>
      <c r="BH409" s="505"/>
      <c r="BI409" s="505"/>
      <c r="BJ409" s="505"/>
      <c r="BK409" s="505"/>
      <c r="BL409" s="505"/>
      <c r="BM409" s="505"/>
      <c r="BN409" s="505"/>
      <c r="BO409" s="505"/>
      <c r="BP409" s="505"/>
    </row>
    <row r="410" spans="1:68" ht="19.5" customHeight="1">
      <c r="A410" s="499"/>
      <c r="B410" s="499"/>
      <c r="C410" s="499"/>
      <c r="D410" s="499"/>
      <c r="E410" s="499"/>
      <c r="F410" s="499"/>
      <c r="G410" s="500"/>
      <c r="H410" s="499"/>
      <c r="I410" s="499"/>
      <c r="J410" s="500"/>
      <c r="K410" s="499"/>
      <c r="L410" s="500"/>
      <c r="M410" s="499"/>
      <c r="N410" s="500"/>
      <c r="O410" s="499"/>
      <c r="P410" s="500"/>
      <c r="Q410" s="501"/>
      <c r="R410" s="501"/>
      <c r="S410" s="501"/>
      <c r="T410" s="501"/>
      <c r="U410" s="499"/>
      <c r="V410" s="499"/>
      <c r="W410" s="500"/>
      <c r="X410" s="501"/>
      <c r="Y410" s="499"/>
      <c r="Z410" s="500"/>
      <c r="AA410" s="500"/>
      <c r="AB410" s="499"/>
      <c r="AC410" s="499"/>
      <c r="AD410" s="499"/>
      <c r="AE410" s="499"/>
      <c r="AF410" s="500"/>
      <c r="AG410" s="500"/>
      <c r="AH410" s="501"/>
      <c r="AI410" s="501"/>
      <c r="AJ410" s="501"/>
      <c r="AK410" s="501"/>
      <c r="AL410" s="501"/>
      <c r="AM410" s="501"/>
      <c r="AN410" s="502"/>
      <c r="AO410" s="502"/>
      <c r="AP410" s="500"/>
      <c r="AQ410" s="500"/>
      <c r="AR410" s="500"/>
      <c r="AS410" s="503"/>
      <c r="AT410" s="503"/>
      <c r="AU410" s="504"/>
      <c r="AV410" s="505"/>
      <c r="AW410" s="506"/>
      <c r="AX410" s="506"/>
      <c r="AY410" s="505"/>
      <c r="AZ410" s="506"/>
      <c r="BA410" s="504"/>
      <c r="BB410" s="504"/>
      <c r="BC410" s="504"/>
      <c r="BD410" s="504"/>
      <c r="BE410" s="504"/>
      <c r="BF410" s="504"/>
      <c r="BG410" s="505"/>
      <c r="BH410" s="505"/>
      <c r="BI410" s="505"/>
      <c r="BJ410" s="505"/>
      <c r="BK410" s="505"/>
      <c r="BL410" s="505"/>
      <c r="BM410" s="505"/>
      <c r="BN410" s="505"/>
      <c r="BO410" s="505"/>
      <c r="BP410" s="505"/>
    </row>
    <row r="411" spans="1:68" ht="19.5" customHeight="1">
      <c r="A411" s="499"/>
      <c r="B411" s="499"/>
      <c r="C411" s="499"/>
      <c r="D411" s="499"/>
      <c r="E411" s="499"/>
      <c r="F411" s="499"/>
      <c r="G411" s="500"/>
      <c r="H411" s="499"/>
      <c r="I411" s="499"/>
      <c r="J411" s="500"/>
      <c r="K411" s="499"/>
      <c r="L411" s="500"/>
      <c r="M411" s="499"/>
      <c r="N411" s="500"/>
      <c r="O411" s="499"/>
      <c r="P411" s="500"/>
      <c r="Q411" s="501"/>
      <c r="R411" s="501"/>
      <c r="S411" s="501"/>
      <c r="T411" s="501"/>
      <c r="U411" s="499"/>
      <c r="V411" s="499"/>
      <c r="W411" s="500"/>
      <c r="X411" s="501"/>
      <c r="Y411" s="499"/>
      <c r="Z411" s="500"/>
      <c r="AA411" s="500"/>
      <c r="AB411" s="499"/>
      <c r="AC411" s="499"/>
      <c r="AD411" s="499"/>
      <c r="AE411" s="499"/>
      <c r="AF411" s="500"/>
      <c r="AG411" s="500"/>
      <c r="AH411" s="501"/>
      <c r="AI411" s="501"/>
      <c r="AJ411" s="501"/>
      <c r="AK411" s="501"/>
      <c r="AL411" s="501"/>
      <c r="AM411" s="501"/>
      <c r="AN411" s="502"/>
      <c r="AO411" s="502"/>
      <c r="AP411" s="500"/>
      <c r="AQ411" s="500"/>
      <c r="AR411" s="500"/>
      <c r="AS411" s="503"/>
      <c r="AT411" s="503"/>
      <c r="AU411" s="504"/>
      <c r="AV411" s="505"/>
      <c r="AW411" s="506"/>
      <c r="AX411" s="506"/>
      <c r="AY411" s="505"/>
      <c r="AZ411" s="506"/>
      <c r="BA411" s="504"/>
      <c r="BB411" s="504"/>
      <c r="BC411" s="504"/>
      <c r="BD411" s="504"/>
      <c r="BE411" s="504"/>
      <c r="BF411" s="504"/>
      <c r="BG411" s="505"/>
      <c r="BH411" s="505"/>
      <c r="BI411" s="505"/>
      <c r="BJ411" s="505"/>
      <c r="BK411" s="505"/>
      <c r="BL411" s="505"/>
      <c r="BM411" s="505"/>
      <c r="BN411" s="505"/>
      <c r="BO411" s="505"/>
      <c r="BP411" s="505"/>
    </row>
    <row r="412" spans="1:68" ht="19.5" customHeight="1">
      <c r="A412" s="499"/>
      <c r="B412" s="499"/>
      <c r="C412" s="499"/>
      <c r="D412" s="499"/>
      <c r="E412" s="499"/>
      <c r="F412" s="499"/>
      <c r="G412" s="500"/>
      <c r="H412" s="499"/>
      <c r="I412" s="499"/>
      <c r="J412" s="500"/>
      <c r="K412" s="499"/>
      <c r="L412" s="500"/>
      <c r="M412" s="499"/>
      <c r="N412" s="500"/>
      <c r="O412" s="499"/>
      <c r="P412" s="500"/>
      <c r="Q412" s="501"/>
      <c r="R412" s="501"/>
      <c r="S412" s="501"/>
      <c r="T412" s="501"/>
      <c r="U412" s="499"/>
      <c r="V412" s="499"/>
      <c r="W412" s="500"/>
      <c r="X412" s="501"/>
      <c r="Y412" s="499"/>
      <c r="Z412" s="500"/>
      <c r="AA412" s="500"/>
      <c r="AB412" s="499"/>
      <c r="AC412" s="499"/>
      <c r="AD412" s="499"/>
      <c r="AE412" s="499"/>
      <c r="AF412" s="500"/>
      <c r="AG412" s="500"/>
      <c r="AH412" s="501"/>
      <c r="AI412" s="501"/>
      <c r="AJ412" s="501"/>
      <c r="AK412" s="501"/>
      <c r="AL412" s="501"/>
      <c r="AM412" s="501"/>
      <c r="AN412" s="502"/>
      <c r="AO412" s="502"/>
      <c r="AP412" s="500"/>
      <c r="AQ412" s="500"/>
      <c r="AR412" s="500"/>
      <c r="AS412" s="503"/>
      <c r="AT412" s="503"/>
      <c r="AU412" s="504"/>
      <c r="AV412" s="505"/>
      <c r="AW412" s="506"/>
      <c r="AX412" s="506"/>
      <c r="AY412" s="505"/>
      <c r="AZ412" s="506"/>
      <c r="BA412" s="504"/>
      <c r="BB412" s="504"/>
      <c r="BC412" s="504"/>
      <c r="BD412" s="504"/>
      <c r="BE412" s="504"/>
      <c r="BF412" s="504"/>
      <c r="BG412" s="505"/>
      <c r="BH412" s="505"/>
      <c r="BI412" s="505"/>
      <c r="BJ412" s="505"/>
      <c r="BK412" s="505"/>
      <c r="BL412" s="505"/>
      <c r="BM412" s="505"/>
      <c r="BN412" s="505"/>
      <c r="BO412" s="505"/>
      <c r="BP412" s="505"/>
    </row>
    <row r="413" spans="1:68" ht="19.5" customHeight="1">
      <c r="A413" s="499"/>
      <c r="B413" s="499"/>
      <c r="C413" s="499"/>
      <c r="D413" s="499"/>
      <c r="E413" s="499"/>
      <c r="F413" s="499"/>
      <c r="G413" s="500"/>
      <c r="H413" s="499"/>
      <c r="I413" s="499"/>
      <c r="J413" s="500"/>
      <c r="K413" s="499"/>
      <c r="L413" s="500"/>
      <c r="M413" s="499"/>
      <c r="N413" s="500"/>
      <c r="O413" s="499"/>
      <c r="P413" s="500"/>
      <c r="Q413" s="501"/>
      <c r="R413" s="501"/>
      <c r="S413" s="501"/>
      <c r="T413" s="501"/>
      <c r="U413" s="499"/>
      <c r="V413" s="499"/>
      <c r="W413" s="500"/>
      <c r="X413" s="501"/>
      <c r="Y413" s="499"/>
      <c r="Z413" s="500"/>
      <c r="AA413" s="500"/>
      <c r="AB413" s="499"/>
      <c r="AC413" s="499"/>
      <c r="AD413" s="499"/>
      <c r="AE413" s="499"/>
      <c r="AF413" s="500"/>
      <c r="AG413" s="500"/>
      <c r="AH413" s="501"/>
      <c r="AI413" s="501"/>
      <c r="AJ413" s="501"/>
      <c r="AK413" s="501"/>
      <c r="AL413" s="501"/>
      <c r="AM413" s="501"/>
      <c r="AN413" s="502"/>
      <c r="AO413" s="502"/>
      <c r="AP413" s="500"/>
      <c r="AQ413" s="500"/>
      <c r="AR413" s="500"/>
      <c r="AS413" s="503"/>
      <c r="AT413" s="503"/>
      <c r="AU413" s="504"/>
      <c r="AV413" s="505"/>
      <c r="AW413" s="506"/>
      <c r="AX413" s="506"/>
      <c r="AY413" s="505"/>
      <c r="AZ413" s="506"/>
      <c r="BA413" s="504"/>
      <c r="BB413" s="504"/>
      <c r="BC413" s="504"/>
      <c r="BD413" s="504"/>
      <c r="BE413" s="504"/>
      <c r="BF413" s="504"/>
      <c r="BG413" s="505"/>
      <c r="BH413" s="505"/>
      <c r="BI413" s="505"/>
      <c r="BJ413" s="505"/>
      <c r="BK413" s="505"/>
      <c r="BL413" s="505"/>
      <c r="BM413" s="505"/>
      <c r="BN413" s="505"/>
      <c r="BO413" s="505"/>
      <c r="BP413" s="505"/>
    </row>
    <row r="414" spans="1:68" ht="19.5" customHeight="1">
      <c r="A414" s="499"/>
      <c r="B414" s="499"/>
      <c r="C414" s="499"/>
      <c r="D414" s="499"/>
      <c r="E414" s="499"/>
      <c r="F414" s="499"/>
      <c r="G414" s="500"/>
      <c r="H414" s="499"/>
      <c r="I414" s="499"/>
      <c r="J414" s="500"/>
      <c r="K414" s="499"/>
      <c r="L414" s="500"/>
      <c r="M414" s="499"/>
      <c r="N414" s="500"/>
      <c r="O414" s="499"/>
      <c r="P414" s="500"/>
      <c r="Q414" s="501"/>
      <c r="R414" s="501"/>
      <c r="S414" s="501"/>
      <c r="T414" s="501"/>
      <c r="U414" s="499"/>
      <c r="V414" s="499"/>
      <c r="W414" s="500"/>
      <c r="X414" s="501"/>
      <c r="Y414" s="499"/>
      <c r="Z414" s="500"/>
      <c r="AA414" s="500"/>
      <c r="AB414" s="499"/>
      <c r="AC414" s="499"/>
      <c r="AD414" s="499"/>
      <c r="AE414" s="499"/>
      <c r="AF414" s="500"/>
      <c r="AG414" s="500"/>
      <c r="AH414" s="501"/>
      <c r="AI414" s="501"/>
      <c r="AJ414" s="501"/>
      <c r="AK414" s="501"/>
      <c r="AL414" s="501"/>
      <c r="AM414" s="501"/>
      <c r="AN414" s="502"/>
      <c r="AO414" s="502"/>
      <c r="AP414" s="500"/>
      <c r="AQ414" s="500"/>
      <c r="AR414" s="500"/>
      <c r="AS414" s="503"/>
      <c r="AT414" s="503"/>
      <c r="AU414" s="504"/>
      <c r="AV414" s="505"/>
      <c r="AW414" s="506"/>
      <c r="AX414" s="506"/>
      <c r="AY414" s="505"/>
      <c r="AZ414" s="506"/>
      <c r="BA414" s="504"/>
      <c r="BB414" s="504"/>
      <c r="BC414" s="504"/>
      <c r="BD414" s="504"/>
      <c r="BE414" s="504"/>
      <c r="BF414" s="504"/>
      <c r="BG414" s="505"/>
      <c r="BH414" s="505"/>
      <c r="BI414" s="505"/>
      <c r="BJ414" s="505"/>
      <c r="BK414" s="505"/>
      <c r="BL414" s="505"/>
      <c r="BM414" s="505"/>
      <c r="BN414" s="505"/>
      <c r="BO414" s="505"/>
      <c r="BP414" s="505"/>
    </row>
    <row r="415" spans="1:68" ht="19.5" customHeight="1">
      <c r="A415" s="499"/>
      <c r="B415" s="499"/>
      <c r="C415" s="499"/>
      <c r="D415" s="499"/>
      <c r="E415" s="499"/>
      <c r="F415" s="499"/>
      <c r="G415" s="500"/>
      <c r="H415" s="499"/>
      <c r="I415" s="499"/>
      <c r="J415" s="500"/>
      <c r="K415" s="499"/>
      <c r="L415" s="500"/>
      <c r="M415" s="499"/>
      <c r="N415" s="500"/>
      <c r="O415" s="499"/>
      <c r="P415" s="500"/>
      <c r="Q415" s="501"/>
      <c r="R415" s="501"/>
      <c r="S415" s="501"/>
      <c r="T415" s="501"/>
      <c r="U415" s="499"/>
      <c r="V415" s="499"/>
      <c r="W415" s="500"/>
      <c r="X415" s="501"/>
      <c r="Y415" s="499"/>
      <c r="Z415" s="500"/>
      <c r="AA415" s="500"/>
      <c r="AB415" s="499"/>
      <c r="AC415" s="499"/>
      <c r="AD415" s="499"/>
      <c r="AE415" s="499"/>
      <c r="AF415" s="500"/>
      <c r="AG415" s="500"/>
      <c r="AH415" s="501"/>
      <c r="AI415" s="501"/>
      <c r="AJ415" s="501"/>
      <c r="AK415" s="501"/>
      <c r="AL415" s="501"/>
      <c r="AM415" s="501"/>
      <c r="AN415" s="502"/>
      <c r="AO415" s="502"/>
      <c r="AP415" s="500"/>
      <c r="AQ415" s="500"/>
      <c r="AR415" s="500"/>
      <c r="AS415" s="503"/>
      <c r="AT415" s="503"/>
      <c r="AU415" s="504"/>
      <c r="AV415" s="505"/>
      <c r="AW415" s="506"/>
      <c r="AX415" s="506"/>
      <c r="AY415" s="505"/>
      <c r="AZ415" s="506"/>
      <c r="BA415" s="504"/>
      <c r="BB415" s="504"/>
      <c r="BC415" s="504"/>
      <c r="BD415" s="504"/>
      <c r="BE415" s="504"/>
      <c r="BF415" s="504"/>
      <c r="BG415" s="505"/>
      <c r="BH415" s="505"/>
      <c r="BI415" s="505"/>
      <c r="BJ415" s="505"/>
      <c r="BK415" s="505"/>
      <c r="BL415" s="505"/>
      <c r="BM415" s="505"/>
      <c r="BN415" s="505"/>
      <c r="BO415" s="505"/>
      <c r="BP415" s="505"/>
    </row>
    <row r="416" spans="1:68" ht="19.5" customHeight="1">
      <c r="A416" s="499"/>
      <c r="B416" s="499"/>
      <c r="C416" s="499"/>
      <c r="D416" s="499"/>
      <c r="E416" s="499"/>
      <c r="F416" s="499"/>
      <c r="G416" s="500"/>
      <c r="H416" s="499"/>
      <c r="I416" s="499"/>
      <c r="J416" s="500"/>
      <c r="K416" s="499"/>
      <c r="L416" s="500"/>
      <c r="M416" s="499"/>
      <c r="N416" s="500"/>
      <c r="O416" s="499"/>
      <c r="P416" s="500"/>
      <c r="Q416" s="501"/>
      <c r="R416" s="501"/>
      <c r="S416" s="501"/>
      <c r="T416" s="501"/>
      <c r="U416" s="499"/>
      <c r="V416" s="499"/>
      <c r="W416" s="500"/>
      <c r="X416" s="501"/>
      <c r="Y416" s="499"/>
      <c r="Z416" s="500"/>
      <c r="AA416" s="500"/>
      <c r="AB416" s="499"/>
      <c r="AC416" s="499"/>
      <c r="AD416" s="499"/>
      <c r="AE416" s="499"/>
      <c r="AF416" s="500"/>
      <c r="AG416" s="500"/>
      <c r="AH416" s="501"/>
      <c r="AI416" s="501"/>
      <c r="AJ416" s="501"/>
      <c r="AK416" s="501"/>
      <c r="AL416" s="501"/>
      <c r="AM416" s="501"/>
      <c r="AN416" s="502"/>
      <c r="AO416" s="502"/>
      <c r="AP416" s="500"/>
      <c r="AQ416" s="500"/>
      <c r="AR416" s="500"/>
      <c r="AS416" s="503"/>
      <c r="AT416" s="503"/>
      <c r="AU416" s="504"/>
      <c r="AV416" s="505"/>
      <c r="AW416" s="506"/>
      <c r="AX416" s="506"/>
      <c r="AY416" s="505"/>
      <c r="AZ416" s="506"/>
      <c r="BA416" s="504"/>
      <c r="BB416" s="504"/>
      <c r="BC416" s="504"/>
      <c r="BD416" s="504"/>
      <c r="BE416" s="504"/>
      <c r="BF416" s="504"/>
      <c r="BG416" s="505"/>
      <c r="BH416" s="505"/>
      <c r="BI416" s="505"/>
      <c r="BJ416" s="505"/>
      <c r="BK416" s="505"/>
      <c r="BL416" s="505"/>
      <c r="BM416" s="505"/>
      <c r="BN416" s="505"/>
      <c r="BO416" s="505"/>
      <c r="BP416" s="505"/>
    </row>
    <row r="417" spans="1:68" ht="19.5" customHeight="1">
      <c r="A417" s="499"/>
      <c r="B417" s="499"/>
      <c r="C417" s="499"/>
      <c r="D417" s="499"/>
      <c r="E417" s="499"/>
      <c r="F417" s="499"/>
      <c r="G417" s="500"/>
      <c r="H417" s="499"/>
      <c r="I417" s="499"/>
      <c r="J417" s="500"/>
      <c r="K417" s="499"/>
      <c r="L417" s="500"/>
      <c r="M417" s="499"/>
      <c r="N417" s="500"/>
      <c r="O417" s="499"/>
      <c r="P417" s="500"/>
      <c r="Q417" s="501"/>
      <c r="R417" s="501"/>
      <c r="S417" s="501"/>
      <c r="T417" s="501"/>
      <c r="U417" s="499"/>
      <c r="V417" s="499"/>
      <c r="W417" s="500"/>
      <c r="X417" s="501"/>
      <c r="Y417" s="499"/>
      <c r="Z417" s="500"/>
      <c r="AA417" s="500"/>
      <c r="AB417" s="499"/>
      <c r="AC417" s="499"/>
      <c r="AD417" s="499"/>
      <c r="AE417" s="499"/>
      <c r="AF417" s="500"/>
      <c r="AG417" s="500"/>
      <c r="AH417" s="501"/>
      <c r="AI417" s="501"/>
      <c r="AJ417" s="501"/>
      <c r="AK417" s="501"/>
      <c r="AL417" s="501"/>
      <c r="AM417" s="501"/>
      <c r="AN417" s="502"/>
      <c r="AO417" s="502"/>
      <c r="AP417" s="500"/>
      <c r="AQ417" s="500"/>
      <c r="AR417" s="500"/>
      <c r="AS417" s="503"/>
      <c r="AT417" s="503"/>
      <c r="AU417" s="504"/>
      <c r="AV417" s="505"/>
      <c r="AW417" s="506"/>
      <c r="AX417" s="506"/>
      <c r="AY417" s="505"/>
      <c r="AZ417" s="506"/>
      <c r="BA417" s="504"/>
      <c r="BB417" s="504"/>
      <c r="BC417" s="504"/>
      <c r="BD417" s="504"/>
      <c r="BE417" s="504"/>
      <c r="BF417" s="504"/>
      <c r="BG417" s="505"/>
      <c r="BH417" s="505"/>
      <c r="BI417" s="505"/>
      <c r="BJ417" s="505"/>
      <c r="BK417" s="505"/>
      <c r="BL417" s="505"/>
      <c r="BM417" s="505"/>
      <c r="BN417" s="505"/>
      <c r="BO417" s="505"/>
      <c r="BP417" s="505"/>
    </row>
    <row r="418" spans="1:68" ht="19.5" customHeight="1">
      <c r="A418" s="499"/>
      <c r="B418" s="499"/>
      <c r="C418" s="499"/>
      <c r="D418" s="499"/>
      <c r="E418" s="499"/>
      <c r="F418" s="499"/>
      <c r="G418" s="500"/>
      <c r="H418" s="499"/>
      <c r="I418" s="499"/>
      <c r="J418" s="500"/>
      <c r="K418" s="499"/>
      <c r="L418" s="500"/>
      <c r="M418" s="499"/>
      <c r="N418" s="500"/>
      <c r="O418" s="499"/>
      <c r="P418" s="500"/>
      <c r="Q418" s="501"/>
      <c r="R418" s="501"/>
      <c r="S418" s="501"/>
      <c r="T418" s="501"/>
      <c r="U418" s="499"/>
      <c r="V418" s="499"/>
      <c r="W418" s="500"/>
      <c r="X418" s="501"/>
      <c r="Y418" s="499"/>
      <c r="Z418" s="500"/>
      <c r="AA418" s="500"/>
      <c r="AB418" s="499"/>
      <c r="AC418" s="499"/>
      <c r="AD418" s="499"/>
      <c r="AE418" s="499"/>
      <c r="AF418" s="500"/>
      <c r="AG418" s="500"/>
      <c r="AH418" s="501"/>
      <c r="AI418" s="501"/>
      <c r="AJ418" s="501"/>
      <c r="AK418" s="501"/>
      <c r="AL418" s="501"/>
      <c r="AM418" s="501"/>
      <c r="AN418" s="502"/>
      <c r="AO418" s="502"/>
      <c r="AP418" s="500"/>
      <c r="AQ418" s="500"/>
      <c r="AR418" s="500"/>
      <c r="AS418" s="503"/>
      <c r="AT418" s="503"/>
      <c r="AU418" s="504"/>
      <c r="AV418" s="505"/>
      <c r="AW418" s="506"/>
      <c r="AX418" s="506"/>
      <c r="AY418" s="505"/>
      <c r="AZ418" s="506"/>
      <c r="BA418" s="504"/>
      <c r="BB418" s="504"/>
      <c r="BC418" s="504"/>
      <c r="BD418" s="504"/>
      <c r="BE418" s="504"/>
      <c r="BF418" s="504"/>
      <c r="BG418" s="505"/>
      <c r="BH418" s="505"/>
      <c r="BI418" s="505"/>
      <c r="BJ418" s="505"/>
      <c r="BK418" s="505"/>
      <c r="BL418" s="505"/>
      <c r="BM418" s="505"/>
      <c r="BN418" s="505"/>
      <c r="BO418" s="505"/>
      <c r="BP418" s="505"/>
    </row>
    <row r="419" spans="1:68" ht="19.5" customHeight="1">
      <c r="A419" s="499"/>
      <c r="B419" s="499"/>
      <c r="C419" s="499"/>
      <c r="D419" s="499"/>
      <c r="E419" s="499"/>
      <c r="F419" s="499"/>
      <c r="G419" s="500"/>
      <c r="H419" s="499"/>
      <c r="I419" s="499"/>
      <c r="J419" s="500"/>
      <c r="K419" s="499"/>
      <c r="L419" s="500"/>
      <c r="M419" s="499"/>
      <c r="N419" s="500"/>
      <c r="O419" s="499"/>
      <c r="P419" s="500"/>
      <c r="Q419" s="501"/>
      <c r="R419" s="501"/>
      <c r="S419" s="501"/>
      <c r="T419" s="501"/>
      <c r="U419" s="499"/>
      <c r="V419" s="499"/>
      <c r="W419" s="500"/>
      <c r="X419" s="501"/>
      <c r="Y419" s="499"/>
      <c r="Z419" s="500"/>
      <c r="AA419" s="500"/>
      <c r="AB419" s="499"/>
      <c r="AC419" s="499"/>
      <c r="AD419" s="499"/>
      <c r="AE419" s="499"/>
      <c r="AF419" s="500"/>
      <c r="AG419" s="500"/>
      <c r="AH419" s="501"/>
      <c r="AI419" s="501"/>
      <c r="AJ419" s="501"/>
      <c r="AK419" s="501"/>
      <c r="AL419" s="501"/>
      <c r="AM419" s="501"/>
      <c r="AN419" s="502"/>
      <c r="AO419" s="502"/>
      <c r="AP419" s="500"/>
      <c r="AQ419" s="500"/>
      <c r="AR419" s="500"/>
      <c r="AS419" s="503"/>
      <c r="AT419" s="503"/>
      <c r="AU419" s="504"/>
      <c r="AV419" s="505"/>
      <c r="AW419" s="506"/>
      <c r="AX419" s="506"/>
      <c r="AY419" s="505"/>
      <c r="AZ419" s="506"/>
      <c r="BA419" s="504"/>
      <c r="BB419" s="504"/>
      <c r="BC419" s="504"/>
      <c r="BD419" s="504"/>
      <c r="BE419" s="504"/>
      <c r="BF419" s="504"/>
      <c r="BG419" s="505"/>
      <c r="BH419" s="505"/>
      <c r="BI419" s="505"/>
      <c r="BJ419" s="505"/>
      <c r="BK419" s="505"/>
      <c r="BL419" s="505"/>
      <c r="BM419" s="505"/>
      <c r="BN419" s="505"/>
      <c r="BO419" s="505"/>
      <c r="BP419" s="505"/>
    </row>
    <row r="420" spans="1:68" ht="19.5" customHeight="1">
      <c r="A420" s="499"/>
      <c r="B420" s="499"/>
      <c r="C420" s="499"/>
      <c r="D420" s="499"/>
      <c r="E420" s="499"/>
      <c r="F420" s="499"/>
      <c r="G420" s="500"/>
      <c r="H420" s="499"/>
      <c r="I420" s="499"/>
      <c r="J420" s="500"/>
      <c r="K420" s="499"/>
      <c r="L420" s="500"/>
      <c r="M420" s="499"/>
      <c r="N420" s="500"/>
      <c r="O420" s="499"/>
      <c r="P420" s="500"/>
      <c r="Q420" s="501"/>
      <c r="R420" s="501"/>
      <c r="S420" s="501"/>
      <c r="T420" s="501"/>
      <c r="U420" s="499"/>
      <c r="V420" s="499"/>
      <c r="W420" s="500"/>
      <c r="X420" s="501"/>
      <c r="Y420" s="499"/>
      <c r="Z420" s="500"/>
      <c r="AA420" s="500"/>
      <c r="AB420" s="499"/>
      <c r="AC420" s="499"/>
      <c r="AD420" s="499"/>
      <c r="AE420" s="499"/>
      <c r="AF420" s="500"/>
      <c r="AG420" s="500"/>
      <c r="AH420" s="501"/>
      <c r="AI420" s="501"/>
      <c r="AJ420" s="501"/>
      <c r="AK420" s="501"/>
      <c r="AL420" s="501"/>
      <c r="AM420" s="501"/>
      <c r="AN420" s="502"/>
      <c r="AO420" s="502"/>
      <c r="AP420" s="500"/>
      <c r="AQ420" s="500"/>
      <c r="AR420" s="500"/>
      <c r="AS420" s="503"/>
      <c r="AT420" s="503"/>
      <c r="AU420" s="504"/>
      <c r="AV420" s="505"/>
      <c r="AW420" s="506"/>
      <c r="AX420" s="506"/>
      <c r="AY420" s="505"/>
      <c r="AZ420" s="506"/>
      <c r="BA420" s="504"/>
      <c r="BB420" s="504"/>
      <c r="BC420" s="504"/>
      <c r="BD420" s="504"/>
      <c r="BE420" s="504"/>
      <c r="BF420" s="504"/>
      <c r="BG420" s="505"/>
      <c r="BH420" s="505"/>
      <c r="BI420" s="505"/>
      <c r="BJ420" s="505"/>
      <c r="BK420" s="505"/>
      <c r="BL420" s="505"/>
      <c r="BM420" s="505"/>
      <c r="BN420" s="505"/>
      <c r="BO420" s="505"/>
      <c r="BP420" s="505"/>
    </row>
    <row r="421" spans="1:68" ht="19.5" customHeight="1">
      <c r="A421" s="499"/>
      <c r="B421" s="499"/>
      <c r="C421" s="499"/>
      <c r="D421" s="499"/>
      <c r="E421" s="499"/>
      <c r="F421" s="499"/>
      <c r="G421" s="500"/>
      <c r="H421" s="499"/>
      <c r="I421" s="499"/>
      <c r="J421" s="500"/>
      <c r="K421" s="499"/>
      <c r="L421" s="500"/>
      <c r="M421" s="499"/>
      <c r="N421" s="500"/>
      <c r="O421" s="499"/>
      <c r="P421" s="500"/>
      <c r="Q421" s="501"/>
      <c r="R421" s="501"/>
      <c r="S421" s="501"/>
      <c r="T421" s="501"/>
      <c r="U421" s="499"/>
      <c r="V421" s="499"/>
      <c r="W421" s="500"/>
      <c r="X421" s="501"/>
      <c r="Y421" s="499"/>
      <c r="Z421" s="500"/>
      <c r="AA421" s="500"/>
      <c r="AB421" s="499"/>
      <c r="AC421" s="499"/>
      <c r="AD421" s="499"/>
      <c r="AE421" s="499"/>
      <c r="AF421" s="500"/>
      <c r="AG421" s="500"/>
      <c r="AH421" s="501"/>
      <c r="AI421" s="501"/>
      <c r="AJ421" s="501"/>
      <c r="AK421" s="501"/>
      <c r="AL421" s="501"/>
      <c r="AM421" s="501"/>
      <c r="AN421" s="502"/>
      <c r="AO421" s="502"/>
      <c r="AP421" s="500"/>
      <c r="AQ421" s="500"/>
      <c r="AR421" s="500"/>
      <c r="AS421" s="503"/>
      <c r="AT421" s="503"/>
      <c r="AU421" s="504"/>
      <c r="AV421" s="505"/>
      <c r="AW421" s="506"/>
      <c r="AX421" s="506"/>
      <c r="AY421" s="505"/>
      <c r="AZ421" s="506"/>
      <c r="BA421" s="504"/>
      <c r="BB421" s="504"/>
      <c r="BC421" s="504"/>
      <c r="BD421" s="504"/>
      <c r="BE421" s="504"/>
      <c r="BF421" s="504"/>
      <c r="BG421" s="505"/>
      <c r="BH421" s="505"/>
      <c r="BI421" s="505"/>
      <c r="BJ421" s="505"/>
      <c r="BK421" s="505"/>
      <c r="BL421" s="505"/>
      <c r="BM421" s="505"/>
      <c r="BN421" s="505"/>
      <c r="BO421" s="505"/>
      <c r="BP421" s="505"/>
    </row>
    <row r="422" spans="1:68" ht="19.5" customHeight="1">
      <c r="A422" s="499"/>
      <c r="B422" s="499"/>
      <c r="C422" s="499"/>
      <c r="D422" s="499"/>
      <c r="E422" s="499"/>
      <c r="F422" s="499"/>
      <c r="G422" s="500"/>
      <c r="H422" s="499"/>
      <c r="I422" s="499"/>
      <c r="J422" s="500"/>
      <c r="K422" s="499"/>
      <c r="L422" s="500"/>
      <c r="M422" s="499"/>
      <c r="N422" s="500"/>
      <c r="O422" s="499"/>
      <c r="P422" s="500"/>
      <c r="Q422" s="501"/>
      <c r="R422" s="501"/>
      <c r="S422" s="501"/>
      <c r="T422" s="501"/>
      <c r="U422" s="499"/>
      <c r="V422" s="499"/>
      <c r="W422" s="500"/>
      <c r="X422" s="501"/>
      <c r="Y422" s="499"/>
      <c r="Z422" s="500"/>
      <c r="AA422" s="500"/>
      <c r="AB422" s="499"/>
      <c r="AC422" s="499"/>
      <c r="AD422" s="499"/>
      <c r="AE422" s="499"/>
      <c r="AF422" s="500"/>
      <c r="AG422" s="500"/>
      <c r="AH422" s="501"/>
      <c r="AI422" s="501"/>
      <c r="AJ422" s="501"/>
      <c r="AK422" s="501"/>
      <c r="AL422" s="501"/>
      <c r="AM422" s="501"/>
      <c r="AN422" s="502"/>
      <c r="AO422" s="502"/>
      <c r="AP422" s="500"/>
      <c r="AQ422" s="500"/>
      <c r="AR422" s="500"/>
      <c r="AS422" s="503"/>
      <c r="AT422" s="503"/>
      <c r="AU422" s="504"/>
      <c r="AV422" s="505"/>
      <c r="AW422" s="506"/>
      <c r="AX422" s="506"/>
      <c r="AY422" s="505"/>
      <c r="AZ422" s="506"/>
      <c r="BA422" s="504"/>
      <c r="BB422" s="504"/>
      <c r="BC422" s="504"/>
      <c r="BD422" s="504"/>
      <c r="BE422" s="504"/>
      <c r="BF422" s="504"/>
      <c r="BG422" s="505"/>
      <c r="BH422" s="505"/>
      <c r="BI422" s="505"/>
      <c r="BJ422" s="505"/>
      <c r="BK422" s="505"/>
      <c r="BL422" s="505"/>
      <c r="BM422" s="505"/>
      <c r="BN422" s="505"/>
      <c r="BO422" s="505"/>
      <c r="BP422" s="505"/>
    </row>
    <row r="423" spans="1:68" ht="19.5" customHeight="1">
      <c r="A423" s="499"/>
      <c r="B423" s="499"/>
      <c r="C423" s="499"/>
      <c r="D423" s="499"/>
      <c r="E423" s="499"/>
      <c r="F423" s="499"/>
      <c r="G423" s="500"/>
      <c r="H423" s="499"/>
      <c r="I423" s="499"/>
      <c r="J423" s="500"/>
      <c r="K423" s="499"/>
      <c r="L423" s="500"/>
      <c r="M423" s="499"/>
      <c r="N423" s="500"/>
      <c r="O423" s="499"/>
      <c r="P423" s="500"/>
      <c r="Q423" s="501"/>
      <c r="R423" s="501"/>
      <c r="S423" s="501"/>
      <c r="T423" s="501"/>
      <c r="U423" s="499"/>
      <c r="V423" s="499"/>
      <c r="W423" s="500"/>
      <c r="X423" s="501"/>
      <c r="Y423" s="499"/>
      <c r="Z423" s="500"/>
      <c r="AA423" s="500"/>
      <c r="AB423" s="499"/>
      <c r="AC423" s="499"/>
      <c r="AD423" s="499"/>
      <c r="AE423" s="499"/>
      <c r="AF423" s="500"/>
      <c r="AG423" s="500"/>
      <c r="AH423" s="501"/>
      <c r="AI423" s="501"/>
      <c r="AJ423" s="501"/>
      <c r="AK423" s="501"/>
      <c r="AL423" s="501"/>
      <c r="AM423" s="501"/>
      <c r="AN423" s="502"/>
      <c r="AO423" s="502"/>
      <c r="AP423" s="500"/>
      <c r="AQ423" s="500"/>
      <c r="AR423" s="500"/>
      <c r="AS423" s="503"/>
      <c r="AT423" s="503"/>
      <c r="AU423" s="504"/>
      <c r="AV423" s="505"/>
      <c r="AW423" s="506"/>
      <c r="AX423" s="506"/>
      <c r="AY423" s="505"/>
      <c r="AZ423" s="506"/>
      <c r="BA423" s="504"/>
      <c r="BB423" s="504"/>
      <c r="BC423" s="504"/>
      <c r="BD423" s="504"/>
      <c r="BE423" s="504"/>
      <c r="BF423" s="504"/>
      <c r="BG423" s="505"/>
      <c r="BH423" s="505"/>
      <c r="BI423" s="505"/>
      <c r="BJ423" s="505"/>
      <c r="BK423" s="505"/>
      <c r="BL423" s="505"/>
      <c r="BM423" s="505"/>
      <c r="BN423" s="505"/>
      <c r="BO423" s="505"/>
      <c r="BP423" s="505"/>
    </row>
    <row r="424" spans="1:68" ht="19.5" customHeight="1">
      <c r="A424" s="499"/>
      <c r="B424" s="499"/>
      <c r="C424" s="499"/>
      <c r="D424" s="499"/>
      <c r="E424" s="499"/>
      <c r="F424" s="499"/>
      <c r="G424" s="500"/>
      <c r="H424" s="499"/>
      <c r="I424" s="499"/>
      <c r="J424" s="500"/>
      <c r="K424" s="499"/>
      <c r="L424" s="500"/>
      <c r="M424" s="499"/>
      <c r="N424" s="500"/>
      <c r="O424" s="499"/>
      <c r="P424" s="500"/>
      <c r="Q424" s="501"/>
      <c r="R424" s="501"/>
      <c r="S424" s="501"/>
      <c r="T424" s="501"/>
      <c r="U424" s="499"/>
      <c r="V424" s="499"/>
      <c r="W424" s="500"/>
      <c r="X424" s="501"/>
      <c r="Y424" s="499"/>
      <c r="Z424" s="500"/>
      <c r="AA424" s="500"/>
      <c r="AB424" s="499"/>
      <c r="AC424" s="499"/>
      <c r="AD424" s="499"/>
      <c r="AE424" s="499"/>
      <c r="AF424" s="500"/>
      <c r="AG424" s="500"/>
      <c r="AH424" s="501"/>
      <c r="AI424" s="501"/>
      <c r="AJ424" s="501"/>
      <c r="AK424" s="501"/>
      <c r="AL424" s="501"/>
      <c r="AM424" s="501"/>
      <c r="AN424" s="502"/>
      <c r="AO424" s="502"/>
      <c r="AP424" s="500"/>
      <c r="AQ424" s="500"/>
      <c r="AR424" s="500"/>
      <c r="AS424" s="503"/>
      <c r="AT424" s="503"/>
      <c r="AU424" s="504"/>
      <c r="AV424" s="505"/>
      <c r="AW424" s="506"/>
      <c r="AX424" s="506"/>
      <c r="AY424" s="505"/>
      <c r="AZ424" s="506"/>
      <c r="BA424" s="504"/>
      <c r="BB424" s="504"/>
      <c r="BC424" s="504"/>
      <c r="BD424" s="504"/>
      <c r="BE424" s="504"/>
      <c r="BF424" s="504"/>
      <c r="BG424" s="505"/>
      <c r="BH424" s="505"/>
      <c r="BI424" s="505"/>
      <c r="BJ424" s="505"/>
      <c r="BK424" s="505"/>
      <c r="BL424" s="505"/>
      <c r="BM424" s="505"/>
      <c r="BN424" s="505"/>
      <c r="BO424" s="505"/>
      <c r="BP424" s="505"/>
    </row>
    <row r="425" spans="1:68" ht="19.5" customHeight="1">
      <c r="A425" s="499"/>
      <c r="B425" s="499"/>
      <c r="C425" s="499"/>
      <c r="D425" s="499"/>
      <c r="E425" s="499"/>
      <c r="F425" s="499"/>
      <c r="G425" s="500"/>
      <c r="H425" s="499"/>
      <c r="I425" s="499"/>
      <c r="J425" s="500"/>
      <c r="K425" s="499"/>
      <c r="L425" s="500"/>
      <c r="M425" s="499"/>
      <c r="N425" s="500"/>
      <c r="O425" s="499"/>
      <c r="P425" s="500"/>
      <c r="Q425" s="501"/>
      <c r="R425" s="501"/>
      <c r="S425" s="501"/>
      <c r="T425" s="501"/>
      <c r="U425" s="499"/>
      <c r="V425" s="499"/>
      <c r="W425" s="500"/>
      <c r="X425" s="501"/>
      <c r="Y425" s="499"/>
      <c r="Z425" s="500"/>
      <c r="AA425" s="500"/>
      <c r="AB425" s="499"/>
      <c r="AC425" s="499"/>
      <c r="AD425" s="499"/>
      <c r="AE425" s="499"/>
      <c r="AF425" s="500"/>
      <c r="AG425" s="500"/>
      <c r="AH425" s="501"/>
      <c r="AI425" s="501"/>
      <c r="AJ425" s="501"/>
      <c r="AK425" s="501"/>
      <c r="AL425" s="501"/>
      <c r="AM425" s="501"/>
      <c r="AN425" s="502"/>
      <c r="AO425" s="502"/>
      <c r="AP425" s="500"/>
      <c r="AQ425" s="500"/>
      <c r="AR425" s="500"/>
      <c r="AS425" s="503"/>
      <c r="AT425" s="503"/>
      <c r="AU425" s="504"/>
      <c r="AV425" s="505"/>
      <c r="AW425" s="506"/>
      <c r="AX425" s="506"/>
      <c r="AY425" s="505"/>
      <c r="AZ425" s="506"/>
      <c r="BA425" s="504"/>
      <c r="BB425" s="504"/>
      <c r="BC425" s="504"/>
      <c r="BD425" s="504"/>
      <c r="BE425" s="504"/>
      <c r="BF425" s="504"/>
      <c r="BG425" s="505"/>
      <c r="BH425" s="505"/>
      <c r="BI425" s="505"/>
      <c r="BJ425" s="505"/>
      <c r="BK425" s="505"/>
      <c r="BL425" s="505"/>
      <c r="BM425" s="505"/>
      <c r="BN425" s="505"/>
      <c r="BO425" s="505"/>
      <c r="BP425" s="505"/>
    </row>
    <row r="426" spans="1:68" ht="19.5" customHeight="1">
      <c r="A426" s="499"/>
      <c r="B426" s="499"/>
      <c r="C426" s="499"/>
      <c r="D426" s="499"/>
      <c r="E426" s="499"/>
      <c r="F426" s="499"/>
      <c r="G426" s="500"/>
      <c r="H426" s="499"/>
      <c r="I426" s="499"/>
      <c r="J426" s="500"/>
      <c r="K426" s="499"/>
      <c r="L426" s="500"/>
      <c r="M426" s="499"/>
      <c r="N426" s="500"/>
      <c r="O426" s="499"/>
      <c r="P426" s="500"/>
      <c r="Q426" s="501"/>
      <c r="R426" s="501"/>
      <c r="S426" s="501"/>
      <c r="T426" s="501"/>
      <c r="U426" s="499"/>
      <c r="V426" s="499"/>
      <c r="W426" s="500"/>
      <c r="X426" s="501"/>
      <c r="Y426" s="499"/>
      <c r="Z426" s="500"/>
      <c r="AA426" s="500"/>
      <c r="AB426" s="499"/>
      <c r="AC426" s="499"/>
      <c r="AD426" s="499"/>
      <c r="AE426" s="499"/>
      <c r="AF426" s="500"/>
      <c r="AG426" s="500"/>
      <c r="AH426" s="501"/>
      <c r="AI426" s="501"/>
      <c r="AJ426" s="501"/>
      <c r="AK426" s="501"/>
      <c r="AL426" s="501"/>
      <c r="AM426" s="501"/>
      <c r="AN426" s="502"/>
      <c r="AO426" s="502"/>
      <c r="AP426" s="500"/>
      <c r="AQ426" s="500"/>
      <c r="AR426" s="500"/>
      <c r="AS426" s="503"/>
      <c r="AT426" s="503"/>
      <c r="AU426" s="504"/>
      <c r="AV426" s="505"/>
      <c r="AW426" s="506"/>
      <c r="AX426" s="506"/>
      <c r="AY426" s="505"/>
      <c r="AZ426" s="506"/>
      <c r="BA426" s="504"/>
      <c r="BB426" s="504"/>
      <c r="BC426" s="504"/>
      <c r="BD426" s="504"/>
      <c r="BE426" s="504"/>
      <c r="BF426" s="504"/>
      <c r="BG426" s="505"/>
      <c r="BH426" s="505"/>
      <c r="BI426" s="505"/>
      <c r="BJ426" s="505"/>
      <c r="BK426" s="505"/>
      <c r="BL426" s="505"/>
      <c r="BM426" s="505"/>
      <c r="BN426" s="505"/>
      <c r="BO426" s="505"/>
      <c r="BP426" s="505"/>
    </row>
    <row r="427" spans="1:68" ht="19.5" customHeight="1">
      <c r="A427" s="499"/>
      <c r="B427" s="499"/>
      <c r="C427" s="499"/>
      <c r="D427" s="499"/>
      <c r="E427" s="499"/>
      <c r="F427" s="499"/>
      <c r="G427" s="500"/>
      <c r="H427" s="499"/>
      <c r="I427" s="499"/>
      <c r="J427" s="500"/>
      <c r="K427" s="499"/>
      <c r="L427" s="500"/>
      <c r="M427" s="499"/>
      <c r="N427" s="500"/>
      <c r="O427" s="499"/>
      <c r="P427" s="500"/>
      <c r="Q427" s="501"/>
      <c r="R427" s="501"/>
      <c r="S427" s="501"/>
      <c r="T427" s="501"/>
      <c r="U427" s="499"/>
      <c r="V427" s="499"/>
      <c r="W427" s="500"/>
      <c r="X427" s="501"/>
      <c r="Y427" s="499"/>
      <c r="Z427" s="500"/>
      <c r="AA427" s="500"/>
      <c r="AB427" s="499"/>
      <c r="AC427" s="499"/>
      <c r="AD427" s="499"/>
      <c r="AE427" s="499"/>
      <c r="AF427" s="500"/>
      <c r="AG427" s="500"/>
      <c r="AH427" s="501"/>
      <c r="AI427" s="501"/>
      <c r="AJ427" s="501"/>
      <c r="AK427" s="501"/>
      <c r="AL427" s="501"/>
      <c r="AM427" s="501"/>
      <c r="AN427" s="502"/>
      <c r="AO427" s="502"/>
      <c r="AP427" s="500"/>
      <c r="AQ427" s="500"/>
      <c r="AR427" s="500"/>
      <c r="AS427" s="503"/>
      <c r="AT427" s="503"/>
      <c r="AU427" s="504"/>
      <c r="AV427" s="505"/>
      <c r="AW427" s="506"/>
      <c r="AX427" s="506"/>
      <c r="AY427" s="505"/>
      <c r="AZ427" s="506"/>
      <c r="BA427" s="504"/>
      <c r="BB427" s="504"/>
      <c r="BC427" s="504"/>
      <c r="BD427" s="504"/>
      <c r="BE427" s="504"/>
      <c r="BF427" s="504"/>
      <c r="BG427" s="505"/>
      <c r="BH427" s="505"/>
      <c r="BI427" s="505"/>
      <c r="BJ427" s="505"/>
      <c r="BK427" s="505"/>
      <c r="BL427" s="505"/>
      <c r="BM427" s="505"/>
      <c r="BN427" s="505"/>
      <c r="BO427" s="505"/>
      <c r="BP427" s="505"/>
    </row>
    <row r="428" spans="1:68" ht="19.5" customHeight="1">
      <c r="A428" s="499"/>
      <c r="B428" s="499"/>
      <c r="C428" s="499"/>
      <c r="D428" s="499"/>
      <c r="E428" s="499"/>
      <c r="F428" s="499"/>
      <c r="G428" s="500"/>
      <c r="H428" s="499"/>
      <c r="I428" s="499"/>
      <c r="J428" s="500"/>
      <c r="K428" s="499"/>
      <c r="L428" s="500"/>
      <c r="M428" s="499"/>
      <c r="N428" s="500"/>
      <c r="O428" s="499"/>
      <c r="P428" s="500"/>
      <c r="Q428" s="501"/>
      <c r="R428" s="501"/>
      <c r="S428" s="501"/>
      <c r="T428" s="501"/>
      <c r="U428" s="499"/>
      <c r="V428" s="499"/>
      <c r="W428" s="500"/>
      <c r="X428" s="501"/>
      <c r="Y428" s="499"/>
      <c r="Z428" s="500"/>
      <c r="AA428" s="500"/>
      <c r="AB428" s="499"/>
      <c r="AC428" s="499"/>
      <c r="AD428" s="499"/>
      <c r="AE428" s="499"/>
      <c r="AF428" s="500"/>
      <c r="AG428" s="500"/>
      <c r="AH428" s="501"/>
      <c r="AI428" s="501"/>
      <c r="AJ428" s="501"/>
      <c r="AK428" s="501"/>
      <c r="AL428" s="501"/>
      <c r="AM428" s="501"/>
      <c r="AN428" s="502"/>
      <c r="AO428" s="502"/>
      <c r="AP428" s="500"/>
      <c r="AQ428" s="500"/>
      <c r="AR428" s="500"/>
      <c r="AS428" s="503"/>
      <c r="AT428" s="503"/>
      <c r="AU428" s="504"/>
      <c r="AV428" s="505"/>
      <c r="AW428" s="506"/>
      <c r="AX428" s="506"/>
      <c r="AY428" s="505"/>
      <c r="AZ428" s="506"/>
      <c r="BA428" s="504"/>
      <c r="BB428" s="504"/>
      <c r="BC428" s="504"/>
      <c r="BD428" s="504"/>
      <c r="BE428" s="504"/>
      <c r="BF428" s="504"/>
      <c r="BG428" s="505"/>
      <c r="BH428" s="505"/>
      <c r="BI428" s="505"/>
      <c r="BJ428" s="505"/>
      <c r="BK428" s="505"/>
      <c r="BL428" s="505"/>
      <c r="BM428" s="505"/>
      <c r="BN428" s="505"/>
      <c r="BO428" s="505"/>
      <c r="BP428" s="505"/>
    </row>
    <row r="429" spans="1:68" ht="19.5" customHeight="1">
      <c r="A429" s="499"/>
      <c r="B429" s="499"/>
      <c r="C429" s="499"/>
      <c r="D429" s="499"/>
      <c r="E429" s="499"/>
      <c r="F429" s="499"/>
      <c r="G429" s="500"/>
      <c r="H429" s="499"/>
      <c r="I429" s="499"/>
      <c r="J429" s="500"/>
      <c r="K429" s="499"/>
      <c r="L429" s="500"/>
      <c r="M429" s="499"/>
      <c r="N429" s="500"/>
      <c r="O429" s="499"/>
      <c r="P429" s="500"/>
      <c r="Q429" s="501"/>
      <c r="R429" s="501"/>
      <c r="S429" s="501"/>
      <c r="T429" s="501"/>
      <c r="U429" s="499"/>
      <c r="V429" s="499"/>
      <c r="W429" s="500"/>
      <c r="X429" s="501"/>
      <c r="Y429" s="499"/>
      <c r="Z429" s="500"/>
      <c r="AA429" s="500"/>
      <c r="AB429" s="499"/>
      <c r="AC429" s="499"/>
      <c r="AD429" s="499"/>
      <c r="AE429" s="499"/>
      <c r="AF429" s="500"/>
      <c r="AG429" s="500"/>
      <c r="AH429" s="501"/>
      <c r="AI429" s="501"/>
      <c r="AJ429" s="501"/>
      <c r="AK429" s="501"/>
      <c r="AL429" s="501"/>
      <c r="AM429" s="501"/>
      <c r="AN429" s="502"/>
      <c r="AO429" s="502"/>
      <c r="AP429" s="500"/>
      <c r="AQ429" s="500"/>
      <c r="AR429" s="500"/>
      <c r="AS429" s="503"/>
      <c r="AT429" s="503"/>
      <c r="AU429" s="504"/>
      <c r="AV429" s="505"/>
      <c r="AW429" s="506"/>
      <c r="AX429" s="506"/>
      <c r="AY429" s="505"/>
      <c r="AZ429" s="506"/>
      <c r="BA429" s="504"/>
      <c r="BB429" s="504"/>
      <c r="BC429" s="504"/>
      <c r="BD429" s="504"/>
      <c r="BE429" s="504"/>
      <c r="BF429" s="504"/>
      <c r="BG429" s="505"/>
      <c r="BH429" s="505"/>
      <c r="BI429" s="505"/>
      <c r="BJ429" s="505"/>
      <c r="BK429" s="505"/>
      <c r="BL429" s="505"/>
      <c r="BM429" s="505"/>
      <c r="BN429" s="505"/>
      <c r="BO429" s="505"/>
      <c r="BP429" s="505"/>
    </row>
    <row r="430" spans="1:68" ht="19.5" customHeight="1">
      <c r="A430" s="499"/>
      <c r="B430" s="499"/>
      <c r="C430" s="499"/>
      <c r="D430" s="499"/>
      <c r="E430" s="499"/>
      <c r="F430" s="499"/>
      <c r="G430" s="500"/>
      <c r="H430" s="499"/>
      <c r="I430" s="499"/>
      <c r="J430" s="500"/>
      <c r="K430" s="499"/>
      <c r="L430" s="500"/>
      <c r="M430" s="499"/>
      <c r="N430" s="500"/>
      <c r="O430" s="499"/>
      <c r="P430" s="500"/>
      <c r="Q430" s="501"/>
      <c r="R430" s="501"/>
      <c r="S430" s="501"/>
      <c r="T430" s="501"/>
      <c r="U430" s="499"/>
      <c r="V430" s="499"/>
      <c r="W430" s="500"/>
      <c r="X430" s="501"/>
      <c r="Y430" s="499"/>
      <c r="Z430" s="500"/>
      <c r="AA430" s="500"/>
      <c r="AB430" s="499"/>
      <c r="AC430" s="499"/>
      <c r="AD430" s="499"/>
      <c r="AE430" s="499"/>
      <c r="AF430" s="500"/>
      <c r="AG430" s="500"/>
      <c r="AH430" s="501"/>
      <c r="AI430" s="501"/>
      <c r="AJ430" s="501"/>
      <c r="AK430" s="501"/>
      <c r="AL430" s="501"/>
      <c r="AM430" s="501"/>
      <c r="AN430" s="502"/>
      <c r="AO430" s="502"/>
      <c r="AP430" s="500"/>
      <c r="AQ430" s="500"/>
      <c r="AR430" s="500"/>
      <c r="AS430" s="503"/>
      <c r="AT430" s="503"/>
      <c r="AU430" s="504"/>
      <c r="AV430" s="505"/>
      <c r="AW430" s="506"/>
      <c r="AX430" s="506"/>
      <c r="AY430" s="505"/>
      <c r="AZ430" s="506"/>
      <c r="BA430" s="504"/>
      <c r="BB430" s="504"/>
      <c r="BC430" s="504"/>
      <c r="BD430" s="504"/>
      <c r="BE430" s="504"/>
      <c r="BF430" s="504"/>
      <c r="BG430" s="505"/>
      <c r="BH430" s="505"/>
      <c r="BI430" s="505"/>
      <c r="BJ430" s="505"/>
      <c r="BK430" s="505"/>
      <c r="BL430" s="505"/>
      <c r="BM430" s="505"/>
      <c r="BN430" s="505"/>
      <c r="BO430" s="505"/>
      <c r="BP430" s="505"/>
    </row>
    <row r="431" spans="1:68" ht="19.5" customHeight="1">
      <c r="A431" s="499"/>
      <c r="B431" s="499"/>
      <c r="C431" s="499"/>
      <c r="D431" s="499"/>
      <c r="E431" s="499"/>
      <c r="F431" s="499"/>
      <c r="G431" s="500"/>
      <c r="H431" s="499"/>
      <c r="I431" s="499"/>
      <c r="J431" s="500"/>
      <c r="K431" s="499"/>
      <c r="L431" s="500"/>
      <c r="M431" s="499"/>
      <c r="N431" s="500"/>
      <c r="O431" s="499"/>
      <c r="P431" s="500"/>
      <c r="Q431" s="501"/>
      <c r="R431" s="501"/>
      <c r="S431" s="501"/>
      <c r="T431" s="501"/>
      <c r="U431" s="499"/>
      <c r="V431" s="499"/>
      <c r="W431" s="500"/>
      <c r="X431" s="501"/>
      <c r="Y431" s="499"/>
      <c r="Z431" s="500"/>
      <c r="AA431" s="500"/>
      <c r="AB431" s="499"/>
      <c r="AC431" s="499"/>
      <c r="AD431" s="499"/>
      <c r="AE431" s="499"/>
      <c r="AF431" s="500"/>
      <c r="AG431" s="500"/>
      <c r="AH431" s="501"/>
      <c r="AI431" s="501"/>
      <c r="AJ431" s="501"/>
      <c r="AK431" s="501"/>
      <c r="AL431" s="501"/>
      <c r="AM431" s="501"/>
      <c r="AN431" s="502"/>
      <c r="AO431" s="502"/>
      <c r="AP431" s="500"/>
      <c r="AQ431" s="500"/>
      <c r="AR431" s="500"/>
      <c r="AS431" s="503"/>
      <c r="AT431" s="503"/>
      <c r="AU431" s="504"/>
      <c r="AV431" s="505"/>
      <c r="AW431" s="506"/>
      <c r="AX431" s="506"/>
      <c r="AY431" s="505"/>
      <c r="AZ431" s="506"/>
      <c r="BA431" s="504"/>
      <c r="BB431" s="504"/>
      <c r="BC431" s="504"/>
      <c r="BD431" s="504"/>
      <c r="BE431" s="504"/>
      <c r="BF431" s="504"/>
      <c r="BG431" s="505"/>
      <c r="BH431" s="505"/>
      <c r="BI431" s="505"/>
      <c r="BJ431" s="505"/>
      <c r="BK431" s="505"/>
      <c r="BL431" s="505"/>
      <c r="BM431" s="505"/>
      <c r="BN431" s="505"/>
      <c r="BO431" s="505"/>
      <c r="BP431" s="505"/>
    </row>
    <row r="432" spans="1:68" ht="19.5" customHeight="1">
      <c r="A432" s="499"/>
      <c r="B432" s="499"/>
      <c r="C432" s="499"/>
      <c r="D432" s="499"/>
      <c r="E432" s="499"/>
      <c r="F432" s="499"/>
      <c r="G432" s="500"/>
      <c r="H432" s="499"/>
      <c r="I432" s="499"/>
      <c r="J432" s="500"/>
      <c r="K432" s="499"/>
      <c r="L432" s="500"/>
      <c r="M432" s="499"/>
      <c r="N432" s="500"/>
      <c r="O432" s="499"/>
      <c r="P432" s="500"/>
      <c r="Q432" s="501"/>
      <c r="R432" s="501"/>
      <c r="S432" s="501"/>
      <c r="T432" s="501"/>
      <c r="U432" s="499"/>
      <c r="V432" s="499"/>
      <c r="W432" s="500"/>
      <c r="X432" s="501"/>
      <c r="Y432" s="499"/>
      <c r="Z432" s="500"/>
      <c r="AA432" s="500"/>
      <c r="AB432" s="499"/>
      <c r="AC432" s="499"/>
      <c r="AD432" s="499"/>
      <c r="AE432" s="499"/>
      <c r="AF432" s="500"/>
      <c r="AG432" s="500"/>
      <c r="AH432" s="501"/>
      <c r="AI432" s="501"/>
      <c r="AJ432" s="501"/>
      <c r="AK432" s="501"/>
      <c r="AL432" s="501"/>
      <c r="AM432" s="501"/>
      <c r="AN432" s="502"/>
      <c r="AO432" s="502"/>
      <c r="AP432" s="500"/>
      <c r="AQ432" s="500"/>
      <c r="AR432" s="500"/>
      <c r="AS432" s="503"/>
      <c r="AT432" s="503"/>
      <c r="AU432" s="504"/>
      <c r="AV432" s="505"/>
      <c r="AW432" s="506"/>
      <c r="AX432" s="506"/>
      <c r="AY432" s="505"/>
      <c r="AZ432" s="506"/>
      <c r="BA432" s="504"/>
      <c r="BB432" s="504"/>
      <c r="BC432" s="504"/>
      <c r="BD432" s="504"/>
      <c r="BE432" s="504"/>
      <c r="BF432" s="504"/>
      <c r="BG432" s="505"/>
      <c r="BH432" s="505"/>
      <c r="BI432" s="505"/>
      <c r="BJ432" s="505"/>
      <c r="BK432" s="505"/>
      <c r="BL432" s="505"/>
      <c r="BM432" s="505"/>
      <c r="BN432" s="505"/>
      <c r="BO432" s="505"/>
      <c r="BP432" s="505"/>
    </row>
    <row r="433" spans="1:68" ht="19.5" customHeight="1">
      <c r="A433" s="499"/>
      <c r="B433" s="499"/>
      <c r="C433" s="499"/>
      <c r="D433" s="499"/>
      <c r="E433" s="499"/>
      <c r="F433" s="499"/>
      <c r="G433" s="500"/>
      <c r="H433" s="499"/>
      <c r="I433" s="499"/>
      <c r="J433" s="500"/>
      <c r="K433" s="499"/>
      <c r="L433" s="500"/>
      <c r="M433" s="499"/>
      <c r="N433" s="500"/>
      <c r="O433" s="499"/>
      <c r="P433" s="500"/>
      <c r="Q433" s="501"/>
      <c r="R433" s="501"/>
      <c r="S433" s="501"/>
      <c r="T433" s="501"/>
      <c r="U433" s="499"/>
      <c r="V433" s="499"/>
      <c r="W433" s="500"/>
      <c r="X433" s="501"/>
      <c r="Y433" s="499"/>
      <c r="Z433" s="500"/>
      <c r="AA433" s="500"/>
      <c r="AB433" s="499"/>
      <c r="AC433" s="499"/>
      <c r="AD433" s="499"/>
      <c r="AE433" s="499"/>
      <c r="AF433" s="500"/>
      <c r="AG433" s="500"/>
      <c r="AH433" s="501"/>
      <c r="AI433" s="501"/>
      <c r="AJ433" s="501"/>
      <c r="AK433" s="501"/>
      <c r="AL433" s="501"/>
      <c r="AM433" s="501"/>
      <c r="AN433" s="502"/>
      <c r="AO433" s="502"/>
      <c r="AP433" s="500"/>
      <c r="AQ433" s="500"/>
      <c r="AR433" s="500"/>
      <c r="AS433" s="503"/>
      <c r="AT433" s="503"/>
      <c r="AU433" s="504"/>
      <c r="AV433" s="505"/>
      <c r="AW433" s="506"/>
      <c r="AX433" s="506"/>
      <c r="AY433" s="505"/>
      <c r="AZ433" s="506"/>
      <c r="BA433" s="504"/>
      <c r="BB433" s="504"/>
      <c r="BC433" s="504"/>
      <c r="BD433" s="504"/>
      <c r="BE433" s="504"/>
      <c r="BF433" s="504"/>
      <c r="BG433" s="505"/>
      <c r="BH433" s="505"/>
      <c r="BI433" s="505"/>
      <c r="BJ433" s="505"/>
      <c r="BK433" s="505"/>
      <c r="BL433" s="505"/>
      <c r="BM433" s="505"/>
      <c r="BN433" s="505"/>
      <c r="BO433" s="505"/>
      <c r="BP433" s="505"/>
    </row>
    <row r="434" spans="1:68" ht="19.5" customHeight="1">
      <c r="A434" s="499"/>
      <c r="B434" s="499"/>
      <c r="C434" s="499"/>
      <c r="D434" s="499"/>
      <c r="E434" s="499"/>
      <c r="F434" s="499"/>
      <c r="G434" s="500"/>
      <c r="H434" s="499"/>
      <c r="I434" s="499"/>
      <c r="J434" s="500"/>
      <c r="K434" s="499"/>
      <c r="L434" s="500"/>
      <c r="M434" s="499"/>
      <c r="N434" s="500"/>
      <c r="O434" s="499"/>
      <c r="P434" s="500"/>
      <c r="Q434" s="501"/>
      <c r="R434" s="501"/>
      <c r="S434" s="501"/>
      <c r="T434" s="501"/>
      <c r="U434" s="499"/>
      <c r="V434" s="499"/>
      <c r="W434" s="500"/>
      <c r="X434" s="501"/>
      <c r="Y434" s="499"/>
      <c r="Z434" s="500"/>
      <c r="AA434" s="500"/>
      <c r="AB434" s="499"/>
      <c r="AC434" s="499"/>
      <c r="AD434" s="499"/>
      <c r="AE434" s="499"/>
      <c r="AF434" s="500"/>
      <c r="AG434" s="500"/>
      <c r="AH434" s="501"/>
      <c r="AI434" s="501"/>
      <c r="AJ434" s="501"/>
      <c r="AK434" s="501"/>
      <c r="AL434" s="501"/>
      <c r="AM434" s="501"/>
      <c r="AN434" s="502"/>
      <c r="AO434" s="502"/>
      <c r="AP434" s="500"/>
      <c r="AQ434" s="500"/>
      <c r="AR434" s="500"/>
      <c r="AS434" s="503"/>
      <c r="AT434" s="503"/>
      <c r="AU434" s="504"/>
      <c r="AV434" s="505"/>
      <c r="AW434" s="506"/>
      <c r="AX434" s="506"/>
      <c r="AY434" s="505"/>
      <c r="AZ434" s="506"/>
      <c r="BA434" s="504"/>
      <c r="BB434" s="504"/>
      <c r="BC434" s="504"/>
      <c r="BD434" s="504"/>
      <c r="BE434" s="504"/>
      <c r="BF434" s="504"/>
      <c r="BG434" s="505"/>
      <c r="BH434" s="505"/>
      <c r="BI434" s="505"/>
      <c r="BJ434" s="505"/>
      <c r="BK434" s="505"/>
      <c r="BL434" s="505"/>
      <c r="BM434" s="505"/>
      <c r="BN434" s="505"/>
      <c r="BO434" s="505"/>
      <c r="BP434" s="505"/>
    </row>
    <row r="435" spans="1:68" ht="19.5" customHeight="1">
      <c r="A435" s="499"/>
      <c r="B435" s="499"/>
      <c r="C435" s="499"/>
      <c r="D435" s="499"/>
      <c r="E435" s="499"/>
      <c r="F435" s="499"/>
      <c r="G435" s="500"/>
      <c r="H435" s="499"/>
      <c r="I435" s="499"/>
      <c r="J435" s="500"/>
      <c r="K435" s="499"/>
      <c r="L435" s="500"/>
      <c r="M435" s="499"/>
      <c r="N435" s="500"/>
      <c r="O435" s="499"/>
      <c r="P435" s="500"/>
      <c r="Q435" s="501"/>
      <c r="R435" s="501"/>
      <c r="S435" s="501"/>
      <c r="T435" s="501"/>
      <c r="U435" s="499"/>
      <c r="V435" s="499"/>
      <c r="W435" s="500"/>
      <c r="X435" s="501"/>
      <c r="Y435" s="499"/>
      <c r="Z435" s="500"/>
      <c r="AA435" s="500"/>
      <c r="AB435" s="499"/>
      <c r="AC435" s="499"/>
      <c r="AD435" s="499"/>
      <c r="AE435" s="499"/>
      <c r="AF435" s="500"/>
      <c r="AG435" s="500"/>
      <c r="AH435" s="501"/>
      <c r="AI435" s="501"/>
      <c r="AJ435" s="501"/>
      <c r="AK435" s="501"/>
      <c r="AL435" s="501"/>
      <c r="AM435" s="501"/>
      <c r="AN435" s="502"/>
      <c r="AO435" s="502"/>
      <c r="AP435" s="500"/>
      <c r="AQ435" s="500"/>
      <c r="AR435" s="500"/>
      <c r="AS435" s="503"/>
      <c r="AT435" s="503"/>
      <c r="AU435" s="504"/>
      <c r="AV435" s="505"/>
      <c r="AW435" s="506"/>
      <c r="AX435" s="506"/>
      <c r="AY435" s="505"/>
      <c r="AZ435" s="506"/>
      <c r="BA435" s="504"/>
      <c r="BB435" s="504"/>
      <c r="BC435" s="504"/>
      <c r="BD435" s="504"/>
      <c r="BE435" s="504"/>
      <c r="BF435" s="504"/>
      <c r="BG435" s="505"/>
      <c r="BH435" s="505"/>
      <c r="BI435" s="505"/>
      <c r="BJ435" s="505"/>
      <c r="BK435" s="505"/>
      <c r="BL435" s="505"/>
      <c r="BM435" s="505"/>
      <c r="BN435" s="505"/>
      <c r="BO435" s="505"/>
      <c r="BP435" s="505"/>
    </row>
    <row r="436" spans="1:68" ht="19.5" customHeight="1">
      <c r="A436" s="499"/>
      <c r="B436" s="499"/>
      <c r="C436" s="499"/>
      <c r="D436" s="499"/>
      <c r="E436" s="499"/>
      <c r="F436" s="499"/>
      <c r="G436" s="500"/>
      <c r="H436" s="499"/>
      <c r="I436" s="499"/>
      <c r="J436" s="500"/>
      <c r="K436" s="499"/>
      <c r="L436" s="500"/>
      <c r="M436" s="499"/>
      <c r="N436" s="500"/>
      <c r="O436" s="499"/>
      <c r="P436" s="500"/>
      <c r="Q436" s="501"/>
      <c r="R436" s="501"/>
      <c r="S436" s="501"/>
      <c r="T436" s="501"/>
      <c r="U436" s="499"/>
      <c r="V436" s="499"/>
      <c r="W436" s="500"/>
      <c r="X436" s="501"/>
      <c r="Y436" s="499"/>
      <c r="Z436" s="500"/>
      <c r="AA436" s="500"/>
      <c r="AB436" s="499"/>
      <c r="AC436" s="499"/>
      <c r="AD436" s="499"/>
      <c r="AE436" s="499"/>
      <c r="AF436" s="500"/>
      <c r="AG436" s="500"/>
      <c r="AH436" s="501"/>
      <c r="AI436" s="501"/>
      <c r="AJ436" s="501"/>
      <c r="AK436" s="501"/>
      <c r="AL436" s="501"/>
      <c r="AM436" s="501"/>
      <c r="AN436" s="502"/>
      <c r="AO436" s="502"/>
      <c r="AP436" s="500"/>
      <c r="AQ436" s="500"/>
      <c r="AR436" s="500"/>
      <c r="AS436" s="503"/>
      <c r="AT436" s="503"/>
      <c r="AU436" s="504"/>
      <c r="AV436" s="505"/>
      <c r="AW436" s="506"/>
      <c r="AX436" s="506"/>
      <c r="AY436" s="505"/>
      <c r="AZ436" s="506"/>
      <c r="BA436" s="504"/>
      <c r="BB436" s="504"/>
      <c r="BC436" s="504"/>
      <c r="BD436" s="504"/>
      <c r="BE436" s="504"/>
      <c r="BF436" s="504"/>
      <c r="BG436" s="505"/>
      <c r="BH436" s="505"/>
      <c r="BI436" s="505"/>
      <c r="BJ436" s="505"/>
      <c r="BK436" s="505"/>
      <c r="BL436" s="505"/>
      <c r="BM436" s="505"/>
      <c r="BN436" s="505"/>
      <c r="BO436" s="505"/>
      <c r="BP436" s="505"/>
    </row>
    <row r="437" spans="1:68" ht="19.5" customHeight="1">
      <c r="A437" s="499"/>
      <c r="B437" s="499"/>
      <c r="C437" s="499"/>
      <c r="D437" s="499"/>
      <c r="E437" s="499"/>
      <c r="F437" s="499"/>
      <c r="G437" s="500"/>
      <c r="H437" s="499"/>
      <c r="I437" s="499"/>
      <c r="J437" s="500"/>
      <c r="K437" s="499"/>
      <c r="L437" s="500"/>
      <c r="M437" s="499"/>
      <c r="N437" s="500"/>
      <c r="O437" s="499"/>
      <c r="P437" s="500"/>
      <c r="Q437" s="501"/>
      <c r="R437" s="501"/>
      <c r="S437" s="501"/>
      <c r="T437" s="501"/>
      <c r="U437" s="499"/>
      <c r="V437" s="499"/>
      <c r="W437" s="500"/>
      <c r="X437" s="501"/>
      <c r="Y437" s="499"/>
      <c r="Z437" s="500"/>
      <c r="AA437" s="500"/>
      <c r="AB437" s="499"/>
      <c r="AC437" s="499"/>
      <c r="AD437" s="499"/>
      <c r="AE437" s="499"/>
      <c r="AF437" s="500"/>
      <c r="AG437" s="500"/>
      <c r="AH437" s="501"/>
      <c r="AI437" s="501"/>
      <c r="AJ437" s="501"/>
      <c r="AK437" s="501"/>
      <c r="AL437" s="501"/>
      <c r="AM437" s="501"/>
      <c r="AN437" s="502"/>
      <c r="AO437" s="502"/>
      <c r="AP437" s="500"/>
      <c r="AQ437" s="500"/>
      <c r="AR437" s="500"/>
      <c r="AS437" s="503"/>
      <c r="AT437" s="503"/>
      <c r="AU437" s="504"/>
      <c r="AV437" s="505"/>
      <c r="AW437" s="506"/>
      <c r="AX437" s="506"/>
      <c r="AY437" s="505"/>
      <c r="AZ437" s="506"/>
      <c r="BA437" s="504"/>
      <c r="BB437" s="504"/>
      <c r="BC437" s="504"/>
      <c r="BD437" s="504"/>
      <c r="BE437" s="504"/>
      <c r="BF437" s="504"/>
      <c r="BG437" s="505"/>
      <c r="BH437" s="505"/>
      <c r="BI437" s="505"/>
      <c r="BJ437" s="505"/>
      <c r="BK437" s="505"/>
      <c r="BL437" s="505"/>
      <c r="BM437" s="505"/>
      <c r="BN437" s="505"/>
      <c r="BO437" s="505"/>
      <c r="BP437" s="505"/>
    </row>
    <row r="438" spans="1:68" ht="19.5" customHeight="1">
      <c r="A438" s="499"/>
      <c r="B438" s="499"/>
      <c r="C438" s="499"/>
      <c r="D438" s="499"/>
      <c r="E438" s="499"/>
      <c r="F438" s="499"/>
      <c r="G438" s="500"/>
      <c r="H438" s="499"/>
      <c r="I438" s="499"/>
      <c r="J438" s="500"/>
      <c r="K438" s="499"/>
      <c r="L438" s="500"/>
      <c r="M438" s="499"/>
      <c r="N438" s="500"/>
      <c r="O438" s="499"/>
      <c r="P438" s="500"/>
      <c r="Q438" s="501"/>
      <c r="R438" s="501"/>
      <c r="S438" s="501"/>
      <c r="T438" s="501"/>
      <c r="U438" s="499"/>
      <c r="V438" s="499"/>
      <c r="W438" s="500"/>
      <c r="X438" s="501"/>
      <c r="Y438" s="499"/>
      <c r="Z438" s="500"/>
      <c r="AA438" s="500"/>
      <c r="AB438" s="499"/>
      <c r="AC438" s="499"/>
      <c r="AD438" s="499"/>
      <c r="AE438" s="499"/>
      <c r="AF438" s="500"/>
      <c r="AG438" s="500"/>
      <c r="AH438" s="501"/>
      <c r="AI438" s="501"/>
      <c r="AJ438" s="501"/>
      <c r="AK438" s="501"/>
      <c r="AL438" s="501"/>
      <c r="AM438" s="501"/>
      <c r="AN438" s="502"/>
      <c r="AO438" s="502"/>
      <c r="AP438" s="500"/>
      <c r="AQ438" s="500"/>
      <c r="AR438" s="500"/>
      <c r="AS438" s="503"/>
      <c r="AT438" s="503"/>
      <c r="AU438" s="504"/>
      <c r="AV438" s="505"/>
      <c r="AW438" s="506"/>
      <c r="AX438" s="506"/>
      <c r="AY438" s="505"/>
      <c r="AZ438" s="506"/>
      <c r="BA438" s="504"/>
      <c r="BB438" s="504"/>
      <c r="BC438" s="504"/>
      <c r="BD438" s="504"/>
      <c r="BE438" s="504"/>
      <c r="BF438" s="504"/>
      <c r="BG438" s="505"/>
      <c r="BH438" s="505"/>
      <c r="BI438" s="505"/>
      <c r="BJ438" s="505"/>
      <c r="BK438" s="505"/>
      <c r="BL438" s="505"/>
      <c r="BM438" s="505"/>
      <c r="BN438" s="505"/>
      <c r="BO438" s="505"/>
      <c r="BP438" s="505"/>
    </row>
    <row r="439" spans="1:68" ht="19.5" customHeight="1">
      <c r="A439" s="499"/>
      <c r="B439" s="499"/>
      <c r="C439" s="499"/>
      <c r="D439" s="499"/>
      <c r="E439" s="499"/>
      <c r="F439" s="499"/>
      <c r="G439" s="500"/>
      <c r="H439" s="499"/>
      <c r="I439" s="499"/>
      <c r="J439" s="500"/>
      <c r="K439" s="499"/>
      <c r="L439" s="500"/>
      <c r="M439" s="499"/>
      <c r="N439" s="500"/>
      <c r="O439" s="499"/>
      <c r="P439" s="500"/>
      <c r="Q439" s="501"/>
      <c r="R439" s="501"/>
      <c r="S439" s="501"/>
      <c r="T439" s="501"/>
      <c r="U439" s="499"/>
      <c r="V439" s="499"/>
      <c r="W439" s="500"/>
      <c r="X439" s="501"/>
      <c r="Y439" s="499"/>
      <c r="Z439" s="500"/>
      <c r="AA439" s="500"/>
      <c r="AB439" s="499"/>
      <c r="AC439" s="499"/>
      <c r="AD439" s="499"/>
      <c r="AE439" s="499"/>
      <c r="AF439" s="500"/>
      <c r="AG439" s="500"/>
      <c r="AH439" s="501"/>
      <c r="AI439" s="501"/>
      <c r="AJ439" s="501"/>
      <c r="AK439" s="501"/>
      <c r="AL439" s="501"/>
      <c r="AM439" s="501"/>
      <c r="AN439" s="502"/>
      <c r="AO439" s="502"/>
      <c r="AP439" s="500"/>
      <c r="AQ439" s="500"/>
      <c r="AR439" s="500"/>
      <c r="AS439" s="503"/>
      <c r="AT439" s="503"/>
      <c r="AU439" s="504"/>
      <c r="AV439" s="505"/>
      <c r="AW439" s="506"/>
      <c r="AX439" s="506"/>
      <c r="AY439" s="505"/>
      <c r="AZ439" s="506"/>
      <c r="BA439" s="504"/>
      <c r="BB439" s="504"/>
      <c r="BC439" s="504"/>
      <c r="BD439" s="504"/>
      <c r="BE439" s="504"/>
      <c r="BF439" s="504"/>
      <c r="BG439" s="505"/>
      <c r="BH439" s="505"/>
      <c r="BI439" s="505"/>
      <c r="BJ439" s="505"/>
      <c r="BK439" s="505"/>
      <c r="BL439" s="505"/>
      <c r="BM439" s="505"/>
      <c r="BN439" s="505"/>
      <c r="BO439" s="505"/>
      <c r="BP439" s="505"/>
    </row>
    <row r="440" spans="1:68" ht="19.5" customHeight="1">
      <c r="A440" s="499"/>
      <c r="B440" s="499"/>
      <c r="C440" s="499"/>
      <c r="D440" s="499"/>
      <c r="E440" s="499"/>
      <c r="F440" s="499"/>
      <c r="G440" s="500"/>
      <c r="H440" s="499"/>
      <c r="I440" s="499"/>
      <c r="J440" s="500"/>
      <c r="K440" s="499"/>
      <c r="L440" s="500"/>
      <c r="M440" s="499"/>
      <c r="N440" s="500"/>
      <c r="O440" s="499"/>
      <c r="P440" s="500"/>
      <c r="Q440" s="501"/>
      <c r="R440" s="501"/>
      <c r="S440" s="501"/>
      <c r="T440" s="501"/>
      <c r="U440" s="499"/>
      <c r="V440" s="499"/>
      <c r="W440" s="500"/>
      <c r="X440" s="501"/>
      <c r="Y440" s="499"/>
      <c r="Z440" s="500"/>
      <c r="AA440" s="500"/>
      <c r="AB440" s="499"/>
      <c r="AC440" s="499"/>
      <c r="AD440" s="499"/>
      <c r="AE440" s="499"/>
      <c r="AF440" s="500"/>
      <c r="AG440" s="500"/>
      <c r="AH440" s="501"/>
      <c r="AI440" s="501"/>
      <c r="AJ440" s="501"/>
      <c r="AK440" s="501"/>
      <c r="AL440" s="501"/>
      <c r="AM440" s="501"/>
      <c r="AN440" s="502"/>
      <c r="AO440" s="502"/>
      <c r="AP440" s="500"/>
      <c r="AQ440" s="500"/>
      <c r="AR440" s="500"/>
      <c r="AS440" s="503"/>
      <c r="AT440" s="503"/>
      <c r="AU440" s="504"/>
      <c r="AV440" s="505"/>
      <c r="AW440" s="506"/>
      <c r="AX440" s="506"/>
      <c r="AY440" s="505"/>
      <c r="AZ440" s="506"/>
      <c r="BA440" s="504"/>
      <c r="BB440" s="504"/>
      <c r="BC440" s="504"/>
      <c r="BD440" s="504"/>
      <c r="BE440" s="504"/>
      <c r="BF440" s="504"/>
      <c r="BG440" s="505"/>
      <c r="BH440" s="505"/>
      <c r="BI440" s="505"/>
      <c r="BJ440" s="505"/>
      <c r="BK440" s="505"/>
      <c r="BL440" s="505"/>
      <c r="BM440" s="505"/>
      <c r="BN440" s="505"/>
      <c r="BO440" s="505"/>
      <c r="BP440" s="505"/>
    </row>
    <row r="441" spans="1:68" ht="19.5" customHeight="1">
      <c r="A441" s="499"/>
      <c r="B441" s="499"/>
      <c r="C441" s="499"/>
      <c r="D441" s="499"/>
      <c r="E441" s="499"/>
      <c r="F441" s="499"/>
      <c r="G441" s="500"/>
      <c r="H441" s="499"/>
      <c r="I441" s="499"/>
      <c r="J441" s="500"/>
      <c r="K441" s="499"/>
      <c r="L441" s="500"/>
      <c r="M441" s="499"/>
      <c r="N441" s="500"/>
      <c r="O441" s="499"/>
      <c r="P441" s="500"/>
      <c r="Q441" s="501"/>
      <c r="R441" s="501"/>
      <c r="S441" s="501"/>
      <c r="T441" s="501"/>
      <c r="U441" s="499"/>
      <c r="V441" s="499"/>
      <c r="W441" s="500"/>
      <c r="X441" s="501"/>
      <c r="Y441" s="499"/>
      <c r="Z441" s="500"/>
      <c r="AA441" s="500"/>
      <c r="AB441" s="499"/>
      <c r="AC441" s="499"/>
      <c r="AD441" s="499"/>
      <c r="AE441" s="499"/>
      <c r="AF441" s="500"/>
      <c r="AG441" s="500"/>
      <c r="AH441" s="501"/>
      <c r="AI441" s="501"/>
      <c r="AJ441" s="501"/>
      <c r="AK441" s="501"/>
      <c r="AL441" s="501"/>
      <c r="AM441" s="501"/>
      <c r="AN441" s="502"/>
      <c r="AO441" s="502"/>
      <c r="AP441" s="500"/>
      <c r="AQ441" s="500"/>
      <c r="AR441" s="500"/>
      <c r="AS441" s="503"/>
      <c r="AT441" s="503"/>
      <c r="AU441" s="504"/>
      <c r="AV441" s="505"/>
      <c r="AW441" s="506"/>
      <c r="AX441" s="506"/>
      <c r="AY441" s="505"/>
      <c r="AZ441" s="506"/>
      <c r="BA441" s="504"/>
      <c r="BB441" s="504"/>
      <c r="BC441" s="504"/>
      <c r="BD441" s="504"/>
      <c r="BE441" s="504"/>
      <c r="BF441" s="504"/>
      <c r="BG441" s="505"/>
      <c r="BH441" s="505"/>
      <c r="BI441" s="505"/>
      <c r="BJ441" s="505"/>
      <c r="BK441" s="505"/>
      <c r="BL441" s="505"/>
      <c r="BM441" s="505"/>
      <c r="BN441" s="505"/>
      <c r="BO441" s="505"/>
      <c r="BP441" s="505"/>
    </row>
    <row r="442" spans="1:68" ht="19.5" customHeight="1">
      <c r="A442" s="499"/>
      <c r="B442" s="499"/>
      <c r="C442" s="499"/>
      <c r="D442" s="499"/>
      <c r="E442" s="499"/>
      <c r="F442" s="499"/>
      <c r="G442" s="500"/>
      <c r="H442" s="499"/>
      <c r="I442" s="499"/>
      <c r="J442" s="500"/>
      <c r="K442" s="499"/>
      <c r="L442" s="500"/>
      <c r="M442" s="499"/>
      <c r="N442" s="500"/>
      <c r="O442" s="499"/>
      <c r="P442" s="500"/>
      <c r="Q442" s="501"/>
      <c r="R442" s="501"/>
      <c r="S442" s="501"/>
      <c r="T442" s="501"/>
      <c r="U442" s="499"/>
      <c r="V442" s="499"/>
      <c r="W442" s="500"/>
      <c r="X442" s="501"/>
      <c r="Y442" s="499"/>
      <c r="Z442" s="500"/>
      <c r="AA442" s="500"/>
      <c r="AB442" s="499"/>
      <c r="AC442" s="499"/>
      <c r="AD442" s="499"/>
      <c r="AE442" s="499"/>
      <c r="AF442" s="500"/>
      <c r="AG442" s="500"/>
      <c r="AH442" s="501"/>
      <c r="AI442" s="501"/>
      <c r="AJ442" s="501"/>
      <c r="AK442" s="501"/>
      <c r="AL442" s="501"/>
      <c r="AM442" s="501"/>
      <c r="AN442" s="502"/>
      <c r="AO442" s="502"/>
      <c r="AP442" s="500"/>
      <c r="AQ442" s="500"/>
      <c r="AR442" s="500"/>
      <c r="AS442" s="503"/>
      <c r="AT442" s="503"/>
      <c r="AU442" s="504"/>
      <c r="AV442" s="505"/>
      <c r="AW442" s="506"/>
      <c r="AX442" s="506"/>
      <c r="AY442" s="505"/>
      <c r="AZ442" s="506"/>
      <c r="BA442" s="504"/>
      <c r="BB442" s="504"/>
      <c r="BC442" s="504"/>
      <c r="BD442" s="504"/>
      <c r="BE442" s="504"/>
      <c r="BF442" s="504"/>
      <c r="BG442" s="505"/>
      <c r="BH442" s="505"/>
      <c r="BI442" s="505"/>
      <c r="BJ442" s="505"/>
      <c r="BK442" s="505"/>
      <c r="BL442" s="505"/>
      <c r="BM442" s="505"/>
      <c r="BN442" s="505"/>
      <c r="BO442" s="505"/>
      <c r="BP442" s="505"/>
    </row>
    <row r="443" spans="1:68" ht="19.5" customHeight="1">
      <c r="A443" s="499"/>
      <c r="B443" s="499"/>
      <c r="C443" s="499"/>
      <c r="D443" s="499"/>
      <c r="E443" s="499"/>
      <c r="F443" s="499"/>
      <c r="G443" s="500"/>
      <c r="H443" s="499"/>
      <c r="I443" s="499"/>
      <c r="J443" s="500"/>
      <c r="K443" s="499"/>
      <c r="L443" s="500"/>
      <c r="M443" s="499"/>
      <c r="N443" s="500"/>
      <c r="O443" s="499"/>
      <c r="P443" s="500"/>
      <c r="Q443" s="501"/>
      <c r="R443" s="501"/>
      <c r="S443" s="501"/>
      <c r="T443" s="501"/>
      <c r="U443" s="499"/>
      <c r="V443" s="499"/>
      <c r="W443" s="500"/>
      <c r="X443" s="501"/>
      <c r="Y443" s="499"/>
      <c r="Z443" s="500"/>
      <c r="AA443" s="500"/>
      <c r="AB443" s="499"/>
      <c r="AC443" s="499"/>
      <c r="AD443" s="499"/>
      <c r="AE443" s="499"/>
      <c r="AF443" s="500"/>
      <c r="AG443" s="500"/>
      <c r="AH443" s="501"/>
      <c r="AI443" s="501"/>
      <c r="AJ443" s="501"/>
      <c r="AK443" s="501"/>
      <c r="AL443" s="501"/>
      <c r="AM443" s="501"/>
      <c r="AN443" s="502"/>
      <c r="AO443" s="502"/>
      <c r="AP443" s="500"/>
      <c r="AQ443" s="500"/>
      <c r="AR443" s="500"/>
      <c r="AS443" s="503"/>
      <c r="AT443" s="503"/>
      <c r="AU443" s="504"/>
      <c r="AV443" s="505"/>
      <c r="AW443" s="506"/>
      <c r="AX443" s="506"/>
      <c r="AY443" s="505"/>
      <c r="AZ443" s="506"/>
      <c r="BA443" s="504"/>
      <c r="BB443" s="504"/>
      <c r="BC443" s="504"/>
      <c r="BD443" s="504"/>
      <c r="BE443" s="504"/>
      <c r="BF443" s="504"/>
      <c r="BG443" s="505"/>
      <c r="BH443" s="505"/>
      <c r="BI443" s="505"/>
      <c r="BJ443" s="505"/>
      <c r="BK443" s="505"/>
      <c r="BL443" s="505"/>
      <c r="BM443" s="505"/>
      <c r="BN443" s="505"/>
      <c r="BO443" s="505"/>
      <c r="BP443" s="505"/>
    </row>
    <row r="444" spans="1:68" ht="19.5" customHeight="1">
      <c r="A444" s="499"/>
      <c r="B444" s="499"/>
      <c r="C444" s="499"/>
      <c r="D444" s="499"/>
      <c r="E444" s="499"/>
      <c r="F444" s="499"/>
      <c r="G444" s="500"/>
      <c r="H444" s="499"/>
      <c r="I444" s="499"/>
      <c r="J444" s="500"/>
      <c r="K444" s="499"/>
      <c r="L444" s="500"/>
      <c r="M444" s="499"/>
      <c r="N444" s="500"/>
      <c r="O444" s="499"/>
      <c r="P444" s="500"/>
      <c r="Q444" s="501"/>
      <c r="R444" s="501"/>
      <c r="S444" s="501"/>
      <c r="T444" s="501"/>
      <c r="U444" s="499"/>
      <c r="V444" s="499"/>
      <c r="W444" s="500"/>
      <c r="X444" s="501"/>
      <c r="Y444" s="499"/>
      <c r="Z444" s="500"/>
      <c r="AA444" s="500"/>
      <c r="AB444" s="499"/>
      <c r="AC444" s="499"/>
      <c r="AD444" s="499"/>
      <c r="AE444" s="499"/>
      <c r="AF444" s="500"/>
      <c r="AG444" s="500"/>
      <c r="AH444" s="501"/>
      <c r="AI444" s="501"/>
      <c r="AJ444" s="501"/>
      <c r="AK444" s="501"/>
      <c r="AL444" s="501"/>
      <c r="AM444" s="501"/>
      <c r="AN444" s="502"/>
      <c r="AO444" s="502"/>
      <c r="AP444" s="500"/>
      <c r="AQ444" s="500"/>
      <c r="AR444" s="500"/>
      <c r="AS444" s="503"/>
      <c r="AT444" s="503"/>
      <c r="AU444" s="504"/>
      <c r="AV444" s="505"/>
      <c r="AW444" s="506"/>
      <c r="AX444" s="506"/>
      <c r="AY444" s="505"/>
      <c r="AZ444" s="506"/>
      <c r="BA444" s="504"/>
      <c r="BB444" s="504"/>
      <c r="BC444" s="504"/>
      <c r="BD444" s="504"/>
      <c r="BE444" s="504"/>
      <c r="BF444" s="504"/>
      <c r="BG444" s="505"/>
      <c r="BH444" s="505"/>
      <c r="BI444" s="505"/>
      <c r="BJ444" s="505"/>
      <c r="BK444" s="505"/>
      <c r="BL444" s="505"/>
      <c r="BM444" s="505"/>
      <c r="BN444" s="505"/>
      <c r="BO444" s="505"/>
      <c r="BP444" s="505"/>
    </row>
    <row r="445" spans="1:68" ht="19.5" customHeight="1">
      <c r="A445" s="499"/>
      <c r="B445" s="499"/>
      <c r="C445" s="499"/>
      <c r="D445" s="499"/>
      <c r="E445" s="499"/>
      <c r="F445" s="499"/>
      <c r="G445" s="500"/>
      <c r="H445" s="499"/>
      <c r="I445" s="499"/>
      <c r="J445" s="500"/>
      <c r="K445" s="499"/>
      <c r="L445" s="500"/>
      <c r="M445" s="499"/>
      <c r="N445" s="500"/>
      <c r="O445" s="499"/>
      <c r="P445" s="500"/>
      <c r="Q445" s="501"/>
      <c r="R445" s="501"/>
      <c r="S445" s="501"/>
      <c r="T445" s="501"/>
      <c r="U445" s="499"/>
      <c r="V445" s="499"/>
      <c r="W445" s="500"/>
      <c r="X445" s="501"/>
      <c r="Y445" s="499"/>
      <c r="Z445" s="500"/>
      <c r="AA445" s="500"/>
      <c r="AB445" s="499"/>
      <c r="AC445" s="499"/>
      <c r="AD445" s="499"/>
      <c r="AE445" s="499"/>
      <c r="AF445" s="500"/>
      <c r="AG445" s="500"/>
      <c r="AH445" s="501"/>
      <c r="AI445" s="501"/>
      <c r="AJ445" s="501"/>
      <c r="AK445" s="501"/>
      <c r="AL445" s="501"/>
      <c r="AM445" s="501"/>
      <c r="AN445" s="502"/>
      <c r="AO445" s="502"/>
      <c r="AP445" s="500"/>
      <c r="AQ445" s="500"/>
      <c r="AR445" s="500"/>
      <c r="AS445" s="503"/>
      <c r="AT445" s="503"/>
      <c r="AU445" s="504"/>
      <c r="AV445" s="505"/>
      <c r="AW445" s="506"/>
      <c r="AX445" s="506"/>
      <c r="AY445" s="505"/>
      <c r="AZ445" s="506"/>
      <c r="BA445" s="504"/>
      <c r="BB445" s="504"/>
      <c r="BC445" s="504"/>
      <c r="BD445" s="504"/>
      <c r="BE445" s="504"/>
      <c r="BF445" s="504"/>
      <c r="BG445" s="505"/>
      <c r="BH445" s="505"/>
      <c r="BI445" s="505"/>
      <c r="BJ445" s="505"/>
      <c r="BK445" s="505"/>
      <c r="BL445" s="505"/>
      <c r="BM445" s="505"/>
      <c r="BN445" s="505"/>
      <c r="BO445" s="505"/>
      <c r="BP445" s="505"/>
    </row>
    <row r="446" spans="1:68" ht="19.5" customHeight="1">
      <c r="A446" s="499"/>
      <c r="B446" s="499"/>
      <c r="C446" s="499"/>
      <c r="D446" s="499"/>
      <c r="E446" s="499"/>
      <c r="F446" s="499"/>
      <c r="G446" s="500"/>
      <c r="H446" s="499"/>
      <c r="I446" s="499"/>
      <c r="J446" s="500"/>
      <c r="K446" s="499"/>
      <c r="L446" s="500"/>
      <c r="M446" s="499"/>
      <c r="N446" s="500"/>
      <c r="O446" s="499"/>
      <c r="P446" s="500"/>
      <c r="Q446" s="501"/>
      <c r="R446" s="501"/>
      <c r="S446" s="501"/>
      <c r="T446" s="501"/>
      <c r="U446" s="499"/>
      <c r="V446" s="499"/>
      <c r="W446" s="500"/>
      <c r="X446" s="501"/>
      <c r="Y446" s="499"/>
      <c r="Z446" s="500"/>
      <c r="AA446" s="500"/>
      <c r="AB446" s="499"/>
      <c r="AC446" s="499"/>
      <c r="AD446" s="499"/>
      <c r="AE446" s="499"/>
      <c r="AF446" s="500"/>
      <c r="AG446" s="500"/>
      <c r="AH446" s="501"/>
      <c r="AI446" s="501"/>
      <c r="AJ446" s="501"/>
      <c r="AK446" s="501"/>
      <c r="AL446" s="501"/>
      <c r="AM446" s="501"/>
      <c r="AN446" s="502"/>
      <c r="AO446" s="502"/>
      <c r="AP446" s="500"/>
      <c r="AQ446" s="500"/>
      <c r="AR446" s="500"/>
      <c r="AS446" s="503"/>
      <c r="AT446" s="503"/>
      <c r="AU446" s="504"/>
      <c r="AV446" s="505"/>
      <c r="AW446" s="506"/>
      <c r="AX446" s="506"/>
      <c r="AY446" s="505"/>
      <c r="AZ446" s="506"/>
      <c r="BA446" s="504"/>
      <c r="BB446" s="504"/>
      <c r="BC446" s="504"/>
      <c r="BD446" s="504"/>
      <c r="BE446" s="504"/>
      <c r="BF446" s="504"/>
      <c r="BG446" s="505"/>
      <c r="BH446" s="505"/>
      <c r="BI446" s="505"/>
      <c r="BJ446" s="505"/>
      <c r="BK446" s="505"/>
      <c r="BL446" s="505"/>
      <c r="BM446" s="505"/>
      <c r="BN446" s="505"/>
      <c r="BO446" s="505"/>
      <c r="BP446" s="505"/>
    </row>
    <row r="447" spans="1:68" ht="19.5" customHeight="1">
      <c r="A447" s="499"/>
      <c r="B447" s="499"/>
      <c r="C447" s="499"/>
      <c r="D447" s="499"/>
      <c r="E447" s="499"/>
      <c r="F447" s="499"/>
      <c r="G447" s="500"/>
      <c r="H447" s="499"/>
      <c r="I447" s="499"/>
      <c r="J447" s="500"/>
      <c r="K447" s="499"/>
      <c r="L447" s="500"/>
      <c r="M447" s="499"/>
      <c r="N447" s="500"/>
      <c r="O447" s="499"/>
      <c r="P447" s="500"/>
      <c r="Q447" s="501"/>
      <c r="R447" s="501"/>
      <c r="S447" s="501"/>
      <c r="T447" s="501"/>
      <c r="U447" s="499"/>
      <c r="V447" s="499"/>
      <c r="W447" s="500"/>
      <c r="X447" s="501"/>
      <c r="Y447" s="499"/>
      <c r="Z447" s="500"/>
      <c r="AA447" s="500"/>
      <c r="AB447" s="499"/>
      <c r="AC447" s="499"/>
      <c r="AD447" s="499"/>
      <c r="AE447" s="499"/>
      <c r="AF447" s="500"/>
      <c r="AG447" s="500"/>
      <c r="AH447" s="501"/>
      <c r="AI447" s="501"/>
      <c r="AJ447" s="501"/>
      <c r="AK447" s="501"/>
      <c r="AL447" s="501"/>
      <c r="AM447" s="501"/>
      <c r="AN447" s="502"/>
      <c r="AO447" s="502"/>
      <c r="AP447" s="500"/>
      <c r="AQ447" s="500"/>
      <c r="AR447" s="500"/>
      <c r="AS447" s="503"/>
      <c r="AT447" s="503"/>
      <c r="AU447" s="504"/>
      <c r="AV447" s="505"/>
      <c r="AW447" s="506"/>
      <c r="AX447" s="506"/>
      <c r="AY447" s="505"/>
      <c r="AZ447" s="506"/>
      <c r="BA447" s="504"/>
      <c r="BB447" s="504"/>
      <c r="BC447" s="504"/>
      <c r="BD447" s="504"/>
      <c r="BE447" s="504"/>
      <c r="BF447" s="504"/>
      <c r="BG447" s="505"/>
      <c r="BH447" s="505"/>
      <c r="BI447" s="505"/>
      <c r="BJ447" s="505"/>
      <c r="BK447" s="505"/>
      <c r="BL447" s="505"/>
      <c r="BM447" s="505"/>
      <c r="BN447" s="505"/>
      <c r="BO447" s="505"/>
      <c r="BP447" s="505"/>
    </row>
    <row r="448" spans="1:68" ht="19.5" customHeight="1">
      <c r="A448" s="499"/>
      <c r="B448" s="499"/>
      <c r="C448" s="499"/>
      <c r="D448" s="499"/>
      <c r="E448" s="499"/>
      <c r="F448" s="499"/>
      <c r="G448" s="500"/>
      <c r="H448" s="499"/>
      <c r="I448" s="499"/>
      <c r="J448" s="500"/>
      <c r="K448" s="499"/>
      <c r="L448" s="500"/>
      <c r="M448" s="499"/>
      <c r="N448" s="500"/>
      <c r="O448" s="499"/>
      <c r="P448" s="500"/>
      <c r="Q448" s="501"/>
      <c r="R448" s="501"/>
      <c r="S448" s="501"/>
      <c r="T448" s="501"/>
      <c r="U448" s="499"/>
      <c r="V448" s="499"/>
      <c r="W448" s="500"/>
      <c r="X448" s="501"/>
      <c r="Y448" s="499"/>
      <c r="Z448" s="500"/>
      <c r="AA448" s="500"/>
      <c r="AB448" s="499"/>
      <c r="AC448" s="499"/>
      <c r="AD448" s="499"/>
      <c r="AE448" s="499"/>
      <c r="AF448" s="500"/>
      <c r="AG448" s="500"/>
      <c r="AH448" s="501"/>
      <c r="AI448" s="501"/>
      <c r="AJ448" s="501"/>
      <c r="AK448" s="501"/>
      <c r="AL448" s="501"/>
      <c r="AM448" s="501"/>
      <c r="AN448" s="502"/>
      <c r="AO448" s="502"/>
      <c r="AP448" s="500"/>
      <c r="AQ448" s="500"/>
      <c r="AR448" s="500"/>
      <c r="AS448" s="503"/>
      <c r="AT448" s="503"/>
      <c r="AU448" s="504"/>
      <c r="AV448" s="505"/>
      <c r="AW448" s="506"/>
      <c r="AX448" s="506"/>
      <c r="AY448" s="505"/>
      <c r="AZ448" s="506"/>
      <c r="BA448" s="504"/>
      <c r="BB448" s="504"/>
      <c r="BC448" s="504"/>
      <c r="BD448" s="504"/>
      <c r="BE448" s="504"/>
      <c r="BF448" s="504"/>
      <c r="BG448" s="505"/>
      <c r="BH448" s="505"/>
      <c r="BI448" s="505"/>
      <c r="BJ448" s="505"/>
      <c r="BK448" s="505"/>
      <c r="BL448" s="505"/>
      <c r="BM448" s="505"/>
      <c r="BN448" s="505"/>
      <c r="BO448" s="505"/>
      <c r="BP448" s="505"/>
    </row>
    <row r="449" spans="1:68" ht="19.5" customHeight="1">
      <c r="A449" s="499"/>
      <c r="B449" s="499"/>
      <c r="C449" s="499"/>
      <c r="D449" s="499"/>
      <c r="E449" s="499"/>
      <c r="F449" s="499"/>
      <c r="G449" s="500"/>
      <c r="H449" s="499"/>
      <c r="I449" s="499"/>
      <c r="J449" s="500"/>
      <c r="K449" s="499"/>
      <c r="L449" s="500"/>
      <c r="M449" s="499"/>
      <c r="N449" s="500"/>
      <c r="O449" s="499"/>
      <c r="P449" s="500"/>
      <c r="Q449" s="501"/>
      <c r="R449" s="501"/>
      <c r="S449" s="501"/>
      <c r="T449" s="501"/>
      <c r="U449" s="499"/>
      <c r="V449" s="499"/>
      <c r="W449" s="500"/>
      <c r="X449" s="501"/>
      <c r="Y449" s="499"/>
      <c r="Z449" s="500"/>
      <c r="AA449" s="500"/>
      <c r="AB449" s="499"/>
      <c r="AC449" s="499"/>
      <c r="AD449" s="499"/>
      <c r="AE449" s="499"/>
      <c r="AF449" s="500"/>
      <c r="AG449" s="500"/>
      <c r="AH449" s="501"/>
      <c r="AI449" s="501"/>
      <c r="AJ449" s="501"/>
      <c r="AK449" s="501"/>
      <c r="AL449" s="501"/>
      <c r="AM449" s="501"/>
      <c r="AN449" s="502"/>
      <c r="AO449" s="502"/>
      <c r="AP449" s="500"/>
      <c r="AQ449" s="500"/>
      <c r="AR449" s="500"/>
      <c r="AS449" s="503"/>
      <c r="AT449" s="503"/>
      <c r="AU449" s="504"/>
      <c r="AV449" s="505"/>
      <c r="AW449" s="506"/>
      <c r="AX449" s="506"/>
      <c r="AY449" s="505"/>
      <c r="AZ449" s="506"/>
      <c r="BA449" s="504"/>
      <c r="BB449" s="504"/>
      <c r="BC449" s="504"/>
      <c r="BD449" s="504"/>
      <c r="BE449" s="504"/>
      <c r="BF449" s="504"/>
      <c r="BG449" s="505"/>
      <c r="BH449" s="505"/>
      <c r="BI449" s="505"/>
      <c r="BJ449" s="505"/>
      <c r="BK449" s="505"/>
      <c r="BL449" s="505"/>
      <c r="BM449" s="505"/>
      <c r="BN449" s="505"/>
      <c r="BO449" s="505"/>
      <c r="BP449" s="505"/>
    </row>
    <row r="450" spans="1:68" ht="19.5" customHeight="1">
      <c r="A450" s="499"/>
      <c r="B450" s="499"/>
      <c r="C450" s="499"/>
      <c r="D450" s="499"/>
      <c r="E450" s="499"/>
      <c r="F450" s="499"/>
      <c r="G450" s="500"/>
      <c r="H450" s="499"/>
      <c r="I450" s="499"/>
      <c r="J450" s="500"/>
      <c r="K450" s="499"/>
      <c r="L450" s="500"/>
      <c r="M450" s="499"/>
      <c r="N450" s="500"/>
      <c r="O450" s="499"/>
      <c r="P450" s="500"/>
      <c r="Q450" s="501"/>
      <c r="R450" s="501"/>
      <c r="S450" s="501"/>
      <c r="T450" s="501"/>
      <c r="U450" s="499"/>
      <c r="V450" s="499"/>
      <c r="W450" s="500"/>
      <c r="X450" s="501"/>
      <c r="Y450" s="499"/>
      <c r="Z450" s="500"/>
      <c r="AA450" s="500"/>
      <c r="AB450" s="499"/>
      <c r="AC450" s="499"/>
      <c r="AD450" s="499"/>
      <c r="AE450" s="499"/>
      <c r="AF450" s="500"/>
      <c r="AG450" s="500"/>
      <c r="AH450" s="501"/>
      <c r="AI450" s="501"/>
      <c r="AJ450" s="501"/>
      <c r="AK450" s="501"/>
      <c r="AL450" s="501"/>
      <c r="AM450" s="501"/>
      <c r="AN450" s="502"/>
      <c r="AO450" s="502"/>
      <c r="AP450" s="500"/>
      <c r="AQ450" s="500"/>
      <c r="AR450" s="500"/>
      <c r="AS450" s="503"/>
      <c r="AT450" s="503"/>
      <c r="AU450" s="504"/>
      <c r="AV450" s="505"/>
      <c r="AW450" s="506"/>
      <c r="AX450" s="506"/>
      <c r="AY450" s="505"/>
      <c r="AZ450" s="506"/>
      <c r="BA450" s="504"/>
      <c r="BB450" s="504"/>
      <c r="BC450" s="504"/>
      <c r="BD450" s="504"/>
      <c r="BE450" s="504"/>
      <c r="BF450" s="504"/>
      <c r="BG450" s="505"/>
      <c r="BH450" s="505"/>
      <c r="BI450" s="505"/>
      <c r="BJ450" s="505"/>
      <c r="BK450" s="505"/>
      <c r="BL450" s="505"/>
      <c r="BM450" s="505"/>
      <c r="BN450" s="505"/>
      <c r="BO450" s="505"/>
      <c r="BP450" s="505"/>
    </row>
    <row r="451" spans="1:68" ht="19.5" customHeight="1">
      <c r="A451" s="499"/>
      <c r="B451" s="499"/>
      <c r="C451" s="499"/>
      <c r="D451" s="499"/>
      <c r="E451" s="499"/>
      <c r="F451" s="499"/>
      <c r="G451" s="500"/>
      <c r="H451" s="499"/>
      <c r="I451" s="499"/>
      <c r="J451" s="500"/>
      <c r="K451" s="499"/>
      <c r="L451" s="500"/>
      <c r="M451" s="499"/>
      <c r="N451" s="500"/>
      <c r="O451" s="499"/>
      <c r="P451" s="500"/>
      <c r="Q451" s="501"/>
      <c r="R451" s="501"/>
      <c r="S451" s="501"/>
      <c r="T451" s="501"/>
      <c r="U451" s="499"/>
      <c r="V451" s="499"/>
      <c r="W451" s="500"/>
      <c r="X451" s="501"/>
      <c r="Y451" s="499"/>
      <c r="Z451" s="500"/>
      <c r="AA451" s="500"/>
      <c r="AB451" s="499"/>
      <c r="AC451" s="499"/>
      <c r="AD451" s="499"/>
      <c r="AE451" s="499"/>
      <c r="AF451" s="500"/>
      <c r="AG451" s="500"/>
      <c r="AH451" s="501"/>
      <c r="AI451" s="501"/>
      <c r="AJ451" s="501"/>
      <c r="AK451" s="501"/>
      <c r="AL451" s="501"/>
      <c r="AM451" s="501"/>
      <c r="AN451" s="502"/>
      <c r="AO451" s="502"/>
      <c r="AP451" s="500"/>
      <c r="AQ451" s="500"/>
      <c r="AR451" s="500"/>
      <c r="AS451" s="503"/>
      <c r="AT451" s="503"/>
      <c r="AU451" s="504"/>
      <c r="AV451" s="505"/>
      <c r="AW451" s="506"/>
      <c r="AX451" s="506"/>
      <c r="AY451" s="505"/>
      <c r="AZ451" s="506"/>
      <c r="BA451" s="504"/>
      <c r="BB451" s="504"/>
      <c r="BC451" s="504"/>
      <c r="BD451" s="504"/>
      <c r="BE451" s="504"/>
      <c r="BF451" s="504"/>
      <c r="BG451" s="505"/>
      <c r="BH451" s="505"/>
      <c r="BI451" s="505"/>
      <c r="BJ451" s="505"/>
      <c r="BK451" s="505"/>
      <c r="BL451" s="505"/>
      <c r="BM451" s="505"/>
      <c r="BN451" s="505"/>
      <c r="BO451" s="505"/>
      <c r="BP451" s="505"/>
    </row>
    <row r="452" spans="1:68" ht="19.5" customHeight="1">
      <c r="A452" s="499"/>
      <c r="B452" s="499"/>
      <c r="C452" s="499"/>
      <c r="D452" s="499"/>
      <c r="E452" s="499"/>
      <c r="F452" s="499"/>
      <c r="G452" s="500"/>
      <c r="H452" s="499"/>
      <c r="I452" s="499"/>
      <c r="J452" s="500"/>
      <c r="K452" s="499"/>
      <c r="L452" s="500"/>
      <c r="M452" s="499"/>
      <c r="N452" s="500"/>
      <c r="O452" s="499"/>
      <c r="P452" s="500"/>
      <c r="Q452" s="501"/>
      <c r="R452" s="501"/>
      <c r="S452" s="501"/>
      <c r="T452" s="501"/>
      <c r="U452" s="499"/>
      <c r="V452" s="499"/>
      <c r="W452" s="500"/>
      <c r="X452" s="501"/>
      <c r="Y452" s="499"/>
      <c r="Z452" s="500"/>
      <c r="AA452" s="500"/>
      <c r="AB452" s="499"/>
      <c r="AC452" s="499"/>
      <c r="AD452" s="499"/>
      <c r="AE452" s="499"/>
      <c r="AF452" s="500"/>
      <c r="AG452" s="500"/>
      <c r="AH452" s="501"/>
      <c r="AI452" s="501"/>
      <c r="AJ452" s="501"/>
      <c r="AK452" s="501"/>
      <c r="AL452" s="501"/>
      <c r="AM452" s="501"/>
      <c r="AN452" s="502"/>
      <c r="AO452" s="502"/>
      <c r="AP452" s="500"/>
      <c r="AQ452" s="500"/>
      <c r="AR452" s="500"/>
      <c r="AS452" s="503"/>
      <c r="AT452" s="503"/>
      <c r="AU452" s="504"/>
      <c r="AV452" s="505"/>
      <c r="AW452" s="506"/>
      <c r="AX452" s="506"/>
      <c r="AY452" s="505"/>
      <c r="AZ452" s="506"/>
      <c r="BA452" s="504"/>
      <c r="BB452" s="504"/>
      <c r="BC452" s="504"/>
      <c r="BD452" s="504"/>
      <c r="BE452" s="504"/>
      <c r="BF452" s="504"/>
      <c r="BG452" s="505"/>
      <c r="BH452" s="505"/>
      <c r="BI452" s="505"/>
      <c r="BJ452" s="505"/>
      <c r="BK452" s="505"/>
      <c r="BL452" s="505"/>
      <c r="BM452" s="505"/>
      <c r="BN452" s="505"/>
      <c r="BO452" s="505"/>
      <c r="BP452" s="505"/>
    </row>
    <row r="453" spans="1:68" ht="19.5" customHeight="1">
      <c r="A453" s="499"/>
      <c r="B453" s="499"/>
      <c r="C453" s="499"/>
      <c r="D453" s="499"/>
      <c r="E453" s="499"/>
      <c r="F453" s="499"/>
      <c r="G453" s="500"/>
      <c r="H453" s="499"/>
      <c r="I453" s="499"/>
      <c r="J453" s="500"/>
      <c r="K453" s="499"/>
      <c r="L453" s="500"/>
      <c r="M453" s="499"/>
      <c r="N453" s="500"/>
      <c r="O453" s="499"/>
      <c r="P453" s="500"/>
      <c r="Q453" s="501"/>
      <c r="R453" s="501"/>
      <c r="S453" s="501"/>
      <c r="T453" s="501"/>
      <c r="U453" s="499"/>
      <c r="V453" s="499"/>
      <c r="W453" s="500"/>
      <c r="X453" s="501"/>
      <c r="Y453" s="499"/>
      <c r="Z453" s="500"/>
      <c r="AA453" s="500"/>
      <c r="AB453" s="499"/>
      <c r="AC453" s="499"/>
      <c r="AD453" s="499"/>
      <c r="AE453" s="499"/>
      <c r="AF453" s="500"/>
      <c r="AG453" s="500"/>
      <c r="AH453" s="501"/>
      <c r="AI453" s="501"/>
      <c r="AJ453" s="501"/>
      <c r="AK453" s="501"/>
      <c r="AL453" s="501"/>
      <c r="AM453" s="501"/>
      <c r="AN453" s="502"/>
      <c r="AO453" s="502"/>
      <c r="AP453" s="500"/>
      <c r="AQ453" s="500"/>
      <c r="AR453" s="500"/>
      <c r="AS453" s="503"/>
      <c r="AT453" s="503"/>
      <c r="AU453" s="504"/>
      <c r="AV453" s="505"/>
      <c r="AW453" s="506"/>
      <c r="AX453" s="506"/>
      <c r="AY453" s="505"/>
      <c r="AZ453" s="506"/>
      <c r="BA453" s="504"/>
      <c r="BB453" s="504"/>
      <c r="BC453" s="504"/>
      <c r="BD453" s="504"/>
      <c r="BE453" s="504"/>
      <c r="BF453" s="504"/>
      <c r="BG453" s="505"/>
      <c r="BH453" s="505"/>
      <c r="BI453" s="505"/>
      <c r="BJ453" s="505"/>
      <c r="BK453" s="505"/>
      <c r="BL453" s="505"/>
      <c r="BM453" s="505"/>
      <c r="BN453" s="505"/>
      <c r="BO453" s="505"/>
      <c r="BP453" s="505"/>
    </row>
    <row r="454" spans="1:68" ht="19.5" customHeight="1">
      <c r="A454" s="499"/>
      <c r="B454" s="499"/>
      <c r="C454" s="499"/>
      <c r="D454" s="499"/>
      <c r="E454" s="499"/>
      <c r="F454" s="499"/>
      <c r="G454" s="500"/>
      <c r="H454" s="499"/>
      <c r="I454" s="499"/>
      <c r="J454" s="500"/>
      <c r="K454" s="499"/>
      <c r="L454" s="500"/>
      <c r="M454" s="499"/>
      <c r="N454" s="500"/>
      <c r="O454" s="499"/>
      <c r="P454" s="500"/>
      <c r="Q454" s="501"/>
      <c r="R454" s="501"/>
      <c r="S454" s="501"/>
      <c r="T454" s="501"/>
      <c r="U454" s="499"/>
      <c r="V454" s="499"/>
      <c r="W454" s="500"/>
      <c r="X454" s="501"/>
      <c r="Y454" s="499"/>
      <c r="Z454" s="500"/>
      <c r="AA454" s="500"/>
      <c r="AB454" s="499"/>
      <c r="AC454" s="499"/>
      <c r="AD454" s="499"/>
      <c r="AE454" s="499"/>
      <c r="AF454" s="500"/>
      <c r="AG454" s="500"/>
      <c r="AH454" s="501"/>
      <c r="AI454" s="501"/>
      <c r="AJ454" s="501"/>
      <c r="AK454" s="501"/>
      <c r="AL454" s="501"/>
      <c r="AM454" s="501"/>
      <c r="AN454" s="502"/>
      <c r="AO454" s="502"/>
      <c r="AP454" s="500"/>
      <c r="AQ454" s="500"/>
      <c r="AR454" s="500"/>
      <c r="AS454" s="503"/>
      <c r="AT454" s="503"/>
      <c r="AU454" s="504"/>
      <c r="AV454" s="505"/>
      <c r="AW454" s="506"/>
      <c r="AX454" s="506"/>
      <c r="AY454" s="505"/>
      <c r="AZ454" s="506"/>
      <c r="BA454" s="504"/>
      <c r="BB454" s="504"/>
      <c r="BC454" s="504"/>
      <c r="BD454" s="504"/>
      <c r="BE454" s="504"/>
      <c r="BF454" s="504"/>
      <c r="BG454" s="505"/>
      <c r="BH454" s="505"/>
      <c r="BI454" s="505"/>
      <c r="BJ454" s="505"/>
      <c r="BK454" s="505"/>
      <c r="BL454" s="505"/>
      <c r="BM454" s="505"/>
      <c r="BN454" s="505"/>
      <c r="BO454" s="505"/>
      <c r="BP454" s="505"/>
    </row>
    <row r="455" spans="1:68" ht="19.5" customHeight="1">
      <c r="A455" s="499"/>
      <c r="B455" s="499"/>
      <c r="C455" s="499"/>
      <c r="D455" s="499"/>
      <c r="E455" s="499"/>
      <c r="F455" s="499"/>
      <c r="G455" s="500"/>
      <c r="H455" s="499"/>
      <c r="I455" s="499"/>
      <c r="J455" s="500"/>
      <c r="K455" s="499"/>
      <c r="L455" s="500"/>
      <c r="M455" s="499"/>
      <c r="N455" s="500"/>
      <c r="O455" s="499"/>
      <c r="P455" s="500"/>
      <c r="Q455" s="501"/>
      <c r="R455" s="501"/>
      <c r="S455" s="501"/>
      <c r="T455" s="501"/>
      <c r="U455" s="499"/>
      <c r="V455" s="499"/>
      <c r="W455" s="500"/>
      <c r="X455" s="501"/>
      <c r="Y455" s="499"/>
      <c r="Z455" s="500"/>
      <c r="AA455" s="500"/>
      <c r="AB455" s="499"/>
      <c r="AC455" s="499"/>
      <c r="AD455" s="499"/>
      <c r="AE455" s="499"/>
      <c r="AF455" s="500"/>
      <c r="AG455" s="500"/>
      <c r="AH455" s="501"/>
      <c r="AI455" s="501"/>
      <c r="AJ455" s="501"/>
      <c r="AK455" s="501"/>
      <c r="AL455" s="501"/>
      <c r="AM455" s="501"/>
      <c r="AN455" s="502"/>
      <c r="AO455" s="502"/>
      <c r="AP455" s="500"/>
      <c r="AQ455" s="500"/>
      <c r="AR455" s="500"/>
      <c r="AS455" s="503"/>
      <c r="AT455" s="503"/>
      <c r="AU455" s="504"/>
      <c r="AV455" s="505"/>
      <c r="AW455" s="506"/>
      <c r="AX455" s="506"/>
      <c r="AY455" s="505"/>
      <c r="AZ455" s="506"/>
      <c r="BA455" s="504"/>
      <c r="BB455" s="504"/>
      <c r="BC455" s="504"/>
      <c r="BD455" s="504"/>
      <c r="BE455" s="504"/>
      <c r="BF455" s="504"/>
      <c r="BG455" s="505"/>
      <c r="BH455" s="505"/>
      <c r="BI455" s="505"/>
      <c r="BJ455" s="505"/>
      <c r="BK455" s="505"/>
      <c r="BL455" s="505"/>
      <c r="BM455" s="505"/>
      <c r="BN455" s="505"/>
      <c r="BO455" s="505"/>
      <c r="BP455" s="505"/>
    </row>
    <row r="456" spans="1:68" ht="19.5" customHeight="1">
      <c r="A456" s="499"/>
      <c r="B456" s="499"/>
      <c r="C456" s="499"/>
      <c r="D456" s="499"/>
      <c r="E456" s="499"/>
      <c r="F456" s="499"/>
      <c r="G456" s="500"/>
      <c r="H456" s="499"/>
      <c r="I456" s="499"/>
      <c r="J456" s="500"/>
      <c r="K456" s="499"/>
      <c r="L456" s="500"/>
      <c r="M456" s="499"/>
      <c r="N456" s="500"/>
      <c r="O456" s="499"/>
      <c r="P456" s="500"/>
      <c r="Q456" s="501"/>
      <c r="R456" s="501"/>
      <c r="S456" s="501"/>
      <c r="T456" s="501"/>
      <c r="U456" s="499"/>
      <c r="V456" s="499"/>
      <c r="W456" s="500"/>
      <c r="X456" s="501"/>
      <c r="Y456" s="499"/>
      <c r="Z456" s="500"/>
      <c r="AA456" s="500"/>
      <c r="AB456" s="499"/>
      <c r="AC456" s="499"/>
      <c r="AD456" s="499"/>
      <c r="AE456" s="499"/>
      <c r="AF456" s="500"/>
      <c r="AG456" s="500"/>
      <c r="AH456" s="501"/>
      <c r="AI456" s="501"/>
      <c r="AJ456" s="501"/>
      <c r="AK456" s="501"/>
      <c r="AL456" s="501"/>
      <c r="AM456" s="501"/>
      <c r="AN456" s="502"/>
      <c r="AO456" s="502"/>
      <c r="AP456" s="500"/>
      <c r="AQ456" s="500"/>
      <c r="AR456" s="500"/>
      <c r="AS456" s="503"/>
      <c r="AT456" s="503"/>
      <c r="AU456" s="504"/>
      <c r="AV456" s="505"/>
      <c r="AW456" s="506"/>
      <c r="AX456" s="506"/>
      <c r="AY456" s="505"/>
      <c r="AZ456" s="506"/>
      <c r="BA456" s="504"/>
      <c r="BB456" s="504"/>
      <c r="BC456" s="504"/>
      <c r="BD456" s="504"/>
      <c r="BE456" s="504"/>
      <c r="BF456" s="504"/>
      <c r="BG456" s="505"/>
      <c r="BH456" s="505"/>
      <c r="BI456" s="505"/>
      <c r="BJ456" s="505"/>
      <c r="BK456" s="505"/>
      <c r="BL456" s="505"/>
      <c r="BM456" s="505"/>
      <c r="BN456" s="505"/>
      <c r="BO456" s="505"/>
      <c r="BP456" s="505"/>
    </row>
    <row r="457" spans="1:68" ht="19.5" customHeight="1">
      <c r="A457" s="499"/>
      <c r="B457" s="499"/>
      <c r="C457" s="499"/>
      <c r="D457" s="499"/>
      <c r="E457" s="499"/>
      <c r="F457" s="499"/>
      <c r="G457" s="500"/>
      <c r="H457" s="499"/>
      <c r="I457" s="499"/>
      <c r="J457" s="500"/>
      <c r="K457" s="499"/>
      <c r="L457" s="500"/>
      <c r="M457" s="499"/>
      <c r="N457" s="500"/>
      <c r="O457" s="499"/>
      <c r="P457" s="500"/>
      <c r="Q457" s="501"/>
      <c r="R457" s="501"/>
      <c r="S457" s="501"/>
      <c r="T457" s="501"/>
      <c r="U457" s="499"/>
      <c r="V457" s="499"/>
      <c r="W457" s="500"/>
      <c r="X457" s="501"/>
      <c r="Y457" s="499"/>
      <c r="Z457" s="500"/>
      <c r="AA457" s="500"/>
      <c r="AB457" s="499"/>
      <c r="AC457" s="499"/>
      <c r="AD457" s="499"/>
      <c r="AE457" s="499"/>
      <c r="AF457" s="500"/>
      <c r="AG457" s="500"/>
      <c r="AH457" s="501"/>
      <c r="AI457" s="501"/>
      <c r="AJ457" s="501"/>
      <c r="AK457" s="501"/>
      <c r="AL457" s="501"/>
      <c r="AM457" s="501"/>
      <c r="AN457" s="502"/>
      <c r="AO457" s="502"/>
      <c r="AP457" s="500"/>
      <c r="AQ457" s="500"/>
      <c r="AR457" s="500"/>
      <c r="AS457" s="503"/>
      <c r="AT457" s="503"/>
      <c r="AU457" s="504"/>
      <c r="AV457" s="505"/>
      <c r="AW457" s="506"/>
      <c r="AX457" s="506"/>
      <c r="AY457" s="505"/>
      <c r="AZ457" s="506"/>
      <c r="BA457" s="504"/>
      <c r="BB457" s="504"/>
      <c r="BC457" s="504"/>
      <c r="BD457" s="504"/>
      <c r="BE457" s="504"/>
      <c r="BF457" s="504"/>
      <c r="BG457" s="505"/>
      <c r="BH457" s="505"/>
      <c r="BI457" s="505"/>
      <c r="BJ457" s="505"/>
      <c r="BK457" s="505"/>
      <c r="BL457" s="505"/>
      <c r="BM457" s="505"/>
      <c r="BN457" s="505"/>
      <c r="BO457" s="505"/>
      <c r="BP457" s="505"/>
    </row>
    <row r="458" spans="1:68" ht="19.5" customHeight="1">
      <c r="A458" s="499"/>
      <c r="B458" s="499"/>
      <c r="C458" s="499"/>
      <c r="D458" s="499"/>
      <c r="E458" s="499"/>
      <c r="F458" s="499"/>
      <c r="G458" s="500"/>
      <c r="H458" s="499"/>
      <c r="I458" s="499"/>
      <c r="J458" s="500"/>
      <c r="K458" s="499"/>
      <c r="L458" s="500"/>
      <c r="M458" s="499"/>
      <c r="N458" s="500"/>
      <c r="O458" s="499"/>
      <c r="P458" s="500"/>
      <c r="Q458" s="501"/>
      <c r="R458" s="501"/>
      <c r="S458" s="501"/>
      <c r="T458" s="501"/>
      <c r="U458" s="499"/>
      <c r="V458" s="499"/>
      <c r="W458" s="500"/>
      <c r="X458" s="501"/>
      <c r="Y458" s="499"/>
      <c r="Z458" s="500"/>
      <c r="AA458" s="500"/>
      <c r="AB458" s="499"/>
      <c r="AC458" s="499"/>
      <c r="AD458" s="499"/>
      <c r="AE458" s="499"/>
      <c r="AF458" s="500"/>
      <c r="AG458" s="500"/>
      <c r="AH458" s="501"/>
      <c r="AI458" s="501"/>
      <c r="AJ458" s="501"/>
      <c r="AK458" s="501"/>
      <c r="AL458" s="501"/>
      <c r="AM458" s="501"/>
      <c r="AN458" s="502"/>
      <c r="AO458" s="502"/>
      <c r="AP458" s="500"/>
      <c r="AQ458" s="500"/>
      <c r="AR458" s="500"/>
      <c r="AS458" s="503"/>
      <c r="AT458" s="503"/>
      <c r="AU458" s="504"/>
      <c r="AV458" s="505"/>
      <c r="AW458" s="506"/>
      <c r="AX458" s="506"/>
      <c r="AY458" s="505"/>
      <c r="AZ458" s="506"/>
      <c r="BA458" s="504"/>
      <c r="BB458" s="504"/>
      <c r="BC458" s="504"/>
      <c r="BD458" s="504"/>
      <c r="BE458" s="504"/>
      <c r="BF458" s="504"/>
      <c r="BG458" s="505"/>
      <c r="BH458" s="505"/>
      <c r="BI458" s="505"/>
      <c r="BJ458" s="505"/>
      <c r="BK458" s="505"/>
      <c r="BL458" s="505"/>
      <c r="BM458" s="505"/>
      <c r="BN458" s="505"/>
      <c r="BO458" s="505"/>
      <c r="BP458" s="505"/>
    </row>
    <row r="459" spans="1:68" ht="19.5" customHeight="1">
      <c r="A459" s="499"/>
      <c r="B459" s="499"/>
      <c r="C459" s="499"/>
      <c r="D459" s="499"/>
      <c r="E459" s="499"/>
      <c r="F459" s="499"/>
      <c r="G459" s="500"/>
      <c r="H459" s="499"/>
      <c r="I459" s="499"/>
      <c r="J459" s="500"/>
      <c r="K459" s="499"/>
      <c r="L459" s="500"/>
      <c r="M459" s="499"/>
      <c r="N459" s="500"/>
      <c r="O459" s="499"/>
      <c r="P459" s="500"/>
      <c r="Q459" s="501"/>
      <c r="R459" s="501"/>
      <c r="S459" s="501"/>
      <c r="T459" s="501"/>
      <c r="U459" s="499"/>
      <c r="V459" s="499"/>
      <c r="W459" s="500"/>
      <c r="X459" s="501"/>
      <c r="Y459" s="499"/>
      <c r="Z459" s="500"/>
      <c r="AA459" s="500"/>
      <c r="AB459" s="499"/>
      <c r="AC459" s="499"/>
      <c r="AD459" s="499"/>
      <c r="AE459" s="499"/>
      <c r="AF459" s="500"/>
      <c r="AG459" s="500"/>
      <c r="AH459" s="501"/>
      <c r="AI459" s="501"/>
      <c r="AJ459" s="501"/>
      <c r="AK459" s="501"/>
      <c r="AL459" s="501"/>
      <c r="AM459" s="501"/>
      <c r="AN459" s="502"/>
      <c r="AO459" s="502"/>
      <c r="AP459" s="500"/>
      <c r="AQ459" s="500"/>
      <c r="AR459" s="500"/>
      <c r="AS459" s="503"/>
      <c r="AT459" s="503"/>
      <c r="AU459" s="504"/>
      <c r="AV459" s="505"/>
      <c r="AW459" s="506"/>
      <c r="AX459" s="506"/>
      <c r="AY459" s="505"/>
      <c r="AZ459" s="506"/>
      <c r="BA459" s="504"/>
      <c r="BB459" s="504"/>
      <c r="BC459" s="504"/>
      <c r="BD459" s="504"/>
      <c r="BE459" s="504"/>
      <c r="BF459" s="504"/>
      <c r="BG459" s="505"/>
      <c r="BH459" s="505"/>
      <c r="BI459" s="505"/>
      <c r="BJ459" s="505"/>
      <c r="BK459" s="505"/>
      <c r="BL459" s="505"/>
      <c r="BM459" s="505"/>
      <c r="BN459" s="505"/>
      <c r="BO459" s="505"/>
      <c r="BP459" s="505"/>
    </row>
    <row r="460" spans="1:68" ht="19.5" customHeight="1">
      <c r="A460" s="499"/>
      <c r="B460" s="499"/>
      <c r="C460" s="499"/>
      <c r="D460" s="499"/>
      <c r="E460" s="499"/>
      <c r="F460" s="499"/>
      <c r="G460" s="500"/>
      <c r="H460" s="499"/>
      <c r="I460" s="499"/>
      <c r="J460" s="500"/>
      <c r="K460" s="499"/>
      <c r="L460" s="500"/>
      <c r="M460" s="499"/>
      <c r="N460" s="500"/>
      <c r="O460" s="499"/>
      <c r="P460" s="500"/>
      <c r="Q460" s="501"/>
      <c r="R460" s="501"/>
      <c r="S460" s="501"/>
      <c r="T460" s="501"/>
      <c r="U460" s="499"/>
      <c r="V460" s="499"/>
      <c r="W460" s="500"/>
      <c r="X460" s="501"/>
      <c r="Y460" s="499"/>
      <c r="Z460" s="500"/>
      <c r="AA460" s="500"/>
      <c r="AB460" s="499"/>
      <c r="AC460" s="499"/>
      <c r="AD460" s="499"/>
      <c r="AE460" s="499"/>
      <c r="AF460" s="500"/>
      <c r="AG460" s="500"/>
      <c r="AH460" s="501"/>
      <c r="AI460" s="501"/>
      <c r="AJ460" s="501"/>
      <c r="AK460" s="501"/>
      <c r="AL460" s="501"/>
      <c r="AM460" s="501"/>
      <c r="AN460" s="502"/>
      <c r="AO460" s="502"/>
      <c r="AP460" s="500"/>
      <c r="AQ460" s="500"/>
      <c r="AR460" s="500"/>
      <c r="AS460" s="503"/>
      <c r="AT460" s="503"/>
      <c r="AU460" s="504"/>
      <c r="AV460" s="505"/>
      <c r="AW460" s="506"/>
      <c r="AX460" s="506"/>
      <c r="AY460" s="505"/>
      <c r="AZ460" s="506"/>
      <c r="BA460" s="504"/>
      <c r="BB460" s="504"/>
      <c r="BC460" s="504"/>
      <c r="BD460" s="504"/>
      <c r="BE460" s="504"/>
      <c r="BF460" s="504"/>
      <c r="BG460" s="505"/>
      <c r="BH460" s="505"/>
      <c r="BI460" s="505"/>
      <c r="BJ460" s="505"/>
      <c r="BK460" s="505"/>
      <c r="BL460" s="505"/>
      <c r="BM460" s="505"/>
      <c r="BN460" s="505"/>
      <c r="BO460" s="505"/>
      <c r="BP460" s="505"/>
    </row>
    <row r="461" spans="1:68" ht="19.5" customHeight="1">
      <c r="A461" s="499"/>
      <c r="B461" s="499"/>
      <c r="C461" s="499"/>
      <c r="D461" s="499"/>
      <c r="E461" s="499"/>
      <c r="F461" s="499"/>
      <c r="G461" s="500"/>
      <c r="H461" s="499"/>
      <c r="I461" s="499"/>
      <c r="J461" s="500"/>
      <c r="K461" s="499"/>
      <c r="L461" s="500"/>
      <c r="M461" s="499"/>
      <c r="N461" s="500"/>
      <c r="O461" s="499"/>
      <c r="P461" s="500"/>
      <c r="Q461" s="501"/>
      <c r="R461" s="501"/>
      <c r="S461" s="501"/>
      <c r="T461" s="501"/>
      <c r="U461" s="499"/>
      <c r="V461" s="499"/>
      <c r="W461" s="500"/>
      <c r="X461" s="501"/>
      <c r="Y461" s="499"/>
      <c r="Z461" s="500"/>
      <c r="AA461" s="500"/>
      <c r="AB461" s="499"/>
      <c r="AC461" s="499"/>
      <c r="AD461" s="499"/>
      <c r="AE461" s="499"/>
      <c r="AF461" s="500"/>
      <c r="AG461" s="500"/>
      <c r="AH461" s="501"/>
      <c r="AI461" s="501"/>
      <c r="AJ461" s="501"/>
      <c r="AK461" s="501"/>
      <c r="AL461" s="501"/>
      <c r="AM461" s="501"/>
      <c r="AN461" s="502"/>
      <c r="AO461" s="502"/>
      <c r="AP461" s="500"/>
      <c r="AQ461" s="500"/>
      <c r="AR461" s="500"/>
      <c r="AS461" s="503"/>
      <c r="AT461" s="503"/>
      <c r="AU461" s="504"/>
      <c r="AV461" s="505"/>
      <c r="AW461" s="506"/>
      <c r="AX461" s="506"/>
      <c r="AY461" s="505"/>
      <c r="AZ461" s="506"/>
      <c r="BA461" s="504"/>
      <c r="BB461" s="504"/>
      <c r="BC461" s="504"/>
      <c r="BD461" s="504"/>
      <c r="BE461" s="504"/>
      <c r="BF461" s="504"/>
      <c r="BG461" s="505"/>
      <c r="BH461" s="505"/>
      <c r="BI461" s="505"/>
      <c r="BJ461" s="505"/>
      <c r="BK461" s="505"/>
      <c r="BL461" s="505"/>
      <c r="BM461" s="505"/>
      <c r="BN461" s="505"/>
      <c r="BO461" s="505"/>
      <c r="BP461" s="505"/>
    </row>
    <row r="462" spans="1:68" ht="19.5" customHeight="1">
      <c r="A462" s="499"/>
      <c r="B462" s="499"/>
      <c r="C462" s="499"/>
      <c r="D462" s="499"/>
      <c r="E462" s="499"/>
      <c r="F462" s="499"/>
      <c r="G462" s="500"/>
      <c r="H462" s="499"/>
      <c r="I462" s="499"/>
      <c r="J462" s="500"/>
      <c r="K462" s="499"/>
      <c r="L462" s="500"/>
      <c r="M462" s="499"/>
      <c r="N462" s="500"/>
      <c r="O462" s="499"/>
      <c r="P462" s="500"/>
      <c r="Q462" s="501"/>
      <c r="R462" s="501"/>
      <c r="S462" s="501"/>
      <c r="T462" s="501"/>
      <c r="U462" s="499"/>
      <c r="V462" s="499"/>
      <c r="W462" s="500"/>
      <c r="X462" s="501"/>
      <c r="Y462" s="499"/>
      <c r="Z462" s="500"/>
      <c r="AA462" s="500"/>
      <c r="AB462" s="499"/>
      <c r="AC462" s="499"/>
      <c r="AD462" s="499"/>
      <c r="AE462" s="499"/>
      <c r="AF462" s="500"/>
      <c r="AG462" s="500"/>
      <c r="AH462" s="501"/>
      <c r="AI462" s="501"/>
      <c r="AJ462" s="501"/>
      <c r="AK462" s="501"/>
      <c r="AL462" s="501"/>
      <c r="AM462" s="501"/>
      <c r="AN462" s="502"/>
      <c r="AO462" s="502"/>
      <c r="AP462" s="500"/>
      <c r="AQ462" s="500"/>
      <c r="AR462" s="500"/>
      <c r="AS462" s="503"/>
      <c r="AT462" s="503"/>
      <c r="AU462" s="504"/>
      <c r="AV462" s="505"/>
      <c r="AW462" s="506"/>
      <c r="AX462" s="506"/>
      <c r="AY462" s="505"/>
      <c r="AZ462" s="506"/>
      <c r="BA462" s="504"/>
      <c r="BB462" s="504"/>
      <c r="BC462" s="504"/>
      <c r="BD462" s="504"/>
      <c r="BE462" s="504"/>
      <c r="BF462" s="504"/>
      <c r="BG462" s="505"/>
      <c r="BH462" s="505"/>
      <c r="BI462" s="505"/>
      <c r="BJ462" s="505"/>
      <c r="BK462" s="505"/>
      <c r="BL462" s="505"/>
      <c r="BM462" s="505"/>
      <c r="BN462" s="505"/>
      <c r="BO462" s="505"/>
      <c r="BP462" s="505"/>
    </row>
    <row r="463" spans="1:68" ht="19.5" customHeight="1">
      <c r="A463" s="499"/>
      <c r="B463" s="499"/>
      <c r="C463" s="499"/>
      <c r="D463" s="499"/>
      <c r="E463" s="499"/>
      <c r="F463" s="499"/>
      <c r="G463" s="500"/>
      <c r="H463" s="499"/>
      <c r="I463" s="499"/>
      <c r="J463" s="500"/>
      <c r="K463" s="499"/>
      <c r="L463" s="500"/>
      <c r="M463" s="499"/>
      <c r="N463" s="500"/>
      <c r="O463" s="499"/>
      <c r="P463" s="500"/>
      <c r="Q463" s="501"/>
      <c r="R463" s="501"/>
      <c r="S463" s="501"/>
      <c r="T463" s="501"/>
      <c r="U463" s="499"/>
      <c r="V463" s="499"/>
      <c r="W463" s="500"/>
      <c r="X463" s="501"/>
      <c r="Y463" s="499"/>
      <c r="Z463" s="500"/>
      <c r="AA463" s="500"/>
      <c r="AB463" s="499"/>
      <c r="AC463" s="499"/>
      <c r="AD463" s="499"/>
      <c r="AE463" s="499"/>
      <c r="AF463" s="500"/>
      <c r="AG463" s="500"/>
      <c r="AH463" s="501"/>
      <c r="AI463" s="501"/>
      <c r="AJ463" s="501"/>
      <c r="AK463" s="501"/>
      <c r="AL463" s="501"/>
      <c r="AM463" s="501"/>
      <c r="AN463" s="502"/>
      <c r="AO463" s="502"/>
      <c r="AP463" s="500"/>
      <c r="AQ463" s="500"/>
      <c r="AR463" s="500"/>
      <c r="AS463" s="503"/>
      <c r="AT463" s="503"/>
      <c r="AU463" s="504"/>
      <c r="AV463" s="505"/>
      <c r="AW463" s="506"/>
      <c r="AX463" s="506"/>
      <c r="AY463" s="505"/>
      <c r="AZ463" s="506"/>
      <c r="BA463" s="504"/>
      <c r="BB463" s="504"/>
      <c r="BC463" s="504"/>
      <c r="BD463" s="504"/>
      <c r="BE463" s="504"/>
      <c r="BF463" s="504"/>
      <c r="BG463" s="505"/>
      <c r="BH463" s="505"/>
      <c r="BI463" s="505"/>
      <c r="BJ463" s="505"/>
      <c r="BK463" s="505"/>
      <c r="BL463" s="505"/>
      <c r="BM463" s="505"/>
      <c r="BN463" s="505"/>
      <c r="BO463" s="505"/>
      <c r="BP463" s="505"/>
    </row>
    <row r="464" spans="1:68" ht="19.5" customHeight="1">
      <c r="A464" s="499"/>
      <c r="B464" s="499"/>
      <c r="C464" s="499"/>
      <c r="D464" s="499"/>
      <c r="E464" s="499"/>
      <c r="F464" s="499"/>
      <c r="G464" s="500"/>
      <c r="H464" s="499"/>
      <c r="I464" s="499"/>
      <c r="J464" s="500"/>
      <c r="K464" s="499"/>
      <c r="L464" s="500"/>
      <c r="M464" s="499"/>
      <c r="N464" s="500"/>
      <c r="O464" s="499"/>
      <c r="P464" s="500"/>
      <c r="Q464" s="501"/>
      <c r="R464" s="501"/>
      <c r="S464" s="501"/>
      <c r="T464" s="501"/>
      <c r="U464" s="499"/>
      <c r="V464" s="499"/>
      <c r="W464" s="500"/>
      <c r="X464" s="501"/>
      <c r="Y464" s="499"/>
      <c r="Z464" s="500"/>
      <c r="AA464" s="500"/>
      <c r="AB464" s="499"/>
      <c r="AC464" s="499"/>
      <c r="AD464" s="499"/>
      <c r="AE464" s="499"/>
      <c r="AF464" s="500"/>
      <c r="AG464" s="500"/>
      <c r="AH464" s="501"/>
      <c r="AI464" s="501"/>
      <c r="AJ464" s="501"/>
      <c r="AK464" s="501"/>
      <c r="AL464" s="501"/>
      <c r="AM464" s="501"/>
      <c r="AN464" s="502"/>
      <c r="AO464" s="502"/>
      <c r="AP464" s="500"/>
      <c r="AQ464" s="500"/>
      <c r="AR464" s="500"/>
      <c r="AS464" s="503"/>
      <c r="AT464" s="503"/>
      <c r="AU464" s="504"/>
      <c r="AV464" s="505"/>
      <c r="AW464" s="506"/>
      <c r="AX464" s="506"/>
      <c r="AY464" s="505"/>
      <c r="AZ464" s="506"/>
      <c r="BA464" s="504"/>
      <c r="BB464" s="504"/>
      <c r="BC464" s="504"/>
      <c r="BD464" s="504"/>
      <c r="BE464" s="504"/>
      <c r="BF464" s="504"/>
      <c r="BG464" s="505"/>
      <c r="BH464" s="505"/>
      <c r="BI464" s="505"/>
      <c r="BJ464" s="505"/>
      <c r="BK464" s="505"/>
      <c r="BL464" s="505"/>
      <c r="BM464" s="505"/>
      <c r="BN464" s="505"/>
      <c r="BO464" s="505"/>
      <c r="BP464" s="505"/>
    </row>
    <row r="465" spans="1:68" ht="19.5" customHeight="1">
      <c r="A465" s="499"/>
      <c r="B465" s="499"/>
      <c r="C465" s="499"/>
      <c r="D465" s="499"/>
      <c r="E465" s="499"/>
      <c r="F465" s="499"/>
      <c r="G465" s="500"/>
      <c r="H465" s="499"/>
      <c r="I465" s="499"/>
      <c r="J465" s="500"/>
      <c r="K465" s="499"/>
      <c r="L465" s="500"/>
      <c r="M465" s="499"/>
      <c r="N465" s="500"/>
      <c r="O465" s="499"/>
      <c r="P465" s="500"/>
      <c r="Q465" s="501"/>
      <c r="R465" s="501"/>
      <c r="S465" s="501"/>
      <c r="T465" s="501"/>
      <c r="U465" s="499"/>
      <c r="V465" s="499"/>
      <c r="W465" s="500"/>
      <c r="X465" s="501"/>
      <c r="Y465" s="499"/>
      <c r="Z465" s="500"/>
      <c r="AA465" s="500"/>
      <c r="AB465" s="499"/>
      <c r="AC465" s="499"/>
      <c r="AD465" s="499"/>
      <c r="AE465" s="499"/>
      <c r="AF465" s="500"/>
      <c r="AG465" s="500"/>
      <c r="AH465" s="501"/>
      <c r="AI465" s="501"/>
      <c r="AJ465" s="501"/>
      <c r="AK465" s="501"/>
      <c r="AL465" s="501"/>
      <c r="AM465" s="501"/>
      <c r="AN465" s="502"/>
      <c r="AO465" s="502"/>
      <c r="AP465" s="500"/>
      <c r="AQ465" s="500"/>
      <c r="AR465" s="500"/>
      <c r="AS465" s="503"/>
      <c r="AT465" s="503"/>
      <c r="AU465" s="504"/>
      <c r="AV465" s="505"/>
      <c r="AW465" s="506"/>
      <c r="AX465" s="506"/>
      <c r="AY465" s="505"/>
      <c r="AZ465" s="506"/>
      <c r="BA465" s="504"/>
      <c r="BB465" s="504"/>
      <c r="BC465" s="504"/>
      <c r="BD465" s="504"/>
      <c r="BE465" s="504"/>
      <c r="BF465" s="504"/>
      <c r="BG465" s="505"/>
      <c r="BH465" s="505"/>
      <c r="BI465" s="505"/>
      <c r="BJ465" s="505"/>
      <c r="BK465" s="505"/>
      <c r="BL465" s="505"/>
      <c r="BM465" s="505"/>
      <c r="BN465" s="505"/>
      <c r="BO465" s="505"/>
      <c r="BP465" s="505"/>
    </row>
    <row r="466" spans="1:68" ht="19.5" customHeight="1">
      <c r="A466" s="499"/>
      <c r="B466" s="499"/>
      <c r="C466" s="499"/>
      <c r="D466" s="499"/>
      <c r="E466" s="499"/>
      <c r="F466" s="499"/>
      <c r="G466" s="500"/>
      <c r="H466" s="499"/>
      <c r="I466" s="499"/>
      <c r="J466" s="500"/>
      <c r="K466" s="499"/>
      <c r="L466" s="500"/>
      <c r="M466" s="499"/>
      <c r="N466" s="500"/>
      <c r="O466" s="499"/>
      <c r="P466" s="500"/>
      <c r="Q466" s="501"/>
      <c r="R466" s="501"/>
      <c r="S466" s="501"/>
      <c r="T466" s="501"/>
      <c r="U466" s="499"/>
      <c r="V466" s="499"/>
      <c r="W466" s="500"/>
      <c r="X466" s="501"/>
      <c r="Y466" s="499"/>
      <c r="Z466" s="500"/>
      <c r="AA466" s="500"/>
      <c r="AB466" s="499"/>
      <c r="AC466" s="499"/>
      <c r="AD466" s="499"/>
      <c r="AE466" s="499"/>
      <c r="AF466" s="500"/>
      <c r="AG466" s="500"/>
      <c r="AH466" s="501"/>
      <c r="AI466" s="501"/>
      <c r="AJ466" s="501"/>
      <c r="AK466" s="501"/>
      <c r="AL466" s="501"/>
      <c r="AM466" s="501"/>
      <c r="AN466" s="502"/>
      <c r="AO466" s="502"/>
      <c r="AP466" s="500"/>
      <c r="AQ466" s="500"/>
      <c r="AR466" s="500"/>
      <c r="AS466" s="503"/>
      <c r="AT466" s="503"/>
      <c r="AU466" s="504"/>
      <c r="AV466" s="505"/>
      <c r="AW466" s="506"/>
      <c r="AX466" s="506"/>
      <c r="AY466" s="505"/>
      <c r="AZ466" s="506"/>
      <c r="BA466" s="504"/>
      <c r="BB466" s="504"/>
      <c r="BC466" s="504"/>
      <c r="BD466" s="504"/>
      <c r="BE466" s="504"/>
      <c r="BF466" s="504"/>
      <c r="BG466" s="505"/>
      <c r="BH466" s="505"/>
      <c r="BI466" s="505"/>
      <c r="BJ466" s="505"/>
      <c r="BK466" s="505"/>
      <c r="BL466" s="505"/>
      <c r="BM466" s="505"/>
      <c r="BN466" s="505"/>
      <c r="BO466" s="505"/>
      <c r="BP466" s="505"/>
    </row>
    <row r="467" spans="1:68" ht="19.5" customHeight="1">
      <c r="A467" s="499"/>
      <c r="B467" s="499"/>
      <c r="C467" s="499"/>
      <c r="D467" s="499"/>
      <c r="E467" s="499"/>
      <c r="F467" s="499"/>
      <c r="G467" s="500"/>
      <c r="H467" s="499"/>
      <c r="I467" s="499"/>
      <c r="J467" s="500"/>
      <c r="K467" s="499"/>
      <c r="L467" s="500"/>
      <c r="M467" s="499"/>
      <c r="N467" s="500"/>
      <c r="O467" s="499"/>
      <c r="P467" s="500"/>
      <c r="Q467" s="501"/>
      <c r="R467" s="501"/>
      <c r="S467" s="501"/>
      <c r="T467" s="501"/>
      <c r="U467" s="499"/>
      <c r="V467" s="499"/>
      <c r="W467" s="500"/>
      <c r="X467" s="501"/>
      <c r="Y467" s="499"/>
      <c r="Z467" s="500"/>
      <c r="AA467" s="500"/>
      <c r="AB467" s="499"/>
      <c r="AC467" s="499"/>
      <c r="AD467" s="499"/>
      <c r="AE467" s="499"/>
      <c r="AF467" s="500"/>
      <c r="AG467" s="500"/>
      <c r="AH467" s="501"/>
      <c r="AI467" s="501"/>
      <c r="AJ467" s="501"/>
      <c r="AK467" s="501"/>
      <c r="AL467" s="501"/>
      <c r="AM467" s="501"/>
      <c r="AN467" s="502"/>
      <c r="AO467" s="502"/>
      <c r="AP467" s="500"/>
      <c r="AQ467" s="500"/>
      <c r="AR467" s="500"/>
      <c r="AS467" s="503"/>
      <c r="AT467" s="503"/>
      <c r="AU467" s="504"/>
      <c r="AV467" s="505"/>
      <c r="AW467" s="506"/>
      <c r="AX467" s="506"/>
      <c r="AY467" s="505"/>
      <c r="AZ467" s="506"/>
      <c r="BA467" s="504"/>
      <c r="BB467" s="504"/>
      <c r="BC467" s="504"/>
      <c r="BD467" s="504"/>
      <c r="BE467" s="504"/>
      <c r="BF467" s="504"/>
      <c r="BG467" s="505"/>
      <c r="BH467" s="505"/>
      <c r="BI467" s="505"/>
      <c r="BJ467" s="505"/>
      <c r="BK467" s="505"/>
      <c r="BL467" s="505"/>
      <c r="BM467" s="505"/>
      <c r="BN467" s="505"/>
      <c r="BO467" s="505"/>
      <c r="BP467" s="505"/>
    </row>
    <row r="468" spans="1:68" ht="19.5" customHeight="1">
      <c r="A468" s="499"/>
      <c r="B468" s="499"/>
      <c r="C468" s="499"/>
      <c r="D468" s="499"/>
      <c r="E468" s="499"/>
      <c r="F468" s="499"/>
      <c r="G468" s="500"/>
      <c r="H468" s="499"/>
      <c r="I468" s="499"/>
      <c r="J468" s="500"/>
      <c r="K468" s="499"/>
      <c r="L468" s="500"/>
      <c r="M468" s="499"/>
      <c r="N468" s="500"/>
      <c r="O468" s="499"/>
      <c r="P468" s="500"/>
      <c r="Q468" s="501"/>
      <c r="R468" s="501"/>
      <c r="S468" s="501"/>
      <c r="T468" s="501"/>
      <c r="U468" s="499"/>
      <c r="V468" s="499"/>
      <c r="W468" s="500"/>
      <c r="X468" s="501"/>
      <c r="Y468" s="499"/>
      <c r="Z468" s="500"/>
      <c r="AA468" s="500"/>
      <c r="AB468" s="499"/>
      <c r="AC468" s="499"/>
      <c r="AD468" s="499"/>
      <c r="AE468" s="499"/>
      <c r="AF468" s="500"/>
      <c r="AG468" s="500"/>
      <c r="AH468" s="501"/>
      <c r="AI468" s="501"/>
      <c r="AJ468" s="501"/>
      <c r="AK468" s="501"/>
      <c r="AL468" s="501"/>
      <c r="AM468" s="501"/>
      <c r="AN468" s="502"/>
      <c r="AO468" s="502"/>
      <c r="AP468" s="500"/>
      <c r="AQ468" s="500"/>
      <c r="AR468" s="500"/>
      <c r="AS468" s="503"/>
      <c r="AT468" s="503"/>
      <c r="AU468" s="504"/>
      <c r="AV468" s="505"/>
      <c r="AW468" s="506"/>
      <c r="AX468" s="506"/>
      <c r="AY468" s="505"/>
      <c r="AZ468" s="506"/>
      <c r="BA468" s="504"/>
      <c r="BB468" s="504"/>
      <c r="BC468" s="504"/>
      <c r="BD468" s="504"/>
      <c r="BE468" s="504"/>
      <c r="BF468" s="504"/>
      <c r="BG468" s="505"/>
      <c r="BH468" s="505"/>
      <c r="BI468" s="505"/>
      <c r="BJ468" s="505"/>
      <c r="BK468" s="505"/>
      <c r="BL468" s="505"/>
      <c r="BM468" s="505"/>
      <c r="BN468" s="505"/>
      <c r="BO468" s="505"/>
      <c r="BP468" s="505"/>
    </row>
    <row r="469" spans="1:68" ht="19.5" customHeight="1">
      <c r="A469" s="499"/>
      <c r="B469" s="499"/>
      <c r="C469" s="499"/>
      <c r="D469" s="499"/>
      <c r="E469" s="499"/>
      <c r="F469" s="499"/>
      <c r="G469" s="500"/>
      <c r="H469" s="499"/>
      <c r="I469" s="499"/>
      <c r="J469" s="500"/>
      <c r="K469" s="499"/>
      <c r="L469" s="500"/>
      <c r="M469" s="499"/>
      <c r="N469" s="500"/>
      <c r="O469" s="499"/>
      <c r="P469" s="500"/>
      <c r="Q469" s="501"/>
      <c r="R469" s="501"/>
      <c r="S469" s="501"/>
      <c r="T469" s="501"/>
      <c r="U469" s="499"/>
      <c r="V469" s="499"/>
      <c r="W469" s="500"/>
      <c r="X469" s="501"/>
      <c r="Y469" s="499"/>
      <c r="Z469" s="500"/>
      <c r="AA469" s="500"/>
      <c r="AB469" s="499"/>
      <c r="AC469" s="499"/>
      <c r="AD469" s="499"/>
      <c r="AE469" s="499"/>
      <c r="AF469" s="500"/>
      <c r="AG469" s="500"/>
      <c r="AH469" s="501"/>
      <c r="AI469" s="501"/>
      <c r="AJ469" s="501"/>
      <c r="AK469" s="501"/>
      <c r="AL469" s="501"/>
      <c r="AM469" s="501"/>
      <c r="AN469" s="502"/>
      <c r="AO469" s="502"/>
      <c r="AP469" s="500"/>
      <c r="AQ469" s="500"/>
      <c r="AR469" s="500"/>
      <c r="AS469" s="503"/>
      <c r="AT469" s="503"/>
      <c r="AU469" s="504"/>
      <c r="AV469" s="505"/>
      <c r="AW469" s="506"/>
      <c r="AX469" s="506"/>
      <c r="AY469" s="505"/>
      <c r="AZ469" s="506"/>
      <c r="BA469" s="504"/>
      <c r="BB469" s="504"/>
      <c r="BC469" s="504"/>
      <c r="BD469" s="504"/>
      <c r="BE469" s="504"/>
      <c r="BF469" s="504"/>
      <c r="BG469" s="505"/>
      <c r="BH469" s="505"/>
      <c r="BI469" s="505"/>
      <c r="BJ469" s="505"/>
      <c r="BK469" s="505"/>
      <c r="BL469" s="505"/>
      <c r="BM469" s="505"/>
      <c r="BN469" s="505"/>
      <c r="BO469" s="505"/>
      <c r="BP469" s="505"/>
    </row>
    <row r="470" spans="1:68" ht="19.5" customHeight="1">
      <c r="A470" s="499"/>
      <c r="B470" s="499"/>
      <c r="C470" s="499"/>
      <c r="D470" s="499"/>
      <c r="E470" s="499"/>
      <c r="F470" s="499"/>
      <c r="G470" s="500"/>
      <c r="H470" s="499"/>
      <c r="I470" s="499"/>
      <c r="J470" s="500"/>
      <c r="K470" s="499"/>
      <c r="L470" s="500"/>
      <c r="M470" s="499"/>
      <c r="N470" s="500"/>
      <c r="O470" s="499"/>
      <c r="P470" s="500"/>
      <c r="Q470" s="501"/>
      <c r="R470" s="501"/>
      <c r="S470" s="501"/>
      <c r="T470" s="501"/>
      <c r="U470" s="499"/>
      <c r="V470" s="499"/>
      <c r="W470" s="500"/>
      <c r="X470" s="501"/>
      <c r="Y470" s="499"/>
      <c r="Z470" s="500"/>
      <c r="AA470" s="500"/>
      <c r="AB470" s="499"/>
      <c r="AC470" s="499"/>
      <c r="AD470" s="499"/>
      <c r="AE470" s="499"/>
      <c r="AF470" s="500"/>
      <c r="AG470" s="500"/>
      <c r="AH470" s="501"/>
      <c r="AI470" s="501"/>
      <c r="AJ470" s="501"/>
      <c r="AK470" s="501"/>
      <c r="AL470" s="501"/>
      <c r="AM470" s="501"/>
      <c r="AN470" s="502"/>
      <c r="AO470" s="502"/>
      <c r="AP470" s="500"/>
      <c r="AQ470" s="500"/>
      <c r="AR470" s="500"/>
      <c r="AS470" s="503"/>
      <c r="AT470" s="503"/>
      <c r="AU470" s="504"/>
      <c r="AV470" s="505"/>
      <c r="AW470" s="506"/>
      <c r="AX470" s="506"/>
      <c r="AY470" s="505"/>
      <c r="AZ470" s="506"/>
      <c r="BA470" s="504"/>
      <c r="BB470" s="504"/>
      <c r="BC470" s="504"/>
      <c r="BD470" s="504"/>
      <c r="BE470" s="504"/>
      <c r="BF470" s="504"/>
      <c r="BG470" s="505"/>
      <c r="BH470" s="505"/>
      <c r="BI470" s="505"/>
      <c r="BJ470" s="505"/>
      <c r="BK470" s="505"/>
      <c r="BL470" s="505"/>
      <c r="BM470" s="505"/>
      <c r="BN470" s="505"/>
      <c r="BO470" s="505"/>
      <c r="BP470" s="505"/>
    </row>
    <row r="471" spans="1:68" ht="19.5" customHeight="1">
      <c r="A471" s="499"/>
      <c r="B471" s="499"/>
      <c r="C471" s="499"/>
      <c r="D471" s="499"/>
      <c r="E471" s="499"/>
      <c r="F471" s="499"/>
      <c r="G471" s="500"/>
      <c r="H471" s="499"/>
      <c r="I471" s="499"/>
      <c r="J471" s="500"/>
      <c r="K471" s="499"/>
      <c r="L471" s="500"/>
      <c r="M471" s="499"/>
      <c r="N471" s="500"/>
      <c r="O471" s="499"/>
      <c r="P471" s="500"/>
      <c r="Q471" s="501"/>
      <c r="R471" s="501"/>
      <c r="S471" s="501"/>
      <c r="T471" s="501"/>
      <c r="U471" s="499"/>
      <c r="V471" s="499"/>
      <c r="W471" s="500"/>
      <c r="X471" s="501"/>
      <c r="Y471" s="499"/>
      <c r="Z471" s="500"/>
      <c r="AA471" s="500"/>
      <c r="AB471" s="499"/>
      <c r="AC471" s="499"/>
      <c r="AD471" s="499"/>
      <c r="AE471" s="499"/>
      <c r="AF471" s="500"/>
      <c r="AG471" s="500"/>
      <c r="AH471" s="501"/>
      <c r="AI471" s="501"/>
      <c r="AJ471" s="501"/>
      <c r="AK471" s="501"/>
      <c r="AL471" s="501"/>
      <c r="AM471" s="501"/>
      <c r="AN471" s="502"/>
      <c r="AO471" s="502"/>
      <c r="AP471" s="500"/>
      <c r="AQ471" s="500"/>
      <c r="AR471" s="500"/>
      <c r="AS471" s="503"/>
      <c r="AT471" s="503"/>
      <c r="AU471" s="504"/>
      <c r="AV471" s="505"/>
      <c r="AW471" s="506"/>
      <c r="AX471" s="506"/>
      <c r="AY471" s="505"/>
      <c r="AZ471" s="506"/>
      <c r="BA471" s="504"/>
      <c r="BB471" s="504"/>
      <c r="BC471" s="504"/>
      <c r="BD471" s="504"/>
      <c r="BE471" s="504"/>
      <c r="BF471" s="504"/>
      <c r="BG471" s="505"/>
      <c r="BH471" s="505"/>
      <c r="BI471" s="505"/>
      <c r="BJ471" s="505"/>
      <c r="BK471" s="505"/>
      <c r="BL471" s="505"/>
      <c r="BM471" s="505"/>
      <c r="BN471" s="505"/>
      <c r="BO471" s="505"/>
      <c r="BP471" s="505"/>
    </row>
    <row r="472" spans="1:68" ht="19.5" customHeight="1">
      <c r="A472" s="499"/>
      <c r="B472" s="499"/>
      <c r="C472" s="499"/>
      <c r="D472" s="499"/>
      <c r="E472" s="499"/>
      <c r="F472" s="499"/>
      <c r="G472" s="500"/>
      <c r="H472" s="499"/>
      <c r="I472" s="499"/>
      <c r="J472" s="500"/>
      <c r="K472" s="499"/>
      <c r="L472" s="500"/>
      <c r="M472" s="499"/>
      <c r="N472" s="500"/>
      <c r="O472" s="499"/>
      <c r="P472" s="500"/>
      <c r="Q472" s="501"/>
      <c r="R472" s="501"/>
      <c r="S472" s="501"/>
      <c r="T472" s="501"/>
      <c r="U472" s="499"/>
      <c r="V472" s="499"/>
      <c r="W472" s="500"/>
      <c r="X472" s="501"/>
      <c r="Y472" s="499"/>
      <c r="Z472" s="500"/>
      <c r="AA472" s="500"/>
      <c r="AB472" s="499"/>
      <c r="AC472" s="499"/>
      <c r="AD472" s="499"/>
      <c r="AE472" s="499"/>
      <c r="AF472" s="500"/>
      <c r="AG472" s="500"/>
      <c r="AH472" s="501"/>
      <c r="AI472" s="501"/>
      <c r="AJ472" s="501"/>
      <c r="AK472" s="501"/>
      <c r="AL472" s="501"/>
      <c r="AM472" s="501"/>
      <c r="AN472" s="502"/>
      <c r="AO472" s="502"/>
      <c r="AP472" s="500"/>
      <c r="AQ472" s="500"/>
      <c r="AR472" s="500"/>
      <c r="AS472" s="503"/>
      <c r="AT472" s="503"/>
      <c r="AU472" s="504"/>
      <c r="AV472" s="505"/>
      <c r="AW472" s="506"/>
      <c r="AX472" s="506"/>
      <c r="AY472" s="505"/>
      <c r="AZ472" s="506"/>
      <c r="BA472" s="504"/>
      <c r="BB472" s="504"/>
      <c r="BC472" s="504"/>
      <c r="BD472" s="504"/>
      <c r="BE472" s="504"/>
      <c r="BF472" s="504"/>
      <c r="BG472" s="505"/>
      <c r="BH472" s="505"/>
      <c r="BI472" s="505"/>
      <c r="BJ472" s="505"/>
      <c r="BK472" s="505"/>
      <c r="BL472" s="505"/>
      <c r="BM472" s="505"/>
      <c r="BN472" s="505"/>
      <c r="BO472" s="505"/>
      <c r="BP472" s="505"/>
    </row>
    <row r="473" spans="1:68" ht="19.5" customHeight="1">
      <c r="A473" s="499"/>
      <c r="B473" s="499"/>
      <c r="C473" s="499"/>
      <c r="D473" s="499"/>
      <c r="E473" s="499"/>
      <c r="F473" s="499"/>
      <c r="G473" s="500"/>
      <c r="H473" s="499"/>
      <c r="I473" s="499"/>
      <c r="J473" s="500"/>
      <c r="K473" s="499"/>
      <c r="L473" s="500"/>
      <c r="M473" s="499"/>
      <c r="N473" s="500"/>
      <c r="O473" s="499"/>
      <c r="P473" s="500"/>
      <c r="Q473" s="501"/>
      <c r="R473" s="501"/>
      <c r="S473" s="501"/>
      <c r="T473" s="501"/>
      <c r="U473" s="499"/>
      <c r="V473" s="499"/>
      <c r="W473" s="500"/>
      <c r="X473" s="501"/>
      <c r="Y473" s="499"/>
      <c r="Z473" s="500"/>
      <c r="AA473" s="500"/>
      <c r="AB473" s="499"/>
      <c r="AC473" s="499"/>
      <c r="AD473" s="499"/>
      <c r="AE473" s="499"/>
      <c r="AF473" s="500"/>
      <c r="AG473" s="500"/>
      <c r="AH473" s="501"/>
      <c r="AI473" s="501"/>
      <c r="AJ473" s="501"/>
      <c r="AK473" s="501"/>
      <c r="AL473" s="501"/>
      <c r="AM473" s="501"/>
      <c r="AN473" s="502"/>
      <c r="AO473" s="502"/>
      <c r="AP473" s="500"/>
      <c r="AQ473" s="500"/>
      <c r="AR473" s="500"/>
      <c r="AS473" s="503"/>
      <c r="AT473" s="503"/>
      <c r="AU473" s="504"/>
      <c r="AV473" s="505"/>
      <c r="AW473" s="506"/>
      <c r="AX473" s="506"/>
      <c r="AY473" s="505"/>
      <c r="AZ473" s="506"/>
      <c r="BA473" s="504"/>
      <c r="BB473" s="504"/>
      <c r="BC473" s="504"/>
      <c r="BD473" s="504"/>
      <c r="BE473" s="504"/>
      <c r="BF473" s="504"/>
      <c r="BG473" s="505"/>
      <c r="BH473" s="505"/>
      <c r="BI473" s="505"/>
      <c r="BJ473" s="505"/>
      <c r="BK473" s="505"/>
      <c r="BL473" s="505"/>
      <c r="BM473" s="505"/>
      <c r="BN473" s="505"/>
      <c r="BO473" s="505"/>
      <c r="BP473" s="505"/>
    </row>
    <row r="474" spans="1:68" ht="19.5" customHeight="1">
      <c r="A474" s="499"/>
      <c r="B474" s="499"/>
      <c r="C474" s="499"/>
      <c r="D474" s="499"/>
      <c r="E474" s="499"/>
      <c r="F474" s="499"/>
      <c r="G474" s="500"/>
      <c r="H474" s="499"/>
      <c r="I474" s="499"/>
      <c r="J474" s="500"/>
      <c r="K474" s="499"/>
      <c r="L474" s="500"/>
      <c r="M474" s="499"/>
      <c r="N474" s="500"/>
      <c r="O474" s="499"/>
      <c r="P474" s="500"/>
      <c r="Q474" s="501"/>
      <c r="R474" s="501"/>
      <c r="S474" s="501"/>
      <c r="T474" s="501"/>
      <c r="U474" s="499"/>
      <c r="V474" s="499"/>
      <c r="W474" s="500"/>
      <c r="X474" s="501"/>
      <c r="Y474" s="499"/>
      <c r="Z474" s="500"/>
      <c r="AA474" s="500"/>
      <c r="AB474" s="499"/>
      <c r="AC474" s="499"/>
      <c r="AD474" s="499"/>
      <c r="AE474" s="499"/>
      <c r="AF474" s="500"/>
      <c r="AG474" s="500"/>
      <c r="AH474" s="501"/>
      <c r="AI474" s="501"/>
      <c r="AJ474" s="501"/>
      <c r="AK474" s="501"/>
      <c r="AL474" s="501"/>
      <c r="AM474" s="501"/>
      <c r="AN474" s="502"/>
      <c r="AO474" s="502"/>
      <c r="AP474" s="500"/>
      <c r="AQ474" s="500"/>
      <c r="AR474" s="500"/>
      <c r="AS474" s="503"/>
      <c r="AT474" s="503"/>
      <c r="AU474" s="504"/>
      <c r="AV474" s="505"/>
      <c r="AW474" s="506"/>
      <c r="AX474" s="506"/>
      <c r="AY474" s="505"/>
      <c r="AZ474" s="506"/>
      <c r="BA474" s="504"/>
      <c r="BB474" s="504"/>
      <c r="BC474" s="504"/>
      <c r="BD474" s="504"/>
      <c r="BE474" s="504"/>
      <c r="BF474" s="504"/>
      <c r="BG474" s="505"/>
      <c r="BH474" s="505"/>
      <c r="BI474" s="505"/>
      <c r="BJ474" s="505"/>
      <c r="BK474" s="505"/>
      <c r="BL474" s="505"/>
      <c r="BM474" s="505"/>
      <c r="BN474" s="505"/>
      <c r="BO474" s="505"/>
      <c r="BP474" s="505"/>
    </row>
    <row r="475" spans="1:68" ht="19.5" customHeight="1">
      <c r="A475" s="499"/>
      <c r="B475" s="499"/>
      <c r="C475" s="499"/>
      <c r="D475" s="499"/>
      <c r="E475" s="499"/>
      <c r="F475" s="499"/>
      <c r="G475" s="500"/>
      <c r="H475" s="499"/>
      <c r="I475" s="499"/>
      <c r="J475" s="500"/>
      <c r="K475" s="499"/>
      <c r="L475" s="500"/>
      <c r="M475" s="499"/>
      <c r="N475" s="500"/>
      <c r="O475" s="499"/>
      <c r="P475" s="500"/>
      <c r="Q475" s="501"/>
      <c r="R475" s="501"/>
      <c r="S475" s="501"/>
      <c r="T475" s="501"/>
      <c r="U475" s="499"/>
      <c r="V475" s="499"/>
      <c r="W475" s="500"/>
      <c r="X475" s="501"/>
      <c r="Y475" s="499"/>
      <c r="Z475" s="500"/>
      <c r="AA475" s="500"/>
      <c r="AB475" s="499"/>
      <c r="AC475" s="499"/>
      <c r="AD475" s="499"/>
      <c r="AE475" s="499"/>
      <c r="AF475" s="500"/>
      <c r="AG475" s="500"/>
      <c r="AH475" s="501"/>
      <c r="AI475" s="501"/>
      <c r="AJ475" s="501"/>
      <c r="AK475" s="501"/>
      <c r="AL475" s="501"/>
      <c r="AM475" s="501"/>
      <c r="AN475" s="502"/>
      <c r="AO475" s="502"/>
      <c r="AP475" s="500"/>
      <c r="AQ475" s="500"/>
      <c r="AR475" s="500"/>
      <c r="AS475" s="503"/>
      <c r="AT475" s="503"/>
      <c r="AU475" s="504"/>
      <c r="AV475" s="505"/>
      <c r="AW475" s="506"/>
      <c r="AX475" s="506"/>
      <c r="AY475" s="505"/>
      <c r="AZ475" s="506"/>
      <c r="BA475" s="504"/>
      <c r="BB475" s="504"/>
      <c r="BC475" s="504"/>
      <c r="BD475" s="504"/>
      <c r="BE475" s="504"/>
      <c r="BF475" s="504"/>
      <c r="BG475" s="505"/>
      <c r="BH475" s="505"/>
      <c r="BI475" s="505"/>
      <c r="BJ475" s="505"/>
      <c r="BK475" s="505"/>
      <c r="BL475" s="505"/>
      <c r="BM475" s="505"/>
      <c r="BN475" s="505"/>
      <c r="BO475" s="505"/>
      <c r="BP475" s="505"/>
    </row>
    <row r="476" spans="1:68" ht="19.5" customHeight="1">
      <c r="A476" s="499"/>
      <c r="B476" s="499"/>
      <c r="C476" s="499"/>
      <c r="D476" s="499"/>
      <c r="E476" s="499"/>
      <c r="F476" s="499"/>
      <c r="G476" s="500"/>
      <c r="H476" s="499"/>
      <c r="I476" s="499"/>
      <c r="J476" s="500"/>
      <c r="K476" s="499"/>
      <c r="L476" s="500"/>
      <c r="M476" s="499"/>
      <c r="N476" s="500"/>
      <c r="O476" s="499"/>
      <c r="P476" s="500"/>
      <c r="Q476" s="501"/>
      <c r="R476" s="501"/>
      <c r="S476" s="501"/>
      <c r="T476" s="501"/>
      <c r="U476" s="499"/>
      <c r="V476" s="499"/>
      <c r="W476" s="500"/>
      <c r="X476" s="501"/>
      <c r="Y476" s="499"/>
      <c r="Z476" s="500"/>
      <c r="AA476" s="500"/>
      <c r="AB476" s="499"/>
      <c r="AC476" s="499"/>
      <c r="AD476" s="499"/>
      <c r="AE476" s="499"/>
      <c r="AF476" s="500"/>
      <c r="AG476" s="500"/>
      <c r="AH476" s="501"/>
      <c r="AI476" s="501"/>
      <c r="AJ476" s="501"/>
      <c r="AK476" s="501"/>
      <c r="AL476" s="501"/>
      <c r="AM476" s="501"/>
      <c r="AN476" s="502"/>
      <c r="AO476" s="502"/>
      <c r="AP476" s="500"/>
      <c r="AQ476" s="500"/>
      <c r="AR476" s="500"/>
      <c r="AS476" s="503"/>
      <c r="AT476" s="503"/>
      <c r="AU476" s="504"/>
      <c r="AV476" s="505"/>
      <c r="AW476" s="506"/>
      <c r="AX476" s="506"/>
      <c r="AY476" s="505"/>
      <c r="AZ476" s="506"/>
      <c r="BA476" s="504"/>
      <c r="BB476" s="504"/>
      <c r="BC476" s="504"/>
      <c r="BD476" s="504"/>
      <c r="BE476" s="504"/>
      <c r="BF476" s="504"/>
      <c r="BG476" s="505"/>
      <c r="BH476" s="505"/>
      <c r="BI476" s="505"/>
      <c r="BJ476" s="505"/>
      <c r="BK476" s="505"/>
      <c r="BL476" s="505"/>
      <c r="BM476" s="505"/>
      <c r="BN476" s="505"/>
      <c r="BO476" s="505"/>
      <c r="BP476" s="505"/>
    </row>
    <row r="477" spans="1:68" ht="19.5" customHeight="1">
      <c r="A477" s="499"/>
      <c r="B477" s="499"/>
      <c r="C477" s="499"/>
      <c r="D477" s="499"/>
      <c r="E477" s="499"/>
      <c r="F477" s="499"/>
      <c r="G477" s="500"/>
      <c r="H477" s="499"/>
      <c r="I477" s="499"/>
      <c r="J477" s="500"/>
      <c r="K477" s="499"/>
      <c r="L477" s="500"/>
      <c r="M477" s="499"/>
      <c r="N477" s="500"/>
      <c r="O477" s="499"/>
      <c r="P477" s="500"/>
      <c r="Q477" s="501"/>
      <c r="R477" s="501"/>
      <c r="S477" s="501"/>
      <c r="T477" s="501"/>
      <c r="U477" s="499"/>
      <c r="V477" s="499"/>
      <c r="W477" s="500"/>
      <c r="X477" s="501"/>
      <c r="Y477" s="499"/>
      <c r="Z477" s="500"/>
      <c r="AA477" s="500"/>
      <c r="AB477" s="499"/>
      <c r="AC477" s="499"/>
      <c r="AD477" s="499"/>
      <c r="AE477" s="499"/>
      <c r="AF477" s="500"/>
      <c r="AG477" s="500"/>
      <c r="AH477" s="501"/>
      <c r="AI477" s="501"/>
      <c r="AJ477" s="501"/>
      <c r="AK477" s="501"/>
      <c r="AL477" s="501"/>
      <c r="AM477" s="501"/>
      <c r="AN477" s="502"/>
      <c r="AO477" s="502"/>
      <c r="AP477" s="500"/>
      <c r="AQ477" s="500"/>
      <c r="AR477" s="500"/>
      <c r="AS477" s="503"/>
      <c r="AT477" s="503"/>
      <c r="AU477" s="504"/>
      <c r="AV477" s="505"/>
      <c r="AW477" s="506"/>
      <c r="AX477" s="506"/>
      <c r="AY477" s="505"/>
      <c r="AZ477" s="506"/>
      <c r="BA477" s="504"/>
      <c r="BB477" s="504"/>
      <c r="BC477" s="504"/>
      <c r="BD477" s="504"/>
      <c r="BE477" s="504"/>
      <c r="BF477" s="504"/>
      <c r="BG477" s="505"/>
      <c r="BH477" s="505"/>
      <c r="BI477" s="505"/>
      <c r="BJ477" s="505"/>
      <c r="BK477" s="505"/>
      <c r="BL477" s="505"/>
      <c r="BM477" s="505"/>
      <c r="BN477" s="505"/>
      <c r="BO477" s="505"/>
      <c r="BP477" s="505"/>
    </row>
    <row r="478" spans="1:68" ht="19.5" customHeight="1">
      <c r="A478" s="499"/>
      <c r="B478" s="499"/>
      <c r="C478" s="499"/>
      <c r="D478" s="499"/>
      <c r="E478" s="499"/>
      <c r="F478" s="499"/>
      <c r="G478" s="500"/>
      <c r="H478" s="499"/>
      <c r="I478" s="499"/>
      <c r="J478" s="500"/>
      <c r="K478" s="499"/>
      <c r="L478" s="500"/>
      <c r="M478" s="499"/>
      <c r="N478" s="500"/>
      <c r="O478" s="499"/>
      <c r="P478" s="500"/>
      <c r="Q478" s="501"/>
      <c r="R478" s="501"/>
      <c r="S478" s="501"/>
      <c r="T478" s="501"/>
      <c r="U478" s="499"/>
      <c r="V478" s="499"/>
      <c r="W478" s="500"/>
      <c r="X478" s="501"/>
      <c r="Y478" s="499"/>
      <c r="Z478" s="500"/>
      <c r="AA478" s="500"/>
      <c r="AB478" s="499"/>
      <c r="AC478" s="499"/>
      <c r="AD478" s="499"/>
      <c r="AE478" s="499"/>
      <c r="AF478" s="500"/>
      <c r="AG478" s="500"/>
      <c r="AH478" s="501"/>
      <c r="AI478" s="501"/>
      <c r="AJ478" s="501"/>
      <c r="AK478" s="501"/>
      <c r="AL478" s="501"/>
      <c r="AM478" s="501"/>
      <c r="AN478" s="502"/>
      <c r="AO478" s="502"/>
      <c r="AP478" s="500"/>
      <c r="AQ478" s="500"/>
      <c r="AR478" s="500"/>
      <c r="AS478" s="503"/>
      <c r="AT478" s="503"/>
      <c r="AU478" s="504"/>
      <c r="AV478" s="505"/>
      <c r="AW478" s="506"/>
      <c r="AX478" s="506"/>
      <c r="AY478" s="505"/>
      <c r="AZ478" s="506"/>
      <c r="BA478" s="504"/>
      <c r="BB478" s="504"/>
      <c r="BC478" s="504"/>
      <c r="BD478" s="504"/>
      <c r="BE478" s="504"/>
      <c r="BF478" s="504"/>
      <c r="BG478" s="505"/>
      <c r="BH478" s="505"/>
      <c r="BI478" s="505"/>
      <c r="BJ478" s="505"/>
      <c r="BK478" s="505"/>
      <c r="BL478" s="505"/>
      <c r="BM478" s="505"/>
      <c r="BN478" s="505"/>
      <c r="BO478" s="505"/>
      <c r="BP478" s="505"/>
    </row>
    <row r="479" spans="1:68" ht="19.5" customHeight="1">
      <c r="A479" s="499"/>
      <c r="B479" s="499"/>
      <c r="C479" s="499"/>
      <c r="D479" s="499"/>
      <c r="E479" s="499"/>
      <c r="F479" s="499"/>
      <c r="G479" s="500"/>
      <c r="H479" s="499"/>
      <c r="I479" s="499"/>
      <c r="J479" s="500"/>
      <c r="K479" s="499"/>
      <c r="L479" s="500"/>
      <c r="M479" s="499"/>
      <c r="N479" s="500"/>
      <c r="O479" s="499"/>
      <c r="P479" s="500"/>
      <c r="Q479" s="501"/>
      <c r="R479" s="501"/>
      <c r="S479" s="501"/>
      <c r="T479" s="501"/>
      <c r="U479" s="499"/>
      <c r="V479" s="499"/>
      <c r="W479" s="500"/>
      <c r="X479" s="501"/>
      <c r="Y479" s="499"/>
      <c r="Z479" s="500"/>
      <c r="AA479" s="500"/>
      <c r="AB479" s="499"/>
      <c r="AC479" s="499"/>
      <c r="AD479" s="499"/>
      <c r="AE479" s="499"/>
      <c r="AF479" s="500"/>
      <c r="AG479" s="500"/>
      <c r="AH479" s="501"/>
      <c r="AI479" s="501"/>
      <c r="AJ479" s="501"/>
      <c r="AK479" s="501"/>
      <c r="AL479" s="501"/>
      <c r="AM479" s="501"/>
      <c r="AN479" s="502"/>
      <c r="AO479" s="502"/>
      <c r="AP479" s="500"/>
      <c r="AQ479" s="500"/>
      <c r="AR479" s="500"/>
      <c r="AS479" s="503"/>
      <c r="AT479" s="503"/>
      <c r="AU479" s="504"/>
      <c r="AV479" s="505"/>
      <c r="AW479" s="506"/>
      <c r="AX479" s="506"/>
      <c r="AY479" s="505"/>
      <c r="AZ479" s="506"/>
      <c r="BA479" s="504"/>
      <c r="BB479" s="504"/>
      <c r="BC479" s="504"/>
      <c r="BD479" s="504"/>
      <c r="BE479" s="504"/>
      <c r="BF479" s="504"/>
      <c r="BG479" s="505"/>
      <c r="BH479" s="505"/>
      <c r="BI479" s="505"/>
      <c r="BJ479" s="505"/>
      <c r="BK479" s="505"/>
      <c r="BL479" s="505"/>
      <c r="BM479" s="505"/>
      <c r="BN479" s="505"/>
      <c r="BO479" s="505"/>
      <c r="BP479" s="505"/>
    </row>
    <row r="480" spans="1:68" ht="19.5" customHeight="1">
      <c r="A480" s="499"/>
      <c r="B480" s="499"/>
      <c r="C480" s="499"/>
      <c r="D480" s="499"/>
      <c r="E480" s="499"/>
      <c r="F480" s="499"/>
      <c r="G480" s="500"/>
      <c r="H480" s="499"/>
      <c r="I480" s="499"/>
      <c r="J480" s="500"/>
      <c r="K480" s="499"/>
      <c r="L480" s="500"/>
      <c r="M480" s="499"/>
      <c r="N480" s="500"/>
      <c r="O480" s="499"/>
      <c r="P480" s="500"/>
      <c r="Q480" s="501"/>
      <c r="R480" s="501"/>
      <c r="S480" s="501"/>
      <c r="T480" s="501"/>
      <c r="U480" s="499"/>
      <c r="V480" s="499"/>
      <c r="W480" s="500"/>
      <c r="X480" s="501"/>
      <c r="Y480" s="499"/>
      <c r="Z480" s="500"/>
      <c r="AA480" s="500"/>
      <c r="AB480" s="499"/>
      <c r="AC480" s="499"/>
      <c r="AD480" s="499"/>
      <c r="AE480" s="499"/>
      <c r="AF480" s="500"/>
      <c r="AG480" s="500"/>
      <c r="AH480" s="501"/>
      <c r="AI480" s="501"/>
      <c r="AJ480" s="501"/>
      <c r="AK480" s="501"/>
      <c r="AL480" s="501"/>
      <c r="AM480" s="501"/>
      <c r="AN480" s="502"/>
      <c r="AO480" s="502"/>
      <c r="AP480" s="500"/>
      <c r="AQ480" s="500"/>
      <c r="AR480" s="500"/>
      <c r="AS480" s="503"/>
      <c r="AT480" s="503"/>
      <c r="AU480" s="504"/>
      <c r="AV480" s="505"/>
      <c r="AW480" s="506"/>
      <c r="AX480" s="506"/>
      <c r="AY480" s="505"/>
      <c r="AZ480" s="506"/>
      <c r="BA480" s="504"/>
      <c r="BB480" s="504"/>
      <c r="BC480" s="504"/>
      <c r="BD480" s="504"/>
      <c r="BE480" s="504"/>
      <c r="BF480" s="504"/>
      <c r="BG480" s="505"/>
      <c r="BH480" s="505"/>
      <c r="BI480" s="505"/>
      <c r="BJ480" s="505"/>
      <c r="BK480" s="505"/>
      <c r="BL480" s="505"/>
      <c r="BM480" s="505"/>
      <c r="BN480" s="505"/>
      <c r="BO480" s="505"/>
      <c r="BP480" s="505"/>
    </row>
    <row r="481" spans="1:68" ht="19.5" customHeight="1">
      <c r="A481" s="499"/>
      <c r="B481" s="499"/>
      <c r="C481" s="499"/>
      <c r="D481" s="499"/>
      <c r="E481" s="499"/>
      <c r="F481" s="499"/>
      <c r="G481" s="500"/>
      <c r="H481" s="499"/>
      <c r="I481" s="499"/>
      <c r="J481" s="500"/>
      <c r="K481" s="499"/>
      <c r="L481" s="500"/>
      <c r="M481" s="499"/>
      <c r="N481" s="500"/>
      <c r="O481" s="499"/>
      <c r="P481" s="500"/>
      <c r="Q481" s="501"/>
      <c r="R481" s="501"/>
      <c r="S481" s="501"/>
      <c r="T481" s="501"/>
      <c r="U481" s="499"/>
      <c r="V481" s="499"/>
      <c r="W481" s="500"/>
      <c r="X481" s="501"/>
      <c r="Y481" s="499"/>
      <c r="Z481" s="500"/>
      <c r="AA481" s="500"/>
      <c r="AB481" s="499"/>
      <c r="AC481" s="499"/>
      <c r="AD481" s="499"/>
      <c r="AE481" s="499"/>
      <c r="AF481" s="500"/>
      <c r="AG481" s="500"/>
      <c r="AH481" s="501"/>
      <c r="AI481" s="501"/>
      <c r="AJ481" s="501"/>
      <c r="AK481" s="501"/>
      <c r="AL481" s="501"/>
      <c r="AM481" s="501"/>
      <c r="AN481" s="502"/>
      <c r="AO481" s="502"/>
      <c r="AP481" s="500"/>
      <c r="AQ481" s="500"/>
      <c r="AR481" s="500"/>
      <c r="AS481" s="503"/>
      <c r="AT481" s="503"/>
      <c r="AU481" s="504"/>
      <c r="AV481" s="505"/>
      <c r="AW481" s="506"/>
      <c r="AX481" s="506"/>
      <c r="AY481" s="505"/>
      <c r="AZ481" s="506"/>
      <c r="BA481" s="504"/>
      <c r="BB481" s="504"/>
      <c r="BC481" s="504"/>
      <c r="BD481" s="504"/>
      <c r="BE481" s="504"/>
      <c r="BF481" s="504"/>
      <c r="BG481" s="505"/>
      <c r="BH481" s="505"/>
      <c r="BI481" s="505"/>
      <c r="BJ481" s="505"/>
      <c r="BK481" s="505"/>
      <c r="BL481" s="505"/>
      <c r="BM481" s="505"/>
      <c r="BN481" s="505"/>
      <c r="BO481" s="505"/>
      <c r="BP481" s="505"/>
    </row>
    <row r="482" spans="1:68" ht="19.5" customHeight="1">
      <c r="A482" s="499"/>
      <c r="B482" s="499"/>
      <c r="C482" s="499"/>
      <c r="D482" s="499"/>
      <c r="E482" s="499"/>
      <c r="F482" s="499"/>
      <c r="G482" s="500"/>
      <c r="H482" s="499"/>
      <c r="I482" s="499"/>
      <c r="J482" s="500"/>
      <c r="K482" s="499"/>
      <c r="L482" s="500"/>
      <c r="M482" s="499"/>
      <c r="N482" s="500"/>
      <c r="O482" s="499"/>
      <c r="P482" s="500"/>
      <c r="Q482" s="501"/>
      <c r="R482" s="501"/>
      <c r="S482" s="501"/>
      <c r="T482" s="501"/>
      <c r="U482" s="499"/>
      <c r="V482" s="499"/>
      <c r="W482" s="500"/>
      <c r="X482" s="501"/>
      <c r="Y482" s="499"/>
      <c r="Z482" s="500"/>
      <c r="AA482" s="500"/>
      <c r="AB482" s="499"/>
      <c r="AC482" s="499"/>
      <c r="AD482" s="499"/>
      <c r="AE482" s="499"/>
      <c r="AF482" s="500"/>
      <c r="AG482" s="500"/>
      <c r="AH482" s="501"/>
      <c r="AI482" s="501"/>
      <c r="AJ482" s="501"/>
      <c r="AK482" s="501"/>
      <c r="AL482" s="501"/>
      <c r="AM482" s="501"/>
      <c r="AN482" s="502"/>
      <c r="AO482" s="502"/>
      <c r="AP482" s="500"/>
      <c r="AQ482" s="500"/>
      <c r="AR482" s="500"/>
      <c r="AS482" s="503"/>
      <c r="AT482" s="503"/>
      <c r="AU482" s="504"/>
      <c r="AV482" s="505"/>
      <c r="AW482" s="506"/>
      <c r="AX482" s="506"/>
      <c r="AY482" s="505"/>
      <c r="AZ482" s="506"/>
      <c r="BA482" s="504"/>
      <c r="BB482" s="504"/>
      <c r="BC482" s="504"/>
      <c r="BD482" s="504"/>
      <c r="BE482" s="504"/>
      <c r="BF482" s="504"/>
      <c r="BG482" s="505"/>
      <c r="BH482" s="505"/>
      <c r="BI482" s="505"/>
      <c r="BJ482" s="505"/>
      <c r="BK482" s="505"/>
      <c r="BL482" s="505"/>
      <c r="BM482" s="505"/>
      <c r="BN482" s="505"/>
      <c r="BO482" s="505"/>
      <c r="BP482" s="505"/>
    </row>
    <row r="483" spans="1:68" ht="19.5" customHeight="1">
      <c r="A483" s="499"/>
      <c r="B483" s="499"/>
      <c r="C483" s="499"/>
      <c r="D483" s="499"/>
      <c r="E483" s="499"/>
      <c r="F483" s="499"/>
      <c r="G483" s="500"/>
      <c r="H483" s="499"/>
      <c r="I483" s="499"/>
      <c r="J483" s="500"/>
      <c r="K483" s="499"/>
      <c r="L483" s="500"/>
      <c r="M483" s="499"/>
      <c r="N483" s="500"/>
      <c r="O483" s="499"/>
      <c r="P483" s="500"/>
      <c r="Q483" s="501"/>
      <c r="R483" s="501"/>
      <c r="S483" s="501"/>
      <c r="T483" s="501"/>
      <c r="U483" s="499"/>
      <c r="V483" s="499"/>
      <c r="W483" s="500"/>
      <c r="X483" s="501"/>
      <c r="Y483" s="499"/>
      <c r="Z483" s="500"/>
      <c r="AA483" s="500"/>
      <c r="AB483" s="499"/>
      <c r="AC483" s="499"/>
      <c r="AD483" s="499"/>
      <c r="AE483" s="499"/>
      <c r="AF483" s="500"/>
      <c r="AG483" s="500"/>
      <c r="AH483" s="501"/>
      <c r="AI483" s="501"/>
      <c r="AJ483" s="501"/>
      <c r="AK483" s="501"/>
      <c r="AL483" s="501"/>
      <c r="AM483" s="501"/>
      <c r="AN483" s="502"/>
      <c r="AO483" s="502"/>
      <c r="AP483" s="500"/>
      <c r="AQ483" s="500"/>
      <c r="AR483" s="500"/>
      <c r="AS483" s="503"/>
      <c r="AT483" s="503"/>
      <c r="AU483" s="504"/>
      <c r="AV483" s="505"/>
      <c r="AW483" s="506"/>
      <c r="AX483" s="506"/>
      <c r="AY483" s="505"/>
      <c r="AZ483" s="506"/>
      <c r="BA483" s="504"/>
      <c r="BB483" s="504"/>
      <c r="BC483" s="504"/>
      <c r="BD483" s="504"/>
      <c r="BE483" s="504"/>
      <c r="BF483" s="504"/>
      <c r="BG483" s="505"/>
      <c r="BH483" s="505"/>
      <c r="BI483" s="505"/>
      <c r="BJ483" s="505"/>
      <c r="BK483" s="505"/>
      <c r="BL483" s="505"/>
      <c r="BM483" s="505"/>
      <c r="BN483" s="505"/>
      <c r="BO483" s="505"/>
      <c r="BP483" s="505"/>
    </row>
    <row r="484" spans="1:68" ht="19.5" customHeight="1">
      <c r="A484" s="499"/>
      <c r="B484" s="499"/>
      <c r="C484" s="499"/>
      <c r="D484" s="499"/>
      <c r="E484" s="499"/>
      <c r="F484" s="499"/>
      <c r="G484" s="500"/>
      <c r="H484" s="499"/>
      <c r="I484" s="499"/>
      <c r="J484" s="500"/>
      <c r="K484" s="499"/>
      <c r="L484" s="500"/>
      <c r="M484" s="499"/>
      <c r="N484" s="500"/>
      <c r="O484" s="499"/>
      <c r="P484" s="500"/>
      <c r="Q484" s="501"/>
      <c r="R484" s="501"/>
      <c r="S484" s="501"/>
      <c r="T484" s="501"/>
      <c r="U484" s="499"/>
      <c r="V484" s="499"/>
      <c r="W484" s="500"/>
      <c r="X484" s="501"/>
      <c r="Y484" s="499"/>
      <c r="Z484" s="500"/>
      <c r="AA484" s="500"/>
      <c r="AB484" s="499"/>
      <c r="AC484" s="499"/>
      <c r="AD484" s="499"/>
      <c r="AE484" s="499"/>
      <c r="AF484" s="500"/>
      <c r="AG484" s="500"/>
      <c r="AH484" s="501"/>
      <c r="AI484" s="501"/>
      <c r="AJ484" s="501"/>
      <c r="AK484" s="501"/>
      <c r="AL484" s="501"/>
      <c r="AM484" s="501"/>
      <c r="AN484" s="502"/>
      <c r="AO484" s="502"/>
      <c r="AP484" s="500"/>
      <c r="AQ484" s="500"/>
      <c r="AR484" s="500"/>
      <c r="AS484" s="503"/>
      <c r="AT484" s="503"/>
      <c r="AU484" s="504"/>
      <c r="AV484" s="505"/>
      <c r="AW484" s="506"/>
      <c r="AX484" s="506"/>
      <c r="AY484" s="505"/>
      <c r="AZ484" s="506"/>
      <c r="BA484" s="504"/>
      <c r="BB484" s="504"/>
      <c r="BC484" s="504"/>
      <c r="BD484" s="504"/>
      <c r="BE484" s="504"/>
      <c r="BF484" s="504"/>
      <c r="BG484" s="505"/>
      <c r="BH484" s="505"/>
      <c r="BI484" s="505"/>
      <c r="BJ484" s="505"/>
      <c r="BK484" s="505"/>
      <c r="BL484" s="505"/>
      <c r="BM484" s="505"/>
      <c r="BN484" s="505"/>
      <c r="BO484" s="505"/>
      <c r="BP484" s="505"/>
    </row>
    <row r="485" spans="1:68" ht="19.5" customHeight="1">
      <c r="A485" s="499"/>
      <c r="B485" s="499"/>
      <c r="C485" s="499"/>
      <c r="D485" s="499"/>
      <c r="E485" s="499"/>
      <c r="F485" s="499"/>
      <c r="G485" s="500"/>
      <c r="H485" s="499"/>
      <c r="I485" s="499"/>
      <c r="J485" s="500"/>
      <c r="K485" s="499"/>
      <c r="L485" s="500"/>
      <c r="M485" s="499"/>
      <c r="N485" s="500"/>
      <c r="O485" s="499"/>
      <c r="P485" s="500"/>
      <c r="Q485" s="501"/>
      <c r="R485" s="501"/>
      <c r="S485" s="501"/>
      <c r="T485" s="501"/>
      <c r="U485" s="499"/>
      <c r="V485" s="499"/>
      <c r="W485" s="500"/>
      <c r="X485" s="501"/>
      <c r="Y485" s="499"/>
      <c r="Z485" s="500"/>
      <c r="AA485" s="500"/>
      <c r="AB485" s="499"/>
      <c r="AC485" s="499"/>
      <c r="AD485" s="499"/>
      <c r="AE485" s="499"/>
      <c r="AF485" s="500"/>
      <c r="AG485" s="500"/>
      <c r="AH485" s="501"/>
      <c r="AI485" s="501"/>
      <c r="AJ485" s="501"/>
      <c r="AK485" s="501"/>
      <c r="AL485" s="501"/>
      <c r="AM485" s="501"/>
      <c r="AN485" s="502"/>
      <c r="AO485" s="502"/>
      <c r="AP485" s="500"/>
      <c r="AQ485" s="500"/>
      <c r="AR485" s="500"/>
      <c r="AS485" s="503"/>
      <c r="AT485" s="503"/>
      <c r="AU485" s="504"/>
      <c r="AV485" s="505"/>
      <c r="AW485" s="506"/>
      <c r="AX485" s="506"/>
      <c r="AY485" s="505"/>
      <c r="AZ485" s="506"/>
      <c r="BA485" s="504"/>
      <c r="BB485" s="504"/>
      <c r="BC485" s="504"/>
      <c r="BD485" s="504"/>
      <c r="BE485" s="504"/>
      <c r="BF485" s="504"/>
      <c r="BG485" s="505"/>
      <c r="BH485" s="505"/>
      <c r="BI485" s="505"/>
      <c r="BJ485" s="505"/>
      <c r="BK485" s="505"/>
      <c r="BL485" s="505"/>
      <c r="BM485" s="505"/>
      <c r="BN485" s="505"/>
      <c r="BO485" s="505"/>
      <c r="BP485" s="505"/>
    </row>
    <row r="486" spans="1:68" ht="19.5" customHeight="1">
      <c r="A486" s="499"/>
      <c r="B486" s="499"/>
      <c r="C486" s="499"/>
      <c r="D486" s="499"/>
      <c r="E486" s="499"/>
      <c r="F486" s="499"/>
      <c r="G486" s="500"/>
      <c r="H486" s="499"/>
      <c r="I486" s="499"/>
      <c r="J486" s="500"/>
      <c r="K486" s="499"/>
      <c r="L486" s="500"/>
      <c r="M486" s="499"/>
      <c r="N486" s="500"/>
      <c r="O486" s="499"/>
      <c r="P486" s="500"/>
      <c r="Q486" s="501"/>
      <c r="R486" s="501"/>
      <c r="S486" s="501"/>
      <c r="T486" s="501"/>
      <c r="U486" s="499"/>
      <c r="V486" s="499"/>
      <c r="W486" s="500"/>
      <c r="X486" s="501"/>
      <c r="Y486" s="499"/>
      <c r="Z486" s="500"/>
      <c r="AA486" s="500"/>
      <c r="AB486" s="499"/>
      <c r="AC486" s="499"/>
      <c r="AD486" s="499"/>
      <c r="AE486" s="499"/>
      <c r="AF486" s="500"/>
      <c r="AG486" s="500"/>
      <c r="AH486" s="501"/>
      <c r="AI486" s="501"/>
      <c r="AJ486" s="501"/>
      <c r="AK486" s="501"/>
      <c r="AL486" s="501"/>
      <c r="AM486" s="501"/>
      <c r="AN486" s="502"/>
      <c r="AO486" s="502"/>
      <c r="AP486" s="500"/>
      <c r="AQ486" s="500"/>
      <c r="AR486" s="500"/>
      <c r="AS486" s="503"/>
      <c r="AT486" s="503"/>
      <c r="AU486" s="504"/>
      <c r="AV486" s="505"/>
      <c r="AW486" s="506"/>
      <c r="AX486" s="506"/>
      <c r="AY486" s="505"/>
      <c r="AZ486" s="506"/>
      <c r="BA486" s="504"/>
      <c r="BB486" s="504"/>
      <c r="BC486" s="504"/>
      <c r="BD486" s="504"/>
      <c r="BE486" s="504"/>
      <c r="BF486" s="504"/>
      <c r="BG486" s="505"/>
      <c r="BH486" s="505"/>
      <c r="BI486" s="505"/>
      <c r="BJ486" s="505"/>
      <c r="BK486" s="505"/>
      <c r="BL486" s="505"/>
      <c r="BM486" s="505"/>
      <c r="BN486" s="505"/>
      <c r="BO486" s="505"/>
      <c r="BP486" s="505"/>
    </row>
    <row r="487" spans="1:68" ht="19.5" customHeight="1">
      <c r="A487" s="499"/>
      <c r="B487" s="499"/>
      <c r="C487" s="499"/>
      <c r="D487" s="499"/>
      <c r="E487" s="499"/>
      <c r="F487" s="499"/>
      <c r="G487" s="500"/>
      <c r="H487" s="499"/>
      <c r="I487" s="499"/>
      <c r="J487" s="500"/>
      <c r="K487" s="499"/>
      <c r="L487" s="500"/>
      <c r="M487" s="499"/>
      <c r="N487" s="500"/>
      <c r="O487" s="499"/>
      <c r="P487" s="500"/>
      <c r="Q487" s="501"/>
      <c r="R487" s="501"/>
      <c r="S487" s="501"/>
      <c r="T487" s="501"/>
      <c r="U487" s="499"/>
      <c r="V487" s="499"/>
      <c r="W487" s="500"/>
      <c r="X487" s="501"/>
      <c r="Y487" s="499"/>
      <c r="Z487" s="500"/>
      <c r="AA487" s="500"/>
      <c r="AB487" s="499"/>
      <c r="AC487" s="499"/>
      <c r="AD487" s="499"/>
      <c r="AE487" s="499"/>
      <c r="AF487" s="500"/>
      <c r="AG487" s="500"/>
      <c r="AH487" s="501"/>
      <c r="AI487" s="501"/>
      <c r="AJ487" s="501"/>
      <c r="AK487" s="501"/>
      <c r="AL487" s="501"/>
      <c r="AM487" s="501"/>
      <c r="AN487" s="502"/>
      <c r="AO487" s="502"/>
      <c r="AP487" s="500"/>
      <c r="AQ487" s="500"/>
      <c r="AR487" s="500"/>
      <c r="AS487" s="503"/>
      <c r="AT487" s="503"/>
      <c r="AU487" s="504"/>
      <c r="AV487" s="505"/>
      <c r="AW487" s="506"/>
      <c r="AX487" s="506"/>
      <c r="AY487" s="505"/>
      <c r="AZ487" s="506"/>
      <c r="BA487" s="504"/>
      <c r="BB487" s="504"/>
      <c r="BC487" s="504"/>
      <c r="BD487" s="504"/>
      <c r="BE487" s="504"/>
      <c r="BF487" s="504"/>
      <c r="BG487" s="505"/>
      <c r="BH487" s="505"/>
      <c r="BI487" s="505"/>
      <c r="BJ487" s="505"/>
      <c r="BK487" s="505"/>
      <c r="BL487" s="505"/>
      <c r="BM487" s="505"/>
      <c r="BN487" s="505"/>
      <c r="BO487" s="505"/>
      <c r="BP487" s="505"/>
    </row>
    <row r="488" spans="1:68" ht="19.5" customHeight="1">
      <c r="A488" s="499"/>
      <c r="B488" s="499"/>
      <c r="C488" s="499"/>
      <c r="D488" s="499"/>
      <c r="E488" s="499"/>
      <c r="F488" s="499"/>
      <c r="G488" s="500"/>
      <c r="H488" s="499"/>
      <c r="I488" s="499"/>
      <c r="J488" s="500"/>
      <c r="K488" s="499"/>
      <c r="L488" s="500"/>
      <c r="M488" s="499"/>
      <c r="N488" s="500"/>
      <c r="O488" s="499"/>
      <c r="P488" s="500"/>
      <c r="Q488" s="501"/>
      <c r="R488" s="501"/>
      <c r="S488" s="501"/>
      <c r="T488" s="501"/>
      <c r="U488" s="499"/>
      <c r="V488" s="499"/>
      <c r="W488" s="500"/>
      <c r="X488" s="501"/>
      <c r="Y488" s="499"/>
      <c r="Z488" s="500"/>
      <c r="AA488" s="500"/>
      <c r="AB488" s="499"/>
      <c r="AC488" s="499"/>
      <c r="AD488" s="499"/>
      <c r="AE488" s="499"/>
      <c r="AF488" s="500"/>
      <c r="AG488" s="500"/>
      <c r="AH488" s="501"/>
      <c r="AI488" s="501"/>
      <c r="AJ488" s="501"/>
      <c r="AK488" s="501"/>
      <c r="AL488" s="501"/>
      <c r="AM488" s="501"/>
      <c r="AN488" s="502"/>
      <c r="AO488" s="502"/>
      <c r="AP488" s="500"/>
      <c r="AQ488" s="500"/>
      <c r="AR488" s="500"/>
      <c r="AS488" s="503"/>
      <c r="AT488" s="503"/>
      <c r="AU488" s="504"/>
      <c r="AV488" s="505"/>
      <c r="AW488" s="506"/>
      <c r="AX488" s="506"/>
      <c r="AY488" s="505"/>
      <c r="AZ488" s="506"/>
      <c r="BA488" s="504"/>
      <c r="BB488" s="504"/>
      <c r="BC488" s="504"/>
      <c r="BD488" s="504"/>
      <c r="BE488" s="504"/>
      <c r="BF488" s="504"/>
      <c r="BG488" s="505"/>
      <c r="BH488" s="505"/>
      <c r="BI488" s="505"/>
      <c r="BJ488" s="505"/>
      <c r="BK488" s="505"/>
      <c r="BL488" s="505"/>
      <c r="BM488" s="505"/>
      <c r="BN488" s="505"/>
      <c r="BO488" s="505"/>
      <c r="BP488" s="505"/>
    </row>
    <row r="489" spans="1:68" ht="19.5" customHeight="1">
      <c r="A489" s="499"/>
      <c r="B489" s="499"/>
      <c r="C489" s="499"/>
      <c r="D489" s="499"/>
      <c r="E489" s="499"/>
      <c r="F489" s="499"/>
      <c r="G489" s="500"/>
      <c r="H489" s="499"/>
      <c r="I489" s="499"/>
      <c r="J489" s="500"/>
      <c r="K489" s="499"/>
      <c r="L489" s="500"/>
      <c r="M489" s="499"/>
      <c r="N489" s="500"/>
      <c r="O489" s="499"/>
      <c r="P489" s="500"/>
      <c r="Q489" s="501"/>
      <c r="R489" s="501"/>
      <c r="S489" s="501"/>
      <c r="T489" s="501"/>
      <c r="U489" s="499"/>
      <c r="V489" s="499"/>
      <c r="W489" s="500"/>
      <c r="X489" s="501"/>
      <c r="Y489" s="499"/>
      <c r="Z489" s="500"/>
      <c r="AA489" s="500"/>
      <c r="AB489" s="499"/>
      <c r="AC489" s="499"/>
      <c r="AD489" s="499"/>
      <c r="AE489" s="499"/>
      <c r="AF489" s="500"/>
      <c r="AG489" s="500"/>
      <c r="AH489" s="501"/>
      <c r="AI489" s="501"/>
      <c r="AJ489" s="501"/>
      <c r="AK489" s="501"/>
      <c r="AL489" s="501"/>
      <c r="AM489" s="501"/>
      <c r="AN489" s="502"/>
      <c r="AO489" s="502"/>
      <c r="AP489" s="500"/>
      <c r="AQ489" s="500"/>
      <c r="AR489" s="500"/>
      <c r="AS489" s="503"/>
      <c r="AT489" s="503"/>
      <c r="AU489" s="504"/>
      <c r="AV489" s="505"/>
      <c r="AW489" s="506"/>
      <c r="AX489" s="506"/>
      <c r="AY489" s="505"/>
      <c r="AZ489" s="506"/>
      <c r="BA489" s="504"/>
      <c r="BB489" s="504"/>
      <c r="BC489" s="504"/>
      <c r="BD489" s="504"/>
      <c r="BE489" s="504"/>
      <c r="BF489" s="504"/>
      <c r="BG489" s="505"/>
      <c r="BH489" s="505"/>
      <c r="BI489" s="505"/>
      <c r="BJ489" s="505"/>
      <c r="BK489" s="505"/>
      <c r="BL489" s="505"/>
      <c r="BM489" s="505"/>
      <c r="BN489" s="505"/>
      <c r="BO489" s="505"/>
      <c r="BP489" s="505"/>
    </row>
    <row r="490" spans="1:68" ht="19.5" customHeight="1">
      <c r="A490" s="499"/>
      <c r="B490" s="499"/>
      <c r="C490" s="499"/>
      <c r="D490" s="499"/>
      <c r="E490" s="499"/>
      <c r="F490" s="499"/>
      <c r="G490" s="500"/>
      <c r="H490" s="499"/>
      <c r="I490" s="499"/>
      <c r="J490" s="500"/>
      <c r="K490" s="499"/>
      <c r="L490" s="500"/>
      <c r="M490" s="499"/>
      <c r="N490" s="500"/>
      <c r="O490" s="499"/>
      <c r="P490" s="500"/>
      <c r="Q490" s="501"/>
      <c r="R490" s="501"/>
      <c r="S490" s="501"/>
      <c r="T490" s="501"/>
      <c r="U490" s="499"/>
      <c r="V490" s="499"/>
      <c r="W490" s="500"/>
      <c r="X490" s="501"/>
      <c r="Y490" s="499"/>
      <c r="Z490" s="500"/>
      <c r="AA490" s="500"/>
      <c r="AB490" s="499"/>
      <c r="AC490" s="499"/>
      <c r="AD490" s="499"/>
      <c r="AE490" s="499"/>
      <c r="AF490" s="500"/>
      <c r="AG490" s="500"/>
      <c r="AH490" s="501"/>
      <c r="AI490" s="501"/>
      <c r="AJ490" s="501"/>
      <c r="AK490" s="501"/>
      <c r="AL490" s="501"/>
      <c r="AM490" s="501"/>
      <c r="AN490" s="502"/>
      <c r="AO490" s="502"/>
      <c r="AP490" s="500"/>
      <c r="AQ490" s="500"/>
      <c r="AR490" s="500"/>
      <c r="AS490" s="503"/>
      <c r="AT490" s="503"/>
      <c r="AU490" s="504"/>
      <c r="AV490" s="505"/>
      <c r="AW490" s="506"/>
      <c r="AX490" s="506"/>
      <c r="AY490" s="505"/>
      <c r="AZ490" s="506"/>
      <c r="BA490" s="504"/>
      <c r="BB490" s="504"/>
      <c r="BC490" s="504"/>
      <c r="BD490" s="504"/>
      <c r="BE490" s="504"/>
      <c r="BF490" s="504"/>
      <c r="BG490" s="505"/>
      <c r="BH490" s="505"/>
      <c r="BI490" s="505"/>
      <c r="BJ490" s="505"/>
      <c r="BK490" s="505"/>
      <c r="BL490" s="505"/>
      <c r="BM490" s="505"/>
      <c r="BN490" s="505"/>
      <c r="BO490" s="505"/>
      <c r="BP490" s="505"/>
    </row>
    <row r="491" spans="1:68" ht="19.5" customHeight="1">
      <c r="A491" s="499"/>
      <c r="B491" s="499"/>
      <c r="C491" s="499"/>
      <c r="D491" s="499"/>
      <c r="E491" s="499"/>
      <c r="F491" s="499"/>
      <c r="G491" s="500"/>
      <c r="H491" s="499"/>
      <c r="I491" s="499"/>
      <c r="J491" s="500"/>
      <c r="K491" s="499"/>
      <c r="L491" s="500"/>
      <c r="M491" s="499"/>
      <c r="N491" s="500"/>
      <c r="O491" s="499"/>
      <c r="P491" s="500"/>
      <c r="Q491" s="501"/>
      <c r="R491" s="501"/>
      <c r="S491" s="501"/>
      <c r="T491" s="501"/>
      <c r="U491" s="499"/>
      <c r="V491" s="499"/>
      <c r="W491" s="500"/>
      <c r="X491" s="501"/>
      <c r="Y491" s="499"/>
      <c r="Z491" s="500"/>
      <c r="AA491" s="500"/>
      <c r="AB491" s="499"/>
      <c r="AC491" s="499"/>
      <c r="AD491" s="499"/>
      <c r="AE491" s="499"/>
      <c r="AF491" s="500"/>
      <c r="AG491" s="500"/>
      <c r="AH491" s="501"/>
      <c r="AI491" s="501"/>
      <c r="AJ491" s="501"/>
      <c r="AK491" s="501"/>
      <c r="AL491" s="501"/>
      <c r="AM491" s="501"/>
      <c r="AN491" s="502"/>
      <c r="AO491" s="502"/>
      <c r="AP491" s="500"/>
      <c r="AQ491" s="500"/>
      <c r="AR491" s="500"/>
      <c r="AS491" s="503"/>
      <c r="AT491" s="503"/>
      <c r="AU491" s="504"/>
      <c r="AV491" s="505"/>
      <c r="AW491" s="506"/>
      <c r="AX491" s="506"/>
      <c r="AY491" s="505"/>
      <c r="AZ491" s="506"/>
      <c r="BA491" s="504"/>
      <c r="BB491" s="504"/>
      <c r="BC491" s="504"/>
      <c r="BD491" s="504"/>
      <c r="BE491" s="504"/>
      <c r="BF491" s="504"/>
      <c r="BG491" s="505"/>
      <c r="BH491" s="505"/>
      <c r="BI491" s="505"/>
      <c r="BJ491" s="505"/>
      <c r="BK491" s="505"/>
      <c r="BL491" s="505"/>
      <c r="BM491" s="505"/>
      <c r="BN491" s="505"/>
      <c r="BO491" s="505"/>
      <c r="BP491" s="505"/>
    </row>
    <row r="492" spans="1:68" ht="19.5" customHeight="1">
      <c r="A492" s="499"/>
      <c r="B492" s="499"/>
      <c r="C492" s="499"/>
      <c r="D492" s="499"/>
      <c r="E492" s="499"/>
      <c r="F492" s="499"/>
      <c r="G492" s="500"/>
      <c r="H492" s="499"/>
      <c r="I492" s="499"/>
      <c r="J492" s="500"/>
      <c r="K492" s="499"/>
      <c r="L492" s="500"/>
      <c r="M492" s="499"/>
      <c r="N492" s="500"/>
      <c r="O492" s="499"/>
      <c r="P492" s="500"/>
      <c r="Q492" s="501"/>
      <c r="R492" s="501"/>
      <c r="S492" s="501"/>
      <c r="T492" s="501"/>
      <c r="U492" s="499"/>
      <c r="V492" s="499"/>
      <c r="W492" s="500"/>
      <c r="X492" s="501"/>
      <c r="Y492" s="499"/>
      <c r="Z492" s="500"/>
      <c r="AA492" s="500"/>
      <c r="AB492" s="499"/>
      <c r="AC492" s="499"/>
      <c r="AD492" s="499"/>
      <c r="AE492" s="499"/>
      <c r="AF492" s="500"/>
      <c r="AG492" s="500"/>
      <c r="AH492" s="501"/>
      <c r="AI492" s="501"/>
      <c r="AJ492" s="501"/>
      <c r="AK492" s="501"/>
      <c r="AL492" s="501"/>
      <c r="AM492" s="501"/>
      <c r="AN492" s="502"/>
      <c r="AO492" s="502"/>
      <c r="AP492" s="500"/>
      <c r="AQ492" s="500"/>
      <c r="AR492" s="500"/>
      <c r="AS492" s="503"/>
      <c r="AT492" s="503"/>
      <c r="AU492" s="504"/>
      <c r="AV492" s="505"/>
      <c r="AW492" s="506"/>
      <c r="AX492" s="506"/>
      <c r="AY492" s="505"/>
      <c r="AZ492" s="506"/>
      <c r="BA492" s="504"/>
      <c r="BB492" s="504"/>
      <c r="BC492" s="504"/>
      <c r="BD492" s="504"/>
      <c r="BE492" s="504"/>
      <c r="BF492" s="504"/>
      <c r="BG492" s="505"/>
      <c r="BH492" s="505"/>
      <c r="BI492" s="505"/>
      <c r="BJ492" s="505"/>
      <c r="BK492" s="505"/>
      <c r="BL492" s="505"/>
      <c r="BM492" s="505"/>
      <c r="BN492" s="505"/>
      <c r="BO492" s="505"/>
      <c r="BP492" s="505"/>
    </row>
    <row r="493" spans="1:68" ht="19.5" customHeight="1">
      <c r="A493" s="499"/>
      <c r="B493" s="499"/>
      <c r="C493" s="499"/>
      <c r="D493" s="499"/>
      <c r="E493" s="499"/>
      <c r="F493" s="499"/>
      <c r="G493" s="500"/>
      <c r="H493" s="499"/>
      <c r="I493" s="499"/>
      <c r="J493" s="500"/>
      <c r="K493" s="499"/>
      <c r="L493" s="500"/>
      <c r="M493" s="499"/>
      <c r="N493" s="500"/>
      <c r="O493" s="499"/>
      <c r="P493" s="500"/>
      <c r="Q493" s="501"/>
      <c r="R493" s="501"/>
      <c r="S493" s="501"/>
      <c r="T493" s="501"/>
      <c r="U493" s="499"/>
      <c r="V493" s="499"/>
      <c r="W493" s="500"/>
      <c r="X493" s="501"/>
      <c r="Y493" s="499"/>
      <c r="Z493" s="500"/>
      <c r="AA493" s="500"/>
      <c r="AB493" s="499"/>
      <c r="AC493" s="499"/>
      <c r="AD493" s="499"/>
      <c r="AE493" s="499"/>
      <c r="AF493" s="500"/>
      <c r="AG493" s="500"/>
      <c r="AH493" s="501"/>
      <c r="AI493" s="501"/>
      <c r="AJ493" s="501"/>
      <c r="AK493" s="501"/>
      <c r="AL493" s="501"/>
      <c r="AM493" s="501"/>
      <c r="AN493" s="502"/>
      <c r="AO493" s="502"/>
      <c r="AP493" s="500"/>
      <c r="AQ493" s="500"/>
      <c r="AR493" s="500"/>
      <c r="AS493" s="503"/>
      <c r="AT493" s="503"/>
      <c r="AU493" s="504"/>
      <c r="AV493" s="505"/>
      <c r="AW493" s="506"/>
      <c r="AX493" s="506"/>
      <c r="AY493" s="505"/>
      <c r="AZ493" s="506"/>
      <c r="BA493" s="504"/>
      <c r="BB493" s="504"/>
      <c r="BC493" s="504"/>
      <c r="BD493" s="504"/>
      <c r="BE493" s="504"/>
      <c r="BF493" s="504"/>
      <c r="BG493" s="505"/>
      <c r="BH493" s="505"/>
      <c r="BI493" s="505"/>
      <c r="BJ493" s="505"/>
      <c r="BK493" s="505"/>
      <c r="BL493" s="505"/>
      <c r="BM493" s="505"/>
      <c r="BN493" s="505"/>
      <c r="BO493" s="505"/>
      <c r="BP493" s="505"/>
    </row>
    <row r="494" spans="1:68" ht="19.5" customHeight="1">
      <c r="A494" s="499"/>
      <c r="B494" s="499"/>
      <c r="C494" s="499"/>
      <c r="D494" s="499"/>
      <c r="E494" s="499"/>
      <c r="F494" s="499"/>
      <c r="G494" s="500"/>
      <c r="H494" s="499"/>
      <c r="I494" s="499"/>
      <c r="J494" s="500"/>
      <c r="K494" s="499"/>
      <c r="L494" s="500"/>
      <c r="M494" s="499"/>
      <c r="N494" s="500"/>
      <c r="O494" s="499"/>
      <c r="P494" s="500"/>
      <c r="Q494" s="501"/>
      <c r="R494" s="501"/>
      <c r="S494" s="501"/>
      <c r="T494" s="501"/>
      <c r="U494" s="499"/>
      <c r="V494" s="499"/>
      <c r="W494" s="500"/>
      <c r="X494" s="501"/>
      <c r="Y494" s="499"/>
      <c r="Z494" s="500"/>
      <c r="AA494" s="500"/>
      <c r="AB494" s="499"/>
      <c r="AC494" s="499"/>
      <c r="AD494" s="499"/>
      <c r="AE494" s="499"/>
      <c r="AF494" s="500"/>
      <c r="AG494" s="500"/>
      <c r="AH494" s="501"/>
      <c r="AI494" s="501"/>
      <c r="AJ494" s="501"/>
      <c r="AK494" s="501"/>
      <c r="AL494" s="501"/>
      <c r="AM494" s="501"/>
      <c r="AN494" s="502"/>
      <c r="AO494" s="502"/>
      <c r="AP494" s="500"/>
      <c r="AQ494" s="500"/>
      <c r="AR494" s="500"/>
      <c r="AS494" s="503"/>
      <c r="AT494" s="503"/>
      <c r="AU494" s="504"/>
      <c r="AV494" s="505"/>
      <c r="AW494" s="506"/>
      <c r="AX494" s="506"/>
      <c r="AY494" s="505"/>
      <c r="AZ494" s="506"/>
      <c r="BA494" s="504"/>
      <c r="BB494" s="504"/>
      <c r="BC494" s="504"/>
      <c r="BD494" s="504"/>
      <c r="BE494" s="504"/>
      <c r="BF494" s="504"/>
      <c r="BG494" s="505"/>
      <c r="BH494" s="505"/>
      <c r="BI494" s="505"/>
      <c r="BJ494" s="505"/>
      <c r="BK494" s="505"/>
      <c r="BL494" s="505"/>
      <c r="BM494" s="505"/>
      <c r="BN494" s="505"/>
      <c r="BO494" s="505"/>
      <c r="BP494" s="505"/>
    </row>
    <row r="495" spans="1:68" ht="19.5" customHeight="1">
      <c r="A495" s="499"/>
      <c r="B495" s="499"/>
      <c r="C495" s="499"/>
      <c r="D495" s="499"/>
      <c r="E495" s="499"/>
      <c r="F495" s="499"/>
      <c r="G495" s="500"/>
      <c r="H495" s="499"/>
      <c r="I495" s="499"/>
      <c r="J495" s="500"/>
      <c r="K495" s="499"/>
      <c r="L495" s="500"/>
      <c r="M495" s="499"/>
      <c r="N495" s="500"/>
      <c r="O495" s="499"/>
      <c r="P495" s="500"/>
      <c r="Q495" s="501"/>
      <c r="R495" s="501"/>
      <c r="S495" s="501"/>
      <c r="T495" s="501"/>
      <c r="U495" s="499"/>
      <c r="V495" s="499"/>
      <c r="W495" s="500"/>
      <c r="X495" s="501"/>
      <c r="Y495" s="499"/>
      <c r="Z495" s="500"/>
      <c r="AA495" s="500"/>
      <c r="AB495" s="499"/>
      <c r="AC495" s="499"/>
      <c r="AD495" s="499"/>
      <c r="AE495" s="499"/>
      <c r="AF495" s="500"/>
      <c r="AG495" s="500"/>
      <c r="AH495" s="501"/>
      <c r="AI495" s="501"/>
      <c r="AJ495" s="501"/>
      <c r="AK495" s="501"/>
      <c r="AL495" s="501"/>
      <c r="AM495" s="501"/>
      <c r="AN495" s="502"/>
      <c r="AO495" s="502"/>
      <c r="AP495" s="500"/>
      <c r="AQ495" s="500"/>
      <c r="AR495" s="500"/>
      <c r="AS495" s="503"/>
      <c r="AT495" s="503"/>
      <c r="AU495" s="504"/>
      <c r="AV495" s="505"/>
      <c r="AW495" s="506"/>
      <c r="AX495" s="506"/>
      <c r="AY495" s="505"/>
      <c r="AZ495" s="506"/>
      <c r="BA495" s="504"/>
      <c r="BB495" s="504"/>
      <c r="BC495" s="504"/>
      <c r="BD495" s="504"/>
      <c r="BE495" s="504"/>
      <c r="BF495" s="504"/>
      <c r="BG495" s="505"/>
      <c r="BH495" s="505"/>
      <c r="BI495" s="505"/>
      <c r="BJ495" s="505"/>
      <c r="BK495" s="505"/>
      <c r="BL495" s="505"/>
      <c r="BM495" s="505"/>
      <c r="BN495" s="505"/>
      <c r="BO495" s="505"/>
      <c r="BP495" s="505"/>
    </row>
    <row r="496" spans="1:68" ht="19.5" customHeight="1">
      <c r="A496" s="499"/>
      <c r="B496" s="499"/>
      <c r="C496" s="499"/>
      <c r="D496" s="499"/>
      <c r="E496" s="499"/>
      <c r="F496" s="499"/>
      <c r="G496" s="500"/>
      <c r="H496" s="499"/>
      <c r="I496" s="499"/>
      <c r="J496" s="500"/>
      <c r="K496" s="499"/>
      <c r="L496" s="500"/>
      <c r="M496" s="499"/>
      <c r="N496" s="500"/>
      <c r="O496" s="499"/>
      <c r="P496" s="500"/>
      <c r="Q496" s="501"/>
      <c r="R496" s="501"/>
      <c r="S496" s="501"/>
      <c r="T496" s="501"/>
      <c r="U496" s="499"/>
      <c r="V496" s="499"/>
      <c r="W496" s="500"/>
      <c r="X496" s="501"/>
      <c r="Y496" s="499"/>
      <c r="Z496" s="500"/>
      <c r="AA496" s="500"/>
      <c r="AB496" s="499"/>
      <c r="AC496" s="499"/>
      <c r="AD496" s="499"/>
      <c r="AE496" s="499"/>
      <c r="AF496" s="500"/>
      <c r="AG496" s="500"/>
      <c r="AH496" s="501"/>
      <c r="AI496" s="501"/>
      <c r="AJ496" s="501"/>
      <c r="AK496" s="501"/>
      <c r="AL496" s="501"/>
      <c r="AM496" s="501"/>
      <c r="AN496" s="502"/>
      <c r="AO496" s="502"/>
      <c r="AP496" s="500"/>
      <c r="AQ496" s="500"/>
      <c r="AR496" s="500"/>
      <c r="AS496" s="503"/>
      <c r="AT496" s="503"/>
      <c r="AU496" s="504"/>
      <c r="AV496" s="505"/>
      <c r="AW496" s="506"/>
      <c r="AX496" s="506"/>
      <c r="AY496" s="505"/>
      <c r="AZ496" s="506"/>
      <c r="BA496" s="504"/>
      <c r="BB496" s="504"/>
      <c r="BC496" s="504"/>
      <c r="BD496" s="504"/>
      <c r="BE496" s="504"/>
      <c r="BF496" s="504"/>
      <c r="BG496" s="505"/>
      <c r="BH496" s="505"/>
      <c r="BI496" s="505"/>
      <c r="BJ496" s="505"/>
      <c r="BK496" s="505"/>
      <c r="BL496" s="505"/>
      <c r="BM496" s="505"/>
      <c r="BN496" s="505"/>
      <c r="BO496" s="505"/>
      <c r="BP496" s="505"/>
    </row>
    <row r="497" spans="1:68" ht="19.5" customHeight="1">
      <c r="A497" s="499"/>
      <c r="B497" s="499"/>
      <c r="C497" s="499"/>
      <c r="D497" s="499"/>
      <c r="E497" s="499"/>
      <c r="F497" s="499"/>
      <c r="G497" s="500"/>
      <c r="H497" s="499"/>
      <c r="I497" s="499"/>
      <c r="J497" s="500"/>
      <c r="K497" s="499"/>
      <c r="L497" s="500"/>
      <c r="M497" s="499"/>
      <c r="N497" s="500"/>
      <c r="O497" s="499"/>
      <c r="P497" s="500"/>
      <c r="Q497" s="501"/>
      <c r="R497" s="501"/>
      <c r="S497" s="501"/>
      <c r="T497" s="501"/>
      <c r="U497" s="499"/>
      <c r="V497" s="499"/>
      <c r="W497" s="500"/>
      <c r="X497" s="501"/>
      <c r="Y497" s="499"/>
      <c r="Z497" s="500"/>
      <c r="AA497" s="500"/>
      <c r="AB497" s="499"/>
      <c r="AC497" s="499"/>
      <c r="AD497" s="499"/>
      <c r="AE497" s="499"/>
      <c r="AF497" s="500"/>
      <c r="AG497" s="500"/>
      <c r="AH497" s="501"/>
      <c r="AI497" s="501"/>
      <c r="AJ497" s="501"/>
      <c r="AK497" s="501"/>
      <c r="AL497" s="501"/>
      <c r="AM497" s="501"/>
      <c r="AN497" s="502"/>
      <c r="AO497" s="502"/>
      <c r="AP497" s="500"/>
      <c r="AQ497" s="500"/>
      <c r="AR497" s="500"/>
      <c r="AS497" s="503"/>
      <c r="AT497" s="503"/>
      <c r="AU497" s="504"/>
      <c r="AV497" s="505"/>
      <c r="AW497" s="506"/>
      <c r="AX497" s="506"/>
      <c r="AY497" s="505"/>
      <c r="AZ497" s="506"/>
      <c r="BA497" s="504"/>
      <c r="BB497" s="504"/>
      <c r="BC497" s="504"/>
      <c r="BD497" s="504"/>
      <c r="BE497" s="504"/>
      <c r="BF497" s="504"/>
      <c r="BG497" s="505"/>
      <c r="BH497" s="505"/>
      <c r="BI497" s="505"/>
      <c r="BJ497" s="505"/>
      <c r="BK497" s="505"/>
      <c r="BL497" s="505"/>
      <c r="BM497" s="505"/>
      <c r="BN497" s="505"/>
      <c r="BO497" s="505"/>
      <c r="BP497" s="505"/>
    </row>
    <row r="498" spans="1:68" ht="19.5" customHeight="1">
      <c r="A498" s="499"/>
      <c r="B498" s="499"/>
      <c r="C498" s="499"/>
      <c r="D498" s="499"/>
      <c r="E498" s="499"/>
      <c r="F498" s="499"/>
      <c r="G498" s="500"/>
      <c r="H498" s="499"/>
      <c r="I498" s="499"/>
      <c r="J498" s="500"/>
      <c r="K498" s="499"/>
      <c r="L498" s="500"/>
      <c r="M498" s="499"/>
      <c r="N498" s="500"/>
      <c r="O498" s="499"/>
      <c r="P498" s="500"/>
      <c r="Q498" s="501"/>
      <c r="R498" s="501"/>
      <c r="S498" s="501"/>
      <c r="T498" s="501"/>
      <c r="U498" s="499"/>
      <c r="V498" s="499"/>
      <c r="W498" s="500"/>
      <c r="X498" s="501"/>
      <c r="Y498" s="499"/>
      <c r="Z498" s="500"/>
      <c r="AA498" s="500"/>
      <c r="AB498" s="499"/>
      <c r="AC498" s="499"/>
      <c r="AD498" s="499"/>
      <c r="AE498" s="499"/>
      <c r="AF498" s="500"/>
      <c r="AG498" s="500"/>
      <c r="AH498" s="501"/>
      <c r="AI498" s="501"/>
      <c r="AJ498" s="501"/>
      <c r="AK498" s="501"/>
      <c r="AL498" s="501"/>
      <c r="AM498" s="501"/>
      <c r="AN498" s="502"/>
      <c r="AO498" s="502"/>
      <c r="AP498" s="500"/>
      <c r="AQ498" s="500"/>
      <c r="AR498" s="500"/>
      <c r="AS498" s="503"/>
      <c r="AT498" s="503"/>
      <c r="AU498" s="504"/>
      <c r="AV498" s="505"/>
      <c r="AW498" s="506"/>
      <c r="AX498" s="506"/>
      <c r="AY498" s="505"/>
      <c r="AZ498" s="506"/>
      <c r="BA498" s="504"/>
      <c r="BB498" s="504"/>
      <c r="BC498" s="504"/>
      <c r="BD498" s="504"/>
      <c r="BE498" s="504"/>
      <c r="BF498" s="504"/>
      <c r="BG498" s="505"/>
      <c r="BH498" s="505"/>
      <c r="BI498" s="505"/>
      <c r="BJ498" s="505"/>
      <c r="BK498" s="505"/>
      <c r="BL498" s="505"/>
      <c r="BM498" s="505"/>
      <c r="BN498" s="505"/>
      <c r="BO498" s="505"/>
      <c r="BP498" s="505"/>
    </row>
    <row r="499" spans="1:68" ht="19.5" customHeight="1">
      <c r="A499" s="499"/>
      <c r="B499" s="499"/>
      <c r="C499" s="499"/>
      <c r="D499" s="499"/>
      <c r="E499" s="499"/>
      <c r="F499" s="499"/>
      <c r="G499" s="500"/>
      <c r="H499" s="499"/>
      <c r="I499" s="499"/>
      <c r="J499" s="500"/>
      <c r="K499" s="499"/>
      <c r="L499" s="500"/>
      <c r="M499" s="499"/>
      <c r="N499" s="500"/>
      <c r="O499" s="499"/>
      <c r="P499" s="500"/>
      <c r="Q499" s="501"/>
      <c r="R499" s="501"/>
      <c r="S499" s="501"/>
      <c r="T499" s="501"/>
      <c r="U499" s="499"/>
      <c r="V499" s="499"/>
      <c r="W499" s="500"/>
      <c r="X499" s="501"/>
      <c r="Y499" s="499"/>
      <c r="Z499" s="500"/>
      <c r="AA499" s="500"/>
      <c r="AB499" s="499"/>
      <c r="AC499" s="499"/>
      <c r="AD499" s="499"/>
      <c r="AE499" s="499"/>
      <c r="AF499" s="500"/>
      <c r="AG499" s="500"/>
      <c r="AH499" s="501"/>
      <c r="AI499" s="501"/>
      <c r="AJ499" s="501"/>
      <c r="AK499" s="501"/>
      <c r="AL499" s="501"/>
      <c r="AM499" s="501"/>
      <c r="AN499" s="502"/>
      <c r="AO499" s="502"/>
      <c r="AP499" s="500"/>
      <c r="AQ499" s="500"/>
      <c r="AR499" s="500"/>
      <c r="AS499" s="503"/>
      <c r="AT499" s="503"/>
      <c r="AU499" s="504"/>
      <c r="AV499" s="505"/>
      <c r="AW499" s="506"/>
      <c r="AX499" s="506"/>
      <c r="AY499" s="505"/>
      <c r="AZ499" s="506"/>
      <c r="BA499" s="504"/>
      <c r="BB499" s="504"/>
      <c r="BC499" s="504"/>
      <c r="BD499" s="504"/>
      <c r="BE499" s="504"/>
      <c r="BF499" s="504"/>
      <c r="BG499" s="505"/>
      <c r="BH499" s="505"/>
      <c r="BI499" s="505"/>
      <c r="BJ499" s="505"/>
      <c r="BK499" s="505"/>
      <c r="BL499" s="505"/>
      <c r="BM499" s="505"/>
      <c r="BN499" s="505"/>
      <c r="BO499" s="505"/>
      <c r="BP499" s="505"/>
    </row>
    <row r="500" spans="1:68" ht="19.5" customHeight="1">
      <c r="A500" s="499"/>
      <c r="B500" s="499"/>
      <c r="C500" s="499"/>
      <c r="D500" s="499"/>
      <c r="E500" s="499"/>
      <c r="F500" s="499"/>
      <c r="G500" s="500"/>
      <c r="H500" s="499"/>
      <c r="I500" s="499"/>
      <c r="J500" s="500"/>
      <c r="K500" s="499"/>
      <c r="L500" s="500"/>
      <c r="M500" s="499"/>
      <c r="N500" s="500"/>
      <c r="O500" s="499"/>
      <c r="P500" s="500"/>
      <c r="Q500" s="501"/>
      <c r="R500" s="501"/>
      <c r="S500" s="501"/>
      <c r="T500" s="501"/>
      <c r="U500" s="499"/>
      <c r="V500" s="499"/>
      <c r="W500" s="500"/>
      <c r="X500" s="501"/>
      <c r="Y500" s="499"/>
      <c r="Z500" s="500"/>
      <c r="AA500" s="500"/>
      <c r="AB500" s="499"/>
      <c r="AC500" s="499"/>
      <c r="AD500" s="499"/>
      <c r="AE500" s="499"/>
      <c r="AF500" s="500"/>
      <c r="AG500" s="500"/>
      <c r="AH500" s="501"/>
      <c r="AI500" s="501"/>
      <c r="AJ500" s="501"/>
      <c r="AK500" s="501"/>
      <c r="AL500" s="501"/>
      <c r="AM500" s="501"/>
      <c r="AN500" s="502"/>
      <c r="AO500" s="502"/>
      <c r="AP500" s="500"/>
      <c r="AQ500" s="500"/>
      <c r="AR500" s="500"/>
      <c r="AS500" s="503"/>
      <c r="AT500" s="503"/>
      <c r="AU500" s="504"/>
      <c r="AV500" s="505"/>
      <c r="AW500" s="506"/>
      <c r="AX500" s="506"/>
      <c r="AY500" s="505"/>
      <c r="AZ500" s="506"/>
      <c r="BA500" s="504"/>
      <c r="BB500" s="504"/>
      <c r="BC500" s="504"/>
      <c r="BD500" s="504"/>
      <c r="BE500" s="504"/>
      <c r="BF500" s="504"/>
      <c r="BG500" s="505"/>
      <c r="BH500" s="505"/>
      <c r="BI500" s="505"/>
      <c r="BJ500" s="505"/>
      <c r="BK500" s="505"/>
      <c r="BL500" s="505"/>
      <c r="BM500" s="505"/>
      <c r="BN500" s="505"/>
      <c r="BO500" s="505"/>
      <c r="BP500" s="505"/>
    </row>
    <row r="501" spans="1:68" ht="19.5" customHeight="1">
      <c r="A501" s="499"/>
      <c r="B501" s="499"/>
      <c r="C501" s="499"/>
      <c r="D501" s="499"/>
      <c r="E501" s="499"/>
      <c r="F501" s="499"/>
      <c r="G501" s="500"/>
      <c r="H501" s="499"/>
      <c r="I501" s="499"/>
      <c r="J501" s="500"/>
      <c r="K501" s="499"/>
      <c r="L501" s="500"/>
      <c r="M501" s="499"/>
      <c r="N501" s="500"/>
      <c r="O501" s="499"/>
      <c r="P501" s="500"/>
      <c r="Q501" s="501"/>
      <c r="R501" s="501"/>
      <c r="S501" s="501"/>
      <c r="T501" s="501"/>
      <c r="U501" s="499"/>
      <c r="V501" s="499"/>
      <c r="W501" s="500"/>
      <c r="X501" s="501"/>
      <c r="Y501" s="499"/>
      <c r="Z501" s="500"/>
      <c r="AA501" s="500"/>
      <c r="AB501" s="499"/>
      <c r="AC501" s="499"/>
      <c r="AD501" s="499"/>
      <c r="AE501" s="499"/>
      <c r="AF501" s="500"/>
      <c r="AG501" s="500"/>
      <c r="AH501" s="501"/>
      <c r="AI501" s="501"/>
      <c r="AJ501" s="501"/>
      <c r="AK501" s="501"/>
      <c r="AL501" s="501"/>
      <c r="AM501" s="501"/>
      <c r="AN501" s="502"/>
      <c r="AO501" s="502"/>
      <c r="AP501" s="500"/>
      <c r="AQ501" s="500"/>
      <c r="AR501" s="500"/>
      <c r="AS501" s="503"/>
      <c r="AT501" s="503"/>
      <c r="AU501" s="504"/>
      <c r="AV501" s="505"/>
      <c r="AW501" s="506"/>
      <c r="AX501" s="506"/>
      <c r="AY501" s="505"/>
      <c r="AZ501" s="506"/>
      <c r="BA501" s="504"/>
      <c r="BB501" s="504"/>
      <c r="BC501" s="504"/>
      <c r="BD501" s="504"/>
      <c r="BE501" s="504"/>
      <c r="BF501" s="504"/>
      <c r="BG501" s="505"/>
      <c r="BH501" s="505"/>
      <c r="BI501" s="505"/>
      <c r="BJ501" s="505"/>
      <c r="BK501" s="505"/>
      <c r="BL501" s="505"/>
      <c r="BM501" s="505"/>
      <c r="BN501" s="505"/>
      <c r="BO501" s="505"/>
      <c r="BP501" s="505"/>
    </row>
    <row r="502" spans="1:68" ht="19.5" customHeight="1">
      <c r="A502" s="499"/>
      <c r="B502" s="499"/>
      <c r="C502" s="499"/>
      <c r="D502" s="499"/>
      <c r="E502" s="499"/>
      <c r="F502" s="499"/>
      <c r="G502" s="500"/>
      <c r="H502" s="499"/>
      <c r="I502" s="499"/>
      <c r="J502" s="500"/>
      <c r="K502" s="499"/>
      <c r="L502" s="500"/>
      <c r="M502" s="499"/>
      <c r="N502" s="500"/>
      <c r="O502" s="499"/>
      <c r="P502" s="500"/>
      <c r="Q502" s="501"/>
      <c r="R502" s="501"/>
      <c r="S502" s="501"/>
      <c r="T502" s="501"/>
      <c r="U502" s="499"/>
      <c r="V502" s="499"/>
      <c r="W502" s="500"/>
      <c r="X502" s="501"/>
      <c r="Y502" s="499"/>
      <c r="Z502" s="500"/>
      <c r="AA502" s="500"/>
      <c r="AB502" s="499"/>
      <c r="AC502" s="499"/>
      <c r="AD502" s="499"/>
      <c r="AE502" s="499"/>
      <c r="AF502" s="500"/>
      <c r="AG502" s="500"/>
      <c r="AH502" s="501"/>
      <c r="AI502" s="501"/>
      <c r="AJ502" s="501"/>
      <c r="AK502" s="501"/>
      <c r="AL502" s="501"/>
      <c r="AM502" s="501"/>
      <c r="AN502" s="502"/>
      <c r="AO502" s="502"/>
      <c r="AP502" s="500"/>
      <c r="AQ502" s="500"/>
      <c r="AR502" s="500"/>
      <c r="AS502" s="503"/>
      <c r="AT502" s="503"/>
      <c r="AU502" s="504"/>
      <c r="AV502" s="505"/>
      <c r="AW502" s="506"/>
      <c r="AX502" s="506"/>
      <c r="AY502" s="505"/>
      <c r="AZ502" s="506"/>
      <c r="BA502" s="504"/>
      <c r="BB502" s="504"/>
      <c r="BC502" s="504"/>
      <c r="BD502" s="504"/>
      <c r="BE502" s="504"/>
      <c r="BF502" s="504"/>
      <c r="BG502" s="505"/>
      <c r="BH502" s="505"/>
      <c r="BI502" s="505"/>
      <c r="BJ502" s="505"/>
      <c r="BK502" s="505"/>
      <c r="BL502" s="505"/>
      <c r="BM502" s="505"/>
      <c r="BN502" s="505"/>
      <c r="BO502" s="505"/>
      <c r="BP502" s="505"/>
    </row>
    <row r="503" spans="1:68" ht="19.5" customHeight="1">
      <c r="A503" s="499"/>
      <c r="B503" s="499"/>
      <c r="C503" s="499"/>
      <c r="D503" s="499"/>
      <c r="E503" s="499"/>
      <c r="F503" s="499"/>
      <c r="G503" s="500"/>
      <c r="H503" s="499"/>
      <c r="I503" s="499"/>
      <c r="J503" s="500"/>
      <c r="K503" s="499"/>
      <c r="L503" s="500"/>
      <c r="M503" s="499"/>
      <c r="N503" s="500"/>
      <c r="O503" s="499"/>
      <c r="P503" s="500"/>
      <c r="Q503" s="501"/>
      <c r="R503" s="501"/>
      <c r="S503" s="501"/>
      <c r="T503" s="501"/>
      <c r="U503" s="499"/>
      <c r="V503" s="499"/>
      <c r="W503" s="500"/>
      <c r="X503" s="501"/>
      <c r="Y503" s="499"/>
      <c r="Z503" s="500"/>
      <c r="AA503" s="500"/>
      <c r="AB503" s="499"/>
      <c r="AC503" s="499"/>
      <c r="AD503" s="499"/>
      <c r="AE503" s="499"/>
      <c r="AF503" s="500"/>
      <c r="AG503" s="500"/>
      <c r="AH503" s="501"/>
      <c r="AI503" s="501"/>
      <c r="AJ503" s="501"/>
      <c r="AK503" s="501"/>
      <c r="AL503" s="501"/>
      <c r="AM503" s="501"/>
      <c r="AN503" s="502"/>
      <c r="AO503" s="502"/>
      <c r="AP503" s="500"/>
      <c r="AQ503" s="500"/>
      <c r="AR503" s="500"/>
      <c r="AS503" s="503"/>
      <c r="AT503" s="503"/>
      <c r="AU503" s="504"/>
      <c r="AV503" s="505"/>
      <c r="AW503" s="506"/>
      <c r="AX503" s="506"/>
      <c r="AY503" s="505"/>
      <c r="AZ503" s="506"/>
      <c r="BA503" s="504"/>
      <c r="BB503" s="504"/>
      <c r="BC503" s="504"/>
      <c r="BD503" s="504"/>
      <c r="BE503" s="504"/>
      <c r="BF503" s="504"/>
      <c r="BG503" s="505"/>
      <c r="BH503" s="505"/>
      <c r="BI503" s="505"/>
      <c r="BJ503" s="505"/>
      <c r="BK503" s="505"/>
      <c r="BL503" s="505"/>
      <c r="BM503" s="505"/>
      <c r="BN503" s="505"/>
      <c r="BO503" s="505"/>
      <c r="BP503" s="505"/>
    </row>
    <row r="504" spans="1:68" ht="19.5" customHeight="1">
      <c r="A504" s="499"/>
      <c r="B504" s="499"/>
      <c r="C504" s="499"/>
      <c r="D504" s="499"/>
      <c r="E504" s="499"/>
      <c r="F504" s="499"/>
      <c r="G504" s="500"/>
      <c r="H504" s="499"/>
      <c r="I504" s="499"/>
      <c r="J504" s="500"/>
      <c r="K504" s="499"/>
      <c r="L504" s="500"/>
      <c r="M504" s="499"/>
      <c r="N504" s="500"/>
      <c r="O504" s="499"/>
      <c r="P504" s="500"/>
      <c r="Q504" s="501"/>
      <c r="R504" s="501"/>
      <c r="S504" s="501"/>
      <c r="T504" s="501"/>
      <c r="U504" s="499"/>
      <c r="V504" s="499"/>
      <c r="W504" s="500"/>
      <c r="X504" s="501"/>
      <c r="Y504" s="499"/>
      <c r="Z504" s="500"/>
      <c r="AA504" s="500"/>
      <c r="AB504" s="499"/>
      <c r="AC504" s="499"/>
      <c r="AD504" s="499"/>
      <c r="AE504" s="499"/>
      <c r="AF504" s="500"/>
      <c r="AG504" s="500"/>
      <c r="AH504" s="501"/>
      <c r="AI504" s="501"/>
      <c r="AJ504" s="501"/>
      <c r="AK504" s="501"/>
      <c r="AL504" s="501"/>
      <c r="AM504" s="501"/>
      <c r="AN504" s="502"/>
      <c r="AO504" s="502"/>
      <c r="AP504" s="500"/>
      <c r="AQ504" s="500"/>
      <c r="AR504" s="500"/>
      <c r="AS504" s="503"/>
      <c r="AT504" s="503"/>
      <c r="AU504" s="504"/>
      <c r="AV504" s="505"/>
      <c r="AW504" s="506"/>
      <c r="AX504" s="506"/>
      <c r="AY504" s="505"/>
      <c r="AZ504" s="506"/>
      <c r="BA504" s="504"/>
      <c r="BB504" s="504"/>
      <c r="BC504" s="504"/>
      <c r="BD504" s="504"/>
      <c r="BE504" s="504"/>
      <c r="BF504" s="504"/>
      <c r="BG504" s="505"/>
      <c r="BH504" s="505"/>
      <c r="BI504" s="505"/>
      <c r="BJ504" s="505"/>
      <c r="BK504" s="505"/>
      <c r="BL504" s="505"/>
      <c r="BM504" s="505"/>
      <c r="BN504" s="505"/>
      <c r="BO504" s="505"/>
      <c r="BP504" s="505"/>
    </row>
    <row r="505" spans="1:68" ht="19.5" customHeight="1">
      <c r="A505" s="499"/>
      <c r="B505" s="499"/>
      <c r="C505" s="499"/>
      <c r="D505" s="499"/>
      <c r="E505" s="499"/>
      <c r="F505" s="499"/>
      <c r="G505" s="500"/>
      <c r="H505" s="499"/>
      <c r="I505" s="499"/>
      <c r="J505" s="500"/>
      <c r="K505" s="499"/>
      <c r="L505" s="500"/>
      <c r="M505" s="499"/>
      <c r="N505" s="500"/>
      <c r="O505" s="499"/>
      <c r="P505" s="500"/>
      <c r="Q505" s="501"/>
      <c r="R505" s="501"/>
      <c r="S505" s="501"/>
      <c r="T505" s="501"/>
      <c r="U505" s="499"/>
      <c r="V505" s="499"/>
      <c r="W505" s="500"/>
      <c r="X505" s="501"/>
      <c r="Y505" s="499"/>
      <c r="Z505" s="500"/>
      <c r="AA505" s="500"/>
      <c r="AB505" s="499"/>
      <c r="AC505" s="499"/>
      <c r="AD505" s="499"/>
      <c r="AE505" s="499"/>
      <c r="AF505" s="500"/>
      <c r="AG505" s="500"/>
      <c r="AH505" s="501"/>
      <c r="AI505" s="501"/>
      <c r="AJ505" s="501"/>
      <c r="AK505" s="501"/>
      <c r="AL505" s="501"/>
      <c r="AM505" s="501"/>
      <c r="AN505" s="502"/>
      <c r="AO505" s="502"/>
      <c r="AP505" s="500"/>
      <c r="AQ505" s="500"/>
      <c r="AR505" s="500"/>
      <c r="AS505" s="503"/>
      <c r="AT505" s="503"/>
      <c r="AU505" s="504"/>
      <c r="AV505" s="505"/>
      <c r="AW505" s="506"/>
      <c r="AX505" s="506"/>
      <c r="AY505" s="505"/>
      <c r="AZ505" s="506"/>
      <c r="BA505" s="504"/>
      <c r="BB505" s="504"/>
      <c r="BC505" s="504"/>
      <c r="BD505" s="504"/>
      <c r="BE505" s="504"/>
      <c r="BF505" s="504"/>
      <c r="BG505" s="505"/>
      <c r="BH505" s="505"/>
      <c r="BI505" s="505"/>
      <c r="BJ505" s="505"/>
      <c r="BK505" s="505"/>
      <c r="BL505" s="505"/>
      <c r="BM505" s="505"/>
      <c r="BN505" s="505"/>
      <c r="BO505" s="505"/>
      <c r="BP505" s="505"/>
    </row>
    <row r="506" spans="1:68" ht="19.5" customHeight="1">
      <c r="A506" s="499"/>
      <c r="B506" s="499"/>
      <c r="C506" s="499"/>
      <c r="D506" s="499"/>
      <c r="E506" s="499"/>
      <c r="F506" s="499"/>
      <c r="G506" s="500"/>
      <c r="H506" s="499"/>
      <c r="I506" s="499"/>
      <c r="J506" s="500"/>
      <c r="K506" s="499"/>
      <c r="L506" s="500"/>
      <c r="M506" s="499"/>
      <c r="N506" s="500"/>
      <c r="O506" s="499"/>
      <c r="P506" s="500"/>
      <c r="Q506" s="501"/>
      <c r="R506" s="501"/>
      <c r="S506" s="501"/>
      <c r="T506" s="501"/>
      <c r="U506" s="499"/>
      <c r="V506" s="499"/>
      <c r="W506" s="500"/>
      <c r="X506" s="501"/>
      <c r="Y506" s="499"/>
      <c r="Z506" s="500"/>
      <c r="AA506" s="500"/>
      <c r="AB506" s="499"/>
      <c r="AC506" s="499"/>
      <c r="AD506" s="499"/>
      <c r="AE506" s="499"/>
      <c r="AF506" s="500"/>
      <c r="AG506" s="500"/>
      <c r="AH506" s="501"/>
      <c r="AI506" s="501"/>
      <c r="AJ506" s="501"/>
      <c r="AK506" s="501"/>
      <c r="AL506" s="501"/>
      <c r="AM506" s="501"/>
      <c r="AN506" s="502"/>
      <c r="AO506" s="502"/>
      <c r="AP506" s="500"/>
      <c r="AQ506" s="500"/>
      <c r="AR506" s="500"/>
      <c r="AS506" s="503"/>
      <c r="AT506" s="503"/>
      <c r="AU506" s="504"/>
      <c r="AV506" s="505"/>
      <c r="AW506" s="506"/>
      <c r="AX506" s="506"/>
      <c r="AY506" s="505"/>
      <c r="AZ506" s="506"/>
      <c r="BA506" s="504"/>
      <c r="BB506" s="504"/>
      <c r="BC506" s="504"/>
      <c r="BD506" s="504"/>
      <c r="BE506" s="504"/>
      <c r="BF506" s="504"/>
      <c r="BG506" s="505"/>
      <c r="BH506" s="505"/>
      <c r="BI506" s="505"/>
      <c r="BJ506" s="505"/>
      <c r="BK506" s="505"/>
      <c r="BL506" s="505"/>
      <c r="BM506" s="505"/>
      <c r="BN506" s="505"/>
      <c r="BO506" s="505"/>
      <c r="BP506" s="505"/>
    </row>
    <row r="507" spans="1:68" ht="19.5" customHeight="1">
      <c r="A507" s="499"/>
      <c r="B507" s="499"/>
      <c r="C507" s="499"/>
      <c r="D507" s="499"/>
      <c r="E507" s="499"/>
      <c r="F507" s="499"/>
      <c r="G507" s="500"/>
      <c r="H507" s="499"/>
      <c r="I507" s="499"/>
      <c r="J507" s="500"/>
      <c r="K507" s="499"/>
      <c r="L507" s="500"/>
      <c r="M507" s="499"/>
      <c r="N507" s="500"/>
      <c r="O507" s="499"/>
      <c r="P507" s="500"/>
      <c r="Q507" s="501"/>
      <c r="R507" s="501"/>
      <c r="S507" s="501"/>
      <c r="T507" s="501"/>
      <c r="U507" s="499"/>
      <c r="V507" s="499"/>
      <c r="W507" s="500"/>
      <c r="X507" s="501"/>
      <c r="Y507" s="499"/>
      <c r="Z507" s="500"/>
      <c r="AA507" s="500"/>
      <c r="AB507" s="499"/>
      <c r="AC507" s="499"/>
      <c r="AD507" s="499"/>
      <c r="AE507" s="499"/>
      <c r="AF507" s="500"/>
      <c r="AG507" s="500"/>
      <c r="AH507" s="501"/>
      <c r="AI507" s="501"/>
      <c r="AJ507" s="501"/>
      <c r="AK507" s="501"/>
      <c r="AL507" s="501"/>
      <c r="AM507" s="501"/>
      <c r="AN507" s="502"/>
      <c r="AO507" s="502"/>
      <c r="AP507" s="500"/>
      <c r="AQ507" s="500"/>
      <c r="AR507" s="500"/>
      <c r="AS507" s="503"/>
      <c r="AT507" s="503"/>
      <c r="AU507" s="504"/>
      <c r="AV507" s="505"/>
      <c r="AW507" s="506"/>
      <c r="AX507" s="506"/>
      <c r="AY507" s="505"/>
      <c r="AZ507" s="506"/>
      <c r="BA507" s="504"/>
      <c r="BB507" s="504"/>
      <c r="BC507" s="504"/>
      <c r="BD507" s="504"/>
      <c r="BE507" s="504"/>
      <c r="BF507" s="504"/>
      <c r="BG507" s="505"/>
      <c r="BH507" s="505"/>
      <c r="BI507" s="505"/>
      <c r="BJ507" s="505"/>
      <c r="BK507" s="505"/>
      <c r="BL507" s="505"/>
      <c r="BM507" s="505"/>
      <c r="BN507" s="505"/>
      <c r="BO507" s="505"/>
      <c r="BP507" s="505"/>
    </row>
    <row r="508" spans="1:68" ht="19.5" customHeight="1">
      <c r="A508" s="499"/>
      <c r="B508" s="499"/>
      <c r="C508" s="499"/>
      <c r="D508" s="499"/>
      <c r="E508" s="499"/>
      <c r="F508" s="499"/>
      <c r="G508" s="500"/>
      <c r="H508" s="499"/>
      <c r="I508" s="499"/>
      <c r="J508" s="500"/>
      <c r="K508" s="499"/>
      <c r="L508" s="500"/>
      <c r="M508" s="499"/>
      <c r="N508" s="500"/>
      <c r="O508" s="499"/>
      <c r="P508" s="500"/>
      <c r="Q508" s="501"/>
      <c r="R508" s="501"/>
      <c r="S508" s="501"/>
      <c r="T508" s="501"/>
      <c r="U508" s="499"/>
      <c r="V508" s="499"/>
      <c r="W508" s="500"/>
      <c r="X508" s="501"/>
      <c r="Y508" s="499"/>
      <c r="Z508" s="500"/>
      <c r="AA508" s="500"/>
      <c r="AB508" s="499"/>
      <c r="AC508" s="499"/>
      <c r="AD508" s="499"/>
      <c r="AE508" s="499"/>
      <c r="AF508" s="500"/>
      <c r="AG508" s="500"/>
      <c r="AH508" s="501"/>
      <c r="AI508" s="501"/>
      <c r="AJ508" s="501"/>
      <c r="AK508" s="501"/>
      <c r="AL508" s="501"/>
      <c r="AM508" s="501"/>
      <c r="AN508" s="502"/>
      <c r="AO508" s="502"/>
      <c r="AP508" s="500"/>
      <c r="AQ508" s="500"/>
      <c r="AR508" s="500"/>
      <c r="AS508" s="503"/>
      <c r="AT508" s="503"/>
      <c r="AU508" s="504"/>
      <c r="AV508" s="505"/>
      <c r="AW508" s="506"/>
      <c r="AX508" s="506"/>
      <c r="AY508" s="505"/>
      <c r="AZ508" s="506"/>
      <c r="BA508" s="504"/>
      <c r="BB508" s="504"/>
      <c r="BC508" s="504"/>
      <c r="BD508" s="504"/>
      <c r="BE508" s="504"/>
      <c r="BF508" s="504"/>
      <c r="BG508" s="505"/>
      <c r="BH508" s="505"/>
      <c r="BI508" s="505"/>
      <c r="BJ508" s="505"/>
      <c r="BK508" s="505"/>
      <c r="BL508" s="505"/>
      <c r="BM508" s="505"/>
      <c r="BN508" s="505"/>
      <c r="BO508" s="505"/>
      <c r="BP508" s="505"/>
    </row>
    <row r="509" spans="1:68" ht="19.5" customHeight="1">
      <c r="A509" s="499"/>
      <c r="B509" s="499"/>
      <c r="C509" s="499"/>
      <c r="D509" s="499"/>
      <c r="E509" s="499"/>
      <c r="F509" s="499"/>
      <c r="G509" s="500"/>
      <c r="H509" s="499"/>
      <c r="I509" s="499"/>
      <c r="J509" s="500"/>
      <c r="K509" s="499"/>
      <c r="L509" s="500"/>
      <c r="M509" s="499"/>
      <c r="N509" s="500"/>
      <c r="O509" s="499"/>
      <c r="P509" s="500"/>
      <c r="Q509" s="501"/>
      <c r="R509" s="501"/>
      <c r="S509" s="501"/>
      <c r="T509" s="501"/>
      <c r="U509" s="499"/>
      <c r="V509" s="499"/>
      <c r="W509" s="500"/>
      <c r="X509" s="501"/>
      <c r="Y509" s="499"/>
      <c r="Z509" s="500"/>
      <c r="AA509" s="500"/>
      <c r="AB509" s="499"/>
      <c r="AC509" s="499"/>
      <c r="AD509" s="499"/>
      <c r="AE509" s="499"/>
      <c r="AF509" s="500"/>
      <c r="AG509" s="500"/>
      <c r="AH509" s="501"/>
      <c r="AI509" s="501"/>
      <c r="AJ509" s="501"/>
      <c r="AK509" s="501"/>
      <c r="AL509" s="501"/>
      <c r="AM509" s="501"/>
      <c r="AN509" s="502"/>
      <c r="AO509" s="502"/>
      <c r="AP509" s="500"/>
      <c r="AQ509" s="500"/>
      <c r="AR509" s="500"/>
      <c r="AS509" s="503"/>
      <c r="AT509" s="503"/>
      <c r="AU509" s="504"/>
      <c r="AV509" s="505"/>
      <c r="AW509" s="506"/>
      <c r="AX509" s="506"/>
      <c r="AY509" s="505"/>
      <c r="AZ509" s="506"/>
      <c r="BA509" s="504"/>
      <c r="BB509" s="504"/>
      <c r="BC509" s="504"/>
      <c r="BD509" s="504"/>
      <c r="BE509" s="504"/>
      <c r="BF509" s="504"/>
      <c r="BG509" s="505"/>
      <c r="BH509" s="505"/>
      <c r="BI509" s="505"/>
      <c r="BJ509" s="505"/>
      <c r="BK509" s="505"/>
      <c r="BL509" s="505"/>
      <c r="BM509" s="505"/>
      <c r="BN509" s="505"/>
      <c r="BO509" s="505"/>
      <c r="BP509" s="505"/>
    </row>
    <row r="510" spans="1:68" ht="19.5" customHeight="1">
      <c r="A510" s="499"/>
      <c r="B510" s="499"/>
      <c r="C510" s="499"/>
      <c r="D510" s="499"/>
      <c r="E510" s="499"/>
      <c r="F510" s="499"/>
      <c r="G510" s="500"/>
      <c r="H510" s="499"/>
      <c r="I510" s="499"/>
      <c r="J510" s="500"/>
      <c r="K510" s="499"/>
      <c r="L510" s="500"/>
      <c r="M510" s="499"/>
      <c r="N510" s="500"/>
      <c r="O510" s="499"/>
      <c r="P510" s="500"/>
      <c r="Q510" s="501"/>
      <c r="R510" s="501"/>
      <c r="S510" s="501"/>
      <c r="T510" s="501"/>
      <c r="U510" s="499"/>
      <c r="V510" s="499"/>
      <c r="W510" s="500"/>
      <c r="X510" s="501"/>
      <c r="Y510" s="499"/>
      <c r="Z510" s="500"/>
      <c r="AA510" s="500"/>
      <c r="AB510" s="499"/>
      <c r="AC510" s="499"/>
      <c r="AD510" s="499"/>
      <c r="AE510" s="499"/>
      <c r="AF510" s="500"/>
      <c r="AG510" s="500"/>
      <c r="AH510" s="501"/>
      <c r="AI510" s="501"/>
      <c r="AJ510" s="501"/>
      <c r="AK510" s="501"/>
      <c r="AL510" s="501"/>
      <c r="AM510" s="501"/>
      <c r="AN510" s="502"/>
      <c r="AO510" s="502"/>
      <c r="AP510" s="500"/>
      <c r="AQ510" s="500"/>
      <c r="AR510" s="500"/>
      <c r="AS510" s="503"/>
      <c r="AT510" s="503"/>
      <c r="AU510" s="504"/>
      <c r="AV510" s="505"/>
      <c r="AW510" s="506"/>
      <c r="AX510" s="506"/>
      <c r="AY510" s="505"/>
      <c r="AZ510" s="506"/>
      <c r="BA510" s="504"/>
      <c r="BB510" s="504"/>
      <c r="BC510" s="504"/>
      <c r="BD510" s="504"/>
      <c r="BE510" s="504"/>
      <c r="BF510" s="504"/>
      <c r="BG510" s="505"/>
      <c r="BH510" s="505"/>
      <c r="BI510" s="505"/>
      <c r="BJ510" s="505"/>
      <c r="BK510" s="505"/>
      <c r="BL510" s="505"/>
      <c r="BM510" s="505"/>
      <c r="BN510" s="505"/>
      <c r="BO510" s="505"/>
      <c r="BP510" s="505"/>
    </row>
    <row r="511" spans="1:68" ht="19.5" customHeight="1">
      <c r="A511" s="499"/>
      <c r="B511" s="499"/>
      <c r="C511" s="499"/>
      <c r="D511" s="499"/>
      <c r="E511" s="499"/>
      <c r="F511" s="499"/>
      <c r="G511" s="500"/>
      <c r="H511" s="499"/>
      <c r="I511" s="499"/>
      <c r="J511" s="500"/>
      <c r="K511" s="499"/>
      <c r="L511" s="500"/>
      <c r="M511" s="499"/>
      <c r="N511" s="500"/>
      <c r="O511" s="499"/>
      <c r="P511" s="500"/>
      <c r="Q511" s="501"/>
      <c r="R511" s="501"/>
      <c r="S511" s="501"/>
      <c r="T511" s="501"/>
      <c r="U511" s="499"/>
      <c r="V511" s="499"/>
      <c r="W511" s="500"/>
      <c r="X511" s="501"/>
      <c r="Y511" s="499"/>
      <c r="Z511" s="500"/>
      <c r="AA511" s="500"/>
      <c r="AB511" s="499"/>
      <c r="AC511" s="499"/>
      <c r="AD511" s="499"/>
      <c r="AE511" s="499"/>
      <c r="AF511" s="500"/>
      <c r="AG511" s="500"/>
      <c r="AH511" s="501"/>
      <c r="AI511" s="501"/>
      <c r="AJ511" s="501"/>
      <c r="AK511" s="501"/>
      <c r="AL511" s="501"/>
      <c r="AM511" s="501"/>
      <c r="AN511" s="502"/>
      <c r="AO511" s="502"/>
      <c r="AP511" s="500"/>
      <c r="AQ511" s="500"/>
      <c r="AR511" s="500"/>
      <c r="AS511" s="503"/>
      <c r="AT511" s="503"/>
      <c r="AU511" s="504"/>
      <c r="AV511" s="505"/>
      <c r="AW511" s="506"/>
      <c r="AX511" s="506"/>
      <c r="AY511" s="505"/>
      <c r="AZ511" s="506"/>
      <c r="BA511" s="504"/>
      <c r="BB511" s="504"/>
      <c r="BC511" s="504"/>
      <c r="BD511" s="504"/>
      <c r="BE511" s="504"/>
      <c r="BF511" s="504"/>
      <c r="BG511" s="505"/>
      <c r="BH511" s="505"/>
      <c r="BI511" s="505"/>
      <c r="BJ511" s="505"/>
      <c r="BK511" s="505"/>
      <c r="BL511" s="505"/>
      <c r="BM511" s="505"/>
      <c r="BN511" s="505"/>
      <c r="BO511" s="505"/>
      <c r="BP511" s="505"/>
    </row>
    <row r="512" spans="1:68" ht="19.5" customHeight="1">
      <c r="A512" s="499"/>
      <c r="B512" s="499"/>
      <c r="C512" s="499"/>
      <c r="D512" s="499"/>
      <c r="E512" s="499"/>
      <c r="F512" s="499"/>
      <c r="G512" s="500"/>
      <c r="H512" s="499"/>
      <c r="I512" s="499"/>
      <c r="J512" s="500"/>
      <c r="K512" s="499"/>
      <c r="L512" s="500"/>
      <c r="M512" s="499"/>
      <c r="N512" s="500"/>
      <c r="O512" s="499"/>
      <c r="P512" s="500"/>
      <c r="Q512" s="501"/>
      <c r="R512" s="501"/>
      <c r="S512" s="501"/>
      <c r="T512" s="501"/>
      <c r="U512" s="499"/>
      <c r="V512" s="499"/>
      <c r="W512" s="500"/>
      <c r="X512" s="501"/>
      <c r="Y512" s="499"/>
      <c r="Z512" s="500"/>
      <c r="AA512" s="500"/>
      <c r="AB512" s="499"/>
      <c r="AC512" s="499"/>
      <c r="AD512" s="499"/>
      <c r="AE512" s="499"/>
      <c r="AF512" s="500"/>
      <c r="AG512" s="500"/>
      <c r="AH512" s="501"/>
      <c r="AI512" s="501"/>
      <c r="AJ512" s="501"/>
      <c r="AK512" s="501"/>
      <c r="AL512" s="501"/>
      <c r="AM512" s="501"/>
      <c r="AN512" s="502"/>
      <c r="AO512" s="502"/>
      <c r="AP512" s="500"/>
      <c r="AQ512" s="500"/>
      <c r="AR512" s="500"/>
      <c r="AS512" s="503"/>
      <c r="AT512" s="503"/>
      <c r="AU512" s="504"/>
      <c r="AV512" s="505"/>
      <c r="AW512" s="506"/>
      <c r="AX512" s="506"/>
      <c r="AY512" s="505"/>
      <c r="AZ512" s="506"/>
      <c r="BA512" s="504"/>
      <c r="BB512" s="504"/>
      <c r="BC512" s="504"/>
      <c r="BD512" s="504"/>
      <c r="BE512" s="504"/>
      <c r="BF512" s="504"/>
      <c r="BG512" s="505"/>
      <c r="BH512" s="505"/>
      <c r="BI512" s="505"/>
      <c r="BJ512" s="505"/>
      <c r="BK512" s="505"/>
      <c r="BL512" s="505"/>
      <c r="BM512" s="505"/>
      <c r="BN512" s="505"/>
      <c r="BO512" s="505"/>
      <c r="BP512" s="505"/>
    </row>
    <row r="513" spans="1:68" ht="19.5" customHeight="1">
      <c r="A513" s="499"/>
      <c r="B513" s="499"/>
      <c r="C513" s="499"/>
      <c r="D513" s="499"/>
      <c r="E513" s="499"/>
      <c r="F513" s="499"/>
      <c r="G513" s="500"/>
      <c r="H513" s="499"/>
      <c r="I513" s="499"/>
      <c r="J513" s="500"/>
      <c r="K513" s="499"/>
      <c r="L513" s="500"/>
      <c r="M513" s="499"/>
      <c r="N513" s="500"/>
      <c r="O513" s="499"/>
      <c r="P513" s="500"/>
      <c r="Q513" s="501"/>
      <c r="R513" s="501"/>
      <c r="S513" s="501"/>
      <c r="T513" s="501"/>
      <c r="U513" s="499"/>
      <c r="V513" s="499"/>
      <c r="W513" s="500"/>
      <c r="X513" s="501"/>
      <c r="Y513" s="499"/>
      <c r="Z513" s="500"/>
      <c r="AA513" s="500"/>
      <c r="AB513" s="499"/>
      <c r="AC513" s="499"/>
      <c r="AD513" s="499"/>
      <c r="AE513" s="499"/>
      <c r="AF513" s="500"/>
      <c r="AG513" s="500"/>
      <c r="AH513" s="501"/>
      <c r="AI513" s="501"/>
      <c r="AJ513" s="501"/>
      <c r="AK513" s="501"/>
      <c r="AL513" s="501"/>
      <c r="AM513" s="501"/>
      <c r="AN513" s="502"/>
      <c r="AO513" s="502"/>
      <c r="AP513" s="500"/>
      <c r="AQ513" s="500"/>
      <c r="AR513" s="500"/>
      <c r="AS513" s="503"/>
      <c r="AT513" s="503"/>
      <c r="AU513" s="504"/>
      <c r="AV513" s="505"/>
      <c r="AW513" s="506"/>
      <c r="AX513" s="506"/>
      <c r="AY513" s="505"/>
      <c r="AZ513" s="506"/>
      <c r="BA513" s="504"/>
      <c r="BB513" s="504"/>
      <c r="BC513" s="504"/>
      <c r="BD513" s="504"/>
      <c r="BE513" s="504"/>
      <c r="BF513" s="504"/>
      <c r="BG513" s="505"/>
      <c r="BH513" s="505"/>
      <c r="BI513" s="505"/>
      <c r="BJ513" s="505"/>
      <c r="BK513" s="505"/>
      <c r="BL513" s="505"/>
      <c r="BM513" s="505"/>
      <c r="BN513" s="505"/>
      <c r="BO513" s="505"/>
      <c r="BP513" s="505"/>
    </row>
    <row r="514" spans="1:68" ht="19.5" customHeight="1">
      <c r="A514" s="499"/>
      <c r="B514" s="499"/>
      <c r="C514" s="499"/>
      <c r="D514" s="499"/>
      <c r="E514" s="499"/>
      <c r="F514" s="499"/>
      <c r="G514" s="500"/>
      <c r="H514" s="499"/>
      <c r="I514" s="499"/>
      <c r="J514" s="500"/>
      <c r="K514" s="499"/>
      <c r="L514" s="500"/>
      <c r="M514" s="499"/>
      <c r="N514" s="500"/>
      <c r="O514" s="499"/>
      <c r="P514" s="500"/>
      <c r="Q514" s="501"/>
      <c r="R514" s="501"/>
      <c r="S514" s="501"/>
      <c r="T514" s="501"/>
      <c r="U514" s="499"/>
      <c r="V514" s="499"/>
      <c r="W514" s="500"/>
      <c r="X514" s="501"/>
      <c r="Y514" s="499"/>
      <c r="Z514" s="500"/>
      <c r="AA514" s="500"/>
      <c r="AB514" s="499"/>
      <c r="AC514" s="499"/>
      <c r="AD514" s="499"/>
      <c r="AE514" s="499"/>
      <c r="AF514" s="500"/>
      <c r="AG514" s="500"/>
      <c r="AH514" s="501"/>
      <c r="AI514" s="501"/>
      <c r="AJ514" s="501"/>
      <c r="AK514" s="501"/>
      <c r="AL514" s="501"/>
      <c r="AM514" s="501"/>
      <c r="AN514" s="502"/>
      <c r="AO514" s="502"/>
      <c r="AP514" s="500"/>
      <c r="AQ514" s="500"/>
      <c r="AR514" s="500"/>
      <c r="AS514" s="503"/>
      <c r="AT514" s="503"/>
      <c r="AU514" s="504"/>
      <c r="AV514" s="505"/>
      <c r="AW514" s="506"/>
      <c r="AX514" s="506"/>
      <c r="AY514" s="505"/>
      <c r="AZ514" s="506"/>
      <c r="BA514" s="504"/>
      <c r="BB514" s="504"/>
      <c r="BC514" s="504"/>
      <c r="BD514" s="504"/>
      <c r="BE514" s="504"/>
      <c r="BF514" s="504"/>
      <c r="BG514" s="505"/>
      <c r="BH514" s="505"/>
      <c r="BI514" s="505"/>
      <c r="BJ514" s="505"/>
      <c r="BK514" s="505"/>
      <c r="BL514" s="505"/>
      <c r="BM514" s="505"/>
      <c r="BN514" s="505"/>
      <c r="BO514" s="505"/>
      <c r="BP514" s="505"/>
    </row>
    <row r="515" spans="1:68" ht="19.5" customHeight="1">
      <c r="A515" s="499"/>
      <c r="B515" s="499"/>
      <c r="C515" s="499"/>
      <c r="D515" s="499"/>
      <c r="E515" s="499"/>
      <c r="F515" s="499"/>
      <c r="G515" s="500"/>
      <c r="H515" s="499"/>
      <c r="I515" s="499"/>
      <c r="J515" s="500"/>
      <c r="K515" s="499"/>
      <c r="L515" s="500"/>
      <c r="M515" s="499"/>
      <c r="N515" s="500"/>
      <c r="O515" s="499"/>
      <c r="P515" s="500"/>
      <c r="Q515" s="501"/>
      <c r="R515" s="501"/>
      <c r="S515" s="501"/>
      <c r="T515" s="501"/>
      <c r="U515" s="499"/>
      <c r="V515" s="499"/>
      <c r="W515" s="500"/>
      <c r="X515" s="501"/>
      <c r="Y515" s="499"/>
      <c r="Z515" s="500"/>
      <c r="AA515" s="500"/>
      <c r="AB515" s="499"/>
      <c r="AC515" s="499"/>
      <c r="AD515" s="499"/>
      <c r="AE515" s="499"/>
      <c r="AF515" s="500"/>
      <c r="AG515" s="500"/>
      <c r="AH515" s="501"/>
      <c r="AI515" s="501"/>
      <c r="AJ515" s="501"/>
      <c r="AK515" s="501"/>
      <c r="AL515" s="501"/>
      <c r="AM515" s="501"/>
      <c r="AN515" s="502"/>
      <c r="AO515" s="502"/>
      <c r="AP515" s="500"/>
      <c r="AQ515" s="500"/>
      <c r="AR515" s="500"/>
      <c r="AS515" s="503"/>
      <c r="AT515" s="503"/>
      <c r="AU515" s="504"/>
      <c r="AV515" s="505"/>
      <c r="AW515" s="506"/>
      <c r="AX515" s="506"/>
      <c r="AY515" s="505"/>
      <c r="AZ515" s="506"/>
      <c r="BA515" s="504"/>
      <c r="BB515" s="504"/>
      <c r="BC515" s="504"/>
      <c r="BD515" s="504"/>
      <c r="BE515" s="504"/>
      <c r="BF515" s="504"/>
      <c r="BG515" s="505"/>
      <c r="BH515" s="505"/>
      <c r="BI515" s="505"/>
      <c r="BJ515" s="505"/>
      <c r="BK515" s="505"/>
      <c r="BL515" s="505"/>
      <c r="BM515" s="505"/>
      <c r="BN515" s="505"/>
      <c r="BO515" s="505"/>
      <c r="BP515" s="505"/>
    </row>
    <row r="516" spans="1:68" ht="19.5" customHeight="1">
      <c r="A516" s="499"/>
      <c r="B516" s="499"/>
      <c r="C516" s="499"/>
      <c r="D516" s="499"/>
      <c r="E516" s="499"/>
      <c r="F516" s="499"/>
      <c r="G516" s="500"/>
      <c r="H516" s="499"/>
      <c r="I516" s="499"/>
      <c r="J516" s="500"/>
      <c r="K516" s="499"/>
      <c r="L516" s="500"/>
      <c r="M516" s="499"/>
      <c r="N516" s="500"/>
      <c r="O516" s="499"/>
      <c r="P516" s="500"/>
      <c r="Q516" s="501"/>
      <c r="R516" s="501"/>
      <c r="S516" s="501"/>
      <c r="T516" s="501"/>
      <c r="U516" s="499"/>
      <c r="V516" s="499"/>
      <c r="W516" s="500"/>
      <c r="X516" s="501"/>
      <c r="Y516" s="499"/>
      <c r="Z516" s="500"/>
      <c r="AA516" s="500"/>
      <c r="AB516" s="499"/>
      <c r="AC516" s="499"/>
      <c r="AD516" s="499"/>
      <c r="AE516" s="499"/>
      <c r="AF516" s="500"/>
      <c r="AG516" s="500"/>
      <c r="AH516" s="501"/>
      <c r="AI516" s="501"/>
      <c r="AJ516" s="501"/>
      <c r="AK516" s="501"/>
      <c r="AL516" s="501"/>
      <c r="AM516" s="501"/>
      <c r="AN516" s="502"/>
      <c r="AO516" s="502"/>
      <c r="AP516" s="500"/>
      <c r="AQ516" s="500"/>
      <c r="AR516" s="500"/>
      <c r="AS516" s="503"/>
      <c r="AT516" s="503"/>
      <c r="AU516" s="504"/>
      <c r="AV516" s="505"/>
      <c r="AW516" s="506"/>
      <c r="AX516" s="506"/>
      <c r="AY516" s="505"/>
      <c r="AZ516" s="506"/>
      <c r="BA516" s="504"/>
      <c r="BB516" s="504"/>
      <c r="BC516" s="504"/>
      <c r="BD516" s="504"/>
      <c r="BE516" s="504"/>
      <c r="BF516" s="504"/>
      <c r="BG516" s="505"/>
      <c r="BH516" s="505"/>
      <c r="BI516" s="505"/>
      <c r="BJ516" s="505"/>
      <c r="BK516" s="505"/>
      <c r="BL516" s="505"/>
      <c r="BM516" s="505"/>
      <c r="BN516" s="505"/>
      <c r="BO516" s="505"/>
      <c r="BP516" s="505"/>
    </row>
    <row r="517" spans="1:68" ht="19.5" customHeight="1">
      <c r="A517" s="499"/>
      <c r="B517" s="499"/>
      <c r="C517" s="499"/>
      <c r="D517" s="499"/>
      <c r="E517" s="499"/>
      <c r="F517" s="499"/>
      <c r="G517" s="500"/>
      <c r="H517" s="499"/>
      <c r="I517" s="499"/>
      <c r="J517" s="500"/>
      <c r="K517" s="499"/>
      <c r="L517" s="500"/>
      <c r="M517" s="499"/>
      <c r="N517" s="500"/>
      <c r="O517" s="499"/>
      <c r="P517" s="500"/>
      <c r="Q517" s="501"/>
      <c r="R517" s="501"/>
      <c r="S517" s="501"/>
      <c r="T517" s="501"/>
      <c r="U517" s="499"/>
      <c r="V517" s="499"/>
      <c r="W517" s="500"/>
      <c r="X517" s="501"/>
      <c r="Y517" s="499"/>
      <c r="Z517" s="500"/>
      <c r="AA517" s="500"/>
      <c r="AB517" s="499"/>
      <c r="AC517" s="499"/>
      <c r="AD517" s="499"/>
      <c r="AE517" s="499"/>
      <c r="AF517" s="500"/>
      <c r="AG517" s="500"/>
      <c r="AH517" s="501"/>
      <c r="AI517" s="501"/>
      <c r="AJ517" s="501"/>
      <c r="AK517" s="501"/>
      <c r="AL517" s="501"/>
      <c r="AM517" s="501"/>
      <c r="AN517" s="502"/>
      <c r="AO517" s="502"/>
      <c r="AP517" s="500"/>
      <c r="AQ517" s="500"/>
      <c r="AR517" s="500"/>
      <c r="AS517" s="503"/>
      <c r="AT517" s="503"/>
      <c r="AU517" s="504"/>
      <c r="AV517" s="505"/>
      <c r="AW517" s="506"/>
      <c r="AX517" s="506"/>
      <c r="AY517" s="505"/>
      <c r="AZ517" s="506"/>
      <c r="BA517" s="504"/>
      <c r="BB517" s="504"/>
      <c r="BC517" s="504"/>
      <c r="BD517" s="504"/>
      <c r="BE517" s="504"/>
      <c r="BF517" s="504"/>
      <c r="BG517" s="505"/>
      <c r="BH517" s="505"/>
      <c r="BI517" s="505"/>
      <c r="BJ517" s="505"/>
      <c r="BK517" s="505"/>
      <c r="BL517" s="505"/>
      <c r="BM517" s="505"/>
      <c r="BN517" s="505"/>
      <c r="BO517" s="505"/>
      <c r="BP517" s="505"/>
    </row>
    <row r="518" spans="1:68" ht="19.5" customHeight="1">
      <c r="A518" s="499"/>
      <c r="B518" s="499"/>
      <c r="C518" s="499"/>
      <c r="D518" s="499"/>
      <c r="E518" s="499"/>
      <c r="F518" s="499"/>
      <c r="G518" s="500"/>
      <c r="H518" s="499"/>
      <c r="I518" s="499"/>
      <c r="J518" s="500"/>
      <c r="K518" s="499"/>
      <c r="L518" s="500"/>
      <c r="M518" s="499"/>
      <c r="N518" s="500"/>
      <c r="O518" s="499"/>
      <c r="P518" s="500"/>
      <c r="Q518" s="501"/>
      <c r="R518" s="501"/>
      <c r="S518" s="501"/>
      <c r="T518" s="501"/>
      <c r="U518" s="499"/>
      <c r="V518" s="499"/>
      <c r="W518" s="500"/>
      <c r="X518" s="501"/>
      <c r="Y518" s="499"/>
      <c r="Z518" s="500"/>
      <c r="AA518" s="500"/>
      <c r="AB518" s="499"/>
      <c r="AC518" s="499"/>
      <c r="AD518" s="499"/>
      <c r="AE518" s="499"/>
      <c r="AF518" s="500"/>
      <c r="AG518" s="500"/>
      <c r="AH518" s="501"/>
      <c r="AI518" s="501"/>
      <c r="AJ518" s="501"/>
      <c r="AK518" s="501"/>
      <c r="AL518" s="501"/>
      <c r="AM518" s="501"/>
      <c r="AN518" s="502"/>
      <c r="AO518" s="502"/>
      <c r="AP518" s="500"/>
      <c r="AQ518" s="500"/>
      <c r="AR518" s="500"/>
      <c r="AS518" s="503"/>
      <c r="AT518" s="503"/>
      <c r="AU518" s="504"/>
      <c r="AV518" s="505"/>
      <c r="AW518" s="506"/>
      <c r="AX518" s="506"/>
      <c r="AY518" s="505"/>
      <c r="AZ518" s="506"/>
      <c r="BA518" s="504"/>
      <c r="BB518" s="504"/>
      <c r="BC518" s="504"/>
      <c r="BD518" s="504"/>
      <c r="BE518" s="504"/>
      <c r="BF518" s="504"/>
      <c r="BG518" s="505"/>
      <c r="BH518" s="505"/>
      <c r="BI518" s="505"/>
      <c r="BJ518" s="505"/>
      <c r="BK518" s="505"/>
      <c r="BL518" s="505"/>
      <c r="BM518" s="505"/>
      <c r="BN518" s="505"/>
      <c r="BO518" s="505"/>
      <c r="BP518" s="505"/>
    </row>
    <row r="519" spans="1:68" ht="19.5" customHeight="1">
      <c r="A519" s="499"/>
      <c r="B519" s="499"/>
      <c r="C519" s="499"/>
      <c r="D519" s="499"/>
      <c r="E519" s="499"/>
      <c r="F519" s="499"/>
      <c r="G519" s="500"/>
      <c r="H519" s="499"/>
      <c r="I519" s="499"/>
      <c r="J519" s="500"/>
      <c r="K519" s="499"/>
      <c r="L519" s="500"/>
      <c r="M519" s="499"/>
      <c r="N519" s="500"/>
      <c r="O519" s="499"/>
      <c r="P519" s="500"/>
      <c r="Q519" s="501"/>
      <c r="R519" s="501"/>
      <c r="S519" s="501"/>
      <c r="T519" s="501"/>
      <c r="U519" s="499"/>
      <c r="V519" s="499"/>
      <c r="W519" s="500"/>
      <c r="X519" s="501"/>
      <c r="Y519" s="499"/>
      <c r="Z519" s="500"/>
      <c r="AA519" s="500"/>
      <c r="AB519" s="499"/>
      <c r="AC519" s="499"/>
      <c r="AD519" s="499"/>
      <c r="AE519" s="499"/>
      <c r="AF519" s="500"/>
      <c r="AG519" s="500"/>
      <c r="AH519" s="501"/>
      <c r="AI519" s="501"/>
      <c r="AJ519" s="501"/>
      <c r="AK519" s="501"/>
      <c r="AL519" s="501"/>
      <c r="AM519" s="501"/>
      <c r="AN519" s="502"/>
      <c r="AO519" s="502"/>
      <c r="AP519" s="500"/>
      <c r="AQ519" s="500"/>
      <c r="AR519" s="500"/>
      <c r="AS519" s="503"/>
      <c r="AT519" s="503"/>
      <c r="AU519" s="504"/>
      <c r="AV519" s="505"/>
      <c r="AW519" s="506"/>
      <c r="AX519" s="506"/>
      <c r="AY519" s="505"/>
      <c r="AZ519" s="506"/>
      <c r="BA519" s="504"/>
      <c r="BB519" s="504"/>
      <c r="BC519" s="504"/>
      <c r="BD519" s="504"/>
      <c r="BE519" s="504"/>
      <c r="BF519" s="504"/>
      <c r="BG519" s="505"/>
      <c r="BH519" s="505"/>
      <c r="BI519" s="505"/>
      <c r="BJ519" s="505"/>
      <c r="BK519" s="505"/>
      <c r="BL519" s="505"/>
      <c r="BM519" s="505"/>
      <c r="BN519" s="505"/>
      <c r="BO519" s="505"/>
      <c r="BP519" s="505"/>
    </row>
    <row r="520" spans="1:68" ht="19.5" customHeight="1">
      <c r="A520" s="499"/>
      <c r="B520" s="499"/>
      <c r="C520" s="499"/>
      <c r="D520" s="499"/>
      <c r="E520" s="499"/>
      <c r="F520" s="499"/>
      <c r="G520" s="500"/>
      <c r="H520" s="499"/>
      <c r="I520" s="499"/>
      <c r="J520" s="500"/>
      <c r="K520" s="499"/>
      <c r="L520" s="500"/>
      <c r="M520" s="499"/>
      <c r="N520" s="500"/>
      <c r="O520" s="499"/>
      <c r="P520" s="500"/>
      <c r="Q520" s="501"/>
      <c r="R520" s="501"/>
      <c r="S520" s="501"/>
      <c r="T520" s="501"/>
      <c r="U520" s="499"/>
      <c r="V520" s="499"/>
      <c r="W520" s="500"/>
      <c r="X520" s="501"/>
      <c r="Y520" s="499"/>
      <c r="Z520" s="500"/>
      <c r="AA520" s="500"/>
      <c r="AB520" s="499"/>
      <c r="AC520" s="499"/>
      <c r="AD520" s="499"/>
      <c r="AE520" s="499"/>
      <c r="AF520" s="500"/>
      <c r="AG520" s="500"/>
      <c r="AH520" s="501"/>
      <c r="AI520" s="501"/>
      <c r="AJ520" s="501"/>
      <c r="AK520" s="501"/>
      <c r="AL520" s="501"/>
      <c r="AM520" s="501"/>
      <c r="AN520" s="502"/>
      <c r="AO520" s="502"/>
      <c r="AP520" s="500"/>
      <c r="AQ520" s="500"/>
      <c r="AR520" s="500"/>
      <c r="AS520" s="503"/>
      <c r="AT520" s="503"/>
      <c r="AU520" s="504"/>
      <c r="AV520" s="505"/>
      <c r="AW520" s="506"/>
      <c r="AX520" s="506"/>
      <c r="AY520" s="505"/>
      <c r="AZ520" s="506"/>
      <c r="BA520" s="504"/>
      <c r="BB520" s="504"/>
      <c r="BC520" s="504"/>
      <c r="BD520" s="504"/>
      <c r="BE520" s="504"/>
      <c r="BF520" s="504"/>
      <c r="BG520" s="505"/>
      <c r="BH520" s="505"/>
      <c r="BI520" s="505"/>
      <c r="BJ520" s="505"/>
      <c r="BK520" s="505"/>
      <c r="BL520" s="505"/>
      <c r="BM520" s="505"/>
      <c r="BN520" s="505"/>
      <c r="BO520" s="505"/>
      <c r="BP520" s="505"/>
    </row>
    <row r="521" spans="1:68" ht="19.5" customHeight="1">
      <c r="A521" s="499"/>
      <c r="B521" s="499"/>
      <c r="C521" s="499"/>
      <c r="D521" s="499"/>
      <c r="E521" s="499"/>
      <c r="F521" s="499"/>
      <c r="G521" s="500"/>
      <c r="H521" s="499"/>
      <c r="I521" s="499"/>
      <c r="J521" s="500"/>
      <c r="K521" s="499"/>
      <c r="L521" s="500"/>
      <c r="M521" s="499"/>
      <c r="N521" s="500"/>
      <c r="O521" s="499"/>
      <c r="P521" s="500"/>
      <c r="Q521" s="501"/>
      <c r="R521" s="501"/>
      <c r="S521" s="501"/>
      <c r="T521" s="501"/>
      <c r="U521" s="499"/>
      <c r="V521" s="499"/>
      <c r="W521" s="500"/>
      <c r="X521" s="501"/>
      <c r="Y521" s="499"/>
      <c r="Z521" s="500"/>
      <c r="AA521" s="500"/>
      <c r="AB521" s="499"/>
      <c r="AC521" s="499"/>
      <c r="AD521" s="499"/>
      <c r="AE521" s="499"/>
      <c r="AF521" s="500"/>
      <c r="AG521" s="500"/>
      <c r="AH521" s="501"/>
      <c r="AI521" s="501"/>
      <c r="AJ521" s="501"/>
      <c r="AK521" s="501"/>
      <c r="AL521" s="501"/>
      <c r="AM521" s="501"/>
      <c r="AN521" s="502"/>
      <c r="AO521" s="502"/>
      <c r="AP521" s="500"/>
      <c r="AQ521" s="500"/>
      <c r="AR521" s="500"/>
      <c r="AS521" s="503"/>
      <c r="AT521" s="503"/>
      <c r="AU521" s="504"/>
      <c r="AV521" s="505"/>
      <c r="AW521" s="506"/>
      <c r="AX521" s="506"/>
      <c r="AY521" s="505"/>
      <c r="AZ521" s="506"/>
      <c r="BA521" s="504"/>
      <c r="BB521" s="504"/>
      <c r="BC521" s="504"/>
      <c r="BD521" s="504"/>
      <c r="BE521" s="504"/>
      <c r="BF521" s="504"/>
      <c r="BG521" s="505"/>
      <c r="BH521" s="505"/>
      <c r="BI521" s="505"/>
      <c r="BJ521" s="505"/>
      <c r="BK521" s="505"/>
      <c r="BL521" s="505"/>
      <c r="BM521" s="505"/>
      <c r="BN521" s="505"/>
      <c r="BO521" s="505"/>
      <c r="BP521" s="505"/>
    </row>
    <row r="522" spans="1:68" ht="19.5" customHeight="1">
      <c r="A522" s="499"/>
      <c r="B522" s="499"/>
      <c r="C522" s="499"/>
      <c r="D522" s="499"/>
      <c r="E522" s="499"/>
      <c r="F522" s="499"/>
      <c r="G522" s="500"/>
      <c r="H522" s="499"/>
      <c r="I522" s="499"/>
      <c r="J522" s="500"/>
      <c r="K522" s="499"/>
      <c r="L522" s="500"/>
      <c r="M522" s="499"/>
      <c r="N522" s="500"/>
      <c r="O522" s="499"/>
      <c r="P522" s="500"/>
      <c r="Q522" s="501"/>
      <c r="R522" s="501"/>
      <c r="S522" s="501"/>
      <c r="T522" s="501"/>
      <c r="U522" s="499"/>
      <c r="V522" s="499"/>
      <c r="W522" s="500"/>
      <c r="X522" s="501"/>
      <c r="Y522" s="499"/>
      <c r="Z522" s="500"/>
      <c r="AA522" s="500"/>
      <c r="AB522" s="499"/>
      <c r="AC522" s="499"/>
      <c r="AD522" s="499"/>
      <c r="AE522" s="499"/>
      <c r="AF522" s="500"/>
      <c r="AG522" s="500"/>
      <c r="AH522" s="501"/>
      <c r="AI522" s="501"/>
      <c r="AJ522" s="501"/>
      <c r="AK522" s="501"/>
      <c r="AL522" s="501"/>
      <c r="AM522" s="501"/>
      <c r="AN522" s="502"/>
      <c r="AO522" s="502"/>
      <c r="AP522" s="500"/>
      <c r="AQ522" s="500"/>
      <c r="AR522" s="500"/>
      <c r="AS522" s="503"/>
      <c r="AT522" s="503"/>
      <c r="AU522" s="504"/>
      <c r="AV522" s="505"/>
      <c r="AW522" s="506"/>
      <c r="AX522" s="506"/>
      <c r="AY522" s="505"/>
      <c r="AZ522" s="506"/>
      <c r="BA522" s="504"/>
      <c r="BB522" s="504"/>
      <c r="BC522" s="504"/>
      <c r="BD522" s="504"/>
      <c r="BE522" s="504"/>
      <c r="BF522" s="504"/>
      <c r="BG522" s="505"/>
      <c r="BH522" s="505"/>
      <c r="BI522" s="505"/>
      <c r="BJ522" s="505"/>
      <c r="BK522" s="505"/>
      <c r="BL522" s="505"/>
      <c r="BM522" s="505"/>
      <c r="BN522" s="505"/>
      <c r="BO522" s="505"/>
      <c r="BP522" s="505"/>
    </row>
    <row r="523" spans="1:68" ht="19.5" customHeight="1">
      <c r="A523" s="499"/>
      <c r="B523" s="499"/>
      <c r="C523" s="499"/>
      <c r="D523" s="499"/>
      <c r="E523" s="499"/>
      <c r="F523" s="499"/>
      <c r="G523" s="500"/>
      <c r="H523" s="499"/>
      <c r="I523" s="499"/>
      <c r="J523" s="500"/>
      <c r="K523" s="499"/>
      <c r="L523" s="500"/>
      <c r="M523" s="499"/>
      <c r="N523" s="500"/>
      <c r="O523" s="499"/>
      <c r="P523" s="500"/>
      <c r="Q523" s="501"/>
      <c r="R523" s="501"/>
      <c r="S523" s="501"/>
      <c r="T523" s="501"/>
      <c r="U523" s="499"/>
      <c r="V523" s="499"/>
      <c r="W523" s="500"/>
      <c r="X523" s="501"/>
      <c r="Y523" s="499"/>
      <c r="Z523" s="500"/>
      <c r="AA523" s="500"/>
      <c r="AB523" s="499"/>
      <c r="AC523" s="499"/>
      <c r="AD523" s="499"/>
      <c r="AE523" s="499"/>
      <c r="AF523" s="500"/>
      <c r="AG523" s="500"/>
      <c r="AH523" s="501"/>
      <c r="AI523" s="501"/>
      <c r="AJ523" s="501"/>
      <c r="AK523" s="501"/>
      <c r="AL523" s="501"/>
      <c r="AM523" s="501"/>
      <c r="AN523" s="502"/>
      <c r="AO523" s="502"/>
      <c r="AP523" s="500"/>
      <c r="AQ523" s="500"/>
      <c r="AR523" s="500"/>
      <c r="AS523" s="503"/>
      <c r="AT523" s="503"/>
      <c r="AU523" s="504"/>
      <c r="AV523" s="505"/>
      <c r="AW523" s="506"/>
      <c r="AX523" s="506"/>
      <c r="AY523" s="505"/>
      <c r="AZ523" s="506"/>
      <c r="BA523" s="504"/>
      <c r="BB523" s="504"/>
      <c r="BC523" s="504"/>
      <c r="BD523" s="504"/>
      <c r="BE523" s="504"/>
      <c r="BF523" s="504"/>
      <c r="BG523" s="505"/>
      <c r="BH523" s="505"/>
      <c r="BI523" s="505"/>
      <c r="BJ523" s="505"/>
      <c r="BK523" s="505"/>
      <c r="BL523" s="505"/>
      <c r="BM523" s="505"/>
      <c r="BN523" s="505"/>
      <c r="BO523" s="505"/>
      <c r="BP523" s="505"/>
    </row>
    <row r="524" spans="1:68" ht="19.5" customHeight="1">
      <c r="A524" s="499"/>
      <c r="B524" s="499"/>
      <c r="C524" s="499"/>
      <c r="D524" s="499"/>
      <c r="E524" s="499"/>
      <c r="F524" s="499"/>
      <c r="G524" s="500"/>
      <c r="H524" s="499"/>
      <c r="I524" s="499"/>
      <c r="J524" s="500"/>
      <c r="K524" s="499"/>
      <c r="L524" s="500"/>
      <c r="M524" s="499"/>
      <c r="N524" s="500"/>
      <c r="O524" s="499"/>
      <c r="P524" s="500"/>
      <c r="Q524" s="501"/>
      <c r="R524" s="501"/>
      <c r="S524" s="501"/>
      <c r="T524" s="501"/>
      <c r="U524" s="499"/>
      <c r="V524" s="499"/>
      <c r="W524" s="500"/>
      <c r="X524" s="501"/>
      <c r="Y524" s="499"/>
      <c r="Z524" s="500"/>
      <c r="AA524" s="500"/>
      <c r="AB524" s="499"/>
      <c r="AC524" s="499"/>
      <c r="AD524" s="499"/>
      <c r="AE524" s="499"/>
      <c r="AF524" s="500"/>
      <c r="AG524" s="500"/>
      <c r="AH524" s="501"/>
      <c r="AI524" s="501"/>
      <c r="AJ524" s="501"/>
      <c r="AK524" s="501"/>
      <c r="AL524" s="501"/>
      <c r="AM524" s="501"/>
      <c r="AN524" s="502"/>
      <c r="AO524" s="502"/>
      <c r="AP524" s="500"/>
      <c r="AQ524" s="500"/>
      <c r="AR524" s="500"/>
      <c r="AS524" s="503"/>
      <c r="AT524" s="503"/>
      <c r="AU524" s="504"/>
      <c r="AV524" s="505"/>
      <c r="AW524" s="506"/>
      <c r="AX524" s="506"/>
      <c r="AY524" s="505"/>
      <c r="AZ524" s="506"/>
      <c r="BA524" s="504"/>
      <c r="BB524" s="504"/>
      <c r="BC524" s="504"/>
      <c r="BD524" s="504"/>
      <c r="BE524" s="504"/>
      <c r="BF524" s="504"/>
      <c r="BG524" s="505"/>
      <c r="BH524" s="505"/>
      <c r="BI524" s="505"/>
      <c r="BJ524" s="505"/>
      <c r="BK524" s="505"/>
      <c r="BL524" s="505"/>
      <c r="BM524" s="505"/>
      <c r="BN524" s="505"/>
      <c r="BO524" s="505"/>
      <c r="BP524" s="505"/>
    </row>
    <row r="525" spans="1:68" ht="19.5" customHeight="1">
      <c r="A525" s="499"/>
      <c r="B525" s="499"/>
      <c r="C525" s="499"/>
      <c r="D525" s="499"/>
      <c r="E525" s="499"/>
      <c r="F525" s="499"/>
      <c r="G525" s="500"/>
      <c r="H525" s="499"/>
      <c r="I525" s="499"/>
      <c r="J525" s="500"/>
      <c r="K525" s="499"/>
      <c r="L525" s="500"/>
      <c r="M525" s="499"/>
      <c r="N525" s="500"/>
      <c r="O525" s="499"/>
      <c r="P525" s="500"/>
      <c r="Q525" s="501"/>
      <c r="R525" s="501"/>
      <c r="S525" s="501"/>
      <c r="T525" s="501"/>
      <c r="U525" s="499"/>
      <c r="V525" s="499"/>
      <c r="W525" s="500"/>
      <c r="X525" s="501"/>
      <c r="Y525" s="499"/>
      <c r="Z525" s="500"/>
      <c r="AA525" s="500"/>
      <c r="AB525" s="499"/>
      <c r="AC525" s="499"/>
      <c r="AD525" s="499"/>
      <c r="AE525" s="499"/>
      <c r="AF525" s="500"/>
      <c r="AG525" s="500"/>
      <c r="AH525" s="501"/>
      <c r="AI525" s="501"/>
      <c r="AJ525" s="501"/>
      <c r="AK525" s="501"/>
      <c r="AL525" s="501"/>
      <c r="AM525" s="501"/>
      <c r="AN525" s="502"/>
      <c r="AO525" s="502"/>
      <c r="AP525" s="500"/>
      <c r="AQ525" s="500"/>
      <c r="AR525" s="500"/>
      <c r="AS525" s="503"/>
      <c r="AT525" s="503"/>
      <c r="AU525" s="504"/>
      <c r="AV525" s="505"/>
      <c r="AW525" s="506"/>
      <c r="AX525" s="506"/>
      <c r="AY525" s="505"/>
      <c r="AZ525" s="506"/>
      <c r="BA525" s="504"/>
      <c r="BB525" s="504"/>
      <c r="BC525" s="504"/>
      <c r="BD525" s="504"/>
      <c r="BE525" s="504"/>
      <c r="BF525" s="504"/>
      <c r="BG525" s="505"/>
      <c r="BH525" s="505"/>
      <c r="BI525" s="505"/>
      <c r="BJ525" s="505"/>
      <c r="BK525" s="505"/>
      <c r="BL525" s="505"/>
      <c r="BM525" s="505"/>
      <c r="BN525" s="505"/>
      <c r="BO525" s="505"/>
      <c r="BP525" s="505"/>
    </row>
    <row r="526" spans="1:68" ht="19.5" customHeight="1">
      <c r="A526" s="499"/>
      <c r="B526" s="499"/>
      <c r="C526" s="499"/>
      <c r="D526" s="499"/>
      <c r="E526" s="499"/>
      <c r="F526" s="499"/>
      <c r="G526" s="500"/>
      <c r="H526" s="499"/>
      <c r="I526" s="499"/>
      <c r="J526" s="500"/>
      <c r="K526" s="499"/>
      <c r="L526" s="500"/>
      <c r="M526" s="499"/>
      <c r="N526" s="500"/>
      <c r="O526" s="499"/>
      <c r="P526" s="500"/>
      <c r="Q526" s="501"/>
      <c r="R526" s="501"/>
      <c r="S526" s="501"/>
      <c r="T526" s="501"/>
      <c r="U526" s="499"/>
      <c r="V526" s="499"/>
      <c r="W526" s="500"/>
      <c r="X526" s="501"/>
      <c r="Y526" s="499"/>
      <c r="Z526" s="500"/>
      <c r="AA526" s="500"/>
      <c r="AB526" s="499"/>
      <c r="AC526" s="499"/>
      <c r="AD526" s="499"/>
      <c r="AE526" s="499"/>
      <c r="AF526" s="500"/>
      <c r="AG526" s="500"/>
      <c r="AH526" s="501"/>
      <c r="AI526" s="501"/>
      <c r="AJ526" s="501"/>
      <c r="AK526" s="501"/>
      <c r="AL526" s="501"/>
      <c r="AM526" s="501"/>
      <c r="AN526" s="502"/>
      <c r="AO526" s="502"/>
      <c r="AP526" s="500"/>
      <c r="AQ526" s="500"/>
      <c r="AR526" s="500"/>
      <c r="AS526" s="503"/>
      <c r="AT526" s="503"/>
      <c r="AU526" s="504"/>
      <c r="AV526" s="505"/>
      <c r="AW526" s="506"/>
      <c r="AX526" s="506"/>
      <c r="AY526" s="505"/>
      <c r="AZ526" s="506"/>
      <c r="BA526" s="504"/>
      <c r="BB526" s="504"/>
      <c r="BC526" s="504"/>
      <c r="BD526" s="504"/>
      <c r="BE526" s="504"/>
      <c r="BF526" s="504"/>
      <c r="BG526" s="505"/>
      <c r="BH526" s="505"/>
      <c r="BI526" s="505"/>
      <c r="BJ526" s="505"/>
      <c r="BK526" s="505"/>
      <c r="BL526" s="505"/>
      <c r="BM526" s="505"/>
      <c r="BN526" s="505"/>
      <c r="BO526" s="505"/>
      <c r="BP526" s="505"/>
    </row>
    <row r="527" spans="1:68" ht="19.5" customHeight="1">
      <c r="A527" s="499"/>
      <c r="B527" s="499"/>
      <c r="C527" s="499"/>
      <c r="D527" s="499"/>
      <c r="E527" s="499"/>
      <c r="F527" s="499"/>
      <c r="G527" s="500"/>
      <c r="H527" s="499"/>
      <c r="I527" s="499"/>
      <c r="J527" s="500"/>
      <c r="K527" s="499"/>
      <c r="L527" s="500"/>
      <c r="M527" s="499"/>
      <c r="N527" s="500"/>
      <c r="O527" s="499"/>
      <c r="P527" s="500"/>
      <c r="Q527" s="501"/>
      <c r="R527" s="501"/>
      <c r="S527" s="501"/>
      <c r="T527" s="501"/>
      <c r="U527" s="499"/>
      <c r="V527" s="499"/>
      <c r="W527" s="500"/>
      <c r="X527" s="501"/>
      <c r="Y527" s="499"/>
      <c r="Z527" s="500"/>
      <c r="AA527" s="500"/>
      <c r="AB527" s="499"/>
      <c r="AC527" s="499"/>
      <c r="AD527" s="499"/>
      <c r="AE527" s="499"/>
      <c r="AF527" s="500"/>
      <c r="AG527" s="500"/>
      <c r="AH527" s="501"/>
      <c r="AI527" s="501"/>
      <c r="AJ527" s="501"/>
      <c r="AK527" s="501"/>
      <c r="AL527" s="501"/>
      <c r="AM527" s="501"/>
      <c r="AN527" s="502"/>
      <c r="AO527" s="502"/>
      <c r="AP527" s="500"/>
      <c r="AQ527" s="500"/>
      <c r="AR527" s="500"/>
      <c r="AS527" s="503"/>
      <c r="AT527" s="503"/>
      <c r="AU527" s="504"/>
      <c r="AV527" s="505"/>
      <c r="AW527" s="506"/>
      <c r="AX527" s="506"/>
      <c r="AY527" s="505"/>
      <c r="AZ527" s="506"/>
      <c r="BA527" s="504"/>
      <c r="BB527" s="504"/>
      <c r="BC527" s="504"/>
      <c r="BD527" s="504"/>
      <c r="BE527" s="504"/>
      <c r="BF527" s="504"/>
      <c r="BG527" s="505"/>
      <c r="BH527" s="505"/>
      <c r="BI527" s="505"/>
      <c r="BJ527" s="505"/>
      <c r="BK527" s="505"/>
      <c r="BL527" s="505"/>
      <c r="BM527" s="505"/>
      <c r="BN527" s="505"/>
      <c r="BO527" s="505"/>
      <c r="BP527" s="505"/>
    </row>
    <row r="528" spans="1:68" ht="19.5" customHeight="1">
      <c r="A528" s="499"/>
      <c r="B528" s="499"/>
      <c r="C528" s="499"/>
      <c r="D528" s="499"/>
      <c r="E528" s="499"/>
      <c r="F528" s="499"/>
      <c r="G528" s="500"/>
      <c r="H528" s="499"/>
      <c r="I528" s="499"/>
      <c r="J528" s="500"/>
      <c r="K528" s="499"/>
      <c r="L528" s="500"/>
      <c r="M528" s="499"/>
      <c r="N528" s="500"/>
      <c r="O528" s="499"/>
      <c r="P528" s="500"/>
      <c r="Q528" s="501"/>
      <c r="R528" s="501"/>
      <c r="S528" s="501"/>
      <c r="T528" s="501"/>
      <c r="U528" s="499"/>
      <c r="V528" s="499"/>
      <c r="W528" s="500"/>
      <c r="X528" s="501"/>
      <c r="Y528" s="499"/>
      <c r="Z528" s="500"/>
      <c r="AA528" s="500"/>
      <c r="AB528" s="499"/>
      <c r="AC528" s="499"/>
      <c r="AD528" s="499"/>
      <c r="AE528" s="499"/>
      <c r="AF528" s="500"/>
      <c r="AG528" s="500"/>
      <c r="AH528" s="501"/>
      <c r="AI528" s="501"/>
      <c r="AJ528" s="501"/>
      <c r="AK528" s="501"/>
      <c r="AL528" s="501"/>
      <c r="AM528" s="501"/>
      <c r="AN528" s="502"/>
      <c r="AO528" s="502"/>
      <c r="AP528" s="500"/>
      <c r="AQ528" s="500"/>
      <c r="AR528" s="500"/>
      <c r="AS528" s="503"/>
      <c r="AT528" s="503"/>
      <c r="AU528" s="504"/>
      <c r="AV528" s="505"/>
      <c r="AW528" s="506"/>
      <c r="AX528" s="506"/>
      <c r="AY528" s="505"/>
      <c r="AZ528" s="506"/>
      <c r="BA528" s="504"/>
      <c r="BB528" s="504"/>
      <c r="BC528" s="504"/>
      <c r="BD528" s="504"/>
      <c r="BE528" s="504"/>
      <c r="BF528" s="504"/>
      <c r="BG528" s="505"/>
      <c r="BH528" s="505"/>
      <c r="BI528" s="505"/>
      <c r="BJ528" s="505"/>
      <c r="BK528" s="505"/>
      <c r="BL528" s="505"/>
      <c r="BM528" s="505"/>
      <c r="BN528" s="505"/>
      <c r="BO528" s="505"/>
      <c r="BP528" s="505"/>
    </row>
    <row r="529" spans="1:68" ht="19.5" customHeight="1">
      <c r="A529" s="499"/>
      <c r="B529" s="499"/>
      <c r="C529" s="499"/>
      <c r="D529" s="499"/>
      <c r="E529" s="499"/>
      <c r="F529" s="499"/>
      <c r="G529" s="500"/>
      <c r="H529" s="499"/>
      <c r="I529" s="499"/>
      <c r="J529" s="500"/>
      <c r="K529" s="499"/>
      <c r="L529" s="500"/>
      <c r="M529" s="499"/>
      <c r="N529" s="500"/>
      <c r="O529" s="499"/>
      <c r="P529" s="500"/>
      <c r="Q529" s="501"/>
      <c r="R529" s="501"/>
      <c r="S529" s="501"/>
      <c r="T529" s="501"/>
      <c r="U529" s="499"/>
      <c r="V529" s="499"/>
      <c r="W529" s="500"/>
      <c r="X529" s="501"/>
      <c r="Y529" s="499"/>
      <c r="Z529" s="500"/>
      <c r="AA529" s="500"/>
      <c r="AB529" s="499"/>
      <c r="AC529" s="499"/>
      <c r="AD529" s="499"/>
      <c r="AE529" s="499"/>
      <c r="AF529" s="500"/>
      <c r="AG529" s="500"/>
      <c r="AH529" s="501"/>
      <c r="AI529" s="501"/>
      <c r="AJ529" s="501"/>
      <c r="AK529" s="501"/>
      <c r="AL529" s="501"/>
      <c r="AM529" s="501"/>
      <c r="AN529" s="502"/>
      <c r="AO529" s="502"/>
      <c r="AP529" s="500"/>
      <c r="AQ529" s="500"/>
      <c r="AR529" s="500"/>
      <c r="AS529" s="503"/>
      <c r="AT529" s="503"/>
      <c r="AU529" s="504"/>
      <c r="AV529" s="505"/>
      <c r="AW529" s="506"/>
      <c r="AX529" s="506"/>
      <c r="AY529" s="505"/>
      <c r="AZ529" s="506"/>
      <c r="BA529" s="504"/>
      <c r="BB529" s="504"/>
      <c r="BC529" s="504"/>
      <c r="BD529" s="504"/>
      <c r="BE529" s="504"/>
      <c r="BF529" s="504"/>
      <c r="BG529" s="505"/>
      <c r="BH529" s="505"/>
      <c r="BI529" s="505"/>
      <c r="BJ529" s="505"/>
      <c r="BK529" s="505"/>
      <c r="BL529" s="505"/>
      <c r="BM529" s="505"/>
      <c r="BN529" s="505"/>
      <c r="BO529" s="505"/>
      <c r="BP529" s="505"/>
    </row>
    <row r="530" spans="1:68" ht="19.5" customHeight="1">
      <c r="A530" s="499"/>
      <c r="B530" s="499"/>
      <c r="C530" s="499"/>
      <c r="D530" s="499"/>
      <c r="E530" s="499"/>
      <c r="F530" s="499"/>
      <c r="G530" s="500"/>
      <c r="H530" s="499"/>
      <c r="I530" s="499"/>
      <c r="J530" s="500"/>
      <c r="K530" s="499"/>
      <c r="L530" s="500"/>
      <c r="M530" s="499"/>
      <c r="N530" s="500"/>
      <c r="O530" s="499"/>
      <c r="P530" s="500"/>
      <c r="Q530" s="501"/>
      <c r="R530" s="501"/>
      <c r="S530" s="501"/>
      <c r="T530" s="501"/>
      <c r="U530" s="499"/>
      <c r="V530" s="499"/>
      <c r="W530" s="500"/>
      <c r="X530" s="501"/>
      <c r="Y530" s="499"/>
      <c r="Z530" s="500"/>
      <c r="AA530" s="500"/>
      <c r="AB530" s="499"/>
      <c r="AC530" s="499"/>
      <c r="AD530" s="499"/>
      <c r="AE530" s="499"/>
      <c r="AF530" s="500"/>
      <c r="AG530" s="500"/>
      <c r="AH530" s="501"/>
      <c r="AI530" s="501"/>
      <c r="AJ530" s="501"/>
      <c r="AK530" s="501"/>
      <c r="AL530" s="501"/>
      <c r="AM530" s="501"/>
      <c r="AN530" s="502"/>
      <c r="AO530" s="502"/>
      <c r="AP530" s="500"/>
      <c r="AQ530" s="500"/>
      <c r="AR530" s="500"/>
      <c r="AS530" s="503"/>
      <c r="AT530" s="503"/>
      <c r="AU530" s="504"/>
      <c r="AV530" s="505"/>
      <c r="AW530" s="506"/>
      <c r="AX530" s="506"/>
      <c r="AY530" s="505"/>
      <c r="AZ530" s="506"/>
      <c r="BA530" s="504"/>
      <c r="BB530" s="504"/>
      <c r="BC530" s="504"/>
      <c r="BD530" s="504"/>
      <c r="BE530" s="504"/>
      <c r="BF530" s="504"/>
      <c r="BG530" s="505"/>
      <c r="BH530" s="505"/>
      <c r="BI530" s="505"/>
      <c r="BJ530" s="505"/>
      <c r="BK530" s="505"/>
      <c r="BL530" s="505"/>
      <c r="BM530" s="505"/>
      <c r="BN530" s="505"/>
      <c r="BO530" s="505"/>
      <c r="BP530" s="505"/>
    </row>
    <row r="531" spans="1:68" ht="19.5" customHeight="1">
      <c r="A531" s="499"/>
      <c r="B531" s="499"/>
      <c r="C531" s="499"/>
      <c r="D531" s="499"/>
      <c r="E531" s="499"/>
      <c r="F531" s="499"/>
      <c r="G531" s="500"/>
      <c r="H531" s="499"/>
      <c r="I531" s="499"/>
      <c r="J531" s="500"/>
      <c r="K531" s="499"/>
      <c r="L531" s="500"/>
      <c r="M531" s="499"/>
      <c r="N531" s="500"/>
      <c r="O531" s="499"/>
      <c r="P531" s="500"/>
      <c r="Q531" s="501"/>
      <c r="R531" s="501"/>
      <c r="S531" s="501"/>
      <c r="T531" s="501"/>
      <c r="U531" s="499"/>
      <c r="V531" s="499"/>
      <c r="W531" s="500"/>
      <c r="X531" s="501"/>
      <c r="Y531" s="499"/>
      <c r="Z531" s="500"/>
      <c r="AA531" s="500"/>
      <c r="AB531" s="499"/>
      <c r="AC531" s="499"/>
      <c r="AD531" s="499"/>
      <c r="AE531" s="499"/>
      <c r="AF531" s="500"/>
      <c r="AG531" s="500"/>
      <c r="AH531" s="501"/>
      <c r="AI531" s="501"/>
      <c r="AJ531" s="501"/>
      <c r="AK531" s="501"/>
      <c r="AL531" s="501"/>
      <c r="AM531" s="501"/>
      <c r="AN531" s="502"/>
      <c r="AO531" s="502"/>
      <c r="AP531" s="500"/>
      <c r="AQ531" s="500"/>
      <c r="AR531" s="500"/>
      <c r="AS531" s="503"/>
      <c r="AT531" s="503"/>
      <c r="AU531" s="504"/>
      <c r="AV531" s="505"/>
      <c r="AW531" s="506"/>
      <c r="AX531" s="506"/>
      <c r="AY531" s="505"/>
      <c r="AZ531" s="506"/>
      <c r="BA531" s="504"/>
      <c r="BB531" s="504"/>
      <c r="BC531" s="504"/>
      <c r="BD531" s="504"/>
      <c r="BE531" s="504"/>
      <c r="BF531" s="504"/>
      <c r="BG531" s="505"/>
      <c r="BH531" s="505"/>
      <c r="BI531" s="505"/>
      <c r="BJ531" s="505"/>
      <c r="BK531" s="505"/>
      <c r="BL531" s="505"/>
      <c r="BM531" s="505"/>
      <c r="BN531" s="505"/>
      <c r="BO531" s="505"/>
      <c r="BP531" s="505"/>
    </row>
    <row r="532" spans="1:68" ht="19.5" customHeight="1">
      <c r="A532" s="499"/>
      <c r="B532" s="499"/>
      <c r="C532" s="499"/>
      <c r="D532" s="499"/>
      <c r="E532" s="499"/>
      <c r="F532" s="499"/>
      <c r="G532" s="500"/>
      <c r="H532" s="499"/>
      <c r="I532" s="499"/>
      <c r="J532" s="500"/>
      <c r="K532" s="499"/>
      <c r="L532" s="500"/>
      <c r="M532" s="499"/>
      <c r="N532" s="500"/>
      <c r="O532" s="499"/>
      <c r="P532" s="500"/>
      <c r="Q532" s="501"/>
      <c r="R532" s="501"/>
      <c r="S532" s="501"/>
      <c r="T532" s="501"/>
      <c r="U532" s="499"/>
      <c r="V532" s="499"/>
      <c r="W532" s="500"/>
      <c r="X532" s="501"/>
      <c r="Y532" s="499"/>
      <c r="Z532" s="500"/>
      <c r="AA532" s="500"/>
      <c r="AB532" s="499"/>
      <c r="AC532" s="499"/>
      <c r="AD532" s="499"/>
      <c r="AE532" s="499"/>
      <c r="AF532" s="500"/>
      <c r="AG532" s="500"/>
      <c r="AH532" s="501"/>
      <c r="AI532" s="501"/>
      <c r="AJ532" s="501"/>
      <c r="AK532" s="501"/>
      <c r="AL532" s="501"/>
      <c r="AM532" s="501"/>
      <c r="AN532" s="502"/>
      <c r="AO532" s="502"/>
      <c r="AP532" s="500"/>
      <c r="AQ532" s="500"/>
      <c r="AR532" s="500"/>
      <c r="AS532" s="503"/>
      <c r="AT532" s="503"/>
      <c r="AU532" s="504"/>
      <c r="AV532" s="505"/>
      <c r="AW532" s="506"/>
      <c r="AX532" s="506"/>
      <c r="AY532" s="505"/>
      <c r="AZ532" s="506"/>
      <c r="BA532" s="504"/>
      <c r="BB532" s="504"/>
      <c r="BC532" s="504"/>
      <c r="BD532" s="504"/>
      <c r="BE532" s="504"/>
      <c r="BF532" s="504"/>
      <c r="BG532" s="505"/>
      <c r="BH532" s="505"/>
      <c r="BI532" s="505"/>
      <c r="BJ532" s="505"/>
      <c r="BK532" s="505"/>
      <c r="BL532" s="505"/>
      <c r="BM532" s="505"/>
      <c r="BN532" s="505"/>
      <c r="BO532" s="505"/>
      <c r="BP532" s="505"/>
    </row>
    <row r="533" spans="1:68" ht="19.5" customHeight="1">
      <c r="A533" s="499"/>
      <c r="B533" s="499"/>
      <c r="C533" s="499"/>
      <c r="D533" s="499"/>
      <c r="E533" s="499"/>
      <c r="F533" s="499"/>
      <c r="G533" s="500"/>
      <c r="H533" s="499"/>
      <c r="I533" s="499"/>
      <c r="J533" s="500"/>
      <c r="K533" s="499"/>
      <c r="L533" s="500"/>
      <c r="M533" s="499"/>
      <c r="N533" s="500"/>
      <c r="O533" s="499"/>
      <c r="P533" s="500"/>
      <c r="Q533" s="501"/>
      <c r="R533" s="501"/>
      <c r="S533" s="501"/>
      <c r="T533" s="501"/>
      <c r="U533" s="499"/>
      <c r="V533" s="499"/>
      <c r="W533" s="500"/>
      <c r="X533" s="501"/>
      <c r="Y533" s="499"/>
      <c r="Z533" s="500"/>
      <c r="AA533" s="500"/>
      <c r="AB533" s="499"/>
      <c r="AC533" s="499"/>
      <c r="AD533" s="499"/>
      <c r="AE533" s="499"/>
      <c r="AF533" s="500"/>
      <c r="AG533" s="500"/>
      <c r="AH533" s="501"/>
      <c r="AI533" s="501"/>
      <c r="AJ533" s="501"/>
      <c r="AK533" s="501"/>
      <c r="AL533" s="501"/>
      <c r="AM533" s="501"/>
      <c r="AN533" s="502"/>
      <c r="AO533" s="502"/>
      <c r="AP533" s="500"/>
      <c r="AQ533" s="500"/>
      <c r="AR533" s="500"/>
      <c r="AS533" s="503"/>
      <c r="AT533" s="503"/>
      <c r="AU533" s="504"/>
      <c r="AV533" s="505"/>
      <c r="AW533" s="506"/>
      <c r="AX533" s="506"/>
      <c r="AY533" s="505"/>
      <c r="AZ533" s="506"/>
      <c r="BA533" s="504"/>
      <c r="BB533" s="504"/>
      <c r="BC533" s="504"/>
      <c r="BD533" s="504"/>
      <c r="BE533" s="504"/>
      <c r="BF533" s="504"/>
      <c r="BG533" s="505"/>
      <c r="BH533" s="505"/>
      <c r="BI533" s="505"/>
      <c r="BJ533" s="505"/>
      <c r="BK533" s="505"/>
      <c r="BL533" s="505"/>
      <c r="BM533" s="505"/>
      <c r="BN533" s="505"/>
      <c r="BO533" s="505"/>
      <c r="BP533" s="505"/>
    </row>
    <row r="534" spans="1:68" ht="19.5" customHeight="1">
      <c r="A534" s="499"/>
      <c r="B534" s="499"/>
      <c r="C534" s="499"/>
      <c r="D534" s="499"/>
      <c r="E534" s="499"/>
      <c r="F534" s="499"/>
      <c r="G534" s="500"/>
      <c r="H534" s="499"/>
      <c r="I534" s="499"/>
      <c r="J534" s="500"/>
      <c r="K534" s="499"/>
      <c r="L534" s="500"/>
      <c r="M534" s="499"/>
      <c r="N534" s="500"/>
      <c r="O534" s="499"/>
      <c r="P534" s="500"/>
      <c r="Q534" s="501"/>
      <c r="R534" s="501"/>
      <c r="S534" s="501"/>
      <c r="T534" s="501"/>
      <c r="U534" s="499"/>
      <c r="V534" s="499"/>
      <c r="W534" s="500"/>
      <c r="X534" s="501"/>
      <c r="Y534" s="499"/>
      <c r="Z534" s="500"/>
      <c r="AA534" s="500"/>
      <c r="AB534" s="499"/>
      <c r="AC534" s="499"/>
      <c r="AD534" s="499"/>
      <c r="AE534" s="499"/>
      <c r="AF534" s="500"/>
      <c r="AG534" s="500"/>
      <c r="AH534" s="501"/>
      <c r="AI534" s="501"/>
      <c r="AJ534" s="501"/>
      <c r="AK534" s="501"/>
      <c r="AL534" s="501"/>
      <c r="AM534" s="501"/>
      <c r="AN534" s="502"/>
      <c r="AO534" s="502"/>
      <c r="AP534" s="500"/>
      <c r="AQ534" s="500"/>
      <c r="AR534" s="500"/>
      <c r="AS534" s="503"/>
      <c r="AT534" s="503"/>
      <c r="AU534" s="504"/>
      <c r="AV534" s="505"/>
      <c r="AW534" s="506"/>
      <c r="AX534" s="506"/>
      <c r="AY534" s="505"/>
      <c r="AZ534" s="506"/>
      <c r="BA534" s="504"/>
      <c r="BB534" s="504"/>
      <c r="BC534" s="504"/>
      <c r="BD534" s="504"/>
      <c r="BE534" s="504"/>
      <c r="BF534" s="504"/>
      <c r="BG534" s="505"/>
      <c r="BH534" s="505"/>
      <c r="BI534" s="505"/>
      <c r="BJ534" s="505"/>
      <c r="BK534" s="505"/>
      <c r="BL534" s="505"/>
      <c r="BM534" s="505"/>
      <c r="BN534" s="505"/>
      <c r="BO534" s="505"/>
      <c r="BP534" s="505"/>
    </row>
    <row r="535" spans="1:68" ht="19.5" customHeight="1">
      <c r="A535" s="499"/>
      <c r="B535" s="499"/>
      <c r="C535" s="499"/>
      <c r="D535" s="499"/>
      <c r="E535" s="499"/>
      <c r="F535" s="499"/>
      <c r="G535" s="500"/>
      <c r="H535" s="499"/>
      <c r="I535" s="499"/>
      <c r="J535" s="500"/>
      <c r="K535" s="499"/>
      <c r="L535" s="500"/>
      <c r="M535" s="499"/>
      <c r="N535" s="500"/>
      <c r="O535" s="499"/>
      <c r="P535" s="500"/>
      <c r="Q535" s="501"/>
      <c r="R535" s="501"/>
      <c r="S535" s="501"/>
      <c r="T535" s="501"/>
      <c r="U535" s="499"/>
      <c r="V535" s="499"/>
      <c r="W535" s="500"/>
      <c r="X535" s="501"/>
      <c r="Y535" s="499"/>
      <c r="Z535" s="500"/>
      <c r="AA535" s="500"/>
      <c r="AB535" s="499"/>
      <c r="AC535" s="499"/>
      <c r="AD535" s="499"/>
      <c r="AE535" s="499"/>
      <c r="AF535" s="500"/>
      <c r="AG535" s="500"/>
      <c r="AH535" s="501"/>
      <c r="AI535" s="501"/>
      <c r="AJ535" s="501"/>
      <c r="AK535" s="501"/>
      <c r="AL535" s="501"/>
      <c r="AM535" s="501"/>
      <c r="AN535" s="502"/>
      <c r="AO535" s="502"/>
      <c r="AP535" s="500"/>
      <c r="AQ535" s="500"/>
      <c r="AR535" s="500"/>
      <c r="AS535" s="503"/>
      <c r="AT535" s="503"/>
      <c r="AU535" s="504"/>
      <c r="AV535" s="505"/>
      <c r="AW535" s="506"/>
      <c r="AX535" s="506"/>
      <c r="AY535" s="505"/>
      <c r="AZ535" s="506"/>
      <c r="BA535" s="504"/>
      <c r="BB535" s="504"/>
      <c r="BC535" s="504"/>
      <c r="BD535" s="504"/>
      <c r="BE535" s="504"/>
      <c r="BF535" s="504"/>
      <c r="BG535" s="505"/>
      <c r="BH535" s="505"/>
      <c r="BI535" s="505"/>
      <c r="BJ535" s="505"/>
      <c r="BK535" s="505"/>
      <c r="BL535" s="505"/>
      <c r="BM535" s="505"/>
      <c r="BN535" s="505"/>
      <c r="BO535" s="505"/>
      <c r="BP535" s="505"/>
    </row>
    <row r="536" spans="1:68" ht="19.5" customHeight="1">
      <c r="A536" s="499"/>
      <c r="B536" s="499"/>
      <c r="C536" s="499"/>
      <c r="D536" s="499"/>
      <c r="E536" s="499"/>
      <c r="F536" s="499"/>
      <c r="G536" s="500"/>
      <c r="H536" s="499"/>
      <c r="I536" s="499"/>
      <c r="J536" s="500"/>
      <c r="K536" s="499"/>
      <c r="L536" s="500"/>
      <c r="M536" s="499"/>
      <c r="N536" s="500"/>
      <c r="O536" s="499"/>
      <c r="P536" s="500"/>
      <c r="Q536" s="501"/>
      <c r="R536" s="501"/>
      <c r="S536" s="501"/>
      <c r="T536" s="501"/>
      <c r="U536" s="499"/>
      <c r="V536" s="499"/>
      <c r="W536" s="500"/>
      <c r="X536" s="501"/>
      <c r="Y536" s="499"/>
      <c r="Z536" s="500"/>
      <c r="AA536" s="500"/>
      <c r="AB536" s="499"/>
      <c r="AC536" s="499"/>
      <c r="AD536" s="499"/>
      <c r="AE536" s="499"/>
      <c r="AF536" s="500"/>
      <c r="AG536" s="500"/>
      <c r="AH536" s="501"/>
      <c r="AI536" s="501"/>
      <c r="AJ536" s="501"/>
      <c r="AK536" s="501"/>
      <c r="AL536" s="501"/>
      <c r="AM536" s="501"/>
      <c r="AN536" s="502"/>
      <c r="AO536" s="502"/>
      <c r="AP536" s="500"/>
      <c r="AQ536" s="500"/>
      <c r="AR536" s="500"/>
      <c r="AS536" s="503"/>
      <c r="AT536" s="503"/>
      <c r="AU536" s="504"/>
      <c r="AV536" s="505"/>
      <c r="AW536" s="506"/>
      <c r="AX536" s="506"/>
      <c r="AY536" s="505"/>
      <c r="AZ536" s="506"/>
      <c r="BA536" s="504"/>
      <c r="BB536" s="504"/>
      <c r="BC536" s="504"/>
      <c r="BD536" s="504"/>
      <c r="BE536" s="504"/>
      <c r="BF536" s="504"/>
      <c r="BG536" s="505"/>
      <c r="BH536" s="505"/>
      <c r="BI536" s="505"/>
      <c r="BJ536" s="505"/>
      <c r="BK536" s="505"/>
      <c r="BL536" s="505"/>
      <c r="BM536" s="505"/>
      <c r="BN536" s="505"/>
      <c r="BO536" s="505"/>
      <c r="BP536" s="505"/>
    </row>
    <row r="537" spans="1:68" ht="19.5" customHeight="1">
      <c r="A537" s="499"/>
      <c r="B537" s="499"/>
      <c r="C537" s="499"/>
      <c r="D537" s="499"/>
      <c r="E537" s="499"/>
      <c r="F537" s="499"/>
      <c r="G537" s="500"/>
      <c r="H537" s="499"/>
      <c r="I537" s="499"/>
      <c r="J537" s="500"/>
      <c r="K537" s="499"/>
      <c r="L537" s="500"/>
      <c r="M537" s="499"/>
      <c r="N537" s="500"/>
      <c r="O537" s="499"/>
      <c r="P537" s="500"/>
      <c r="Q537" s="501"/>
      <c r="R537" s="501"/>
      <c r="S537" s="501"/>
      <c r="T537" s="501"/>
      <c r="U537" s="499"/>
      <c r="V537" s="499"/>
      <c r="W537" s="500"/>
      <c r="X537" s="501"/>
      <c r="Y537" s="499"/>
      <c r="Z537" s="500"/>
      <c r="AA537" s="500"/>
      <c r="AB537" s="499"/>
      <c r="AC537" s="499"/>
      <c r="AD537" s="499"/>
      <c r="AE537" s="499"/>
      <c r="AF537" s="500"/>
      <c r="AG537" s="500"/>
      <c r="AH537" s="501"/>
      <c r="AI537" s="501"/>
      <c r="AJ537" s="501"/>
      <c r="AK537" s="501"/>
      <c r="AL537" s="501"/>
      <c r="AM537" s="501"/>
      <c r="AN537" s="502"/>
      <c r="AO537" s="502"/>
      <c r="AP537" s="500"/>
      <c r="AQ537" s="500"/>
      <c r="AR537" s="500"/>
      <c r="AS537" s="503"/>
      <c r="AT537" s="503"/>
      <c r="AU537" s="504"/>
      <c r="AV537" s="505"/>
      <c r="AW537" s="506"/>
      <c r="AX537" s="506"/>
      <c r="AY537" s="505"/>
      <c r="AZ537" s="506"/>
      <c r="BA537" s="504"/>
      <c r="BB537" s="504"/>
      <c r="BC537" s="504"/>
      <c r="BD537" s="504"/>
      <c r="BE537" s="504"/>
      <c r="BF537" s="504"/>
      <c r="BG537" s="505"/>
      <c r="BH537" s="505"/>
      <c r="BI537" s="505"/>
      <c r="BJ537" s="505"/>
      <c r="BK537" s="505"/>
      <c r="BL537" s="505"/>
      <c r="BM537" s="505"/>
      <c r="BN537" s="505"/>
      <c r="BO537" s="505"/>
      <c r="BP537" s="505"/>
    </row>
    <row r="538" spans="1:68" ht="19.5" customHeight="1">
      <c r="A538" s="499"/>
      <c r="B538" s="499"/>
      <c r="C538" s="499"/>
      <c r="D538" s="499"/>
      <c r="E538" s="499"/>
      <c r="F538" s="499"/>
      <c r="G538" s="500"/>
      <c r="H538" s="499"/>
      <c r="I538" s="499"/>
      <c r="J538" s="500"/>
      <c r="K538" s="499"/>
      <c r="L538" s="500"/>
      <c r="M538" s="499"/>
      <c r="N538" s="500"/>
      <c r="O538" s="499"/>
      <c r="P538" s="500"/>
      <c r="Q538" s="501"/>
      <c r="R538" s="501"/>
      <c r="S538" s="501"/>
      <c r="T538" s="501"/>
      <c r="U538" s="499"/>
      <c r="V538" s="499"/>
      <c r="W538" s="500"/>
      <c r="X538" s="501"/>
      <c r="Y538" s="499"/>
      <c r="Z538" s="500"/>
      <c r="AA538" s="500"/>
      <c r="AB538" s="499"/>
      <c r="AC538" s="499"/>
      <c r="AD538" s="499"/>
      <c r="AE538" s="499"/>
      <c r="AF538" s="500"/>
      <c r="AG538" s="500"/>
      <c r="AH538" s="501"/>
      <c r="AI538" s="501"/>
      <c r="AJ538" s="501"/>
      <c r="AK538" s="501"/>
      <c r="AL538" s="501"/>
      <c r="AM538" s="501"/>
      <c r="AN538" s="502"/>
      <c r="AO538" s="502"/>
      <c r="AP538" s="500"/>
      <c r="AQ538" s="500"/>
      <c r="AR538" s="500"/>
      <c r="AS538" s="503"/>
      <c r="AT538" s="503"/>
      <c r="AU538" s="504"/>
      <c r="AV538" s="505"/>
      <c r="AW538" s="506"/>
      <c r="AX538" s="506"/>
      <c r="AY538" s="505"/>
      <c r="AZ538" s="506"/>
      <c r="BA538" s="504"/>
      <c r="BB538" s="504"/>
      <c r="BC538" s="504"/>
      <c r="BD538" s="504"/>
      <c r="BE538" s="504"/>
      <c r="BF538" s="504"/>
      <c r="BG538" s="505"/>
      <c r="BH538" s="505"/>
      <c r="BI538" s="505"/>
      <c r="BJ538" s="505"/>
      <c r="BK538" s="505"/>
      <c r="BL538" s="505"/>
      <c r="BM538" s="505"/>
      <c r="BN538" s="505"/>
      <c r="BO538" s="505"/>
      <c r="BP538" s="505"/>
    </row>
    <row r="539" spans="1:68" ht="19.5" customHeight="1">
      <c r="A539" s="499"/>
      <c r="B539" s="499"/>
      <c r="C539" s="499"/>
      <c r="D539" s="499"/>
      <c r="E539" s="499"/>
      <c r="F539" s="499"/>
      <c r="G539" s="500"/>
      <c r="H539" s="499"/>
      <c r="I539" s="499"/>
      <c r="J539" s="500"/>
      <c r="K539" s="499"/>
      <c r="L539" s="500"/>
      <c r="M539" s="499"/>
      <c r="N539" s="500"/>
      <c r="O539" s="499"/>
      <c r="P539" s="500"/>
      <c r="Q539" s="501"/>
      <c r="R539" s="501"/>
      <c r="S539" s="501"/>
      <c r="T539" s="501"/>
      <c r="U539" s="499"/>
      <c r="V539" s="499"/>
      <c r="W539" s="500"/>
      <c r="X539" s="501"/>
      <c r="Y539" s="499"/>
      <c r="Z539" s="500"/>
      <c r="AA539" s="500"/>
      <c r="AB539" s="499"/>
      <c r="AC539" s="499"/>
      <c r="AD539" s="499"/>
      <c r="AE539" s="499"/>
      <c r="AF539" s="500"/>
      <c r="AG539" s="500"/>
      <c r="AH539" s="501"/>
      <c r="AI539" s="501"/>
      <c r="AJ539" s="501"/>
      <c r="AK539" s="501"/>
      <c r="AL539" s="501"/>
      <c r="AM539" s="501"/>
      <c r="AN539" s="502"/>
      <c r="AO539" s="502"/>
      <c r="AP539" s="500"/>
      <c r="AQ539" s="500"/>
      <c r="AR539" s="500"/>
      <c r="AS539" s="503"/>
      <c r="AT539" s="503"/>
      <c r="AU539" s="504"/>
      <c r="AV539" s="505"/>
      <c r="AW539" s="506"/>
      <c r="AX539" s="506"/>
      <c r="AY539" s="505"/>
      <c r="AZ539" s="506"/>
      <c r="BA539" s="504"/>
      <c r="BB539" s="504"/>
      <c r="BC539" s="504"/>
      <c r="BD539" s="504"/>
      <c r="BE539" s="504"/>
      <c r="BF539" s="504"/>
      <c r="BG539" s="505"/>
      <c r="BH539" s="505"/>
      <c r="BI539" s="505"/>
      <c r="BJ539" s="505"/>
      <c r="BK539" s="505"/>
      <c r="BL539" s="505"/>
      <c r="BM539" s="505"/>
      <c r="BN539" s="505"/>
      <c r="BO539" s="505"/>
      <c r="BP539" s="505"/>
    </row>
    <row r="540" spans="1:68" ht="19.5" customHeight="1">
      <c r="A540" s="499"/>
      <c r="B540" s="499"/>
      <c r="C540" s="499"/>
      <c r="D540" s="499"/>
      <c r="E540" s="499"/>
      <c r="F540" s="499"/>
      <c r="G540" s="500"/>
      <c r="H540" s="499"/>
      <c r="I540" s="499"/>
      <c r="J540" s="500"/>
      <c r="K540" s="499"/>
      <c r="L540" s="500"/>
      <c r="M540" s="499"/>
      <c r="N540" s="500"/>
      <c r="O540" s="499"/>
      <c r="P540" s="500"/>
      <c r="Q540" s="501"/>
      <c r="R540" s="501"/>
      <c r="S540" s="501"/>
      <c r="T540" s="501"/>
      <c r="U540" s="499"/>
      <c r="V540" s="499"/>
      <c r="W540" s="500"/>
      <c r="X540" s="501"/>
      <c r="Y540" s="499"/>
      <c r="Z540" s="500"/>
      <c r="AA540" s="500"/>
      <c r="AB540" s="499"/>
      <c r="AC540" s="499"/>
      <c r="AD540" s="499"/>
      <c r="AE540" s="499"/>
      <c r="AF540" s="500"/>
      <c r="AG540" s="500"/>
      <c r="AH540" s="501"/>
      <c r="AI540" s="501"/>
      <c r="AJ540" s="501"/>
      <c r="AK540" s="501"/>
      <c r="AL540" s="501"/>
      <c r="AM540" s="501"/>
      <c r="AN540" s="502"/>
      <c r="AO540" s="502"/>
      <c r="AP540" s="500"/>
      <c r="AQ540" s="500"/>
      <c r="AR540" s="500"/>
      <c r="AS540" s="503"/>
      <c r="AT540" s="503"/>
      <c r="AU540" s="504"/>
      <c r="AV540" s="505"/>
      <c r="AW540" s="506"/>
      <c r="AX540" s="506"/>
      <c r="AY540" s="505"/>
      <c r="AZ540" s="506"/>
      <c r="BA540" s="504"/>
      <c r="BB540" s="504"/>
      <c r="BC540" s="504"/>
      <c r="BD540" s="504"/>
      <c r="BE540" s="504"/>
      <c r="BF540" s="504"/>
      <c r="BG540" s="505"/>
      <c r="BH540" s="505"/>
      <c r="BI540" s="505"/>
      <c r="BJ540" s="505"/>
      <c r="BK540" s="505"/>
      <c r="BL540" s="505"/>
      <c r="BM540" s="505"/>
      <c r="BN540" s="505"/>
      <c r="BO540" s="505"/>
      <c r="BP540" s="505"/>
    </row>
    <row r="541" spans="1:68" ht="19.5" customHeight="1">
      <c r="A541" s="499"/>
      <c r="B541" s="499"/>
      <c r="C541" s="499"/>
      <c r="D541" s="499"/>
      <c r="E541" s="499"/>
      <c r="F541" s="499"/>
      <c r="G541" s="500"/>
      <c r="H541" s="499"/>
      <c r="I541" s="499"/>
      <c r="J541" s="500"/>
      <c r="K541" s="499"/>
      <c r="L541" s="500"/>
      <c r="M541" s="499"/>
      <c r="N541" s="500"/>
      <c r="O541" s="499"/>
      <c r="P541" s="500"/>
      <c r="Q541" s="501"/>
      <c r="R541" s="501"/>
      <c r="S541" s="501"/>
      <c r="T541" s="501"/>
      <c r="U541" s="499"/>
      <c r="V541" s="499"/>
      <c r="W541" s="500"/>
      <c r="X541" s="501"/>
      <c r="Y541" s="499"/>
      <c r="Z541" s="500"/>
      <c r="AA541" s="500"/>
      <c r="AB541" s="499"/>
      <c r="AC541" s="499"/>
      <c r="AD541" s="499"/>
      <c r="AE541" s="499"/>
      <c r="AF541" s="500"/>
      <c r="AG541" s="500"/>
      <c r="AH541" s="501"/>
      <c r="AI541" s="501"/>
      <c r="AJ541" s="501"/>
      <c r="AK541" s="501"/>
      <c r="AL541" s="501"/>
      <c r="AM541" s="501"/>
      <c r="AN541" s="502"/>
      <c r="AO541" s="502"/>
      <c r="AP541" s="500"/>
      <c r="AQ541" s="500"/>
      <c r="AR541" s="500"/>
      <c r="AS541" s="503"/>
      <c r="AT541" s="503"/>
      <c r="AU541" s="504"/>
      <c r="AV541" s="505"/>
      <c r="AW541" s="506"/>
      <c r="AX541" s="506"/>
      <c r="AY541" s="505"/>
      <c r="AZ541" s="506"/>
      <c r="BA541" s="504"/>
      <c r="BB541" s="504"/>
      <c r="BC541" s="504"/>
      <c r="BD541" s="504"/>
      <c r="BE541" s="504"/>
      <c r="BF541" s="504"/>
      <c r="BG541" s="505"/>
      <c r="BH541" s="505"/>
      <c r="BI541" s="505"/>
      <c r="BJ541" s="505"/>
      <c r="BK541" s="505"/>
      <c r="BL541" s="505"/>
      <c r="BM541" s="505"/>
      <c r="BN541" s="505"/>
      <c r="BO541" s="505"/>
      <c r="BP541" s="505"/>
    </row>
    <row r="542" spans="1:68" ht="19.5" customHeight="1">
      <c r="A542" s="499"/>
      <c r="B542" s="499"/>
      <c r="C542" s="499"/>
      <c r="D542" s="499"/>
      <c r="E542" s="499"/>
      <c r="F542" s="499"/>
      <c r="G542" s="500"/>
      <c r="H542" s="499"/>
      <c r="I542" s="499"/>
      <c r="J542" s="500"/>
      <c r="K542" s="499"/>
      <c r="L542" s="500"/>
      <c r="M542" s="499"/>
      <c r="N542" s="500"/>
      <c r="O542" s="499"/>
      <c r="P542" s="500"/>
      <c r="Q542" s="501"/>
      <c r="R542" s="501"/>
      <c r="S542" s="501"/>
      <c r="T542" s="501"/>
      <c r="U542" s="499"/>
      <c r="V542" s="499"/>
      <c r="W542" s="500"/>
      <c r="X542" s="501"/>
      <c r="Y542" s="499"/>
      <c r="Z542" s="500"/>
      <c r="AA542" s="500"/>
      <c r="AB542" s="499"/>
      <c r="AC542" s="499"/>
      <c r="AD542" s="499"/>
      <c r="AE542" s="499"/>
      <c r="AF542" s="500"/>
      <c r="AG542" s="500"/>
      <c r="AH542" s="501"/>
      <c r="AI542" s="501"/>
      <c r="AJ542" s="501"/>
      <c r="AK542" s="501"/>
      <c r="AL542" s="501"/>
      <c r="AM542" s="501"/>
      <c r="AN542" s="502"/>
      <c r="AO542" s="502"/>
      <c r="AP542" s="500"/>
      <c r="AQ542" s="500"/>
      <c r="AR542" s="500"/>
      <c r="AS542" s="503"/>
      <c r="AT542" s="503"/>
      <c r="AU542" s="504"/>
      <c r="AV542" s="505"/>
      <c r="AW542" s="506"/>
      <c r="AX542" s="506"/>
      <c r="AY542" s="505"/>
      <c r="AZ542" s="506"/>
      <c r="BA542" s="504"/>
      <c r="BB542" s="504"/>
      <c r="BC542" s="504"/>
      <c r="BD542" s="504"/>
      <c r="BE542" s="504"/>
      <c r="BF542" s="504"/>
      <c r="BG542" s="505"/>
      <c r="BH542" s="505"/>
      <c r="BI542" s="505"/>
      <c r="BJ542" s="505"/>
      <c r="BK542" s="505"/>
      <c r="BL542" s="505"/>
      <c r="BM542" s="505"/>
      <c r="BN542" s="505"/>
      <c r="BO542" s="505"/>
      <c r="BP542" s="505"/>
    </row>
    <row r="543" spans="1:68" ht="19.5" customHeight="1">
      <c r="A543" s="499"/>
      <c r="B543" s="499"/>
      <c r="C543" s="499"/>
      <c r="D543" s="499"/>
      <c r="E543" s="499"/>
      <c r="F543" s="499"/>
      <c r="G543" s="500"/>
      <c r="H543" s="499"/>
      <c r="I543" s="499"/>
      <c r="J543" s="500"/>
      <c r="K543" s="499"/>
      <c r="L543" s="500"/>
      <c r="M543" s="499"/>
      <c r="N543" s="500"/>
      <c r="O543" s="499"/>
      <c r="P543" s="500"/>
      <c r="Q543" s="501"/>
      <c r="R543" s="501"/>
      <c r="S543" s="501"/>
      <c r="T543" s="501"/>
      <c r="U543" s="499"/>
      <c r="V543" s="499"/>
      <c r="W543" s="500"/>
      <c r="X543" s="501"/>
      <c r="Y543" s="499"/>
      <c r="Z543" s="500"/>
      <c r="AA543" s="500"/>
      <c r="AB543" s="499"/>
      <c r="AC543" s="499"/>
      <c r="AD543" s="499"/>
      <c r="AE543" s="499"/>
      <c r="AF543" s="500"/>
      <c r="AG543" s="500"/>
      <c r="AH543" s="501"/>
      <c r="AI543" s="501"/>
      <c r="AJ543" s="501"/>
      <c r="AK543" s="501"/>
      <c r="AL543" s="501"/>
      <c r="AM543" s="501"/>
      <c r="AN543" s="502"/>
      <c r="AO543" s="502"/>
      <c r="AP543" s="500"/>
      <c r="AQ543" s="500"/>
      <c r="AR543" s="500"/>
      <c r="AS543" s="503"/>
      <c r="AT543" s="503"/>
      <c r="AU543" s="504"/>
      <c r="AV543" s="505"/>
      <c r="AW543" s="506"/>
      <c r="AX543" s="506"/>
      <c r="AY543" s="505"/>
      <c r="AZ543" s="506"/>
      <c r="BA543" s="504"/>
      <c r="BB543" s="504"/>
      <c r="BC543" s="504"/>
      <c r="BD543" s="504"/>
      <c r="BE543" s="504"/>
      <c r="BF543" s="504"/>
      <c r="BG543" s="505"/>
      <c r="BH543" s="505"/>
      <c r="BI543" s="505"/>
      <c r="BJ543" s="505"/>
      <c r="BK543" s="505"/>
      <c r="BL543" s="505"/>
      <c r="BM543" s="505"/>
      <c r="BN543" s="505"/>
      <c r="BO543" s="505"/>
      <c r="BP543" s="505"/>
    </row>
    <row r="544" spans="1:68" ht="19.5" customHeight="1">
      <c r="A544" s="499"/>
      <c r="B544" s="499"/>
      <c r="C544" s="499"/>
      <c r="D544" s="499"/>
      <c r="E544" s="499"/>
      <c r="F544" s="499"/>
      <c r="G544" s="500"/>
      <c r="H544" s="499"/>
      <c r="I544" s="499"/>
      <c r="J544" s="500"/>
      <c r="K544" s="499"/>
      <c r="L544" s="500"/>
      <c r="M544" s="499"/>
      <c r="N544" s="500"/>
      <c r="O544" s="499"/>
      <c r="P544" s="500"/>
      <c r="Q544" s="501"/>
      <c r="R544" s="501"/>
      <c r="S544" s="501"/>
      <c r="T544" s="501"/>
      <c r="U544" s="499"/>
      <c r="V544" s="499"/>
      <c r="W544" s="500"/>
      <c r="X544" s="501"/>
      <c r="Y544" s="499"/>
      <c r="Z544" s="500"/>
      <c r="AA544" s="500"/>
      <c r="AB544" s="499"/>
      <c r="AC544" s="499"/>
      <c r="AD544" s="499"/>
      <c r="AE544" s="499"/>
      <c r="AF544" s="500"/>
      <c r="AG544" s="500"/>
      <c r="AH544" s="501"/>
      <c r="AI544" s="501"/>
      <c r="AJ544" s="501"/>
      <c r="AK544" s="501"/>
      <c r="AL544" s="501"/>
      <c r="AM544" s="501"/>
      <c r="AN544" s="502"/>
      <c r="AO544" s="502"/>
      <c r="AP544" s="500"/>
      <c r="AQ544" s="500"/>
      <c r="AR544" s="500"/>
      <c r="AS544" s="503"/>
      <c r="AT544" s="503"/>
      <c r="AU544" s="504"/>
      <c r="AV544" s="505"/>
      <c r="AW544" s="506"/>
      <c r="AX544" s="506"/>
      <c r="AY544" s="505"/>
      <c r="AZ544" s="506"/>
      <c r="BA544" s="504"/>
      <c r="BB544" s="504"/>
      <c r="BC544" s="504"/>
      <c r="BD544" s="504"/>
      <c r="BE544" s="504"/>
      <c r="BF544" s="504"/>
      <c r="BG544" s="505"/>
      <c r="BH544" s="505"/>
      <c r="BI544" s="505"/>
      <c r="BJ544" s="505"/>
      <c r="BK544" s="505"/>
      <c r="BL544" s="505"/>
      <c r="BM544" s="505"/>
      <c r="BN544" s="505"/>
      <c r="BO544" s="505"/>
      <c r="BP544" s="505"/>
    </row>
    <row r="545" spans="1:68" ht="19.5" customHeight="1">
      <c r="A545" s="499"/>
      <c r="B545" s="499"/>
      <c r="C545" s="499"/>
      <c r="D545" s="499"/>
      <c r="E545" s="499"/>
      <c r="F545" s="499"/>
      <c r="G545" s="500"/>
      <c r="H545" s="499"/>
      <c r="I545" s="499"/>
      <c r="J545" s="500"/>
      <c r="K545" s="499"/>
      <c r="L545" s="500"/>
      <c r="M545" s="499"/>
      <c r="N545" s="500"/>
      <c r="O545" s="499"/>
      <c r="P545" s="500"/>
      <c r="Q545" s="501"/>
      <c r="R545" s="501"/>
      <c r="S545" s="501"/>
      <c r="T545" s="501"/>
      <c r="U545" s="499"/>
      <c r="V545" s="499"/>
      <c r="W545" s="500"/>
      <c r="X545" s="501"/>
      <c r="Y545" s="499"/>
      <c r="Z545" s="500"/>
      <c r="AA545" s="500"/>
      <c r="AB545" s="499"/>
      <c r="AC545" s="499"/>
      <c r="AD545" s="499"/>
      <c r="AE545" s="499"/>
      <c r="AF545" s="500"/>
      <c r="AG545" s="500"/>
      <c r="AH545" s="501"/>
      <c r="AI545" s="501"/>
      <c r="AJ545" s="501"/>
      <c r="AK545" s="501"/>
      <c r="AL545" s="501"/>
      <c r="AM545" s="501"/>
      <c r="AN545" s="502"/>
      <c r="AO545" s="502"/>
      <c r="AP545" s="500"/>
      <c r="AQ545" s="500"/>
      <c r="AR545" s="500"/>
      <c r="AS545" s="503"/>
      <c r="AT545" s="503"/>
      <c r="AU545" s="504"/>
      <c r="AV545" s="505"/>
      <c r="AW545" s="506"/>
      <c r="AX545" s="506"/>
      <c r="AY545" s="505"/>
      <c r="AZ545" s="506"/>
      <c r="BA545" s="504"/>
      <c r="BB545" s="504"/>
      <c r="BC545" s="504"/>
      <c r="BD545" s="504"/>
      <c r="BE545" s="504"/>
      <c r="BF545" s="504"/>
      <c r="BG545" s="505"/>
      <c r="BH545" s="505"/>
      <c r="BI545" s="505"/>
      <c r="BJ545" s="505"/>
      <c r="BK545" s="505"/>
      <c r="BL545" s="505"/>
      <c r="BM545" s="505"/>
      <c r="BN545" s="505"/>
      <c r="BO545" s="505"/>
      <c r="BP545" s="505"/>
    </row>
    <row r="546" spans="1:68" ht="19.5" customHeight="1">
      <c r="A546" s="499"/>
      <c r="B546" s="499"/>
      <c r="C546" s="499"/>
      <c r="D546" s="499"/>
      <c r="E546" s="499"/>
      <c r="F546" s="499"/>
      <c r="G546" s="500"/>
      <c r="H546" s="499"/>
      <c r="I546" s="499"/>
      <c r="J546" s="500"/>
      <c r="K546" s="499"/>
      <c r="L546" s="500"/>
      <c r="M546" s="499"/>
      <c r="N546" s="500"/>
      <c r="O546" s="499"/>
      <c r="P546" s="500"/>
      <c r="Q546" s="501"/>
      <c r="R546" s="501"/>
      <c r="S546" s="501"/>
      <c r="T546" s="501"/>
      <c r="U546" s="499"/>
      <c r="V546" s="499"/>
      <c r="W546" s="500"/>
      <c r="X546" s="501"/>
      <c r="Y546" s="499"/>
      <c r="Z546" s="500"/>
      <c r="AA546" s="500"/>
      <c r="AB546" s="499"/>
      <c r="AC546" s="499"/>
      <c r="AD546" s="499"/>
      <c r="AE546" s="499"/>
      <c r="AF546" s="500"/>
      <c r="AG546" s="500"/>
      <c r="AH546" s="501"/>
      <c r="AI546" s="501"/>
      <c r="AJ546" s="501"/>
      <c r="AK546" s="501"/>
      <c r="AL546" s="501"/>
      <c r="AM546" s="501"/>
      <c r="AN546" s="502"/>
      <c r="AO546" s="502"/>
      <c r="AP546" s="500"/>
      <c r="AQ546" s="500"/>
      <c r="AR546" s="500"/>
      <c r="AS546" s="503"/>
      <c r="AT546" s="503"/>
      <c r="AU546" s="504"/>
      <c r="AV546" s="505"/>
      <c r="AW546" s="506"/>
      <c r="AX546" s="506"/>
      <c r="AY546" s="505"/>
      <c r="AZ546" s="506"/>
      <c r="BA546" s="504"/>
      <c r="BB546" s="504"/>
      <c r="BC546" s="504"/>
      <c r="BD546" s="504"/>
      <c r="BE546" s="504"/>
      <c r="BF546" s="504"/>
      <c r="BG546" s="505"/>
      <c r="BH546" s="505"/>
      <c r="BI546" s="505"/>
      <c r="BJ546" s="505"/>
      <c r="BK546" s="505"/>
      <c r="BL546" s="505"/>
      <c r="BM546" s="505"/>
      <c r="BN546" s="505"/>
      <c r="BO546" s="505"/>
      <c r="BP546" s="505"/>
    </row>
    <row r="547" spans="1:68" ht="19.5" customHeight="1">
      <c r="A547" s="499"/>
      <c r="B547" s="499"/>
      <c r="C547" s="499"/>
      <c r="D547" s="499"/>
      <c r="E547" s="499"/>
      <c r="F547" s="499"/>
      <c r="G547" s="500"/>
      <c r="H547" s="499"/>
      <c r="I547" s="499"/>
      <c r="J547" s="500"/>
      <c r="K547" s="499"/>
      <c r="L547" s="500"/>
      <c r="M547" s="499"/>
      <c r="N547" s="500"/>
      <c r="O547" s="499"/>
      <c r="P547" s="500"/>
      <c r="Q547" s="501"/>
      <c r="R547" s="501"/>
      <c r="S547" s="501"/>
      <c r="T547" s="501"/>
      <c r="U547" s="499"/>
      <c r="V547" s="499"/>
      <c r="W547" s="500"/>
      <c r="X547" s="501"/>
      <c r="Y547" s="499"/>
      <c r="Z547" s="500"/>
      <c r="AA547" s="500"/>
      <c r="AB547" s="499"/>
      <c r="AC547" s="499"/>
      <c r="AD547" s="499"/>
      <c r="AE547" s="499"/>
      <c r="AF547" s="500"/>
      <c r="AG547" s="500"/>
      <c r="AH547" s="501"/>
      <c r="AI547" s="501"/>
      <c r="AJ547" s="501"/>
      <c r="AK547" s="501"/>
      <c r="AL547" s="501"/>
      <c r="AM547" s="501"/>
      <c r="AN547" s="502"/>
      <c r="AO547" s="502"/>
      <c r="AP547" s="500"/>
      <c r="AQ547" s="500"/>
      <c r="AR547" s="500"/>
      <c r="AS547" s="503"/>
      <c r="AT547" s="503"/>
      <c r="AU547" s="504"/>
      <c r="AV547" s="505"/>
      <c r="AW547" s="506"/>
      <c r="AX547" s="506"/>
      <c r="AY547" s="505"/>
      <c r="AZ547" s="506"/>
      <c r="BA547" s="504"/>
      <c r="BB547" s="504"/>
      <c r="BC547" s="504"/>
      <c r="BD547" s="504"/>
      <c r="BE547" s="504"/>
      <c r="BF547" s="504"/>
      <c r="BG547" s="505"/>
      <c r="BH547" s="505"/>
      <c r="BI547" s="505"/>
      <c r="BJ547" s="505"/>
      <c r="BK547" s="505"/>
      <c r="BL547" s="505"/>
      <c r="BM547" s="505"/>
      <c r="BN547" s="505"/>
      <c r="BO547" s="505"/>
      <c r="BP547" s="505"/>
    </row>
    <row r="548" spans="1:68" ht="19.5" customHeight="1">
      <c r="A548" s="499"/>
      <c r="B548" s="499"/>
      <c r="C548" s="499"/>
      <c r="D548" s="499"/>
      <c r="E548" s="499"/>
      <c r="F548" s="499"/>
      <c r="G548" s="500"/>
      <c r="H548" s="499"/>
      <c r="I548" s="499"/>
      <c r="J548" s="500"/>
      <c r="K548" s="499"/>
      <c r="L548" s="500"/>
      <c r="M548" s="499"/>
      <c r="N548" s="500"/>
      <c r="O548" s="499"/>
      <c r="P548" s="500"/>
      <c r="Q548" s="501"/>
      <c r="R548" s="501"/>
      <c r="S548" s="501"/>
      <c r="T548" s="501"/>
      <c r="U548" s="499"/>
      <c r="V548" s="499"/>
      <c r="W548" s="500"/>
      <c r="X548" s="501"/>
      <c r="Y548" s="499"/>
      <c r="Z548" s="500"/>
      <c r="AA548" s="500"/>
      <c r="AB548" s="499"/>
      <c r="AC548" s="499"/>
      <c r="AD548" s="499"/>
      <c r="AE548" s="499"/>
      <c r="AF548" s="500"/>
      <c r="AG548" s="500"/>
      <c r="AH548" s="501"/>
      <c r="AI548" s="501"/>
      <c r="AJ548" s="501"/>
      <c r="AK548" s="501"/>
      <c r="AL548" s="501"/>
      <c r="AM548" s="501"/>
      <c r="AN548" s="502"/>
      <c r="AO548" s="502"/>
      <c r="AP548" s="500"/>
      <c r="AQ548" s="500"/>
      <c r="AR548" s="500"/>
      <c r="AS548" s="503"/>
      <c r="AT548" s="503"/>
      <c r="AU548" s="504"/>
      <c r="AV548" s="505"/>
      <c r="AW548" s="506"/>
      <c r="AX548" s="506"/>
      <c r="AY548" s="505"/>
      <c r="AZ548" s="506"/>
      <c r="BA548" s="504"/>
      <c r="BB548" s="504"/>
      <c r="BC548" s="504"/>
      <c r="BD548" s="504"/>
      <c r="BE548" s="504"/>
      <c r="BF548" s="504"/>
      <c r="BG548" s="505"/>
      <c r="BH548" s="505"/>
      <c r="BI548" s="505"/>
      <c r="BJ548" s="505"/>
      <c r="BK548" s="505"/>
      <c r="BL548" s="505"/>
      <c r="BM548" s="505"/>
      <c r="BN548" s="505"/>
      <c r="BO548" s="505"/>
      <c r="BP548" s="505"/>
    </row>
    <row r="549" spans="1:68" ht="19.5" customHeight="1">
      <c r="A549" s="499"/>
      <c r="B549" s="499"/>
      <c r="C549" s="499"/>
      <c r="D549" s="499"/>
      <c r="E549" s="499"/>
      <c r="F549" s="499"/>
      <c r="G549" s="500"/>
      <c r="H549" s="499"/>
      <c r="I549" s="499"/>
      <c r="J549" s="500"/>
      <c r="K549" s="499"/>
      <c r="L549" s="500"/>
      <c r="M549" s="499"/>
      <c r="N549" s="500"/>
      <c r="O549" s="499"/>
      <c r="P549" s="500"/>
      <c r="Q549" s="501"/>
      <c r="R549" s="501"/>
      <c r="S549" s="501"/>
      <c r="T549" s="501"/>
      <c r="U549" s="499"/>
      <c r="V549" s="499"/>
      <c r="W549" s="500"/>
      <c r="X549" s="501"/>
      <c r="Y549" s="499"/>
      <c r="Z549" s="500"/>
      <c r="AA549" s="500"/>
      <c r="AB549" s="499"/>
      <c r="AC549" s="499"/>
      <c r="AD549" s="499"/>
      <c r="AE549" s="499"/>
      <c r="AF549" s="500"/>
      <c r="AG549" s="500"/>
      <c r="AH549" s="501"/>
      <c r="AI549" s="501"/>
      <c r="AJ549" s="501"/>
      <c r="AK549" s="501"/>
      <c r="AL549" s="501"/>
      <c r="AM549" s="501"/>
      <c r="AN549" s="502"/>
      <c r="AO549" s="502"/>
      <c r="AP549" s="500"/>
      <c r="AQ549" s="500"/>
      <c r="AR549" s="500"/>
      <c r="AS549" s="503"/>
      <c r="AT549" s="503"/>
      <c r="AU549" s="504"/>
      <c r="AV549" s="505"/>
      <c r="AW549" s="506"/>
      <c r="AX549" s="506"/>
      <c r="AY549" s="505"/>
      <c r="AZ549" s="506"/>
      <c r="BA549" s="504"/>
      <c r="BB549" s="504"/>
      <c r="BC549" s="504"/>
      <c r="BD549" s="504"/>
      <c r="BE549" s="504"/>
      <c r="BF549" s="504"/>
      <c r="BG549" s="505"/>
      <c r="BH549" s="505"/>
      <c r="BI549" s="505"/>
      <c r="BJ549" s="505"/>
      <c r="BK549" s="505"/>
      <c r="BL549" s="505"/>
      <c r="BM549" s="505"/>
      <c r="BN549" s="505"/>
      <c r="BO549" s="505"/>
      <c r="BP549" s="505"/>
    </row>
    <row r="550" spans="1:68" ht="19.5" customHeight="1">
      <c r="A550" s="499"/>
      <c r="B550" s="499"/>
      <c r="C550" s="499"/>
      <c r="D550" s="499"/>
      <c r="E550" s="499"/>
      <c r="F550" s="499"/>
      <c r="G550" s="500"/>
      <c r="H550" s="499"/>
      <c r="I550" s="499"/>
      <c r="J550" s="500"/>
      <c r="K550" s="499"/>
      <c r="L550" s="500"/>
      <c r="M550" s="499"/>
      <c r="N550" s="500"/>
      <c r="O550" s="499"/>
      <c r="P550" s="500"/>
      <c r="Q550" s="501"/>
      <c r="R550" s="501"/>
      <c r="S550" s="501"/>
      <c r="T550" s="501"/>
      <c r="U550" s="499"/>
      <c r="V550" s="499"/>
      <c r="W550" s="500"/>
      <c r="X550" s="501"/>
      <c r="Y550" s="499"/>
      <c r="Z550" s="500"/>
      <c r="AA550" s="500"/>
      <c r="AB550" s="499"/>
      <c r="AC550" s="499"/>
      <c r="AD550" s="499"/>
      <c r="AE550" s="499"/>
      <c r="AF550" s="500"/>
      <c r="AG550" s="500"/>
      <c r="AH550" s="501"/>
      <c r="AI550" s="501"/>
      <c r="AJ550" s="501"/>
      <c r="AK550" s="501"/>
      <c r="AL550" s="501"/>
      <c r="AM550" s="501"/>
      <c r="AN550" s="502"/>
      <c r="AO550" s="502"/>
      <c r="AP550" s="500"/>
      <c r="AQ550" s="500"/>
      <c r="AR550" s="500"/>
      <c r="AS550" s="503"/>
      <c r="AT550" s="503"/>
      <c r="AU550" s="504"/>
      <c r="AV550" s="505"/>
      <c r="AW550" s="506"/>
      <c r="AX550" s="506"/>
      <c r="AY550" s="505"/>
      <c r="AZ550" s="506"/>
      <c r="BA550" s="504"/>
      <c r="BB550" s="504"/>
      <c r="BC550" s="504"/>
      <c r="BD550" s="504"/>
      <c r="BE550" s="504"/>
      <c r="BF550" s="504"/>
      <c r="BG550" s="505"/>
      <c r="BH550" s="505"/>
      <c r="BI550" s="505"/>
      <c r="BJ550" s="505"/>
      <c r="BK550" s="505"/>
      <c r="BL550" s="505"/>
      <c r="BM550" s="505"/>
      <c r="BN550" s="505"/>
      <c r="BO550" s="505"/>
      <c r="BP550" s="505"/>
    </row>
    <row r="551" spans="1:68" ht="19.5" customHeight="1">
      <c r="A551" s="499"/>
      <c r="B551" s="499"/>
      <c r="C551" s="499"/>
      <c r="D551" s="499"/>
      <c r="E551" s="499"/>
      <c r="F551" s="499"/>
      <c r="G551" s="500"/>
      <c r="H551" s="499"/>
      <c r="I551" s="499"/>
      <c r="J551" s="500"/>
      <c r="K551" s="499"/>
      <c r="L551" s="500"/>
      <c r="M551" s="499"/>
      <c r="N551" s="500"/>
      <c r="O551" s="499"/>
      <c r="P551" s="500"/>
      <c r="Q551" s="501"/>
      <c r="R551" s="501"/>
      <c r="S551" s="501"/>
      <c r="T551" s="501"/>
      <c r="U551" s="499"/>
      <c r="V551" s="499"/>
      <c r="W551" s="500"/>
      <c r="X551" s="501"/>
      <c r="Y551" s="499"/>
      <c r="Z551" s="500"/>
      <c r="AA551" s="500"/>
      <c r="AB551" s="499"/>
      <c r="AC551" s="499"/>
      <c r="AD551" s="499"/>
      <c r="AE551" s="499"/>
      <c r="AF551" s="500"/>
      <c r="AG551" s="500"/>
      <c r="AH551" s="501"/>
      <c r="AI551" s="501"/>
      <c r="AJ551" s="501"/>
      <c r="AK551" s="501"/>
      <c r="AL551" s="501"/>
      <c r="AM551" s="501"/>
      <c r="AN551" s="502"/>
      <c r="AO551" s="502"/>
      <c r="AP551" s="500"/>
      <c r="AQ551" s="500"/>
      <c r="AR551" s="500"/>
      <c r="AS551" s="503"/>
      <c r="AT551" s="503"/>
      <c r="AU551" s="504"/>
      <c r="AV551" s="505"/>
      <c r="AW551" s="506"/>
      <c r="AX551" s="506"/>
      <c r="AY551" s="505"/>
      <c r="AZ551" s="506"/>
      <c r="BA551" s="504"/>
      <c r="BB551" s="504"/>
      <c r="BC551" s="504"/>
      <c r="BD551" s="504"/>
      <c r="BE551" s="504"/>
      <c r="BF551" s="504"/>
      <c r="BG551" s="505"/>
      <c r="BH551" s="505"/>
      <c r="BI551" s="505"/>
      <c r="BJ551" s="505"/>
      <c r="BK551" s="505"/>
      <c r="BL551" s="505"/>
      <c r="BM551" s="505"/>
      <c r="BN551" s="505"/>
      <c r="BO551" s="505"/>
      <c r="BP551" s="505"/>
    </row>
    <row r="552" spans="1:68" ht="19.5" customHeight="1">
      <c r="A552" s="499"/>
      <c r="B552" s="499"/>
      <c r="C552" s="499"/>
      <c r="D552" s="499"/>
      <c r="E552" s="499"/>
      <c r="F552" s="499"/>
      <c r="G552" s="500"/>
      <c r="H552" s="499"/>
      <c r="I552" s="499"/>
      <c r="J552" s="500"/>
      <c r="K552" s="499"/>
      <c r="L552" s="500"/>
      <c r="M552" s="499"/>
      <c r="N552" s="500"/>
      <c r="O552" s="499"/>
      <c r="P552" s="500"/>
      <c r="Q552" s="501"/>
      <c r="R552" s="501"/>
      <c r="S552" s="501"/>
      <c r="T552" s="501"/>
      <c r="U552" s="499"/>
      <c r="V552" s="499"/>
      <c r="W552" s="500"/>
      <c r="X552" s="501"/>
      <c r="Y552" s="499"/>
      <c r="Z552" s="500"/>
      <c r="AA552" s="500"/>
      <c r="AB552" s="499"/>
      <c r="AC552" s="499"/>
      <c r="AD552" s="499"/>
      <c r="AE552" s="499"/>
      <c r="AF552" s="500"/>
      <c r="AG552" s="500"/>
      <c r="AH552" s="501"/>
      <c r="AI552" s="501"/>
      <c r="AJ552" s="501"/>
      <c r="AK552" s="501"/>
      <c r="AL552" s="501"/>
      <c r="AM552" s="501"/>
      <c r="AN552" s="502"/>
      <c r="AO552" s="502"/>
      <c r="AP552" s="500"/>
      <c r="AQ552" s="500"/>
      <c r="AR552" s="500"/>
      <c r="AS552" s="503"/>
      <c r="AT552" s="503"/>
      <c r="AU552" s="504"/>
      <c r="AV552" s="505"/>
      <c r="AW552" s="506"/>
      <c r="AX552" s="506"/>
      <c r="AY552" s="505"/>
      <c r="AZ552" s="506"/>
      <c r="BA552" s="504"/>
      <c r="BB552" s="504"/>
      <c r="BC552" s="504"/>
      <c r="BD552" s="504"/>
      <c r="BE552" s="504"/>
      <c r="BF552" s="504"/>
      <c r="BG552" s="505"/>
      <c r="BH552" s="505"/>
      <c r="BI552" s="505"/>
      <c r="BJ552" s="505"/>
      <c r="BK552" s="505"/>
      <c r="BL552" s="505"/>
      <c r="BM552" s="505"/>
      <c r="BN552" s="505"/>
      <c r="BO552" s="505"/>
      <c r="BP552" s="505"/>
    </row>
    <row r="553" spans="1:68" ht="19.5" customHeight="1">
      <c r="A553" s="499"/>
      <c r="B553" s="499"/>
      <c r="C553" s="499"/>
      <c r="D553" s="499"/>
      <c r="E553" s="499"/>
      <c r="F553" s="499"/>
      <c r="G553" s="500"/>
      <c r="H553" s="499"/>
      <c r="I553" s="499"/>
      <c r="J553" s="500"/>
      <c r="K553" s="499"/>
      <c r="L553" s="500"/>
      <c r="M553" s="499"/>
      <c r="N553" s="500"/>
      <c r="O553" s="499"/>
      <c r="P553" s="500"/>
      <c r="Q553" s="501"/>
      <c r="R553" s="501"/>
      <c r="S553" s="501"/>
      <c r="T553" s="501"/>
      <c r="U553" s="499"/>
      <c r="V553" s="499"/>
      <c r="W553" s="500"/>
      <c r="X553" s="501"/>
      <c r="Y553" s="499"/>
      <c r="Z553" s="500"/>
      <c r="AA553" s="500"/>
      <c r="AB553" s="499"/>
      <c r="AC553" s="499"/>
      <c r="AD553" s="499"/>
      <c r="AE553" s="499"/>
      <c r="AF553" s="500"/>
      <c r="AG553" s="500"/>
      <c r="AH553" s="501"/>
      <c r="AI553" s="501"/>
      <c r="AJ553" s="501"/>
      <c r="AK553" s="501"/>
      <c r="AL553" s="501"/>
      <c r="AM553" s="501"/>
      <c r="AN553" s="502"/>
      <c r="AO553" s="502"/>
      <c r="AP553" s="500"/>
      <c r="AQ553" s="500"/>
      <c r="AR553" s="500"/>
      <c r="AS553" s="503"/>
      <c r="AT553" s="503"/>
      <c r="AU553" s="504"/>
      <c r="AV553" s="505"/>
      <c r="AW553" s="506"/>
      <c r="AX553" s="506"/>
      <c r="AY553" s="505"/>
      <c r="AZ553" s="506"/>
      <c r="BA553" s="504"/>
      <c r="BB553" s="504"/>
      <c r="BC553" s="504"/>
      <c r="BD553" s="504"/>
      <c r="BE553" s="504"/>
      <c r="BF553" s="504"/>
      <c r="BG553" s="505"/>
      <c r="BH553" s="505"/>
      <c r="BI553" s="505"/>
      <c r="BJ553" s="505"/>
      <c r="BK553" s="505"/>
      <c r="BL553" s="505"/>
      <c r="BM553" s="505"/>
      <c r="BN553" s="505"/>
      <c r="BO553" s="505"/>
      <c r="BP553" s="505"/>
    </row>
    <row r="554" spans="1:68" ht="19.5" customHeight="1">
      <c r="A554" s="499"/>
      <c r="B554" s="499"/>
      <c r="C554" s="499"/>
      <c r="D554" s="499"/>
      <c r="E554" s="499"/>
      <c r="F554" s="499"/>
      <c r="G554" s="500"/>
      <c r="H554" s="499"/>
      <c r="I554" s="499"/>
      <c r="J554" s="500"/>
      <c r="K554" s="499"/>
      <c r="L554" s="500"/>
      <c r="M554" s="499"/>
      <c r="N554" s="500"/>
      <c r="O554" s="499"/>
      <c r="P554" s="500"/>
      <c r="Q554" s="501"/>
      <c r="R554" s="501"/>
      <c r="S554" s="501"/>
      <c r="T554" s="501"/>
      <c r="U554" s="499"/>
      <c r="V554" s="499"/>
      <c r="W554" s="500"/>
      <c r="X554" s="501"/>
      <c r="Y554" s="499"/>
      <c r="Z554" s="500"/>
      <c r="AA554" s="500"/>
      <c r="AB554" s="499"/>
      <c r="AC554" s="499"/>
      <c r="AD554" s="499"/>
      <c r="AE554" s="499"/>
      <c r="AF554" s="500"/>
      <c r="AG554" s="500"/>
      <c r="AH554" s="501"/>
      <c r="AI554" s="501"/>
      <c r="AJ554" s="501"/>
      <c r="AK554" s="501"/>
      <c r="AL554" s="501"/>
      <c r="AM554" s="501"/>
      <c r="AN554" s="502"/>
      <c r="AO554" s="502"/>
      <c r="AP554" s="500"/>
      <c r="AQ554" s="500"/>
      <c r="AR554" s="500"/>
      <c r="AS554" s="503"/>
      <c r="AT554" s="503"/>
      <c r="AU554" s="504"/>
      <c r="AV554" s="505"/>
      <c r="AW554" s="506"/>
      <c r="AX554" s="506"/>
      <c r="AY554" s="505"/>
      <c r="AZ554" s="506"/>
      <c r="BA554" s="504"/>
      <c r="BB554" s="504"/>
      <c r="BC554" s="504"/>
      <c r="BD554" s="504"/>
      <c r="BE554" s="504"/>
      <c r="BF554" s="504"/>
      <c r="BG554" s="505"/>
      <c r="BH554" s="505"/>
      <c r="BI554" s="505"/>
      <c r="BJ554" s="505"/>
      <c r="BK554" s="505"/>
      <c r="BL554" s="505"/>
      <c r="BM554" s="505"/>
      <c r="BN554" s="505"/>
      <c r="BO554" s="505"/>
      <c r="BP554" s="505"/>
    </row>
    <row r="555" spans="1:68" ht="19.5" customHeight="1">
      <c r="A555" s="499"/>
      <c r="B555" s="499"/>
      <c r="C555" s="499"/>
      <c r="D555" s="499"/>
      <c r="E555" s="499"/>
      <c r="F555" s="499"/>
      <c r="G555" s="500"/>
      <c r="H555" s="499"/>
      <c r="I555" s="499"/>
      <c r="J555" s="500"/>
      <c r="K555" s="499"/>
      <c r="L555" s="500"/>
      <c r="M555" s="499"/>
      <c r="N555" s="500"/>
      <c r="O555" s="499"/>
      <c r="P555" s="500"/>
      <c r="Q555" s="501"/>
      <c r="R555" s="501"/>
      <c r="S555" s="501"/>
      <c r="T555" s="501"/>
      <c r="U555" s="499"/>
      <c r="V555" s="499"/>
      <c r="W555" s="500"/>
      <c r="X555" s="501"/>
      <c r="Y555" s="499"/>
      <c r="Z555" s="500"/>
      <c r="AA555" s="500"/>
      <c r="AB555" s="499"/>
      <c r="AC555" s="499"/>
      <c r="AD555" s="499"/>
      <c r="AE555" s="499"/>
      <c r="AF555" s="500"/>
      <c r="AG555" s="500"/>
      <c r="AH555" s="501"/>
      <c r="AI555" s="501"/>
      <c r="AJ555" s="501"/>
      <c r="AK555" s="501"/>
      <c r="AL555" s="501"/>
      <c r="AM555" s="501"/>
      <c r="AN555" s="502"/>
      <c r="AO555" s="502"/>
      <c r="AP555" s="500"/>
      <c r="AQ555" s="500"/>
      <c r="AR555" s="500"/>
      <c r="AS555" s="503"/>
      <c r="AT555" s="503"/>
      <c r="AU555" s="504"/>
      <c r="AV555" s="505"/>
      <c r="AW555" s="506"/>
      <c r="AX555" s="506"/>
      <c r="AY555" s="505"/>
      <c r="AZ555" s="506"/>
      <c r="BA555" s="504"/>
      <c r="BB555" s="504"/>
      <c r="BC555" s="504"/>
      <c r="BD555" s="504"/>
      <c r="BE555" s="504"/>
      <c r="BF555" s="504"/>
      <c r="BG555" s="505"/>
      <c r="BH555" s="505"/>
      <c r="BI555" s="505"/>
      <c r="BJ555" s="505"/>
      <c r="BK555" s="505"/>
      <c r="BL555" s="505"/>
      <c r="BM555" s="505"/>
      <c r="BN555" s="505"/>
      <c r="BO555" s="505"/>
      <c r="BP555" s="505"/>
    </row>
    <row r="556" spans="1:68" ht="19.5" customHeight="1">
      <c r="A556" s="499"/>
      <c r="B556" s="499"/>
      <c r="C556" s="499"/>
      <c r="D556" s="499"/>
      <c r="E556" s="499"/>
      <c r="F556" s="499"/>
      <c r="G556" s="500"/>
      <c r="H556" s="499"/>
      <c r="I556" s="499"/>
      <c r="J556" s="500"/>
      <c r="K556" s="499"/>
      <c r="L556" s="500"/>
      <c r="M556" s="499"/>
      <c r="N556" s="500"/>
      <c r="O556" s="499"/>
      <c r="P556" s="500"/>
      <c r="Q556" s="501"/>
      <c r="R556" s="501"/>
      <c r="S556" s="501"/>
      <c r="T556" s="501"/>
      <c r="U556" s="499"/>
      <c r="V556" s="499"/>
      <c r="W556" s="500"/>
      <c r="X556" s="501"/>
      <c r="Y556" s="499"/>
      <c r="Z556" s="500"/>
      <c r="AA556" s="500"/>
      <c r="AB556" s="499"/>
      <c r="AC556" s="499"/>
      <c r="AD556" s="499"/>
      <c r="AE556" s="499"/>
      <c r="AF556" s="500"/>
      <c r="AG556" s="500"/>
      <c r="AH556" s="501"/>
      <c r="AI556" s="501"/>
      <c r="AJ556" s="501"/>
      <c r="AK556" s="501"/>
      <c r="AL556" s="501"/>
      <c r="AM556" s="501"/>
      <c r="AN556" s="502"/>
      <c r="AO556" s="502"/>
      <c r="AP556" s="500"/>
      <c r="AQ556" s="500"/>
      <c r="AR556" s="500"/>
      <c r="AS556" s="503"/>
      <c r="AT556" s="503"/>
      <c r="AU556" s="504"/>
      <c r="AV556" s="505"/>
      <c r="AW556" s="506"/>
      <c r="AX556" s="506"/>
      <c r="AY556" s="505"/>
      <c r="AZ556" s="506"/>
      <c r="BA556" s="504"/>
      <c r="BB556" s="504"/>
      <c r="BC556" s="504"/>
      <c r="BD556" s="504"/>
      <c r="BE556" s="504"/>
      <c r="BF556" s="504"/>
      <c r="BG556" s="505"/>
      <c r="BH556" s="505"/>
      <c r="BI556" s="505"/>
      <c r="BJ556" s="505"/>
      <c r="BK556" s="505"/>
      <c r="BL556" s="505"/>
      <c r="BM556" s="505"/>
      <c r="BN556" s="505"/>
      <c r="BO556" s="505"/>
      <c r="BP556" s="505"/>
    </row>
    <row r="557" spans="1:68" ht="19.5" customHeight="1">
      <c r="A557" s="499"/>
      <c r="B557" s="499"/>
      <c r="C557" s="499"/>
      <c r="D557" s="499"/>
      <c r="E557" s="499"/>
      <c r="F557" s="499"/>
      <c r="G557" s="500"/>
      <c r="H557" s="499"/>
      <c r="I557" s="499"/>
      <c r="J557" s="500"/>
      <c r="K557" s="499"/>
      <c r="L557" s="500"/>
      <c r="M557" s="499"/>
      <c r="N557" s="500"/>
      <c r="O557" s="499"/>
      <c r="P557" s="500"/>
      <c r="Q557" s="501"/>
      <c r="R557" s="501"/>
      <c r="S557" s="501"/>
      <c r="T557" s="501"/>
      <c r="U557" s="499"/>
      <c r="V557" s="499"/>
      <c r="W557" s="500"/>
      <c r="X557" s="501"/>
      <c r="Y557" s="499"/>
      <c r="Z557" s="500"/>
      <c r="AA557" s="500"/>
      <c r="AB557" s="499"/>
      <c r="AC557" s="499"/>
      <c r="AD557" s="499"/>
      <c r="AE557" s="499"/>
      <c r="AF557" s="500"/>
      <c r="AG557" s="500"/>
      <c r="AH557" s="501"/>
      <c r="AI557" s="501"/>
      <c r="AJ557" s="501"/>
      <c r="AK557" s="501"/>
      <c r="AL557" s="501"/>
      <c r="AM557" s="501"/>
      <c r="AN557" s="502"/>
      <c r="AO557" s="502"/>
      <c r="AP557" s="500"/>
      <c r="AQ557" s="500"/>
      <c r="AR557" s="500"/>
      <c r="AS557" s="503"/>
      <c r="AT557" s="503"/>
      <c r="AU557" s="504"/>
      <c r="AV557" s="505"/>
      <c r="AW557" s="506"/>
      <c r="AX557" s="506"/>
      <c r="AY557" s="505"/>
      <c r="AZ557" s="506"/>
      <c r="BA557" s="504"/>
      <c r="BB557" s="504"/>
      <c r="BC557" s="504"/>
      <c r="BD557" s="504"/>
      <c r="BE557" s="504"/>
      <c r="BF557" s="504"/>
      <c r="BG557" s="505"/>
      <c r="BH557" s="505"/>
      <c r="BI557" s="505"/>
      <c r="BJ557" s="505"/>
      <c r="BK557" s="505"/>
      <c r="BL557" s="505"/>
      <c r="BM557" s="505"/>
      <c r="BN557" s="505"/>
      <c r="BO557" s="505"/>
      <c r="BP557" s="505"/>
    </row>
    <row r="558" spans="1:68" ht="19.5" customHeight="1">
      <c r="A558" s="499"/>
      <c r="B558" s="499"/>
      <c r="C558" s="499"/>
      <c r="D558" s="499"/>
      <c r="E558" s="499"/>
      <c r="F558" s="499"/>
      <c r="G558" s="500"/>
      <c r="H558" s="499"/>
      <c r="I558" s="499"/>
      <c r="J558" s="500"/>
      <c r="K558" s="499"/>
      <c r="L558" s="500"/>
      <c r="M558" s="499"/>
      <c r="N558" s="500"/>
      <c r="O558" s="499"/>
      <c r="P558" s="500"/>
      <c r="Q558" s="501"/>
      <c r="R558" s="501"/>
      <c r="S558" s="501"/>
      <c r="T558" s="501"/>
      <c r="U558" s="499"/>
      <c r="V558" s="499"/>
      <c r="W558" s="500"/>
      <c r="X558" s="501"/>
      <c r="Y558" s="499"/>
      <c r="Z558" s="500"/>
      <c r="AA558" s="500"/>
      <c r="AB558" s="499"/>
      <c r="AC558" s="499"/>
      <c r="AD558" s="499"/>
      <c r="AE558" s="499"/>
      <c r="AF558" s="500"/>
      <c r="AG558" s="500"/>
      <c r="AH558" s="501"/>
      <c r="AI558" s="501"/>
      <c r="AJ558" s="501"/>
      <c r="AK558" s="501"/>
      <c r="AL558" s="501"/>
      <c r="AM558" s="501"/>
      <c r="AN558" s="502"/>
      <c r="AO558" s="502"/>
      <c r="AP558" s="500"/>
      <c r="AQ558" s="500"/>
      <c r="AR558" s="500"/>
      <c r="AS558" s="503"/>
      <c r="AT558" s="503"/>
      <c r="AU558" s="504"/>
      <c r="AV558" s="505"/>
      <c r="AW558" s="506"/>
      <c r="AX558" s="506"/>
      <c r="AY558" s="505"/>
      <c r="AZ558" s="506"/>
      <c r="BA558" s="504"/>
      <c r="BB558" s="504"/>
      <c r="BC558" s="504"/>
      <c r="BD558" s="504"/>
      <c r="BE558" s="504"/>
      <c r="BF558" s="504"/>
      <c r="BG558" s="505"/>
      <c r="BH558" s="505"/>
      <c r="BI558" s="505"/>
      <c r="BJ558" s="505"/>
      <c r="BK558" s="505"/>
      <c r="BL558" s="505"/>
      <c r="BM558" s="505"/>
      <c r="BN558" s="505"/>
      <c r="BO558" s="505"/>
      <c r="BP558" s="505"/>
    </row>
    <row r="559" spans="1:68" ht="19.5" customHeight="1">
      <c r="A559" s="499"/>
      <c r="B559" s="499"/>
      <c r="C559" s="499"/>
      <c r="D559" s="499"/>
      <c r="E559" s="499"/>
      <c r="F559" s="499"/>
      <c r="G559" s="500"/>
      <c r="H559" s="499"/>
      <c r="I559" s="499"/>
      <c r="J559" s="500"/>
      <c r="K559" s="499"/>
      <c r="L559" s="500"/>
      <c r="M559" s="499"/>
      <c r="N559" s="500"/>
      <c r="O559" s="499"/>
      <c r="P559" s="500"/>
      <c r="Q559" s="501"/>
      <c r="R559" s="501"/>
      <c r="S559" s="501"/>
      <c r="T559" s="501"/>
      <c r="U559" s="499"/>
      <c r="V559" s="499"/>
      <c r="W559" s="500"/>
      <c r="X559" s="501"/>
      <c r="Y559" s="499"/>
      <c r="Z559" s="500"/>
      <c r="AA559" s="500"/>
      <c r="AB559" s="499"/>
      <c r="AC559" s="499"/>
      <c r="AD559" s="499"/>
      <c r="AE559" s="499"/>
      <c r="AF559" s="500"/>
      <c r="AG559" s="500"/>
      <c r="AH559" s="501"/>
      <c r="AI559" s="501"/>
      <c r="AJ559" s="501"/>
      <c r="AK559" s="501"/>
      <c r="AL559" s="501"/>
      <c r="AM559" s="501"/>
      <c r="AN559" s="502"/>
      <c r="AO559" s="502"/>
      <c r="AP559" s="500"/>
      <c r="AQ559" s="500"/>
      <c r="AR559" s="500"/>
      <c r="AS559" s="503"/>
      <c r="AT559" s="503"/>
      <c r="AU559" s="504"/>
      <c r="AV559" s="505"/>
      <c r="AW559" s="506"/>
      <c r="AX559" s="506"/>
      <c r="AY559" s="505"/>
      <c r="AZ559" s="506"/>
      <c r="BA559" s="504"/>
      <c r="BB559" s="504"/>
      <c r="BC559" s="504"/>
      <c r="BD559" s="504"/>
      <c r="BE559" s="504"/>
      <c r="BF559" s="504"/>
      <c r="BG559" s="505"/>
      <c r="BH559" s="505"/>
      <c r="BI559" s="505"/>
      <c r="BJ559" s="505"/>
      <c r="BK559" s="505"/>
      <c r="BL559" s="505"/>
      <c r="BM559" s="505"/>
      <c r="BN559" s="505"/>
      <c r="BO559" s="505"/>
      <c r="BP559" s="505"/>
    </row>
    <row r="560" spans="1:68" ht="19.5" customHeight="1">
      <c r="A560" s="499"/>
      <c r="B560" s="499"/>
      <c r="C560" s="499"/>
      <c r="D560" s="499"/>
      <c r="E560" s="499"/>
      <c r="F560" s="499"/>
      <c r="G560" s="500"/>
      <c r="H560" s="499"/>
      <c r="I560" s="499"/>
      <c r="J560" s="500"/>
      <c r="K560" s="499"/>
      <c r="L560" s="500"/>
      <c r="M560" s="499"/>
      <c r="N560" s="500"/>
      <c r="O560" s="499"/>
      <c r="P560" s="500"/>
      <c r="Q560" s="501"/>
      <c r="R560" s="501"/>
      <c r="S560" s="501"/>
      <c r="T560" s="501"/>
      <c r="U560" s="499"/>
      <c r="V560" s="499"/>
      <c r="W560" s="500"/>
      <c r="X560" s="501"/>
      <c r="Y560" s="499"/>
      <c r="Z560" s="500"/>
      <c r="AA560" s="500"/>
      <c r="AB560" s="499"/>
      <c r="AC560" s="499"/>
      <c r="AD560" s="499"/>
      <c r="AE560" s="499"/>
      <c r="AF560" s="500"/>
      <c r="AG560" s="500"/>
      <c r="AH560" s="501"/>
      <c r="AI560" s="501"/>
      <c r="AJ560" s="501"/>
      <c r="AK560" s="501"/>
      <c r="AL560" s="501"/>
      <c r="AM560" s="501"/>
      <c r="AN560" s="502"/>
      <c r="AO560" s="502"/>
      <c r="AP560" s="500"/>
      <c r="AQ560" s="500"/>
      <c r="AR560" s="500"/>
      <c r="AS560" s="503"/>
      <c r="AT560" s="503"/>
      <c r="AU560" s="504"/>
      <c r="AV560" s="505"/>
      <c r="AW560" s="506"/>
      <c r="AX560" s="506"/>
      <c r="AY560" s="505"/>
      <c r="AZ560" s="506"/>
      <c r="BA560" s="504"/>
      <c r="BB560" s="504"/>
      <c r="BC560" s="504"/>
      <c r="BD560" s="504"/>
      <c r="BE560" s="504"/>
      <c r="BF560" s="504"/>
      <c r="BG560" s="505"/>
      <c r="BH560" s="505"/>
      <c r="BI560" s="505"/>
      <c r="BJ560" s="505"/>
      <c r="BK560" s="505"/>
      <c r="BL560" s="505"/>
      <c r="BM560" s="505"/>
      <c r="BN560" s="505"/>
      <c r="BO560" s="505"/>
      <c r="BP560" s="505"/>
    </row>
    <row r="561" spans="1:68" ht="19.5" customHeight="1">
      <c r="A561" s="499"/>
      <c r="B561" s="499"/>
      <c r="C561" s="499"/>
      <c r="D561" s="499"/>
      <c r="E561" s="499"/>
      <c r="F561" s="499"/>
      <c r="G561" s="500"/>
      <c r="H561" s="499"/>
      <c r="I561" s="499"/>
      <c r="J561" s="500"/>
      <c r="K561" s="499"/>
      <c r="L561" s="500"/>
      <c r="M561" s="499"/>
      <c r="N561" s="500"/>
      <c r="O561" s="499"/>
      <c r="P561" s="500"/>
      <c r="Q561" s="501"/>
      <c r="R561" s="501"/>
      <c r="S561" s="501"/>
      <c r="T561" s="501"/>
      <c r="U561" s="499"/>
      <c r="V561" s="499"/>
      <c r="W561" s="500"/>
      <c r="X561" s="501"/>
      <c r="Y561" s="499"/>
      <c r="Z561" s="500"/>
      <c r="AA561" s="500"/>
      <c r="AB561" s="499"/>
      <c r="AC561" s="499"/>
      <c r="AD561" s="499"/>
      <c r="AE561" s="499"/>
      <c r="AF561" s="500"/>
      <c r="AG561" s="500"/>
      <c r="AH561" s="501"/>
      <c r="AI561" s="501"/>
      <c r="AJ561" s="501"/>
      <c r="AK561" s="501"/>
      <c r="AL561" s="501"/>
      <c r="AM561" s="501"/>
      <c r="AN561" s="502"/>
      <c r="AO561" s="502"/>
      <c r="AP561" s="500"/>
      <c r="AQ561" s="500"/>
      <c r="AR561" s="500"/>
      <c r="AS561" s="503"/>
      <c r="AT561" s="503"/>
      <c r="AU561" s="504"/>
      <c r="AV561" s="505"/>
      <c r="AW561" s="506"/>
      <c r="AX561" s="506"/>
      <c r="AY561" s="505"/>
      <c r="AZ561" s="506"/>
      <c r="BA561" s="504"/>
      <c r="BB561" s="504"/>
      <c r="BC561" s="504"/>
      <c r="BD561" s="504"/>
      <c r="BE561" s="504"/>
      <c r="BF561" s="504"/>
      <c r="BG561" s="505"/>
      <c r="BH561" s="505"/>
      <c r="BI561" s="505"/>
      <c r="BJ561" s="505"/>
      <c r="BK561" s="505"/>
      <c r="BL561" s="505"/>
      <c r="BM561" s="505"/>
      <c r="BN561" s="505"/>
      <c r="BO561" s="505"/>
      <c r="BP561" s="505"/>
    </row>
    <row r="562" spans="1:68" ht="19.5" customHeight="1">
      <c r="A562" s="499"/>
      <c r="B562" s="499"/>
      <c r="C562" s="499"/>
      <c r="D562" s="499"/>
      <c r="E562" s="499"/>
      <c r="F562" s="499"/>
      <c r="G562" s="500"/>
      <c r="H562" s="499"/>
      <c r="I562" s="499"/>
      <c r="J562" s="500"/>
      <c r="K562" s="499"/>
      <c r="L562" s="500"/>
      <c r="M562" s="499"/>
      <c r="N562" s="500"/>
      <c r="O562" s="499"/>
      <c r="P562" s="500"/>
      <c r="Q562" s="501"/>
      <c r="R562" s="501"/>
      <c r="S562" s="501"/>
      <c r="T562" s="501"/>
      <c r="U562" s="499"/>
      <c r="V562" s="499"/>
      <c r="W562" s="500"/>
      <c r="X562" s="501"/>
      <c r="Y562" s="499"/>
      <c r="Z562" s="500"/>
      <c r="AA562" s="500"/>
      <c r="AB562" s="499"/>
      <c r="AC562" s="499"/>
      <c r="AD562" s="499"/>
      <c r="AE562" s="499"/>
      <c r="AF562" s="500"/>
      <c r="AG562" s="500"/>
      <c r="AH562" s="501"/>
      <c r="AI562" s="501"/>
      <c r="AJ562" s="501"/>
      <c r="AK562" s="501"/>
      <c r="AL562" s="501"/>
      <c r="AM562" s="501"/>
      <c r="AN562" s="502"/>
      <c r="AO562" s="502"/>
      <c r="AP562" s="500"/>
      <c r="AQ562" s="500"/>
      <c r="AR562" s="500"/>
      <c r="AS562" s="503"/>
      <c r="AT562" s="503"/>
      <c r="AU562" s="504"/>
      <c r="AV562" s="505"/>
      <c r="AW562" s="506"/>
      <c r="AX562" s="506"/>
      <c r="AY562" s="505"/>
      <c r="AZ562" s="506"/>
      <c r="BA562" s="504"/>
      <c r="BB562" s="504"/>
      <c r="BC562" s="504"/>
      <c r="BD562" s="504"/>
      <c r="BE562" s="504"/>
      <c r="BF562" s="504"/>
      <c r="BG562" s="505"/>
      <c r="BH562" s="505"/>
      <c r="BI562" s="505"/>
      <c r="BJ562" s="505"/>
      <c r="BK562" s="505"/>
      <c r="BL562" s="505"/>
      <c r="BM562" s="505"/>
      <c r="BN562" s="505"/>
      <c r="BO562" s="505"/>
      <c r="BP562" s="505"/>
    </row>
    <row r="563" spans="1:68" ht="19.5" customHeight="1">
      <c r="A563" s="499"/>
      <c r="B563" s="499"/>
      <c r="C563" s="499"/>
      <c r="D563" s="499"/>
      <c r="E563" s="499"/>
      <c r="F563" s="499"/>
      <c r="G563" s="500"/>
      <c r="H563" s="499"/>
      <c r="I563" s="499"/>
      <c r="J563" s="500"/>
      <c r="K563" s="499"/>
      <c r="L563" s="500"/>
      <c r="M563" s="499"/>
      <c r="N563" s="500"/>
      <c r="O563" s="499"/>
      <c r="P563" s="500"/>
      <c r="Q563" s="501"/>
      <c r="R563" s="501"/>
      <c r="S563" s="501"/>
      <c r="T563" s="501"/>
      <c r="U563" s="499"/>
      <c r="V563" s="499"/>
      <c r="W563" s="500"/>
      <c r="X563" s="501"/>
      <c r="Y563" s="499"/>
      <c r="Z563" s="500"/>
      <c r="AA563" s="500"/>
      <c r="AB563" s="499"/>
      <c r="AC563" s="499"/>
      <c r="AD563" s="499"/>
      <c r="AE563" s="499"/>
      <c r="AF563" s="500"/>
      <c r="AG563" s="500"/>
      <c r="AH563" s="501"/>
      <c r="AI563" s="501"/>
      <c r="AJ563" s="501"/>
      <c r="AK563" s="501"/>
      <c r="AL563" s="501"/>
      <c r="AM563" s="501"/>
      <c r="AN563" s="502"/>
      <c r="AO563" s="502"/>
      <c r="AP563" s="500"/>
      <c r="AQ563" s="500"/>
      <c r="AR563" s="500"/>
      <c r="AS563" s="503"/>
      <c r="AT563" s="503"/>
      <c r="AU563" s="504"/>
      <c r="AV563" s="505"/>
      <c r="AW563" s="506"/>
      <c r="AX563" s="506"/>
      <c r="AY563" s="505"/>
      <c r="AZ563" s="506"/>
      <c r="BA563" s="504"/>
      <c r="BB563" s="504"/>
      <c r="BC563" s="504"/>
      <c r="BD563" s="504"/>
      <c r="BE563" s="504"/>
      <c r="BF563" s="504"/>
      <c r="BG563" s="505"/>
      <c r="BH563" s="505"/>
      <c r="BI563" s="505"/>
      <c r="BJ563" s="505"/>
      <c r="BK563" s="505"/>
      <c r="BL563" s="505"/>
      <c r="BM563" s="505"/>
      <c r="BN563" s="505"/>
      <c r="BO563" s="505"/>
      <c r="BP563" s="505"/>
    </row>
    <row r="564" spans="1:68" ht="19.5" customHeight="1">
      <c r="A564" s="499"/>
      <c r="B564" s="499"/>
      <c r="C564" s="499"/>
      <c r="D564" s="499"/>
      <c r="E564" s="499"/>
      <c r="F564" s="499"/>
      <c r="G564" s="500"/>
      <c r="H564" s="499"/>
      <c r="I564" s="499"/>
      <c r="J564" s="500"/>
      <c r="K564" s="499"/>
      <c r="L564" s="500"/>
      <c r="M564" s="499"/>
      <c r="N564" s="500"/>
      <c r="O564" s="499"/>
      <c r="P564" s="500"/>
      <c r="Q564" s="501"/>
      <c r="R564" s="501"/>
      <c r="S564" s="501"/>
      <c r="T564" s="501"/>
      <c r="U564" s="499"/>
      <c r="V564" s="499"/>
      <c r="W564" s="500"/>
      <c r="X564" s="501"/>
      <c r="Y564" s="499"/>
      <c r="Z564" s="500"/>
      <c r="AA564" s="500"/>
      <c r="AB564" s="499"/>
      <c r="AC564" s="499"/>
      <c r="AD564" s="499"/>
      <c r="AE564" s="499"/>
      <c r="AF564" s="500"/>
      <c r="AG564" s="500"/>
      <c r="AH564" s="501"/>
      <c r="AI564" s="501"/>
      <c r="AJ564" s="501"/>
      <c r="AK564" s="501"/>
      <c r="AL564" s="501"/>
      <c r="AM564" s="501"/>
      <c r="AN564" s="502"/>
      <c r="AO564" s="502"/>
      <c r="AP564" s="500"/>
      <c r="AQ564" s="500"/>
      <c r="AR564" s="500"/>
      <c r="AS564" s="503"/>
      <c r="AT564" s="503"/>
      <c r="AU564" s="504"/>
      <c r="AV564" s="505"/>
      <c r="AW564" s="506"/>
      <c r="AX564" s="506"/>
      <c r="AY564" s="505"/>
      <c r="AZ564" s="506"/>
      <c r="BA564" s="504"/>
      <c r="BB564" s="504"/>
      <c r="BC564" s="504"/>
      <c r="BD564" s="504"/>
      <c r="BE564" s="504"/>
      <c r="BF564" s="504"/>
      <c r="BG564" s="505"/>
      <c r="BH564" s="505"/>
      <c r="BI564" s="505"/>
      <c r="BJ564" s="505"/>
      <c r="BK564" s="505"/>
      <c r="BL564" s="505"/>
      <c r="BM564" s="505"/>
      <c r="BN564" s="505"/>
      <c r="BO564" s="505"/>
      <c r="BP564" s="505"/>
    </row>
    <row r="565" spans="1:68" ht="19.5" customHeight="1">
      <c r="A565" s="499"/>
      <c r="B565" s="499"/>
      <c r="C565" s="499"/>
      <c r="D565" s="499"/>
      <c r="E565" s="499"/>
      <c r="F565" s="499"/>
      <c r="G565" s="500"/>
      <c r="H565" s="499"/>
      <c r="I565" s="499"/>
      <c r="J565" s="500"/>
      <c r="K565" s="499"/>
      <c r="L565" s="500"/>
      <c r="M565" s="499"/>
      <c r="N565" s="500"/>
      <c r="O565" s="499"/>
      <c r="P565" s="500"/>
      <c r="Q565" s="501"/>
      <c r="R565" s="501"/>
      <c r="S565" s="501"/>
      <c r="T565" s="501"/>
      <c r="U565" s="499"/>
      <c r="V565" s="499"/>
      <c r="W565" s="500"/>
      <c r="X565" s="501"/>
      <c r="Y565" s="499"/>
      <c r="Z565" s="500"/>
      <c r="AA565" s="500"/>
      <c r="AB565" s="499"/>
      <c r="AC565" s="499"/>
      <c r="AD565" s="499"/>
      <c r="AE565" s="499"/>
      <c r="AF565" s="500"/>
      <c r="AG565" s="500"/>
      <c r="AH565" s="501"/>
      <c r="AI565" s="501"/>
      <c r="AJ565" s="501"/>
      <c r="AK565" s="501"/>
      <c r="AL565" s="501"/>
      <c r="AM565" s="501"/>
      <c r="AN565" s="502"/>
      <c r="AO565" s="502"/>
      <c r="AP565" s="500"/>
      <c r="AQ565" s="500"/>
      <c r="AR565" s="500"/>
      <c r="AS565" s="503"/>
      <c r="AT565" s="503"/>
      <c r="AU565" s="504"/>
      <c r="AV565" s="505"/>
      <c r="AW565" s="506"/>
      <c r="AX565" s="506"/>
      <c r="AY565" s="505"/>
      <c r="AZ565" s="506"/>
      <c r="BA565" s="504"/>
      <c r="BB565" s="504"/>
      <c r="BC565" s="504"/>
      <c r="BD565" s="504"/>
      <c r="BE565" s="504"/>
      <c r="BF565" s="504"/>
      <c r="BG565" s="505"/>
      <c r="BH565" s="505"/>
      <c r="BI565" s="505"/>
      <c r="BJ565" s="505"/>
      <c r="BK565" s="505"/>
      <c r="BL565" s="505"/>
      <c r="BM565" s="505"/>
      <c r="BN565" s="505"/>
      <c r="BO565" s="505"/>
      <c r="BP565" s="505"/>
    </row>
    <row r="566" spans="1:68" ht="19.5" customHeight="1">
      <c r="A566" s="499"/>
      <c r="B566" s="499"/>
      <c r="C566" s="499"/>
      <c r="D566" s="499"/>
      <c r="E566" s="499"/>
      <c r="F566" s="499"/>
      <c r="G566" s="500"/>
      <c r="H566" s="499"/>
      <c r="I566" s="499"/>
      <c r="J566" s="500"/>
      <c r="K566" s="499"/>
      <c r="L566" s="500"/>
      <c r="M566" s="499"/>
      <c r="N566" s="500"/>
      <c r="O566" s="499"/>
      <c r="P566" s="500"/>
      <c r="Q566" s="501"/>
      <c r="R566" s="501"/>
      <c r="S566" s="501"/>
      <c r="T566" s="501"/>
      <c r="U566" s="499"/>
      <c r="V566" s="499"/>
      <c r="W566" s="500"/>
      <c r="X566" s="501"/>
      <c r="Y566" s="499"/>
      <c r="Z566" s="500"/>
      <c r="AA566" s="500"/>
      <c r="AB566" s="499"/>
      <c r="AC566" s="499"/>
      <c r="AD566" s="499"/>
      <c r="AE566" s="499"/>
      <c r="AF566" s="500"/>
      <c r="AG566" s="500"/>
      <c r="AH566" s="501"/>
      <c r="AI566" s="501"/>
      <c r="AJ566" s="501"/>
      <c r="AK566" s="501"/>
      <c r="AL566" s="501"/>
      <c r="AM566" s="501"/>
      <c r="AN566" s="502"/>
      <c r="AO566" s="502"/>
      <c r="AP566" s="500"/>
      <c r="AQ566" s="500"/>
      <c r="AR566" s="500"/>
      <c r="AS566" s="503"/>
      <c r="AT566" s="503"/>
      <c r="AU566" s="504"/>
      <c r="AV566" s="505"/>
      <c r="AW566" s="506"/>
      <c r="AX566" s="506"/>
      <c r="AY566" s="505"/>
      <c r="AZ566" s="506"/>
      <c r="BA566" s="504"/>
      <c r="BB566" s="504"/>
      <c r="BC566" s="504"/>
      <c r="BD566" s="504"/>
      <c r="BE566" s="504"/>
      <c r="BF566" s="504"/>
      <c r="BG566" s="505"/>
      <c r="BH566" s="505"/>
      <c r="BI566" s="505"/>
      <c r="BJ566" s="505"/>
      <c r="BK566" s="505"/>
      <c r="BL566" s="505"/>
      <c r="BM566" s="505"/>
      <c r="BN566" s="505"/>
      <c r="BO566" s="505"/>
      <c r="BP566" s="505"/>
    </row>
    <row r="567" spans="1:68" ht="19.5" customHeight="1">
      <c r="A567" s="499"/>
      <c r="B567" s="499"/>
      <c r="C567" s="499"/>
      <c r="D567" s="499"/>
      <c r="E567" s="499"/>
      <c r="F567" s="499"/>
      <c r="G567" s="500"/>
      <c r="H567" s="499"/>
      <c r="I567" s="499"/>
      <c r="J567" s="500"/>
      <c r="K567" s="499"/>
      <c r="L567" s="500"/>
      <c r="M567" s="499"/>
      <c r="N567" s="500"/>
      <c r="O567" s="499"/>
      <c r="P567" s="500"/>
      <c r="Q567" s="501"/>
      <c r="R567" s="501"/>
      <c r="S567" s="501"/>
      <c r="T567" s="501"/>
      <c r="U567" s="499"/>
      <c r="V567" s="499"/>
      <c r="W567" s="500"/>
      <c r="X567" s="501"/>
      <c r="Y567" s="499"/>
      <c r="Z567" s="500"/>
      <c r="AA567" s="500"/>
      <c r="AB567" s="499"/>
      <c r="AC567" s="499"/>
      <c r="AD567" s="499"/>
      <c r="AE567" s="499"/>
      <c r="AF567" s="500"/>
      <c r="AG567" s="500"/>
      <c r="AH567" s="501"/>
      <c r="AI567" s="501"/>
      <c r="AJ567" s="501"/>
      <c r="AK567" s="501"/>
      <c r="AL567" s="501"/>
      <c r="AM567" s="501"/>
      <c r="AN567" s="502"/>
      <c r="AO567" s="502"/>
      <c r="AP567" s="500"/>
      <c r="AQ567" s="500"/>
      <c r="AR567" s="500"/>
      <c r="AS567" s="503"/>
      <c r="AT567" s="503"/>
      <c r="AU567" s="504"/>
      <c r="AV567" s="505"/>
      <c r="AW567" s="506"/>
      <c r="AX567" s="506"/>
      <c r="AY567" s="505"/>
      <c r="AZ567" s="506"/>
      <c r="BA567" s="504"/>
      <c r="BB567" s="504"/>
      <c r="BC567" s="504"/>
      <c r="BD567" s="504"/>
      <c r="BE567" s="504"/>
      <c r="BF567" s="504"/>
      <c r="BG567" s="505"/>
      <c r="BH567" s="505"/>
      <c r="BI567" s="505"/>
      <c r="BJ567" s="505"/>
      <c r="BK567" s="505"/>
      <c r="BL567" s="505"/>
      <c r="BM567" s="505"/>
      <c r="BN567" s="505"/>
      <c r="BO567" s="505"/>
      <c r="BP567" s="505"/>
    </row>
    <row r="568" spans="1:68" ht="19.5" customHeight="1">
      <c r="A568" s="499"/>
      <c r="B568" s="499"/>
      <c r="C568" s="499"/>
      <c r="D568" s="499"/>
      <c r="E568" s="499"/>
      <c r="F568" s="499"/>
      <c r="G568" s="500"/>
      <c r="H568" s="499"/>
      <c r="I568" s="499"/>
      <c r="J568" s="500"/>
      <c r="K568" s="499"/>
      <c r="L568" s="500"/>
      <c r="M568" s="499"/>
      <c r="N568" s="500"/>
      <c r="O568" s="499"/>
      <c r="P568" s="500"/>
      <c r="Q568" s="501"/>
      <c r="R568" s="501"/>
      <c r="S568" s="501"/>
      <c r="T568" s="501"/>
      <c r="U568" s="499"/>
      <c r="V568" s="499"/>
      <c r="W568" s="500"/>
      <c r="X568" s="501"/>
      <c r="Y568" s="499"/>
      <c r="Z568" s="500"/>
      <c r="AA568" s="500"/>
      <c r="AB568" s="499"/>
      <c r="AC568" s="499"/>
      <c r="AD568" s="499"/>
      <c r="AE568" s="499"/>
      <c r="AF568" s="500"/>
      <c r="AG568" s="500"/>
      <c r="AH568" s="501"/>
      <c r="AI568" s="501"/>
      <c r="AJ568" s="501"/>
      <c r="AK568" s="501"/>
      <c r="AL568" s="501"/>
      <c r="AM568" s="501"/>
      <c r="AN568" s="502"/>
      <c r="AO568" s="502"/>
      <c r="AP568" s="500"/>
      <c r="AQ568" s="500"/>
      <c r="AR568" s="500"/>
      <c r="AS568" s="503"/>
      <c r="AT568" s="503"/>
      <c r="AU568" s="504"/>
      <c r="AV568" s="505"/>
      <c r="AW568" s="506"/>
      <c r="AX568" s="506"/>
      <c r="AY568" s="505"/>
      <c r="AZ568" s="506"/>
      <c r="BA568" s="504"/>
      <c r="BB568" s="504"/>
      <c r="BC568" s="504"/>
      <c r="BD568" s="504"/>
      <c r="BE568" s="504"/>
      <c r="BF568" s="504"/>
      <c r="BG568" s="505"/>
      <c r="BH568" s="505"/>
      <c r="BI568" s="505"/>
      <c r="BJ568" s="505"/>
      <c r="BK568" s="505"/>
      <c r="BL568" s="505"/>
      <c r="BM568" s="505"/>
      <c r="BN568" s="505"/>
      <c r="BO568" s="505"/>
      <c r="BP568" s="505"/>
    </row>
    <row r="569" spans="1:68" ht="19.5" customHeight="1">
      <c r="A569" s="499"/>
      <c r="B569" s="499"/>
      <c r="C569" s="499"/>
      <c r="D569" s="499"/>
      <c r="E569" s="499"/>
      <c r="F569" s="499"/>
      <c r="G569" s="500"/>
      <c r="H569" s="499"/>
      <c r="I569" s="499"/>
      <c r="J569" s="500"/>
      <c r="K569" s="499"/>
      <c r="L569" s="500"/>
      <c r="M569" s="499"/>
      <c r="N569" s="500"/>
      <c r="O569" s="499"/>
      <c r="P569" s="500"/>
      <c r="Q569" s="501"/>
      <c r="R569" s="501"/>
      <c r="S569" s="501"/>
      <c r="T569" s="501"/>
      <c r="U569" s="499"/>
      <c r="V569" s="499"/>
      <c r="W569" s="500"/>
      <c r="X569" s="501"/>
      <c r="Y569" s="499"/>
      <c r="Z569" s="500"/>
      <c r="AA569" s="500"/>
      <c r="AB569" s="499"/>
      <c r="AC569" s="499"/>
      <c r="AD569" s="499"/>
      <c r="AE569" s="499"/>
      <c r="AF569" s="500"/>
      <c r="AG569" s="500"/>
      <c r="AH569" s="501"/>
      <c r="AI569" s="501"/>
      <c r="AJ569" s="501"/>
      <c r="AK569" s="501"/>
      <c r="AL569" s="501"/>
      <c r="AM569" s="501"/>
      <c r="AN569" s="502"/>
      <c r="AO569" s="502"/>
      <c r="AP569" s="500"/>
      <c r="AQ569" s="500"/>
      <c r="AR569" s="500"/>
      <c r="AS569" s="503"/>
      <c r="AT569" s="503"/>
      <c r="AU569" s="504"/>
      <c r="AV569" s="505"/>
      <c r="AW569" s="506"/>
      <c r="AX569" s="506"/>
      <c r="AY569" s="505"/>
      <c r="AZ569" s="506"/>
      <c r="BA569" s="504"/>
      <c r="BB569" s="504"/>
      <c r="BC569" s="504"/>
      <c r="BD569" s="504"/>
      <c r="BE569" s="504"/>
      <c r="BF569" s="504"/>
      <c r="BG569" s="505"/>
      <c r="BH569" s="505"/>
      <c r="BI569" s="505"/>
      <c r="BJ569" s="505"/>
      <c r="BK569" s="505"/>
      <c r="BL569" s="505"/>
      <c r="BM569" s="505"/>
      <c r="BN569" s="505"/>
      <c r="BO569" s="505"/>
      <c r="BP569" s="505"/>
    </row>
    <row r="570" spans="1:68" ht="19.5" customHeight="1">
      <c r="A570" s="499"/>
      <c r="B570" s="499"/>
      <c r="C570" s="499"/>
      <c r="D570" s="499"/>
      <c r="E570" s="499"/>
      <c r="F570" s="499"/>
      <c r="G570" s="500"/>
      <c r="H570" s="499"/>
      <c r="I570" s="499"/>
      <c r="J570" s="500"/>
      <c r="K570" s="499"/>
      <c r="L570" s="500"/>
      <c r="M570" s="499"/>
      <c r="N570" s="500"/>
      <c r="O570" s="499"/>
      <c r="P570" s="500"/>
      <c r="Q570" s="501"/>
      <c r="R570" s="501"/>
      <c r="S570" s="501"/>
      <c r="T570" s="501"/>
      <c r="U570" s="499"/>
      <c r="V570" s="499"/>
      <c r="W570" s="500"/>
      <c r="X570" s="501"/>
      <c r="Y570" s="499"/>
      <c r="Z570" s="500"/>
      <c r="AA570" s="500"/>
      <c r="AB570" s="499"/>
      <c r="AC570" s="499"/>
      <c r="AD570" s="499"/>
      <c r="AE570" s="499"/>
      <c r="AF570" s="500"/>
      <c r="AG570" s="500"/>
      <c r="AH570" s="501"/>
      <c r="AI570" s="501"/>
      <c r="AJ570" s="501"/>
      <c r="AK570" s="501"/>
      <c r="AL570" s="501"/>
      <c r="AM570" s="501"/>
      <c r="AN570" s="502"/>
      <c r="AO570" s="502"/>
      <c r="AP570" s="500"/>
      <c r="AQ570" s="500"/>
      <c r="AR570" s="500"/>
      <c r="AS570" s="503"/>
      <c r="AT570" s="503"/>
      <c r="AU570" s="504"/>
      <c r="AV570" s="505"/>
      <c r="AW570" s="506"/>
      <c r="AX570" s="506"/>
      <c r="AY570" s="505"/>
      <c r="AZ570" s="506"/>
      <c r="BA570" s="504"/>
      <c r="BB570" s="504"/>
      <c r="BC570" s="504"/>
      <c r="BD570" s="504"/>
      <c r="BE570" s="504"/>
      <c r="BF570" s="504"/>
      <c r="BG570" s="505"/>
      <c r="BH570" s="505"/>
      <c r="BI570" s="505"/>
      <c r="BJ570" s="505"/>
      <c r="BK570" s="505"/>
      <c r="BL570" s="505"/>
      <c r="BM570" s="505"/>
      <c r="BN570" s="505"/>
      <c r="BO570" s="505"/>
      <c r="BP570" s="505"/>
    </row>
    <row r="571" spans="1:68" ht="19.5" customHeight="1">
      <c r="A571" s="499"/>
      <c r="B571" s="499"/>
      <c r="C571" s="499"/>
      <c r="D571" s="499"/>
      <c r="E571" s="499"/>
      <c r="F571" s="499"/>
      <c r="G571" s="500"/>
      <c r="H571" s="499"/>
      <c r="I571" s="499"/>
      <c r="J571" s="500"/>
      <c r="K571" s="499"/>
      <c r="L571" s="500"/>
      <c r="M571" s="499"/>
      <c r="N571" s="500"/>
      <c r="O571" s="499"/>
      <c r="P571" s="500"/>
      <c r="Q571" s="501"/>
      <c r="R571" s="501"/>
      <c r="S571" s="501"/>
      <c r="T571" s="501"/>
      <c r="U571" s="499"/>
      <c r="V571" s="499"/>
      <c r="W571" s="500"/>
      <c r="X571" s="501"/>
      <c r="Y571" s="499"/>
      <c r="Z571" s="500"/>
      <c r="AA571" s="500"/>
      <c r="AB571" s="499"/>
      <c r="AC571" s="499"/>
      <c r="AD571" s="499"/>
      <c r="AE571" s="499"/>
      <c r="AF571" s="500"/>
      <c r="AG571" s="500"/>
      <c r="AH571" s="501"/>
      <c r="AI571" s="501"/>
      <c r="AJ571" s="501"/>
      <c r="AK571" s="501"/>
      <c r="AL571" s="501"/>
      <c r="AM571" s="501"/>
      <c r="AN571" s="502"/>
      <c r="AO571" s="502"/>
      <c r="AP571" s="500"/>
      <c r="AQ571" s="500"/>
      <c r="AR571" s="500"/>
      <c r="AS571" s="503"/>
      <c r="AT571" s="503"/>
      <c r="AU571" s="504"/>
      <c r="AV571" s="505"/>
      <c r="AW571" s="506"/>
      <c r="AX571" s="506"/>
      <c r="AY571" s="505"/>
      <c r="AZ571" s="506"/>
      <c r="BA571" s="504"/>
      <c r="BB571" s="504"/>
      <c r="BC571" s="504"/>
      <c r="BD571" s="504"/>
      <c r="BE571" s="504"/>
      <c r="BF571" s="504"/>
      <c r="BG571" s="505"/>
      <c r="BH571" s="505"/>
      <c r="BI571" s="505"/>
      <c r="BJ571" s="505"/>
      <c r="BK571" s="505"/>
      <c r="BL571" s="505"/>
      <c r="BM571" s="505"/>
      <c r="BN571" s="505"/>
      <c r="BO571" s="505"/>
      <c r="BP571" s="505"/>
    </row>
    <row r="572" spans="1:68" ht="19.5" customHeight="1">
      <c r="A572" s="499"/>
      <c r="B572" s="499"/>
      <c r="C572" s="499"/>
      <c r="D572" s="499"/>
      <c r="E572" s="499"/>
      <c r="F572" s="499"/>
      <c r="G572" s="500"/>
      <c r="H572" s="499"/>
      <c r="I572" s="499"/>
      <c r="J572" s="500"/>
      <c r="K572" s="499"/>
      <c r="L572" s="500"/>
      <c r="M572" s="499"/>
      <c r="N572" s="500"/>
      <c r="O572" s="499"/>
      <c r="P572" s="500"/>
      <c r="Q572" s="501"/>
      <c r="R572" s="501"/>
      <c r="S572" s="501"/>
      <c r="T572" s="501"/>
      <c r="U572" s="499"/>
      <c r="V572" s="499"/>
      <c r="W572" s="500"/>
      <c r="X572" s="501"/>
      <c r="Y572" s="499"/>
      <c r="Z572" s="500"/>
      <c r="AA572" s="500"/>
      <c r="AB572" s="499"/>
      <c r="AC572" s="499"/>
      <c r="AD572" s="499"/>
      <c r="AE572" s="499"/>
      <c r="AF572" s="500"/>
      <c r="AG572" s="500"/>
      <c r="AH572" s="501"/>
      <c r="AI572" s="501"/>
      <c r="AJ572" s="501"/>
      <c r="AK572" s="501"/>
      <c r="AL572" s="501"/>
      <c r="AM572" s="501"/>
      <c r="AN572" s="502"/>
      <c r="AO572" s="502"/>
      <c r="AP572" s="500"/>
      <c r="AQ572" s="500"/>
      <c r="AR572" s="500"/>
      <c r="AS572" s="503"/>
      <c r="AT572" s="503"/>
      <c r="AU572" s="504"/>
      <c r="AV572" s="505"/>
      <c r="AW572" s="506"/>
      <c r="AX572" s="506"/>
      <c r="AY572" s="505"/>
      <c r="AZ572" s="506"/>
      <c r="BA572" s="504"/>
      <c r="BB572" s="504"/>
      <c r="BC572" s="504"/>
      <c r="BD572" s="504"/>
      <c r="BE572" s="504"/>
      <c r="BF572" s="504"/>
      <c r="BG572" s="505"/>
      <c r="BH572" s="505"/>
      <c r="BI572" s="505"/>
      <c r="BJ572" s="505"/>
      <c r="BK572" s="505"/>
      <c r="BL572" s="505"/>
      <c r="BM572" s="505"/>
      <c r="BN572" s="505"/>
      <c r="BO572" s="505"/>
      <c r="BP572" s="505"/>
    </row>
    <row r="573" spans="1:68" ht="19.5" customHeight="1">
      <c r="A573" s="499"/>
      <c r="B573" s="499"/>
      <c r="C573" s="499"/>
      <c r="D573" s="499"/>
      <c r="E573" s="499"/>
      <c r="F573" s="499"/>
      <c r="G573" s="500"/>
      <c r="H573" s="499"/>
      <c r="I573" s="499"/>
      <c r="J573" s="500"/>
      <c r="K573" s="499"/>
      <c r="L573" s="500"/>
      <c r="M573" s="499"/>
      <c r="N573" s="500"/>
      <c r="O573" s="499"/>
      <c r="P573" s="500"/>
      <c r="Q573" s="501"/>
      <c r="R573" s="501"/>
      <c r="S573" s="501"/>
      <c r="T573" s="501"/>
      <c r="U573" s="499"/>
      <c r="V573" s="499"/>
      <c r="W573" s="500"/>
      <c r="X573" s="501"/>
      <c r="Y573" s="499"/>
      <c r="Z573" s="500"/>
      <c r="AA573" s="500"/>
      <c r="AB573" s="499"/>
      <c r="AC573" s="499"/>
      <c r="AD573" s="499"/>
      <c r="AE573" s="499"/>
      <c r="AF573" s="500"/>
      <c r="AG573" s="500"/>
      <c r="AH573" s="501"/>
      <c r="AI573" s="501"/>
      <c r="AJ573" s="501"/>
      <c r="AK573" s="501"/>
      <c r="AL573" s="501"/>
      <c r="AM573" s="501"/>
      <c r="AN573" s="502"/>
      <c r="AO573" s="502"/>
      <c r="AP573" s="500"/>
      <c r="AQ573" s="500"/>
      <c r="AR573" s="500"/>
      <c r="AS573" s="503"/>
      <c r="AT573" s="503"/>
      <c r="AU573" s="504"/>
      <c r="AV573" s="505"/>
      <c r="AW573" s="506"/>
      <c r="AX573" s="506"/>
      <c r="AY573" s="505"/>
      <c r="AZ573" s="506"/>
      <c r="BA573" s="504"/>
      <c r="BB573" s="504"/>
      <c r="BC573" s="504"/>
      <c r="BD573" s="504"/>
      <c r="BE573" s="504"/>
      <c r="BF573" s="504"/>
      <c r="BG573" s="505"/>
      <c r="BH573" s="505"/>
      <c r="BI573" s="505"/>
      <c r="BJ573" s="505"/>
      <c r="BK573" s="505"/>
      <c r="BL573" s="505"/>
      <c r="BM573" s="505"/>
      <c r="BN573" s="505"/>
      <c r="BO573" s="505"/>
      <c r="BP573" s="505"/>
    </row>
    <row r="574" spans="1:68" ht="19.5" customHeight="1">
      <c r="A574" s="499"/>
      <c r="B574" s="499"/>
      <c r="C574" s="499"/>
      <c r="D574" s="499"/>
      <c r="E574" s="499"/>
      <c r="F574" s="499"/>
      <c r="G574" s="500"/>
      <c r="H574" s="499"/>
      <c r="I574" s="499"/>
      <c r="J574" s="500"/>
      <c r="K574" s="499"/>
      <c r="L574" s="500"/>
      <c r="M574" s="499"/>
      <c r="N574" s="500"/>
      <c r="O574" s="499"/>
      <c r="P574" s="500"/>
      <c r="Q574" s="501"/>
      <c r="R574" s="501"/>
      <c r="S574" s="501"/>
      <c r="T574" s="501"/>
      <c r="U574" s="499"/>
      <c r="V574" s="499"/>
      <c r="W574" s="500"/>
      <c r="X574" s="501"/>
      <c r="Y574" s="499"/>
      <c r="Z574" s="500"/>
      <c r="AA574" s="500"/>
      <c r="AB574" s="499"/>
      <c r="AC574" s="499"/>
      <c r="AD574" s="499"/>
      <c r="AE574" s="499"/>
      <c r="AF574" s="500"/>
      <c r="AG574" s="500"/>
      <c r="AH574" s="501"/>
      <c r="AI574" s="501"/>
      <c r="AJ574" s="501"/>
      <c r="AK574" s="501"/>
      <c r="AL574" s="501"/>
      <c r="AM574" s="501"/>
      <c r="AN574" s="502"/>
      <c r="AO574" s="502"/>
      <c r="AP574" s="500"/>
      <c r="AQ574" s="500"/>
      <c r="AR574" s="500"/>
      <c r="AS574" s="503"/>
      <c r="AT574" s="503"/>
      <c r="AU574" s="504"/>
      <c r="AV574" s="505"/>
      <c r="AW574" s="506"/>
      <c r="AX574" s="506"/>
      <c r="AY574" s="505"/>
      <c r="AZ574" s="506"/>
      <c r="BA574" s="504"/>
      <c r="BB574" s="504"/>
      <c r="BC574" s="504"/>
      <c r="BD574" s="504"/>
      <c r="BE574" s="504"/>
      <c r="BF574" s="504"/>
      <c r="BG574" s="505"/>
      <c r="BH574" s="505"/>
      <c r="BI574" s="505"/>
      <c r="BJ574" s="505"/>
      <c r="BK574" s="505"/>
      <c r="BL574" s="505"/>
      <c r="BM574" s="505"/>
      <c r="BN574" s="505"/>
      <c r="BO574" s="505"/>
      <c r="BP574" s="505"/>
    </row>
    <row r="575" spans="1:68" ht="19.5" customHeight="1">
      <c r="A575" s="499"/>
      <c r="B575" s="499"/>
      <c r="C575" s="499"/>
      <c r="D575" s="499"/>
      <c r="E575" s="499"/>
      <c r="F575" s="499"/>
      <c r="G575" s="500"/>
      <c r="H575" s="499"/>
      <c r="I575" s="499"/>
      <c r="J575" s="500"/>
      <c r="K575" s="499"/>
      <c r="L575" s="500"/>
      <c r="M575" s="499"/>
      <c r="N575" s="500"/>
      <c r="O575" s="499"/>
      <c r="P575" s="500"/>
      <c r="Q575" s="501"/>
      <c r="R575" s="501"/>
      <c r="S575" s="501"/>
      <c r="T575" s="501"/>
      <c r="U575" s="499"/>
      <c r="V575" s="499"/>
      <c r="W575" s="500"/>
      <c r="X575" s="501"/>
      <c r="Y575" s="499"/>
      <c r="Z575" s="500"/>
      <c r="AA575" s="500"/>
      <c r="AB575" s="499"/>
      <c r="AC575" s="499"/>
      <c r="AD575" s="499"/>
      <c r="AE575" s="499"/>
      <c r="AF575" s="500"/>
      <c r="AG575" s="500"/>
      <c r="AH575" s="501"/>
      <c r="AI575" s="501"/>
      <c r="AJ575" s="501"/>
      <c r="AK575" s="501"/>
      <c r="AL575" s="501"/>
      <c r="AM575" s="501"/>
      <c r="AN575" s="502"/>
      <c r="AO575" s="502"/>
      <c r="AP575" s="500"/>
      <c r="AQ575" s="500"/>
      <c r="AR575" s="500"/>
      <c r="AS575" s="503"/>
      <c r="AT575" s="503"/>
      <c r="AU575" s="504"/>
      <c r="AV575" s="505"/>
      <c r="AW575" s="506"/>
      <c r="AX575" s="506"/>
      <c r="AY575" s="505"/>
      <c r="AZ575" s="506"/>
      <c r="BA575" s="504"/>
      <c r="BB575" s="504"/>
      <c r="BC575" s="504"/>
      <c r="BD575" s="504"/>
      <c r="BE575" s="504"/>
      <c r="BF575" s="504"/>
      <c r="BG575" s="505"/>
      <c r="BH575" s="505"/>
      <c r="BI575" s="505"/>
      <c r="BJ575" s="505"/>
      <c r="BK575" s="505"/>
      <c r="BL575" s="505"/>
      <c r="BM575" s="505"/>
      <c r="BN575" s="505"/>
      <c r="BO575" s="505"/>
      <c r="BP575" s="505"/>
    </row>
    <row r="576" spans="1:68" ht="19.5" customHeight="1">
      <c r="A576" s="499"/>
      <c r="B576" s="499"/>
      <c r="C576" s="499"/>
      <c r="D576" s="499"/>
      <c r="E576" s="499"/>
      <c r="F576" s="499"/>
      <c r="G576" s="500"/>
      <c r="H576" s="499"/>
      <c r="I576" s="499"/>
      <c r="J576" s="500"/>
      <c r="K576" s="499"/>
      <c r="L576" s="500"/>
      <c r="M576" s="499"/>
      <c r="N576" s="500"/>
      <c r="O576" s="499"/>
      <c r="P576" s="500"/>
      <c r="Q576" s="501"/>
      <c r="R576" s="501"/>
      <c r="S576" s="501"/>
      <c r="T576" s="501"/>
      <c r="U576" s="499"/>
      <c r="V576" s="499"/>
      <c r="W576" s="500"/>
      <c r="X576" s="501"/>
      <c r="Y576" s="499"/>
      <c r="Z576" s="500"/>
      <c r="AA576" s="500"/>
      <c r="AB576" s="499"/>
      <c r="AC576" s="499"/>
      <c r="AD576" s="499"/>
      <c r="AE576" s="499"/>
      <c r="AF576" s="500"/>
      <c r="AG576" s="500"/>
      <c r="AH576" s="501"/>
      <c r="AI576" s="501"/>
      <c r="AJ576" s="501"/>
      <c r="AK576" s="501"/>
      <c r="AL576" s="501"/>
      <c r="AM576" s="501"/>
      <c r="AN576" s="502"/>
      <c r="AO576" s="502"/>
      <c r="AP576" s="500"/>
      <c r="AQ576" s="500"/>
      <c r="AR576" s="500"/>
      <c r="AS576" s="503"/>
      <c r="AT576" s="503"/>
      <c r="AU576" s="504"/>
      <c r="AV576" s="505"/>
      <c r="AW576" s="506"/>
      <c r="AX576" s="506"/>
      <c r="AY576" s="505"/>
      <c r="AZ576" s="506"/>
      <c r="BA576" s="504"/>
      <c r="BB576" s="504"/>
      <c r="BC576" s="504"/>
      <c r="BD576" s="504"/>
      <c r="BE576" s="504"/>
      <c r="BF576" s="504"/>
      <c r="BG576" s="505"/>
      <c r="BH576" s="505"/>
      <c r="BI576" s="505"/>
      <c r="BJ576" s="505"/>
      <c r="BK576" s="505"/>
      <c r="BL576" s="505"/>
      <c r="BM576" s="505"/>
      <c r="BN576" s="505"/>
      <c r="BO576" s="505"/>
      <c r="BP576" s="505"/>
    </row>
    <row r="577" spans="1:68" ht="19.5" customHeight="1">
      <c r="A577" s="499"/>
      <c r="B577" s="499"/>
      <c r="C577" s="499"/>
      <c r="D577" s="499"/>
      <c r="E577" s="499"/>
      <c r="F577" s="499"/>
      <c r="G577" s="500"/>
      <c r="H577" s="499"/>
      <c r="I577" s="499"/>
      <c r="J577" s="500"/>
      <c r="K577" s="499"/>
      <c r="L577" s="500"/>
      <c r="M577" s="499"/>
      <c r="N577" s="500"/>
      <c r="O577" s="499"/>
      <c r="P577" s="500"/>
      <c r="Q577" s="501"/>
      <c r="R577" s="501"/>
      <c r="S577" s="501"/>
      <c r="T577" s="501"/>
      <c r="U577" s="499"/>
      <c r="V577" s="499"/>
      <c r="W577" s="500"/>
      <c r="X577" s="501"/>
      <c r="Y577" s="499"/>
      <c r="Z577" s="500"/>
      <c r="AA577" s="500"/>
      <c r="AB577" s="499"/>
      <c r="AC577" s="499"/>
      <c r="AD577" s="499"/>
      <c r="AE577" s="499"/>
      <c r="AF577" s="500"/>
      <c r="AG577" s="500"/>
      <c r="AH577" s="501"/>
      <c r="AI577" s="501"/>
      <c r="AJ577" s="501"/>
      <c r="AK577" s="501"/>
      <c r="AL577" s="501"/>
      <c r="AM577" s="501"/>
      <c r="AN577" s="502"/>
      <c r="AO577" s="502"/>
      <c r="AP577" s="500"/>
      <c r="AQ577" s="500"/>
      <c r="AR577" s="500"/>
      <c r="AS577" s="503"/>
      <c r="AT577" s="503"/>
      <c r="AU577" s="504"/>
      <c r="AV577" s="505"/>
      <c r="AW577" s="506"/>
      <c r="AX577" s="506"/>
      <c r="AY577" s="505"/>
      <c r="AZ577" s="506"/>
      <c r="BA577" s="504"/>
      <c r="BB577" s="504"/>
      <c r="BC577" s="504"/>
      <c r="BD577" s="504"/>
      <c r="BE577" s="504"/>
      <c r="BF577" s="504"/>
      <c r="BG577" s="505"/>
      <c r="BH577" s="505"/>
      <c r="BI577" s="505"/>
      <c r="BJ577" s="505"/>
      <c r="BK577" s="505"/>
      <c r="BL577" s="505"/>
      <c r="BM577" s="505"/>
      <c r="BN577" s="505"/>
      <c r="BO577" s="505"/>
      <c r="BP577" s="505"/>
    </row>
    <row r="578" spans="1:68" ht="19.5" customHeight="1">
      <c r="A578" s="499"/>
      <c r="B578" s="499"/>
      <c r="C578" s="499"/>
      <c r="D578" s="499"/>
      <c r="E578" s="499"/>
      <c r="F578" s="499"/>
      <c r="G578" s="500"/>
      <c r="H578" s="499"/>
      <c r="I578" s="499"/>
      <c r="J578" s="500"/>
      <c r="K578" s="499"/>
      <c r="L578" s="500"/>
      <c r="M578" s="499"/>
      <c r="N578" s="500"/>
      <c r="O578" s="499"/>
      <c r="P578" s="500"/>
      <c r="Q578" s="501"/>
      <c r="R578" s="501"/>
      <c r="S578" s="501"/>
      <c r="T578" s="501"/>
      <c r="U578" s="499"/>
      <c r="V578" s="499"/>
      <c r="W578" s="500"/>
      <c r="X578" s="501"/>
      <c r="Y578" s="499"/>
      <c r="Z578" s="500"/>
      <c r="AA578" s="500"/>
      <c r="AB578" s="499"/>
      <c r="AC578" s="499"/>
      <c r="AD578" s="499"/>
      <c r="AE578" s="499"/>
      <c r="AF578" s="500"/>
      <c r="AG578" s="500"/>
      <c r="AH578" s="501"/>
      <c r="AI578" s="501"/>
      <c r="AJ578" s="501"/>
      <c r="AK578" s="501"/>
      <c r="AL578" s="501"/>
      <c r="AM578" s="501"/>
      <c r="AN578" s="502"/>
      <c r="AO578" s="502"/>
      <c r="AP578" s="500"/>
      <c r="AQ578" s="500"/>
      <c r="AR578" s="500"/>
      <c r="AS578" s="503"/>
      <c r="AT578" s="503"/>
      <c r="AU578" s="504"/>
      <c r="AV578" s="505"/>
      <c r="AW578" s="506"/>
      <c r="AX578" s="506"/>
      <c r="AY578" s="505"/>
      <c r="AZ578" s="506"/>
      <c r="BA578" s="504"/>
      <c r="BB578" s="504"/>
      <c r="BC578" s="504"/>
      <c r="BD578" s="504"/>
      <c r="BE578" s="504"/>
      <c r="BF578" s="504"/>
      <c r="BG578" s="505"/>
      <c r="BH578" s="505"/>
      <c r="BI578" s="505"/>
      <c r="BJ578" s="505"/>
      <c r="BK578" s="505"/>
      <c r="BL578" s="505"/>
      <c r="BM578" s="505"/>
      <c r="BN578" s="505"/>
      <c r="BO578" s="505"/>
      <c r="BP578" s="505"/>
    </row>
    <row r="579" spans="1:68" ht="19.5" customHeight="1">
      <c r="A579" s="499"/>
      <c r="B579" s="499"/>
      <c r="C579" s="499"/>
      <c r="D579" s="499"/>
      <c r="E579" s="499"/>
      <c r="F579" s="499"/>
      <c r="G579" s="500"/>
      <c r="H579" s="499"/>
      <c r="I579" s="499"/>
      <c r="J579" s="500"/>
      <c r="K579" s="499"/>
      <c r="L579" s="500"/>
      <c r="M579" s="499"/>
      <c r="N579" s="500"/>
      <c r="O579" s="499"/>
      <c r="P579" s="500"/>
      <c r="Q579" s="501"/>
      <c r="R579" s="501"/>
      <c r="S579" s="501"/>
      <c r="T579" s="501"/>
      <c r="U579" s="499"/>
      <c r="V579" s="499"/>
      <c r="W579" s="500"/>
      <c r="X579" s="501"/>
      <c r="Y579" s="499"/>
      <c r="Z579" s="500"/>
      <c r="AA579" s="500"/>
      <c r="AB579" s="499"/>
      <c r="AC579" s="499"/>
      <c r="AD579" s="499"/>
      <c r="AE579" s="499"/>
      <c r="AF579" s="500"/>
      <c r="AG579" s="500"/>
      <c r="AH579" s="501"/>
      <c r="AI579" s="501"/>
      <c r="AJ579" s="501"/>
      <c r="AK579" s="501"/>
      <c r="AL579" s="501"/>
      <c r="AM579" s="501"/>
      <c r="AN579" s="502"/>
      <c r="AO579" s="502"/>
      <c r="AP579" s="500"/>
      <c r="AQ579" s="500"/>
      <c r="AR579" s="500"/>
      <c r="AS579" s="503"/>
      <c r="AT579" s="503"/>
      <c r="AU579" s="504"/>
      <c r="AV579" s="505"/>
      <c r="AW579" s="506"/>
      <c r="AX579" s="506"/>
      <c r="AY579" s="505"/>
      <c r="AZ579" s="506"/>
      <c r="BA579" s="504"/>
      <c r="BB579" s="504"/>
      <c r="BC579" s="504"/>
      <c r="BD579" s="504"/>
      <c r="BE579" s="504"/>
      <c r="BF579" s="504"/>
      <c r="BG579" s="505"/>
      <c r="BH579" s="505"/>
      <c r="BI579" s="505"/>
      <c r="BJ579" s="505"/>
      <c r="BK579" s="505"/>
      <c r="BL579" s="505"/>
      <c r="BM579" s="505"/>
      <c r="BN579" s="505"/>
      <c r="BO579" s="505"/>
      <c r="BP579" s="505"/>
    </row>
    <row r="580" spans="1:68" ht="19.5" customHeight="1">
      <c r="A580" s="499"/>
      <c r="B580" s="499"/>
      <c r="C580" s="499"/>
      <c r="D580" s="499"/>
      <c r="E580" s="499"/>
      <c r="F580" s="499"/>
      <c r="G580" s="500"/>
      <c r="H580" s="499"/>
      <c r="I580" s="499"/>
      <c r="J580" s="500"/>
      <c r="K580" s="499"/>
      <c r="L580" s="500"/>
      <c r="M580" s="499"/>
      <c r="N580" s="500"/>
      <c r="O580" s="499"/>
      <c r="P580" s="500"/>
      <c r="Q580" s="501"/>
      <c r="R580" s="501"/>
      <c r="S580" s="501"/>
      <c r="T580" s="501"/>
      <c r="U580" s="499"/>
      <c r="V580" s="499"/>
      <c r="W580" s="500"/>
      <c r="X580" s="501"/>
      <c r="Y580" s="499"/>
      <c r="Z580" s="500"/>
      <c r="AA580" s="500"/>
      <c r="AB580" s="499"/>
      <c r="AC580" s="499"/>
      <c r="AD580" s="499"/>
      <c r="AE580" s="499"/>
      <c r="AF580" s="500"/>
      <c r="AG580" s="500"/>
      <c r="AH580" s="501"/>
      <c r="AI580" s="501"/>
      <c r="AJ580" s="501"/>
      <c r="AK580" s="501"/>
      <c r="AL580" s="501"/>
      <c r="AM580" s="501"/>
      <c r="AN580" s="502"/>
      <c r="AO580" s="502"/>
      <c r="AP580" s="500"/>
      <c r="AQ580" s="500"/>
      <c r="AR580" s="500"/>
      <c r="AS580" s="503"/>
      <c r="AT580" s="503"/>
      <c r="AU580" s="504"/>
      <c r="AV580" s="505"/>
      <c r="AW580" s="506"/>
      <c r="AX580" s="506"/>
      <c r="AY580" s="505"/>
      <c r="AZ580" s="506"/>
      <c r="BA580" s="504"/>
      <c r="BB580" s="504"/>
      <c r="BC580" s="504"/>
      <c r="BD580" s="504"/>
      <c r="BE580" s="504"/>
      <c r="BF580" s="504"/>
      <c r="BG580" s="505"/>
      <c r="BH580" s="505"/>
      <c r="BI580" s="505"/>
      <c r="BJ580" s="505"/>
      <c r="BK580" s="505"/>
      <c r="BL580" s="505"/>
      <c r="BM580" s="505"/>
      <c r="BN580" s="505"/>
      <c r="BO580" s="505"/>
      <c r="BP580" s="505"/>
    </row>
    <row r="581" spans="1:68" ht="19.5" customHeight="1">
      <c r="A581" s="499"/>
      <c r="B581" s="499"/>
      <c r="C581" s="499"/>
      <c r="D581" s="499"/>
      <c r="E581" s="499"/>
      <c r="F581" s="499"/>
      <c r="G581" s="500"/>
      <c r="H581" s="499"/>
      <c r="I581" s="499"/>
      <c r="J581" s="500"/>
      <c r="K581" s="499"/>
      <c r="L581" s="500"/>
      <c r="M581" s="499"/>
      <c r="N581" s="500"/>
      <c r="O581" s="499"/>
      <c r="P581" s="500"/>
      <c r="Q581" s="501"/>
      <c r="R581" s="501"/>
      <c r="S581" s="501"/>
      <c r="T581" s="501"/>
      <c r="U581" s="499"/>
      <c r="V581" s="499"/>
      <c r="W581" s="500"/>
      <c r="X581" s="501"/>
      <c r="Y581" s="499"/>
      <c r="Z581" s="500"/>
      <c r="AA581" s="500"/>
      <c r="AB581" s="499"/>
      <c r="AC581" s="499"/>
      <c r="AD581" s="499"/>
      <c r="AE581" s="499"/>
      <c r="AF581" s="500"/>
      <c r="AG581" s="500"/>
      <c r="AH581" s="501"/>
      <c r="AI581" s="501"/>
      <c r="AJ581" s="501"/>
      <c r="AK581" s="501"/>
      <c r="AL581" s="501"/>
      <c r="AM581" s="501"/>
      <c r="AN581" s="502"/>
      <c r="AO581" s="502"/>
      <c r="AP581" s="500"/>
      <c r="AQ581" s="500"/>
      <c r="AR581" s="500"/>
      <c r="AS581" s="503"/>
      <c r="AT581" s="503"/>
      <c r="AU581" s="504"/>
      <c r="AV581" s="505"/>
      <c r="AW581" s="506"/>
      <c r="AX581" s="506"/>
      <c r="AY581" s="505"/>
      <c r="AZ581" s="506"/>
      <c r="BA581" s="504"/>
      <c r="BB581" s="504"/>
      <c r="BC581" s="504"/>
      <c r="BD581" s="504"/>
      <c r="BE581" s="504"/>
      <c r="BF581" s="504"/>
      <c r="BG581" s="505"/>
      <c r="BH581" s="505"/>
      <c r="BI581" s="505"/>
      <c r="BJ581" s="505"/>
      <c r="BK581" s="505"/>
      <c r="BL581" s="505"/>
      <c r="BM581" s="505"/>
      <c r="BN581" s="505"/>
      <c r="BO581" s="505"/>
      <c r="BP581" s="505"/>
    </row>
    <row r="582" spans="1:68" ht="19.5" customHeight="1">
      <c r="A582" s="499"/>
      <c r="B582" s="499"/>
      <c r="C582" s="499"/>
      <c r="D582" s="499"/>
      <c r="E582" s="499"/>
      <c r="F582" s="499"/>
      <c r="G582" s="500"/>
      <c r="H582" s="499"/>
      <c r="I582" s="499"/>
      <c r="J582" s="500"/>
      <c r="K582" s="499"/>
      <c r="L582" s="500"/>
      <c r="M582" s="499"/>
      <c r="N582" s="500"/>
      <c r="O582" s="499"/>
      <c r="P582" s="500"/>
      <c r="Q582" s="501"/>
      <c r="R582" s="501"/>
      <c r="S582" s="501"/>
      <c r="T582" s="501"/>
      <c r="U582" s="499"/>
      <c r="V582" s="499"/>
      <c r="W582" s="500"/>
      <c r="X582" s="501"/>
      <c r="Y582" s="499"/>
      <c r="Z582" s="500"/>
      <c r="AA582" s="500"/>
      <c r="AB582" s="499"/>
      <c r="AC582" s="499"/>
      <c r="AD582" s="499"/>
      <c r="AE582" s="499"/>
      <c r="AF582" s="500"/>
      <c r="AG582" s="500"/>
      <c r="AH582" s="501"/>
      <c r="AI582" s="501"/>
      <c r="AJ582" s="501"/>
      <c r="AK582" s="501"/>
      <c r="AL582" s="501"/>
      <c r="AM582" s="501"/>
      <c r="AN582" s="502"/>
      <c r="AO582" s="502"/>
      <c r="AP582" s="500"/>
      <c r="AQ582" s="500"/>
      <c r="AR582" s="500"/>
      <c r="AS582" s="503"/>
      <c r="AT582" s="503"/>
      <c r="AU582" s="504"/>
      <c r="AV582" s="505"/>
      <c r="AW582" s="506"/>
      <c r="AX582" s="506"/>
      <c r="AY582" s="505"/>
      <c r="AZ582" s="506"/>
      <c r="BA582" s="504"/>
      <c r="BB582" s="504"/>
      <c r="BC582" s="504"/>
      <c r="BD582" s="504"/>
      <c r="BE582" s="504"/>
      <c r="BF582" s="504"/>
      <c r="BG582" s="505"/>
      <c r="BH582" s="505"/>
      <c r="BI582" s="505"/>
      <c r="BJ582" s="505"/>
      <c r="BK582" s="505"/>
      <c r="BL582" s="505"/>
      <c r="BM582" s="505"/>
      <c r="BN582" s="505"/>
      <c r="BO582" s="505"/>
      <c r="BP582" s="505"/>
    </row>
    <row r="583" spans="1:68" ht="19.5" customHeight="1">
      <c r="A583" s="499"/>
      <c r="B583" s="499"/>
      <c r="C583" s="499"/>
      <c r="D583" s="499"/>
      <c r="E583" s="499"/>
      <c r="F583" s="499"/>
      <c r="G583" s="500"/>
      <c r="H583" s="499"/>
      <c r="I583" s="499"/>
      <c r="J583" s="500"/>
      <c r="K583" s="499"/>
      <c r="L583" s="500"/>
      <c r="M583" s="499"/>
      <c r="N583" s="500"/>
      <c r="O583" s="499"/>
      <c r="P583" s="500"/>
      <c r="Q583" s="501"/>
      <c r="R583" s="501"/>
      <c r="S583" s="501"/>
      <c r="T583" s="501"/>
      <c r="U583" s="499"/>
      <c r="V583" s="499"/>
      <c r="W583" s="500"/>
      <c r="X583" s="501"/>
      <c r="Y583" s="499"/>
      <c r="Z583" s="500"/>
      <c r="AA583" s="500"/>
      <c r="AB583" s="499"/>
      <c r="AC583" s="499"/>
      <c r="AD583" s="499"/>
      <c r="AE583" s="499"/>
      <c r="AF583" s="500"/>
      <c r="AG583" s="500"/>
      <c r="AH583" s="501"/>
      <c r="AI583" s="501"/>
      <c r="AJ583" s="501"/>
      <c r="AK583" s="501"/>
      <c r="AL583" s="501"/>
      <c r="AM583" s="501"/>
      <c r="AN583" s="502"/>
      <c r="AO583" s="502"/>
      <c r="AP583" s="500"/>
      <c r="AQ583" s="500"/>
      <c r="AR583" s="500"/>
      <c r="AS583" s="503"/>
      <c r="AT583" s="503"/>
      <c r="AU583" s="504"/>
      <c r="AV583" s="505"/>
      <c r="AW583" s="506"/>
      <c r="AX583" s="506"/>
      <c r="AY583" s="505"/>
      <c r="AZ583" s="506"/>
      <c r="BA583" s="504"/>
      <c r="BB583" s="504"/>
      <c r="BC583" s="504"/>
      <c r="BD583" s="504"/>
      <c r="BE583" s="504"/>
      <c r="BF583" s="504"/>
      <c r="BG583" s="505"/>
      <c r="BH583" s="505"/>
      <c r="BI583" s="505"/>
      <c r="BJ583" s="505"/>
      <c r="BK583" s="505"/>
      <c r="BL583" s="505"/>
      <c r="BM583" s="505"/>
      <c r="BN583" s="505"/>
      <c r="BO583" s="505"/>
      <c r="BP583" s="505"/>
    </row>
    <row r="584" spans="1:68" ht="19.5" customHeight="1">
      <c r="A584" s="499"/>
      <c r="B584" s="499"/>
      <c r="C584" s="499"/>
      <c r="D584" s="499"/>
      <c r="E584" s="499"/>
      <c r="F584" s="499"/>
      <c r="G584" s="500"/>
      <c r="H584" s="499"/>
      <c r="I584" s="499"/>
      <c r="J584" s="500"/>
      <c r="K584" s="499"/>
      <c r="L584" s="500"/>
      <c r="M584" s="499"/>
      <c r="N584" s="500"/>
      <c r="O584" s="499"/>
      <c r="P584" s="500"/>
      <c r="Q584" s="501"/>
      <c r="R584" s="501"/>
      <c r="S584" s="501"/>
      <c r="T584" s="501"/>
      <c r="U584" s="499"/>
      <c r="V584" s="499"/>
      <c r="W584" s="500"/>
      <c r="X584" s="501"/>
      <c r="Y584" s="499"/>
      <c r="Z584" s="500"/>
      <c r="AA584" s="500"/>
      <c r="AB584" s="499"/>
      <c r="AC584" s="499"/>
      <c r="AD584" s="499"/>
      <c r="AE584" s="499"/>
      <c r="AF584" s="500"/>
      <c r="AG584" s="500"/>
      <c r="AH584" s="501"/>
      <c r="AI584" s="501"/>
      <c r="AJ584" s="501"/>
      <c r="AK584" s="501"/>
      <c r="AL584" s="501"/>
      <c r="AM584" s="501"/>
      <c r="AN584" s="502"/>
      <c r="AO584" s="502"/>
      <c r="AP584" s="500"/>
      <c r="AQ584" s="500"/>
      <c r="AR584" s="500"/>
      <c r="AS584" s="503"/>
      <c r="AT584" s="503"/>
      <c r="AU584" s="504"/>
      <c r="AV584" s="505"/>
      <c r="AW584" s="506"/>
      <c r="AX584" s="506"/>
      <c r="AY584" s="505"/>
      <c r="AZ584" s="506"/>
      <c r="BA584" s="504"/>
      <c r="BB584" s="504"/>
      <c r="BC584" s="504"/>
      <c r="BD584" s="504"/>
      <c r="BE584" s="504"/>
      <c r="BF584" s="504"/>
      <c r="BG584" s="505"/>
      <c r="BH584" s="505"/>
      <c r="BI584" s="505"/>
      <c r="BJ584" s="505"/>
      <c r="BK584" s="505"/>
      <c r="BL584" s="505"/>
      <c r="BM584" s="505"/>
      <c r="BN584" s="505"/>
      <c r="BO584" s="505"/>
      <c r="BP584" s="505"/>
    </row>
    <row r="585" spans="1:68" ht="19.5" customHeight="1">
      <c r="A585" s="499"/>
      <c r="B585" s="499"/>
      <c r="C585" s="499"/>
      <c r="D585" s="499"/>
      <c r="E585" s="499"/>
      <c r="F585" s="499"/>
      <c r="G585" s="500"/>
      <c r="H585" s="499"/>
      <c r="I585" s="499"/>
      <c r="J585" s="500"/>
      <c r="K585" s="499"/>
      <c r="L585" s="500"/>
      <c r="M585" s="499"/>
      <c r="N585" s="500"/>
      <c r="O585" s="499"/>
      <c r="P585" s="500"/>
      <c r="Q585" s="501"/>
      <c r="R585" s="501"/>
      <c r="S585" s="501"/>
      <c r="T585" s="501"/>
      <c r="U585" s="499"/>
      <c r="V585" s="499"/>
      <c r="W585" s="500"/>
      <c r="X585" s="501"/>
      <c r="Y585" s="499"/>
      <c r="Z585" s="500"/>
      <c r="AA585" s="500"/>
      <c r="AB585" s="499"/>
      <c r="AC585" s="499"/>
      <c r="AD585" s="499"/>
      <c r="AE585" s="499"/>
      <c r="AF585" s="500"/>
      <c r="AG585" s="500"/>
      <c r="AH585" s="501"/>
      <c r="AI585" s="501"/>
      <c r="AJ585" s="501"/>
      <c r="AK585" s="501"/>
      <c r="AL585" s="501"/>
      <c r="AM585" s="501"/>
      <c r="AN585" s="502"/>
      <c r="AO585" s="502"/>
      <c r="AP585" s="500"/>
      <c r="AQ585" s="500"/>
      <c r="AR585" s="500"/>
      <c r="AS585" s="503"/>
      <c r="AT585" s="503"/>
      <c r="AU585" s="504"/>
      <c r="AV585" s="505"/>
      <c r="AW585" s="506"/>
      <c r="AX585" s="506"/>
      <c r="AY585" s="505"/>
      <c r="AZ585" s="506"/>
      <c r="BA585" s="504"/>
      <c r="BB585" s="504"/>
      <c r="BC585" s="504"/>
      <c r="BD585" s="504"/>
      <c r="BE585" s="504"/>
      <c r="BF585" s="504"/>
      <c r="BG585" s="505"/>
      <c r="BH585" s="505"/>
      <c r="BI585" s="505"/>
      <c r="BJ585" s="505"/>
      <c r="BK585" s="505"/>
      <c r="BL585" s="505"/>
      <c r="BM585" s="505"/>
      <c r="BN585" s="505"/>
      <c r="BO585" s="505"/>
      <c r="BP585" s="505"/>
    </row>
    <row r="586" spans="1:68" ht="19.5" customHeight="1">
      <c r="A586" s="499"/>
      <c r="B586" s="499"/>
      <c r="C586" s="499"/>
      <c r="D586" s="499"/>
      <c r="E586" s="499"/>
      <c r="F586" s="499"/>
      <c r="G586" s="500"/>
      <c r="H586" s="499"/>
      <c r="I586" s="499"/>
      <c r="J586" s="500"/>
      <c r="K586" s="499"/>
      <c r="L586" s="500"/>
      <c r="M586" s="499"/>
      <c r="N586" s="500"/>
      <c r="O586" s="499"/>
      <c r="P586" s="500"/>
      <c r="Q586" s="501"/>
      <c r="R586" s="501"/>
      <c r="S586" s="501"/>
      <c r="T586" s="501"/>
      <c r="U586" s="499"/>
      <c r="V586" s="499"/>
      <c r="W586" s="500"/>
      <c r="X586" s="501"/>
      <c r="Y586" s="499"/>
      <c r="Z586" s="500"/>
      <c r="AA586" s="500"/>
      <c r="AB586" s="499"/>
      <c r="AC586" s="499"/>
      <c r="AD586" s="499"/>
      <c r="AE586" s="499"/>
      <c r="AF586" s="500"/>
      <c r="AG586" s="500"/>
      <c r="AH586" s="501"/>
      <c r="AI586" s="501"/>
      <c r="AJ586" s="501"/>
      <c r="AK586" s="501"/>
      <c r="AL586" s="501"/>
      <c r="AM586" s="501"/>
      <c r="AN586" s="502"/>
      <c r="AO586" s="502"/>
      <c r="AP586" s="500"/>
      <c r="AQ586" s="500"/>
      <c r="AR586" s="500"/>
      <c r="AS586" s="503"/>
      <c r="AT586" s="503"/>
      <c r="AU586" s="504"/>
      <c r="AV586" s="505"/>
      <c r="AW586" s="506"/>
      <c r="AX586" s="506"/>
      <c r="AY586" s="505"/>
      <c r="AZ586" s="506"/>
      <c r="BA586" s="504"/>
      <c r="BB586" s="504"/>
      <c r="BC586" s="504"/>
      <c r="BD586" s="504"/>
      <c r="BE586" s="504"/>
      <c r="BF586" s="504"/>
      <c r="BG586" s="505"/>
      <c r="BH586" s="505"/>
      <c r="BI586" s="505"/>
      <c r="BJ586" s="505"/>
      <c r="BK586" s="505"/>
      <c r="BL586" s="505"/>
      <c r="BM586" s="505"/>
      <c r="BN586" s="505"/>
      <c r="BO586" s="505"/>
      <c r="BP586" s="505"/>
    </row>
    <row r="587" spans="1:68" ht="19.5" customHeight="1">
      <c r="A587" s="499"/>
      <c r="B587" s="499"/>
      <c r="C587" s="499"/>
      <c r="D587" s="499"/>
      <c r="E587" s="499"/>
      <c r="F587" s="499"/>
      <c r="G587" s="500"/>
      <c r="H587" s="499"/>
      <c r="I587" s="499"/>
      <c r="J587" s="500"/>
      <c r="K587" s="499"/>
      <c r="L587" s="500"/>
      <c r="M587" s="499"/>
      <c r="N587" s="500"/>
      <c r="O587" s="499"/>
      <c r="P587" s="500"/>
      <c r="Q587" s="501"/>
      <c r="R587" s="501"/>
      <c r="S587" s="501"/>
      <c r="T587" s="501"/>
      <c r="U587" s="499"/>
      <c r="V587" s="499"/>
      <c r="W587" s="500"/>
      <c r="X587" s="501"/>
      <c r="Y587" s="499"/>
      <c r="Z587" s="500"/>
      <c r="AA587" s="500"/>
      <c r="AB587" s="499"/>
      <c r="AC587" s="499"/>
      <c r="AD587" s="499"/>
      <c r="AE587" s="499"/>
      <c r="AF587" s="500"/>
      <c r="AG587" s="500"/>
      <c r="AH587" s="501"/>
      <c r="AI587" s="501"/>
      <c r="AJ587" s="501"/>
      <c r="AK587" s="501"/>
      <c r="AL587" s="501"/>
      <c r="AM587" s="501"/>
      <c r="AN587" s="502"/>
      <c r="AO587" s="502"/>
      <c r="AP587" s="500"/>
      <c r="AQ587" s="500"/>
      <c r="AR587" s="500"/>
      <c r="AS587" s="503"/>
      <c r="AT587" s="503"/>
      <c r="AU587" s="504"/>
      <c r="AV587" s="505"/>
      <c r="AW587" s="506"/>
      <c r="AX587" s="506"/>
      <c r="AY587" s="505"/>
      <c r="AZ587" s="506"/>
      <c r="BA587" s="504"/>
      <c r="BB587" s="504"/>
      <c r="BC587" s="504"/>
      <c r="BD587" s="504"/>
      <c r="BE587" s="504"/>
      <c r="BF587" s="504"/>
      <c r="BG587" s="505"/>
      <c r="BH587" s="505"/>
      <c r="BI587" s="505"/>
      <c r="BJ587" s="505"/>
      <c r="BK587" s="505"/>
      <c r="BL587" s="505"/>
      <c r="BM587" s="505"/>
      <c r="BN587" s="505"/>
      <c r="BO587" s="505"/>
      <c r="BP587" s="505"/>
    </row>
    <row r="588" spans="1:68" ht="19.5" customHeight="1">
      <c r="A588" s="499"/>
      <c r="B588" s="499"/>
      <c r="C588" s="499"/>
      <c r="D588" s="499"/>
      <c r="E588" s="499"/>
      <c r="F588" s="499"/>
      <c r="G588" s="500"/>
      <c r="H588" s="499"/>
      <c r="I588" s="499"/>
      <c r="J588" s="500"/>
      <c r="K588" s="499"/>
      <c r="L588" s="500"/>
      <c r="M588" s="499"/>
      <c r="N588" s="500"/>
      <c r="O588" s="499"/>
      <c r="P588" s="500"/>
      <c r="Q588" s="501"/>
      <c r="R588" s="501"/>
      <c r="S588" s="501"/>
      <c r="T588" s="501"/>
      <c r="U588" s="499"/>
      <c r="V588" s="499"/>
      <c r="W588" s="500"/>
      <c r="X588" s="501"/>
      <c r="Y588" s="499"/>
      <c r="Z588" s="500"/>
      <c r="AA588" s="500"/>
      <c r="AB588" s="499"/>
      <c r="AC588" s="499"/>
      <c r="AD588" s="499"/>
      <c r="AE588" s="499"/>
      <c r="AF588" s="500"/>
      <c r="AG588" s="500"/>
      <c r="AH588" s="501"/>
      <c r="AI588" s="501"/>
      <c r="AJ588" s="501"/>
      <c r="AK588" s="501"/>
      <c r="AL588" s="501"/>
      <c r="AM588" s="501"/>
      <c r="AN588" s="502"/>
      <c r="AO588" s="502"/>
      <c r="AP588" s="500"/>
      <c r="AQ588" s="500"/>
      <c r="AR588" s="500"/>
      <c r="AS588" s="503"/>
      <c r="AT588" s="503"/>
      <c r="AU588" s="504"/>
      <c r="AV588" s="505"/>
      <c r="AW588" s="506"/>
      <c r="AX588" s="506"/>
      <c r="AY588" s="505"/>
      <c r="AZ588" s="506"/>
      <c r="BA588" s="504"/>
      <c r="BB588" s="504"/>
      <c r="BC588" s="504"/>
      <c r="BD588" s="504"/>
      <c r="BE588" s="504"/>
      <c r="BF588" s="504"/>
      <c r="BG588" s="505"/>
      <c r="BH588" s="505"/>
      <c r="BI588" s="505"/>
      <c r="BJ588" s="505"/>
      <c r="BK588" s="505"/>
      <c r="BL588" s="505"/>
      <c r="BM588" s="505"/>
      <c r="BN588" s="505"/>
      <c r="BO588" s="505"/>
      <c r="BP588" s="505"/>
    </row>
    <row r="589" spans="1:68" ht="19.5" customHeight="1">
      <c r="A589" s="499"/>
      <c r="B589" s="499"/>
      <c r="C589" s="499"/>
      <c r="D589" s="499"/>
      <c r="E589" s="499"/>
      <c r="F589" s="499"/>
      <c r="G589" s="500"/>
      <c r="H589" s="499"/>
      <c r="I589" s="499"/>
      <c r="J589" s="500"/>
      <c r="K589" s="499"/>
      <c r="L589" s="500"/>
      <c r="M589" s="499"/>
      <c r="N589" s="500"/>
      <c r="O589" s="499"/>
      <c r="P589" s="500"/>
      <c r="Q589" s="501"/>
      <c r="R589" s="501"/>
      <c r="S589" s="501"/>
      <c r="T589" s="501"/>
      <c r="U589" s="499"/>
      <c r="V589" s="499"/>
      <c r="W589" s="500"/>
      <c r="X589" s="501"/>
      <c r="Y589" s="499"/>
      <c r="Z589" s="500"/>
      <c r="AA589" s="500"/>
      <c r="AB589" s="499"/>
      <c r="AC589" s="499"/>
      <c r="AD589" s="499"/>
      <c r="AE589" s="499"/>
      <c r="AF589" s="500"/>
      <c r="AG589" s="500"/>
      <c r="AH589" s="501"/>
      <c r="AI589" s="501"/>
      <c r="AJ589" s="501"/>
      <c r="AK589" s="501"/>
      <c r="AL589" s="501"/>
      <c r="AM589" s="501"/>
      <c r="AN589" s="502"/>
      <c r="AO589" s="502"/>
      <c r="AP589" s="500"/>
      <c r="AQ589" s="500"/>
      <c r="AR589" s="500"/>
      <c r="AS589" s="503"/>
      <c r="AT589" s="503"/>
      <c r="AU589" s="504"/>
      <c r="AV589" s="505"/>
      <c r="AW589" s="506"/>
      <c r="AX589" s="506"/>
      <c r="AY589" s="505"/>
      <c r="AZ589" s="506"/>
      <c r="BA589" s="504"/>
      <c r="BB589" s="504"/>
      <c r="BC589" s="504"/>
      <c r="BD589" s="504"/>
      <c r="BE589" s="504"/>
      <c r="BF589" s="504"/>
      <c r="BG589" s="505"/>
      <c r="BH589" s="505"/>
      <c r="BI589" s="505"/>
      <c r="BJ589" s="505"/>
      <c r="BK589" s="505"/>
      <c r="BL589" s="505"/>
      <c r="BM589" s="505"/>
      <c r="BN589" s="505"/>
      <c r="BO589" s="505"/>
      <c r="BP589" s="505"/>
    </row>
    <row r="590" spans="1:68" ht="19.5" customHeight="1">
      <c r="A590" s="499"/>
      <c r="B590" s="499"/>
      <c r="C590" s="499"/>
      <c r="D590" s="499"/>
      <c r="E590" s="499"/>
      <c r="F590" s="499"/>
      <c r="G590" s="500"/>
      <c r="H590" s="499"/>
      <c r="I590" s="499"/>
      <c r="J590" s="500"/>
      <c r="K590" s="499"/>
      <c r="L590" s="500"/>
      <c r="M590" s="499"/>
      <c r="N590" s="500"/>
      <c r="O590" s="499"/>
      <c r="P590" s="500"/>
      <c r="Q590" s="501"/>
      <c r="R590" s="501"/>
      <c r="S590" s="501"/>
      <c r="T590" s="501"/>
      <c r="U590" s="499"/>
      <c r="V590" s="499"/>
      <c r="W590" s="500"/>
      <c r="X590" s="501"/>
      <c r="Y590" s="499"/>
      <c r="Z590" s="500"/>
      <c r="AA590" s="500"/>
      <c r="AB590" s="499"/>
      <c r="AC590" s="499"/>
      <c r="AD590" s="499"/>
      <c r="AE590" s="499"/>
      <c r="AF590" s="500"/>
      <c r="AG590" s="500"/>
      <c r="AH590" s="501"/>
      <c r="AI590" s="501"/>
      <c r="AJ590" s="501"/>
      <c r="AK590" s="501"/>
      <c r="AL590" s="501"/>
      <c r="AM590" s="501"/>
      <c r="AN590" s="502"/>
      <c r="AO590" s="502"/>
      <c r="AP590" s="500"/>
      <c r="AQ590" s="500"/>
      <c r="AR590" s="500"/>
      <c r="AS590" s="503"/>
      <c r="AT590" s="503"/>
      <c r="AU590" s="504"/>
      <c r="AV590" s="505"/>
      <c r="AW590" s="506"/>
      <c r="AX590" s="506"/>
      <c r="AY590" s="505"/>
      <c r="AZ590" s="506"/>
      <c r="BA590" s="504"/>
      <c r="BB590" s="504"/>
      <c r="BC590" s="504"/>
      <c r="BD590" s="504"/>
      <c r="BE590" s="504"/>
      <c r="BF590" s="504"/>
      <c r="BG590" s="505"/>
      <c r="BH590" s="505"/>
      <c r="BI590" s="505"/>
      <c r="BJ590" s="505"/>
      <c r="BK590" s="505"/>
      <c r="BL590" s="505"/>
      <c r="BM590" s="505"/>
      <c r="BN590" s="505"/>
      <c r="BO590" s="505"/>
      <c r="BP590" s="505"/>
    </row>
    <row r="591" spans="1:68" ht="19.5" customHeight="1">
      <c r="A591" s="499"/>
      <c r="B591" s="499"/>
      <c r="C591" s="499"/>
      <c r="D591" s="499"/>
      <c r="E591" s="499"/>
      <c r="F591" s="499"/>
      <c r="G591" s="500"/>
      <c r="H591" s="499"/>
      <c r="I591" s="499"/>
      <c r="J591" s="500"/>
      <c r="K591" s="499"/>
      <c r="L591" s="500"/>
      <c r="M591" s="499"/>
      <c r="N591" s="500"/>
      <c r="O591" s="499"/>
      <c r="P591" s="500"/>
      <c r="Q591" s="501"/>
      <c r="R591" s="501"/>
      <c r="S591" s="501"/>
      <c r="T591" s="501"/>
      <c r="U591" s="499"/>
      <c r="V591" s="499"/>
      <c r="W591" s="500"/>
      <c r="X591" s="501"/>
      <c r="Y591" s="499"/>
      <c r="Z591" s="500"/>
      <c r="AA591" s="500"/>
      <c r="AB591" s="499"/>
      <c r="AC591" s="499"/>
      <c r="AD591" s="499"/>
      <c r="AE591" s="499"/>
      <c r="AF591" s="500"/>
      <c r="AG591" s="500"/>
      <c r="AH591" s="501"/>
      <c r="AI591" s="501"/>
      <c r="AJ591" s="501"/>
      <c r="AK591" s="501"/>
      <c r="AL591" s="501"/>
      <c r="AM591" s="501"/>
      <c r="AN591" s="502"/>
      <c r="AO591" s="502"/>
      <c r="AP591" s="500"/>
      <c r="AQ591" s="500"/>
      <c r="AR591" s="500"/>
      <c r="AS591" s="503"/>
      <c r="AT591" s="503"/>
      <c r="AU591" s="504"/>
      <c r="AV591" s="505"/>
      <c r="AW591" s="506"/>
      <c r="AX591" s="506"/>
      <c r="AY591" s="505"/>
      <c r="AZ591" s="506"/>
      <c r="BA591" s="504"/>
      <c r="BB591" s="504"/>
      <c r="BC591" s="504"/>
      <c r="BD591" s="504"/>
      <c r="BE591" s="504"/>
      <c r="BF591" s="504"/>
      <c r="BG591" s="505"/>
      <c r="BH591" s="505"/>
      <c r="BI591" s="505"/>
      <c r="BJ591" s="505"/>
      <c r="BK591" s="505"/>
      <c r="BL591" s="505"/>
      <c r="BM591" s="505"/>
      <c r="BN591" s="505"/>
      <c r="BO591" s="505"/>
      <c r="BP591" s="505"/>
    </row>
    <row r="592" spans="1:68" ht="19.5" customHeight="1">
      <c r="A592" s="499"/>
      <c r="B592" s="499"/>
      <c r="C592" s="499"/>
      <c r="D592" s="499"/>
      <c r="E592" s="499"/>
      <c r="F592" s="499"/>
      <c r="G592" s="500"/>
      <c r="H592" s="499"/>
      <c r="I592" s="499"/>
      <c r="J592" s="500"/>
      <c r="K592" s="499"/>
      <c r="L592" s="500"/>
      <c r="M592" s="499"/>
      <c r="N592" s="500"/>
      <c r="O592" s="499"/>
      <c r="P592" s="500"/>
      <c r="Q592" s="501"/>
      <c r="R592" s="501"/>
      <c r="S592" s="501"/>
      <c r="T592" s="501"/>
      <c r="U592" s="499"/>
      <c r="V592" s="499"/>
      <c r="W592" s="500"/>
      <c r="X592" s="501"/>
      <c r="Y592" s="499"/>
      <c r="Z592" s="500"/>
      <c r="AA592" s="500"/>
      <c r="AB592" s="499"/>
      <c r="AC592" s="499"/>
      <c r="AD592" s="499"/>
      <c r="AE592" s="499"/>
      <c r="AF592" s="500"/>
      <c r="AG592" s="500"/>
      <c r="AH592" s="501"/>
      <c r="AI592" s="501"/>
      <c r="AJ592" s="501"/>
      <c r="AK592" s="501"/>
      <c r="AL592" s="501"/>
      <c r="AM592" s="501"/>
      <c r="AN592" s="502"/>
      <c r="AO592" s="502"/>
      <c r="AP592" s="500"/>
      <c r="AQ592" s="500"/>
      <c r="AR592" s="500"/>
      <c r="AS592" s="503"/>
      <c r="AT592" s="503"/>
      <c r="AU592" s="504"/>
      <c r="AV592" s="505"/>
      <c r="AW592" s="506"/>
      <c r="AX592" s="506"/>
      <c r="AY592" s="505"/>
      <c r="AZ592" s="506"/>
      <c r="BA592" s="504"/>
      <c r="BB592" s="504"/>
      <c r="BC592" s="504"/>
      <c r="BD592" s="504"/>
      <c r="BE592" s="504"/>
      <c r="BF592" s="504"/>
      <c r="BG592" s="505"/>
      <c r="BH592" s="505"/>
      <c r="BI592" s="505"/>
      <c r="BJ592" s="505"/>
      <c r="BK592" s="505"/>
      <c r="BL592" s="505"/>
      <c r="BM592" s="505"/>
      <c r="BN592" s="505"/>
      <c r="BO592" s="505"/>
      <c r="BP592" s="505"/>
    </row>
    <row r="593" spans="1:68" ht="19.5" customHeight="1">
      <c r="A593" s="499"/>
      <c r="B593" s="499"/>
      <c r="C593" s="499"/>
      <c r="D593" s="499"/>
      <c r="E593" s="499"/>
      <c r="F593" s="499"/>
      <c r="G593" s="500"/>
      <c r="H593" s="499"/>
      <c r="I593" s="499"/>
      <c r="J593" s="500"/>
      <c r="K593" s="499"/>
      <c r="L593" s="500"/>
      <c r="M593" s="499"/>
      <c r="N593" s="500"/>
      <c r="O593" s="499"/>
      <c r="P593" s="500"/>
      <c r="Q593" s="501"/>
      <c r="R593" s="501"/>
      <c r="S593" s="501"/>
      <c r="T593" s="501"/>
      <c r="U593" s="499"/>
      <c r="V593" s="499"/>
      <c r="W593" s="500"/>
      <c r="X593" s="501"/>
      <c r="Y593" s="499"/>
      <c r="Z593" s="500"/>
      <c r="AA593" s="500"/>
      <c r="AB593" s="499"/>
      <c r="AC593" s="499"/>
      <c r="AD593" s="499"/>
      <c r="AE593" s="499"/>
      <c r="AF593" s="500"/>
      <c r="AG593" s="500"/>
      <c r="AH593" s="501"/>
      <c r="AI593" s="501"/>
      <c r="AJ593" s="501"/>
      <c r="AK593" s="501"/>
      <c r="AL593" s="501"/>
      <c r="AM593" s="501"/>
      <c r="AN593" s="502"/>
      <c r="AO593" s="502"/>
      <c r="AP593" s="500"/>
      <c r="AQ593" s="500"/>
      <c r="AR593" s="500"/>
      <c r="AS593" s="503"/>
      <c r="AT593" s="503"/>
      <c r="AU593" s="504"/>
      <c r="AV593" s="505"/>
      <c r="AW593" s="506"/>
      <c r="AX593" s="506"/>
      <c r="AY593" s="505"/>
      <c r="AZ593" s="506"/>
      <c r="BA593" s="504"/>
      <c r="BB593" s="504"/>
      <c r="BC593" s="504"/>
      <c r="BD593" s="504"/>
      <c r="BE593" s="504"/>
      <c r="BF593" s="504"/>
      <c r="BG593" s="505"/>
      <c r="BH593" s="505"/>
      <c r="BI593" s="505"/>
      <c r="BJ593" s="505"/>
      <c r="BK593" s="505"/>
      <c r="BL593" s="505"/>
      <c r="BM593" s="505"/>
      <c r="BN593" s="505"/>
      <c r="BO593" s="505"/>
      <c r="BP593" s="505"/>
    </row>
    <row r="594" spans="1:68" ht="19.5" customHeight="1">
      <c r="A594" s="499"/>
      <c r="B594" s="499"/>
      <c r="C594" s="499"/>
      <c r="D594" s="499"/>
      <c r="E594" s="499"/>
      <c r="F594" s="499"/>
      <c r="G594" s="500"/>
      <c r="H594" s="499"/>
      <c r="I594" s="499"/>
      <c r="J594" s="500"/>
      <c r="K594" s="499"/>
      <c r="L594" s="500"/>
      <c r="M594" s="499"/>
      <c r="N594" s="500"/>
      <c r="O594" s="499"/>
      <c r="P594" s="500"/>
      <c r="Q594" s="501"/>
      <c r="R594" s="501"/>
      <c r="S594" s="501"/>
      <c r="T594" s="501"/>
      <c r="U594" s="499"/>
      <c r="V594" s="499"/>
      <c r="W594" s="500"/>
      <c r="X594" s="501"/>
      <c r="Y594" s="499"/>
      <c r="Z594" s="500"/>
      <c r="AA594" s="500"/>
      <c r="AB594" s="499"/>
      <c r="AC594" s="499"/>
      <c r="AD594" s="499"/>
      <c r="AE594" s="499"/>
      <c r="AF594" s="500"/>
      <c r="AG594" s="500"/>
      <c r="AH594" s="501"/>
      <c r="AI594" s="501"/>
      <c r="AJ594" s="501"/>
      <c r="AK594" s="501"/>
      <c r="AL594" s="501"/>
      <c r="AM594" s="501"/>
      <c r="AN594" s="502"/>
      <c r="AO594" s="502"/>
      <c r="AP594" s="500"/>
      <c r="AQ594" s="500"/>
      <c r="AR594" s="500"/>
      <c r="AS594" s="503"/>
      <c r="AT594" s="503"/>
      <c r="AU594" s="504"/>
      <c r="AV594" s="505"/>
      <c r="AW594" s="506"/>
      <c r="AX594" s="506"/>
      <c r="AY594" s="505"/>
      <c r="AZ594" s="506"/>
      <c r="BA594" s="504"/>
      <c r="BB594" s="504"/>
      <c r="BC594" s="504"/>
      <c r="BD594" s="504"/>
      <c r="BE594" s="504"/>
      <c r="BF594" s="504"/>
      <c r="BG594" s="505"/>
      <c r="BH594" s="505"/>
      <c r="BI594" s="505"/>
      <c r="BJ594" s="505"/>
      <c r="BK594" s="505"/>
      <c r="BL594" s="505"/>
      <c r="BM594" s="505"/>
      <c r="BN594" s="505"/>
      <c r="BO594" s="505"/>
      <c r="BP594" s="505"/>
    </row>
    <row r="595" spans="1:68" ht="19.5" customHeight="1">
      <c r="A595" s="499"/>
      <c r="B595" s="499"/>
      <c r="C595" s="499"/>
      <c r="D595" s="499"/>
      <c r="E595" s="499"/>
      <c r="F595" s="499"/>
      <c r="G595" s="500"/>
      <c r="H595" s="499"/>
      <c r="I595" s="499"/>
      <c r="J595" s="500"/>
      <c r="K595" s="499"/>
      <c r="L595" s="500"/>
      <c r="M595" s="499"/>
      <c r="N595" s="500"/>
      <c r="O595" s="499"/>
      <c r="P595" s="500"/>
      <c r="Q595" s="501"/>
      <c r="R595" s="501"/>
      <c r="S595" s="501"/>
      <c r="T595" s="501"/>
      <c r="U595" s="499"/>
      <c r="V595" s="499"/>
      <c r="W595" s="500"/>
      <c r="X595" s="501"/>
      <c r="Y595" s="499"/>
      <c r="Z595" s="500"/>
      <c r="AA595" s="500"/>
      <c r="AB595" s="499"/>
      <c r="AC595" s="499"/>
      <c r="AD595" s="499"/>
      <c r="AE595" s="499"/>
      <c r="AF595" s="500"/>
      <c r="AG595" s="500"/>
      <c r="AH595" s="501"/>
      <c r="AI595" s="501"/>
      <c r="AJ595" s="501"/>
      <c r="AK595" s="501"/>
      <c r="AL595" s="501"/>
      <c r="AM595" s="501"/>
      <c r="AN595" s="502"/>
      <c r="AO595" s="502"/>
      <c r="AP595" s="500"/>
      <c r="AQ595" s="500"/>
      <c r="AR595" s="500"/>
      <c r="AS595" s="503"/>
      <c r="AT595" s="503"/>
      <c r="AU595" s="504"/>
      <c r="AV595" s="505"/>
      <c r="AW595" s="506"/>
      <c r="AX595" s="506"/>
      <c r="AY595" s="505"/>
      <c r="AZ595" s="506"/>
      <c r="BA595" s="504"/>
      <c r="BB595" s="504"/>
      <c r="BC595" s="504"/>
      <c r="BD595" s="504"/>
      <c r="BE595" s="504"/>
      <c r="BF595" s="504"/>
      <c r="BG595" s="505"/>
      <c r="BH595" s="505"/>
      <c r="BI595" s="505"/>
      <c r="BJ595" s="505"/>
      <c r="BK595" s="505"/>
      <c r="BL595" s="505"/>
      <c r="BM595" s="505"/>
      <c r="BN595" s="505"/>
      <c r="BO595" s="505"/>
      <c r="BP595" s="505"/>
    </row>
    <row r="596" spans="1:68" ht="19.5" customHeight="1">
      <c r="A596" s="499"/>
      <c r="B596" s="499"/>
      <c r="C596" s="499"/>
      <c r="D596" s="499"/>
      <c r="E596" s="499"/>
      <c r="F596" s="499"/>
      <c r="G596" s="500"/>
      <c r="H596" s="499"/>
      <c r="I596" s="499"/>
      <c r="J596" s="500"/>
      <c r="K596" s="499"/>
      <c r="L596" s="500"/>
      <c r="M596" s="499"/>
      <c r="N596" s="500"/>
      <c r="O596" s="499"/>
      <c r="P596" s="500"/>
      <c r="Q596" s="501"/>
      <c r="R596" s="501"/>
      <c r="S596" s="501"/>
      <c r="T596" s="501"/>
      <c r="U596" s="499"/>
      <c r="V596" s="499"/>
      <c r="W596" s="500"/>
      <c r="X596" s="501"/>
      <c r="Y596" s="499"/>
      <c r="Z596" s="500"/>
      <c r="AA596" s="500"/>
      <c r="AB596" s="499"/>
      <c r="AC596" s="499"/>
      <c r="AD596" s="499"/>
      <c r="AE596" s="499"/>
      <c r="AF596" s="500"/>
      <c r="AG596" s="500"/>
      <c r="AH596" s="501"/>
      <c r="AI596" s="501"/>
      <c r="AJ596" s="501"/>
      <c r="AK596" s="501"/>
      <c r="AL596" s="501"/>
      <c r="AM596" s="501"/>
      <c r="AN596" s="502"/>
      <c r="AO596" s="502"/>
      <c r="AP596" s="500"/>
      <c r="AQ596" s="500"/>
      <c r="AR596" s="500"/>
      <c r="AS596" s="503"/>
      <c r="AT596" s="503"/>
      <c r="AU596" s="504"/>
      <c r="AV596" s="505"/>
      <c r="AW596" s="506"/>
      <c r="AX596" s="506"/>
      <c r="AY596" s="505"/>
      <c r="AZ596" s="506"/>
      <c r="BA596" s="504"/>
      <c r="BB596" s="504"/>
      <c r="BC596" s="504"/>
      <c r="BD596" s="504"/>
      <c r="BE596" s="504"/>
      <c r="BF596" s="504"/>
      <c r="BG596" s="505"/>
      <c r="BH596" s="505"/>
      <c r="BI596" s="505"/>
      <c r="BJ596" s="505"/>
      <c r="BK596" s="505"/>
      <c r="BL596" s="505"/>
      <c r="BM596" s="505"/>
      <c r="BN596" s="505"/>
      <c r="BO596" s="505"/>
      <c r="BP596" s="505"/>
    </row>
    <row r="597" spans="1:68" ht="19.5" customHeight="1">
      <c r="A597" s="499"/>
      <c r="B597" s="499"/>
      <c r="C597" s="499"/>
      <c r="D597" s="499"/>
      <c r="E597" s="499"/>
      <c r="F597" s="499"/>
      <c r="G597" s="500"/>
      <c r="H597" s="499"/>
      <c r="I597" s="499"/>
      <c r="J597" s="500"/>
      <c r="K597" s="499"/>
      <c r="L597" s="500"/>
      <c r="M597" s="499"/>
      <c r="N597" s="500"/>
      <c r="O597" s="499"/>
      <c r="P597" s="500"/>
      <c r="Q597" s="501"/>
      <c r="R597" s="501"/>
      <c r="S597" s="501"/>
      <c r="T597" s="501"/>
      <c r="U597" s="499"/>
      <c r="V597" s="499"/>
      <c r="W597" s="500"/>
      <c r="X597" s="501"/>
      <c r="Y597" s="499"/>
      <c r="Z597" s="500"/>
      <c r="AA597" s="500"/>
      <c r="AB597" s="499"/>
      <c r="AC597" s="499"/>
      <c r="AD597" s="499"/>
      <c r="AE597" s="499"/>
      <c r="AF597" s="500"/>
      <c r="AG597" s="500"/>
      <c r="AH597" s="501"/>
      <c r="AI597" s="501"/>
      <c r="AJ597" s="501"/>
      <c r="AK597" s="501"/>
      <c r="AL597" s="501"/>
      <c r="AM597" s="501"/>
      <c r="AN597" s="502"/>
      <c r="AO597" s="502"/>
      <c r="AP597" s="500"/>
      <c r="AQ597" s="500"/>
      <c r="AR597" s="500"/>
      <c r="AS597" s="503"/>
      <c r="AT597" s="503"/>
      <c r="AU597" s="504"/>
      <c r="AV597" s="505"/>
      <c r="AW597" s="506"/>
      <c r="AX597" s="506"/>
      <c r="AY597" s="505"/>
      <c r="AZ597" s="506"/>
      <c r="BA597" s="504"/>
      <c r="BB597" s="504"/>
      <c r="BC597" s="504"/>
      <c r="BD597" s="504"/>
      <c r="BE597" s="504"/>
      <c r="BF597" s="504"/>
      <c r="BG597" s="505"/>
      <c r="BH597" s="505"/>
      <c r="BI597" s="505"/>
      <c r="BJ597" s="505"/>
      <c r="BK597" s="505"/>
      <c r="BL597" s="505"/>
      <c r="BM597" s="505"/>
      <c r="BN597" s="505"/>
      <c r="BO597" s="505"/>
      <c r="BP597" s="505"/>
    </row>
    <row r="598" spans="1:68" ht="19.5" customHeight="1">
      <c r="A598" s="499"/>
      <c r="B598" s="499"/>
      <c r="C598" s="499"/>
      <c r="D598" s="499"/>
      <c r="E598" s="499"/>
      <c r="F598" s="499"/>
      <c r="G598" s="500"/>
      <c r="H598" s="499"/>
      <c r="I598" s="499"/>
      <c r="J598" s="500"/>
      <c r="K598" s="499"/>
      <c r="L598" s="500"/>
      <c r="M598" s="499"/>
      <c r="N598" s="500"/>
      <c r="O598" s="499"/>
      <c r="P598" s="500"/>
      <c r="Q598" s="501"/>
      <c r="R598" s="501"/>
      <c r="S598" s="501"/>
      <c r="T598" s="501"/>
      <c r="U598" s="499"/>
      <c r="V598" s="499"/>
      <c r="W598" s="500"/>
      <c r="X598" s="501"/>
      <c r="Y598" s="499"/>
      <c r="Z598" s="500"/>
      <c r="AA598" s="500"/>
      <c r="AB598" s="499"/>
      <c r="AC598" s="499"/>
      <c r="AD598" s="499"/>
      <c r="AE598" s="499"/>
      <c r="AF598" s="500"/>
      <c r="AG598" s="500"/>
      <c r="AH598" s="501"/>
      <c r="AI598" s="501"/>
      <c r="AJ598" s="501"/>
      <c r="AK598" s="501"/>
      <c r="AL598" s="501"/>
      <c r="AM598" s="501"/>
      <c r="AN598" s="502"/>
      <c r="AO598" s="502"/>
      <c r="AP598" s="500"/>
      <c r="AQ598" s="500"/>
      <c r="AR598" s="500"/>
      <c r="AS598" s="503"/>
      <c r="AT598" s="503"/>
      <c r="AU598" s="504"/>
      <c r="AV598" s="505"/>
      <c r="AW598" s="506"/>
      <c r="AX598" s="506"/>
      <c r="AY598" s="505"/>
      <c r="AZ598" s="506"/>
      <c r="BA598" s="504"/>
      <c r="BB598" s="504"/>
      <c r="BC598" s="504"/>
      <c r="BD598" s="504"/>
      <c r="BE598" s="504"/>
      <c r="BF598" s="504"/>
      <c r="BG598" s="505"/>
      <c r="BH598" s="505"/>
      <c r="BI598" s="505"/>
      <c r="BJ598" s="505"/>
      <c r="BK598" s="505"/>
      <c r="BL598" s="505"/>
      <c r="BM598" s="505"/>
      <c r="BN598" s="505"/>
      <c r="BO598" s="505"/>
      <c r="BP598" s="505"/>
    </row>
    <row r="599" spans="1:68" ht="19.5" customHeight="1">
      <c r="A599" s="499"/>
      <c r="B599" s="499"/>
      <c r="C599" s="499"/>
      <c r="D599" s="499"/>
      <c r="E599" s="499"/>
      <c r="F599" s="499"/>
      <c r="G599" s="500"/>
      <c r="H599" s="499"/>
      <c r="I599" s="499"/>
      <c r="J599" s="500"/>
      <c r="K599" s="499"/>
      <c r="L599" s="500"/>
      <c r="M599" s="499"/>
      <c r="N599" s="500"/>
      <c r="O599" s="499"/>
      <c r="P599" s="500"/>
      <c r="Q599" s="501"/>
      <c r="R599" s="501"/>
      <c r="S599" s="501"/>
      <c r="T599" s="501"/>
      <c r="U599" s="499"/>
      <c r="V599" s="499"/>
      <c r="W599" s="500"/>
      <c r="X599" s="501"/>
      <c r="Y599" s="499"/>
      <c r="Z599" s="500"/>
      <c r="AA599" s="500"/>
      <c r="AB599" s="499"/>
      <c r="AC599" s="499"/>
      <c r="AD599" s="499"/>
      <c r="AE599" s="499"/>
      <c r="AF599" s="500"/>
      <c r="AG599" s="500"/>
      <c r="AH599" s="501"/>
      <c r="AI599" s="501"/>
      <c r="AJ599" s="501"/>
      <c r="AK599" s="501"/>
      <c r="AL599" s="501"/>
      <c r="AM599" s="501"/>
      <c r="AN599" s="502"/>
      <c r="AO599" s="502"/>
      <c r="AP599" s="500"/>
      <c r="AQ599" s="500"/>
      <c r="AR599" s="500"/>
      <c r="AS599" s="503"/>
      <c r="AT599" s="503"/>
      <c r="AU599" s="504"/>
      <c r="AV599" s="505"/>
      <c r="AW599" s="506"/>
      <c r="AX599" s="506"/>
      <c r="AY599" s="505"/>
      <c r="AZ599" s="506"/>
      <c r="BA599" s="504"/>
      <c r="BB599" s="504"/>
      <c r="BC599" s="504"/>
      <c r="BD599" s="504"/>
      <c r="BE599" s="504"/>
      <c r="BF599" s="504"/>
      <c r="BG599" s="505"/>
      <c r="BH599" s="505"/>
      <c r="BI599" s="505"/>
      <c r="BJ599" s="505"/>
      <c r="BK599" s="505"/>
      <c r="BL599" s="505"/>
      <c r="BM599" s="505"/>
      <c r="BN599" s="505"/>
      <c r="BO599" s="505"/>
      <c r="BP599" s="505"/>
    </row>
    <row r="600" spans="1:68" ht="19.5" customHeight="1">
      <c r="A600" s="499"/>
      <c r="B600" s="499"/>
      <c r="C600" s="499"/>
      <c r="D600" s="499"/>
      <c r="E600" s="499"/>
      <c r="F600" s="499"/>
      <c r="G600" s="500"/>
      <c r="H600" s="499"/>
      <c r="I600" s="499"/>
      <c r="J600" s="500"/>
      <c r="K600" s="499"/>
      <c r="L600" s="500"/>
      <c r="M600" s="499"/>
      <c r="N600" s="500"/>
      <c r="O600" s="499"/>
      <c r="P600" s="500"/>
      <c r="Q600" s="501"/>
      <c r="R600" s="501"/>
      <c r="S600" s="501"/>
      <c r="T600" s="501"/>
      <c r="U600" s="499"/>
      <c r="V600" s="499"/>
      <c r="W600" s="500"/>
      <c r="X600" s="501"/>
      <c r="Y600" s="499"/>
      <c r="Z600" s="500"/>
      <c r="AA600" s="500"/>
      <c r="AB600" s="499"/>
      <c r="AC600" s="499"/>
      <c r="AD600" s="499"/>
      <c r="AE600" s="499"/>
      <c r="AF600" s="500"/>
      <c r="AG600" s="500"/>
      <c r="AH600" s="501"/>
      <c r="AI600" s="501"/>
      <c r="AJ600" s="501"/>
      <c r="AK600" s="501"/>
      <c r="AL600" s="501"/>
      <c r="AM600" s="501"/>
      <c r="AN600" s="502"/>
      <c r="AO600" s="502"/>
      <c r="AP600" s="500"/>
      <c r="AQ600" s="500"/>
      <c r="AR600" s="500"/>
      <c r="AS600" s="503"/>
      <c r="AT600" s="503"/>
      <c r="AU600" s="504"/>
      <c r="AV600" s="505"/>
      <c r="AW600" s="506"/>
      <c r="AX600" s="506"/>
      <c r="AY600" s="505"/>
      <c r="AZ600" s="506"/>
      <c r="BA600" s="504"/>
      <c r="BB600" s="504"/>
      <c r="BC600" s="504"/>
      <c r="BD600" s="504"/>
      <c r="BE600" s="504"/>
      <c r="BF600" s="504"/>
      <c r="BG600" s="505"/>
      <c r="BH600" s="505"/>
      <c r="BI600" s="505"/>
      <c r="BJ600" s="505"/>
      <c r="BK600" s="505"/>
      <c r="BL600" s="505"/>
      <c r="BM600" s="505"/>
      <c r="BN600" s="505"/>
      <c r="BO600" s="505"/>
      <c r="BP600" s="505"/>
    </row>
    <row r="601" spans="1:68" ht="19.5" customHeight="1">
      <c r="A601" s="499"/>
      <c r="B601" s="499"/>
      <c r="C601" s="499"/>
      <c r="D601" s="499"/>
      <c r="E601" s="499"/>
      <c r="F601" s="499"/>
      <c r="G601" s="500"/>
      <c r="H601" s="499"/>
      <c r="I601" s="499"/>
      <c r="J601" s="500"/>
      <c r="K601" s="499"/>
      <c r="L601" s="500"/>
      <c r="M601" s="499"/>
      <c r="N601" s="500"/>
      <c r="O601" s="499"/>
      <c r="P601" s="500"/>
      <c r="Q601" s="501"/>
      <c r="R601" s="501"/>
      <c r="S601" s="501"/>
      <c r="T601" s="501"/>
      <c r="U601" s="499"/>
      <c r="V601" s="499"/>
      <c r="W601" s="500"/>
      <c r="X601" s="501"/>
      <c r="Y601" s="499"/>
      <c r="Z601" s="500"/>
      <c r="AA601" s="500"/>
      <c r="AB601" s="499"/>
      <c r="AC601" s="499"/>
      <c r="AD601" s="499"/>
      <c r="AE601" s="499"/>
      <c r="AF601" s="500"/>
      <c r="AG601" s="500"/>
      <c r="AH601" s="501"/>
      <c r="AI601" s="501"/>
      <c r="AJ601" s="501"/>
      <c r="AK601" s="501"/>
      <c r="AL601" s="501"/>
      <c r="AM601" s="501"/>
      <c r="AN601" s="502"/>
      <c r="AO601" s="502"/>
      <c r="AP601" s="500"/>
      <c r="AQ601" s="500"/>
      <c r="AR601" s="500"/>
      <c r="AS601" s="503"/>
      <c r="AT601" s="503"/>
      <c r="AU601" s="504"/>
      <c r="AV601" s="505"/>
      <c r="AW601" s="506"/>
      <c r="AX601" s="506"/>
      <c r="AY601" s="505"/>
      <c r="AZ601" s="506"/>
      <c r="BA601" s="504"/>
      <c r="BB601" s="504"/>
      <c r="BC601" s="504"/>
      <c r="BD601" s="504"/>
      <c r="BE601" s="504"/>
      <c r="BF601" s="504"/>
      <c r="BG601" s="505"/>
      <c r="BH601" s="505"/>
      <c r="BI601" s="505"/>
      <c r="BJ601" s="505"/>
      <c r="BK601" s="505"/>
      <c r="BL601" s="505"/>
      <c r="BM601" s="505"/>
      <c r="BN601" s="505"/>
      <c r="BO601" s="505"/>
      <c r="BP601" s="505"/>
    </row>
    <row r="602" spans="1:68" ht="19.5" customHeight="1">
      <c r="A602" s="499"/>
      <c r="B602" s="499"/>
      <c r="C602" s="499"/>
      <c r="D602" s="499"/>
      <c r="E602" s="499"/>
      <c r="F602" s="499"/>
      <c r="G602" s="500"/>
      <c r="H602" s="499"/>
      <c r="I602" s="499"/>
      <c r="J602" s="500"/>
      <c r="K602" s="499"/>
      <c r="L602" s="500"/>
      <c r="M602" s="499"/>
      <c r="N602" s="500"/>
      <c r="O602" s="499"/>
      <c r="P602" s="500"/>
      <c r="Q602" s="501"/>
      <c r="R602" s="501"/>
      <c r="S602" s="501"/>
      <c r="T602" s="501"/>
      <c r="U602" s="499"/>
      <c r="V602" s="499"/>
      <c r="W602" s="500"/>
      <c r="X602" s="501"/>
      <c r="Y602" s="499"/>
      <c r="Z602" s="500"/>
      <c r="AA602" s="500"/>
      <c r="AB602" s="499"/>
      <c r="AC602" s="499"/>
      <c r="AD602" s="499"/>
      <c r="AE602" s="499"/>
      <c r="AF602" s="500"/>
      <c r="AG602" s="500"/>
      <c r="AH602" s="501"/>
      <c r="AI602" s="501"/>
      <c r="AJ602" s="501"/>
      <c r="AK602" s="501"/>
      <c r="AL602" s="501"/>
      <c r="AM602" s="501"/>
      <c r="AN602" s="502"/>
      <c r="AO602" s="502"/>
      <c r="AP602" s="500"/>
      <c r="AQ602" s="500"/>
      <c r="AR602" s="500"/>
      <c r="AS602" s="503"/>
      <c r="AT602" s="503"/>
      <c r="AU602" s="504"/>
      <c r="AV602" s="505"/>
      <c r="AW602" s="506"/>
      <c r="AX602" s="506"/>
      <c r="AY602" s="505"/>
      <c r="AZ602" s="506"/>
      <c r="BA602" s="504"/>
      <c r="BB602" s="504"/>
      <c r="BC602" s="504"/>
      <c r="BD602" s="504"/>
      <c r="BE602" s="504"/>
      <c r="BF602" s="504"/>
      <c r="BG602" s="505"/>
      <c r="BH602" s="505"/>
      <c r="BI602" s="505"/>
      <c r="BJ602" s="505"/>
      <c r="BK602" s="505"/>
      <c r="BL602" s="505"/>
      <c r="BM602" s="505"/>
      <c r="BN602" s="505"/>
      <c r="BO602" s="505"/>
      <c r="BP602" s="505"/>
    </row>
    <row r="603" spans="1:68" ht="19.5" customHeight="1">
      <c r="A603" s="499"/>
      <c r="B603" s="499"/>
      <c r="C603" s="499"/>
      <c r="D603" s="499"/>
      <c r="E603" s="499"/>
      <c r="F603" s="499"/>
      <c r="G603" s="500"/>
      <c r="H603" s="499"/>
      <c r="I603" s="499"/>
      <c r="J603" s="500"/>
      <c r="K603" s="499"/>
      <c r="L603" s="500"/>
      <c r="M603" s="499"/>
      <c r="N603" s="500"/>
      <c r="O603" s="499"/>
      <c r="P603" s="500"/>
      <c r="Q603" s="501"/>
      <c r="R603" s="501"/>
      <c r="S603" s="501"/>
      <c r="T603" s="501"/>
      <c r="U603" s="499"/>
      <c r="V603" s="499"/>
      <c r="W603" s="500"/>
      <c r="X603" s="501"/>
      <c r="Y603" s="499"/>
      <c r="Z603" s="500"/>
      <c r="AA603" s="500"/>
      <c r="AB603" s="499"/>
      <c r="AC603" s="499"/>
      <c r="AD603" s="499"/>
      <c r="AE603" s="499"/>
      <c r="AF603" s="500"/>
      <c r="AG603" s="500"/>
      <c r="AH603" s="501"/>
      <c r="AI603" s="501"/>
      <c r="AJ603" s="501"/>
      <c r="AK603" s="501"/>
      <c r="AL603" s="501"/>
      <c r="AM603" s="501"/>
      <c r="AN603" s="502"/>
      <c r="AO603" s="502"/>
      <c r="AP603" s="500"/>
      <c r="AQ603" s="500"/>
      <c r="AR603" s="500"/>
      <c r="AS603" s="503"/>
      <c r="AT603" s="503"/>
      <c r="AU603" s="504"/>
      <c r="AV603" s="505"/>
      <c r="AW603" s="506"/>
      <c r="AX603" s="506"/>
      <c r="AY603" s="505"/>
      <c r="AZ603" s="506"/>
      <c r="BA603" s="504"/>
      <c r="BB603" s="504"/>
      <c r="BC603" s="504"/>
      <c r="BD603" s="504"/>
      <c r="BE603" s="504"/>
      <c r="BF603" s="504"/>
      <c r="BG603" s="505"/>
      <c r="BH603" s="505"/>
      <c r="BI603" s="505"/>
      <c r="BJ603" s="505"/>
      <c r="BK603" s="505"/>
      <c r="BL603" s="505"/>
      <c r="BM603" s="505"/>
      <c r="BN603" s="505"/>
      <c r="BO603" s="505"/>
      <c r="BP603" s="505"/>
    </row>
    <row r="604" spans="1:68" ht="19.5" customHeight="1">
      <c r="A604" s="499"/>
      <c r="B604" s="499"/>
      <c r="C604" s="499"/>
      <c r="D604" s="499"/>
      <c r="E604" s="499"/>
      <c r="F604" s="499"/>
      <c r="G604" s="500"/>
      <c r="H604" s="499"/>
      <c r="I604" s="499"/>
      <c r="J604" s="500"/>
      <c r="K604" s="499"/>
      <c r="L604" s="500"/>
      <c r="M604" s="499"/>
      <c r="N604" s="500"/>
      <c r="O604" s="499"/>
      <c r="P604" s="500"/>
      <c r="Q604" s="501"/>
      <c r="R604" s="501"/>
      <c r="S604" s="501"/>
      <c r="T604" s="501"/>
      <c r="U604" s="499"/>
      <c r="V604" s="499"/>
      <c r="W604" s="500"/>
      <c r="X604" s="501"/>
      <c r="Y604" s="499"/>
      <c r="Z604" s="500"/>
      <c r="AA604" s="500"/>
      <c r="AB604" s="499"/>
      <c r="AC604" s="499"/>
      <c r="AD604" s="499"/>
      <c r="AE604" s="499"/>
      <c r="AF604" s="500"/>
      <c r="AG604" s="500"/>
      <c r="AH604" s="501"/>
      <c r="AI604" s="501"/>
      <c r="AJ604" s="501"/>
      <c r="AK604" s="501"/>
      <c r="AL604" s="501"/>
      <c r="AM604" s="501"/>
      <c r="AN604" s="502"/>
      <c r="AO604" s="502"/>
      <c r="AP604" s="500"/>
      <c r="AQ604" s="500"/>
      <c r="AR604" s="500"/>
      <c r="AS604" s="503"/>
      <c r="AT604" s="503"/>
      <c r="AU604" s="504"/>
      <c r="AV604" s="505"/>
      <c r="AW604" s="506"/>
      <c r="AX604" s="506"/>
      <c r="AY604" s="505"/>
      <c r="AZ604" s="506"/>
      <c r="BA604" s="504"/>
      <c r="BB604" s="504"/>
      <c r="BC604" s="504"/>
      <c r="BD604" s="504"/>
      <c r="BE604" s="504"/>
      <c r="BF604" s="504"/>
      <c r="BG604" s="505"/>
      <c r="BH604" s="505"/>
      <c r="BI604" s="505"/>
      <c r="BJ604" s="505"/>
      <c r="BK604" s="505"/>
      <c r="BL604" s="505"/>
      <c r="BM604" s="505"/>
      <c r="BN604" s="505"/>
      <c r="BO604" s="505"/>
      <c r="BP604" s="505"/>
    </row>
    <row r="605" spans="1:68" ht="19.5" customHeight="1">
      <c r="A605" s="499"/>
      <c r="B605" s="499"/>
      <c r="C605" s="499"/>
      <c r="D605" s="499"/>
      <c r="E605" s="499"/>
      <c r="F605" s="499"/>
      <c r="G605" s="500"/>
      <c r="H605" s="499"/>
      <c r="I605" s="499"/>
      <c r="J605" s="500"/>
      <c r="K605" s="499"/>
      <c r="L605" s="500"/>
      <c r="M605" s="499"/>
      <c r="N605" s="500"/>
      <c r="O605" s="499"/>
      <c r="P605" s="500"/>
      <c r="Q605" s="501"/>
      <c r="R605" s="501"/>
      <c r="S605" s="501"/>
      <c r="T605" s="501"/>
      <c r="U605" s="499"/>
      <c r="V605" s="499"/>
      <c r="W605" s="500"/>
      <c r="X605" s="501"/>
      <c r="Y605" s="499"/>
      <c r="Z605" s="500"/>
      <c r="AA605" s="500"/>
      <c r="AB605" s="499"/>
      <c r="AC605" s="499"/>
      <c r="AD605" s="499"/>
      <c r="AE605" s="499"/>
      <c r="AF605" s="500"/>
      <c r="AG605" s="500"/>
      <c r="AH605" s="501"/>
      <c r="AI605" s="501"/>
      <c r="AJ605" s="501"/>
      <c r="AK605" s="501"/>
      <c r="AL605" s="501"/>
      <c r="AM605" s="501"/>
      <c r="AN605" s="502"/>
      <c r="AO605" s="502"/>
      <c r="AP605" s="500"/>
      <c r="AQ605" s="500"/>
      <c r="AR605" s="500"/>
      <c r="AS605" s="503"/>
      <c r="AT605" s="503"/>
      <c r="AU605" s="504"/>
      <c r="AV605" s="505"/>
      <c r="AW605" s="506"/>
      <c r="AX605" s="506"/>
      <c r="AY605" s="505"/>
      <c r="AZ605" s="506"/>
      <c r="BA605" s="504"/>
      <c r="BB605" s="504"/>
      <c r="BC605" s="504"/>
      <c r="BD605" s="504"/>
      <c r="BE605" s="504"/>
      <c r="BF605" s="504"/>
      <c r="BG605" s="505"/>
      <c r="BH605" s="505"/>
      <c r="BI605" s="505"/>
      <c r="BJ605" s="505"/>
      <c r="BK605" s="505"/>
      <c r="BL605" s="505"/>
      <c r="BM605" s="505"/>
      <c r="BN605" s="505"/>
      <c r="BO605" s="505"/>
      <c r="BP605" s="505"/>
    </row>
    <row r="606" spans="1:68" ht="19.5" customHeight="1">
      <c r="A606" s="499"/>
      <c r="B606" s="499"/>
      <c r="C606" s="499"/>
      <c r="D606" s="499"/>
      <c r="E606" s="499"/>
      <c r="F606" s="499"/>
      <c r="G606" s="500"/>
      <c r="H606" s="499"/>
      <c r="I606" s="499"/>
      <c r="J606" s="500"/>
      <c r="K606" s="499"/>
      <c r="L606" s="500"/>
      <c r="M606" s="499"/>
      <c r="N606" s="500"/>
      <c r="O606" s="499"/>
      <c r="P606" s="500"/>
      <c r="Q606" s="501"/>
      <c r="R606" s="501"/>
      <c r="S606" s="501"/>
      <c r="T606" s="501"/>
      <c r="U606" s="499"/>
      <c r="V606" s="499"/>
      <c r="W606" s="500"/>
      <c r="X606" s="501"/>
      <c r="Y606" s="499"/>
      <c r="Z606" s="500"/>
      <c r="AA606" s="500"/>
      <c r="AB606" s="499"/>
      <c r="AC606" s="499"/>
      <c r="AD606" s="499"/>
      <c r="AE606" s="499"/>
      <c r="AF606" s="500"/>
      <c r="AG606" s="500"/>
      <c r="AH606" s="501"/>
      <c r="AI606" s="501"/>
      <c r="AJ606" s="501"/>
      <c r="AK606" s="501"/>
      <c r="AL606" s="501"/>
      <c r="AM606" s="501"/>
      <c r="AN606" s="502"/>
      <c r="AO606" s="502"/>
      <c r="AP606" s="500"/>
      <c r="AQ606" s="500"/>
      <c r="AR606" s="500"/>
      <c r="AS606" s="503"/>
      <c r="AT606" s="503"/>
      <c r="AU606" s="504"/>
      <c r="AV606" s="505"/>
      <c r="AW606" s="506"/>
      <c r="AX606" s="506"/>
      <c r="AY606" s="505"/>
      <c r="AZ606" s="506"/>
      <c r="BA606" s="504"/>
      <c r="BB606" s="504"/>
      <c r="BC606" s="504"/>
      <c r="BD606" s="504"/>
      <c r="BE606" s="504"/>
      <c r="BF606" s="504"/>
      <c r="BG606" s="505"/>
      <c r="BH606" s="505"/>
      <c r="BI606" s="505"/>
      <c r="BJ606" s="505"/>
      <c r="BK606" s="505"/>
      <c r="BL606" s="505"/>
      <c r="BM606" s="505"/>
      <c r="BN606" s="505"/>
      <c r="BO606" s="505"/>
      <c r="BP606" s="505"/>
    </row>
    <row r="607" spans="1:68" ht="19.5" customHeight="1">
      <c r="A607" s="499"/>
      <c r="B607" s="499"/>
      <c r="C607" s="499"/>
      <c r="D607" s="499"/>
      <c r="E607" s="499"/>
      <c r="F607" s="499"/>
      <c r="G607" s="500"/>
      <c r="H607" s="499"/>
      <c r="I607" s="499"/>
      <c r="J607" s="500"/>
      <c r="K607" s="499"/>
      <c r="L607" s="500"/>
      <c r="M607" s="499"/>
      <c r="N607" s="500"/>
      <c r="O607" s="499"/>
      <c r="P607" s="500"/>
      <c r="Q607" s="501"/>
      <c r="R607" s="501"/>
      <c r="S607" s="501"/>
      <c r="T607" s="501"/>
      <c r="U607" s="499"/>
      <c r="V607" s="499"/>
      <c r="W607" s="500"/>
      <c r="X607" s="501"/>
      <c r="Y607" s="499"/>
      <c r="Z607" s="500"/>
      <c r="AA607" s="500"/>
      <c r="AB607" s="499"/>
      <c r="AC607" s="499"/>
      <c r="AD607" s="499"/>
      <c r="AE607" s="499"/>
      <c r="AF607" s="500"/>
      <c r="AG607" s="500"/>
      <c r="AH607" s="501"/>
      <c r="AI607" s="501"/>
      <c r="AJ607" s="501"/>
      <c r="AK607" s="501"/>
      <c r="AL607" s="501"/>
      <c r="AM607" s="501"/>
      <c r="AN607" s="502"/>
      <c r="AO607" s="502"/>
      <c r="AP607" s="500"/>
      <c r="AQ607" s="500"/>
      <c r="AR607" s="500"/>
      <c r="AS607" s="503"/>
      <c r="AT607" s="503"/>
      <c r="AU607" s="504"/>
      <c r="AV607" s="505"/>
      <c r="AW607" s="506"/>
      <c r="AX607" s="506"/>
      <c r="AY607" s="505"/>
      <c r="AZ607" s="506"/>
      <c r="BA607" s="504"/>
      <c r="BB607" s="504"/>
      <c r="BC607" s="504"/>
      <c r="BD607" s="504"/>
      <c r="BE607" s="504"/>
      <c r="BF607" s="504"/>
      <c r="BG607" s="505"/>
      <c r="BH607" s="505"/>
      <c r="BI607" s="505"/>
      <c r="BJ607" s="505"/>
      <c r="BK607" s="505"/>
      <c r="BL607" s="505"/>
      <c r="BM607" s="505"/>
      <c r="BN607" s="505"/>
      <c r="BO607" s="505"/>
      <c r="BP607" s="505"/>
    </row>
    <row r="608" spans="1:68" ht="19.5" customHeight="1">
      <c r="A608" s="499"/>
      <c r="B608" s="499"/>
      <c r="C608" s="499"/>
      <c r="D608" s="499"/>
      <c r="E608" s="499"/>
      <c r="F608" s="499"/>
      <c r="G608" s="500"/>
      <c r="H608" s="499"/>
      <c r="I608" s="499"/>
      <c r="J608" s="500"/>
      <c r="K608" s="499"/>
      <c r="L608" s="500"/>
      <c r="M608" s="499"/>
      <c r="N608" s="500"/>
      <c r="O608" s="499"/>
      <c r="P608" s="500"/>
      <c r="Q608" s="501"/>
      <c r="R608" s="501"/>
      <c r="S608" s="501"/>
      <c r="T608" s="501"/>
      <c r="U608" s="499"/>
      <c r="V608" s="499"/>
      <c r="W608" s="500"/>
      <c r="X608" s="501"/>
      <c r="Y608" s="499"/>
      <c r="Z608" s="500"/>
      <c r="AA608" s="500"/>
      <c r="AB608" s="499"/>
      <c r="AC608" s="499"/>
      <c r="AD608" s="499"/>
      <c r="AE608" s="499"/>
      <c r="AF608" s="500"/>
      <c r="AG608" s="500"/>
      <c r="AH608" s="501"/>
      <c r="AI608" s="501"/>
      <c r="AJ608" s="501"/>
      <c r="AK608" s="501"/>
      <c r="AL608" s="501"/>
      <c r="AM608" s="501"/>
      <c r="AN608" s="502"/>
      <c r="AO608" s="502"/>
      <c r="AP608" s="500"/>
      <c r="AQ608" s="500"/>
      <c r="AR608" s="500"/>
      <c r="AS608" s="503"/>
      <c r="AT608" s="503"/>
      <c r="AU608" s="504"/>
      <c r="AV608" s="505"/>
      <c r="AW608" s="506"/>
      <c r="AX608" s="506"/>
      <c r="AY608" s="505"/>
      <c r="AZ608" s="506"/>
      <c r="BA608" s="504"/>
      <c r="BB608" s="504"/>
      <c r="BC608" s="504"/>
      <c r="BD608" s="504"/>
      <c r="BE608" s="504"/>
      <c r="BF608" s="504"/>
      <c r="BG608" s="505"/>
      <c r="BH608" s="505"/>
      <c r="BI608" s="505"/>
      <c r="BJ608" s="505"/>
      <c r="BK608" s="505"/>
      <c r="BL608" s="505"/>
      <c r="BM608" s="505"/>
      <c r="BN608" s="505"/>
      <c r="BO608" s="505"/>
      <c r="BP608" s="505"/>
    </row>
    <row r="609" spans="1:68" ht="19.5" customHeight="1">
      <c r="A609" s="499"/>
      <c r="B609" s="499"/>
      <c r="C609" s="499"/>
      <c r="D609" s="499"/>
      <c r="E609" s="499"/>
      <c r="F609" s="499"/>
      <c r="G609" s="500"/>
      <c r="H609" s="499"/>
      <c r="I609" s="499"/>
      <c r="J609" s="500"/>
      <c r="K609" s="499"/>
      <c r="L609" s="500"/>
      <c r="M609" s="499"/>
      <c r="N609" s="500"/>
      <c r="O609" s="499"/>
      <c r="P609" s="500"/>
      <c r="Q609" s="501"/>
      <c r="R609" s="501"/>
      <c r="S609" s="501"/>
      <c r="T609" s="501"/>
      <c r="U609" s="499"/>
      <c r="V609" s="499"/>
      <c r="W609" s="500"/>
      <c r="X609" s="501"/>
      <c r="Y609" s="499"/>
      <c r="Z609" s="500"/>
      <c r="AA609" s="500"/>
      <c r="AB609" s="499"/>
      <c r="AC609" s="499"/>
      <c r="AD609" s="499"/>
      <c r="AE609" s="499"/>
      <c r="AF609" s="500"/>
      <c r="AG609" s="500"/>
      <c r="AH609" s="501"/>
      <c r="AI609" s="501"/>
      <c r="AJ609" s="501"/>
      <c r="AK609" s="501"/>
      <c r="AL609" s="501"/>
      <c r="AM609" s="501"/>
      <c r="AN609" s="502"/>
      <c r="AO609" s="502"/>
      <c r="AP609" s="500"/>
      <c r="AQ609" s="500"/>
      <c r="AR609" s="500"/>
      <c r="AS609" s="503"/>
      <c r="AT609" s="503"/>
      <c r="AU609" s="504"/>
      <c r="AV609" s="505"/>
      <c r="AW609" s="506"/>
      <c r="AX609" s="506"/>
      <c r="AY609" s="505"/>
      <c r="AZ609" s="506"/>
      <c r="BA609" s="504"/>
      <c r="BB609" s="504"/>
      <c r="BC609" s="504"/>
      <c r="BD609" s="504"/>
      <c r="BE609" s="504"/>
      <c r="BF609" s="504"/>
      <c r="BG609" s="505"/>
      <c r="BH609" s="505"/>
      <c r="BI609" s="505"/>
      <c r="BJ609" s="505"/>
      <c r="BK609" s="505"/>
      <c r="BL609" s="505"/>
      <c r="BM609" s="505"/>
      <c r="BN609" s="505"/>
      <c r="BO609" s="505"/>
      <c r="BP609" s="505"/>
    </row>
    <row r="610" spans="1:68" ht="19.5" customHeight="1">
      <c r="A610" s="499"/>
      <c r="B610" s="499"/>
      <c r="C610" s="499"/>
      <c r="D610" s="499"/>
      <c r="E610" s="499"/>
      <c r="F610" s="499"/>
      <c r="G610" s="500"/>
      <c r="H610" s="499"/>
      <c r="I610" s="499"/>
      <c r="J610" s="500"/>
      <c r="K610" s="499"/>
      <c r="L610" s="500"/>
      <c r="M610" s="499"/>
      <c r="N610" s="500"/>
      <c r="O610" s="499"/>
      <c r="P610" s="500"/>
      <c r="Q610" s="501"/>
      <c r="R610" s="501"/>
      <c r="S610" s="501"/>
      <c r="T610" s="501"/>
      <c r="U610" s="499"/>
      <c r="V610" s="499"/>
      <c r="W610" s="500"/>
      <c r="X610" s="501"/>
      <c r="Y610" s="499"/>
      <c r="Z610" s="500"/>
      <c r="AA610" s="500"/>
      <c r="AB610" s="499"/>
      <c r="AC610" s="499"/>
      <c r="AD610" s="499"/>
      <c r="AE610" s="499"/>
      <c r="AF610" s="500"/>
      <c r="AG610" s="500"/>
      <c r="AH610" s="501"/>
      <c r="AI610" s="501"/>
      <c r="AJ610" s="501"/>
      <c r="AK610" s="501"/>
      <c r="AL610" s="501"/>
      <c r="AM610" s="501"/>
      <c r="AN610" s="502"/>
      <c r="AO610" s="502"/>
      <c r="AP610" s="500"/>
      <c r="AQ610" s="500"/>
      <c r="AR610" s="500"/>
      <c r="AS610" s="503"/>
      <c r="AT610" s="503"/>
      <c r="AU610" s="504"/>
      <c r="AV610" s="505"/>
      <c r="AW610" s="506"/>
      <c r="AX610" s="506"/>
      <c r="AY610" s="505"/>
      <c r="AZ610" s="506"/>
      <c r="BA610" s="504"/>
      <c r="BB610" s="504"/>
      <c r="BC610" s="504"/>
      <c r="BD610" s="504"/>
      <c r="BE610" s="504"/>
      <c r="BF610" s="504"/>
      <c r="BG610" s="505"/>
      <c r="BH610" s="505"/>
      <c r="BI610" s="505"/>
      <c r="BJ610" s="505"/>
      <c r="BK610" s="505"/>
      <c r="BL610" s="505"/>
      <c r="BM610" s="505"/>
      <c r="BN610" s="505"/>
      <c r="BO610" s="505"/>
      <c r="BP610" s="505"/>
    </row>
    <row r="611" spans="1:68" ht="19.5" customHeight="1">
      <c r="A611" s="499"/>
      <c r="B611" s="499"/>
      <c r="C611" s="499"/>
      <c r="D611" s="499"/>
      <c r="E611" s="499"/>
      <c r="F611" s="499"/>
      <c r="G611" s="500"/>
      <c r="H611" s="499"/>
      <c r="I611" s="499"/>
      <c r="J611" s="500"/>
      <c r="K611" s="499"/>
      <c r="L611" s="500"/>
      <c r="M611" s="499"/>
      <c r="N611" s="500"/>
      <c r="O611" s="499"/>
      <c r="P611" s="500"/>
      <c r="Q611" s="501"/>
      <c r="R611" s="501"/>
      <c r="S611" s="501"/>
      <c r="T611" s="501"/>
      <c r="U611" s="499"/>
      <c r="V611" s="499"/>
      <c r="W611" s="500"/>
      <c r="X611" s="501"/>
      <c r="Y611" s="499"/>
      <c r="Z611" s="500"/>
      <c r="AA611" s="500"/>
      <c r="AB611" s="499"/>
      <c r="AC611" s="499"/>
      <c r="AD611" s="499"/>
      <c r="AE611" s="499"/>
      <c r="AF611" s="500"/>
      <c r="AG611" s="500"/>
      <c r="AH611" s="501"/>
      <c r="AI611" s="501"/>
      <c r="AJ611" s="501"/>
      <c r="AK611" s="501"/>
      <c r="AL611" s="501"/>
      <c r="AM611" s="501"/>
      <c r="AN611" s="502"/>
      <c r="AO611" s="502"/>
      <c r="AP611" s="500"/>
      <c r="AQ611" s="500"/>
      <c r="AR611" s="500"/>
      <c r="AS611" s="503"/>
      <c r="AT611" s="503"/>
      <c r="AU611" s="504"/>
      <c r="AV611" s="505"/>
      <c r="AW611" s="506"/>
      <c r="AX611" s="506"/>
      <c r="AY611" s="505"/>
      <c r="AZ611" s="506"/>
      <c r="BA611" s="504"/>
      <c r="BB611" s="504"/>
      <c r="BC611" s="504"/>
      <c r="BD611" s="504"/>
      <c r="BE611" s="504"/>
      <c r="BF611" s="504"/>
      <c r="BG611" s="505"/>
      <c r="BH611" s="505"/>
      <c r="BI611" s="505"/>
      <c r="BJ611" s="505"/>
      <c r="BK611" s="505"/>
      <c r="BL611" s="505"/>
      <c r="BM611" s="505"/>
      <c r="BN611" s="505"/>
      <c r="BO611" s="505"/>
      <c r="BP611" s="505"/>
    </row>
    <row r="612" spans="1:68" ht="19.5" customHeight="1">
      <c r="A612" s="499"/>
      <c r="B612" s="499"/>
      <c r="C612" s="499"/>
      <c r="D612" s="499"/>
      <c r="E612" s="499"/>
      <c r="F612" s="499"/>
      <c r="G612" s="500"/>
      <c r="H612" s="499"/>
      <c r="I612" s="499"/>
      <c r="J612" s="500"/>
      <c r="K612" s="499"/>
      <c r="L612" s="500"/>
      <c r="M612" s="499"/>
      <c r="N612" s="500"/>
      <c r="O612" s="499"/>
      <c r="P612" s="500"/>
      <c r="Q612" s="501"/>
      <c r="R612" s="501"/>
      <c r="S612" s="501"/>
      <c r="T612" s="501"/>
      <c r="U612" s="499"/>
      <c r="V612" s="499"/>
      <c r="W612" s="500"/>
      <c r="X612" s="501"/>
      <c r="Y612" s="499"/>
      <c r="Z612" s="500"/>
      <c r="AA612" s="500"/>
      <c r="AB612" s="499"/>
      <c r="AC612" s="499"/>
      <c r="AD612" s="499"/>
      <c r="AE612" s="499"/>
      <c r="AF612" s="500"/>
      <c r="AG612" s="500"/>
      <c r="AH612" s="501"/>
      <c r="AI612" s="501"/>
      <c r="AJ612" s="501"/>
      <c r="AK612" s="501"/>
      <c r="AL612" s="501"/>
      <c r="AM612" s="501"/>
      <c r="AN612" s="502"/>
      <c r="AO612" s="502"/>
      <c r="AP612" s="500"/>
      <c r="AQ612" s="500"/>
      <c r="AR612" s="500"/>
      <c r="AS612" s="503"/>
      <c r="AT612" s="503"/>
      <c r="AU612" s="504"/>
      <c r="AV612" s="505"/>
      <c r="AW612" s="506"/>
      <c r="AX612" s="506"/>
      <c r="AY612" s="505"/>
      <c r="AZ612" s="506"/>
      <c r="BA612" s="504"/>
      <c r="BB612" s="504"/>
      <c r="BC612" s="504"/>
      <c r="BD612" s="504"/>
      <c r="BE612" s="504"/>
      <c r="BF612" s="504"/>
      <c r="BG612" s="505"/>
      <c r="BH612" s="505"/>
      <c r="BI612" s="505"/>
      <c r="BJ612" s="505"/>
      <c r="BK612" s="505"/>
      <c r="BL612" s="505"/>
      <c r="BM612" s="505"/>
      <c r="BN612" s="505"/>
      <c r="BO612" s="505"/>
      <c r="BP612" s="505"/>
    </row>
    <row r="613" spans="1:68" ht="19.5" customHeight="1">
      <c r="A613" s="499"/>
      <c r="B613" s="499"/>
      <c r="C613" s="499"/>
      <c r="D613" s="499"/>
      <c r="E613" s="499"/>
      <c r="F613" s="499"/>
      <c r="G613" s="500"/>
      <c r="H613" s="499"/>
      <c r="I613" s="499"/>
      <c r="J613" s="500"/>
      <c r="K613" s="499"/>
      <c r="L613" s="500"/>
      <c r="M613" s="499"/>
      <c r="N613" s="500"/>
      <c r="O613" s="499"/>
      <c r="P613" s="500"/>
      <c r="Q613" s="501"/>
      <c r="R613" s="501"/>
      <c r="S613" s="501"/>
      <c r="T613" s="501"/>
      <c r="U613" s="499"/>
      <c r="V613" s="499"/>
      <c r="W613" s="500"/>
      <c r="X613" s="501"/>
      <c r="Y613" s="499"/>
      <c r="Z613" s="500"/>
      <c r="AA613" s="500"/>
      <c r="AB613" s="499"/>
      <c r="AC613" s="499"/>
      <c r="AD613" s="499"/>
      <c r="AE613" s="499"/>
      <c r="AF613" s="500"/>
      <c r="AG613" s="500"/>
      <c r="AH613" s="501"/>
      <c r="AI613" s="501"/>
      <c r="AJ613" s="501"/>
      <c r="AK613" s="501"/>
      <c r="AL613" s="501"/>
      <c r="AM613" s="501"/>
      <c r="AN613" s="502"/>
      <c r="AO613" s="502"/>
      <c r="AP613" s="500"/>
      <c r="AQ613" s="500"/>
      <c r="AR613" s="500"/>
      <c r="AS613" s="503"/>
      <c r="AT613" s="503"/>
      <c r="AU613" s="504"/>
      <c r="AV613" s="505"/>
      <c r="AW613" s="506"/>
      <c r="AX613" s="506"/>
      <c r="AY613" s="505"/>
      <c r="AZ613" s="506"/>
      <c r="BA613" s="504"/>
      <c r="BB613" s="504"/>
      <c r="BC613" s="504"/>
      <c r="BD613" s="504"/>
      <c r="BE613" s="504"/>
      <c r="BF613" s="504"/>
      <c r="BG613" s="505"/>
      <c r="BH613" s="505"/>
      <c r="BI613" s="505"/>
      <c r="BJ613" s="505"/>
      <c r="BK613" s="505"/>
      <c r="BL613" s="505"/>
      <c r="BM613" s="505"/>
      <c r="BN613" s="505"/>
      <c r="BO613" s="505"/>
      <c r="BP613" s="505"/>
    </row>
    <row r="614" spans="1:68" ht="19.5" customHeight="1">
      <c r="A614" s="499"/>
      <c r="B614" s="499"/>
      <c r="C614" s="499"/>
      <c r="D614" s="499"/>
      <c r="E614" s="499"/>
      <c r="F614" s="499"/>
      <c r="G614" s="500"/>
      <c r="H614" s="499"/>
      <c r="I614" s="499"/>
      <c r="J614" s="500"/>
      <c r="K614" s="499"/>
      <c r="L614" s="500"/>
      <c r="M614" s="499"/>
      <c r="N614" s="500"/>
      <c r="O614" s="499"/>
      <c r="P614" s="500"/>
      <c r="Q614" s="501"/>
      <c r="R614" s="501"/>
      <c r="S614" s="501"/>
      <c r="T614" s="501"/>
      <c r="U614" s="499"/>
      <c r="V614" s="499"/>
      <c r="W614" s="500"/>
      <c r="X614" s="501"/>
      <c r="Y614" s="499"/>
      <c r="Z614" s="500"/>
      <c r="AA614" s="500"/>
      <c r="AB614" s="499"/>
      <c r="AC614" s="499"/>
      <c r="AD614" s="499"/>
      <c r="AE614" s="499"/>
      <c r="AF614" s="500"/>
      <c r="AG614" s="500"/>
      <c r="AH614" s="501"/>
      <c r="AI614" s="501"/>
      <c r="AJ614" s="501"/>
      <c r="AK614" s="501"/>
      <c r="AL614" s="501"/>
      <c r="AM614" s="501"/>
      <c r="AN614" s="502"/>
      <c r="AO614" s="502"/>
      <c r="AP614" s="500"/>
      <c r="AQ614" s="500"/>
      <c r="AR614" s="500"/>
      <c r="AS614" s="503"/>
      <c r="AT614" s="503"/>
      <c r="AU614" s="504"/>
      <c r="AV614" s="505"/>
      <c r="AW614" s="506"/>
      <c r="AX614" s="506"/>
      <c r="AY614" s="505"/>
      <c r="AZ614" s="506"/>
      <c r="BA614" s="504"/>
      <c r="BB614" s="504"/>
      <c r="BC614" s="504"/>
      <c r="BD614" s="504"/>
      <c r="BE614" s="504"/>
      <c r="BF614" s="504"/>
      <c r="BG614" s="505"/>
      <c r="BH614" s="505"/>
      <c r="BI614" s="505"/>
      <c r="BJ614" s="505"/>
      <c r="BK614" s="505"/>
      <c r="BL614" s="505"/>
      <c r="BM614" s="505"/>
      <c r="BN614" s="505"/>
      <c r="BO614" s="505"/>
      <c r="BP614" s="505"/>
    </row>
    <row r="615" spans="1:68" ht="19.5" customHeight="1">
      <c r="A615" s="499"/>
      <c r="B615" s="499"/>
      <c r="C615" s="499"/>
      <c r="D615" s="499"/>
      <c r="E615" s="499"/>
      <c r="F615" s="499"/>
      <c r="G615" s="500"/>
      <c r="H615" s="499"/>
      <c r="I615" s="499"/>
      <c r="J615" s="500"/>
      <c r="K615" s="499"/>
      <c r="L615" s="500"/>
      <c r="M615" s="499"/>
      <c r="N615" s="500"/>
      <c r="O615" s="499"/>
      <c r="P615" s="500"/>
      <c r="Q615" s="501"/>
      <c r="R615" s="501"/>
      <c r="S615" s="501"/>
      <c r="T615" s="501"/>
      <c r="U615" s="499"/>
      <c r="V615" s="499"/>
      <c r="W615" s="500"/>
      <c r="X615" s="501"/>
      <c r="Y615" s="499"/>
      <c r="Z615" s="500"/>
      <c r="AA615" s="500"/>
      <c r="AB615" s="499"/>
      <c r="AC615" s="499"/>
      <c r="AD615" s="499"/>
      <c r="AE615" s="499"/>
      <c r="AF615" s="500"/>
      <c r="AG615" s="500"/>
      <c r="AH615" s="501"/>
      <c r="AI615" s="501"/>
      <c r="AJ615" s="501"/>
      <c r="AK615" s="501"/>
      <c r="AL615" s="501"/>
      <c r="AM615" s="501"/>
      <c r="AN615" s="502"/>
      <c r="AO615" s="502"/>
      <c r="AP615" s="500"/>
      <c r="AQ615" s="500"/>
      <c r="AR615" s="500"/>
      <c r="AS615" s="503"/>
      <c r="AT615" s="503"/>
      <c r="AU615" s="504"/>
      <c r="AV615" s="505"/>
      <c r="AW615" s="506"/>
      <c r="AX615" s="506"/>
      <c r="AY615" s="505"/>
      <c r="AZ615" s="506"/>
      <c r="BA615" s="504"/>
      <c r="BB615" s="504"/>
      <c r="BC615" s="504"/>
      <c r="BD615" s="504"/>
      <c r="BE615" s="504"/>
      <c r="BF615" s="504"/>
      <c r="BG615" s="505"/>
      <c r="BH615" s="505"/>
      <c r="BI615" s="505"/>
      <c r="BJ615" s="505"/>
      <c r="BK615" s="505"/>
      <c r="BL615" s="505"/>
      <c r="BM615" s="505"/>
      <c r="BN615" s="505"/>
      <c r="BO615" s="505"/>
      <c r="BP615" s="505"/>
    </row>
    <row r="616" spans="1:68" ht="19.5" customHeight="1">
      <c r="A616" s="499"/>
      <c r="B616" s="499"/>
      <c r="C616" s="499"/>
      <c r="D616" s="499"/>
      <c r="E616" s="499"/>
      <c r="F616" s="499"/>
      <c r="G616" s="500"/>
      <c r="H616" s="499"/>
      <c r="I616" s="499"/>
      <c r="J616" s="500"/>
      <c r="K616" s="499"/>
      <c r="L616" s="500"/>
      <c r="M616" s="499"/>
      <c r="N616" s="500"/>
      <c r="O616" s="499"/>
      <c r="P616" s="500"/>
      <c r="Q616" s="501"/>
      <c r="R616" s="501"/>
      <c r="S616" s="501"/>
      <c r="T616" s="501"/>
      <c r="U616" s="499"/>
      <c r="V616" s="499"/>
      <c r="W616" s="500"/>
      <c r="X616" s="501"/>
      <c r="Y616" s="499"/>
      <c r="Z616" s="500"/>
      <c r="AA616" s="500"/>
      <c r="AB616" s="499"/>
      <c r="AC616" s="499"/>
      <c r="AD616" s="499"/>
      <c r="AE616" s="499"/>
      <c r="AF616" s="500"/>
      <c r="AG616" s="500"/>
      <c r="AH616" s="501"/>
      <c r="AI616" s="501"/>
      <c r="AJ616" s="501"/>
      <c r="AK616" s="501"/>
      <c r="AL616" s="501"/>
      <c r="AM616" s="501"/>
      <c r="AN616" s="502"/>
      <c r="AO616" s="502"/>
      <c r="AP616" s="500"/>
      <c r="AQ616" s="500"/>
      <c r="AR616" s="500"/>
      <c r="AS616" s="503"/>
      <c r="AT616" s="503"/>
      <c r="AU616" s="504"/>
      <c r="AV616" s="505"/>
      <c r="AW616" s="506"/>
      <c r="AX616" s="506"/>
      <c r="AY616" s="505"/>
      <c r="AZ616" s="506"/>
      <c r="BA616" s="504"/>
      <c r="BB616" s="504"/>
      <c r="BC616" s="504"/>
      <c r="BD616" s="504"/>
      <c r="BE616" s="504"/>
      <c r="BF616" s="504"/>
      <c r="BG616" s="505"/>
      <c r="BH616" s="505"/>
      <c r="BI616" s="505"/>
      <c r="BJ616" s="505"/>
      <c r="BK616" s="505"/>
      <c r="BL616" s="505"/>
      <c r="BM616" s="505"/>
      <c r="BN616" s="505"/>
      <c r="BO616" s="505"/>
      <c r="BP616" s="505"/>
    </row>
    <row r="617" spans="1:68" ht="19.5" customHeight="1">
      <c r="A617" s="499"/>
      <c r="B617" s="499"/>
      <c r="C617" s="499"/>
      <c r="D617" s="499"/>
      <c r="E617" s="499"/>
      <c r="F617" s="499"/>
      <c r="G617" s="500"/>
      <c r="H617" s="499"/>
      <c r="I617" s="499"/>
      <c r="J617" s="500"/>
      <c r="K617" s="499"/>
      <c r="L617" s="500"/>
      <c r="M617" s="499"/>
      <c r="N617" s="500"/>
      <c r="O617" s="499"/>
      <c r="P617" s="500"/>
      <c r="Q617" s="501"/>
      <c r="R617" s="501"/>
      <c r="S617" s="501"/>
      <c r="T617" s="501"/>
      <c r="U617" s="499"/>
      <c r="V617" s="499"/>
      <c r="W617" s="500"/>
      <c r="X617" s="501"/>
      <c r="Y617" s="499"/>
      <c r="Z617" s="500"/>
      <c r="AA617" s="500"/>
      <c r="AB617" s="499"/>
      <c r="AC617" s="499"/>
      <c r="AD617" s="499"/>
      <c r="AE617" s="499"/>
      <c r="AF617" s="500"/>
      <c r="AG617" s="500"/>
      <c r="AH617" s="501"/>
      <c r="AI617" s="501"/>
      <c r="AJ617" s="501"/>
      <c r="AK617" s="501"/>
      <c r="AL617" s="501"/>
      <c r="AM617" s="501"/>
      <c r="AN617" s="502"/>
      <c r="AO617" s="502"/>
      <c r="AP617" s="500"/>
      <c r="AQ617" s="500"/>
      <c r="AR617" s="500"/>
      <c r="AS617" s="503"/>
      <c r="AT617" s="503"/>
      <c r="AU617" s="504"/>
      <c r="AV617" s="505"/>
      <c r="AW617" s="506"/>
      <c r="AX617" s="506"/>
      <c r="AY617" s="505"/>
      <c r="AZ617" s="506"/>
      <c r="BA617" s="504"/>
      <c r="BB617" s="504"/>
      <c r="BC617" s="504"/>
      <c r="BD617" s="504"/>
      <c r="BE617" s="504"/>
      <c r="BF617" s="504"/>
      <c r="BG617" s="505"/>
      <c r="BH617" s="505"/>
      <c r="BI617" s="505"/>
      <c r="BJ617" s="505"/>
      <c r="BK617" s="505"/>
      <c r="BL617" s="505"/>
      <c r="BM617" s="505"/>
      <c r="BN617" s="505"/>
      <c r="BO617" s="505"/>
      <c r="BP617" s="505"/>
    </row>
    <row r="618" spans="1:68" ht="19.5" customHeight="1">
      <c r="A618" s="499"/>
      <c r="B618" s="499"/>
      <c r="C618" s="499"/>
      <c r="D618" s="499"/>
      <c r="E618" s="499"/>
      <c r="F618" s="499"/>
      <c r="G618" s="500"/>
      <c r="H618" s="499"/>
      <c r="I618" s="499"/>
      <c r="J618" s="500"/>
      <c r="K618" s="499"/>
      <c r="L618" s="500"/>
      <c r="M618" s="499"/>
      <c r="N618" s="500"/>
      <c r="O618" s="499"/>
      <c r="P618" s="500"/>
      <c r="Q618" s="501"/>
      <c r="R618" s="501"/>
      <c r="S618" s="501"/>
      <c r="T618" s="501"/>
      <c r="U618" s="499"/>
      <c r="V618" s="499"/>
      <c r="W618" s="500"/>
      <c r="X618" s="501"/>
      <c r="Y618" s="499"/>
      <c r="Z618" s="500"/>
      <c r="AA618" s="500"/>
      <c r="AB618" s="499"/>
      <c r="AC618" s="499"/>
      <c r="AD618" s="499"/>
      <c r="AE618" s="499"/>
      <c r="AF618" s="500"/>
      <c r="AG618" s="500"/>
      <c r="AH618" s="501"/>
      <c r="AI618" s="501"/>
      <c r="AJ618" s="501"/>
      <c r="AK618" s="501"/>
      <c r="AL618" s="501"/>
      <c r="AM618" s="501"/>
      <c r="AN618" s="502"/>
      <c r="AO618" s="502"/>
      <c r="AP618" s="500"/>
      <c r="AQ618" s="500"/>
      <c r="AR618" s="500"/>
      <c r="AS618" s="503"/>
      <c r="AT618" s="503"/>
      <c r="AU618" s="504"/>
      <c r="AV618" s="505"/>
      <c r="AW618" s="506"/>
      <c r="AX618" s="506"/>
      <c r="AY618" s="505"/>
      <c r="AZ618" s="506"/>
      <c r="BA618" s="504"/>
      <c r="BB618" s="504"/>
      <c r="BC618" s="504"/>
      <c r="BD618" s="504"/>
      <c r="BE618" s="504"/>
      <c r="BF618" s="504"/>
      <c r="BG618" s="505"/>
      <c r="BH618" s="505"/>
      <c r="BI618" s="505"/>
      <c r="BJ618" s="505"/>
      <c r="BK618" s="505"/>
      <c r="BL618" s="505"/>
      <c r="BM618" s="505"/>
      <c r="BN618" s="505"/>
      <c r="BO618" s="505"/>
      <c r="BP618" s="505"/>
    </row>
    <row r="619" spans="1:68" ht="19.5" customHeight="1">
      <c r="A619" s="499"/>
      <c r="B619" s="499"/>
      <c r="C619" s="499"/>
      <c r="D619" s="499"/>
      <c r="E619" s="499"/>
      <c r="F619" s="499"/>
      <c r="G619" s="500"/>
      <c r="H619" s="499"/>
      <c r="I619" s="499"/>
      <c r="J619" s="500"/>
      <c r="K619" s="499"/>
      <c r="L619" s="500"/>
      <c r="M619" s="499"/>
      <c r="N619" s="500"/>
      <c r="O619" s="499"/>
      <c r="P619" s="500"/>
      <c r="Q619" s="501"/>
      <c r="R619" s="501"/>
      <c r="S619" s="501"/>
      <c r="T619" s="501"/>
      <c r="U619" s="499"/>
      <c r="V619" s="499"/>
      <c r="W619" s="500"/>
      <c r="X619" s="501"/>
      <c r="Y619" s="499"/>
      <c r="Z619" s="500"/>
      <c r="AA619" s="500"/>
      <c r="AB619" s="499"/>
      <c r="AC619" s="499"/>
      <c r="AD619" s="499"/>
      <c r="AE619" s="499"/>
      <c r="AF619" s="500"/>
      <c r="AG619" s="500"/>
      <c r="AH619" s="501"/>
      <c r="AI619" s="501"/>
      <c r="AJ619" s="501"/>
      <c r="AK619" s="501"/>
      <c r="AL619" s="501"/>
      <c r="AM619" s="501"/>
      <c r="AN619" s="502"/>
      <c r="AO619" s="502"/>
      <c r="AP619" s="500"/>
      <c r="AQ619" s="500"/>
      <c r="AR619" s="500"/>
      <c r="AS619" s="503"/>
      <c r="AT619" s="503"/>
      <c r="AU619" s="504"/>
      <c r="AV619" s="505"/>
      <c r="AW619" s="506"/>
      <c r="AX619" s="506"/>
      <c r="AY619" s="505"/>
      <c r="AZ619" s="506"/>
      <c r="BA619" s="504"/>
      <c r="BB619" s="504"/>
      <c r="BC619" s="504"/>
      <c r="BD619" s="504"/>
      <c r="BE619" s="504"/>
      <c r="BF619" s="504"/>
      <c r="BG619" s="505"/>
      <c r="BH619" s="505"/>
      <c r="BI619" s="505"/>
      <c r="BJ619" s="505"/>
      <c r="BK619" s="505"/>
      <c r="BL619" s="505"/>
      <c r="BM619" s="505"/>
      <c r="BN619" s="505"/>
      <c r="BO619" s="505"/>
      <c r="BP619" s="505"/>
    </row>
    <row r="620" spans="1:68" ht="19.5" customHeight="1">
      <c r="A620" s="499"/>
      <c r="B620" s="499"/>
      <c r="C620" s="499"/>
      <c r="D620" s="499"/>
      <c r="E620" s="499"/>
      <c r="F620" s="499"/>
      <c r="G620" s="500"/>
      <c r="H620" s="499"/>
      <c r="I620" s="499"/>
      <c r="J620" s="500"/>
      <c r="K620" s="499"/>
      <c r="L620" s="500"/>
      <c r="M620" s="499"/>
      <c r="N620" s="500"/>
      <c r="O620" s="499"/>
      <c r="P620" s="500"/>
      <c r="Q620" s="501"/>
      <c r="R620" s="501"/>
      <c r="S620" s="501"/>
      <c r="T620" s="501"/>
      <c r="U620" s="499"/>
      <c r="V620" s="499"/>
      <c r="W620" s="500"/>
      <c r="X620" s="501"/>
      <c r="Y620" s="499"/>
      <c r="Z620" s="500"/>
      <c r="AA620" s="500"/>
      <c r="AB620" s="499"/>
      <c r="AC620" s="499"/>
      <c r="AD620" s="499"/>
      <c r="AE620" s="499"/>
      <c r="AF620" s="500"/>
      <c r="AG620" s="500"/>
      <c r="AH620" s="501"/>
      <c r="AI620" s="501"/>
      <c r="AJ620" s="501"/>
      <c r="AK620" s="501"/>
      <c r="AL620" s="501"/>
      <c r="AM620" s="501"/>
      <c r="AN620" s="502"/>
      <c r="AO620" s="502"/>
      <c r="AP620" s="500"/>
      <c r="AQ620" s="500"/>
      <c r="AR620" s="500"/>
      <c r="AS620" s="503"/>
      <c r="AT620" s="503"/>
      <c r="AU620" s="504"/>
      <c r="AV620" s="505"/>
      <c r="AW620" s="506"/>
      <c r="AX620" s="506"/>
      <c r="AY620" s="505"/>
      <c r="AZ620" s="506"/>
      <c r="BA620" s="504"/>
      <c r="BB620" s="504"/>
      <c r="BC620" s="504"/>
      <c r="BD620" s="504"/>
      <c r="BE620" s="504"/>
      <c r="BF620" s="504"/>
      <c r="BG620" s="505"/>
      <c r="BH620" s="505"/>
      <c r="BI620" s="505"/>
      <c r="BJ620" s="505"/>
      <c r="BK620" s="505"/>
      <c r="BL620" s="505"/>
      <c r="BM620" s="505"/>
      <c r="BN620" s="505"/>
      <c r="BO620" s="505"/>
      <c r="BP620" s="505"/>
    </row>
    <row r="621" spans="1:68" ht="19.5" customHeight="1">
      <c r="A621" s="499"/>
      <c r="B621" s="499"/>
      <c r="C621" s="499"/>
      <c r="D621" s="499"/>
      <c r="E621" s="499"/>
      <c r="F621" s="499"/>
      <c r="G621" s="500"/>
      <c r="H621" s="499"/>
      <c r="I621" s="499"/>
      <c r="J621" s="500"/>
      <c r="K621" s="499"/>
      <c r="L621" s="500"/>
      <c r="M621" s="499"/>
      <c r="N621" s="500"/>
      <c r="O621" s="499"/>
      <c r="P621" s="500"/>
      <c r="Q621" s="501"/>
      <c r="R621" s="501"/>
      <c r="S621" s="501"/>
      <c r="T621" s="501"/>
      <c r="U621" s="499"/>
      <c r="V621" s="499"/>
      <c r="W621" s="500"/>
      <c r="X621" s="501"/>
      <c r="Y621" s="499"/>
      <c r="Z621" s="500"/>
      <c r="AA621" s="500"/>
      <c r="AB621" s="499"/>
      <c r="AC621" s="499"/>
      <c r="AD621" s="499"/>
      <c r="AE621" s="499"/>
      <c r="AF621" s="500"/>
      <c r="AG621" s="500"/>
      <c r="AH621" s="501"/>
      <c r="AI621" s="501"/>
      <c r="AJ621" s="501"/>
      <c r="AK621" s="501"/>
      <c r="AL621" s="501"/>
      <c r="AM621" s="501"/>
      <c r="AN621" s="502"/>
      <c r="AO621" s="502"/>
      <c r="AP621" s="500"/>
      <c r="AQ621" s="500"/>
      <c r="AR621" s="500"/>
      <c r="AS621" s="503"/>
      <c r="AT621" s="503"/>
      <c r="AU621" s="504"/>
      <c r="AV621" s="505"/>
      <c r="AW621" s="506"/>
      <c r="AX621" s="506"/>
      <c r="AY621" s="505"/>
      <c r="AZ621" s="506"/>
      <c r="BA621" s="504"/>
      <c r="BB621" s="504"/>
      <c r="BC621" s="504"/>
      <c r="BD621" s="504"/>
      <c r="BE621" s="504"/>
      <c r="BF621" s="504"/>
      <c r="BG621" s="505"/>
      <c r="BH621" s="505"/>
      <c r="BI621" s="505"/>
      <c r="BJ621" s="505"/>
      <c r="BK621" s="505"/>
      <c r="BL621" s="505"/>
      <c r="BM621" s="505"/>
      <c r="BN621" s="505"/>
      <c r="BO621" s="505"/>
      <c r="BP621" s="505"/>
    </row>
    <row r="622" spans="1:68" ht="19.5" customHeight="1">
      <c r="A622" s="499"/>
      <c r="B622" s="499"/>
      <c r="C622" s="499"/>
      <c r="D622" s="499"/>
      <c r="E622" s="499"/>
      <c r="F622" s="499"/>
      <c r="G622" s="500"/>
      <c r="H622" s="499"/>
      <c r="I622" s="499"/>
      <c r="J622" s="500"/>
      <c r="K622" s="499"/>
      <c r="L622" s="500"/>
      <c r="M622" s="499"/>
      <c r="N622" s="500"/>
      <c r="O622" s="499"/>
      <c r="P622" s="500"/>
      <c r="Q622" s="501"/>
      <c r="R622" s="501"/>
      <c r="S622" s="501"/>
      <c r="T622" s="501"/>
      <c r="U622" s="499"/>
      <c r="V622" s="499"/>
      <c r="W622" s="500"/>
      <c r="X622" s="501"/>
      <c r="Y622" s="499"/>
      <c r="Z622" s="500"/>
      <c r="AA622" s="500"/>
      <c r="AB622" s="499"/>
      <c r="AC622" s="499"/>
      <c r="AD622" s="499"/>
      <c r="AE622" s="499"/>
      <c r="AF622" s="500"/>
      <c r="AG622" s="500"/>
      <c r="AH622" s="501"/>
      <c r="AI622" s="501"/>
      <c r="AJ622" s="501"/>
      <c r="AK622" s="501"/>
      <c r="AL622" s="501"/>
      <c r="AM622" s="501"/>
      <c r="AN622" s="502"/>
      <c r="AO622" s="502"/>
      <c r="AP622" s="500"/>
      <c r="AQ622" s="500"/>
      <c r="AR622" s="500"/>
      <c r="AS622" s="503"/>
      <c r="AT622" s="503"/>
      <c r="AU622" s="504"/>
      <c r="AV622" s="505"/>
      <c r="AW622" s="506"/>
      <c r="AX622" s="506"/>
      <c r="AY622" s="505"/>
      <c r="AZ622" s="506"/>
      <c r="BA622" s="504"/>
      <c r="BB622" s="504"/>
      <c r="BC622" s="504"/>
      <c r="BD622" s="504"/>
      <c r="BE622" s="504"/>
      <c r="BF622" s="504"/>
      <c r="BG622" s="505"/>
      <c r="BH622" s="505"/>
      <c r="BI622" s="505"/>
      <c r="BJ622" s="505"/>
      <c r="BK622" s="505"/>
      <c r="BL622" s="505"/>
      <c r="BM622" s="505"/>
      <c r="BN622" s="505"/>
      <c r="BO622" s="505"/>
      <c r="BP622" s="505"/>
    </row>
    <row r="623" spans="1:68" ht="19.5" customHeight="1">
      <c r="A623" s="499"/>
      <c r="B623" s="499"/>
      <c r="C623" s="499"/>
      <c r="D623" s="499"/>
      <c r="E623" s="499"/>
      <c r="F623" s="499"/>
      <c r="G623" s="500"/>
      <c r="H623" s="499"/>
      <c r="I623" s="499"/>
      <c r="J623" s="500"/>
      <c r="K623" s="499"/>
      <c r="L623" s="500"/>
      <c r="M623" s="499"/>
      <c r="N623" s="500"/>
      <c r="O623" s="499"/>
      <c r="P623" s="500"/>
      <c r="Q623" s="501"/>
      <c r="R623" s="501"/>
      <c r="S623" s="501"/>
      <c r="T623" s="501"/>
      <c r="U623" s="499"/>
      <c r="V623" s="499"/>
      <c r="W623" s="500"/>
      <c r="X623" s="501"/>
      <c r="Y623" s="499"/>
      <c r="Z623" s="500"/>
      <c r="AA623" s="500"/>
      <c r="AB623" s="499"/>
      <c r="AC623" s="499"/>
      <c r="AD623" s="499"/>
      <c r="AE623" s="499"/>
      <c r="AF623" s="500"/>
      <c r="AG623" s="500"/>
      <c r="AH623" s="501"/>
      <c r="AI623" s="501"/>
      <c r="AJ623" s="501"/>
      <c r="AK623" s="501"/>
      <c r="AL623" s="501"/>
      <c r="AM623" s="501"/>
      <c r="AN623" s="502"/>
      <c r="AO623" s="502"/>
      <c r="AP623" s="500"/>
      <c r="AQ623" s="500"/>
      <c r="AR623" s="500"/>
      <c r="AS623" s="503"/>
      <c r="AT623" s="503"/>
      <c r="AU623" s="504"/>
      <c r="AV623" s="505"/>
      <c r="AW623" s="506"/>
      <c r="AX623" s="506"/>
      <c r="AY623" s="505"/>
      <c r="AZ623" s="506"/>
      <c r="BA623" s="504"/>
      <c r="BB623" s="504"/>
      <c r="BC623" s="504"/>
      <c r="BD623" s="504"/>
      <c r="BE623" s="504"/>
      <c r="BF623" s="504"/>
      <c r="BG623" s="505"/>
      <c r="BH623" s="505"/>
      <c r="BI623" s="505"/>
      <c r="BJ623" s="505"/>
      <c r="BK623" s="505"/>
      <c r="BL623" s="505"/>
      <c r="BM623" s="505"/>
      <c r="BN623" s="505"/>
      <c r="BO623" s="505"/>
      <c r="BP623" s="505"/>
    </row>
    <row r="624" spans="1:68" ht="19.5" customHeight="1">
      <c r="A624" s="499"/>
      <c r="B624" s="499"/>
      <c r="C624" s="499"/>
      <c r="D624" s="499"/>
      <c r="E624" s="499"/>
      <c r="F624" s="499"/>
      <c r="G624" s="500"/>
      <c r="H624" s="499"/>
      <c r="I624" s="499"/>
      <c r="J624" s="500"/>
      <c r="K624" s="499"/>
      <c r="L624" s="500"/>
      <c r="M624" s="499"/>
      <c r="N624" s="500"/>
      <c r="O624" s="499"/>
      <c r="P624" s="500"/>
      <c r="Q624" s="501"/>
      <c r="R624" s="501"/>
      <c r="S624" s="501"/>
      <c r="T624" s="501"/>
      <c r="U624" s="499"/>
      <c r="V624" s="499"/>
      <c r="W624" s="500"/>
      <c r="X624" s="501"/>
      <c r="Y624" s="499"/>
      <c r="Z624" s="500"/>
      <c r="AA624" s="500"/>
      <c r="AB624" s="499"/>
      <c r="AC624" s="499"/>
      <c r="AD624" s="499"/>
      <c r="AE624" s="499"/>
      <c r="AF624" s="500"/>
      <c r="AG624" s="500"/>
      <c r="AH624" s="501"/>
      <c r="AI624" s="501"/>
      <c r="AJ624" s="501"/>
      <c r="AK624" s="501"/>
      <c r="AL624" s="501"/>
      <c r="AM624" s="501"/>
      <c r="AN624" s="502"/>
      <c r="AO624" s="502"/>
      <c r="AP624" s="500"/>
      <c r="AQ624" s="500"/>
      <c r="AR624" s="500"/>
      <c r="AS624" s="503"/>
      <c r="AT624" s="503"/>
      <c r="AU624" s="504"/>
      <c r="AV624" s="505"/>
      <c r="AW624" s="506"/>
      <c r="AX624" s="506"/>
      <c r="AY624" s="505"/>
      <c r="AZ624" s="506"/>
      <c r="BA624" s="504"/>
      <c r="BB624" s="504"/>
      <c r="BC624" s="504"/>
      <c r="BD624" s="504"/>
      <c r="BE624" s="504"/>
      <c r="BF624" s="504"/>
      <c r="BG624" s="505"/>
      <c r="BH624" s="505"/>
      <c r="BI624" s="505"/>
      <c r="BJ624" s="505"/>
      <c r="BK624" s="505"/>
      <c r="BL624" s="505"/>
      <c r="BM624" s="505"/>
      <c r="BN624" s="505"/>
      <c r="BO624" s="505"/>
      <c r="BP624" s="505"/>
    </row>
    <row r="625" spans="1:68" ht="19.5" customHeight="1">
      <c r="A625" s="499"/>
      <c r="B625" s="499"/>
      <c r="C625" s="499"/>
      <c r="D625" s="499"/>
      <c r="E625" s="499"/>
      <c r="F625" s="499"/>
      <c r="G625" s="500"/>
      <c r="H625" s="499"/>
      <c r="I625" s="499"/>
      <c r="J625" s="500"/>
      <c r="K625" s="499"/>
      <c r="L625" s="500"/>
      <c r="M625" s="499"/>
      <c r="N625" s="500"/>
      <c r="O625" s="499"/>
      <c r="P625" s="500"/>
      <c r="Q625" s="501"/>
      <c r="R625" s="501"/>
      <c r="S625" s="501"/>
      <c r="T625" s="501"/>
      <c r="U625" s="499"/>
      <c r="V625" s="499"/>
      <c r="W625" s="500"/>
      <c r="X625" s="501"/>
      <c r="Y625" s="499"/>
      <c r="Z625" s="500"/>
      <c r="AA625" s="500"/>
      <c r="AB625" s="499"/>
      <c r="AC625" s="499"/>
      <c r="AD625" s="499"/>
      <c r="AE625" s="499"/>
      <c r="AF625" s="500"/>
      <c r="AG625" s="500"/>
      <c r="AH625" s="501"/>
      <c r="AI625" s="501"/>
      <c r="AJ625" s="501"/>
      <c r="AK625" s="501"/>
      <c r="AL625" s="501"/>
      <c r="AM625" s="501"/>
      <c r="AN625" s="502"/>
      <c r="AO625" s="502"/>
      <c r="AP625" s="500"/>
      <c r="AQ625" s="500"/>
      <c r="AR625" s="500"/>
      <c r="AS625" s="503"/>
      <c r="AT625" s="503"/>
      <c r="AU625" s="504"/>
      <c r="AV625" s="505"/>
      <c r="AW625" s="506"/>
      <c r="AX625" s="506"/>
      <c r="AY625" s="505"/>
      <c r="AZ625" s="506"/>
      <c r="BA625" s="504"/>
      <c r="BB625" s="504"/>
      <c r="BC625" s="504"/>
      <c r="BD625" s="504"/>
      <c r="BE625" s="504"/>
      <c r="BF625" s="504"/>
      <c r="BG625" s="505"/>
      <c r="BH625" s="505"/>
      <c r="BI625" s="505"/>
      <c r="BJ625" s="505"/>
      <c r="BK625" s="505"/>
      <c r="BL625" s="505"/>
      <c r="BM625" s="505"/>
      <c r="BN625" s="505"/>
      <c r="BO625" s="505"/>
      <c r="BP625" s="505"/>
    </row>
    <row r="626" spans="1:68" ht="19.5" customHeight="1">
      <c r="A626" s="499"/>
      <c r="B626" s="499"/>
      <c r="C626" s="499"/>
      <c r="D626" s="499"/>
      <c r="E626" s="499"/>
      <c r="F626" s="499"/>
      <c r="G626" s="500"/>
      <c r="H626" s="499"/>
      <c r="I626" s="499"/>
      <c r="J626" s="500"/>
      <c r="K626" s="499"/>
      <c r="L626" s="500"/>
      <c r="M626" s="499"/>
      <c r="N626" s="500"/>
      <c r="O626" s="499"/>
      <c r="P626" s="500"/>
      <c r="Q626" s="501"/>
      <c r="R626" s="501"/>
      <c r="S626" s="501"/>
      <c r="T626" s="501"/>
      <c r="U626" s="499"/>
      <c r="V626" s="499"/>
      <c r="W626" s="500"/>
      <c r="X626" s="501"/>
      <c r="Y626" s="499"/>
      <c r="Z626" s="500"/>
      <c r="AA626" s="500"/>
      <c r="AB626" s="499"/>
      <c r="AC626" s="499"/>
      <c r="AD626" s="499"/>
      <c r="AE626" s="499"/>
      <c r="AF626" s="500"/>
      <c r="AG626" s="500"/>
      <c r="AH626" s="501"/>
      <c r="AI626" s="501"/>
      <c r="AJ626" s="501"/>
      <c r="AK626" s="501"/>
      <c r="AL626" s="501"/>
      <c r="AM626" s="501"/>
      <c r="AN626" s="502"/>
      <c r="AO626" s="502"/>
      <c r="AP626" s="500"/>
      <c r="AQ626" s="500"/>
      <c r="AR626" s="500"/>
      <c r="AS626" s="503"/>
      <c r="AT626" s="503"/>
      <c r="AU626" s="504"/>
      <c r="AV626" s="505"/>
      <c r="AW626" s="506"/>
      <c r="AX626" s="506"/>
      <c r="AY626" s="505"/>
      <c r="AZ626" s="506"/>
      <c r="BA626" s="504"/>
      <c r="BB626" s="504"/>
      <c r="BC626" s="504"/>
      <c r="BD626" s="504"/>
      <c r="BE626" s="504"/>
      <c r="BF626" s="504"/>
      <c r="BG626" s="505"/>
      <c r="BH626" s="505"/>
      <c r="BI626" s="505"/>
      <c r="BJ626" s="505"/>
      <c r="BK626" s="505"/>
      <c r="BL626" s="505"/>
      <c r="BM626" s="505"/>
      <c r="BN626" s="505"/>
      <c r="BO626" s="505"/>
      <c r="BP626" s="505"/>
    </row>
    <row r="627" spans="1:68" ht="19.5" customHeight="1">
      <c r="A627" s="499"/>
      <c r="B627" s="499"/>
      <c r="C627" s="499"/>
      <c r="D627" s="499"/>
      <c r="E627" s="499"/>
      <c r="F627" s="499"/>
      <c r="G627" s="500"/>
      <c r="H627" s="499"/>
      <c r="I627" s="499"/>
      <c r="J627" s="500"/>
      <c r="K627" s="499"/>
      <c r="L627" s="500"/>
      <c r="M627" s="499"/>
      <c r="N627" s="500"/>
      <c r="O627" s="499"/>
      <c r="P627" s="500"/>
      <c r="Q627" s="501"/>
      <c r="R627" s="501"/>
      <c r="S627" s="501"/>
      <c r="T627" s="501"/>
      <c r="U627" s="499"/>
      <c r="V627" s="499"/>
      <c r="W627" s="500"/>
      <c r="X627" s="501"/>
      <c r="Y627" s="499"/>
      <c r="Z627" s="500"/>
      <c r="AA627" s="500"/>
      <c r="AB627" s="499"/>
      <c r="AC627" s="499"/>
      <c r="AD627" s="499"/>
      <c r="AE627" s="499"/>
      <c r="AF627" s="500"/>
      <c r="AG627" s="500"/>
      <c r="AH627" s="501"/>
      <c r="AI627" s="501"/>
      <c r="AJ627" s="501"/>
      <c r="AK627" s="501"/>
      <c r="AL627" s="501"/>
      <c r="AM627" s="501"/>
      <c r="AN627" s="502"/>
      <c r="AO627" s="502"/>
      <c r="AP627" s="500"/>
      <c r="AQ627" s="500"/>
      <c r="AR627" s="500"/>
      <c r="AS627" s="503"/>
      <c r="AT627" s="503"/>
      <c r="AU627" s="504"/>
      <c r="AV627" s="505"/>
      <c r="AW627" s="506"/>
      <c r="AX627" s="506"/>
      <c r="AY627" s="505"/>
      <c r="AZ627" s="506"/>
      <c r="BA627" s="504"/>
      <c r="BB627" s="504"/>
      <c r="BC627" s="504"/>
      <c r="BD627" s="504"/>
      <c r="BE627" s="504"/>
      <c r="BF627" s="504"/>
      <c r="BG627" s="505"/>
      <c r="BH627" s="505"/>
      <c r="BI627" s="505"/>
      <c r="BJ627" s="505"/>
      <c r="BK627" s="505"/>
      <c r="BL627" s="505"/>
      <c r="BM627" s="505"/>
      <c r="BN627" s="505"/>
      <c r="BO627" s="505"/>
      <c r="BP627" s="505"/>
    </row>
    <row r="628" spans="1:68" ht="19.5" customHeight="1">
      <c r="A628" s="499"/>
      <c r="B628" s="499"/>
      <c r="C628" s="499"/>
      <c r="D628" s="499"/>
      <c r="E628" s="499"/>
      <c r="F628" s="499"/>
      <c r="G628" s="500"/>
      <c r="H628" s="499"/>
      <c r="I628" s="499"/>
      <c r="J628" s="500"/>
      <c r="K628" s="499"/>
      <c r="L628" s="500"/>
      <c r="M628" s="499"/>
      <c r="N628" s="500"/>
      <c r="O628" s="499"/>
      <c r="P628" s="500"/>
      <c r="Q628" s="501"/>
      <c r="R628" s="501"/>
      <c r="S628" s="501"/>
      <c r="T628" s="501"/>
      <c r="U628" s="499"/>
      <c r="V628" s="499"/>
      <c r="W628" s="500"/>
      <c r="X628" s="501"/>
      <c r="Y628" s="499"/>
      <c r="Z628" s="500"/>
      <c r="AA628" s="500"/>
      <c r="AB628" s="499"/>
      <c r="AC628" s="499"/>
      <c r="AD628" s="499"/>
      <c r="AE628" s="499"/>
      <c r="AF628" s="500"/>
      <c r="AG628" s="500"/>
      <c r="AH628" s="501"/>
      <c r="AI628" s="501"/>
      <c r="AJ628" s="501"/>
      <c r="AK628" s="501"/>
      <c r="AL628" s="501"/>
      <c r="AM628" s="501"/>
      <c r="AN628" s="502"/>
      <c r="AO628" s="502"/>
      <c r="AP628" s="500"/>
      <c r="AQ628" s="500"/>
      <c r="AR628" s="500"/>
      <c r="AS628" s="503"/>
      <c r="AT628" s="503"/>
      <c r="AU628" s="504"/>
      <c r="AV628" s="505"/>
      <c r="AW628" s="506"/>
      <c r="AX628" s="506"/>
      <c r="AY628" s="505"/>
      <c r="AZ628" s="506"/>
      <c r="BA628" s="504"/>
      <c r="BB628" s="504"/>
      <c r="BC628" s="504"/>
      <c r="BD628" s="504"/>
      <c r="BE628" s="504"/>
      <c r="BF628" s="504"/>
      <c r="BG628" s="505"/>
      <c r="BH628" s="505"/>
      <c r="BI628" s="505"/>
      <c r="BJ628" s="505"/>
      <c r="BK628" s="505"/>
      <c r="BL628" s="505"/>
      <c r="BM628" s="505"/>
      <c r="BN628" s="505"/>
      <c r="BO628" s="505"/>
      <c r="BP628" s="505"/>
    </row>
    <row r="629" spans="1:68" ht="19.5" customHeight="1">
      <c r="A629" s="499"/>
      <c r="B629" s="499"/>
      <c r="C629" s="499"/>
      <c r="D629" s="499"/>
      <c r="E629" s="499"/>
      <c r="F629" s="499"/>
      <c r="G629" s="500"/>
      <c r="H629" s="499"/>
      <c r="I629" s="499"/>
      <c r="J629" s="500"/>
      <c r="K629" s="499"/>
      <c r="L629" s="500"/>
      <c r="M629" s="499"/>
      <c r="N629" s="500"/>
      <c r="O629" s="499"/>
      <c r="P629" s="500"/>
      <c r="Q629" s="501"/>
      <c r="R629" s="501"/>
      <c r="S629" s="501"/>
      <c r="T629" s="501"/>
      <c r="U629" s="499"/>
      <c r="V629" s="499"/>
      <c r="W629" s="500"/>
      <c r="X629" s="501"/>
      <c r="Y629" s="499"/>
      <c r="Z629" s="500"/>
      <c r="AA629" s="500"/>
      <c r="AB629" s="499"/>
      <c r="AC629" s="499"/>
      <c r="AD629" s="499"/>
      <c r="AE629" s="499"/>
      <c r="AF629" s="500"/>
      <c r="AG629" s="500"/>
      <c r="AH629" s="501"/>
      <c r="AI629" s="501"/>
      <c r="AJ629" s="501"/>
      <c r="AK629" s="501"/>
      <c r="AL629" s="501"/>
      <c r="AM629" s="501"/>
      <c r="AN629" s="502"/>
      <c r="AO629" s="502"/>
      <c r="AP629" s="500"/>
      <c r="AQ629" s="500"/>
      <c r="AR629" s="500"/>
      <c r="AS629" s="503"/>
      <c r="AT629" s="503"/>
      <c r="AU629" s="504"/>
      <c r="AV629" s="505"/>
      <c r="AW629" s="506"/>
      <c r="AX629" s="506"/>
      <c r="AY629" s="505"/>
      <c r="AZ629" s="506"/>
      <c r="BA629" s="504"/>
      <c r="BB629" s="504"/>
      <c r="BC629" s="504"/>
      <c r="BD629" s="504"/>
      <c r="BE629" s="504"/>
      <c r="BF629" s="504"/>
      <c r="BG629" s="505"/>
      <c r="BH629" s="505"/>
      <c r="BI629" s="505"/>
      <c r="BJ629" s="505"/>
      <c r="BK629" s="505"/>
      <c r="BL629" s="505"/>
      <c r="BM629" s="505"/>
      <c r="BN629" s="505"/>
      <c r="BO629" s="505"/>
      <c r="BP629" s="505"/>
    </row>
    <row r="630" spans="1:68" ht="19.5" customHeight="1">
      <c r="A630" s="499"/>
      <c r="B630" s="499"/>
      <c r="C630" s="499"/>
      <c r="D630" s="499"/>
      <c r="E630" s="499"/>
      <c r="F630" s="499"/>
      <c r="G630" s="500"/>
      <c r="H630" s="499"/>
      <c r="I630" s="499"/>
      <c r="J630" s="500"/>
      <c r="K630" s="499"/>
      <c r="L630" s="500"/>
      <c r="M630" s="499"/>
      <c r="N630" s="500"/>
      <c r="O630" s="499"/>
      <c r="P630" s="500"/>
      <c r="Q630" s="501"/>
      <c r="R630" s="501"/>
      <c r="S630" s="501"/>
      <c r="T630" s="501"/>
      <c r="U630" s="499"/>
      <c r="V630" s="499"/>
      <c r="W630" s="500"/>
      <c r="X630" s="501"/>
      <c r="Y630" s="499"/>
      <c r="Z630" s="500"/>
      <c r="AA630" s="500"/>
      <c r="AB630" s="499"/>
      <c r="AC630" s="499"/>
      <c r="AD630" s="499"/>
      <c r="AE630" s="499"/>
      <c r="AF630" s="500"/>
      <c r="AG630" s="500"/>
      <c r="AH630" s="501"/>
      <c r="AI630" s="501"/>
      <c r="AJ630" s="501"/>
      <c r="AK630" s="501"/>
      <c r="AL630" s="501"/>
      <c r="AM630" s="501"/>
      <c r="AN630" s="502"/>
      <c r="AO630" s="502"/>
      <c r="AP630" s="500"/>
      <c r="AQ630" s="500"/>
      <c r="AR630" s="500"/>
      <c r="AS630" s="503"/>
      <c r="AT630" s="503"/>
      <c r="AU630" s="504"/>
      <c r="AV630" s="505"/>
      <c r="AW630" s="506"/>
      <c r="AX630" s="506"/>
      <c r="AY630" s="505"/>
      <c r="AZ630" s="506"/>
      <c r="BA630" s="504"/>
      <c r="BB630" s="504"/>
      <c r="BC630" s="504"/>
      <c r="BD630" s="504"/>
      <c r="BE630" s="504"/>
      <c r="BF630" s="504"/>
      <c r="BG630" s="505"/>
      <c r="BH630" s="505"/>
      <c r="BI630" s="505"/>
      <c r="BJ630" s="505"/>
      <c r="BK630" s="505"/>
      <c r="BL630" s="505"/>
      <c r="BM630" s="505"/>
      <c r="BN630" s="505"/>
      <c r="BO630" s="505"/>
      <c r="BP630" s="505"/>
    </row>
    <row r="631" spans="1:68" ht="19.5" customHeight="1">
      <c r="A631" s="499"/>
      <c r="B631" s="499"/>
      <c r="C631" s="499"/>
      <c r="D631" s="499"/>
      <c r="E631" s="499"/>
      <c r="F631" s="499"/>
      <c r="G631" s="500"/>
      <c r="H631" s="499"/>
      <c r="I631" s="499"/>
      <c r="J631" s="500"/>
      <c r="K631" s="499"/>
      <c r="L631" s="500"/>
      <c r="M631" s="499"/>
      <c r="N631" s="500"/>
      <c r="O631" s="499"/>
      <c r="P631" s="500"/>
      <c r="Q631" s="501"/>
      <c r="R631" s="501"/>
      <c r="S631" s="501"/>
      <c r="T631" s="501"/>
      <c r="U631" s="499"/>
      <c r="V631" s="499"/>
      <c r="W631" s="500"/>
      <c r="X631" s="501"/>
      <c r="Y631" s="499"/>
      <c r="Z631" s="500"/>
      <c r="AA631" s="500"/>
      <c r="AB631" s="499"/>
      <c r="AC631" s="499"/>
      <c r="AD631" s="499"/>
      <c r="AE631" s="499"/>
      <c r="AF631" s="500"/>
      <c r="AG631" s="500"/>
      <c r="AH631" s="501"/>
      <c r="AI631" s="501"/>
      <c r="AJ631" s="501"/>
      <c r="AK631" s="501"/>
      <c r="AL631" s="501"/>
      <c r="AM631" s="501"/>
      <c r="AN631" s="502"/>
      <c r="AO631" s="502"/>
      <c r="AP631" s="500"/>
      <c r="AQ631" s="500"/>
      <c r="AR631" s="500"/>
      <c r="AS631" s="503"/>
      <c r="AT631" s="503"/>
      <c r="AU631" s="504"/>
      <c r="AV631" s="505"/>
      <c r="AW631" s="506"/>
      <c r="AX631" s="506"/>
      <c r="AY631" s="505"/>
      <c r="AZ631" s="506"/>
      <c r="BA631" s="504"/>
      <c r="BB631" s="504"/>
      <c r="BC631" s="504"/>
      <c r="BD631" s="504"/>
      <c r="BE631" s="504"/>
      <c r="BF631" s="504"/>
      <c r="BG631" s="505"/>
      <c r="BH631" s="505"/>
      <c r="BI631" s="505"/>
      <c r="BJ631" s="505"/>
      <c r="BK631" s="505"/>
      <c r="BL631" s="505"/>
      <c r="BM631" s="505"/>
      <c r="BN631" s="505"/>
      <c r="BO631" s="505"/>
      <c r="BP631" s="505"/>
    </row>
    <row r="632" spans="1:68" ht="19.5" customHeight="1">
      <c r="A632" s="499"/>
      <c r="B632" s="499"/>
      <c r="C632" s="499"/>
      <c r="D632" s="499"/>
      <c r="E632" s="499"/>
      <c r="F632" s="499"/>
      <c r="G632" s="500"/>
      <c r="H632" s="499"/>
      <c r="I632" s="499"/>
      <c r="J632" s="500"/>
      <c r="K632" s="499"/>
      <c r="L632" s="500"/>
      <c r="M632" s="499"/>
      <c r="N632" s="500"/>
      <c r="O632" s="499"/>
      <c r="P632" s="500"/>
      <c r="Q632" s="501"/>
      <c r="R632" s="501"/>
      <c r="S632" s="501"/>
      <c r="T632" s="501"/>
      <c r="U632" s="499"/>
      <c r="V632" s="499"/>
      <c r="W632" s="500"/>
      <c r="X632" s="501"/>
      <c r="Y632" s="499"/>
      <c r="Z632" s="500"/>
      <c r="AA632" s="500"/>
      <c r="AB632" s="499"/>
      <c r="AC632" s="499"/>
      <c r="AD632" s="499"/>
      <c r="AE632" s="499"/>
      <c r="AF632" s="500"/>
      <c r="AG632" s="500"/>
      <c r="AH632" s="501"/>
      <c r="AI632" s="501"/>
      <c r="AJ632" s="501"/>
      <c r="AK632" s="501"/>
      <c r="AL632" s="501"/>
      <c r="AM632" s="501"/>
      <c r="AN632" s="502"/>
      <c r="AO632" s="502"/>
      <c r="AP632" s="500"/>
      <c r="AQ632" s="500"/>
      <c r="AR632" s="500"/>
      <c r="AS632" s="503"/>
      <c r="AT632" s="503"/>
      <c r="AU632" s="504"/>
      <c r="AV632" s="505"/>
      <c r="AW632" s="506"/>
      <c r="AX632" s="506"/>
      <c r="AY632" s="505"/>
      <c r="AZ632" s="506"/>
      <c r="BA632" s="504"/>
      <c r="BB632" s="504"/>
      <c r="BC632" s="504"/>
      <c r="BD632" s="504"/>
      <c r="BE632" s="504"/>
      <c r="BF632" s="504"/>
      <c r="BG632" s="505"/>
      <c r="BH632" s="505"/>
      <c r="BI632" s="505"/>
      <c r="BJ632" s="505"/>
      <c r="BK632" s="505"/>
      <c r="BL632" s="505"/>
      <c r="BM632" s="505"/>
      <c r="BN632" s="505"/>
      <c r="BO632" s="505"/>
      <c r="BP632" s="505"/>
    </row>
    <row r="633" spans="1:68" ht="19.5" customHeight="1">
      <c r="A633" s="499"/>
      <c r="B633" s="499"/>
      <c r="C633" s="499"/>
      <c r="D633" s="499"/>
      <c r="E633" s="499"/>
      <c r="F633" s="499"/>
      <c r="G633" s="500"/>
      <c r="H633" s="499"/>
      <c r="I633" s="499"/>
      <c r="J633" s="500"/>
      <c r="K633" s="499"/>
      <c r="L633" s="500"/>
      <c r="M633" s="499"/>
      <c r="N633" s="500"/>
      <c r="O633" s="499"/>
      <c r="P633" s="500"/>
      <c r="Q633" s="501"/>
      <c r="R633" s="501"/>
      <c r="S633" s="501"/>
      <c r="T633" s="501"/>
      <c r="U633" s="499"/>
      <c r="V633" s="499"/>
      <c r="W633" s="500"/>
      <c r="X633" s="501"/>
      <c r="Y633" s="499"/>
      <c r="Z633" s="500"/>
      <c r="AA633" s="500"/>
      <c r="AB633" s="499"/>
      <c r="AC633" s="499"/>
      <c r="AD633" s="499"/>
      <c r="AE633" s="499"/>
      <c r="AF633" s="500"/>
      <c r="AG633" s="500"/>
      <c r="AH633" s="501"/>
      <c r="AI633" s="501"/>
      <c r="AJ633" s="501"/>
      <c r="AK633" s="501"/>
      <c r="AL633" s="501"/>
      <c r="AM633" s="501"/>
      <c r="AN633" s="502"/>
      <c r="AO633" s="502"/>
      <c r="AP633" s="500"/>
      <c r="AQ633" s="500"/>
      <c r="AR633" s="500"/>
      <c r="AS633" s="503"/>
      <c r="AT633" s="503"/>
      <c r="AU633" s="504"/>
      <c r="AV633" s="505"/>
      <c r="AW633" s="506"/>
      <c r="AX633" s="506"/>
      <c r="AY633" s="505"/>
      <c r="AZ633" s="506"/>
      <c r="BA633" s="504"/>
      <c r="BB633" s="504"/>
      <c r="BC633" s="504"/>
      <c r="BD633" s="504"/>
      <c r="BE633" s="504"/>
      <c r="BF633" s="504"/>
      <c r="BG633" s="505"/>
      <c r="BH633" s="505"/>
      <c r="BI633" s="505"/>
      <c r="BJ633" s="505"/>
      <c r="BK633" s="505"/>
      <c r="BL633" s="505"/>
      <c r="BM633" s="505"/>
      <c r="BN633" s="505"/>
      <c r="BO633" s="505"/>
      <c r="BP633" s="505"/>
    </row>
    <row r="634" spans="1:68" ht="19.5" customHeight="1">
      <c r="A634" s="499"/>
      <c r="B634" s="499"/>
      <c r="C634" s="499"/>
      <c r="D634" s="499"/>
      <c r="E634" s="499"/>
      <c r="F634" s="499"/>
      <c r="G634" s="500"/>
      <c r="H634" s="499"/>
      <c r="I634" s="499"/>
      <c r="J634" s="500"/>
      <c r="K634" s="499"/>
      <c r="L634" s="500"/>
      <c r="M634" s="499"/>
      <c r="N634" s="500"/>
      <c r="O634" s="499"/>
      <c r="P634" s="500"/>
      <c r="Q634" s="501"/>
      <c r="R634" s="501"/>
      <c r="S634" s="501"/>
      <c r="T634" s="501"/>
      <c r="U634" s="499"/>
      <c r="V634" s="499"/>
      <c r="W634" s="500"/>
      <c r="X634" s="501"/>
      <c r="Y634" s="499"/>
      <c r="Z634" s="500"/>
      <c r="AA634" s="500"/>
      <c r="AB634" s="499"/>
      <c r="AC634" s="499"/>
      <c r="AD634" s="499"/>
      <c r="AE634" s="499"/>
      <c r="AF634" s="500"/>
      <c r="AG634" s="500"/>
      <c r="AH634" s="501"/>
      <c r="AI634" s="501"/>
      <c r="AJ634" s="501"/>
      <c r="AK634" s="501"/>
      <c r="AL634" s="501"/>
      <c r="AM634" s="501"/>
      <c r="AN634" s="502"/>
      <c r="AO634" s="502"/>
      <c r="AP634" s="500"/>
      <c r="AQ634" s="500"/>
      <c r="AR634" s="500"/>
      <c r="AS634" s="503"/>
      <c r="AT634" s="503"/>
      <c r="AU634" s="504"/>
      <c r="AV634" s="505"/>
      <c r="AW634" s="506"/>
      <c r="AX634" s="506"/>
      <c r="AY634" s="505"/>
      <c r="AZ634" s="506"/>
      <c r="BA634" s="504"/>
      <c r="BB634" s="504"/>
      <c r="BC634" s="504"/>
      <c r="BD634" s="504"/>
      <c r="BE634" s="504"/>
      <c r="BF634" s="504"/>
      <c r="BG634" s="505"/>
      <c r="BH634" s="505"/>
      <c r="BI634" s="505"/>
      <c r="BJ634" s="505"/>
      <c r="BK634" s="505"/>
      <c r="BL634" s="505"/>
      <c r="BM634" s="505"/>
      <c r="BN634" s="505"/>
      <c r="BO634" s="505"/>
      <c r="BP634" s="505"/>
    </row>
    <row r="635" spans="1:68" ht="19.5" customHeight="1">
      <c r="A635" s="499"/>
      <c r="B635" s="499"/>
      <c r="C635" s="499"/>
      <c r="D635" s="499"/>
      <c r="E635" s="499"/>
      <c r="F635" s="499"/>
      <c r="G635" s="500"/>
      <c r="H635" s="499"/>
      <c r="I635" s="499"/>
      <c r="J635" s="500"/>
      <c r="K635" s="499"/>
      <c r="L635" s="500"/>
      <c r="M635" s="499"/>
      <c r="N635" s="500"/>
      <c r="O635" s="499"/>
      <c r="P635" s="500"/>
      <c r="Q635" s="501"/>
      <c r="R635" s="501"/>
      <c r="S635" s="501"/>
      <c r="T635" s="501"/>
      <c r="U635" s="499"/>
      <c r="V635" s="499"/>
      <c r="W635" s="500"/>
      <c r="X635" s="501"/>
      <c r="Y635" s="499"/>
      <c r="Z635" s="500"/>
      <c r="AA635" s="500"/>
      <c r="AB635" s="499"/>
      <c r="AC635" s="499"/>
      <c r="AD635" s="499"/>
      <c r="AE635" s="499"/>
      <c r="AF635" s="500"/>
      <c r="AG635" s="500"/>
      <c r="AH635" s="501"/>
      <c r="AI635" s="501"/>
      <c r="AJ635" s="501"/>
      <c r="AK635" s="501"/>
      <c r="AL635" s="501"/>
      <c r="AM635" s="501"/>
      <c r="AN635" s="502"/>
      <c r="AO635" s="502"/>
      <c r="AP635" s="500"/>
      <c r="AQ635" s="500"/>
      <c r="AR635" s="500"/>
      <c r="AS635" s="503"/>
      <c r="AT635" s="503"/>
      <c r="AU635" s="504"/>
      <c r="AV635" s="505"/>
      <c r="AW635" s="506"/>
      <c r="AX635" s="506"/>
      <c r="AY635" s="505"/>
      <c r="AZ635" s="506"/>
      <c r="BA635" s="504"/>
      <c r="BB635" s="504"/>
      <c r="BC635" s="504"/>
      <c r="BD635" s="504"/>
      <c r="BE635" s="504"/>
      <c r="BF635" s="504"/>
      <c r="BG635" s="505"/>
      <c r="BH635" s="505"/>
      <c r="BI635" s="505"/>
      <c r="BJ635" s="505"/>
      <c r="BK635" s="505"/>
      <c r="BL635" s="505"/>
      <c r="BM635" s="505"/>
      <c r="BN635" s="505"/>
      <c r="BO635" s="505"/>
      <c r="BP635" s="505"/>
    </row>
    <row r="636" spans="1:68" ht="19.5" customHeight="1">
      <c r="A636" s="499"/>
      <c r="B636" s="499"/>
      <c r="C636" s="499"/>
      <c r="D636" s="499"/>
      <c r="E636" s="499"/>
      <c r="F636" s="499"/>
      <c r="G636" s="500"/>
      <c r="H636" s="499"/>
      <c r="I636" s="499"/>
      <c r="J636" s="500"/>
      <c r="K636" s="499"/>
      <c r="L636" s="500"/>
      <c r="M636" s="499"/>
      <c r="N636" s="500"/>
      <c r="O636" s="499"/>
      <c r="P636" s="500"/>
      <c r="Q636" s="501"/>
      <c r="R636" s="501"/>
      <c r="S636" s="501"/>
      <c r="T636" s="501"/>
      <c r="U636" s="499"/>
      <c r="V636" s="499"/>
      <c r="W636" s="500"/>
      <c r="X636" s="501"/>
      <c r="Y636" s="499"/>
      <c r="Z636" s="500"/>
      <c r="AA636" s="500"/>
      <c r="AB636" s="499"/>
      <c r="AC636" s="499"/>
      <c r="AD636" s="499"/>
      <c r="AE636" s="499"/>
      <c r="AF636" s="500"/>
      <c r="AG636" s="500"/>
      <c r="AH636" s="501"/>
      <c r="AI636" s="501"/>
      <c r="AJ636" s="501"/>
      <c r="AK636" s="501"/>
      <c r="AL636" s="501"/>
      <c r="AM636" s="501"/>
      <c r="AN636" s="502"/>
      <c r="AO636" s="502"/>
      <c r="AP636" s="500"/>
      <c r="AQ636" s="500"/>
      <c r="AR636" s="500"/>
      <c r="AS636" s="503"/>
      <c r="AT636" s="503"/>
      <c r="AU636" s="504"/>
      <c r="AV636" s="505"/>
      <c r="AW636" s="506"/>
      <c r="AX636" s="506"/>
      <c r="AY636" s="505"/>
      <c r="AZ636" s="506"/>
      <c r="BA636" s="504"/>
      <c r="BB636" s="504"/>
      <c r="BC636" s="504"/>
      <c r="BD636" s="504"/>
      <c r="BE636" s="504"/>
      <c r="BF636" s="504"/>
      <c r="BG636" s="505"/>
      <c r="BH636" s="505"/>
      <c r="BI636" s="505"/>
      <c r="BJ636" s="505"/>
      <c r="BK636" s="505"/>
      <c r="BL636" s="505"/>
      <c r="BM636" s="505"/>
      <c r="BN636" s="505"/>
      <c r="BO636" s="505"/>
      <c r="BP636" s="505"/>
    </row>
    <row r="637" spans="1:68" ht="19.5" customHeight="1">
      <c r="A637" s="499"/>
      <c r="B637" s="499"/>
      <c r="C637" s="499"/>
      <c r="D637" s="499"/>
      <c r="E637" s="499"/>
      <c r="F637" s="499"/>
      <c r="G637" s="500"/>
      <c r="H637" s="499"/>
      <c r="I637" s="499"/>
      <c r="J637" s="500"/>
      <c r="K637" s="499"/>
      <c r="L637" s="500"/>
      <c r="M637" s="499"/>
      <c r="N637" s="500"/>
      <c r="O637" s="499"/>
      <c r="P637" s="500"/>
      <c r="Q637" s="501"/>
      <c r="R637" s="501"/>
      <c r="S637" s="501"/>
      <c r="T637" s="501"/>
      <c r="U637" s="499"/>
      <c r="V637" s="499"/>
      <c r="W637" s="500"/>
      <c r="X637" s="501"/>
      <c r="Y637" s="499"/>
      <c r="Z637" s="500"/>
      <c r="AA637" s="500"/>
      <c r="AB637" s="499"/>
      <c r="AC637" s="499"/>
      <c r="AD637" s="499"/>
      <c r="AE637" s="499"/>
      <c r="AF637" s="500"/>
      <c r="AG637" s="500"/>
      <c r="AH637" s="501"/>
      <c r="AI637" s="501"/>
      <c r="AJ637" s="501"/>
      <c r="AK637" s="501"/>
      <c r="AL637" s="501"/>
      <c r="AM637" s="501"/>
      <c r="AN637" s="502"/>
      <c r="AO637" s="502"/>
      <c r="AP637" s="500"/>
      <c r="AQ637" s="500"/>
      <c r="AR637" s="500"/>
      <c r="AS637" s="503"/>
      <c r="AT637" s="503"/>
      <c r="AU637" s="504"/>
      <c r="AV637" s="505"/>
      <c r="AW637" s="506"/>
      <c r="AX637" s="506"/>
      <c r="AY637" s="505"/>
      <c r="AZ637" s="506"/>
      <c r="BA637" s="504"/>
      <c r="BB637" s="504"/>
      <c r="BC637" s="504"/>
      <c r="BD637" s="504"/>
      <c r="BE637" s="504"/>
      <c r="BF637" s="504"/>
      <c r="BG637" s="505"/>
      <c r="BH637" s="505"/>
      <c r="BI637" s="505"/>
      <c r="BJ637" s="505"/>
      <c r="BK637" s="505"/>
      <c r="BL637" s="505"/>
      <c r="BM637" s="505"/>
      <c r="BN637" s="505"/>
      <c r="BO637" s="505"/>
      <c r="BP637" s="505"/>
    </row>
    <row r="638" spans="1:68" ht="19.5" customHeight="1">
      <c r="A638" s="499"/>
      <c r="B638" s="499"/>
      <c r="C638" s="499"/>
      <c r="D638" s="499"/>
      <c r="E638" s="499"/>
      <c r="F638" s="499"/>
      <c r="G638" s="500"/>
      <c r="H638" s="499"/>
      <c r="I638" s="499"/>
      <c r="J638" s="500"/>
      <c r="K638" s="499"/>
      <c r="L638" s="500"/>
      <c r="M638" s="499"/>
      <c r="N638" s="500"/>
      <c r="O638" s="499"/>
      <c r="P638" s="500"/>
      <c r="Q638" s="501"/>
      <c r="R638" s="501"/>
      <c r="S638" s="501"/>
      <c r="T638" s="501"/>
      <c r="U638" s="499"/>
      <c r="V638" s="499"/>
      <c r="W638" s="500"/>
      <c r="X638" s="501"/>
      <c r="Y638" s="499"/>
      <c r="Z638" s="500"/>
      <c r="AA638" s="500"/>
      <c r="AB638" s="499"/>
      <c r="AC638" s="499"/>
      <c r="AD638" s="499"/>
      <c r="AE638" s="499"/>
      <c r="AF638" s="500"/>
      <c r="AG638" s="500"/>
      <c r="AH638" s="501"/>
      <c r="AI638" s="501"/>
      <c r="AJ638" s="501"/>
      <c r="AK638" s="501"/>
      <c r="AL638" s="501"/>
      <c r="AM638" s="501"/>
      <c r="AN638" s="502"/>
      <c r="AO638" s="502"/>
      <c r="AP638" s="500"/>
      <c r="AQ638" s="500"/>
      <c r="AR638" s="500"/>
      <c r="AS638" s="503"/>
      <c r="AT638" s="503"/>
      <c r="AU638" s="504"/>
      <c r="AV638" s="505"/>
      <c r="AW638" s="506"/>
      <c r="AX638" s="506"/>
      <c r="AY638" s="505"/>
      <c r="AZ638" s="506"/>
      <c r="BA638" s="504"/>
      <c r="BB638" s="504"/>
      <c r="BC638" s="504"/>
      <c r="BD638" s="504"/>
      <c r="BE638" s="504"/>
      <c r="BF638" s="504"/>
      <c r="BG638" s="505"/>
      <c r="BH638" s="505"/>
      <c r="BI638" s="505"/>
      <c r="BJ638" s="505"/>
      <c r="BK638" s="505"/>
      <c r="BL638" s="505"/>
      <c r="BM638" s="505"/>
      <c r="BN638" s="505"/>
      <c r="BO638" s="505"/>
      <c r="BP638" s="505"/>
    </row>
    <row r="639" spans="1:68" ht="19.5" customHeight="1">
      <c r="A639" s="499"/>
      <c r="B639" s="499"/>
      <c r="C639" s="499"/>
      <c r="D639" s="499"/>
      <c r="E639" s="499"/>
      <c r="F639" s="499"/>
      <c r="G639" s="500"/>
      <c r="H639" s="499"/>
      <c r="I639" s="499"/>
      <c r="J639" s="500"/>
      <c r="K639" s="499"/>
      <c r="L639" s="500"/>
      <c r="M639" s="499"/>
      <c r="N639" s="500"/>
      <c r="O639" s="499"/>
      <c r="P639" s="500"/>
      <c r="Q639" s="501"/>
      <c r="R639" s="501"/>
      <c r="S639" s="501"/>
      <c r="T639" s="501"/>
      <c r="U639" s="499"/>
      <c r="V639" s="499"/>
      <c r="W639" s="500"/>
      <c r="X639" s="501"/>
      <c r="Y639" s="499"/>
      <c r="Z639" s="500"/>
      <c r="AA639" s="500"/>
      <c r="AB639" s="499"/>
      <c r="AC639" s="499"/>
      <c r="AD639" s="499"/>
      <c r="AE639" s="499"/>
      <c r="AF639" s="500"/>
      <c r="AG639" s="500"/>
      <c r="AH639" s="501"/>
      <c r="AI639" s="501"/>
      <c r="AJ639" s="501"/>
      <c r="AK639" s="501"/>
      <c r="AL639" s="501"/>
      <c r="AM639" s="501"/>
      <c r="AN639" s="502"/>
      <c r="AO639" s="502"/>
      <c r="AP639" s="500"/>
      <c r="AQ639" s="500"/>
      <c r="AR639" s="500"/>
      <c r="AS639" s="503"/>
      <c r="AT639" s="503"/>
      <c r="AU639" s="504"/>
      <c r="AV639" s="505"/>
      <c r="AW639" s="506"/>
      <c r="AX639" s="506"/>
      <c r="AY639" s="505"/>
      <c r="AZ639" s="506"/>
      <c r="BA639" s="504"/>
      <c r="BB639" s="504"/>
      <c r="BC639" s="504"/>
      <c r="BD639" s="504"/>
      <c r="BE639" s="504"/>
      <c r="BF639" s="504"/>
      <c r="BG639" s="505"/>
      <c r="BH639" s="505"/>
      <c r="BI639" s="505"/>
      <c r="BJ639" s="505"/>
      <c r="BK639" s="505"/>
      <c r="BL639" s="505"/>
      <c r="BM639" s="505"/>
      <c r="BN639" s="505"/>
      <c r="BO639" s="505"/>
      <c r="BP639" s="505"/>
    </row>
    <row r="640" spans="1:68" ht="19.5" customHeight="1">
      <c r="A640" s="499"/>
      <c r="B640" s="499"/>
      <c r="C640" s="499"/>
      <c r="D640" s="499"/>
      <c r="E640" s="499"/>
      <c r="F640" s="499"/>
      <c r="G640" s="500"/>
      <c r="H640" s="499"/>
      <c r="I640" s="499"/>
      <c r="J640" s="500"/>
      <c r="K640" s="499"/>
      <c r="L640" s="500"/>
      <c r="M640" s="499"/>
      <c r="N640" s="500"/>
      <c r="O640" s="499"/>
      <c r="P640" s="500"/>
      <c r="Q640" s="501"/>
      <c r="R640" s="501"/>
      <c r="S640" s="501"/>
      <c r="T640" s="501"/>
      <c r="U640" s="499"/>
      <c r="V640" s="499"/>
      <c r="W640" s="500"/>
      <c r="X640" s="501"/>
      <c r="Y640" s="499"/>
      <c r="Z640" s="500"/>
      <c r="AA640" s="500"/>
      <c r="AB640" s="499"/>
      <c r="AC640" s="499"/>
      <c r="AD640" s="499"/>
      <c r="AE640" s="499"/>
      <c r="AF640" s="500"/>
      <c r="AG640" s="500"/>
      <c r="AH640" s="501"/>
      <c r="AI640" s="501"/>
      <c r="AJ640" s="501"/>
      <c r="AK640" s="501"/>
      <c r="AL640" s="501"/>
      <c r="AM640" s="501"/>
      <c r="AN640" s="502"/>
      <c r="AO640" s="502"/>
      <c r="AP640" s="500"/>
      <c r="AQ640" s="500"/>
      <c r="AR640" s="500"/>
      <c r="AS640" s="503"/>
      <c r="AT640" s="503"/>
      <c r="AU640" s="504"/>
      <c r="AV640" s="505"/>
      <c r="AW640" s="506"/>
      <c r="AX640" s="506"/>
      <c r="AY640" s="505"/>
      <c r="AZ640" s="506"/>
      <c r="BA640" s="504"/>
      <c r="BB640" s="504"/>
      <c r="BC640" s="504"/>
      <c r="BD640" s="504"/>
      <c r="BE640" s="504"/>
      <c r="BF640" s="504"/>
      <c r="BG640" s="505"/>
      <c r="BH640" s="505"/>
      <c r="BI640" s="505"/>
      <c r="BJ640" s="505"/>
      <c r="BK640" s="505"/>
      <c r="BL640" s="505"/>
      <c r="BM640" s="505"/>
      <c r="BN640" s="505"/>
      <c r="BO640" s="505"/>
      <c r="BP640" s="505"/>
    </row>
    <row r="641" spans="1:68" ht="19.5" customHeight="1">
      <c r="A641" s="499"/>
      <c r="B641" s="499"/>
      <c r="C641" s="499"/>
      <c r="D641" s="499"/>
      <c r="E641" s="499"/>
      <c r="F641" s="499"/>
      <c r="G641" s="500"/>
      <c r="H641" s="499"/>
      <c r="I641" s="499"/>
      <c r="J641" s="500"/>
      <c r="K641" s="499"/>
      <c r="L641" s="500"/>
      <c r="M641" s="499"/>
      <c r="N641" s="500"/>
      <c r="O641" s="499"/>
      <c r="P641" s="500"/>
      <c r="Q641" s="501"/>
      <c r="R641" s="501"/>
      <c r="S641" s="501"/>
      <c r="T641" s="501"/>
      <c r="U641" s="499"/>
      <c r="V641" s="499"/>
      <c r="W641" s="500"/>
      <c r="X641" s="501"/>
      <c r="Y641" s="499"/>
      <c r="Z641" s="500"/>
      <c r="AA641" s="500"/>
      <c r="AB641" s="499"/>
      <c r="AC641" s="499"/>
      <c r="AD641" s="499"/>
      <c r="AE641" s="499"/>
      <c r="AF641" s="500"/>
      <c r="AG641" s="500"/>
      <c r="AH641" s="501"/>
      <c r="AI641" s="501"/>
      <c r="AJ641" s="501"/>
      <c r="AK641" s="501"/>
      <c r="AL641" s="501"/>
      <c r="AM641" s="501"/>
      <c r="AN641" s="502"/>
      <c r="AO641" s="502"/>
      <c r="AP641" s="500"/>
      <c r="AQ641" s="500"/>
      <c r="AR641" s="500"/>
      <c r="AS641" s="503"/>
      <c r="AT641" s="503"/>
      <c r="AU641" s="504"/>
      <c r="AV641" s="505"/>
      <c r="AW641" s="506"/>
      <c r="AX641" s="506"/>
      <c r="AY641" s="505"/>
      <c r="AZ641" s="506"/>
      <c r="BA641" s="504"/>
      <c r="BB641" s="504"/>
      <c r="BC641" s="504"/>
      <c r="BD641" s="504"/>
      <c r="BE641" s="504"/>
      <c r="BF641" s="504"/>
      <c r="BG641" s="505"/>
      <c r="BH641" s="505"/>
      <c r="BI641" s="505"/>
      <c r="BJ641" s="505"/>
      <c r="BK641" s="505"/>
      <c r="BL641" s="505"/>
      <c r="BM641" s="505"/>
      <c r="BN641" s="505"/>
      <c r="BO641" s="505"/>
      <c r="BP641" s="505"/>
    </row>
    <row r="642" spans="1:68" ht="19.5" customHeight="1">
      <c r="A642" s="499"/>
      <c r="B642" s="499"/>
      <c r="C642" s="499"/>
      <c r="D642" s="499"/>
      <c r="E642" s="499"/>
      <c r="F642" s="499"/>
      <c r="G642" s="500"/>
      <c r="H642" s="499"/>
      <c r="I642" s="499"/>
      <c r="J642" s="500"/>
      <c r="K642" s="499"/>
      <c r="L642" s="500"/>
      <c r="M642" s="499"/>
      <c r="N642" s="500"/>
      <c r="O642" s="499"/>
      <c r="P642" s="500"/>
      <c r="Q642" s="501"/>
      <c r="R642" s="501"/>
      <c r="S642" s="501"/>
      <c r="T642" s="501"/>
      <c r="U642" s="499"/>
      <c r="V642" s="499"/>
      <c r="W642" s="500"/>
      <c r="X642" s="501"/>
      <c r="Y642" s="499"/>
      <c r="Z642" s="500"/>
      <c r="AA642" s="500"/>
      <c r="AB642" s="499"/>
      <c r="AC642" s="499"/>
      <c r="AD642" s="499"/>
      <c r="AE642" s="499"/>
      <c r="AF642" s="500"/>
      <c r="AG642" s="500"/>
      <c r="AH642" s="501"/>
      <c r="AI642" s="501"/>
      <c r="AJ642" s="501"/>
      <c r="AK642" s="501"/>
      <c r="AL642" s="501"/>
      <c r="AM642" s="501"/>
      <c r="AN642" s="502"/>
      <c r="AO642" s="502"/>
      <c r="AP642" s="500"/>
      <c r="AQ642" s="500"/>
      <c r="AR642" s="500"/>
      <c r="AS642" s="503"/>
      <c r="AT642" s="503"/>
      <c r="AU642" s="504"/>
      <c r="AV642" s="505"/>
      <c r="AW642" s="506"/>
      <c r="AX642" s="506"/>
      <c r="AY642" s="505"/>
      <c r="AZ642" s="506"/>
      <c r="BA642" s="504"/>
      <c r="BB642" s="504"/>
      <c r="BC642" s="504"/>
      <c r="BD642" s="504"/>
      <c r="BE642" s="504"/>
      <c r="BF642" s="504"/>
      <c r="BG642" s="505"/>
      <c r="BH642" s="505"/>
      <c r="BI642" s="505"/>
      <c r="BJ642" s="505"/>
      <c r="BK642" s="505"/>
      <c r="BL642" s="505"/>
      <c r="BM642" s="505"/>
      <c r="BN642" s="505"/>
      <c r="BO642" s="505"/>
      <c r="BP642" s="505"/>
    </row>
    <row r="643" spans="1:68" ht="19.5" customHeight="1">
      <c r="A643" s="499"/>
      <c r="B643" s="499"/>
      <c r="C643" s="499"/>
      <c r="D643" s="499"/>
      <c r="E643" s="499"/>
      <c r="F643" s="499"/>
      <c r="G643" s="500"/>
      <c r="H643" s="499"/>
      <c r="I643" s="499"/>
      <c r="J643" s="500"/>
      <c r="K643" s="499"/>
      <c r="L643" s="500"/>
      <c r="M643" s="499"/>
      <c r="N643" s="500"/>
      <c r="O643" s="499"/>
      <c r="P643" s="500"/>
      <c r="Q643" s="501"/>
      <c r="R643" s="501"/>
      <c r="S643" s="501"/>
      <c r="T643" s="501"/>
      <c r="U643" s="499"/>
      <c r="V643" s="499"/>
      <c r="W643" s="500"/>
      <c r="X643" s="501"/>
      <c r="Y643" s="499"/>
      <c r="Z643" s="500"/>
      <c r="AA643" s="500"/>
      <c r="AB643" s="499"/>
      <c r="AC643" s="499"/>
      <c r="AD643" s="499"/>
      <c r="AE643" s="499"/>
      <c r="AF643" s="500"/>
      <c r="AG643" s="500"/>
      <c r="AH643" s="501"/>
      <c r="AI643" s="501"/>
      <c r="AJ643" s="501"/>
      <c r="AK643" s="501"/>
      <c r="AL643" s="501"/>
      <c r="AM643" s="501"/>
      <c r="AN643" s="502"/>
      <c r="AO643" s="502"/>
      <c r="AP643" s="500"/>
      <c r="AQ643" s="500"/>
      <c r="AR643" s="500"/>
      <c r="AS643" s="503"/>
      <c r="AT643" s="503"/>
      <c r="AU643" s="504"/>
      <c r="AV643" s="505"/>
      <c r="AW643" s="506"/>
      <c r="AX643" s="506"/>
      <c r="AY643" s="505"/>
      <c r="AZ643" s="506"/>
      <c r="BA643" s="504"/>
      <c r="BB643" s="504"/>
      <c r="BC643" s="504"/>
      <c r="BD643" s="504"/>
      <c r="BE643" s="504"/>
      <c r="BF643" s="504"/>
      <c r="BG643" s="505"/>
      <c r="BH643" s="505"/>
      <c r="BI643" s="505"/>
      <c r="BJ643" s="505"/>
      <c r="BK643" s="505"/>
      <c r="BL643" s="505"/>
      <c r="BM643" s="505"/>
      <c r="BN643" s="505"/>
      <c r="BO643" s="505"/>
      <c r="BP643" s="505"/>
    </row>
    <row r="644" spans="1:68" ht="19.5" customHeight="1">
      <c r="A644" s="499"/>
      <c r="B644" s="499"/>
      <c r="C644" s="499"/>
      <c r="D644" s="499"/>
      <c r="E644" s="499"/>
      <c r="F644" s="499"/>
      <c r="G644" s="500"/>
      <c r="H644" s="499"/>
      <c r="I644" s="499"/>
      <c r="J644" s="500"/>
      <c r="K644" s="499"/>
      <c r="L644" s="500"/>
      <c r="M644" s="499"/>
      <c r="N644" s="500"/>
      <c r="O644" s="499"/>
      <c r="P644" s="500"/>
      <c r="Q644" s="501"/>
      <c r="R644" s="501"/>
      <c r="S644" s="501"/>
      <c r="T644" s="501"/>
      <c r="U644" s="499"/>
      <c r="V644" s="499"/>
      <c r="W644" s="500"/>
      <c r="X644" s="501"/>
      <c r="Y644" s="499"/>
      <c r="Z644" s="500"/>
      <c r="AA644" s="500"/>
      <c r="AB644" s="499"/>
      <c r="AC644" s="499"/>
      <c r="AD644" s="499"/>
      <c r="AE644" s="499"/>
      <c r="AF644" s="500"/>
      <c r="AG644" s="500"/>
      <c r="AH644" s="501"/>
      <c r="AI644" s="501"/>
      <c r="AJ644" s="501"/>
      <c r="AK644" s="501"/>
      <c r="AL644" s="501"/>
      <c r="AM644" s="501"/>
      <c r="AN644" s="502"/>
      <c r="AO644" s="502"/>
      <c r="AP644" s="500"/>
      <c r="AQ644" s="500"/>
      <c r="AR644" s="500"/>
      <c r="AS644" s="503"/>
      <c r="AT644" s="503"/>
      <c r="AU644" s="504"/>
      <c r="AV644" s="505"/>
      <c r="AW644" s="506"/>
      <c r="AX644" s="506"/>
      <c r="AY644" s="505"/>
      <c r="AZ644" s="506"/>
      <c r="BA644" s="504"/>
      <c r="BB644" s="504"/>
      <c r="BC644" s="504"/>
      <c r="BD644" s="504"/>
      <c r="BE644" s="504"/>
      <c r="BF644" s="504"/>
      <c r="BG644" s="505"/>
      <c r="BH644" s="505"/>
      <c r="BI644" s="505"/>
      <c r="BJ644" s="505"/>
      <c r="BK644" s="505"/>
      <c r="BL644" s="505"/>
      <c r="BM644" s="505"/>
      <c r="BN644" s="505"/>
      <c r="BO644" s="505"/>
      <c r="BP644" s="505"/>
    </row>
    <row r="645" spans="1:68" ht="19.5" customHeight="1">
      <c r="A645" s="499"/>
      <c r="B645" s="499"/>
      <c r="C645" s="499"/>
      <c r="D645" s="499"/>
      <c r="E645" s="499"/>
      <c r="F645" s="499"/>
      <c r="G645" s="500"/>
      <c r="H645" s="499"/>
      <c r="I645" s="499"/>
      <c r="J645" s="500"/>
      <c r="K645" s="499"/>
      <c r="L645" s="500"/>
      <c r="M645" s="499"/>
      <c r="N645" s="500"/>
      <c r="O645" s="499"/>
      <c r="P645" s="500"/>
      <c r="Q645" s="501"/>
      <c r="R645" s="501"/>
      <c r="S645" s="501"/>
      <c r="T645" s="501"/>
      <c r="U645" s="499"/>
      <c r="V645" s="499"/>
      <c r="W645" s="500"/>
      <c r="X645" s="501"/>
      <c r="Y645" s="499"/>
      <c r="Z645" s="500"/>
      <c r="AA645" s="500"/>
      <c r="AB645" s="499"/>
      <c r="AC645" s="499"/>
      <c r="AD645" s="499"/>
      <c r="AE645" s="499"/>
      <c r="AF645" s="500"/>
      <c r="AG645" s="500"/>
      <c r="AH645" s="501"/>
      <c r="AI645" s="501"/>
      <c r="AJ645" s="501"/>
      <c r="AK645" s="501"/>
      <c r="AL645" s="501"/>
      <c r="AM645" s="501"/>
      <c r="AN645" s="502"/>
      <c r="AO645" s="502"/>
      <c r="AP645" s="500"/>
      <c r="AQ645" s="500"/>
      <c r="AR645" s="500"/>
      <c r="AS645" s="503"/>
      <c r="AT645" s="503"/>
      <c r="AU645" s="504"/>
      <c r="AV645" s="505"/>
      <c r="AW645" s="506"/>
      <c r="AX645" s="506"/>
      <c r="AY645" s="505"/>
      <c r="AZ645" s="506"/>
      <c r="BA645" s="504"/>
      <c r="BB645" s="504"/>
      <c r="BC645" s="504"/>
      <c r="BD645" s="504"/>
      <c r="BE645" s="504"/>
      <c r="BF645" s="504"/>
      <c r="BG645" s="505"/>
      <c r="BH645" s="505"/>
      <c r="BI645" s="505"/>
      <c r="BJ645" s="505"/>
      <c r="BK645" s="505"/>
      <c r="BL645" s="505"/>
      <c r="BM645" s="505"/>
      <c r="BN645" s="505"/>
      <c r="BO645" s="505"/>
      <c r="BP645" s="505"/>
    </row>
    <row r="646" spans="1:68" ht="19.5" customHeight="1">
      <c r="A646" s="499"/>
      <c r="B646" s="499"/>
      <c r="C646" s="499"/>
      <c r="D646" s="499"/>
      <c r="E646" s="499"/>
      <c r="F646" s="499"/>
      <c r="G646" s="500"/>
      <c r="H646" s="499"/>
      <c r="I646" s="499"/>
      <c r="J646" s="500"/>
      <c r="K646" s="499"/>
      <c r="L646" s="500"/>
      <c r="M646" s="499"/>
      <c r="N646" s="500"/>
      <c r="O646" s="499"/>
      <c r="P646" s="500"/>
      <c r="Q646" s="501"/>
      <c r="R646" s="501"/>
      <c r="S646" s="501"/>
      <c r="T646" s="501"/>
      <c r="U646" s="499"/>
      <c r="V646" s="499"/>
      <c r="W646" s="500"/>
      <c r="X646" s="501"/>
      <c r="Y646" s="499"/>
      <c r="Z646" s="500"/>
      <c r="AA646" s="500"/>
      <c r="AB646" s="499"/>
      <c r="AC646" s="499"/>
      <c r="AD646" s="499"/>
      <c r="AE646" s="499"/>
      <c r="AF646" s="500"/>
      <c r="AG646" s="500"/>
      <c r="AH646" s="501"/>
      <c r="AI646" s="501"/>
      <c r="AJ646" s="501"/>
      <c r="AK646" s="501"/>
      <c r="AL646" s="501"/>
      <c r="AM646" s="501"/>
      <c r="AN646" s="502"/>
      <c r="AO646" s="502"/>
      <c r="AP646" s="500"/>
      <c r="AQ646" s="500"/>
      <c r="AR646" s="500"/>
      <c r="AS646" s="503"/>
      <c r="AT646" s="503"/>
      <c r="AU646" s="504"/>
      <c r="AV646" s="505"/>
      <c r="AW646" s="506"/>
      <c r="AX646" s="506"/>
      <c r="AY646" s="505"/>
      <c r="AZ646" s="506"/>
      <c r="BA646" s="504"/>
      <c r="BB646" s="504"/>
      <c r="BC646" s="504"/>
      <c r="BD646" s="504"/>
      <c r="BE646" s="504"/>
      <c r="BF646" s="504"/>
      <c r="BG646" s="505"/>
      <c r="BH646" s="505"/>
      <c r="BI646" s="505"/>
      <c r="BJ646" s="505"/>
      <c r="BK646" s="505"/>
      <c r="BL646" s="505"/>
      <c r="BM646" s="505"/>
      <c r="BN646" s="505"/>
      <c r="BO646" s="505"/>
      <c r="BP646" s="505"/>
    </row>
    <row r="647" spans="1:68" ht="19.5" customHeight="1">
      <c r="A647" s="499"/>
      <c r="B647" s="499"/>
      <c r="C647" s="499"/>
      <c r="D647" s="499"/>
      <c r="E647" s="499"/>
      <c r="F647" s="499"/>
      <c r="G647" s="500"/>
      <c r="H647" s="499"/>
      <c r="I647" s="499"/>
      <c r="J647" s="500"/>
      <c r="K647" s="499"/>
      <c r="L647" s="500"/>
      <c r="M647" s="499"/>
      <c r="N647" s="500"/>
      <c r="O647" s="499"/>
      <c r="P647" s="500"/>
      <c r="Q647" s="501"/>
      <c r="R647" s="501"/>
      <c r="S647" s="501"/>
      <c r="T647" s="501"/>
      <c r="U647" s="499"/>
      <c r="V647" s="499"/>
      <c r="W647" s="500"/>
      <c r="X647" s="501"/>
      <c r="Y647" s="499"/>
      <c r="Z647" s="500"/>
      <c r="AA647" s="500"/>
      <c r="AB647" s="499"/>
      <c r="AC647" s="499"/>
      <c r="AD647" s="499"/>
      <c r="AE647" s="499"/>
      <c r="AF647" s="500"/>
      <c r="AG647" s="500"/>
      <c r="AH647" s="501"/>
      <c r="AI647" s="501"/>
      <c r="AJ647" s="501"/>
      <c r="AK647" s="501"/>
      <c r="AL647" s="501"/>
      <c r="AM647" s="501"/>
      <c r="AN647" s="502"/>
      <c r="AO647" s="502"/>
      <c r="AP647" s="500"/>
      <c r="AQ647" s="500"/>
      <c r="AR647" s="500"/>
      <c r="AS647" s="503"/>
      <c r="AT647" s="503"/>
      <c r="AU647" s="504"/>
      <c r="AV647" s="505"/>
      <c r="AW647" s="506"/>
      <c r="AX647" s="506"/>
      <c r="AY647" s="505"/>
      <c r="AZ647" s="506"/>
      <c r="BA647" s="504"/>
      <c r="BB647" s="504"/>
      <c r="BC647" s="504"/>
      <c r="BD647" s="504"/>
      <c r="BE647" s="504"/>
      <c r="BF647" s="504"/>
      <c r="BG647" s="505"/>
      <c r="BH647" s="505"/>
      <c r="BI647" s="505"/>
      <c r="BJ647" s="505"/>
      <c r="BK647" s="505"/>
      <c r="BL647" s="505"/>
      <c r="BM647" s="505"/>
      <c r="BN647" s="505"/>
      <c r="BO647" s="505"/>
      <c r="BP647" s="505"/>
    </row>
    <row r="648" spans="1:68" ht="19.5" customHeight="1">
      <c r="A648" s="499"/>
      <c r="B648" s="499"/>
      <c r="C648" s="499"/>
      <c r="D648" s="499"/>
      <c r="E648" s="499"/>
      <c r="F648" s="499"/>
      <c r="G648" s="500"/>
      <c r="H648" s="499"/>
      <c r="I648" s="499"/>
      <c r="J648" s="500"/>
      <c r="K648" s="499"/>
      <c r="L648" s="500"/>
      <c r="M648" s="499"/>
      <c r="N648" s="500"/>
      <c r="O648" s="499"/>
      <c r="P648" s="500"/>
      <c r="Q648" s="501"/>
      <c r="R648" s="501"/>
      <c r="S648" s="501"/>
      <c r="T648" s="501"/>
      <c r="U648" s="499"/>
      <c r="V648" s="499"/>
      <c r="W648" s="500"/>
      <c r="X648" s="501"/>
      <c r="Y648" s="499"/>
      <c r="Z648" s="500"/>
      <c r="AA648" s="500"/>
      <c r="AB648" s="499"/>
      <c r="AC648" s="499"/>
      <c r="AD648" s="499"/>
      <c r="AE648" s="499"/>
      <c r="AF648" s="500"/>
      <c r="AG648" s="500"/>
      <c r="AH648" s="501"/>
      <c r="AI648" s="501"/>
      <c r="AJ648" s="501"/>
      <c r="AK648" s="501"/>
      <c r="AL648" s="501"/>
      <c r="AM648" s="501"/>
      <c r="AN648" s="502"/>
      <c r="AO648" s="502"/>
      <c r="AP648" s="500"/>
      <c r="AQ648" s="500"/>
      <c r="AR648" s="500"/>
      <c r="AS648" s="503"/>
      <c r="AT648" s="503"/>
      <c r="AU648" s="504"/>
      <c r="AV648" s="505"/>
      <c r="AW648" s="506"/>
      <c r="AX648" s="506"/>
      <c r="AY648" s="505"/>
      <c r="AZ648" s="506"/>
      <c r="BA648" s="504"/>
      <c r="BB648" s="504"/>
      <c r="BC648" s="504"/>
      <c r="BD648" s="504"/>
      <c r="BE648" s="504"/>
      <c r="BF648" s="504"/>
      <c r="BG648" s="505"/>
      <c r="BH648" s="505"/>
      <c r="BI648" s="505"/>
      <c r="BJ648" s="505"/>
      <c r="BK648" s="505"/>
      <c r="BL648" s="505"/>
      <c r="BM648" s="505"/>
      <c r="BN648" s="505"/>
      <c r="BO648" s="505"/>
      <c r="BP648" s="505"/>
    </row>
    <row r="649" spans="1:68" ht="19.5" customHeight="1">
      <c r="A649" s="499"/>
      <c r="B649" s="499"/>
      <c r="C649" s="499"/>
      <c r="D649" s="499"/>
      <c r="E649" s="499"/>
      <c r="F649" s="499"/>
      <c r="G649" s="500"/>
      <c r="H649" s="499"/>
      <c r="I649" s="499"/>
      <c r="J649" s="500"/>
      <c r="K649" s="499"/>
      <c r="L649" s="500"/>
      <c r="M649" s="499"/>
      <c r="N649" s="500"/>
      <c r="O649" s="499"/>
      <c r="P649" s="500"/>
      <c r="Q649" s="501"/>
      <c r="R649" s="501"/>
      <c r="S649" s="501"/>
      <c r="T649" s="501"/>
      <c r="U649" s="499"/>
      <c r="V649" s="499"/>
      <c r="W649" s="500"/>
      <c r="X649" s="501"/>
      <c r="Y649" s="499"/>
      <c r="Z649" s="500"/>
      <c r="AA649" s="500"/>
      <c r="AB649" s="499"/>
      <c r="AC649" s="499"/>
      <c r="AD649" s="499"/>
      <c r="AE649" s="499"/>
      <c r="AF649" s="500"/>
      <c r="AG649" s="500"/>
      <c r="AH649" s="501"/>
      <c r="AI649" s="501"/>
      <c r="AJ649" s="501"/>
      <c r="AK649" s="501"/>
      <c r="AL649" s="501"/>
      <c r="AM649" s="501"/>
      <c r="AN649" s="502"/>
      <c r="AO649" s="502"/>
      <c r="AP649" s="500"/>
      <c r="AQ649" s="500"/>
      <c r="AR649" s="500"/>
      <c r="AS649" s="503"/>
      <c r="AT649" s="503"/>
      <c r="AU649" s="504"/>
      <c r="AV649" s="505"/>
      <c r="AW649" s="506"/>
      <c r="AX649" s="506"/>
      <c r="AY649" s="505"/>
      <c r="AZ649" s="506"/>
      <c r="BA649" s="504"/>
      <c r="BB649" s="504"/>
      <c r="BC649" s="504"/>
      <c r="BD649" s="504"/>
      <c r="BE649" s="504"/>
      <c r="BF649" s="504"/>
      <c r="BG649" s="505"/>
      <c r="BH649" s="505"/>
      <c r="BI649" s="505"/>
      <c r="BJ649" s="505"/>
      <c r="BK649" s="505"/>
      <c r="BL649" s="505"/>
      <c r="BM649" s="505"/>
      <c r="BN649" s="505"/>
      <c r="BO649" s="505"/>
      <c r="BP649" s="505"/>
    </row>
    <row r="650" spans="1:68" ht="19.5" customHeight="1">
      <c r="A650" s="499"/>
      <c r="B650" s="499"/>
      <c r="C650" s="499"/>
      <c r="D650" s="499"/>
      <c r="E650" s="499"/>
      <c r="F650" s="499"/>
      <c r="G650" s="500"/>
      <c r="H650" s="499"/>
      <c r="I650" s="499"/>
      <c r="J650" s="500"/>
      <c r="K650" s="499"/>
      <c r="L650" s="500"/>
      <c r="M650" s="499"/>
      <c r="N650" s="500"/>
      <c r="O650" s="499"/>
      <c r="P650" s="500"/>
      <c r="Q650" s="501"/>
      <c r="R650" s="501"/>
      <c r="S650" s="501"/>
      <c r="T650" s="501"/>
      <c r="U650" s="499"/>
      <c r="V650" s="499"/>
      <c r="W650" s="500"/>
      <c r="X650" s="501"/>
      <c r="Y650" s="499"/>
      <c r="Z650" s="500"/>
      <c r="AA650" s="500"/>
      <c r="AB650" s="499"/>
      <c r="AC650" s="499"/>
      <c r="AD650" s="499"/>
      <c r="AE650" s="499"/>
      <c r="AF650" s="500"/>
      <c r="AG650" s="500"/>
      <c r="AH650" s="501"/>
      <c r="AI650" s="501"/>
      <c r="AJ650" s="501"/>
      <c r="AK650" s="501"/>
      <c r="AL650" s="501"/>
      <c r="AM650" s="501"/>
      <c r="AN650" s="502"/>
      <c r="AO650" s="502"/>
      <c r="AP650" s="500"/>
      <c r="AQ650" s="500"/>
      <c r="AR650" s="500"/>
      <c r="AS650" s="503"/>
      <c r="AT650" s="503"/>
      <c r="AU650" s="504"/>
      <c r="AV650" s="505"/>
      <c r="AW650" s="506"/>
      <c r="AX650" s="506"/>
      <c r="AY650" s="505"/>
      <c r="AZ650" s="506"/>
      <c r="BA650" s="504"/>
      <c r="BB650" s="504"/>
      <c r="BC650" s="504"/>
      <c r="BD650" s="504"/>
      <c r="BE650" s="504"/>
      <c r="BF650" s="504"/>
      <c r="BG650" s="505"/>
      <c r="BH650" s="505"/>
      <c r="BI650" s="505"/>
      <c r="BJ650" s="505"/>
      <c r="BK650" s="505"/>
      <c r="BL650" s="505"/>
      <c r="BM650" s="505"/>
      <c r="BN650" s="505"/>
      <c r="BO650" s="505"/>
      <c r="BP650" s="505"/>
    </row>
    <row r="651" spans="1:68" ht="19.5" customHeight="1">
      <c r="A651" s="499"/>
      <c r="B651" s="499"/>
      <c r="C651" s="499"/>
      <c r="D651" s="499"/>
      <c r="E651" s="499"/>
      <c r="F651" s="499"/>
      <c r="G651" s="500"/>
      <c r="H651" s="499"/>
      <c r="I651" s="499"/>
      <c r="J651" s="500"/>
      <c r="K651" s="499"/>
      <c r="L651" s="500"/>
      <c r="M651" s="499"/>
      <c r="N651" s="500"/>
      <c r="O651" s="499"/>
      <c r="P651" s="500"/>
      <c r="Q651" s="501"/>
      <c r="R651" s="501"/>
      <c r="S651" s="501"/>
      <c r="T651" s="501"/>
      <c r="U651" s="499"/>
      <c r="V651" s="499"/>
      <c r="W651" s="500"/>
      <c r="X651" s="501"/>
      <c r="Y651" s="499"/>
      <c r="Z651" s="500"/>
      <c r="AA651" s="500"/>
      <c r="AB651" s="499"/>
      <c r="AC651" s="499"/>
      <c r="AD651" s="499"/>
      <c r="AE651" s="499"/>
      <c r="AF651" s="500"/>
      <c r="AG651" s="500"/>
      <c r="AH651" s="501"/>
      <c r="AI651" s="501"/>
      <c r="AJ651" s="501"/>
      <c r="AK651" s="501"/>
      <c r="AL651" s="501"/>
      <c r="AM651" s="501"/>
      <c r="AN651" s="502"/>
      <c r="AO651" s="502"/>
      <c r="AP651" s="500"/>
      <c r="AQ651" s="500"/>
      <c r="AR651" s="500"/>
      <c r="AS651" s="503"/>
      <c r="AT651" s="503"/>
      <c r="AU651" s="504"/>
      <c r="AV651" s="505"/>
      <c r="AW651" s="506"/>
      <c r="AX651" s="506"/>
      <c r="AY651" s="505"/>
      <c r="AZ651" s="506"/>
      <c r="BA651" s="504"/>
      <c r="BB651" s="504"/>
      <c r="BC651" s="504"/>
      <c r="BD651" s="504"/>
      <c r="BE651" s="504"/>
      <c r="BF651" s="504"/>
      <c r="BG651" s="505"/>
      <c r="BH651" s="505"/>
      <c r="BI651" s="505"/>
      <c r="BJ651" s="505"/>
      <c r="BK651" s="505"/>
      <c r="BL651" s="505"/>
      <c r="BM651" s="505"/>
      <c r="BN651" s="505"/>
      <c r="BO651" s="505"/>
      <c r="BP651" s="505"/>
    </row>
    <row r="652" spans="1:68" ht="19.5" customHeight="1">
      <c r="A652" s="499"/>
      <c r="B652" s="499"/>
      <c r="C652" s="499"/>
      <c r="D652" s="499"/>
      <c r="E652" s="499"/>
      <c r="F652" s="499"/>
      <c r="G652" s="500"/>
      <c r="H652" s="499"/>
      <c r="I652" s="499"/>
      <c r="J652" s="500"/>
      <c r="K652" s="499"/>
      <c r="L652" s="500"/>
      <c r="M652" s="499"/>
      <c r="N652" s="500"/>
      <c r="O652" s="499"/>
      <c r="P652" s="500"/>
      <c r="Q652" s="501"/>
      <c r="R652" s="501"/>
      <c r="S652" s="501"/>
      <c r="T652" s="501"/>
      <c r="U652" s="499"/>
      <c r="V652" s="499"/>
      <c r="W652" s="500"/>
      <c r="X652" s="501"/>
      <c r="Y652" s="499"/>
      <c r="Z652" s="500"/>
      <c r="AA652" s="500"/>
      <c r="AB652" s="499"/>
      <c r="AC652" s="499"/>
      <c r="AD652" s="499"/>
      <c r="AE652" s="499"/>
      <c r="AF652" s="500"/>
      <c r="AG652" s="500"/>
      <c r="AH652" s="501"/>
      <c r="AI652" s="501"/>
      <c r="AJ652" s="501"/>
      <c r="AK652" s="501"/>
      <c r="AL652" s="501"/>
      <c r="AM652" s="501"/>
      <c r="AN652" s="502"/>
      <c r="AO652" s="502"/>
      <c r="AP652" s="500"/>
      <c r="AQ652" s="500"/>
      <c r="AR652" s="500"/>
      <c r="AS652" s="503"/>
      <c r="AT652" s="503"/>
      <c r="AU652" s="504"/>
      <c r="AV652" s="505"/>
      <c r="AW652" s="506"/>
      <c r="AX652" s="506"/>
      <c r="AY652" s="505"/>
      <c r="AZ652" s="506"/>
      <c r="BA652" s="504"/>
      <c r="BB652" s="504"/>
      <c r="BC652" s="504"/>
      <c r="BD652" s="504"/>
      <c r="BE652" s="504"/>
      <c r="BF652" s="504"/>
      <c r="BG652" s="505"/>
      <c r="BH652" s="505"/>
      <c r="BI652" s="505"/>
      <c r="BJ652" s="505"/>
      <c r="BK652" s="505"/>
      <c r="BL652" s="505"/>
      <c r="BM652" s="505"/>
      <c r="BN652" s="505"/>
      <c r="BO652" s="505"/>
      <c r="BP652" s="505"/>
    </row>
    <row r="653" spans="1:68" ht="19.5" customHeight="1">
      <c r="A653" s="499"/>
      <c r="B653" s="499"/>
      <c r="C653" s="499"/>
      <c r="D653" s="499"/>
      <c r="E653" s="499"/>
      <c r="F653" s="499"/>
      <c r="G653" s="500"/>
      <c r="H653" s="499"/>
      <c r="I653" s="499"/>
      <c r="J653" s="500"/>
      <c r="K653" s="499"/>
      <c r="L653" s="500"/>
      <c r="M653" s="499"/>
      <c r="N653" s="500"/>
      <c r="O653" s="499"/>
      <c r="P653" s="500"/>
      <c r="Q653" s="501"/>
      <c r="R653" s="501"/>
      <c r="S653" s="501"/>
      <c r="T653" s="501"/>
      <c r="U653" s="499"/>
      <c r="V653" s="499"/>
      <c r="W653" s="500"/>
      <c r="X653" s="501"/>
      <c r="Y653" s="499"/>
      <c r="Z653" s="500"/>
      <c r="AA653" s="500"/>
      <c r="AB653" s="499"/>
      <c r="AC653" s="499"/>
      <c r="AD653" s="499"/>
      <c r="AE653" s="499"/>
      <c r="AF653" s="500"/>
      <c r="AG653" s="500"/>
      <c r="AH653" s="501"/>
      <c r="AI653" s="501"/>
      <c r="AJ653" s="501"/>
      <c r="AK653" s="501"/>
      <c r="AL653" s="501"/>
      <c r="AM653" s="501"/>
      <c r="AN653" s="502"/>
      <c r="AO653" s="502"/>
      <c r="AP653" s="500"/>
      <c r="AQ653" s="500"/>
      <c r="AR653" s="500"/>
      <c r="AS653" s="503"/>
      <c r="AT653" s="503"/>
      <c r="AU653" s="504"/>
      <c r="AV653" s="505"/>
      <c r="AW653" s="506"/>
      <c r="AX653" s="506"/>
      <c r="AY653" s="505"/>
      <c r="AZ653" s="506"/>
      <c r="BA653" s="504"/>
      <c r="BB653" s="504"/>
      <c r="BC653" s="504"/>
      <c r="BD653" s="504"/>
      <c r="BE653" s="504"/>
      <c r="BF653" s="504"/>
      <c r="BG653" s="505"/>
      <c r="BH653" s="505"/>
      <c r="BI653" s="505"/>
      <c r="BJ653" s="505"/>
      <c r="BK653" s="505"/>
      <c r="BL653" s="505"/>
      <c r="BM653" s="505"/>
      <c r="BN653" s="505"/>
      <c r="BO653" s="505"/>
      <c r="BP653" s="505"/>
    </row>
    <row r="654" spans="1:68" ht="19.5" customHeight="1">
      <c r="A654" s="499"/>
      <c r="B654" s="499"/>
      <c r="C654" s="499"/>
      <c r="D654" s="499"/>
      <c r="E654" s="499"/>
      <c r="F654" s="499"/>
      <c r="G654" s="500"/>
      <c r="H654" s="499"/>
      <c r="I654" s="499"/>
      <c r="J654" s="500"/>
      <c r="K654" s="499"/>
      <c r="L654" s="500"/>
      <c r="M654" s="499"/>
      <c r="N654" s="500"/>
      <c r="O654" s="499"/>
      <c r="P654" s="500"/>
      <c r="Q654" s="501"/>
      <c r="R654" s="501"/>
      <c r="S654" s="501"/>
      <c r="T654" s="501"/>
      <c r="U654" s="499"/>
      <c r="V654" s="499"/>
      <c r="W654" s="500"/>
      <c r="X654" s="501"/>
      <c r="Y654" s="499"/>
      <c r="Z654" s="500"/>
      <c r="AA654" s="500"/>
      <c r="AB654" s="499"/>
      <c r="AC654" s="499"/>
      <c r="AD654" s="499"/>
      <c r="AE654" s="499"/>
      <c r="AF654" s="500"/>
      <c r="AG654" s="500"/>
      <c r="AH654" s="501"/>
      <c r="AI654" s="501"/>
      <c r="AJ654" s="501"/>
      <c r="AK654" s="501"/>
      <c r="AL654" s="501"/>
      <c r="AM654" s="501"/>
      <c r="AN654" s="502"/>
      <c r="AO654" s="502"/>
      <c r="AP654" s="500"/>
      <c r="AQ654" s="500"/>
      <c r="AR654" s="500"/>
      <c r="AS654" s="503"/>
      <c r="AT654" s="503"/>
      <c r="AU654" s="504"/>
      <c r="AV654" s="505"/>
      <c r="AW654" s="506"/>
      <c r="AX654" s="506"/>
      <c r="AY654" s="505"/>
      <c r="AZ654" s="506"/>
      <c r="BA654" s="504"/>
      <c r="BB654" s="504"/>
      <c r="BC654" s="504"/>
      <c r="BD654" s="504"/>
      <c r="BE654" s="504"/>
      <c r="BF654" s="504"/>
      <c r="BG654" s="505"/>
      <c r="BH654" s="505"/>
      <c r="BI654" s="505"/>
      <c r="BJ654" s="505"/>
      <c r="BK654" s="505"/>
      <c r="BL654" s="505"/>
      <c r="BM654" s="505"/>
      <c r="BN654" s="505"/>
      <c r="BO654" s="505"/>
      <c r="BP654" s="505"/>
    </row>
    <row r="655" spans="1:68" ht="19.5" customHeight="1">
      <c r="A655" s="499"/>
      <c r="B655" s="499"/>
      <c r="C655" s="499"/>
      <c r="D655" s="499"/>
      <c r="E655" s="499"/>
      <c r="F655" s="499"/>
      <c r="G655" s="500"/>
      <c r="H655" s="499"/>
      <c r="I655" s="499"/>
      <c r="J655" s="500"/>
      <c r="K655" s="499"/>
      <c r="L655" s="500"/>
      <c r="M655" s="499"/>
      <c r="N655" s="500"/>
      <c r="O655" s="499"/>
      <c r="P655" s="500"/>
      <c r="Q655" s="501"/>
      <c r="R655" s="501"/>
      <c r="S655" s="501"/>
      <c r="T655" s="501"/>
      <c r="U655" s="499"/>
      <c r="V655" s="499"/>
      <c r="W655" s="500"/>
      <c r="X655" s="501"/>
      <c r="Y655" s="499"/>
      <c r="Z655" s="500"/>
      <c r="AA655" s="500"/>
      <c r="AB655" s="499"/>
      <c r="AC655" s="499"/>
      <c r="AD655" s="499"/>
      <c r="AE655" s="499"/>
      <c r="AF655" s="500"/>
      <c r="AG655" s="500"/>
      <c r="AH655" s="501"/>
      <c r="AI655" s="501"/>
      <c r="AJ655" s="501"/>
      <c r="AK655" s="501"/>
      <c r="AL655" s="501"/>
      <c r="AM655" s="501"/>
      <c r="AN655" s="502"/>
      <c r="AO655" s="502"/>
      <c r="AP655" s="500"/>
      <c r="AQ655" s="500"/>
      <c r="AR655" s="500"/>
      <c r="AS655" s="503"/>
      <c r="AT655" s="503"/>
      <c r="AU655" s="504"/>
      <c r="AV655" s="505"/>
      <c r="AW655" s="506"/>
      <c r="AX655" s="506"/>
      <c r="AY655" s="505"/>
      <c r="AZ655" s="506"/>
      <c r="BA655" s="504"/>
      <c r="BB655" s="504"/>
      <c r="BC655" s="504"/>
      <c r="BD655" s="504"/>
      <c r="BE655" s="504"/>
      <c r="BF655" s="504"/>
      <c r="BG655" s="505"/>
      <c r="BH655" s="505"/>
      <c r="BI655" s="505"/>
      <c r="BJ655" s="505"/>
      <c r="BK655" s="505"/>
      <c r="BL655" s="505"/>
      <c r="BM655" s="505"/>
      <c r="BN655" s="505"/>
      <c r="BO655" s="505"/>
      <c r="BP655" s="505"/>
    </row>
    <row r="656" spans="1:68" ht="19.5" customHeight="1">
      <c r="A656" s="499"/>
      <c r="B656" s="499"/>
      <c r="C656" s="499"/>
      <c r="D656" s="499"/>
      <c r="E656" s="499"/>
      <c r="F656" s="499"/>
      <c r="G656" s="500"/>
      <c r="H656" s="499"/>
      <c r="I656" s="499"/>
      <c r="J656" s="500"/>
      <c r="K656" s="499"/>
      <c r="L656" s="500"/>
      <c r="M656" s="499"/>
      <c r="N656" s="500"/>
      <c r="O656" s="499"/>
      <c r="P656" s="500"/>
      <c r="Q656" s="501"/>
      <c r="R656" s="501"/>
      <c r="S656" s="501"/>
      <c r="T656" s="501"/>
      <c r="U656" s="499"/>
      <c r="V656" s="499"/>
      <c r="W656" s="500"/>
      <c r="X656" s="501"/>
      <c r="Y656" s="499"/>
      <c r="Z656" s="500"/>
      <c r="AA656" s="500"/>
      <c r="AB656" s="499"/>
      <c r="AC656" s="499"/>
      <c r="AD656" s="499"/>
      <c r="AE656" s="499"/>
      <c r="AF656" s="500"/>
      <c r="AG656" s="500"/>
      <c r="AH656" s="501"/>
      <c r="AI656" s="501"/>
      <c r="AJ656" s="501"/>
      <c r="AK656" s="501"/>
      <c r="AL656" s="501"/>
      <c r="AM656" s="501"/>
      <c r="AN656" s="502"/>
      <c r="AO656" s="502"/>
      <c r="AP656" s="500"/>
      <c r="AQ656" s="500"/>
      <c r="AR656" s="500"/>
      <c r="AS656" s="503"/>
      <c r="AT656" s="503"/>
      <c r="AU656" s="504"/>
      <c r="AV656" s="505"/>
      <c r="AW656" s="506"/>
      <c r="AX656" s="506"/>
      <c r="AY656" s="505"/>
      <c r="AZ656" s="506"/>
      <c r="BA656" s="504"/>
      <c r="BB656" s="504"/>
      <c r="BC656" s="504"/>
      <c r="BD656" s="504"/>
      <c r="BE656" s="504"/>
      <c r="BF656" s="504"/>
      <c r="BG656" s="505"/>
      <c r="BH656" s="505"/>
      <c r="BI656" s="505"/>
      <c r="BJ656" s="505"/>
      <c r="BK656" s="505"/>
      <c r="BL656" s="505"/>
      <c r="BM656" s="505"/>
      <c r="BN656" s="505"/>
      <c r="BO656" s="505"/>
      <c r="BP656" s="505"/>
    </row>
    <row r="657" spans="1:68" ht="19.5" customHeight="1">
      <c r="A657" s="499"/>
      <c r="B657" s="499"/>
      <c r="C657" s="499"/>
      <c r="D657" s="499"/>
      <c r="E657" s="499"/>
      <c r="F657" s="499"/>
      <c r="G657" s="500"/>
      <c r="H657" s="499"/>
      <c r="I657" s="499"/>
      <c r="J657" s="500"/>
      <c r="K657" s="499"/>
      <c r="L657" s="500"/>
      <c r="M657" s="499"/>
      <c r="N657" s="500"/>
      <c r="O657" s="499"/>
      <c r="P657" s="500"/>
      <c r="Q657" s="501"/>
      <c r="R657" s="501"/>
      <c r="S657" s="501"/>
      <c r="T657" s="501"/>
      <c r="U657" s="499"/>
      <c r="V657" s="499"/>
      <c r="W657" s="500"/>
      <c r="X657" s="501"/>
      <c r="Y657" s="499"/>
      <c r="Z657" s="500"/>
      <c r="AA657" s="500"/>
      <c r="AB657" s="499"/>
      <c r="AC657" s="499"/>
      <c r="AD657" s="499"/>
      <c r="AE657" s="499"/>
      <c r="AF657" s="500"/>
      <c r="AG657" s="500"/>
      <c r="AH657" s="501"/>
      <c r="AI657" s="501"/>
      <c r="AJ657" s="501"/>
      <c r="AK657" s="501"/>
      <c r="AL657" s="501"/>
      <c r="AM657" s="501"/>
      <c r="AN657" s="502"/>
      <c r="AO657" s="502"/>
      <c r="AP657" s="500"/>
      <c r="AQ657" s="500"/>
      <c r="AR657" s="500"/>
      <c r="AS657" s="503"/>
      <c r="AT657" s="503"/>
      <c r="AU657" s="504"/>
      <c r="AV657" s="505"/>
      <c r="AW657" s="506"/>
      <c r="AX657" s="506"/>
      <c r="AY657" s="505"/>
      <c r="AZ657" s="506"/>
      <c r="BA657" s="504"/>
      <c r="BB657" s="504"/>
      <c r="BC657" s="504"/>
      <c r="BD657" s="504"/>
      <c r="BE657" s="504"/>
      <c r="BF657" s="504"/>
      <c r="BG657" s="505"/>
      <c r="BH657" s="505"/>
      <c r="BI657" s="505"/>
      <c r="BJ657" s="505"/>
      <c r="BK657" s="505"/>
      <c r="BL657" s="505"/>
      <c r="BM657" s="505"/>
      <c r="BN657" s="505"/>
      <c r="BO657" s="505"/>
      <c r="BP657" s="505"/>
    </row>
    <row r="658" spans="1:68" ht="19.5" customHeight="1">
      <c r="A658" s="499"/>
      <c r="B658" s="499"/>
      <c r="C658" s="499"/>
      <c r="D658" s="499"/>
      <c r="E658" s="499"/>
      <c r="F658" s="499"/>
      <c r="G658" s="500"/>
      <c r="H658" s="499"/>
      <c r="I658" s="499"/>
      <c r="J658" s="500"/>
      <c r="K658" s="499"/>
      <c r="L658" s="500"/>
      <c r="M658" s="499"/>
      <c r="N658" s="500"/>
      <c r="O658" s="499"/>
      <c r="P658" s="500"/>
      <c r="Q658" s="501"/>
      <c r="R658" s="501"/>
      <c r="S658" s="501"/>
      <c r="T658" s="501"/>
      <c r="U658" s="499"/>
      <c r="V658" s="499"/>
      <c r="W658" s="500"/>
      <c r="X658" s="501"/>
      <c r="Y658" s="499"/>
      <c r="Z658" s="500"/>
      <c r="AA658" s="500"/>
      <c r="AB658" s="499"/>
      <c r="AC658" s="499"/>
      <c r="AD658" s="499"/>
      <c r="AE658" s="499"/>
      <c r="AF658" s="500"/>
      <c r="AG658" s="500"/>
      <c r="AH658" s="501"/>
      <c r="AI658" s="501"/>
      <c r="AJ658" s="501"/>
      <c r="AK658" s="501"/>
      <c r="AL658" s="501"/>
      <c r="AM658" s="501"/>
      <c r="AN658" s="502"/>
      <c r="AO658" s="502"/>
      <c r="AP658" s="500"/>
      <c r="AQ658" s="500"/>
      <c r="AR658" s="500"/>
      <c r="AS658" s="503"/>
      <c r="AT658" s="503"/>
      <c r="AU658" s="504"/>
      <c r="AV658" s="505"/>
      <c r="AW658" s="506"/>
      <c r="AX658" s="506"/>
      <c r="AY658" s="505"/>
      <c r="AZ658" s="506"/>
      <c r="BA658" s="504"/>
      <c r="BB658" s="504"/>
      <c r="BC658" s="504"/>
      <c r="BD658" s="504"/>
      <c r="BE658" s="504"/>
      <c r="BF658" s="504"/>
      <c r="BG658" s="505"/>
      <c r="BH658" s="505"/>
      <c r="BI658" s="505"/>
      <c r="BJ658" s="505"/>
      <c r="BK658" s="505"/>
      <c r="BL658" s="505"/>
      <c r="BM658" s="505"/>
      <c r="BN658" s="505"/>
      <c r="BO658" s="505"/>
      <c r="BP658" s="505"/>
    </row>
    <row r="659" spans="1:68" ht="19.5" customHeight="1">
      <c r="A659" s="499"/>
      <c r="B659" s="499"/>
      <c r="C659" s="499"/>
      <c r="D659" s="499"/>
      <c r="E659" s="499"/>
      <c r="F659" s="499"/>
      <c r="G659" s="500"/>
      <c r="H659" s="499"/>
      <c r="I659" s="499"/>
      <c r="J659" s="500"/>
      <c r="K659" s="499"/>
      <c r="L659" s="500"/>
      <c r="M659" s="499"/>
      <c r="N659" s="500"/>
      <c r="O659" s="499"/>
      <c r="P659" s="500"/>
      <c r="Q659" s="501"/>
      <c r="R659" s="501"/>
      <c r="S659" s="501"/>
      <c r="T659" s="501"/>
      <c r="U659" s="499"/>
      <c r="V659" s="499"/>
      <c r="W659" s="500"/>
      <c r="X659" s="501"/>
      <c r="Y659" s="499"/>
      <c r="Z659" s="500"/>
      <c r="AA659" s="500"/>
      <c r="AB659" s="499"/>
      <c r="AC659" s="499"/>
      <c r="AD659" s="499"/>
      <c r="AE659" s="499"/>
      <c r="AF659" s="500"/>
      <c r="AG659" s="500"/>
      <c r="AH659" s="501"/>
      <c r="AI659" s="501"/>
      <c r="AJ659" s="501"/>
      <c r="AK659" s="501"/>
      <c r="AL659" s="501"/>
      <c r="AM659" s="501"/>
      <c r="AN659" s="502"/>
      <c r="AO659" s="502"/>
      <c r="AP659" s="500"/>
      <c r="AQ659" s="500"/>
      <c r="AR659" s="500"/>
      <c r="AS659" s="503"/>
      <c r="AT659" s="503"/>
      <c r="AU659" s="504"/>
      <c r="AV659" s="505"/>
      <c r="AW659" s="506"/>
      <c r="AX659" s="506"/>
      <c r="AY659" s="505"/>
      <c r="AZ659" s="506"/>
      <c r="BA659" s="504"/>
      <c r="BB659" s="504"/>
      <c r="BC659" s="504"/>
      <c r="BD659" s="504"/>
      <c r="BE659" s="504"/>
      <c r="BF659" s="504"/>
      <c r="BG659" s="505"/>
      <c r="BH659" s="505"/>
      <c r="BI659" s="505"/>
      <c r="BJ659" s="505"/>
      <c r="BK659" s="505"/>
      <c r="BL659" s="505"/>
      <c r="BM659" s="505"/>
      <c r="BN659" s="505"/>
      <c r="BO659" s="505"/>
      <c r="BP659" s="505"/>
    </row>
    <row r="660" spans="1:68" ht="19.5" customHeight="1">
      <c r="A660" s="499"/>
      <c r="B660" s="499"/>
      <c r="C660" s="499"/>
      <c r="D660" s="499"/>
      <c r="E660" s="499"/>
      <c r="F660" s="499"/>
      <c r="G660" s="500"/>
      <c r="H660" s="499"/>
      <c r="I660" s="499"/>
      <c r="J660" s="500"/>
      <c r="K660" s="499"/>
      <c r="L660" s="500"/>
      <c r="M660" s="499"/>
      <c r="N660" s="500"/>
      <c r="O660" s="499"/>
      <c r="P660" s="500"/>
      <c r="Q660" s="501"/>
      <c r="R660" s="501"/>
      <c r="S660" s="501"/>
      <c r="T660" s="501"/>
      <c r="U660" s="499"/>
      <c r="V660" s="499"/>
      <c r="W660" s="500"/>
      <c r="X660" s="501"/>
      <c r="Y660" s="499"/>
      <c r="Z660" s="500"/>
      <c r="AA660" s="500"/>
      <c r="AB660" s="499"/>
      <c r="AC660" s="499"/>
      <c r="AD660" s="499"/>
      <c r="AE660" s="499"/>
      <c r="AF660" s="500"/>
      <c r="AG660" s="500"/>
      <c r="AH660" s="501"/>
      <c r="AI660" s="501"/>
      <c r="AJ660" s="501"/>
      <c r="AK660" s="501"/>
      <c r="AL660" s="501"/>
      <c r="AM660" s="501"/>
      <c r="AN660" s="502"/>
      <c r="AO660" s="502"/>
      <c r="AP660" s="500"/>
      <c r="AQ660" s="500"/>
      <c r="AR660" s="500"/>
      <c r="AS660" s="503"/>
      <c r="AT660" s="503"/>
      <c r="AU660" s="504"/>
      <c r="AV660" s="505"/>
      <c r="AW660" s="506"/>
      <c r="AX660" s="506"/>
      <c r="AY660" s="505"/>
      <c r="AZ660" s="506"/>
      <c r="BA660" s="504"/>
      <c r="BB660" s="504"/>
      <c r="BC660" s="504"/>
      <c r="BD660" s="504"/>
      <c r="BE660" s="504"/>
      <c r="BF660" s="504"/>
      <c r="BG660" s="505"/>
      <c r="BH660" s="505"/>
      <c r="BI660" s="505"/>
      <c r="BJ660" s="505"/>
      <c r="BK660" s="505"/>
      <c r="BL660" s="505"/>
      <c r="BM660" s="505"/>
      <c r="BN660" s="505"/>
      <c r="BO660" s="505"/>
      <c r="BP660" s="505"/>
    </row>
    <row r="661" spans="1:68" ht="19.5" customHeight="1">
      <c r="A661" s="499"/>
      <c r="B661" s="499"/>
      <c r="C661" s="499"/>
      <c r="D661" s="499"/>
      <c r="E661" s="499"/>
      <c r="F661" s="499"/>
      <c r="G661" s="500"/>
      <c r="H661" s="499"/>
      <c r="I661" s="499"/>
      <c r="J661" s="500"/>
      <c r="K661" s="499"/>
      <c r="L661" s="500"/>
      <c r="M661" s="499"/>
      <c r="N661" s="500"/>
      <c r="O661" s="499"/>
      <c r="P661" s="500"/>
      <c r="Q661" s="501"/>
      <c r="R661" s="501"/>
      <c r="S661" s="501"/>
      <c r="T661" s="501"/>
      <c r="U661" s="499"/>
      <c r="V661" s="499"/>
      <c r="W661" s="500"/>
      <c r="X661" s="501"/>
      <c r="Y661" s="499"/>
      <c r="Z661" s="500"/>
      <c r="AA661" s="500"/>
      <c r="AB661" s="499"/>
      <c r="AC661" s="499"/>
      <c r="AD661" s="499"/>
      <c r="AE661" s="499"/>
      <c r="AF661" s="500"/>
      <c r="AG661" s="500"/>
      <c r="AH661" s="501"/>
      <c r="AI661" s="501"/>
      <c r="AJ661" s="501"/>
      <c r="AK661" s="501"/>
      <c r="AL661" s="501"/>
      <c r="AM661" s="501"/>
      <c r="AN661" s="502"/>
      <c r="AO661" s="502"/>
      <c r="AP661" s="500"/>
      <c r="AQ661" s="500"/>
      <c r="AR661" s="500"/>
      <c r="AS661" s="503"/>
      <c r="AT661" s="503"/>
      <c r="AU661" s="504"/>
      <c r="AV661" s="505"/>
      <c r="AW661" s="506"/>
      <c r="AX661" s="506"/>
      <c r="AY661" s="505"/>
      <c r="AZ661" s="506"/>
      <c r="BA661" s="504"/>
      <c r="BB661" s="504"/>
      <c r="BC661" s="504"/>
      <c r="BD661" s="504"/>
      <c r="BE661" s="504"/>
      <c r="BF661" s="504"/>
      <c r="BG661" s="505"/>
      <c r="BH661" s="505"/>
      <c r="BI661" s="505"/>
      <c r="BJ661" s="505"/>
      <c r="BK661" s="505"/>
      <c r="BL661" s="505"/>
      <c r="BM661" s="505"/>
      <c r="BN661" s="505"/>
      <c r="BO661" s="505"/>
      <c r="BP661" s="505"/>
    </row>
    <row r="662" spans="1:68" ht="19.5" customHeight="1">
      <c r="A662" s="499"/>
      <c r="B662" s="499"/>
      <c r="C662" s="499"/>
      <c r="D662" s="499"/>
      <c r="E662" s="499"/>
      <c r="F662" s="499"/>
      <c r="G662" s="500"/>
      <c r="H662" s="499"/>
      <c r="I662" s="499"/>
      <c r="J662" s="500"/>
      <c r="K662" s="499"/>
      <c r="L662" s="500"/>
      <c r="M662" s="499"/>
      <c r="N662" s="500"/>
      <c r="O662" s="499"/>
      <c r="P662" s="500"/>
      <c r="Q662" s="501"/>
      <c r="R662" s="501"/>
      <c r="S662" s="501"/>
      <c r="T662" s="501"/>
      <c r="U662" s="499"/>
      <c r="V662" s="499"/>
      <c r="W662" s="500"/>
      <c r="X662" s="501"/>
      <c r="Y662" s="499"/>
      <c r="Z662" s="500"/>
      <c r="AA662" s="500"/>
      <c r="AB662" s="499"/>
      <c r="AC662" s="499"/>
      <c r="AD662" s="499"/>
      <c r="AE662" s="499"/>
      <c r="AF662" s="500"/>
      <c r="AG662" s="500"/>
      <c r="AH662" s="501"/>
      <c r="AI662" s="501"/>
      <c r="AJ662" s="501"/>
      <c r="AK662" s="501"/>
      <c r="AL662" s="501"/>
      <c r="AM662" s="501"/>
      <c r="AN662" s="502"/>
      <c r="AO662" s="502"/>
      <c r="AP662" s="500"/>
      <c r="AQ662" s="500"/>
      <c r="AR662" s="500"/>
      <c r="AS662" s="503"/>
      <c r="AT662" s="503"/>
      <c r="AU662" s="504"/>
      <c r="AV662" s="505"/>
      <c r="AW662" s="506"/>
      <c r="AX662" s="506"/>
      <c r="AY662" s="505"/>
      <c r="AZ662" s="506"/>
      <c r="BA662" s="504"/>
      <c r="BB662" s="504"/>
      <c r="BC662" s="504"/>
      <c r="BD662" s="504"/>
      <c r="BE662" s="504"/>
      <c r="BF662" s="504"/>
      <c r="BG662" s="505"/>
      <c r="BH662" s="505"/>
      <c r="BI662" s="505"/>
      <c r="BJ662" s="505"/>
      <c r="BK662" s="505"/>
      <c r="BL662" s="505"/>
      <c r="BM662" s="505"/>
      <c r="BN662" s="505"/>
      <c r="BO662" s="505"/>
      <c r="BP662" s="505"/>
    </row>
    <row r="663" spans="1:68" ht="19.5" customHeight="1">
      <c r="A663" s="499"/>
      <c r="B663" s="499"/>
      <c r="C663" s="499"/>
      <c r="D663" s="499"/>
      <c r="E663" s="499"/>
      <c r="F663" s="499"/>
      <c r="G663" s="500"/>
      <c r="H663" s="499"/>
      <c r="I663" s="499"/>
      <c r="J663" s="500"/>
      <c r="K663" s="499"/>
      <c r="L663" s="500"/>
      <c r="M663" s="499"/>
      <c r="N663" s="500"/>
      <c r="O663" s="499"/>
      <c r="P663" s="500"/>
      <c r="Q663" s="501"/>
      <c r="R663" s="501"/>
      <c r="S663" s="501"/>
      <c r="T663" s="501"/>
      <c r="U663" s="499"/>
      <c r="V663" s="499"/>
      <c r="W663" s="500"/>
      <c r="X663" s="501"/>
      <c r="Y663" s="499"/>
      <c r="Z663" s="500"/>
      <c r="AA663" s="500"/>
      <c r="AB663" s="499"/>
      <c r="AC663" s="499"/>
      <c r="AD663" s="499"/>
      <c r="AE663" s="499"/>
      <c r="AF663" s="500"/>
      <c r="AG663" s="500"/>
      <c r="AH663" s="501"/>
      <c r="AI663" s="501"/>
      <c r="AJ663" s="501"/>
      <c r="AK663" s="501"/>
      <c r="AL663" s="501"/>
      <c r="AM663" s="501"/>
      <c r="AN663" s="502"/>
      <c r="AO663" s="502"/>
      <c r="AP663" s="500"/>
      <c r="AQ663" s="500"/>
      <c r="AR663" s="500"/>
      <c r="AS663" s="503"/>
      <c r="AT663" s="503"/>
      <c r="AU663" s="504"/>
      <c r="AV663" s="505"/>
      <c r="AW663" s="506"/>
      <c r="AX663" s="506"/>
      <c r="AY663" s="505"/>
      <c r="AZ663" s="506"/>
      <c r="BA663" s="504"/>
      <c r="BB663" s="504"/>
      <c r="BC663" s="504"/>
      <c r="BD663" s="504"/>
      <c r="BE663" s="504"/>
      <c r="BF663" s="504"/>
      <c r="BG663" s="505"/>
      <c r="BH663" s="505"/>
      <c r="BI663" s="505"/>
      <c r="BJ663" s="505"/>
      <c r="BK663" s="505"/>
      <c r="BL663" s="505"/>
      <c r="BM663" s="505"/>
      <c r="BN663" s="505"/>
      <c r="BO663" s="505"/>
      <c r="BP663" s="505"/>
    </row>
    <row r="664" spans="1:68" ht="19.5" customHeight="1">
      <c r="A664" s="499"/>
      <c r="B664" s="499"/>
      <c r="C664" s="499"/>
      <c r="D664" s="499"/>
      <c r="E664" s="499"/>
      <c r="F664" s="499"/>
      <c r="G664" s="500"/>
      <c r="H664" s="499"/>
      <c r="I664" s="499"/>
      <c r="J664" s="500"/>
      <c r="K664" s="499"/>
      <c r="L664" s="500"/>
      <c r="M664" s="499"/>
      <c r="N664" s="500"/>
      <c r="O664" s="499"/>
      <c r="P664" s="500"/>
      <c r="Q664" s="501"/>
      <c r="R664" s="501"/>
      <c r="S664" s="501"/>
      <c r="T664" s="501"/>
      <c r="U664" s="499"/>
      <c r="V664" s="499"/>
      <c r="W664" s="500"/>
      <c r="X664" s="501"/>
      <c r="Y664" s="499"/>
      <c r="Z664" s="500"/>
      <c r="AA664" s="500"/>
      <c r="AB664" s="499"/>
      <c r="AC664" s="499"/>
      <c r="AD664" s="499"/>
      <c r="AE664" s="499"/>
      <c r="AF664" s="500"/>
      <c r="AG664" s="500"/>
      <c r="AH664" s="501"/>
      <c r="AI664" s="501"/>
      <c r="AJ664" s="501"/>
      <c r="AK664" s="501"/>
      <c r="AL664" s="501"/>
      <c r="AM664" s="501"/>
      <c r="AN664" s="502"/>
      <c r="AO664" s="502"/>
      <c r="AP664" s="500"/>
      <c r="AQ664" s="500"/>
      <c r="AR664" s="500"/>
      <c r="AS664" s="503"/>
      <c r="AT664" s="503"/>
      <c r="AU664" s="504"/>
      <c r="AV664" s="505"/>
      <c r="AW664" s="506"/>
      <c r="AX664" s="506"/>
      <c r="AY664" s="505"/>
      <c r="AZ664" s="506"/>
      <c r="BA664" s="504"/>
      <c r="BB664" s="504"/>
      <c r="BC664" s="504"/>
      <c r="BD664" s="504"/>
      <c r="BE664" s="504"/>
      <c r="BF664" s="504"/>
      <c r="BG664" s="505"/>
      <c r="BH664" s="505"/>
      <c r="BI664" s="505"/>
      <c r="BJ664" s="505"/>
      <c r="BK664" s="505"/>
      <c r="BL664" s="505"/>
      <c r="BM664" s="505"/>
      <c r="BN664" s="505"/>
      <c r="BO664" s="505"/>
      <c r="BP664" s="505"/>
    </row>
    <row r="665" spans="1:68" ht="19.5" customHeight="1">
      <c r="A665" s="499"/>
      <c r="B665" s="499"/>
      <c r="C665" s="499"/>
      <c r="D665" s="499"/>
      <c r="E665" s="499"/>
      <c r="F665" s="499"/>
      <c r="G665" s="500"/>
      <c r="H665" s="499"/>
      <c r="I665" s="499"/>
      <c r="J665" s="500"/>
      <c r="K665" s="499"/>
      <c r="L665" s="500"/>
      <c r="M665" s="499"/>
      <c r="N665" s="500"/>
      <c r="O665" s="499"/>
      <c r="P665" s="500"/>
      <c r="Q665" s="501"/>
      <c r="R665" s="501"/>
      <c r="S665" s="501"/>
      <c r="T665" s="501"/>
      <c r="U665" s="499"/>
      <c r="V665" s="499"/>
      <c r="W665" s="500"/>
      <c r="X665" s="501"/>
      <c r="Y665" s="499"/>
      <c r="Z665" s="500"/>
      <c r="AA665" s="500"/>
      <c r="AB665" s="499"/>
      <c r="AC665" s="499"/>
      <c r="AD665" s="499"/>
      <c r="AE665" s="499"/>
      <c r="AF665" s="500"/>
      <c r="AG665" s="500"/>
      <c r="AH665" s="501"/>
      <c r="AI665" s="501"/>
      <c r="AJ665" s="501"/>
      <c r="AK665" s="501"/>
      <c r="AL665" s="501"/>
      <c r="AM665" s="501"/>
      <c r="AN665" s="502"/>
      <c r="AO665" s="502"/>
      <c r="AP665" s="500"/>
      <c r="AQ665" s="500"/>
      <c r="AR665" s="500"/>
      <c r="AS665" s="503"/>
      <c r="AT665" s="503"/>
      <c r="AU665" s="504"/>
      <c r="AV665" s="505"/>
      <c r="AW665" s="506"/>
      <c r="AX665" s="506"/>
      <c r="AY665" s="505"/>
      <c r="AZ665" s="506"/>
      <c r="BA665" s="504"/>
      <c r="BB665" s="504"/>
      <c r="BC665" s="504"/>
      <c r="BD665" s="504"/>
      <c r="BE665" s="504"/>
      <c r="BF665" s="504"/>
      <c r="BG665" s="505"/>
      <c r="BH665" s="505"/>
      <c r="BI665" s="505"/>
      <c r="BJ665" s="505"/>
      <c r="BK665" s="505"/>
      <c r="BL665" s="505"/>
      <c r="BM665" s="505"/>
      <c r="BN665" s="505"/>
      <c r="BO665" s="505"/>
      <c r="BP665" s="505"/>
    </row>
    <row r="666" spans="1:68" ht="19.5" customHeight="1">
      <c r="A666" s="499"/>
      <c r="B666" s="499"/>
      <c r="C666" s="499"/>
      <c r="D666" s="499"/>
      <c r="E666" s="499"/>
      <c r="F666" s="499"/>
      <c r="G666" s="500"/>
      <c r="H666" s="499"/>
      <c r="I666" s="499"/>
      <c r="J666" s="500"/>
      <c r="K666" s="499"/>
      <c r="L666" s="500"/>
      <c r="M666" s="499"/>
      <c r="N666" s="500"/>
      <c r="O666" s="499"/>
      <c r="P666" s="500"/>
      <c r="Q666" s="501"/>
      <c r="R666" s="501"/>
      <c r="S666" s="501"/>
      <c r="T666" s="501"/>
      <c r="U666" s="499"/>
      <c r="V666" s="499"/>
      <c r="W666" s="500"/>
      <c r="X666" s="501"/>
      <c r="Y666" s="499"/>
      <c r="Z666" s="500"/>
      <c r="AA666" s="500"/>
      <c r="AB666" s="499"/>
      <c r="AC666" s="499"/>
      <c r="AD666" s="499"/>
      <c r="AE666" s="499"/>
      <c r="AF666" s="500"/>
      <c r="AG666" s="500"/>
      <c r="AH666" s="501"/>
      <c r="AI666" s="501"/>
      <c r="AJ666" s="501"/>
      <c r="AK666" s="501"/>
      <c r="AL666" s="501"/>
      <c r="AM666" s="501"/>
      <c r="AN666" s="502"/>
      <c r="AO666" s="502"/>
      <c r="AP666" s="500"/>
      <c r="AQ666" s="500"/>
      <c r="AR666" s="500"/>
      <c r="AS666" s="503"/>
      <c r="AT666" s="503"/>
      <c r="AU666" s="504"/>
      <c r="AV666" s="505"/>
      <c r="AW666" s="506"/>
      <c r="AX666" s="506"/>
      <c r="AY666" s="505"/>
      <c r="AZ666" s="506"/>
      <c r="BA666" s="504"/>
      <c r="BB666" s="504"/>
      <c r="BC666" s="504"/>
      <c r="BD666" s="504"/>
      <c r="BE666" s="504"/>
      <c r="BF666" s="504"/>
      <c r="BG666" s="505"/>
      <c r="BH666" s="505"/>
      <c r="BI666" s="505"/>
      <c r="BJ666" s="505"/>
      <c r="BK666" s="505"/>
      <c r="BL666" s="505"/>
      <c r="BM666" s="505"/>
      <c r="BN666" s="505"/>
      <c r="BO666" s="505"/>
      <c r="BP666" s="505"/>
    </row>
    <row r="667" spans="1:68" ht="19.5" customHeight="1">
      <c r="A667" s="499"/>
      <c r="B667" s="499"/>
      <c r="C667" s="499"/>
      <c r="D667" s="499"/>
      <c r="E667" s="499"/>
      <c r="F667" s="499"/>
      <c r="G667" s="500"/>
      <c r="H667" s="499"/>
      <c r="I667" s="499"/>
      <c r="J667" s="500"/>
      <c r="K667" s="499"/>
      <c r="L667" s="500"/>
      <c r="M667" s="499"/>
      <c r="N667" s="500"/>
      <c r="O667" s="499"/>
      <c r="P667" s="500"/>
      <c r="Q667" s="501"/>
      <c r="R667" s="501"/>
      <c r="S667" s="501"/>
      <c r="T667" s="501"/>
      <c r="U667" s="499"/>
      <c r="V667" s="499"/>
      <c r="W667" s="500"/>
      <c r="X667" s="501"/>
      <c r="Y667" s="499"/>
      <c r="Z667" s="500"/>
      <c r="AA667" s="500"/>
      <c r="AB667" s="499"/>
      <c r="AC667" s="499"/>
      <c r="AD667" s="499"/>
      <c r="AE667" s="499"/>
      <c r="AF667" s="500"/>
      <c r="AG667" s="500"/>
      <c r="AH667" s="501"/>
      <c r="AI667" s="501"/>
      <c r="AJ667" s="501"/>
      <c r="AK667" s="501"/>
      <c r="AL667" s="501"/>
      <c r="AM667" s="501"/>
      <c r="AN667" s="502"/>
      <c r="AO667" s="502"/>
      <c r="AP667" s="500"/>
      <c r="AQ667" s="500"/>
      <c r="AR667" s="500"/>
      <c r="AS667" s="503"/>
      <c r="AT667" s="503"/>
      <c r="AU667" s="504"/>
      <c r="AV667" s="505"/>
      <c r="AW667" s="506"/>
      <c r="AX667" s="506"/>
      <c r="AY667" s="505"/>
      <c r="AZ667" s="506"/>
      <c r="BA667" s="504"/>
      <c r="BB667" s="504"/>
      <c r="BC667" s="504"/>
      <c r="BD667" s="504"/>
      <c r="BE667" s="504"/>
      <c r="BF667" s="504"/>
      <c r="BG667" s="505"/>
      <c r="BH667" s="505"/>
      <c r="BI667" s="505"/>
      <c r="BJ667" s="505"/>
      <c r="BK667" s="505"/>
      <c r="BL667" s="505"/>
      <c r="BM667" s="505"/>
      <c r="BN667" s="505"/>
      <c r="BO667" s="505"/>
      <c r="BP667" s="505"/>
    </row>
    <row r="668" spans="1:68" ht="19.5" customHeight="1">
      <c r="A668" s="499"/>
      <c r="B668" s="499"/>
      <c r="C668" s="499"/>
      <c r="D668" s="499"/>
      <c r="E668" s="499"/>
      <c r="F668" s="499"/>
      <c r="G668" s="500"/>
      <c r="H668" s="499"/>
      <c r="I668" s="499"/>
      <c r="J668" s="500"/>
      <c r="K668" s="499"/>
      <c r="L668" s="500"/>
      <c r="M668" s="499"/>
      <c r="N668" s="500"/>
      <c r="O668" s="499"/>
      <c r="P668" s="500"/>
      <c r="Q668" s="501"/>
      <c r="R668" s="501"/>
      <c r="S668" s="501"/>
      <c r="T668" s="501"/>
      <c r="U668" s="499"/>
      <c r="V668" s="499"/>
      <c r="W668" s="500"/>
      <c r="X668" s="501"/>
      <c r="Y668" s="499"/>
      <c r="Z668" s="500"/>
      <c r="AA668" s="500"/>
      <c r="AB668" s="499"/>
      <c r="AC668" s="499"/>
      <c r="AD668" s="499"/>
      <c r="AE668" s="499"/>
      <c r="AF668" s="500"/>
      <c r="AG668" s="500"/>
      <c r="AH668" s="501"/>
      <c r="AI668" s="501"/>
      <c r="AJ668" s="501"/>
      <c r="AK668" s="501"/>
      <c r="AL668" s="501"/>
      <c r="AM668" s="501"/>
      <c r="AN668" s="502"/>
      <c r="AO668" s="502"/>
      <c r="AP668" s="500"/>
      <c r="AQ668" s="500"/>
      <c r="AR668" s="500"/>
      <c r="AS668" s="503"/>
      <c r="AT668" s="503"/>
      <c r="AU668" s="504"/>
      <c r="AV668" s="505"/>
      <c r="AW668" s="506"/>
      <c r="AX668" s="506"/>
      <c r="AY668" s="505"/>
      <c r="AZ668" s="506"/>
      <c r="BA668" s="504"/>
      <c r="BB668" s="504"/>
      <c r="BC668" s="504"/>
      <c r="BD668" s="504"/>
      <c r="BE668" s="504"/>
      <c r="BF668" s="504"/>
      <c r="BG668" s="505"/>
      <c r="BH668" s="505"/>
      <c r="BI668" s="505"/>
      <c r="BJ668" s="505"/>
      <c r="BK668" s="505"/>
      <c r="BL668" s="505"/>
      <c r="BM668" s="505"/>
      <c r="BN668" s="505"/>
      <c r="BO668" s="505"/>
      <c r="BP668" s="505"/>
    </row>
    <row r="669" spans="1:68" ht="19.5" customHeight="1">
      <c r="A669" s="499"/>
      <c r="B669" s="499"/>
      <c r="C669" s="499"/>
      <c r="D669" s="499"/>
      <c r="E669" s="499"/>
      <c r="F669" s="499"/>
      <c r="G669" s="500"/>
      <c r="H669" s="499"/>
      <c r="I669" s="499"/>
      <c r="J669" s="500"/>
      <c r="K669" s="499"/>
      <c r="L669" s="500"/>
      <c r="M669" s="499"/>
      <c r="N669" s="500"/>
      <c r="O669" s="499"/>
      <c r="P669" s="500"/>
      <c r="Q669" s="501"/>
      <c r="R669" s="501"/>
      <c r="S669" s="501"/>
      <c r="T669" s="501"/>
      <c r="U669" s="499"/>
      <c r="V669" s="499"/>
      <c r="W669" s="500"/>
      <c r="X669" s="501"/>
      <c r="Y669" s="499"/>
      <c r="Z669" s="500"/>
      <c r="AA669" s="500"/>
      <c r="AB669" s="499"/>
      <c r="AC669" s="499"/>
      <c r="AD669" s="499"/>
      <c r="AE669" s="499"/>
      <c r="AF669" s="500"/>
      <c r="AG669" s="500"/>
      <c r="AH669" s="501"/>
      <c r="AI669" s="501"/>
      <c r="AJ669" s="501"/>
      <c r="AK669" s="501"/>
      <c r="AL669" s="501"/>
      <c r="AM669" s="501"/>
      <c r="AN669" s="502"/>
      <c r="AO669" s="502"/>
      <c r="AP669" s="500"/>
      <c r="AQ669" s="500"/>
      <c r="AR669" s="500"/>
      <c r="AS669" s="503"/>
      <c r="AT669" s="503"/>
      <c r="AU669" s="504"/>
      <c r="AV669" s="505"/>
      <c r="AW669" s="506"/>
      <c r="AX669" s="506"/>
      <c r="AY669" s="505"/>
      <c r="AZ669" s="506"/>
      <c r="BA669" s="504"/>
      <c r="BB669" s="504"/>
      <c r="BC669" s="504"/>
      <c r="BD669" s="504"/>
      <c r="BE669" s="504"/>
      <c r="BF669" s="504"/>
      <c r="BG669" s="505"/>
      <c r="BH669" s="505"/>
      <c r="BI669" s="505"/>
      <c r="BJ669" s="505"/>
      <c r="BK669" s="505"/>
      <c r="BL669" s="505"/>
      <c r="BM669" s="505"/>
      <c r="BN669" s="505"/>
      <c r="BO669" s="505"/>
      <c r="BP669" s="505"/>
    </row>
    <row r="670" spans="1:68" ht="19.5" customHeight="1">
      <c r="A670" s="499"/>
      <c r="B670" s="499"/>
      <c r="C670" s="499"/>
      <c r="D670" s="499"/>
      <c r="E670" s="499"/>
      <c r="F670" s="499"/>
      <c r="G670" s="500"/>
      <c r="H670" s="499"/>
      <c r="I670" s="499"/>
      <c r="J670" s="500"/>
      <c r="K670" s="499"/>
      <c r="L670" s="500"/>
      <c r="M670" s="499"/>
      <c r="N670" s="500"/>
      <c r="O670" s="499"/>
      <c r="P670" s="500"/>
      <c r="Q670" s="501"/>
      <c r="R670" s="501"/>
      <c r="S670" s="501"/>
      <c r="T670" s="501"/>
      <c r="U670" s="499"/>
      <c r="V670" s="499"/>
      <c r="W670" s="500"/>
      <c r="X670" s="501"/>
      <c r="Y670" s="499"/>
      <c r="Z670" s="500"/>
      <c r="AA670" s="500"/>
      <c r="AB670" s="499"/>
      <c r="AC670" s="499"/>
      <c r="AD670" s="499"/>
      <c r="AE670" s="499"/>
      <c r="AF670" s="500"/>
      <c r="AG670" s="500"/>
      <c r="AH670" s="501"/>
      <c r="AI670" s="501"/>
      <c r="AJ670" s="501"/>
      <c r="AK670" s="501"/>
      <c r="AL670" s="501"/>
      <c r="AM670" s="501"/>
      <c r="AN670" s="502"/>
      <c r="AO670" s="502"/>
      <c r="AP670" s="500"/>
      <c r="AQ670" s="500"/>
      <c r="AR670" s="500"/>
      <c r="AS670" s="503"/>
      <c r="AT670" s="503"/>
      <c r="AU670" s="504"/>
      <c r="AV670" s="505"/>
      <c r="AW670" s="506"/>
      <c r="AX670" s="506"/>
      <c r="AY670" s="505"/>
      <c r="AZ670" s="506"/>
      <c r="BA670" s="504"/>
      <c r="BB670" s="504"/>
      <c r="BC670" s="504"/>
      <c r="BD670" s="504"/>
      <c r="BE670" s="504"/>
      <c r="BF670" s="504"/>
      <c r="BG670" s="505"/>
      <c r="BH670" s="505"/>
      <c r="BI670" s="505"/>
      <c r="BJ670" s="505"/>
      <c r="BK670" s="505"/>
      <c r="BL670" s="505"/>
      <c r="BM670" s="505"/>
      <c r="BN670" s="505"/>
      <c r="BO670" s="505"/>
      <c r="BP670" s="505"/>
    </row>
    <row r="671" spans="1:68" ht="19.5" customHeight="1">
      <c r="A671" s="499"/>
      <c r="B671" s="499"/>
      <c r="C671" s="499"/>
      <c r="D671" s="499"/>
      <c r="E671" s="499"/>
      <c r="F671" s="499"/>
      <c r="G671" s="500"/>
      <c r="H671" s="499"/>
      <c r="I671" s="499"/>
      <c r="J671" s="500"/>
      <c r="K671" s="499"/>
      <c r="L671" s="500"/>
      <c r="M671" s="499"/>
      <c r="N671" s="500"/>
      <c r="O671" s="499"/>
      <c r="P671" s="500"/>
      <c r="Q671" s="501"/>
      <c r="R671" s="501"/>
      <c r="S671" s="501"/>
      <c r="T671" s="501"/>
      <c r="U671" s="499"/>
      <c r="V671" s="499"/>
      <c r="W671" s="500"/>
      <c r="X671" s="501"/>
      <c r="Y671" s="499"/>
      <c r="Z671" s="500"/>
      <c r="AA671" s="500"/>
      <c r="AB671" s="499"/>
      <c r="AC671" s="499"/>
      <c r="AD671" s="499"/>
      <c r="AE671" s="499"/>
      <c r="AF671" s="500"/>
      <c r="AG671" s="500"/>
      <c r="AH671" s="501"/>
      <c r="AI671" s="501"/>
      <c r="AJ671" s="501"/>
      <c r="AK671" s="501"/>
      <c r="AL671" s="501"/>
      <c r="AM671" s="501"/>
      <c r="AN671" s="502"/>
      <c r="AO671" s="502"/>
      <c r="AP671" s="500"/>
      <c r="AQ671" s="500"/>
      <c r="AR671" s="500"/>
      <c r="AS671" s="503"/>
      <c r="AT671" s="503"/>
      <c r="AU671" s="504"/>
      <c r="AV671" s="505"/>
      <c r="AW671" s="506"/>
      <c r="AX671" s="506"/>
      <c r="AY671" s="505"/>
      <c r="AZ671" s="506"/>
      <c r="BA671" s="504"/>
      <c r="BB671" s="504"/>
      <c r="BC671" s="504"/>
      <c r="BD671" s="504"/>
      <c r="BE671" s="504"/>
      <c r="BF671" s="504"/>
      <c r="BG671" s="505"/>
      <c r="BH671" s="505"/>
      <c r="BI671" s="505"/>
      <c r="BJ671" s="505"/>
      <c r="BK671" s="505"/>
      <c r="BL671" s="505"/>
      <c r="BM671" s="505"/>
      <c r="BN671" s="505"/>
      <c r="BO671" s="505"/>
      <c r="BP671" s="505"/>
    </row>
    <row r="672" spans="1:68" ht="19.5" customHeight="1">
      <c r="A672" s="499"/>
      <c r="B672" s="499"/>
      <c r="C672" s="499"/>
      <c r="D672" s="499"/>
      <c r="E672" s="499"/>
      <c r="F672" s="499"/>
      <c r="G672" s="500"/>
      <c r="H672" s="499"/>
      <c r="I672" s="499"/>
      <c r="J672" s="500"/>
      <c r="K672" s="499"/>
      <c r="L672" s="500"/>
      <c r="M672" s="499"/>
      <c r="N672" s="500"/>
      <c r="O672" s="499"/>
      <c r="P672" s="500"/>
      <c r="Q672" s="501"/>
      <c r="R672" s="501"/>
      <c r="S672" s="501"/>
      <c r="T672" s="501"/>
      <c r="U672" s="499"/>
      <c r="V672" s="499"/>
      <c r="W672" s="500"/>
      <c r="X672" s="501"/>
      <c r="Y672" s="499"/>
      <c r="Z672" s="500"/>
      <c r="AA672" s="500"/>
      <c r="AB672" s="499"/>
      <c r="AC672" s="499"/>
      <c r="AD672" s="499"/>
      <c r="AE672" s="499"/>
      <c r="AF672" s="500"/>
      <c r="AG672" s="500"/>
      <c r="AH672" s="501"/>
      <c r="AI672" s="501"/>
      <c r="AJ672" s="501"/>
      <c r="AK672" s="501"/>
      <c r="AL672" s="501"/>
      <c r="AM672" s="501"/>
      <c r="AN672" s="502"/>
      <c r="AO672" s="502"/>
      <c r="AP672" s="500"/>
      <c r="AQ672" s="500"/>
      <c r="AR672" s="500"/>
      <c r="AS672" s="503"/>
      <c r="AT672" s="503"/>
      <c r="AU672" s="504"/>
      <c r="AV672" s="505"/>
      <c r="AW672" s="506"/>
      <c r="AX672" s="506"/>
      <c r="AY672" s="505"/>
      <c r="AZ672" s="506"/>
      <c r="BA672" s="504"/>
      <c r="BB672" s="504"/>
      <c r="BC672" s="504"/>
      <c r="BD672" s="504"/>
      <c r="BE672" s="504"/>
      <c r="BF672" s="504"/>
      <c r="BG672" s="505"/>
      <c r="BH672" s="505"/>
      <c r="BI672" s="505"/>
      <c r="BJ672" s="505"/>
      <c r="BK672" s="505"/>
      <c r="BL672" s="505"/>
      <c r="BM672" s="505"/>
      <c r="BN672" s="505"/>
      <c r="BO672" s="505"/>
      <c r="BP672" s="505"/>
    </row>
    <row r="673" spans="1:68" ht="19.5" customHeight="1">
      <c r="A673" s="499"/>
      <c r="B673" s="499"/>
      <c r="C673" s="499"/>
      <c r="D673" s="499"/>
      <c r="E673" s="499"/>
      <c r="F673" s="499"/>
      <c r="G673" s="500"/>
      <c r="H673" s="499"/>
      <c r="I673" s="499"/>
      <c r="J673" s="500"/>
      <c r="K673" s="499"/>
      <c r="L673" s="500"/>
      <c r="M673" s="499"/>
      <c r="N673" s="500"/>
      <c r="O673" s="499"/>
      <c r="P673" s="500"/>
      <c r="Q673" s="501"/>
      <c r="R673" s="501"/>
      <c r="S673" s="501"/>
      <c r="T673" s="501"/>
      <c r="U673" s="499"/>
      <c r="V673" s="499"/>
      <c r="W673" s="500"/>
      <c r="X673" s="501"/>
      <c r="Y673" s="499"/>
      <c r="Z673" s="500"/>
      <c r="AA673" s="500"/>
      <c r="AB673" s="499"/>
      <c r="AC673" s="499"/>
      <c r="AD673" s="499"/>
      <c r="AE673" s="499"/>
      <c r="AF673" s="500"/>
      <c r="AG673" s="500"/>
      <c r="AH673" s="501"/>
      <c r="AI673" s="501"/>
      <c r="AJ673" s="501"/>
      <c r="AK673" s="501"/>
      <c r="AL673" s="501"/>
      <c r="AM673" s="501"/>
      <c r="AN673" s="502"/>
      <c r="AO673" s="502"/>
      <c r="AP673" s="500"/>
      <c r="AQ673" s="500"/>
      <c r="AR673" s="500"/>
      <c r="AS673" s="503"/>
      <c r="AT673" s="503"/>
      <c r="AU673" s="504"/>
      <c r="AV673" s="505"/>
      <c r="AW673" s="506"/>
      <c r="AX673" s="506"/>
      <c r="AY673" s="505"/>
      <c r="AZ673" s="506"/>
      <c r="BA673" s="504"/>
      <c r="BB673" s="504"/>
      <c r="BC673" s="504"/>
      <c r="BD673" s="504"/>
      <c r="BE673" s="504"/>
      <c r="BF673" s="504"/>
      <c r="BG673" s="505"/>
      <c r="BH673" s="505"/>
      <c r="BI673" s="505"/>
      <c r="BJ673" s="505"/>
      <c r="BK673" s="505"/>
      <c r="BL673" s="505"/>
      <c r="BM673" s="505"/>
      <c r="BN673" s="505"/>
      <c r="BO673" s="505"/>
      <c r="BP673" s="505"/>
    </row>
    <row r="674" spans="1:68" ht="19.5" customHeight="1">
      <c r="A674" s="499"/>
      <c r="B674" s="499"/>
      <c r="C674" s="499"/>
      <c r="D674" s="499"/>
      <c r="E674" s="499"/>
      <c r="F674" s="499"/>
      <c r="G674" s="500"/>
      <c r="H674" s="499"/>
      <c r="I674" s="499"/>
      <c r="J674" s="500"/>
      <c r="K674" s="499"/>
      <c r="L674" s="500"/>
      <c r="M674" s="499"/>
      <c r="N674" s="500"/>
      <c r="O674" s="499"/>
      <c r="P674" s="500"/>
      <c r="Q674" s="501"/>
      <c r="R674" s="501"/>
      <c r="S674" s="501"/>
      <c r="T674" s="501"/>
      <c r="U674" s="499"/>
      <c r="V674" s="499"/>
      <c r="W674" s="500"/>
      <c r="X674" s="501"/>
      <c r="Y674" s="499"/>
      <c r="Z674" s="500"/>
      <c r="AA674" s="500"/>
      <c r="AB674" s="499"/>
      <c r="AC674" s="499"/>
      <c r="AD674" s="499"/>
      <c r="AE674" s="499"/>
      <c r="AF674" s="500"/>
      <c r="AG674" s="500"/>
      <c r="AH674" s="501"/>
      <c r="AI674" s="501"/>
      <c r="AJ674" s="501"/>
      <c r="AK674" s="501"/>
      <c r="AL674" s="501"/>
      <c r="AM674" s="501"/>
      <c r="AN674" s="502"/>
      <c r="AO674" s="502"/>
      <c r="AP674" s="500"/>
      <c r="AQ674" s="500"/>
      <c r="AR674" s="500"/>
      <c r="AS674" s="503"/>
      <c r="AT674" s="503"/>
      <c r="AU674" s="504"/>
      <c r="AV674" s="505"/>
      <c r="AW674" s="506"/>
      <c r="AX674" s="506"/>
      <c r="AY674" s="505"/>
      <c r="AZ674" s="506"/>
      <c r="BA674" s="504"/>
      <c r="BB674" s="504"/>
      <c r="BC674" s="504"/>
      <c r="BD674" s="504"/>
      <c r="BE674" s="504"/>
      <c r="BF674" s="504"/>
      <c r="BG674" s="505"/>
      <c r="BH674" s="505"/>
      <c r="BI674" s="505"/>
      <c r="BJ674" s="505"/>
      <c r="BK674" s="505"/>
      <c r="BL674" s="505"/>
      <c r="BM674" s="505"/>
      <c r="BN674" s="505"/>
      <c r="BO674" s="505"/>
      <c r="BP674" s="505"/>
    </row>
    <row r="675" spans="1:68" ht="19.5" customHeight="1">
      <c r="A675" s="499"/>
      <c r="B675" s="499"/>
      <c r="C675" s="499"/>
      <c r="D675" s="499"/>
      <c r="E675" s="499"/>
      <c r="F675" s="499"/>
      <c r="G675" s="500"/>
      <c r="H675" s="499"/>
      <c r="I675" s="499"/>
      <c r="J675" s="500"/>
      <c r="K675" s="499"/>
      <c r="L675" s="500"/>
      <c r="M675" s="499"/>
      <c r="N675" s="500"/>
      <c r="O675" s="499"/>
      <c r="P675" s="500"/>
      <c r="Q675" s="501"/>
      <c r="R675" s="501"/>
      <c r="S675" s="501"/>
      <c r="T675" s="501"/>
      <c r="U675" s="499"/>
      <c r="V675" s="499"/>
      <c r="W675" s="500"/>
      <c r="X675" s="501"/>
      <c r="Y675" s="499"/>
      <c r="Z675" s="500"/>
      <c r="AA675" s="500"/>
      <c r="AB675" s="499"/>
      <c r="AC675" s="499"/>
      <c r="AD675" s="499"/>
      <c r="AE675" s="499"/>
      <c r="AF675" s="500"/>
      <c r="AG675" s="500"/>
      <c r="AH675" s="501"/>
      <c r="AI675" s="501"/>
      <c r="AJ675" s="501"/>
      <c r="AK675" s="501"/>
      <c r="AL675" s="501"/>
      <c r="AM675" s="501"/>
      <c r="AN675" s="502"/>
      <c r="AO675" s="502"/>
      <c r="AP675" s="500"/>
      <c r="AQ675" s="500"/>
      <c r="AR675" s="500"/>
      <c r="AS675" s="503"/>
      <c r="AT675" s="503"/>
      <c r="AU675" s="504"/>
      <c r="AV675" s="505"/>
      <c r="AW675" s="506"/>
      <c r="AX675" s="506"/>
      <c r="AY675" s="505"/>
      <c r="AZ675" s="506"/>
      <c r="BA675" s="504"/>
      <c r="BB675" s="504"/>
      <c r="BC675" s="504"/>
      <c r="BD675" s="504"/>
      <c r="BE675" s="504"/>
      <c r="BF675" s="504"/>
      <c r="BG675" s="505"/>
      <c r="BH675" s="505"/>
      <c r="BI675" s="505"/>
      <c r="BJ675" s="505"/>
      <c r="BK675" s="505"/>
      <c r="BL675" s="505"/>
      <c r="BM675" s="505"/>
      <c r="BN675" s="505"/>
      <c r="BO675" s="505"/>
      <c r="BP675" s="505"/>
    </row>
    <row r="676" spans="1:68" ht="19.5" customHeight="1">
      <c r="A676" s="499"/>
      <c r="B676" s="499"/>
      <c r="C676" s="499"/>
      <c r="D676" s="499"/>
      <c r="E676" s="499"/>
      <c r="F676" s="499"/>
      <c r="G676" s="500"/>
      <c r="H676" s="499"/>
      <c r="I676" s="499"/>
      <c r="J676" s="500"/>
      <c r="K676" s="499"/>
      <c r="L676" s="500"/>
      <c r="M676" s="499"/>
      <c r="N676" s="500"/>
      <c r="O676" s="499"/>
      <c r="P676" s="500"/>
      <c r="Q676" s="501"/>
      <c r="R676" s="501"/>
      <c r="S676" s="501"/>
      <c r="T676" s="501"/>
      <c r="U676" s="499"/>
      <c r="V676" s="499"/>
      <c r="W676" s="500"/>
      <c r="X676" s="501"/>
      <c r="Y676" s="499"/>
      <c r="Z676" s="500"/>
      <c r="AA676" s="500"/>
      <c r="AB676" s="499"/>
      <c r="AC676" s="499"/>
      <c r="AD676" s="499"/>
      <c r="AE676" s="499"/>
      <c r="AF676" s="500"/>
      <c r="AG676" s="500"/>
      <c r="AH676" s="501"/>
      <c r="AI676" s="501"/>
      <c r="AJ676" s="501"/>
      <c r="AK676" s="501"/>
      <c r="AL676" s="501"/>
      <c r="AM676" s="501"/>
      <c r="AN676" s="502"/>
      <c r="AO676" s="502"/>
      <c r="AP676" s="500"/>
      <c r="AQ676" s="500"/>
      <c r="AR676" s="500"/>
      <c r="AS676" s="503"/>
      <c r="AT676" s="503"/>
      <c r="AU676" s="504"/>
      <c r="AV676" s="505"/>
      <c r="AW676" s="506"/>
      <c r="AX676" s="506"/>
      <c r="AY676" s="505"/>
      <c r="AZ676" s="506"/>
      <c r="BA676" s="504"/>
      <c r="BB676" s="504"/>
      <c r="BC676" s="504"/>
      <c r="BD676" s="504"/>
      <c r="BE676" s="504"/>
      <c r="BF676" s="504"/>
      <c r="BG676" s="505"/>
      <c r="BH676" s="505"/>
      <c r="BI676" s="505"/>
      <c r="BJ676" s="505"/>
      <c r="BK676" s="505"/>
      <c r="BL676" s="505"/>
      <c r="BM676" s="505"/>
      <c r="BN676" s="505"/>
      <c r="BO676" s="505"/>
      <c r="BP676" s="505"/>
    </row>
    <row r="677" spans="1:68" ht="19.5" customHeight="1">
      <c r="A677" s="499"/>
      <c r="B677" s="499"/>
      <c r="C677" s="499"/>
      <c r="D677" s="499"/>
      <c r="E677" s="499"/>
      <c r="F677" s="499"/>
      <c r="G677" s="500"/>
      <c r="H677" s="499"/>
      <c r="I677" s="499"/>
      <c r="J677" s="500"/>
      <c r="K677" s="499"/>
      <c r="L677" s="500"/>
      <c r="M677" s="499"/>
      <c r="N677" s="500"/>
      <c r="O677" s="499"/>
      <c r="P677" s="500"/>
      <c r="Q677" s="501"/>
      <c r="R677" s="501"/>
      <c r="S677" s="501"/>
      <c r="T677" s="501"/>
      <c r="U677" s="499"/>
      <c r="V677" s="499"/>
      <c r="W677" s="500"/>
      <c r="X677" s="501"/>
      <c r="Y677" s="499"/>
      <c r="Z677" s="500"/>
      <c r="AA677" s="500"/>
      <c r="AB677" s="499"/>
      <c r="AC677" s="499"/>
      <c r="AD677" s="499"/>
      <c r="AE677" s="499"/>
      <c r="AF677" s="500"/>
      <c r="AG677" s="500"/>
      <c r="AH677" s="501"/>
      <c r="AI677" s="501"/>
      <c r="AJ677" s="501"/>
      <c r="AK677" s="501"/>
      <c r="AL677" s="501"/>
      <c r="AM677" s="501"/>
      <c r="AN677" s="502"/>
      <c r="AO677" s="502"/>
      <c r="AP677" s="500"/>
      <c r="AQ677" s="500"/>
      <c r="AR677" s="500"/>
      <c r="AS677" s="503"/>
      <c r="AT677" s="503"/>
      <c r="AU677" s="504"/>
      <c r="AV677" s="505"/>
      <c r="AW677" s="506"/>
      <c r="AX677" s="506"/>
      <c r="AY677" s="505"/>
      <c r="AZ677" s="506"/>
      <c r="BA677" s="504"/>
      <c r="BB677" s="504"/>
      <c r="BC677" s="504"/>
      <c r="BD677" s="504"/>
      <c r="BE677" s="504"/>
      <c r="BF677" s="504"/>
      <c r="BG677" s="505"/>
      <c r="BH677" s="505"/>
      <c r="BI677" s="505"/>
      <c r="BJ677" s="505"/>
      <c r="BK677" s="505"/>
      <c r="BL677" s="505"/>
      <c r="BM677" s="505"/>
      <c r="BN677" s="505"/>
      <c r="BO677" s="505"/>
      <c r="BP677" s="505"/>
    </row>
    <row r="678" spans="1:68" ht="19.5" customHeight="1">
      <c r="A678" s="499"/>
      <c r="B678" s="499"/>
      <c r="C678" s="499"/>
      <c r="D678" s="499"/>
      <c r="E678" s="499"/>
      <c r="F678" s="499"/>
      <c r="G678" s="500"/>
      <c r="H678" s="499"/>
      <c r="I678" s="499"/>
      <c r="J678" s="500"/>
      <c r="K678" s="499"/>
      <c r="L678" s="500"/>
      <c r="M678" s="499"/>
      <c r="N678" s="500"/>
      <c r="O678" s="499"/>
      <c r="P678" s="500"/>
      <c r="Q678" s="501"/>
      <c r="R678" s="501"/>
      <c r="S678" s="501"/>
      <c r="T678" s="501"/>
      <c r="U678" s="499"/>
      <c r="V678" s="499"/>
      <c r="W678" s="500"/>
      <c r="X678" s="501"/>
      <c r="Y678" s="499"/>
      <c r="Z678" s="500"/>
      <c r="AA678" s="500"/>
      <c r="AB678" s="499"/>
      <c r="AC678" s="499"/>
      <c r="AD678" s="499"/>
      <c r="AE678" s="499"/>
      <c r="AF678" s="500"/>
      <c r="AG678" s="500"/>
      <c r="AH678" s="501"/>
      <c r="AI678" s="501"/>
      <c r="AJ678" s="501"/>
      <c r="AK678" s="501"/>
      <c r="AL678" s="501"/>
      <c r="AM678" s="501"/>
      <c r="AN678" s="502"/>
      <c r="AO678" s="502"/>
      <c r="AP678" s="500"/>
      <c r="AQ678" s="500"/>
      <c r="AR678" s="500"/>
      <c r="AS678" s="503"/>
      <c r="AT678" s="503"/>
      <c r="AU678" s="504"/>
      <c r="AV678" s="505"/>
      <c r="AW678" s="506"/>
      <c r="AX678" s="506"/>
      <c r="AY678" s="505"/>
      <c r="AZ678" s="506"/>
      <c r="BA678" s="504"/>
      <c r="BB678" s="504"/>
      <c r="BC678" s="504"/>
      <c r="BD678" s="504"/>
      <c r="BE678" s="504"/>
      <c r="BF678" s="504"/>
      <c r="BG678" s="505"/>
      <c r="BH678" s="505"/>
      <c r="BI678" s="505"/>
      <c r="BJ678" s="505"/>
      <c r="BK678" s="505"/>
      <c r="BL678" s="505"/>
      <c r="BM678" s="505"/>
      <c r="BN678" s="505"/>
      <c r="BO678" s="505"/>
      <c r="BP678" s="505"/>
    </row>
    <row r="679" spans="1:68" ht="19.5" customHeight="1">
      <c r="A679" s="499"/>
      <c r="B679" s="499"/>
      <c r="C679" s="499"/>
      <c r="D679" s="499"/>
      <c r="E679" s="499"/>
      <c r="F679" s="499"/>
      <c r="G679" s="500"/>
      <c r="H679" s="499"/>
      <c r="I679" s="499"/>
      <c r="J679" s="500"/>
      <c r="K679" s="499"/>
      <c r="L679" s="500"/>
      <c r="M679" s="499"/>
      <c r="N679" s="500"/>
      <c r="O679" s="499"/>
      <c r="P679" s="500"/>
      <c r="Q679" s="501"/>
      <c r="R679" s="501"/>
      <c r="S679" s="501"/>
      <c r="T679" s="501"/>
      <c r="U679" s="499"/>
      <c r="V679" s="499"/>
      <c r="W679" s="500"/>
      <c r="X679" s="501"/>
      <c r="Y679" s="499"/>
      <c r="Z679" s="500"/>
      <c r="AA679" s="500"/>
      <c r="AB679" s="499"/>
      <c r="AC679" s="499"/>
      <c r="AD679" s="499"/>
      <c r="AE679" s="499"/>
      <c r="AF679" s="500"/>
      <c r="AG679" s="500"/>
      <c r="AH679" s="501"/>
      <c r="AI679" s="501"/>
      <c r="AJ679" s="501"/>
      <c r="AK679" s="501"/>
      <c r="AL679" s="501"/>
      <c r="AM679" s="501"/>
      <c r="AN679" s="502"/>
      <c r="AO679" s="502"/>
      <c r="AP679" s="500"/>
      <c r="AQ679" s="500"/>
      <c r="AR679" s="500"/>
      <c r="AS679" s="503"/>
      <c r="AT679" s="503"/>
      <c r="AU679" s="504"/>
      <c r="AV679" s="505"/>
      <c r="AW679" s="506"/>
      <c r="AX679" s="506"/>
      <c r="AY679" s="505"/>
      <c r="AZ679" s="506"/>
      <c r="BA679" s="504"/>
      <c r="BB679" s="504"/>
      <c r="BC679" s="504"/>
      <c r="BD679" s="504"/>
      <c r="BE679" s="504"/>
      <c r="BF679" s="504"/>
      <c r="BG679" s="505"/>
      <c r="BH679" s="505"/>
      <c r="BI679" s="505"/>
      <c r="BJ679" s="505"/>
      <c r="BK679" s="505"/>
      <c r="BL679" s="505"/>
      <c r="BM679" s="505"/>
      <c r="BN679" s="505"/>
      <c r="BO679" s="505"/>
      <c r="BP679" s="505"/>
    </row>
    <row r="680" spans="1:68" ht="19.5" customHeight="1">
      <c r="A680" s="499"/>
      <c r="B680" s="499"/>
      <c r="C680" s="499"/>
      <c r="D680" s="499"/>
      <c r="E680" s="499"/>
      <c r="F680" s="499"/>
      <c r="G680" s="500"/>
      <c r="H680" s="499"/>
      <c r="I680" s="499"/>
      <c r="J680" s="500"/>
      <c r="K680" s="499"/>
      <c r="L680" s="500"/>
      <c r="M680" s="499"/>
      <c r="N680" s="500"/>
      <c r="O680" s="499"/>
      <c r="P680" s="500"/>
      <c r="Q680" s="501"/>
      <c r="R680" s="501"/>
      <c r="S680" s="501"/>
      <c r="T680" s="501"/>
      <c r="U680" s="499"/>
      <c r="V680" s="499"/>
      <c r="W680" s="500"/>
      <c r="X680" s="501"/>
      <c r="Y680" s="499"/>
      <c r="Z680" s="500"/>
      <c r="AA680" s="500"/>
      <c r="AB680" s="499"/>
      <c r="AC680" s="499"/>
      <c r="AD680" s="499"/>
      <c r="AE680" s="499"/>
      <c r="AF680" s="500"/>
      <c r="AG680" s="500"/>
      <c r="AH680" s="501"/>
      <c r="AI680" s="501"/>
      <c r="AJ680" s="501"/>
      <c r="AK680" s="501"/>
      <c r="AL680" s="501"/>
      <c r="AM680" s="501"/>
      <c r="AN680" s="502"/>
      <c r="AO680" s="502"/>
      <c r="AP680" s="500"/>
      <c r="AQ680" s="500"/>
      <c r="AR680" s="500"/>
      <c r="AS680" s="503"/>
      <c r="AT680" s="503"/>
      <c r="AU680" s="504"/>
      <c r="AV680" s="505"/>
      <c r="AW680" s="506"/>
      <c r="AX680" s="506"/>
      <c r="AY680" s="505"/>
      <c r="AZ680" s="506"/>
      <c r="BA680" s="504"/>
      <c r="BB680" s="504"/>
      <c r="BC680" s="504"/>
      <c r="BD680" s="504"/>
      <c r="BE680" s="504"/>
      <c r="BF680" s="504"/>
      <c r="BG680" s="505"/>
      <c r="BH680" s="505"/>
      <c r="BI680" s="505"/>
      <c r="BJ680" s="505"/>
      <c r="BK680" s="505"/>
      <c r="BL680" s="505"/>
      <c r="BM680" s="505"/>
      <c r="BN680" s="505"/>
      <c r="BO680" s="505"/>
      <c r="BP680" s="505"/>
    </row>
    <row r="681" spans="1:68" ht="19.5" customHeight="1">
      <c r="A681" s="499"/>
      <c r="B681" s="499"/>
      <c r="C681" s="499"/>
      <c r="D681" s="499"/>
      <c r="E681" s="499"/>
      <c r="F681" s="499"/>
      <c r="G681" s="500"/>
      <c r="H681" s="499"/>
      <c r="I681" s="499"/>
      <c r="J681" s="500"/>
      <c r="K681" s="499"/>
      <c r="L681" s="500"/>
      <c r="M681" s="499"/>
      <c r="N681" s="500"/>
      <c r="O681" s="499"/>
      <c r="P681" s="500"/>
      <c r="Q681" s="501"/>
      <c r="R681" s="501"/>
      <c r="S681" s="501"/>
      <c r="T681" s="501"/>
      <c r="U681" s="499"/>
      <c r="V681" s="499"/>
      <c r="W681" s="500"/>
      <c r="X681" s="501"/>
      <c r="Y681" s="499"/>
      <c r="Z681" s="500"/>
      <c r="AA681" s="500"/>
      <c r="AB681" s="499"/>
      <c r="AC681" s="499"/>
      <c r="AD681" s="499"/>
      <c r="AE681" s="499"/>
      <c r="AF681" s="500"/>
      <c r="AG681" s="500"/>
      <c r="AH681" s="501"/>
      <c r="AI681" s="501"/>
      <c r="AJ681" s="501"/>
      <c r="AK681" s="501"/>
      <c r="AL681" s="501"/>
      <c r="AM681" s="501"/>
      <c r="AN681" s="502"/>
      <c r="AO681" s="502"/>
      <c r="AP681" s="500"/>
      <c r="AQ681" s="500"/>
      <c r="AR681" s="500"/>
      <c r="AS681" s="503"/>
      <c r="AT681" s="503"/>
      <c r="AU681" s="504"/>
      <c r="AV681" s="505"/>
      <c r="AW681" s="506"/>
      <c r="AX681" s="506"/>
      <c r="AY681" s="505"/>
      <c r="AZ681" s="506"/>
      <c r="BA681" s="504"/>
      <c r="BB681" s="504"/>
      <c r="BC681" s="504"/>
      <c r="BD681" s="504"/>
      <c r="BE681" s="504"/>
      <c r="BF681" s="504"/>
      <c r="BG681" s="505"/>
      <c r="BH681" s="505"/>
      <c r="BI681" s="505"/>
      <c r="BJ681" s="505"/>
      <c r="BK681" s="505"/>
      <c r="BL681" s="505"/>
      <c r="BM681" s="505"/>
      <c r="BN681" s="505"/>
      <c r="BO681" s="505"/>
      <c r="BP681" s="505"/>
    </row>
    <row r="682" spans="1:68" ht="19.5" customHeight="1">
      <c r="A682" s="499"/>
      <c r="B682" s="499"/>
      <c r="C682" s="499"/>
      <c r="D682" s="499"/>
      <c r="E682" s="499"/>
      <c r="F682" s="499"/>
      <c r="G682" s="500"/>
      <c r="H682" s="499"/>
      <c r="I682" s="499"/>
      <c r="J682" s="500"/>
      <c r="K682" s="499"/>
      <c r="L682" s="500"/>
      <c r="M682" s="499"/>
      <c r="N682" s="500"/>
      <c r="O682" s="499"/>
      <c r="P682" s="500"/>
      <c r="Q682" s="501"/>
      <c r="R682" s="501"/>
      <c r="S682" s="501"/>
      <c r="T682" s="501"/>
      <c r="U682" s="499"/>
      <c r="V682" s="499"/>
      <c r="W682" s="500"/>
      <c r="X682" s="501"/>
      <c r="Y682" s="499"/>
      <c r="Z682" s="500"/>
      <c r="AA682" s="500"/>
      <c r="AB682" s="499"/>
      <c r="AC682" s="499"/>
      <c r="AD682" s="499"/>
      <c r="AE682" s="499"/>
      <c r="AF682" s="500"/>
      <c r="AG682" s="500"/>
      <c r="AH682" s="501"/>
      <c r="AI682" s="501"/>
      <c r="AJ682" s="501"/>
      <c r="AK682" s="501"/>
      <c r="AL682" s="501"/>
      <c r="AM682" s="501"/>
      <c r="AN682" s="502"/>
      <c r="AO682" s="502"/>
      <c r="AP682" s="500"/>
      <c r="AQ682" s="500"/>
      <c r="AR682" s="500"/>
      <c r="AS682" s="503"/>
      <c r="AT682" s="503"/>
      <c r="AU682" s="504"/>
      <c r="AV682" s="505"/>
      <c r="AW682" s="506"/>
      <c r="AX682" s="506"/>
      <c r="AY682" s="505"/>
      <c r="AZ682" s="506"/>
      <c r="BA682" s="504"/>
      <c r="BB682" s="504"/>
      <c r="BC682" s="504"/>
      <c r="BD682" s="504"/>
      <c r="BE682" s="504"/>
      <c r="BF682" s="504"/>
      <c r="BG682" s="505"/>
      <c r="BH682" s="505"/>
      <c r="BI682" s="505"/>
      <c r="BJ682" s="505"/>
      <c r="BK682" s="505"/>
      <c r="BL682" s="505"/>
      <c r="BM682" s="505"/>
      <c r="BN682" s="505"/>
      <c r="BO682" s="505"/>
      <c r="BP682" s="505"/>
    </row>
    <row r="683" spans="1:68" ht="19.5" customHeight="1">
      <c r="A683" s="499"/>
      <c r="B683" s="499"/>
      <c r="C683" s="499"/>
      <c r="D683" s="499"/>
      <c r="E683" s="499"/>
      <c r="F683" s="499"/>
      <c r="G683" s="500"/>
      <c r="H683" s="499"/>
      <c r="I683" s="499"/>
      <c r="J683" s="500"/>
      <c r="K683" s="499"/>
      <c r="L683" s="500"/>
      <c r="M683" s="499"/>
      <c r="N683" s="500"/>
      <c r="O683" s="499"/>
      <c r="P683" s="500"/>
      <c r="Q683" s="501"/>
      <c r="R683" s="501"/>
      <c r="S683" s="501"/>
      <c r="T683" s="501"/>
      <c r="U683" s="499"/>
      <c r="V683" s="499"/>
      <c r="W683" s="500"/>
      <c r="X683" s="501"/>
      <c r="Y683" s="499"/>
      <c r="Z683" s="500"/>
      <c r="AA683" s="500"/>
      <c r="AB683" s="499"/>
      <c r="AC683" s="499"/>
      <c r="AD683" s="499"/>
      <c r="AE683" s="499"/>
      <c r="AF683" s="500"/>
      <c r="AG683" s="500"/>
      <c r="AH683" s="501"/>
      <c r="AI683" s="501"/>
      <c r="AJ683" s="501"/>
      <c r="AK683" s="501"/>
      <c r="AL683" s="501"/>
      <c r="AM683" s="501"/>
      <c r="AN683" s="502"/>
      <c r="AO683" s="502"/>
      <c r="AP683" s="500"/>
      <c r="AQ683" s="500"/>
      <c r="AR683" s="500"/>
      <c r="AS683" s="503"/>
      <c r="AT683" s="503"/>
      <c r="AU683" s="504"/>
      <c r="AV683" s="505"/>
      <c r="AW683" s="506"/>
      <c r="AX683" s="506"/>
      <c r="AY683" s="505"/>
      <c r="AZ683" s="506"/>
      <c r="BA683" s="504"/>
      <c r="BB683" s="504"/>
      <c r="BC683" s="504"/>
      <c r="BD683" s="504"/>
      <c r="BE683" s="504"/>
      <c r="BF683" s="504"/>
      <c r="BG683" s="505"/>
      <c r="BH683" s="505"/>
      <c r="BI683" s="505"/>
      <c r="BJ683" s="505"/>
      <c r="BK683" s="505"/>
      <c r="BL683" s="505"/>
      <c r="BM683" s="505"/>
      <c r="BN683" s="505"/>
      <c r="BO683" s="505"/>
      <c r="BP683" s="505"/>
    </row>
    <row r="684" spans="1:68" ht="19.5" customHeight="1">
      <c r="A684" s="499"/>
      <c r="B684" s="499"/>
      <c r="C684" s="499"/>
      <c r="D684" s="499"/>
      <c r="E684" s="499"/>
      <c r="F684" s="499"/>
      <c r="G684" s="500"/>
      <c r="H684" s="499"/>
      <c r="I684" s="499"/>
      <c r="J684" s="500"/>
      <c r="K684" s="499"/>
      <c r="L684" s="500"/>
      <c r="M684" s="499"/>
      <c r="N684" s="500"/>
      <c r="O684" s="499"/>
      <c r="P684" s="500"/>
      <c r="Q684" s="501"/>
      <c r="R684" s="501"/>
      <c r="S684" s="501"/>
      <c r="T684" s="501"/>
      <c r="U684" s="499"/>
      <c r="V684" s="499"/>
      <c r="W684" s="500"/>
      <c r="X684" s="501"/>
      <c r="Y684" s="499"/>
      <c r="Z684" s="500"/>
      <c r="AA684" s="500"/>
      <c r="AB684" s="499"/>
      <c r="AC684" s="499"/>
      <c r="AD684" s="499"/>
      <c r="AE684" s="499"/>
      <c r="AF684" s="500"/>
      <c r="AG684" s="500"/>
      <c r="AH684" s="501"/>
      <c r="AI684" s="501"/>
      <c r="AJ684" s="501"/>
      <c r="AK684" s="501"/>
      <c r="AL684" s="501"/>
      <c r="AM684" s="501"/>
      <c r="AN684" s="502"/>
      <c r="AO684" s="502"/>
      <c r="AP684" s="500"/>
      <c r="AQ684" s="500"/>
      <c r="AR684" s="500"/>
      <c r="AS684" s="503"/>
      <c r="AT684" s="503"/>
      <c r="AU684" s="504"/>
      <c r="AV684" s="505"/>
      <c r="AW684" s="506"/>
      <c r="AX684" s="506"/>
      <c r="AY684" s="505"/>
      <c r="AZ684" s="506"/>
      <c r="BA684" s="504"/>
      <c r="BB684" s="504"/>
      <c r="BC684" s="504"/>
      <c r="BD684" s="504"/>
      <c r="BE684" s="504"/>
      <c r="BF684" s="504"/>
      <c r="BG684" s="505"/>
      <c r="BH684" s="505"/>
      <c r="BI684" s="505"/>
      <c r="BJ684" s="505"/>
      <c r="BK684" s="505"/>
      <c r="BL684" s="505"/>
      <c r="BM684" s="505"/>
      <c r="BN684" s="505"/>
      <c r="BO684" s="505"/>
      <c r="BP684" s="505"/>
    </row>
    <row r="685" spans="1:68" ht="19.5" customHeight="1">
      <c r="A685" s="499"/>
      <c r="B685" s="499"/>
      <c r="C685" s="499"/>
      <c r="D685" s="499"/>
      <c r="E685" s="499"/>
      <c r="F685" s="499"/>
      <c r="G685" s="500"/>
      <c r="H685" s="499"/>
      <c r="I685" s="499"/>
      <c r="J685" s="500"/>
      <c r="K685" s="499"/>
      <c r="L685" s="500"/>
      <c r="M685" s="499"/>
      <c r="N685" s="500"/>
      <c r="O685" s="499"/>
      <c r="P685" s="500"/>
      <c r="Q685" s="501"/>
      <c r="R685" s="501"/>
      <c r="S685" s="501"/>
      <c r="T685" s="501"/>
      <c r="U685" s="499"/>
      <c r="V685" s="499"/>
      <c r="W685" s="500"/>
      <c r="X685" s="501"/>
      <c r="Y685" s="499"/>
      <c r="Z685" s="500"/>
      <c r="AA685" s="500"/>
      <c r="AB685" s="499"/>
      <c r="AC685" s="499"/>
      <c r="AD685" s="499"/>
      <c r="AE685" s="499"/>
      <c r="AF685" s="500"/>
      <c r="AG685" s="500"/>
      <c r="AH685" s="501"/>
      <c r="AI685" s="501"/>
      <c r="AJ685" s="501"/>
      <c r="AK685" s="501"/>
      <c r="AL685" s="501"/>
      <c r="AM685" s="501"/>
      <c r="AN685" s="502"/>
      <c r="AO685" s="502"/>
      <c r="AP685" s="500"/>
      <c r="AQ685" s="500"/>
      <c r="AR685" s="500"/>
      <c r="AS685" s="503"/>
      <c r="AT685" s="503"/>
      <c r="AU685" s="504"/>
      <c r="AV685" s="505"/>
      <c r="AW685" s="506"/>
      <c r="AX685" s="506"/>
      <c r="AY685" s="505"/>
      <c r="AZ685" s="506"/>
      <c r="BA685" s="504"/>
      <c r="BB685" s="504"/>
      <c r="BC685" s="504"/>
      <c r="BD685" s="504"/>
      <c r="BE685" s="504"/>
      <c r="BF685" s="504"/>
      <c r="BG685" s="505"/>
      <c r="BH685" s="505"/>
      <c r="BI685" s="505"/>
      <c r="BJ685" s="505"/>
      <c r="BK685" s="505"/>
      <c r="BL685" s="505"/>
      <c r="BM685" s="505"/>
      <c r="BN685" s="505"/>
      <c r="BO685" s="505"/>
      <c r="BP685" s="505"/>
    </row>
    <row r="686" spans="1:68" ht="19.5" customHeight="1">
      <c r="A686" s="499"/>
      <c r="B686" s="499"/>
      <c r="C686" s="499"/>
      <c r="D686" s="499"/>
      <c r="E686" s="499"/>
      <c r="F686" s="499"/>
      <c r="G686" s="500"/>
      <c r="H686" s="499"/>
      <c r="I686" s="499"/>
      <c r="J686" s="500"/>
      <c r="K686" s="499"/>
      <c r="L686" s="500"/>
      <c r="M686" s="499"/>
      <c r="N686" s="500"/>
      <c r="O686" s="499"/>
      <c r="P686" s="500"/>
      <c r="Q686" s="501"/>
      <c r="R686" s="501"/>
      <c r="S686" s="501"/>
      <c r="T686" s="501"/>
      <c r="U686" s="499"/>
      <c r="V686" s="499"/>
      <c r="W686" s="500"/>
      <c r="X686" s="501"/>
      <c r="Y686" s="499"/>
      <c r="Z686" s="500"/>
      <c r="AA686" s="500"/>
      <c r="AB686" s="499"/>
      <c r="AC686" s="499"/>
      <c r="AD686" s="499"/>
      <c r="AE686" s="499"/>
      <c r="AF686" s="500"/>
      <c r="AG686" s="500"/>
      <c r="AH686" s="501"/>
      <c r="AI686" s="501"/>
      <c r="AJ686" s="501"/>
      <c r="AK686" s="501"/>
      <c r="AL686" s="501"/>
      <c r="AM686" s="501"/>
      <c r="AN686" s="502"/>
      <c r="AO686" s="502"/>
      <c r="AP686" s="500"/>
      <c r="AQ686" s="500"/>
      <c r="AR686" s="500"/>
      <c r="AS686" s="503"/>
      <c r="AT686" s="503"/>
      <c r="AU686" s="504"/>
      <c r="AV686" s="505"/>
      <c r="AW686" s="506"/>
      <c r="AX686" s="506"/>
      <c r="AY686" s="505"/>
      <c r="AZ686" s="506"/>
      <c r="BA686" s="504"/>
      <c r="BB686" s="504"/>
      <c r="BC686" s="504"/>
      <c r="BD686" s="504"/>
      <c r="BE686" s="504"/>
      <c r="BF686" s="504"/>
      <c r="BG686" s="505"/>
      <c r="BH686" s="505"/>
      <c r="BI686" s="505"/>
      <c r="BJ686" s="505"/>
      <c r="BK686" s="505"/>
      <c r="BL686" s="505"/>
      <c r="BM686" s="505"/>
      <c r="BN686" s="505"/>
      <c r="BO686" s="505"/>
      <c r="BP686" s="505"/>
    </row>
    <row r="687" spans="1:68" ht="19.5" customHeight="1">
      <c r="A687" s="499"/>
      <c r="B687" s="499"/>
      <c r="C687" s="499"/>
      <c r="D687" s="499"/>
      <c r="E687" s="499"/>
      <c r="F687" s="499"/>
      <c r="G687" s="500"/>
      <c r="H687" s="499"/>
      <c r="I687" s="499"/>
      <c r="J687" s="500"/>
      <c r="K687" s="499"/>
      <c r="L687" s="500"/>
      <c r="M687" s="499"/>
      <c r="N687" s="500"/>
      <c r="O687" s="499"/>
      <c r="P687" s="500"/>
      <c r="Q687" s="501"/>
      <c r="R687" s="501"/>
      <c r="S687" s="501"/>
      <c r="T687" s="501"/>
      <c r="U687" s="499"/>
      <c r="V687" s="499"/>
      <c r="W687" s="500"/>
      <c r="X687" s="501"/>
      <c r="Y687" s="499"/>
      <c r="Z687" s="500"/>
      <c r="AA687" s="500"/>
      <c r="AB687" s="499"/>
      <c r="AC687" s="499"/>
      <c r="AD687" s="499"/>
      <c r="AE687" s="499"/>
      <c r="AF687" s="500"/>
      <c r="AG687" s="500"/>
      <c r="AH687" s="501"/>
      <c r="AI687" s="501"/>
      <c r="AJ687" s="501"/>
      <c r="AK687" s="501"/>
      <c r="AL687" s="501"/>
      <c r="AM687" s="501"/>
      <c r="AN687" s="502"/>
      <c r="AO687" s="502"/>
      <c r="AP687" s="500"/>
      <c r="AQ687" s="500"/>
      <c r="AR687" s="500"/>
      <c r="AS687" s="503"/>
      <c r="AT687" s="503"/>
      <c r="AU687" s="504"/>
      <c r="AV687" s="505"/>
      <c r="AW687" s="506"/>
      <c r="AX687" s="506"/>
      <c r="AY687" s="505"/>
      <c r="AZ687" s="506"/>
      <c r="BA687" s="504"/>
      <c r="BB687" s="504"/>
      <c r="BC687" s="504"/>
      <c r="BD687" s="504"/>
      <c r="BE687" s="504"/>
      <c r="BF687" s="504"/>
      <c r="BG687" s="505"/>
      <c r="BH687" s="505"/>
      <c r="BI687" s="505"/>
      <c r="BJ687" s="505"/>
      <c r="BK687" s="505"/>
      <c r="BL687" s="505"/>
      <c r="BM687" s="505"/>
      <c r="BN687" s="505"/>
      <c r="BO687" s="505"/>
      <c r="BP687" s="505"/>
    </row>
    <row r="688" spans="1:68" ht="19.5" customHeight="1">
      <c r="A688" s="499"/>
      <c r="B688" s="499"/>
      <c r="C688" s="499"/>
      <c r="D688" s="499"/>
      <c r="E688" s="499"/>
      <c r="F688" s="499"/>
      <c r="G688" s="500"/>
      <c r="H688" s="499"/>
      <c r="I688" s="499"/>
      <c r="J688" s="500"/>
      <c r="K688" s="499"/>
      <c r="L688" s="500"/>
      <c r="M688" s="499"/>
      <c r="N688" s="500"/>
      <c r="O688" s="499"/>
      <c r="P688" s="500"/>
      <c r="Q688" s="501"/>
      <c r="R688" s="501"/>
      <c r="S688" s="501"/>
      <c r="T688" s="501"/>
      <c r="U688" s="499"/>
      <c r="V688" s="499"/>
      <c r="W688" s="500"/>
      <c r="X688" s="501"/>
      <c r="Y688" s="499"/>
      <c r="Z688" s="500"/>
      <c r="AA688" s="500"/>
      <c r="AB688" s="499"/>
      <c r="AC688" s="499"/>
      <c r="AD688" s="499"/>
      <c r="AE688" s="499"/>
      <c r="AF688" s="500"/>
      <c r="AG688" s="500"/>
      <c r="AH688" s="501"/>
      <c r="AI688" s="501"/>
      <c r="AJ688" s="501"/>
      <c r="AK688" s="501"/>
      <c r="AL688" s="501"/>
      <c r="AM688" s="501"/>
      <c r="AN688" s="502"/>
      <c r="AO688" s="502"/>
      <c r="AP688" s="500"/>
      <c r="AQ688" s="500"/>
      <c r="AR688" s="500"/>
      <c r="AS688" s="503"/>
      <c r="AT688" s="503"/>
      <c r="AU688" s="504"/>
      <c r="AV688" s="505"/>
      <c r="AW688" s="506"/>
      <c r="AX688" s="506"/>
      <c r="AY688" s="505"/>
      <c r="AZ688" s="506"/>
      <c r="BA688" s="504"/>
      <c r="BB688" s="504"/>
      <c r="BC688" s="504"/>
      <c r="BD688" s="504"/>
      <c r="BE688" s="504"/>
      <c r="BF688" s="504"/>
      <c r="BG688" s="505"/>
      <c r="BH688" s="505"/>
      <c r="BI688" s="505"/>
      <c r="BJ688" s="505"/>
      <c r="BK688" s="505"/>
      <c r="BL688" s="505"/>
      <c r="BM688" s="505"/>
      <c r="BN688" s="505"/>
      <c r="BO688" s="505"/>
      <c r="BP688" s="505"/>
    </row>
    <row r="689" spans="1:68" ht="19.5" customHeight="1">
      <c r="A689" s="499"/>
      <c r="B689" s="499"/>
      <c r="C689" s="499"/>
      <c r="D689" s="499"/>
      <c r="E689" s="499"/>
      <c r="F689" s="499"/>
      <c r="G689" s="500"/>
      <c r="H689" s="499"/>
      <c r="I689" s="499"/>
      <c r="J689" s="500"/>
      <c r="K689" s="499"/>
      <c r="L689" s="500"/>
      <c r="M689" s="499"/>
      <c r="N689" s="500"/>
      <c r="O689" s="499"/>
      <c r="P689" s="500"/>
      <c r="Q689" s="501"/>
      <c r="R689" s="501"/>
      <c r="S689" s="501"/>
      <c r="T689" s="501"/>
      <c r="U689" s="499"/>
      <c r="V689" s="499"/>
      <c r="W689" s="500"/>
      <c r="X689" s="501"/>
      <c r="Y689" s="499"/>
      <c r="Z689" s="500"/>
      <c r="AA689" s="500"/>
      <c r="AB689" s="499"/>
      <c r="AC689" s="499"/>
      <c r="AD689" s="499"/>
      <c r="AE689" s="499"/>
      <c r="AF689" s="500"/>
      <c r="AG689" s="500"/>
      <c r="AH689" s="501"/>
      <c r="AI689" s="501"/>
      <c r="AJ689" s="501"/>
      <c r="AK689" s="501"/>
      <c r="AL689" s="501"/>
      <c r="AM689" s="501"/>
      <c r="AN689" s="502"/>
      <c r="AO689" s="502"/>
      <c r="AP689" s="500"/>
      <c r="AQ689" s="500"/>
      <c r="AR689" s="500"/>
      <c r="AS689" s="503"/>
      <c r="AT689" s="503"/>
      <c r="AU689" s="504"/>
      <c r="AV689" s="505"/>
      <c r="AW689" s="506"/>
      <c r="AX689" s="506"/>
      <c r="AY689" s="505"/>
      <c r="AZ689" s="506"/>
      <c r="BA689" s="504"/>
      <c r="BB689" s="504"/>
      <c r="BC689" s="504"/>
      <c r="BD689" s="504"/>
      <c r="BE689" s="504"/>
      <c r="BF689" s="504"/>
      <c r="BG689" s="505"/>
      <c r="BH689" s="505"/>
      <c r="BI689" s="505"/>
      <c r="BJ689" s="505"/>
      <c r="BK689" s="505"/>
      <c r="BL689" s="505"/>
      <c r="BM689" s="505"/>
      <c r="BN689" s="505"/>
      <c r="BO689" s="505"/>
      <c r="BP689" s="505"/>
    </row>
    <row r="690" spans="1:68" ht="19.5" customHeight="1">
      <c r="A690" s="499"/>
      <c r="B690" s="499"/>
      <c r="C690" s="499"/>
      <c r="D690" s="499"/>
      <c r="E690" s="499"/>
      <c r="F690" s="499"/>
      <c r="G690" s="500"/>
      <c r="H690" s="499"/>
      <c r="I690" s="499"/>
      <c r="J690" s="500"/>
      <c r="K690" s="499"/>
      <c r="L690" s="500"/>
      <c r="M690" s="499"/>
      <c r="N690" s="500"/>
      <c r="O690" s="499"/>
      <c r="P690" s="500"/>
      <c r="Q690" s="501"/>
      <c r="R690" s="501"/>
      <c r="S690" s="501"/>
      <c r="T690" s="501"/>
      <c r="U690" s="499"/>
      <c r="V690" s="499"/>
      <c r="W690" s="500"/>
      <c r="X690" s="501"/>
      <c r="Y690" s="499"/>
      <c r="Z690" s="500"/>
      <c r="AA690" s="500"/>
      <c r="AB690" s="499"/>
      <c r="AC690" s="499"/>
      <c r="AD690" s="499"/>
      <c r="AE690" s="499"/>
      <c r="AF690" s="500"/>
      <c r="AG690" s="500"/>
      <c r="AH690" s="501"/>
      <c r="AI690" s="501"/>
      <c r="AJ690" s="501"/>
      <c r="AK690" s="501"/>
      <c r="AL690" s="501"/>
      <c r="AM690" s="501"/>
      <c r="AN690" s="502"/>
      <c r="AO690" s="502"/>
      <c r="AP690" s="500"/>
      <c r="AQ690" s="500"/>
      <c r="AR690" s="500"/>
      <c r="AS690" s="503"/>
      <c r="AT690" s="503"/>
      <c r="AU690" s="504"/>
      <c r="AV690" s="505"/>
      <c r="AW690" s="506"/>
      <c r="AX690" s="506"/>
      <c r="AY690" s="505"/>
      <c r="AZ690" s="506"/>
      <c r="BA690" s="504"/>
      <c r="BB690" s="504"/>
      <c r="BC690" s="504"/>
      <c r="BD690" s="504"/>
      <c r="BE690" s="504"/>
      <c r="BF690" s="504"/>
      <c r="BG690" s="505"/>
      <c r="BH690" s="505"/>
      <c r="BI690" s="505"/>
      <c r="BJ690" s="505"/>
      <c r="BK690" s="505"/>
      <c r="BL690" s="505"/>
      <c r="BM690" s="505"/>
      <c r="BN690" s="505"/>
      <c r="BO690" s="505"/>
      <c r="BP690" s="505"/>
    </row>
    <row r="691" spans="1:68" ht="19.5" customHeight="1">
      <c r="A691" s="499"/>
      <c r="B691" s="499"/>
      <c r="C691" s="499"/>
      <c r="D691" s="499"/>
      <c r="E691" s="499"/>
      <c r="F691" s="499"/>
      <c r="G691" s="500"/>
      <c r="H691" s="499"/>
      <c r="I691" s="499"/>
      <c r="J691" s="500"/>
      <c r="K691" s="499"/>
      <c r="L691" s="500"/>
      <c r="M691" s="499"/>
      <c r="N691" s="500"/>
      <c r="O691" s="499"/>
      <c r="P691" s="500"/>
      <c r="Q691" s="501"/>
      <c r="R691" s="501"/>
      <c r="S691" s="501"/>
      <c r="T691" s="501"/>
      <c r="U691" s="499"/>
      <c r="V691" s="499"/>
      <c r="W691" s="500"/>
      <c r="X691" s="501"/>
      <c r="Y691" s="499"/>
      <c r="Z691" s="500"/>
      <c r="AA691" s="500"/>
      <c r="AB691" s="499"/>
      <c r="AC691" s="499"/>
      <c r="AD691" s="499"/>
      <c r="AE691" s="499"/>
      <c r="AF691" s="500"/>
      <c r="AG691" s="500"/>
      <c r="AH691" s="501"/>
      <c r="AI691" s="501"/>
      <c r="AJ691" s="501"/>
      <c r="AK691" s="501"/>
      <c r="AL691" s="501"/>
      <c r="AM691" s="501"/>
      <c r="AN691" s="502"/>
      <c r="AO691" s="502"/>
      <c r="AP691" s="500"/>
      <c r="AQ691" s="500"/>
      <c r="AR691" s="500"/>
      <c r="AS691" s="503"/>
      <c r="AT691" s="503"/>
      <c r="AU691" s="504"/>
      <c r="AV691" s="505"/>
      <c r="AW691" s="506"/>
      <c r="AX691" s="506"/>
      <c r="AY691" s="505"/>
      <c r="AZ691" s="506"/>
      <c r="BA691" s="504"/>
      <c r="BB691" s="504"/>
      <c r="BC691" s="504"/>
      <c r="BD691" s="504"/>
      <c r="BE691" s="504"/>
      <c r="BF691" s="504"/>
      <c r="BG691" s="505"/>
      <c r="BH691" s="505"/>
      <c r="BI691" s="505"/>
      <c r="BJ691" s="505"/>
      <c r="BK691" s="505"/>
      <c r="BL691" s="505"/>
      <c r="BM691" s="505"/>
      <c r="BN691" s="505"/>
      <c r="BO691" s="505"/>
      <c r="BP691" s="505"/>
    </row>
    <row r="692" spans="1:68" ht="19.5" customHeight="1">
      <c r="A692" s="499"/>
      <c r="B692" s="499"/>
      <c r="C692" s="499"/>
      <c r="D692" s="499"/>
      <c r="E692" s="499"/>
      <c r="F692" s="499"/>
      <c r="G692" s="500"/>
      <c r="H692" s="499"/>
      <c r="I692" s="499"/>
      <c r="J692" s="500"/>
      <c r="K692" s="499"/>
      <c r="L692" s="500"/>
      <c r="M692" s="499"/>
      <c r="N692" s="500"/>
      <c r="O692" s="499"/>
      <c r="P692" s="500"/>
      <c r="Q692" s="501"/>
      <c r="R692" s="501"/>
      <c r="S692" s="501"/>
      <c r="T692" s="501"/>
      <c r="U692" s="499"/>
      <c r="V692" s="499"/>
      <c r="W692" s="500"/>
      <c r="X692" s="501"/>
      <c r="Y692" s="499"/>
      <c r="Z692" s="500"/>
      <c r="AA692" s="500"/>
      <c r="AB692" s="499"/>
      <c r="AC692" s="499"/>
      <c r="AD692" s="499"/>
      <c r="AE692" s="499"/>
      <c r="AF692" s="500"/>
      <c r="AG692" s="500"/>
      <c r="AH692" s="501"/>
      <c r="AI692" s="501"/>
      <c r="AJ692" s="501"/>
      <c r="AK692" s="501"/>
      <c r="AL692" s="501"/>
      <c r="AM692" s="501"/>
      <c r="AN692" s="502"/>
      <c r="AO692" s="502"/>
      <c r="AP692" s="500"/>
      <c r="AQ692" s="500"/>
      <c r="AR692" s="500"/>
      <c r="AS692" s="503"/>
      <c r="AT692" s="503"/>
      <c r="AU692" s="504"/>
      <c r="AV692" s="505"/>
      <c r="AW692" s="506"/>
      <c r="AX692" s="506"/>
      <c r="AY692" s="505"/>
      <c r="AZ692" s="506"/>
      <c r="BA692" s="504"/>
      <c r="BB692" s="504"/>
      <c r="BC692" s="504"/>
      <c r="BD692" s="504"/>
      <c r="BE692" s="504"/>
      <c r="BF692" s="504"/>
      <c r="BG692" s="505"/>
      <c r="BH692" s="505"/>
      <c r="BI692" s="505"/>
      <c r="BJ692" s="505"/>
      <c r="BK692" s="505"/>
      <c r="BL692" s="505"/>
      <c r="BM692" s="505"/>
      <c r="BN692" s="505"/>
      <c r="BO692" s="505"/>
      <c r="BP692" s="505"/>
    </row>
    <row r="693" spans="1:68" ht="19.5" customHeight="1">
      <c r="A693" s="499"/>
      <c r="B693" s="499"/>
      <c r="C693" s="499"/>
      <c r="D693" s="499"/>
      <c r="E693" s="499"/>
      <c r="F693" s="499"/>
      <c r="G693" s="500"/>
      <c r="H693" s="499"/>
      <c r="I693" s="499"/>
      <c r="J693" s="500"/>
      <c r="K693" s="499"/>
      <c r="L693" s="500"/>
      <c r="M693" s="499"/>
      <c r="N693" s="500"/>
      <c r="O693" s="499"/>
      <c r="P693" s="500"/>
      <c r="Q693" s="501"/>
      <c r="R693" s="501"/>
      <c r="S693" s="501"/>
      <c r="T693" s="501"/>
      <c r="U693" s="499"/>
      <c r="V693" s="499"/>
      <c r="W693" s="500"/>
      <c r="X693" s="501"/>
      <c r="Y693" s="499"/>
      <c r="Z693" s="500"/>
      <c r="AA693" s="500"/>
      <c r="AB693" s="499"/>
      <c r="AC693" s="499"/>
      <c r="AD693" s="499"/>
      <c r="AE693" s="499"/>
      <c r="AF693" s="500"/>
      <c r="AG693" s="500"/>
      <c r="AH693" s="501"/>
      <c r="AI693" s="501"/>
      <c r="AJ693" s="501"/>
      <c r="AK693" s="501"/>
      <c r="AL693" s="501"/>
      <c r="AM693" s="501"/>
      <c r="AN693" s="502"/>
      <c r="AO693" s="502"/>
      <c r="AP693" s="500"/>
      <c r="AQ693" s="500"/>
      <c r="AR693" s="500"/>
      <c r="AS693" s="503"/>
      <c r="AT693" s="503"/>
      <c r="AU693" s="504"/>
      <c r="AV693" s="505"/>
      <c r="AW693" s="506"/>
      <c r="AX693" s="506"/>
      <c r="AY693" s="505"/>
      <c r="AZ693" s="506"/>
      <c r="BA693" s="504"/>
      <c r="BB693" s="504"/>
      <c r="BC693" s="504"/>
      <c r="BD693" s="504"/>
      <c r="BE693" s="504"/>
      <c r="BF693" s="504"/>
      <c r="BG693" s="505"/>
      <c r="BH693" s="505"/>
      <c r="BI693" s="505"/>
      <c r="BJ693" s="505"/>
      <c r="BK693" s="505"/>
      <c r="BL693" s="505"/>
      <c r="BM693" s="505"/>
      <c r="BN693" s="505"/>
      <c r="BO693" s="505"/>
      <c r="BP693" s="505"/>
    </row>
    <row r="694" spans="1:68" ht="19.5" customHeight="1">
      <c r="A694" s="499"/>
      <c r="B694" s="499"/>
      <c r="C694" s="499"/>
      <c r="D694" s="499"/>
      <c r="E694" s="499"/>
      <c r="F694" s="499"/>
      <c r="G694" s="500"/>
      <c r="H694" s="499"/>
      <c r="I694" s="499"/>
      <c r="J694" s="500"/>
      <c r="K694" s="499"/>
      <c r="L694" s="500"/>
      <c r="M694" s="499"/>
      <c r="N694" s="500"/>
      <c r="O694" s="499"/>
      <c r="P694" s="500"/>
      <c r="Q694" s="501"/>
      <c r="R694" s="501"/>
      <c r="S694" s="501"/>
      <c r="T694" s="501"/>
      <c r="U694" s="499"/>
      <c r="V694" s="499"/>
      <c r="W694" s="500"/>
      <c r="X694" s="501"/>
      <c r="Y694" s="499"/>
      <c r="Z694" s="500"/>
      <c r="AA694" s="500"/>
      <c r="AB694" s="499"/>
      <c r="AC694" s="499"/>
      <c r="AD694" s="499"/>
      <c r="AE694" s="499"/>
      <c r="AF694" s="500"/>
      <c r="AG694" s="500"/>
      <c r="AH694" s="501"/>
      <c r="AI694" s="501"/>
      <c r="AJ694" s="501"/>
      <c r="AK694" s="501"/>
      <c r="AL694" s="501"/>
      <c r="AM694" s="501"/>
      <c r="AN694" s="502"/>
      <c r="AO694" s="502"/>
      <c r="AP694" s="500"/>
      <c r="AQ694" s="500"/>
      <c r="AR694" s="500"/>
      <c r="AS694" s="503"/>
      <c r="AT694" s="503"/>
      <c r="AU694" s="504"/>
      <c r="AV694" s="505"/>
      <c r="AW694" s="506"/>
      <c r="AX694" s="506"/>
      <c r="AY694" s="505"/>
      <c r="AZ694" s="506"/>
      <c r="BA694" s="504"/>
      <c r="BB694" s="504"/>
      <c r="BC694" s="504"/>
      <c r="BD694" s="504"/>
      <c r="BE694" s="504"/>
      <c r="BF694" s="504"/>
      <c r="BG694" s="505"/>
      <c r="BH694" s="505"/>
      <c r="BI694" s="505"/>
      <c r="BJ694" s="505"/>
      <c r="BK694" s="505"/>
      <c r="BL694" s="505"/>
      <c r="BM694" s="505"/>
      <c r="BN694" s="505"/>
      <c r="BO694" s="505"/>
      <c r="BP694" s="505"/>
    </row>
    <row r="695" spans="1:68" ht="19.5" customHeight="1">
      <c r="A695" s="499"/>
      <c r="B695" s="499"/>
      <c r="C695" s="499"/>
      <c r="D695" s="499"/>
      <c r="E695" s="499"/>
      <c r="F695" s="499"/>
      <c r="G695" s="500"/>
      <c r="H695" s="499"/>
      <c r="I695" s="499"/>
      <c r="J695" s="500"/>
      <c r="K695" s="499"/>
      <c r="L695" s="500"/>
      <c r="M695" s="499"/>
      <c r="N695" s="500"/>
      <c r="O695" s="499"/>
      <c r="P695" s="500"/>
      <c r="Q695" s="501"/>
      <c r="R695" s="501"/>
      <c r="S695" s="501"/>
      <c r="T695" s="501"/>
      <c r="U695" s="499"/>
      <c r="V695" s="499"/>
      <c r="W695" s="500"/>
      <c r="X695" s="501"/>
      <c r="Y695" s="499"/>
      <c r="Z695" s="500"/>
      <c r="AA695" s="500"/>
      <c r="AB695" s="499"/>
      <c r="AC695" s="499"/>
      <c r="AD695" s="499"/>
      <c r="AE695" s="499"/>
      <c r="AF695" s="500"/>
      <c r="AG695" s="500"/>
      <c r="AH695" s="501"/>
      <c r="AI695" s="501"/>
      <c r="AJ695" s="501"/>
      <c r="AK695" s="501"/>
      <c r="AL695" s="501"/>
      <c r="AM695" s="501"/>
      <c r="AN695" s="502"/>
      <c r="AO695" s="502"/>
      <c r="AP695" s="500"/>
      <c r="AQ695" s="500"/>
      <c r="AR695" s="500"/>
      <c r="AS695" s="503"/>
      <c r="AT695" s="503"/>
      <c r="AU695" s="504"/>
      <c r="AV695" s="505"/>
      <c r="AW695" s="506"/>
      <c r="AX695" s="506"/>
      <c r="AY695" s="505"/>
      <c r="AZ695" s="506"/>
      <c r="BA695" s="504"/>
      <c r="BB695" s="504"/>
      <c r="BC695" s="504"/>
      <c r="BD695" s="504"/>
      <c r="BE695" s="504"/>
      <c r="BF695" s="504"/>
      <c r="BG695" s="505"/>
      <c r="BH695" s="505"/>
      <c r="BI695" s="505"/>
      <c r="BJ695" s="505"/>
      <c r="BK695" s="505"/>
      <c r="BL695" s="505"/>
      <c r="BM695" s="505"/>
      <c r="BN695" s="505"/>
      <c r="BO695" s="505"/>
      <c r="BP695" s="505"/>
    </row>
    <row r="696" spans="1:68" ht="19.5" customHeight="1">
      <c r="A696" s="499"/>
      <c r="B696" s="499"/>
      <c r="C696" s="499"/>
      <c r="D696" s="499"/>
      <c r="E696" s="499"/>
      <c r="F696" s="499"/>
      <c r="G696" s="500"/>
      <c r="H696" s="499"/>
      <c r="I696" s="499"/>
      <c r="J696" s="500"/>
      <c r="K696" s="499"/>
      <c r="L696" s="500"/>
      <c r="M696" s="499"/>
      <c r="N696" s="500"/>
      <c r="O696" s="499"/>
      <c r="P696" s="500"/>
      <c r="Q696" s="501"/>
      <c r="R696" s="501"/>
      <c r="S696" s="501"/>
      <c r="T696" s="501"/>
      <c r="U696" s="499"/>
      <c r="V696" s="499"/>
      <c r="W696" s="500"/>
      <c r="X696" s="501"/>
      <c r="Y696" s="499"/>
      <c r="Z696" s="500"/>
      <c r="AA696" s="500"/>
      <c r="AB696" s="499"/>
      <c r="AC696" s="499"/>
      <c r="AD696" s="499"/>
      <c r="AE696" s="499"/>
      <c r="AF696" s="500"/>
      <c r="AG696" s="500"/>
      <c r="AH696" s="501"/>
      <c r="AI696" s="501"/>
      <c r="AJ696" s="501"/>
      <c r="AK696" s="501"/>
      <c r="AL696" s="501"/>
      <c r="AM696" s="501"/>
      <c r="AN696" s="502"/>
      <c r="AO696" s="502"/>
      <c r="AP696" s="500"/>
      <c r="AQ696" s="500"/>
      <c r="AR696" s="500"/>
      <c r="AS696" s="503"/>
      <c r="AT696" s="503"/>
      <c r="AU696" s="504"/>
      <c r="AV696" s="505"/>
      <c r="AW696" s="506"/>
      <c r="AX696" s="506"/>
      <c r="AY696" s="505"/>
      <c r="AZ696" s="506"/>
      <c r="BA696" s="504"/>
      <c r="BB696" s="504"/>
      <c r="BC696" s="504"/>
      <c r="BD696" s="504"/>
      <c r="BE696" s="504"/>
      <c r="BF696" s="504"/>
      <c r="BG696" s="505"/>
      <c r="BH696" s="505"/>
      <c r="BI696" s="505"/>
      <c r="BJ696" s="505"/>
      <c r="BK696" s="505"/>
      <c r="BL696" s="505"/>
      <c r="BM696" s="505"/>
      <c r="BN696" s="505"/>
      <c r="BO696" s="505"/>
      <c r="BP696" s="505"/>
    </row>
    <row r="697" spans="1:68" ht="19.5" customHeight="1">
      <c r="A697" s="499"/>
      <c r="B697" s="499"/>
      <c r="C697" s="499"/>
      <c r="D697" s="499"/>
      <c r="E697" s="499"/>
      <c r="F697" s="499"/>
      <c r="G697" s="500"/>
      <c r="H697" s="499"/>
      <c r="I697" s="499"/>
      <c r="J697" s="500"/>
      <c r="K697" s="499"/>
      <c r="L697" s="500"/>
      <c r="M697" s="499"/>
      <c r="N697" s="500"/>
      <c r="O697" s="499"/>
      <c r="P697" s="500"/>
      <c r="Q697" s="501"/>
      <c r="R697" s="501"/>
      <c r="S697" s="501"/>
      <c r="T697" s="501"/>
      <c r="U697" s="499"/>
      <c r="V697" s="499"/>
      <c r="W697" s="500"/>
      <c r="X697" s="501"/>
      <c r="Y697" s="499"/>
      <c r="Z697" s="500"/>
      <c r="AA697" s="500"/>
      <c r="AB697" s="499"/>
      <c r="AC697" s="499"/>
      <c r="AD697" s="499"/>
      <c r="AE697" s="499"/>
      <c r="AF697" s="500"/>
      <c r="AG697" s="500"/>
      <c r="AH697" s="501"/>
      <c r="AI697" s="501"/>
      <c r="AJ697" s="501"/>
      <c r="AK697" s="501"/>
      <c r="AL697" s="501"/>
      <c r="AM697" s="501"/>
      <c r="AN697" s="502"/>
      <c r="AO697" s="502"/>
      <c r="AP697" s="500"/>
      <c r="AQ697" s="500"/>
      <c r="AR697" s="500"/>
      <c r="AS697" s="503"/>
      <c r="AT697" s="503"/>
      <c r="AU697" s="504"/>
      <c r="AV697" s="505"/>
      <c r="AW697" s="506"/>
      <c r="AX697" s="506"/>
      <c r="AY697" s="505"/>
      <c r="AZ697" s="506"/>
      <c r="BA697" s="504"/>
      <c r="BB697" s="504"/>
      <c r="BC697" s="504"/>
      <c r="BD697" s="504"/>
      <c r="BE697" s="504"/>
      <c r="BF697" s="504"/>
      <c r="BG697" s="505"/>
      <c r="BH697" s="505"/>
      <c r="BI697" s="505"/>
      <c r="BJ697" s="505"/>
      <c r="BK697" s="505"/>
      <c r="BL697" s="505"/>
      <c r="BM697" s="505"/>
      <c r="BN697" s="505"/>
      <c r="BO697" s="505"/>
      <c r="BP697" s="505"/>
    </row>
    <row r="698" spans="1:68" ht="19.5" customHeight="1">
      <c r="A698" s="499"/>
      <c r="B698" s="499"/>
      <c r="C698" s="499"/>
      <c r="D698" s="499"/>
      <c r="E698" s="499"/>
      <c r="F698" s="499"/>
      <c r="G698" s="500"/>
      <c r="H698" s="499"/>
      <c r="I698" s="499"/>
      <c r="J698" s="500"/>
      <c r="K698" s="499"/>
      <c r="L698" s="500"/>
      <c r="M698" s="499"/>
      <c r="N698" s="500"/>
      <c r="O698" s="499"/>
      <c r="P698" s="500"/>
      <c r="Q698" s="501"/>
      <c r="R698" s="501"/>
      <c r="S698" s="501"/>
      <c r="T698" s="501"/>
      <c r="U698" s="499"/>
      <c r="V698" s="499"/>
      <c r="W698" s="500"/>
      <c r="X698" s="501"/>
      <c r="Y698" s="499"/>
      <c r="Z698" s="500"/>
      <c r="AA698" s="500"/>
      <c r="AB698" s="499"/>
      <c r="AC698" s="499"/>
      <c r="AD698" s="499"/>
      <c r="AE698" s="499"/>
      <c r="AF698" s="500"/>
      <c r="AG698" s="500"/>
      <c r="AH698" s="501"/>
      <c r="AI698" s="501"/>
      <c r="AJ698" s="501"/>
      <c r="AK698" s="501"/>
      <c r="AL698" s="501"/>
      <c r="AM698" s="501"/>
      <c r="AN698" s="502"/>
      <c r="AO698" s="502"/>
      <c r="AP698" s="500"/>
      <c r="AQ698" s="500"/>
      <c r="AR698" s="500"/>
      <c r="AS698" s="503"/>
      <c r="AT698" s="503"/>
      <c r="AU698" s="504"/>
      <c r="AV698" s="505"/>
      <c r="AW698" s="506"/>
      <c r="AX698" s="506"/>
      <c r="AY698" s="505"/>
      <c r="AZ698" s="506"/>
      <c r="BA698" s="504"/>
      <c r="BB698" s="504"/>
      <c r="BC698" s="504"/>
      <c r="BD698" s="504"/>
      <c r="BE698" s="504"/>
      <c r="BF698" s="504"/>
      <c r="BG698" s="505"/>
      <c r="BH698" s="505"/>
      <c r="BI698" s="505"/>
      <c r="BJ698" s="505"/>
      <c r="BK698" s="505"/>
      <c r="BL698" s="505"/>
      <c r="BM698" s="505"/>
      <c r="BN698" s="505"/>
      <c r="BO698" s="505"/>
      <c r="BP698" s="505"/>
    </row>
    <row r="699" spans="1:68" ht="19.5" customHeight="1">
      <c r="A699" s="499"/>
      <c r="B699" s="499"/>
      <c r="C699" s="499"/>
      <c r="D699" s="499"/>
      <c r="E699" s="499"/>
      <c r="F699" s="499"/>
      <c r="G699" s="500"/>
      <c r="H699" s="499"/>
      <c r="I699" s="499"/>
      <c r="J699" s="500"/>
      <c r="K699" s="499"/>
      <c r="L699" s="500"/>
      <c r="M699" s="499"/>
      <c r="N699" s="500"/>
      <c r="O699" s="499"/>
      <c r="P699" s="500"/>
      <c r="Q699" s="501"/>
      <c r="R699" s="501"/>
      <c r="S699" s="501"/>
      <c r="T699" s="501"/>
      <c r="U699" s="499"/>
      <c r="V699" s="499"/>
      <c r="W699" s="500"/>
      <c r="X699" s="501"/>
      <c r="Y699" s="499"/>
      <c r="Z699" s="500"/>
      <c r="AA699" s="500"/>
      <c r="AB699" s="499"/>
      <c r="AC699" s="499"/>
      <c r="AD699" s="499"/>
      <c r="AE699" s="499"/>
      <c r="AF699" s="500"/>
      <c r="AG699" s="500"/>
      <c r="AH699" s="501"/>
      <c r="AI699" s="501"/>
      <c r="AJ699" s="501"/>
      <c r="AK699" s="501"/>
      <c r="AL699" s="501"/>
      <c r="AM699" s="501"/>
      <c r="AN699" s="502"/>
      <c r="AO699" s="502"/>
      <c r="AP699" s="500"/>
      <c r="AQ699" s="500"/>
      <c r="AR699" s="500"/>
      <c r="AS699" s="503"/>
      <c r="AT699" s="503"/>
      <c r="AU699" s="504"/>
      <c r="AV699" s="505"/>
      <c r="AW699" s="506"/>
      <c r="AX699" s="506"/>
      <c r="AY699" s="505"/>
      <c r="AZ699" s="506"/>
      <c r="BA699" s="504"/>
      <c r="BB699" s="504"/>
      <c r="BC699" s="504"/>
      <c r="BD699" s="504"/>
      <c r="BE699" s="504"/>
      <c r="BF699" s="504"/>
      <c r="BG699" s="505"/>
      <c r="BH699" s="505"/>
      <c r="BI699" s="505"/>
      <c r="BJ699" s="505"/>
      <c r="BK699" s="505"/>
      <c r="BL699" s="505"/>
      <c r="BM699" s="505"/>
      <c r="BN699" s="505"/>
      <c r="BO699" s="505"/>
      <c r="BP699" s="505"/>
    </row>
    <row r="700" spans="1:68" ht="19.5" customHeight="1">
      <c r="A700" s="499"/>
      <c r="B700" s="499"/>
      <c r="C700" s="499"/>
      <c r="D700" s="499"/>
      <c r="E700" s="499"/>
      <c r="F700" s="499"/>
      <c r="G700" s="500"/>
      <c r="H700" s="499"/>
      <c r="I700" s="499"/>
      <c r="J700" s="500"/>
      <c r="K700" s="499"/>
      <c r="L700" s="500"/>
      <c r="M700" s="499"/>
      <c r="N700" s="500"/>
      <c r="O700" s="499"/>
      <c r="P700" s="500"/>
      <c r="Q700" s="501"/>
      <c r="R700" s="501"/>
      <c r="S700" s="501"/>
      <c r="T700" s="501"/>
      <c r="U700" s="499"/>
      <c r="V700" s="499"/>
      <c r="W700" s="500"/>
      <c r="X700" s="501"/>
      <c r="Y700" s="499"/>
      <c r="Z700" s="500"/>
      <c r="AA700" s="500"/>
      <c r="AB700" s="499"/>
      <c r="AC700" s="499"/>
      <c r="AD700" s="499"/>
      <c r="AE700" s="499"/>
      <c r="AF700" s="500"/>
      <c r="AG700" s="500"/>
      <c r="AH700" s="501"/>
      <c r="AI700" s="501"/>
      <c r="AJ700" s="501"/>
      <c r="AK700" s="501"/>
      <c r="AL700" s="501"/>
      <c r="AM700" s="501"/>
      <c r="AN700" s="502"/>
      <c r="AO700" s="502"/>
      <c r="AP700" s="500"/>
      <c r="AQ700" s="500"/>
      <c r="AR700" s="500"/>
      <c r="AS700" s="503"/>
      <c r="AT700" s="503"/>
      <c r="AU700" s="504"/>
      <c r="AV700" s="505"/>
      <c r="AW700" s="506"/>
      <c r="AX700" s="506"/>
      <c r="AY700" s="505"/>
      <c r="AZ700" s="506"/>
      <c r="BA700" s="504"/>
      <c r="BB700" s="504"/>
      <c r="BC700" s="504"/>
      <c r="BD700" s="504"/>
      <c r="BE700" s="504"/>
      <c r="BF700" s="504"/>
      <c r="BG700" s="505"/>
      <c r="BH700" s="505"/>
      <c r="BI700" s="505"/>
      <c r="BJ700" s="505"/>
      <c r="BK700" s="505"/>
      <c r="BL700" s="505"/>
      <c r="BM700" s="505"/>
      <c r="BN700" s="505"/>
      <c r="BO700" s="505"/>
      <c r="BP700" s="505"/>
    </row>
    <row r="701" spans="1:68" ht="19.5" customHeight="1">
      <c r="A701" s="499"/>
      <c r="B701" s="499"/>
      <c r="C701" s="499"/>
      <c r="D701" s="499"/>
      <c r="E701" s="499"/>
      <c r="F701" s="499"/>
      <c r="G701" s="500"/>
      <c r="H701" s="499"/>
      <c r="I701" s="499"/>
      <c r="J701" s="500"/>
      <c r="K701" s="499"/>
      <c r="L701" s="500"/>
      <c r="M701" s="499"/>
      <c r="N701" s="500"/>
      <c r="O701" s="499"/>
      <c r="P701" s="500"/>
      <c r="Q701" s="501"/>
      <c r="R701" s="501"/>
      <c r="S701" s="501"/>
      <c r="T701" s="501"/>
      <c r="U701" s="499"/>
      <c r="V701" s="499"/>
      <c r="W701" s="500"/>
      <c r="X701" s="501"/>
      <c r="Y701" s="499"/>
      <c r="Z701" s="500"/>
      <c r="AA701" s="500"/>
      <c r="AB701" s="499"/>
      <c r="AC701" s="499"/>
      <c r="AD701" s="499"/>
      <c r="AE701" s="499"/>
      <c r="AF701" s="500"/>
      <c r="AG701" s="500"/>
      <c r="AH701" s="501"/>
      <c r="AI701" s="501"/>
      <c r="AJ701" s="501"/>
      <c r="AK701" s="501"/>
      <c r="AL701" s="501"/>
      <c r="AM701" s="501"/>
      <c r="AN701" s="502"/>
      <c r="AO701" s="502"/>
      <c r="AP701" s="500"/>
      <c r="AQ701" s="500"/>
      <c r="AR701" s="500"/>
      <c r="AS701" s="503"/>
      <c r="AT701" s="503"/>
      <c r="AU701" s="504"/>
      <c r="AV701" s="505"/>
      <c r="AW701" s="506"/>
      <c r="AX701" s="506"/>
      <c r="AY701" s="505"/>
      <c r="AZ701" s="506"/>
      <c r="BA701" s="504"/>
      <c r="BB701" s="504"/>
      <c r="BC701" s="504"/>
      <c r="BD701" s="504"/>
      <c r="BE701" s="504"/>
      <c r="BF701" s="504"/>
      <c r="BG701" s="505"/>
      <c r="BH701" s="505"/>
      <c r="BI701" s="505"/>
      <c r="BJ701" s="505"/>
      <c r="BK701" s="505"/>
      <c r="BL701" s="505"/>
      <c r="BM701" s="505"/>
      <c r="BN701" s="505"/>
      <c r="BO701" s="505"/>
      <c r="BP701" s="505"/>
    </row>
    <row r="702" spans="1:68" ht="19.5" customHeight="1">
      <c r="A702" s="499"/>
      <c r="B702" s="499"/>
      <c r="C702" s="499"/>
      <c r="D702" s="499"/>
      <c r="E702" s="499"/>
      <c r="F702" s="499"/>
      <c r="G702" s="500"/>
      <c r="H702" s="499"/>
      <c r="I702" s="499"/>
      <c r="J702" s="500"/>
      <c r="K702" s="499"/>
      <c r="L702" s="500"/>
      <c r="M702" s="499"/>
      <c r="N702" s="500"/>
      <c r="O702" s="499"/>
      <c r="P702" s="500"/>
      <c r="Q702" s="501"/>
      <c r="R702" s="501"/>
      <c r="S702" s="501"/>
      <c r="T702" s="501"/>
      <c r="U702" s="499"/>
      <c r="V702" s="499"/>
      <c r="W702" s="500"/>
      <c r="X702" s="501"/>
      <c r="Y702" s="499"/>
      <c r="Z702" s="500"/>
      <c r="AA702" s="500"/>
      <c r="AB702" s="499"/>
      <c r="AC702" s="499"/>
      <c r="AD702" s="499"/>
      <c r="AE702" s="499"/>
      <c r="AF702" s="500"/>
      <c r="AG702" s="500"/>
      <c r="AH702" s="501"/>
      <c r="AI702" s="501"/>
      <c r="AJ702" s="501"/>
      <c r="AK702" s="501"/>
      <c r="AL702" s="501"/>
      <c r="AM702" s="501"/>
      <c r="AN702" s="502"/>
      <c r="AO702" s="502"/>
      <c r="AP702" s="500"/>
      <c r="AQ702" s="500"/>
      <c r="AR702" s="500"/>
      <c r="AS702" s="503"/>
      <c r="AT702" s="503"/>
      <c r="AU702" s="504"/>
      <c r="AV702" s="505"/>
      <c r="AW702" s="506"/>
      <c r="AX702" s="506"/>
      <c r="AY702" s="505"/>
      <c r="AZ702" s="506"/>
      <c r="BA702" s="504"/>
      <c r="BB702" s="504"/>
      <c r="BC702" s="504"/>
      <c r="BD702" s="504"/>
      <c r="BE702" s="504"/>
      <c r="BF702" s="504"/>
      <c r="BG702" s="505"/>
      <c r="BH702" s="505"/>
      <c r="BI702" s="505"/>
      <c r="BJ702" s="505"/>
      <c r="BK702" s="505"/>
      <c r="BL702" s="505"/>
      <c r="BM702" s="505"/>
      <c r="BN702" s="505"/>
      <c r="BO702" s="505"/>
      <c r="BP702" s="505"/>
    </row>
    <row r="703" spans="1:68" ht="19.5" customHeight="1">
      <c r="A703" s="499"/>
      <c r="B703" s="499"/>
      <c r="C703" s="499"/>
      <c r="D703" s="499"/>
      <c r="E703" s="499"/>
      <c r="F703" s="499"/>
      <c r="G703" s="500"/>
      <c r="H703" s="499"/>
      <c r="I703" s="499"/>
      <c r="J703" s="500"/>
      <c r="K703" s="499"/>
      <c r="L703" s="500"/>
      <c r="M703" s="499"/>
      <c r="N703" s="500"/>
      <c r="O703" s="499"/>
      <c r="P703" s="500"/>
      <c r="Q703" s="501"/>
      <c r="R703" s="501"/>
      <c r="S703" s="501"/>
      <c r="T703" s="501"/>
      <c r="U703" s="499"/>
      <c r="V703" s="499"/>
      <c r="W703" s="500"/>
      <c r="X703" s="501"/>
      <c r="Y703" s="499"/>
      <c r="Z703" s="500"/>
      <c r="AA703" s="500"/>
      <c r="AB703" s="499"/>
      <c r="AC703" s="499"/>
      <c r="AD703" s="499"/>
      <c r="AE703" s="499"/>
      <c r="AF703" s="500"/>
      <c r="AG703" s="500"/>
      <c r="AH703" s="501"/>
      <c r="AI703" s="501"/>
      <c r="AJ703" s="501"/>
      <c r="AK703" s="501"/>
      <c r="AL703" s="501"/>
      <c r="AM703" s="501"/>
      <c r="AN703" s="502"/>
      <c r="AO703" s="502"/>
      <c r="AP703" s="500"/>
      <c r="AQ703" s="500"/>
      <c r="AR703" s="500"/>
      <c r="AS703" s="503"/>
      <c r="AT703" s="503"/>
      <c r="AU703" s="504"/>
      <c r="AV703" s="505"/>
      <c r="AW703" s="506"/>
      <c r="AX703" s="506"/>
      <c r="AY703" s="505"/>
      <c r="AZ703" s="506"/>
      <c r="BA703" s="504"/>
      <c r="BB703" s="504"/>
      <c r="BC703" s="504"/>
      <c r="BD703" s="504"/>
      <c r="BE703" s="504"/>
      <c r="BF703" s="504"/>
      <c r="BG703" s="505"/>
      <c r="BH703" s="505"/>
      <c r="BI703" s="505"/>
      <c r="BJ703" s="505"/>
      <c r="BK703" s="505"/>
      <c r="BL703" s="505"/>
      <c r="BM703" s="505"/>
      <c r="BN703" s="505"/>
      <c r="BO703" s="505"/>
      <c r="BP703" s="505"/>
    </row>
    <row r="704" spans="1:68" ht="19.5" customHeight="1">
      <c r="A704" s="499"/>
      <c r="B704" s="499"/>
      <c r="C704" s="499"/>
      <c r="D704" s="499"/>
      <c r="E704" s="499"/>
      <c r="F704" s="499"/>
      <c r="G704" s="500"/>
      <c r="H704" s="499"/>
      <c r="I704" s="499"/>
      <c r="J704" s="500"/>
      <c r="K704" s="499"/>
      <c r="L704" s="500"/>
      <c r="M704" s="499"/>
      <c r="N704" s="500"/>
      <c r="O704" s="499"/>
      <c r="P704" s="500"/>
      <c r="Q704" s="501"/>
      <c r="R704" s="501"/>
      <c r="S704" s="501"/>
      <c r="T704" s="501"/>
      <c r="U704" s="499"/>
      <c r="V704" s="499"/>
      <c r="W704" s="500"/>
      <c r="X704" s="501"/>
      <c r="Y704" s="499"/>
      <c r="Z704" s="500"/>
      <c r="AA704" s="500"/>
      <c r="AB704" s="499"/>
      <c r="AC704" s="499"/>
      <c r="AD704" s="499"/>
      <c r="AE704" s="499"/>
      <c r="AF704" s="500"/>
      <c r="AG704" s="500"/>
      <c r="AH704" s="501"/>
      <c r="AI704" s="501"/>
      <c r="AJ704" s="501"/>
      <c r="AK704" s="501"/>
      <c r="AL704" s="501"/>
      <c r="AM704" s="501"/>
      <c r="AN704" s="502"/>
      <c r="AO704" s="502"/>
      <c r="AP704" s="500"/>
      <c r="AQ704" s="500"/>
      <c r="AR704" s="500"/>
      <c r="AS704" s="503"/>
      <c r="AT704" s="503"/>
      <c r="AU704" s="504"/>
      <c r="AV704" s="505"/>
      <c r="AW704" s="506"/>
      <c r="AX704" s="506"/>
      <c r="AY704" s="505"/>
      <c r="AZ704" s="506"/>
      <c r="BA704" s="504"/>
      <c r="BB704" s="504"/>
      <c r="BC704" s="504"/>
      <c r="BD704" s="504"/>
      <c r="BE704" s="504"/>
      <c r="BF704" s="504"/>
      <c r="BG704" s="505"/>
      <c r="BH704" s="505"/>
      <c r="BI704" s="505"/>
      <c r="BJ704" s="505"/>
      <c r="BK704" s="505"/>
      <c r="BL704" s="505"/>
      <c r="BM704" s="505"/>
      <c r="BN704" s="505"/>
      <c r="BO704" s="505"/>
      <c r="BP704" s="505"/>
    </row>
    <row r="705" spans="1:68" ht="19.5" customHeight="1">
      <c r="A705" s="499"/>
      <c r="B705" s="499"/>
      <c r="C705" s="499"/>
      <c r="D705" s="499"/>
      <c r="E705" s="499"/>
      <c r="F705" s="499"/>
      <c r="G705" s="500"/>
      <c r="H705" s="499"/>
      <c r="I705" s="499"/>
      <c r="J705" s="500"/>
      <c r="K705" s="499"/>
      <c r="L705" s="500"/>
      <c r="M705" s="499"/>
      <c r="N705" s="500"/>
      <c r="O705" s="499"/>
      <c r="P705" s="500"/>
      <c r="Q705" s="501"/>
      <c r="R705" s="501"/>
      <c r="S705" s="501"/>
      <c r="T705" s="501"/>
      <c r="U705" s="499"/>
      <c r="V705" s="499"/>
      <c r="W705" s="500"/>
      <c r="X705" s="501"/>
      <c r="Y705" s="499"/>
      <c r="Z705" s="500"/>
      <c r="AA705" s="500"/>
      <c r="AB705" s="499"/>
      <c r="AC705" s="499"/>
      <c r="AD705" s="499"/>
      <c r="AE705" s="499"/>
      <c r="AF705" s="500"/>
      <c r="AG705" s="500"/>
      <c r="AH705" s="501"/>
      <c r="AI705" s="501"/>
      <c r="AJ705" s="501"/>
      <c r="AK705" s="501"/>
      <c r="AL705" s="501"/>
      <c r="AM705" s="501"/>
      <c r="AN705" s="502"/>
      <c r="AO705" s="502"/>
      <c r="AP705" s="500"/>
      <c r="AQ705" s="500"/>
      <c r="AR705" s="500"/>
      <c r="AS705" s="503"/>
      <c r="AT705" s="503"/>
      <c r="AU705" s="504"/>
      <c r="AV705" s="505"/>
      <c r="AW705" s="506"/>
      <c r="AX705" s="506"/>
      <c r="AY705" s="505"/>
      <c r="AZ705" s="506"/>
      <c r="BA705" s="504"/>
      <c r="BB705" s="504"/>
      <c r="BC705" s="504"/>
      <c r="BD705" s="504"/>
      <c r="BE705" s="504"/>
      <c r="BF705" s="504"/>
      <c r="BG705" s="505"/>
      <c r="BH705" s="505"/>
      <c r="BI705" s="505"/>
      <c r="BJ705" s="505"/>
      <c r="BK705" s="505"/>
      <c r="BL705" s="505"/>
      <c r="BM705" s="505"/>
      <c r="BN705" s="505"/>
      <c r="BO705" s="505"/>
      <c r="BP705" s="505"/>
    </row>
    <row r="706" spans="1:68" ht="19.5" customHeight="1">
      <c r="A706" s="499"/>
      <c r="B706" s="499"/>
      <c r="C706" s="499"/>
      <c r="D706" s="499"/>
      <c r="E706" s="499"/>
      <c r="F706" s="499"/>
      <c r="G706" s="500"/>
      <c r="H706" s="499"/>
      <c r="I706" s="499"/>
      <c r="J706" s="500"/>
      <c r="K706" s="499"/>
      <c r="L706" s="500"/>
      <c r="M706" s="499"/>
      <c r="N706" s="500"/>
      <c r="O706" s="499"/>
      <c r="P706" s="500"/>
      <c r="Q706" s="501"/>
      <c r="R706" s="501"/>
      <c r="S706" s="501"/>
      <c r="T706" s="501"/>
      <c r="U706" s="499"/>
      <c r="V706" s="499"/>
      <c r="W706" s="500"/>
      <c r="X706" s="501"/>
      <c r="Y706" s="499"/>
      <c r="Z706" s="500"/>
      <c r="AA706" s="500"/>
      <c r="AB706" s="499"/>
      <c r="AC706" s="499"/>
      <c r="AD706" s="499"/>
      <c r="AE706" s="499"/>
      <c r="AF706" s="500"/>
      <c r="AG706" s="500"/>
      <c r="AH706" s="501"/>
      <c r="AI706" s="501"/>
      <c r="AJ706" s="501"/>
      <c r="AK706" s="501"/>
      <c r="AL706" s="501"/>
      <c r="AM706" s="501"/>
      <c r="AN706" s="502"/>
      <c r="AO706" s="502"/>
      <c r="AP706" s="500"/>
      <c r="AQ706" s="500"/>
      <c r="AR706" s="500"/>
      <c r="AS706" s="503"/>
      <c r="AT706" s="503"/>
      <c r="AU706" s="504"/>
      <c r="AV706" s="505"/>
      <c r="AW706" s="506"/>
      <c r="AX706" s="506"/>
      <c r="AY706" s="505"/>
      <c r="AZ706" s="506"/>
      <c r="BA706" s="504"/>
      <c r="BB706" s="504"/>
      <c r="BC706" s="504"/>
      <c r="BD706" s="504"/>
      <c r="BE706" s="504"/>
      <c r="BF706" s="504"/>
      <c r="BG706" s="505"/>
      <c r="BH706" s="505"/>
      <c r="BI706" s="505"/>
      <c r="BJ706" s="505"/>
      <c r="BK706" s="505"/>
      <c r="BL706" s="505"/>
      <c r="BM706" s="505"/>
      <c r="BN706" s="505"/>
      <c r="BO706" s="505"/>
      <c r="BP706" s="505"/>
    </row>
    <row r="707" spans="1:68" ht="19.5" customHeight="1">
      <c r="A707" s="499"/>
      <c r="B707" s="499"/>
      <c r="C707" s="499"/>
      <c r="D707" s="499"/>
      <c r="E707" s="499"/>
      <c r="F707" s="499"/>
      <c r="G707" s="500"/>
      <c r="H707" s="499"/>
      <c r="I707" s="499"/>
      <c r="J707" s="500"/>
      <c r="K707" s="499"/>
      <c r="L707" s="500"/>
      <c r="M707" s="499"/>
      <c r="N707" s="500"/>
      <c r="O707" s="499"/>
      <c r="P707" s="500"/>
      <c r="Q707" s="501"/>
      <c r="R707" s="501"/>
      <c r="S707" s="501"/>
      <c r="T707" s="501"/>
      <c r="U707" s="499"/>
      <c r="V707" s="499"/>
      <c r="W707" s="500"/>
      <c r="X707" s="501"/>
      <c r="Y707" s="499"/>
      <c r="Z707" s="500"/>
      <c r="AA707" s="500"/>
      <c r="AB707" s="499"/>
      <c r="AC707" s="499"/>
      <c r="AD707" s="499"/>
      <c r="AE707" s="499"/>
      <c r="AF707" s="500"/>
      <c r="AG707" s="500"/>
      <c r="AH707" s="501"/>
      <c r="AI707" s="501"/>
      <c r="AJ707" s="501"/>
      <c r="AK707" s="501"/>
      <c r="AL707" s="501"/>
      <c r="AM707" s="501"/>
      <c r="AN707" s="502"/>
      <c r="AO707" s="502"/>
      <c r="AP707" s="500"/>
      <c r="AQ707" s="500"/>
      <c r="AR707" s="500"/>
      <c r="AS707" s="503"/>
      <c r="AT707" s="503"/>
      <c r="AU707" s="504"/>
      <c r="AV707" s="505"/>
      <c r="AW707" s="506"/>
      <c r="AX707" s="506"/>
      <c r="AY707" s="505"/>
      <c r="AZ707" s="506"/>
      <c r="BA707" s="504"/>
      <c r="BB707" s="504"/>
      <c r="BC707" s="504"/>
      <c r="BD707" s="504"/>
      <c r="BE707" s="504"/>
      <c r="BF707" s="504"/>
      <c r="BG707" s="505"/>
      <c r="BH707" s="505"/>
      <c r="BI707" s="505"/>
      <c r="BJ707" s="505"/>
      <c r="BK707" s="505"/>
      <c r="BL707" s="505"/>
      <c r="BM707" s="505"/>
      <c r="BN707" s="505"/>
      <c r="BO707" s="505"/>
      <c r="BP707" s="505"/>
    </row>
    <row r="708" spans="1:68" ht="19.5" customHeight="1">
      <c r="A708" s="499"/>
      <c r="B708" s="499"/>
      <c r="C708" s="499"/>
      <c r="D708" s="499"/>
      <c r="E708" s="499"/>
      <c r="F708" s="499"/>
      <c r="G708" s="500"/>
      <c r="H708" s="499"/>
      <c r="I708" s="499"/>
      <c r="J708" s="500"/>
      <c r="K708" s="499"/>
      <c r="L708" s="500"/>
      <c r="M708" s="499"/>
      <c r="N708" s="500"/>
      <c r="O708" s="499"/>
      <c r="P708" s="500"/>
      <c r="Q708" s="501"/>
      <c r="R708" s="501"/>
      <c r="S708" s="501"/>
      <c r="T708" s="501"/>
      <c r="U708" s="499"/>
      <c r="V708" s="499"/>
      <c r="W708" s="500"/>
      <c r="X708" s="501"/>
      <c r="Y708" s="499"/>
      <c r="Z708" s="500"/>
      <c r="AA708" s="500"/>
      <c r="AB708" s="499"/>
      <c r="AC708" s="499"/>
      <c r="AD708" s="499"/>
      <c r="AE708" s="499"/>
      <c r="AF708" s="500"/>
      <c r="AG708" s="500"/>
      <c r="AH708" s="501"/>
      <c r="AI708" s="501"/>
      <c r="AJ708" s="501"/>
      <c r="AK708" s="501"/>
      <c r="AL708" s="501"/>
      <c r="AM708" s="501"/>
      <c r="AN708" s="502"/>
      <c r="AO708" s="502"/>
      <c r="AP708" s="500"/>
      <c r="AQ708" s="500"/>
      <c r="AR708" s="500"/>
      <c r="AS708" s="503"/>
      <c r="AT708" s="503"/>
      <c r="AU708" s="504"/>
      <c r="AV708" s="505"/>
      <c r="AW708" s="506"/>
      <c r="AX708" s="506"/>
      <c r="AY708" s="505"/>
      <c r="AZ708" s="506"/>
      <c r="BA708" s="504"/>
      <c r="BB708" s="504"/>
      <c r="BC708" s="504"/>
      <c r="BD708" s="504"/>
      <c r="BE708" s="504"/>
      <c r="BF708" s="504"/>
      <c r="BG708" s="505"/>
      <c r="BH708" s="505"/>
      <c r="BI708" s="505"/>
      <c r="BJ708" s="505"/>
      <c r="BK708" s="505"/>
      <c r="BL708" s="505"/>
      <c r="BM708" s="505"/>
      <c r="BN708" s="505"/>
      <c r="BO708" s="505"/>
      <c r="BP708" s="505"/>
    </row>
    <row r="709" spans="1:68" ht="19.5" customHeight="1">
      <c r="A709" s="499"/>
      <c r="B709" s="499"/>
      <c r="C709" s="499"/>
      <c r="D709" s="499"/>
      <c r="E709" s="499"/>
      <c r="F709" s="499"/>
      <c r="G709" s="500"/>
      <c r="H709" s="499"/>
      <c r="I709" s="499"/>
      <c r="J709" s="500"/>
      <c r="K709" s="499"/>
      <c r="L709" s="500"/>
      <c r="M709" s="499"/>
      <c r="N709" s="500"/>
      <c r="O709" s="499"/>
      <c r="P709" s="500"/>
      <c r="Q709" s="501"/>
      <c r="R709" s="501"/>
      <c r="S709" s="501"/>
      <c r="T709" s="501"/>
      <c r="U709" s="499"/>
      <c r="V709" s="499"/>
      <c r="W709" s="500"/>
      <c r="X709" s="501"/>
      <c r="Y709" s="499"/>
      <c r="Z709" s="500"/>
      <c r="AA709" s="500"/>
      <c r="AB709" s="499"/>
      <c r="AC709" s="499"/>
      <c r="AD709" s="499"/>
      <c r="AE709" s="499"/>
      <c r="AF709" s="500"/>
      <c r="AG709" s="500"/>
      <c r="AH709" s="501"/>
      <c r="AI709" s="501"/>
      <c r="AJ709" s="501"/>
      <c r="AK709" s="501"/>
      <c r="AL709" s="501"/>
      <c r="AM709" s="501"/>
      <c r="AN709" s="502"/>
      <c r="AO709" s="502"/>
      <c r="AP709" s="500"/>
      <c r="AQ709" s="500"/>
      <c r="AR709" s="500"/>
      <c r="AS709" s="503"/>
      <c r="AT709" s="503"/>
      <c r="AU709" s="504"/>
      <c r="AV709" s="505"/>
      <c r="AW709" s="506"/>
      <c r="AX709" s="506"/>
      <c r="AY709" s="505"/>
      <c r="AZ709" s="506"/>
      <c r="BA709" s="504"/>
      <c r="BB709" s="504"/>
      <c r="BC709" s="504"/>
      <c r="BD709" s="504"/>
      <c r="BE709" s="504"/>
      <c r="BF709" s="504"/>
      <c r="BG709" s="505"/>
      <c r="BH709" s="505"/>
      <c r="BI709" s="505"/>
      <c r="BJ709" s="505"/>
      <c r="BK709" s="505"/>
      <c r="BL709" s="505"/>
      <c r="BM709" s="505"/>
      <c r="BN709" s="505"/>
      <c r="BO709" s="505"/>
      <c r="BP709" s="505"/>
    </row>
    <row r="710" spans="1:68" ht="19.5" customHeight="1">
      <c r="A710" s="499"/>
      <c r="B710" s="499"/>
      <c r="C710" s="499"/>
      <c r="D710" s="499"/>
      <c r="E710" s="499"/>
      <c r="F710" s="499"/>
      <c r="G710" s="500"/>
      <c r="H710" s="499"/>
      <c r="I710" s="499"/>
      <c r="J710" s="500"/>
      <c r="K710" s="499"/>
      <c r="L710" s="500"/>
      <c r="M710" s="499"/>
      <c r="N710" s="500"/>
      <c r="O710" s="499"/>
      <c r="P710" s="500"/>
      <c r="Q710" s="501"/>
      <c r="R710" s="501"/>
      <c r="S710" s="501"/>
      <c r="T710" s="501"/>
      <c r="U710" s="499"/>
      <c r="V710" s="499"/>
      <c r="W710" s="500"/>
      <c r="X710" s="501"/>
      <c r="Y710" s="499"/>
      <c r="Z710" s="500"/>
      <c r="AA710" s="500"/>
      <c r="AB710" s="499"/>
      <c r="AC710" s="499"/>
      <c r="AD710" s="499"/>
      <c r="AE710" s="499"/>
      <c r="AF710" s="500"/>
      <c r="AG710" s="500"/>
      <c r="AH710" s="501"/>
      <c r="AI710" s="501"/>
      <c r="AJ710" s="501"/>
      <c r="AK710" s="501"/>
      <c r="AL710" s="501"/>
      <c r="AM710" s="501"/>
      <c r="AN710" s="502"/>
      <c r="AO710" s="502"/>
      <c r="AP710" s="500"/>
      <c r="AQ710" s="500"/>
      <c r="AR710" s="500"/>
      <c r="AS710" s="503"/>
      <c r="AT710" s="503"/>
      <c r="AU710" s="504"/>
      <c r="AV710" s="505"/>
      <c r="AW710" s="506"/>
      <c r="AX710" s="506"/>
      <c r="AY710" s="505"/>
      <c r="AZ710" s="506"/>
      <c r="BA710" s="504"/>
      <c r="BB710" s="504"/>
      <c r="BC710" s="504"/>
      <c r="BD710" s="504"/>
      <c r="BE710" s="504"/>
      <c r="BF710" s="504"/>
      <c r="BG710" s="505"/>
      <c r="BH710" s="505"/>
      <c r="BI710" s="505"/>
      <c r="BJ710" s="505"/>
      <c r="BK710" s="505"/>
      <c r="BL710" s="505"/>
      <c r="BM710" s="505"/>
      <c r="BN710" s="505"/>
      <c r="BO710" s="505"/>
      <c r="BP710" s="505"/>
    </row>
    <row r="711" spans="1:68" ht="19.5" customHeight="1">
      <c r="A711" s="499"/>
      <c r="B711" s="499"/>
      <c r="C711" s="499"/>
      <c r="D711" s="499"/>
      <c r="E711" s="499"/>
      <c r="F711" s="499"/>
      <c r="G711" s="500"/>
      <c r="H711" s="499"/>
      <c r="I711" s="499"/>
      <c r="J711" s="500"/>
      <c r="K711" s="499"/>
      <c r="L711" s="500"/>
      <c r="M711" s="499"/>
      <c r="N711" s="500"/>
      <c r="O711" s="499"/>
      <c r="P711" s="500"/>
      <c r="Q711" s="501"/>
      <c r="R711" s="501"/>
      <c r="S711" s="501"/>
      <c r="T711" s="501"/>
      <c r="U711" s="499"/>
      <c r="V711" s="499"/>
      <c r="W711" s="500"/>
      <c r="X711" s="501"/>
      <c r="Y711" s="499"/>
      <c r="Z711" s="500"/>
      <c r="AA711" s="500"/>
      <c r="AB711" s="499"/>
      <c r="AC711" s="499"/>
      <c r="AD711" s="499"/>
      <c r="AE711" s="499"/>
      <c r="AF711" s="500"/>
      <c r="AG711" s="500"/>
      <c r="AH711" s="501"/>
      <c r="AI711" s="501"/>
      <c r="AJ711" s="501"/>
      <c r="AK711" s="501"/>
      <c r="AL711" s="501"/>
      <c r="AM711" s="501"/>
      <c r="AN711" s="502"/>
      <c r="AO711" s="502"/>
      <c r="AP711" s="500"/>
      <c r="AQ711" s="500"/>
      <c r="AR711" s="500"/>
      <c r="AS711" s="503"/>
      <c r="AT711" s="503"/>
      <c r="AU711" s="504"/>
      <c r="AV711" s="505"/>
      <c r="AW711" s="506"/>
      <c r="AX711" s="506"/>
      <c r="AY711" s="505"/>
      <c r="AZ711" s="506"/>
      <c r="BA711" s="504"/>
      <c r="BB711" s="504"/>
      <c r="BC711" s="504"/>
      <c r="BD711" s="504"/>
      <c r="BE711" s="504"/>
      <c r="BF711" s="504"/>
      <c r="BG711" s="505"/>
      <c r="BH711" s="505"/>
      <c r="BI711" s="505"/>
      <c r="BJ711" s="505"/>
      <c r="BK711" s="505"/>
      <c r="BL711" s="505"/>
      <c r="BM711" s="505"/>
      <c r="BN711" s="505"/>
      <c r="BO711" s="505"/>
      <c r="BP711" s="505"/>
    </row>
    <row r="712" spans="1:68" ht="19.5" customHeight="1">
      <c r="A712" s="499"/>
      <c r="B712" s="499"/>
      <c r="C712" s="499"/>
      <c r="D712" s="499"/>
      <c r="E712" s="499"/>
      <c r="F712" s="499"/>
      <c r="G712" s="500"/>
      <c r="H712" s="499"/>
      <c r="I712" s="499"/>
      <c r="J712" s="500"/>
      <c r="K712" s="499"/>
      <c r="L712" s="500"/>
      <c r="M712" s="499"/>
      <c r="N712" s="500"/>
      <c r="O712" s="499"/>
      <c r="P712" s="500"/>
      <c r="Q712" s="501"/>
      <c r="R712" s="501"/>
      <c r="S712" s="501"/>
      <c r="T712" s="501"/>
      <c r="U712" s="499"/>
      <c r="V712" s="499"/>
      <c r="W712" s="500"/>
      <c r="X712" s="501"/>
      <c r="Y712" s="499"/>
      <c r="Z712" s="500"/>
      <c r="AA712" s="500"/>
      <c r="AB712" s="499"/>
      <c r="AC712" s="499"/>
      <c r="AD712" s="499"/>
      <c r="AE712" s="499"/>
      <c r="AF712" s="500"/>
      <c r="AG712" s="500"/>
      <c r="AH712" s="501"/>
      <c r="AI712" s="501"/>
      <c r="AJ712" s="501"/>
      <c r="AK712" s="501"/>
      <c r="AL712" s="501"/>
      <c r="AM712" s="501"/>
      <c r="AN712" s="502"/>
      <c r="AO712" s="502"/>
      <c r="AP712" s="500"/>
      <c r="AQ712" s="500"/>
      <c r="AR712" s="500"/>
      <c r="AS712" s="503"/>
      <c r="AT712" s="503"/>
      <c r="AU712" s="504"/>
      <c r="AV712" s="505"/>
      <c r="AW712" s="506"/>
      <c r="AX712" s="506"/>
      <c r="AY712" s="505"/>
      <c r="AZ712" s="506"/>
      <c r="BA712" s="504"/>
      <c r="BB712" s="504"/>
      <c r="BC712" s="504"/>
      <c r="BD712" s="504"/>
      <c r="BE712" s="504"/>
      <c r="BF712" s="504"/>
      <c r="BG712" s="505"/>
      <c r="BH712" s="505"/>
      <c r="BI712" s="505"/>
      <c r="BJ712" s="505"/>
      <c r="BK712" s="505"/>
      <c r="BL712" s="505"/>
      <c r="BM712" s="505"/>
      <c r="BN712" s="505"/>
      <c r="BO712" s="505"/>
      <c r="BP712" s="505"/>
    </row>
    <row r="713" spans="1:68" ht="19.5" customHeight="1">
      <c r="A713" s="499"/>
      <c r="B713" s="499"/>
      <c r="C713" s="499"/>
      <c r="D713" s="499"/>
      <c r="E713" s="499"/>
      <c r="F713" s="499"/>
      <c r="G713" s="500"/>
      <c r="H713" s="499"/>
      <c r="I713" s="499"/>
      <c r="J713" s="500"/>
      <c r="K713" s="499"/>
      <c r="L713" s="500"/>
      <c r="M713" s="499"/>
      <c r="N713" s="500"/>
      <c r="O713" s="499"/>
      <c r="P713" s="500"/>
      <c r="Q713" s="501"/>
      <c r="R713" s="501"/>
      <c r="S713" s="501"/>
      <c r="T713" s="501"/>
      <c r="U713" s="499"/>
      <c r="V713" s="499"/>
      <c r="W713" s="500"/>
      <c r="X713" s="501"/>
      <c r="Y713" s="499"/>
      <c r="Z713" s="500"/>
      <c r="AA713" s="500"/>
      <c r="AB713" s="499"/>
      <c r="AC713" s="499"/>
      <c r="AD713" s="499"/>
      <c r="AE713" s="499"/>
      <c r="AF713" s="500"/>
      <c r="AG713" s="500"/>
      <c r="AH713" s="501"/>
      <c r="AI713" s="501"/>
      <c r="AJ713" s="501"/>
      <c r="AK713" s="501"/>
      <c r="AL713" s="501"/>
      <c r="AM713" s="501"/>
      <c r="AN713" s="502"/>
      <c r="AO713" s="502"/>
      <c r="AP713" s="500"/>
      <c r="AQ713" s="500"/>
      <c r="AR713" s="500"/>
      <c r="AS713" s="503"/>
      <c r="AT713" s="503"/>
      <c r="AU713" s="504"/>
      <c r="AV713" s="505"/>
      <c r="AW713" s="506"/>
      <c r="AX713" s="506"/>
      <c r="AY713" s="505"/>
      <c r="AZ713" s="506"/>
      <c r="BA713" s="504"/>
      <c r="BB713" s="504"/>
      <c r="BC713" s="504"/>
      <c r="BD713" s="504"/>
      <c r="BE713" s="504"/>
      <c r="BF713" s="504"/>
      <c r="BG713" s="505"/>
      <c r="BH713" s="505"/>
      <c r="BI713" s="505"/>
      <c r="BJ713" s="505"/>
      <c r="BK713" s="505"/>
      <c r="BL713" s="505"/>
      <c r="BM713" s="505"/>
      <c r="BN713" s="505"/>
      <c r="BO713" s="505"/>
      <c r="BP713" s="505"/>
    </row>
    <row r="714" spans="1:68" ht="19.5" customHeight="1">
      <c r="A714" s="499"/>
      <c r="B714" s="499"/>
      <c r="C714" s="499"/>
      <c r="D714" s="499"/>
      <c r="E714" s="499"/>
      <c r="F714" s="499"/>
      <c r="G714" s="500"/>
      <c r="H714" s="499"/>
      <c r="I714" s="499"/>
      <c r="J714" s="500"/>
      <c r="K714" s="499"/>
      <c r="L714" s="500"/>
      <c r="M714" s="499"/>
      <c r="N714" s="500"/>
      <c r="O714" s="499"/>
      <c r="P714" s="500"/>
      <c r="Q714" s="501"/>
      <c r="R714" s="501"/>
      <c r="S714" s="501"/>
      <c r="T714" s="501"/>
      <c r="U714" s="499"/>
      <c r="V714" s="499"/>
      <c r="W714" s="500"/>
      <c r="X714" s="501"/>
      <c r="Y714" s="499"/>
      <c r="Z714" s="500"/>
      <c r="AA714" s="500"/>
      <c r="AB714" s="499"/>
      <c r="AC714" s="499"/>
      <c r="AD714" s="499"/>
      <c r="AE714" s="499"/>
      <c r="AF714" s="500"/>
      <c r="AG714" s="500"/>
      <c r="AH714" s="501"/>
      <c r="AI714" s="501"/>
      <c r="AJ714" s="501"/>
      <c r="AK714" s="501"/>
      <c r="AL714" s="501"/>
      <c r="AM714" s="501"/>
      <c r="AN714" s="502"/>
      <c r="AO714" s="502"/>
      <c r="AP714" s="500"/>
      <c r="AQ714" s="500"/>
      <c r="AR714" s="500"/>
      <c r="AS714" s="503"/>
      <c r="AT714" s="503"/>
      <c r="AU714" s="504"/>
      <c r="AV714" s="505"/>
      <c r="AW714" s="506"/>
      <c r="AX714" s="506"/>
      <c r="AY714" s="505"/>
      <c r="AZ714" s="506"/>
      <c r="BA714" s="504"/>
      <c r="BB714" s="504"/>
      <c r="BC714" s="504"/>
      <c r="BD714" s="504"/>
      <c r="BE714" s="504"/>
      <c r="BF714" s="504"/>
      <c r="BG714" s="505"/>
      <c r="BH714" s="505"/>
      <c r="BI714" s="505"/>
      <c r="BJ714" s="505"/>
      <c r="BK714" s="505"/>
      <c r="BL714" s="505"/>
      <c r="BM714" s="505"/>
      <c r="BN714" s="505"/>
      <c r="BO714" s="505"/>
      <c r="BP714" s="505"/>
    </row>
    <row r="715" spans="1:68" ht="19.5" customHeight="1">
      <c r="A715" s="499"/>
      <c r="B715" s="499"/>
      <c r="C715" s="499"/>
      <c r="D715" s="499"/>
      <c r="E715" s="499"/>
      <c r="F715" s="499"/>
      <c r="G715" s="500"/>
      <c r="H715" s="499"/>
      <c r="I715" s="499"/>
      <c r="J715" s="500"/>
      <c r="K715" s="499"/>
      <c r="L715" s="500"/>
      <c r="M715" s="499"/>
      <c r="N715" s="500"/>
      <c r="O715" s="499"/>
      <c r="P715" s="500"/>
      <c r="Q715" s="501"/>
      <c r="R715" s="501"/>
      <c r="S715" s="501"/>
      <c r="T715" s="501"/>
      <c r="U715" s="499"/>
      <c r="V715" s="499"/>
      <c r="W715" s="500"/>
      <c r="X715" s="501"/>
      <c r="Y715" s="499"/>
      <c r="Z715" s="500"/>
      <c r="AA715" s="500"/>
      <c r="AB715" s="499"/>
      <c r="AC715" s="499"/>
      <c r="AD715" s="499"/>
      <c r="AE715" s="499"/>
      <c r="AF715" s="500"/>
      <c r="AG715" s="500"/>
      <c r="AH715" s="501"/>
      <c r="AI715" s="501"/>
      <c r="AJ715" s="501"/>
      <c r="AK715" s="501"/>
      <c r="AL715" s="501"/>
      <c r="AM715" s="501"/>
      <c r="AN715" s="502"/>
      <c r="AO715" s="502"/>
      <c r="AP715" s="500"/>
      <c r="AQ715" s="500"/>
      <c r="AR715" s="500"/>
      <c r="AS715" s="503"/>
      <c r="AT715" s="503"/>
      <c r="AU715" s="504"/>
      <c r="AV715" s="505"/>
      <c r="AW715" s="506"/>
      <c r="AX715" s="506"/>
      <c r="AY715" s="505"/>
      <c r="AZ715" s="506"/>
      <c r="BA715" s="504"/>
      <c r="BB715" s="504"/>
      <c r="BC715" s="504"/>
      <c r="BD715" s="504"/>
      <c r="BE715" s="504"/>
      <c r="BF715" s="504"/>
      <c r="BG715" s="505"/>
      <c r="BH715" s="505"/>
      <c r="BI715" s="505"/>
      <c r="BJ715" s="505"/>
      <c r="BK715" s="505"/>
      <c r="BL715" s="505"/>
      <c r="BM715" s="505"/>
      <c r="BN715" s="505"/>
      <c r="BO715" s="505"/>
      <c r="BP715" s="505"/>
    </row>
    <row r="716" spans="1:68" ht="19.5" customHeight="1">
      <c r="A716" s="499"/>
      <c r="B716" s="499"/>
      <c r="C716" s="499"/>
      <c r="D716" s="499"/>
      <c r="E716" s="499"/>
      <c r="F716" s="499"/>
      <c r="G716" s="500"/>
      <c r="H716" s="499"/>
      <c r="I716" s="499"/>
      <c r="J716" s="500"/>
      <c r="K716" s="499"/>
      <c r="L716" s="500"/>
      <c r="M716" s="499"/>
      <c r="N716" s="500"/>
      <c r="O716" s="499"/>
      <c r="P716" s="500"/>
      <c r="Q716" s="501"/>
      <c r="R716" s="501"/>
      <c r="S716" s="501"/>
      <c r="T716" s="501"/>
      <c r="U716" s="499"/>
      <c r="V716" s="499"/>
      <c r="W716" s="500"/>
      <c r="X716" s="501"/>
      <c r="Y716" s="499"/>
      <c r="Z716" s="500"/>
      <c r="AA716" s="500"/>
      <c r="AB716" s="499"/>
      <c r="AC716" s="499"/>
      <c r="AD716" s="499"/>
      <c r="AE716" s="499"/>
      <c r="AF716" s="500"/>
      <c r="AG716" s="500"/>
      <c r="AH716" s="501"/>
      <c r="AI716" s="501"/>
      <c r="AJ716" s="501"/>
      <c r="AK716" s="501"/>
      <c r="AL716" s="501"/>
      <c r="AM716" s="501"/>
      <c r="AN716" s="502"/>
      <c r="AO716" s="502"/>
      <c r="AP716" s="500"/>
      <c r="AQ716" s="500"/>
      <c r="AR716" s="500"/>
      <c r="AS716" s="503"/>
      <c r="AT716" s="503"/>
      <c r="AU716" s="504"/>
      <c r="AV716" s="505"/>
      <c r="AW716" s="506"/>
      <c r="AX716" s="506"/>
      <c r="AY716" s="505"/>
      <c r="AZ716" s="506"/>
      <c r="BA716" s="504"/>
      <c r="BB716" s="504"/>
      <c r="BC716" s="504"/>
      <c r="BD716" s="504"/>
      <c r="BE716" s="504"/>
      <c r="BF716" s="504"/>
      <c r="BG716" s="505"/>
      <c r="BH716" s="505"/>
      <c r="BI716" s="505"/>
      <c r="BJ716" s="505"/>
      <c r="BK716" s="505"/>
      <c r="BL716" s="505"/>
      <c r="BM716" s="505"/>
      <c r="BN716" s="505"/>
      <c r="BO716" s="505"/>
      <c r="BP716" s="505"/>
    </row>
    <row r="717" spans="1:68" ht="19.5" customHeight="1">
      <c r="A717" s="499"/>
      <c r="B717" s="499"/>
      <c r="C717" s="499"/>
      <c r="D717" s="499"/>
      <c r="E717" s="499"/>
      <c r="F717" s="499"/>
      <c r="G717" s="500"/>
      <c r="H717" s="499"/>
      <c r="I717" s="499"/>
      <c r="J717" s="500"/>
      <c r="K717" s="499"/>
      <c r="L717" s="500"/>
      <c r="M717" s="499"/>
      <c r="N717" s="500"/>
      <c r="O717" s="499"/>
      <c r="P717" s="500"/>
      <c r="Q717" s="501"/>
      <c r="R717" s="501"/>
      <c r="S717" s="501"/>
      <c r="T717" s="501"/>
      <c r="U717" s="499"/>
      <c r="V717" s="499"/>
      <c r="W717" s="500"/>
      <c r="X717" s="501"/>
      <c r="Y717" s="499"/>
      <c r="Z717" s="500"/>
      <c r="AA717" s="500"/>
      <c r="AB717" s="499"/>
      <c r="AC717" s="499"/>
      <c r="AD717" s="499"/>
      <c r="AE717" s="499"/>
      <c r="AF717" s="500"/>
      <c r="AG717" s="500"/>
      <c r="AH717" s="501"/>
      <c r="AI717" s="501"/>
      <c r="AJ717" s="501"/>
      <c r="AK717" s="501"/>
      <c r="AL717" s="501"/>
      <c r="AM717" s="501"/>
      <c r="AN717" s="502"/>
      <c r="AO717" s="502"/>
      <c r="AP717" s="500"/>
      <c r="AQ717" s="500"/>
      <c r="AR717" s="500"/>
      <c r="AS717" s="503"/>
      <c r="AT717" s="503"/>
      <c r="AU717" s="504"/>
      <c r="AV717" s="505"/>
      <c r="AW717" s="506"/>
      <c r="AX717" s="506"/>
      <c r="AY717" s="505"/>
      <c r="AZ717" s="506"/>
      <c r="BA717" s="504"/>
      <c r="BB717" s="504"/>
      <c r="BC717" s="504"/>
      <c r="BD717" s="504"/>
      <c r="BE717" s="504"/>
      <c r="BF717" s="504"/>
      <c r="BG717" s="505"/>
      <c r="BH717" s="505"/>
      <c r="BI717" s="505"/>
      <c r="BJ717" s="505"/>
      <c r="BK717" s="505"/>
      <c r="BL717" s="505"/>
      <c r="BM717" s="505"/>
      <c r="BN717" s="505"/>
      <c r="BO717" s="505"/>
      <c r="BP717" s="505"/>
    </row>
    <row r="718" spans="1:68" ht="19.5" customHeight="1">
      <c r="A718" s="499"/>
      <c r="B718" s="499"/>
      <c r="C718" s="499"/>
      <c r="D718" s="499"/>
      <c r="E718" s="499"/>
      <c r="F718" s="499"/>
      <c r="G718" s="500"/>
      <c r="H718" s="499"/>
      <c r="I718" s="499"/>
      <c r="J718" s="500"/>
      <c r="K718" s="499"/>
      <c r="L718" s="500"/>
      <c r="M718" s="499"/>
      <c r="N718" s="500"/>
      <c r="O718" s="499"/>
      <c r="P718" s="500"/>
      <c r="Q718" s="501"/>
      <c r="R718" s="501"/>
      <c r="S718" s="501"/>
      <c r="T718" s="501"/>
      <c r="U718" s="499"/>
      <c r="V718" s="499"/>
      <c r="W718" s="500"/>
      <c r="X718" s="501"/>
      <c r="Y718" s="499"/>
      <c r="Z718" s="500"/>
      <c r="AA718" s="500"/>
      <c r="AB718" s="499"/>
      <c r="AC718" s="499"/>
      <c r="AD718" s="499"/>
      <c r="AE718" s="499"/>
      <c r="AF718" s="500"/>
      <c r="AG718" s="500"/>
      <c r="AH718" s="501"/>
      <c r="AI718" s="501"/>
      <c r="AJ718" s="501"/>
      <c r="AK718" s="501"/>
      <c r="AL718" s="501"/>
      <c r="AM718" s="501"/>
      <c r="AN718" s="502"/>
      <c r="AO718" s="502"/>
      <c r="AP718" s="500"/>
      <c r="AQ718" s="500"/>
      <c r="AR718" s="500"/>
      <c r="AS718" s="503"/>
      <c r="AT718" s="503"/>
      <c r="AU718" s="504"/>
      <c r="AV718" s="505"/>
      <c r="AW718" s="506"/>
      <c r="AX718" s="506"/>
      <c r="AY718" s="505"/>
      <c r="AZ718" s="506"/>
      <c r="BA718" s="504"/>
      <c r="BB718" s="504"/>
      <c r="BC718" s="504"/>
      <c r="BD718" s="504"/>
      <c r="BE718" s="504"/>
      <c r="BF718" s="504"/>
      <c r="BG718" s="505"/>
      <c r="BH718" s="505"/>
      <c r="BI718" s="505"/>
      <c r="BJ718" s="505"/>
      <c r="BK718" s="505"/>
      <c r="BL718" s="505"/>
      <c r="BM718" s="505"/>
      <c r="BN718" s="505"/>
      <c r="BO718" s="505"/>
      <c r="BP718" s="505"/>
    </row>
    <row r="719" spans="1:68" ht="19.5" customHeight="1">
      <c r="A719" s="499"/>
      <c r="B719" s="499"/>
      <c r="C719" s="499"/>
      <c r="D719" s="499"/>
      <c r="E719" s="499"/>
      <c r="F719" s="499"/>
      <c r="G719" s="500"/>
      <c r="H719" s="499"/>
      <c r="I719" s="499"/>
      <c r="J719" s="500"/>
      <c r="K719" s="499"/>
      <c r="L719" s="500"/>
      <c r="M719" s="499"/>
      <c r="N719" s="500"/>
      <c r="O719" s="499"/>
      <c r="P719" s="500"/>
      <c r="Q719" s="501"/>
      <c r="R719" s="501"/>
      <c r="S719" s="501"/>
      <c r="T719" s="501"/>
      <c r="U719" s="499"/>
      <c r="V719" s="499"/>
      <c r="W719" s="500"/>
      <c r="X719" s="501"/>
      <c r="Y719" s="499"/>
      <c r="Z719" s="500"/>
      <c r="AA719" s="500"/>
      <c r="AB719" s="499"/>
      <c r="AC719" s="499"/>
      <c r="AD719" s="499"/>
      <c r="AE719" s="499"/>
      <c r="AF719" s="500"/>
      <c r="AG719" s="500"/>
      <c r="AH719" s="501"/>
      <c r="AI719" s="501"/>
      <c r="AJ719" s="501"/>
      <c r="AK719" s="501"/>
      <c r="AL719" s="501"/>
      <c r="AM719" s="501"/>
      <c r="AN719" s="502"/>
      <c r="AO719" s="502"/>
      <c r="AP719" s="500"/>
      <c r="AQ719" s="500"/>
      <c r="AR719" s="500"/>
      <c r="AS719" s="503"/>
      <c r="AT719" s="503"/>
      <c r="AU719" s="504"/>
      <c r="AV719" s="505"/>
      <c r="AW719" s="506"/>
      <c r="AX719" s="506"/>
      <c r="AY719" s="505"/>
      <c r="AZ719" s="506"/>
      <c r="BA719" s="504"/>
      <c r="BB719" s="504"/>
      <c r="BC719" s="504"/>
      <c r="BD719" s="504"/>
      <c r="BE719" s="504"/>
      <c r="BF719" s="504"/>
      <c r="BG719" s="505"/>
      <c r="BH719" s="505"/>
      <c r="BI719" s="505"/>
      <c r="BJ719" s="505"/>
      <c r="BK719" s="505"/>
      <c r="BL719" s="505"/>
      <c r="BM719" s="505"/>
      <c r="BN719" s="505"/>
      <c r="BO719" s="505"/>
      <c r="BP719" s="505"/>
    </row>
    <row r="720" spans="1:68" ht="19.5" customHeight="1">
      <c r="A720" s="499"/>
      <c r="B720" s="499"/>
      <c r="C720" s="499"/>
      <c r="D720" s="499"/>
      <c r="E720" s="499"/>
      <c r="F720" s="499"/>
      <c r="G720" s="500"/>
      <c r="H720" s="499"/>
      <c r="I720" s="499"/>
      <c r="J720" s="500"/>
      <c r="K720" s="499"/>
      <c r="L720" s="500"/>
      <c r="M720" s="499"/>
      <c r="N720" s="500"/>
      <c r="O720" s="499"/>
      <c r="P720" s="500"/>
      <c r="Q720" s="501"/>
      <c r="R720" s="501"/>
      <c r="S720" s="501"/>
      <c r="T720" s="501"/>
      <c r="U720" s="499"/>
      <c r="V720" s="499"/>
      <c r="W720" s="500"/>
      <c r="X720" s="501"/>
      <c r="Y720" s="499"/>
      <c r="Z720" s="500"/>
      <c r="AA720" s="500"/>
      <c r="AB720" s="499"/>
      <c r="AC720" s="499"/>
      <c r="AD720" s="499"/>
      <c r="AE720" s="499"/>
      <c r="AF720" s="500"/>
      <c r="AG720" s="500"/>
      <c r="AH720" s="501"/>
      <c r="AI720" s="501"/>
      <c r="AJ720" s="501"/>
      <c r="AK720" s="501"/>
      <c r="AL720" s="501"/>
      <c r="AM720" s="501"/>
      <c r="AN720" s="502"/>
      <c r="AO720" s="502"/>
      <c r="AP720" s="500"/>
      <c r="AQ720" s="500"/>
      <c r="AR720" s="500"/>
      <c r="AS720" s="503"/>
      <c r="AT720" s="503"/>
      <c r="AU720" s="504"/>
      <c r="AV720" s="505"/>
      <c r="AW720" s="506"/>
      <c r="AX720" s="506"/>
      <c r="AY720" s="505"/>
      <c r="AZ720" s="506"/>
      <c r="BA720" s="504"/>
      <c r="BB720" s="504"/>
      <c r="BC720" s="504"/>
      <c r="BD720" s="504"/>
      <c r="BE720" s="504"/>
      <c r="BF720" s="504"/>
      <c r="BG720" s="505"/>
      <c r="BH720" s="505"/>
      <c r="BI720" s="505"/>
      <c r="BJ720" s="505"/>
      <c r="BK720" s="505"/>
      <c r="BL720" s="505"/>
      <c r="BM720" s="505"/>
      <c r="BN720" s="505"/>
      <c r="BO720" s="505"/>
      <c r="BP720" s="505"/>
    </row>
    <row r="721" spans="1:68" ht="19.5" customHeight="1">
      <c r="A721" s="499"/>
      <c r="B721" s="499"/>
      <c r="C721" s="499"/>
      <c r="D721" s="499"/>
      <c r="E721" s="499"/>
      <c r="F721" s="499"/>
      <c r="G721" s="500"/>
      <c r="H721" s="499"/>
      <c r="I721" s="499"/>
      <c r="J721" s="500"/>
      <c r="K721" s="499"/>
      <c r="L721" s="500"/>
      <c r="M721" s="499"/>
      <c r="N721" s="500"/>
      <c r="O721" s="499"/>
      <c r="P721" s="500"/>
      <c r="Q721" s="501"/>
      <c r="R721" s="501"/>
      <c r="S721" s="501"/>
      <c r="T721" s="501"/>
      <c r="U721" s="499"/>
      <c r="V721" s="499"/>
      <c r="W721" s="500"/>
      <c r="X721" s="501"/>
      <c r="Y721" s="499"/>
      <c r="Z721" s="500"/>
      <c r="AA721" s="500"/>
      <c r="AB721" s="499"/>
      <c r="AC721" s="499"/>
      <c r="AD721" s="499"/>
      <c r="AE721" s="499"/>
      <c r="AF721" s="500"/>
      <c r="AG721" s="500"/>
      <c r="AH721" s="501"/>
      <c r="AI721" s="501"/>
      <c r="AJ721" s="501"/>
      <c r="AK721" s="501"/>
      <c r="AL721" s="501"/>
      <c r="AM721" s="501"/>
      <c r="AN721" s="502"/>
      <c r="AO721" s="502"/>
      <c r="AP721" s="500"/>
      <c r="AQ721" s="500"/>
      <c r="AR721" s="500"/>
      <c r="AS721" s="503"/>
      <c r="AT721" s="503"/>
      <c r="AU721" s="504"/>
      <c r="AV721" s="505"/>
      <c r="AW721" s="506"/>
      <c r="AX721" s="506"/>
      <c r="AY721" s="505"/>
      <c r="AZ721" s="506"/>
      <c r="BA721" s="504"/>
      <c r="BB721" s="504"/>
      <c r="BC721" s="504"/>
      <c r="BD721" s="504"/>
      <c r="BE721" s="504"/>
      <c r="BF721" s="504"/>
      <c r="BG721" s="505"/>
      <c r="BH721" s="505"/>
      <c r="BI721" s="505"/>
      <c r="BJ721" s="505"/>
      <c r="BK721" s="505"/>
      <c r="BL721" s="505"/>
      <c r="BM721" s="505"/>
      <c r="BN721" s="505"/>
      <c r="BO721" s="505"/>
      <c r="BP721" s="505"/>
    </row>
    <row r="722" spans="1:68" ht="19.5" customHeight="1">
      <c r="A722" s="499"/>
      <c r="B722" s="499"/>
      <c r="C722" s="499"/>
      <c r="D722" s="499"/>
      <c r="E722" s="499"/>
      <c r="F722" s="499"/>
      <c r="G722" s="500"/>
      <c r="H722" s="499"/>
      <c r="I722" s="499"/>
      <c r="J722" s="500"/>
      <c r="K722" s="499"/>
      <c r="L722" s="500"/>
      <c r="M722" s="499"/>
      <c r="N722" s="500"/>
      <c r="O722" s="499"/>
      <c r="P722" s="500"/>
      <c r="Q722" s="501"/>
      <c r="R722" s="501"/>
      <c r="S722" s="501"/>
      <c r="T722" s="501"/>
      <c r="U722" s="499"/>
      <c r="V722" s="499"/>
      <c r="W722" s="500"/>
      <c r="X722" s="501"/>
      <c r="Y722" s="499"/>
      <c r="Z722" s="500"/>
      <c r="AA722" s="500"/>
      <c r="AB722" s="499"/>
      <c r="AC722" s="499"/>
      <c r="AD722" s="499"/>
      <c r="AE722" s="499"/>
      <c r="AF722" s="500"/>
      <c r="AG722" s="500"/>
      <c r="AH722" s="501"/>
      <c r="AI722" s="501"/>
      <c r="AJ722" s="501"/>
      <c r="AK722" s="501"/>
      <c r="AL722" s="501"/>
      <c r="AM722" s="501"/>
      <c r="AN722" s="502"/>
      <c r="AO722" s="502"/>
      <c r="AP722" s="500"/>
      <c r="AQ722" s="500"/>
      <c r="AR722" s="500"/>
      <c r="AS722" s="503"/>
      <c r="AT722" s="503"/>
      <c r="AU722" s="504"/>
      <c r="AV722" s="505"/>
      <c r="AW722" s="506"/>
      <c r="AX722" s="506"/>
      <c r="AY722" s="505"/>
      <c r="AZ722" s="506"/>
      <c r="BA722" s="504"/>
      <c r="BB722" s="504"/>
      <c r="BC722" s="504"/>
      <c r="BD722" s="504"/>
      <c r="BE722" s="504"/>
      <c r="BF722" s="504"/>
      <c r="BG722" s="505"/>
      <c r="BH722" s="505"/>
      <c r="BI722" s="505"/>
      <c r="BJ722" s="505"/>
      <c r="BK722" s="505"/>
      <c r="BL722" s="505"/>
      <c r="BM722" s="505"/>
      <c r="BN722" s="505"/>
      <c r="BO722" s="505"/>
      <c r="BP722" s="505"/>
    </row>
    <row r="723" spans="1:68" ht="19.5" customHeight="1">
      <c r="A723" s="499"/>
      <c r="B723" s="499"/>
      <c r="C723" s="499"/>
      <c r="D723" s="499"/>
      <c r="E723" s="499"/>
      <c r="F723" s="499"/>
      <c r="G723" s="500"/>
      <c r="H723" s="499"/>
      <c r="I723" s="499"/>
      <c r="J723" s="500"/>
      <c r="K723" s="499"/>
      <c r="L723" s="500"/>
      <c r="M723" s="499"/>
      <c r="N723" s="500"/>
      <c r="O723" s="499"/>
      <c r="P723" s="500"/>
      <c r="Q723" s="501"/>
      <c r="R723" s="501"/>
      <c r="S723" s="501"/>
      <c r="T723" s="501"/>
      <c r="U723" s="499"/>
      <c r="V723" s="499"/>
      <c r="W723" s="500"/>
      <c r="X723" s="501"/>
      <c r="Y723" s="499"/>
      <c r="Z723" s="500"/>
      <c r="AA723" s="500"/>
      <c r="AB723" s="499"/>
      <c r="AC723" s="499"/>
      <c r="AD723" s="499"/>
      <c r="AE723" s="499"/>
      <c r="AF723" s="500"/>
      <c r="AG723" s="500"/>
      <c r="AH723" s="501"/>
      <c r="AI723" s="501"/>
      <c r="AJ723" s="501"/>
      <c r="AK723" s="501"/>
      <c r="AL723" s="501"/>
      <c r="AM723" s="501"/>
      <c r="AN723" s="502"/>
      <c r="AO723" s="502"/>
      <c r="AP723" s="500"/>
      <c r="AQ723" s="500"/>
      <c r="AR723" s="500"/>
      <c r="AS723" s="503"/>
      <c r="AT723" s="503"/>
      <c r="AU723" s="504"/>
      <c r="AV723" s="505"/>
      <c r="AW723" s="506"/>
      <c r="AX723" s="506"/>
      <c r="AY723" s="505"/>
      <c r="AZ723" s="506"/>
      <c r="BA723" s="504"/>
      <c r="BB723" s="504"/>
      <c r="BC723" s="504"/>
      <c r="BD723" s="504"/>
      <c r="BE723" s="504"/>
      <c r="BF723" s="504"/>
      <c r="BG723" s="505"/>
      <c r="BH723" s="505"/>
      <c r="BI723" s="505"/>
      <c r="BJ723" s="505"/>
      <c r="BK723" s="505"/>
      <c r="BL723" s="505"/>
      <c r="BM723" s="505"/>
      <c r="BN723" s="505"/>
      <c r="BO723" s="505"/>
      <c r="BP723" s="505"/>
    </row>
    <row r="724" spans="1:68" ht="19.5" customHeight="1">
      <c r="A724" s="499"/>
      <c r="B724" s="499"/>
      <c r="C724" s="499"/>
      <c r="D724" s="499"/>
      <c r="E724" s="499"/>
      <c r="F724" s="499"/>
      <c r="G724" s="500"/>
      <c r="H724" s="499"/>
      <c r="I724" s="499"/>
      <c r="J724" s="500"/>
      <c r="K724" s="499"/>
      <c r="L724" s="500"/>
      <c r="M724" s="499"/>
      <c r="N724" s="500"/>
      <c r="O724" s="499"/>
      <c r="P724" s="500"/>
      <c r="Q724" s="501"/>
      <c r="R724" s="501"/>
      <c r="S724" s="501"/>
      <c r="T724" s="501"/>
      <c r="U724" s="499"/>
      <c r="V724" s="499"/>
      <c r="W724" s="500"/>
      <c r="X724" s="501"/>
      <c r="Y724" s="499"/>
      <c r="Z724" s="500"/>
      <c r="AA724" s="500"/>
      <c r="AB724" s="499"/>
      <c r="AC724" s="499"/>
      <c r="AD724" s="499"/>
      <c r="AE724" s="499"/>
      <c r="AF724" s="500"/>
      <c r="AG724" s="500"/>
      <c r="AH724" s="501"/>
      <c r="AI724" s="501"/>
      <c r="AJ724" s="501"/>
      <c r="AK724" s="501"/>
      <c r="AL724" s="501"/>
      <c r="AM724" s="501"/>
      <c r="AN724" s="502"/>
      <c r="AO724" s="502"/>
      <c r="AP724" s="500"/>
      <c r="AQ724" s="500"/>
      <c r="AR724" s="500"/>
      <c r="AS724" s="503"/>
      <c r="AT724" s="503"/>
      <c r="AU724" s="504"/>
      <c r="AV724" s="505"/>
      <c r="AW724" s="506"/>
      <c r="AX724" s="506"/>
      <c r="AY724" s="505"/>
      <c r="AZ724" s="506"/>
      <c r="BA724" s="504"/>
      <c r="BB724" s="504"/>
      <c r="BC724" s="504"/>
      <c r="BD724" s="504"/>
      <c r="BE724" s="504"/>
      <c r="BF724" s="504"/>
      <c r="BG724" s="505"/>
      <c r="BH724" s="505"/>
      <c r="BI724" s="505"/>
      <c r="BJ724" s="505"/>
      <c r="BK724" s="505"/>
      <c r="BL724" s="505"/>
      <c r="BM724" s="505"/>
      <c r="BN724" s="505"/>
      <c r="BO724" s="505"/>
      <c r="BP724" s="505"/>
    </row>
    <row r="725" spans="1:68" ht="19.5" customHeight="1">
      <c r="A725" s="499"/>
      <c r="B725" s="499"/>
      <c r="C725" s="499"/>
      <c r="D725" s="499"/>
      <c r="E725" s="499"/>
      <c r="F725" s="499"/>
      <c r="G725" s="500"/>
      <c r="H725" s="499"/>
      <c r="I725" s="499"/>
      <c r="J725" s="500"/>
      <c r="K725" s="499"/>
      <c r="L725" s="500"/>
      <c r="M725" s="499"/>
      <c r="N725" s="500"/>
      <c r="O725" s="499"/>
      <c r="P725" s="500"/>
      <c r="Q725" s="501"/>
      <c r="R725" s="501"/>
      <c r="S725" s="501"/>
      <c r="T725" s="501"/>
      <c r="U725" s="499"/>
      <c r="V725" s="499"/>
      <c r="W725" s="500"/>
      <c r="X725" s="501"/>
      <c r="Y725" s="499"/>
      <c r="Z725" s="500"/>
      <c r="AA725" s="500"/>
      <c r="AB725" s="499"/>
      <c r="AC725" s="499"/>
      <c r="AD725" s="499"/>
      <c r="AE725" s="499"/>
      <c r="AF725" s="500"/>
      <c r="AG725" s="500"/>
      <c r="AH725" s="501"/>
      <c r="AI725" s="501"/>
      <c r="AJ725" s="501"/>
      <c r="AK725" s="501"/>
      <c r="AL725" s="501"/>
      <c r="AM725" s="501"/>
      <c r="AN725" s="502"/>
      <c r="AO725" s="502"/>
      <c r="AP725" s="500"/>
      <c r="AQ725" s="500"/>
      <c r="AR725" s="500"/>
      <c r="AS725" s="503"/>
      <c r="AT725" s="503"/>
      <c r="AU725" s="504"/>
      <c r="AV725" s="505"/>
      <c r="AW725" s="506"/>
      <c r="AX725" s="506"/>
      <c r="AY725" s="505"/>
      <c r="AZ725" s="506"/>
      <c r="BA725" s="504"/>
      <c r="BB725" s="504"/>
      <c r="BC725" s="504"/>
      <c r="BD725" s="504"/>
      <c r="BE725" s="504"/>
      <c r="BF725" s="504"/>
      <c r="BG725" s="505"/>
      <c r="BH725" s="505"/>
      <c r="BI725" s="505"/>
      <c r="BJ725" s="505"/>
      <c r="BK725" s="505"/>
      <c r="BL725" s="505"/>
      <c r="BM725" s="505"/>
      <c r="BN725" s="505"/>
      <c r="BO725" s="505"/>
      <c r="BP725" s="505"/>
    </row>
    <row r="726" spans="1:68" ht="19.5" customHeight="1">
      <c r="A726" s="499"/>
      <c r="B726" s="499"/>
      <c r="C726" s="499"/>
      <c r="D726" s="499"/>
      <c r="E726" s="499"/>
      <c r="F726" s="499"/>
      <c r="G726" s="500"/>
      <c r="H726" s="499"/>
      <c r="I726" s="499"/>
      <c r="J726" s="500"/>
      <c r="K726" s="499"/>
      <c r="L726" s="500"/>
      <c r="M726" s="499"/>
      <c r="N726" s="500"/>
      <c r="O726" s="499"/>
      <c r="P726" s="500"/>
      <c r="Q726" s="501"/>
      <c r="R726" s="501"/>
      <c r="S726" s="501"/>
      <c r="T726" s="501"/>
      <c r="U726" s="499"/>
      <c r="V726" s="499"/>
      <c r="W726" s="500"/>
      <c r="X726" s="501"/>
      <c r="Y726" s="499"/>
      <c r="Z726" s="500"/>
      <c r="AA726" s="500"/>
      <c r="AB726" s="499"/>
      <c r="AC726" s="499"/>
      <c r="AD726" s="499"/>
      <c r="AE726" s="499"/>
      <c r="AF726" s="500"/>
      <c r="AG726" s="500"/>
      <c r="AH726" s="501"/>
      <c r="AI726" s="501"/>
      <c r="AJ726" s="501"/>
      <c r="AK726" s="501"/>
      <c r="AL726" s="501"/>
      <c r="AM726" s="501"/>
      <c r="AN726" s="502"/>
      <c r="AO726" s="502"/>
      <c r="AP726" s="500"/>
      <c r="AQ726" s="500"/>
      <c r="AR726" s="500"/>
      <c r="AS726" s="503"/>
      <c r="AT726" s="503"/>
      <c r="AU726" s="504"/>
      <c r="AV726" s="505"/>
      <c r="AW726" s="506"/>
      <c r="AX726" s="506"/>
      <c r="AY726" s="505"/>
      <c r="AZ726" s="506"/>
      <c r="BA726" s="504"/>
      <c r="BB726" s="504"/>
      <c r="BC726" s="504"/>
      <c r="BD726" s="504"/>
      <c r="BE726" s="504"/>
      <c r="BF726" s="504"/>
      <c r="BG726" s="505"/>
      <c r="BH726" s="505"/>
      <c r="BI726" s="505"/>
      <c r="BJ726" s="505"/>
      <c r="BK726" s="505"/>
      <c r="BL726" s="505"/>
      <c r="BM726" s="505"/>
      <c r="BN726" s="505"/>
      <c r="BO726" s="505"/>
      <c r="BP726" s="505"/>
    </row>
    <row r="727" spans="1:68" ht="19.5" customHeight="1">
      <c r="A727" s="499"/>
      <c r="B727" s="499"/>
      <c r="C727" s="499"/>
      <c r="D727" s="499"/>
      <c r="E727" s="499"/>
      <c r="F727" s="499"/>
      <c r="G727" s="500"/>
      <c r="H727" s="499"/>
      <c r="I727" s="499"/>
      <c r="J727" s="500"/>
      <c r="K727" s="499"/>
      <c r="L727" s="500"/>
      <c r="M727" s="499"/>
      <c r="N727" s="500"/>
      <c r="O727" s="499"/>
      <c r="P727" s="500"/>
      <c r="Q727" s="501"/>
      <c r="R727" s="501"/>
      <c r="S727" s="501"/>
      <c r="T727" s="501"/>
      <c r="U727" s="499"/>
      <c r="V727" s="499"/>
      <c r="W727" s="500"/>
      <c r="X727" s="501"/>
      <c r="Y727" s="499"/>
      <c r="Z727" s="500"/>
      <c r="AA727" s="500"/>
      <c r="AB727" s="499"/>
      <c r="AC727" s="499"/>
      <c r="AD727" s="499"/>
      <c r="AE727" s="499"/>
      <c r="AF727" s="500"/>
      <c r="AG727" s="500"/>
      <c r="AH727" s="501"/>
      <c r="AI727" s="501"/>
      <c r="AJ727" s="501"/>
      <c r="AK727" s="501"/>
      <c r="AL727" s="501"/>
      <c r="AM727" s="501"/>
      <c r="AN727" s="502"/>
      <c r="AO727" s="502"/>
      <c r="AP727" s="500"/>
      <c r="AQ727" s="500"/>
      <c r="AR727" s="500"/>
      <c r="AS727" s="503"/>
      <c r="AT727" s="503"/>
      <c r="AU727" s="504"/>
      <c r="AV727" s="505"/>
      <c r="AW727" s="506"/>
      <c r="AX727" s="506"/>
      <c r="AY727" s="505"/>
      <c r="AZ727" s="506"/>
      <c r="BA727" s="504"/>
      <c r="BB727" s="504"/>
      <c r="BC727" s="504"/>
      <c r="BD727" s="504"/>
      <c r="BE727" s="504"/>
      <c r="BF727" s="504"/>
      <c r="BG727" s="505"/>
      <c r="BH727" s="505"/>
      <c r="BI727" s="505"/>
      <c r="BJ727" s="505"/>
      <c r="BK727" s="505"/>
      <c r="BL727" s="505"/>
      <c r="BM727" s="505"/>
      <c r="BN727" s="505"/>
      <c r="BO727" s="505"/>
      <c r="BP727" s="505"/>
    </row>
    <row r="728" spans="1:68" ht="19.5" customHeight="1">
      <c r="A728" s="499"/>
      <c r="B728" s="499"/>
      <c r="C728" s="499"/>
      <c r="D728" s="499"/>
      <c r="E728" s="499"/>
      <c r="F728" s="499"/>
      <c r="G728" s="500"/>
      <c r="H728" s="499"/>
      <c r="I728" s="499"/>
      <c r="J728" s="500"/>
      <c r="K728" s="499"/>
      <c r="L728" s="500"/>
      <c r="M728" s="499"/>
      <c r="N728" s="500"/>
      <c r="O728" s="499"/>
      <c r="P728" s="500"/>
      <c r="Q728" s="501"/>
      <c r="R728" s="501"/>
      <c r="S728" s="501"/>
      <c r="T728" s="501"/>
      <c r="U728" s="499"/>
      <c r="V728" s="499"/>
      <c r="W728" s="500"/>
      <c r="X728" s="501"/>
      <c r="Y728" s="499"/>
      <c r="Z728" s="500"/>
      <c r="AA728" s="500"/>
      <c r="AB728" s="499"/>
      <c r="AC728" s="499"/>
      <c r="AD728" s="499"/>
      <c r="AE728" s="499"/>
      <c r="AF728" s="500"/>
      <c r="AG728" s="500"/>
      <c r="AH728" s="501"/>
      <c r="AI728" s="501"/>
      <c r="AJ728" s="501"/>
      <c r="AK728" s="501"/>
      <c r="AL728" s="501"/>
      <c r="AM728" s="501"/>
      <c r="AN728" s="502"/>
      <c r="AO728" s="502"/>
      <c r="AP728" s="500"/>
      <c r="AQ728" s="500"/>
      <c r="AR728" s="500"/>
      <c r="AS728" s="503"/>
      <c r="AT728" s="503"/>
      <c r="AU728" s="504"/>
      <c r="AV728" s="505"/>
      <c r="AW728" s="506"/>
      <c r="AX728" s="506"/>
      <c r="AY728" s="505"/>
      <c r="AZ728" s="506"/>
      <c r="BA728" s="504"/>
      <c r="BB728" s="504"/>
      <c r="BC728" s="504"/>
      <c r="BD728" s="504"/>
      <c r="BE728" s="504"/>
      <c r="BF728" s="504"/>
      <c r="BG728" s="505"/>
      <c r="BH728" s="505"/>
      <c r="BI728" s="505"/>
      <c r="BJ728" s="505"/>
      <c r="BK728" s="505"/>
      <c r="BL728" s="505"/>
      <c r="BM728" s="505"/>
      <c r="BN728" s="505"/>
      <c r="BO728" s="505"/>
      <c r="BP728" s="505"/>
    </row>
    <row r="729" spans="1:68" ht="19.5" customHeight="1">
      <c r="A729" s="499"/>
      <c r="B729" s="499"/>
      <c r="C729" s="499"/>
      <c r="D729" s="499"/>
      <c r="E729" s="499"/>
      <c r="F729" s="499"/>
      <c r="G729" s="500"/>
      <c r="H729" s="499"/>
      <c r="I729" s="499"/>
      <c r="J729" s="500"/>
      <c r="K729" s="499"/>
      <c r="L729" s="500"/>
      <c r="M729" s="499"/>
      <c r="N729" s="500"/>
      <c r="O729" s="499"/>
      <c r="P729" s="500"/>
      <c r="Q729" s="501"/>
      <c r="R729" s="501"/>
      <c r="S729" s="501"/>
      <c r="T729" s="501"/>
      <c r="U729" s="499"/>
      <c r="V729" s="499"/>
      <c r="W729" s="500"/>
      <c r="X729" s="501"/>
      <c r="Y729" s="499"/>
      <c r="Z729" s="500"/>
      <c r="AA729" s="500"/>
      <c r="AB729" s="499"/>
      <c r="AC729" s="499"/>
      <c r="AD729" s="499"/>
      <c r="AE729" s="499"/>
      <c r="AF729" s="500"/>
      <c r="AG729" s="500"/>
      <c r="AH729" s="501"/>
      <c r="AI729" s="501"/>
      <c r="AJ729" s="501"/>
      <c r="AK729" s="501"/>
      <c r="AL729" s="501"/>
      <c r="AM729" s="501"/>
      <c r="AN729" s="502"/>
      <c r="AO729" s="502"/>
      <c r="AP729" s="500"/>
      <c r="AQ729" s="500"/>
      <c r="AR729" s="500"/>
      <c r="AS729" s="503"/>
      <c r="AT729" s="503"/>
      <c r="AU729" s="504"/>
      <c r="AV729" s="505"/>
      <c r="AW729" s="506"/>
      <c r="AX729" s="506"/>
      <c r="AY729" s="505"/>
      <c r="AZ729" s="506"/>
      <c r="BA729" s="504"/>
      <c r="BB729" s="504"/>
      <c r="BC729" s="504"/>
      <c r="BD729" s="504"/>
      <c r="BE729" s="504"/>
      <c r="BF729" s="504"/>
      <c r="BG729" s="505"/>
      <c r="BH729" s="505"/>
      <c r="BI729" s="505"/>
      <c r="BJ729" s="505"/>
      <c r="BK729" s="505"/>
      <c r="BL729" s="505"/>
      <c r="BM729" s="505"/>
      <c r="BN729" s="505"/>
      <c r="BO729" s="505"/>
      <c r="BP729" s="505"/>
    </row>
    <row r="730" spans="1:68" ht="19.5" customHeight="1">
      <c r="A730" s="499"/>
      <c r="B730" s="499"/>
      <c r="C730" s="499"/>
      <c r="D730" s="499"/>
      <c r="E730" s="499"/>
      <c r="F730" s="499"/>
      <c r="G730" s="500"/>
      <c r="H730" s="499"/>
      <c r="I730" s="499"/>
      <c r="J730" s="500"/>
      <c r="K730" s="499"/>
      <c r="L730" s="500"/>
      <c r="M730" s="499"/>
      <c r="N730" s="500"/>
      <c r="O730" s="499"/>
      <c r="P730" s="500"/>
      <c r="Q730" s="501"/>
      <c r="R730" s="501"/>
      <c r="S730" s="501"/>
      <c r="T730" s="501"/>
      <c r="U730" s="499"/>
      <c r="V730" s="499"/>
      <c r="W730" s="500"/>
      <c r="X730" s="501"/>
      <c r="Y730" s="499"/>
      <c r="Z730" s="500"/>
      <c r="AA730" s="500"/>
      <c r="AB730" s="499"/>
      <c r="AC730" s="499"/>
      <c r="AD730" s="499"/>
      <c r="AE730" s="499"/>
      <c r="AF730" s="500"/>
      <c r="AG730" s="500"/>
      <c r="AH730" s="501"/>
      <c r="AI730" s="501"/>
      <c r="AJ730" s="501"/>
      <c r="AK730" s="501"/>
      <c r="AL730" s="501"/>
      <c r="AM730" s="501"/>
      <c r="AN730" s="502"/>
      <c r="AO730" s="502"/>
      <c r="AP730" s="500"/>
      <c r="AQ730" s="500"/>
      <c r="AR730" s="500"/>
      <c r="AS730" s="503"/>
      <c r="AT730" s="503"/>
      <c r="AU730" s="504"/>
      <c r="AV730" s="505"/>
      <c r="AW730" s="506"/>
      <c r="AX730" s="506"/>
      <c r="AY730" s="505"/>
      <c r="AZ730" s="506"/>
      <c r="BA730" s="504"/>
      <c r="BB730" s="504"/>
      <c r="BC730" s="504"/>
      <c r="BD730" s="504"/>
      <c r="BE730" s="504"/>
      <c r="BF730" s="504"/>
      <c r="BG730" s="505"/>
      <c r="BH730" s="505"/>
      <c r="BI730" s="505"/>
      <c r="BJ730" s="505"/>
      <c r="BK730" s="505"/>
      <c r="BL730" s="505"/>
      <c r="BM730" s="505"/>
      <c r="BN730" s="505"/>
      <c r="BO730" s="505"/>
      <c r="BP730" s="505"/>
    </row>
    <row r="731" spans="1:68" ht="19.5" customHeight="1">
      <c r="A731" s="499"/>
      <c r="B731" s="499"/>
      <c r="C731" s="499"/>
      <c r="D731" s="499"/>
      <c r="E731" s="499"/>
      <c r="F731" s="499"/>
      <c r="G731" s="500"/>
      <c r="H731" s="499"/>
      <c r="I731" s="499"/>
      <c r="J731" s="500"/>
      <c r="K731" s="499"/>
      <c r="L731" s="500"/>
      <c r="M731" s="499"/>
      <c r="N731" s="500"/>
      <c r="O731" s="499"/>
      <c r="P731" s="500"/>
      <c r="Q731" s="501"/>
      <c r="R731" s="501"/>
      <c r="S731" s="501"/>
      <c r="T731" s="501"/>
      <c r="U731" s="499"/>
      <c r="V731" s="499"/>
      <c r="W731" s="500"/>
      <c r="X731" s="501"/>
      <c r="Y731" s="499"/>
      <c r="Z731" s="500"/>
      <c r="AA731" s="500"/>
      <c r="AB731" s="499"/>
      <c r="AC731" s="499"/>
      <c r="AD731" s="499"/>
      <c r="AE731" s="499"/>
      <c r="AF731" s="500"/>
      <c r="AG731" s="500"/>
      <c r="AH731" s="501"/>
      <c r="AI731" s="501"/>
      <c r="AJ731" s="501"/>
      <c r="AK731" s="501"/>
      <c r="AL731" s="501"/>
      <c r="AM731" s="501"/>
      <c r="AN731" s="502"/>
      <c r="AO731" s="502"/>
      <c r="AP731" s="500"/>
      <c r="AQ731" s="500"/>
      <c r="AR731" s="500"/>
      <c r="AS731" s="503"/>
      <c r="AT731" s="503"/>
      <c r="AU731" s="504"/>
      <c r="AV731" s="505"/>
      <c r="AW731" s="506"/>
      <c r="AX731" s="506"/>
      <c r="AY731" s="505"/>
      <c r="AZ731" s="506"/>
      <c r="BA731" s="504"/>
      <c r="BB731" s="504"/>
      <c r="BC731" s="504"/>
      <c r="BD731" s="504"/>
      <c r="BE731" s="504"/>
      <c r="BF731" s="504"/>
      <c r="BG731" s="505"/>
      <c r="BH731" s="505"/>
      <c r="BI731" s="505"/>
      <c r="BJ731" s="505"/>
      <c r="BK731" s="505"/>
      <c r="BL731" s="505"/>
      <c r="BM731" s="505"/>
      <c r="BN731" s="505"/>
      <c r="BO731" s="505"/>
      <c r="BP731" s="505"/>
    </row>
    <row r="732" spans="1:68" ht="19.5" customHeight="1">
      <c r="A732" s="499"/>
      <c r="B732" s="499"/>
      <c r="C732" s="499"/>
      <c r="D732" s="499"/>
      <c r="E732" s="499"/>
      <c r="F732" s="499"/>
      <c r="G732" s="500"/>
      <c r="H732" s="499"/>
      <c r="I732" s="499"/>
      <c r="J732" s="500"/>
      <c r="K732" s="499"/>
      <c r="L732" s="500"/>
      <c r="M732" s="499"/>
      <c r="N732" s="500"/>
      <c r="O732" s="499"/>
      <c r="P732" s="500"/>
      <c r="Q732" s="501"/>
      <c r="R732" s="501"/>
      <c r="S732" s="501"/>
      <c r="T732" s="501"/>
      <c r="U732" s="499"/>
      <c r="V732" s="499"/>
      <c r="W732" s="500"/>
      <c r="X732" s="501"/>
      <c r="Y732" s="499"/>
      <c r="Z732" s="500"/>
      <c r="AA732" s="500"/>
      <c r="AB732" s="499"/>
      <c r="AC732" s="499"/>
      <c r="AD732" s="499"/>
      <c r="AE732" s="499"/>
      <c r="AF732" s="500"/>
      <c r="AG732" s="500"/>
      <c r="AH732" s="501"/>
      <c r="AI732" s="501"/>
      <c r="AJ732" s="501"/>
      <c r="AK732" s="501"/>
      <c r="AL732" s="501"/>
      <c r="AM732" s="501"/>
      <c r="AN732" s="502"/>
      <c r="AO732" s="502"/>
      <c r="AP732" s="500"/>
      <c r="AQ732" s="500"/>
      <c r="AR732" s="500"/>
      <c r="AS732" s="503"/>
      <c r="AT732" s="503"/>
      <c r="AU732" s="504"/>
      <c r="AV732" s="505"/>
      <c r="AW732" s="506"/>
      <c r="AX732" s="506"/>
      <c r="AY732" s="505"/>
      <c r="AZ732" s="506"/>
      <c r="BA732" s="504"/>
      <c r="BB732" s="504"/>
      <c r="BC732" s="504"/>
      <c r="BD732" s="504"/>
      <c r="BE732" s="504"/>
      <c r="BF732" s="504"/>
      <c r="BG732" s="505"/>
      <c r="BH732" s="505"/>
      <c r="BI732" s="505"/>
      <c r="BJ732" s="505"/>
      <c r="BK732" s="505"/>
      <c r="BL732" s="505"/>
      <c r="BM732" s="505"/>
      <c r="BN732" s="505"/>
      <c r="BO732" s="505"/>
      <c r="BP732" s="505"/>
    </row>
    <row r="733" spans="1:68" ht="19.5" customHeight="1">
      <c r="A733" s="499"/>
      <c r="B733" s="499"/>
      <c r="C733" s="499"/>
      <c r="D733" s="499"/>
      <c r="E733" s="499"/>
      <c r="F733" s="499"/>
      <c r="G733" s="500"/>
      <c r="H733" s="499"/>
      <c r="I733" s="499"/>
      <c r="J733" s="500"/>
      <c r="K733" s="499"/>
      <c r="L733" s="500"/>
      <c r="M733" s="499"/>
      <c r="N733" s="500"/>
      <c r="O733" s="499"/>
      <c r="P733" s="500"/>
      <c r="Q733" s="501"/>
      <c r="R733" s="501"/>
      <c r="S733" s="501"/>
      <c r="T733" s="501"/>
      <c r="U733" s="499"/>
      <c r="V733" s="499"/>
      <c r="W733" s="500"/>
      <c r="X733" s="501"/>
      <c r="Y733" s="499"/>
      <c r="Z733" s="500"/>
      <c r="AA733" s="500"/>
      <c r="AB733" s="499"/>
      <c r="AC733" s="499"/>
      <c r="AD733" s="499"/>
      <c r="AE733" s="499"/>
      <c r="AF733" s="500"/>
      <c r="AG733" s="500"/>
      <c r="AH733" s="501"/>
      <c r="AI733" s="501"/>
      <c r="AJ733" s="501"/>
      <c r="AK733" s="501"/>
      <c r="AL733" s="501"/>
      <c r="AM733" s="501"/>
      <c r="AN733" s="502"/>
      <c r="AO733" s="502"/>
      <c r="AP733" s="500"/>
      <c r="AQ733" s="500"/>
      <c r="AR733" s="500"/>
      <c r="AS733" s="503"/>
      <c r="AT733" s="503"/>
      <c r="AU733" s="504"/>
      <c r="AV733" s="505"/>
      <c r="AW733" s="506"/>
      <c r="AX733" s="506"/>
      <c r="AY733" s="505"/>
      <c r="AZ733" s="506"/>
      <c r="BA733" s="504"/>
      <c r="BB733" s="504"/>
      <c r="BC733" s="504"/>
      <c r="BD733" s="504"/>
      <c r="BE733" s="504"/>
      <c r="BF733" s="504"/>
      <c r="BG733" s="505"/>
      <c r="BH733" s="505"/>
      <c r="BI733" s="505"/>
      <c r="BJ733" s="505"/>
      <c r="BK733" s="505"/>
      <c r="BL733" s="505"/>
      <c r="BM733" s="505"/>
      <c r="BN733" s="505"/>
      <c r="BO733" s="505"/>
      <c r="BP733" s="505"/>
    </row>
    <row r="734" spans="1:68" ht="19.5" customHeight="1">
      <c r="A734" s="499"/>
      <c r="B734" s="499"/>
      <c r="C734" s="499"/>
      <c r="D734" s="499"/>
      <c r="E734" s="499"/>
      <c r="F734" s="499"/>
      <c r="G734" s="500"/>
      <c r="H734" s="499"/>
      <c r="I734" s="499"/>
      <c r="J734" s="500"/>
      <c r="K734" s="499"/>
      <c r="L734" s="500"/>
      <c r="M734" s="499"/>
      <c r="N734" s="500"/>
      <c r="O734" s="499"/>
      <c r="P734" s="500"/>
      <c r="Q734" s="501"/>
      <c r="R734" s="501"/>
      <c r="S734" s="501"/>
      <c r="T734" s="501"/>
      <c r="U734" s="499"/>
      <c r="V734" s="499"/>
      <c r="W734" s="500"/>
      <c r="X734" s="501"/>
      <c r="Y734" s="499"/>
      <c r="Z734" s="500"/>
      <c r="AA734" s="500"/>
      <c r="AB734" s="499"/>
      <c r="AC734" s="499"/>
      <c r="AD734" s="499"/>
      <c r="AE734" s="499"/>
      <c r="AF734" s="500"/>
      <c r="AG734" s="500"/>
      <c r="AH734" s="501"/>
      <c r="AI734" s="501"/>
      <c r="AJ734" s="501"/>
      <c r="AK734" s="501"/>
      <c r="AL734" s="501"/>
      <c r="AM734" s="501"/>
      <c r="AN734" s="502"/>
      <c r="AO734" s="502"/>
      <c r="AP734" s="500"/>
      <c r="AQ734" s="500"/>
      <c r="AR734" s="500"/>
      <c r="AS734" s="503"/>
      <c r="AT734" s="503"/>
      <c r="AU734" s="504"/>
      <c r="AV734" s="505"/>
      <c r="AW734" s="506"/>
      <c r="AX734" s="506"/>
      <c r="AY734" s="505"/>
      <c r="AZ734" s="506"/>
      <c r="BA734" s="504"/>
      <c r="BB734" s="504"/>
      <c r="BC734" s="504"/>
      <c r="BD734" s="504"/>
      <c r="BE734" s="504"/>
      <c r="BF734" s="504"/>
      <c r="BG734" s="505"/>
      <c r="BH734" s="505"/>
      <c r="BI734" s="505"/>
      <c r="BJ734" s="505"/>
      <c r="BK734" s="505"/>
      <c r="BL734" s="505"/>
      <c r="BM734" s="505"/>
      <c r="BN734" s="505"/>
      <c r="BO734" s="505"/>
      <c r="BP734" s="505"/>
    </row>
    <row r="735" spans="1:68" ht="19.5" customHeight="1">
      <c r="A735" s="499"/>
      <c r="B735" s="499"/>
      <c r="C735" s="499"/>
      <c r="D735" s="499"/>
      <c r="E735" s="499"/>
      <c r="F735" s="499"/>
      <c r="G735" s="500"/>
      <c r="H735" s="499"/>
      <c r="I735" s="499"/>
      <c r="J735" s="500"/>
      <c r="K735" s="499"/>
      <c r="L735" s="500"/>
      <c r="M735" s="499"/>
      <c r="N735" s="500"/>
      <c r="O735" s="499"/>
      <c r="P735" s="500"/>
      <c r="Q735" s="501"/>
      <c r="R735" s="501"/>
      <c r="S735" s="501"/>
      <c r="T735" s="501"/>
      <c r="U735" s="499"/>
      <c r="V735" s="499"/>
      <c r="W735" s="500"/>
      <c r="X735" s="501"/>
      <c r="Y735" s="499"/>
      <c r="Z735" s="500"/>
      <c r="AA735" s="500"/>
      <c r="AB735" s="499"/>
      <c r="AC735" s="499"/>
      <c r="AD735" s="499"/>
      <c r="AE735" s="499"/>
      <c r="AF735" s="500"/>
      <c r="AG735" s="500"/>
      <c r="AH735" s="501"/>
      <c r="AI735" s="501"/>
      <c r="AJ735" s="501"/>
      <c r="AK735" s="501"/>
      <c r="AL735" s="501"/>
      <c r="AM735" s="501"/>
      <c r="AN735" s="502"/>
      <c r="AO735" s="502"/>
      <c r="AP735" s="500"/>
      <c r="AQ735" s="500"/>
      <c r="AR735" s="500"/>
      <c r="AS735" s="503"/>
      <c r="AT735" s="503"/>
      <c r="AU735" s="504"/>
      <c r="AV735" s="505"/>
      <c r="AW735" s="506"/>
      <c r="AX735" s="506"/>
      <c r="AY735" s="505"/>
      <c r="AZ735" s="506"/>
      <c r="BA735" s="504"/>
      <c r="BB735" s="504"/>
      <c r="BC735" s="504"/>
      <c r="BD735" s="504"/>
      <c r="BE735" s="504"/>
      <c r="BF735" s="504"/>
      <c r="BG735" s="505"/>
      <c r="BH735" s="505"/>
      <c r="BI735" s="505"/>
      <c r="BJ735" s="505"/>
      <c r="BK735" s="505"/>
      <c r="BL735" s="505"/>
      <c r="BM735" s="505"/>
      <c r="BN735" s="505"/>
      <c r="BO735" s="505"/>
      <c r="BP735" s="505"/>
    </row>
    <row r="736" spans="1:68" ht="19.5" customHeight="1">
      <c r="A736" s="499"/>
      <c r="B736" s="499"/>
      <c r="C736" s="499"/>
      <c r="D736" s="499"/>
      <c r="E736" s="499"/>
      <c r="F736" s="499"/>
      <c r="G736" s="500"/>
      <c r="H736" s="499"/>
      <c r="I736" s="499"/>
      <c r="J736" s="500"/>
      <c r="K736" s="499"/>
      <c r="L736" s="500"/>
      <c r="M736" s="499"/>
      <c r="N736" s="500"/>
      <c r="O736" s="499"/>
      <c r="P736" s="500"/>
      <c r="Q736" s="501"/>
      <c r="R736" s="501"/>
      <c r="S736" s="501"/>
      <c r="T736" s="501"/>
      <c r="U736" s="499"/>
      <c r="V736" s="499"/>
      <c r="W736" s="500"/>
      <c r="X736" s="501"/>
      <c r="Y736" s="499"/>
      <c r="Z736" s="500"/>
      <c r="AA736" s="500"/>
      <c r="AB736" s="499"/>
      <c r="AC736" s="499"/>
      <c r="AD736" s="499"/>
      <c r="AE736" s="499"/>
      <c r="AF736" s="500"/>
      <c r="AG736" s="500"/>
      <c r="AH736" s="501"/>
      <c r="AI736" s="501"/>
      <c r="AJ736" s="501"/>
      <c r="AK736" s="501"/>
      <c r="AL736" s="501"/>
      <c r="AM736" s="501"/>
      <c r="AN736" s="502"/>
      <c r="AO736" s="502"/>
      <c r="AP736" s="500"/>
      <c r="AQ736" s="500"/>
      <c r="AR736" s="500"/>
      <c r="AS736" s="503"/>
      <c r="AT736" s="503"/>
      <c r="AU736" s="504"/>
      <c r="AV736" s="505"/>
      <c r="AW736" s="506"/>
      <c r="AX736" s="506"/>
      <c r="AY736" s="505"/>
      <c r="AZ736" s="506"/>
      <c r="BA736" s="504"/>
      <c r="BB736" s="504"/>
      <c r="BC736" s="504"/>
      <c r="BD736" s="504"/>
      <c r="BE736" s="504"/>
      <c r="BF736" s="504"/>
      <c r="BG736" s="505"/>
      <c r="BH736" s="505"/>
      <c r="BI736" s="505"/>
      <c r="BJ736" s="505"/>
      <c r="BK736" s="505"/>
      <c r="BL736" s="505"/>
      <c r="BM736" s="505"/>
      <c r="BN736" s="505"/>
      <c r="BO736" s="505"/>
      <c r="BP736" s="505"/>
    </row>
    <row r="737" spans="1:68" ht="19.5" customHeight="1">
      <c r="A737" s="499"/>
      <c r="B737" s="499"/>
      <c r="C737" s="499"/>
      <c r="D737" s="499"/>
      <c r="E737" s="499"/>
      <c r="F737" s="499"/>
      <c r="G737" s="500"/>
      <c r="H737" s="499"/>
      <c r="I737" s="499"/>
      <c r="J737" s="500"/>
      <c r="K737" s="499"/>
      <c r="L737" s="500"/>
      <c r="M737" s="499"/>
      <c r="N737" s="500"/>
      <c r="O737" s="499"/>
      <c r="P737" s="500"/>
      <c r="Q737" s="501"/>
      <c r="R737" s="501"/>
      <c r="S737" s="501"/>
      <c r="T737" s="501"/>
      <c r="U737" s="499"/>
      <c r="V737" s="499"/>
      <c r="W737" s="500"/>
      <c r="X737" s="501"/>
      <c r="Y737" s="499"/>
      <c r="Z737" s="500"/>
      <c r="AA737" s="500"/>
      <c r="AB737" s="499"/>
      <c r="AC737" s="499"/>
      <c r="AD737" s="499"/>
      <c r="AE737" s="499"/>
      <c r="AF737" s="500"/>
      <c r="AG737" s="500"/>
      <c r="AH737" s="501"/>
      <c r="AI737" s="501"/>
      <c r="AJ737" s="501"/>
      <c r="AK737" s="501"/>
      <c r="AL737" s="501"/>
      <c r="AM737" s="501"/>
      <c r="AN737" s="502"/>
      <c r="AO737" s="502"/>
      <c r="AP737" s="500"/>
      <c r="AQ737" s="500"/>
      <c r="AR737" s="500"/>
      <c r="AS737" s="503"/>
      <c r="AT737" s="503"/>
      <c r="AU737" s="504"/>
      <c r="AV737" s="505"/>
      <c r="AW737" s="506"/>
      <c r="AX737" s="506"/>
      <c r="AY737" s="505"/>
      <c r="AZ737" s="506"/>
      <c r="BA737" s="504"/>
      <c r="BB737" s="504"/>
      <c r="BC737" s="504"/>
      <c r="BD737" s="504"/>
      <c r="BE737" s="504"/>
      <c r="BF737" s="504"/>
      <c r="BG737" s="505"/>
      <c r="BH737" s="505"/>
      <c r="BI737" s="505"/>
      <c r="BJ737" s="505"/>
      <c r="BK737" s="505"/>
      <c r="BL737" s="505"/>
      <c r="BM737" s="505"/>
      <c r="BN737" s="505"/>
      <c r="BO737" s="505"/>
      <c r="BP737" s="505"/>
    </row>
    <row r="738" spans="1:68" ht="19.5" customHeight="1">
      <c r="A738" s="499"/>
      <c r="B738" s="499"/>
      <c r="C738" s="499"/>
      <c r="D738" s="499"/>
      <c r="E738" s="499"/>
      <c r="F738" s="499"/>
      <c r="G738" s="500"/>
      <c r="H738" s="499"/>
      <c r="I738" s="499"/>
      <c r="J738" s="500"/>
      <c r="K738" s="499"/>
      <c r="L738" s="500"/>
      <c r="M738" s="499"/>
      <c r="N738" s="500"/>
      <c r="O738" s="499"/>
      <c r="P738" s="500"/>
      <c r="Q738" s="501"/>
      <c r="R738" s="501"/>
      <c r="S738" s="501"/>
      <c r="T738" s="501"/>
      <c r="U738" s="499"/>
      <c r="V738" s="499"/>
      <c r="W738" s="500"/>
      <c r="X738" s="501"/>
      <c r="Y738" s="499"/>
      <c r="Z738" s="500"/>
      <c r="AA738" s="500"/>
      <c r="AB738" s="499"/>
      <c r="AC738" s="499"/>
      <c r="AD738" s="499"/>
      <c r="AE738" s="499"/>
      <c r="AF738" s="500"/>
      <c r="AG738" s="500"/>
      <c r="AH738" s="501"/>
      <c r="AI738" s="501"/>
      <c r="AJ738" s="501"/>
      <c r="AK738" s="501"/>
      <c r="AL738" s="501"/>
      <c r="AM738" s="501"/>
      <c r="AN738" s="502"/>
      <c r="AO738" s="502"/>
      <c r="AP738" s="500"/>
      <c r="AQ738" s="500"/>
      <c r="AR738" s="500"/>
      <c r="AS738" s="503"/>
      <c r="AT738" s="503"/>
      <c r="AU738" s="504"/>
      <c r="AV738" s="505"/>
      <c r="AW738" s="506"/>
      <c r="AX738" s="506"/>
      <c r="AY738" s="505"/>
      <c r="AZ738" s="506"/>
      <c r="BA738" s="504"/>
      <c r="BB738" s="504"/>
      <c r="BC738" s="504"/>
      <c r="BD738" s="504"/>
      <c r="BE738" s="504"/>
      <c r="BF738" s="504"/>
      <c r="BG738" s="505"/>
      <c r="BH738" s="505"/>
      <c r="BI738" s="505"/>
      <c r="BJ738" s="505"/>
      <c r="BK738" s="505"/>
      <c r="BL738" s="505"/>
      <c r="BM738" s="505"/>
      <c r="BN738" s="505"/>
      <c r="BO738" s="505"/>
      <c r="BP738" s="505"/>
    </row>
    <row r="739" spans="1:68" ht="19.5" customHeight="1">
      <c r="A739" s="499"/>
      <c r="B739" s="499"/>
      <c r="C739" s="499"/>
      <c r="D739" s="499"/>
      <c r="E739" s="499"/>
      <c r="F739" s="499"/>
      <c r="G739" s="500"/>
      <c r="H739" s="499"/>
      <c r="I739" s="499"/>
      <c r="J739" s="500"/>
      <c r="K739" s="499"/>
      <c r="L739" s="500"/>
      <c r="M739" s="499"/>
      <c r="N739" s="500"/>
      <c r="O739" s="499"/>
      <c r="P739" s="500"/>
      <c r="Q739" s="501"/>
      <c r="R739" s="501"/>
      <c r="S739" s="501"/>
      <c r="T739" s="501"/>
      <c r="U739" s="499"/>
      <c r="V739" s="499"/>
      <c r="W739" s="500"/>
      <c r="X739" s="501"/>
      <c r="Y739" s="499"/>
      <c r="Z739" s="500"/>
      <c r="AA739" s="500"/>
      <c r="AB739" s="499"/>
      <c r="AC739" s="499"/>
      <c r="AD739" s="499"/>
      <c r="AE739" s="499"/>
      <c r="AF739" s="500"/>
      <c r="AG739" s="500"/>
      <c r="AH739" s="501"/>
      <c r="AI739" s="501"/>
      <c r="AJ739" s="501"/>
      <c r="AK739" s="501"/>
      <c r="AL739" s="501"/>
      <c r="AM739" s="501"/>
      <c r="AN739" s="502"/>
      <c r="AO739" s="502"/>
      <c r="AP739" s="500"/>
      <c r="AQ739" s="500"/>
      <c r="AR739" s="500"/>
      <c r="AS739" s="503"/>
      <c r="AT739" s="503"/>
      <c r="AU739" s="504"/>
      <c r="AV739" s="505"/>
      <c r="AW739" s="506"/>
      <c r="AX739" s="506"/>
      <c r="AY739" s="505"/>
      <c r="AZ739" s="506"/>
      <c r="BA739" s="504"/>
      <c r="BB739" s="504"/>
      <c r="BC739" s="504"/>
      <c r="BD739" s="504"/>
      <c r="BE739" s="504"/>
      <c r="BF739" s="504"/>
      <c r="BG739" s="505"/>
      <c r="BH739" s="505"/>
      <c r="BI739" s="505"/>
      <c r="BJ739" s="505"/>
      <c r="BK739" s="505"/>
      <c r="BL739" s="505"/>
      <c r="BM739" s="505"/>
      <c r="BN739" s="505"/>
      <c r="BO739" s="505"/>
      <c r="BP739" s="505"/>
    </row>
    <row r="740" spans="1:68" ht="19.5" customHeight="1">
      <c r="A740" s="499"/>
      <c r="B740" s="499"/>
      <c r="C740" s="499"/>
      <c r="D740" s="499"/>
      <c r="E740" s="499"/>
      <c r="F740" s="499"/>
      <c r="G740" s="500"/>
      <c r="H740" s="499"/>
      <c r="I740" s="499"/>
      <c r="J740" s="500"/>
      <c r="K740" s="499"/>
      <c r="L740" s="500"/>
      <c r="M740" s="499"/>
      <c r="N740" s="500"/>
      <c r="O740" s="499"/>
      <c r="P740" s="500"/>
      <c r="Q740" s="501"/>
      <c r="R740" s="501"/>
      <c r="S740" s="501"/>
      <c r="T740" s="501"/>
      <c r="U740" s="499"/>
      <c r="V740" s="499"/>
      <c r="W740" s="500"/>
      <c r="X740" s="501"/>
      <c r="Y740" s="499"/>
      <c r="Z740" s="500"/>
      <c r="AA740" s="500"/>
      <c r="AB740" s="499"/>
      <c r="AC740" s="499"/>
      <c r="AD740" s="499"/>
      <c r="AE740" s="499"/>
      <c r="AF740" s="500"/>
      <c r="AG740" s="500"/>
      <c r="AH740" s="501"/>
      <c r="AI740" s="501"/>
      <c r="AJ740" s="501"/>
      <c r="AK740" s="501"/>
      <c r="AL740" s="501"/>
      <c r="AM740" s="501"/>
      <c r="AN740" s="502"/>
      <c r="AO740" s="502"/>
      <c r="AP740" s="500"/>
      <c r="AQ740" s="500"/>
      <c r="AR740" s="500"/>
      <c r="AS740" s="503"/>
      <c r="AT740" s="503"/>
      <c r="AU740" s="504"/>
      <c r="AV740" s="505"/>
      <c r="AW740" s="506"/>
      <c r="AX740" s="506"/>
      <c r="AY740" s="505"/>
      <c r="AZ740" s="506"/>
      <c r="BA740" s="504"/>
      <c r="BB740" s="504"/>
      <c r="BC740" s="504"/>
      <c r="BD740" s="504"/>
      <c r="BE740" s="504"/>
      <c r="BF740" s="504"/>
      <c r="BG740" s="505"/>
      <c r="BH740" s="505"/>
      <c r="BI740" s="505"/>
      <c r="BJ740" s="505"/>
      <c r="BK740" s="505"/>
      <c r="BL740" s="505"/>
      <c r="BM740" s="505"/>
      <c r="BN740" s="505"/>
      <c r="BO740" s="505"/>
      <c r="BP740" s="505"/>
    </row>
    <row r="741" spans="1:68" ht="19.5" customHeight="1">
      <c r="A741" s="499"/>
      <c r="B741" s="499"/>
      <c r="C741" s="499"/>
      <c r="D741" s="499"/>
      <c r="E741" s="499"/>
      <c r="F741" s="499"/>
      <c r="G741" s="500"/>
      <c r="H741" s="499"/>
      <c r="I741" s="499"/>
      <c r="J741" s="500"/>
      <c r="K741" s="499"/>
      <c r="L741" s="500"/>
      <c r="M741" s="499"/>
      <c r="N741" s="500"/>
      <c r="O741" s="499"/>
      <c r="P741" s="500"/>
      <c r="Q741" s="501"/>
      <c r="R741" s="501"/>
      <c r="S741" s="501"/>
      <c r="T741" s="501"/>
      <c r="U741" s="499"/>
      <c r="V741" s="499"/>
      <c r="W741" s="500"/>
      <c r="X741" s="501"/>
      <c r="Y741" s="499"/>
      <c r="Z741" s="500"/>
      <c r="AA741" s="500"/>
      <c r="AB741" s="499"/>
      <c r="AC741" s="499"/>
      <c r="AD741" s="499"/>
      <c r="AE741" s="499"/>
      <c r="AF741" s="500"/>
      <c r="AG741" s="500"/>
      <c r="AH741" s="501"/>
      <c r="AI741" s="501"/>
      <c r="AJ741" s="501"/>
      <c r="AK741" s="501"/>
      <c r="AL741" s="501"/>
      <c r="AM741" s="501"/>
      <c r="AN741" s="502"/>
      <c r="AO741" s="502"/>
      <c r="AP741" s="500"/>
      <c r="AQ741" s="500"/>
      <c r="AR741" s="500"/>
      <c r="AS741" s="503"/>
      <c r="AT741" s="503"/>
      <c r="AU741" s="504"/>
      <c r="AV741" s="505"/>
      <c r="AW741" s="506"/>
      <c r="AX741" s="506"/>
      <c r="AY741" s="505"/>
      <c r="AZ741" s="506"/>
      <c r="BA741" s="504"/>
      <c r="BB741" s="504"/>
      <c r="BC741" s="504"/>
      <c r="BD741" s="504"/>
      <c r="BE741" s="504"/>
      <c r="BF741" s="504"/>
      <c r="BG741" s="505"/>
      <c r="BH741" s="505"/>
      <c r="BI741" s="505"/>
      <c r="BJ741" s="505"/>
      <c r="BK741" s="505"/>
      <c r="BL741" s="505"/>
      <c r="BM741" s="505"/>
      <c r="BN741" s="505"/>
      <c r="BO741" s="505"/>
      <c r="BP741" s="505"/>
    </row>
    <row r="742" spans="1:68" ht="19.5" customHeight="1">
      <c r="A742" s="499"/>
      <c r="B742" s="499"/>
      <c r="C742" s="499"/>
      <c r="D742" s="499"/>
      <c r="E742" s="499"/>
      <c r="F742" s="499"/>
      <c r="G742" s="500"/>
      <c r="H742" s="499"/>
      <c r="I742" s="499"/>
      <c r="J742" s="500"/>
      <c r="K742" s="499"/>
      <c r="L742" s="500"/>
      <c r="M742" s="499"/>
      <c r="N742" s="500"/>
      <c r="O742" s="499"/>
      <c r="P742" s="500"/>
      <c r="Q742" s="501"/>
      <c r="R742" s="501"/>
      <c r="S742" s="501"/>
      <c r="T742" s="501"/>
      <c r="U742" s="499"/>
      <c r="V742" s="499"/>
      <c r="W742" s="500"/>
      <c r="X742" s="501"/>
      <c r="Y742" s="499"/>
      <c r="Z742" s="500"/>
      <c r="AA742" s="500"/>
      <c r="AB742" s="499"/>
      <c r="AC742" s="499"/>
      <c r="AD742" s="499"/>
      <c r="AE742" s="499"/>
      <c r="AF742" s="500"/>
      <c r="AG742" s="500"/>
      <c r="AH742" s="501"/>
      <c r="AI742" s="501"/>
      <c r="AJ742" s="501"/>
      <c r="AK742" s="501"/>
      <c r="AL742" s="501"/>
      <c r="AM742" s="501"/>
      <c r="AN742" s="502"/>
      <c r="AO742" s="502"/>
      <c r="AP742" s="500"/>
      <c r="AQ742" s="500"/>
      <c r="AR742" s="500"/>
      <c r="AS742" s="503"/>
      <c r="AT742" s="503"/>
      <c r="AU742" s="504"/>
      <c r="AV742" s="505"/>
      <c r="AW742" s="506"/>
      <c r="AX742" s="506"/>
      <c r="AY742" s="505"/>
      <c r="AZ742" s="506"/>
      <c r="BA742" s="504"/>
      <c r="BB742" s="504"/>
      <c r="BC742" s="504"/>
      <c r="BD742" s="504"/>
      <c r="BE742" s="504"/>
      <c r="BF742" s="504"/>
      <c r="BG742" s="505"/>
      <c r="BH742" s="505"/>
      <c r="BI742" s="505"/>
      <c r="BJ742" s="505"/>
      <c r="BK742" s="505"/>
      <c r="BL742" s="505"/>
      <c r="BM742" s="505"/>
      <c r="BN742" s="505"/>
      <c r="BO742" s="505"/>
      <c r="BP742" s="505"/>
    </row>
    <row r="743" spans="1:68" ht="19.5" customHeight="1">
      <c r="A743" s="499"/>
      <c r="B743" s="499"/>
      <c r="C743" s="499"/>
      <c r="D743" s="499"/>
      <c r="E743" s="499"/>
      <c r="F743" s="499"/>
      <c r="G743" s="500"/>
      <c r="H743" s="499"/>
      <c r="I743" s="499"/>
      <c r="J743" s="500"/>
      <c r="K743" s="499"/>
      <c r="L743" s="500"/>
      <c r="M743" s="499"/>
      <c r="N743" s="500"/>
      <c r="O743" s="499"/>
      <c r="P743" s="500"/>
      <c r="Q743" s="501"/>
      <c r="R743" s="501"/>
      <c r="S743" s="501"/>
      <c r="T743" s="501"/>
      <c r="U743" s="499"/>
      <c r="V743" s="499"/>
      <c r="W743" s="500"/>
      <c r="X743" s="501"/>
      <c r="Y743" s="499"/>
      <c r="Z743" s="500"/>
      <c r="AA743" s="500"/>
      <c r="AB743" s="499"/>
      <c r="AC743" s="499"/>
      <c r="AD743" s="499"/>
      <c r="AE743" s="499"/>
      <c r="AF743" s="500"/>
      <c r="AG743" s="500"/>
      <c r="AH743" s="501"/>
      <c r="AI743" s="501"/>
      <c r="AJ743" s="501"/>
      <c r="AK743" s="501"/>
      <c r="AL743" s="501"/>
      <c r="AM743" s="501"/>
      <c r="AN743" s="502"/>
      <c r="AO743" s="502"/>
      <c r="AP743" s="500"/>
      <c r="AQ743" s="500"/>
      <c r="AR743" s="500"/>
      <c r="AS743" s="503"/>
      <c r="AT743" s="503"/>
      <c r="AU743" s="504"/>
      <c r="AV743" s="505"/>
      <c r="AW743" s="506"/>
      <c r="AX743" s="506"/>
      <c r="AY743" s="505"/>
      <c r="AZ743" s="506"/>
      <c r="BA743" s="504"/>
      <c r="BB743" s="504"/>
      <c r="BC743" s="504"/>
      <c r="BD743" s="504"/>
      <c r="BE743" s="504"/>
      <c r="BF743" s="504"/>
      <c r="BG743" s="505"/>
      <c r="BH743" s="505"/>
      <c r="BI743" s="505"/>
      <c r="BJ743" s="505"/>
      <c r="BK743" s="505"/>
      <c r="BL743" s="505"/>
      <c r="BM743" s="505"/>
      <c r="BN743" s="505"/>
      <c r="BO743" s="505"/>
      <c r="BP743" s="505"/>
    </row>
    <row r="744" spans="1:68" ht="19.5" customHeight="1">
      <c r="A744" s="499"/>
      <c r="B744" s="499"/>
      <c r="C744" s="499"/>
      <c r="D744" s="499"/>
      <c r="E744" s="499"/>
      <c r="F744" s="499"/>
      <c r="G744" s="500"/>
      <c r="H744" s="499"/>
      <c r="I744" s="499"/>
      <c r="J744" s="500"/>
      <c r="K744" s="499"/>
      <c r="L744" s="500"/>
      <c r="M744" s="499"/>
      <c r="N744" s="500"/>
      <c r="O744" s="499"/>
      <c r="P744" s="500"/>
      <c r="Q744" s="501"/>
      <c r="R744" s="501"/>
      <c r="S744" s="501"/>
      <c r="T744" s="501"/>
      <c r="U744" s="499"/>
      <c r="V744" s="499"/>
      <c r="W744" s="500"/>
      <c r="X744" s="501"/>
      <c r="Y744" s="499"/>
      <c r="Z744" s="500"/>
      <c r="AA744" s="500"/>
      <c r="AB744" s="499"/>
      <c r="AC744" s="499"/>
      <c r="AD744" s="499"/>
      <c r="AE744" s="499"/>
      <c r="AF744" s="500"/>
      <c r="AG744" s="500"/>
      <c r="AH744" s="501"/>
      <c r="AI744" s="501"/>
      <c r="AJ744" s="501"/>
      <c r="AK744" s="501"/>
      <c r="AL744" s="501"/>
      <c r="AM744" s="501"/>
      <c r="AN744" s="502"/>
      <c r="AO744" s="502"/>
      <c r="AP744" s="500"/>
      <c r="AQ744" s="500"/>
      <c r="AR744" s="500"/>
      <c r="AS744" s="503"/>
      <c r="AT744" s="503"/>
      <c r="AU744" s="504"/>
      <c r="AV744" s="505"/>
      <c r="AW744" s="506"/>
      <c r="AX744" s="506"/>
      <c r="AY744" s="505"/>
      <c r="AZ744" s="506"/>
      <c r="BA744" s="504"/>
      <c r="BB744" s="504"/>
      <c r="BC744" s="504"/>
      <c r="BD744" s="504"/>
      <c r="BE744" s="504"/>
      <c r="BF744" s="504"/>
      <c r="BG744" s="505"/>
      <c r="BH744" s="505"/>
      <c r="BI744" s="505"/>
      <c r="BJ744" s="505"/>
      <c r="BK744" s="505"/>
      <c r="BL744" s="505"/>
      <c r="BM744" s="505"/>
      <c r="BN744" s="505"/>
      <c r="BO744" s="505"/>
      <c r="BP744" s="505"/>
    </row>
    <row r="745" spans="1:68" ht="19.5" customHeight="1">
      <c r="A745" s="499"/>
      <c r="B745" s="499"/>
      <c r="C745" s="499"/>
      <c r="D745" s="499"/>
      <c r="E745" s="499"/>
      <c r="F745" s="499"/>
      <c r="G745" s="500"/>
      <c r="H745" s="499"/>
      <c r="I745" s="499"/>
      <c r="J745" s="500"/>
      <c r="K745" s="499"/>
      <c r="L745" s="500"/>
      <c r="M745" s="499"/>
      <c r="N745" s="500"/>
      <c r="O745" s="499"/>
      <c r="P745" s="500"/>
      <c r="Q745" s="501"/>
      <c r="R745" s="501"/>
      <c r="S745" s="501"/>
      <c r="T745" s="501"/>
      <c r="U745" s="499"/>
      <c r="V745" s="499"/>
      <c r="W745" s="500"/>
      <c r="X745" s="501"/>
      <c r="Y745" s="499"/>
      <c r="Z745" s="500"/>
      <c r="AA745" s="500"/>
      <c r="AB745" s="499"/>
      <c r="AC745" s="499"/>
      <c r="AD745" s="499"/>
      <c r="AE745" s="499"/>
      <c r="AF745" s="500"/>
      <c r="AG745" s="500"/>
      <c r="AH745" s="501"/>
      <c r="AI745" s="501"/>
      <c r="AJ745" s="501"/>
      <c r="AK745" s="501"/>
      <c r="AL745" s="501"/>
      <c r="AM745" s="501"/>
      <c r="AN745" s="502"/>
      <c r="AO745" s="502"/>
      <c r="AP745" s="500"/>
      <c r="AQ745" s="500"/>
      <c r="AR745" s="500"/>
      <c r="AS745" s="503"/>
      <c r="AT745" s="503"/>
      <c r="AU745" s="504"/>
      <c r="AV745" s="505"/>
      <c r="AW745" s="506"/>
      <c r="AX745" s="506"/>
      <c r="AY745" s="505"/>
      <c r="AZ745" s="506"/>
      <c r="BA745" s="504"/>
      <c r="BB745" s="504"/>
      <c r="BC745" s="504"/>
      <c r="BD745" s="504"/>
      <c r="BE745" s="504"/>
      <c r="BF745" s="504"/>
      <c r="BG745" s="505"/>
      <c r="BH745" s="505"/>
      <c r="BI745" s="505"/>
      <c r="BJ745" s="505"/>
      <c r="BK745" s="505"/>
      <c r="BL745" s="505"/>
      <c r="BM745" s="505"/>
      <c r="BN745" s="505"/>
      <c r="BO745" s="505"/>
      <c r="BP745" s="505"/>
    </row>
    <row r="746" spans="1:68" ht="19.5" customHeight="1">
      <c r="A746" s="499"/>
      <c r="B746" s="499"/>
      <c r="C746" s="499"/>
      <c r="D746" s="499"/>
      <c r="E746" s="499"/>
      <c r="F746" s="499"/>
      <c r="G746" s="500"/>
      <c r="H746" s="499"/>
      <c r="I746" s="499"/>
      <c r="J746" s="500"/>
      <c r="K746" s="499"/>
      <c r="L746" s="500"/>
      <c r="M746" s="499"/>
      <c r="N746" s="500"/>
      <c r="O746" s="499"/>
      <c r="P746" s="500"/>
      <c r="Q746" s="501"/>
      <c r="R746" s="501"/>
      <c r="S746" s="501"/>
      <c r="T746" s="501"/>
      <c r="U746" s="499"/>
      <c r="V746" s="499"/>
      <c r="W746" s="500"/>
      <c r="X746" s="501"/>
      <c r="Y746" s="499"/>
      <c r="Z746" s="500"/>
      <c r="AA746" s="500"/>
      <c r="AB746" s="499"/>
      <c r="AC746" s="499"/>
      <c r="AD746" s="499"/>
      <c r="AE746" s="499"/>
      <c r="AF746" s="500"/>
      <c r="AG746" s="500"/>
      <c r="AH746" s="501"/>
      <c r="AI746" s="501"/>
      <c r="AJ746" s="501"/>
      <c r="AK746" s="501"/>
      <c r="AL746" s="501"/>
      <c r="AM746" s="501"/>
      <c r="AN746" s="502"/>
      <c r="AO746" s="502"/>
      <c r="AP746" s="500"/>
      <c r="AQ746" s="500"/>
      <c r="AR746" s="500"/>
      <c r="AS746" s="503"/>
      <c r="AT746" s="503"/>
      <c r="AU746" s="504"/>
      <c r="AV746" s="505"/>
      <c r="AW746" s="506"/>
      <c r="AX746" s="506"/>
      <c r="AY746" s="505"/>
      <c r="AZ746" s="506"/>
      <c r="BA746" s="504"/>
      <c r="BB746" s="504"/>
      <c r="BC746" s="504"/>
      <c r="BD746" s="504"/>
      <c r="BE746" s="504"/>
      <c r="BF746" s="504"/>
      <c r="BG746" s="505"/>
      <c r="BH746" s="505"/>
      <c r="BI746" s="505"/>
      <c r="BJ746" s="505"/>
      <c r="BK746" s="505"/>
      <c r="BL746" s="505"/>
      <c r="BM746" s="505"/>
      <c r="BN746" s="505"/>
      <c r="BO746" s="505"/>
      <c r="BP746" s="505"/>
    </row>
    <row r="747" spans="1:68" ht="19.5" customHeight="1">
      <c r="A747" s="499"/>
      <c r="B747" s="499"/>
      <c r="C747" s="499"/>
      <c r="D747" s="499"/>
      <c r="E747" s="499"/>
      <c r="F747" s="499"/>
      <c r="G747" s="500"/>
      <c r="H747" s="499"/>
      <c r="I747" s="499"/>
      <c r="J747" s="500"/>
      <c r="K747" s="499"/>
      <c r="L747" s="500"/>
      <c r="M747" s="499"/>
      <c r="N747" s="500"/>
      <c r="O747" s="499"/>
      <c r="P747" s="500"/>
      <c r="Q747" s="501"/>
      <c r="R747" s="501"/>
      <c r="S747" s="501"/>
      <c r="T747" s="501"/>
      <c r="U747" s="499"/>
      <c r="V747" s="499"/>
      <c r="W747" s="500"/>
      <c r="X747" s="501"/>
      <c r="Y747" s="499"/>
      <c r="Z747" s="500"/>
      <c r="AA747" s="500"/>
      <c r="AB747" s="499"/>
      <c r="AC747" s="499"/>
      <c r="AD747" s="499"/>
      <c r="AE747" s="499"/>
      <c r="AF747" s="500"/>
      <c r="AG747" s="500"/>
      <c r="AH747" s="501"/>
      <c r="AI747" s="501"/>
      <c r="AJ747" s="501"/>
      <c r="AK747" s="501"/>
      <c r="AL747" s="501"/>
      <c r="AM747" s="501"/>
      <c r="AN747" s="502"/>
      <c r="AO747" s="502"/>
      <c r="AP747" s="500"/>
      <c r="AQ747" s="500"/>
      <c r="AR747" s="500"/>
      <c r="AS747" s="503"/>
      <c r="AT747" s="503"/>
      <c r="AU747" s="504"/>
      <c r="AV747" s="505"/>
      <c r="AW747" s="506"/>
      <c r="AX747" s="506"/>
      <c r="AY747" s="505"/>
      <c r="AZ747" s="506"/>
      <c r="BA747" s="504"/>
      <c r="BB747" s="504"/>
      <c r="BC747" s="504"/>
      <c r="BD747" s="504"/>
      <c r="BE747" s="504"/>
      <c r="BF747" s="504"/>
      <c r="BG747" s="505"/>
      <c r="BH747" s="505"/>
      <c r="BI747" s="505"/>
      <c r="BJ747" s="505"/>
      <c r="BK747" s="505"/>
      <c r="BL747" s="505"/>
      <c r="BM747" s="505"/>
      <c r="BN747" s="505"/>
      <c r="BO747" s="505"/>
      <c r="BP747" s="505"/>
    </row>
    <row r="748" spans="1:68" ht="19.5" customHeight="1">
      <c r="A748" s="499"/>
      <c r="B748" s="499"/>
      <c r="C748" s="499"/>
      <c r="D748" s="499"/>
      <c r="E748" s="499"/>
      <c r="F748" s="499"/>
      <c r="G748" s="500"/>
      <c r="H748" s="499"/>
      <c r="I748" s="499"/>
      <c r="J748" s="500"/>
      <c r="K748" s="499"/>
      <c r="L748" s="500"/>
      <c r="M748" s="499"/>
      <c r="N748" s="500"/>
      <c r="O748" s="499"/>
      <c r="P748" s="500"/>
      <c r="Q748" s="501"/>
      <c r="R748" s="501"/>
      <c r="S748" s="501"/>
      <c r="T748" s="501"/>
      <c r="U748" s="499"/>
      <c r="V748" s="499"/>
      <c r="W748" s="500"/>
      <c r="X748" s="501"/>
      <c r="Y748" s="499"/>
      <c r="Z748" s="500"/>
      <c r="AA748" s="500"/>
      <c r="AB748" s="499"/>
      <c r="AC748" s="499"/>
      <c r="AD748" s="499"/>
      <c r="AE748" s="499"/>
      <c r="AF748" s="500"/>
      <c r="AG748" s="500"/>
      <c r="AH748" s="501"/>
      <c r="AI748" s="501"/>
      <c r="AJ748" s="501"/>
      <c r="AK748" s="501"/>
      <c r="AL748" s="501"/>
      <c r="AM748" s="501"/>
      <c r="AN748" s="502"/>
      <c r="AO748" s="502"/>
      <c r="AP748" s="500"/>
      <c r="AQ748" s="500"/>
      <c r="AR748" s="500"/>
      <c r="AS748" s="503"/>
      <c r="AT748" s="503"/>
      <c r="AU748" s="504"/>
      <c r="AV748" s="505"/>
      <c r="AW748" s="506"/>
      <c r="AX748" s="506"/>
      <c r="AY748" s="505"/>
      <c r="AZ748" s="506"/>
      <c r="BA748" s="504"/>
      <c r="BB748" s="504"/>
      <c r="BC748" s="504"/>
      <c r="BD748" s="504"/>
      <c r="BE748" s="504"/>
      <c r="BF748" s="504"/>
      <c r="BG748" s="505"/>
      <c r="BH748" s="505"/>
      <c r="BI748" s="505"/>
      <c r="BJ748" s="505"/>
      <c r="BK748" s="505"/>
      <c r="BL748" s="505"/>
      <c r="BM748" s="505"/>
      <c r="BN748" s="505"/>
      <c r="BO748" s="505"/>
      <c r="BP748" s="505"/>
    </row>
    <row r="749" spans="1:68" ht="19.5" customHeight="1">
      <c r="A749" s="499"/>
      <c r="B749" s="499"/>
      <c r="C749" s="499"/>
      <c r="D749" s="499"/>
      <c r="E749" s="499"/>
      <c r="F749" s="499"/>
      <c r="G749" s="500"/>
      <c r="H749" s="499"/>
      <c r="I749" s="499"/>
      <c r="J749" s="500"/>
      <c r="K749" s="499"/>
      <c r="L749" s="500"/>
      <c r="M749" s="499"/>
      <c r="N749" s="500"/>
      <c r="O749" s="499"/>
      <c r="P749" s="500"/>
      <c r="Q749" s="501"/>
      <c r="R749" s="501"/>
      <c r="S749" s="501"/>
      <c r="T749" s="501"/>
      <c r="U749" s="499"/>
      <c r="V749" s="499"/>
      <c r="W749" s="500"/>
      <c r="X749" s="501"/>
      <c r="Y749" s="499"/>
      <c r="Z749" s="500"/>
      <c r="AA749" s="500"/>
      <c r="AB749" s="499"/>
      <c r="AC749" s="499"/>
      <c r="AD749" s="499"/>
      <c r="AE749" s="499"/>
      <c r="AF749" s="500"/>
      <c r="AG749" s="500"/>
      <c r="AH749" s="501"/>
      <c r="AI749" s="501"/>
      <c r="AJ749" s="501"/>
      <c r="AK749" s="501"/>
      <c r="AL749" s="501"/>
      <c r="AM749" s="501"/>
      <c r="AN749" s="502"/>
      <c r="AO749" s="502"/>
      <c r="AP749" s="500"/>
      <c r="AQ749" s="500"/>
      <c r="AR749" s="500"/>
      <c r="AS749" s="503"/>
      <c r="AT749" s="503"/>
      <c r="AU749" s="504"/>
      <c r="AV749" s="505"/>
      <c r="AW749" s="506"/>
      <c r="AX749" s="506"/>
      <c r="AY749" s="505"/>
      <c r="AZ749" s="506"/>
      <c r="BA749" s="504"/>
      <c r="BB749" s="504"/>
      <c r="BC749" s="504"/>
      <c r="BD749" s="504"/>
      <c r="BE749" s="504"/>
      <c r="BF749" s="504"/>
      <c r="BG749" s="505"/>
      <c r="BH749" s="505"/>
      <c r="BI749" s="505"/>
      <c r="BJ749" s="505"/>
      <c r="BK749" s="505"/>
      <c r="BL749" s="505"/>
      <c r="BM749" s="505"/>
      <c r="BN749" s="505"/>
      <c r="BO749" s="505"/>
      <c r="BP749" s="505"/>
    </row>
    <row r="750" spans="1:68" ht="19.5" customHeight="1">
      <c r="A750" s="499"/>
      <c r="B750" s="499"/>
      <c r="C750" s="499"/>
      <c r="D750" s="499"/>
      <c r="E750" s="499"/>
      <c r="F750" s="499"/>
      <c r="G750" s="500"/>
      <c r="H750" s="499"/>
      <c r="I750" s="499"/>
      <c r="J750" s="500"/>
      <c r="K750" s="499"/>
      <c r="L750" s="500"/>
      <c r="M750" s="499"/>
      <c r="N750" s="500"/>
      <c r="O750" s="499"/>
      <c r="P750" s="500"/>
      <c r="Q750" s="501"/>
      <c r="R750" s="501"/>
      <c r="S750" s="501"/>
      <c r="T750" s="501"/>
      <c r="U750" s="499"/>
      <c r="V750" s="499"/>
      <c r="W750" s="500"/>
      <c r="X750" s="501"/>
      <c r="Y750" s="499"/>
      <c r="Z750" s="500"/>
      <c r="AA750" s="500"/>
      <c r="AB750" s="499"/>
      <c r="AC750" s="499"/>
      <c r="AD750" s="499"/>
      <c r="AE750" s="499"/>
      <c r="AF750" s="500"/>
      <c r="AG750" s="500"/>
      <c r="AH750" s="501"/>
      <c r="AI750" s="501"/>
      <c r="AJ750" s="501"/>
      <c r="AK750" s="501"/>
      <c r="AL750" s="501"/>
      <c r="AM750" s="501"/>
      <c r="AN750" s="502"/>
      <c r="AO750" s="502"/>
      <c r="AP750" s="500"/>
      <c r="AQ750" s="500"/>
      <c r="AR750" s="500"/>
      <c r="AS750" s="503"/>
      <c r="AT750" s="503"/>
      <c r="AU750" s="504"/>
      <c r="AV750" s="505"/>
      <c r="AW750" s="506"/>
      <c r="AX750" s="506"/>
      <c r="AY750" s="505"/>
      <c r="AZ750" s="506"/>
      <c r="BA750" s="504"/>
      <c r="BB750" s="504"/>
      <c r="BC750" s="504"/>
      <c r="BD750" s="504"/>
      <c r="BE750" s="504"/>
      <c r="BF750" s="504"/>
      <c r="BG750" s="505"/>
      <c r="BH750" s="505"/>
      <c r="BI750" s="505"/>
      <c r="BJ750" s="505"/>
      <c r="BK750" s="505"/>
      <c r="BL750" s="505"/>
      <c r="BM750" s="505"/>
      <c r="BN750" s="505"/>
      <c r="BO750" s="505"/>
      <c r="BP750" s="505"/>
    </row>
    <row r="751" spans="1:68" ht="19.5" customHeight="1">
      <c r="A751" s="499"/>
      <c r="B751" s="499"/>
      <c r="C751" s="499"/>
      <c r="D751" s="499"/>
      <c r="E751" s="499"/>
      <c r="F751" s="499"/>
      <c r="G751" s="500"/>
      <c r="H751" s="499"/>
      <c r="I751" s="499"/>
      <c r="J751" s="500"/>
      <c r="K751" s="499"/>
      <c r="L751" s="500"/>
      <c r="M751" s="499"/>
      <c r="N751" s="500"/>
      <c r="O751" s="499"/>
      <c r="P751" s="500"/>
      <c r="Q751" s="501"/>
      <c r="R751" s="501"/>
      <c r="S751" s="501"/>
      <c r="T751" s="501"/>
      <c r="U751" s="499"/>
      <c r="V751" s="499"/>
      <c r="W751" s="500"/>
      <c r="X751" s="501"/>
      <c r="Y751" s="499"/>
      <c r="Z751" s="500"/>
      <c r="AA751" s="500"/>
      <c r="AB751" s="499"/>
      <c r="AC751" s="499"/>
      <c r="AD751" s="499"/>
      <c r="AE751" s="499"/>
      <c r="AF751" s="500"/>
      <c r="AG751" s="500"/>
      <c r="AH751" s="501"/>
      <c r="AI751" s="501"/>
      <c r="AJ751" s="501"/>
      <c r="AK751" s="501"/>
      <c r="AL751" s="501"/>
      <c r="AM751" s="501"/>
      <c r="AN751" s="502"/>
      <c r="AO751" s="502"/>
      <c r="AP751" s="500"/>
      <c r="AQ751" s="500"/>
      <c r="AR751" s="500"/>
      <c r="AS751" s="503"/>
      <c r="AT751" s="503"/>
      <c r="AU751" s="504"/>
      <c r="AV751" s="505"/>
      <c r="AW751" s="506"/>
      <c r="AX751" s="506"/>
      <c r="AY751" s="505"/>
      <c r="AZ751" s="506"/>
      <c r="BA751" s="504"/>
      <c r="BB751" s="504"/>
      <c r="BC751" s="504"/>
      <c r="BD751" s="504"/>
      <c r="BE751" s="504"/>
      <c r="BF751" s="504"/>
      <c r="BG751" s="505"/>
      <c r="BH751" s="505"/>
      <c r="BI751" s="505"/>
      <c r="BJ751" s="505"/>
      <c r="BK751" s="505"/>
      <c r="BL751" s="505"/>
      <c r="BM751" s="505"/>
      <c r="BN751" s="505"/>
      <c r="BO751" s="505"/>
      <c r="BP751" s="505"/>
    </row>
    <row r="752" spans="1:68" ht="19.5" customHeight="1">
      <c r="A752" s="499"/>
      <c r="B752" s="499"/>
      <c r="C752" s="499"/>
      <c r="D752" s="499"/>
      <c r="E752" s="499"/>
      <c r="F752" s="499"/>
      <c r="G752" s="500"/>
      <c r="H752" s="499"/>
      <c r="I752" s="499"/>
      <c r="J752" s="500"/>
      <c r="K752" s="499"/>
      <c r="L752" s="500"/>
      <c r="M752" s="499"/>
      <c r="N752" s="500"/>
      <c r="O752" s="499"/>
      <c r="P752" s="500"/>
      <c r="Q752" s="501"/>
      <c r="R752" s="501"/>
      <c r="S752" s="501"/>
      <c r="T752" s="501"/>
      <c r="U752" s="499"/>
      <c r="V752" s="499"/>
      <c r="W752" s="500"/>
      <c r="X752" s="501"/>
      <c r="Y752" s="499"/>
      <c r="Z752" s="500"/>
      <c r="AA752" s="500"/>
      <c r="AB752" s="499"/>
      <c r="AC752" s="499"/>
      <c r="AD752" s="499"/>
      <c r="AE752" s="499"/>
      <c r="AF752" s="500"/>
      <c r="AG752" s="500"/>
      <c r="AH752" s="501"/>
      <c r="AI752" s="501"/>
      <c r="AJ752" s="501"/>
      <c r="AK752" s="501"/>
      <c r="AL752" s="501"/>
      <c r="AM752" s="501"/>
      <c r="AN752" s="502"/>
      <c r="AO752" s="502"/>
      <c r="AP752" s="500"/>
      <c r="AQ752" s="500"/>
      <c r="AR752" s="500"/>
      <c r="AS752" s="503"/>
      <c r="AT752" s="503"/>
      <c r="AU752" s="504"/>
      <c r="AV752" s="505"/>
      <c r="AW752" s="506"/>
      <c r="AX752" s="506"/>
      <c r="AY752" s="505"/>
      <c r="AZ752" s="506"/>
      <c r="BA752" s="504"/>
      <c r="BB752" s="504"/>
      <c r="BC752" s="504"/>
      <c r="BD752" s="504"/>
      <c r="BE752" s="504"/>
      <c r="BF752" s="504"/>
      <c r="BG752" s="505"/>
      <c r="BH752" s="505"/>
      <c r="BI752" s="505"/>
      <c r="BJ752" s="505"/>
      <c r="BK752" s="505"/>
      <c r="BL752" s="505"/>
      <c r="BM752" s="505"/>
      <c r="BN752" s="505"/>
      <c r="BO752" s="505"/>
      <c r="BP752" s="505"/>
    </row>
    <row r="753" spans="1:68" ht="19.5" customHeight="1">
      <c r="A753" s="499"/>
      <c r="B753" s="499"/>
      <c r="C753" s="499"/>
      <c r="D753" s="499"/>
      <c r="E753" s="499"/>
      <c r="F753" s="499"/>
      <c r="G753" s="500"/>
      <c r="H753" s="499"/>
      <c r="I753" s="499"/>
      <c r="J753" s="500"/>
      <c r="K753" s="499"/>
      <c r="L753" s="500"/>
      <c r="M753" s="499"/>
      <c r="N753" s="500"/>
      <c r="O753" s="499"/>
      <c r="P753" s="500"/>
      <c r="Q753" s="501"/>
      <c r="R753" s="501"/>
      <c r="S753" s="501"/>
      <c r="T753" s="501"/>
      <c r="U753" s="499"/>
      <c r="V753" s="499"/>
      <c r="W753" s="500"/>
      <c r="X753" s="501"/>
      <c r="Y753" s="499"/>
      <c r="Z753" s="500"/>
      <c r="AA753" s="500"/>
      <c r="AB753" s="499"/>
      <c r="AC753" s="499"/>
      <c r="AD753" s="499"/>
      <c r="AE753" s="499"/>
      <c r="AF753" s="500"/>
      <c r="AG753" s="500"/>
      <c r="AH753" s="501"/>
      <c r="AI753" s="501"/>
      <c r="AJ753" s="501"/>
      <c r="AK753" s="501"/>
      <c r="AL753" s="501"/>
      <c r="AM753" s="501"/>
      <c r="AN753" s="502"/>
      <c r="AO753" s="502"/>
      <c r="AP753" s="500"/>
      <c r="AQ753" s="500"/>
      <c r="AR753" s="500"/>
      <c r="AS753" s="503"/>
      <c r="AT753" s="503"/>
      <c r="AU753" s="504"/>
      <c r="AV753" s="505"/>
      <c r="AW753" s="506"/>
      <c r="AX753" s="506"/>
      <c r="AY753" s="505"/>
      <c r="AZ753" s="506"/>
      <c r="BA753" s="504"/>
      <c r="BB753" s="504"/>
      <c r="BC753" s="504"/>
      <c r="BD753" s="504"/>
      <c r="BE753" s="504"/>
      <c r="BF753" s="504"/>
      <c r="BG753" s="505"/>
      <c r="BH753" s="505"/>
      <c r="BI753" s="505"/>
      <c r="BJ753" s="505"/>
      <c r="BK753" s="505"/>
      <c r="BL753" s="505"/>
      <c r="BM753" s="505"/>
      <c r="BN753" s="505"/>
      <c r="BO753" s="505"/>
      <c r="BP753" s="505"/>
    </row>
    <row r="754" spans="1:68" ht="19.5" customHeight="1">
      <c r="A754" s="499"/>
      <c r="B754" s="499"/>
      <c r="C754" s="499"/>
      <c r="D754" s="499"/>
      <c r="E754" s="499"/>
      <c r="F754" s="499"/>
      <c r="G754" s="500"/>
      <c r="H754" s="499"/>
      <c r="I754" s="499"/>
      <c r="J754" s="500"/>
      <c r="K754" s="499"/>
      <c r="L754" s="500"/>
      <c r="M754" s="499"/>
      <c r="N754" s="500"/>
      <c r="O754" s="499"/>
      <c r="P754" s="500"/>
      <c r="Q754" s="501"/>
      <c r="R754" s="501"/>
      <c r="S754" s="501"/>
      <c r="T754" s="501"/>
      <c r="U754" s="499"/>
      <c r="V754" s="499"/>
      <c r="W754" s="500"/>
      <c r="X754" s="501"/>
      <c r="Y754" s="499"/>
      <c r="Z754" s="500"/>
      <c r="AA754" s="500"/>
      <c r="AB754" s="499"/>
      <c r="AC754" s="499"/>
      <c r="AD754" s="499"/>
      <c r="AE754" s="499"/>
      <c r="AF754" s="500"/>
      <c r="AG754" s="500"/>
      <c r="AH754" s="501"/>
      <c r="AI754" s="501"/>
      <c r="AJ754" s="501"/>
      <c r="AK754" s="501"/>
      <c r="AL754" s="501"/>
      <c r="AM754" s="501"/>
      <c r="AN754" s="502"/>
      <c r="AO754" s="502"/>
      <c r="AP754" s="500"/>
      <c r="AQ754" s="500"/>
      <c r="AR754" s="500"/>
      <c r="AS754" s="503"/>
      <c r="AT754" s="503"/>
      <c r="AU754" s="504"/>
      <c r="AV754" s="505"/>
      <c r="AW754" s="506"/>
      <c r="AX754" s="506"/>
      <c r="AY754" s="505"/>
      <c r="AZ754" s="506"/>
      <c r="BA754" s="504"/>
      <c r="BB754" s="504"/>
      <c r="BC754" s="504"/>
      <c r="BD754" s="504"/>
      <c r="BE754" s="504"/>
      <c r="BF754" s="504"/>
      <c r="BG754" s="505"/>
      <c r="BH754" s="505"/>
      <c r="BI754" s="505"/>
      <c r="BJ754" s="505"/>
      <c r="BK754" s="505"/>
      <c r="BL754" s="505"/>
      <c r="BM754" s="505"/>
      <c r="BN754" s="505"/>
      <c r="BO754" s="505"/>
      <c r="BP754" s="505"/>
    </row>
    <row r="755" spans="1:68" ht="19.5" customHeight="1">
      <c r="A755" s="499"/>
      <c r="B755" s="499"/>
      <c r="C755" s="499"/>
      <c r="D755" s="499"/>
      <c r="E755" s="499"/>
      <c r="F755" s="499"/>
      <c r="G755" s="500"/>
      <c r="H755" s="499"/>
      <c r="I755" s="499"/>
      <c r="J755" s="500"/>
      <c r="K755" s="499"/>
      <c r="L755" s="500"/>
      <c r="M755" s="499"/>
      <c r="N755" s="500"/>
      <c r="O755" s="499"/>
      <c r="P755" s="500"/>
      <c r="Q755" s="501"/>
      <c r="R755" s="501"/>
      <c r="S755" s="501"/>
      <c r="T755" s="501"/>
      <c r="U755" s="499"/>
      <c r="V755" s="499"/>
      <c r="W755" s="500"/>
      <c r="X755" s="501"/>
      <c r="Y755" s="499"/>
      <c r="Z755" s="500"/>
      <c r="AA755" s="500"/>
      <c r="AB755" s="499"/>
      <c r="AC755" s="499"/>
      <c r="AD755" s="499"/>
      <c r="AE755" s="499"/>
      <c r="AF755" s="500"/>
      <c r="AG755" s="500"/>
      <c r="AH755" s="501"/>
      <c r="AI755" s="501"/>
      <c r="AJ755" s="501"/>
      <c r="AK755" s="501"/>
      <c r="AL755" s="501"/>
      <c r="AM755" s="501"/>
      <c r="AN755" s="502"/>
      <c r="AO755" s="502"/>
      <c r="AP755" s="500"/>
      <c r="AQ755" s="500"/>
      <c r="AR755" s="500"/>
      <c r="AS755" s="503"/>
      <c r="AT755" s="503"/>
      <c r="AU755" s="504"/>
      <c r="AV755" s="505"/>
      <c r="AW755" s="506"/>
      <c r="AX755" s="506"/>
      <c r="AY755" s="505"/>
      <c r="AZ755" s="506"/>
      <c r="BA755" s="504"/>
      <c r="BB755" s="504"/>
      <c r="BC755" s="504"/>
      <c r="BD755" s="504"/>
      <c r="BE755" s="504"/>
      <c r="BF755" s="504"/>
      <c r="BG755" s="505"/>
      <c r="BH755" s="505"/>
      <c r="BI755" s="505"/>
      <c r="BJ755" s="505"/>
      <c r="BK755" s="505"/>
      <c r="BL755" s="505"/>
      <c r="BM755" s="505"/>
      <c r="BN755" s="505"/>
      <c r="BO755" s="505"/>
      <c r="BP755" s="505"/>
    </row>
    <row r="756" spans="1:68" ht="19.5" customHeight="1">
      <c r="A756" s="499"/>
      <c r="B756" s="499"/>
      <c r="C756" s="499"/>
      <c r="D756" s="499"/>
      <c r="E756" s="499"/>
      <c r="F756" s="499"/>
      <c r="G756" s="500"/>
      <c r="H756" s="499"/>
      <c r="I756" s="499"/>
      <c r="J756" s="500"/>
      <c r="K756" s="499"/>
      <c r="L756" s="500"/>
      <c r="M756" s="499"/>
      <c r="N756" s="500"/>
      <c r="O756" s="499"/>
      <c r="P756" s="500"/>
      <c r="Q756" s="501"/>
      <c r="R756" s="501"/>
      <c r="S756" s="501"/>
      <c r="T756" s="501"/>
      <c r="U756" s="499"/>
      <c r="V756" s="499"/>
      <c r="W756" s="500"/>
      <c r="X756" s="501"/>
      <c r="Y756" s="499"/>
      <c r="Z756" s="500"/>
      <c r="AA756" s="500"/>
      <c r="AB756" s="499"/>
      <c r="AC756" s="499"/>
      <c r="AD756" s="499"/>
      <c r="AE756" s="499"/>
      <c r="AF756" s="500"/>
      <c r="AG756" s="500"/>
      <c r="AH756" s="501"/>
      <c r="AI756" s="501"/>
      <c r="AJ756" s="501"/>
      <c r="AK756" s="501"/>
      <c r="AL756" s="501"/>
      <c r="AM756" s="501"/>
      <c r="AN756" s="502"/>
      <c r="AO756" s="502"/>
      <c r="AP756" s="500"/>
      <c r="AQ756" s="500"/>
      <c r="AR756" s="500"/>
      <c r="AS756" s="503"/>
      <c r="AT756" s="503"/>
      <c r="AU756" s="504"/>
      <c r="AV756" s="505"/>
      <c r="AW756" s="506"/>
      <c r="AX756" s="506"/>
      <c r="AY756" s="505"/>
      <c r="AZ756" s="506"/>
      <c r="BA756" s="504"/>
      <c r="BB756" s="504"/>
      <c r="BC756" s="504"/>
      <c r="BD756" s="504"/>
      <c r="BE756" s="504"/>
      <c r="BF756" s="504"/>
      <c r="BG756" s="505"/>
      <c r="BH756" s="505"/>
      <c r="BI756" s="505"/>
      <c r="BJ756" s="505"/>
      <c r="BK756" s="505"/>
      <c r="BL756" s="505"/>
      <c r="BM756" s="505"/>
      <c r="BN756" s="505"/>
      <c r="BO756" s="505"/>
      <c r="BP756" s="505"/>
    </row>
    <row r="757" spans="1:68" ht="19.5" customHeight="1">
      <c r="A757" s="499"/>
      <c r="B757" s="499"/>
      <c r="C757" s="499"/>
      <c r="D757" s="499"/>
      <c r="E757" s="499"/>
      <c r="F757" s="499"/>
      <c r="G757" s="500"/>
      <c r="H757" s="499"/>
      <c r="I757" s="499"/>
      <c r="J757" s="500"/>
      <c r="K757" s="499"/>
      <c r="L757" s="500"/>
      <c r="M757" s="499"/>
      <c r="N757" s="500"/>
      <c r="O757" s="499"/>
      <c r="P757" s="500"/>
      <c r="Q757" s="501"/>
      <c r="R757" s="501"/>
      <c r="S757" s="501"/>
      <c r="T757" s="501"/>
      <c r="U757" s="499"/>
      <c r="V757" s="499"/>
      <c r="W757" s="500"/>
      <c r="X757" s="501"/>
      <c r="Y757" s="499"/>
      <c r="Z757" s="500"/>
      <c r="AA757" s="500"/>
      <c r="AB757" s="499"/>
      <c r="AC757" s="499"/>
      <c r="AD757" s="499"/>
      <c r="AE757" s="499"/>
      <c r="AF757" s="500"/>
      <c r="AG757" s="500"/>
      <c r="AH757" s="501"/>
      <c r="AI757" s="501"/>
      <c r="AJ757" s="501"/>
      <c r="AK757" s="501"/>
      <c r="AL757" s="501"/>
      <c r="AM757" s="501"/>
      <c r="AN757" s="502"/>
      <c r="AO757" s="502"/>
      <c r="AP757" s="500"/>
      <c r="AQ757" s="500"/>
      <c r="AR757" s="500"/>
      <c r="AS757" s="503"/>
      <c r="AT757" s="503"/>
      <c r="AU757" s="504"/>
      <c r="AV757" s="505"/>
      <c r="AW757" s="506"/>
      <c r="AX757" s="506"/>
      <c r="AY757" s="505"/>
      <c r="AZ757" s="506"/>
      <c r="BA757" s="504"/>
      <c r="BB757" s="504"/>
      <c r="BC757" s="504"/>
      <c r="BD757" s="504"/>
      <c r="BE757" s="504"/>
      <c r="BF757" s="504"/>
      <c r="BG757" s="505"/>
      <c r="BH757" s="505"/>
      <c r="BI757" s="505"/>
      <c r="BJ757" s="505"/>
      <c r="BK757" s="505"/>
      <c r="BL757" s="505"/>
      <c r="BM757" s="505"/>
      <c r="BN757" s="505"/>
      <c r="BO757" s="505"/>
      <c r="BP757" s="505"/>
    </row>
    <row r="758" spans="1:68" ht="19.5" customHeight="1">
      <c r="A758" s="499"/>
      <c r="B758" s="499"/>
      <c r="C758" s="499"/>
      <c r="D758" s="499"/>
      <c r="E758" s="499"/>
      <c r="F758" s="499"/>
      <c r="G758" s="500"/>
      <c r="H758" s="499"/>
      <c r="I758" s="499"/>
      <c r="J758" s="500"/>
      <c r="K758" s="499"/>
      <c r="L758" s="500"/>
      <c r="M758" s="499"/>
      <c r="N758" s="500"/>
      <c r="O758" s="499"/>
      <c r="P758" s="500"/>
      <c r="Q758" s="501"/>
      <c r="R758" s="501"/>
      <c r="S758" s="501"/>
      <c r="T758" s="501"/>
      <c r="U758" s="499"/>
      <c r="V758" s="499"/>
      <c r="W758" s="500"/>
      <c r="X758" s="501"/>
      <c r="Y758" s="499"/>
      <c r="Z758" s="500"/>
      <c r="AA758" s="500"/>
      <c r="AB758" s="499"/>
      <c r="AC758" s="499"/>
      <c r="AD758" s="499"/>
      <c r="AE758" s="499"/>
      <c r="AF758" s="500"/>
      <c r="AG758" s="500"/>
      <c r="AH758" s="501"/>
      <c r="AI758" s="501"/>
      <c r="AJ758" s="501"/>
      <c r="AK758" s="501"/>
      <c r="AL758" s="501"/>
      <c r="AM758" s="501"/>
      <c r="AN758" s="502"/>
      <c r="AO758" s="502"/>
      <c r="AP758" s="500"/>
      <c r="AQ758" s="500"/>
      <c r="AR758" s="500"/>
      <c r="AS758" s="503"/>
      <c r="AT758" s="503"/>
      <c r="AU758" s="504"/>
      <c r="AV758" s="505"/>
      <c r="AW758" s="506"/>
      <c r="AX758" s="506"/>
      <c r="AY758" s="505"/>
      <c r="AZ758" s="506"/>
      <c r="BA758" s="504"/>
      <c r="BB758" s="504"/>
      <c r="BC758" s="504"/>
      <c r="BD758" s="504"/>
      <c r="BE758" s="504"/>
      <c r="BF758" s="504"/>
      <c r="BG758" s="505"/>
      <c r="BH758" s="505"/>
      <c r="BI758" s="505"/>
      <c r="BJ758" s="505"/>
      <c r="BK758" s="505"/>
      <c r="BL758" s="505"/>
      <c r="BM758" s="505"/>
      <c r="BN758" s="505"/>
      <c r="BO758" s="505"/>
      <c r="BP758" s="505"/>
    </row>
    <row r="759" spans="1:68" ht="19.5" customHeight="1">
      <c r="A759" s="499"/>
      <c r="B759" s="499"/>
      <c r="C759" s="499"/>
      <c r="D759" s="499"/>
      <c r="E759" s="499"/>
      <c r="F759" s="499"/>
      <c r="G759" s="500"/>
      <c r="H759" s="499"/>
      <c r="I759" s="499"/>
      <c r="J759" s="500"/>
      <c r="K759" s="499"/>
      <c r="L759" s="500"/>
      <c r="M759" s="499"/>
      <c r="N759" s="500"/>
      <c r="O759" s="499"/>
      <c r="P759" s="500"/>
      <c r="Q759" s="501"/>
      <c r="R759" s="501"/>
      <c r="S759" s="501"/>
      <c r="T759" s="501"/>
      <c r="U759" s="499"/>
      <c r="V759" s="499"/>
      <c r="W759" s="500"/>
      <c r="X759" s="501"/>
      <c r="Y759" s="499"/>
      <c r="Z759" s="500"/>
      <c r="AA759" s="500"/>
      <c r="AB759" s="499"/>
      <c r="AC759" s="499"/>
      <c r="AD759" s="499"/>
      <c r="AE759" s="499"/>
      <c r="AF759" s="500"/>
      <c r="AG759" s="500"/>
      <c r="AH759" s="501"/>
      <c r="AI759" s="501"/>
      <c r="AJ759" s="501"/>
      <c r="AK759" s="501"/>
      <c r="AL759" s="501"/>
      <c r="AM759" s="501"/>
      <c r="AN759" s="502"/>
      <c r="AO759" s="502"/>
      <c r="AP759" s="500"/>
      <c r="AQ759" s="500"/>
      <c r="AR759" s="500"/>
      <c r="AS759" s="503"/>
      <c r="AT759" s="503"/>
      <c r="AU759" s="504"/>
      <c r="AV759" s="505"/>
      <c r="AW759" s="506"/>
      <c r="AX759" s="506"/>
      <c r="AY759" s="505"/>
      <c r="AZ759" s="506"/>
      <c r="BA759" s="504"/>
      <c r="BB759" s="504"/>
      <c r="BC759" s="504"/>
      <c r="BD759" s="504"/>
      <c r="BE759" s="504"/>
      <c r="BF759" s="504"/>
      <c r="BG759" s="505"/>
      <c r="BH759" s="505"/>
      <c r="BI759" s="505"/>
      <c r="BJ759" s="505"/>
      <c r="BK759" s="505"/>
      <c r="BL759" s="505"/>
      <c r="BM759" s="505"/>
      <c r="BN759" s="505"/>
      <c r="BO759" s="505"/>
      <c r="BP759" s="505"/>
    </row>
    <row r="760" spans="1:68" ht="19.5" customHeight="1">
      <c r="A760" s="499"/>
      <c r="B760" s="499"/>
      <c r="C760" s="499"/>
      <c r="D760" s="499"/>
      <c r="E760" s="499"/>
      <c r="F760" s="499"/>
      <c r="G760" s="500"/>
      <c r="H760" s="499"/>
      <c r="I760" s="499"/>
      <c r="J760" s="500"/>
      <c r="K760" s="499"/>
      <c r="L760" s="500"/>
      <c r="M760" s="499"/>
      <c r="N760" s="500"/>
      <c r="O760" s="499"/>
      <c r="P760" s="500"/>
      <c r="Q760" s="501"/>
      <c r="R760" s="501"/>
      <c r="S760" s="501"/>
      <c r="T760" s="501"/>
      <c r="U760" s="499"/>
      <c r="V760" s="499"/>
      <c r="W760" s="500"/>
      <c r="X760" s="501"/>
      <c r="Y760" s="499"/>
      <c r="Z760" s="500"/>
      <c r="AA760" s="500"/>
      <c r="AB760" s="499"/>
      <c r="AC760" s="499"/>
      <c r="AD760" s="499"/>
      <c r="AE760" s="499"/>
      <c r="AF760" s="500"/>
      <c r="AG760" s="500"/>
      <c r="AH760" s="501"/>
      <c r="AI760" s="501"/>
      <c r="AJ760" s="501"/>
      <c r="AK760" s="501"/>
      <c r="AL760" s="501"/>
      <c r="AM760" s="501"/>
      <c r="AN760" s="502"/>
      <c r="AO760" s="502"/>
      <c r="AP760" s="500"/>
      <c r="AQ760" s="500"/>
      <c r="AR760" s="500"/>
      <c r="AS760" s="503"/>
      <c r="AT760" s="503"/>
      <c r="AU760" s="504"/>
      <c r="AV760" s="505"/>
      <c r="AW760" s="506"/>
      <c r="AX760" s="506"/>
      <c r="AY760" s="505"/>
      <c r="AZ760" s="506"/>
      <c r="BA760" s="504"/>
      <c r="BB760" s="504"/>
      <c r="BC760" s="504"/>
      <c r="BD760" s="504"/>
      <c r="BE760" s="504"/>
      <c r="BF760" s="504"/>
      <c r="BG760" s="505"/>
      <c r="BH760" s="505"/>
      <c r="BI760" s="505"/>
      <c r="BJ760" s="505"/>
      <c r="BK760" s="505"/>
      <c r="BL760" s="505"/>
      <c r="BM760" s="505"/>
      <c r="BN760" s="505"/>
      <c r="BO760" s="505"/>
      <c r="BP760" s="505"/>
    </row>
    <row r="761" spans="1:68" ht="19.5" customHeight="1">
      <c r="A761" s="499"/>
      <c r="B761" s="499"/>
      <c r="C761" s="499"/>
      <c r="D761" s="499"/>
      <c r="E761" s="499"/>
      <c r="F761" s="499"/>
      <c r="G761" s="500"/>
      <c r="H761" s="499"/>
      <c r="I761" s="499"/>
      <c r="J761" s="500"/>
      <c r="K761" s="499"/>
      <c r="L761" s="500"/>
      <c r="M761" s="499"/>
      <c r="N761" s="500"/>
      <c r="O761" s="499"/>
      <c r="P761" s="500"/>
      <c r="Q761" s="501"/>
      <c r="R761" s="501"/>
      <c r="S761" s="501"/>
      <c r="T761" s="501"/>
      <c r="U761" s="499"/>
      <c r="V761" s="499"/>
      <c r="W761" s="500"/>
      <c r="X761" s="501"/>
      <c r="Y761" s="499"/>
      <c r="Z761" s="500"/>
      <c r="AA761" s="500"/>
      <c r="AB761" s="499"/>
      <c r="AC761" s="499"/>
      <c r="AD761" s="499"/>
      <c r="AE761" s="499"/>
      <c r="AF761" s="500"/>
      <c r="AG761" s="500"/>
      <c r="AH761" s="501"/>
      <c r="AI761" s="501"/>
      <c r="AJ761" s="501"/>
      <c r="AK761" s="501"/>
      <c r="AL761" s="501"/>
      <c r="AM761" s="501"/>
      <c r="AN761" s="502"/>
      <c r="AO761" s="502"/>
      <c r="AP761" s="500"/>
      <c r="AQ761" s="500"/>
      <c r="AR761" s="500"/>
      <c r="AS761" s="503"/>
      <c r="AT761" s="503"/>
      <c r="AU761" s="504"/>
      <c r="AV761" s="505"/>
      <c r="AW761" s="506"/>
      <c r="AX761" s="506"/>
      <c r="AY761" s="505"/>
      <c r="AZ761" s="506"/>
      <c r="BA761" s="504"/>
      <c r="BB761" s="504"/>
      <c r="BC761" s="504"/>
      <c r="BD761" s="504"/>
      <c r="BE761" s="504"/>
      <c r="BF761" s="504"/>
      <c r="BG761" s="505"/>
      <c r="BH761" s="505"/>
      <c r="BI761" s="505"/>
      <c r="BJ761" s="505"/>
      <c r="BK761" s="505"/>
      <c r="BL761" s="505"/>
      <c r="BM761" s="505"/>
      <c r="BN761" s="505"/>
      <c r="BO761" s="505"/>
      <c r="BP761" s="505"/>
    </row>
    <row r="762" spans="1:68" ht="19.5" customHeight="1">
      <c r="A762" s="499"/>
      <c r="B762" s="499"/>
      <c r="C762" s="499"/>
      <c r="D762" s="499"/>
      <c r="E762" s="499"/>
      <c r="F762" s="499"/>
      <c r="G762" s="500"/>
      <c r="H762" s="499"/>
      <c r="I762" s="499"/>
      <c r="J762" s="500"/>
      <c r="K762" s="499"/>
      <c r="L762" s="500"/>
      <c r="M762" s="499"/>
      <c r="N762" s="500"/>
      <c r="O762" s="499"/>
      <c r="P762" s="500"/>
      <c r="Q762" s="501"/>
      <c r="R762" s="501"/>
      <c r="S762" s="501"/>
      <c r="T762" s="501"/>
      <c r="U762" s="499"/>
      <c r="V762" s="499"/>
      <c r="W762" s="500"/>
      <c r="X762" s="501"/>
      <c r="Y762" s="499"/>
      <c r="Z762" s="500"/>
      <c r="AA762" s="500"/>
      <c r="AB762" s="499"/>
      <c r="AC762" s="499"/>
      <c r="AD762" s="499"/>
      <c r="AE762" s="499"/>
      <c r="AF762" s="500"/>
      <c r="AG762" s="500"/>
      <c r="AH762" s="501"/>
      <c r="AI762" s="501"/>
      <c r="AJ762" s="501"/>
      <c r="AK762" s="501"/>
      <c r="AL762" s="501"/>
      <c r="AM762" s="501"/>
      <c r="AN762" s="502"/>
      <c r="AO762" s="502"/>
      <c r="AP762" s="500"/>
      <c r="AQ762" s="500"/>
      <c r="AR762" s="500"/>
      <c r="AS762" s="503"/>
      <c r="AT762" s="503"/>
      <c r="AU762" s="504"/>
      <c r="AV762" s="505"/>
      <c r="AW762" s="506"/>
      <c r="AX762" s="506"/>
      <c r="AY762" s="505"/>
      <c r="AZ762" s="506"/>
      <c r="BA762" s="504"/>
      <c r="BB762" s="504"/>
      <c r="BC762" s="504"/>
      <c r="BD762" s="504"/>
      <c r="BE762" s="504"/>
      <c r="BF762" s="504"/>
      <c r="BG762" s="505"/>
      <c r="BH762" s="505"/>
      <c r="BI762" s="505"/>
      <c r="BJ762" s="505"/>
      <c r="BK762" s="505"/>
      <c r="BL762" s="505"/>
      <c r="BM762" s="505"/>
      <c r="BN762" s="505"/>
      <c r="BO762" s="505"/>
      <c r="BP762" s="505"/>
    </row>
    <row r="763" spans="1:68" ht="19.5" customHeight="1">
      <c r="A763" s="499"/>
      <c r="B763" s="499"/>
      <c r="C763" s="499"/>
      <c r="D763" s="499"/>
      <c r="E763" s="499"/>
      <c r="F763" s="499"/>
      <c r="G763" s="500"/>
      <c r="H763" s="499"/>
      <c r="I763" s="499"/>
      <c r="J763" s="500"/>
      <c r="K763" s="499"/>
      <c r="L763" s="500"/>
      <c r="M763" s="499"/>
      <c r="N763" s="500"/>
      <c r="O763" s="499"/>
      <c r="P763" s="500"/>
      <c r="Q763" s="501"/>
      <c r="R763" s="501"/>
      <c r="S763" s="501"/>
      <c r="T763" s="501"/>
      <c r="U763" s="499"/>
      <c r="V763" s="499"/>
      <c r="W763" s="500"/>
      <c r="X763" s="501"/>
      <c r="Y763" s="499"/>
      <c r="Z763" s="500"/>
      <c r="AA763" s="500"/>
      <c r="AB763" s="499"/>
      <c r="AC763" s="499"/>
      <c r="AD763" s="499"/>
      <c r="AE763" s="499"/>
      <c r="AF763" s="500"/>
      <c r="AG763" s="500"/>
      <c r="AH763" s="501"/>
      <c r="AI763" s="501"/>
      <c r="AJ763" s="501"/>
      <c r="AK763" s="501"/>
      <c r="AL763" s="501"/>
      <c r="AM763" s="501"/>
      <c r="AN763" s="502"/>
      <c r="AO763" s="502"/>
      <c r="AP763" s="500"/>
      <c r="AQ763" s="500"/>
      <c r="AR763" s="500"/>
      <c r="AS763" s="503"/>
      <c r="AT763" s="503"/>
      <c r="AU763" s="504"/>
      <c r="AV763" s="505"/>
      <c r="AW763" s="506"/>
      <c r="AX763" s="506"/>
      <c r="AY763" s="505"/>
      <c r="AZ763" s="506"/>
      <c r="BA763" s="504"/>
      <c r="BB763" s="504"/>
      <c r="BC763" s="504"/>
      <c r="BD763" s="504"/>
      <c r="BE763" s="504"/>
      <c r="BF763" s="504"/>
      <c r="BG763" s="505"/>
      <c r="BH763" s="505"/>
      <c r="BI763" s="505"/>
      <c r="BJ763" s="505"/>
      <c r="BK763" s="505"/>
      <c r="BL763" s="505"/>
      <c r="BM763" s="505"/>
      <c r="BN763" s="505"/>
      <c r="BO763" s="505"/>
      <c r="BP763" s="505"/>
    </row>
    <row r="764" spans="1:68" ht="19.5" customHeight="1">
      <c r="A764" s="499"/>
      <c r="B764" s="499"/>
      <c r="C764" s="499"/>
      <c r="D764" s="499"/>
      <c r="E764" s="499"/>
      <c r="F764" s="499"/>
      <c r="G764" s="500"/>
      <c r="H764" s="499"/>
      <c r="I764" s="499"/>
      <c r="J764" s="500"/>
      <c r="K764" s="499"/>
      <c r="L764" s="500"/>
      <c r="M764" s="499"/>
      <c r="N764" s="500"/>
      <c r="O764" s="499"/>
      <c r="P764" s="500"/>
      <c r="Q764" s="501"/>
      <c r="R764" s="501"/>
      <c r="S764" s="501"/>
      <c r="T764" s="501"/>
      <c r="U764" s="499"/>
      <c r="V764" s="499"/>
      <c r="W764" s="500"/>
      <c r="X764" s="501"/>
      <c r="Y764" s="499"/>
      <c r="Z764" s="500"/>
      <c r="AA764" s="500"/>
      <c r="AB764" s="499"/>
      <c r="AC764" s="499"/>
      <c r="AD764" s="499"/>
      <c r="AE764" s="499"/>
      <c r="AF764" s="500"/>
      <c r="AG764" s="500"/>
      <c r="AH764" s="501"/>
      <c r="AI764" s="501"/>
      <c r="AJ764" s="501"/>
      <c r="AK764" s="501"/>
      <c r="AL764" s="501"/>
      <c r="AM764" s="501"/>
      <c r="AN764" s="502"/>
      <c r="AO764" s="502"/>
      <c r="AP764" s="500"/>
      <c r="AQ764" s="500"/>
      <c r="AR764" s="500"/>
      <c r="AS764" s="503"/>
      <c r="AT764" s="503"/>
      <c r="AU764" s="504"/>
      <c r="AV764" s="505"/>
      <c r="AW764" s="506"/>
      <c r="AX764" s="506"/>
      <c r="AY764" s="505"/>
      <c r="AZ764" s="506"/>
      <c r="BA764" s="504"/>
      <c r="BB764" s="504"/>
      <c r="BC764" s="504"/>
      <c r="BD764" s="504"/>
      <c r="BE764" s="504"/>
      <c r="BF764" s="504"/>
      <c r="BG764" s="505"/>
      <c r="BH764" s="505"/>
      <c r="BI764" s="505"/>
      <c r="BJ764" s="505"/>
      <c r="BK764" s="505"/>
      <c r="BL764" s="505"/>
      <c r="BM764" s="505"/>
      <c r="BN764" s="505"/>
      <c r="BO764" s="505"/>
      <c r="BP764" s="505"/>
    </row>
    <row r="765" spans="1:68" ht="19.5" customHeight="1">
      <c r="A765" s="499"/>
      <c r="B765" s="499"/>
      <c r="C765" s="499"/>
      <c r="D765" s="499"/>
      <c r="E765" s="499"/>
      <c r="F765" s="499"/>
      <c r="G765" s="500"/>
      <c r="H765" s="499"/>
      <c r="I765" s="499"/>
      <c r="J765" s="500"/>
      <c r="K765" s="499"/>
      <c r="L765" s="500"/>
      <c r="M765" s="499"/>
      <c r="N765" s="500"/>
      <c r="O765" s="499"/>
      <c r="P765" s="500"/>
      <c r="Q765" s="501"/>
      <c r="R765" s="501"/>
      <c r="S765" s="501"/>
      <c r="T765" s="501"/>
      <c r="U765" s="499"/>
      <c r="V765" s="499"/>
      <c r="W765" s="500"/>
      <c r="X765" s="501"/>
      <c r="Y765" s="499"/>
      <c r="Z765" s="500"/>
      <c r="AA765" s="500"/>
      <c r="AB765" s="499"/>
      <c r="AC765" s="499"/>
      <c r="AD765" s="499"/>
      <c r="AE765" s="499"/>
      <c r="AF765" s="500"/>
      <c r="AG765" s="500"/>
      <c r="AH765" s="501"/>
      <c r="AI765" s="501"/>
      <c r="AJ765" s="501"/>
      <c r="AK765" s="501"/>
      <c r="AL765" s="501"/>
      <c r="AM765" s="501"/>
      <c r="AN765" s="502"/>
      <c r="AO765" s="502"/>
      <c r="AP765" s="500"/>
      <c r="AQ765" s="500"/>
      <c r="AR765" s="500"/>
      <c r="AS765" s="503"/>
      <c r="AT765" s="503"/>
      <c r="AU765" s="504"/>
      <c r="AV765" s="505"/>
      <c r="AW765" s="506"/>
      <c r="AX765" s="506"/>
      <c r="AY765" s="505"/>
      <c r="AZ765" s="506"/>
      <c r="BA765" s="504"/>
      <c r="BB765" s="504"/>
      <c r="BC765" s="504"/>
      <c r="BD765" s="504"/>
      <c r="BE765" s="504"/>
      <c r="BF765" s="504"/>
      <c r="BG765" s="505"/>
      <c r="BH765" s="505"/>
      <c r="BI765" s="505"/>
      <c r="BJ765" s="505"/>
      <c r="BK765" s="505"/>
      <c r="BL765" s="505"/>
      <c r="BM765" s="505"/>
      <c r="BN765" s="505"/>
      <c r="BO765" s="505"/>
      <c r="BP765" s="505"/>
    </row>
    <row r="766" spans="1:68" ht="19.5" customHeight="1">
      <c r="A766" s="499"/>
      <c r="B766" s="499"/>
      <c r="C766" s="499"/>
      <c r="D766" s="499"/>
      <c r="E766" s="499"/>
      <c r="F766" s="499"/>
      <c r="G766" s="500"/>
      <c r="H766" s="499"/>
      <c r="I766" s="499"/>
      <c r="J766" s="500"/>
      <c r="K766" s="499"/>
      <c r="L766" s="500"/>
      <c r="M766" s="499"/>
      <c r="N766" s="500"/>
      <c r="O766" s="499"/>
      <c r="P766" s="500"/>
      <c r="Q766" s="501"/>
      <c r="R766" s="501"/>
      <c r="S766" s="501"/>
      <c r="T766" s="501"/>
      <c r="U766" s="499"/>
      <c r="V766" s="499"/>
      <c r="W766" s="500"/>
      <c r="X766" s="501"/>
      <c r="Y766" s="499"/>
      <c r="Z766" s="500"/>
      <c r="AA766" s="500"/>
      <c r="AB766" s="499"/>
      <c r="AC766" s="499"/>
      <c r="AD766" s="499"/>
      <c r="AE766" s="499"/>
      <c r="AF766" s="500"/>
      <c r="AG766" s="500"/>
      <c r="AH766" s="501"/>
      <c r="AI766" s="501"/>
      <c r="AJ766" s="501"/>
      <c r="AK766" s="501"/>
      <c r="AL766" s="501"/>
      <c r="AM766" s="501"/>
      <c r="AN766" s="502"/>
      <c r="AO766" s="502"/>
      <c r="AP766" s="500"/>
      <c r="AQ766" s="500"/>
      <c r="AR766" s="500"/>
      <c r="AS766" s="503"/>
      <c r="AT766" s="503"/>
      <c r="AU766" s="504"/>
      <c r="AV766" s="505"/>
      <c r="AW766" s="506"/>
      <c r="AX766" s="506"/>
      <c r="AY766" s="505"/>
      <c r="AZ766" s="506"/>
      <c r="BA766" s="504"/>
      <c r="BB766" s="504"/>
      <c r="BC766" s="504"/>
      <c r="BD766" s="504"/>
      <c r="BE766" s="504"/>
      <c r="BF766" s="504"/>
      <c r="BG766" s="505"/>
      <c r="BH766" s="505"/>
      <c r="BI766" s="505"/>
      <c r="BJ766" s="505"/>
      <c r="BK766" s="505"/>
      <c r="BL766" s="505"/>
      <c r="BM766" s="505"/>
      <c r="BN766" s="505"/>
      <c r="BO766" s="505"/>
      <c r="BP766" s="505"/>
    </row>
    <row r="767" spans="1:68" ht="19.5" customHeight="1">
      <c r="A767" s="499"/>
      <c r="B767" s="499"/>
      <c r="C767" s="499"/>
      <c r="D767" s="499"/>
      <c r="E767" s="499"/>
      <c r="F767" s="499"/>
      <c r="G767" s="500"/>
      <c r="H767" s="499"/>
      <c r="I767" s="499"/>
      <c r="J767" s="500"/>
      <c r="K767" s="499"/>
      <c r="L767" s="500"/>
      <c r="M767" s="499"/>
      <c r="N767" s="500"/>
      <c r="O767" s="499"/>
      <c r="P767" s="500"/>
      <c r="Q767" s="501"/>
      <c r="R767" s="501"/>
      <c r="S767" s="501"/>
      <c r="T767" s="501"/>
      <c r="U767" s="499"/>
      <c r="V767" s="499"/>
      <c r="W767" s="500"/>
      <c r="X767" s="501"/>
      <c r="Y767" s="499"/>
      <c r="Z767" s="500"/>
      <c r="AA767" s="500"/>
      <c r="AB767" s="499"/>
      <c r="AC767" s="499"/>
      <c r="AD767" s="499"/>
      <c r="AE767" s="499"/>
      <c r="AF767" s="500"/>
      <c r="AG767" s="500"/>
      <c r="AH767" s="501"/>
      <c r="AI767" s="501"/>
      <c r="AJ767" s="501"/>
      <c r="AK767" s="501"/>
      <c r="AL767" s="501"/>
      <c r="AM767" s="501"/>
      <c r="AN767" s="502"/>
      <c r="AO767" s="502"/>
      <c r="AP767" s="500"/>
      <c r="AQ767" s="500"/>
      <c r="AR767" s="500"/>
      <c r="AS767" s="503"/>
      <c r="AT767" s="503"/>
      <c r="AU767" s="504"/>
      <c r="AV767" s="505"/>
      <c r="AW767" s="506"/>
      <c r="AX767" s="506"/>
      <c r="AY767" s="505"/>
      <c r="AZ767" s="506"/>
      <c r="BA767" s="504"/>
      <c r="BB767" s="504"/>
      <c r="BC767" s="504"/>
      <c r="BD767" s="504"/>
      <c r="BE767" s="504"/>
      <c r="BF767" s="504"/>
      <c r="BG767" s="505"/>
      <c r="BH767" s="505"/>
      <c r="BI767" s="505"/>
      <c r="BJ767" s="505"/>
      <c r="BK767" s="505"/>
      <c r="BL767" s="505"/>
      <c r="BM767" s="505"/>
      <c r="BN767" s="505"/>
      <c r="BO767" s="505"/>
      <c r="BP767" s="505"/>
    </row>
    <row r="768" spans="1:68" ht="19.5" customHeight="1">
      <c r="A768" s="499"/>
      <c r="B768" s="499"/>
      <c r="C768" s="499"/>
      <c r="D768" s="499"/>
      <c r="E768" s="499"/>
      <c r="F768" s="499"/>
      <c r="G768" s="500"/>
      <c r="H768" s="499"/>
      <c r="I768" s="499"/>
      <c r="J768" s="500"/>
      <c r="K768" s="499"/>
      <c r="L768" s="500"/>
      <c r="M768" s="499"/>
      <c r="N768" s="500"/>
      <c r="O768" s="499"/>
      <c r="P768" s="500"/>
      <c r="Q768" s="501"/>
      <c r="R768" s="501"/>
      <c r="S768" s="501"/>
      <c r="T768" s="501"/>
      <c r="U768" s="499"/>
      <c r="V768" s="499"/>
      <c r="W768" s="500"/>
      <c r="X768" s="501"/>
      <c r="Y768" s="499"/>
      <c r="Z768" s="500"/>
      <c r="AA768" s="500"/>
      <c r="AB768" s="499"/>
      <c r="AC768" s="499"/>
      <c r="AD768" s="499"/>
      <c r="AE768" s="499"/>
      <c r="AF768" s="500"/>
      <c r="AG768" s="500"/>
      <c r="AH768" s="501"/>
      <c r="AI768" s="501"/>
      <c r="AJ768" s="501"/>
      <c r="AK768" s="501"/>
      <c r="AL768" s="501"/>
      <c r="AM768" s="501"/>
      <c r="AN768" s="502"/>
      <c r="AO768" s="502"/>
      <c r="AP768" s="500"/>
      <c r="AQ768" s="500"/>
      <c r="AR768" s="500"/>
      <c r="AS768" s="503"/>
      <c r="AT768" s="503"/>
      <c r="AU768" s="504"/>
      <c r="AV768" s="505"/>
      <c r="AW768" s="506"/>
      <c r="AX768" s="506"/>
      <c r="AY768" s="505"/>
      <c r="AZ768" s="506"/>
      <c r="BA768" s="504"/>
      <c r="BB768" s="504"/>
      <c r="BC768" s="504"/>
      <c r="BD768" s="504"/>
      <c r="BE768" s="504"/>
      <c r="BF768" s="504"/>
      <c r="BG768" s="505"/>
      <c r="BH768" s="505"/>
      <c r="BI768" s="505"/>
      <c r="BJ768" s="505"/>
      <c r="BK768" s="505"/>
      <c r="BL768" s="505"/>
      <c r="BM768" s="505"/>
      <c r="BN768" s="505"/>
      <c r="BO768" s="505"/>
      <c r="BP768" s="505"/>
    </row>
    <row r="769" spans="1:68" ht="19.5" customHeight="1">
      <c r="A769" s="499"/>
      <c r="B769" s="499"/>
      <c r="C769" s="499"/>
      <c r="D769" s="499"/>
      <c r="E769" s="499"/>
      <c r="F769" s="499"/>
      <c r="G769" s="500"/>
      <c r="H769" s="499"/>
      <c r="I769" s="499"/>
      <c r="J769" s="500"/>
      <c r="K769" s="499"/>
      <c r="L769" s="500"/>
      <c r="M769" s="499"/>
      <c r="N769" s="500"/>
      <c r="O769" s="499"/>
      <c r="P769" s="500"/>
      <c r="Q769" s="501"/>
      <c r="R769" s="501"/>
      <c r="S769" s="501"/>
      <c r="T769" s="501"/>
      <c r="U769" s="499"/>
      <c r="V769" s="499"/>
      <c r="W769" s="500"/>
      <c r="X769" s="501"/>
      <c r="Y769" s="499"/>
      <c r="Z769" s="500"/>
      <c r="AA769" s="500"/>
      <c r="AB769" s="499"/>
      <c r="AC769" s="499"/>
      <c r="AD769" s="499"/>
      <c r="AE769" s="499"/>
      <c r="AF769" s="500"/>
      <c r="AG769" s="500"/>
      <c r="AH769" s="501"/>
      <c r="AI769" s="501"/>
      <c r="AJ769" s="501"/>
      <c r="AK769" s="501"/>
      <c r="AL769" s="501"/>
      <c r="AM769" s="501"/>
      <c r="AN769" s="502"/>
      <c r="AO769" s="502"/>
      <c r="AP769" s="500"/>
      <c r="AQ769" s="500"/>
      <c r="AR769" s="500"/>
      <c r="AS769" s="503"/>
      <c r="AT769" s="503"/>
      <c r="AU769" s="504"/>
      <c r="AV769" s="505"/>
      <c r="AW769" s="506"/>
      <c r="AX769" s="506"/>
      <c r="AY769" s="505"/>
      <c r="AZ769" s="506"/>
      <c r="BA769" s="504"/>
      <c r="BB769" s="504"/>
      <c r="BC769" s="504"/>
      <c r="BD769" s="504"/>
      <c r="BE769" s="504"/>
      <c r="BF769" s="504"/>
      <c r="BG769" s="505"/>
      <c r="BH769" s="505"/>
      <c r="BI769" s="505"/>
      <c r="BJ769" s="505"/>
      <c r="BK769" s="505"/>
      <c r="BL769" s="505"/>
      <c r="BM769" s="505"/>
      <c r="BN769" s="505"/>
      <c r="BO769" s="505"/>
      <c r="BP769" s="505"/>
    </row>
    <row r="770" spans="1:68" ht="19.5" customHeight="1">
      <c r="A770" s="499"/>
      <c r="B770" s="499"/>
      <c r="C770" s="499"/>
      <c r="D770" s="499"/>
      <c r="E770" s="499"/>
      <c r="F770" s="499"/>
      <c r="G770" s="500"/>
      <c r="H770" s="499"/>
      <c r="I770" s="499"/>
      <c r="J770" s="500"/>
      <c r="K770" s="499"/>
      <c r="L770" s="500"/>
      <c r="M770" s="499"/>
      <c r="N770" s="500"/>
      <c r="O770" s="499"/>
      <c r="P770" s="500"/>
      <c r="Q770" s="501"/>
      <c r="R770" s="501"/>
      <c r="S770" s="501"/>
      <c r="T770" s="501"/>
      <c r="U770" s="499"/>
      <c r="V770" s="499"/>
      <c r="W770" s="500"/>
      <c r="X770" s="501"/>
      <c r="Y770" s="499"/>
      <c r="Z770" s="500"/>
      <c r="AA770" s="500"/>
      <c r="AB770" s="499"/>
      <c r="AC770" s="499"/>
      <c r="AD770" s="499"/>
      <c r="AE770" s="499"/>
      <c r="AF770" s="500"/>
      <c r="AG770" s="500"/>
      <c r="AH770" s="501"/>
      <c r="AI770" s="501"/>
      <c r="AJ770" s="501"/>
      <c r="AK770" s="501"/>
      <c r="AL770" s="501"/>
      <c r="AM770" s="501"/>
      <c r="AN770" s="502"/>
      <c r="AO770" s="502"/>
      <c r="AP770" s="500"/>
      <c r="AQ770" s="500"/>
      <c r="AR770" s="500"/>
      <c r="AS770" s="503"/>
      <c r="AT770" s="503"/>
      <c r="AU770" s="504"/>
      <c r="AV770" s="505"/>
      <c r="AW770" s="506"/>
      <c r="AX770" s="506"/>
      <c r="AY770" s="505"/>
      <c r="AZ770" s="506"/>
      <c r="BA770" s="504"/>
      <c r="BB770" s="504"/>
      <c r="BC770" s="504"/>
      <c r="BD770" s="504"/>
      <c r="BE770" s="504"/>
      <c r="BF770" s="504"/>
      <c r="BG770" s="505"/>
      <c r="BH770" s="505"/>
      <c r="BI770" s="505"/>
      <c r="BJ770" s="505"/>
      <c r="BK770" s="505"/>
      <c r="BL770" s="505"/>
      <c r="BM770" s="505"/>
      <c r="BN770" s="505"/>
      <c r="BO770" s="505"/>
      <c r="BP770" s="505"/>
    </row>
    <row r="771" spans="1:68" ht="19.5" customHeight="1">
      <c r="A771" s="499"/>
      <c r="B771" s="499"/>
      <c r="C771" s="499"/>
      <c r="D771" s="499"/>
      <c r="E771" s="499"/>
      <c r="F771" s="499"/>
      <c r="G771" s="500"/>
      <c r="H771" s="499"/>
      <c r="I771" s="499"/>
      <c r="J771" s="500"/>
      <c r="K771" s="499"/>
      <c r="L771" s="500"/>
      <c r="M771" s="499"/>
      <c r="N771" s="500"/>
      <c r="O771" s="499"/>
      <c r="P771" s="500"/>
      <c r="Q771" s="501"/>
      <c r="R771" s="501"/>
      <c r="S771" s="501"/>
      <c r="T771" s="501"/>
      <c r="U771" s="499"/>
      <c r="V771" s="499"/>
      <c r="W771" s="500"/>
      <c r="X771" s="501"/>
      <c r="Y771" s="499"/>
      <c r="Z771" s="500"/>
      <c r="AA771" s="500"/>
      <c r="AB771" s="499"/>
      <c r="AC771" s="499"/>
      <c r="AD771" s="499"/>
      <c r="AE771" s="499"/>
      <c r="AF771" s="500"/>
      <c r="AG771" s="500"/>
      <c r="AH771" s="501"/>
      <c r="AI771" s="501"/>
      <c r="AJ771" s="501"/>
      <c r="AK771" s="501"/>
      <c r="AL771" s="501"/>
      <c r="AM771" s="501"/>
      <c r="AN771" s="502"/>
      <c r="AO771" s="502"/>
      <c r="AP771" s="500"/>
      <c r="AQ771" s="500"/>
      <c r="AR771" s="500"/>
      <c r="AS771" s="503"/>
      <c r="AT771" s="503"/>
      <c r="AU771" s="504"/>
      <c r="AV771" s="505"/>
      <c r="AW771" s="506"/>
      <c r="AX771" s="506"/>
      <c r="AY771" s="505"/>
      <c r="AZ771" s="506"/>
      <c r="BA771" s="504"/>
      <c r="BB771" s="504"/>
      <c r="BC771" s="504"/>
      <c r="BD771" s="504"/>
      <c r="BE771" s="504"/>
      <c r="BF771" s="504"/>
      <c r="BG771" s="505"/>
      <c r="BH771" s="505"/>
      <c r="BI771" s="505"/>
      <c r="BJ771" s="505"/>
      <c r="BK771" s="505"/>
      <c r="BL771" s="505"/>
      <c r="BM771" s="505"/>
      <c r="BN771" s="505"/>
      <c r="BO771" s="505"/>
      <c r="BP771" s="505"/>
    </row>
    <row r="772" spans="1:68" ht="19.5" customHeight="1">
      <c r="A772" s="499"/>
      <c r="B772" s="499"/>
      <c r="C772" s="499"/>
      <c r="D772" s="499"/>
      <c r="E772" s="499"/>
      <c r="F772" s="499"/>
      <c r="G772" s="500"/>
      <c r="H772" s="499"/>
      <c r="I772" s="499"/>
      <c r="J772" s="500"/>
      <c r="K772" s="499"/>
      <c r="L772" s="500"/>
      <c r="M772" s="499"/>
      <c r="N772" s="500"/>
      <c r="O772" s="499"/>
      <c r="P772" s="500"/>
      <c r="Q772" s="501"/>
      <c r="R772" s="501"/>
      <c r="S772" s="501"/>
      <c r="T772" s="501"/>
      <c r="U772" s="499"/>
      <c r="V772" s="499"/>
      <c r="W772" s="500"/>
      <c r="X772" s="501"/>
      <c r="Y772" s="499"/>
      <c r="Z772" s="500"/>
      <c r="AA772" s="500"/>
      <c r="AB772" s="499"/>
      <c r="AC772" s="499"/>
      <c r="AD772" s="499"/>
      <c r="AE772" s="499"/>
      <c r="AF772" s="500"/>
      <c r="AG772" s="500"/>
      <c r="AH772" s="501"/>
      <c r="AI772" s="501"/>
      <c r="AJ772" s="501"/>
      <c r="AK772" s="501"/>
      <c r="AL772" s="501"/>
      <c r="AM772" s="501"/>
      <c r="AN772" s="502"/>
      <c r="AO772" s="502"/>
      <c r="AP772" s="500"/>
      <c r="AQ772" s="500"/>
      <c r="AR772" s="500"/>
      <c r="AS772" s="503"/>
      <c r="AT772" s="503"/>
      <c r="AU772" s="504"/>
      <c r="AV772" s="505"/>
      <c r="AW772" s="506"/>
      <c r="AX772" s="506"/>
      <c r="AY772" s="505"/>
      <c r="AZ772" s="506"/>
      <c r="BA772" s="504"/>
      <c r="BB772" s="504"/>
      <c r="BC772" s="504"/>
      <c r="BD772" s="504"/>
      <c r="BE772" s="504"/>
      <c r="BF772" s="504"/>
      <c r="BG772" s="505"/>
      <c r="BH772" s="505"/>
      <c r="BI772" s="505"/>
      <c r="BJ772" s="505"/>
      <c r="BK772" s="505"/>
      <c r="BL772" s="505"/>
      <c r="BM772" s="505"/>
      <c r="BN772" s="505"/>
      <c r="BO772" s="505"/>
      <c r="BP772" s="505"/>
    </row>
    <row r="773" spans="1:68" ht="19.5" customHeight="1">
      <c r="A773" s="499"/>
      <c r="B773" s="499"/>
      <c r="C773" s="499"/>
      <c r="D773" s="499"/>
      <c r="E773" s="499"/>
      <c r="F773" s="499"/>
      <c r="G773" s="500"/>
      <c r="H773" s="499"/>
      <c r="I773" s="499"/>
      <c r="J773" s="500"/>
      <c r="K773" s="499"/>
      <c r="L773" s="500"/>
      <c r="M773" s="499"/>
      <c r="N773" s="500"/>
      <c r="O773" s="499"/>
      <c r="P773" s="500"/>
      <c r="Q773" s="501"/>
      <c r="R773" s="501"/>
      <c r="S773" s="501"/>
      <c r="T773" s="501"/>
      <c r="U773" s="499"/>
      <c r="V773" s="499"/>
      <c r="W773" s="500"/>
      <c r="X773" s="501"/>
      <c r="Y773" s="499"/>
      <c r="Z773" s="500"/>
      <c r="AA773" s="500"/>
      <c r="AB773" s="499"/>
      <c r="AC773" s="499"/>
      <c r="AD773" s="499"/>
      <c r="AE773" s="499"/>
      <c r="AF773" s="500"/>
      <c r="AG773" s="500"/>
      <c r="AH773" s="501"/>
      <c r="AI773" s="501"/>
      <c r="AJ773" s="501"/>
      <c r="AK773" s="501"/>
      <c r="AL773" s="501"/>
      <c r="AM773" s="501"/>
      <c r="AN773" s="502"/>
      <c r="AO773" s="502"/>
      <c r="AP773" s="500"/>
      <c r="AQ773" s="500"/>
      <c r="AR773" s="500"/>
      <c r="AS773" s="503"/>
      <c r="AT773" s="503"/>
      <c r="AU773" s="504"/>
      <c r="AV773" s="505"/>
      <c r="AW773" s="506"/>
      <c r="AX773" s="506"/>
      <c r="AY773" s="505"/>
      <c r="AZ773" s="506"/>
      <c r="BA773" s="504"/>
      <c r="BB773" s="504"/>
      <c r="BC773" s="504"/>
      <c r="BD773" s="504"/>
      <c r="BE773" s="504"/>
      <c r="BF773" s="504"/>
      <c r="BG773" s="505"/>
      <c r="BH773" s="505"/>
      <c r="BI773" s="505"/>
      <c r="BJ773" s="505"/>
      <c r="BK773" s="505"/>
      <c r="BL773" s="505"/>
      <c r="BM773" s="505"/>
      <c r="BN773" s="505"/>
      <c r="BO773" s="505"/>
      <c r="BP773" s="505"/>
    </row>
    <row r="774" spans="1:68" ht="19.5" customHeight="1">
      <c r="A774" s="499"/>
      <c r="B774" s="499"/>
      <c r="C774" s="499"/>
      <c r="D774" s="499"/>
      <c r="E774" s="499"/>
      <c r="F774" s="499"/>
      <c r="G774" s="500"/>
      <c r="H774" s="499"/>
      <c r="I774" s="499"/>
      <c r="J774" s="500"/>
      <c r="K774" s="499"/>
      <c r="L774" s="500"/>
      <c r="M774" s="499"/>
      <c r="N774" s="500"/>
      <c r="O774" s="499"/>
      <c r="P774" s="500"/>
      <c r="Q774" s="501"/>
      <c r="R774" s="501"/>
      <c r="S774" s="501"/>
      <c r="T774" s="501"/>
      <c r="U774" s="499"/>
      <c r="V774" s="499"/>
      <c r="W774" s="500"/>
      <c r="X774" s="501"/>
      <c r="Y774" s="499"/>
      <c r="Z774" s="500"/>
      <c r="AA774" s="500"/>
      <c r="AB774" s="499"/>
      <c r="AC774" s="499"/>
      <c r="AD774" s="499"/>
      <c r="AE774" s="499"/>
      <c r="AF774" s="500"/>
      <c r="AG774" s="500"/>
      <c r="AH774" s="501"/>
      <c r="AI774" s="501"/>
      <c r="AJ774" s="501"/>
      <c r="AK774" s="501"/>
      <c r="AL774" s="501"/>
      <c r="AM774" s="501"/>
      <c r="AN774" s="502"/>
      <c r="AO774" s="502"/>
      <c r="AP774" s="500"/>
      <c r="AQ774" s="500"/>
      <c r="AR774" s="500"/>
      <c r="AS774" s="503"/>
      <c r="AT774" s="503"/>
      <c r="AU774" s="504"/>
      <c r="AV774" s="505"/>
      <c r="AW774" s="506"/>
      <c r="AX774" s="506"/>
      <c r="AY774" s="505"/>
      <c r="AZ774" s="506"/>
      <c r="BA774" s="504"/>
      <c r="BB774" s="504"/>
      <c r="BC774" s="504"/>
      <c r="BD774" s="504"/>
      <c r="BE774" s="504"/>
      <c r="BF774" s="504"/>
      <c r="BG774" s="505"/>
      <c r="BH774" s="505"/>
      <c r="BI774" s="505"/>
      <c r="BJ774" s="505"/>
      <c r="BK774" s="505"/>
      <c r="BL774" s="505"/>
      <c r="BM774" s="505"/>
      <c r="BN774" s="505"/>
      <c r="BO774" s="505"/>
      <c r="BP774" s="505"/>
    </row>
    <row r="775" spans="1:68" ht="19.5" customHeight="1">
      <c r="A775" s="499"/>
      <c r="B775" s="499"/>
      <c r="C775" s="499"/>
      <c r="D775" s="499"/>
      <c r="E775" s="499"/>
      <c r="F775" s="499"/>
      <c r="G775" s="500"/>
      <c r="H775" s="499"/>
      <c r="I775" s="499"/>
      <c r="J775" s="500"/>
      <c r="K775" s="499"/>
      <c r="L775" s="500"/>
      <c r="M775" s="499"/>
      <c r="N775" s="500"/>
      <c r="O775" s="499"/>
      <c r="P775" s="500"/>
      <c r="Q775" s="501"/>
      <c r="R775" s="501"/>
      <c r="S775" s="501"/>
      <c r="T775" s="501"/>
      <c r="U775" s="499"/>
      <c r="V775" s="499"/>
      <c r="W775" s="500"/>
      <c r="X775" s="501"/>
      <c r="Y775" s="499"/>
      <c r="Z775" s="500"/>
      <c r="AA775" s="500"/>
      <c r="AB775" s="499"/>
      <c r="AC775" s="499"/>
      <c r="AD775" s="499"/>
      <c r="AE775" s="499"/>
      <c r="AF775" s="500"/>
      <c r="AG775" s="500"/>
      <c r="AH775" s="501"/>
      <c r="AI775" s="501"/>
      <c r="AJ775" s="501"/>
      <c r="AK775" s="501"/>
      <c r="AL775" s="501"/>
      <c r="AM775" s="501"/>
      <c r="AN775" s="502"/>
      <c r="AO775" s="502"/>
      <c r="AP775" s="500"/>
      <c r="AQ775" s="500"/>
      <c r="AR775" s="500"/>
      <c r="AS775" s="503"/>
      <c r="AT775" s="503"/>
      <c r="AU775" s="504"/>
      <c r="AV775" s="505"/>
      <c r="AW775" s="506"/>
      <c r="AX775" s="506"/>
      <c r="AY775" s="505"/>
      <c r="AZ775" s="506"/>
      <c r="BA775" s="504"/>
      <c r="BB775" s="504"/>
      <c r="BC775" s="504"/>
      <c r="BD775" s="504"/>
      <c r="BE775" s="504"/>
      <c r="BF775" s="504"/>
      <c r="BG775" s="505"/>
      <c r="BH775" s="505"/>
      <c r="BI775" s="505"/>
      <c r="BJ775" s="505"/>
      <c r="BK775" s="505"/>
      <c r="BL775" s="505"/>
      <c r="BM775" s="505"/>
      <c r="BN775" s="505"/>
      <c r="BO775" s="505"/>
      <c r="BP775" s="505"/>
    </row>
    <row r="776" spans="1:68" ht="19.5" customHeight="1">
      <c r="A776" s="499"/>
      <c r="B776" s="499"/>
      <c r="C776" s="499"/>
      <c r="D776" s="499"/>
      <c r="E776" s="499"/>
      <c r="F776" s="499"/>
      <c r="G776" s="500"/>
      <c r="H776" s="499"/>
      <c r="I776" s="499"/>
      <c r="J776" s="500"/>
      <c r="K776" s="499"/>
      <c r="L776" s="500"/>
      <c r="M776" s="499"/>
      <c r="N776" s="500"/>
      <c r="O776" s="499"/>
      <c r="P776" s="500"/>
      <c r="Q776" s="501"/>
      <c r="R776" s="501"/>
      <c r="S776" s="501"/>
      <c r="T776" s="501"/>
      <c r="U776" s="499"/>
      <c r="V776" s="499"/>
      <c r="W776" s="500"/>
      <c r="X776" s="501"/>
      <c r="Y776" s="499"/>
      <c r="Z776" s="500"/>
      <c r="AA776" s="500"/>
      <c r="AB776" s="499"/>
      <c r="AC776" s="499"/>
      <c r="AD776" s="499"/>
      <c r="AE776" s="499"/>
      <c r="AF776" s="500"/>
      <c r="AG776" s="500"/>
      <c r="AH776" s="501"/>
      <c r="AI776" s="501"/>
      <c r="AJ776" s="501"/>
      <c r="AK776" s="501"/>
      <c r="AL776" s="501"/>
      <c r="AM776" s="501"/>
      <c r="AN776" s="502"/>
      <c r="AO776" s="502"/>
      <c r="AP776" s="500"/>
      <c r="AQ776" s="500"/>
      <c r="AR776" s="500"/>
      <c r="AS776" s="503"/>
      <c r="AT776" s="503"/>
      <c r="AU776" s="504"/>
      <c r="AV776" s="505"/>
      <c r="AW776" s="506"/>
      <c r="AX776" s="506"/>
      <c r="AY776" s="505"/>
      <c r="AZ776" s="506"/>
      <c r="BA776" s="504"/>
      <c r="BB776" s="504"/>
      <c r="BC776" s="504"/>
      <c r="BD776" s="504"/>
      <c r="BE776" s="504"/>
      <c r="BF776" s="504"/>
      <c r="BG776" s="505"/>
      <c r="BH776" s="505"/>
      <c r="BI776" s="505"/>
      <c r="BJ776" s="505"/>
      <c r="BK776" s="505"/>
      <c r="BL776" s="505"/>
      <c r="BM776" s="505"/>
      <c r="BN776" s="505"/>
      <c r="BO776" s="505"/>
      <c r="BP776" s="505"/>
    </row>
    <row r="777" spans="1:68" ht="19.5" customHeight="1">
      <c r="A777" s="499"/>
      <c r="B777" s="499"/>
      <c r="C777" s="499"/>
      <c r="D777" s="499"/>
      <c r="E777" s="499"/>
      <c r="F777" s="499"/>
      <c r="G777" s="500"/>
      <c r="H777" s="499"/>
      <c r="I777" s="499"/>
      <c r="J777" s="500"/>
      <c r="K777" s="499"/>
      <c r="L777" s="500"/>
      <c r="M777" s="499"/>
      <c r="N777" s="500"/>
      <c r="O777" s="499"/>
      <c r="P777" s="500"/>
      <c r="Q777" s="501"/>
      <c r="R777" s="501"/>
      <c r="S777" s="501"/>
      <c r="T777" s="501"/>
      <c r="U777" s="499"/>
      <c r="V777" s="499"/>
      <c r="W777" s="500"/>
      <c r="X777" s="501"/>
      <c r="Y777" s="499"/>
      <c r="Z777" s="500"/>
      <c r="AA777" s="500"/>
      <c r="AB777" s="499"/>
      <c r="AC777" s="499"/>
      <c r="AD777" s="499"/>
      <c r="AE777" s="499"/>
      <c r="AF777" s="500"/>
      <c r="AG777" s="500"/>
      <c r="AH777" s="501"/>
      <c r="AI777" s="501"/>
      <c r="AJ777" s="501"/>
      <c r="AK777" s="501"/>
      <c r="AL777" s="501"/>
      <c r="AM777" s="501"/>
      <c r="AN777" s="502"/>
      <c r="AO777" s="502"/>
      <c r="AP777" s="500"/>
      <c r="AQ777" s="500"/>
      <c r="AR777" s="500"/>
      <c r="AS777" s="503"/>
      <c r="AT777" s="503"/>
      <c r="AU777" s="504"/>
      <c r="AV777" s="505"/>
      <c r="AW777" s="506"/>
      <c r="AX777" s="506"/>
      <c r="AY777" s="505"/>
      <c r="AZ777" s="506"/>
      <c r="BA777" s="504"/>
      <c r="BB777" s="504"/>
      <c r="BC777" s="504"/>
      <c r="BD777" s="504"/>
      <c r="BE777" s="504"/>
      <c r="BF777" s="504"/>
      <c r="BG777" s="505"/>
      <c r="BH777" s="505"/>
      <c r="BI777" s="505"/>
      <c r="BJ777" s="505"/>
      <c r="BK777" s="505"/>
      <c r="BL777" s="505"/>
      <c r="BM777" s="505"/>
      <c r="BN777" s="505"/>
      <c r="BO777" s="505"/>
      <c r="BP777" s="505"/>
    </row>
    <row r="778" spans="1:68" ht="19.5" customHeight="1">
      <c r="A778" s="499"/>
      <c r="B778" s="499"/>
      <c r="C778" s="499"/>
      <c r="D778" s="499"/>
      <c r="E778" s="499"/>
      <c r="F778" s="499"/>
      <c r="G778" s="500"/>
      <c r="H778" s="499"/>
      <c r="I778" s="499"/>
      <c r="J778" s="500"/>
      <c r="K778" s="499"/>
      <c r="L778" s="500"/>
      <c r="M778" s="499"/>
      <c r="N778" s="500"/>
      <c r="O778" s="499"/>
      <c r="P778" s="500"/>
      <c r="Q778" s="501"/>
      <c r="R778" s="501"/>
      <c r="S778" s="501"/>
      <c r="T778" s="501"/>
      <c r="U778" s="499"/>
      <c r="V778" s="499"/>
      <c r="W778" s="500"/>
      <c r="X778" s="501"/>
      <c r="Y778" s="499"/>
      <c r="Z778" s="500"/>
      <c r="AA778" s="500"/>
      <c r="AB778" s="499"/>
      <c r="AC778" s="499"/>
      <c r="AD778" s="499"/>
      <c r="AE778" s="499"/>
      <c r="AF778" s="500"/>
      <c r="AG778" s="500"/>
      <c r="AH778" s="501"/>
      <c r="AI778" s="501"/>
      <c r="AJ778" s="501"/>
      <c r="AK778" s="501"/>
      <c r="AL778" s="501"/>
      <c r="AM778" s="501"/>
      <c r="AN778" s="502"/>
      <c r="AO778" s="502"/>
      <c r="AP778" s="500"/>
      <c r="AQ778" s="500"/>
      <c r="AR778" s="500"/>
      <c r="AS778" s="503"/>
      <c r="AT778" s="503"/>
      <c r="AU778" s="504"/>
      <c r="AV778" s="505"/>
      <c r="AW778" s="506"/>
      <c r="AX778" s="506"/>
      <c r="AY778" s="505"/>
      <c r="AZ778" s="506"/>
      <c r="BA778" s="504"/>
      <c r="BB778" s="504"/>
      <c r="BC778" s="504"/>
      <c r="BD778" s="504"/>
      <c r="BE778" s="504"/>
      <c r="BF778" s="504"/>
      <c r="BG778" s="505"/>
      <c r="BH778" s="505"/>
      <c r="BI778" s="505"/>
      <c r="BJ778" s="505"/>
      <c r="BK778" s="505"/>
      <c r="BL778" s="505"/>
      <c r="BM778" s="505"/>
      <c r="BN778" s="505"/>
      <c r="BO778" s="505"/>
      <c r="BP778" s="505"/>
    </row>
    <row r="779" spans="1:68" ht="19.5" customHeight="1">
      <c r="A779" s="499"/>
      <c r="B779" s="499"/>
      <c r="C779" s="499"/>
      <c r="D779" s="499"/>
      <c r="E779" s="499"/>
      <c r="F779" s="499"/>
      <c r="G779" s="500"/>
      <c r="H779" s="499"/>
      <c r="I779" s="499"/>
      <c r="J779" s="500"/>
      <c r="K779" s="499"/>
      <c r="L779" s="500"/>
      <c r="M779" s="499"/>
      <c r="N779" s="500"/>
      <c r="O779" s="499"/>
      <c r="P779" s="500"/>
      <c r="Q779" s="501"/>
      <c r="R779" s="501"/>
      <c r="S779" s="501"/>
      <c r="T779" s="501"/>
      <c r="U779" s="499"/>
      <c r="V779" s="499"/>
      <c r="W779" s="500"/>
      <c r="X779" s="501"/>
      <c r="Y779" s="499"/>
      <c r="Z779" s="500"/>
      <c r="AA779" s="500"/>
      <c r="AB779" s="499"/>
      <c r="AC779" s="499"/>
      <c r="AD779" s="499"/>
      <c r="AE779" s="499"/>
      <c r="AF779" s="500"/>
      <c r="AG779" s="500"/>
      <c r="AH779" s="501"/>
      <c r="AI779" s="501"/>
      <c r="AJ779" s="501"/>
      <c r="AK779" s="501"/>
      <c r="AL779" s="501"/>
      <c r="AM779" s="501"/>
      <c r="AN779" s="502"/>
      <c r="AO779" s="502"/>
      <c r="AP779" s="500"/>
      <c r="AQ779" s="500"/>
      <c r="AR779" s="500"/>
      <c r="AS779" s="503"/>
      <c r="AT779" s="503"/>
      <c r="AU779" s="504"/>
      <c r="AV779" s="505"/>
      <c r="AW779" s="506"/>
      <c r="AX779" s="506"/>
      <c r="AY779" s="505"/>
      <c r="AZ779" s="506"/>
      <c r="BA779" s="504"/>
      <c r="BB779" s="504"/>
      <c r="BC779" s="504"/>
      <c r="BD779" s="504"/>
      <c r="BE779" s="504"/>
      <c r="BF779" s="504"/>
      <c r="BG779" s="505"/>
      <c r="BH779" s="505"/>
      <c r="BI779" s="505"/>
      <c r="BJ779" s="505"/>
      <c r="BK779" s="505"/>
      <c r="BL779" s="505"/>
      <c r="BM779" s="505"/>
      <c r="BN779" s="505"/>
      <c r="BO779" s="505"/>
      <c r="BP779" s="505"/>
    </row>
    <row r="780" spans="1:68" ht="19.5" customHeight="1">
      <c r="A780" s="499"/>
      <c r="B780" s="499"/>
      <c r="C780" s="499"/>
      <c r="D780" s="499"/>
      <c r="E780" s="499"/>
      <c r="F780" s="499"/>
      <c r="G780" s="500"/>
      <c r="H780" s="499"/>
      <c r="I780" s="499"/>
      <c r="J780" s="500"/>
      <c r="K780" s="499"/>
      <c r="L780" s="500"/>
      <c r="M780" s="499"/>
      <c r="N780" s="500"/>
      <c r="O780" s="499"/>
      <c r="P780" s="500"/>
      <c r="Q780" s="501"/>
      <c r="R780" s="501"/>
      <c r="S780" s="501"/>
      <c r="T780" s="501"/>
      <c r="U780" s="499"/>
      <c r="V780" s="499"/>
      <c r="W780" s="500"/>
      <c r="X780" s="501"/>
      <c r="Y780" s="499"/>
      <c r="Z780" s="500"/>
      <c r="AA780" s="500"/>
      <c r="AB780" s="499"/>
      <c r="AC780" s="499"/>
      <c r="AD780" s="499"/>
      <c r="AE780" s="499"/>
      <c r="AF780" s="500"/>
      <c r="AG780" s="500"/>
      <c r="AH780" s="501"/>
      <c r="AI780" s="501"/>
      <c r="AJ780" s="501"/>
      <c r="AK780" s="501"/>
      <c r="AL780" s="501"/>
      <c r="AM780" s="501"/>
      <c r="AN780" s="502"/>
      <c r="AO780" s="502"/>
      <c r="AP780" s="500"/>
      <c r="AQ780" s="500"/>
      <c r="AR780" s="500"/>
      <c r="AS780" s="503"/>
      <c r="AT780" s="503"/>
      <c r="AU780" s="504"/>
      <c r="AV780" s="505"/>
      <c r="AW780" s="506"/>
      <c r="AX780" s="506"/>
      <c r="AY780" s="505"/>
      <c r="AZ780" s="506"/>
      <c r="BA780" s="504"/>
      <c r="BB780" s="504"/>
      <c r="BC780" s="504"/>
      <c r="BD780" s="504"/>
      <c r="BE780" s="504"/>
      <c r="BF780" s="504"/>
      <c r="BG780" s="505"/>
      <c r="BH780" s="505"/>
      <c r="BI780" s="505"/>
      <c r="BJ780" s="505"/>
      <c r="BK780" s="505"/>
      <c r="BL780" s="505"/>
      <c r="BM780" s="505"/>
      <c r="BN780" s="505"/>
      <c r="BO780" s="505"/>
      <c r="BP780" s="505"/>
    </row>
    <row r="781" spans="1:68" ht="19.5" customHeight="1">
      <c r="A781" s="499"/>
      <c r="B781" s="499"/>
      <c r="C781" s="499"/>
      <c r="D781" s="499"/>
      <c r="E781" s="499"/>
      <c r="F781" s="499"/>
      <c r="G781" s="500"/>
      <c r="H781" s="499"/>
      <c r="I781" s="499"/>
      <c r="J781" s="500"/>
      <c r="K781" s="499"/>
      <c r="L781" s="500"/>
      <c r="M781" s="499"/>
      <c r="N781" s="500"/>
      <c r="O781" s="499"/>
      <c r="P781" s="500"/>
      <c r="Q781" s="501"/>
      <c r="R781" s="501"/>
      <c r="S781" s="501"/>
      <c r="T781" s="501"/>
      <c r="U781" s="499"/>
      <c r="V781" s="499"/>
      <c r="W781" s="500"/>
      <c r="X781" s="501"/>
      <c r="Y781" s="499"/>
      <c r="Z781" s="500"/>
      <c r="AA781" s="500"/>
      <c r="AB781" s="499"/>
      <c r="AC781" s="499"/>
      <c r="AD781" s="499"/>
      <c r="AE781" s="499"/>
      <c r="AF781" s="500"/>
      <c r="AG781" s="500"/>
      <c r="AH781" s="501"/>
      <c r="AI781" s="501"/>
      <c r="AJ781" s="501"/>
      <c r="AK781" s="501"/>
      <c r="AL781" s="501"/>
      <c r="AM781" s="501"/>
      <c r="AN781" s="502"/>
      <c r="AO781" s="502"/>
      <c r="AP781" s="500"/>
      <c r="AQ781" s="500"/>
      <c r="AR781" s="500"/>
      <c r="AS781" s="503"/>
      <c r="AT781" s="503"/>
      <c r="AU781" s="504"/>
      <c r="AV781" s="505"/>
      <c r="AW781" s="506"/>
      <c r="AX781" s="506"/>
      <c r="AY781" s="505"/>
      <c r="AZ781" s="506"/>
      <c r="BA781" s="504"/>
      <c r="BB781" s="504"/>
      <c r="BC781" s="504"/>
      <c r="BD781" s="504"/>
      <c r="BE781" s="504"/>
      <c r="BF781" s="504"/>
      <c r="BG781" s="505"/>
      <c r="BH781" s="505"/>
      <c r="BI781" s="505"/>
      <c r="BJ781" s="505"/>
      <c r="BK781" s="505"/>
      <c r="BL781" s="505"/>
      <c r="BM781" s="505"/>
      <c r="BN781" s="505"/>
      <c r="BO781" s="505"/>
      <c r="BP781" s="505"/>
    </row>
    <row r="782" spans="1:68" ht="19.5" customHeight="1">
      <c r="A782" s="499"/>
      <c r="B782" s="499"/>
      <c r="C782" s="499"/>
      <c r="D782" s="499"/>
      <c r="E782" s="499"/>
      <c r="F782" s="499"/>
      <c r="G782" s="500"/>
      <c r="H782" s="499"/>
      <c r="I782" s="499"/>
      <c r="J782" s="500"/>
      <c r="K782" s="499"/>
      <c r="L782" s="500"/>
      <c r="M782" s="499"/>
      <c r="N782" s="500"/>
      <c r="O782" s="499"/>
      <c r="P782" s="500"/>
      <c r="Q782" s="501"/>
      <c r="R782" s="501"/>
      <c r="S782" s="501"/>
      <c r="T782" s="501"/>
      <c r="U782" s="499"/>
      <c r="V782" s="499"/>
      <c r="W782" s="500"/>
      <c r="X782" s="501"/>
      <c r="Y782" s="499"/>
      <c r="Z782" s="500"/>
      <c r="AA782" s="500"/>
      <c r="AB782" s="499"/>
      <c r="AC782" s="499"/>
      <c r="AD782" s="499"/>
      <c r="AE782" s="499"/>
      <c r="AF782" s="500"/>
      <c r="AG782" s="500"/>
      <c r="AH782" s="501"/>
      <c r="AI782" s="501"/>
      <c r="AJ782" s="501"/>
      <c r="AK782" s="501"/>
      <c r="AL782" s="501"/>
      <c r="AM782" s="501"/>
      <c r="AN782" s="502"/>
      <c r="AO782" s="502"/>
      <c r="AP782" s="500"/>
      <c r="AQ782" s="500"/>
      <c r="AR782" s="500"/>
      <c r="AS782" s="503"/>
      <c r="AT782" s="503"/>
      <c r="AU782" s="504"/>
      <c r="AV782" s="505"/>
      <c r="AW782" s="506"/>
      <c r="AX782" s="506"/>
      <c r="AY782" s="505"/>
      <c r="AZ782" s="506"/>
      <c r="BA782" s="504"/>
      <c r="BB782" s="504"/>
      <c r="BC782" s="504"/>
      <c r="BD782" s="504"/>
      <c r="BE782" s="504"/>
      <c r="BF782" s="504"/>
      <c r="BG782" s="505"/>
      <c r="BH782" s="505"/>
      <c r="BI782" s="505"/>
      <c r="BJ782" s="505"/>
      <c r="BK782" s="505"/>
      <c r="BL782" s="505"/>
      <c r="BM782" s="505"/>
      <c r="BN782" s="505"/>
      <c r="BO782" s="505"/>
      <c r="BP782" s="505"/>
    </row>
    <row r="783" spans="1:68" ht="19.5" customHeight="1">
      <c r="A783" s="499"/>
      <c r="B783" s="499"/>
      <c r="C783" s="499"/>
      <c r="D783" s="499"/>
      <c r="E783" s="499"/>
      <c r="F783" s="499"/>
      <c r="G783" s="500"/>
      <c r="H783" s="499"/>
      <c r="I783" s="499"/>
      <c r="J783" s="500"/>
      <c r="K783" s="499"/>
      <c r="L783" s="500"/>
      <c r="M783" s="499"/>
      <c r="N783" s="500"/>
      <c r="O783" s="499"/>
      <c r="P783" s="500"/>
      <c r="Q783" s="501"/>
      <c r="R783" s="501"/>
      <c r="S783" s="501"/>
      <c r="T783" s="501"/>
      <c r="U783" s="499"/>
      <c r="V783" s="499"/>
      <c r="W783" s="500"/>
      <c r="X783" s="501"/>
      <c r="Y783" s="499"/>
      <c r="Z783" s="500"/>
      <c r="AA783" s="500"/>
      <c r="AB783" s="499"/>
      <c r="AC783" s="499"/>
      <c r="AD783" s="499"/>
      <c r="AE783" s="499"/>
      <c r="AF783" s="500"/>
      <c r="AG783" s="500"/>
      <c r="AH783" s="501"/>
      <c r="AI783" s="501"/>
      <c r="AJ783" s="501"/>
      <c r="AK783" s="501"/>
      <c r="AL783" s="501"/>
      <c r="AM783" s="501"/>
      <c r="AN783" s="502"/>
      <c r="AO783" s="502"/>
      <c r="AP783" s="500"/>
      <c r="AQ783" s="500"/>
      <c r="AR783" s="500"/>
      <c r="AS783" s="503"/>
      <c r="AT783" s="503"/>
      <c r="AU783" s="504"/>
      <c r="AV783" s="505"/>
      <c r="AW783" s="506"/>
      <c r="AX783" s="506"/>
      <c r="AY783" s="505"/>
      <c r="AZ783" s="506"/>
      <c r="BA783" s="504"/>
      <c r="BB783" s="504"/>
      <c r="BC783" s="504"/>
      <c r="BD783" s="504"/>
      <c r="BE783" s="504"/>
      <c r="BF783" s="504"/>
      <c r="BG783" s="505"/>
      <c r="BH783" s="505"/>
      <c r="BI783" s="505"/>
      <c r="BJ783" s="505"/>
      <c r="BK783" s="505"/>
      <c r="BL783" s="505"/>
      <c r="BM783" s="505"/>
      <c r="BN783" s="505"/>
      <c r="BO783" s="505"/>
      <c r="BP783" s="505"/>
    </row>
    <row r="784" spans="1:68" ht="19.5" customHeight="1">
      <c r="A784" s="499"/>
      <c r="B784" s="499"/>
      <c r="C784" s="499"/>
      <c r="D784" s="499"/>
      <c r="E784" s="499"/>
      <c r="F784" s="499"/>
      <c r="G784" s="500"/>
      <c r="H784" s="499"/>
      <c r="I784" s="499"/>
      <c r="J784" s="500"/>
      <c r="K784" s="499"/>
      <c r="L784" s="500"/>
      <c r="M784" s="499"/>
      <c r="N784" s="500"/>
      <c r="O784" s="499"/>
      <c r="P784" s="500"/>
      <c r="Q784" s="501"/>
      <c r="R784" s="501"/>
      <c r="S784" s="501"/>
      <c r="T784" s="501"/>
      <c r="U784" s="499"/>
      <c r="V784" s="499"/>
      <c r="W784" s="500"/>
      <c r="X784" s="501"/>
      <c r="Y784" s="499"/>
      <c r="Z784" s="500"/>
      <c r="AA784" s="500"/>
      <c r="AB784" s="499"/>
      <c r="AC784" s="499"/>
      <c r="AD784" s="499"/>
      <c r="AE784" s="499"/>
      <c r="AF784" s="500"/>
      <c r="AG784" s="500"/>
      <c r="AH784" s="501"/>
      <c r="AI784" s="501"/>
      <c r="AJ784" s="501"/>
      <c r="AK784" s="501"/>
      <c r="AL784" s="501"/>
      <c r="AM784" s="501"/>
      <c r="AN784" s="502"/>
      <c r="AO784" s="502"/>
      <c r="AP784" s="500"/>
      <c r="AQ784" s="500"/>
      <c r="AR784" s="500"/>
      <c r="AS784" s="503"/>
      <c r="AT784" s="503"/>
      <c r="AU784" s="504"/>
      <c r="AV784" s="505"/>
      <c r="AW784" s="506"/>
      <c r="AX784" s="506"/>
      <c r="AY784" s="505"/>
      <c r="AZ784" s="506"/>
      <c r="BA784" s="504"/>
      <c r="BB784" s="504"/>
      <c r="BC784" s="504"/>
      <c r="BD784" s="504"/>
      <c r="BE784" s="504"/>
      <c r="BF784" s="504"/>
      <c r="BG784" s="505"/>
      <c r="BH784" s="505"/>
      <c r="BI784" s="505"/>
      <c r="BJ784" s="505"/>
      <c r="BK784" s="505"/>
      <c r="BL784" s="505"/>
      <c r="BM784" s="505"/>
      <c r="BN784" s="505"/>
      <c r="BO784" s="505"/>
      <c r="BP784" s="505"/>
    </row>
    <row r="785" spans="1:68" ht="19.5" customHeight="1">
      <c r="A785" s="499"/>
      <c r="B785" s="499"/>
      <c r="C785" s="499"/>
      <c r="D785" s="499"/>
      <c r="E785" s="499"/>
      <c r="F785" s="499"/>
      <c r="G785" s="500"/>
      <c r="H785" s="499"/>
      <c r="I785" s="499"/>
      <c r="J785" s="500"/>
      <c r="K785" s="499"/>
      <c r="L785" s="500"/>
      <c r="M785" s="499"/>
      <c r="N785" s="500"/>
      <c r="O785" s="499"/>
      <c r="P785" s="500"/>
      <c r="Q785" s="501"/>
      <c r="R785" s="501"/>
      <c r="S785" s="501"/>
      <c r="T785" s="501"/>
      <c r="U785" s="499"/>
      <c r="V785" s="499"/>
      <c r="W785" s="500"/>
      <c r="X785" s="501"/>
      <c r="Y785" s="499"/>
      <c r="Z785" s="500"/>
      <c r="AA785" s="500"/>
      <c r="AB785" s="499"/>
      <c r="AC785" s="499"/>
      <c r="AD785" s="499"/>
      <c r="AE785" s="499"/>
      <c r="AF785" s="500"/>
      <c r="AG785" s="500"/>
      <c r="AH785" s="501"/>
      <c r="AI785" s="501"/>
      <c r="AJ785" s="501"/>
      <c r="AK785" s="501"/>
      <c r="AL785" s="501"/>
      <c r="AM785" s="501"/>
      <c r="AN785" s="502"/>
      <c r="AO785" s="502"/>
      <c r="AP785" s="500"/>
      <c r="AQ785" s="500"/>
      <c r="AR785" s="500"/>
      <c r="AS785" s="503"/>
      <c r="AT785" s="503"/>
      <c r="AU785" s="504"/>
      <c r="AV785" s="505"/>
      <c r="AW785" s="506"/>
      <c r="AX785" s="506"/>
      <c r="AY785" s="505"/>
      <c r="AZ785" s="506"/>
      <c r="BA785" s="504"/>
      <c r="BB785" s="504"/>
      <c r="BC785" s="504"/>
      <c r="BD785" s="504"/>
      <c r="BE785" s="504"/>
      <c r="BF785" s="504"/>
      <c r="BG785" s="505"/>
      <c r="BH785" s="505"/>
      <c r="BI785" s="505"/>
      <c r="BJ785" s="505"/>
      <c r="BK785" s="505"/>
      <c r="BL785" s="505"/>
      <c r="BM785" s="505"/>
      <c r="BN785" s="505"/>
      <c r="BO785" s="505"/>
      <c r="BP785" s="505"/>
    </row>
    <row r="786" spans="1:68" ht="19.5" customHeight="1">
      <c r="A786" s="499"/>
      <c r="B786" s="499"/>
      <c r="C786" s="499"/>
      <c r="D786" s="499"/>
      <c r="E786" s="499"/>
      <c r="F786" s="499"/>
      <c r="G786" s="500"/>
      <c r="H786" s="499"/>
      <c r="I786" s="499"/>
      <c r="J786" s="500"/>
      <c r="K786" s="499"/>
      <c r="L786" s="500"/>
      <c r="M786" s="499"/>
      <c r="N786" s="500"/>
      <c r="O786" s="499"/>
      <c r="P786" s="500"/>
      <c r="Q786" s="501"/>
      <c r="R786" s="501"/>
      <c r="S786" s="501"/>
      <c r="T786" s="501"/>
      <c r="U786" s="499"/>
      <c r="V786" s="499"/>
      <c r="W786" s="500"/>
      <c r="X786" s="501"/>
      <c r="Y786" s="499"/>
      <c r="Z786" s="500"/>
      <c r="AA786" s="500"/>
      <c r="AB786" s="499"/>
      <c r="AC786" s="499"/>
      <c r="AD786" s="499"/>
      <c r="AE786" s="499"/>
      <c r="AF786" s="500"/>
      <c r="AG786" s="500"/>
      <c r="AH786" s="501"/>
      <c r="AI786" s="501"/>
      <c r="AJ786" s="501"/>
      <c r="AK786" s="501"/>
      <c r="AL786" s="501"/>
      <c r="AM786" s="501"/>
      <c r="AN786" s="502"/>
      <c r="AO786" s="502"/>
      <c r="AP786" s="500"/>
      <c r="AQ786" s="500"/>
      <c r="AR786" s="500"/>
      <c r="AS786" s="503"/>
      <c r="AT786" s="503"/>
      <c r="AU786" s="504"/>
      <c r="AV786" s="505"/>
      <c r="AW786" s="506"/>
      <c r="AX786" s="506"/>
      <c r="AY786" s="505"/>
      <c r="AZ786" s="506"/>
      <c r="BA786" s="504"/>
      <c r="BB786" s="504"/>
      <c r="BC786" s="504"/>
      <c r="BD786" s="504"/>
      <c r="BE786" s="504"/>
      <c r="BF786" s="504"/>
      <c r="BG786" s="505"/>
      <c r="BH786" s="505"/>
      <c r="BI786" s="505"/>
      <c r="BJ786" s="505"/>
      <c r="BK786" s="505"/>
      <c r="BL786" s="505"/>
      <c r="BM786" s="505"/>
      <c r="BN786" s="505"/>
      <c r="BO786" s="505"/>
      <c r="BP786" s="505"/>
    </row>
    <row r="787" spans="1:68" ht="19.5" customHeight="1">
      <c r="A787" s="499"/>
      <c r="B787" s="499"/>
      <c r="C787" s="499"/>
      <c r="D787" s="499"/>
      <c r="E787" s="499"/>
      <c r="F787" s="499"/>
      <c r="G787" s="500"/>
      <c r="H787" s="499"/>
      <c r="I787" s="499"/>
      <c r="J787" s="500"/>
      <c r="K787" s="499"/>
      <c r="L787" s="500"/>
      <c r="M787" s="499"/>
      <c r="N787" s="500"/>
      <c r="O787" s="499"/>
      <c r="P787" s="500"/>
      <c r="Q787" s="501"/>
      <c r="R787" s="501"/>
      <c r="S787" s="501"/>
      <c r="T787" s="501"/>
      <c r="U787" s="499"/>
      <c r="V787" s="499"/>
      <c r="W787" s="500"/>
      <c r="X787" s="501"/>
      <c r="Y787" s="499"/>
      <c r="Z787" s="500"/>
      <c r="AA787" s="500"/>
      <c r="AB787" s="499"/>
      <c r="AC787" s="499"/>
      <c r="AD787" s="499"/>
      <c r="AE787" s="499"/>
      <c r="AF787" s="500"/>
      <c r="AG787" s="500"/>
      <c r="AH787" s="501"/>
      <c r="AI787" s="501"/>
      <c r="AJ787" s="501"/>
      <c r="AK787" s="501"/>
      <c r="AL787" s="501"/>
      <c r="AM787" s="501"/>
      <c r="AN787" s="502"/>
      <c r="AO787" s="502"/>
      <c r="AP787" s="500"/>
      <c r="AQ787" s="500"/>
      <c r="AR787" s="500"/>
      <c r="AS787" s="503"/>
      <c r="AT787" s="503"/>
      <c r="AU787" s="504"/>
      <c r="AV787" s="505"/>
      <c r="AW787" s="506"/>
      <c r="AX787" s="506"/>
      <c r="AY787" s="505"/>
      <c r="AZ787" s="506"/>
      <c r="BA787" s="504"/>
      <c r="BB787" s="504"/>
      <c r="BC787" s="504"/>
      <c r="BD787" s="504"/>
      <c r="BE787" s="504"/>
      <c r="BF787" s="504"/>
      <c r="BG787" s="505"/>
      <c r="BH787" s="505"/>
      <c r="BI787" s="505"/>
      <c r="BJ787" s="505"/>
      <c r="BK787" s="505"/>
      <c r="BL787" s="505"/>
      <c r="BM787" s="505"/>
      <c r="BN787" s="505"/>
      <c r="BO787" s="505"/>
      <c r="BP787" s="505"/>
    </row>
    <row r="788" spans="1:68" ht="19.5" customHeight="1">
      <c r="A788" s="499"/>
      <c r="B788" s="499"/>
      <c r="C788" s="499"/>
      <c r="D788" s="499"/>
      <c r="E788" s="499"/>
      <c r="F788" s="499"/>
      <c r="G788" s="500"/>
      <c r="H788" s="499"/>
      <c r="I788" s="499"/>
      <c r="J788" s="500"/>
      <c r="K788" s="499"/>
      <c r="L788" s="500"/>
      <c r="M788" s="499"/>
      <c r="N788" s="500"/>
      <c r="O788" s="499"/>
      <c r="P788" s="500"/>
      <c r="Q788" s="501"/>
      <c r="R788" s="501"/>
      <c r="S788" s="501"/>
      <c r="T788" s="501"/>
      <c r="U788" s="499"/>
      <c r="V788" s="499"/>
      <c r="W788" s="500"/>
      <c r="X788" s="501"/>
      <c r="Y788" s="499"/>
      <c r="Z788" s="500"/>
      <c r="AA788" s="500"/>
      <c r="AB788" s="499"/>
      <c r="AC788" s="499"/>
      <c r="AD788" s="499"/>
      <c r="AE788" s="499"/>
      <c r="AF788" s="500"/>
      <c r="AG788" s="500"/>
      <c r="AH788" s="501"/>
      <c r="AI788" s="501"/>
      <c r="AJ788" s="501"/>
      <c r="AK788" s="501"/>
      <c r="AL788" s="501"/>
      <c r="AM788" s="501"/>
      <c r="AN788" s="502"/>
      <c r="AO788" s="502"/>
      <c r="AP788" s="500"/>
      <c r="AQ788" s="500"/>
      <c r="AR788" s="500"/>
      <c r="AS788" s="503"/>
      <c r="AT788" s="503"/>
      <c r="AU788" s="504"/>
      <c r="AV788" s="505"/>
      <c r="AW788" s="506"/>
      <c r="AX788" s="506"/>
      <c r="AY788" s="505"/>
      <c r="AZ788" s="506"/>
      <c r="BA788" s="504"/>
      <c r="BB788" s="504"/>
      <c r="BC788" s="504"/>
      <c r="BD788" s="504"/>
      <c r="BE788" s="504"/>
      <c r="BF788" s="504"/>
      <c r="BG788" s="505"/>
      <c r="BH788" s="505"/>
      <c r="BI788" s="505"/>
      <c r="BJ788" s="505"/>
      <c r="BK788" s="505"/>
      <c r="BL788" s="505"/>
      <c r="BM788" s="505"/>
      <c r="BN788" s="505"/>
      <c r="BO788" s="505"/>
      <c r="BP788" s="505"/>
    </row>
    <row r="789" spans="1:68" ht="19.5" customHeight="1">
      <c r="A789" s="499"/>
      <c r="B789" s="499"/>
      <c r="C789" s="499"/>
      <c r="D789" s="499"/>
      <c r="E789" s="499"/>
      <c r="F789" s="499"/>
      <c r="G789" s="500"/>
      <c r="H789" s="499"/>
      <c r="I789" s="499"/>
      <c r="J789" s="500"/>
      <c r="K789" s="499"/>
      <c r="L789" s="500"/>
      <c r="M789" s="499"/>
      <c r="N789" s="500"/>
      <c r="O789" s="499"/>
      <c r="P789" s="500"/>
      <c r="Q789" s="501"/>
      <c r="R789" s="501"/>
      <c r="S789" s="501"/>
      <c r="T789" s="501"/>
      <c r="U789" s="499"/>
      <c r="V789" s="499"/>
      <c r="W789" s="500"/>
      <c r="X789" s="501"/>
      <c r="Y789" s="499"/>
      <c r="Z789" s="500"/>
      <c r="AA789" s="500"/>
      <c r="AB789" s="499"/>
      <c r="AC789" s="499"/>
      <c r="AD789" s="499"/>
      <c r="AE789" s="499"/>
      <c r="AF789" s="500"/>
      <c r="AG789" s="500"/>
      <c r="AH789" s="501"/>
      <c r="AI789" s="501"/>
      <c r="AJ789" s="501"/>
      <c r="AK789" s="501"/>
      <c r="AL789" s="501"/>
      <c r="AM789" s="501"/>
      <c r="AN789" s="502"/>
      <c r="AO789" s="502"/>
      <c r="AP789" s="500"/>
      <c r="AQ789" s="500"/>
      <c r="AR789" s="500"/>
      <c r="AS789" s="503"/>
      <c r="AT789" s="503"/>
      <c r="AU789" s="504"/>
      <c r="AV789" s="505"/>
      <c r="AW789" s="506"/>
      <c r="AX789" s="506"/>
      <c r="AY789" s="505"/>
      <c r="AZ789" s="506"/>
      <c r="BA789" s="504"/>
      <c r="BB789" s="504"/>
      <c r="BC789" s="504"/>
      <c r="BD789" s="504"/>
      <c r="BE789" s="504"/>
      <c r="BF789" s="504"/>
      <c r="BG789" s="505"/>
      <c r="BH789" s="505"/>
      <c r="BI789" s="505"/>
      <c r="BJ789" s="505"/>
      <c r="BK789" s="505"/>
      <c r="BL789" s="505"/>
      <c r="BM789" s="505"/>
      <c r="BN789" s="505"/>
      <c r="BO789" s="505"/>
      <c r="BP789" s="505"/>
    </row>
    <row r="790" spans="1:68" ht="19.5" customHeight="1">
      <c r="A790" s="499"/>
      <c r="B790" s="499"/>
      <c r="C790" s="499"/>
      <c r="D790" s="499"/>
      <c r="E790" s="499"/>
      <c r="F790" s="499"/>
      <c r="G790" s="500"/>
      <c r="H790" s="499"/>
      <c r="I790" s="499"/>
      <c r="J790" s="500"/>
      <c r="K790" s="499"/>
      <c r="L790" s="500"/>
      <c r="M790" s="499"/>
      <c r="N790" s="500"/>
      <c r="O790" s="499"/>
      <c r="P790" s="500"/>
      <c r="Q790" s="501"/>
      <c r="R790" s="501"/>
      <c r="S790" s="501"/>
      <c r="T790" s="501"/>
      <c r="U790" s="499"/>
      <c r="V790" s="499"/>
      <c r="W790" s="500"/>
      <c r="X790" s="501"/>
      <c r="Y790" s="499"/>
      <c r="Z790" s="500"/>
      <c r="AA790" s="500"/>
      <c r="AB790" s="499"/>
      <c r="AC790" s="499"/>
      <c r="AD790" s="499"/>
      <c r="AE790" s="499"/>
      <c r="AF790" s="500"/>
      <c r="AG790" s="500"/>
      <c r="AH790" s="501"/>
      <c r="AI790" s="501"/>
      <c r="AJ790" s="501"/>
      <c r="AK790" s="501"/>
      <c r="AL790" s="501"/>
      <c r="AM790" s="501"/>
      <c r="AN790" s="502"/>
      <c r="AO790" s="502"/>
      <c r="AP790" s="500"/>
      <c r="AQ790" s="500"/>
      <c r="AR790" s="500"/>
      <c r="AS790" s="503"/>
      <c r="AT790" s="503"/>
      <c r="AU790" s="504"/>
      <c r="AV790" s="505"/>
      <c r="AW790" s="506"/>
      <c r="AX790" s="506"/>
      <c r="AY790" s="505"/>
      <c r="AZ790" s="506"/>
      <c r="BA790" s="504"/>
      <c r="BB790" s="504"/>
      <c r="BC790" s="504"/>
      <c r="BD790" s="504"/>
      <c r="BE790" s="504"/>
      <c r="BF790" s="504"/>
      <c r="BG790" s="505"/>
      <c r="BH790" s="505"/>
      <c r="BI790" s="505"/>
      <c r="BJ790" s="505"/>
      <c r="BK790" s="505"/>
      <c r="BL790" s="505"/>
      <c r="BM790" s="505"/>
      <c r="BN790" s="505"/>
      <c r="BO790" s="505"/>
      <c r="BP790" s="505"/>
    </row>
    <row r="791" spans="1:68" ht="19.5" customHeight="1">
      <c r="A791" s="499"/>
      <c r="B791" s="499"/>
      <c r="C791" s="499"/>
      <c r="D791" s="499"/>
      <c r="E791" s="499"/>
      <c r="F791" s="499"/>
      <c r="G791" s="500"/>
      <c r="H791" s="499"/>
      <c r="I791" s="499"/>
      <c r="J791" s="500"/>
      <c r="K791" s="499"/>
      <c r="L791" s="500"/>
      <c r="M791" s="499"/>
      <c r="N791" s="500"/>
      <c r="O791" s="499"/>
      <c r="P791" s="500"/>
      <c r="Q791" s="501"/>
      <c r="R791" s="501"/>
      <c r="S791" s="501"/>
      <c r="T791" s="501"/>
      <c r="U791" s="499"/>
      <c r="V791" s="499"/>
      <c r="W791" s="500"/>
      <c r="X791" s="501"/>
      <c r="Y791" s="499"/>
      <c r="Z791" s="500"/>
      <c r="AA791" s="500"/>
      <c r="AB791" s="499"/>
      <c r="AC791" s="499"/>
      <c r="AD791" s="499"/>
      <c r="AE791" s="499"/>
      <c r="AF791" s="500"/>
      <c r="AG791" s="500"/>
      <c r="AH791" s="501"/>
      <c r="AI791" s="501"/>
      <c r="AJ791" s="501"/>
      <c r="AK791" s="501"/>
      <c r="AL791" s="501"/>
      <c r="AM791" s="501"/>
      <c r="AN791" s="502"/>
      <c r="AO791" s="502"/>
      <c r="AP791" s="500"/>
      <c r="AQ791" s="500"/>
      <c r="AR791" s="500"/>
      <c r="AS791" s="503"/>
      <c r="AT791" s="503"/>
      <c r="AU791" s="504"/>
      <c r="AV791" s="505"/>
      <c r="AW791" s="506"/>
      <c r="AX791" s="506"/>
      <c r="AY791" s="505"/>
      <c r="AZ791" s="506"/>
      <c r="BA791" s="504"/>
      <c r="BB791" s="504"/>
      <c r="BC791" s="504"/>
      <c r="BD791" s="504"/>
      <c r="BE791" s="504"/>
      <c r="BF791" s="504"/>
      <c r="BG791" s="505"/>
      <c r="BH791" s="505"/>
      <c r="BI791" s="505"/>
      <c r="BJ791" s="505"/>
      <c r="BK791" s="505"/>
      <c r="BL791" s="505"/>
      <c r="BM791" s="505"/>
      <c r="BN791" s="505"/>
      <c r="BO791" s="505"/>
      <c r="BP791" s="505"/>
    </row>
    <row r="792" spans="1:68" ht="19.5" customHeight="1">
      <c r="A792" s="499"/>
      <c r="B792" s="499"/>
      <c r="C792" s="499"/>
      <c r="D792" s="499"/>
      <c r="E792" s="499"/>
      <c r="F792" s="499"/>
      <c r="G792" s="500"/>
      <c r="H792" s="499"/>
      <c r="I792" s="499"/>
      <c r="J792" s="500"/>
      <c r="K792" s="499"/>
      <c r="L792" s="500"/>
      <c r="M792" s="499"/>
      <c r="N792" s="500"/>
      <c r="O792" s="499"/>
      <c r="P792" s="500"/>
      <c r="Q792" s="501"/>
      <c r="R792" s="501"/>
      <c r="S792" s="501"/>
      <c r="T792" s="501"/>
      <c r="U792" s="499"/>
      <c r="V792" s="499"/>
      <c r="W792" s="500"/>
      <c r="X792" s="501"/>
      <c r="Y792" s="499"/>
      <c r="Z792" s="500"/>
      <c r="AA792" s="500"/>
      <c r="AB792" s="499"/>
      <c r="AC792" s="499"/>
      <c r="AD792" s="499"/>
      <c r="AE792" s="499"/>
      <c r="AF792" s="500"/>
      <c r="AG792" s="500"/>
      <c r="AH792" s="501"/>
      <c r="AI792" s="501"/>
      <c r="AJ792" s="501"/>
      <c r="AK792" s="501"/>
      <c r="AL792" s="501"/>
      <c r="AM792" s="501"/>
      <c r="AN792" s="502"/>
      <c r="AO792" s="502"/>
      <c r="AP792" s="500"/>
      <c r="AQ792" s="500"/>
      <c r="AR792" s="500"/>
      <c r="AS792" s="503"/>
      <c r="AT792" s="503"/>
      <c r="AU792" s="504"/>
      <c r="AV792" s="505"/>
      <c r="AW792" s="506"/>
      <c r="AX792" s="506"/>
      <c r="AY792" s="505"/>
      <c r="AZ792" s="506"/>
      <c r="BA792" s="504"/>
      <c r="BB792" s="504"/>
      <c r="BC792" s="504"/>
      <c r="BD792" s="504"/>
      <c r="BE792" s="504"/>
      <c r="BF792" s="504"/>
      <c r="BG792" s="505"/>
      <c r="BH792" s="505"/>
      <c r="BI792" s="505"/>
      <c r="BJ792" s="505"/>
      <c r="BK792" s="505"/>
      <c r="BL792" s="505"/>
      <c r="BM792" s="505"/>
      <c r="BN792" s="505"/>
      <c r="BO792" s="505"/>
      <c r="BP792" s="505"/>
    </row>
    <row r="793" spans="1:68" ht="19.5" customHeight="1">
      <c r="A793" s="499"/>
      <c r="B793" s="499"/>
      <c r="C793" s="499"/>
      <c r="D793" s="499"/>
      <c r="E793" s="499"/>
      <c r="F793" s="499"/>
      <c r="G793" s="500"/>
      <c r="H793" s="499"/>
      <c r="I793" s="499"/>
      <c r="J793" s="500"/>
      <c r="K793" s="499"/>
      <c r="L793" s="500"/>
      <c r="M793" s="499"/>
      <c r="N793" s="500"/>
      <c r="O793" s="499"/>
      <c r="P793" s="500"/>
      <c r="Q793" s="501"/>
      <c r="R793" s="501"/>
      <c r="S793" s="501"/>
      <c r="T793" s="501"/>
      <c r="U793" s="499"/>
      <c r="V793" s="499"/>
      <c r="W793" s="500"/>
      <c r="X793" s="501"/>
      <c r="Y793" s="499"/>
      <c r="Z793" s="500"/>
      <c r="AA793" s="500"/>
      <c r="AB793" s="499"/>
      <c r="AC793" s="499"/>
      <c r="AD793" s="499"/>
      <c r="AE793" s="499"/>
      <c r="AF793" s="500"/>
      <c r="AG793" s="500"/>
      <c r="AH793" s="501"/>
      <c r="AI793" s="501"/>
      <c r="AJ793" s="501"/>
      <c r="AK793" s="501"/>
      <c r="AL793" s="501"/>
      <c r="AM793" s="501"/>
      <c r="AN793" s="502"/>
      <c r="AO793" s="502"/>
      <c r="AP793" s="500"/>
      <c r="AQ793" s="500"/>
      <c r="AR793" s="500"/>
      <c r="AS793" s="503"/>
      <c r="AT793" s="503"/>
      <c r="AU793" s="504"/>
      <c r="AV793" s="505"/>
      <c r="AW793" s="506"/>
      <c r="AX793" s="506"/>
      <c r="AY793" s="505"/>
      <c r="AZ793" s="506"/>
      <c r="BA793" s="504"/>
      <c r="BB793" s="504"/>
      <c r="BC793" s="504"/>
      <c r="BD793" s="504"/>
      <c r="BE793" s="504"/>
      <c r="BF793" s="504"/>
      <c r="BG793" s="505"/>
      <c r="BH793" s="505"/>
      <c r="BI793" s="505"/>
      <c r="BJ793" s="505"/>
      <c r="BK793" s="505"/>
      <c r="BL793" s="505"/>
      <c r="BM793" s="505"/>
      <c r="BN793" s="505"/>
      <c r="BO793" s="505"/>
      <c r="BP793" s="505"/>
    </row>
    <row r="794" spans="1:68" ht="19.5" customHeight="1">
      <c r="A794" s="499"/>
      <c r="B794" s="499"/>
      <c r="C794" s="499"/>
      <c r="D794" s="499"/>
      <c r="E794" s="499"/>
      <c r="F794" s="499"/>
      <c r="G794" s="500"/>
      <c r="H794" s="499"/>
      <c r="I794" s="499"/>
      <c r="J794" s="500"/>
      <c r="K794" s="499"/>
      <c r="L794" s="500"/>
      <c r="M794" s="499"/>
      <c r="N794" s="500"/>
      <c r="O794" s="499"/>
      <c r="P794" s="500"/>
      <c r="Q794" s="501"/>
      <c r="R794" s="501"/>
      <c r="S794" s="501"/>
      <c r="T794" s="501"/>
      <c r="U794" s="499"/>
      <c r="V794" s="499"/>
      <c r="W794" s="500"/>
      <c r="X794" s="501"/>
      <c r="Y794" s="499"/>
      <c r="Z794" s="500"/>
      <c r="AA794" s="500"/>
      <c r="AB794" s="499"/>
      <c r="AC794" s="499"/>
      <c r="AD794" s="499"/>
      <c r="AE794" s="499"/>
      <c r="AF794" s="500"/>
      <c r="AG794" s="500"/>
      <c r="AH794" s="501"/>
      <c r="AI794" s="501"/>
      <c r="AJ794" s="501"/>
      <c r="AK794" s="501"/>
      <c r="AL794" s="501"/>
      <c r="AM794" s="501"/>
      <c r="AN794" s="502"/>
      <c r="AO794" s="502"/>
      <c r="AP794" s="500"/>
      <c r="AQ794" s="500"/>
      <c r="AR794" s="500"/>
      <c r="AS794" s="503"/>
      <c r="AT794" s="503"/>
      <c r="AU794" s="504"/>
      <c r="AV794" s="505"/>
      <c r="AW794" s="506"/>
      <c r="AX794" s="506"/>
      <c r="AY794" s="505"/>
      <c r="AZ794" s="506"/>
      <c r="BA794" s="504"/>
      <c r="BB794" s="504"/>
      <c r="BC794" s="504"/>
      <c r="BD794" s="504"/>
      <c r="BE794" s="504"/>
      <c r="BF794" s="504"/>
      <c r="BG794" s="505"/>
      <c r="BH794" s="505"/>
      <c r="BI794" s="505"/>
      <c r="BJ794" s="505"/>
      <c r="BK794" s="505"/>
      <c r="BL794" s="505"/>
      <c r="BM794" s="505"/>
      <c r="BN794" s="505"/>
      <c r="BO794" s="505"/>
      <c r="BP794" s="505"/>
    </row>
    <row r="795" spans="1:68" ht="19.5" customHeight="1">
      <c r="A795" s="499"/>
      <c r="B795" s="499"/>
      <c r="C795" s="499"/>
      <c r="D795" s="499"/>
      <c r="E795" s="499"/>
      <c r="F795" s="499"/>
      <c r="G795" s="500"/>
      <c r="H795" s="499"/>
      <c r="I795" s="499"/>
      <c r="J795" s="500"/>
      <c r="K795" s="499"/>
      <c r="L795" s="500"/>
      <c r="M795" s="499"/>
      <c r="N795" s="500"/>
      <c r="O795" s="499"/>
      <c r="P795" s="500"/>
      <c r="Q795" s="501"/>
      <c r="R795" s="501"/>
      <c r="S795" s="501"/>
      <c r="T795" s="501"/>
      <c r="U795" s="499"/>
      <c r="V795" s="499"/>
      <c r="W795" s="500"/>
      <c r="X795" s="501"/>
      <c r="Y795" s="499"/>
      <c r="Z795" s="500"/>
      <c r="AA795" s="500"/>
      <c r="AB795" s="499"/>
      <c r="AC795" s="499"/>
      <c r="AD795" s="499"/>
      <c r="AE795" s="499"/>
      <c r="AF795" s="500"/>
      <c r="AG795" s="500"/>
      <c r="AH795" s="501"/>
      <c r="AI795" s="501"/>
      <c r="AJ795" s="501"/>
      <c r="AK795" s="501"/>
      <c r="AL795" s="501"/>
      <c r="AM795" s="501"/>
      <c r="AN795" s="502"/>
      <c r="AO795" s="502"/>
      <c r="AP795" s="500"/>
      <c r="AQ795" s="500"/>
      <c r="AR795" s="500"/>
      <c r="AS795" s="503"/>
      <c r="AT795" s="503"/>
      <c r="AU795" s="504"/>
      <c r="AV795" s="505"/>
      <c r="AW795" s="506"/>
      <c r="AX795" s="506"/>
      <c r="AY795" s="505"/>
      <c r="AZ795" s="506"/>
      <c r="BA795" s="504"/>
      <c r="BB795" s="504"/>
      <c r="BC795" s="504"/>
      <c r="BD795" s="504"/>
      <c r="BE795" s="504"/>
      <c r="BF795" s="504"/>
      <c r="BG795" s="505"/>
      <c r="BH795" s="505"/>
      <c r="BI795" s="505"/>
      <c r="BJ795" s="505"/>
      <c r="BK795" s="505"/>
      <c r="BL795" s="505"/>
      <c r="BM795" s="505"/>
      <c r="BN795" s="505"/>
      <c r="BO795" s="505"/>
      <c r="BP795" s="505"/>
    </row>
    <row r="796" spans="1:68" ht="19.5" customHeight="1">
      <c r="A796" s="499"/>
      <c r="B796" s="499"/>
      <c r="C796" s="499"/>
      <c r="D796" s="499"/>
      <c r="E796" s="499"/>
      <c r="F796" s="499"/>
      <c r="G796" s="500"/>
      <c r="H796" s="499"/>
      <c r="I796" s="499"/>
      <c r="J796" s="500"/>
      <c r="K796" s="499"/>
      <c r="L796" s="500"/>
      <c r="M796" s="499"/>
      <c r="N796" s="500"/>
      <c r="O796" s="499"/>
      <c r="P796" s="500"/>
      <c r="Q796" s="501"/>
      <c r="R796" s="501"/>
      <c r="S796" s="501"/>
      <c r="T796" s="501"/>
      <c r="U796" s="499"/>
      <c r="V796" s="499"/>
      <c r="W796" s="500"/>
      <c r="X796" s="501"/>
      <c r="Y796" s="499"/>
      <c r="Z796" s="500"/>
      <c r="AA796" s="500"/>
      <c r="AB796" s="499"/>
      <c r="AC796" s="499"/>
      <c r="AD796" s="499"/>
      <c r="AE796" s="499"/>
      <c r="AF796" s="500"/>
      <c r="AG796" s="500"/>
      <c r="AH796" s="501"/>
      <c r="AI796" s="501"/>
      <c r="AJ796" s="501"/>
      <c r="AK796" s="501"/>
      <c r="AL796" s="501"/>
      <c r="AM796" s="501"/>
      <c r="AN796" s="502"/>
      <c r="AO796" s="502"/>
      <c r="AP796" s="500"/>
      <c r="AQ796" s="500"/>
      <c r="AR796" s="500"/>
      <c r="AS796" s="503"/>
      <c r="AT796" s="503"/>
      <c r="AU796" s="504"/>
      <c r="AV796" s="505"/>
      <c r="AW796" s="506"/>
      <c r="AX796" s="506"/>
      <c r="AY796" s="505"/>
      <c r="AZ796" s="506"/>
      <c r="BA796" s="504"/>
      <c r="BB796" s="504"/>
      <c r="BC796" s="504"/>
      <c r="BD796" s="504"/>
      <c r="BE796" s="504"/>
      <c r="BF796" s="504"/>
      <c r="BG796" s="505"/>
      <c r="BH796" s="505"/>
      <c r="BI796" s="505"/>
      <c r="BJ796" s="505"/>
      <c r="BK796" s="505"/>
      <c r="BL796" s="505"/>
      <c r="BM796" s="505"/>
      <c r="BN796" s="505"/>
      <c r="BO796" s="505"/>
      <c r="BP796" s="505"/>
    </row>
    <row r="797" spans="1:68" ht="19.5" customHeight="1">
      <c r="A797" s="499"/>
      <c r="B797" s="499"/>
      <c r="C797" s="499"/>
      <c r="D797" s="499"/>
      <c r="E797" s="499"/>
      <c r="F797" s="499"/>
      <c r="G797" s="500"/>
      <c r="H797" s="499"/>
      <c r="I797" s="499"/>
      <c r="J797" s="500"/>
      <c r="K797" s="499"/>
      <c r="L797" s="500"/>
      <c r="M797" s="499"/>
      <c r="N797" s="500"/>
      <c r="O797" s="499"/>
      <c r="P797" s="500"/>
      <c r="Q797" s="501"/>
      <c r="R797" s="501"/>
      <c r="S797" s="501"/>
      <c r="T797" s="501"/>
      <c r="U797" s="499"/>
      <c r="V797" s="499"/>
      <c r="W797" s="500"/>
      <c r="X797" s="501"/>
      <c r="Y797" s="499"/>
      <c r="Z797" s="500"/>
      <c r="AA797" s="500"/>
      <c r="AB797" s="499"/>
      <c r="AC797" s="499"/>
      <c r="AD797" s="499"/>
      <c r="AE797" s="499"/>
      <c r="AF797" s="500"/>
      <c r="AG797" s="500"/>
      <c r="AH797" s="501"/>
      <c r="AI797" s="501"/>
      <c r="AJ797" s="501"/>
      <c r="AK797" s="501"/>
      <c r="AL797" s="501"/>
      <c r="AM797" s="501"/>
      <c r="AN797" s="502"/>
      <c r="AO797" s="502"/>
      <c r="AP797" s="500"/>
      <c r="AQ797" s="500"/>
      <c r="AR797" s="500"/>
      <c r="AS797" s="503"/>
      <c r="AT797" s="503"/>
      <c r="AU797" s="504"/>
      <c r="AV797" s="505"/>
      <c r="AW797" s="506"/>
      <c r="AX797" s="506"/>
      <c r="AY797" s="505"/>
      <c r="AZ797" s="506"/>
      <c r="BA797" s="504"/>
      <c r="BB797" s="504"/>
      <c r="BC797" s="504"/>
      <c r="BD797" s="504"/>
      <c r="BE797" s="504"/>
      <c r="BF797" s="504"/>
      <c r="BG797" s="505"/>
      <c r="BH797" s="505"/>
      <c r="BI797" s="505"/>
      <c r="BJ797" s="505"/>
      <c r="BK797" s="505"/>
      <c r="BL797" s="505"/>
      <c r="BM797" s="505"/>
      <c r="BN797" s="505"/>
      <c r="BO797" s="505"/>
      <c r="BP797" s="505"/>
    </row>
    <row r="798" spans="1:68" ht="19.5" customHeight="1">
      <c r="A798" s="499"/>
      <c r="B798" s="499"/>
      <c r="C798" s="499"/>
      <c r="D798" s="499"/>
      <c r="E798" s="499"/>
      <c r="F798" s="499"/>
      <c r="G798" s="500"/>
      <c r="H798" s="499"/>
      <c r="I798" s="499"/>
      <c r="J798" s="500"/>
      <c r="K798" s="499"/>
      <c r="L798" s="500"/>
      <c r="M798" s="499"/>
      <c r="N798" s="500"/>
      <c r="O798" s="499"/>
      <c r="P798" s="500"/>
      <c r="Q798" s="501"/>
      <c r="R798" s="501"/>
      <c r="S798" s="501"/>
      <c r="T798" s="501"/>
      <c r="U798" s="499"/>
      <c r="V798" s="499"/>
      <c r="W798" s="500"/>
      <c r="X798" s="501"/>
      <c r="Y798" s="499"/>
      <c r="Z798" s="500"/>
      <c r="AA798" s="500"/>
      <c r="AB798" s="499"/>
      <c r="AC798" s="499"/>
      <c r="AD798" s="499"/>
      <c r="AE798" s="499"/>
      <c r="AF798" s="500"/>
      <c r="AG798" s="500"/>
      <c r="AH798" s="501"/>
      <c r="AI798" s="501"/>
      <c r="AJ798" s="501"/>
      <c r="AK798" s="501"/>
      <c r="AL798" s="501"/>
      <c r="AM798" s="501"/>
      <c r="AN798" s="502"/>
      <c r="AO798" s="502"/>
      <c r="AP798" s="500"/>
      <c r="AQ798" s="500"/>
      <c r="AR798" s="500"/>
      <c r="AS798" s="503"/>
      <c r="AT798" s="503"/>
      <c r="AU798" s="504"/>
      <c r="AV798" s="505"/>
      <c r="AW798" s="506"/>
      <c r="AX798" s="506"/>
      <c r="AY798" s="505"/>
      <c r="AZ798" s="506"/>
      <c r="BA798" s="504"/>
      <c r="BB798" s="504"/>
      <c r="BC798" s="504"/>
      <c r="BD798" s="504"/>
      <c r="BE798" s="504"/>
      <c r="BF798" s="504"/>
      <c r="BG798" s="505"/>
      <c r="BH798" s="505"/>
      <c r="BI798" s="505"/>
      <c r="BJ798" s="505"/>
      <c r="BK798" s="505"/>
      <c r="BL798" s="505"/>
      <c r="BM798" s="505"/>
      <c r="BN798" s="505"/>
      <c r="BO798" s="505"/>
      <c r="BP798" s="505"/>
    </row>
    <row r="799" spans="1:68" ht="19.5" customHeight="1">
      <c r="A799" s="499"/>
      <c r="B799" s="499"/>
      <c r="C799" s="499"/>
      <c r="D799" s="499"/>
      <c r="E799" s="499"/>
      <c r="F799" s="499"/>
      <c r="G799" s="500"/>
      <c r="H799" s="499"/>
      <c r="I799" s="499"/>
      <c r="J799" s="500"/>
      <c r="K799" s="499"/>
      <c r="L799" s="500"/>
      <c r="M799" s="499"/>
      <c r="N799" s="500"/>
      <c r="O799" s="499"/>
      <c r="P799" s="500"/>
      <c r="Q799" s="501"/>
      <c r="R799" s="501"/>
      <c r="S799" s="501"/>
      <c r="T799" s="501"/>
      <c r="U799" s="499"/>
      <c r="V799" s="499"/>
      <c r="W799" s="500"/>
      <c r="X799" s="501"/>
      <c r="Y799" s="499"/>
      <c r="Z799" s="500"/>
      <c r="AA799" s="500"/>
      <c r="AB799" s="499"/>
      <c r="AC799" s="499"/>
      <c r="AD799" s="499"/>
      <c r="AE799" s="499"/>
      <c r="AF799" s="500"/>
      <c r="AG799" s="500"/>
      <c r="AH799" s="501"/>
      <c r="AI799" s="501"/>
      <c r="AJ799" s="501"/>
      <c r="AK799" s="501"/>
      <c r="AL799" s="501"/>
      <c r="AM799" s="501"/>
      <c r="AN799" s="502"/>
      <c r="AO799" s="502"/>
      <c r="AP799" s="500"/>
      <c r="AQ799" s="500"/>
      <c r="AR799" s="500"/>
      <c r="AS799" s="503"/>
      <c r="AT799" s="503"/>
      <c r="AU799" s="504"/>
      <c r="AV799" s="505"/>
      <c r="AW799" s="506"/>
      <c r="AX799" s="506"/>
      <c r="AY799" s="505"/>
      <c r="AZ799" s="506"/>
      <c r="BA799" s="504"/>
      <c r="BB799" s="504"/>
      <c r="BC799" s="504"/>
      <c r="BD799" s="504"/>
      <c r="BE799" s="504"/>
      <c r="BF799" s="504"/>
      <c r="BG799" s="505"/>
      <c r="BH799" s="505"/>
      <c r="BI799" s="505"/>
      <c r="BJ799" s="505"/>
      <c r="BK799" s="505"/>
      <c r="BL799" s="505"/>
      <c r="BM799" s="505"/>
      <c r="BN799" s="505"/>
      <c r="BO799" s="505"/>
      <c r="BP799" s="505"/>
    </row>
    <row r="800" spans="1:68" ht="19.5" customHeight="1">
      <c r="A800" s="499"/>
      <c r="B800" s="499"/>
      <c r="C800" s="499"/>
      <c r="D800" s="499"/>
      <c r="E800" s="499"/>
      <c r="F800" s="499"/>
      <c r="G800" s="500"/>
      <c r="H800" s="499"/>
      <c r="I800" s="499"/>
      <c r="J800" s="500"/>
      <c r="K800" s="499"/>
      <c r="L800" s="500"/>
      <c r="M800" s="499"/>
      <c r="N800" s="500"/>
      <c r="O800" s="499"/>
      <c r="P800" s="500"/>
      <c r="Q800" s="501"/>
      <c r="R800" s="501"/>
      <c r="S800" s="501"/>
      <c r="T800" s="501"/>
      <c r="U800" s="499"/>
      <c r="V800" s="499"/>
      <c r="W800" s="500"/>
      <c r="X800" s="501"/>
      <c r="Y800" s="499"/>
      <c r="Z800" s="500"/>
      <c r="AA800" s="500"/>
      <c r="AB800" s="499"/>
      <c r="AC800" s="499"/>
      <c r="AD800" s="499"/>
      <c r="AE800" s="499"/>
      <c r="AF800" s="500"/>
      <c r="AG800" s="500"/>
      <c r="AH800" s="501"/>
      <c r="AI800" s="501"/>
      <c r="AJ800" s="501"/>
      <c r="AK800" s="501"/>
      <c r="AL800" s="501"/>
      <c r="AM800" s="501"/>
      <c r="AN800" s="502"/>
      <c r="AO800" s="502"/>
      <c r="AP800" s="500"/>
      <c r="AQ800" s="500"/>
      <c r="AR800" s="500"/>
      <c r="AS800" s="503"/>
      <c r="AT800" s="503"/>
      <c r="AU800" s="504"/>
      <c r="AV800" s="505"/>
      <c r="AW800" s="506"/>
      <c r="AX800" s="506"/>
      <c r="AY800" s="505"/>
      <c r="AZ800" s="506"/>
      <c r="BA800" s="504"/>
      <c r="BB800" s="504"/>
      <c r="BC800" s="504"/>
      <c r="BD800" s="504"/>
      <c r="BE800" s="504"/>
      <c r="BF800" s="504"/>
      <c r="BG800" s="505"/>
      <c r="BH800" s="505"/>
      <c r="BI800" s="505"/>
      <c r="BJ800" s="505"/>
      <c r="BK800" s="505"/>
      <c r="BL800" s="505"/>
      <c r="BM800" s="505"/>
      <c r="BN800" s="505"/>
      <c r="BO800" s="505"/>
      <c r="BP800" s="505"/>
    </row>
    <row r="801" spans="1:68" ht="19.5" customHeight="1">
      <c r="A801" s="499"/>
      <c r="B801" s="499"/>
      <c r="C801" s="499"/>
      <c r="D801" s="499"/>
      <c r="E801" s="499"/>
      <c r="F801" s="499"/>
      <c r="G801" s="500"/>
      <c r="H801" s="499"/>
      <c r="I801" s="499"/>
      <c r="J801" s="500"/>
      <c r="K801" s="499"/>
      <c r="L801" s="500"/>
      <c r="M801" s="499"/>
      <c r="N801" s="500"/>
      <c r="O801" s="499"/>
      <c r="P801" s="500"/>
      <c r="Q801" s="501"/>
      <c r="R801" s="501"/>
      <c r="S801" s="501"/>
      <c r="T801" s="501"/>
      <c r="U801" s="499"/>
      <c r="V801" s="499"/>
      <c r="W801" s="500"/>
      <c r="X801" s="501"/>
      <c r="Y801" s="499"/>
      <c r="Z801" s="500"/>
      <c r="AA801" s="500"/>
      <c r="AB801" s="499"/>
      <c r="AC801" s="499"/>
      <c r="AD801" s="499"/>
      <c r="AE801" s="499"/>
      <c r="AF801" s="500"/>
      <c r="AG801" s="500"/>
      <c r="AH801" s="501"/>
      <c r="AI801" s="501"/>
      <c r="AJ801" s="501"/>
      <c r="AK801" s="501"/>
      <c r="AL801" s="501"/>
      <c r="AM801" s="501"/>
      <c r="AN801" s="502"/>
      <c r="AO801" s="502"/>
      <c r="AP801" s="500"/>
      <c r="AQ801" s="500"/>
      <c r="AR801" s="500"/>
      <c r="AS801" s="503"/>
      <c r="AT801" s="503"/>
      <c r="AU801" s="504"/>
      <c r="AV801" s="505"/>
      <c r="AW801" s="506"/>
      <c r="AX801" s="506"/>
      <c r="AY801" s="505"/>
      <c r="AZ801" s="506"/>
      <c r="BA801" s="504"/>
      <c r="BB801" s="504"/>
      <c r="BC801" s="504"/>
      <c r="BD801" s="504"/>
      <c r="BE801" s="504"/>
      <c r="BF801" s="504"/>
      <c r="BG801" s="505"/>
      <c r="BH801" s="505"/>
      <c r="BI801" s="505"/>
      <c r="BJ801" s="505"/>
      <c r="BK801" s="505"/>
      <c r="BL801" s="505"/>
      <c r="BM801" s="505"/>
      <c r="BN801" s="505"/>
      <c r="BO801" s="505"/>
      <c r="BP801" s="505"/>
    </row>
    <row r="802" spans="1:68" ht="19.5" customHeight="1">
      <c r="A802" s="499"/>
      <c r="B802" s="499"/>
      <c r="C802" s="499"/>
      <c r="D802" s="499"/>
      <c r="E802" s="499"/>
      <c r="F802" s="499"/>
      <c r="G802" s="500"/>
      <c r="H802" s="499"/>
      <c r="I802" s="499"/>
      <c r="J802" s="500"/>
      <c r="K802" s="499"/>
      <c r="L802" s="500"/>
      <c r="M802" s="499"/>
      <c r="N802" s="500"/>
      <c r="O802" s="499"/>
      <c r="P802" s="500"/>
      <c r="Q802" s="501"/>
      <c r="R802" s="501"/>
      <c r="S802" s="501"/>
      <c r="T802" s="501"/>
      <c r="U802" s="499"/>
      <c r="V802" s="499"/>
      <c r="W802" s="500"/>
      <c r="X802" s="501"/>
      <c r="Y802" s="499"/>
      <c r="Z802" s="500"/>
      <c r="AA802" s="500"/>
      <c r="AB802" s="499"/>
      <c r="AC802" s="499"/>
      <c r="AD802" s="499"/>
      <c r="AE802" s="499"/>
      <c r="AF802" s="500"/>
      <c r="AG802" s="500"/>
      <c r="AH802" s="501"/>
      <c r="AI802" s="501"/>
      <c r="AJ802" s="501"/>
      <c r="AK802" s="501"/>
      <c r="AL802" s="501"/>
      <c r="AM802" s="501"/>
      <c r="AN802" s="502"/>
      <c r="AO802" s="502"/>
      <c r="AP802" s="500"/>
      <c r="AQ802" s="500"/>
      <c r="AR802" s="500"/>
      <c r="AS802" s="503"/>
      <c r="AT802" s="503"/>
      <c r="AU802" s="504"/>
      <c r="AV802" s="505"/>
      <c r="AW802" s="506"/>
      <c r="AX802" s="506"/>
      <c r="AY802" s="505"/>
      <c r="AZ802" s="506"/>
      <c r="BA802" s="504"/>
      <c r="BB802" s="504"/>
      <c r="BC802" s="504"/>
      <c r="BD802" s="504"/>
      <c r="BE802" s="504"/>
      <c r="BF802" s="504"/>
      <c r="BG802" s="505"/>
      <c r="BH802" s="505"/>
      <c r="BI802" s="505"/>
      <c r="BJ802" s="505"/>
      <c r="BK802" s="505"/>
      <c r="BL802" s="505"/>
      <c r="BM802" s="505"/>
      <c r="BN802" s="505"/>
      <c r="BO802" s="505"/>
      <c r="BP802" s="505"/>
    </row>
    <row r="803" spans="1:68" ht="19.5" customHeight="1">
      <c r="A803" s="499"/>
      <c r="B803" s="499"/>
      <c r="C803" s="499"/>
      <c r="D803" s="499"/>
      <c r="E803" s="499"/>
      <c r="F803" s="499"/>
      <c r="G803" s="500"/>
      <c r="H803" s="499"/>
      <c r="I803" s="499"/>
      <c r="J803" s="500"/>
      <c r="K803" s="499"/>
      <c r="L803" s="500"/>
      <c r="M803" s="499"/>
      <c r="N803" s="500"/>
      <c r="O803" s="499"/>
      <c r="P803" s="500"/>
      <c r="Q803" s="501"/>
      <c r="R803" s="501"/>
      <c r="S803" s="501"/>
      <c r="T803" s="501"/>
      <c r="U803" s="499"/>
      <c r="V803" s="499"/>
      <c r="W803" s="500"/>
      <c r="X803" s="501"/>
      <c r="Y803" s="499"/>
      <c r="Z803" s="500"/>
      <c r="AA803" s="500"/>
      <c r="AB803" s="499"/>
      <c r="AC803" s="499"/>
      <c r="AD803" s="499"/>
      <c r="AE803" s="499"/>
      <c r="AF803" s="500"/>
      <c r="AG803" s="500"/>
      <c r="AH803" s="501"/>
      <c r="AI803" s="501"/>
      <c r="AJ803" s="501"/>
      <c r="AK803" s="501"/>
      <c r="AL803" s="501"/>
      <c r="AM803" s="501"/>
      <c r="AN803" s="502"/>
      <c r="AO803" s="502"/>
      <c r="AP803" s="500"/>
      <c r="AQ803" s="500"/>
      <c r="AR803" s="500"/>
      <c r="AS803" s="503"/>
      <c r="AT803" s="503"/>
      <c r="AU803" s="504"/>
      <c r="AV803" s="505"/>
      <c r="AW803" s="506"/>
      <c r="AX803" s="506"/>
      <c r="AY803" s="505"/>
      <c r="AZ803" s="506"/>
      <c r="BA803" s="504"/>
      <c r="BB803" s="504"/>
      <c r="BC803" s="504"/>
      <c r="BD803" s="504"/>
      <c r="BE803" s="504"/>
      <c r="BF803" s="504"/>
      <c r="BG803" s="505"/>
      <c r="BH803" s="505"/>
      <c r="BI803" s="505"/>
      <c r="BJ803" s="505"/>
      <c r="BK803" s="505"/>
      <c r="BL803" s="505"/>
      <c r="BM803" s="505"/>
      <c r="BN803" s="505"/>
      <c r="BO803" s="505"/>
      <c r="BP803" s="505"/>
    </row>
    <row r="804" spans="1:68" ht="19.5" customHeight="1">
      <c r="A804" s="499"/>
      <c r="B804" s="499"/>
      <c r="C804" s="499"/>
      <c r="D804" s="499"/>
      <c r="E804" s="499"/>
      <c r="F804" s="499"/>
      <c r="G804" s="500"/>
      <c r="H804" s="499"/>
      <c r="I804" s="499"/>
      <c r="J804" s="500"/>
      <c r="K804" s="499"/>
      <c r="L804" s="500"/>
      <c r="M804" s="499"/>
      <c r="N804" s="500"/>
      <c r="O804" s="499"/>
      <c r="P804" s="500"/>
      <c r="Q804" s="501"/>
      <c r="R804" s="501"/>
      <c r="S804" s="501"/>
      <c r="T804" s="501"/>
      <c r="U804" s="499"/>
      <c r="V804" s="499"/>
      <c r="W804" s="500"/>
      <c r="X804" s="501"/>
      <c r="Y804" s="499"/>
      <c r="Z804" s="500"/>
      <c r="AA804" s="500"/>
      <c r="AB804" s="499"/>
      <c r="AC804" s="499"/>
      <c r="AD804" s="499"/>
      <c r="AE804" s="499"/>
      <c r="AF804" s="500"/>
      <c r="AG804" s="500"/>
      <c r="AH804" s="501"/>
      <c r="AI804" s="501"/>
      <c r="AJ804" s="501"/>
      <c r="AK804" s="501"/>
      <c r="AL804" s="501"/>
      <c r="AM804" s="501"/>
      <c r="AN804" s="502"/>
      <c r="AO804" s="502"/>
      <c r="AP804" s="500"/>
      <c r="AQ804" s="500"/>
      <c r="AR804" s="500"/>
      <c r="AS804" s="503"/>
      <c r="AT804" s="503"/>
      <c r="AU804" s="504"/>
      <c r="AV804" s="505"/>
      <c r="AW804" s="506"/>
      <c r="AX804" s="506"/>
      <c r="AY804" s="505"/>
      <c r="AZ804" s="506"/>
      <c r="BA804" s="504"/>
      <c r="BB804" s="504"/>
      <c r="BC804" s="504"/>
      <c r="BD804" s="504"/>
      <c r="BE804" s="504"/>
      <c r="BF804" s="504"/>
      <c r="BG804" s="505"/>
      <c r="BH804" s="505"/>
      <c r="BI804" s="505"/>
      <c r="BJ804" s="505"/>
      <c r="BK804" s="505"/>
      <c r="BL804" s="505"/>
      <c r="BM804" s="505"/>
      <c r="BN804" s="505"/>
      <c r="BO804" s="505"/>
      <c r="BP804" s="505"/>
    </row>
    <row r="805" spans="1:68" ht="19.5" customHeight="1">
      <c r="A805" s="499"/>
      <c r="B805" s="499"/>
      <c r="C805" s="499"/>
      <c r="D805" s="499"/>
      <c r="E805" s="499"/>
      <c r="F805" s="499"/>
      <c r="G805" s="500"/>
      <c r="H805" s="499"/>
      <c r="I805" s="499"/>
      <c r="J805" s="500"/>
      <c r="K805" s="499"/>
      <c r="L805" s="500"/>
      <c r="M805" s="499"/>
      <c r="N805" s="500"/>
      <c r="O805" s="499"/>
      <c r="P805" s="500"/>
      <c r="Q805" s="501"/>
      <c r="R805" s="501"/>
      <c r="S805" s="501"/>
      <c r="T805" s="501"/>
      <c r="U805" s="499"/>
      <c r="V805" s="499"/>
      <c r="W805" s="500"/>
      <c r="X805" s="501"/>
      <c r="Y805" s="499"/>
      <c r="Z805" s="500"/>
      <c r="AA805" s="500"/>
      <c r="AB805" s="499"/>
      <c r="AC805" s="499"/>
      <c r="AD805" s="499"/>
      <c r="AE805" s="499"/>
      <c r="AF805" s="500"/>
      <c r="AG805" s="500"/>
      <c r="AH805" s="501"/>
      <c r="AI805" s="501"/>
      <c r="AJ805" s="501"/>
      <c r="AK805" s="501"/>
      <c r="AL805" s="501"/>
      <c r="AM805" s="501"/>
      <c r="AN805" s="502"/>
      <c r="AO805" s="502"/>
      <c r="AP805" s="500"/>
      <c r="AQ805" s="500"/>
      <c r="AR805" s="500"/>
      <c r="AS805" s="503"/>
      <c r="AT805" s="503"/>
      <c r="AU805" s="504"/>
      <c r="AV805" s="505"/>
      <c r="AW805" s="506"/>
      <c r="AX805" s="506"/>
      <c r="AY805" s="505"/>
      <c r="AZ805" s="506"/>
      <c r="BA805" s="504"/>
      <c r="BB805" s="504"/>
      <c r="BC805" s="504"/>
      <c r="BD805" s="504"/>
      <c r="BE805" s="504"/>
      <c r="BF805" s="504"/>
      <c r="BG805" s="505"/>
      <c r="BH805" s="505"/>
      <c r="BI805" s="505"/>
      <c r="BJ805" s="505"/>
      <c r="BK805" s="505"/>
      <c r="BL805" s="505"/>
      <c r="BM805" s="505"/>
      <c r="BN805" s="505"/>
      <c r="BO805" s="505"/>
      <c r="BP805" s="505"/>
    </row>
    <row r="806" spans="1:68" ht="19.5" customHeight="1">
      <c r="A806" s="499"/>
      <c r="B806" s="499"/>
      <c r="C806" s="499"/>
      <c r="D806" s="499"/>
      <c r="E806" s="499"/>
      <c r="F806" s="499"/>
      <c r="G806" s="500"/>
      <c r="H806" s="499"/>
      <c r="I806" s="499"/>
      <c r="J806" s="500"/>
      <c r="K806" s="499"/>
      <c r="L806" s="500"/>
      <c r="M806" s="499"/>
      <c r="N806" s="500"/>
      <c r="O806" s="499"/>
      <c r="P806" s="500"/>
      <c r="Q806" s="501"/>
      <c r="R806" s="501"/>
      <c r="S806" s="501"/>
      <c r="T806" s="501"/>
      <c r="U806" s="499"/>
      <c r="V806" s="499"/>
      <c r="W806" s="500"/>
      <c r="X806" s="501"/>
      <c r="Y806" s="499"/>
      <c r="Z806" s="500"/>
      <c r="AA806" s="500"/>
      <c r="AB806" s="499"/>
      <c r="AC806" s="499"/>
      <c r="AD806" s="499"/>
      <c r="AE806" s="499"/>
      <c r="AF806" s="500"/>
      <c r="AG806" s="500"/>
      <c r="AH806" s="501"/>
      <c r="AI806" s="501"/>
      <c r="AJ806" s="501"/>
      <c r="AK806" s="501"/>
      <c r="AL806" s="501"/>
      <c r="AM806" s="501"/>
      <c r="AN806" s="502"/>
      <c r="AO806" s="502"/>
      <c r="AP806" s="500"/>
      <c r="AQ806" s="500"/>
      <c r="AR806" s="500"/>
      <c r="AS806" s="503"/>
      <c r="AT806" s="503"/>
      <c r="AU806" s="504"/>
      <c r="AV806" s="505"/>
      <c r="AW806" s="506"/>
      <c r="AX806" s="506"/>
      <c r="AY806" s="505"/>
      <c r="AZ806" s="506"/>
      <c r="BA806" s="504"/>
      <c r="BB806" s="504"/>
      <c r="BC806" s="504"/>
      <c r="BD806" s="504"/>
      <c r="BE806" s="504"/>
      <c r="BF806" s="504"/>
      <c r="BG806" s="505"/>
      <c r="BH806" s="505"/>
      <c r="BI806" s="505"/>
      <c r="BJ806" s="505"/>
      <c r="BK806" s="505"/>
      <c r="BL806" s="505"/>
      <c r="BM806" s="505"/>
      <c r="BN806" s="505"/>
      <c r="BO806" s="505"/>
      <c r="BP806" s="505"/>
    </row>
    <row r="807" spans="1:68" ht="19.5" customHeight="1">
      <c r="A807" s="499"/>
      <c r="B807" s="499"/>
      <c r="C807" s="499"/>
      <c r="D807" s="499"/>
      <c r="E807" s="499"/>
      <c r="F807" s="499"/>
      <c r="G807" s="500"/>
      <c r="H807" s="499"/>
      <c r="I807" s="499"/>
      <c r="J807" s="500"/>
      <c r="K807" s="499"/>
      <c r="L807" s="500"/>
      <c r="M807" s="499"/>
      <c r="N807" s="500"/>
      <c r="O807" s="499"/>
      <c r="P807" s="500"/>
      <c r="Q807" s="501"/>
      <c r="R807" s="501"/>
      <c r="S807" s="501"/>
      <c r="T807" s="501"/>
      <c r="U807" s="499"/>
      <c r="V807" s="499"/>
      <c r="W807" s="500"/>
      <c r="X807" s="501"/>
      <c r="Y807" s="499"/>
      <c r="Z807" s="500"/>
      <c r="AA807" s="500"/>
      <c r="AB807" s="499"/>
      <c r="AC807" s="499"/>
      <c r="AD807" s="499"/>
      <c r="AE807" s="499"/>
      <c r="AF807" s="500"/>
      <c r="AG807" s="500"/>
      <c r="AH807" s="501"/>
      <c r="AI807" s="501"/>
      <c r="AJ807" s="501"/>
      <c r="AK807" s="501"/>
      <c r="AL807" s="501"/>
      <c r="AM807" s="501"/>
      <c r="AN807" s="502"/>
      <c r="AO807" s="502"/>
      <c r="AP807" s="500"/>
      <c r="AQ807" s="500"/>
      <c r="AR807" s="500"/>
      <c r="AS807" s="503"/>
      <c r="AT807" s="503"/>
      <c r="AU807" s="504"/>
      <c r="AV807" s="505"/>
      <c r="AW807" s="506"/>
      <c r="AX807" s="506"/>
      <c r="AY807" s="505"/>
      <c r="AZ807" s="506"/>
      <c r="BA807" s="504"/>
      <c r="BB807" s="504"/>
      <c r="BC807" s="504"/>
      <c r="BD807" s="504"/>
      <c r="BE807" s="504"/>
      <c r="BF807" s="504"/>
      <c r="BG807" s="505"/>
      <c r="BH807" s="505"/>
      <c r="BI807" s="505"/>
      <c r="BJ807" s="505"/>
      <c r="BK807" s="505"/>
      <c r="BL807" s="505"/>
      <c r="BM807" s="505"/>
      <c r="BN807" s="505"/>
      <c r="BO807" s="505"/>
      <c r="BP807" s="505"/>
    </row>
    <row r="808" spans="1:68" ht="19.5" customHeight="1">
      <c r="A808" s="499"/>
      <c r="B808" s="499"/>
      <c r="C808" s="499"/>
      <c r="D808" s="499"/>
      <c r="E808" s="499"/>
      <c r="F808" s="499"/>
      <c r="G808" s="500"/>
      <c r="H808" s="499"/>
      <c r="I808" s="499"/>
      <c r="J808" s="500"/>
      <c r="K808" s="499"/>
      <c r="L808" s="500"/>
      <c r="M808" s="499"/>
      <c r="N808" s="500"/>
      <c r="O808" s="499"/>
      <c r="P808" s="500"/>
      <c r="Q808" s="501"/>
      <c r="R808" s="501"/>
      <c r="S808" s="501"/>
      <c r="T808" s="501"/>
      <c r="U808" s="499"/>
      <c r="V808" s="499"/>
      <c r="W808" s="500"/>
      <c r="X808" s="501"/>
      <c r="Y808" s="499"/>
      <c r="Z808" s="500"/>
      <c r="AA808" s="500"/>
      <c r="AB808" s="499"/>
      <c r="AC808" s="499"/>
      <c r="AD808" s="499"/>
      <c r="AE808" s="499"/>
      <c r="AF808" s="500"/>
      <c r="AG808" s="500"/>
      <c r="AH808" s="501"/>
      <c r="AI808" s="501"/>
      <c r="AJ808" s="501"/>
      <c r="AK808" s="501"/>
      <c r="AL808" s="501"/>
      <c r="AM808" s="501"/>
      <c r="AN808" s="502"/>
      <c r="AO808" s="502"/>
      <c r="AP808" s="500"/>
      <c r="AQ808" s="500"/>
      <c r="AR808" s="500"/>
      <c r="AS808" s="503"/>
      <c r="AT808" s="503"/>
      <c r="AU808" s="504"/>
      <c r="AV808" s="505"/>
      <c r="AW808" s="506"/>
      <c r="AX808" s="506"/>
      <c r="AY808" s="505"/>
      <c r="AZ808" s="506"/>
      <c r="BA808" s="504"/>
      <c r="BB808" s="504"/>
      <c r="BC808" s="504"/>
      <c r="BD808" s="504"/>
      <c r="BE808" s="504"/>
      <c r="BF808" s="504"/>
      <c r="BG808" s="505"/>
      <c r="BH808" s="505"/>
      <c r="BI808" s="505"/>
      <c r="BJ808" s="505"/>
      <c r="BK808" s="505"/>
      <c r="BL808" s="505"/>
      <c r="BM808" s="505"/>
      <c r="BN808" s="505"/>
      <c r="BO808" s="505"/>
      <c r="BP808" s="505"/>
    </row>
    <row r="809" spans="1:68" ht="19.5" customHeight="1">
      <c r="A809" s="499"/>
      <c r="B809" s="499"/>
      <c r="C809" s="499"/>
      <c r="D809" s="499"/>
      <c r="E809" s="499"/>
      <c r="F809" s="499"/>
      <c r="G809" s="500"/>
      <c r="H809" s="499"/>
      <c r="I809" s="499"/>
      <c r="J809" s="500"/>
      <c r="K809" s="499"/>
      <c r="L809" s="500"/>
      <c r="M809" s="499"/>
      <c r="N809" s="500"/>
      <c r="O809" s="499"/>
      <c r="P809" s="500"/>
      <c r="Q809" s="501"/>
      <c r="R809" s="501"/>
      <c r="S809" s="501"/>
      <c r="T809" s="501"/>
      <c r="U809" s="499"/>
      <c r="V809" s="499"/>
      <c r="W809" s="500"/>
      <c r="X809" s="501"/>
      <c r="Y809" s="499"/>
      <c r="Z809" s="500"/>
      <c r="AA809" s="500"/>
      <c r="AB809" s="499"/>
      <c r="AC809" s="499"/>
      <c r="AD809" s="499"/>
      <c r="AE809" s="499"/>
      <c r="AF809" s="500"/>
      <c r="AG809" s="500"/>
      <c r="AH809" s="501"/>
      <c r="AI809" s="501"/>
      <c r="AJ809" s="501"/>
      <c r="AK809" s="501"/>
      <c r="AL809" s="501"/>
      <c r="AM809" s="501"/>
      <c r="AN809" s="502"/>
      <c r="AO809" s="502"/>
      <c r="AP809" s="500"/>
      <c r="AQ809" s="500"/>
      <c r="AR809" s="500"/>
      <c r="AS809" s="503"/>
      <c r="AT809" s="503"/>
      <c r="AU809" s="504"/>
      <c r="AV809" s="505"/>
      <c r="AW809" s="506"/>
      <c r="AX809" s="506"/>
      <c r="AY809" s="505"/>
      <c r="AZ809" s="506"/>
      <c r="BA809" s="504"/>
      <c r="BB809" s="504"/>
      <c r="BC809" s="504"/>
      <c r="BD809" s="504"/>
      <c r="BE809" s="504"/>
      <c r="BF809" s="504"/>
      <c r="BG809" s="505"/>
      <c r="BH809" s="505"/>
      <c r="BI809" s="505"/>
      <c r="BJ809" s="505"/>
      <c r="BK809" s="505"/>
      <c r="BL809" s="505"/>
      <c r="BM809" s="505"/>
      <c r="BN809" s="505"/>
      <c r="BO809" s="505"/>
      <c r="BP809" s="505"/>
    </row>
    <row r="810" spans="1:68" ht="19.5" customHeight="1">
      <c r="A810" s="499"/>
      <c r="B810" s="499"/>
      <c r="C810" s="499"/>
      <c r="D810" s="499"/>
      <c r="E810" s="499"/>
      <c r="F810" s="499"/>
      <c r="G810" s="500"/>
      <c r="H810" s="499"/>
      <c r="I810" s="499"/>
      <c r="J810" s="500"/>
      <c r="K810" s="499"/>
      <c r="L810" s="500"/>
      <c r="M810" s="499"/>
      <c r="N810" s="500"/>
      <c r="O810" s="499"/>
      <c r="P810" s="500"/>
      <c r="Q810" s="501"/>
      <c r="R810" s="501"/>
      <c r="S810" s="501"/>
      <c r="T810" s="501"/>
      <c r="U810" s="499"/>
      <c r="V810" s="499"/>
      <c r="W810" s="500"/>
      <c r="X810" s="501"/>
      <c r="Y810" s="499"/>
      <c r="Z810" s="500"/>
      <c r="AA810" s="500"/>
      <c r="AB810" s="499"/>
      <c r="AC810" s="499"/>
      <c r="AD810" s="499"/>
      <c r="AE810" s="499"/>
      <c r="AF810" s="500"/>
      <c r="AG810" s="500"/>
      <c r="AH810" s="501"/>
      <c r="AI810" s="501"/>
      <c r="AJ810" s="501"/>
      <c r="AK810" s="501"/>
      <c r="AL810" s="501"/>
      <c r="AM810" s="501"/>
      <c r="AN810" s="502"/>
      <c r="AO810" s="502"/>
      <c r="AP810" s="500"/>
      <c r="AQ810" s="500"/>
      <c r="AR810" s="500"/>
      <c r="AS810" s="503"/>
      <c r="AT810" s="503"/>
      <c r="AU810" s="504"/>
      <c r="AV810" s="505"/>
      <c r="AW810" s="506"/>
      <c r="AX810" s="506"/>
      <c r="AY810" s="505"/>
      <c r="AZ810" s="506"/>
      <c r="BA810" s="504"/>
      <c r="BB810" s="504"/>
      <c r="BC810" s="504"/>
      <c r="BD810" s="504"/>
      <c r="BE810" s="504"/>
      <c r="BF810" s="504"/>
      <c r="BG810" s="505"/>
      <c r="BH810" s="505"/>
      <c r="BI810" s="505"/>
      <c r="BJ810" s="505"/>
      <c r="BK810" s="505"/>
      <c r="BL810" s="505"/>
      <c r="BM810" s="505"/>
      <c r="BN810" s="505"/>
      <c r="BO810" s="505"/>
      <c r="BP810" s="505"/>
    </row>
    <row r="811" spans="1:68" ht="19.5" customHeight="1">
      <c r="A811" s="499"/>
      <c r="B811" s="499"/>
      <c r="C811" s="499"/>
      <c r="D811" s="499"/>
      <c r="E811" s="499"/>
      <c r="F811" s="499"/>
      <c r="G811" s="500"/>
      <c r="H811" s="499"/>
      <c r="I811" s="499"/>
      <c r="J811" s="500"/>
      <c r="K811" s="499"/>
      <c r="L811" s="500"/>
      <c r="M811" s="499"/>
      <c r="N811" s="500"/>
      <c r="O811" s="499"/>
      <c r="P811" s="500"/>
      <c r="Q811" s="501"/>
      <c r="R811" s="501"/>
      <c r="S811" s="501"/>
      <c r="T811" s="501"/>
      <c r="U811" s="499"/>
      <c r="V811" s="499"/>
      <c r="W811" s="500"/>
      <c r="X811" s="501"/>
      <c r="Y811" s="499"/>
      <c r="Z811" s="500"/>
      <c r="AA811" s="500"/>
      <c r="AB811" s="499"/>
      <c r="AC811" s="499"/>
      <c r="AD811" s="499"/>
      <c r="AE811" s="499"/>
      <c r="AF811" s="500"/>
      <c r="AG811" s="500"/>
      <c r="AH811" s="501"/>
      <c r="AI811" s="501"/>
      <c r="AJ811" s="501"/>
      <c r="AK811" s="501"/>
      <c r="AL811" s="501"/>
      <c r="AM811" s="501"/>
      <c r="AN811" s="502"/>
      <c r="AO811" s="502"/>
      <c r="AP811" s="500"/>
      <c r="AQ811" s="500"/>
      <c r="AR811" s="500"/>
      <c r="AS811" s="503"/>
      <c r="AT811" s="503"/>
      <c r="AU811" s="504"/>
      <c r="AV811" s="505"/>
      <c r="AW811" s="506"/>
      <c r="AX811" s="506"/>
      <c r="AY811" s="505"/>
      <c r="AZ811" s="506"/>
      <c r="BA811" s="504"/>
      <c r="BB811" s="504"/>
      <c r="BC811" s="504"/>
      <c r="BD811" s="504"/>
      <c r="BE811" s="504"/>
      <c r="BF811" s="504"/>
      <c r="BG811" s="505"/>
      <c r="BH811" s="505"/>
      <c r="BI811" s="505"/>
      <c r="BJ811" s="505"/>
      <c r="BK811" s="505"/>
      <c r="BL811" s="505"/>
      <c r="BM811" s="505"/>
      <c r="BN811" s="505"/>
      <c r="BO811" s="505"/>
      <c r="BP811" s="505"/>
    </row>
    <row r="812" spans="1:68" ht="19.5" customHeight="1">
      <c r="A812" s="499"/>
      <c r="B812" s="499"/>
      <c r="C812" s="499"/>
      <c r="D812" s="499"/>
      <c r="E812" s="499"/>
      <c r="F812" s="499"/>
      <c r="G812" s="500"/>
      <c r="H812" s="499"/>
      <c r="I812" s="499"/>
      <c r="J812" s="500"/>
      <c r="K812" s="499"/>
      <c r="L812" s="500"/>
      <c r="M812" s="499"/>
      <c r="N812" s="500"/>
      <c r="O812" s="499"/>
      <c r="P812" s="500"/>
      <c r="Q812" s="501"/>
      <c r="R812" s="501"/>
      <c r="S812" s="501"/>
      <c r="T812" s="501"/>
      <c r="U812" s="499"/>
      <c r="V812" s="499"/>
      <c r="W812" s="500"/>
      <c r="X812" s="501"/>
      <c r="Y812" s="499"/>
      <c r="Z812" s="500"/>
      <c r="AA812" s="500"/>
      <c r="AB812" s="499"/>
      <c r="AC812" s="499"/>
      <c r="AD812" s="499"/>
      <c r="AE812" s="499"/>
      <c r="AF812" s="500"/>
      <c r="AG812" s="500"/>
      <c r="AH812" s="501"/>
      <c r="AI812" s="501"/>
      <c r="AJ812" s="501"/>
      <c r="AK812" s="501"/>
      <c r="AL812" s="501"/>
      <c r="AM812" s="501"/>
      <c r="AN812" s="502"/>
      <c r="AO812" s="502"/>
      <c r="AP812" s="500"/>
      <c r="AQ812" s="500"/>
      <c r="AR812" s="500"/>
      <c r="AS812" s="503"/>
      <c r="AT812" s="503"/>
      <c r="AU812" s="504"/>
      <c r="AV812" s="505"/>
      <c r="AW812" s="506"/>
      <c r="AX812" s="506"/>
      <c r="AY812" s="505"/>
      <c r="AZ812" s="506"/>
      <c r="BA812" s="504"/>
      <c r="BB812" s="504"/>
      <c r="BC812" s="504"/>
      <c r="BD812" s="504"/>
      <c r="BE812" s="504"/>
      <c r="BF812" s="504"/>
      <c r="BG812" s="505"/>
      <c r="BH812" s="505"/>
      <c r="BI812" s="505"/>
      <c r="BJ812" s="505"/>
      <c r="BK812" s="505"/>
      <c r="BL812" s="505"/>
      <c r="BM812" s="505"/>
      <c r="BN812" s="505"/>
      <c r="BO812" s="505"/>
      <c r="BP812" s="505"/>
    </row>
    <row r="813" spans="1:68" ht="19.5" customHeight="1">
      <c r="A813" s="499"/>
      <c r="B813" s="499"/>
      <c r="C813" s="499"/>
      <c r="D813" s="499"/>
      <c r="E813" s="499"/>
      <c r="F813" s="499"/>
      <c r="G813" s="500"/>
      <c r="H813" s="499"/>
      <c r="I813" s="499"/>
      <c r="J813" s="500"/>
      <c r="K813" s="499"/>
      <c r="L813" s="500"/>
      <c r="M813" s="499"/>
      <c r="N813" s="500"/>
      <c r="O813" s="499"/>
      <c r="P813" s="500"/>
      <c r="Q813" s="501"/>
      <c r="R813" s="501"/>
      <c r="S813" s="501"/>
      <c r="T813" s="501"/>
      <c r="U813" s="499"/>
      <c r="V813" s="499"/>
      <c r="W813" s="500"/>
      <c r="X813" s="501"/>
      <c r="Y813" s="499"/>
      <c r="Z813" s="500"/>
      <c r="AA813" s="500"/>
      <c r="AB813" s="499"/>
      <c r="AC813" s="499"/>
      <c r="AD813" s="499"/>
      <c r="AE813" s="499"/>
      <c r="AF813" s="500"/>
      <c r="AG813" s="500"/>
      <c r="AH813" s="501"/>
      <c r="AI813" s="501"/>
      <c r="AJ813" s="501"/>
      <c r="AK813" s="501"/>
      <c r="AL813" s="501"/>
      <c r="AM813" s="501"/>
      <c r="AN813" s="502"/>
      <c r="AO813" s="502"/>
      <c r="AP813" s="500"/>
      <c r="AQ813" s="500"/>
      <c r="AR813" s="500"/>
      <c r="AS813" s="503"/>
      <c r="AT813" s="503"/>
      <c r="AU813" s="504"/>
      <c r="AV813" s="505"/>
      <c r="AW813" s="506"/>
      <c r="AX813" s="506"/>
      <c r="AY813" s="505"/>
      <c r="AZ813" s="506"/>
      <c r="BA813" s="504"/>
      <c r="BB813" s="504"/>
      <c r="BC813" s="504"/>
      <c r="BD813" s="504"/>
      <c r="BE813" s="504"/>
      <c r="BF813" s="504"/>
      <c r="BG813" s="505"/>
      <c r="BH813" s="505"/>
      <c r="BI813" s="505"/>
      <c r="BJ813" s="505"/>
      <c r="BK813" s="505"/>
      <c r="BL813" s="505"/>
      <c r="BM813" s="505"/>
      <c r="BN813" s="505"/>
      <c r="BO813" s="505"/>
      <c r="BP813" s="505"/>
    </row>
    <row r="814" spans="1:68" ht="19.5" customHeight="1">
      <c r="A814" s="499"/>
      <c r="B814" s="499"/>
      <c r="C814" s="499"/>
      <c r="D814" s="499"/>
      <c r="E814" s="499"/>
      <c r="F814" s="499"/>
      <c r="G814" s="500"/>
      <c r="H814" s="499"/>
      <c r="I814" s="499"/>
      <c r="J814" s="500"/>
      <c r="K814" s="499"/>
      <c r="L814" s="500"/>
      <c r="M814" s="499"/>
      <c r="N814" s="500"/>
      <c r="O814" s="499"/>
      <c r="P814" s="500"/>
      <c r="Q814" s="501"/>
      <c r="R814" s="501"/>
      <c r="S814" s="501"/>
      <c r="T814" s="501"/>
      <c r="U814" s="499"/>
      <c r="V814" s="499"/>
      <c r="W814" s="500"/>
      <c r="X814" s="501"/>
      <c r="Y814" s="499"/>
      <c r="Z814" s="500"/>
      <c r="AA814" s="500"/>
      <c r="AB814" s="499"/>
      <c r="AC814" s="499"/>
      <c r="AD814" s="499"/>
      <c r="AE814" s="499"/>
      <c r="AF814" s="500"/>
      <c r="AG814" s="500"/>
      <c r="AH814" s="501"/>
      <c r="AI814" s="501"/>
      <c r="AJ814" s="501"/>
      <c r="AK814" s="501"/>
      <c r="AL814" s="501"/>
      <c r="AM814" s="501"/>
      <c r="AN814" s="502"/>
      <c r="AO814" s="502"/>
      <c r="AP814" s="500"/>
      <c r="AQ814" s="500"/>
      <c r="AR814" s="500"/>
      <c r="AS814" s="503"/>
      <c r="AT814" s="503"/>
      <c r="AU814" s="504"/>
      <c r="AV814" s="505"/>
      <c r="AW814" s="506"/>
      <c r="AX814" s="506"/>
      <c r="AY814" s="505"/>
      <c r="AZ814" s="506"/>
      <c r="BA814" s="504"/>
      <c r="BB814" s="504"/>
      <c r="BC814" s="504"/>
      <c r="BD814" s="504"/>
      <c r="BE814" s="504"/>
      <c r="BF814" s="504"/>
      <c r="BG814" s="505"/>
      <c r="BH814" s="505"/>
      <c r="BI814" s="505"/>
      <c r="BJ814" s="505"/>
      <c r="BK814" s="505"/>
      <c r="BL814" s="505"/>
      <c r="BM814" s="505"/>
      <c r="BN814" s="505"/>
      <c r="BO814" s="505"/>
      <c r="BP814" s="505"/>
    </row>
    <row r="815" spans="1:68" ht="19.5" customHeight="1">
      <c r="A815" s="499"/>
      <c r="B815" s="499"/>
      <c r="C815" s="499"/>
      <c r="D815" s="499"/>
      <c r="E815" s="499"/>
      <c r="F815" s="499"/>
      <c r="G815" s="500"/>
      <c r="H815" s="499"/>
      <c r="I815" s="499"/>
      <c r="J815" s="500"/>
      <c r="K815" s="499"/>
      <c r="L815" s="500"/>
      <c r="M815" s="499"/>
      <c r="N815" s="500"/>
      <c r="O815" s="499"/>
      <c r="P815" s="500"/>
      <c r="Q815" s="501"/>
      <c r="R815" s="501"/>
      <c r="S815" s="501"/>
      <c r="T815" s="501"/>
      <c r="U815" s="499"/>
      <c r="V815" s="499"/>
      <c r="W815" s="500"/>
      <c r="X815" s="501"/>
      <c r="Y815" s="499"/>
      <c r="Z815" s="500"/>
      <c r="AA815" s="500"/>
      <c r="AB815" s="499"/>
      <c r="AC815" s="499"/>
      <c r="AD815" s="499"/>
      <c r="AE815" s="499"/>
      <c r="AF815" s="500"/>
      <c r="AG815" s="500"/>
      <c r="AH815" s="501"/>
      <c r="AI815" s="501"/>
      <c r="AJ815" s="501"/>
      <c r="AK815" s="501"/>
      <c r="AL815" s="501"/>
      <c r="AM815" s="501"/>
      <c r="AN815" s="502"/>
      <c r="AO815" s="502"/>
      <c r="AP815" s="500"/>
      <c r="AQ815" s="500"/>
      <c r="AR815" s="500"/>
      <c r="AS815" s="503"/>
      <c r="AT815" s="503"/>
      <c r="AU815" s="504"/>
      <c r="AV815" s="505"/>
      <c r="AW815" s="506"/>
      <c r="AX815" s="506"/>
      <c r="AY815" s="505"/>
      <c r="AZ815" s="506"/>
      <c r="BA815" s="504"/>
      <c r="BB815" s="504"/>
      <c r="BC815" s="504"/>
      <c r="BD815" s="504"/>
      <c r="BE815" s="504"/>
      <c r="BF815" s="504"/>
      <c r="BG815" s="505"/>
      <c r="BH815" s="505"/>
      <c r="BI815" s="505"/>
      <c r="BJ815" s="505"/>
      <c r="BK815" s="505"/>
      <c r="BL815" s="505"/>
      <c r="BM815" s="505"/>
      <c r="BN815" s="505"/>
      <c r="BO815" s="505"/>
      <c r="BP815" s="505"/>
    </row>
    <row r="816" spans="1:68" ht="19.5" customHeight="1">
      <c r="A816" s="499"/>
      <c r="B816" s="499"/>
      <c r="C816" s="499"/>
      <c r="D816" s="499"/>
      <c r="E816" s="499"/>
      <c r="F816" s="499"/>
      <c r="G816" s="500"/>
      <c r="H816" s="499"/>
      <c r="I816" s="499"/>
      <c r="J816" s="500"/>
      <c r="K816" s="499"/>
      <c r="L816" s="500"/>
      <c r="M816" s="499"/>
      <c r="N816" s="500"/>
      <c r="O816" s="499"/>
      <c r="P816" s="500"/>
      <c r="Q816" s="501"/>
      <c r="R816" s="501"/>
      <c r="S816" s="501"/>
      <c r="T816" s="501"/>
      <c r="U816" s="499"/>
      <c r="V816" s="499"/>
      <c r="W816" s="500"/>
      <c r="X816" s="501"/>
      <c r="Y816" s="499"/>
      <c r="Z816" s="500"/>
      <c r="AA816" s="500"/>
      <c r="AB816" s="499"/>
      <c r="AC816" s="499"/>
      <c r="AD816" s="499"/>
      <c r="AE816" s="499"/>
      <c r="AF816" s="500"/>
      <c r="AG816" s="500"/>
      <c r="AH816" s="501"/>
      <c r="AI816" s="501"/>
      <c r="AJ816" s="501"/>
      <c r="AK816" s="501"/>
      <c r="AL816" s="501"/>
      <c r="AM816" s="501"/>
      <c r="AN816" s="502"/>
      <c r="AO816" s="502"/>
      <c r="AP816" s="500"/>
      <c r="AQ816" s="500"/>
      <c r="AR816" s="500"/>
      <c r="AS816" s="503"/>
      <c r="AT816" s="503"/>
      <c r="AU816" s="504"/>
      <c r="AV816" s="505"/>
      <c r="AW816" s="506"/>
      <c r="AX816" s="506"/>
      <c r="AY816" s="505"/>
      <c r="AZ816" s="506"/>
      <c r="BA816" s="504"/>
      <c r="BB816" s="504"/>
      <c r="BC816" s="504"/>
      <c r="BD816" s="504"/>
      <c r="BE816" s="504"/>
      <c r="BF816" s="504"/>
      <c r="BG816" s="505"/>
      <c r="BH816" s="505"/>
      <c r="BI816" s="505"/>
      <c r="BJ816" s="505"/>
      <c r="BK816" s="505"/>
      <c r="BL816" s="505"/>
      <c r="BM816" s="505"/>
      <c r="BN816" s="505"/>
      <c r="BO816" s="505"/>
      <c r="BP816" s="505"/>
    </row>
    <row r="817" spans="1:68" ht="19.5" customHeight="1">
      <c r="A817" s="499"/>
      <c r="B817" s="499"/>
      <c r="C817" s="499"/>
      <c r="D817" s="499"/>
      <c r="E817" s="499"/>
      <c r="F817" s="499"/>
      <c r="G817" s="500"/>
      <c r="H817" s="499"/>
      <c r="I817" s="499"/>
      <c r="J817" s="500"/>
      <c r="K817" s="499"/>
      <c r="L817" s="500"/>
      <c r="M817" s="499"/>
      <c r="N817" s="500"/>
      <c r="O817" s="499"/>
      <c r="P817" s="500"/>
      <c r="Q817" s="501"/>
      <c r="R817" s="501"/>
      <c r="S817" s="501"/>
      <c r="T817" s="501"/>
      <c r="U817" s="499"/>
      <c r="V817" s="499"/>
      <c r="W817" s="500"/>
      <c r="X817" s="501"/>
      <c r="Y817" s="499"/>
      <c r="Z817" s="500"/>
      <c r="AA817" s="500"/>
      <c r="AB817" s="499"/>
      <c r="AC817" s="499"/>
      <c r="AD817" s="499"/>
      <c r="AE817" s="499"/>
      <c r="AF817" s="500"/>
      <c r="AG817" s="500"/>
      <c r="AH817" s="501"/>
      <c r="AI817" s="501"/>
      <c r="AJ817" s="501"/>
      <c r="AK817" s="501"/>
      <c r="AL817" s="501"/>
      <c r="AM817" s="501"/>
      <c r="AN817" s="502"/>
      <c r="AO817" s="502"/>
      <c r="AP817" s="500"/>
      <c r="AQ817" s="500"/>
      <c r="AR817" s="500"/>
      <c r="AS817" s="503"/>
      <c r="AT817" s="503"/>
      <c r="AU817" s="504"/>
      <c r="AV817" s="505"/>
      <c r="AW817" s="506"/>
      <c r="AX817" s="506"/>
      <c r="AY817" s="505"/>
      <c r="AZ817" s="506"/>
      <c r="BA817" s="504"/>
      <c r="BB817" s="504"/>
      <c r="BC817" s="504"/>
      <c r="BD817" s="504"/>
      <c r="BE817" s="504"/>
      <c r="BF817" s="504"/>
      <c r="BG817" s="505"/>
      <c r="BH817" s="505"/>
      <c r="BI817" s="505"/>
      <c r="BJ817" s="505"/>
      <c r="BK817" s="505"/>
      <c r="BL817" s="505"/>
      <c r="BM817" s="505"/>
      <c r="BN817" s="505"/>
      <c r="BO817" s="505"/>
      <c r="BP817" s="505"/>
    </row>
    <row r="818" spans="1:68" ht="19.5" customHeight="1">
      <c r="A818" s="499"/>
      <c r="B818" s="499"/>
      <c r="C818" s="499"/>
      <c r="D818" s="499"/>
      <c r="E818" s="499"/>
      <c r="F818" s="499"/>
      <c r="G818" s="500"/>
      <c r="H818" s="499"/>
      <c r="I818" s="499"/>
      <c r="J818" s="500"/>
      <c r="K818" s="499"/>
      <c r="L818" s="500"/>
      <c r="M818" s="499"/>
      <c r="N818" s="500"/>
      <c r="O818" s="499"/>
      <c r="P818" s="500"/>
      <c r="Q818" s="501"/>
      <c r="R818" s="501"/>
      <c r="S818" s="501"/>
      <c r="T818" s="501"/>
      <c r="U818" s="499"/>
      <c r="V818" s="499"/>
      <c r="W818" s="500"/>
      <c r="X818" s="501"/>
      <c r="Y818" s="499"/>
      <c r="Z818" s="500"/>
      <c r="AA818" s="500"/>
      <c r="AB818" s="499"/>
      <c r="AC818" s="499"/>
      <c r="AD818" s="499"/>
      <c r="AE818" s="499"/>
      <c r="AF818" s="500"/>
      <c r="AG818" s="500"/>
      <c r="AH818" s="501"/>
      <c r="AI818" s="501"/>
      <c r="AJ818" s="501"/>
      <c r="AK818" s="501"/>
      <c r="AL818" s="501"/>
      <c r="AM818" s="501"/>
      <c r="AN818" s="502"/>
      <c r="AO818" s="502"/>
      <c r="AP818" s="500"/>
      <c r="AQ818" s="500"/>
      <c r="AR818" s="500"/>
      <c r="AS818" s="503"/>
      <c r="AT818" s="503"/>
      <c r="AU818" s="504"/>
      <c r="AV818" s="505"/>
      <c r="AW818" s="506"/>
      <c r="AX818" s="506"/>
      <c r="AY818" s="505"/>
      <c r="AZ818" s="506"/>
      <c r="BA818" s="504"/>
      <c r="BB818" s="504"/>
      <c r="BC818" s="504"/>
      <c r="BD818" s="504"/>
      <c r="BE818" s="504"/>
      <c r="BF818" s="504"/>
      <c r="BG818" s="505"/>
      <c r="BH818" s="505"/>
      <c r="BI818" s="505"/>
      <c r="BJ818" s="505"/>
      <c r="BK818" s="505"/>
      <c r="BL818" s="505"/>
      <c r="BM818" s="505"/>
      <c r="BN818" s="505"/>
      <c r="BO818" s="505"/>
      <c r="BP818" s="505"/>
    </row>
    <row r="819" spans="1:68" ht="19.5" customHeight="1">
      <c r="A819" s="499"/>
      <c r="B819" s="499"/>
      <c r="C819" s="499"/>
      <c r="D819" s="499"/>
      <c r="E819" s="499"/>
      <c r="F819" s="499"/>
      <c r="G819" s="500"/>
      <c r="H819" s="499"/>
      <c r="I819" s="499"/>
      <c r="J819" s="500"/>
      <c r="K819" s="499"/>
      <c r="L819" s="500"/>
      <c r="M819" s="499"/>
      <c r="N819" s="500"/>
      <c r="O819" s="499"/>
      <c r="P819" s="500"/>
      <c r="Q819" s="501"/>
      <c r="R819" s="501"/>
      <c r="S819" s="501"/>
      <c r="T819" s="501"/>
      <c r="U819" s="499"/>
      <c r="V819" s="499"/>
      <c r="W819" s="500"/>
      <c r="X819" s="501"/>
      <c r="Y819" s="499"/>
      <c r="Z819" s="500"/>
      <c r="AA819" s="500"/>
      <c r="AB819" s="499"/>
      <c r="AC819" s="499"/>
      <c r="AD819" s="499"/>
      <c r="AE819" s="499"/>
      <c r="AF819" s="500"/>
      <c r="AG819" s="500"/>
      <c r="AH819" s="501"/>
      <c r="AI819" s="501"/>
      <c r="AJ819" s="501"/>
      <c r="AK819" s="501"/>
      <c r="AL819" s="501"/>
      <c r="AM819" s="501"/>
      <c r="AN819" s="502"/>
      <c r="AO819" s="502"/>
      <c r="AP819" s="500"/>
      <c r="AQ819" s="500"/>
      <c r="AR819" s="500"/>
      <c r="AS819" s="503"/>
      <c r="AT819" s="503"/>
      <c r="AU819" s="504"/>
      <c r="AV819" s="505"/>
      <c r="AW819" s="506"/>
      <c r="AX819" s="506"/>
      <c r="AY819" s="505"/>
      <c r="AZ819" s="506"/>
      <c r="BA819" s="504"/>
      <c r="BB819" s="504"/>
      <c r="BC819" s="504"/>
      <c r="BD819" s="504"/>
      <c r="BE819" s="504"/>
      <c r="BF819" s="504"/>
      <c r="BG819" s="505"/>
      <c r="BH819" s="505"/>
      <c r="BI819" s="505"/>
      <c r="BJ819" s="505"/>
      <c r="BK819" s="505"/>
      <c r="BL819" s="505"/>
      <c r="BM819" s="505"/>
      <c r="BN819" s="505"/>
      <c r="BO819" s="505"/>
      <c r="BP819" s="505"/>
    </row>
    <row r="820" spans="1:68" ht="19.5" customHeight="1">
      <c r="A820" s="499"/>
      <c r="B820" s="499"/>
      <c r="C820" s="499"/>
      <c r="D820" s="499"/>
      <c r="E820" s="499"/>
      <c r="F820" s="499"/>
      <c r="G820" s="500"/>
      <c r="H820" s="499"/>
      <c r="I820" s="499"/>
      <c r="J820" s="500"/>
      <c r="K820" s="499"/>
      <c r="L820" s="500"/>
      <c r="M820" s="499"/>
      <c r="N820" s="500"/>
      <c r="O820" s="499"/>
      <c r="P820" s="500"/>
      <c r="Q820" s="501"/>
      <c r="R820" s="501"/>
      <c r="S820" s="501"/>
      <c r="T820" s="501"/>
      <c r="U820" s="499"/>
      <c r="V820" s="499"/>
      <c r="W820" s="500"/>
      <c r="X820" s="501"/>
      <c r="Y820" s="499"/>
      <c r="Z820" s="500"/>
      <c r="AA820" s="500"/>
      <c r="AB820" s="499"/>
      <c r="AC820" s="499"/>
      <c r="AD820" s="499"/>
      <c r="AE820" s="499"/>
      <c r="AF820" s="500"/>
      <c r="AG820" s="500"/>
      <c r="AH820" s="501"/>
      <c r="AI820" s="501"/>
      <c r="AJ820" s="501"/>
      <c r="AK820" s="501"/>
      <c r="AL820" s="501"/>
      <c r="AM820" s="501"/>
      <c r="AN820" s="502"/>
      <c r="AO820" s="502"/>
      <c r="AP820" s="500"/>
      <c r="AQ820" s="500"/>
      <c r="AR820" s="500"/>
      <c r="AS820" s="503"/>
      <c r="AT820" s="503"/>
      <c r="AU820" s="504"/>
      <c r="AV820" s="505"/>
      <c r="AW820" s="506"/>
      <c r="AX820" s="506"/>
      <c r="AY820" s="505"/>
      <c r="AZ820" s="506"/>
      <c r="BA820" s="504"/>
      <c r="BB820" s="504"/>
      <c r="BC820" s="504"/>
      <c r="BD820" s="504"/>
      <c r="BE820" s="504"/>
      <c r="BF820" s="504"/>
      <c r="BG820" s="505"/>
      <c r="BH820" s="505"/>
      <c r="BI820" s="505"/>
      <c r="BJ820" s="505"/>
      <c r="BK820" s="505"/>
      <c r="BL820" s="505"/>
      <c r="BM820" s="505"/>
      <c r="BN820" s="505"/>
      <c r="BO820" s="505"/>
      <c r="BP820" s="505"/>
    </row>
    <row r="821" spans="1:68" ht="19.5" customHeight="1">
      <c r="A821" s="499"/>
      <c r="B821" s="499"/>
      <c r="C821" s="499"/>
      <c r="D821" s="499"/>
      <c r="E821" s="499"/>
      <c r="F821" s="499"/>
      <c r="G821" s="500"/>
      <c r="H821" s="499"/>
      <c r="I821" s="499"/>
      <c r="J821" s="500"/>
      <c r="K821" s="499"/>
      <c r="L821" s="500"/>
      <c r="M821" s="499"/>
      <c r="N821" s="500"/>
      <c r="O821" s="499"/>
      <c r="P821" s="500"/>
      <c r="Q821" s="501"/>
      <c r="R821" s="501"/>
      <c r="S821" s="501"/>
      <c r="T821" s="501"/>
      <c r="U821" s="499"/>
      <c r="V821" s="499"/>
      <c r="W821" s="500"/>
      <c r="X821" s="501"/>
      <c r="Y821" s="499"/>
      <c r="Z821" s="500"/>
      <c r="AA821" s="500"/>
      <c r="AB821" s="499"/>
      <c r="AC821" s="499"/>
      <c r="AD821" s="499"/>
      <c r="AE821" s="499"/>
      <c r="AF821" s="500"/>
      <c r="AG821" s="500"/>
      <c r="AH821" s="501"/>
      <c r="AI821" s="501"/>
      <c r="AJ821" s="501"/>
      <c r="AK821" s="501"/>
      <c r="AL821" s="501"/>
      <c r="AM821" s="501"/>
      <c r="AN821" s="502"/>
      <c r="AO821" s="502"/>
      <c r="AP821" s="500"/>
      <c r="AQ821" s="500"/>
      <c r="AR821" s="500"/>
      <c r="AS821" s="503"/>
      <c r="AT821" s="503"/>
      <c r="AU821" s="504"/>
      <c r="AV821" s="505"/>
      <c r="AW821" s="506"/>
      <c r="AX821" s="506"/>
      <c r="AY821" s="505"/>
      <c r="AZ821" s="506"/>
      <c r="BA821" s="504"/>
      <c r="BB821" s="504"/>
      <c r="BC821" s="504"/>
      <c r="BD821" s="504"/>
      <c r="BE821" s="504"/>
      <c r="BF821" s="504"/>
      <c r="BG821" s="505"/>
      <c r="BH821" s="505"/>
      <c r="BI821" s="505"/>
      <c r="BJ821" s="505"/>
      <c r="BK821" s="505"/>
      <c r="BL821" s="505"/>
      <c r="BM821" s="505"/>
      <c r="BN821" s="505"/>
      <c r="BO821" s="505"/>
      <c r="BP821" s="505"/>
    </row>
    <row r="822" spans="1:68" ht="19.5" customHeight="1">
      <c r="A822" s="499"/>
      <c r="B822" s="499"/>
      <c r="C822" s="499"/>
      <c r="D822" s="499"/>
      <c r="E822" s="499"/>
      <c r="F822" s="499"/>
      <c r="G822" s="500"/>
      <c r="H822" s="499"/>
      <c r="I822" s="499"/>
      <c r="J822" s="500"/>
      <c r="K822" s="499"/>
      <c r="L822" s="500"/>
      <c r="M822" s="499"/>
      <c r="N822" s="500"/>
      <c r="O822" s="499"/>
      <c r="P822" s="500"/>
      <c r="Q822" s="501"/>
      <c r="R822" s="501"/>
      <c r="S822" s="501"/>
      <c r="T822" s="501"/>
      <c r="U822" s="499"/>
      <c r="V822" s="499"/>
      <c r="W822" s="500"/>
      <c r="X822" s="501"/>
      <c r="Y822" s="499"/>
      <c r="Z822" s="500"/>
      <c r="AA822" s="500"/>
      <c r="AB822" s="499"/>
      <c r="AC822" s="499"/>
      <c r="AD822" s="499"/>
      <c r="AE822" s="499"/>
      <c r="AF822" s="500"/>
      <c r="AG822" s="500"/>
      <c r="AH822" s="501"/>
      <c r="AI822" s="501"/>
      <c r="AJ822" s="501"/>
      <c r="AK822" s="501"/>
      <c r="AL822" s="501"/>
      <c r="AM822" s="501"/>
      <c r="AN822" s="502"/>
      <c r="AO822" s="502"/>
      <c r="AP822" s="500"/>
      <c r="AQ822" s="500"/>
      <c r="AR822" s="500"/>
      <c r="AS822" s="503"/>
      <c r="AT822" s="503"/>
      <c r="AU822" s="504"/>
      <c r="AV822" s="505"/>
      <c r="AW822" s="506"/>
      <c r="AX822" s="506"/>
      <c r="AY822" s="505"/>
      <c r="AZ822" s="506"/>
      <c r="BA822" s="504"/>
      <c r="BB822" s="504"/>
      <c r="BC822" s="504"/>
      <c r="BD822" s="504"/>
      <c r="BE822" s="504"/>
      <c r="BF822" s="504"/>
      <c r="BG822" s="505"/>
      <c r="BH822" s="505"/>
      <c r="BI822" s="505"/>
      <c r="BJ822" s="505"/>
      <c r="BK822" s="505"/>
      <c r="BL822" s="505"/>
      <c r="BM822" s="505"/>
      <c r="BN822" s="505"/>
      <c r="BO822" s="505"/>
      <c r="BP822" s="505"/>
    </row>
    <row r="823" spans="1:68" ht="19.5" customHeight="1">
      <c r="A823" s="499"/>
      <c r="B823" s="499"/>
      <c r="C823" s="499"/>
      <c r="D823" s="499"/>
      <c r="E823" s="499"/>
      <c r="F823" s="499"/>
      <c r="G823" s="500"/>
      <c r="H823" s="499"/>
      <c r="I823" s="499"/>
      <c r="J823" s="500"/>
      <c r="K823" s="499"/>
      <c r="L823" s="500"/>
      <c r="M823" s="499"/>
      <c r="N823" s="500"/>
      <c r="O823" s="499"/>
      <c r="P823" s="500"/>
      <c r="Q823" s="501"/>
      <c r="R823" s="501"/>
      <c r="S823" s="501"/>
      <c r="T823" s="501"/>
      <c r="U823" s="499"/>
      <c r="V823" s="499"/>
      <c r="W823" s="500"/>
      <c r="X823" s="501"/>
      <c r="Y823" s="499"/>
      <c r="Z823" s="500"/>
      <c r="AA823" s="500"/>
      <c r="AB823" s="499"/>
      <c r="AC823" s="499"/>
      <c r="AD823" s="499"/>
      <c r="AE823" s="499"/>
      <c r="AF823" s="500"/>
      <c r="AG823" s="500"/>
      <c r="AH823" s="501"/>
      <c r="AI823" s="501"/>
      <c r="AJ823" s="501"/>
      <c r="AK823" s="501"/>
      <c r="AL823" s="501"/>
      <c r="AM823" s="501"/>
      <c r="AN823" s="502"/>
      <c r="AO823" s="502"/>
      <c r="AP823" s="500"/>
      <c r="AQ823" s="500"/>
      <c r="AR823" s="500"/>
      <c r="AS823" s="503"/>
      <c r="AT823" s="503"/>
      <c r="AU823" s="504"/>
      <c r="AV823" s="505"/>
      <c r="AW823" s="506"/>
      <c r="AX823" s="506"/>
      <c r="AY823" s="505"/>
      <c r="AZ823" s="506"/>
      <c r="BA823" s="504"/>
      <c r="BB823" s="504"/>
      <c r="BC823" s="504"/>
      <c r="BD823" s="504"/>
      <c r="BE823" s="504"/>
      <c r="BF823" s="504"/>
      <c r="BG823" s="505"/>
      <c r="BH823" s="505"/>
      <c r="BI823" s="505"/>
      <c r="BJ823" s="505"/>
      <c r="BK823" s="505"/>
      <c r="BL823" s="505"/>
      <c r="BM823" s="505"/>
      <c r="BN823" s="505"/>
      <c r="BO823" s="505"/>
      <c r="BP823" s="505"/>
    </row>
    <row r="824" spans="1:68" ht="19.5" customHeight="1">
      <c r="A824" s="499"/>
      <c r="B824" s="499"/>
      <c r="C824" s="499"/>
      <c r="D824" s="499"/>
      <c r="E824" s="499"/>
      <c r="F824" s="499"/>
      <c r="G824" s="500"/>
      <c r="H824" s="499"/>
      <c r="I824" s="499"/>
      <c r="J824" s="500"/>
      <c r="K824" s="499"/>
      <c r="L824" s="500"/>
      <c r="M824" s="499"/>
      <c r="N824" s="500"/>
      <c r="O824" s="499"/>
      <c r="P824" s="500"/>
      <c r="Q824" s="501"/>
      <c r="R824" s="501"/>
      <c r="S824" s="501"/>
      <c r="T824" s="501"/>
      <c r="U824" s="499"/>
      <c r="V824" s="499"/>
      <c r="W824" s="500"/>
      <c r="X824" s="501"/>
      <c r="Y824" s="499"/>
      <c r="Z824" s="500"/>
      <c r="AA824" s="500"/>
      <c r="AB824" s="499"/>
      <c r="AC824" s="499"/>
      <c r="AD824" s="499"/>
      <c r="AE824" s="499"/>
      <c r="AF824" s="500"/>
      <c r="AG824" s="500"/>
      <c r="AH824" s="501"/>
      <c r="AI824" s="501"/>
      <c r="AJ824" s="501"/>
      <c r="AK824" s="501"/>
      <c r="AL824" s="501"/>
      <c r="AM824" s="501"/>
      <c r="AN824" s="502"/>
      <c r="AO824" s="502"/>
      <c r="AP824" s="500"/>
      <c r="AQ824" s="500"/>
      <c r="AR824" s="500"/>
      <c r="AS824" s="503"/>
      <c r="AT824" s="503"/>
      <c r="AU824" s="504"/>
      <c r="AV824" s="505"/>
      <c r="AW824" s="506"/>
      <c r="AX824" s="506"/>
      <c r="AY824" s="505"/>
      <c r="AZ824" s="506"/>
      <c r="BA824" s="504"/>
      <c r="BB824" s="504"/>
      <c r="BC824" s="504"/>
      <c r="BD824" s="504"/>
      <c r="BE824" s="504"/>
      <c r="BF824" s="504"/>
      <c r="BG824" s="505"/>
      <c r="BH824" s="505"/>
      <c r="BI824" s="505"/>
      <c r="BJ824" s="505"/>
      <c r="BK824" s="505"/>
      <c r="BL824" s="505"/>
      <c r="BM824" s="505"/>
      <c r="BN824" s="505"/>
      <c r="BO824" s="505"/>
      <c r="BP824" s="505"/>
    </row>
    <row r="825" spans="1:68" ht="19.5" customHeight="1">
      <c r="A825" s="499"/>
      <c r="B825" s="499"/>
      <c r="C825" s="499"/>
      <c r="D825" s="499"/>
      <c r="E825" s="499"/>
      <c r="F825" s="499"/>
      <c r="G825" s="500"/>
      <c r="H825" s="499"/>
      <c r="I825" s="499"/>
      <c r="J825" s="500"/>
      <c r="K825" s="499"/>
      <c r="L825" s="500"/>
      <c r="M825" s="499"/>
      <c r="N825" s="500"/>
      <c r="O825" s="499"/>
      <c r="P825" s="500"/>
      <c r="Q825" s="501"/>
      <c r="R825" s="501"/>
      <c r="S825" s="501"/>
      <c r="T825" s="501"/>
      <c r="U825" s="499"/>
      <c r="V825" s="499"/>
      <c r="W825" s="500"/>
      <c r="X825" s="501"/>
      <c r="Y825" s="499"/>
      <c r="Z825" s="500"/>
      <c r="AA825" s="500"/>
      <c r="AB825" s="499"/>
      <c r="AC825" s="499"/>
      <c r="AD825" s="499"/>
      <c r="AE825" s="499"/>
      <c r="AF825" s="500"/>
      <c r="AG825" s="500"/>
      <c r="AH825" s="501"/>
      <c r="AI825" s="501"/>
      <c r="AJ825" s="501"/>
      <c r="AK825" s="501"/>
      <c r="AL825" s="501"/>
      <c r="AM825" s="501"/>
      <c r="AN825" s="502"/>
      <c r="AO825" s="502"/>
      <c r="AP825" s="500"/>
      <c r="AQ825" s="500"/>
      <c r="AR825" s="500"/>
      <c r="AS825" s="503"/>
      <c r="AT825" s="503"/>
      <c r="AU825" s="504"/>
      <c r="AV825" s="505"/>
      <c r="AW825" s="506"/>
      <c r="AX825" s="506"/>
      <c r="AY825" s="505"/>
      <c r="AZ825" s="506"/>
      <c r="BA825" s="504"/>
      <c r="BB825" s="504"/>
      <c r="BC825" s="504"/>
      <c r="BD825" s="504"/>
      <c r="BE825" s="504"/>
      <c r="BF825" s="504"/>
      <c r="BG825" s="505"/>
      <c r="BH825" s="505"/>
      <c r="BI825" s="505"/>
      <c r="BJ825" s="505"/>
      <c r="BK825" s="505"/>
      <c r="BL825" s="505"/>
      <c r="BM825" s="505"/>
      <c r="BN825" s="505"/>
      <c r="BO825" s="505"/>
      <c r="BP825" s="505"/>
    </row>
    <row r="826" spans="1:68" ht="19.5" customHeight="1">
      <c r="A826" s="499"/>
      <c r="B826" s="499"/>
      <c r="C826" s="499"/>
      <c r="D826" s="499"/>
      <c r="E826" s="499"/>
      <c r="F826" s="499"/>
      <c r="G826" s="500"/>
      <c r="H826" s="499"/>
      <c r="I826" s="499"/>
      <c r="J826" s="500"/>
      <c r="K826" s="499"/>
      <c r="L826" s="500"/>
      <c r="M826" s="499"/>
      <c r="N826" s="500"/>
      <c r="O826" s="499"/>
      <c r="P826" s="500"/>
      <c r="Q826" s="501"/>
      <c r="R826" s="501"/>
      <c r="S826" s="501"/>
      <c r="T826" s="501"/>
      <c r="U826" s="499"/>
      <c r="V826" s="499"/>
      <c r="W826" s="500"/>
      <c r="X826" s="501"/>
      <c r="Y826" s="499"/>
      <c r="Z826" s="500"/>
      <c r="AA826" s="500"/>
      <c r="AB826" s="499"/>
      <c r="AC826" s="499"/>
      <c r="AD826" s="499"/>
      <c r="AE826" s="499"/>
      <c r="AF826" s="500"/>
      <c r="AG826" s="500"/>
      <c r="AH826" s="501"/>
      <c r="AI826" s="501"/>
      <c r="AJ826" s="501"/>
      <c r="AK826" s="501"/>
      <c r="AL826" s="501"/>
      <c r="AM826" s="501"/>
      <c r="AN826" s="502"/>
      <c r="AO826" s="502"/>
      <c r="AP826" s="500"/>
      <c r="AQ826" s="500"/>
      <c r="AR826" s="500"/>
      <c r="AS826" s="503"/>
      <c r="AT826" s="503"/>
      <c r="AU826" s="504"/>
      <c r="AV826" s="505"/>
      <c r="AW826" s="506"/>
      <c r="AX826" s="506"/>
      <c r="AY826" s="505"/>
      <c r="AZ826" s="506"/>
      <c r="BA826" s="504"/>
      <c r="BB826" s="504"/>
      <c r="BC826" s="504"/>
      <c r="BD826" s="504"/>
      <c r="BE826" s="504"/>
      <c r="BF826" s="504"/>
      <c r="BG826" s="505"/>
      <c r="BH826" s="505"/>
      <c r="BI826" s="505"/>
      <c r="BJ826" s="505"/>
      <c r="BK826" s="505"/>
      <c r="BL826" s="505"/>
      <c r="BM826" s="505"/>
      <c r="BN826" s="505"/>
      <c r="BO826" s="505"/>
      <c r="BP826" s="505"/>
    </row>
    <row r="827" spans="1:68" ht="19.5" customHeight="1">
      <c r="A827" s="499"/>
      <c r="B827" s="499"/>
      <c r="C827" s="499"/>
      <c r="D827" s="499"/>
      <c r="E827" s="499"/>
      <c r="F827" s="499"/>
      <c r="G827" s="500"/>
      <c r="H827" s="499"/>
      <c r="I827" s="499"/>
      <c r="J827" s="500"/>
      <c r="K827" s="499"/>
      <c r="L827" s="500"/>
      <c r="M827" s="499"/>
      <c r="N827" s="500"/>
      <c r="O827" s="499"/>
      <c r="P827" s="500"/>
      <c r="Q827" s="501"/>
      <c r="R827" s="501"/>
      <c r="S827" s="501"/>
      <c r="T827" s="501"/>
      <c r="U827" s="499"/>
      <c r="V827" s="499"/>
      <c r="W827" s="500"/>
      <c r="X827" s="501"/>
      <c r="Y827" s="499"/>
      <c r="Z827" s="500"/>
      <c r="AA827" s="500"/>
      <c r="AB827" s="499"/>
      <c r="AC827" s="499"/>
      <c r="AD827" s="499"/>
      <c r="AE827" s="499"/>
      <c r="AF827" s="500"/>
      <c r="AG827" s="500"/>
      <c r="AH827" s="501"/>
      <c r="AI827" s="501"/>
      <c r="AJ827" s="501"/>
      <c r="AK827" s="501"/>
      <c r="AL827" s="501"/>
      <c r="AM827" s="501"/>
      <c r="AN827" s="502"/>
      <c r="AO827" s="502"/>
      <c r="AP827" s="500"/>
      <c r="AQ827" s="500"/>
      <c r="AR827" s="500"/>
      <c r="AS827" s="503"/>
      <c r="AT827" s="503"/>
      <c r="AU827" s="504"/>
      <c r="AV827" s="505"/>
      <c r="AW827" s="506"/>
      <c r="AX827" s="506"/>
      <c r="AY827" s="505"/>
      <c r="AZ827" s="506"/>
      <c r="BA827" s="504"/>
      <c r="BB827" s="504"/>
      <c r="BC827" s="504"/>
      <c r="BD827" s="504"/>
      <c r="BE827" s="504"/>
      <c r="BF827" s="504"/>
      <c r="BG827" s="505"/>
      <c r="BH827" s="505"/>
      <c r="BI827" s="505"/>
      <c r="BJ827" s="505"/>
      <c r="BK827" s="505"/>
      <c r="BL827" s="505"/>
      <c r="BM827" s="505"/>
      <c r="BN827" s="505"/>
      <c r="BO827" s="505"/>
      <c r="BP827" s="505"/>
    </row>
    <row r="828" spans="1:68" ht="19.5" customHeight="1">
      <c r="A828" s="499"/>
      <c r="B828" s="499"/>
      <c r="C828" s="499"/>
      <c r="D828" s="499"/>
      <c r="E828" s="499"/>
      <c r="F828" s="499"/>
      <c r="G828" s="500"/>
      <c r="H828" s="499"/>
      <c r="I828" s="499"/>
      <c r="J828" s="500"/>
      <c r="K828" s="499"/>
      <c r="L828" s="500"/>
      <c r="M828" s="499"/>
      <c r="N828" s="500"/>
      <c r="O828" s="499"/>
      <c r="P828" s="500"/>
      <c r="Q828" s="501"/>
      <c r="R828" s="501"/>
      <c r="S828" s="501"/>
      <c r="T828" s="501"/>
      <c r="U828" s="499"/>
      <c r="V828" s="499"/>
      <c r="W828" s="500"/>
      <c r="X828" s="501"/>
      <c r="Y828" s="499"/>
      <c r="Z828" s="500"/>
      <c r="AA828" s="500"/>
      <c r="AB828" s="499"/>
      <c r="AC828" s="499"/>
      <c r="AD828" s="499"/>
      <c r="AE828" s="499"/>
      <c r="AF828" s="500"/>
      <c r="AG828" s="500"/>
      <c r="AH828" s="501"/>
      <c r="AI828" s="501"/>
      <c r="AJ828" s="501"/>
      <c r="AK828" s="501"/>
      <c r="AL828" s="501"/>
      <c r="AM828" s="501"/>
      <c r="AN828" s="502"/>
      <c r="AO828" s="502"/>
      <c r="AP828" s="500"/>
      <c r="AQ828" s="500"/>
      <c r="AR828" s="500"/>
      <c r="AS828" s="503"/>
      <c r="AT828" s="503"/>
      <c r="AU828" s="504"/>
      <c r="AV828" s="505"/>
      <c r="AW828" s="506"/>
      <c r="AX828" s="506"/>
      <c r="AY828" s="505"/>
      <c r="AZ828" s="506"/>
      <c r="BA828" s="504"/>
      <c r="BB828" s="504"/>
      <c r="BC828" s="504"/>
      <c r="BD828" s="504"/>
      <c r="BE828" s="504"/>
      <c r="BF828" s="504"/>
      <c r="BG828" s="505"/>
      <c r="BH828" s="505"/>
      <c r="BI828" s="505"/>
      <c r="BJ828" s="505"/>
      <c r="BK828" s="505"/>
      <c r="BL828" s="505"/>
      <c r="BM828" s="505"/>
      <c r="BN828" s="505"/>
      <c r="BO828" s="505"/>
      <c r="BP828" s="505"/>
    </row>
    <row r="829" spans="1:68" ht="19.5" customHeight="1">
      <c r="A829" s="499"/>
      <c r="B829" s="499"/>
      <c r="C829" s="499"/>
      <c r="D829" s="499"/>
      <c r="E829" s="499"/>
      <c r="F829" s="499"/>
      <c r="G829" s="500"/>
      <c r="H829" s="499"/>
      <c r="I829" s="499"/>
      <c r="J829" s="500"/>
      <c r="K829" s="499"/>
      <c r="L829" s="500"/>
      <c r="M829" s="499"/>
      <c r="N829" s="500"/>
      <c r="O829" s="499"/>
      <c r="P829" s="500"/>
      <c r="Q829" s="501"/>
      <c r="R829" s="501"/>
      <c r="S829" s="501"/>
      <c r="T829" s="501"/>
      <c r="U829" s="499"/>
      <c r="V829" s="499"/>
      <c r="W829" s="500"/>
      <c r="X829" s="501"/>
      <c r="Y829" s="499"/>
      <c r="Z829" s="500"/>
      <c r="AA829" s="500"/>
      <c r="AB829" s="499"/>
      <c r="AC829" s="499"/>
      <c r="AD829" s="499"/>
      <c r="AE829" s="499"/>
      <c r="AF829" s="500"/>
      <c r="AG829" s="500"/>
      <c r="AH829" s="501"/>
      <c r="AI829" s="501"/>
      <c r="AJ829" s="501"/>
      <c r="AK829" s="501"/>
      <c r="AL829" s="501"/>
      <c r="AM829" s="501"/>
      <c r="AN829" s="502"/>
      <c r="AO829" s="502"/>
      <c r="AP829" s="500"/>
      <c r="AQ829" s="500"/>
      <c r="AR829" s="500"/>
      <c r="AS829" s="503"/>
      <c r="AT829" s="503"/>
      <c r="AU829" s="504"/>
      <c r="AV829" s="505"/>
      <c r="AW829" s="506"/>
      <c r="AX829" s="506"/>
      <c r="AY829" s="505"/>
      <c r="AZ829" s="506"/>
      <c r="BA829" s="504"/>
      <c r="BB829" s="504"/>
      <c r="BC829" s="504"/>
      <c r="BD829" s="504"/>
      <c r="BE829" s="504"/>
      <c r="BF829" s="504"/>
      <c r="BG829" s="505"/>
      <c r="BH829" s="505"/>
      <c r="BI829" s="505"/>
      <c r="BJ829" s="505"/>
      <c r="BK829" s="505"/>
      <c r="BL829" s="505"/>
      <c r="BM829" s="505"/>
      <c r="BN829" s="505"/>
      <c r="BO829" s="505"/>
      <c r="BP829" s="505"/>
    </row>
    <row r="830" spans="1:68" ht="19.5" customHeight="1">
      <c r="A830" s="499"/>
      <c r="B830" s="499"/>
      <c r="C830" s="499"/>
      <c r="D830" s="499"/>
      <c r="E830" s="499"/>
      <c r="F830" s="499"/>
      <c r="G830" s="500"/>
      <c r="H830" s="499"/>
      <c r="I830" s="499"/>
      <c r="J830" s="500"/>
      <c r="K830" s="499"/>
      <c r="L830" s="500"/>
      <c r="M830" s="499"/>
      <c r="N830" s="500"/>
      <c r="O830" s="499"/>
      <c r="P830" s="500"/>
      <c r="Q830" s="501"/>
      <c r="R830" s="501"/>
      <c r="S830" s="501"/>
      <c r="T830" s="501"/>
      <c r="U830" s="499"/>
      <c r="V830" s="499"/>
      <c r="W830" s="500"/>
      <c r="X830" s="501"/>
      <c r="Y830" s="499"/>
      <c r="Z830" s="500"/>
      <c r="AA830" s="500"/>
      <c r="AB830" s="499"/>
      <c r="AC830" s="499"/>
      <c r="AD830" s="499"/>
      <c r="AE830" s="499"/>
      <c r="AF830" s="500"/>
      <c r="AG830" s="500"/>
      <c r="AH830" s="501"/>
      <c r="AI830" s="501"/>
      <c r="AJ830" s="501"/>
      <c r="AK830" s="501"/>
      <c r="AL830" s="501"/>
      <c r="AM830" s="501"/>
      <c r="AN830" s="502"/>
      <c r="AO830" s="502"/>
      <c r="AP830" s="500"/>
      <c r="AQ830" s="500"/>
      <c r="AR830" s="500"/>
      <c r="AS830" s="503"/>
      <c r="AT830" s="503"/>
      <c r="AU830" s="504"/>
      <c r="AV830" s="505"/>
      <c r="AW830" s="506"/>
      <c r="AX830" s="506"/>
      <c r="AY830" s="505"/>
      <c r="AZ830" s="506"/>
      <c r="BA830" s="504"/>
      <c r="BB830" s="504"/>
      <c r="BC830" s="504"/>
      <c r="BD830" s="504"/>
      <c r="BE830" s="504"/>
      <c r="BF830" s="504"/>
      <c r="BG830" s="505"/>
      <c r="BH830" s="505"/>
      <c r="BI830" s="505"/>
      <c r="BJ830" s="505"/>
      <c r="BK830" s="505"/>
      <c r="BL830" s="505"/>
      <c r="BM830" s="505"/>
      <c r="BN830" s="505"/>
      <c r="BO830" s="505"/>
      <c r="BP830" s="505"/>
    </row>
    <row r="831" spans="1:68" ht="19.5" customHeight="1">
      <c r="A831" s="499"/>
      <c r="B831" s="499"/>
      <c r="C831" s="499"/>
      <c r="D831" s="499"/>
      <c r="E831" s="499"/>
      <c r="F831" s="499"/>
      <c r="G831" s="500"/>
      <c r="H831" s="499"/>
      <c r="I831" s="499"/>
      <c r="J831" s="500"/>
      <c r="K831" s="499"/>
      <c r="L831" s="500"/>
      <c r="M831" s="499"/>
      <c r="N831" s="500"/>
      <c r="O831" s="499"/>
      <c r="P831" s="500"/>
      <c r="Q831" s="501"/>
      <c r="R831" s="501"/>
      <c r="S831" s="501"/>
      <c r="T831" s="501"/>
      <c r="U831" s="499"/>
      <c r="V831" s="499"/>
      <c r="W831" s="500"/>
      <c r="X831" s="501"/>
      <c r="Y831" s="499"/>
      <c r="Z831" s="500"/>
      <c r="AA831" s="500"/>
      <c r="AB831" s="499"/>
      <c r="AC831" s="499"/>
      <c r="AD831" s="499"/>
      <c r="AE831" s="499"/>
      <c r="AF831" s="500"/>
      <c r="AG831" s="500"/>
      <c r="AH831" s="501"/>
      <c r="AI831" s="501"/>
      <c r="AJ831" s="501"/>
      <c r="AK831" s="501"/>
      <c r="AL831" s="501"/>
      <c r="AM831" s="501"/>
      <c r="AN831" s="502"/>
      <c r="AO831" s="502"/>
      <c r="AP831" s="500"/>
      <c r="AQ831" s="500"/>
      <c r="AR831" s="500"/>
      <c r="AS831" s="503"/>
      <c r="AT831" s="503"/>
      <c r="AU831" s="504"/>
      <c r="AV831" s="505"/>
      <c r="AW831" s="506"/>
      <c r="AX831" s="506"/>
      <c r="AY831" s="505"/>
      <c r="AZ831" s="506"/>
      <c r="BA831" s="504"/>
      <c r="BB831" s="504"/>
      <c r="BC831" s="504"/>
      <c r="BD831" s="504"/>
      <c r="BE831" s="504"/>
      <c r="BF831" s="504"/>
      <c r="BG831" s="505"/>
      <c r="BH831" s="505"/>
      <c r="BI831" s="505"/>
      <c r="BJ831" s="505"/>
      <c r="BK831" s="505"/>
      <c r="BL831" s="505"/>
      <c r="BM831" s="505"/>
      <c r="BN831" s="505"/>
      <c r="BO831" s="505"/>
      <c r="BP831" s="505"/>
    </row>
    <row r="832" spans="1:68" ht="19.5" customHeight="1">
      <c r="A832" s="499"/>
      <c r="B832" s="499"/>
      <c r="C832" s="499"/>
      <c r="D832" s="499"/>
      <c r="E832" s="499"/>
      <c r="F832" s="499"/>
      <c r="G832" s="500"/>
      <c r="H832" s="499"/>
      <c r="I832" s="499"/>
      <c r="J832" s="500"/>
      <c r="K832" s="499"/>
      <c r="L832" s="500"/>
      <c r="M832" s="499"/>
      <c r="N832" s="500"/>
      <c r="O832" s="499"/>
      <c r="P832" s="500"/>
      <c r="Q832" s="501"/>
      <c r="R832" s="501"/>
      <c r="S832" s="501"/>
      <c r="T832" s="501"/>
      <c r="U832" s="499"/>
      <c r="V832" s="499"/>
      <c r="W832" s="500"/>
      <c r="X832" s="501"/>
      <c r="Y832" s="499"/>
      <c r="Z832" s="500"/>
      <c r="AA832" s="500"/>
      <c r="AB832" s="499"/>
      <c r="AC832" s="499"/>
      <c r="AD832" s="499"/>
      <c r="AE832" s="499"/>
      <c r="AF832" s="500"/>
      <c r="AG832" s="500"/>
      <c r="AH832" s="501"/>
      <c r="AI832" s="501"/>
      <c r="AJ832" s="501"/>
      <c r="AK832" s="501"/>
      <c r="AL832" s="501"/>
      <c r="AM832" s="501"/>
      <c r="AN832" s="502"/>
      <c r="AO832" s="502"/>
      <c r="AP832" s="500"/>
      <c r="AQ832" s="500"/>
      <c r="AR832" s="500"/>
      <c r="AS832" s="503"/>
      <c r="AT832" s="503"/>
      <c r="AU832" s="504"/>
      <c r="AV832" s="505"/>
      <c r="AW832" s="506"/>
      <c r="AX832" s="506"/>
      <c r="AY832" s="505"/>
      <c r="AZ832" s="506"/>
      <c r="BA832" s="504"/>
      <c r="BB832" s="504"/>
      <c r="BC832" s="504"/>
      <c r="BD832" s="504"/>
      <c r="BE832" s="504"/>
      <c r="BF832" s="504"/>
      <c r="BG832" s="505"/>
      <c r="BH832" s="505"/>
      <c r="BI832" s="505"/>
      <c r="BJ832" s="505"/>
      <c r="BK832" s="505"/>
      <c r="BL832" s="505"/>
      <c r="BM832" s="505"/>
      <c r="BN832" s="505"/>
      <c r="BO832" s="505"/>
      <c r="BP832" s="505"/>
    </row>
    <row r="833" spans="1:68" ht="19.5" customHeight="1">
      <c r="A833" s="499"/>
      <c r="B833" s="499"/>
      <c r="C833" s="499"/>
      <c r="D833" s="499"/>
      <c r="E833" s="499"/>
      <c r="F833" s="499"/>
      <c r="G833" s="500"/>
      <c r="H833" s="499"/>
      <c r="I833" s="499"/>
      <c r="J833" s="500"/>
      <c r="K833" s="499"/>
      <c r="L833" s="500"/>
      <c r="M833" s="499"/>
      <c r="N833" s="500"/>
      <c r="O833" s="499"/>
      <c r="P833" s="500"/>
      <c r="Q833" s="501"/>
      <c r="R833" s="501"/>
      <c r="S833" s="501"/>
      <c r="T833" s="501"/>
      <c r="U833" s="499"/>
      <c r="V833" s="499"/>
      <c r="W833" s="500"/>
      <c r="X833" s="501"/>
      <c r="Y833" s="499"/>
      <c r="Z833" s="500"/>
      <c r="AA833" s="500"/>
      <c r="AB833" s="499"/>
      <c r="AC833" s="499"/>
      <c r="AD833" s="499"/>
      <c r="AE833" s="499"/>
      <c r="AF833" s="500"/>
      <c r="AG833" s="500"/>
      <c r="AH833" s="501"/>
      <c r="AI833" s="501"/>
      <c r="AJ833" s="501"/>
      <c r="AK833" s="501"/>
      <c r="AL833" s="501"/>
      <c r="AM833" s="501"/>
      <c r="AN833" s="502"/>
      <c r="AO833" s="502"/>
      <c r="AP833" s="500"/>
      <c r="AQ833" s="500"/>
      <c r="AR833" s="500"/>
      <c r="AS833" s="503"/>
      <c r="AT833" s="503"/>
      <c r="AU833" s="504"/>
      <c r="AV833" s="505"/>
      <c r="AW833" s="506"/>
      <c r="AX833" s="506"/>
      <c r="AY833" s="505"/>
      <c r="AZ833" s="506"/>
      <c r="BA833" s="504"/>
      <c r="BB833" s="504"/>
      <c r="BC833" s="504"/>
      <c r="BD833" s="504"/>
      <c r="BE833" s="504"/>
      <c r="BF833" s="504"/>
      <c r="BG833" s="505"/>
      <c r="BH833" s="505"/>
      <c r="BI833" s="505"/>
      <c r="BJ833" s="505"/>
      <c r="BK833" s="505"/>
      <c r="BL833" s="505"/>
      <c r="BM833" s="505"/>
      <c r="BN833" s="505"/>
      <c r="BO833" s="505"/>
      <c r="BP833" s="505"/>
    </row>
    <row r="834" spans="1:68" ht="19.5" customHeight="1">
      <c r="A834" s="499"/>
      <c r="B834" s="499"/>
      <c r="C834" s="499"/>
      <c r="D834" s="499"/>
      <c r="E834" s="499"/>
      <c r="F834" s="499"/>
      <c r="G834" s="500"/>
      <c r="H834" s="499"/>
      <c r="I834" s="499"/>
      <c r="J834" s="500"/>
      <c r="K834" s="499"/>
      <c r="L834" s="500"/>
      <c r="M834" s="499"/>
      <c r="N834" s="500"/>
      <c r="O834" s="499"/>
      <c r="P834" s="500"/>
      <c r="Q834" s="501"/>
      <c r="R834" s="501"/>
      <c r="S834" s="501"/>
      <c r="T834" s="501"/>
      <c r="U834" s="499"/>
      <c r="V834" s="499"/>
      <c r="W834" s="500"/>
      <c r="X834" s="501"/>
      <c r="Y834" s="499"/>
      <c r="Z834" s="500"/>
      <c r="AA834" s="500"/>
      <c r="AB834" s="499"/>
      <c r="AC834" s="499"/>
      <c r="AD834" s="499"/>
      <c r="AE834" s="499"/>
      <c r="AF834" s="500"/>
      <c r="AG834" s="500"/>
      <c r="AH834" s="501"/>
      <c r="AI834" s="501"/>
      <c r="AJ834" s="501"/>
      <c r="AK834" s="501"/>
      <c r="AL834" s="501"/>
      <c r="AM834" s="501"/>
      <c r="AN834" s="502"/>
      <c r="AO834" s="502"/>
      <c r="AP834" s="500"/>
      <c r="AQ834" s="500"/>
      <c r="AR834" s="500"/>
      <c r="AS834" s="503"/>
      <c r="AT834" s="503"/>
      <c r="AU834" s="504"/>
      <c r="AV834" s="505"/>
      <c r="AW834" s="506"/>
      <c r="AX834" s="506"/>
      <c r="AY834" s="505"/>
      <c r="AZ834" s="506"/>
      <c r="BA834" s="504"/>
      <c r="BB834" s="504"/>
      <c r="BC834" s="504"/>
      <c r="BD834" s="504"/>
      <c r="BE834" s="504"/>
      <c r="BF834" s="504"/>
      <c r="BG834" s="505"/>
      <c r="BH834" s="505"/>
      <c r="BI834" s="505"/>
      <c r="BJ834" s="505"/>
      <c r="BK834" s="505"/>
      <c r="BL834" s="505"/>
      <c r="BM834" s="505"/>
      <c r="BN834" s="505"/>
      <c r="BO834" s="505"/>
      <c r="BP834" s="505"/>
    </row>
    <row r="835" spans="1:68" ht="19.5" customHeight="1">
      <c r="A835" s="499"/>
      <c r="B835" s="499"/>
      <c r="C835" s="499"/>
      <c r="D835" s="499"/>
      <c r="E835" s="499"/>
      <c r="F835" s="499"/>
      <c r="G835" s="500"/>
      <c r="H835" s="499"/>
      <c r="I835" s="499"/>
      <c r="J835" s="500"/>
      <c r="K835" s="499"/>
      <c r="L835" s="500"/>
      <c r="M835" s="499"/>
      <c r="N835" s="500"/>
      <c r="O835" s="499"/>
      <c r="P835" s="500"/>
      <c r="Q835" s="501"/>
      <c r="R835" s="501"/>
      <c r="S835" s="501"/>
      <c r="T835" s="501"/>
      <c r="U835" s="499"/>
      <c r="V835" s="499"/>
      <c r="W835" s="500"/>
      <c r="X835" s="501"/>
      <c r="Y835" s="499"/>
      <c r="Z835" s="500"/>
      <c r="AA835" s="500"/>
      <c r="AB835" s="499"/>
      <c r="AC835" s="499"/>
      <c r="AD835" s="499"/>
      <c r="AE835" s="499"/>
      <c r="AF835" s="500"/>
      <c r="AG835" s="500"/>
      <c r="AH835" s="501"/>
      <c r="AI835" s="501"/>
      <c r="AJ835" s="501"/>
      <c r="AK835" s="501"/>
      <c r="AL835" s="501"/>
      <c r="AM835" s="501"/>
      <c r="AN835" s="502"/>
      <c r="AO835" s="502"/>
      <c r="AP835" s="500"/>
      <c r="AQ835" s="500"/>
      <c r="AR835" s="500"/>
      <c r="AS835" s="503"/>
      <c r="AT835" s="503"/>
      <c r="AU835" s="504"/>
      <c r="AV835" s="505"/>
      <c r="AW835" s="506"/>
      <c r="AX835" s="506"/>
      <c r="AY835" s="505"/>
      <c r="AZ835" s="506"/>
      <c r="BA835" s="504"/>
      <c r="BB835" s="504"/>
      <c r="BC835" s="504"/>
      <c r="BD835" s="504"/>
      <c r="BE835" s="504"/>
      <c r="BF835" s="504"/>
      <c r="BG835" s="505"/>
      <c r="BH835" s="505"/>
      <c r="BI835" s="505"/>
      <c r="BJ835" s="505"/>
      <c r="BK835" s="505"/>
      <c r="BL835" s="505"/>
      <c r="BM835" s="505"/>
      <c r="BN835" s="505"/>
      <c r="BO835" s="505"/>
      <c r="BP835" s="505"/>
    </row>
    <row r="836" spans="1:68" ht="19.5" customHeight="1">
      <c r="A836" s="499"/>
      <c r="B836" s="499"/>
      <c r="C836" s="499"/>
      <c r="D836" s="499"/>
      <c r="E836" s="499"/>
      <c r="F836" s="499"/>
      <c r="G836" s="500"/>
      <c r="H836" s="499"/>
      <c r="I836" s="499"/>
      <c r="J836" s="500"/>
      <c r="K836" s="499"/>
      <c r="L836" s="500"/>
      <c r="M836" s="499"/>
      <c r="N836" s="500"/>
      <c r="O836" s="499"/>
      <c r="P836" s="500"/>
      <c r="Q836" s="501"/>
      <c r="R836" s="501"/>
      <c r="S836" s="501"/>
      <c r="T836" s="501"/>
      <c r="U836" s="499"/>
      <c r="V836" s="499"/>
      <c r="W836" s="500"/>
      <c r="X836" s="501"/>
      <c r="Y836" s="499"/>
      <c r="Z836" s="500"/>
      <c r="AA836" s="500"/>
      <c r="AB836" s="499"/>
      <c r="AC836" s="499"/>
      <c r="AD836" s="499"/>
      <c r="AE836" s="499"/>
      <c r="AF836" s="500"/>
      <c r="AG836" s="500"/>
      <c r="AH836" s="501"/>
      <c r="AI836" s="501"/>
      <c r="AJ836" s="501"/>
      <c r="AK836" s="501"/>
      <c r="AL836" s="501"/>
      <c r="AM836" s="501"/>
      <c r="AN836" s="502"/>
      <c r="AO836" s="502"/>
      <c r="AP836" s="500"/>
      <c r="AQ836" s="500"/>
      <c r="AR836" s="500"/>
      <c r="AS836" s="503"/>
      <c r="AT836" s="503"/>
      <c r="AU836" s="504"/>
      <c r="AV836" s="505"/>
      <c r="AW836" s="506"/>
      <c r="AX836" s="506"/>
      <c r="AY836" s="505"/>
      <c r="AZ836" s="506"/>
      <c r="BA836" s="504"/>
      <c r="BB836" s="504"/>
      <c r="BC836" s="504"/>
      <c r="BD836" s="504"/>
      <c r="BE836" s="504"/>
      <c r="BF836" s="504"/>
      <c r="BG836" s="505"/>
      <c r="BH836" s="505"/>
      <c r="BI836" s="505"/>
      <c r="BJ836" s="505"/>
      <c r="BK836" s="505"/>
      <c r="BL836" s="505"/>
      <c r="BM836" s="505"/>
      <c r="BN836" s="505"/>
      <c r="BO836" s="505"/>
      <c r="BP836" s="505"/>
    </row>
    <row r="837" spans="1:68" ht="19.5" customHeight="1">
      <c r="A837" s="499"/>
      <c r="B837" s="499"/>
      <c r="C837" s="499"/>
      <c r="D837" s="499"/>
      <c r="E837" s="499"/>
      <c r="F837" s="499"/>
      <c r="G837" s="500"/>
      <c r="H837" s="499"/>
      <c r="I837" s="499"/>
      <c r="J837" s="500"/>
      <c r="K837" s="499"/>
      <c r="L837" s="500"/>
      <c r="M837" s="499"/>
      <c r="N837" s="500"/>
      <c r="O837" s="499"/>
      <c r="P837" s="500"/>
      <c r="Q837" s="501"/>
      <c r="R837" s="501"/>
      <c r="S837" s="501"/>
      <c r="T837" s="501"/>
      <c r="U837" s="499"/>
      <c r="V837" s="499"/>
      <c r="W837" s="500"/>
      <c r="X837" s="501"/>
      <c r="Y837" s="499"/>
      <c r="Z837" s="500"/>
      <c r="AA837" s="500"/>
      <c r="AB837" s="499"/>
      <c r="AC837" s="499"/>
      <c r="AD837" s="499"/>
      <c r="AE837" s="499"/>
      <c r="AF837" s="500"/>
      <c r="AG837" s="500"/>
      <c r="AH837" s="501"/>
      <c r="AI837" s="501"/>
      <c r="AJ837" s="501"/>
      <c r="AK837" s="501"/>
      <c r="AL837" s="501"/>
      <c r="AM837" s="501"/>
      <c r="AN837" s="502"/>
      <c r="AO837" s="502"/>
      <c r="AP837" s="500"/>
      <c r="AQ837" s="500"/>
      <c r="AR837" s="500"/>
      <c r="AS837" s="503"/>
      <c r="AT837" s="503"/>
      <c r="AU837" s="504"/>
      <c r="AV837" s="505"/>
      <c r="AW837" s="506"/>
      <c r="AX837" s="506"/>
      <c r="AY837" s="505"/>
      <c r="AZ837" s="506"/>
      <c r="BA837" s="504"/>
      <c r="BB837" s="504"/>
      <c r="BC837" s="504"/>
      <c r="BD837" s="504"/>
      <c r="BE837" s="504"/>
      <c r="BF837" s="504"/>
      <c r="BG837" s="505"/>
      <c r="BH837" s="505"/>
      <c r="BI837" s="505"/>
      <c r="BJ837" s="505"/>
      <c r="BK837" s="505"/>
      <c r="BL837" s="505"/>
      <c r="BM837" s="505"/>
      <c r="BN837" s="505"/>
      <c r="BO837" s="505"/>
      <c r="BP837" s="505"/>
    </row>
    <row r="838" spans="1:68" ht="19.5" customHeight="1">
      <c r="A838" s="499"/>
      <c r="B838" s="499"/>
      <c r="C838" s="499"/>
      <c r="D838" s="499"/>
      <c r="E838" s="499"/>
      <c r="F838" s="499"/>
      <c r="G838" s="500"/>
      <c r="H838" s="499"/>
      <c r="I838" s="499"/>
      <c r="J838" s="500"/>
      <c r="K838" s="499"/>
      <c r="L838" s="500"/>
      <c r="M838" s="499"/>
      <c r="N838" s="500"/>
      <c r="O838" s="499"/>
      <c r="P838" s="500"/>
      <c r="Q838" s="501"/>
      <c r="R838" s="501"/>
      <c r="S838" s="501"/>
      <c r="T838" s="501"/>
      <c r="U838" s="499"/>
      <c r="V838" s="499"/>
      <c r="W838" s="500"/>
      <c r="X838" s="501"/>
      <c r="Y838" s="499"/>
      <c r="Z838" s="500"/>
      <c r="AA838" s="500"/>
      <c r="AB838" s="499"/>
      <c r="AC838" s="499"/>
      <c r="AD838" s="499"/>
      <c r="AE838" s="499"/>
      <c r="AF838" s="500"/>
      <c r="AG838" s="500"/>
      <c r="AH838" s="501"/>
      <c r="AI838" s="501"/>
      <c r="AJ838" s="501"/>
      <c r="AK838" s="501"/>
      <c r="AL838" s="501"/>
      <c r="AM838" s="501"/>
      <c r="AN838" s="502"/>
      <c r="AO838" s="502"/>
      <c r="AP838" s="500"/>
      <c r="AQ838" s="500"/>
      <c r="AR838" s="500"/>
      <c r="AS838" s="503"/>
      <c r="AT838" s="503"/>
      <c r="AU838" s="504"/>
      <c r="AV838" s="505"/>
      <c r="AW838" s="506"/>
      <c r="AX838" s="506"/>
      <c r="AY838" s="505"/>
      <c r="AZ838" s="506"/>
      <c r="BA838" s="504"/>
      <c r="BB838" s="504"/>
      <c r="BC838" s="504"/>
      <c r="BD838" s="504"/>
      <c r="BE838" s="504"/>
      <c r="BF838" s="504"/>
      <c r="BG838" s="505"/>
      <c r="BH838" s="505"/>
      <c r="BI838" s="505"/>
      <c r="BJ838" s="505"/>
      <c r="BK838" s="505"/>
      <c r="BL838" s="505"/>
      <c r="BM838" s="505"/>
      <c r="BN838" s="505"/>
      <c r="BO838" s="505"/>
      <c r="BP838" s="505"/>
    </row>
    <row r="839" spans="1:68" ht="19.5" customHeight="1">
      <c r="A839" s="499"/>
      <c r="B839" s="499"/>
      <c r="C839" s="499"/>
      <c r="D839" s="499"/>
      <c r="E839" s="499"/>
      <c r="F839" s="499"/>
      <c r="G839" s="500"/>
      <c r="H839" s="499"/>
      <c r="I839" s="499"/>
      <c r="J839" s="500"/>
      <c r="K839" s="499"/>
      <c r="L839" s="500"/>
      <c r="M839" s="499"/>
      <c r="N839" s="500"/>
      <c r="O839" s="499"/>
      <c r="P839" s="500"/>
      <c r="Q839" s="501"/>
      <c r="R839" s="501"/>
      <c r="S839" s="501"/>
      <c r="T839" s="501"/>
      <c r="U839" s="499"/>
      <c r="V839" s="499"/>
      <c r="W839" s="500"/>
      <c r="X839" s="501"/>
      <c r="Y839" s="499"/>
      <c r="Z839" s="500"/>
      <c r="AA839" s="500"/>
      <c r="AB839" s="499"/>
      <c r="AC839" s="499"/>
      <c r="AD839" s="499"/>
      <c r="AE839" s="499"/>
      <c r="AF839" s="500"/>
      <c r="AG839" s="500"/>
      <c r="AH839" s="501"/>
      <c r="AI839" s="501"/>
      <c r="AJ839" s="501"/>
      <c r="AK839" s="501"/>
      <c r="AL839" s="501"/>
      <c r="AM839" s="501"/>
      <c r="AN839" s="502"/>
      <c r="AO839" s="502"/>
      <c r="AP839" s="500"/>
      <c r="AQ839" s="500"/>
      <c r="AR839" s="500"/>
      <c r="AS839" s="503"/>
      <c r="AT839" s="503"/>
      <c r="AU839" s="504"/>
      <c r="AV839" s="505"/>
      <c r="AW839" s="506"/>
      <c r="AX839" s="506"/>
      <c r="AY839" s="505"/>
      <c r="AZ839" s="506"/>
      <c r="BA839" s="504"/>
      <c r="BB839" s="504"/>
      <c r="BC839" s="504"/>
      <c r="BD839" s="504"/>
      <c r="BE839" s="504"/>
      <c r="BF839" s="504"/>
      <c r="BG839" s="505"/>
      <c r="BH839" s="505"/>
      <c r="BI839" s="505"/>
      <c r="BJ839" s="505"/>
      <c r="BK839" s="505"/>
      <c r="BL839" s="505"/>
      <c r="BM839" s="505"/>
      <c r="BN839" s="505"/>
      <c r="BO839" s="505"/>
      <c r="BP839" s="505"/>
    </row>
    <row r="840" spans="1:68" ht="19.5" customHeight="1">
      <c r="A840" s="499"/>
      <c r="B840" s="499"/>
      <c r="C840" s="499"/>
      <c r="D840" s="499"/>
      <c r="E840" s="499"/>
      <c r="F840" s="499"/>
      <c r="G840" s="500"/>
      <c r="H840" s="499"/>
      <c r="I840" s="499"/>
      <c r="J840" s="500"/>
      <c r="K840" s="499"/>
      <c r="L840" s="500"/>
      <c r="M840" s="499"/>
      <c r="N840" s="500"/>
      <c r="O840" s="499"/>
      <c r="P840" s="500"/>
      <c r="Q840" s="501"/>
      <c r="R840" s="501"/>
      <c r="S840" s="501"/>
      <c r="T840" s="501"/>
      <c r="U840" s="499"/>
      <c r="V840" s="499"/>
      <c r="W840" s="500"/>
      <c r="X840" s="501"/>
      <c r="Y840" s="499"/>
      <c r="Z840" s="500"/>
      <c r="AA840" s="500"/>
      <c r="AB840" s="499"/>
      <c r="AC840" s="499"/>
      <c r="AD840" s="499"/>
      <c r="AE840" s="499"/>
      <c r="AF840" s="500"/>
      <c r="AG840" s="500"/>
      <c r="AH840" s="501"/>
      <c r="AI840" s="501"/>
      <c r="AJ840" s="501"/>
      <c r="AK840" s="501"/>
      <c r="AL840" s="501"/>
      <c r="AM840" s="501"/>
      <c r="AN840" s="502"/>
      <c r="AO840" s="502"/>
      <c r="AP840" s="500"/>
      <c r="AQ840" s="500"/>
      <c r="AR840" s="500"/>
      <c r="AS840" s="503"/>
      <c r="AT840" s="503"/>
      <c r="AU840" s="504"/>
      <c r="AV840" s="505"/>
      <c r="AW840" s="506"/>
      <c r="AX840" s="506"/>
      <c r="AY840" s="505"/>
      <c r="AZ840" s="506"/>
      <c r="BA840" s="504"/>
      <c r="BB840" s="504"/>
      <c r="BC840" s="504"/>
      <c r="BD840" s="504"/>
      <c r="BE840" s="504"/>
      <c r="BF840" s="504"/>
      <c r="BG840" s="505"/>
      <c r="BH840" s="505"/>
      <c r="BI840" s="505"/>
      <c r="BJ840" s="505"/>
      <c r="BK840" s="505"/>
      <c r="BL840" s="505"/>
      <c r="BM840" s="505"/>
      <c r="BN840" s="505"/>
      <c r="BO840" s="505"/>
      <c r="BP840" s="505"/>
    </row>
    <row r="841" spans="1:68" ht="19.5" customHeight="1">
      <c r="A841" s="499"/>
      <c r="B841" s="499"/>
      <c r="C841" s="499"/>
      <c r="D841" s="499"/>
      <c r="E841" s="499"/>
      <c r="F841" s="499"/>
      <c r="G841" s="500"/>
      <c r="H841" s="499"/>
      <c r="I841" s="499"/>
      <c r="J841" s="500"/>
      <c r="K841" s="499"/>
      <c r="L841" s="500"/>
      <c r="M841" s="499"/>
      <c r="N841" s="500"/>
      <c r="O841" s="499"/>
      <c r="P841" s="500"/>
      <c r="Q841" s="501"/>
      <c r="R841" s="501"/>
      <c r="S841" s="501"/>
      <c r="T841" s="501"/>
      <c r="U841" s="499"/>
      <c r="V841" s="499"/>
      <c r="W841" s="500"/>
      <c r="X841" s="501"/>
      <c r="Y841" s="499"/>
      <c r="Z841" s="500"/>
      <c r="AA841" s="500"/>
      <c r="AB841" s="499"/>
      <c r="AC841" s="499"/>
      <c r="AD841" s="499"/>
      <c r="AE841" s="499"/>
      <c r="AF841" s="500"/>
      <c r="AG841" s="500"/>
      <c r="AH841" s="501"/>
      <c r="AI841" s="501"/>
      <c r="AJ841" s="501"/>
      <c r="AK841" s="501"/>
      <c r="AL841" s="501"/>
      <c r="AM841" s="501"/>
      <c r="AN841" s="502"/>
      <c r="AO841" s="502"/>
      <c r="AP841" s="500"/>
      <c r="AQ841" s="500"/>
      <c r="AR841" s="500"/>
      <c r="AS841" s="503"/>
      <c r="AT841" s="503"/>
      <c r="AU841" s="504"/>
      <c r="AV841" s="505"/>
      <c r="AW841" s="506"/>
      <c r="AX841" s="506"/>
      <c r="AY841" s="505"/>
      <c r="AZ841" s="506"/>
      <c r="BA841" s="504"/>
      <c r="BB841" s="504"/>
      <c r="BC841" s="504"/>
      <c r="BD841" s="504"/>
      <c r="BE841" s="504"/>
      <c r="BF841" s="504"/>
      <c r="BG841" s="505"/>
      <c r="BH841" s="505"/>
      <c r="BI841" s="505"/>
      <c r="BJ841" s="505"/>
      <c r="BK841" s="505"/>
      <c r="BL841" s="505"/>
      <c r="BM841" s="505"/>
      <c r="BN841" s="505"/>
      <c r="BO841" s="505"/>
      <c r="BP841" s="505"/>
    </row>
    <row r="842" spans="1:68" ht="19.5" customHeight="1">
      <c r="A842" s="499"/>
      <c r="B842" s="499"/>
      <c r="C842" s="499"/>
      <c r="D842" s="499"/>
      <c r="E842" s="499"/>
      <c r="F842" s="499"/>
      <c r="G842" s="500"/>
      <c r="H842" s="499"/>
      <c r="I842" s="499"/>
      <c r="J842" s="500"/>
      <c r="K842" s="499"/>
      <c r="L842" s="500"/>
      <c r="M842" s="499"/>
      <c r="N842" s="500"/>
      <c r="O842" s="499"/>
      <c r="P842" s="500"/>
      <c r="Q842" s="501"/>
      <c r="R842" s="501"/>
      <c r="S842" s="501"/>
      <c r="T842" s="501"/>
      <c r="U842" s="499"/>
      <c r="V842" s="499"/>
      <c r="W842" s="500"/>
      <c r="X842" s="501"/>
      <c r="Y842" s="499"/>
      <c r="Z842" s="500"/>
      <c r="AA842" s="500"/>
      <c r="AB842" s="499"/>
      <c r="AC842" s="499"/>
      <c r="AD842" s="499"/>
      <c r="AE842" s="499"/>
      <c r="AF842" s="500"/>
      <c r="AG842" s="500"/>
      <c r="AH842" s="501"/>
      <c r="AI842" s="501"/>
      <c r="AJ842" s="501"/>
      <c r="AK842" s="501"/>
      <c r="AL842" s="501"/>
      <c r="AM842" s="501"/>
      <c r="AN842" s="502"/>
      <c r="AO842" s="502"/>
      <c r="AP842" s="500"/>
      <c r="AQ842" s="500"/>
      <c r="AR842" s="500"/>
      <c r="AS842" s="503"/>
      <c r="AT842" s="503"/>
      <c r="AU842" s="504"/>
      <c r="AV842" s="505"/>
      <c r="AW842" s="506"/>
      <c r="AX842" s="506"/>
      <c r="AY842" s="505"/>
      <c r="AZ842" s="506"/>
      <c r="BA842" s="504"/>
      <c r="BB842" s="504"/>
      <c r="BC842" s="504"/>
      <c r="BD842" s="504"/>
      <c r="BE842" s="504"/>
      <c r="BF842" s="504"/>
      <c r="BG842" s="505"/>
      <c r="BH842" s="505"/>
      <c r="BI842" s="505"/>
      <c r="BJ842" s="505"/>
      <c r="BK842" s="505"/>
      <c r="BL842" s="505"/>
      <c r="BM842" s="505"/>
      <c r="BN842" s="505"/>
      <c r="BO842" s="505"/>
      <c r="BP842" s="505"/>
    </row>
    <row r="843" spans="1:68" ht="19.5" customHeight="1">
      <c r="A843" s="499"/>
      <c r="B843" s="499"/>
      <c r="C843" s="499"/>
      <c r="D843" s="499"/>
      <c r="E843" s="499"/>
      <c r="F843" s="499"/>
      <c r="G843" s="500"/>
      <c r="H843" s="499"/>
      <c r="I843" s="499"/>
      <c r="J843" s="500"/>
      <c r="K843" s="499"/>
      <c r="L843" s="500"/>
      <c r="M843" s="499"/>
      <c r="N843" s="500"/>
      <c r="O843" s="499"/>
      <c r="P843" s="500"/>
      <c r="Q843" s="501"/>
      <c r="R843" s="501"/>
      <c r="S843" s="501"/>
      <c r="T843" s="501"/>
      <c r="U843" s="499"/>
      <c r="V843" s="499"/>
      <c r="W843" s="500"/>
      <c r="X843" s="501"/>
      <c r="Y843" s="499"/>
      <c r="Z843" s="500"/>
      <c r="AA843" s="500"/>
      <c r="AB843" s="499"/>
      <c r="AC843" s="499"/>
      <c r="AD843" s="499"/>
      <c r="AE843" s="499"/>
      <c r="AF843" s="500"/>
      <c r="AG843" s="500"/>
      <c r="AH843" s="501"/>
      <c r="AI843" s="501"/>
      <c r="AJ843" s="501"/>
      <c r="AK843" s="501"/>
      <c r="AL843" s="501"/>
      <c r="AM843" s="501"/>
      <c r="AN843" s="502"/>
      <c r="AO843" s="502"/>
      <c r="AP843" s="500"/>
      <c r="AQ843" s="500"/>
      <c r="AR843" s="500"/>
      <c r="AS843" s="503"/>
      <c r="AT843" s="503"/>
      <c r="AU843" s="504"/>
      <c r="AV843" s="505"/>
      <c r="AW843" s="506"/>
      <c r="AX843" s="506"/>
      <c r="AY843" s="505"/>
      <c r="AZ843" s="506"/>
      <c r="BA843" s="504"/>
      <c r="BB843" s="504"/>
      <c r="BC843" s="504"/>
      <c r="BD843" s="504"/>
      <c r="BE843" s="504"/>
      <c r="BF843" s="504"/>
      <c r="BG843" s="505"/>
      <c r="BH843" s="505"/>
      <c r="BI843" s="505"/>
      <c r="BJ843" s="505"/>
      <c r="BK843" s="505"/>
      <c r="BL843" s="505"/>
      <c r="BM843" s="505"/>
      <c r="BN843" s="505"/>
      <c r="BO843" s="505"/>
      <c r="BP843" s="505"/>
    </row>
    <row r="844" spans="1:68" ht="19.5" customHeight="1">
      <c r="A844" s="499"/>
      <c r="B844" s="499"/>
      <c r="C844" s="499"/>
      <c r="D844" s="499"/>
      <c r="E844" s="499"/>
      <c r="F844" s="499"/>
      <c r="G844" s="500"/>
      <c r="H844" s="499"/>
      <c r="I844" s="499"/>
      <c r="J844" s="500"/>
      <c r="K844" s="499"/>
      <c r="L844" s="500"/>
      <c r="M844" s="499"/>
      <c r="N844" s="500"/>
      <c r="O844" s="499"/>
      <c r="P844" s="500"/>
      <c r="Q844" s="501"/>
      <c r="R844" s="501"/>
      <c r="S844" s="501"/>
      <c r="T844" s="501"/>
      <c r="U844" s="499"/>
      <c r="V844" s="499"/>
      <c r="W844" s="500"/>
      <c r="X844" s="501"/>
      <c r="Y844" s="499"/>
      <c r="Z844" s="500"/>
      <c r="AA844" s="500"/>
      <c r="AB844" s="499"/>
      <c r="AC844" s="499"/>
      <c r="AD844" s="499"/>
      <c r="AE844" s="499"/>
      <c r="AF844" s="500"/>
      <c r="AG844" s="500"/>
      <c r="AH844" s="501"/>
      <c r="AI844" s="501"/>
      <c r="AJ844" s="501"/>
      <c r="AK844" s="501"/>
      <c r="AL844" s="501"/>
      <c r="AM844" s="501"/>
      <c r="AN844" s="502"/>
      <c r="AO844" s="502"/>
      <c r="AP844" s="500"/>
      <c r="AQ844" s="500"/>
      <c r="AR844" s="500"/>
      <c r="AS844" s="503"/>
      <c r="AT844" s="503"/>
      <c r="AU844" s="504"/>
      <c r="AV844" s="505"/>
      <c r="AW844" s="506"/>
      <c r="AX844" s="506"/>
      <c r="AY844" s="505"/>
      <c r="AZ844" s="506"/>
      <c r="BA844" s="504"/>
      <c r="BB844" s="504"/>
      <c r="BC844" s="504"/>
      <c r="BD844" s="504"/>
      <c r="BE844" s="504"/>
      <c r="BF844" s="504"/>
      <c r="BG844" s="505"/>
      <c r="BH844" s="505"/>
      <c r="BI844" s="505"/>
      <c r="BJ844" s="505"/>
      <c r="BK844" s="505"/>
      <c r="BL844" s="505"/>
      <c r="BM844" s="505"/>
      <c r="BN844" s="505"/>
      <c r="BO844" s="505"/>
      <c r="BP844" s="505"/>
    </row>
    <row r="845" spans="1:68" ht="19.5" customHeight="1">
      <c r="A845" s="499"/>
      <c r="B845" s="499"/>
      <c r="C845" s="499"/>
      <c r="D845" s="499"/>
      <c r="E845" s="499"/>
      <c r="F845" s="499"/>
      <c r="G845" s="500"/>
      <c r="H845" s="499"/>
      <c r="I845" s="499"/>
      <c r="J845" s="500"/>
      <c r="K845" s="499"/>
      <c r="L845" s="500"/>
      <c r="M845" s="499"/>
      <c r="N845" s="500"/>
      <c r="O845" s="499"/>
      <c r="P845" s="500"/>
      <c r="Q845" s="501"/>
      <c r="R845" s="501"/>
      <c r="S845" s="501"/>
      <c r="T845" s="501"/>
      <c r="U845" s="499"/>
      <c r="V845" s="499"/>
      <c r="W845" s="500"/>
      <c r="X845" s="501"/>
      <c r="Y845" s="499"/>
      <c r="Z845" s="500"/>
      <c r="AA845" s="500"/>
      <c r="AB845" s="499"/>
      <c r="AC845" s="499"/>
      <c r="AD845" s="499"/>
      <c r="AE845" s="499"/>
      <c r="AF845" s="500"/>
      <c r="AG845" s="500"/>
      <c r="AH845" s="501"/>
      <c r="AI845" s="501"/>
      <c r="AJ845" s="501"/>
      <c r="AK845" s="501"/>
      <c r="AL845" s="501"/>
      <c r="AM845" s="501"/>
      <c r="AN845" s="502"/>
      <c r="AO845" s="502"/>
      <c r="AP845" s="500"/>
      <c r="AQ845" s="500"/>
      <c r="AR845" s="500"/>
      <c r="AS845" s="503"/>
      <c r="AT845" s="503"/>
      <c r="AU845" s="504"/>
      <c r="AV845" s="505"/>
      <c r="AW845" s="506"/>
      <c r="AX845" s="506"/>
      <c r="AY845" s="505"/>
      <c r="AZ845" s="506"/>
      <c r="BA845" s="504"/>
      <c r="BB845" s="504"/>
      <c r="BC845" s="504"/>
      <c r="BD845" s="504"/>
      <c r="BE845" s="504"/>
      <c r="BF845" s="504"/>
      <c r="BG845" s="505"/>
      <c r="BH845" s="505"/>
      <c r="BI845" s="505"/>
      <c r="BJ845" s="505"/>
      <c r="BK845" s="505"/>
      <c r="BL845" s="505"/>
      <c r="BM845" s="505"/>
      <c r="BN845" s="505"/>
      <c r="BO845" s="505"/>
      <c r="BP845" s="505"/>
    </row>
    <row r="846" spans="1:68" ht="19.5" customHeight="1">
      <c r="A846" s="499"/>
      <c r="B846" s="499"/>
      <c r="C846" s="499"/>
      <c r="D846" s="499"/>
      <c r="E846" s="499"/>
      <c r="F846" s="499"/>
      <c r="G846" s="500"/>
      <c r="H846" s="499"/>
      <c r="I846" s="499"/>
      <c r="J846" s="500"/>
      <c r="K846" s="499"/>
      <c r="L846" s="500"/>
      <c r="M846" s="499"/>
      <c r="N846" s="500"/>
      <c r="O846" s="499"/>
      <c r="P846" s="500"/>
      <c r="Q846" s="501"/>
      <c r="R846" s="501"/>
      <c r="S846" s="501"/>
      <c r="T846" s="501"/>
      <c r="U846" s="499"/>
      <c r="V846" s="499"/>
      <c r="W846" s="500"/>
      <c r="X846" s="501"/>
      <c r="Y846" s="499"/>
      <c r="Z846" s="500"/>
      <c r="AA846" s="500"/>
      <c r="AB846" s="499"/>
      <c r="AC846" s="499"/>
      <c r="AD846" s="499"/>
      <c r="AE846" s="499"/>
      <c r="AF846" s="500"/>
      <c r="AG846" s="500"/>
      <c r="AH846" s="501"/>
      <c r="AI846" s="501"/>
      <c r="AJ846" s="501"/>
      <c r="AK846" s="501"/>
      <c r="AL846" s="501"/>
      <c r="AM846" s="501"/>
      <c r="AN846" s="502"/>
      <c r="AO846" s="502"/>
      <c r="AP846" s="500"/>
      <c r="AQ846" s="500"/>
      <c r="AR846" s="500"/>
      <c r="AS846" s="503"/>
      <c r="AT846" s="503"/>
      <c r="AU846" s="504"/>
      <c r="AV846" s="505"/>
      <c r="AW846" s="506"/>
      <c r="AX846" s="506"/>
      <c r="AY846" s="505"/>
      <c r="AZ846" s="506"/>
      <c r="BA846" s="504"/>
      <c r="BB846" s="504"/>
      <c r="BC846" s="504"/>
      <c r="BD846" s="504"/>
      <c r="BE846" s="504"/>
      <c r="BF846" s="504"/>
      <c r="BG846" s="505"/>
      <c r="BH846" s="505"/>
      <c r="BI846" s="505"/>
      <c r="BJ846" s="505"/>
      <c r="BK846" s="505"/>
      <c r="BL846" s="505"/>
      <c r="BM846" s="505"/>
      <c r="BN846" s="505"/>
      <c r="BO846" s="505"/>
      <c r="BP846" s="505"/>
    </row>
    <row r="847" spans="1:68" ht="19.5" customHeight="1">
      <c r="A847" s="499"/>
      <c r="B847" s="499"/>
      <c r="C847" s="499"/>
      <c r="D847" s="499"/>
      <c r="E847" s="499"/>
      <c r="F847" s="499"/>
      <c r="G847" s="500"/>
      <c r="H847" s="499"/>
      <c r="I847" s="499"/>
      <c r="J847" s="500"/>
      <c r="K847" s="499"/>
      <c r="L847" s="500"/>
      <c r="M847" s="499"/>
      <c r="N847" s="500"/>
      <c r="O847" s="499"/>
      <c r="P847" s="500"/>
      <c r="Q847" s="501"/>
      <c r="R847" s="501"/>
      <c r="S847" s="501"/>
      <c r="T847" s="501"/>
      <c r="U847" s="499"/>
      <c r="V847" s="499"/>
      <c r="W847" s="500"/>
      <c r="X847" s="501"/>
      <c r="Y847" s="499"/>
      <c r="Z847" s="500"/>
      <c r="AA847" s="500"/>
      <c r="AB847" s="499"/>
      <c r="AC847" s="499"/>
      <c r="AD847" s="499"/>
      <c r="AE847" s="499"/>
      <c r="AF847" s="500"/>
      <c r="AG847" s="500"/>
      <c r="AH847" s="501"/>
      <c r="AI847" s="501"/>
      <c r="AJ847" s="501"/>
      <c r="AK847" s="501"/>
      <c r="AL847" s="501"/>
      <c r="AM847" s="501"/>
      <c r="AN847" s="502"/>
      <c r="AO847" s="502"/>
      <c r="AP847" s="500"/>
      <c r="AQ847" s="500"/>
      <c r="AR847" s="500"/>
      <c r="AS847" s="503"/>
      <c r="AT847" s="503"/>
      <c r="AU847" s="504"/>
      <c r="AV847" s="505"/>
      <c r="AW847" s="506"/>
      <c r="AX847" s="506"/>
      <c r="AY847" s="505"/>
      <c r="AZ847" s="506"/>
      <c r="BA847" s="504"/>
      <c r="BB847" s="504"/>
      <c r="BC847" s="504"/>
      <c r="BD847" s="504"/>
      <c r="BE847" s="504"/>
      <c r="BF847" s="504"/>
      <c r="BG847" s="505"/>
      <c r="BH847" s="505"/>
      <c r="BI847" s="505"/>
      <c r="BJ847" s="505"/>
      <c r="BK847" s="505"/>
      <c r="BL847" s="505"/>
      <c r="BM847" s="505"/>
      <c r="BN847" s="505"/>
      <c r="BO847" s="505"/>
      <c r="BP847" s="505"/>
    </row>
    <row r="848" spans="1:68" ht="19.5" customHeight="1">
      <c r="A848" s="499"/>
      <c r="B848" s="499"/>
      <c r="C848" s="499"/>
      <c r="D848" s="499"/>
      <c r="E848" s="499"/>
      <c r="F848" s="499"/>
      <c r="G848" s="500"/>
      <c r="H848" s="499"/>
      <c r="I848" s="499"/>
      <c r="J848" s="500"/>
      <c r="K848" s="499"/>
      <c r="L848" s="500"/>
      <c r="M848" s="499"/>
      <c r="N848" s="500"/>
      <c r="O848" s="499"/>
      <c r="P848" s="500"/>
      <c r="Q848" s="501"/>
      <c r="R848" s="501"/>
      <c r="S848" s="501"/>
      <c r="T848" s="501"/>
      <c r="U848" s="499"/>
      <c r="V848" s="499"/>
      <c r="W848" s="500"/>
      <c r="X848" s="501"/>
      <c r="Y848" s="499"/>
      <c r="Z848" s="500"/>
      <c r="AA848" s="500"/>
      <c r="AB848" s="499"/>
      <c r="AC848" s="499"/>
      <c r="AD848" s="499"/>
      <c r="AE848" s="499"/>
      <c r="AF848" s="500"/>
      <c r="AG848" s="500"/>
      <c r="AH848" s="501"/>
      <c r="AI848" s="501"/>
      <c r="AJ848" s="501"/>
      <c r="AK848" s="501"/>
      <c r="AL848" s="501"/>
      <c r="AM848" s="501"/>
      <c r="AN848" s="502"/>
      <c r="AO848" s="502"/>
      <c r="AP848" s="500"/>
      <c r="AQ848" s="500"/>
      <c r="AR848" s="500"/>
      <c r="AS848" s="503"/>
      <c r="AT848" s="503"/>
      <c r="AU848" s="504"/>
      <c r="AV848" s="505"/>
      <c r="AW848" s="506"/>
      <c r="AX848" s="506"/>
      <c r="AY848" s="505"/>
      <c r="AZ848" s="506"/>
      <c r="BA848" s="504"/>
      <c r="BB848" s="504"/>
      <c r="BC848" s="504"/>
      <c r="BD848" s="504"/>
      <c r="BE848" s="504"/>
      <c r="BF848" s="504"/>
      <c r="BG848" s="505"/>
      <c r="BH848" s="505"/>
      <c r="BI848" s="505"/>
      <c r="BJ848" s="505"/>
      <c r="BK848" s="505"/>
      <c r="BL848" s="505"/>
      <c r="BM848" s="505"/>
      <c r="BN848" s="505"/>
      <c r="BO848" s="505"/>
      <c r="BP848" s="505"/>
    </row>
    <row r="849" spans="1:68" ht="19.5" customHeight="1">
      <c r="A849" s="499"/>
      <c r="B849" s="499"/>
      <c r="C849" s="499"/>
      <c r="D849" s="499"/>
      <c r="E849" s="499"/>
      <c r="F849" s="499"/>
      <c r="G849" s="500"/>
      <c r="H849" s="499"/>
      <c r="I849" s="499"/>
      <c r="J849" s="500"/>
      <c r="K849" s="499"/>
      <c r="L849" s="500"/>
      <c r="M849" s="499"/>
      <c r="N849" s="500"/>
      <c r="O849" s="499"/>
      <c r="P849" s="500"/>
      <c r="Q849" s="501"/>
      <c r="R849" s="501"/>
      <c r="S849" s="501"/>
      <c r="T849" s="501"/>
      <c r="U849" s="499"/>
      <c r="V849" s="499"/>
      <c r="W849" s="500"/>
      <c r="X849" s="501"/>
      <c r="Y849" s="499"/>
      <c r="Z849" s="500"/>
      <c r="AA849" s="500"/>
      <c r="AB849" s="499"/>
      <c r="AC849" s="499"/>
      <c r="AD849" s="499"/>
      <c r="AE849" s="499"/>
      <c r="AF849" s="500"/>
      <c r="AG849" s="500"/>
      <c r="AH849" s="501"/>
      <c r="AI849" s="501"/>
      <c r="AJ849" s="501"/>
      <c r="AK849" s="501"/>
      <c r="AL849" s="501"/>
      <c r="AM849" s="501"/>
      <c r="AN849" s="502"/>
      <c r="AO849" s="502"/>
      <c r="AP849" s="500"/>
      <c r="AQ849" s="500"/>
      <c r="AR849" s="500"/>
      <c r="AS849" s="503"/>
      <c r="AT849" s="503"/>
      <c r="AU849" s="504"/>
      <c r="AV849" s="505"/>
      <c r="AW849" s="506"/>
      <c r="AX849" s="506"/>
      <c r="AY849" s="505"/>
      <c r="AZ849" s="506"/>
      <c r="BA849" s="504"/>
      <c r="BB849" s="504"/>
      <c r="BC849" s="504"/>
      <c r="BD849" s="504"/>
      <c r="BE849" s="504"/>
      <c r="BF849" s="504"/>
      <c r="BG849" s="505"/>
      <c r="BH849" s="505"/>
      <c r="BI849" s="505"/>
      <c r="BJ849" s="505"/>
      <c r="BK849" s="505"/>
      <c r="BL849" s="505"/>
      <c r="BM849" s="505"/>
      <c r="BN849" s="505"/>
      <c r="BO849" s="505"/>
      <c r="BP849" s="505"/>
    </row>
    <row r="850" spans="1:68" ht="19.5" customHeight="1">
      <c r="A850" s="499"/>
      <c r="B850" s="499"/>
      <c r="C850" s="499"/>
      <c r="D850" s="499"/>
      <c r="E850" s="499"/>
      <c r="F850" s="499"/>
      <c r="G850" s="500"/>
      <c r="H850" s="499"/>
      <c r="I850" s="499"/>
      <c r="J850" s="500"/>
      <c r="K850" s="499"/>
      <c r="L850" s="500"/>
      <c r="M850" s="499"/>
      <c r="N850" s="500"/>
      <c r="O850" s="499"/>
      <c r="P850" s="500"/>
      <c r="Q850" s="501"/>
      <c r="R850" s="501"/>
      <c r="S850" s="501"/>
      <c r="T850" s="501"/>
      <c r="U850" s="499"/>
      <c r="V850" s="499"/>
      <c r="W850" s="500"/>
      <c r="X850" s="501"/>
      <c r="Y850" s="499"/>
      <c r="Z850" s="500"/>
      <c r="AA850" s="500"/>
      <c r="AB850" s="499"/>
      <c r="AC850" s="499"/>
      <c r="AD850" s="499"/>
      <c r="AE850" s="499"/>
      <c r="AF850" s="500"/>
      <c r="AG850" s="500"/>
      <c r="AH850" s="501"/>
      <c r="AI850" s="501"/>
      <c r="AJ850" s="501"/>
      <c r="AK850" s="501"/>
      <c r="AL850" s="501"/>
      <c r="AM850" s="501"/>
      <c r="AN850" s="502"/>
      <c r="AO850" s="502"/>
      <c r="AP850" s="500"/>
      <c r="AQ850" s="500"/>
      <c r="AR850" s="500"/>
      <c r="AS850" s="503"/>
      <c r="AT850" s="503"/>
      <c r="AU850" s="504"/>
      <c r="AV850" s="505"/>
      <c r="AW850" s="506"/>
      <c r="AX850" s="506"/>
      <c r="AY850" s="505"/>
      <c r="AZ850" s="506"/>
      <c r="BA850" s="504"/>
      <c r="BB850" s="504"/>
      <c r="BC850" s="504"/>
      <c r="BD850" s="504"/>
      <c r="BE850" s="504"/>
      <c r="BF850" s="504"/>
      <c r="BG850" s="505"/>
      <c r="BH850" s="505"/>
      <c r="BI850" s="505"/>
      <c r="BJ850" s="505"/>
      <c r="BK850" s="505"/>
      <c r="BL850" s="505"/>
      <c r="BM850" s="505"/>
      <c r="BN850" s="505"/>
      <c r="BO850" s="505"/>
      <c r="BP850" s="505"/>
    </row>
    <row r="851" spans="1:68" ht="19.5" customHeight="1">
      <c r="A851" s="499"/>
      <c r="B851" s="499"/>
      <c r="C851" s="499"/>
      <c r="D851" s="499"/>
      <c r="E851" s="499"/>
      <c r="F851" s="499"/>
      <c r="G851" s="500"/>
      <c r="H851" s="499"/>
      <c r="I851" s="499"/>
      <c r="J851" s="500"/>
      <c r="K851" s="499"/>
      <c r="L851" s="500"/>
      <c r="M851" s="499"/>
      <c r="N851" s="500"/>
      <c r="O851" s="499"/>
      <c r="P851" s="500"/>
      <c r="Q851" s="501"/>
      <c r="R851" s="501"/>
      <c r="S851" s="501"/>
      <c r="T851" s="501"/>
      <c r="U851" s="499"/>
      <c r="V851" s="499"/>
      <c r="W851" s="500"/>
      <c r="X851" s="501"/>
      <c r="Y851" s="499"/>
      <c r="Z851" s="500"/>
      <c r="AA851" s="500"/>
      <c r="AB851" s="499"/>
      <c r="AC851" s="499"/>
      <c r="AD851" s="499"/>
      <c r="AE851" s="499"/>
      <c r="AF851" s="500"/>
      <c r="AG851" s="500"/>
      <c r="AH851" s="501"/>
      <c r="AI851" s="501"/>
      <c r="AJ851" s="501"/>
      <c r="AK851" s="501"/>
      <c r="AL851" s="501"/>
      <c r="AM851" s="501"/>
      <c r="AN851" s="502"/>
      <c r="AO851" s="502"/>
      <c r="AP851" s="500"/>
      <c r="AQ851" s="500"/>
      <c r="AR851" s="500"/>
      <c r="AS851" s="503"/>
      <c r="AT851" s="503"/>
      <c r="AU851" s="504"/>
      <c r="AV851" s="505"/>
      <c r="AW851" s="506"/>
      <c r="AX851" s="506"/>
      <c r="AY851" s="505"/>
      <c r="AZ851" s="506"/>
      <c r="BA851" s="504"/>
      <c r="BB851" s="504"/>
      <c r="BC851" s="504"/>
      <c r="BD851" s="504"/>
      <c r="BE851" s="504"/>
      <c r="BF851" s="504"/>
      <c r="BG851" s="505"/>
      <c r="BH851" s="505"/>
      <c r="BI851" s="505"/>
      <c r="BJ851" s="505"/>
      <c r="BK851" s="505"/>
      <c r="BL851" s="505"/>
      <c r="BM851" s="505"/>
      <c r="BN851" s="505"/>
      <c r="BO851" s="505"/>
      <c r="BP851" s="505"/>
    </row>
    <row r="852" spans="1:68" ht="19.5" customHeight="1">
      <c r="A852" s="499"/>
      <c r="B852" s="499"/>
      <c r="C852" s="499"/>
      <c r="D852" s="499"/>
      <c r="E852" s="499"/>
      <c r="F852" s="499"/>
      <c r="G852" s="500"/>
      <c r="H852" s="499"/>
      <c r="I852" s="499"/>
      <c r="J852" s="500"/>
      <c r="K852" s="499"/>
      <c r="L852" s="500"/>
      <c r="M852" s="499"/>
      <c r="N852" s="500"/>
      <c r="O852" s="499"/>
      <c r="P852" s="500"/>
      <c r="Q852" s="501"/>
      <c r="R852" s="501"/>
      <c r="S852" s="501"/>
      <c r="T852" s="501"/>
      <c r="U852" s="499"/>
      <c r="V852" s="499"/>
      <c r="W852" s="500"/>
      <c r="X852" s="501"/>
      <c r="Y852" s="499"/>
      <c r="Z852" s="500"/>
      <c r="AA852" s="500"/>
      <c r="AB852" s="499"/>
      <c r="AC852" s="499"/>
      <c r="AD852" s="499"/>
      <c r="AE852" s="499"/>
      <c r="AF852" s="500"/>
      <c r="AG852" s="500"/>
      <c r="AH852" s="501"/>
      <c r="AI852" s="501"/>
      <c r="AJ852" s="501"/>
      <c r="AK852" s="501"/>
      <c r="AL852" s="501"/>
      <c r="AM852" s="501"/>
      <c r="AN852" s="502"/>
      <c r="AO852" s="502"/>
      <c r="AP852" s="500"/>
      <c r="AQ852" s="500"/>
      <c r="AR852" s="500"/>
      <c r="AS852" s="503"/>
      <c r="AT852" s="503"/>
      <c r="AU852" s="504"/>
      <c r="AV852" s="505"/>
      <c r="AW852" s="506"/>
      <c r="AX852" s="506"/>
      <c r="AY852" s="505"/>
      <c r="AZ852" s="506"/>
      <c r="BA852" s="504"/>
      <c r="BB852" s="504"/>
      <c r="BC852" s="504"/>
      <c r="BD852" s="504"/>
      <c r="BE852" s="504"/>
      <c r="BF852" s="504"/>
      <c r="BG852" s="505"/>
      <c r="BH852" s="505"/>
      <c r="BI852" s="505"/>
      <c r="BJ852" s="505"/>
      <c r="BK852" s="505"/>
      <c r="BL852" s="505"/>
      <c r="BM852" s="505"/>
      <c r="BN852" s="505"/>
      <c r="BO852" s="505"/>
      <c r="BP852" s="505"/>
    </row>
    <row r="853" spans="1:68" ht="19.5" customHeight="1">
      <c r="A853" s="499"/>
      <c r="B853" s="499"/>
      <c r="C853" s="499"/>
      <c r="D853" s="499"/>
      <c r="E853" s="499"/>
      <c r="F853" s="499"/>
      <c r="G853" s="500"/>
      <c r="H853" s="499"/>
      <c r="I853" s="499"/>
      <c r="J853" s="500"/>
      <c r="K853" s="499"/>
      <c r="L853" s="500"/>
      <c r="M853" s="499"/>
      <c r="N853" s="500"/>
      <c r="O853" s="499"/>
      <c r="P853" s="500"/>
      <c r="Q853" s="501"/>
      <c r="R853" s="501"/>
      <c r="S853" s="501"/>
      <c r="T853" s="501"/>
      <c r="U853" s="499"/>
      <c r="V853" s="499"/>
      <c r="W853" s="500"/>
      <c r="X853" s="501"/>
      <c r="Y853" s="499"/>
      <c r="Z853" s="500"/>
      <c r="AA853" s="500"/>
      <c r="AB853" s="499"/>
      <c r="AC853" s="499"/>
      <c r="AD853" s="499"/>
      <c r="AE853" s="499"/>
      <c r="AF853" s="500"/>
      <c r="AG853" s="500"/>
      <c r="AH853" s="501"/>
      <c r="AI853" s="501"/>
      <c r="AJ853" s="501"/>
      <c r="AK853" s="501"/>
      <c r="AL853" s="501"/>
      <c r="AM853" s="501"/>
      <c r="AN853" s="502"/>
      <c r="AO853" s="502"/>
      <c r="AP853" s="500"/>
      <c r="AQ853" s="500"/>
      <c r="AR853" s="500"/>
      <c r="AS853" s="503"/>
      <c r="AT853" s="503"/>
      <c r="AU853" s="504"/>
      <c r="AV853" s="505"/>
      <c r="AW853" s="506"/>
      <c r="AX853" s="506"/>
      <c r="AY853" s="505"/>
      <c r="AZ853" s="506"/>
      <c r="BA853" s="504"/>
      <c r="BB853" s="504"/>
      <c r="BC853" s="504"/>
      <c r="BD853" s="504"/>
      <c r="BE853" s="504"/>
      <c r="BF853" s="504"/>
      <c r="BG853" s="505"/>
      <c r="BH853" s="505"/>
      <c r="BI853" s="505"/>
      <c r="BJ853" s="505"/>
      <c r="BK853" s="505"/>
      <c r="BL853" s="505"/>
      <c r="BM853" s="505"/>
      <c r="BN853" s="505"/>
      <c r="BO853" s="505"/>
      <c r="BP853" s="505"/>
    </row>
    <row r="854" spans="1:68" ht="19.5" customHeight="1">
      <c r="A854" s="499"/>
      <c r="B854" s="499"/>
      <c r="C854" s="499"/>
      <c r="D854" s="499"/>
      <c r="E854" s="499"/>
      <c r="F854" s="499"/>
      <c r="G854" s="500"/>
      <c r="H854" s="499"/>
      <c r="I854" s="499"/>
      <c r="J854" s="500"/>
      <c r="K854" s="499"/>
      <c r="L854" s="500"/>
      <c r="M854" s="499"/>
      <c r="N854" s="500"/>
      <c r="O854" s="499"/>
      <c r="P854" s="500"/>
      <c r="Q854" s="501"/>
      <c r="R854" s="501"/>
      <c r="S854" s="501"/>
      <c r="T854" s="501"/>
      <c r="U854" s="499"/>
      <c r="V854" s="499"/>
      <c r="W854" s="500"/>
      <c r="X854" s="501"/>
      <c r="Y854" s="499"/>
      <c r="Z854" s="500"/>
      <c r="AA854" s="500"/>
      <c r="AB854" s="499"/>
      <c r="AC854" s="499"/>
      <c r="AD854" s="499"/>
      <c r="AE854" s="499"/>
      <c r="AF854" s="500"/>
      <c r="AG854" s="500"/>
      <c r="AH854" s="501"/>
      <c r="AI854" s="501"/>
      <c r="AJ854" s="501"/>
      <c r="AK854" s="501"/>
      <c r="AL854" s="501"/>
      <c r="AM854" s="501"/>
      <c r="AN854" s="502"/>
      <c r="AO854" s="502"/>
      <c r="AP854" s="500"/>
      <c r="AQ854" s="500"/>
      <c r="AR854" s="500"/>
      <c r="AS854" s="503"/>
      <c r="AT854" s="503"/>
      <c r="AU854" s="504"/>
      <c r="AV854" s="505"/>
      <c r="AW854" s="506"/>
      <c r="AX854" s="506"/>
      <c r="AY854" s="505"/>
      <c r="AZ854" s="506"/>
      <c r="BA854" s="504"/>
      <c r="BB854" s="504"/>
      <c r="BC854" s="504"/>
      <c r="BD854" s="504"/>
      <c r="BE854" s="504"/>
      <c r="BF854" s="504"/>
      <c r="BG854" s="505"/>
      <c r="BH854" s="505"/>
      <c r="BI854" s="505"/>
      <c r="BJ854" s="505"/>
      <c r="BK854" s="505"/>
      <c r="BL854" s="505"/>
      <c r="BM854" s="505"/>
      <c r="BN854" s="505"/>
      <c r="BO854" s="505"/>
      <c r="BP854" s="505"/>
    </row>
    <row r="855" spans="1:68" ht="19.5" customHeight="1">
      <c r="A855" s="499"/>
      <c r="B855" s="499"/>
      <c r="C855" s="499"/>
      <c r="D855" s="499"/>
      <c r="E855" s="499"/>
      <c r="F855" s="499"/>
      <c r="G855" s="500"/>
      <c r="H855" s="499"/>
      <c r="I855" s="499"/>
      <c r="J855" s="500"/>
      <c r="K855" s="499"/>
      <c r="L855" s="500"/>
      <c r="M855" s="499"/>
      <c r="N855" s="500"/>
      <c r="O855" s="499"/>
      <c r="P855" s="500"/>
      <c r="Q855" s="501"/>
      <c r="R855" s="501"/>
      <c r="S855" s="501"/>
      <c r="T855" s="501"/>
      <c r="U855" s="499"/>
      <c r="V855" s="499"/>
      <c r="W855" s="500"/>
      <c r="X855" s="501"/>
      <c r="Y855" s="499"/>
      <c r="Z855" s="500"/>
      <c r="AA855" s="500"/>
      <c r="AB855" s="499"/>
      <c r="AC855" s="499"/>
      <c r="AD855" s="499"/>
      <c r="AE855" s="499"/>
      <c r="AF855" s="500"/>
      <c r="AG855" s="500"/>
      <c r="AH855" s="501"/>
      <c r="AI855" s="501"/>
      <c r="AJ855" s="501"/>
      <c r="AK855" s="501"/>
      <c r="AL855" s="501"/>
      <c r="AM855" s="501"/>
      <c r="AN855" s="502"/>
      <c r="AO855" s="502"/>
      <c r="AP855" s="500"/>
      <c r="AQ855" s="500"/>
      <c r="AR855" s="500"/>
      <c r="AS855" s="503"/>
      <c r="AT855" s="503"/>
      <c r="AU855" s="504"/>
      <c r="AV855" s="505"/>
      <c r="AW855" s="506"/>
      <c r="AX855" s="506"/>
      <c r="AY855" s="505"/>
      <c r="AZ855" s="506"/>
      <c r="BA855" s="504"/>
      <c r="BB855" s="504"/>
      <c r="BC855" s="504"/>
      <c r="BD855" s="504"/>
      <c r="BE855" s="504"/>
      <c r="BF855" s="504"/>
      <c r="BG855" s="505"/>
      <c r="BH855" s="505"/>
      <c r="BI855" s="505"/>
      <c r="BJ855" s="505"/>
      <c r="BK855" s="505"/>
      <c r="BL855" s="505"/>
      <c r="BM855" s="505"/>
      <c r="BN855" s="505"/>
      <c r="BO855" s="505"/>
      <c r="BP855" s="505"/>
    </row>
    <row r="856" spans="1:68" ht="19.5" customHeight="1">
      <c r="A856" s="499"/>
      <c r="B856" s="499"/>
      <c r="C856" s="499"/>
      <c r="D856" s="499"/>
      <c r="E856" s="499"/>
      <c r="F856" s="499"/>
      <c r="G856" s="500"/>
      <c r="H856" s="499"/>
      <c r="I856" s="499"/>
      <c r="J856" s="500"/>
      <c r="K856" s="499"/>
      <c r="L856" s="500"/>
      <c r="M856" s="499"/>
      <c r="N856" s="500"/>
      <c r="O856" s="499"/>
      <c r="P856" s="500"/>
      <c r="Q856" s="501"/>
      <c r="R856" s="501"/>
      <c r="S856" s="501"/>
      <c r="T856" s="501"/>
      <c r="U856" s="499"/>
      <c r="V856" s="499"/>
      <c r="W856" s="500"/>
      <c r="X856" s="501"/>
      <c r="Y856" s="499"/>
      <c r="Z856" s="500"/>
      <c r="AA856" s="500"/>
      <c r="AB856" s="499"/>
      <c r="AC856" s="499"/>
      <c r="AD856" s="499"/>
      <c r="AE856" s="499"/>
      <c r="AF856" s="500"/>
      <c r="AG856" s="500"/>
      <c r="AH856" s="501"/>
      <c r="AI856" s="501"/>
      <c r="AJ856" s="501"/>
      <c r="AK856" s="501"/>
      <c r="AL856" s="501"/>
      <c r="AM856" s="501"/>
      <c r="AN856" s="502"/>
      <c r="AO856" s="502"/>
      <c r="AP856" s="500"/>
      <c r="AQ856" s="500"/>
      <c r="AR856" s="500"/>
      <c r="AS856" s="503"/>
      <c r="AT856" s="503"/>
      <c r="AU856" s="504"/>
      <c r="AV856" s="505"/>
      <c r="AW856" s="506"/>
      <c r="AX856" s="506"/>
      <c r="AY856" s="505"/>
      <c r="AZ856" s="506"/>
      <c r="BA856" s="504"/>
      <c r="BB856" s="504"/>
      <c r="BC856" s="504"/>
      <c r="BD856" s="504"/>
      <c r="BE856" s="504"/>
      <c r="BF856" s="504"/>
      <c r="BG856" s="505"/>
      <c r="BH856" s="505"/>
      <c r="BI856" s="505"/>
      <c r="BJ856" s="505"/>
      <c r="BK856" s="505"/>
      <c r="BL856" s="505"/>
      <c r="BM856" s="505"/>
      <c r="BN856" s="505"/>
      <c r="BO856" s="505"/>
      <c r="BP856" s="505"/>
    </row>
    <row r="857" spans="1:68" ht="19.5" customHeight="1">
      <c r="A857" s="499"/>
      <c r="B857" s="499"/>
      <c r="C857" s="499"/>
      <c r="D857" s="499"/>
      <c r="E857" s="499"/>
      <c r="F857" s="499"/>
      <c r="G857" s="500"/>
      <c r="H857" s="499"/>
      <c r="I857" s="499"/>
      <c r="J857" s="500"/>
      <c r="K857" s="499"/>
      <c r="L857" s="500"/>
      <c r="M857" s="499"/>
      <c r="N857" s="500"/>
      <c r="O857" s="499"/>
      <c r="P857" s="500"/>
      <c r="Q857" s="501"/>
      <c r="R857" s="501"/>
      <c r="S857" s="501"/>
      <c r="T857" s="501"/>
      <c r="U857" s="499"/>
      <c r="V857" s="499"/>
      <c r="W857" s="500"/>
      <c r="X857" s="501"/>
      <c r="Y857" s="499"/>
      <c r="Z857" s="500"/>
      <c r="AA857" s="500"/>
      <c r="AB857" s="499"/>
      <c r="AC857" s="499"/>
      <c r="AD857" s="499"/>
      <c r="AE857" s="499"/>
      <c r="AF857" s="500"/>
      <c r="AG857" s="500"/>
      <c r="AH857" s="501"/>
      <c r="AI857" s="501"/>
      <c r="AJ857" s="501"/>
      <c r="AK857" s="501"/>
      <c r="AL857" s="501"/>
      <c r="AM857" s="501"/>
      <c r="AN857" s="502"/>
      <c r="AO857" s="502"/>
      <c r="AP857" s="500"/>
      <c r="AQ857" s="500"/>
      <c r="AR857" s="500"/>
      <c r="AS857" s="503"/>
      <c r="AT857" s="503"/>
      <c r="AU857" s="504"/>
      <c r="AV857" s="505"/>
      <c r="AW857" s="506"/>
      <c r="AX857" s="506"/>
      <c r="AY857" s="505"/>
      <c r="AZ857" s="506"/>
      <c r="BA857" s="504"/>
      <c r="BB857" s="504"/>
      <c r="BC857" s="504"/>
      <c r="BD857" s="504"/>
      <c r="BE857" s="504"/>
      <c r="BF857" s="504"/>
      <c r="BG857" s="505"/>
      <c r="BH857" s="505"/>
      <c r="BI857" s="505"/>
      <c r="BJ857" s="505"/>
      <c r="BK857" s="505"/>
      <c r="BL857" s="505"/>
      <c r="BM857" s="505"/>
      <c r="BN857" s="505"/>
      <c r="BO857" s="505"/>
      <c r="BP857" s="505"/>
    </row>
    <row r="858" spans="1:68" ht="19.5" customHeight="1">
      <c r="A858" s="499"/>
      <c r="B858" s="499"/>
      <c r="C858" s="499"/>
      <c r="D858" s="499"/>
      <c r="E858" s="499"/>
      <c r="F858" s="499"/>
      <c r="G858" s="500"/>
      <c r="H858" s="499"/>
      <c r="I858" s="499"/>
      <c r="J858" s="500"/>
      <c r="K858" s="499"/>
      <c r="L858" s="500"/>
      <c r="M858" s="499"/>
      <c r="N858" s="500"/>
      <c r="O858" s="499"/>
      <c r="P858" s="500"/>
      <c r="Q858" s="501"/>
      <c r="R858" s="501"/>
      <c r="S858" s="501"/>
      <c r="T858" s="501"/>
      <c r="U858" s="499"/>
      <c r="V858" s="499"/>
      <c r="W858" s="500"/>
      <c r="X858" s="501"/>
      <c r="Y858" s="499"/>
      <c r="Z858" s="500"/>
      <c r="AA858" s="500"/>
      <c r="AB858" s="499"/>
      <c r="AC858" s="499"/>
      <c r="AD858" s="499"/>
      <c r="AE858" s="499"/>
      <c r="AF858" s="500"/>
      <c r="AG858" s="500"/>
      <c r="AH858" s="501"/>
      <c r="AI858" s="501"/>
      <c r="AJ858" s="501"/>
      <c r="AK858" s="501"/>
      <c r="AL858" s="501"/>
      <c r="AM858" s="501"/>
      <c r="AN858" s="502"/>
      <c r="AO858" s="502"/>
      <c r="AP858" s="500"/>
      <c r="AQ858" s="500"/>
      <c r="AR858" s="500"/>
      <c r="AS858" s="503"/>
      <c r="AT858" s="503"/>
      <c r="AU858" s="504"/>
      <c r="AV858" s="505"/>
      <c r="AW858" s="506"/>
      <c r="AX858" s="506"/>
      <c r="AY858" s="505"/>
      <c r="AZ858" s="506"/>
      <c r="BA858" s="504"/>
      <c r="BB858" s="504"/>
      <c r="BC858" s="504"/>
      <c r="BD858" s="504"/>
      <c r="BE858" s="504"/>
      <c r="BF858" s="504"/>
      <c r="BG858" s="505"/>
      <c r="BH858" s="505"/>
      <c r="BI858" s="505"/>
      <c r="BJ858" s="505"/>
      <c r="BK858" s="505"/>
      <c r="BL858" s="505"/>
      <c r="BM858" s="505"/>
      <c r="BN858" s="505"/>
      <c r="BO858" s="505"/>
      <c r="BP858" s="505"/>
    </row>
    <row r="859" spans="1:68" ht="19.5" customHeight="1">
      <c r="A859" s="499"/>
      <c r="B859" s="499"/>
      <c r="C859" s="499"/>
      <c r="D859" s="499"/>
      <c r="E859" s="499"/>
      <c r="F859" s="499"/>
      <c r="G859" s="500"/>
      <c r="H859" s="499"/>
      <c r="I859" s="499"/>
      <c r="J859" s="500"/>
      <c r="K859" s="499"/>
      <c r="L859" s="500"/>
      <c r="M859" s="499"/>
      <c r="N859" s="500"/>
      <c r="O859" s="499"/>
      <c r="P859" s="500"/>
      <c r="Q859" s="501"/>
      <c r="R859" s="501"/>
      <c r="S859" s="501"/>
      <c r="T859" s="501"/>
      <c r="U859" s="499"/>
      <c r="V859" s="499"/>
      <c r="W859" s="500"/>
      <c r="X859" s="501"/>
      <c r="Y859" s="499"/>
      <c r="Z859" s="500"/>
      <c r="AA859" s="500"/>
      <c r="AB859" s="499"/>
      <c r="AC859" s="499"/>
      <c r="AD859" s="499"/>
      <c r="AE859" s="499"/>
      <c r="AF859" s="500"/>
      <c r="AG859" s="500"/>
      <c r="AH859" s="501"/>
      <c r="AI859" s="501"/>
      <c r="AJ859" s="501"/>
      <c r="AK859" s="501"/>
      <c r="AL859" s="501"/>
      <c r="AM859" s="501"/>
      <c r="AN859" s="502"/>
      <c r="AO859" s="502"/>
      <c r="AP859" s="500"/>
      <c r="AQ859" s="500"/>
      <c r="AR859" s="500"/>
      <c r="AS859" s="503"/>
      <c r="AT859" s="503"/>
      <c r="AU859" s="504"/>
      <c r="AV859" s="505"/>
      <c r="AW859" s="506"/>
      <c r="AX859" s="506"/>
      <c r="AY859" s="505"/>
      <c r="AZ859" s="506"/>
      <c r="BA859" s="504"/>
      <c r="BB859" s="504"/>
      <c r="BC859" s="504"/>
      <c r="BD859" s="504"/>
      <c r="BE859" s="504"/>
      <c r="BF859" s="504"/>
      <c r="BG859" s="505"/>
      <c r="BH859" s="505"/>
      <c r="BI859" s="505"/>
      <c r="BJ859" s="505"/>
      <c r="BK859" s="505"/>
      <c r="BL859" s="505"/>
      <c r="BM859" s="505"/>
      <c r="BN859" s="505"/>
      <c r="BO859" s="505"/>
      <c r="BP859" s="505"/>
    </row>
    <row r="860" spans="1:68" ht="19.5" customHeight="1">
      <c r="A860" s="499"/>
      <c r="B860" s="499"/>
      <c r="C860" s="499"/>
      <c r="D860" s="499"/>
      <c r="E860" s="499"/>
      <c r="F860" s="499"/>
      <c r="G860" s="500"/>
      <c r="H860" s="499"/>
      <c r="I860" s="499"/>
      <c r="J860" s="500"/>
      <c r="K860" s="499"/>
      <c r="L860" s="500"/>
      <c r="M860" s="499"/>
      <c r="N860" s="500"/>
      <c r="O860" s="499"/>
      <c r="P860" s="500"/>
      <c r="Q860" s="501"/>
      <c r="R860" s="501"/>
      <c r="S860" s="501"/>
      <c r="T860" s="501"/>
      <c r="U860" s="499"/>
      <c r="V860" s="499"/>
      <c r="W860" s="500"/>
      <c r="X860" s="501"/>
      <c r="Y860" s="499"/>
      <c r="Z860" s="500"/>
      <c r="AA860" s="500"/>
      <c r="AB860" s="499"/>
      <c r="AC860" s="499"/>
      <c r="AD860" s="499"/>
      <c r="AE860" s="499"/>
      <c r="AF860" s="500"/>
      <c r="AG860" s="500"/>
      <c r="AH860" s="501"/>
      <c r="AI860" s="501"/>
      <c r="AJ860" s="501"/>
      <c r="AK860" s="501"/>
      <c r="AL860" s="501"/>
      <c r="AM860" s="501"/>
      <c r="AN860" s="502"/>
      <c r="AO860" s="502"/>
      <c r="AP860" s="500"/>
      <c r="AQ860" s="500"/>
      <c r="AR860" s="500"/>
      <c r="AS860" s="503"/>
      <c r="AT860" s="503"/>
      <c r="AU860" s="504"/>
      <c r="AV860" s="505"/>
      <c r="AW860" s="506"/>
      <c r="AX860" s="506"/>
      <c r="AY860" s="505"/>
      <c r="AZ860" s="506"/>
      <c r="BA860" s="504"/>
      <c r="BB860" s="504"/>
      <c r="BC860" s="504"/>
      <c r="BD860" s="504"/>
      <c r="BE860" s="504"/>
      <c r="BF860" s="504"/>
      <c r="BG860" s="505"/>
      <c r="BH860" s="505"/>
      <c r="BI860" s="505"/>
      <c r="BJ860" s="505"/>
      <c r="BK860" s="505"/>
      <c r="BL860" s="505"/>
      <c r="BM860" s="505"/>
      <c r="BN860" s="505"/>
      <c r="BO860" s="505"/>
      <c r="BP860" s="505"/>
    </row>
    <row r="861" spans="1:68" ht="19.5" customHeight="1">
      <c r="A861" s="499"/>
      <c r="B861" s="499"/>
      <c r="C861" s="499"/>
      <c r="D861" s="499"/>
      <c r="E861" s="499"/>
      <c r="F861" s="499"/>
      <c r="G861" s="500"/>
      <c r="H861" s="499"/>
      <c r="I861" s="499"/>
      <c r="J861" s="500"/>
      <c r="K861" s="499"/>
      <c r="L861" s="500"/>
      <c r="M861" s="499"/>
      <c r="N861" s="500"/>
      <c r="O861" s="499"/>
      <c r="P861" s="500"/>
      <c r="Q861" s="501"/>
      <c r="R861" s="501"/>
      <c r="S861" s="501"/>
      <c r="T861" s="501"/>
      <c r="U861" s="499"/>
      <c r="V861" s="499"/>
      <c r="W861" s="500"/>
      <c r="X861" s="501"/>
      <c r="Y861" s="499"/>
      <c r="Z861" s="500"/>
      <c r="AA861" s="500"/>
      <c r="AB861" s="499"/>
      <c r="AC861" s="499"/>
      <c r="AD861" s="499"/>
      <c r="AE861" s="499"/>
      <c r="AF861" s="500"/>
      <c r="AG861" s="500"/>
      <c r="AH861" s="501"/>
      <c r="AI861" s="501"/>
      <c r="AJ861" s="501"/>
      <c r="AK861" s="501"/>
      <c r="AL861" s="501"/>
      <c r="AM861" s="501"/>
      <c r="AN861" s="502"/>
      <c r="AO861" s="502"/>
      <c r="AP861" s="500"/>
      <c r="AQ861" s="500"/>
      <c r="AR861" s="500"/>
      <c r="AS861" s="503"/>
      <c r="AT861" s="503"/>
      <c r="AU861" s="504"/>
      <c r="AV861" s="505"/>
      <c r="AW861" s="506"/>
      <c r="AX861" s="506"/>
      <c r="AY861" s="505"/>
      <c r="AZ861" s="506"/>
      <c r="BA861" s="504"/>
      <c r="BB861" s="504"/>
      <c r="BC861" s="504"/>
      <c r="BD861" s="504"/>
      <c r="BE861" s="504"/>
      <c r="BF861" s="504"/>
      <c r="BG861" s="505"/>
      <c r="BH861" s="505"/>
      <c r="BI861" s="505"/>
      <c r="BJ861" s="505"/>
      <c r="BK861" s="505"/>
      <c r="BL861" s="505"/>
      <c r="BM861" s="505"/>
      <c r="BN861" s="505"/>
      <c r="BO861" s="505"/>
      <c r="BP861" s="505"/>
    </row>
    <row r="862" spans="1:68" ht="19.5" customHeight="1">
      <c r="A862" s="499"/>
      <c r="B862" s="499"/>
      <c r="C862" s="499"/>
      <c r="D862" s="499"/>
      <c r="E862" s="499"/>
      <c r="F862" s="499"/>
      <c r="G862" s="500"/>
      <c r="H862" s="499"/>
      <c r="I862" s="499"/>
      <c r="J862" s="500"/>
      <c r="K862" s="499"/>
      <c r="L862" s="500"/>
      <c r="M862" s="499"/>
      <c r="N862" s="500"/>
      <c r="O862" s="499"/>
      <c r="P862" s="500"/>
      <c r="Q862" s="501"/>
      <c r="R862" s="501"/>
      <c r="S862" s="501"/>
      <c r="T862" s="501"/>
      <c r="U862" s="499"/>
      <c r="V862" s="499"/>
      <c r="W862" s="500"/>
      <c r="X862" s="501"/>
      <c r="Y862" s="499"/>
      <c r="Z862" s="500"/>
      <c r="AA862" s="500"/>
      <c r="AB862" s="499"/>
      <c r="AC862" s="499"/>
      <c r="AD862" s="499"/>
      <c r="AE862" s="499"/>
      <c r="AF862" s="500"/>
      <c r="AG862" s="500"/>
      <c r="AH862" s="501"/>
      <c r="AI862" s="501"/>
      <c r="AJ862" s="501"/>
      <c r="AK862" s="501"/>
      <c r="AL862" s="501"/>
      <c r="AM862" s="501"/>
      <c r="AN862" s="502"/>
      <c r="AO862" s="502"/>
      <c r="AP862" s="500"/>
      <c r="AQ862" s="500"/>
      <c r="AR862" s="500"/>
      <c r="AS862" s="503"/>
      <c r="AT862" s="503"/>
      <c r="AU862" s="504"/>
      <c r="AV862" s="505"/>
      <c r="AW862" s="506"/>
      <c r="AX862" s="506"/>
      <c r="AY862" s="505"/>
      <c r="AZ862" s="506"/>
      <c r="BA862" s="504"/>
      <c r="BB862" s="504"/>
      <c r="BC862" s="504"/>
      <c r="BD862" s="504"/>
      <c r="BE862" s="504"/>
      <c r="BF862" s="504"/>
      <c r="BG862" s="505"/>
      <c r="BH862" s="505"/>
      <c r="BI862" s="505"/>
      <c r="BJ862" s="505"/>
      <c r="BK862" s="505"/>
      <c r="BL862" s="505"/>
      <c r="BM862" s="505"/>
      <c r="BN862" s="505"/>
      <c r="BO862" s="505"/>
      <c r="BP862" s="505"/>
    </row>
    <row r="863" spans="1:68" ht="19.5" customHeight="1">
      <c r="A863" s="499"/>
      <c r="B863" s="499"/>
      <c r="C863" s="499"/>
      <c r="D863" s="499"/>
      <c r="E863" s="499"/>
      <c r="F863" s="499"/>
      <c r="G863" s="500"/>
      <c r="H863" s="499"/>
      <c r="I863" s="499"/>
      <c r="J863" s="500"/>
      <c r="K863" s="499"/>
      <c r="L863" s="500"/>
      <c r="M863" s="499"/>
      <c r="N863" s="500"/>
      <c r="O863" s="499"/>
      <c r="P863" s="500"/>
      <c r="Q863" s="501"/>
      <c r="R863" s="501"/>
      <c r="S863" s="501"/>
      <c r="T863" s="501"/>
      <c r="U863" s="499"/>
      <c r="V863" s="499"/>
      <c r="W863" s="500"/>
      <c r="X863" s="501"/>
      <c r="Y863" s="499"/>
      <c r="Z863" s="500"/>
      <c r="AA863" s="500"/>
      <c r="AB863" s="499"/>
      <c r="AC863" s="499"/>
      <c r="AD863" s="499"/>
      <c r="AE863" s="499"/>
      <c r="AF863" s="500"/>
      <c r="AG863" s="500"/>
      <c r="AH863" s="501"/>
      <c r="AI863" s="501"/>
      <c r="AJ863" s="501"/>
      <c r="AK863" s="501"/>
      <c r="AL863" s="501"/>
      <c r="AM863" s="501"/>
      <c r="AN863" s="502"/>
      <c r="AO863" s="502"/>
      <c r="AP863" s="500"/>
      <c r="AQ863" s="500"/>
      <c r="AR863" s="500"/>
      <c r="AS863" s="503"/>
      <c r="AT863" s="503"/>
      <c r="AU863" s="504"/>
      <c r="AV863" s="505"/>
      <c r="AW863" s="506"/>
      <c r="AX863" s="506"/>
      <c r="AY863" s="505"/>
      <c r="AZ863" s="506"/>
      <c r="BA863" s="504"/>
      <c r="BB863" s="504"/>
      <c r="BC863" s="504"/>
      <c r="BD863" s="504"/>
      <c r="BE863" s="504"/>
      <c r="BF863" s="504"/>
      <c r="BG863" s="505"/>
      <c r="BH863" s="505"/>
      <c r="BI863" s="505"/>
      <c r="BJ863" s="505"/>
      <c r="BK863" s="505"/>
      <c r="BL863" s="505"/>
      <c r="BM863" s="505"/>
      <c r="BN863" s="505"/>
      <c r="BO863" s="505"/>
      <c r="BP863" s="505"/>
    </row>
    <row r="864" spans="1:68" ht="19.5" customHeight="1">
      <c r="A864" s="499"/>
      <c r="B864" s="499"/>
      <c r="C864" s="499"/>
      <c r="D864" s="499"/>
      <c r="E864" s="499"/>
      <c r="F864" s="499"/>
      <c r="G864" s="500"/>
      <c r="H864" s="499"/>
      <c r="I864" s="499"/>
      <c r="J864" s="500"/>
      <c r="K864" s="499"/>
      <c r="L864" s="500"/>
      <c r="M864" s="499"/>
      <c r="N864" s="500"/>
      <c r="O864" s="499"/>
      <c r="P864" s="500"/>
      <c r="Q864" s="501"/>
      <c r="R864" s="501"/>
      <c r="S864" s="501"/>
      <c r="T864" s="501"/>
      <c r="U864" s="499"/>
      <c r="V864" s="499"/>
      <c r="W864" s="500"/>
      <c r="X864" s="501"/>
      <c r="Y864" s="499"/>
      <c r="Z864" s="500"/>
      <c r="AA864" s="500"/>
      <c r="AB864" s="499"/>
      <c r="AC864" s="499"/>
      <c r="AD864" s="499"/>
      <c r="AE864" s="499"/>
      <c r="AF864" s="500"/>
      <c r="AG864" s="500"/>
      <c r="AH864" s="501"/>
      <c r="AI864" s="501"/>
      <c r="AJ864" s="501"/>
      <c r="AK864" s="501"/>
      <c r="AL864" s="501"/>
      <c r="AM864" s="501"/>
      <c r="AN864" s="502"/>
      <c r="AO864" s="502"/>
      <c r="AP864" s="500"/>
      <c r="AQ864" s="500"/>
      <c r="AR864" s="500"/>
      <c r="AS864" s="503"/>
      <c r="AT864" s="503"/>
      <c r="AU864" s="504"/>
      <c r="AV864" s="505"/>
      <c r="AW864" s="506"/>
      <c r="AX864" s="506"/>
      <c r="AY864" s="505"/>
      <c r="AZ864" s="506"/>
      <c r="BA864" s="504"/>
      <c r="BB864" s="504"/>
      <c r="BC864" s="504"/>
      <c r="BD864" s="504"/>
      <c r="BE864" s="504"/>
      <c r="BF864" s="504"/>
      <c r="BG864" s="505"/>
      <c r="BH864" s="505"/>
      <c r="BI864" s="505"/>
      <c r="BJ864" s="505"/>
      <c r="BK864" s="505"/>
      <c r="BL864" s="505"/>
      <c r="BM864" s="505"/>
      <c r="BN864" s="505"/>
      <c r="BO864" s="505"/>
      <c r="BP864" s="505"/>
    </row>
    <row r="865" spans="1:68" ht="19.5" customHeight="1">
      <c r="A865" s="499"/>
      <c r="B865" s="499"/>
      <c r="C865" s="499"/>
      <c r="D865" s="499"/>
      <c r="E865" s="499"/>
      <c r="F865" s="499"/>
      <c r="G865" s="500"/>
      <c r="H865" s="499"/>
      <c r="I865" s="499"/>
      <c r="J865" s="500"/>
      <c r="K865" s="499"/>
      <c r="L865" s="500"/>
      <c r="M865" s="499"/>
      <c r="N865" s="500"/>
      <c r="O865" s="499"/>
      <c r="P865" s="500"/>
      <c r="Q865" s="501"/>
      <c r="R865" s="501"/>
      <c r="S865" s="501"/>
      <c r="T865" s="501"/>
      <c r="U865" s="499"/>
      <c r="V865" s="499"/>
      <c r="W865" s="500"/>
      <c r="X865" s="501"/>
      <c r="Y865" s="499"/>
      <c r="Z865" s="500"/>
      <c r="AA865" s="500"/>
      <c r="AB865" s="499"/>
      <c r="AC865" s="499"/>
      <c r="AD865" s="499"/>
      <c r="AE865" s="499"/>
      <c r="AF865" s="500"/>
      <c r="AG865" s="500"/>
      <c r="AH865" s="501"/>
      <c r="AI865" s="501"/>
      <c r="AJ865" s="501"/>
      <c r="AK865" s="501"/>
      <c r="AL865" s="501"/>
      <c r="AM865" s="501"/>
      <c r="AN865" s="502"/>
      <c r="AO865" s="502"/>
      <c r="AP865" s="500"/>
      <c r="AQ865" s="500"/>
      <c r="AR865" s="500"/>
      <c r="AS865" s="503"/>
      <c r="AT865" s="503"/>
      <c r="AU865" s="504"/>
      <c r="AV865" s="505"/>
      <c r="AW865" s="506"/>
      <c r="AX865" s="506"/>
      <c r="AY865" s="505"/>
      <c r="AZ865" s="506"/>
      <c r="BA865" s="504"/>
      <c r="BB865" s="504"/>
      <c r="BC865" s="504"/>
      <c r="BD865" s="504"/>
      <c r="BE865" s="504"/>
      <c r="BF865" s="504"/>
      <c r="BG865" s="505"/>
      <c r="BH865" s="505"/>
      <c r="BI865" s="505"/>
      <c r="BJ865" s="505"/>
      <c r="BK865" s="505"/>
      <c r="BL865" s="505"/>
      <c r="BM865" s="505"/>
      <c r="BN865" s="505"/>
      <c r="BO865" s="505"/>
      <c r="BP865" s="505"/>
    </row>
    <row r="866" spans="1:68" ht="19.5" customHeight="1">
      <c r="A866" s="499"/>
      <c r="B866" s="499"/>
      <c r="C866" s="499"/>
      <c r="D866" s="499"/>
      <c r="E866" s="499"/>
      <c r="F866" s="499"/>
      <c r="G866" s="500"/>
      <c r="H866" s="499"/>
      <c r="I866" s="499"/>
      <c r="J866" s="500"/>
      <c r="K866" s="499"/>
      <c r="L866" s="500"/>
      <c r="M866" s="499"/>
      <c r="N866" s="500"/>
      <c r="O866" s="499"/>
      <c r="P866" s="500"/>
      <c r="Q866" s="501"/>
      <c r="R866" s="501"/>
      <c r="S866" s="501"/>
      <c r="T866" s="501"/>
      <c r="U866" s="499"/>
      <c r="V866" s="499"/>
      <c r="W866" s="500"/>
      <c r="X866" s="501"/>
      <c r="Y866" s="499"/>
      <c r="Z866" s="500"/>
      <c r="AA866" s="500"/>
      <c r="AB866" s="499"/>
      <c r="AC866" s="499"/>
      <c r="AD866" s="499"/>
      <c r="AE866" s="499"/>
      <c r="AF866" s="500"/>
      <c r="AG866" s="500"/>
      <c r="AH866" s="501"/>
      <c r="AI866" s="501"/>
      <c r="AJ866" s="501"/>
      <c r="AK866" s="501"/>
      <c r="AL866" s="501"/>
      <c r="AM866" s="501"/>
      <c r="AN866" s="502"/>
      <c r="AO866" s="502"/>
      <c r="AP866" s="500"/>
      <c r="AQ866" s="500"/>
      <c r="AR866" s="500"/>
      <c r="AS866" s="503"/>
      <c r="AT866" s="503"/>
      <c r="AU866" s="504"/>
      <c r="AV866" s="505"/>
      <c r="AW866" s="506"/>
      <c r="AX866" s="506"/>
      <c r="AY866" s="505"/>
      <c r="AZ866" s="506"/>
      <c r="BA866" s="504"/>
      <c r="BB866" s="504"/>
      <c r="BC866" s="504"/>
      <c r="BD866" s="504"/>
      <c r="BE866" s="504"/>
      <c r="BF866" s="504"/>
      <c r="BG866" s="505"/>
      <c r="BH866" s="505"/>
      <c r="BI866" s="505"/>
      <c r="BJ866" s="505"/>
      <c r="BK866" s="505"/>
      <c r="BL866" s="505"/>
      <c r="BM866" s="505"/>
      <c r="BN866" s="505"/>
      <c r="BO866" s="505"/>
      <c r="BP866" s="505"/>
    </row>
    <row r="867" spans="1:68" ht="19.5" customHeight="1">
      <c r="A867" s="499"/>
      <c r="B867" s="499"/>
      <c r="C867" s="499"/>
      <c r="D867" s="499"/>
      <c r="E867" s="499"/>
      <c r="F867" s="499"/>
      <c r="G867" s="500"/>
      <c r="H867" s="499"/>
      <c r="I867" s="499"/>
      <c r="J867" s="500"/>
      <c r="K867" s="499"/>
      <c r="L867" s="500"/>
      <c r="M867" s="499"/>
      <c r="N867" s="500"/>
      <c r="O867" s="499"/>
      <c r="P867" s="500"/>
      <c r="Q867" s="501"/>
      <c r="R867" s="501"/>
      <c r="S867" s="501"/>
      <c r="T867" s="501"/>
      <c r="U867" s="499"/>
      <c r="V867" s="499"/>
      <c r="W867" s="500"/>
      <c r="X867" s="501"/>
      <c r="Y867" s="499"/>
      <c r="Z867" s="500"/>
      <c r="AA867" s="500"/>
      <c r="AB867" s="499"/>
      <c r="AC867" s="499"/>
      <c r="AD867" s="499"/>
      <c r="AE867" s="499"/>
      <c r="AF867" s="500"/>
      <c r="AG867" s="500"/>
      <c r="AH867" s="501"/>
      <c r="AI867" s="501"/>
      <c r="AJ867" s="501"/>
      <c r="AK867" s="501"/>
      <c r="AL867" s="501"/>
      <c r="AM867" s="501"/>
      <c r="AN867" s="502"/>
      <c r="AO867" s="502"/>
      <c r="AP867" s="500"/>
      <c r="AQ867" s="500"/>
      <c r="AR867" s="500"/>
      <c r="AS867" s="503"/>
      <c r="AT867" s="503"/>
      <c r="AU867" s="504"/>
      <c r="AV867" s="505"/>
      <c r="AW867" s="506"/>
      <c r="AX867" s="506"/>
      <c r="AY867" s="505"/>
      <c r="AZ867" s="506"/>
      <c r="BA867" s="504"/>
      <c r="BB867" s="504"/>
      <c r="BC867" s="504"/>
      <c r="BD867" s="504"/>
      <c r="BE867" s="504"/>
      <c r="BF867" s="504"/>
      <c r="BG867" s="505"/>
      <c r="BH867" s="505"/>
      <c r="BI867" s="505"/>
      <c r="BJ867" s="505"/>
      <c r="BK867" s="505"/>
      <c r="BL867" s="505"/>
      <c r="BM867" s="505"/>
      <c r="BN867" s="505"/>
      <c r="BO867" s="505"/>
      <c r="BP867" s="505"/>
    </row>
    <row r="868" spans="1:68" ht="19.5" customHeight="1">
      <c r="A868" s="499"/>
      <c r="B868" s="499"/>
      <c r="C868" s="499"/>
      <c r="D868" s="499"/>
      <c r="E868" s="499"/>
      <c r="F868" s="499"/>
      <c r="G868" s="500"/>
      <c r="H868" s="499"/>
      <c r="I868" s="499"/>
      <c r="J868" s="500"/>
      <c r="K868" s="499"/>
      <c r="L868" s="500"/>
      <c r="M868" s="499"/>
      <c r="N868" s="500"/>
      <c r="O868" s="499"/>
      <c r="P868" s="500"/>
      <c r="Q868" s="501"/>
      <c r="R868" s="501"/>
      <c r="S868" s="501"/>
      <c r="T868" s="501"/>
      <c r="U868" s="499"/>
      <c r="V868" s="499"/>
      <c r="W868" s="500"/>
      <c r="X868" s="501"/>
      <c r="Y868" s="499"/>
      <c r="Z868" s="500"/>
      <c r="AA868" s="500"/>
      <c r="AB868" s="499"/>
      <c r="AC868" s="499"/>
      <c r="AD868" s="499"/>
      <c r="AE868" s="499"/>
      <c r="AF868" s="500"/>
      <c r="AG868" s="500"/>
      <c r="AH868" s="501"/>
      <c r="AI868" s="501"/>
      <c r="AJ868" s="501"/>
      <c r="AK868" s="501"/>
      <c r="AL868" s="501"/>
      <c r="AM868" s="501"/>
      <c r="AN868" s="502"/>
      <c r="AO868" s="502"/>
      <c r="AP868" s="500"/>
      <c r="AQ868" s="500"/>
      <c r="AR868" s="500"/>
      <c r="AS868" s="503"/>
      <c r="AT868" s="503"/>
      <c r="AU868" s="504"/>
      <c r="AV868" s="505"/>
      <c r="AW868" s="506"/>
      <c r="AX868" s="506"/>
      <c r="AY868" s="505"/>
      <c r="AZ868" s="506"/>
      <c r="BA868" s="504"/>
      <c r="BB868" s="504"/>
      <c r="BC868" s="504"/>
      <c r="BD868" s="504"/>
      <c r="BE868" s="504"/>
      <c r="BF868" s="504"/>
      <c r="BG868" s="505"/>
      <c r="BH868" s="505"/>
      <c r="BI868" s="505"/>
      <c r="BJ868" s="505"/>
      <c r="BK868" s="505"/>
      <c r="BL868" s="505"/>
      <c r="BM868" s="505"/>
      <c r="BN868" s="505"/>
      <c r="BO868" s="505"/>
      <c r="BP868" s="505"/>
    </row>
    <row r="869" spans="1:68" ht="19.5" customHeight="1">
      <c r="A869" s="499"/>
      <c r="B869" s="499"/>
      <c r="C869" s="499"/>
      <c r="D869" s="499"/>
      <c r="E869" s="499"/>
      <c r="F869" s="499"/>
      <c r="G869" s="500"/>
      <c r="H869" s="499"/>
      <c r="I869" s="499"/>
      <c r="J869" s="500"/>
      <c r="K869" s="499"/>
      <c r="L869" s="500"/>
      <c r="M869" s="499"/>
      <c r="N869" s="500"/>
      <c r="O869" s="499"/>
      <c r="P869" s="500"/>
      <c r="Q869" s="501"/>
      <c r="R869" s="501"/>
      <c r="S869" s="501"/>
      <c r="T869" s="501"/>
      <c r="U869" s="499"/>
      <c r="V869" s="499"/>
      <c r="W869" s="500"/>
      <c r="X869" s="501"/>
      <c r="Y869" s="499"/>
      <c r="Z869" s="500"/>
      <c r="AA869" s="500"/>
      <c r="AB869" s="499"/>
      <c r="AC869" s="499"/>
      <c r="AD869" s="499"/>
      <c r="AE869" s="499"/>
      <c r="AF869" s="500"/>
      <c r="AG869" s="500"/>
      <c r="AH869" s="501"/>
      <c r="AI869" s="501"/>
      <c r="AJ869" s="501"/>
      <c r="AK869" s="501"/>
      <c r="AL869" s="501"/>
      <c r="AM869" s="501"/>
      <c r="AN869" s="502"/>
      <c r="AO869" s="502"/>
      <c r="AP869" s="500"/>
      <c r="AQ869" s="500"/>
      <c r="AR869" s="500"/>
      <c r="AS869" s="503"/>
      <c r="AT869" s="503"/>
      <c r="AU869" s="504"/>
      <c r="AV869" s="505"/>
      <c r="AW869" s="506"/>
      <c r="AX869" s="506"/>
      <c r="AY869" s="505"/>
      <c r="AZ869" s="506"/>
      <c r="BA869" s="504"/>
      <c r="BB869" s="504"/>
      <c r="BC869" s="504"/>
      <c r="BD869" s="504"/>
      <c r="BE869" s="504"/>
      <c r="BF869" s="504"/>
      <c r="BG869" s="505"/>
      <c r="BH869" s="505"/>
      <c r="BI869" s="505"/>
      <c r="BJ869" s="505"/>
      <c r="BK869" s="505"/>
      <c r="BL869" s="505"/>
      <c r="BM869" s="505"/>
      <c r="BN869" s="505"/>
      <c r="BO869" s="505"/>
      <c r="BP869" s="505"/>
    </row>
    <row r="870" spans="1:68" ht="19.5" customHeight="1">
      <c r="A870" s="499"/>
      <c r="B870" s="499"/>
      <c r="C870" s="499"/>
      <c r="D870" s="499"/>
      <c r="E870" s="499"/>
      <c r="F870" s="499"/>
      <c r="G870" s="500"/>
      <c r="H870" s="499"/>
      <c r="I870" s="499"/>
      <c r="J870" s="500"/>
      <c r="K870" s="499"/>
      <c r="L870" s="500"/>
      <c r="M870" s="499"/>
      <c r="N870" s="500"/>
      <c r="O870" s="499"/>
      <c r="P870" s="500"/>
      <c r="Q870" s="501"/>
      <c r="R870" s="501"/>
      <c r="S870" s="501"/>
      <c r="T870" s="501"/>
      <c r="U870" s="499"/>
      <c r="V870" s="499"/>
      <c r="W870" s="500"/>
      <c r="X870" s="501"/>
      <c r="Y870" s="499"/>
      <c r="Z870" s="500"/>
      <c r="AA870" s="500"/>
      <c r="AB870" s="499"/>
      <c r="AC870" s="499"/>
      <c r="AD870" s="499"/>
      <c r="AE870" s="499"/>
      <c r="AF870" s="500"/>
      <c r="AG870" s="500"/>
      <c r="AH870" s="501"/>
      <c r="AI870" s="501"/>
      <c r="AJ870" s="501"/>
      <c r="AK870" s="501"/>
      <c r="AL870" s="501"/>
      <c r="AM870" s="501"/>
      <c r="AN870" s="502"/>
      <c r="AO870" s="502"/>
      <c r="AP870" s="500"/>
      <c r="AQ870" s="500"/>
      <c r="AR870" s="500"/>
      <c r="AS870" s="503"/>
      <c r="AT870" s="503"/>
      <c r="AU870" s="504"/>
      <c r="AV870" s="505"/>
      <c r="AW870" s="506"/>
      <c r="AX870" s="506"/>
      <c r="AY870" s="505"/>
      <c r="AZ870" s="506"/>
      <c r="BA870" s="504"/>
      <c r="BB870" s="504"/>
      <c r="BC870" s="504"/>
      <c r="BD870" s="504"/>
      <c r="BE870" s="504"/>
      <c r="BF870" s="504"/>
      <c r="BG870" s="505"/>
      <c r="BH870" s="505"/>
      <c r="BI870" s="505"/>
      <c r="BJ870" s="505"/>
      <c r="BK870" s="505"/>
      <c r="BL870" s="505"/>
      <c r="BM870" s="505"/>
      <c r="BN870" s="505"/>
      <c r="BO870" s="505"/>
      <c r="BP870" s="505"/>
    </row>
    <row r="871" spans="1:68" ht="19.5" customHeight="1">
      <c r="A871" s="499"/>
      <c r="B871" s="499"/>
      <c r="C871" s="499"/>
      <c r="D871" s="499"/>
      <c r="E871" s="499"/>
      <c r="F871" s="499"/>
      <c r="G871" s="500"/>
      <c r="H871" s="499"/>
      <c r="I871" s="499"/>
      <c r="J871" s="500"/>
      <c r="K871" s="499"/>
      <c r="L871" s="500"/>
      <c r="M871" s="499"/>
      <c r="N871" s="500"/>
      <c r="O871" s="499"/>
      <c r="P871" s="500"/>
      <c r="Q871" s="501"/>
      <c r="R871" s="501"/>
      <c r="S871" s="501"/>
      <c r="T871" s="501"/>
      <c r="U871" s="499"/>
      <c r="V871" s="499"/>
      <c r="W871" s="500"/>
      <c r="X871" s="501"/>
      <c r="Y871" s="499"/>
      <c r="Z871" s="500"/>
      <c r="AA871" s="500"/>
      <c r="AB871" s="499"/>
      <c r="AC871" s="499"/>
      <c r="AD871" s="499"/>
      <c r="AE871" s="499"/>
      <c r="AF871" s="500"/>
      <c r="AG871" s="500"/>
      <c r="AH871" s="501"/>
      <c r="AI871" s="501"/>
      <c r="AJ871" s="501"/>
      <c r="AK871" s="501"/>
      <c r="AL871" s="501"/>
      <c r="AM871" s="501"/>
      <c r="AN871" s="502"/>
      <c r="AO871" s="502"/>
      <c r="AP871" s="500"/>
      <c r="AQ871" s="500"/>
      <c r="AR871" s="500"/>
      <c r="AS871" s="503"/>
      <c r="AT871" s="503"/>
      <c r="AU871" s="504"/>
      <c r="AV871" s="505"/>
      <c r="AW871" s="506"/>
      <c r="AX871" s="506"/>
      <c r="AY871" s="505"/>
      <c r="AZ871" s="506"/>
      <c r="BA871" s="504"/>
      <c r="BB871" s="504"/>
      <c r="BC871" s="504"/>
      <c r="BD871" s="504"/>
      <c r="BE871" s="504"/>
      <c r="BF871" s="504"/>
      <c r="BG871" s="505"/>
      <c r="BH871" s="505"/>
      <c r="BI871" s="505"/>
      <c r="BJ871" s="505"/>
      <c r="BK871" s="505"/>
      <c r="BL871" s="505"/>
      <c r="BM871" s="505"/>
      <c r="BN871" s="505"/>
      <c r="BO871" s="505"/>
      <c r="BP871" s="505"/>
    </row>
    <row r="872" spans="1:68" ht="19.5" customHeight="1">
      <c r="A872" s="499"/>
      <c r="B872" s="499"/>
      <c r="C872" s="499"/>
      <c r="D872" s="499"/>
      <c r="E872" s="499"/>
      <c r="F872" s="499"/>
      <c r="G872" s="500"/>
      <c r="H872" s="499"/>
      <c r="I872" s="499"/>
      <c r="J872" s="500"/>
      <c r="K872" s="499"/>
      <c r="L872" s="500"/>
      <c r="M872" s="499"/>
      <c r="N872" s="500"/>
      <c r="O872" s="499"/>
      <c r="P872" s="500"/>
      <c r="Q872" s="501"/>
      <c r="R872" s="501"/>
      <c r="S872" s="501"/>
      <c r="T872" s="501"/>
      <c r="U872" s="499"/>
      <c r="V872" s="499"/>
      <c r="W872" s="500"/>
      <c r="X872" s="501"/>
      <c r="Y872" s="499"/>
      <c r="Z872" s="500"/>
      <c r="AA872" s="500"/>
      <c r="AB872" s="499"/>
      <c r="AC872" s="499"/>
      <c r="AD872" s="499"/>
      <c r="AE872" s="499"/>
      <c r="AF872" s="500"/>
      <c r="AG872" s="500"/>
      <c r="AH872" s="501"/>
      <c r="AI872" s="501"/>
      <c r="AJ872" s="501"/>
      <c r="AK872" s="501"/>
      <c r="AL872" s="501"/>
      <c r="AM872" s="501"/>
      <c r="AN872" s="502"/>
      <c r="AO872" s="502"/>
      <c r="AP872" s="500"/>
      <c r="AQ872" s="500"/>
      <c r="AR872" s="500"/>
      <c r="AS872" s="503"/>
      <c r="AT872" s="503"/>
      <c r="AU872" s="504"/>
      <c r="AV872" s="505"/>
      <c r="AW872" s="506"/>
      <c r="AX872" s="506"/>
      <c r="AY872" s="505"/>
      <c r="AZ872" s="506"/>
      <c r="BA872" s="504"/>
      <c r="BB872" s="504"/>
      <c r="BC872" s="504"/>
      <c r="BD872" s="504"/>
      <c r="BE872" s="504"/>
      <c r="BF872" s="504"/>
      <c r="BG872" s="505"/>
      <c r="BH872" s="505"/>
      <c r="BI872" s="505"/>
      <c r="BJ872" s="505"/>
      <c r="BK872" s="505"/>
      <c r="BL872" s="505"/>
      <c r="BM872" s="505"/>
      <c r="BN872" s="505"/>
      <c r="BO872" s="505"/>
      <c r="BP872" s="505"/>
    </row>
    <row r="873" spans="1:68" ht="19.5" customHeight="1">
      <c r="A873" s="499"/>
      <c r="B873" s="499"/>
      <c r="C873" s="499"/>
      <c r="D873" s="499"/>
      <c r="E873" s="499"/>
      <c r="F873" s="499"/>
      <c r="G873" s="500"/>
      <c r="H873" s="499"/>
      <c r="I873" s="499"/>
      <c r="J873" s="500"/>
      <c r="K873" s="499"/>
      <c r="L873" s="500"/>
      <c r="M873" s="499"/>
      <c r="N873" s="500"/>
      <c r="O873" s="499"/>
      <c r="P873" s="500"/>
      <c r="Q873" s="501"/>
      <c r="R873" s="501"/>
      <c r="S873" s="501"/>
      <c r="T873" s="501"/>
      <c r="U873" s="499"/>
      <c r="V873" s="499"/>
      <c r="W873" s="500"/>
      <c r="X873" s="501"/>
      <c r="Y873" s="499"/>
      <c r="Z873" s="500"/>
      <c r="AA873" s="500"/>
      <c r="AB873" s="499"/>
      <c r="AC873" s="499"/>
      <c r="AD873" s="499"/>
      <c r="AE873" s="499"/>
      <c r="AF873" s="500"/>
      <c r="AG873" s="500"/>
      <c r="AH873" s="501"/>
      <c r="AI873" s="501"/>
      <c r="AJ873" s="501"/>
      <c r="AK873" s="501"/>
      <c r="AL873" s="501"/>
      <c r="AM873" s="501"/>
      <c r="AN873" s="502"/>
      <c r="AO873" s="502"/>
      <c r="AP873" s="500"/>
      <c r="AQ873" s="500"/>
      <c r="AR873" s="500"/>
      <c r="AS873" s="503"/>
      <c r="AT873" s="503"/>
      <c r="AU873" s="504"/>
      <c r="AV873" s="505"/>
      <c r="AW873" s="506"/>
      <c r="AX873" s="506"/>
      <c r="AY873" s="505"/>
      <c r="AZ873" s="506"/>
      <c r="BA873" s="504"/>
      <c r="BB873" s="504"/>
      <c r="BC873" s="504"/>
      <c r="BD873" s="504"/>
      <c r="BE873" s="504"/>
      <c r="BF873" s="504"/>
      <c r="BG873" s="505"/>
      <c r="BH873" s="505"/>
      <c r="BI873" s="505"/>
      <c r="BJ873" s="505"/>
      <c r="BK873" s="505"/>
      <c r="BL873" s="505"/>
      <c r="BM873" s="505"/>
      <c r="BN873" s="505"/>
      <c r="BO873" s="505"/>
      <c r="BP873" s="505"/>
    </row>
    <row r="874" spans="1:68" ht="19.5" customHeight="1">
      <c r="A874" s="499"/>
      <c r="B874" s="499"/>
      <c r="C874" s="499"/>
      <c r="D874" s="499"/>
      <c r="E874" s="499"/>
      <c r="F874" s="499"/>
      <c r="G874" s="500"/>
      <c r="H874" s="499"/>
      <c r="I874" s="499"/>
      <c r="J874" s="500"/>
      <c r="K874" s="499"/>
      <c r="L874" s="500"/>
      <c r="M874" s="499"/>
      <c r="N874" s="500"/>
      <c r="O874" s="499"/>
      <c r="P874" s="500"/>
      <c r="Q874" s="501"/>
      <c r="R874" s="501"/>
      <c r="S874" s="501"/>
      <c r="T874" s="501"/>
      <c r="U874" s="499"/>
      <c r="V874" s="499"/>
      <c r="W874" s="500"/>
      <c r="X874" s="501"/>
      <c r="Y874" s="499"/>
      <c r="Z874" s="500"/>
      <c r="AA874" s="500"/>
      <c r="AB874" s="499"/>
      <c r="AC874" s="499"/>
      <c r="AD874" s="499"/>
      <c r="AE874" s="499"/>
      <c r="AF874" s="500"/>
      <c r="AG874" s="500"/>
      <c r="AH874" s="501"/>
      <c r="AI874" s="501"/>
      <c r="AJ874" s="501"/>
      <c r="AK874" s="501"/>
      <c r="AL874" s="501"/>
      <c r="AM874" s="501"/>
      <c r="AN874" s="502"/>
      <c r="AO874" s="502"/>
      <c r="AP874" s="500"/>
      <c r="AQ874" s="500"/>
      <c r="AR874" s="500"/>
      <c r="AS874" s="503"/>
      <c r="AT874" s="503"/>
      <c r="AU874" s="504"/>
      <c r="AV874" s="505"/>
      <c r="AW874" s="506"/>
      <c r="AX874" s="506"/>
      <c r="AY874" s="505"/>
      <c r="AZ874" s="506"/>
      <c r="BA874" s="504"/>
      <c r="BB874" s="504"/>
      <c r="BC874" s="504"/>
      <c r="BD874" s="504"/>
      <c r="BE874" s="504"/>
      <c r="BF874" s="504"/>
      <c r="BG874" s="505"/>
      <c r="BH874" s="505"/>
      <c r="BI874" s="505"/>
      <c r="BJ874" s="505"/>
      <c r="BK874" s="505"/>
      <c r="BL874" s="505"/>
      <c r="BM874" s="505"/>
      <c r="BN874" s="505"/>
      <c r="BO874" s="505"/>
      <c r="BP874" s="505"/>
    </row>
    <row r="875" spans="1:68" ht="19.5" customHeight="1">
      <c r="A875" s="499"/>
      <c r="B875" s="499"/>
      <c r="C875" s="499"/>
      <c r="D875" s="499"/>
      <c r="E875" s="499"/>
      <c r="F875" s="499"/>
      <c r="G875" s="500"/>
      <c r="H875" s="499"/>
      <c r="I875" s="499"/>
      <c r="J875" s="500"/>
      <c r="K875" s="499"/>
      <c r="L875" s="500"/>
      <c r="M875" s="499"/>
      <c r="N875" s="500"/>
      <c r="O875" s="499"/>
      <c r="P875" s="500"/>
      <c r="Q875" s="501"/>
      <c r="R875" s="501"/>
      <c r="S875" s="501"/>
      <c r="T875" s="501"/>
      <c r="U875" s="499"/>
      <c r="V875" s="499"/>
      <c r="W875" s="500"/>
      <c r="X875" s="501"/>
      <c r="Y875" s="499"/>
      <c r="Z875" s="500"/>
      <c r="AA875" s="500"/>
      <c r="AB875" s="499"/>
      <c r="AC875" s="499"/>
      <c r="AD875" s="499"/>
      <c r="AE875" s="499"/>
      <c r="AF875" s="500"/>
      <c r="AG875" s="500"/>
      <c r="AH875" s="501"/>
      <c r="AI875" s="501"/>
      <c r="AJ875" s="501"/>
      <c r="AK875" s="501"/>
      <c r="AL875" s="501"/>
      <c r="AM875" s="501"/>
      <c r="AN875" s="502"/>
      <c r="AO875" s="502"/>
      <c r="AP875" s="500"/>
      <c r="AQ875" s="500"/>
      <c r="AR875" s="500"/>
      <c r="AS875" s="503"/>
      <c r="AT875" s="503"/>
      <c r="AU875" s="504"/>
      <c r="AV875" s="505"/>
      <c r="AW875" s="506"/>
      <c r="AX875" s="506"/>
      <c r="AY875" s="505"/>
      <c r="AZ875" s="506"/>
      <c r="BA875" s="504"/>
      <c r="BB875" s="504"/>
      <c r="BC875" s="504"/>
      <c r="BD875" s="504"/>
      <c r="BE875" s="504"/>
      <c r="BF875" s="504"/>
      <c r="BG875" s="505"/>
      <c r="BH875" s="505"/>
      <c r="BI875" s="505"/>
      <c r="BJ875" s="505"/>
      <c r="BK875" s="505"/>
      <c r="BL875" s="505"/>
      <c r="BM875" s="505"/>
      <c r="BN875" s="505"/>
      <c r="BO875" s="505"/>
      <c r="BP875" s="505"/>
    </row>
    <row r="876" spans="1:68" ht="19.5" customHeight="1">
      <c r="A876" s="499"/>
      <c r="B876" s="499"/>
      <c r="C876" s="499"/>
      <c r="D876" s="499"/>
      <c r="E876" s="499"/>
      <c r="F876" s="499"/>
      <c r="G876" s="500"/>
      <c r="H876" s="499"/>
      <c r="I876" s="499"/>
      <c r="J876" s="500"/>
      <c r="K876" s="499"/>
      <c r="L876" s="500"/>
      <c r="M876" s="499"/>
      <c r="N876" s="500"/>
      <c r="O876" s="499"/>
      <c r="P876" s="500"/>
      <c r="Q876" s="501"/>
      <c r="R876" s="501"/>
      <c r="S876" s="501"/>
      <c r="T876" s="501"/>
      <c r="U876" s="499"/>
      <c r="V876" s="499"/>
      <c r="W876" s="500"/>
      <c r="X876" s="501"/>
      <c r="Y876" s="499"/>
      <c r="Z876" s="500"/>
      <c r="AA876" s="500"/>
      <c r="AB876" s="499"/>
      <c r="AC876" s="499"/>
      <c r="AD876" s="499"/>
      <c r="AE876" s="499"/>
      <c r="AF876" s="500"/>
      <c r="AG876" s="500"/>
      <c r="AH876" s="501"/>
      <c r="AI876" s="501"/>
      <c r="AJ876" s="501"/>
      <c r="AK876" s="501"/>
      <c r="AL876" s="501"/>
      <c r="AM876" s="501"/>
      <c r="AN876" s="502"/>
      <c r="AO876" s="502"/>
      <c r="AP876" s="500"/>
      <c r="AQ876" s="500"/>
      <c r="AR876" s="500"/>
      <c r="AS876" s="503"/>
      <c r="AT876" s="503"/>
      <c r="AU876" s="504"/>
      <c r="AV876" s="505"/>
      <c r="AW876" s="506"/>
      <c r="AX876" s="506"/>
      <c r="AY876" s="505"/>
      <c r="AZ876" s="506"/>
      <c r="BA876" s="504"/>
      <c r="BB876" s="504"/>
      <c r="BC876" s="504"/>
      <c r="BD876" s="504"/>
      <c r="BE876" s="504"/>
      <c r="BF876" s="504"/>
      <c r="BG876" s="505"/>
      <c r="BH876" s="505"/>
      <c r="BI876" s="505"/>
      <c r="BJ876" s="505"/>
      <c r="BK876" s="505"/>
      <c r="BL876" s="505"/>
      <c r="BM876" s="505"/>
      <c r="BN876" s="505"/>
      <c r="BO876" s="505"/>
      <c r="BP876" s="505"/>
    </row>
    <row r="877" spans="1:68" ht="19.5" customHeight="1">
      <c r="A877" s="499"/>
      <c r="B877" s="499"/>
      <c r="C877" s="499"/>
      <c r="D877" s="499"/>
      <c r="E877" s="499"/>
      <c r="F877" s="499"/>
      <c r="G877" s="500"/>
      <c r="H877" s="499"/>
      <c r="I877" s="499"/>
      <c r="J877" s="500"/>
      <c r="K877" s="499"/>
      <c r="L877" s="500"/>
      <c r="M877" s="499"/>
      <c r="N877" s="500"/>
      <c r="O877" s="499"/>
      <c r="P877" s="500"/>
      <c r="Q877" s="501"/>
      <c r="R877" s="501"/>
      <c r="S877" s="501"/>
      <c r="T877" s="501"/>
      <c r="U877" s="499"/>
      <c r="V877" s="499"/>
      <c r="W877" s="500"/>
      <c r="X877" s="501"/>
      <c r="Y877" s="499"/>
      <c r="Z877" s="500"/>
      <c r="AA877" s="500"/>
      <c r="AB877" s="499"/>
      <c r="AC877" s="499"/>
      <c r="AD877" s="499"/>
      <c r="AE877" s="499"/>
      <c r="AF877" s="500"/>
      <c r="AG877" s="500"/>
      <c r="AH877" s="501"/>
      <c r="AI877" s="501"/>
      <c r="AJ877" s="501"/>
      <c r="AK877" s="501"/>
      <c r="AL877" s="501"/>
      <c r="AM877" s="501"/>
      <c r="AN877" s="502"/>
      <c r="AO877" s="502"/>
      <c r="AP877" s="500"/>
      <c r="AQ877" s="500"/>
      <c r="AR877" s="500"/>
      <c r="AS877" s="503"/>
      <c r="AT877" s="503"/>
      <c r="AU877" s="504"/>
      <c r="AV877" s="505"/>
      <c r="AW877" s="506"/>
      <c r="AX877" s="506"/>
      <c r="AY877" s="505"/>
      <c r="AZ877" s="506"/>
      <c r="BA877" s="504"/>
      <c r="BB877" s="504"/>
      <c r="BC877" s="504"/>
      <c r="BD877" s="504"/>
      <c r="BE877" s="504"/>
      <c r="BF877" s="504"/>
      <c r="BG877" s="505"/>
      <c r="BH877" s="505"/>
      <c r="BI877" s="505"/>
      <c r="BJ877" s="505"/>
      <c r="BK877" s="505"/>
      <c r="BL877" s="505"/>
      <c r="BM877" s="505"/>
      <c r="BN877" s="505"/>
      <c r="BO877" s="505"/>
      <c r="BP877" s="505"/>
    </row>
    <row r="878" spans="1:68" ht="19.5" customHeight="1">
      <c r="A878" s="499"/>
      <c r="B878" s="499"/>
      <c r="C878" s="499"/>
      <c r="D878" s="499"/>
      <c r="E878" s="499"/>
      <c r="F878" s="499"/>
      <c r="G878" s="500"/>
      <c r="H878" s="499"/>
      <c r="I878" s="499"/>
      <c r="J878" s="500"/>
      <c r="K878" s="499"/>
      <c r="L878" s="500"/>
      <c r="M878" s="499"/>
      <c r="N878" s="500"/>
      <c r="O878" s="499"/>
      <c r="P878" s="500"/>
      <c r="Q878" s="501"/>
      <c r="R878" s="501"/>
      <c r="S878" s="501"/>
      <c r="T878" s="501"/>
      <c r="U878" s="499"/>
      <c r="V878" s="499"/>
      <c r="W878" s="500"/>
      <c r="X878" s="501"/>
      <c r="Y878" s="499"/>
      <c r="Z878" s="500"/>
      <c r="AA878" s="500"/>
      <c r="AB878" s="499"/>
      <c r="AC878" s="499"/>
      <c r="AD878" s="499"/>
      <c r="AE878" s="499"/>
      <c r="AF878" s="500"/>
      <c r="AG878" s="500"/>
      <c r="AH878" s="501"/>
      <c r="AI878" s="501"/>
      <c r="AJ878" s="501"/>
      <c r="AK878" s="501"/>
      <c r="AL878" s="501"/>
      <c r="AM878" s="501"/>
      <c r="AN878" s="502"/>
      <c r="AO878" s="502"/>
      <c r="AP878" s="500"/>
      <c r="AQ878" s="500"/>
      <c r="AR878" s="500"/>
      <c r="AS878" s="503"/>
      <c r="AT878" s="503"/>
      <c r="AU878" s="504"/>
      <c r="AV878" s="505"/>
      <c r="AW878" s="506"/>
      <c r="AX878" s="506"/>
      <c r="AY878" s="505"/>
      <c r="AZ878" s="506"/>
      <c r="BA878" s="504"/>
      <c r="BB878" s="504"/>
      <c r="BC878" s="504"/>
      <c r="BD878" s="504"/>
      <c r="BE878" s="504"/>
      <c r="BF878" s="504"/>
      <c r="BG878" s="505"/>
      <c r="BH878" s="505"/>
      <c r="BI878" s="505"/>
      <c r="BJ878" s="505"/>
      <c r="BK878" s="505"/>
      <c r="BL878" s="505"/>
      <c r="BM878" s="505"/>
      <c r="BN878" s="505"/>
      <c r="BO878" s="505"/>
      <c r="BP878" s="505"/>
    </row>
    <row r="879" spans="1:68" ht="19.5" customHeight="1">
      <c r="A879" s="499"/>
      <c r="B879" s="499"/>
      <c r="C879" s="499"/>
      <c r="D879" s="499"/>
      <c r="E879" s="499"/>
      <c r="F879" s="499"/>
      <c r="G879" s="500"/>
      <c r="H879" s="499"/>
      <c r="I879" s="499"/>
      <c r="J879" s="500"/>
      <c r="K879" s="499"/>
      <c r="L879" s="500"/>
      <c r="M879" s="499"/>
      <c r="N879" s="500"/>
      <c r="O879" s="499"/>
      <c r="P879" s="500"/>
      <c r="Q879" s="501"/>
      <c r="R879" s="501"/>
      <c r="S879" s="501"/>
      <c r="T879" s="501"/>
      <c r="U879" s="499"/>
      <c r="V879" s="499"/>
      <c r="W879" s="500"/>
      <c r="X879" s="501"/>
      <c r="Y879" s="499"/>
      <c r="Z879" s="500"/>
      <c r="AA879" s="500"/>
      <c r="AB879" s="499"/>
      <c r="AC879" s="499"/>
      <c r="AD879" s="499"/>
      <c r="AE879" s="499"/>
      <c r="AF879" s="500"/>
      <c r="AG879" s="500"/>
      <c r="AH879" s="501"/>
      <c r="AI879" s="501"/>
      <c r="AJ879" s="501"/>
      <c r="AK879" s="501"/>
      <c r="AL879" s="501"/>
      <c r="AM879" s="501"/>
      <c r="AN879" s="502"/>
      <c r="AO879" s="502"/>
      <c r="AP879" s="500"/>
      <c r="AQ879" s="500"/>
      <c r="AR879" s="500"/>
      <c r="AS879" s="503"/>
      <c r="AT879" s="503"/>
      <c r="AU879" s="504"/>
      <c r="AV879" s="505"/>
      <c r="AW879" s="506"/>
      <c r="AX879" s="506"/>
      <c r="AY879" s="505"/>
      <c r="AZ879" s="506"/>
      <c r="BA879" s="504"/>
      <c r="BB879" s="504"/>
      <c r="BC879" s="504"/>
      <c r="BD879" s="504"/>
      <c r="BE879" s="504"/>
      <c r="BF879" s="504"/>
      <c r="BG879" s="505"/>
      <c r="BH879" s="505"/>
      <c r="BI879" s="505"/>
      <c r="BJ879" s="505"/>
      <c r="BK879" s="505"/>
      <c r="BL879" s="505"/>
      <c r="BM879" s="505"/>
      <c r="BN879" s="505"/>
      <c r="BO879" s="505"/>
      <c r="BP879" s="505"/>
    </row>
    <row r="880" spans="1:68" ht="19.5" customHeight="1">
      <c r="A880" s="499"/>
      <c r="B880" s="499"/>
      <c r="C880" s="499"/>
      <c r="D880" s="499"/>
      <c r="E880" s="499"/>
      <c r="F880" s="499"/>
      <c r="G880" s="500"/>
      <c r="H880" s="499"/>
      <c r="I880" s="499"/>
      <c r="J880" s="500"/>
      <c r="K880" s="499"/>
      <c r="L880" s="500"/>
      <c r="M880" s="499"/>
      <c r="N880" s="500"/>
      <c r="O880" s="499"/>
      <c r="P880" s="500"/>
      <c r="Q880" s="501"/>
      <c r="R880" s="501"/>
      <c r="S880" s="501"/>
      <c r="T880" s="501"/>
      <c r="U880" s="499"/>
      <c r="V880" s="499"/>
      <c r="W880" s="500"/>
      <c r="X880" s="501"/>
      <c r="Y880" s="499"/>
      <c r="Z880" s="500"/>
      <c r="AA880" s="500"/>
      <c r="AB880" s="499"/>
      <c r="AC880" s="499"/>
      <c r="AD880" s="499"/>
      <c r="AE880" s="499"/>
      <c r="AF880" s="500"/>
      <c r="AG880" s="500"/>
      <c r="AH880" s="501"/>
      <c r="AI880" s="501"/>
      <c r="AJ880" s="501"/>
      <c r="AK880" s="501"/>
      <c r="AL880" s="501"/>
      <c r="AM880" s="501"/>
      <c r="AN880" s="502"/>
      <c r="AO880" s="502"/>
      <c r="AP880" s="500"/>
      <c r="AQ880" s="500"/>
      <c r="AR880" s="500"/>
      <c r="AS880" s="503"/>
      <c r="AT880" s="503"/>
      <c r="AU880" s="504"/>
      <c r="AV880" s="505"/>
      <c r="AW880" s="506"/>
      <c r="AX880" s="506"/>
      <c r="AY880" s="505"/>
      <c r="AZ880" s="506"/>
      <c r="BA880" s="504"/>
      <c r="BB880" s="504"/>
      <c r="BC880" s="504"/>
      <c r="BD880" s="504"/>
      <c r="BE880" s="504"/>
      <c r="BF880" s="504"/>
      <c r="BG880" s="505"/>
      <c r="BH880" s="505"/>
      <c r="BI880" s="505"/>
      <c r="BJ880" s="505"/>
      <c r="BK880" s="505"/>
      <c r="BL880" s="505"/>
      <c r="BM880" s="505"/>
      <c r="BN880" s="505"/>
      <c r="BO880" s="505"/>
      <c r="BP880" s="505"/>
    </row>
    <row r="881" spans="1:68" ht="19.5" customHeight="1">
      <c r="A881" s="499"/>
      <c r="B881" s="499"/>
      <c r="C881" s="499"/>
      <c r="D881" s="499"/>
      <c r="E881" s="499"/>
      <c r="F881" s="499"/>
      <c r="G881" s="500"/>
      <c r="H881" s="499"/>
      <c r="I881" s="499"/>
      <c r="J881" s="500"/>
      <c r="K881" s="499"/>
      <c r="L881" s="500"/>
      <c r="M881" s="499"/>
      <c r="N881" s="500"/>
      <c r="O881" s="499"/>
      <c r="P881" s="500"/>
      <c r="Q881" s="501"/>
      <c r="R881" s="501"/>
      <c r="S881" s="501"/>
      <c r="T881" s="501"/>
      <c r="U881" s="499"/>
      <c r="V881" s="499"/>
      <c r="W881" s="500"/>
      <c r="X881" s="501"/>
      <c r="Y881" s="499"/>
      <c r="Z881" s="500"/>
      <c r="AA881" s="500"/>
      <c r="AB881" s="499"/>
      <c r="AC881" s="499"/>
      <c r="AD881" s="499"/>
      <c r="AE881" s="499"/>
      <c r="AF881" s="500"/>
      <c r="AG881" s="500"/>
      <c r="AH881" s="501"/>
      <c r="AI881" s="501"/>
      <c r="AJ881" s="501"/>
      <c r="AK881" s="501"/>
      <c r="AL881" s="501"/>
      <c r="AM881" s="501"/>
      <c r="AN881" s="502"/>
      <c r="AO881" s="502"/>
      <c r="AP881" s="500"/>
      <c r="AQ881" s="500"/>
      <c r="AR881" s="500"/>
      <c r="AS881" s="503"/>
      <c r="AT881" s="503"/>
      <c r="AU881" s="504"/>
      <c r="AV881" s="505"/>
      <c r="AW881" s="506"/>
      <c r="AX881" s="506"/>
      <c r="AY881" s="505"/>
      <c r="AZ881" s="506"/>
      <c r="BA881" s="504"/>
      <c r="BB881" s="504"/>
      <c r="BC881" s="504"/>
      <c r="BD881" s="504"/>
      <c r="BE881" s="504"/>
      <c r="BF881" s="504"/>
      <c r="BG881" s="505"/>
      <c r="BH881" s="505"/>
      <c r="BI881" s="505"/>
      <c r="BJ881" s="505"/>
      <c r="BK881" s="505"/>
      <c r="BL881" s="505"/>
      <c r="BM881" s="505"/>
      <c r="BN881" s="505"/>
      <c r="BO881" s="505"/>
      <c r="BP881" s="505"/>
    </row>
    <row r="882" spans="1:68" ht="19.5" customHeight="1">
      <c r="A882" s="499"/>
      <c r="B882" s="499"/>
      <c r="C882" s="499"/>
      <c r="D882" s="499"/>
      <c r="E882" s="499"/>
      <c r="F882" s="499"/>
      <c r="G882" s="500"/>
      <c r="H882" s="499"/>
      <c r="I882" s="499"/>
      <c r="J882" s="500"/>
      <c r="K882" s="499"/>
      <c r="L882" s="500"/>
      <c r="M882" s="499"/>
      <c r="N882" s="500"/>
      <c r="O882" s="499"/>
      <c r="P882" s="500"/>
      <c r="Q882" s="501"/>
      <c r="R882" s="501"/>
      <c r="S882" s="501"/>
      <c r="T882" s="501"/>
      <c r="U882" s="499"/>
      <c r="V882" s="499"/>
      <c r="W882" s="500"/>
      <c r="X882" s="501"/>
      <c r="Y882" s="499"/>
      <c r="Z882" s="500"/>
      <c r="AA882" s="500"/>
      <c r="AB882" s="499"/>
      <c r="AC882" s="499"/>
      <c r="AD882" s="499"/>
      <c r="AE882" s="499"/>
      <c r="AF882" s="500"/>
      <c r="AG882" s="500"/>
      <c r="AH882" s="501"/>
      <c r="AI882" s="501"/>
      <c r="AJ882" s="501"/>
      <c r="AK882" s="501"/>
      <c r="AL882" s="501"/>
      <c r="AM882" s="501"/>
      <c r="AN882" s="502"/>
      <c r="AO882" s="502"/>
      <c r="AP882" s="500"/>
      <c r="AQ882" s="500"/>
      <c r="AR882" s="500"/>
      <c r="AS882" s="503"/>
      <c r="AT882" s="503"/>
      <c r="AU882" s="504"/>
      <c r="AV882" s="505"/>
      <c r="AW882" s="506"/>
      <c r="AX882" s="506"/>
      <c r="AY882" s="505"/>
      <c r="AZ882" s="506"/>
      <c r="BA882" s="504"/>
      <c r="BB882" s="504"/>
      <c r="BC882" s="504"/>
      <c r="BD882" s="504"/>
      <c r="BE882" s="504"/>
      <c r="BF882" s="504"/>
      <c r="BG882" s="505"/>
      <c r="BH882" s="505"/>
      <c r="BI882" s="505"/>
      <c r="BJ882" s="505"/>
      <c r="BK882" s="505"/>
      <c r="BL882" s="505"/>
      <c r="BM882" s="505"/>
      <c r="BN882" s="505"/>
      <c r="BO882" s="505"/>
      <c r="BP882" s="505"/>
    </row>
    <row r="883" spans="1:68" ht="19.5" customHeight="1">
      <c r="A883" s="499"/>
      <c r="B883" s="499"/>
      <c r="C883" s="499"/>
      <c r="D883" s="499"/>
      <c r="E883" s="499"/>
      <c r="F883" s="499"/>
      <c r="G883" s="500"/>
      <c r="H883" s="499"/>
      <c r="I883" s="499"/>
      <c r="J883" s="500"/>
      <c r="K883" s="499"/>
      <c r="L883" s="500"/>
      <c r="M883" s="499"/>
      <c r="N883" s="500"/>
      <c r="O883" s="499"/>
      <c r="P883" s="500"/>
      <c r="Q883" s="501"/>
      <c r="R883" s="501"/>
      <c r="S883" s="501"/>
      <c r="T883" s="501"/>
      <c r="U883" s="499"/>
      <c r="V883" s="499"/>
      <c r="W883" s="500"/>
      <c r="X883" s="501"/>
      <c r="Y883" s="499"/>
      <c r="Z883" s="500"/>
      <c r="AA883" s="500"/>
      <c r="AB883" s="499"/>
      <c r="AC883" s="499"/>
      <c r="AD883" s="499"/>
      <c r="AE883" s="499"/>
      <c r="AF883" s="500"/>
      <c r="AG883" s="500"/>
      <c r="AH883" s="501"/>
      <c r="AI883" s="501"/>
      <c r="AJ883" s="501"/>
      <c r="AK883" s="501"/>
      <c r="AL883" s="501"/>
      <c r="AM883" s="501"/>
      <c r="AN883" s="502"/>
      <c r="AO883" s="502"/>
      <c r="AP883" s="500"/>
      <c r="AQ883" s="500"/>
      <c r="AR883" s="500"/>
      <c r="AS883" s="503"/>
      <c r="AT883" s="503"/>
      <c r="AU883" s="504"/>
      <c r="AV883" s="505"/>
      <c r="AW883" s="506"/>
      <c r="AX883" s="506"/>
      <c r="AY883" s="505"/>
      <c r="AZ883" s="506"/>
      <c r="BA883" s="504"/>
      <c r="BB883" s="504"/>
      <c r="BC883" s="504"/>
      <c r="BD883" s="504"/>
      <c r="BE883" s="504"/>
      <c r="BF883" s="504"/>
      <c r="BG883" s="505"/>
      <c r="BH883" s="505"/>
      <c r="BI883" s="505"/>
      <c r="BJ883" s="505"/>
      <c r="BK883" s="505"/>
      <c r="BL883" s="505"/>
      <c r="BM883" s="505"/>
      <c r="BN883" s="505"/>
      <c r="BO883" s="505"/>
      <c r="BP883" s="505"/>
    </row>
    <row r="884" spans="1:68" ht="19.5" customHeight="1">
      <c r="A884" s="499"/>
      <c r="B884" s="499"/>
      <c r="C884" s="499"/>
      <c r="D884" s="499"/>
      <c r="E884" s="499"/>
      <c r="F884" s="499"/>
      <c r="G884" s="500"/>
      <c r="H884" s="499"/>
      <c r="I884" s="499"/>
      <c r="J884" s="500"/>
      <c r="K884" s="499"/>
      <c r="L884" s="500"/>
      <c r="M884" s="499"/>
      <c r="N884" s="500"/>
      <c r="O884" s="499"/>
      <c r="P884" s="500"/>
      <c r="Q884" s="501"/>
      <c r="R884" s="501"/>
      <c r="S884" s="501"/>
      <c r="T884" s="501"/>
      <c r="U884" s="499"/>
      <c r="V884" s="499"/>
      <c r="W884" s="500"/>
      <c r="X884" s="501"/>
      <c r="Y884" s="499"/>
      <c r="Z884" s="500"/>
      <c r="AA884" s="500"/>
      <c r="AB884" s="499"/>
      <c r="AC884" s="499"/>
      <c r="AD884" s="499"/>
      <c r="AE884" s="499"/>
      <c r="AF884" s="500"/>
      <c r="AG884" s="500"/>
      <c r="AH884" s="501"/>
      <c r="AI884" s="501"/>
      <c r="AJ884" s="501"/>
      <c r="AK884" s="501"/>
      <c r="AL884" s="501"/>
      <c r="AM884" s="501"/>
      <c r="AN884" s="502"/>
      <c r="AO884" s="502"/>
      <c r="AP884" s="500"/>
      <c r="AQ884" s="500"/>
      <c r="AR884" s="500"/>
      <c r="AS884" s="503"/>
      <c r="AT884" s="503"/>
      <c r="AU884" s="504"/>
      <c r="AV884" s="505"/>
      <c r="AW884" s="506"/>
      <c r="AX884" s="506"/>
      <c r="AY884" s="505"/>
      <c r="AZ884" s="506"/>
      <c r="BA884" s="504"/>
      <c r="BB884" s="504"/>
      <c r="BC884" s="504"/>
      <c r="BD884" s="504"/>
      <c r="BE884" s="504"/>
      <c r="BF884" s="504"/>
      <c r="BG884" s="505"/>
      <c r="BH884" s="505"/>
      <c r="BI884" s="505"/>
      <c r="BJ884" s="505"/>
      <c r="BK884" s="505"/>
      <c r="BL884" s="505"/>
      <c r="BM884" s="505"/>
      <c r="BN884" s="505"/>
      <c r="BO884" s="505"/>
      <c r="BP884" s="505"/>
    </row>
    <row r="885" spans="1:68" ht="19.5" customHeight="1">
      <c r="A885" s="499"/>
      <c r="B885" s="499"/>
      <c r="C885" s="499"/>
      <c r="D885" s="499"/>
      <c r="E885" s="499"/>
      <c r="F885" s="499"/>
      <c r="G885" s="500"/>
      <c r="H885" s="499"/>
      <c r="I885" s="499"/>
      <c r="J885" s="500"/>
      <c r="K885" s="499"/>
      <c r="L885" s="500"/>
      <c r="M885" s="499"/>
      <c r="N885" s="500"/>
      <c r="O885" s="499"/>
      <c r="P885" s="500"/>
      <c r="Q885" s="501"/>
      <c r="R885" s="501"/>
      <c r="S885" s="501"/>
      <c r="T885" s="501"/>
      <c r="U885" s="499"/>
      <c r="V885" s="499"/>
      <c r="W885" s="500"/>
      <c r="X885" s="501"/>
      <c r="Y885" s="499"/>
      <c r="Z885" s="500"/>
      <c r="AA885" s="500"/>
      <c r="AB885" s="499"/>
      <c r="AC885" s="499"/>
      <c r="AD885" s="499"/>
      <c r="AE885" s="499"/>
      <c r="AF885" s="500"/>
      <c r="AG885" s="500"/>
      <c r="AH885" s="501"/>
      <c r="AI885" s="501"/>
      <c r="AJ885" s="501"/>
      <c r="AK885" s="501"/>
      <c r="AL885" s="501"/>
      <c r="AM885" s="501"/>
      <c r="AN885" s="502"/>
      <c r="AO885" s="502"/>
      <c r="AP885" s="500"/>
      <c r="AQ885" s="500"/>
      <c r="AR885" s="500"/>
      <c r="AS885" s="503"/>
      <c r="AT885" s="503"/>
      <c r="AU885" s="504"/>
      <c r="AV885" s="505"/>
      <c r="AW885" s="506"/>
      <c r="AX885" s="506"/>
      <c r="AY885" s="505"/>
      <c r="AZ885" s="506"/>
      <c r="BA885" s="504"/>
      <c r="BB885" s="504"/>
      <c r="BC885" s="504"/>
      <c r="BD885" s="504"/>
      <c r="BE885" s="504"/>
      <c r="BF885" s="504"/>
      <c r="BG885" s="505"/>
      <c r="BH885" s="505"/>
      <c r="BI885" s="505"/>
      <c r="BJ885" s="505"/>
      <c r="BK885" s="505"/>
      <c r="BL885" s="505"/>
      <c r="BM885" s="505"/>
      <c r="BN885" s="505"/>
      <c r="BO885" s="505"/>
      <c r="BP885" s="505"/>
    </row>
    <row r="886" spans="1:68" ht="19.5" customHeight="1">
      <c r="A886" s="499"/>
      <c r="B886" s="499"/>
      <c r="C886" s="499"/>
      <c r="D886" s="499"/>
      <c r="E886" s="499"/>
      <c r="F886" s="499"/>
      <c r="G886" s="500"/>
      <c r="H886" s="499"/>
      <c r="I886" s="499"/>
      <c r="J886" s="500"/>
      <c r="K886" s="499"/>
      <c r="L886" s="500"/>
      <c r="M886" s="499"/>
      <c r="N886" s="500"/>
      <c r="O886" s="499"/>
      <c r="P886" s="500"/>
      <c r="Q886" s="501"/>
      <c r="R886" s="501"/>
      <c r="S886" s="501"/>
      <c r="T886" s="501"/>
      <c r="U886" s="499"/>
      <c r="V886" s="499"/>
      <c r="W886" s="500"/>
      <c r="X886" s="501"/>
      <c r="Y886" s="499"/>
      <c r="Z886" s="500"/>
      <c r="AA886" s="500"/>
      <c r="AB886" s="499"/>
      <c r="AC886" s="499"/>
      <c r="AD886" s="499"/>
      <c r="AE886" s="499"/>
      <c r="AF886" s="500"/>
      <c r="AG886" s="500"/>
      <c r="AH886" s="501"/>
      <c r="AI886" s="501"/>
      <c r="AJ886" s="501"/>
      <c r="AK886" s="501"/>
      <c r="AL886" s="501"/>
      <c r="AM886" s="501"/>
      <c r="AN886" s="502"/>
      <c r="AO886" s="502"/>
      <c r="AP886" s="500"/>
      <c r="AQ886" s="500"/>
      <c r="AR886" s="500"/>
      <c r="AS886" s="503"/>
      <c r="AT886" s="503"/>
      <c r="AU886" s="504"/>
      <c r="AV886" s="505"/>
      <c r="AW886" s="506"/>
      <c r="AX886" s="506"/>
      <c r="AY886" s="505"/>
      <c r="AZ886" s="506"/>
      <c r="BA886" s="504"/>
      <c r="BB886" s="504"/>
      <c r="BC886" s="504"/>
      <c r="BD886" s="504"/>
      <c r="BE886" s="504"/>
      <c r="BF886" s="504"/>
      <c r="BG886" s="505"/>
      <c r="BH886" s="505"/>
      <c r="BI886" s="505"/>
      <c r="BJ886" s="505"/>
      <c r="BK886" s="505"/>
      <c r="BL886" s="505"/>
      <c r="BM886" s="505"/>
      <c r="BN886" s="505"/>
      <c r="BO886" s="505"/>
      <c r="BP886" s="505"/>
    </row>
    <row r="887" spans="1:68" ht="19.5" customHeight="1">
      <c r="A887" s="499"/>
      <c r="B887" s="499"/>
      <c r="C887" s="499"/>
      <c r="D887" s="499"/>
      <c r="E887" s="499"/>
      <c r="F887" s="499"/>
      <c r="G887" s="500"/>
      <c r="H887" s="499"/>
      <c r="I887" s="499"/>
      <c r="J887" s="500"/>
      <c r="K887" s="499"/>
      <c r="L887" s="500"/>
      <c r="M887" s="499"/>
      <c r="N887" s="500"/>
      <c r="O887" s="499"/>
      <c r="P887" s="500"/>
      <c r="Q887" s="501"/>
      <c r="R887" s="501"/>
      <c r="S887" s="501"/>
      <c r="T887" s="501"/>
      <c r="U887" s="499"/>
      <c r="V887" s="499"/>
      <c r="W887" s="500"/>
      <c r="X887" s="501"/>
      <c r="Y887" s="499"/>
      <c r="Z887" s="500"/>
      <c r="AA887" s="500"/>
      <c r="AB887" s="499"/>
      <c r="AC887" s="499"/>
      <c r="AD887" s="499"/>
      <c r="AE887" s="499"/>
      <c r="AF887" s="500"/>
      <c r="AG887" s="500"/>
      <c r="AH887" s="501"/>
      <c r="AI887" s="501"/>
      <c r="AJ887" s="501"/>
      <c r="AK887" s="501"/>
      <c r="AL887" s="501"/>
      <c r="AM887" s="501"/>
      <c r="AN887" s="502"/>
      <c r="AO887" s="502"/>
      <c r="AP887" s="500"/>
      <c r="AQ887" s="500"/>
      <c r="AR887" s="500"/>
      <c r="AS887" s="503"/>
      <c r="AT887" s="503"/>
      <c r="AU887" s="504"/>
      <c r="AV887" s="505"/>
      <c r="AW887" s="506"/>
      <c r="AX887" s="506"/>
      <c r="AY887" s="505"/>
      <c r="AZ887" s="506"/>
      <c r="BA887" s="504"/>
      <c r="BB887" s="504"/>
      <c r="BC887" s="504"/>
      <c r="BD887" s="504"/>
      <c r="BE887" s="504"/>
      <c r="BF887" s="504"/>
      <c r="BG887" s="505"/>
      <c r="BH887" s="505"/>
      <c r="BI887" s="505"/>
      <c r="BJ887" s="505"/>
      <c r="BK887" s="505"/>
      <c r="BL887" s="505"/>
      <c r="BM887" s="505"/>
      <c r="BN887" s="505"/>
      <c r="BO887" s="505"/>
      <c r="BP887" s="505"/>
    </row>
    <row r="888" spans="1:68" ht="19.5" customHeight="1">
      <c r="A888" s="499"/>
      <c r="B888" s="499"/>
      <c r="C888" s="499"/>
      <c r="D888" s="499"/>
      <c r="E888" s="499"/>
      <c r="F888" s="499"/>
      <c r="G888" s="500"/>
      <c r="H888" s="499"/>
      <c r="I888" s="499"/>
      <c r="J888" s="500"/>
      <c r="K888" s="499"/>
      <c r="L888" s="500"/>
      <c r="M888" s="499"/>
      <c r="N888" s="500"/>
      <c r="O888" s="499"/>
      <c r="P888" s="500"/>
      <c r="Q888" s="501"/>
      <c r="R888" s="501"/>
      <c r="S888" s="501"/>
      <c r="T888" s="501"/>
      <c r="U888" s="499"/>
      <c r="V888" s="499"/>
      <c r="W888" s="500"/>
      <c r="X888" s="501"/>
      <c r="Y888" s="499"/>
      <c r="Z888" s="500"/>
      <c r="AA888" s="500"/>
      <c r="AB888" s="499"/>
      <c r="AC888" s="499"/>
      <c r="AD888" s="499"/>
      <c r="AE888" s="499"/>
      <c r="AF888" s="500"/>
      <c r="AG888" s="500"/>
      <c r="AH888" s="501"/>
      <c r="AI888" s="501"/>
      <c r="AJ888" s="501"/>
      <c r="AK888" s="501"/>
      <c r="AL888" s="501"/>
      <c r="AM888" s="501"/>
      <c r="AN888" s="502"/>
      <c r="AO888" s="502"/>
      <c r="AP888" s="500"/>
      <c r="AQ888" s="500"/>
      <c r="AR888" s="500"/>
      <c r="AS888" s="503"/>
      <c r="AT888" s="503"/>
      <c r="AU888" s="504"/>
      <c r="AV888" s="505"/>
      <c r="AW888" s="506"/>
      <c r="AX888" s="506"/>
      <c r="AY888" s="505"/>
      <c r="AZ888" s="506"/>
      <c r="BA888" s="504"/>
      <c r="BB888" s="504"/>
      <c r="BC888" s="504"/>
      <c r="BD888" s="504"/>
      <c r="BE888" s="504"/>
      <c r="BF888" s="504"/>
      <c r="BG888" s="505"/>
      <c r="BH888" s="505"/>
      <c r="BI888" s="505"/>
      <c r="BJ888" s="505"/>
      <c r="BK888" s="505"/>
      <c r="BL888" s="505"/>
      <c r="BM888" s="505"/>
      <c r="BN888" s="505"/>
      <c r="BO888" s="505"/>
      <c r="BP888" s="505"/>
    </row>
    <row r="889" spans="1:68" ht="19.5" customHeight="1">
      <c r="A889" s="499"/>
      <c r="B889" s="499"/>
      <c r="C889" s="499"/>
      <c r="D889" s="499"/>
      <c r="E889" s="499"/>
      <c r="F889" s="499"/>
      <c r="G889" s="500"/>
      <c r="H889" s="499"/>
      <c r="I889" s="499"/>
      <c r="J889" s="500"/>
      <c r="K889" s="499"/>
      <c r="L889" s="500"/>
      <c r="M889" s="499"/>
      <c r="N889" s="500"/>
      <c r="O889" s="499"/>
      <c r="P889" s="500"/>
      <c r="Q889" s="501"/>
      <c r="R889" s="501"/>
      <c r="S889" s="501"/>
      <c r="T889" s="501"/>
      <c r="U889" s="499"/>
      <c r="V889" s="499"/>
      <c r="W889" s="500"/>
      <c r="X889" s="501"/>
      <c r="Y889" s="499"/>
      <c r="Z889" s="500"/>
      <c r="AA889" s="500"/>
      <c r="AB889" s="499"/>
      <c r="AC889" s="499"/>
      <c r="AD889" s="499"/>
      <c r="AE889" s="499"/>
      <c r="AF889" s="500"/>
      <c r="AG889" s="500"/>
      <c r="AH889" s="501"/>
      <c r="AI889" s="501"/>
      <c r="AJ889" s="501"/>
      <c r="AK889" s="501"/>
      <c r="AL889" s="501"/>
      <c r="AM889" s="501"/>
      <c r="AN889" s="502"/>
      <c r="AO889" s="502"/>
      <c r="AP889" s="500"/>
      <c r="AQ889" s="500"/>
      <c r="AR889" s="500"/>
      <c r="AS889" s="503"/>
      <c r="AT889" s="503"/>
      <c r="AU889" s="504"/>
      <c r="AV889" s="505"/>
      <c r="AW889" s="506"/>
      <c r="AX889" s="506"/>
      <c r="AY889" s="505"/>
      <c r="AZ889" s="506"/>
      <c r="BA889" s="504"/>
      <c r="BB889" s="504"/>
      <c r="BC889" s="504"/>
      <c r="BD889" s="504"/>
      <c r="BE889" s="504"/>
      <c r="BF889" s="504"/>
      <c r="BG889" s="505"/>
      <c r="BH889" s="505"/>
      <c r="BI889" s="505"/>
      <c r="BJ889" s="505"/>
      <c r="BK889" s="505"/>
      <c r="BL889" s="505"/>
      <c r="BM889" s="505"/>
      <c r="BN889" s="505"/>
      <c r="BO889" s="505"/>
      <c r="BP889" s="505"/>
    </row>
    <row r="890" spans="1:68" ht="19.5" customHeight="1">
      <c r="A890" s="499"/>
      <c r="B890" s="499"/>
      <c r="C890" s="499"/>
      <c r="D890" s="499"/>
      <c r="E890" s="499"/>
      <c r="F890" s="499"/>
      <c r="G890" s="500"/>
      <c r="H890" s="499"/>
      <c r="I890" s="499"/>
      <c r="J890" s="500"/>
      <c r="K890" s="499"/>
      <c r="L890" s="500"/>
      <c r="M890" s="499"/>
      <c r="N890" s="500"/>
      <c r="O890" s="499"/>
      <c r="P890" s="500"/>
      <c r="Q890" s="501"/>
      <c r="R890" s="501"/>
      <c r="S890" s="501"/>
      <c r="T890" s="501"/>
      <c r="U890" s="499"/>
      <c r="V890" s="499"/>
      <c r="W890" s="500"/>
      <c r="X890" s="501"/>
      <c r="Y890" s="499"/>
      <c r="Z890" s="500"/>
      <c r="AA890" s="500"/>
      <c r="AB890" s="499"/>
      <c r="AC890" s="499"/>
      <c r="AD890" s="499"/>
      <c r="AE890" s="499"/>
      <c r="AF890" s="500"/>
      <c r="AG890" s="500"/>
      <c r="AH890" s="501"/>
      <c r="AI890" s="501"/>
      <c r="AJ890" s="501"/>
      <c r="AK890" s="501"/>
      <c r="AL890" s="501"/>
      <c r="AM890" s="501"/>
      <c r="AN890" s="502"/>
      <c r="AO890" s="502"/>
      <c r="AP890" s="500"/>
      <c r="AQ890" s="500"/>
      <c r="AR890" s="500"/>
      <c r="AS890" s="503"/>
      <c r="AT890" s="503"/>
      <c r="AU890" s="504"/>
      <c r="AV890" s="505"/>
      <c r="AW890" s="506"/>
      <c r="AX890" s="506"/>
      <c r="AY890" s="505"/>
      <c r="AZ890" s="506"/>
      <c r="BA890" s="504"/>
      <c r="BB890" s="504"/>
      <c r="BC890" s="504"/>
      <c r="BD890" s="504"/>
      <c r="BE890" s="504"/>
      <c r="BF890" s="504"/>
      <c r="BG890" s="505"/>
      <c r="BH890" s="505"/>
      <c r="BI890" s="505"/>
      <c r="BJ890" s="505"/>
      <c r="BK890" s="505"/>
      <c r="BL890" s="505"/>
      <c r="BM890" s="505"/>
      <c r="BN890" s="505"/>
      <c r="BO890" s="505"/>
      <c r="BP890" s="505"/>
    </row>
    <row r="891" spans="1:68" ht="19.5" customHeight="1">
      <c r="A891" s="499"/>
      <c r="B891" s="499"/>
      <c r="C891" s="499"/>
      <c r="D891" s="499"/>
      <c r="E891" s="499"/>
      <c r="F891" s="499"/>
      <c r="G891" s="500"/>
      <c r="H891" s="499"/>
      <c r="I891" s="499"/>
      <c r="J891" s="500"/>
      <c r="K891" s="499"/>
      <c r="L891" s="500"/>
      <c r="M891" s="499"/>
      <c r="N891" s="500"/>
      <c r="O891" s="499"/>
      <c r="P891" s="500"/>
      <c r="Q891" s="501"/>
      <c r="R891" s="501"/>
      <c r="S891" s="501"/>
      <c r="T891" s="501"/>
      <c r="U891" s="499"/>
      <c r="V891" s="499"/>
      <c r="W891" s="500"/>
      <c r="X891" s="501"/>
      <c r="Y891" s="499"/>
      <c r="Z891" s="500"/>
      <c r="AA891" s="500"/>
      <c r="AB891" s="499"/>
      <c r="AC891" s="499"/>
      <c r="AD891" s="499"/>
      <c r="AE891" s="499"/>
      <c r="AF891" s="500"/>
      <c r="AG891" s="500"/>
      <c r="AH891" s="501"/>
      <c r="AI891" s="501"/>
      <c r="AJ891" s="501"/>
      <c r="AK891" s="501"/>
      <c r="AL891" s="501"/>
      <c r="AM891" s="501"/>
      <c r="AN891" s="502"/>
      <c r="AO891" s="502"/>
      <c r="AP891" s="500"/>
      <c r="AQ891" s="500"/>
      <c r="AR891" s="500"/>
      <c r="AS891" s="503"/>
      <c r="AT891" s="503"/>
      <c r="AU891" s="504"/>
      <c r="AV891" s="505"/>
      <c r="AW891" s="506"/>
      <c r="AX891" s="506"/>
      <c r="AY891" s="505"/>
      <c r="AZ891" s="506"/>
      <c r="BA891" s="504"/>
      <c r="BB891" s="504"/>
      <c r="BC891" s="504"/>
      <c r="BD891" s="504"/>
      <c r="BE891" s="504"/>
      <c r="BF891" s="504"/>
      <c r="BG891" s="505"/>
      <c r="BH891" s="505"/>
      <c r="BI891" s="505"/>
      <c r="BJ891" s="505"/>
      <c r="BK891" s="505"/>
      <c r="BL891" s="505"/>
      <c r="BM891" s="505"/>
      <c r="BN891" s="505"/>
      <c r="BO891" s="505"/>
      <c r="BP891" s="505"/>
    </row>
    <row r="892" spans="1:68" ht="19.5" customHeight="1">
      <c r="A892" s="499"/>
      <c r="B892" s="499"/>
      <c r="C892" s="499"/>
      <c r="D892" s="499"/>
      <c r="E892" s="499"/>
      <c r="F892" s="499"/>
      <c r="G892" s="500"/>
      <c r="H892" s="499"/>
      <c r="I892" s="499"/>
      <c r="J892" s="500"/>
      <c r="K892" s="499"/>
      <c r="L892" s="500"/>
      <c r="M892" s="499"/>
      <c r="N892" s="500"/>
      <c r="O892" s="499"/>
      <c r="P892" s="500"/>
      <c r="Q892" s="501"/>
      <c r="R892" s="501"/>
      <c r="S892" s="501"/>
      <c r="T892" s="501"/>
      <c r="U892" s="499"/>
      <c r="V892" s="499"/>
      <c r="W892" s="500"/>
      <c r="X892" s="501"/>
      <c r="Y892" s="499"/>
      <c r="Z892" s="500"/>
      <c r="AA892" s="500"/>
      <c r="AB892" s="499"/>
      <c r="AC892" s="499"/>
      <c r="AD892" s="499"/>
      <c r="AE892" s="499"/>
      <c r="AF892" s="500"/>
      <c r="AG892" s="500"/>
      <c r="AH892" s="501"/>
      <c r="AI892" s="501"/>
      <c r="AJ892" s="501"/>
      <c r="AK892" s="501"/>
      <c r="AL892" s="501"/>
      <c r="AM892" s="501"/>
      <c r="AN892" s="502"/>
      <c r="AO892" s="502"/>
      <c r="AP892" s="500"/>
      <c r="AQ892" s="500"/>
      <c r="AR892" s="500"/>
      <c r="AS892" s="503"/>
      <c r="AT892" s="503"/>
      <c r="AU892" s="504"/>
      <c r="AV892" s="505"/>
      <c r="AW892" s="506"/>
      <c r="AX892" s="506"/>
      <c r="AY892" s="505"/>
      <c r="AZ892" s="506"/>
      <c r="BA892" s="504"/>
      <c r="BB892" s="504"/>
      <c r="BC892" s="504"/>
      <c r="BD892" s="504"/>
      <c r="BE892" s="504"/>
      <c r="BF892" s="504"/>
      <c r="BG892" s="505"/>
      <c r="BH892" s="505"/>
      <c r="BI892" s="505"/>
      <c r="BJ892" s="505"/>
      <c r="BK892" s="505"/>
      <c r="BL892" s="505"/>
      <c r="BM892" s="505"/>
      <c r="BN892" s="505"/>
      <c r="BO892" s="505"/>
      <c r="BP892" s="505"/>
    </row>
    <row r="893" spans="1:68" ht="19.5" customHeight="1">
      <c r="A893" s="499"/>
      <c r="B893" s="499"/>
      <c r="C893" s="499"/>
      <c r="D893" s="499"/>
      <c r="E893" s="499"/>
      <c r="F893" s="499"/>
      <c r="G893" s="500"/>
      <c r="H893" s="499"/>
      <c r="I893" s="499"/>
      <c r="J893" s="500"/>
      <c r="K893" s="499"/>
      <c r="L893" s="500"/>
      <c r="M893" s="499"/>
      <c r="N893" s="500"/>
      <c r="O893" s="499"/>
      <c r="P893" s="500"/>
      <c r="Q893" s="501"/>
      <c r="R893" s="501"/>
      <c r="S893" s="501"/>
      <c r="T893" s="501"/>
      <c r="U893" s="499"/>
      <c r="V893" s="499"/>
      <c r="W893" s="500"/>
      <c r="X893" s="501"/>
      <c r="Y893" s="499"/>
      <c r="Z893" s="500"/>
      <c r="AA893" s="500"/>
      <c r="AB893" s="499"/>
      <c r="AC893" s="499"/>
      <c r="AD893" s="499"/>
      <c r="AE893" s="499"/>
      <c r="AF893" s="500"/>
      <c r="AG893" s="500"/>
      <c r="AH893" s="501"/>
      <c r="AI893" s="501"/>
      <c r="AJ893" s="501"/>
      <c r="AK893" s="501"/>
      <c r="AL893" s="501"/>
      <c r="AM893" s="501"/>
      <c r="AN893" s="502"/>
      <c r="AO893" s="502"/>
      <c r="AP893" s="500"/>
      <c r="AQ893" s="500"/>
      <c r="AR893" s="500"/>
      <c r="AS893" s="503"/>
      <c r="AT893" s="503"/>
      <c r="AU893" s="504"/>
      <c r="AV893" s="505"/>
      <c r="AW893" s="506"/>
      <c r="AX893" s="506"/>
      <c r="AY893" s="505"/>
      <c r="AZ893" s="506"/>
      <c r="BA893" s="504"/>
      <c r="BB893" s="504"/>
      <c r="BC893" s="504"/>
      <c r="BD893" s="504"/>
      <c r="BE893" s="504"/>
      <c r="BF893" s="504"/>
      <c r="BG893" s="505"/>
      <c r="BH893" s="505"/>
      <c r="BI893" s="505"/>
      <c r="BJ893" s="505"/>
      <c r="BK893" s="505"/>
      <c r="BL893" s="505"/>
      <c r="BM893" s="505"/>
      <c r="BN893" s="505"/>
      <c r="BO893" s="505"/>
      <c r="BP893" s="505"/>
    </row>
    <row r="894" spans="1:68" ht="19.5" customHeight="1">
      <c r="A894" s="499"/>
      <c r="B894" s="499"/>
      <c r="C894" s="499"/>
      <c r="D894" s="499"/>
      <c r="E894" s="499"/>
      <c r="F894" s="499"/>
      <c r="G894" s="500"/>
      <c r="H894" s="499"/>
      <c r="I894" s="499"/>
      <c r="J894" s="500"/>
      <c r="K894" s="499"/>
      <c r="L894" s="500"/>
      <c r="M894" s="499"/>
      <c r="N894" s="500"/>
      <c r="O894" s="499"/>
      <c r="P894" s="500"/>
      <c r="Q894" s="501"/>
      <c r="R894" s="501"/>
      <c r="S894" s="501"/>
      <c r="T894" s="501"/>
      <c r="U894" s="499"/>
      <c r="V894" s="499"/>
      <c r="W894" s="500"/>
      <c r="X894" s="501"/>
      <c r="Y894" s="499"/>
      <c r="Z894" s="500"/>
      <c r="AA894" s="500"/>
      <c r="AB894" s="499"/>
      <c r="AC894" s="499"/>
      <c r="AD894" s="499"/>
      <c r="AE894" s="499"/>
      <c r="AF894" s="500"/>
      <c r="AG894" s="500"/>
      <c r="AH894" s="501"/>
      <c r="AI894" s="501"/>
      <c r="AJ894" s="501"/>
      <c r="AK894" s="501"/>
      <c r="AL894" s="501"/>
      <c r="AM894" s="501"/>
      <c r="AN894" s="502"/>
      <c r="AO894" s="502"/>
      <c r="AP894" s="500"/>
      <c r="AQ894" s="500"/>
      <c r="AR894" s="500"/>
      <c r="AS894" s="503"/>
      <c r="AT894" s="503"/>
      <c r="AU894" s="504"/>
      <c r="AV894" s="505"/>
      <c r="AW894" s="506"/>
      <c r="AX894" s="506"/>
      <c r="AY894" s="505"/>
      <c r="AZ894" s="506"/>
      <c r="BA894" s="504"/>
      <c r="BB894" s="504"/>
      <c r="BC894" s="504"/>
      <c r="BD894" s="504"/>
      <c r="BE894" s="504"/>
      <c r="BF894" s="504"/>
      <c r="BG894" s="505"/>
      <c r="BH894" s="505"/>
      <c r="BI894" s="505"/>
      <c r="BJ894" s="505"/>
      <c r="BK894" s="505"/>
      <c r="BL894" s="505"/>
      <c r="BM894" s="505"/>
      <c r="BN894" s="505"/>
      <c r="BO894" s="505"/>
      <c r="BP894" s="505"/>
    </row>
    <row r="895" spans="1:68" ht="19.5" customHeight="1">
      <c r="A895" s="499"/>
      <c r="B895" s="499"/>
      <c r="C895" s="499"/>
      <c r="D895" s="499"/>
      <c r="E895" s="499"/>
      <c r="F895" s="499"/>
      <c r="G895" s="500"/>
      <c r="H895" s="499"/>
      <c r="I895" s="499"/>
      <c r="J895" s="500"/>
      <c r="K895" s="499"/>
      <c r="L895" s="500"/>
      <c r="M895" s="499"/>
      <c r="N895" s="500"/>
      <c r="O895" s="499"/>
      <c r="P895" s="500"/>
      <c r="Q895" s="501"/>
      <c r="R895" s="501"/>
      <c r="S895" s="501"/>
      <c r="T895" s="501"/>
      <c r="U895" s="499"/>
      <c r="V895" s="499"/>
      <c r="W895" s="500"/>
      <c r="X895" s="501"/>
      <c r="Y895" s="499"/>
      <c r="Z895" s="500"/>
      <c r="AA895" s="500"/>
      <c r="AB895" s="499"/>
      <c r="AC895" s="499"/>
      <c r="AD895" s="499"/>
      <c r="AE895" s="499"/>
      <c r="AF895" s="500"/>
      <c r="AG895" s="500"/>
      <c r="AH895" s="501"/>
      <c r="AI895" s="501"/>
      <c r="AJ895" s="501"/>
      <c r="AK895" s="501"/>
      <c r="AL895" s="501"/>
      <c r="AM895" s="501"/>
      <c r="AN895" s="502"/>
      <c r="AO895" s="502"/>
      <c r="AP895" s="500"/>
      <c r="AQ895" s="500"/>
      <c r="AR895" s="500"/>
      <c r="AS895" s="503"/>
      <c r="AT895" s="503"/>
      <c r="AU895" s="504"/>
      <c r="AV895" s="505"/>
      <c r="AW895" s="506"/>
      <c r="AX895" s="506"/>
      <c r="AY895" s="505"/>
      <c r="AZ895" s="506"/>
      <c r="BA895" s="504"/>
      <c r="BB895" s="504"/>
      <c r="BC895" s="504"/>
      <c r="BD895" s="504"/>
      <c r="BE895" s="504"/>
      <c r="BF895" s="504"/>
      <c r="BG895" s="505"/>
      <c r="BH895" s="505"/>
      <c r="BI895" s="505"/>
      <c r="BJ895" s="505"/>
      <c r="BK895" s="505"/>
      <c r="BL895" s="505"/>
      <c r="BM895" s="505"/>
      <c r="BN895" s="505"/>
      <c r="BO895" s="505"/>
      <c r="BP895" s="505"/>
    </row>
    <row r="896" spans="1:68" ht="19.5" customHeight="1">
      <c r="A896" s="499"/>
      <c r="B896" s="499"/>
      <c r="C896" s="499"/>
      <c r="D896" s="499"/>
      <c r="E896" s="499"/>
      <c r="F896" s="499"/>
      <c r="G896" s="500"/>
      <c r="H896" s="499"/>
      <c r="I896" s="499"/>
      <c r="J896" s="500"/>
      <c r="K896" s="499"/>
      <c r="L896" s="500"/>
      <c r="M896" s="499"/>
      <c r="N896" s="500"/>
      <c r="O896" s="499"/>
      <c r="P896" s="500"/>
      <c r="Q896" s="501"/>
      <c r="R896" s="501"/>
      <c r="S896" s="501"/>
      <c r="T896" s="501"/>
      <c r="U896" s="499"/>
      <c r="V896" s="499"/>
      <c r="W896" s="500"/>
      <c r="X896" s="501"/>
      <c r="Y896" s="499"/>
      <c r="Z896" s="500"/>
      <c r="AA896" s="500"/>
      <c r="AB896" s="499"/>
      <c r="AC896" s="499"/>
      <c r="AD896" s="499"/>
      <c r="AE896" s="499"/>
      <c r="AF896" s="500"/>
      <c r="AG896" s="500"/>
      <c r="AH896" s="501"/>
      <c r="AI896" s="501"/>
      <c r="AJ896" s="501"/>
      <c r="AK896" s="501"/>
      <c r="AL896" s="501"/>
      <c r="AM896" s="501"/>
      <c r="AN896" s="502"/>
      <c r="AO896" s="502"/>
      <c r="AP896" s="500"/>
      <c r="AQ896" s="500"/>
      <c r="AR896" s="500"/>
      <c r="AS896" s="503"/>
      <c r="AT896" s="503"/>
      <c r="AU896" s="504"/>
      <c r="AV896" s="505"/>
      <c r="AW896" s="506"/>
      <c r="AX896" s="506"/>
      <c r="AY896" s="505"/>
      <c r="AZ896" s="506"/>
      <c r="BA896" s="504"/>
      <c r="BB896" s="504"/>
      <c r="BC896" s="504"/>
      <c r="BD896" s="504"/>
      <c r="BE896" s="504"/>
      <c r="BF896" s="504"/>
      <c r="BG896" s="505"/>
      <c r="BH896" s="505"/>
      <c r="BI896" s="505"/>
      <c r="BJ896" s="505"/>
      <c r="BK896" s="505"/>
      <c r="BL896" s="505"/>
      <c r="BM896" s="505"/>
      <c r="BN896" s="505"/>
      <c r="BO896" s="505"/>
      <c r="BP896" s="505"/>
    </row>
    <row r="897" spans="1:68" ht="19.5" customHeight="1">
      <c r="A897" s="499"/>
      <c r="B897" s="499"/>
      <c r="C897" s="499"/>
      <c r="D897" s="499"/>
      <c r="E897" s="499"/>
      <c r="F897" s="499"/>
      <c r="G897" s="500"/>
      <c r="H897" s="499"/>
      <c r="I897" s="499"/>
      <c r="J897" s="500"/>
      <c r="K897" s="499"/>
      <c r="L897" s="500"/>
      <c r="M897" s="499"/>
      <c r="N897" s="500"/>
      <c r="O897" s="499"/>
      <c r="P897" s="500"/>
      <c r="Q897" s="501"/>
      <c r="R897" s="501"/>
      <c r="S897" s="501"/>
      <c r="T897" s="501"/>
      <c r="U897" s="499"/>
      <c r="V897" s="499"/>
      <c r="W897" s="500"/>
      <c r="X897" s="501"/>
      <c r="Y897" s="499"/>
      <c r="Z897" s="500"/>
      <c r="AA897" s="500"/>
      <c r="AB897" s="499"/>
      <c r="AC897" s="499"/>
      <c r="AD897" s="499"/>
      <c r="AE897" s="499"/>
      <c r="AF897" s="500"/>
      <c r="AG897" s="500"/>
      <c r="AH897" s="501"/>
      <c r="AI897" s="501"/>
      <c r="AJ897" s="501"/>
      <c r="AK897" s="501"/>
      <c r="AL897" s="501"/>
      <c r="AM897" s="501"/>
      <c r="AN897" s="502"/>
      <c r="AO897" s="502"/>
      <c r="AP897" s="500"/>
      <c r="AQ897" s="500"/>
      <c r="AR897" s="500"/>
      <c r="AS897" s="503"/>
      <c r="AT897" s="503"/>
      <c r="AU897" s="504"/>
      <c r="AV897" s="505"/>
      <c r="AW897" s="506"/>
      <c r="AX897" s="506"/>
      <c r="AY897" s="505"/>
      <c r="AZ897" s="506"/>
      <c r="BA897" s="504"/>
      <c r="BB897" s="504"/>
      <c r="BC897" s="504"/>
      <c r="BD897" s="504"/>
      <c r="BE897" s="504"/>
      <c r="BF897" s="504"/>
      <c r="BG897" s="505"/>
      <c r="BH897" s="505"/>
      <c r="BI897" s="505"/>
      <c r="BJ897" s="505"/>
      <c r="BK897" s="505"/>
      <c r="BL897" s="505"/>
      <c r="BM897" s="505"/>
      <c r="BN897" s="505"/>
      <c r="BO897" s="505"/>
      <c r="BP897" s="505"/>
    </row>
    <row r="898" spans="1:68" ht="19.5" customHeight="1">
      <c r="A898" s="499"/>
      <c r="B898" s="499"/>
      <c r="C898" s="499"/>
      <c r="D898" s="499"/>
      <c r="E898" s="499"/>
      <c r="F898" s="499"/>
      <c r="G898" s="500"/>
      <c r="H898" s="499"/>
      <c r="I898" s="499"/>
      <c r="J898" s="500"/>
      <c r="K898" s="499"/>
      <c r="L898" s="500"/>
      <c r="M898" s="499"/>
      <c r="N898" s="500"/>
      <c r="O898" s="499"/>
      <c r="P898" s="500"/>
      <c r="Q898" s="501"/>
      <c r="R898" s="501"/>
      <c r="S898" s="501"/>
      <c r="T898" s="501"/>
      <c r="U898" s="499"/>
      <c r="V898" s="499"/>
      <c r="W898" s="500"/>
      <c r="X898" s="501"/>
      <c r="Y898" s="499"/>
      <c r="Z898" s="500"/>
      <c r="AA898" s="500"/>
      <c r="AB898" s="499"/>
      <c r="AC898" s="499"/>
      <c r="AD898" s="499"/>
      <c r="AE898" s="499"/>
      <c r="AF898" s="500"/>
      <c r="AG898" s="500"/>
      <c r="AH898" s="501"/>
      <c r="AI898" s="501"/>
      <c r="AJ898" s="501"/>
      <c r="AK898" s="501"/>
      <c r="AL898" s="501"/>
      <c r="AM898" s="501"/>
      <c r="AN898" s="502"/>
      <c r="AO898" s="502"/>
      <c r="AP898" s="500"/>
      <c r="AQ898" s="500"/>
      <c r="AR898" s="500"/>
      <c r="AS898" s="503"/>
      <c r="AT898" s="503"/>
      <c r="AU898" s="504"/>
      <c r="AV898" s="505"/>
      <c r="AW898" s="506"/>
      <c r="AX898" s="506"/>
      <c r="AY898" s="505"/>
      <c r="AZ898" s="506"/>
      <c r="BA898" s="504"/>
      <c r="BB898" s="504"/>
      <c r="BC898" s="504"/>
      <c r="BD898" s="504"/>
      <c r="BE898" s="504"/>
      <c r="BF898" s="504"/>
      <c r="BG898" s="505"/>
      <c r="BH898" s="505"/>
      <c r="BI898" s="505"/>
      <c r="BJ898" s="505"/>
      <c r="BK898" s="505"/>
      <c r="BL898" s="505"/>
      <c r="BM898" s="505"/>
      <c r="BN898" s="505"/>
      <c r="BO898" s="505"/>
      <c r="BP898" s="505"/>
    </row>
    <row r="899" spans="1:68" ht="19.5" customHeight="1">
      <c r="A899" s="499"/>
      <c r="B899" s="499"/>
      <c r="C899" s="499"/>
      <c r="D899" s="499"/>
      <c r="E899" s="499"/>
      <c r="F899" s="499"/>
      <c r="G899" s="500"/>
      <c r="H899" s="499"/>
      <c r="I899" s="499"/>
      <c r="J899" s="500"/>
      <c r="K899" s="499"/>
      <c r="L899" s="500"/>
      <c r="M899" s="499"/>
      <c r="N899" s="500"/>
      <c r="O899" s="499"/>
      <c r="P899" s="500"/>
      <c r="Q899" s="501"/>
      <c r="R899" s="501"/>
      <c r="S899" s="501"/>
      <c r="T899" s="501"/>
      <c r="U899" s="499"/>
      <c r="V899" s="499"/>
      <c r="W899" s="500"/>
      <c r="X899" s="501"/>
      <c r="Y899" s="499"/>
      <c r="Z899" s="500"/>
      <c r="AA899" s="500"/>
      <c r="AB899" s="499"/>
      <c r="AC899" s="499"/>
      <c r="AD899" s="499"/>
      <c r="AE899" s="499"/>
      <c r="AF899" s="500"/>
      <c r="AG899" s="500"/>
      <c r="AH899" s="501"/>
      <c r="AI899" s="501"/>
      <c r="AJ899" s="501"/>
      <c r="AK899" s="501"/>
      <c r="AL899" s="501"/>
      <c r="AM899" s="501"/>
      <c r="AN899" s="502"/>
      <c r="AO899" s="502"/>
      <c r="AP899" s="500"/>
      <c r="AQ899" s="500"/>
      <c r="AR899" s="500"/>
      <c r="AS899" s="503"/>
      <c r="AT899" s="503"/>
      <c r="AU899" s="504"/>
      <c r="AV899" s="505"/>
      <c r="AW899" s="506"/>
      <c r="AX899" s="506"/>
      <c r="AY899" s="505"/>
      <c r="AZ899" s="506"/>
      <c r="BA899" s="504"/>
      <c r="BB899" s="504"/>
      <c r="BC899" s="504"/>
      <c r="BD899" s="504"/>
      <c r="BE899" s="504"/>
      <c r="BF899" s="504"/>
      <c r="BG899" s="505"/>
      <c r="BH899" s="505"/>
      <c r="BI899" s="505"/>
      <c r="BJ899" s="505"/>
      <c r="BK899" s="505"/>
      <c r="BL899" s="505"/>
      <c r="BM899" s="505"/>
      <c r="BN899" s="505"/>
      <c r="BO899" s="505"/>
      <c r="BP899" s="505"/>
    </row>
    <row r="900" spans="1:68" ht="19.5" customHeight="1">
      <c r="A900" s="499"/>
      <c r="B900" s="499"/>
      <c r="C900" s="499"/>
      <c r="D900" s="499"/>
      <c r="E900" s="499"/>
      <c r="F900" s="499"/>
      <c r="G900" s="500"/>
      <c r="H900" s="499"/>
      <c r="I900" s="499"/>
      <c r="J900" s="500"/>
      <c r="K900" s="499"/>
      <c r="L900" s="500"/>
      <c r="M900" s="499"/>
      <c r="N900" s="500"/>
      <c r="O900" s="499"/>
      <c r="P900" s="500"/>
      <c r="Q900" s="501"/>
      <c r="R900" s="501"/>
      <c r="S900" s="501"/>
      <c r="T900" s="501"/>
      <c r="U900" s="499"/>
      <c r="V900" s="499"/>
      <c r="W900" s="500"/>
      <c r="X900" s="501"/>
      <c r="Y900" s="499"/>
      <c r="Z900" s="500"/>
      <c r="AA900" s="500"/>
      <c r="AB900" s="499"/>
      <c r="AC900" s="499"/>
      <c r="AD900" s="499"/>
      <c r="AE900" s="499"/>
      <c r="AF900" s="500"/>
      <c r="AG900" s="500"/>
      <c r="AH900" s="501"/>
      <c r="AI900" s="501"/>
      <c r="AJ900" s="501"/>
      <c r="AK900" s="501"/>
      <c r="AL900" s="501"/>
      <c r="AM900" s="501"/>
      <c r="AN900" s="502"/>
      <c r="AO900" s="502"/>
      <c r="AP900" s="500"/>
      <c r="AQ900" s="500"/>
      <c r="AR900" s="500"/>
      <c r="AS900" s="503"/>
      <c r="AT900" s="503"/>
      <c r="AU900" s="504"/>
      <c r="AV900" s="505"/>
      <c r="AW900" s="506"/>
      <c r="AX900" s="506"/>
      <c r="AY900" s="505"/>
      <c r="AZ900" s="506"/>
      <c r="BA900" s="504"/>
      <c r="BB900" s="504"/>
      <c r="BC900" s="504"/>
      <c r="BD900" s="504"/>
      <c r="BE900" s="504"/>
      <c r="BF900" s="504"/>
      <c r="BG900" s="505"/>
      <c r="BH900" s="505"/>
      <c r="BI900" s="505"/>
      <c r="BJ900" s="505"/>
      <c r="BK900" s="505"/>
      <c r="BL900" s="505"/>
      <c r="BM900" s="505"/>
      <c r="BN900" s="505"/>
      <c r="BO900" s="505"/>
      <c r="BP900" s="505"/>
    </row>
    <row r="901" spans="1:68" ht="19.5" customHeight="1">
      <c r="A901" s="499"/>
      <c r="B901" s="499"/>
      <c r="C901" s="499"/>
      <c r="D901" s="499"/>
      <c r="E901" s="499"/>
      <c r="F901" s="499"/>
      <c r="G901" s="500"/>
      <c r="H901" s="499"/>
      <c r="I901" s="499"/>
      <c r="J901" s="500"/>
      <c r="K901" s="499"/>
      <c r="L901" s="500"/>
      <c r="M901" s="499"/>
      <c r="N901" s="500"/>
      <c r="O901" s="499"/>
      <c r="P901" s="500"/>
      <c r="Q901" s="501"/>
      <c r="R901" s="501"/>
      <c r="S901" s="501"/>
      <c r="T901" s="501"/>
      <c r="U901" s="499"/>
      <c r="V901" s="499"/>
      <c r="W901" s="500"/>
      <c r="X901" s="501"/>
      <c r="Y901" s="499"/>
      <c r="Z901" s="500"/>
      <c r="AA901" s="500"/>
      <c r="AB901" s="499"/>
      <c r="AC901" s="499"/>
      <c r="AD901" s="499"/>
      <c r="AE901" s="499"/>
      <c r="AF901" s="500"/>
      <c r="AG901" s="500"/>
      <c r="AH901" s="501"/>
      <c r="AI901" s="501"/>
      <c r="AJ901" s="501"/>
      <c r="AK901" s="501"/>
      <c r="AL901" s="501"/>
      <c r="AM901" s="501"/>
      <c r="AN901" s="502"/>
      <c r="AO901" s="502"/>
      <c r="AP901" s="500"/>
      <c r="AQ901" s="500"/>
      <c r="AR901" s="500"/>
      <c r="AS901" s="503"/>
      <c r="AT901" s="503"/>
      <c r="AU901" s="504"/>
      <c r="AV901" s="505"/>
      <c r="AW901" s="506"/>
      <c r="AX901" s="506"/>
      <c r="AY901" s="505"/>
      <c r="AZ901" s="506"/>
      <c r="BA901" s="504"/>
      <c r="BB901" s="504"/>
      <c r="BC901" s="504"/>
      <c r="BD901" s="504"/>
      <c r="BE901" s="504"/>
      <c r="BF901" s="504"/>
      <c r="BG901" s="505"/>
      <c r="BH901" s="505"/>
      <c r="BI901" s="505"/>
      <c r="BJ901" s="505"/>
      <c r="BK901" s="505"/>
      <c r="BL901" s="505"/>
      <c r="BM901" s="505"/>
      <c r="BN901" s="505"/>
      <c r="BO901" s="505"/>
      <c r="BP901" s="505"/>
    </row>
    <row r="902" spans="1:68" ht="19.5" customHeight="1">
      <c r="A902" s="499"/>
      <c r="B902" s="499"/>
      <c r="C902" s="499"/>
      <c r="D902" s="499"/>
      <c r="E902" s="499"/>
      <c r="F902" s="499"/>
      <c r="G902" s="500"/>
      <c r="H902" s="499"/>
      <c r="I902" s="499"/>
      <c r="J902" s="500"/>
      <c r="K902" s="499"/>
      <c r="L902" s="500"/>
      <c r="M902" s="499"/>
      <c r="N902" s="500"/>
      <c r="O902" s="499"/>
      <c r="P902" s="500"/>
      <c r="Q902" s="501"/>
      <c r="R902" s="501"/>
      <c r="S902" s="501"/>
      <c r="T902" s="501"/>
      <c r="U902" s="499"/>
      <c r="V902" s="499"/>
      <c r="W902" s="500"/>
      <c r="X902" s="501"/>
      <c r="Y902" s="499"/>
      <c r="Z902" s="500"/>
      <c r="AA902" s="500"/>
      <c r="AB902" s="499"/>
      <c r="AC902" s="499"/>
      <c r="AD902" s="499"/>
      <c r="AE902" s="499"/>
      <c r="AF902" s="500"/>
      <c r="AG902" s="500"/>
      <c r="AH902" s="501"/>
      <c r="AI902" s="501"/>
      <c r="AJ902" s="501"/>
      <c r="AK902" s="501"/>
      <c r="AL902" s="501"/>
      <c r="AM902" s="501"/>
      <c r="AN902" s="502"/>
      <c r="AO902" s="502"/>
      <c r="AP902" s="500"/>
      <c r="AQ902" s="500"/>
      <c r="AR902" s="500"/>
      <c r="AS902" s="503"/>
      <c r="AT902" s="503"/>
      <c r="AU902" s="504"/>
      <c r="AV902" s="505"/>
      <c r="AW902" s="506"/>
      <c r="AX902" s="506"/>
      <c r="AY902" s="505"/>
      <c r="AZ902" s="506"/>
      <c r="BA902" s="504"/>
      <c r="BB902" s="504"/>
      <c r="BC902" s="504"/>
      <c r="BD902" s="504"/>
      <c r="BE902" s="504"/>
      <c r="BF902" s="504"/>
      <c r="BG902" s="505"/>
      <c r="BH902" s="505"/>
      <c r="BI902" s="505"/>
      <c r="BJ902" s="505"/>
      <c r="BK902" s="505"/>
      <c r="BL902" s="505"/>
      <c r="BM902" s="505"/>
      <c r="BN902" s="505"/>
      <c r="BO902" s="505"/>
      <c r="BP902" s="505"/>
    </row>
    <row r="903" spans="1:68" ht="19.5" customHeight="1">
      <c r="A903" s="499"/>
      <c r="B903" s="499"/>
      <c r="C903" s="499"/>
      <c r="D903" s="499"/>
      <c r="E903" s="499"/>
      <c r="F903" s="499"/>
      <c r="G903" s="500"/>
      <c r="H903" s="499"/>
      <c r="I903" s="499"/>
      <c r="J903" s="500"/>
      <c r="K903" s="499"/>
      <c r="L903" s="500"/>
      <c r="M903" s="499"/>
      <c r="N903" s="500"/>
      <c r="O903" s="499"/>
      <c r="P903" s="500"/>
      <c r="Q903" s="501"/>
      <c r="R903" s="501"/>
      <c r="S903" s="501"/>
      <c r="T903" s="501"/>
      <c r="U903" s="499"/>
      <c r="V903" s="499"/>
      <c r="W903" s="500"/>
      <c r="X903" s="501"/>
      <c r="Y903" s="499"/>
      <c r="Z903" s="500"/>
      <c r="AA903" s="500"/>
      <c r="AB903" s="499"/>
      <c r="AC903" s="499"/>
      <c r="AD903" s="499"/>
      <c r="AE903" s="499"/>
      <c r="AF903" s="500"/>
      <c r="AG903" s="500"/>
      <c r="AH903" s="501"/>
      <c r="AI903" s="501"/>
      <c r="AJ903" s="501"/>
      <c r="AK903" s="501"/>
      <c r="AL903" s="501"/>
      <c r="AM903" s="501"/>
      <c r="AN903" s="502"/>
      <c r="AO903" s="502"/>
      <c r="AP903" s="500"/>
      <c r="AQ903" s="500"/>
      <c r="AR903" s="500"/>
      <c r="AS903" s="503"/>
      <c r="AT903" s="503"/>
      <c r="AU903" s="504"/>
      <c r="AV903" s="505"/>
      <c r="AW903" s="506"/>
      <c r="AX903" s="506"/>
      <c r="AY903" s="505"/>
      <c r="AZ903" s="506"/>
      <c r="BA903" s="504"/>
      <c r="BB903" s="504"/>
      <c r="BC903" s="504"/>
      <c r="BD903" s="504"/>
      <c r="BE903" s="504"/>
      <c r="BF903" s="504"/>
      <c r="BG903" s="505"/>
      <c r="BH903" s="505"/>
      <c r="BI903" s="505"/>
      <c r="BJ903" s="505"/>
      <c r="BK903" s="505"/>
      <c r="BL903" s="505"/>
      <c r="BM903" s="505"/>
      <c r="BN903" s="505"/>
      <c r="BO903" s="505"/>
      <c r="BP903" s="505"/>
    </row>
    <row r="904" spans="1:68" ht="19.5" customHeight="1">
      <c r="A904" s="499"/>
      <c r="B904" s="499"/>
      <c r="C904" s="499"/>
      <c r="D904" s="499"/>
      <c r="E904" s="499"/>
      <c r="F904" s="499"/>
      <c r="G904" s="500"/>
      <c r="H904" s="499"/>
      <c r="I904" s="499"/>
      <c r="J904" s="500"/>
      <c r="K904" s="499"/>
      <c r="L904" s="500"/>
      <c r="M904" s="499"/>
      <c r="N904" s="500"/>
      <c r="O904" s="499"/>
      <c r="P904" s="500"/>
      <c r="Q904" s="501"/>
      <c r="R904" s="501"/>
      <c r="S904" s="501"/>
      <c r="T904" s="501"/>
      <c r="U904" s="499"/>
      <c r="V904" s="499"/>
      <c r="W904" s="500"/>
      <c r="X904" s="501"/>
      <c r="Y904" s="499"/>
      <c r="Z904" s="500"/>
      <c r="AA904" s="500"/>
      <c r="AB904" s="499"/>
      <c r="AC904" s="499"/>
      <c r="AD904" s="499"/>
      <c r="AE904" s="499"/>
      <c r="AF904" s="500"/>
      <c r="AG904" s="500"/>
      <c r="AH904" s="501"/>
      <c r="AI904" s="501"/>
      <c r="AJ904" s="501"/>
      <c r="AK904" s="501"/>
      <c r="AL904" s="501"/>
      <c r="AM904" s="501"/>
      <c r="AN904" s="502"/>
      <c r="AO904" s="502"/>
      <c r="AP904" s="500"/>
      <c r="AQ904" s="500"/>
      <c r="AR904" s="500"/>
      <c r="AS904" s="503"/>
      <c r="AT904" s="503"/>
      <c r="AU904" s="504"/>
      <c r="AV904" s="505"/>
      <c r="AW904" s="506"/>
      <c r="AX904" s="506"/>
      <c r="AY904" s="505"/>
      <c r="AZ904" s="506"/>
      <c r="BA904" s="504"/>
      <c r="BB904" s="504"/>
      <c r="BC904" s="504"/>
      <c r="BD904" s="504"/>
      <c r="BE904" s="504"/>
      <c r="BF904" s="504"/>
      <c r="BG904" s="505"/>
      <c r="BH904" s="505"/>
      <c r="BI904" s="505"/>
      <c r="BJ904" s="505"/>
      <c r="BK904" s="505"/>
      <c r="BL904" s="505"/>
      <c r="BM904" s="505"/>
      <c r="BN904" s="505"/>
      <c r="BO904" s="505"/>
      <c r="BP904" s="505"/>
    </row>
    <row r="905" spans="1:68" ht="19.5" customHeight="1">
      <c r="A905" s="499"/>
      <c r="B905" s="499"/>
      <c r="C905" s="499"/>
      <c r="D905" s="499"/>
      <c r="E905" s="499"/>
      <c r="F905" s="499"/>
      <c r="G905" s="500"/>
      <c r="H905" s="499"/>
      <c r="I905" s="499"/>
      <c r="J905" s="500"/>
      <c r="K905" s="499"/>
      <c r="L905" s="500"/>
      <c r="M905" s="499"/>
      <c r="N905" s="500"/>
      <c r="O905" s="499"/>
      <c r="P905" s="500"/>
      <c r="Q905" s="501"/>
      <c r="R905" s="501"/>
      <c r="S905" s="501"/>
      <c r="T905" s="501"/>
      <c r="U905" s="499"/>
      <c r="V905" s="499"/>
      <c r="W905" s="500"/>
      <c r="X905" s="501"/>
      <c r="Y905" s="499"/>
      <c r="Z905" s="500"/>
      <c r="AA905" s="500"/>
      <c r="AB905" s="499"/>
      <c r="AC905" s="499"/>
      <c r="AD905" s="499"/>
      <c r="AE905" s="499"/>
      <c r="AF905" s="500"/>
      <c r="AG905" s="500"/>
      <c r="AH905" s="501"/>
      <c r="AI905" s="501"/>
      <c r="AJ905" s="501"/>
      <c r="AK905" s="501"/>
      <c r="AL905" s="501"/>
      <c r="AM905" s="501"/>
      <c r="AN905" s="502"/>
      <c r="AO905" s="502"/>
      <c r="AP905" s="500"/>
      <c r="AQ905" s="500"/>
      <c r="AR905" s="500"/>
      <c r="AS905" s="503"/>
      <c r="AT905" s="503"/>
      <c r="AU905" s="504"/>
      <c r="AV905" s="505"/>
      <c r="AW905" s="506"/>
      <c r="AX905" s="506"/>
      <c r="AY905" s="505"/>
      <c r="AZ905" s="506"/>
      <c r="BA905" s="504"/>
      <c r="BB905" s="504"/>
      <c r="BC905" s="504"/>
      <c r="BD905" s="504"/>
      <c r="BE905" s="504"/>
      <c r="BF905" s="504"/>
      <c r="BG905" s="505"/>
      <c r="BH905" s="505"/>
      <c r="BI905" s="505"/>
      <c r="BJ905" s="505"/>
      <c r="BK905" s="505"/>
      <c r="BL905" s="505"/>
      <c r="BM905" s="505"/>
      <c r="BN905" s="505"/>
      <c r="BO905" s="505"/>
      <c r="BP905" s="505"/>
    </row>
    <row r="906" spans="1:68" ht="19.5" customHeight="1">
      <c r="A906" s="499"/>
      <c r="B906" s="499"/>
      <c r="C906" s="499"/>
      <c r="D906" s="499"/>
      <c r="E906" s="499"/>
      <c r="F906" s="499"/>
      <c r="G906" s="500"/>
      <c r="H906" s="499"/>
      <c r="I906" s="499"/>
      <c r="J906" s="500"/>
      <c r="K906" s="499"/>
      <c r="L906" s="500"/>
      <c r="M906" s="499"/>
      <c r="N906" s="500"/>
      <c r="O906" s="499"/>
      <c r="P906" s="500"/>
      <c r="Q906" s="501"/>
      <c r="R906" s="501"/>
      <c r="S906" s="501"/>
      <c r="T906" s="501"/>
      <c r="U906" s="499"/>
      <c r="V906" s="499"/>
      <c r="W906" s="500"/>
      <c r="X906" s="501"/>
      <c r="Y906" s="499"/>
      <c r="Z906" s="500"/>
      <c r="AA906" s="500"/>
      <c r="AB906" s="499"/>
      <c r="AC906" s="499"/>
      <c r="AD906" s="499"/>
      <c r="AE906" s="499"/>
      <c r="AF906" s="500"/>
      <c r="AG906" s="500"/>
      <c r="AH906" s="501"/>
      <c r="AI906" s="501"/>
      <c r="AJ906" s="501"/>
      <c r="AK906" s="501"/>
      <c r="AL906" s="501"/>
      <c r="AM906" s="501"/>
      <c r="AN906" s="502"/>
      <c r="AO906" s="502"/>
      <c r="AP906" s="500"/>
      <c r="AQ906" s="500"/>
      <c r="AR906" s="500"/>
      <c r="AS906" s="503"/>
      <c r="AT906" s="503"/>
      <c r="AU906" s="504"/>
      <c r="AV906" s="505"/>
      <c r="AW906" s="506"/>
      <c r="AX906" s="506"/>
      <c r="AY906" s="505"/>
      <c r="AZ906" s="506"/>
      <c r="BA906" s="504"/>
      <c r="BB906" s="504"/>
      <c r="BC906" s="504"/>
      <c r="BD906" s="504"/>
      <c r="BE906" s="504"/>
      <c r="BF906" s="504"/>
      <c r="BG906" s="505"/>
      <c r="BH906" s="505"/>
      <c r="BI906" s="505"/>
      <c r="BJ906" s="505"/>
      <c r="BK906" s="505"/>
      <c r="BL906" s="505"/>
      <c r="BM906" s="505"/>
      <c r="BN906" s="505"/>
      <c r="BO906" s="505"/>
      <c r="BP906" s="505"/>
    </row>
    <row r="907" spans="1:68" ht="19.5" customHeight="1">
      <c r="A907" s="499"/>
      <c r="B907" s="499"/>
      <c r="C907" s="499"/>
      <c r="D907" s="499"/>
      <c r="E907" s="499"/>
      <c r="F907" s="499"/>
      <c r="G907" s="500"/>
      <c r="H907" s="499"/>
      <c r="I907" s="499"/>
      <c r="J907" s="500"/>
      <c r="K907" s="499"/>
      <c r="L907" s="500"/>
      <c r="M907" s="499"/>
      <c r="N907" s="500"/>
      <c r="O907" s="499"/>
      <c r="P907" s="500"/>
      <c r="Q907" s="501"/>
      <c r="R907" s="501"/>
      <c r="S907" s="501"/>
      <c r="T907" s="501"/>
      <c r="U907" s="499"/>
      <c r="V907" s="499"/>
      <c r="W907" s="500"/>
      <c r="X907" s="501"/>
      <c r="Y907" s="499"/>
      <c r="Z907" s="500"/>
      <c r="AA907" s="500"/>
      <c r="AB907" s="499"/>
      <c r="AC907" s="499"/>
      <c r="AD907" s="499"/>
      <c r="AE907" s="499"/>
      <c r="AF907" s="500"/>
      <c r="AG907" s="500"/>
      <c r="AH907" s="501"/>
      <c r="AI907" s="501"/>
      <c r="AJ907" s="501"/>
      <c r="AK907" s="501"/>
      <c r="AL907" s="501"/>
      <c r="AM907" s="501"/>
      <c r="AN907" s="502"/>
      <c r="AO907" s="502"/>
      <c r="AP907" s="500"/>
      <c r="AQ907" s="500"/>
      <c r="AR907" s="500"/>
      <c r="AS907" s="503"/>
      <c r="AT907" s="503"/>
      <c r="AU907" s="504"/>
      <c r="AV907" s="505"/>
      <c r="AW907" s="506"/>
      <c r="AX907" s="506"/>
      <c r="AY907" s="505"/>
      <c r="AZ907" s="506"/>
      <c r="BA907" s="504"/>
      <c r="BB907" s="504"/>
      <c r="BC907" s="504"/>
      <c r="BD907" s="504"/>
      <c r="BE907" s="504"/>
      <c r="BF907" s="504"/>
      <c r="BG907" s="505"/>
      <c r="BH907" s="505"/>
      <c r="BI907" s="505"/>
      <c r="BJ907" s="505"/>
      <c r="BK907" s="505"/>
      <c r="BL907" s="505"/>
      <c r="BM907" s="505"/>
      <c r="BN907" s="505"/>
      <c r="BO907" s="505"/>
      <c r="BP907" s="505"/>
    </row>
    <row r="908" spans="1:68" ht="19.5" customHeight="1">
      <c r="A908" s="499"/>
      <c r="B908" s="499"/>
      <c r="C908" s="499"/>
      <c r="D908" s="499"/>
      <c r="E908" s="499"/>
      <c r="F908" s="499"/>
      <c r="G908" s="500"/>
      <c r="H908" s="499"/>
      <c r="I908" s="499"/>
      <c r="J908" s="500"/>
      <c r="K908" s="499"/>
      <c r="L908" s="500"/>
      <c r="M908" s="499"/>
      <c r="N908" s="500"/>
      <c r="O908" s="499"/>
      <c r="P908" s="500"/>
      <c r="Q908" s="501"/>
      <c r="R908" s="501"/>
      <c r="S908" s="501"/>
      <c r="T908" s="501"/>
      <c r="U908" s="499"/>
      <c r="V908" s="499"/>
      <c r="W908" s="500"/>
      <c r="X908" s="501"/>
      <c r="Y908" s="499"/>
      <c r="Z908" s="500"/>
      <c r="AA908" s="500"/>
      <c r="AB908" s="499"/>
      <c r="AC908" s="499"/>
      <c r="AD908" s="499"/>
      <c r="AE908" s="499"/>
      <c r="AF908" s="500"/>
      <c r="AG908" s="500"/>
      <c r="AH908" s="501"/>
      <c r="AI908" s="501"/>
      <c r="AJ908" s="501"/>
      <c r="AK908" s="501"/>
      <c r="AL908" s="501"/>
      <c r="AM908" s="501"/>
      <c r="AN908" s="502"/>
      <c r="AO908" s="502"/>
      <c r="AP908" s="500"/>
      <c r="AQ908" s="500"/>
      <c r="AR908" s="500"/>
      <c r="AS908" s="503"/>
      <c r="AT908" s="503"/>
      <c r="AU908" s="504"/>
      <c r="AV908" s="505"/>
      <c r="AW908" s="506"/>
      <c r="AX908" s="506"/>
      <c r="AY908" s="505"/>
      <c r="AZ908" s="506"/>
      <c r="BA908" s="504"/>
      <c r="BB908" s="504"/>
      <c r="BC908" s="504"/>
      <c r="BD908" s="504"/>
      <c r="BE908" s="504"/>
      <c r="BF908" s="504"/>
      <c r="BG908" s="505"/>
      <c r="BH908" s="505"/>
      <c r="BI908" s="505"/>
      <c r="BJ908" s="505"/>
      <c r="BK908" s="505"/>
      <c r="BL908" s="505"/>
      <c r="BM908" s="505"/>
      <c r="BN908" s="505"/>
      <c r="BO908" s="505"/>
      <c r="BP908" s="505"/>
    </row>
    <row r="909" spans="1:68" ht="19.5" customHeight="1">
      <c r="A909" s="499"/>
      <c r="B909" s="499"/>
      <c r="C909" s="499"/>
      <c r="D909" s="499"/>
      <c r="E909" s="499"/>
      <c r="F909" s="499"/>
      <c r="G909" s="500"/>
      <c r="H909" s="499"/>
      <c r="I909" s="499"/>
      <c r="J909" s="500"/>
      <c r="K909" s="499"/>
      <c r="L909" s="500"/>
      <c r="M909" s="499"/>
      <c r="N909" s="500"/>
      <c r="O909" s="499"/>
      <c r="P909" s="500"/>
      <c r="Q909" s="501"/>
      <c r="R909" s="501"/>
      <c r="S909" s="501"/>
      <c r="T909" s="501"/>
      <c r="U909" s="499"/>
      <c r="V909" s="499"/>
      <c r="W909" s="500"/>
      <c r="X909" s="501"/>
      <c r="Y909" s="499"/>
      <c r="Z909" s="500"/>
      <c r="AA909" s="500"/>
      <c r="AB909" s="499"/>
      <c r="AC909" s="499"/>
      <c r="AD909" s="499"/>
      <c r="AE909" s="499"/>
      <c r="AF909" s="500"/>
      <c r="AG909" s="500"/>
      <c r="AH909" s="501"/>
      <c r="AI909" s="501"/>
      <c r="AJ909" s="501"/>
      <c r="AK909" s="501"/>
      <c r="AL909" s="501"/>
      <c r="AM909" s="501"/>
      <c r="AN909" s="502"/>
      <c r="AO909" s="502"/>
      <c r="AP909" s="500"/>
      <c r="AQ909" s="500"/>
      <c r="AR909" s="500"/>
      <c r="AS909" s="503"/>
      <c r="AT909" s="503"/>
      <c r="AU909" s="504"/>
      <c r="AV909" s="505"/>
      <c r="AW909" s="506"/>
      <c r="AX909" s="506"/>
      <c r="AY909" s="505"/>
      <c r="AZ909" s="506"/>
      <c r="BA909" s="504"/>
      <c r="BB909" s="504"/>
      <c r="BC909" s="504"/>
      <c r="BD909" s="504"/>
      <c r="BE909" s="504"/>
      <c r="BF909" s="504"/>
      <c r="BG909" s="505"/>
      <c r="BH909" s="505"/>
      <c r="BI909" s="505"/>
      <c r="BJ909" s="505"/>
      <c r="BK909" s="505"/>
      <c r="BL909" s="505"/>
      <c r="BM909" s="505"/>
      <c r="BN909" s="505"/>
      <c r="BO909" s="505"/>
      <c r="BP909" s="505"/>
    </row>
    <row r="910" spans="1:68" ht="19.5" customHeight="1">
      <c r="A910" s="499"/>
      <c r="B910" s="499"/>
      <c r="C910" s="499"/>
      <c r="D910" s="499"/>
      <c r="E910" s="499"/>
      <c r="F910" s="499"/>
      <c r="G910" s="500"/>
      <c r="H910" s="499"/>
      <c r="I910" s="499"/>
      <c r="J910" s="500"/>
      <c r="K910" s="499"/>
      <c r="L910" s="500"/>
      <c r="M910" s="499"/>
      <c r="N910" s="500"/>
      <c r="O910" s="499"/>
      <c r="P910" s="500"/>
      <c r="Q910" s="501"/>
      <c r="R910" s="501"/>
      <c r="S910" s="501"/>
      <c r="T910" s="501"/>
      <c r="U910" s="499"/>
      <c r="V910" s="499"/>
      <c r="W910" s="500"/>
      <c r="X910" s="501"/>
      <c r="Y910" s="499"/>
      <c r="Z910" s="500"/>
      <c r="AA910" s="500"/>
      <c r="AB910" s="499"/>
      <c r="AC910" s="499"/>
      <c r="AD910" s="499"/>
      <c r="AE910" s="499"/>
      <c r="AF910" s="500"/>
      <c r="AG910" s="500"/>
      <c r="AH910" s="501"/>
      <c r="AI910" s="501"/>
      <c r="AJ910" s="501"/>
      <c r="AK910" s="501"/>
      <c r="AL910" s="501"/>
      <c r="AM910" s="501"/>
      <c r="AN910" s="502"/>
      <c r="AO910" s="502"/>
      <c r="AP910" s="500"/>
      <c r="AQ910" s="500"/>
      <c r="AR910" s="500"/>
      <c r="AS910" s="503"/>
      <c r="AT910" s="503"/>
      <c r="AU910" s="504"/>
      <c r="AV910" s="505"/>
      <c r="AW910" s="506"/>
      <c r="AX910" s="506"/>
      <c r="AY910" s="505"/>
      <c r="AZ910" s="506"/>
      <c r="BA910" s="504"/>
      <c r="BB910" s="504"/>
      <c r="BC910" s="504"/>
      <c r="BD910" s="504"/>
      <c r="BE910" s="504"/>
      <c r="BF910" s="504"/>
      <c r="BG910" s="505"/>
      <c r="BH910" s="505"/>
      <c r="BI910" s="505"/>
      <c r="BJ910" s="505"/>
      <c r="BK910" s="505"/>
      <c r="BL910" s="505"/>
      <c r="BM910" s="505"/>
      <c r="BN910" s="505"/>
      <c r="BO910" s="505"/>
      <c r="BP910" s="505"/>
    </row>
    <row r="911" spans="1:68" ht="19.5" customHeight="1">
      <c r="A911" s="499"/>
      <c r="B911" s="499"/>
      <c r="C911" s="499"/>
      <c r="D911" s="499"/>
      <c r="E911" s="499"/>
      <c r="F911" s="499"/>
      <c r="G911" s="500"/>
      <c r="H911" s="499"/>
      <c r="I911" s="499"/>
      <c r="J911" s="500"/>
      <c r="K911" s="499"/>
      <c r="L911" s="500"/>
      <c r="M911" s="499"/>
      <c r="N911" s="500"/>
      <c r="O911" s="499"/>
      <c r="P911" s="500"/>
      <c r="Q911" s="501"/>
      <c r="R911" s="501"/>
      <c r="S911" s="501"/>
      <c r="T911" s="501"/>
      <c r="U911" s="499"/>
      <c r="V911" s="499"/>
      <c r="W911" s="500"/>
      <c r="X911" s="501"/>
      <c r="Y911" s="499"/>
      <c r="Z911" s="500"/>
      <c r="AA911" s="500"/>
      <c r="AB911" s="499"/>
      <c r="AC911" s="499"/>
      <c r="AD911" s="499"/>
      <c r="AE911" s="499"/>
      <c r="AF911" s="500"/>
      <c r="AG911" s="500"/>
      <c r="AH911" s="501"/>
      <c r="AI911" s="501"/>
      <c r="AJ911" s="501"/>
      <c r="AK911" s="501"/>
      <c r="AL911" s="501"/>
      <c r="AM911" s="501"/>
      <c r="AN911" s="502"/>
      <c r="AO911" s="502"/>
      <c r="AP911" s="500"/>
      <c r="AQ911" s="500"/>
      <c r="AR911" s="500"/>
      <c r="AS911" s="503"/>
      <c r="AT911" s="503"/>
      <c r="AU911" s="504"/>
      <c r="AV911" s="505"/>
      <c r="AW911" s="506"/>
      <c r="AX911" s="506"/>
      <c r="AY911" s="505"/>
      <c r="AZ911" s="506"/>
      <c r="BA911" s="504"/>
      <c r="BB911" s="504"/>
      <c r="BC911" s="504"/>
      <c r="BD911" s="504"/>
      <c r="BE911" s="504"/>
      <c r="BF911" s="504"/>
      <c r="BG911" s="505"/>
      <c r="BH911" s="505"/>
      <c r="BI911" s="505"/>
      <c r="BJ911" s="505"/>
      <c r="BK911" s="505"/>
      <c r="BL911" s="505"/>
      <c r="BM911" s="505"/>
      <c r="BN911" s="505"/>
      <c r="BO911" s="505"/>
      <c r="BP911" s="505"/>
    </row>
    <row r="912" spans="1:68" ht="19.5" customHeight="1">
      <c r="A912" s="499"/>
      <c r="B912" s="499"/>
      <c r="C912" s="499"/>
      <c r="D912" s="499"/>
      <c r="E912" s="499"/>
      <c r="F912" s="499"/>
      <c r="G912" s="500"/>
      <c r="H912" s="499"/>
      <c r="I912" s="499"/>
      <c r="J912" s="500"/>
      <c r="K912" s="499"/>
      <c r="L912" s="500"/>
      <c r="M912" s="499"/>
      <c r="N912" s="500"/>
      <c r="O912" s="499"/>
      <c r="P912" s="500"/>
      <c r="Q912" s="501"/>
      <c r="R912" s="501"/>
      <c r="S912" s="501"/>
      <c r="T912" s="501"/>
      <c r="U912" s="499"/>
      <c r="V912" s="499"/>
      <c r="W912" s="500"/>
      <c r="X912" s="501"/>
      <c r="Y912" s="499"/>
      <c r="Z912" s="500"/>
      <c r="AA912" s="500"/>
      <c r="AB912" s="499"/>
      <c r="AC912" s="499"/>
      <c r="AD912" s="499"/>
      <c r="AE912" s="499"/>
      <c r="AF912" s="500"/>
      <c r="AG912" s="500"/>
      <c r="AH912" s="501"/>
      <c r="AI912" s="501"/>
      <c r="AJ912" s="501"/>
      <c r="AK912" s="501"/>
      <c r="AL912" s="501"/>
      <c r="AM912" s="501"/>
      <c r="AN912" s="502"/>
      <c r="AO912" s="502"/>
      <c r="AP912" s="500"/>
      <c r="AQ912" s="500"/>
      <c r="AR912" s="500"/>
      <c r="AS912" s="503"/>
      <c r="AT912" s="503"/>
      <c r="AU912" s="504"/>
      <c r="AV912" s="505"/>
      <c r="AW912" s="506"/>
      <c r="AX912" s="506"/>
      <c r="AY912" s="505"/>
      <c r="AZ912" s="506"/>
      <c r="BA912" s="504"/>
      <c r="BB912" s="504"/>
      <c r="BC912" s="504"/>
      <c r="BD912" s="504"/>
      <c r="BE912" s="504"/>
      <c r="BF912" s="504"/>
      <c r="BG912" s="505"/>
      <c r="BH912" s="505"/>
      <c r="BI912" s="505"/>
      <c r="BJ912" s="505"/>
      <c r="BK912" s="505"/>
      <c r="BL912" s="505"/>
      <c r="BM912" s="505"/>
      <c r="BN912" s="505"/>
      <c r="BO912" s="505"/>
      <c r="BP912" s="505"/>
    </row>
    <row r="913" spans="1:68" ht="19.5" customHeight="1">
      <c r="A913" s="499"/>
      <c r="B913" s="499"/>
      <c r="C913" s="499"/>
      <c r="D913" s="499"/>
      <c r="E913" s="499"/>
      <c r="F913" s="499"/>
      <c r="G913" s="500"/>
      <c r="H913" s="499"/>
      <c r="I913" s="499"/>
      <c r="J913" s="500"/>
      <c r="K913" s="499"/>
      <c r="L913" s="500"/>
      <c r="M913" s="499"/>
      <c r="N913" s="500"/>
      <c r="O913" s="499"/>
      <c r="P913" s="500"/>
      <c r="Q913" s="501"/>
      <c r="R913" s="501"/>
      <c r="S913" s="501"/>
      <c r="T913" s="501"/>
      <c r="U913" s="499"/>
      <c r="V913" s="499"/>
      <c r="W913" s="500"/>
      <c r="X913" s="501"/>
      <c r="Y913" s="499"/>
      <c r="Z913" s="500"/>
      <c r="AA913" s="500"/>
      <c r="AB913" s="499"/>
      <c r="AC913" s="499"/>
      <c r="AD913" s="499"/>
      <c r="AE913" s="499"/>
      <c r="AF913" s="500"/>
      <c r="AG913" s="500"/>
      <c r="AH913" s="501"/>
      <c r="AI913" s="501"/>
      <c r="AJ913" s="501"/>
      <c r="AK913" s="501"/>
      <c r="AL913" s="501"/>
      <c r="AM913" s="501"/>
      <c r="AN913" s="502"/>
      <c r="AO913" s="502"/>
      <c r="AP913" s="500"/>
      <c r="AQ913" s="500"/>
      <c r="AR913" s="500"/>
      <c r="AS913" s="503"/>
      <c r="AT913" s="503"/>
      <c r="AU913" s="504"/>
      <c r="AV913" s="505"/>
      <c r="AW913" s="506"/>
      <c r="AX913" s="506"/>
      <c r="AY913" s="505"/>
      <c r="AZ913" s="506"/>
      <c r="BA913" s="504"/>
      <c r="BB913" s="504"/>
      <c r="BC913" s="504"/>
      <c r="BD913" s="504"/>
      <c r="BE913" s="504"/>
      <c r="BF913" s="504"/>
      <c r="BG913" s="505"/>
      <c r="BH913" s="505"/>
      <c r="BI913" s="505"/>
      <c r="BJ913" s="505"/>
      <c r="BK913" s="505"/>
      <c r="BL913" s="505"/>
      <c r="BM913" s="505"/>
      <c r="BN913" s="505"/>
      <c r="BO913" s="505"/>
      <c r="BP913" s="505"/>
    </row>
    <row r="914" spans="1:68" ht="19.5" customHeight="1">
      <c r="A914" s="499"/>
      <c r="B914" s="499"/>
      <c r="C914" s="499"/>
      <c r="D914" s="499"/>
      <c r="E914" s="499"/>
      <c r="F914" s="499"/>
      <c r="G914" s="500"/>
      <c r="H914" s="499"/>
      <c r="I914" s="499"/>
      <c r="J914" s="500"/>
      <c r="K914" s="499"/>
      <c r="L914" s="500"/>
      <c r="M914" s="499"/>
      <c r="N914" s="500"/>
      <c r="O914" s="499"/>
      <c r="P914" s="500"/>
      <c r="Q914" s="501"/>
      <c r="R914" s="501"/>
      <c r="S914" s="501"/>
      <c r="T914" s="501"/>
      <c r="U914" s="499"/>
      <c r="V914" s="499"/>
      <c r="W914" s="500"/>
      <c r="X914" s="501"/>
      <c r="Y914" s="499"/>
      <c r="Z914" s="500"/>
      <c r="AA914" s="500"/>
      <c r="AB914" s="499"/>
      <c r="AC914" s="499"/>
      <c r="AD914" s="499"/>
      <c r="AE914" s="499"/>
      <c r="AF914" s="500"/>
      <c r="AG914" s="500"/>
      <c r="AH914" s="501"/>
      <c r="AI914" s="501"/>
      <c r="AJ914" s="501"/>
      <c r="AK914" s="501"/>
      <c r="AL914" s="501"/>
      <c r="AM914" s="501"/>
      <c r="AN914" s="502"/>
      <c r="AO914" s="502"/>
      <c r="AP914" s="500"/>
      <c r="AQ914" s="500"/>
      <c r="AR914" s="500"/>
      <c r="AS914" s="503"/>
      <c r="AT914" s="503"/>
      <c r="AU914" s="504"/>
      <c r="AV914" s="505"/>
      <c r="AW914" s="506"/>
      <c r="AX914" s="506"/>
      <c r="AY914" s="505"/>
      <c r="AZ914" s="506"/>
      <c r="BA914" s="504"/>
      <c r="BB914" s="504"/>
      <c r="BC914" s="504"/>
      <c r="BD914" s="504"/>
      <c r="BE914" s="504"/>
      <c r="BF914" s="504"/>
      <c r="BG914" s="505"/>
      <c r="BH914" s="505"/>
      <c r="BI914" s="505"/>
      <c r="BJ914" s="505"/>
      <c r="BK914" s="505"/>
      <c r="BL914" s="505"/>
      <c r="BM914" s="505"/>
      <c r="BN914" s="505"/>
      <c r="BO914" s="505"/>
      <c r="BP914" s="505"/>
    </row>
    <row r="915" spans="1:68" ht="19.5" customHeight="1">
      <c r="A915" s="499"/>
      <c r="B915" s="499"/>
      <c r="C915" s="499"/>
      <c r="D915" s="499"/>
      <c r="E915" s="499"/>
      <c r="F915" s="499"/>
      <c r="G915" s="500"/>
      <c r="H915" s="499"/>
      <c r="I915" s="499"/>
      <c r="J915" s="500"/>
      <c r="K915" s="499"/>
      <c r="L915" s="500"/>
      <c r="M915" s="499"/>
      <c r="N915" s="500"/>
      <c r="O915" s="499"/>
      <c r="P915" s="500"/>
      <c r="Q915" s="501"/>
      <c r="R915" s="501"/>
      <c r="S915" s="501"/>
      <c r="T915" s="501"/>
      <c r="U915" s="499"/>
      <c r="V915" s="499"/>
      <c r="W915" s="500"/>
      <c r="X915" s="501"/>
      <c r="Y915" s="499"/>
      <c r="Z915" s="500"/>
      <c r="AA915" s="500"/>
      <c r="AB915" s="499"/>
      <c r="AC915" s="499"/>
      <c r="AD915" s="499"/>
      <c r="AE915" s="499"/>
      <c r="AF915" s="500"/>
      <c r="AG915" s="500"/>
      <c r="AH915" s="501"/>
      <c r="AI915" s="501"/>
      <c r="AJ915" s="501"/>
      <c r="AK915" s="501"/>
      <c r="AL915" s="501"/>
      <c r="AM915" s="501"/>
      <c r="AN915" s="502"/>
      <c r="AO915" s="502"/>
      <c r="AP915" s="500"/>
      <c r="AQ915" s="500"/>
      <c r="AR915" s="500"/>
      <c r="AS915" s="503"/>
      <c r="AT915" s="503"/>
      <c r="AU915" s="504"/>
      <c r="AV915" s="505"/>
      <c r="AW915" s="506"/>
      <c r="AX915" s="506"/>
      <c r="AY915" s="505"/>
      <c r="AZ915" s="506"/>
      <c r="BA915" s="504"/>
      <c r="BB915" s="504"/>
      <c r="BC915" s="504"/>
      <c r="BD915" s="504"/>
      <c r="BE915" s="504"/>
      <c r="BF915" s="504"/>
      <c r="BG915" s="505"/>
      <c r="BH915" s="505"/>
      <c r="BI915" s="505"/>
      <c r="BJ915" s="505"/>
      <c r="BK915" s="505"/>
      <c r="BL915" s="505"/>
      <c r="BM915" s="505"/>
      <c r="BN915" s="505"/>
      <c r="BO915" s="505"/>
      <c r="BP915" s="505"/>
    </row>
    <row r="916" spans="1:68" ht="19.5" customHeight="1">
      <c r="A916" s="499"/>
      <c r="B916" s="499"/>
      <c r="C916" s="499"/>
      <c r="D916" s="499"/>
      <c r="E916" s="499"/>
      <c r="F916" s="499"/>
      <c r="G916" s="500"/>
      <c r="H916" s="499"/>
      <c r="I916" s="499"/>
      <c r="J916" s="500"/>
      <c r="K916" s="499"/>
      <c r="L916" s="500"/>
      <c r="M916" s="499"/>
      <c r="N916" s="500"/>
      <c r="O916" s="499"/>
      <c r="P916" s="500"/>
      <c r="Q916" s="501"/>
      <c r="R916" s="501"/>
      <c r="S916" s="501"/>
      <c r="T916" s="501"/>
      <c r="U916" s="499"/>
      <c r="V916" s="499"/>
      <c r="W916" s="500"/>
      <c r="X916" s="501"/>
      <c r="Y916" s="499"/>
      <c r="Z916" s="500"/>
      <c r="AA916" s="500"/>
      <c r="AB916" s="499"/>
      <c r="AC916" s="499"/>
      <c r="AD916" s="499"/>
      <c r="AE916" s="499"/>
      <c r="AF916" s="500"/>
      <c r="AG916" s="500"/>
      <c r="AH916" s="501"/>
      <c r="AI916" s="501"/>
      <c r="AJ916" s="501"/>
      <c r="AK916" s="501"/>
      <c r="AL916" s="501"/>
      <c r="AM916" s="501"/>
      <c r="AN916" s="502"/>
      <c r="AO916" s="502"/>
      <c r="AP916" s="500"/>
      <c r="AQ916" s="500"/>
      <c r="AR916" s="500"/>
      <c r="AS916" s="503"/>
      <c r="AT916" s="503"/>
      <c r="AU916" s="504"/>
      <c r="AV916" s="505"/>
      <c r="AW916" s="506"/>
      <c r="AX916" s="506"/>
      <c r="AY916" s="505"/>
      <c r="AZ916" s="506"/>
      <c r="BA916" s="504"/>
      <c r="BB916" s="504"/>
      <c r="BC916" s="504"/>
      <c r="BD916" s="504"/>
      <c r="BE916" s="504"/>
      <c r="BF916" s="504"/>
      <c r="BG916" s="505"/>
      <c r="BH916" s="505"/>
      <c r="BI916" s="505"/>
      <c r="BJ916" s="505"/>
      <c r="BK916" s="505"/>
      <c r="BL916" s="505"/>
      <c r="BM916" s="505"/>
      <c r="BN916" s="505"/>
      <c r="BO916" s="505"/>
      <c r="BP916" s="505"/>
    </row>
    <row r="917" spans="1:68" ht="19.5" customHeight="1">
      <c r="A917" s="499"/>
      <c r="B917" s="499"/>
      <c r="C917" s="499"/>
      <c r="D917" s="499"/>
      <c r="E917" s="499"/>
      <c r="F917" s="499"/>
      <c r="G917" s="500"/>
      <c r="H917" s="499"/>
      <c r="I917" s="499"/>
      <c r="J917" s="500"/>
      <c r="K917" s="499"/>
      <c r="L917" s="500"/>
      <c r="M917" s="499"/>
      <c r="N917" s="500"/>
      <c r="O917" s="499"/>
      <c r="P917" s="500"/>
      <c r="Q917" s="501"/>
      <c r="R917" s="501"/>
      <c r="S917" s="501"/>
      <c r="T917" s="501"/>
      <c r="U917" s="499"/>
      <c r="V917" s="499"/>
      <c r="W917" s="500"/>
      <c r="X917" s="501"/>
      <c r="Y917" s="499"/>
      <c r="Z917" s="500"/>
      <c r="AA917" s="500"/>
      <c r="AB917" s="499"/>
      <c r="AC917" s="499"/>
      <c r="AD917" s="499"/>
      <c r="AE917" s="499"/>
      <c r="AF917" s="500"/>
      <c r="AG917" s="500"/>
      <c r="AH917" s="501"/>
      <c r="AI917" s="501"/>
      <c r="AJ917" s="501"/>
      <c r="AK917" s="501"/>
      <c r="AL917" s="501"/>
      <c r="AM917" s="501"/>
      <c r="AN917" s="502"/>
      <c r="AO917" s="502"/>
      <c r="AP917" s="500"/>
      <c r="AQ917" s="500"/>
      <c r="AR917" s="500"/>
      <c r="AS917" s="503"/>
      <c r="AT917" s="503"/>
      <c r="AU917" s="504"/>
      <c r="AV917" s="505"/>
      <c r="AW917" s="506"/>
      <c r="AX917" s="506"/>
      <c r="AY917" s="505"/>
      <c r="AZ917" s="506"/>
      <c r="BA917" s="504"/>
      <c r="BB917" s="504"/>
      <c r="BC917" s="504"/>
      <c r="BD917" s="504"/>
      <c r="BE917" s="504"/>
      <c r="BF917" s="504"/>
      <c r="BG917" s="505"/>
      <c r="BH917" s="505"/>
      <c r="BI917" s="505"/>
      <c r="BJ917" s="505"/>
      <c r="BK917" s="505"/>
      <c r="BL917" s="505"/>
      <c r="BM917" s="505"/>
      <c r="BN917" s="505"/>
      <c r="BO917" s="505"/>
      <c r="BP917" s="505"/>
    </row>
    <row r="918" spans="1:68" ht="19.5" customHeight="1">
      <c r="A918" s="499"/>
      <c r="B918" s="499"/>
      <c r="C918" s="499"/>
      <c r="D918" s="499"/>
      <c r="E918" s="499"/>
      <c r="F918" s="499"/>
      <c r="G918" s="500"/>
      <c r="H918" s="499"/>
      <c r="I918" s="499"/>
      <c r="J918" s="500"/>
      <c r="K918" s="499"/>
      <c r="L918" s="500"/>
      <c r="M918" s="499"/>
      <c r="N918" s="500"/>
      <c r="O918" s="499"/>
      <c r="P918" s="500"/>
      <c r="Q918" s="501"/>
      <c r="R918" s="501"/>
      <c r="S918" s="501"/>
      <c r="T918" s="501"/>
      <c r="U918" s="499"/>
      <c r="V918" s="499"/>
      <c r="W918" s="500"/>
      <c r="X918" s="501"/>
      <c r="Y918" s="499"/>
      <c r="Z918" s="500"/>
      <c r="AA918" s="500"/>
      <c r="AB918" s="499"/>
      <c r="AC918" s="499"/>
      <c r="AD918" s="499"/>
      <c r="AE918" s="499"/>
      <c r="AF918" s="500"/>
      <c r="AG918" s="500"/>
      <c r="AH918" s="501"/>
      <c r="AI918" s="501"/>
      <c r="AJ918" s="501"/>
      <c r="AK918" s="501"/>
      <c r="AL918" s="501"/>
      <c r="AM918" s="501"/>
      <c r="AN918" s="502"/>
      <c r="AO918" s="502"/>
      <c r="AP918" s="500"/>
      <c r="AQ918" s="500"/>
      <c r="AR918" s="500"/>
      <c r="AS918" s="503"/>
      <c r="AT918" s="503"/>
      <c r="AU918" s="504"/>
      <c r="AV918" s="505"/>
      <c r="AW918" s="506"/>
      <c r="AX918" s="506"/>
      <c r="AY918" s="505"/>
      <c r="AZ918" s="506"/>
      <c r="BA918" s="504"/>
      <c r="BB918" s="504"/>
      <c r="BC918" s="504"/>
      <c r="BD918" s="504"/>
      <c r="BE918" s="504"/>
      <c r="BF918" s="504"/>
      <c r="BG918" s="505"/>
      <c r="BH918" s="505"/>
      <c r="BI918" s="505"/>
      <c r="BJ918" s="505"/>
      <c r="BK918" s="505"/>
      <c r="BL918" s="505"/>
      <c r="BM918" s="505"/>
      <c r="BN918" s="505"/>
      <c r="BO918" s="505"/>
      <c r="BP918" s="505"/>
    </row>
    <row r="919" spans="1:68" ht="19.5" customHeight="1">
      <c r="A919" s="499"/>
      <c r="B919" s="499"/>
      <c r="C919" s="499"/>
      <c r="D919" s="499"/>
      <c r="E919" s="499"/>
      <c r="F919" s="499"/>
      <c r="G919" s="500"/>
      <c r="H919" s="499"/>
      <c r="I919" s="499"/>
      <c r="J919" s="500"/>
      <c r="K919" s="499"/>
      <c r="L919" s="500"/>
      <c r="M919" s="499"/>
      <c r="N919" s="500"/>
      <c r="O919" s="499"/>
      <c r="P919" s="500"/>
      <c r="Q919" s="501"/>
      <c r="R919" s="501"/>
      <c r="S919" s="501"/>
      <c r="T919" s="501"/>
      <c r="U919" s="499"/>
      <c r="V919" s="499"/>
      <c r="W919" s="500"/>
      <c r="X919" s="501"/>
      <c r="Y919" s="499"/>
      <c r="Z919" s="500"/>
      <c r="AA919" s="500"/>
      <c r="AB919" s="499"/>
      <c r="AC919" s="499"/>
      <c r="AD919" s="499"/>
      <c r="AE919" s="499"/>
      <c r="AF919" s="500"/>
      <c r="AG919" s="500"/>
      <c r="AH919" s="501"/>
      <c r="AI919" s="501"/>
      <c r="AJ919" s="501"/>
      <c r="AK919" s="501"/>
      <c r="AL919" s="501"/>
      <c r="AM919" s="501"/>
      <c r="AN919" s="502"/>
      <c r="AO919" s="502"/>
      <c r="AP919" s="500"/>
      <c r="AQ919" s="500"/>
      <c r="AR919" s="500"/>
      <c r="AS919" s="503"/>
      <c r="AT919" s="503"/>
      <c r="AU919" s="504"/>
      <c r="AV919" s="505"/>
      <c r="AW919" s="506"/>
      <c r="AX919" s="506"/>
      <c r="AY919" s="505"/>
      <c r="AZ919" s="506"/>
      <c r="BA919" s="504"/>
      <c r="BB919" s="504"/>
      <c r="BC919" s="504"/>
      <c r="BD919" s="504"/>
      <c r="BE919" s="504"/>
      <c r="BF919" s="504"/>
      <c r="BG919" s="505"/>
      <c r="BH919" s="505"/>
      <c r="BI919" s="505"/>
      <c r="BJ919" s="505"/>
      <c r="BK919" s="505"/>
      <c r="BL919" s="505"/>
      <c r="BM919" s="505"/>
      <c r="BN919" s="505"/>
      <c r="BO919" s="505"/>
      <c r="BP919" s="505"/>
    </row>
    <row r="920" spans="1:68" ht="19.5" customHeight="1">
      <c r="A920" s="499"/>
      <c r="B920" s="499"/>
      <c r="C920" s="499"/>
      <c r="D920" s="499"/>
      <c r="E920" s="499"/>
      <c r="F920" s="499"/>
      <c r="G920" s="500"/>
      <c r="H920" s="499"/>
      <c r="I920" s="499"/>
      <c r="J920" s="500"/>
      <c r="K920" s="499"/>
      <c r="L920" s="500"/>
      <c r="M920" s="499"/>
      <c r="N920" s="500"/>
      <c r="O920" s="499"/>
      <c r="P920" s="500"/>
      <c r="Q920" s="501"/>
      <c r="R920" s="501"/>
      <c r="S920" s="501"/>
      <c r="T920" s="501"/>
      <c r="U920" s="499"/>
      <c r="V920" s="499"/>
      <c r="W920" s="500"/>
      <c r="X920" s="501"/>
      <c r="Y920" s="499"/>
      <c r="Z920" s="500"/>
      <c r="AA920" s="500"/>
      <c r="AB920" s="499"/>
      <c r="AC920" s="499"/>
      <c r="AD920" s="499"/>
      <c r="AE920" s="499"/>
      <c r="AF920" s="500"/>
      <c r="AG920" s="500"/>
      <c r="AH920" s="501"/>
      <c r="AI920" s="501"/>
      <c r="AJ920" s="501"/>
      <c r="AK920" s="501"/>
      <c r="AL920" s="501"/>
      <c r="AM920" s="501"/>
      <c r="AN920" s="502"/>
      <c r="AO920" s="502"/>
      <c r="AP920" s="500"/>
      <c r="AQ920" s="500"/>
      <c r="AR920" s="500"/>
      <c r="AS920" s="503"/>
      <c r="AT920" s="503"/>
      <c r="AU920" s="504"/>
      <c r="AV920" s="505"/>
      <c r="AW920" s="506"/>
      <c r="AX920" s="506"/>
      <c r="AY920" s="505"/>
      <c r="AZ920" s="506"/>
      <c r="BA920" s="504"/>
      <c r="BB920" s="504"/>
      <c r="BC920" s="504"/>
      <c r="BD920" s="504"/>
      <c r="BE920" s="504"/>
      <c r="BF920" s="504"/>
      <c r="BG920" s="505"/>
      <c r="BH920" s="505"/>
      <c r="BI920" s="505"/>
      <c r="BJ920" s="505"/>
      <c r="BK920" s="505"/>
      <c r="BL920" s="505"/>
      <c r="BM920" s="505"/>
      <c r="BN920" s="505"/>
      <c r="BO920" s="505"/>
      <c r="BP920" s="505"/>
    </row>
    <row r="921" spans="1:68" ht="19.5" customHeight="1">
      <c r="A921" s="499"/>
      <c r="B921" s="499"/>
      <c r="C921" s="499"/>
      <c r="D921" s="499"/>
      <c r="E921" s="499"/>
      <c r="F921" s="499"/>
      <c r="G921" s="500"/>
      <c r="H921" s="499"/>
      <c r="I921" s="499"/>
      <c r="J921" s="500"/>
      <c r="K921" s="499"/>
      <c r="L921" s="500"/>
      <c r="M921" s="499"/>
      <c r="N921" s="500"/>
      <c r="O921" s="499"/>
      <c r="P921" s="500"/>
      <c r="Q921" s="501"/>
      <c r="R921" s="501"/>
      <c r="S921" s="501"/>
      <c r="T921" s="501"/>
      <c r="U921" s="499"/>
      <c r="V921" s="499"/>
      <c r="W921" s="500"/>
      <c r="X921" s="501"/>
      <c r="Y921" s="499"/>
      <c r="Z921" s="500"/>
      <c r="AA921" s="500"/>
      <c r="AB921" s="499"/>
      <c r="AC921" s="499"/>
      <c r="AD921" s="499"/>
      <c r="AE921" s="499"/>
      <c r="AF921" s="500"/>
      <c r="AG921" s="500"/>
      <c r="AH921" s="501"/>
      <c r="AI921" s="501"/>
      <c r="AJ921" s="501"/>
      <c r="AK921" s="501"/>
      <c r="AL921" s="501"/>
      <c r="AM921" s="501"/>
      <c r="AN921" s="502"/>
      <c r="AO921" s="502"/>
      <c r="AP921" s="500"/>
      <c r="AQ921" s="500"/>
      <c r="AR921" s="500"/>
      <c r="AS921" s="503"/>
      <c r="AT921" s="503"/>
      <c r="AU921" s="504"/>
      <c r="AV921" s="505"/>
      <c r="AW921" s="506"/>
      <c r="AX921" s="506"/>
      <c r="AY921" s="505"/>
      <c r="AZ921" s="506"/>
      <c r="BA921" s="504"/>
      <c r="BB921" s="504"/>
      <c r="BC921" s="504"/>
      <c r="BD921" s="504"/>
      <c r="BE921" s="504"/>
      <c r="BF921" s="504"/>
      <c r="BG921" s="505"/>
      <c r="BH921" s="505"/>
      <c r="BI921" s="505"/>
      <c r="BJ921" s="505"/>
      <c r="BK921" s="505"/>
      <c r="BL921" s="505"/>
      <c r="BM921" s="505"/>
      <c r="BN921" s="505"/>
      <c r="BO921" s="505"/>
      <c r="BP921" s="505"/>
    </row>
    <row r="922" spans="1:68" ht="19.5" customHeight="1">
      <c r="A922" s="499"/>
      <c r="B922" s="499"/>
      <c r="C922" s="499"/>
      <c r="D922" s="499"/>
      <c r="E922" s="499"/>
      <c r="F922" s="499"/>
      <c r="G922" s="500"/>
      <c r="H922" s="499"/>
      <c r="I922" s="499"/>
      <c r="J922" s="500"/>
      <c r="K922" s="499"/>
      <c r="L922" s="500"/>
      <c r="M922" s="499"/>
      <c r="N922" s="500"/>
      <c r="O922" s="499"/>
      <c r="P922" s="500"/>
      <c r="Q922" s="501"/>
      <c r="R922" s="501"/>
      <c r="S922" s="501"/>
      <c r="T922" s="501"/>
      <c r="U922" s="499"/>
      <c r="V922" s="499"/>
      <c r="W922" s="500"/>
      <c r="X922" s="501"/>
      <c r="Y922" s="499"/>
      <c r="Z922" s="500"/>
      <c r="AA922" s="500"/>
      <c r="AB922" s="499"/>
      <c r="AC922" s="499"/>
      <c r="AD922" s="499"/>
      <c r="AE922" s="499"/>
      <c r="AF922" s="500"/>
      <c r="AG922" s="500"/>
      <c r="AH922" s="501"/>
      <c r="AI922" s="501"/>
      <c r="AJ922" s="501"/>
      <c r="AK922" s="501"/>
      <c r="AL922" s="501"/>
      <c r="AM922" s="501"/>
      <c r="AN922" s="502"/>
      <c r="AO922" s="502"/>
      <c r="AP922" s="500"/>
      <c r="AQ922" s="500"/>
      <c r="AR922" s="500"/>
      <c r="AS922" s="503"/>
      <c r="AT922" s="503"/>
      <c r="AU922" s="504"/>
      <c r="AV922" s="505"/>
      <c r="AW922" s="506"/>
      <c r="AX922" s="506"/>
      <c r="AY922" s="505"/>
      <c r="AZ922" s="506"/>
      <c r="BA922" s="504"/>
      <c r="BB922" s="504"/>
      <c r="BC922" s="504"/>
      <c r="BD922" s="504"/>
      <c r="BE922" s="504"/>
      <c r="BF922" s="504"/>
      <c r="BG922" s="505"/>
      <c r="BH922" s="505"/>
      <c r="BI922" s="505"/>
      <c r="BJ922" s="505"/>
      <c r="BK922" s="505"/>
      <c r="BL922" s="505"/>
      <c r="BM922" s="505"/>
      <c r="BN922" s="505"/>
      <c r="BO922" s="505"/>
      <c r="BP922" s="505"/>
    </row>
    <row r="923" spans="1:68" ht="19.5" customHeight="1">
      <c r="A923" s="499"/>
      <c r="B923" s="499"/>
      <c r="C923" s="499"/>
      <c r="D923" s="499"/>
      <c r="E923" s="499"/>
      <c r="F923" s="499"/>
      <c r="G923" s="500"/>
      <c r="H923" s="499"/>
      <c r="I923" s="499"/>
      <c r="J923" s="500"/>
      <c r="K923" s="499"/>
      <c r="L923" s="500"/>
      <c r="M923" s="499"/>
      <c r="N923" s="500"/>
      <c r="O923" s="499"/>
      <c r="P923" s="500"/>
      <c r="Q923" s="501"/>
      <c r="R923" s="501"/>
      <c r="S923" s="501"/>
      <c r="T923" s="501"/>
      <c r="U923" s="499"/>
      <c r="V923" s="499"/>
      <c r="W923" s="500"/>
      <c r="X923" s="501"/>
      <c r="Y923" s="499"/>
      <c r="Z923" s="500"/>
      <c r="AA923" s="500"/>
      <c r="AB923" s="499"/>
      <c r="AC923" s="499"/>
      <c r="AD923" s="499"/>
      <c r="AE923" s="499"/>
      <c r="AF923" s="500"/>
      <c r="AG923" s="500"/>
      <c r="AH923" s="501"/>
      <c r="AI923" s="501"/>
      <c r="AJ923" s="501"/>
      <c r="AK923" s="501"/>
      <c r="AL923" s="501"/>
      <c r="AM923" s="501"/>
      <c r="AN923" s="502"/>
      <c r="AO923" s="502"/>
      <c r="AP923" s="500"/>
      <c r="AQ923" s="500"/>
      <c r="AR923" s="500"/>
      <c r="AS923" s="503"/>
      <c r="AT923" s="503"/>
      <c r="AU923" s="504"/>
      <c r="AV923" s="505"/>
      <c r="AW923" s="506"/>
      <c r="AX923" s="506"/>
      <c r="AY923" s="505"/>
      <c r="AZ923" s="506"/>
      <c r="BA923" s="504"/>
      <c r="BB923" s="504"/>
      <c r="BC923" s="504"/>
      <c r="BD923" s="504"/>
      <c r="BE923" s="504"/>
      <c r="BF923" s="504"/>
      <c r="BG923" s="505"/>
      <c r="BH923" s="505"/>
      <c r="BI923" s="505"/>
      <c r="BJ923" s="505"/>
      <c r="BK923" s="505"/>
      <c r="BL923" s="505"/>
      <c r="BM923" s="505"/>
      <c r="BN923" s="505"/>
      <c r="BO923" s="505"/>
      <c r="BP923" s="505"/>
    </row>
    <row r="924" spans="1:68" ht="19.5" customHeight="1">
      <c r="A924" s="499"/>
      <c r="B924" s="499"/>
      <c r="C924" s="499"/>
      <c r="D924" s="499"/>
      <c r="E924" s="499"/>
      <c r="F924" s="499"/>
      <c r="G924" s="500"/>
      <c r="H924" s="499"/>
      <c r="I924" s="499"/>
      <c r="J924" s="500"/>
      <c r="K924" s="499"/>
      <c r="L924" s="500"/>
      <c r="M924" s="499"/>
      <c r="N924" s="500"/>
      <c r="O924" s="499"/>
      <c r="P924" s="500"/>
      <c r="Q924" s="501"/>
      <c r="R924" s="501"/>
      <c r="S924" s="501"/>
      <c r="T924" s="501"/>
      <c r="U924" s="499"/>
      <c r="V924" s="499"/>
      <c r="W924" s="500"/>
      <c r="X924" s="501"/>
      <c r="Y924" s="499"/>
      <c r="Z924" s="500"/>
      <c r="AA924" s="500"/>
      <c r="AB924" s="499"/>
      <c r="AC924" s="499"/>
      <c r="AD924" s="499"/>
      <c r="AE924" s="499"/>
      <c r="AF924" s="500"/>
      <c r="AG924" s="500"/>
      <c r="AH924" s="501"/>
      <c r="AI924" s="501"/>
      <c r="AJ924" s="501"/>
      <c r="AK924" s="501"/>
      <c r="AL924" s="501"/>
      <c r="AM924" s="501"/>
      <c r="AN924" s="502"/>
      <c r="AO924" s="502"/>
      <c r="AP924" s="500"/>
      <c r="AQ924" s="500"/>
      <c r="AR924" s="500"/>
      <c r="AS924" s="503"/>
      <c r="AT924" s="503"/>
      <c r="AU924" s="504"/>
      <c r="AV924" s="505"/>
      <c r="AW924" s="506"/>
      <c r="AX924" s="506"/>
      <c r="AY924" s="505"/>
      <c r="AZ924" s="506"/>
      <c r="BA924" s="504"/>
      <c r="BB924" s="504"/>
      <c r="BC924" s="504"/>
      <c r="BD924" s="504"/>
      <c r="BE924" s="504"/>
      <c r="BF924" s="504"/>
      <c r="BG924" s="505"/>
      <c r="BH924" s="505"/>
      <c r="BI924" s="505"/>
      <c r="BJ924" s="505"/>
      <c r="BK924" s="505"/>
      <c r="BL924" s="505"/>
      <c r="BM924" s="505"/>
      <c r="BN924" s="505"/>
      <c r="BO924" s="505"/>
      <c r="BP924" s="505"/>
    </row>
    <row r="925" spans="1:68" ht="19.5" customHeight="1">
      <c r="A925" s="499"/>
      <c r="B925" s="499"/>
      <c r="C925" s="499"/>
      <c r="D925" s="499"/>
      <c r="E925" s="499"/>
      <c r="F925" s="499"/>
      <c r="G925" s="500"/>
      <c r="H925" s="499"/>
      <c r="I925" s="499"/>
      <c r="J925" s="500"/>
      <c r="K925" s="499"/>
      <c r="L925" s="500"/>
      <c r="M925" s="499"/>
      <c r="N925" s="500"/>
      <c r="O925" s="499"/>
      <c r="P925" s="500"/>
      <c r="Q925" s="501"/>
      <c r="R925" s="501"/>
      <c r="S925" s="501"/>
      <c r="T925" s="501"/>
      <c r="U925" s="499"/>
      <c r="V925" s="499"/>
      <c r="W925" s="500"/>
      <c r="X925" s="501"/>
      <c r="Y925" s="499"/>
      <c r="Z925" s="500"/>
      <c r="AA925" s="500"/>
      <c r="AB925" s="499"/>
      <c r="AC925" s="499"/>
      <c r="AD925" s="499"/>
      <c r="AE925" s="499"/>
      <c r="AF925" s="500"/>
      <c r="AG925" s="500"/>
      <c r="AH925" s="501"/>
      <c r="AI925" s="501"/>
      <c r="AJ925" s="501"/>
      <c r="AK925" s="501"/>
      <c r="AL925" s="501"/>
      <c r="AM925" s="501"/>
      <c r="AN925" s="502"/>
      <c r="AO925" s="502"/>
      <c r="AP925" s="500"/>
      <c r="AQ925" s="500"/>
      <c r="AR925" s="500"/>
      <c r="AS925" s="503"/>
      <c r="AT925" s="503"/>
      <c r="AU925" s="504"/>
      <c r="AV925" s="505"/>
      <c r="AW925" s="506"/>
      <c r="AX925" s="506"/>
      <c r="AY925" s="505"/>
      <c r="AZ925" s="506"/>
      <c r="BA925" s="504"/>
      <c r="BB925" s="504"/>
      <c r="BC925" s="504"/>
      <c r="BD925" s="504"/>
      <c r="BE925" s="504"/>
      <c r="BF925" s="504"/>
      <c r="BG925" s="505"/>
      <c r="BH925" s="505"/>
      <c r="BI925" s="505"/>
      <c r="BJ925" s="505"/>
      <c r="BK925" s="505"/>
      <c r="BL925" s="505"/>
      <c r="BM925" s="505"/>
      <c r="BN925" s="505"/>
      <c r="BO925" s="505"/>
      <c r="BP925" s="505"/>
    </row>
    <row r="926" spans="1:68" ht="19.5" customHeight="1">
      <c r="A926" s="499"/>
      <c r="B926" s="499"/>
      <c r="C926" s="499"/>
      <c r="D926" s="499"/>
      <c r="E926" s="499"/>
      <c r="F926" s="499"/>
      <c r="G926" s="500"/>
      <c r="H926" s="499"/>
      <c r="I926" s="499"/>
      <c r="J926" s="500"/>
      <c r="K926" s="499"/>
      <c r="L926" s="500"/>
      <c r="M926" s="499"/>
      <c r="N926" s="500"/>
      <c r="O926" s="499"/>
      <c r="P926" s="500"/>
      <c r="Q926" s="501"/>
      <c r="R926" s="501"/>
      <c r="S926" s="501"/>
      <c r="T926" s="501"/>
      <c r="U926" s="499"/>
      <c r="V926" s="499"/>
      <c r="W926" s="500"/>
      <c r="X926" s="501"/>
      <c r="Y926" s="499"/>
      <c r="Z926" s="500"/>
      <c r="AA926" s="500"/>
      <c r="AB926" s="499"/>
      <c r="AC926" s="499"/>
      <c r="AD926" s="499"/>
      <c r="AE926" s="499"/>
      <c r="AF926" s="500"/>
      <c r="AG926" s="500"/>
      <c r="AH926" s="501"/>
      <c r="AI926" s="501"/>
      <c r="AJ926" s="501"/>
      <c r="AK926" s="501"/>
      <c r="AL926" s="501"/>
      <c r="AM926" s="501"/>
      <c r="AN926" s="502"/>
      <c r="AO926" s="502"/>
      <c r="AP926" s="500"/>
      <c r="AQ926" s="500"/>
      <c r="AR926" s="500"/>
      <c r="AS926" s="503"/>
      <c r="AT926" s="503"/>
      <c r="AU926" s="504"/>
      <c r="AV926" s="505"/>
      <c r="AW926" s="506"/>
      <c r="AX926" s="506"/>
      <c r="AY926" s="505"/>
      <c r="AZ926" s="506"/>
      <c r="BA926" s="504"/>
      <c r="BB926" s="504"/>
      <c r="BC926" s="504"/>
      <c r="BD926" s="504"/>
      <c r="BE926" s="504"/>
      <c r="BF926" s="504"/>
      <c r="BG926" s="505"/>
      <c r="BH926" s="505"/>
      <c r="BI926" s="505"/>
      <c r="BJ926" s="505"/>
      <c r="BK926" s="505"/>
      <c r="BL926" s="505"/>
      <c r="BM926" s="505"/>
      <c r="BN926" s="505"/>
      <c r="BO926" s="505"/>
      <c r="BP926" s="505"/>
    </row>
    <row r="927" spans="1:68" ht="19.5" customHeight="1">
      <c r="A927" s="499"/>
      <c r="B927" s="499"/>
      <c r="C927" s="499"/>
      <c r="D927" s="499"/>
      <c r="E927" s="499"/>
      <c r="F927" s="499"/>
      <c r="G927" s="500"/>
      <c r="H927" s="499"/>
      <c r="I927" s="499"/>
      <c r="J927" s="500"/>
      <c r="K927" s="499"/>
      <c r="L927" s="500"/>
      <c r="M927" s="499"/>
      <c r="N927" s="500"/>
      <c r="O927" s="499"/>
      <c r="P927" s="500"/>
      <c r="Q927" s="501"/>
      <c r="R927" s="501"/>
      <c r="S927" s="501"/>
      <c r="T927" s="501"/>
      <c r="U927" s="499"/>
      <c r="V927" s="499"/>
      <c r="W927" s="500"/>
      <c r="X927" s="501"/>
      <c r="Y927" s="499"/>
      <c r="Z927" s="500"/>
      <c r="AA927" s="500"/>
      <c r="AB927" s="499"/>
      <c r="AC927" s="499"/>
      <c r="AD927" s="499"/>
      <c r="AE927" s="499"/>
      <c r="AF927" s="500"/>
      <c r="AG927" s="500"/>
      <c r="AH927" s="501"/>
      <c r="AI927" s="501"/>
      <c r="AJ927" s="501"/>
      <c r="AK927" s="501"/>
      <c r="AL927" s="501"/>
      <c r="AM927" s="501"/>
      <c r="AN927" s="502"/>
      <c r="AO927" s="502"/>
      <c r="AP927" s="500"/>
      <c r="AQ927" s="500"/>
      <c r="AR927" s="500"/>
      <c r="AS927" s="503"/>
      <c r="AT927" s="503"/>
      <c r="AU927" s="504"/>
      <c r="AV927" s="505"/>
      <c r="AW927" s="506"/>
      <c r="AX927" s="506"/>
      <c r="AY927" s="505"/>
      <c r="AZ927" s="506"/>
      <c r="BA927" s="504"/>
      <c r="BB927" s="504"/>
      <c r="BC927" s="504"/>
      <c r="BD927" s="504"/>
      <c r="BE927" s="504"/>
      <c r="BF927" s="504"/>
      <c r="BG927" s="505"/>
      <c r="BH927" s="505"/>
      <c r="BI927" s="505"/>
      <c r="BJ927" s="505"/>
      <c r="BK927" s="505"/>
      <c r="BL927" s="505"/>
      <c r="BM927" s="505"/>
      <c r="BN927" s="505"/>
      <c r="BO927" s="505"/>
      <c r="BP927" s="505"/>
    </row>
    <row r="928" spans="1:68" ht="19.5" customHeight="1">
      <c r="A928" s="499"/>
      <c r="B928" s="499"/>
      <c r="C928" s="499"/>
      <c r="D928" s="499"/>
      <c r="E928" s="499"/>
      <c r="F928" s="499"/>
      <c r="G928" s="500"/>
      <c r="H928" s="499"/>
      <c r="I928" s="499"/>
      <c r="J928" s="500"/>
      <c r="K928" s="499"/>
      <c r="L928" s="500"/>
      <c r="M928" s="499"/>
      <c r="N928" s="500"/>
      <c r="O928" s="499"/>
      <c r="P928" s="500"/>
      <c r="Q928" s="501"/>
      <c r="R928" s="501"/>
      <c r="S928" s="501"/>
      <c r="T928" s="501"/>
      <c r="U928" s="499"/>
      <c r="V928" s="499"/>
      <c r="W928" s="500"/>
      <c r="X928" s="501"/>
      <c r="Y928" s="499"/>
      <c r="Z928" s="500"/>
      <c r="AA928" s="500"/>
      <c r="AB928" s="499"/>
      <c r="AC928" s="499"/>
      <c r="AD928" s="499"/>
      <c r="AE928" s="499"/>
      <c r="AF928" s="500"/>
      <c r="AG928" s="500"/>
      <c r="AH928" s="501"/>
      <c r="AI928" s="501"/>
      <c r="AJ928" s="501"/>
      <c r="AK928" s="501"/>
      <c r="AL928" s="501"/>
      <c r="AM928" s="501"/>
      <c r="AN928" s="502"/>
      <c r="AO928" s="502"/>
      <c r="AP928" s="500"/>
      <c r="AQ928" s="500"/>
      <c r="AR928" s="500"/>
      <c r="AS928" s="503"/>
      <c r="AT928" s="503"/>
      <c r="AU928" s="504"/>
      <c r="AV928" s="505"/>
      <c r="AW928" s="506"/>
      <c r="AX928" s="506"/>
      <c r="AY928" s="505"/>
      <c r="AZ928" s="506"/>
      <c r="BA928" s="504"/>
      <c r="BB928" s="504"/>
      <c r="BC928" s="504"/>
      <c r="BD928" s="504"/>
      <c r="BE928" s="504"/>
      <c r="BF928" s="504"/>
      <c r="BG928" s="505"/>
      <c r="BH928" s="505"/>
      <c r="BI928" s="505"/>
      <c r="BJ928" s="505"/>
      <c r="BK928" s="505"/>
      <c r="BL928" s="505"/>
      <c r="BM928" s="505"/>
      <c r="BN928" s="505"/>
      <c r="BO928" s="505"/>
      <c r="BP928" s="505"/>
    </row>
    <row r="929" spans="1:68" ht="19.5" customHeight="1">
      <c r="A929" s="499"/>
      <c r="B929" s="499"/>
      <c r="C929" s="499"/>
      <c r="D929" s="499"/>
      <c r="E929" s="499"/>
      <c r="F929" s="499"/>
      <c r="G929" s="500"/>
      <c r="H929" s="499"/>
      <c r="I929" s="499"/>
      <c r="J929" s="500"/>
      <c r="K929" s="499"/>
      <c r="L929" s="500"/>
      <c r="M929" s="499"/>
      <c r="N929" s="500"/>
      <c r="O929" s="499"/>
      <c r="P929" s="500"/>
      <c r="Q929" s="501"/>
      <c r="R929" s="501"/>
      <c r="S929" s="501"/>
      <c r="T929" s="501"/>
      <c r="U929" s="499"/>
      <c r="V929" s="499"/>
      <c r="W929" s="500"/>
      <c r="X929" s="501"/>
      <c r="Y929" s="499"/>
      <c r="Z929" s="500"/>
      <c r="AA929" s="500"/>
      <c r="AB929" s="499"/>
      <c r="AC929" s="499"/>
      <c r="AD929" s="499"/>
      <c r="AE929" s="499"/>
      <c r="AF929" s="500"/>
      <c r="AG929" s="500"/>
      <c r="AH929" s="501"/>
      <c r="AI929" s="501"/>
      <c r="AJ929" s="501"/>
      <c r="AK929" s="501"/>
      <c r="AL929" s="501"/>
      <c r="AM929" s="501"/>
      <c r="AN929" s="502"/>
      <c r="AO929" s="502"/>
      <c r="AP929" s="500"/>
      <c r="AQ929" s="500"/>
      <c r="AR929" s="500"/>
      <c r="AS929" s="503"/>
      <c r="AT929" s="503"/>
      <c r="AU929" s="504"/>
      <c r="AV929" s="505"/>
      <c r="AW929" s="506"/>
      <c r="AX929" s="506"/>
      <c r="AY929" s="505"/>
      <c r="AZ929" s="506"/>
      <c r="BA929" s="504"/>
      <c r="BB929" s="504"/>
      <c r="BC929" s="504"/>
      <c r="BD929" s="504"/>
      <c r="BE929" s="504"/>
      <c r="BF929" s="504"/>
      <c r="BG929" s="505"/>
      <c r="BH929" s="505"/>
      <c r="BI929" s="505"/>
      <c r="BJ929" s="505"/>
      <c r="BK929" s="505"/>
      <c r="BL929" s="505"/>
      <c r="BM929" s="505"/>
      <c r="BN929" s="505"/>
      <c r="BO929" s="505"/>
      <c r="BP929" s="505"/>
    </row>
    <row r="930" spans="1:68" ht="19.5" customHeight="1">
      <c r="A930" s="499"/>
      <c r="B930" s="499"/>
      <c r="C930" s="499"/>
      <c r="D930" s="499"/>
      <c r="E930" s="499"/>
      <c r="F930" s="499"/>
      <c r="G930" s="500"/>
      <c r="H930" s="499"/>
      <c r="I930" s="499"/>
      <c r="J930" s="500"/>
      <c r="K930" s="499"/>
      <c r="L930" s="500"/>
      <c r="M930" s="499"/>
      <c r="N930" s="500"/>
      <c r="O930" s="499"/>
      <c r="P930" s="500"/>
      <c r="Q930" s="501"/>
      <c r="R930" s="501"/>
      <c r="S930" s="501"/>
      <c r="T930" s="501"/>
      <c r="U930" s="499"/>
      <c r="V930" s="499"/>
      <c r="W930" s="500"/>
      <c r="X930" s="501"/>
      <c r="Y930" s="499"/>
      <c r="Z930" s="500"/>
      <c r="AA930" s="500"/>
      <c r="AB930" s="499"/>
      <c r="AC930" s="499"/>
      <c r="AD930" s="499"/>
      <c r="AE930" s="499"/>
      <c r="AF930" s="500"/>
      <c r="AG930" s="500"/>
      <c r="AH930" s="501"/>
      <c r="AI930" s="501"/>
      <c r="AJ930" s="501"/>
      <c r="AK930" s="501"/>
      <c r="AL930" s="501"/>
      <c r="AM930" s="501"/>
      <c r="AN930" s="502"/>
      <c r="AO930" s="502"/>
      <c r="AP930" s="500"/>
      <c r="AQ930" s="500"/>
      <c r="AR930" s="500"/>
      <c r="AS930" s="503"/>
      <c r="AT930" s="503"/>
      <c r="AU930" s="504"/>
      <c r="AV930" s="505"/>
      <c r="AW930" s="506"/>
      <c r="AX930" s="506"/>
      <c r="AY930" s="505"/>
      <c r="AZ930" s="506"/>
      <c r="BA930" s="504"/>
      <c r="BB930" s="504"/>
      <c r="BC930" s="504"/>
      <c r="BD930" s="504"/>
      <c r="BE930" s="504"/>
      <c r="BF930" s="504"/>
      <c r="BG930" s="505"/>
      <c r="BH930" s="505"/>
      <c r="BI930" s="505"/>
      <c r="BJ930" s="505"/>
      <c r="BK930" s="505"/>
      <c r="BL930" s="505"/>
      <c r="BM930" s="505"/>
      <c r="BN930" s="505"/>
      <c r="BO930" s="505"/>
      <c r="BP930" s="505"/>
    </row>
    <row r="931" spans="1:68" ht="19.5" customHeight="1">
      <c r="A931" s="499"/>
      <c r="B931" s="499"/>
      <c r="C931" s="499"/>
      <c r="D931" s="499"/>
      <c r="E931" s="499"/>
      <c r="F931" s="499"/>
      <c r="G931" s="500"/>
      <c r="H931" s="499"/>
      <c r="I931" s="499"/>
      <c r="J931" s="500"/>
      <c r="K931" s="499"/>
      <c r="L931" s="500"/>
      <c r="M931" s="499"/>
      <c r="N931" s="500"/>
      <c r="O931" s="499"/>
      <c r="P931" s="500"/>
      <c r="Q931" s="501"/>
      <c r="R931" s="501"/>
      <c r="S931" s="501"/>
      <c r="T931" s="501"/>
      <c r="U931" s="499"/>
      <c r="V931" s="499"/>
      <c r="W931" s="500"/>
      <c r="X931" s="501"/>
      <c r="Y931" s="499"/>
      <c r="Z931" s="500"/>
      <c r="AA931" s="500"/>
      <c r="AB931" s="499"/>
      <c r="AC931" s="499"/>
      <c r="AD931" s="499"/>
      <c r="AE931" s="499"/>
      <c r="AF931" s="500"/>
      <c r="AG931" s="500"/>
      <c r="AH931" s="501"/>
      <c r="AI931" s="501"/>
      <c r="AJ931" s="501"/>
      <c r="AK931" s="501"/>
      <c r="AL931" s="501"/>
      <c r="AM931" s="501"/>
      <c r="AN931" s="502"/>
      <c r="AO931" s="502"/>
      <c r="AP931" s="500"/>
      <c r="AQ931" s="500"/>
      <c r="AR931" s="500"/>
      <c r="AS931" s="503"/>
      <c r="AT931" s="503"/>
      <c r="AU931" s="504"/>
      <c r="AV931" s="505"/>
      <c r="AW931" s="506"/>
      <c r="AX931" s="506"/>
      <c r="AY931" s="505"/>
      <c r="AZ931" s="506"/>
      <c r="BA931" s="504"/>
      <c r="BB931" s="504"/>
      <c r="BC931" s="504"/>
      <c r="BD931" s="504"/>
      <c r="BE931" s="504"/>
      <c r="BF931" s="504"/>
      <c r="BG931" s="505"/>
      <c r="BH931" s="505"/>
      <c r="BI931" s="505"/>
      <c r="BJ931" s="505"/>
      <c r="BK931" s="505"/>
      <c r="BL931" s="505"/>
      <c r="BM931" s="505"/>
      <c r="BN931" s="505"/>
      <c r="BO931" s="505"/>
      <c r="BP931" s="505"/>
    </row>
    <row r="932" spans="1:68" ht="19.5" customHeight="1">
      <c r="A932" s="499"/>
      <c r="B932" s="499"/>
      <c r="C932" s="499"/>
      <c r="D932" s="499"/>
      <c r="E932" s="499"/>
      <c r="F932" s="499"/>
      <c r="G932" s="500"/>
      <c r="H932" s="499"/>
      <c r="I932" s="499"/>
      <c r="J932" s="500"/>
      <c r="K932" s="499"/>
      <c r="L932" s="500"/>
      <c r="M932" s="499"/>
      <c r="N932" s="500"/>
      <c r="O932" s="499"/>
      <c r="P932" s="500"/>
      <c r="Q932" s="501"/>
      <c r="R932" s="501"/>
      <c r="S932" s="501"/>
      <c r="T932" s="501"/>
      <c r="U932" s="499"/>
      <c r="V932" s="499"/>
      <c r="W932" s="500"/>
      <c r="X932" s="501"/>
      <c r="Y932" s="499"/>
      <c r="Z932" s="500"/>
      <c r="AA932" s="500"/>
      <c r="AB932" s="499"/>
      <c r="AC932" s="499"/>
      <c r="AD932" s="499"/>
      <c r="AE932" s="499"/>
      <c r="AF932" s="500"/>
      <c r="AG932" s="500"/>
      <c r="AH932" s="501"/>
      <c r="AI932" s="501"/>
      <c r="AJ932" s="501"/>
      <c r="AK932" s="501"/>
      <c r="AL932" s="501"/>
      <c r="AM932" s="501"/>
      <c r="AN932" s="502"/>
      <c r="AO932" s="502"/>
      <c r="AP932" s="500"/>
      <c r="AQ932" s="500"/>
      <c r="AR932" s="500"/>
      <c r="AS932" s="503"/>
      <c r="AT932" s="503"/>
      <c r="AU932" s="504"/>
      <c r="AV932" s="505"/>
      <c r="AW932" s="506"/>
      <c r="AX932" s="506"/>
      <c r="AY932" s="505"/>
      <c r="AZ932" s="506"/>
      <c r="BA932" s="504"/>
      <c r="BB932" s="504"/>
      <c r="BC932" s="504"/>
      <c r="BD932" s="504"/>
      <c r="BE932" s="504"/>
      <c r="BF932" s="504"/>
      <c r="BG932" s="505"/>
      <c r="BH932" s="505"/>
      <c r="BI932" s="505"/>
      <c r="BJ932" s="505"/>
      <c r="BK932" s="505"/>
      <c r="BL932" s="505"/>
      <c r="BM932" s="505"/>
      <c r="BN932" s="505"/>
      <c r="BO932" s="505"/>
      <c r="BP932" s="505"/>
    </row>
    <row r="933" spans="1:68" ht="19.5" customHeight="1">
      <c r="A933" s="499"/>
      <c r="B933" s="499"/>
      <c r="C933" s="499"/>
      <c r="D933" s="499"/>
      <c r="E933" s="499"/>
      <c r="F933" s="499"/>
      <c r="G933" s="500"/>
      <c r="H933" s="499"/>
      <c r="I933" s="499"/>
      <c r="J933" s="500"/>
      <c r="K933" s="499"/>
      <c r="L933" s="500"/>
      <c r="M933" s="499"/>
      <c r="N933" s="500"/>
      <c r="O933" s="499"/>
      <c r="P933" s="500"/>
      <c r="Q933" s="501"/>
      <c r="R933" s="501"/>
      <c r="S933" s="501"/>
      <c r="T933" s="501"/>
      <c r="U933" s="499"/>
      <c r="V933" s="499"/>
      <c r="W933" s="500"/>
      <c r="X933" s="501"/>
      <c r="Y933" s="499"/>
      <c r="Z933" s="500"/>
      <c r="AA933" s="500"/>
      <c r="AB933" s="499"/>
      <c r="AC933" s="499"/>
      <c r="AD933" s="499"/>
      <c r="AE933" s="499"/>
      <c r="AF933" s="500"/>
      <c r="AG933" s="500"/>
      <c r="AH933" s="501"/>
      <c r="AI933" s="501"/>
      <c r="AJ933" s="501"/>
      <c r="AK933" s="501"/>
      <c r="AL933" s="501"/>
      <c r="AM933" s="501"/>
      <c r="AN933" s="502"/>
      <c r="AO933" s="502"/>
      <c r="AP933" s="500"/>
      <c r="AQ933" s="500"/>
      <c r="AR933" s="500"/>
      <c r="AS933" s="503"/>
      <c r="AT933" s="503"/>
      <c r="AU933" s="504"/>
      <c r="AV933" s="505"/>
      <c r="AW933" s="506"/>
      <c r="AX933" s="506"/>
      <c r="AY933" s="505"/>
      <c r="AZ933" s="506"/>
      <c r="BA933" s="504"/>
      <c r="BB933" s="504"/>
      <c r="BC933" s="504"/>
      <c r="BD933" s="504"/>
      <c r="BE933" s="504"/>
      <c r="BF933" s="504"/>
      <c r="BG933" s="505"/>
      <c r="BH933" s="505"/>
      <c r="BI933" s="505"/>
      <c r="BJ933" s="505"/>
      <c r="BK933" s="505"/>
      <c r="BL933" s="505"/>
      <c r="BM933" s="505"/>
      <c r="BN933" s="505"/>
      <c r="BO933" s="505"/>
      <c r="BP933" s="505"/>
    </row>
    <row r="934" spans="1:68" ht="19.5" customHeight="1">
      <c r="A934" s="499"/>
      <c r="B934" s="499"/>
      <c r="C934" s="499"/>
      <c r="D934" s="499"/>
      <c r="E934" s="499"/>
      <c r="F934" s="499"/>
      <c r="G934" s="500"/>
      <c r="H934" s="499"/>
      <c r="I934" s="499"/>
      <c r="J934" s="500"/>
      <c r="K934" s="499"/>
      <c r="L934" s="500"/>
      <c r="M934" s="499"/>
      <c r="N934" s="500"/>
      <c r="O934" s="499"/>
      <c r="P934" s="500"/>
      <c r="Q934" s="501"/>
      <c r="R934" s="501"/>
      <c r="S934" s="501"/>
      <c r="T934" s="501"/>
      <c r="U934" s="499"/>
      <c r="V934" s="499"/>
      <c r="W934" s="500"/>
      <c r="X934" s="501"/>
      <c r="Y934" s="499"/>
      <c r="Z934" s="500"/>
      <c r="AA934" s="500"/>
      <c r="AB934" s="499"/>
      <c r="AC934" s="499"/>
      <c r="AD934" s="499"/>
      <c r="AE934" s="499"/>
      <c r="AF934" s="500"/>
      <c r="AG934" s="500"/>
      <c r="AH934" s="501"/>
      <c r="AI934" s="501"/>
      <c r="AJ934" s="501"/>
      <c r="AK934" s="501"/>
      <c r="AL934" s="501"/>
      <c r="AM934" s="501"/>
      <c r="AN934" s="502"/>
      <c r="AO934" s="502"/>
      <c r="AP934" s="500"/>
      <c r="AQ934" s="500"/>
      <c r="AR934" s="500"/>
      <c r="AS934" s="503"/>
      <c r="AT934" s="503"/>
      <c r="AU934" s="504"/>
      <c r="AV934" s="505"/>
      <c r="AW934" s="506"/>
      <c r="AX934" s="506"/>
      <c r="AY934" s="505"/>
      <c r="AZ934" s="506"/>
      <c r="BA934" s="504"/>
      <c r="BB934" s="504"/>
      <c r="BC934" s="504"/>
      <c r="BD934" s="504"/>
      <c r="BE934" s="504"/>
      <c r="BF934" s="504"/>
      <c r="BG934" s="505"/>
      <c r="BH934" s="505"/>
      <c r="BI934" s="505"/>
      <c r="BJ934" s="505"/>
      <c r="BK934" s="505"/>
      <c r="BL934" s="505"/>
      <c r="BM934" s="505"/>
      <c r="BN934" s="505"/>
      <c r="BO934" s="505"/>
      <c r="BP934" s="505"/>
    </row>
    <row r="935" spans="1:68" ht="19.5" customHeight="1">
      <c r="A935" s="499"/>
      <c r="B935" s="499"/>
      <c r="C935" s="499"/>
      <c r="D935" s="499"/>
      <c r="E935" s="499"/>
      <c r="F935" s="499"/>
      <c r="G935" s="500"/>
      <c r="H935" s="499"/>
      <c r="I935" s="499"/>
      <c r="J935" s="500"/>
      <c r="K935" s="499"/>
      <c r="L935" s="500"/>
      <c r="M935" s="499"/>
      <c r="N935" s="500"/>
      <c r="O935" s="499"/>
      <c r="P935" s="500"/>
      <c r="Q935" s="501"/>
      <c r="R935" s="501"/>
      <c r="S935" s="501"/>
      <c r="T935" s="501"/>
      <c r="U935" s="499"/>
      <c r="V935" s="499"/>
      <c r="W935" s="500"/>
      <c r="X935" s="501"/>
      <c r="Y935" s="499"/>
      <c r="Z935" s="500"/>
      <c r="AA935" s="500"/>
      <c r="AB935" s="499"/>
      <c r="AC935" s="499"/>
      <c r="AD935" s="499"/>
      <c r="AE935" s="499"/>
      <c r="AF935" s="500"/>
      <c r="AG935" s="500"/>
      <c r="AH935" s="501"/>
      <c r="AI935" s="501"/>
      <c r="AJ935" s="501"/>
      <c r="AK935" s="501"/>
      <c r="AL935" s="501"/>
      <c r="AM935" s="501"/>
      <c r="AN935" s="502"/>
      <c r="AO935" s="502"/>
      <c r="AP935" s="500"/>
      <c r="AQ935" s="500"/>
      <c r="AR935" s="500"/>
      <c r="AS935" s="503"/>
      <c r="AT935" s="503"/>
      <c r="AU935" s="504"/>
      <c r="AV935" s="505"/>
      <c r="AW935" s="506"/>
      <c r="AX935" s="506"/>
      <c r="AY935" s="505"/>
      <c r="AZ935" s="506"/>
      <c r="BA935" s="504"/>
      <c r="BB935" s="504"/>
      <c r="BC935" s="504"/>
      <c r="BD935" s="504"/>
      <c r="BE935" s="504"/>
      <c r="BF935" s="504"/>
      <c r="BG935" s="505"/>
      <c r="BH935" s="505"/>
      <c r="BI935" s="505"/>
      <c r="BJ935" s="505"/>
      <c r="BK935" s="505"/>
      <c r="BL935" s="505"/>
      <c r="BM935" s="505"/>
      <c r="BN935" s="505"/>
      <c r="BO935" s="505"/>
      <c r="BP935" s="505"/>
    </row>
    <row r="936" spans="1:68" ht="19.5" customHeight="1">
      <c r="A936" s="499"/>
      <c r="B936" s="499"/>
      <c r="C936" s="499"/>
      <c r="D936" s="499"/>
      <c r="E936" s="499"/>
      <c r="F936" s="499"/>
      <c r="G936" s="500"/>
      <c r="H936" s="499"/>
      <c r="I936" s="499"/>
      <c r="J936" s="500"/>
      <c r="K936" s="499"/>
      <c r="L936" s="500"/>
      <c r="M936" s="499"/>
      <c r="N936" s="500"/>
      <c r="O936" s="499"/>
      <c r="P936" s="500"/>
      <c r="Q936" s="501"/>
      <c r="R936" s="501"/>
      <c r="S936" s="501"/>
      <c r="T936" s="501"/>
      <c r="U936" s="499"/>
      <c r="V936" s="499"/>
      <c r="W936" s="500"/>
      <c r="X936" s="501"/>
      <c r="Y936" s="499"/>
      <c r="Z936" s="500"/>
      <c r="AA936" s="500"/>
      <c r="AB936" s="499"/>
      <c r="AC936" s="499"/>
      <c r="AD936" s="499"/>
      <c r="AE936" s="499"/>
      <c r="AF936" s="500"/>
      <c r="AG936" s="500"/>
      <c r="AH936" s="501"/>
      <c r="AI936" s="501"/>
      <c r="AJ936" s="501"/>
      <c r="AK936" s="501"/>
      <c r="AL936" s="501"/>
      <c r="AM936" s="501"/>
      <c r="AN936" s="502"/>
      <c r="AO936" s="502"/>
      <c r="AP936" s="500"/>
      <c r="AQ936" s="500"/>
      <c r="AR936" s="500"/>
      <c r="AS936" s="503"/>
      <c r="AT936" s="503"/>
      <c r="AU936" s="504"/>
      <c r="AV936" s="505"/>
      <c r="AW936" s="506"/>
      <c r="AX936" s="506"/>
      <c r="AY936" s="505"/>
      <c r="AZ936" s="506"/>
      <c r="BA936" s="504"/>
      <c r="BB936" s="504"/>
      <c r="BC936" s="504"/>
      <c r="BD936" s="504"/>
      <c r="BE936" s="504"/>
      <c r="BF936" s="504"/>
      <c r="BG936" s="505"/>
      <c r="BH936" s="505"/>
      <c r="BI936" s="505"/>
      <c r="BJ936" s="505"/>
      <c r="BK936" s="505"/>
      <c r="BL936" s="505"/>
      <c r="BM936" s="505"/>
      <c r="BN936" s="505"/>
      <c r="BO936" s="505"/>
      <c r="BP936" s="505"/>
    </row>
    <row r="937" spans="1:68" ht="19.5" customHeight="1">
      <c r="A937" s="499"/>
      <c r="B937" s="499"/>
      <c r="C937" s="499"/>
      <c r="D937" s="499"/>
      <c r="E937" s="499"/>
      <c r="F937" s="499"/>
      <c r="G937" s="500"/>
      <c r="H937" s="499"/>
      <c r="I937" s="499"/>
      <c r="J937" s="500"/>
      <c r="K937" s="499"/>
      <c r="L937" s="500"/>
      <c r="M937" s="499"/>
      <c r="N937" s="500"/>
      <c r="O937" s="499"/>
      <c r="P937" s="500"/>
      <c r="Q937" s="501"/>
      <c r="R937" s="501"/>
      <c r="S937" s="501"/>
      <c r="T937" s="501"/>
      <c r="U937" s="499"/>
      <c r="V937" s="499"/>
      <c r="W937" s="500"/>
      <c r="X937" s="501"/>
      <c r="Y937" s="499"/>
      <c r="Z937" s="500"/>
      <c r="AA937" s="500"/>
      <c r="AB937" s="499"/>
      <c r="AC937" s="499"/>
      <c r="AD937" s="499"/>
      <c r="AE937" s="499"/>
      <c r="AF937" s="500"/>
      <c r="AG937" s="500"/>
      <c r="AH937" s="501"/>
      <c r="AI937" s="501"/>
      <c r="AJ937" s="501"/>
      <c r="AK937" s="501"/>
      <c r="AL937" s="501"/>
      <c r="AM937" s="501"/>
      <c r="AN937" s="502"/>
      <c r="AO937" s="502"/>
      <c r="AP937" s="500"/>
      <c r="AQ937" s="500"/>
      <c r="AR937" s="500"/>
      <c r="AS937" s="503"/>
      <c r="AT937" s="503"/>
      <c r="AU937" s="504"/>
      <c r="AV937" s="505"/>
      <c r="AW937" s="506"/>
      <c r="AX937" s="506"/>
      <c r="AY937" s="505"/>
      <c r="AZ937" s="506"/>
      <c r="BA937" s="504"/>
      <c r="BB937" s="504"/>
      <c r="BC937" s="504"/>
      <c r="BD937" s="504"/>
      <c r="BE937" s="504"/>
      <c r="BF937" s="504"/>
      <c r="BG937" s="505"/>
      <c r="BH937" s="505"/>
      <c r="BI937" s="505"/>
      <c r="BJ937" s="505"/>
      <c r="BK937" s="505"/>
      <c r="BL937" s="505"/>
      <c r="BM937" s="505"/>
      <c r="BN937" s="505"/>
      <c r="BO937" s="505"/>
      <c r="BP937" s="505"/>
    </row>
    <row r="938" spans="1:68" ht="19.5" customHeight="1">
      <c r="A938" s="499"/>
      <c r="B938" s="499"/>
      <c r="C938" s="499"/>
      <c r="D938" s="499"/>
      <c r="E938" s="499"/>
      <c r="F938" s="499"/>
      <c r="G938" s="500"/>
      <c r="H938" s="499"/>
      <c r="I938" s="499"/>
      <c r="J938" s="500"/>
      <c r="K938" s="499"/>
      <c r="L938" s="500"/>
      <c r="M938" s="499"/>
      <c r="N938" s="500"/>
      <c r="O938" s="499"/>
      <c r="P938" s="500"/>
      <c r="Q938" s="501"/>
      <c r="R938" s="501"/>
      <c r="S938" s="501"/>
      <c r="T938" s="501"/>
      <c r="U938" s="499"/>
      <c r="V938" s="499"/>
      <c r="W938" s="500"/>
      <c r="X938" s="501"/>
      <c r="Y938" s="499"/>
      <c r="Z938" s="500"/>
      <c r="AA938" s="500"/>
      <c r="AB938" s="499"/>
      <c r="AC938" s="499"/>
      <c r="AD938" s="499"/>
      <c r="AE938" s="499"/>
      <c r="AF938" s="500"/>
      <c r="AG938" s="500"/>
      <c r="AH938" s="501"/>
      <c r="AI938" s="501"/>
      <c r="AJ938" s="501"/>
      <c r="AK938" s="501"/>
      <c r="AL938" s="501"/>
      <c r="AM938" s="501"/>
      <c r="AN938" s="502"/>
      <c r="AO938" s="502"/>
      <c r="AP938" s="500"/>
      <c r="AQ938" s="500"/>
      <c r="AR938" s="500"/>
      <c r="AS938" s="503"/>
      <c r="AT938" s="503"/>
      <c r="AU938" s="504"/>
      <c r="AV938" s="505"/>
      <c r="AW938" s="506"/>
      <c r="AX938" s="506"/>
      <c r="AY938" s="505"/>
      <c r="AZ938" s="506"/>
      <c r="BA938" s="504"/>
      <c r="BB938" s="504"/>
      <c r="BC938" s="504"/>
      <c r="BD938" s="504"/>
      <c r="BE938" s="504"/>
      <c r="BF938" s="504"/>
      <c r="BG938" s="505"/>
      <c r="BH938" s="505"/>
      <c r="BI938" s="505"/>
      <c r="BJ938" s="505"/>
      <c r="BK938" s="505"/>
      <c r="BL938" s="505"/>
      <c r="BM938" s="505"/>
      <c r="BN938" s="505"/>
      <c r="BO938" s="505"/>
      <c r="BP938" s="505"/>
    </row>
    <row r="939" spans="1:68" ht="19.5" customHeight="1">
      <c r="A939" s="499"/>
      <c r="B939" s="499"/>
      <c r="C939" s="499"/>
      <c r="D939" s="499"/>
      <c r="E939" s="499"/>
      <c r="F939" s="499"/>
      <c r="G939" s="500"/>
      <c r="H939" s="499"/>
      <c r="I939" s="499"/>
      <c r="J939" s="500"/>
      <c r="K939" s="499"/>
      <c r="L939" s="500"/>
      <c r="M939" s="499"/>
      <c r="N939" s="500"/>
      <c r="O939" s="499"/>
      <c r="P939" s="500"/>
      <c r="Q939" s="501"/>
      <c r="R939" s="501"/>
      <c r="S939" s="501"/>
      <c r="T939" s="501"/>
      <c r="U939" s="499"/>
      <c r="V939" s="499"/>
      <c r="W939" s="500"/>
      <c r="X939" s="501"/>
      <c r="Y939" s="499"/>
      <c r="Z939" s="500"/>
      <c r="AA939" s="500"/>
      <c r="AB939" s="499"/>
      <c r="AC939" s="499"/>
      <c r="AD939" s="499"/>
      <c r="AE939" s="499"/>
      <c r="AF939" s="500"/>
      <c r="AG939" s="500"/>
      <c r="AH939" s="501"/>
      <c r="AI939" s="501"/>
      <c r="AJ939" s="501"/>
      <c r="AK939" s="501"/>
      <c r="AL939" s="501"/>
      <c r="AM939" s="501"/>
      <c r="AN939" s="502"/>
      <c r="AO939" s="502"/>
      <c r="AP939" s="500"/>
      <c r="AQ939" s="500"/>
      <c r="AR939" s="500"/>
      <c r="AS939" s="503"/>
      <c r="AT939" s="503"/>
      <c r="AU939" s="504"/>
      <c r="AV939" s="505"/>
      <c r="AW939" s="506"/>
      <c r="AX939" s="506"/>
      <c r="AY939" s="505"/>
      <c r="AZ939" s="506"/>
      <c r="BA939" s="504"/>
      <c r="BB939" s="504"/>
      <c r="BC939" s="504"/>
      <c r="BD939" s="504"/>
      <c r="BE939" s="504"/>
      <c r="BF939" s="504"/>
      <c r="BG939" s="505"/>
      <c r="BH939" s="505"/>
      <c r="BI939" s="505"/>
      <c r="BJ939" s="505"/>
      <c r="BK939" s="505"/>
      <c r="BL939" s="505"/>
      <c r="BM939" s="505"/>
      <c r="BN939" s="505"/>
      <c r="BO939" s="505"/>
      <c r="BP939" s="505"/>
    </row>
    <row r="940" spans="1:68" ht="19.5" customHeight="1">
      <c r="A940" s="499"/>
      <c r="B940" s="499"/>
      <c r="C940" s="499"/>
      <c r="D940" s="499"/>
      <c r="E940" s="499"/>
      <c r="F940" s="499"/>
      <c r="G940" s="500"/>
      <c r="H940" s="499"/>
      <c r="I940" s="499"/>
      <c r="J940" s="500"/>
      <c r="K940" s="499"/>
      <c r="L940" s="500"/>
      <c r="M940" s="499"/>
      <c r="N940" s="500"/>
      <c r="O940" s="499"/>
      <c r="P940" s="500"/>
      <c r="Q940" s="501"/>
      <c r="R940" s="501"/>
      <c r="S940" s="501"/>
      <c r="T940" s="501"/>
      <c r="U940" s="499"/>
      <c r="V940" s="499"/>
      <c r="W940" s="500"/>
      <c r="X940" s="501"/>
      <c r="Y940" s="499"/>
      <c r="Z940" s="500"/>
      <c r="AA940" s="500"/>
      <c r="AB940" s="499"/>
      <c r="AC940" s="499"/>
      <c r="AD940" s="499"/>
      <c r="AE940" s="499"/>
      <c r="AF940" s="500"/>
      <c r="AG940" s="500"/>
      <c r="AH940" s="501"/>
      <c r="AI940" s="501"/>
      <c r="AJ940" s="501"/>
      <c r="AK940" s="501"/>
      <c r="AL940" s="501"/>
      <c r="AM940" s="501"/>
      <c r="AN940" s="502"/>
      <c r="AO940" s="502"/>
      <c r="AP940" s="500"/>
      <c r="AQ940" s="500"/>
      <c r="AR940" s="500"/>
      <c r="AS940" s="503"/>
      <c r="AT940" s="503"/>
      <c r="AU940" s="504"/>
      <c r="AV940" s="505"/>
      <c r="AW940" s="506"/>
      <c r="AX940" s="506"/>
      <c r="AY940" s="505"/>
      <c r="AZ940" s="506"/>
      <c r="BA940" s="504"/>
      <c r="BB940" s="504"/>
      <c r="BC940" s="504"/>
      <c r="BD940" s="504"/>
      <c r="BE940" s="504"/>
      <c r="BF940" s="504"/>
      <c r="BG940" s="505"/>
      <c r="BH940" s="505"/>
      <c r="BI940" s="505"/>
      <c r="BJ940" s="505"/>
      <c r="BK940" s="505"/>
      <c r="BL940" s="505"/>
      <c r="BM940" s="505"/>
      <c r="BN940" s="505"/>
      <c r="BO940" s="505"/>
      <c r="BP940" s="505"/>
    </row>
    <row r="941" spans="1:68" ht="19.5" customHeight="1">
      <c r="A941" s="499"/>
      <c r="B941" s="499"/>
      <c r="C941" s="499"/>
      <c r="D941" s="499"/>
      <c r="E941" s="499"/>
      <c r="F941" s="499"/>
      <c r="G941" s="500"/>
      <c r="H941" s="499"/>
      <c r="I941" s="499"/>
      <c r="J941" s="500"/>
      <c r="K941" s="499"/>
      <c r="L941" s="500"/>
      <c r="M941" s="499"/>
      <c r="N941" s="500"/>
      <c r="O941" s="499"/>
      <c r="P941" s="500"/>
      <c r="Q941" s="501"/>
      <c r="R941" s="501"/>
      <c r="S941" s="501"/>
      <c r="T941" s="501"/>
      <c r="U941" s="499"/>
      <c r="V941" s="499"/>
      <c r="W941" s="500"/>
      <c r="X941" s="501"/>
      <c r="Y941" s="499"/>
      <c r="Z941" s="500"/>
      <c r="AA941" s="500"/>
      <c r="AB941" s="499"/>
      <c r="AC941" s="499"/>
      <c r="AD941" s="499"/>
      <c r="AE941" s="499"/>
      <c r="AF941" s="500"/>
      <c r="AG941" s="500"/>
      <c r="AH941" s="501"/>
      <c r="AI941" s="501"/>
      <c r="AJ941" s="501"/>
      <c r="AK941" s="501"/>
      <c r="AL941" s="501"/>
      <c r="AM941" s="501"/>
      <c r="AN941" s="502"/>
      <c r="AO941" s="502"/>
      <c r="AP941" s="500"/>
      <c r="AQ941" s="500"/>
      <c r="AR941" s="500"/>
      <c r="AS941" s="503"/>
      <c r="AT941" s="503"/>
      <c r="AU941" s="504"/>
      <c r="AV941" s="505"/>
      <c r="AW941" s="506"/>
      <c r="AX941" s="506"/>
      <c r="AY941" s="505"/>
      <c r="AZ941" s="506"/>
      <c r="BA941" s="504"/>
      <c r="BB941" s="504"/>
      <c r="BC941" s="504"/>
      <c r="BD941" s="504"/>
      <c r="BE941" s="504"/>
      <c r="BF941" s="504"/>
      <c r="BG941" s="505"/>
      <c r="BH941" s="505"/>
      <c r="BI941" s="505"/>
      <c r="BJ941" s="505"/>
      <c r="BK941" s="505"/>
      <c r="BL941" s="505"/>
      <c r="BM941" s="505"/>
      <c r="BN941" s="505"/>
      <c r="BO941" s="505"/>
      <c r="BP941" s="505"/>
    </row>
    <row r="942" spans="1:68" ht="19.5" customHeight="1">
      <c r="A942" s="499"/>
      <c r="B942" s="499"/>
      <c r="C942" s="499"/>
      <c r="D942" s="499"/>
      <c r="E942" s="499"/>
      <c r="F942" s="499"/>
      <c r="G942" s="500"/>
      <c r="H942" s="499"/>
      <c r="I942" s="499"/>
      <c r="J942" s="500"/>
      <c r="K942" s="499"/>
      <c r="L942" s="500"/>
      <c r="M942" s="499"/>
      <c r="N942" s="500"/>
      <c r="O942" s="499"/>
      <c r="P942" s="500"/>
      <c r="Q942" s="501"/>
      <c r="R942" s="501"/>
      <c r="S942" s="501"/>
      <c r="T942" s="501"/>
      <c r="U942" s="499"/>
      <c r="V942" s="499"/>
      <c r="W942" s="500"/>
      <c r="X942" s="501"/>
      <c r="Y942" s="499"/>
      <c r="Z942" s="500"/>
      <c r="AA942" s="500"/>
      <c r="AB942" s="499"/>
      <c r="AC942" s="499"/>
      <c r="AD942" s="499"/>
      <c r="AE942" s="499"/>
      <c r="AF942" s="500"/>
      <c r="AG942" s="500"/>
      <c r="AH942" s="501"/>
      <c r="AI942" s="501"/>
      <c r="AJ942" s="501"/>
      <c r="AK942" s="501"/>
      <c r="AL942" s="501"/>
      <c r="AM942" s="501"/>
      <c r="AN942" s="502"/>
      <c r="AO942" s="502"/>
      <c r="AP942" s="500"/>
      <c r="AQ942" s="500"/>
      <c r="AR942" s="500"/>
      <c r="AS942" s="503"/>
      <c r="AT942" s="503"/>
      <c r="AU942" s="504"/>
      <c r="AV942" s="505"/>
      <c r="AW942" s="506"/>
      <c r="AX942" s="506"/>
      <c r="AY942" s="505"/>
      <c r="AZ942" s="506"/>
      <c r="BA942" s="504"/>
      <c r="BB942" s="504"/>
      <c r="BC942" s="504"/>
      <c r="BD942" s="504"/>
      <c r="BE942" s="504"/>
      <c r="BF942" s="504"/>
      <c r="BG942" s="505"/>
      <c r="BH942" s="505"/>
      <c r="BI942" s="505"/>
      <c r="BJ942" s="505"/>
      <c r="BK942" s="505"/>
      <c r="BL942" s="505"/>
      <c r="BM942" s="505"/>
      <c r="BN942" s="505"/>
      <c r="BO942" s="505"/>
      <c r="BP942" s="505"/>
    </row>
    <row r="943" spans="1:68" ht="19.5" customHeight="1">
      <c r="A943" s="499"/>
      <c r="B943" s="499"/>
      <c r="C943" s="499"/>
      <c r="D943" s="499"/>
      <c r="E943" s="499"/>
      <c r="F943" s="499"/>
      <c r="G943" s="500"/>
      <c r="H943" s="499"/>
      <c r="I943" s="499"/>
      <c r="J943" s="500"/>
      <c r="K943" s="499"/>
      <c r="L943" s="500"/>
      <c r="M943" s="499"/>
      <c r="N943" s="500"/>
      <c r="O943" s="499"/>
      <c r="P943" s="500"/>
      <c r="Q943" s="501"/>
      <c r="R943" s="501"/>
      <c r="S943" s="501"/>
      <c r="T943" s="501"/>
      <c r="U943" s="499"/>
      <c r="V943" s="499"/>
      <c r="W943" s="500"/>
      <c r="X943" s="501"/>
      <c r="Y943" s="499"/>
      <c r="Z943" s="500"/>
      <c r="AA943" s="500"/>
      <c r="AB943" s="499"/>
      <c r="AC943" s="499"/>
      <c r="AD943" s="499"/>
      <c r="AE943" s="499"/>
      <c r="AF943" s="500"/>
      <c r="AG943" s="500"/>
      <c r="AH943" s="501"/>
      <c r="AI943" s="501"/>
      <c r="AJ943" s="501"/>
      <c r="AK943" s="501"/>
      <c r="AL943" s="501"/>
      <c r="AM943" s="501"/>
      <c r="AN943" s="502"/>
      <c r="AO943" s="502"/>
      <c r="AP943" s="500"/>
      <c r="AQ943" s="500"/>
      <c r="AR943" s="500"/>
      <c r="AS943" s="503"/>
      <c r="AT943" s="503"/>
      <c r="AU943" s="504"/>
      <c r="AV943" s="505"/>
      <c r="AW943" s="506"/>
      <c r="AX943" s="506"/>
      <c r="AY943" s="505"/>
      <c r="AZ943" s="506"/>
      <c r="BA943" s="504"/>
      <c r="BB943" s="504"/>
      <c r="BC943" s="504"/>
      <c r="BD943" s="504"/>
      <c r="BE943" s="504"/>
      <c r="BF943" s="504"/>
      <c r="BG943" s="505"/>
      <c r="BH943" s="505"/>
      <c r="BI943" s="505"/>
      <c r="BJ943" s="505"/>
      <c r="BK943" s="505"/>
      <c r="BL943" s="505"/>
      <c r="BM943" s="505"/>
      <c r="BN943" s="505"/>
      <c r="BO943" s="505"/>
      <c r="BP943" s="505"/>
    </row>
    <row r="944" spans="1:68" ht="19.5" customHeight="1">
      <c r="A944" s="499"/>
      <c r="B944" s="499"/>
      <c r="C944" s="499"/>
      <c r="D944" s="499"/>
      <c r="E944" s="499"/>
      <c r="F944" s="499"/>
      <c r="G944" s="500"/>
      <c r="H944" s="499"/>
      <c r="I944" s="499"/>
      <c r="J944" s="500"/>
      <c r="K944" s="499"/>
      <c r="L944" s="500"/>
      <c r="M944" s="499"/>
      <c r="N944" s="500"/>
      <c r="O944" s="499"/>
      <c r="P944" s="500"/>
      <c r="Q944" s="501"/>
      <c r="R944" s="501"/>
      <c r="S944" s="501"/>
      <c r="T944" s="501"/>
      <c r="U944" s="499"/>
      <c r="V944" s="499"/>
      <c r="W944" s="500"/>
      <c r="X944" s="501"/>
      <c r="Y944" s="499"/>
      <c r="Z944" s="500"/>
      <c r="AA944" s="500"/>
      <c r="AB944" s="499"/>
      <c r="AC944" s="499"/>
      <c r="AD944" s="499"/>
      <c r="AE944" s="499"/>
      <c r="AF944" s="500"/>
      <c r="AG944" s="500"/>
      <c r="AH944" s="501"/>
      <c r="AI944" s="501"/>
      <c r="AJ944" s="501"/>
      <c r="AK944" s="501"/>
      <c r="AL944" s="501"/>
      <c r="AM944" s="501"/>
      <c r="AN944" s="502"/>
      <c r="AO944" s="502"/>
      <c r="AP944" s="500"/>
      <c r="AQ944" s="500"/>
      <c r="AR944" s="500"/>
      <c r="AS944" s="503"/>
      <c r="AT944" s="503"/>
      <c r="AU944" s="504"/>
      <c r="AV944" s="505"/>
      <c r="AW944" s="506"/>
      <c r="AX944" s="506"/>
      <c r="AY944" s="505"/>
      <c r="AZ944" s="506"/>
      <c r="BA944" s="504"/>
      <c r="BB944" s="504"/>
      <c r="BC944" s="504"/>
      <c r="BD944" s="504"/>
      <c r="BE944" s="504"/>
      <c r="BF944" s="504"/>
      <c r="BG944" s="505"/>
      <c r="BH944" s="505"/>
      <c r="BI944" s="505"/>
      <c r="BJ944" s="505"/>
      <c r="BK944" s="505"/>
      <c r="BL944" s="505"/>
      <c r="BM944" s="505"/>
      <c r="BN944" s="505"/>
      <c r="BO944" s="505"/>
      <c r="BP944" s="505"/>
    </row>
    <row r="945" spans="1:68" ht="19.5" customHeight="1">
      <c r="A945" s="499"/>
      <c r="B945" s="499"/>
      <c r="C945" s="499"/>
      <c r="D945" s="499"/>
      <c r="E945" s="499"/>
      <c r="F945" s="499"/>
      <c r="G945" s="500"/>
      <c r="H945" s="499"/>
      <c r="I945" s="499"/>
      <c r="J945" s="500"/>
      <c r="K945" s="499"/>
      <c r="L945" s="500"/>
      <c r="M945" s="499"/>
      <c r="N945" s="500"/>
      <c r="O945" s="499"/>
      <c r="P945" s="500"/>
      <c r="Q945" s="501"/>
      <c r="R945" s="501"/>
      <c r="S945" s="501"/>
      <c r="T945" s="501"/>
      <c r="U945" s="499"/>
      <c r="V945" s="499"/>
      <c r="W945" s="500"/>
      <c r="X945" s="501"/>
      <c r="Y945" s="499"/>
      <c r="Z945" s="500"/>
      <c r="AA945" s="500"/>
      <c r="AB945" s="499"/>
      <c r="AC945" s="499"/>
      <c r="AD945" s="499"/>
      <c r="AE945" s="499"/>
      <c r="AF945" s="500"/>
      <c r="AG945" s="500"/>
      <c r="AH945" s="501"/>
      <c r="AI945" s="501"/>
      <c r="AJ945" s="501"/>
      <c r="AK945" s="501"/>
      <c r="AL945" s="501"/>
      <c r="AM945" s="501"/>
      <c r="AN945" s="502"/>
      <c r="AO945" s="502"/>
      <c r="AP945" s="500"/>
      <c r="AQ945" s="500"/>
      <c r="AR945" s="500"/>
      <c r="AS945" s="503"/>
      <c r="AT945" s="503"/>
      <c r="AU945" s="504"/>
      <c r="AV945" s="505"/>
      <c r="AW945" s="506"/>
      <c r="AX945" s="506"/>
      <c r="AY945" s="505"/>
      <c r="AZ945" s="506"/>
      <c r="BA945" s="504"/>
      <c r="BB945" s="504"/>
      <c r="BC945" s="504"/>
      <c r="BD945" s="504"/>
      <c r="BE945" s="504"/>
      <c r="BF945" s="504"/>
      <c r="BG945" s="505"/>
      <c r="BH945" s="505"/>
      <c r="BI945" s="505"/>
      <c r="BJ945" s="505"/>
      <c r="BK945" s="505"/>
      <c r="BL945" s="505"/>
      <c r="BM945" s="505"/>
      <c r="BN945" s="505"/>
      <c r="BO945" s="505"/>
      <c r="BP945" s="505"/>
    </row>
    <row r="946" spans="1:68" ht="19.5" customHeight="1">
      <c r="A946" s="499"/>
      <c r="B946" s="499"/>
      <c r="C946" s="499"/>
      <c r="D946" s="499"/>
      <c r="E946" s="499"/>
      <c r="F946" s="499"/>
      <c r="G946" s="500"/>
      <c r="H946" s="499"/>
      <c r="I946" s="499"/>
      <c r="J946" s="500"/>
      <c r="K946" s="499"/>
      <c r="L946" s="500"/>
      <c r="M946" s="499"/>
      <c r="N946" s="500"/>
      <c r="O946" s="499"/>
      <c r="P946" s="500"/>
      <c r="Q946" s="501"/>
      <c r="R946" s="501"/>
      <c r="S946" s="501"/>
      <c r="T946" s="501"/>
      <c r="U946" s="499"/>
      <c r="V946" s="499"/>
      <c r="W946" s="500"/>
      <c r="X946" s="501"/>
      <c r="Y946" s="499"/>
      <c r="Z946" s="500"/>
      <c r="AA946" s="500"/>
      <c r="AB946" s="499"/>
      <c r="AC946" s="499"/>
      <c r="AD946" s="499"/>
      <c r="AE946" s="499"/>
      <c r="AF946" s="500"/>
      <c r="AG946" s="500"/>
      <c r="AH946" s="501"/>
      <c r="AI946" s="501"/>
      <c r="AJ946" s="501"/>
      <c r="AK946" s="501"/>
      <c r="AL946" s="501"/>
      <c r="AM946" s="501"/>
      <c r="AN946" s="502"/>
      <c r="AO946" s="502"/>
      <c r="AP946" s="500"/>
      <c r="AQ946" s="500"/>
      <c r="AR946" s="500"/>
      <c r="AS946" s="503"/>
      <c r="AT946" s="503"/>
      <c r="AU946" s="504"/>
      <c r="AV946" s="505"/>
      <c r="AW946" s="506"/>
      <c r="AX946" s="506"/>
      <c r="AY946" s="505"/>
      <c r="AZ946" s="506"/>
      <c r="BA946" s="504"/>
      <c r="BB946" s="504"/>
      <c r="BC946" s="504"/>
      <c r="BD946" s="504"/>
      <c r="BE946" s="504"/>
      <c r="BF946" s="504"/>
      <c r="BG946" s="505"/>
      <c r="BH946" s="505"/>
      <c r="BI946" s="505"/>
      <c r="BJ946" s="505"/>
      <c r="BK946" s="505"/>
      <c r="BL946" s="505"/>
      <c r="BM946" s="505"/>
      <c r="BN946" s="505"/>
      <c r="BO946" s="505"/>
      <c r="BP946" s="505"/>
    </row>
    <row r="947" spans="1:68" ht="19.5" customHeight="1">
      <c r="A947" s="499"/>
      <c r="B947" s="499"/>
      <c r="C947" s="499"/>
      <c r="D947" s="499"/>
      <c r="E947" s="499"/>
      <c r="F947" s="499"/>
      <c r="G947" s="500"/>
      <c r="H947" s="499"/>
      <c r="I947" s="499"/>
      <c r="J947" s="500"/>
      <c r="K947" s="499"/>
      <c r="L947" s="500"/>
      <c r="M947" s="499"/>
      <c r="N947" s="500"/>
      <c r="O947" s="499"/>
      <c r="P947" s="500"/>
      <c r="Q947" s="501"/>
      <c r="R947" s="501"/>
      <c r="S947" s="501"/>
      <c r="T947" s="501"/>
      <c r="U947" s="499"/>
      <c r="V947" s="499"/>
      <c r="W947" s="500"/>
      <c r="X947" s="501"/>
      <c r="Y947" s="499"/>
      <c r="Z947" s="500"/>
      <c r="AA947" s="500"/>
      <c r="AB947" s="499"/>
      <c r="AC947" s="499"/>
      <c r="AD947" s="499"/>
      <c r="AE947" s="499"/>
      <c r="AF947" s="500"/>
      <c r="AG947" s="500"/>
      <c r="AH947" s="501"/>
      <c r="AI947" s="501"/>
      <c r="AJ947" s="501"/>
      <c r="AK947" s="501"/>
      <c r="AL947" s="501"/>
      <c r="AM947" s="501"/>
      <c r="AN947" s="502"/>
      <c r="AO947" s="502"/>
      <c r="AP947" s="500"/>
      <c r="AQ947" s="500"/>
      <c r="AR947" s="500"/>
      <c r="AS947" s="503"/>
      <c r="AT947" s="503"/>
      <c r="AU947" s="504"/>
      <c r="AV947" s="505"/>
      <c r="AW947" s="506"/>
      <c r="AX947" s="506"/>
      <c r="AY947" s="505"/>
      <c r="AZ947" s="506"/>
      <c r="BA947" s="504"/>
      <c r="BB947" s="504"/>
      <c r="BC947" s="504"/>
      <c r="BD947" s="504"/>
      <c r="BE947" s="504"/>
      <c r="BF947" s="504"/>
      <c r="BG947" s="505"/>
      <c r="BH947" s="505"/>
      <c r="BI947" s="505"/>
      <c r="BJ947" s="505"/>
      <c r="BK947" s="505"/>
      <c r="BL947" s="505"/>
      <c r="BM947" s="505"/>
      <c r="BN947" s="505"/>
      <c r="BO947" s="505"/>
      <c r="BP947" s="505"/>
    </row>
    <row r="948" spans="1:68" ht="19.5" customHeight="1">
      <c r="A948" s="499"/>
      <c r="B948" s="499"/>
      <c r="C948" s="499"/>
      <c r="D948" s="499"/>
      <c r="E948" s="499"/>
      <c r="F948" s="499"/>
      <c r="G948" s="500"/>
      <c r="H948" s="499"/>
      <c r="I948" s="499"/>
      <c r="J948" s="500"/>
      <c r="K948" s="499"/>
      <c r="L948" s="500"/>
      <c r="M948" s="499"/>
      <c r="N948" s="500"/>
      <c r="O948" s="499"/>
      <c r="P948" s="500"/>
      <c r="Q948" s="501"/>
      <c r="R948" s="501"/>
      <c r="S948" s="501"/>
      <c r="T948" s="501"/>
      <c r="U948" s="499"/>
      <c r="V948" s="499"/>
      <c r="W948" s="500"/>
      <c r="X948" s="501"/>
      <c r="Y948" s="499"/>
      <c r="Z948" s="500"/>
      <c r="AA948" s="500"/>
      <c r="AB948" s="499"/>
      <c r="AC948" s="499"/>
      <c r="AD948" s="499"/>
      <c r="AE948" s="499"/>
      <c r="AF948" s="500"/>
      <c r="AG948" s="500"/>
      <c r="AH948" s="501"/>
      <c r="AI948" s="501"/>
      <c r="AJ948" s="501"/>
      <c r="AK948" s="501"/>
      <c r="AL948" s="501"/>
      <c r="AM948" s="501"/>
      <c r="AN948" s="502"/>
      <c r="AO948" s="502"/>
      <c r="AP948" s="500"/>
      <c r="AQ948" s="500"/>
      <c r="AR948" s="500"/>
      <c r="AS948" s="503"/>
      <c r="AT948" s="503"/>
      <c r="AU948" s="504"/>
      <c r="AV948" s="505"/>
      <c r="AW948" s="506"/>
      <c r="AX948" s="506"/>
      <c r="AY948" s="505"/>
      <c r="AZ948" s="506"/>
      <c r="BA948" s="504"/>
      <c r="BB948" s="504"/>
      <c r="BC948" s="504"/>
      <c r="BD948" s="504"/>
      <c r="BE948" s="504"/>
      <c r="BF948" s="504"/>
      <c r="BG948" s="505"/>
      <c r="BH948" s="505"/>
      <c r="BI948" s="505"/>
      <c r="BJ948" s="505"/>
      <c r="BK948" s="505"/>
      <c r="BL948" s="505"/>
      <c r="BM948" s="505"/>
      <c r="BN948" s="505"/>
      <c r="BO948" s="505"/>
      <c r="BP948" s="505"/>
    </row>
    <row r="949" spans="1:68" ht="19.5" customHeight="1">
      <c r="A949" s="499"/>
      <c r="B949" s="499"/>
      <c r="C949" s="499"/>
      <c r="D949" s="499"/>
      <c r="E949" s="499"/>
      <c r="F949" s="499"/>
      <c r="G949" s="500"/>
      <c r="H949" s="499"/>
      <c r="I949" s="499"/>
      <c r="J949" s="500"/>
      <c r="K949" s="499"/>
      <c r="L949" s="500"/>
      <c r="M949" s="499"/>
      <c r="N949" s="500"/>
      <c r="O949" s="499"/>
      <c r="P949" s="500"/>
      <c r="Q949" s="501"/>
      <c r="R949" s="501"/>
      <c r="S949" s="501"/>
      <c r="T949" s="501"/>
      <c r="U949" s="499"/>
      <c r="V949" s="499"/>
      <c r="W949" s="500"/>
      <c r="X949" s="501"/>
      <c r="Y949" s="499"/>
      <c r="Z949" s="500"/>
      <c r="AA949" s="500"/>
      <c r="AB949" s="499"/>
      <c r="AC949" s="499"/>
      <c r="AD949" s="499"/>
      <c r="AE949" s="499"/>
      <c r="AF949" s="500"/>
      <c r="AG949" s="500"/>
      <c r="AH949" s="501"/>
      <c r="AI949" s="501"/>
      <c r="AJ949" s="501"/>
      <c r="AK949" s="501"/>
      <c r="AL949" s="501"/>
      <c r="AM949" s="501"/>
      <c r="AN949" s="502"/>
      <c r="AO949" s="502"/>
      <c r="AP949" s="500"/>
      <c r="AQ949" s="500"/>
      <c r="AR949" s="500"/>
      <c r="AS949" s="503"/>
      <c r="AT949" s="503"/>
      <c r="AU949" s="504"/>
      <c r="AV949" s="505"/>
      <c r="AW949" s="506"/>
      <c r="AX949" s="506"/>
      <c r="AY949" s="505"/>
      <c r="AZ949" s="506"/>
      <c r="BA949" s="504"/>
      <c r="BB949" s="504"/>
      <c r="BC949" s="504"/>
      <c r="BD949" s="504"/>
      <c r="BE949" s="504"/>
      <c r="BF949" s="504"/>
      <c r="BG949" s="505"/>
      <c r="BH949" s="505"/>
      <c r="BI949" s="505"/>
      <c r="BJ949" s="505"/>
      <c r="BK949" s="505"/>
      <c r="BL949" s="505"/>
      <c r="BM949" s="505"/>
      <c r="BN949" s="505"/>
      <c r="BO949" s="505"/>
      <c r="BP949" s="505"/>
    </row>
    <row r="950" spans="1:68" ht="19.5" customHeight="1">
      <c r="A950" s="499"/>
      <c r="B950" s="499"/>
      <c r="C950" s="499"/>
      <c r="D950" s="499"/>
      <c r="E950" s="499"/>
      <c r="F950" s="499"/>
      <c r="G950" s="500"/>
      <c r="H950" s="499"/>
      <c r="I950" s="499"/>
      <c r="J950" s="500"/>
      <c r="K950" s="499"/>
      <c r="L950" s="500"/>
      <c r="M950" s="499"/>
      <c r="N950" s="500"/>
      <c r="O950" s="499"/>
      <c r="P950" s="500"/>
      <c r="Q950" s="501"/>
      <c r="R950" s="501"/>
      <c r="S950" s="501"/>
      <c r="T950" s="501"/>
      <c r="U950" s="499"/>
      <c r="V950" s="499"/>
      <c r="W950" s="500"/>
      <c r="X950" s="501"/>
      <c r="Y950" s="499"/>
      <c r="Z950" s="500"/>
      <c r="AA950" s="500"/>
      <c r="AB950" s="499"/>
      <c r="AC950" s="499"/>
      <c r="AD950" s="499"/>
      <c r="AE950" s="499"/>
      <c r="AF950" s="500"/>
      <c r="AG950" s="500"/>
      <c r="AH950" s="501"/>
      <c r="AI950" s="501"/>
      <c r="AJ950" s="501"/>
      <c r="AK950" s="501"/>
      <c r="AL950" s="501"/>
      <c r="AM950" s="501"/>
      <c r="AN950" s="502"/>
      <c r="AO950" s="502"/>
      <c r="AP950" s="500"/>
      <c r="AQ950" s="500"/>
      <c r="AR950" s="500"/>
      <c r="AS950" s="503"/>
      <c r="AT950" s="503"/>
      <c r="AU950" s="504"/>
      <c r="AV950" s="505"/>
      <c r="AW950" s="506"/>
      <c r="AX950" s="506"/>
      <c r="AY950" s="505"/>
      <c r="AZ950" s="506"/>
      <c r="BA950" s="504"/>
      <c r="BB950" s="504"/>
      <c r="BC950" s="504"/>
      <c r="BD950" s="504"/>
      <c r="BE950" s="504"/>
      <c r="BF950" s="504"/>
      <c r="BG950" s="505"/>
      <c r="BH950" s="505"/>
      <c r="BI950" s="505"/>
      <c r="BJ950" s="505"/>
      <c r="BK950" s="505"/>
      <c r="BL950" s="505"/>
      <c r="BM950" s="505"/>
      <c r="BN950" s="505"/>
      <c r="BO950" s="505"/>
      <c r="BP950" s="505"/>
    </row>
    <row r="951" spans="1:68" ht="19.5" customHeight="1">
      <c r="A951" s="499"/>
      <c r="B951" s="499"/>
      <c r="C951" s="499"/>
      <c r="D951" s="499"/>
      <c r="E951" s="499"/>
      <c r="F951" s="499"/>
      <c r="G951" s="500"/>
      <c r="H951" s="499"/>
      <c r="I951" s="499"/>
      <c r="J951" s="500"/>
      <c r="K951" s="499"/>
      <c r="L951" s="500"/>
      <c r="M951" s="499"/>
      <c r="N951" s="500"/>
      <c r="O951" s="499"/>
      <c r="P951" s="500"/>
      <c r="Q951" s="501"/>
      <c r="R951" s="501"/>
      <c r="S951" s="501"/>
      <c r="T951" s="501"/>
      <c r="U951" s="499"/>
      <c r="V951" s="499"/>
      <c r="W951" s="500"/>
      <c r="X951" s="501"/>
      <c r="Y951" s="499"/>
      <c r="Z951" s="500"/>
      <c r="AA951" s="500"/>
      <c r="AB951" s="499"/>
      <c r="AC951" s="499"/>
      <c r="AD951" s="499"/>
      <c r="AE951" s="499"/>
      <c r="AF951" s="500"/>
      <c r="AG951" s="500"/>
      <c r="AH951" s="501"/>
      <c r="AI951" s="501"/>
      <c r="AJ951" s="501"/>
      <c r="AK951" s="501"/>
      <c r="AL951" s="501"/>
      <c r="AM951" s="501"/>
      <c r="AN951" s="502"/>
      <c r="AO951" s="502"/>
      <c r="AP951" s="500"/>
      <c r="AQ951" s="500"/>
      <c r="AR951" s="500"/>
      <c r="AS951" s="503"/>
      <c r="AT951" s="503"/>
      <c r="AU951" s="504"/>
      <c r="AV951" s="505"/>
      <c r="AW951" s="506"/>
      <c r="AX951" s="506"/>
      <c r="AY951" s="505"/>
      <c r="AZ951" s="506"/>
      <c r="BA951" s="504"/>
      <c r="BB951" s="504"/>
      <c r="BC951" s="504"/>
      <c r="BD951" s="504"/>
      <c r="BE951" s="504"/>
      <c r="BF951" s="504"/>
      <c r="BG951" s="505"/>
      <c r="BH951" s="505"/>
      <c r="BI951" s="505"/>
      <c r="BJ951" s="505"/>
      <c r="BK951" s="505"/>
      <c r="BL951" s="505"/>
      <c r="BM951" s="505"/>
      <c r="BN951" s="505"/>
      <c r="BO951" s="505"/>
      <c r="BP951" s="505"/>
    </row>
    <row r="952" spans="1:68" ht="19.5" customHeight="1">
      <c r="A952" s="499"/>
      <c r="B952" s="499"/>
      <c r="C952" s="499"/>
      <c r="D952" s="499"/>
      <c r="E952" s="499"/>
      <c r="F952" s="499"/>
      <c r="G952" s="500"/>
      <c r="H952" s="499"/>
      <c r="I952" s="499"/>
      <c r="J952" s="500"/>
      <c r="K952" s="499"/>
      <c r="L952" s="500"/>
      <c r="M952" s="499"/>
      <c r="N952" s="500"/>
      <c r="O952" s="499"/>
      <c r="P952" s="500"/>
      <c r="Q952" s="501"/>
      <c r="R952" s="501"/>
      <c r="S952" s="501"/>
      <c r="T952" s="501"/>
      <c r="U952" s="499"/>
      <c r="V952" s="499"/>
      <c r="W952" s="500"/>
      <c r="X952" s="501"/>
      <c r="Y952" s="499"/>
      <c r="Z952" s="500"/>
      <c r="AA952" s="500"/>
      <c r="AB952" s="499"/>
      <c r="AC952" s="499"/>
      <c r="AD952" s="499"/>
      <c r="AE952" s="499"/>
      <c r="AF952" s="500"/>
      <c r="AG952" s="500"/>
      <c r="AH952" s="501"/>
      <c r="AI952" s="501"/>
      <c r="AJ952" s="501"/>
      <c r="AK952" s="501"/>
      <c r="AL952" s="501"/>
      <c r="AM952" s="501"/>
      <c r="AN952" s="502"/>
      <c r="AO952" s="502"/>
      <c r="AP952" s="500"/>
      <c r="AQ952" s="500"/>
      <c r="AR952" s="500"/>
      <c r="AS952" s="503"/>
      <c r="AT952" s="503"/>
      <c r="AU952" s="504"/>
      <c r="AV952" s="505"/>
      <c r="AW952" s="506"/>
      <c r="AX952" s="506"/>
      <c r="AY952" s="505"/>
      <c r="AZ952" s="506"/>
      <c r="BA952" s="504"/>
      <c r="BB952" s="504"/>
      <c r="BC952" s="504"/>
      <c r="BD952" s="504"/>
      <c r="BE952" s="504"/>
      <c r="BF952" s="504"/>
      <c r="BG952" s="505"/>
      <c r="BH952" s="505"/>
      <c r="BI952" s="505"/>
      <c r="BJ952" s="505"/>
      <c r="BK952" s="505"/>
      <c r="BL952" s="505"/>
      <c r="BM952" s="505"/>
      <c r="BN952" s="505"/>
      <c r="BO952" s="505"/>
      <c r="BP952" s="505"/>
    </row>
    <row r="953" spans="1:68" ht="19.5" customHeight="1">
      <c r="A953" s="499"/>
      <c r="B953" s="499"/>
      <c r="C953" s="499"/>
      <c r="D953" s="499"/>
      <c r="E953" s="499"/>
      <c r="F953" s="499"/>
      <c r="G953" s="500"/>
      <c r="H953" s="499"/>
      <c r="I953" s="499"/>
      <c r="J953" s="500"/>
      <c r="K953" s="499"/>
      <c r="L953" s="500"/>
      <c r="M953" s="499"/>
      <c r="N953" s="500"/>
      <c r="O953" s="499"/>
      <c r="P953" s="500"/>
      <c r="Q953" s="501"/>
      <c r="R953" s="501"/>
      <c r="S953" s="501"/>
      <c r="T953" s="501"/>
      <c r="U953" s="499"/>
      <c r="V953" s="499"/>
      <c r="W953" s="500"/>
      <c r="X953" s="501"/>
      <c r="Y953" s="499"/>
      <c r="Z953" s="500"/>
      <c r="AA953" s="500"/>
      <c r="AB953" s="499"/>
      <c r="AC953" s="499"/>
      <c r="AD953" s="499"/>
      <c r="AE953" s="499"/>
      <c r="AF953" s="500"/>
      <c r="AG953" s="500"/>
      <c r="AH953" s="501"/>
      <c r="AI953" s="501"/>
      <c r="AJ953" s="501"/>
      <c r="AK953" s="501"/>
      <c r="AL953" s="501"/>
      <c r="AM953" s="501"/>
      <c r="AN953" s="502"/>
      <c r="AO953" s="502"/>
      <c r="AP953" s="500"/>
      <c r="AQ953" s="500"/>
      <c r="AR953" s="500"/>
      <c r="AS953" s="503"/>
      <c r="AT953" s="503"/>
      <c r="AU953" s="504"/>
      <c r="AV953" s="505"/>
      <c r="AW953" s="506"/>
      <c r="AX953" s="506"/>
      <c r="AY953" s="505"/>
      <c r="AZ953" s="506"/>
      <c r="BA953" s="504"/>
      <c r="BB953" s="504"/>
      <c r="BC953" s="504"/>
      <c r="BD953" s="504"/>
      <c r="BE953" s="504"/>
      <c r="BF953" s="504"/>
      <c r="BG953" s="505"/>
      <c r="BH953" s="505"/>
      <c r="BI953" s="505"/>
      <c r="BJ953" s="505"/>
      <c r="BK953" s="505"/>
      <c r="BL953" s="505"/>
      <c r="BM953" s="505"/>
      <c r="BN953" s="505"/>
      <c r="BO953" s="505"/>
      <c r="BP953" s="505"/>
    </row>
    <row r="954" spans="1:68" ht="19.5" customHeight="1">
      <c r="A954" s="499"/>
      <c r="B954" s="499"/>
      <c r="C954" s="499"/>
      <c r="D954" s="499"/>
      <c r="E954" s="499"/>
      <c r="F954" s="499"/>
      <c r="G954" s="500"/>
      <c r="H954" s="499"/>
      <c r="I954" s="499"/>
      <c r="J954" s="500"/>
      <c r="K954" s="499"/>
      <c r="L954" s="500"/>
      <c r="M954" s="499"/>
      <c r="N954" s="500"/>
      <c r="O954" s="499"/>
      <c r="P954" s="500"/>
      <c r="Q954" s="501"/>
      <c r="R954" s="501"/>
      <c r="S954" s="501"/>
      <c r="T954" s="501"/>
      <c r="U954" s="499"/>
      <c r="V954" s="499"/>
      <c r="W954" s="500"/>
      <c r="X954" s="501"/>
      <c r="Y954" s="499"/>
      <c r="Z954" s="500"/>
      <c r="AA954" s="500"/>
      <c r="AB954" s="499"/>
      <c r="AC954" s="499"/>
      <c r="AD954" s="499"/>
      <c r="AE954" s="499"/>
      <c r="AF954" s="500"/>
      <c r="AG954" s="500"/>
      <c r="AH954" s="501"/>
      <c r="AI954" s="501"/>
      <c r="AJ954" s="501"/>
      <c r="AK954" s="501"/>
      <c r="AL954" s="501"/>
      <c r="AM954" s="501"/>
      <c r="AN954" s="502"/>
      <c r="AO954" s="502"/>
      <c r="AP954" s="500"/>
      <c r="AQ954" s="500"/>
      <c r="AR954" s="500"/>
      <c r="AS954" s="503"/>
      <c r="AT954" s="503"/>
      <c r="AU954" s="504"/>
      <c r="AV954" s="505"/>
      <c r="AW954" s="506"/>
      <c r="AX954" s="506"/>
      <c r="AY954" s="505"/>
      <c r="AZ954" s="506"/>
      <c r="BA954" s="504"/>
      <c r="BB954" s="504"/>
      <c r="BC954" s="504"/>
      <c r="BD954" s="504"/>
      <c r="BE954" s="504"/>
      <c r="BF954" s="504"/>
      <c r="BG954" s="505"/>
      <c r="BH954" s="505"/>
      <c r="BI954" s="505"/>
      <c r="BJ954" s="505"/>
      <c r="BK954" s="505"/>
      <c r="BL954" s="505"/>
      <c r="BM954" s="505"/>
      <c r="BN954" s="505"/>
      <c r="BO954" s="505"/>
      <c r="BP954" s="505"/>
    </row>
    <row r="955" spans="1:68" ht="19.5" customHeight="1">
      <c r="A955" s="499"/>
      <c r="B955" s="499"/>
      <c r="C955" s="499"/>
      <c r="D955" s="499"/>
      <c r="E955" s="499"/>
      <c r="F955" s="499"/>
      <c r="G955" s="500"/>
      <c r="H955" s="499"/>
      <c r="I955" s="499"/>
      <c r="J955" s="500"/>
      <c r="K955" s="499"/>
      <c r="L955" s="500"/>
      <c r="M955" s="499"/>
      <c r="N955" s="500"/>
      <c r="O955" s="499"/>
      <c r="P955" s="500"/>
      <c r="Q955" s="501"/>
      <c r="R955" s="501"/>
      <c r="S955" s="501"/>
      <c r="T955" s="501"/>
      <c r="U955" s="499"/>
      <c r="V955" s="499"/>
      <c r="W955" s="500"/>
      <c r="X955" s="501"/>
      <c r="Y955" s="499"/>
      <c r="Z955" s="500"/>
      <c r="AA955" s="500"/>
      <c r="AB955" s="499"/>
      <c r="AC955" s="499"/>
      <c r="AD955" s="499"/>
      <c r="AE955" s="499"/>
      <c r="AF955" s="500"/>
      <c r="AG955" s="500"/>
      <c r="AH955" s="501"/>
      <c r="AI955" s="501"/>
      <c r="AJ955" s="501"/>
      <c r="AK955" s="501"/>
      <c r="AL955" s="501"/>
      <c r="AM955" s="501"/>
      <c r="AN955" s="502"/>
      <c r="AO955" s="502"/>
      <c r="AP955" s="500"/>
      <c r="AQ955" s="500"/>
      <c r="AR955" s="500"/>
      <c r="AS955" s="503"/>
      <c r="AT955" s="503"/>
      <c r="AU955" s="504"/>
      <c r="AV955" s="505"/>
      <c r="AW955" s="506"/>
      <c r="AX955" s="506"/>
      <c r="AY955" s="505"/>
      <c r="AZ955" s="506"/>
      <c r="BA955" s="504"/>
      <c r="BB955" s="504"/>
      <c r="BC955" s="504"/>
      <c r="BD955" s="504"/>
      <c r="BE955" s="504"/>
      <c r="BF955" s="504"/>
      <c r="BG955" s="505"/>
      <c r="BH955" s="505"/>
      <c r="BI955" s="505"/>
      <c r="BJ955" s="505"/>
      <c r="BK955" s="505"/>
      <c r="BL955" s="505"/>
      <c r="BM955" s="505"/>
      <c r="BN955" s="505"/>
      <c r="BO955" s="505"/>
      <c r="BP955" s="505"/>
    </row>
    <row r="956" spans="1:68" ht="19.5" customHeight="1">
      <c r="A956" s="499"/>
      <c r="B956" s="499"/>
      <c r="C956" s="499"/>
      <c r="D956" s="499"/>
      <c r="E956" s="499"/>
      <c r="F956" s="499"/>
      <c r="G956" s="500"/>
      <c r="H956" s="499"/>
      <c r="I956" s="499"/>
      <c r="J956" s="500"/>
      <c r="K956" s="499"/>
      <c r="L956" s="500"/>
      <c r="M956" s="499"/>
      <c r="N956" s="500"/>
      <c r="O956" s="499"/>
      <c r="P956" s="500"/>
      <c r="Q956" s="501"/>
      <c r="R956" s="501"/>
      <c r="S956" s="501"/>
      <c r="T956" s="501"/>
      <c r="U956" s="499"/>
      <c r="V956" s="499"/>
      <c r="W956" s="500"/>
      <c r="X956" s="501"/>
      <c r="Y956" s="499"/>
      <c r="Z956" s="500"/>
      <c r="AA956" s="500"/>
      <c r="AB956" s="499"/>
      <c r="AC956" s="499"/>
      <c r="AD956" s="499"/>
      <c r="AE956" s="499"/>
      <c r="AF956" s="500"/>
      <c r="AG956" s="500"/>
      <c r="AH956" s="501"/>
      <c r="AI956" s="501"/>
      <c r="AJ956" s="501"/>
      <c r="AK956" s="501"/>
      <c r="AL956" s="501"/>
      <c r="AM956" s="501"/>
      <c r="AN956" s="502"/>
      <c r="AO956" s="502"/>
      <c r="AP956" s="500"/>
      <c r="AQ956" s="500"/>
      <c r="AR956" s="500"/>
      <c r="AS956" s="503"/>
      <c r="AT956" s="503"/>
      <c r="AU956" s="504"/>
      <c r="AV956" s="505"/>
      <c r="AW956" s="506"/>
      <c r="AX956" s="506"/>
      <c r="AY956" s="505"/>
      <c r="AZ956" s="506"/>
      <c r="BA956" s="504"/>
      <c r="BB956" s="504"/>
      <c r="BC956" s="504"/>
      <c r="BD956" s="504"/>
      <c r="BE956" s="504"/>
      <c r="BF956" s="504"/>
      <c r="BG956" s="505"/>
      <c r="BH956" s="505"/>
      <c r="BI956" s="505"/>
      <c r="BJ956" s="505"/>
      <c r="BK956" s="505"/>
      <c r="BL956" s="505"/>
      <c r="BM956" s="505"/>
      <c r="BN956" s="505"/>
      <c r="BO956" s="505"/>
      <c r="BP956" s="505"/>
    </row>
    <row r="957" spans="1:68" ht="19.5" customHeight="1">
      <c r="A957" s="499"/>
      <c r="B957" s="499"/>
      <c r="C957" s="499"/>
      <c r="D957" s="499"/>
      <c r="E957" s="499"/>
      <c r="F957" s="499"/>
      <c r="G957" s="500"/>
      <c r="H957" s="499"/>
      <c r="I957" s="499"/>
      <c r="J957" s="500"/>
      <c r="K957" s="499"/>
      <c r="L957" s="500"/>
      <c r="M957" s="499"/>
      <c r="N957" s="500"/>
      <c r="O957" s="499"/>
      <c r="P957" s="500"/>
      <c r="Q957" s="501"/>
      <c r="R957" s="501"/>
      <c r="S957" s="501"/>
      <c r="T957" s="501"/>
      <c r="U957" s="499"/>
      <c r="V957" s="499"/>
      <c r="W957" s="500"/>
      <c r="X957" s="501"/>
      <c r="Y957" s="499"/>
      <c r="Z957" s="500"/>
      <c r="AA957" s="500"/>
      <c r="AB957" s="499"/>
      <c r="AC957" s="499"/>
      <c r="AD957" s="499"/>
      <c r="AE957" s="499"/>
      <c r="AF957" s="500"/>
      <c r="AG957" s="500"/>
      <c r="AH957" s="501"/>
      <c r="AI957" s="501"/>
      <c r="AJ957" s="501"/>
      <c r="AK957" s="501"/>
      <c r="AL957" s="501"/>
      <c r="AM957" s="501"/>
      <c r="AN957" s="502"/>
      <c r="AO957" s="502"/>
      <c r="AP957" s="500"/>
      <c r="AQ957" s="500"/>
      <c r="AR957" s="500"/>
      <c r="AS957" s="503"/>
      <c r="AT957" s="503"/>
      <c r="AU957" s="504"/>
      <c r="AV957" s="505"/>
      <c r="AW957" s="506"/>
      <c r="AX957" s="506"/>
      <c r="AY957" s="505"/>
      <c r="AZ957" s="506"/>
      <c r="BA957" s="504"/>
      <c r="BB957" s="504"/>
      <c r="BC957" s="504"/>
      <c r="BD957" s="504"/>
      <c r="BE957" s="504"/>
      <c r="BF957" s="504"/>
      <c r="BG957" s="505"/>
      <c r="BH957" s="505"/>
      <c r="BI957" s="505"/>
      <c r="BJ957" s="505"/>
      <c r="BK957" s="505"/>
      <c r="BL957" s="505"/>
      <c r="BM957" s="505"/>
      <c r="BN957" s="505"/>
      <c r="BO957" s="505"/>
      <c r="BP957" s="505"/>
    </row>
    <row r="958" spans="1:68" ht="19.5" customHeight="1">
      <c r="A958" s="499"/>
      <c r="B958" s="499"/>
      <c r="C958" s="499"/>
      <c r="D958" s="499"/>
      <c r="E958" s="499"/>
      <c r="F958" s="499"/>
      <c r="G958" s="500"/>
      <c r="H958" s="499"/>
      <c r="I958" s="499"/>
      <c r="J958" s="500"/>
      <c r="K958" s="499"/>
      <c r="L958" s="500"/>
      <c r="M958" s="499"/>
      <c r="N958" s="500"/>
      <c r="O958" s="499"/>
      <c r="P958" s="500"/>
      <c r="Q958" s="501"/>
      <c r="R958" s="501"/>
      <c r="S958" s="501"/>
      <c r="T958" s="501"/>
      <c r="U958" s="499"/>
      <c r="V958" s="499"/>
      <c r="W958" s="500"/>
      <c r="X958" s="501"/>
      <c r="Y958" s="499"/>
      <c r="Z958" s="500"/>
      <c r="AA958" s="500"/>
      <c r="AB958" s="499"/>
      <c r="AC958" s="499"/>
      <c r="AD958" s="499"/>
      <c r="AE958" s="499"/>
      <c r="AF958" s="500"/>
      <c r="AG958" s="500"/>
      <c r="AH958" s="501"/>
      <c r="AI958" s="501"/>
      <c r="AJ958" s="501"/>
      <c r="AK958" s="501"/>
      <c r="AL958" s="501"/>
      <c r="AM958" s="501"/>
      <c r="AN958" s="502"/>
      <c r="AO958" s="502"/>
      <c r="AP958" s="500"/>
      <c r="AQ958" s="500"/>
      <c r="AR958" s="500"/>
      <c r="AS958" s="503"/>
      <c r="AT958" s="503"/>
      <c r="AU958" s="504"/>
      <c r="AV958" s="505"/>
      <c r="AW958" s="506"/>
      <c r="AX958" s="506"/>
      <c r="AY958" s="505"/>
      <c r="AZ958" s="506"/>
      <c r="BA958" s="504"/>
      <c r="BB958" s="504"/>
      <c r="BC958" s="504"/>
      <c r="BD958" s="504"/>
      <c r="BE958" s="504"/>
      <c r="BF958" s="504"/>
      <c r="BG958" s="505"/>
      <c r="BH958" s="505"/>
      <c r="BI958" s="505"/>
      <c r="BJ958" s="505"/>
      <c r="BK958" s="505"/>
      <c r="BL958" s="505"/>
      <c r="BM958" s="505"/>
      <c r="BN958" s="505"/>
      <c r="BO958" s="505"/>
      <c r="BP958" s="505"/>
    </row>
    <row r="959" spans="1:68" ht="19.5" customHeight="1">
      <c r="A959" s="499"/>
      <c r="B959" s="499"/>
      <c r="C959" s="499"/>
      <c r="D959" s="499"/>
      <c r="E959" s="499"/>
      <c r="F959" s="499"/>
      <c r="G959" s="500"/>
      <c r="H959" s="499"/>
      <c r="I959" s="499"/>
      <c r="J959" s="500"/>
      <c r="K959" s="499"/>
      <c r="L959" s="500"/>
      <c r="M959" s="499"/>
      <c r="N959" s="500"/>
      <c r="O959" s="499"/>
      <c r="P959" s="500"/>
      <c r="Q959" s="501"/>
      <c r="R959" s="501"/>
      <c r="S959" s="501"/>
      <c r="T959" s="501"/>
      <c r="U959" s="499"/>
      <c r="V959" s="499"/>
      <c r="W959" s="500"/>
      <c r="X959" s="501"/>
      <c r="Y959" s="499"/>
      <c r="Z959" s="500"/>
      <c r="AA959" s="500"/>
      <c r="AB959" s="499"/>
      <c r="AC959" s="499"/>
      <c r="AD959" s="499"/>
      <c r="AE959" s="499"/>
      <c r="AF959" s="500"/>
      <c r="AG959" s="500"/>
      <c r="AH959" s="501"/>
      <c r="AI959" s="501"/>
      <c r="AJ959" s="501"/>
      <c r="AK959" s="501"/>
      <c r="AL959" s="501"/>
      <c r="AM959" s="501"/>
      <c r="AN959" s="502"/>
      <c r="AO959" s="502"/>
      <c r="AP959" s="500"/>
      <c r="AQ959" s="500"/>
      <c r="AR959" s="500"/>
      <c r="AS959" s="503"/>
      <c r="AT959" s="503"/>
      <c r="AU959" s="504"/>
      <c r="AV959" s="505"/>
      <c r="AW959" s="506"/>
      <c r="AX959" s="506"/>
      <c r="AY959" s="505"/>
      <c r="AZ959" s="506"/>
      <c r="BA959" s="504"/>
      <c r="BB959" s="504"/>
      <c r="BC959" s="504"/>
      <c r="BD959" s="504"/>
      <c r="BE959" s="504"/>
      <c r="BF959" s="504"/>
      <c r="BG959" s="505"/>
      <c r="BH959" s="505"/>
      <c r="BI959" s="505"/>
      <c r="BJ959" s="505"/>
      <c r="BK959" s="505"/>
      <c r="BL959" s="505"/>
      <c r="BM959" s="505"/>
      <c r="BN959" s="505"/>
      <c r="BO959" s="505"/>
      <c r="BP959" s="505"/>
    </row>
    <row r="960" spans="1:68" ht="19.5" customHeight="1">
      <c r="A960" s="499"/>
      <c r="B960" s="499"/>
      <c r="C960" s="499"/>
      <c r="D960" s="499"/>
      <c r="E960" s="499"/>
      <c r="F960" s="499"/>
      <c r="G960" s="500"/>
      <c r="H960" s="499"/>
      <c r="I960" s="499"/>
      <c r="J960" s="500"/>
      <c r="K960" s="499"/>
      <c r="L960" s="500"/>
      <c r="M960" s="499"/>
      <c r="N960" s="500"/>
      <c r="O960" s="499"/>
      <c r="P960" s="500"/>
      <c r="Q960" s="501"/>
      <c r="R960" s="501"/>
      <c r="S960" s="501"/>
      <c r="T960" s="501"/>
      <c r="U960" s="499"/>
      <c r="V960" s="499"/>
      <c r="W960" s="500"/>
      <c r="X960" s="501"/>
      <c r="Y960" s="499"/>
      <c r="Z960" s="500"/>
      <c r="AA960" s="500"/>
      <c r="AB960" s="499"/>
      <c r="AC960" s="499"/>
      <c r="AD960" s="499"/>
      <c r="AE960" s="499"/>
      <c r="AF960" s="500"/>
      <c r="AG960" s="500"/>
      <c r="AH960" s="501"/>
      <c r="AI960" s="501"/>
      <c r="AJ960" s="501"/>
      <c r="AK960" s="501"/>
      <c r="AL960" s="501"/>
      <c r="AM960" s="501"/>
      <c r="AN960" s="502"/>
      <c r="AO960" s="502"/>
      <c r="AP960" s="500"/>
      <c r="AQ960" s="500"/>
      <c r="AR960" s="500"/>
      <c r="AS960" s="503"/>
      <c r="AT960" s="503"/>
      <c r="AU960" s="504"/>
      <c r="AV960" s="505"/>
      <c r="AW960" s="506"/>
      <c r="AX960" s="506"/>
      <c r="AY960" s="505"/>
      <c r="AZ960" s="506"/>
      <c r="BA960" s="504"/>
      <c r="BB960" s="504"/>
      <c r="BC960" s="504"/>
      <c r="BD960" s="504"/>
      <c r="BE960" s="504"/>
      <c r="BF960" s="504"/>
      <c r="BG960" s="505"/>
      <c r="BH960" s="505"/>
      <c r="BI960" s="505"/>
      <c r="BJ960" s="505"/>
      <c r="BK960" s="505"/>
      <c r="BL960" s="505"/>
      <c r="BM960" s="505"/>
      <c r="BN960" s="505"/>
      <c r="BO960" s="505"/>
      <c r="BP960" s="505"/>
    </row>
    <row r="961" spans="1:68" ht="19.5" customHeight="1">
      <c r="A961" s="499"/>
      <c r="B961" s="499"/>
      <c r="C961" s="499"/>
      <c r="D961" s="499"/>
      <c r="E961" s="499"/>
      <c r="F961" s="499"/>
      <c r="G961" s="500"/>
      <c r="H961" s="499"/>
      <c r="I961" s="499"/>
      <c r="J961" s="500"/>
      <c r="K961" s="499"/>
      <c r="L961" s="500"/>
      <c r="M961" s="499"/>
      <c r="N961" s="500"/>
      <c r="O961" s="499"/>
      <c r="P961" s="500"/>
      <c r="Q961" s="501"/>
      <c r="R961" s="501"/>
      <c r="S961" s="501"/>
      <c r="T961" s="501"/>
      <c r="U961" s="499"/>
      <c r="V961" s="499"/>
      <c r="W961" s="500"/>
      <c r="X961" s="501"/>
      <c r="Y961" s="499"/>
      <c r="Z961" s="500"/>
      <c r="AA961" s="500"/>
      <c r="AB961" s="499"/>
      <c r="AC961" s="499"/>
      <c r="AD961" s="499"/>
      <c r="AE961" s="499"/>
      <c r="AF961" s="500"/>
      <c r="AG961" s="500"/>
      <c r="AH961" s="501"/>
      <c r="AI961" s="501"/>
      <c r="AJ961" s="501"/>
      <c r="AK961" s="501"/>
      <c r="AL961" s="501"/>
      <c r="AM961" s="501"/>
      <c r="AN961" s="502"/>
      <c r="AO961" s="502"/>
      <c r="AP961" s="500"/>
      <c r="AQ961" s="500"/>
      <c r="AR961" s="500"/>
      <c r="AS961" s="503"/>
      <c r="AT961" s="503"/>
      <c r="AU961" s="504"/>
      <c r="AV961" s="505"/>
      <c r="AW961" s="506"/>
      <c r="AX961" s="506"/>
      <c r="AY961" s="505"/>
      <c r="AZ961" s="506"/>
      <c r="BA961" s="504"/>
      <c r="BB961" s="504"/>
      <c r="BC961" s="504"/>
      <c r="BD961" s="504"/>
      <c r="BE961" s="504"/>
      <c r="BF961" s="504"/>
      <c r="BG961" s="505"/>
      <c r="BH961" s="505"/>
      <c r="BI961" s="505"/>
      <c r="BJ961" s="505"/>
      <c r="BK961" s="505"/>
      <c r="BL961" s="505"/>
      <c r="BM961" s="505"/>
      <c r="BN961" s="505"/>
      <c r="BO961" s="505"/>
      <c r="BP961" s="505"/>
    </row>
    <row r="962" spans="1:68" ht="19.5" customHeight="1">
      <c r="A962" s="499"/>
      <c r="B962" s="499"/>
      <c r="C962" s="499"/>
      <c r="D962" s="499"/>
      <c r="E962" s="499"/>
      <c r="F962" s="499"/>
      <c r="G962" s="500"/>
      <c r="H962" s="499"/>
      <c r="I962" s="499"/>
      <c r="J962" s="500"/>
      <c r="K962" s="499"/>
      <c r="L962" s="500"/>
      <c r="M962" s="499"/>
      <c r="N962" s="500"/>
      <c r="O962" s="499"/>
      <c r="P962" s="500"/>
      <c r="Q962" s="501"/>
      <c r="R962" s="501"/>
      <c r="S962" s="501"/>
      <c r="T962" s="501"/>
      <c r="U962" s="499"/>
      <c r="V962" s="499"/>
      <c r="W962" s="500"/>
      <c r="X962" s="501"/>
      <c r="Y962" s="499"/>
      <c r="Z962" s="500"/>
      <c r="AA962" s="500"/>
      <c r="AB962" s="499"/>
      <c r="AC962" s="499"/>
      <c r="AD962" s="499"/>
      <c r="AE962" s="499"/>
      <c r="AF962" s="500"/>
      <c r="AG962" s="500"/>
      <c r="AH962" s="501"/>
      <c r="AI962" s="501"/>
      <c r="AJ962" s="501"/>
      <c r="AK962" s="501"/>
      <c r="AL962" s="501"/>
      <c r="AM962" s="501"/>
      <c r="AN962" s="502"/>
      <c r="AO962" s="502"/>
      <c r="AP962" s="500"/>
      <c r="AQ962" s="500"/>
      <c r="AR962" s="500"/>
      <c r="AS962" s="503"/>
      <c r="AT962" s="503"/>
      <c r="AU962" s="504"/>
      <c r="AV962" s="505"/>
      <c r="AW962" s="506"/>
      <c r="AX962" s="506"/>
      <c r="AY962" s="505"/>
      <c r="AZ962" s="506"/>
      <c r="BA962" s="504"/>
      <c r="BB962" s="504"/>
      <c r="BC962" s="504"/>
      <c r="BD962" s="504"/>
      <c r="BE962" s="504"/>
      <c r="BF962" s="504"/>
      <c r="BG962" s="505"/>
      <c r="BH962" s="505"/>
      <c r="BI962" s="505"/>
      <c r="BJ962" s="505"/>
      <c r="BK962" s="505"/>
      <c r="BL962" s="505"/>
      <c r="BM962" s="505"/>
      <c r="BN962" s="505"/>
      <c r="BO962" s="505"/>
      <c r="BP962" s="505"/>
    </row>
    <row r="963" spans="1:68" ht="19.5" customHeight="1">
      <c r="A963" s="499"/>
      <c r="B963" s="499"/>
      <c r="C963" s="499"/>
      <c r="D963" s="499"/>
      <c r="E963" s="499"/>
      <c r="F963" s="499"/>
      <c r="G963" s="500"/>
      <c r="H963" s="499"/>
      <c r="I963" s="499"/>
      <c r="J963" s="500"/>
      <c r="K963" s="499"/>
      <c r="L963" s="500"/>
      <c r="M963" s="499"/>
      <c r="N963" s="500"/>
      <c r="O963" s="499"/>
      <c r="P963" s="500"/>
      <c r="Q963" s="501"/>
      <c r="R963" s="501"/>
      <c r="S963" s="501"/>
      <c r="T963" s="501"/>
      <c r="U963" s="499"/>
      <c r="V963" s="499"/>
      <c r="W963" s="500"/>
      <c r="X963" s="501"/>
      <c r="Y963" s="499"/>
      <c r="Z963" s="500"/>
      <c r="AA963" s="500"/>
      <c r="AB963" s="499"/>
      <c r="AC963" s="499"/>
      <c r="AD963" s="499"/>
      <c r="AE963" s="499"/>
      <c r="AF963" s="500"/>
      <c r="AG963" s="500"/>
      <c r="AH963" s="501"/>
      <c r="AI963" s="501"/>
      <c r="AJ963" s="501"/>
      <c r="AK963" s="501"/>
      <c r="AL963" s="501"/>
      <c r="AM963" s="501"/>
      <c r="AN963" s="502"/>
      <c r="AO963" s="502"/>
      <c r="AP963" s="500"/>
      <c r="AQ963" s="500"/>
      <c r="AR963" s="500"/>
      <c r="AS963" s="503"/>
      <c r="AT963" s="503"/>
      <c r="AU963" s="504"/>
      <c r="AV963" s="505"/>
      <c r="AW963" s="506"/>
      <c r="AX963" s="506"/>
      <c r="AY963" s="505"/>
      <c r="AZ963" s="506"/>
      <c r="BA963" s="504"/>
      <c r="BB963" s="504"/>
      <c r="BC963" s="504"/>
      <c r="BD963" s="504"/>
      <c r="BE963" s="504"/>
      <c r="BF963" s="504"/>
      <c r="BG963" s="505"/>
      <c r="BH963" s="505"/>
      <c r="BI963" s="505"/>
      <c r="BJ963" s="505"/>
      <c r="BK963" s="505"/>
      <c r="BL963" s="505"/>
      <c r="BM963" s="505"/>
      <c r="BN963" s="505"/>
      <c r="BO963" s="505"/>
      <c r="BP963" s="505"/>
    </row>
    <row r="964" spans="1:68" ht="19.5" customHeight="1">
      <c r="A964" s="499"/>
      <c r="B964" s="499"/>
      <c r="C964" s="499"/>
      <c r="D964" s="499"/>
      <c r="E964" s="499"/>
      <c r="F964" s="499"/>
      <c r="G964" s="500"/>
      <c r="H964" s="499"/>
      <c r="I964" s="499"/>
      <c r="J964" s="500"/>
      <c r="K964" s="499"/>
      <c r="L964" s="500"/>
      <c r="M964" s="499"/>
      <c r="N964" s="500"/>
      <c r="O964" s="499"/>
      <c r="P964" s="500"/>
      <c r="Q964" s="501"/>
      <c r="R964" s="501"/>
      <c r="S964" s="501"/>
      <c r="T964" s="501"/>
      <c r="U964" s="499"/>
      <c r="V964" s="499"/>
      <c r="W964" s="500"/>
      <c r="X964" s="501"/>
      <c r="Y964" s="499"/>
      <c r="Z964" s="500"/>
      <c r="AA964" s="500"/>
      <c r="AB964" s="499"/>
      <c r="AC964" s="499"/>
      <c r="AD964" s="499"/>
      <c r="AE964" s="499"/>
      <c r="AF964" s="500"/>
      <c r="AG964" s="500"/>
      <c r="AH964" s="501"/>
      <c r="AI964" s="501"/>
      <c r="AJ964" s="501"/>
      <c r="AK964" s="501"/>
      <c r="AL964" s="501"/>
      <c r="AM964" s="501"/>
      <c r="AN964" s="502"/>
      <c r="AO964" s="502"/>
      <c r="AP964" s="500"/>
      <c r="AQ964" s="500"/>
      <c r="AR964" s="500"/>
      <c r="AS964" s="503"/>
      <c r="AT964" s="503"/>
      <c r="AU964" s="504"/>
      <c r="AV964" s="505"/>
      <c r="AW964" s="506"/>
      <c r="AX964" s="506"/>
      <c r="AY964" s="505"/>
      <c r="AZ964" s="506"/>
      <c r="BA964" s="504"/>
      <c r="BB964" s="504"/>
      <c r="BC964" s="504"/>
      <c r="BD964" s="504"/>
      <c r="BE964" s="504"/>
      <c r="BF964" s="504"/>
      <c r="BG964" s="505"/>
      <c r="BH964" s="505"/>
      <c r="BI964" s="505"/>
      <c r="BJ964" s="505"/>
      <c r="BK964" s="505"/>
      <c r="BL964" s="505"/>
      <c r="BM964" s="505"/>
      <c r="BN964" s="505"/>
      <c r="BO964" s="505"/>
      <c r="BP964" s="505"/>
    </row>
    <row r="965" spans="1:68" ht="19.5" customHeight="1">
      <c r="A965" s="499"/>
      <c r="B965" s="499"/>
      <c r="C965" s="499"/>
      <c r="D965" s="499"/>
      <c r="E965" s="499"/>
      <c r="F965" s="499"/>
      <c r="G965" s="500"/>
      <c r="H965" s="499"/>
      <c r="I965" s="499"/>
      <c r="J965" s="500"/>
      <c r="K965" s="499"/>
      <c r="L965" s="500"/>
      <c r="M965" s="499"/>
      <c r="N965" s="500"/>
      <c r="O965" s="499"/>
      <c r="P965" s="500"/>
      <c r="Q965" s="501"/>
      <c r="R965" s="501"/>
      <c r="S965" s="501"/>
      <c r="T965" s="501"/>
      <c r="U965" s="499"/>
      <c r="V965" s="499"/>
      <c r="W965" s="500"/>
      <c r="X965" s="501"/>
      <c r="Y965" s="499"/>
      <c r="Z965" s="500"/>
      <c r="AA965" s="500"/>
      <c r="AB965" s="499"/>
      <c r="AC965" s="499"/>
      <c r="AD965" s="499"/>
      <c r="AE965" s="499"/>
      <c r="AF965" s="500"/>
      <c r="AG965" s="500"/>
      <c r="AH965" s="501"/>
      <c r="AI965" s="501"/>
      <c r="AJ965" s="501"/>
      <c r="AK965" s="501"/>
      <c r="AL965" s="501"/>
      <c r="AM965" s="501"/>
      <c r="AN965" s="502"/>
      <c r="AO965" s="502"/>
      <c r="AP965" s="500"/>
      <c r="AQ965" s="500"/>
      <c r="AR965" s="500"/>
      <c r="AS965" s="503"/>
      <c r="AT965" s="503"/>
      <c r="AU965" s="504"/>
      <c r="AV965" s="505"/>
      <c r="AW965" s="506"/>
      <c r="AX965" s="506"/>
      <c r="AY965" s="505"/>
      <c r="AZ965" s="506"/>
      <c r="BA965" s="504"/>
      <c r="BB965" s="504"/>
      <c r="BC965" s="504"/>
      <c r="BD965" s="504"/>
      <c r="BE965" s="504"/>
      <c r="BF965" s="504"/>
      <c r="BG965" s="505"/>
      <c r="BH965" s="505"/>
      <c r="BI965" s="505"/>
      <c r="BJ965" s="505"/>
      <c r="BK965" s="505"/>
      <c r="BL965" s="505"/>
      <c r="BM965" s="505"/>
      <c r="BN965" s="505"/>
      <c r="BO965" s="505"/>
      <c r="BP965" s="505"/>
    </row>
    <row r="966" spans="1:68" ht="19.5" customHeight="1">
      <c r="A966" s="499"/>
      <c r="B966" s="499"/>
      <c r="C966" s="499"/>
      <c r="D966" s="499"/>
      <c r="E966" s="499"/>
      <c r="F966" s="499"/>
      <c r="G966" s="500"/>
      <c r="H966" s="499"/>
      <c r="I966" s="499"/>
      <c r="J966" s="500"/>
      <c r="K966" s="499"/>
      <c r="L966" s="500"/>
      <c r="M966" s="499"/>
      <c r="N966" s="500"/>
      <c r="O966" s="499"/>
      <c r="P966" s="500"/>
      <c r="Q966" s="501"/>
      <c r="R966" s="501"/>
      <c r="S966" s="501"/>
      <c r="T966" s="501"/>
      <c r="U966" s="499"/>
      <c r="V966" s="499"/>
      <c r="W966" s="500"/>
      <c r="X966" s="501"/>
      <c r="Y966" s="499"/>
      <c r="Z966" s="500"/>
      <c r="AA966" s="500"/>
      <c r="AB966" s="499"/>
      <c r="AC966" s="499"/>
      <c r="AD966" s="499"/>
      <c r="AE966" s="499"/>
      <c r="AF966" s="500"/>
      <c r="AG966" s="500"/>
      <c r="AH966" s="501"/>
      <c r="AI966" s="501"/>
      <c r="AJ966" s="501"/>
      <c r="AK966" s="501"/>
      <c r="AL966" s="501"/>
      <c r="AM966" s="501"/>
      <c r="AN966" s="502"/>
      <c r="AO966" s="502"/>
      <c r="AP966" s="500"/>
      <c r="AQ966" s="500"/>
      <c r="AR966" s="500"/>
      <c r="AS966" s="503"/>
      <c r="AT966" s="503"/>
      <c r="AU966" s="504"/>
      <c r="AV966" s="505"/>
      <c r="AW966" s="506"/>
      <c r="AX966" s="506"/>
      <c r="AY966" s="505"/>
      <c r="AZ966" s="506"/>
      <c r="BA966" s="504"/>
      <c r="BB966" s="504"/>
      <c r="BC966" s="504"/>
      <c r="BD966" s="504"/>
      <c r="BE966" s="504"/>
      <c r="BF966" s="504"/>
      <c r="BG966" s="505"/>
      <c r="BH966" s="505"/>
      <c r="BI966" s="505"/>
      <c r="BJ966" s="505"/>
      <c r="BK966" s="505"/>
      <c r="BL966" s="505"/>
      <c r="BM966" s="505"/>
      <c r="BN966" s="505"/>
      <c r="BO966" s="505"/>
      <c r="BP966" s="505"/>
    </row>
    <row r="967" spans="1:68" ht="19.5" customHeight="1">
      <c r="A967" s="499"/>
      <c r="B967" s="499"/>
      <c r="C967" s="499"/>
      <c r="D967" s="499"/>
      <c r="E967" s="499"/>
      <c r="F967" s="499"/>
      <c r="G967" s="500"/>
      <c r="H967" s="499"/>
      <c r="I967" s="499"/>
      <c r="J967" s="500"/>
      <c r="K967" s="499"/>
      <c r="L967" s="500"/>
      <c r="M967" s="499"/>
      <c r="N967" s="500"/>
      <c r="O967" s="499"/>
      <c r="P967" s="500"/>
      <c r="Q967" s="501"/>
      <c r="R967" s="501"/>
      <c r="S967" s="501"/>
      <c r="T967" s="501"/>
      <c r="U967" s="499"/>
      <c r="V967" s="499"/>
      <c r="W967" s="500"/>
      <c r="X967" s="501"/>
      <c r="Y967" s="499"/>
      <c r="Z967" s="500"/>
      <c r="AA967" s="500"/>
      <c r="AB967" s="499"/>
      <c r="AC967" s="499"/>
      <c r="AD967" s="499"/>
      <c r="AE967" s="499"/>
      <c r="AF967" s="500"/>
      <c r="AG967" s="500"/>
      <c r="AH967" s="501"/>
      <c r="AI967" s="501"/>
      <c r="AJ967" s="501"/>
      <c r="AK967" s="501"/>
      <c r="AL967" s="501"/>
      <c r="AM967" s="501"/>
      <c r="AN967" s="502"/>
      <c r="AO967" s="502"/>
      <c r="AP967" s="500"/>
      <c r="AQ967" s="500"/>
      <c r="AR967" s="500"/>
      <c r="AS967" s="503"/>
      <c r="AT967" s="503"/>
      <c r="AU967" s="504"/>
      <c r="AV967" s="505"/>
      <c r="AW967" s="506"/>
      <c r="AX967" s="506"/>
      <c r="AY967" s="505"/>
      <c r="AZ967" s="506"/>
      <c r="BA967" s="504"/>
      <c r="BB967" s="504"/>
      <c r="BC967" s="504"/>
      <c r="BD967" s="504"/>
      <c r="BE967" s="504"/>
      <c r="BF967" s="504"/>
      <c r="BG967" s="505"/>
      <c r="BH967" s="505"/>
      <c r="BI967" s="505"/>
      <c r="BJ967" s="505"/>
      <c r="BK967" s="505"/>
      <c r="BL967" s="505"/>
      <c r="BM967" s="505"/>
      <c r="BN967" s="505"/>
      <c r="BO967" s="505"/>
      <c r="BP967" s="505"/>
    </row>
    <row r="968" spans="1:68" ht="19.5" customHeight="1">
      <c r="A968" s="499"/>
      <c r="B968" s="499"/>
      <c r="C968" s="499"/>
      <c r="D968" s="499"/>
      <c r="E968" s="499"/>
      <c r="F968" s="499"/>
      <c r="G968" s="500"/>
      <c r="H968" s="499"/>
      <c r="I968" s="499"/>
      <c r="J968" s="500"/>
      <c r="K968" s="499"/>
      <c r="L968" s="500"/>
      <c r="M968" s="499"/>
      <c r="N968" s="500"/>
      <c r="O968" s="499"/>
      <c r="P968" s="500"/>
      <c r="Q968" s="501"/>
      <c r="R968" s="501"/>
      <c r="S968" s="501"/>
      <c r="T968" s="501"/>
      <c r="U968" s="499"/>
      <c r="V968" s="499"/>
      <c r="W968" s="500"/>
      <c r="X968" s="501"/>
      <c r="Y968" s="499"/>
      <c r="Z968" s="500"/>
      <c r="AA968" s="500"/>
      <c r="AB968" s="499"/>
      <c r="AC968" s="499"/>
      <c r="AD968" s="499"/>
      <c r="AE968" s="499"/>
      <c r="AF968" s="500"/>
      <c r="AG968" s="500"/>
      <c r="AH968" s="501"/>
      <c r="AI968" s="501"/>
      <c r="AJ968" s="501"/>
      <c r="AK968" s="501"/>
      <c r="AL968" s="501"/>
      <c r="AM968" s="501"/>
      <c r="AN968" s="502"/>
      <c r="AO968" s="502"/>
      <c r="AP968" s="500"/>
      <c r="AQ968" s="500"/>
      <c r="AR968" s="500"/>
      <c r="AS968" s="503"/>
      <c r="AT968" s="503"/>
      <c r="AU968" s="504"/>
      <c r="AV968" s="505"/>
      <c r="AW968" s="506"/>
      <c r="AX968" s="506"/>
      <c r="AY968" s="505"/>
      <c r="AZ968" s="506"/>
      <c r="BA968" s="504"/>
      <c r="BB968" s="504"/>
      <c r="BC968" s="504"/>
      <c r="BD968" s="504"/>
      <c r="BE968" s="504"/>
      <c r="BF968" s="504"/>
      <c r="BG968" s="505"/>
      <c r="BH968" s="505"/>
      <c r="BI968" s="505"/>
      <c r="BJ968" s="505"/>
      <c r="BK968" s="505"/>
      <c r="BL968" s="505"/>
      <c r="BM968" s="505"/>
      <c r="BN968" s="505"/>
      <c r="BO968" s="505"/>
      <c r="BP968" s="505"/>
    </row>
    <row r="969" spans="1:68" ht="19.5" customHeight="1">
      <c r="A969" s="499"/>
      <c r="B969" s="499"/>
      <c r="C969" s="499"/>
      <c r="D969" s="499"/>
      <c r="E969" s="499"/>
      <c r="F969" s="499"/>
      <c r="G969" s="500"/>
      <c r="H969" s="499"/>
      <c r="I969" s="499"/>
      <c r="J969" s="500"/>
      <c r="K969" s="499"/>
      <c r="L969" s="500"/>
      <c r="M969" s="499"/>
      <c r="N969" s="500"/>
      <c r="O969" s="499"/>
      <c r="P969" s="500"/>
      <c r="Q969" s="501"/>
      <c r="R969" s="501"/>
      <c r="S969" s="501"/>
      <c r="T969" s="501"/>
      <c r="U969" s="499"/>
      <c r="V969" s="499"/>
      <c r="W969" s="500"/>
      <c r="X969" s="501"/>
      <c r="Y969" s="499"/>
      <c r="Z969" s="500"/>
      <c r="AA969" s="500"/>
      <c r="AB969" s="499"/>
      <c r="AC969" s="499"/>
      <c r="AD969" s="499"/>
      <c r="AE969" s="499"/>
      <c r="AF969" s="500"/>
      <c r="AG969" s="500"/>
      <c r="AH969" s="501"/>
      <c r="AI969" s="501"/>
      <c r="AJ969" s="501"/>
      <c r="AK969" s="501"/>
      <c r="AL969" s="501"/>
      <c r="AM969" s="501"/>
      <c r="AN969" s="502"/>
      <c r="AO969" s="502"/>
      <c r="AP969" s="500"/>
      <c r="AQ969" s="500"/>
      <c r="AR969" s="500"/>
      <c r="AS969" s="503"/>
      <c r="AT969" s="503"/>
      <c r="AU969" s="504"/>
      <c r="AV969" s="505"/>
      <c r="AW969" s="506"/>
      <c r="AX969" s="506"/>
      <c r="AY969" s="505"/>
      <c r="AZ969" s="506"/>
      <c r="BA969" s="504"/>
      <c r="BB969" s="504"/>
      <c r="BC969" s="504"/>
      <c r="BD969" s="504"/>
      <c r="BE969" s="504"/>
      <c r="BF969" s="504"/>
      <c r="BG969" s="505"/>
      <c r="BH969" s="505"/>
      <c r="BI969" s="505"/>
      <c r="BJ969" s="505"/>
      <c r="BK969" s="505"/>
      <c r="BL969" s="505"/>
      <c r="BM969" s="505"/>
      <c r="BN969" s="505"/>
      <c r="BO969" s="505"/>
      <c r="BP969" s="505"/>
    </row>
    <row r="970" spans="1:68" ht="19.5" customHeight="1">
      <c r="A970" s="499"/>
      <c r="B970" s="499"/>
      <c r="C970" s="499"/>
      <c r="D970" s="499"/>
      <c r="E970" s="499"/>
      <c r="F970" s="499"/>
      <c r="G970" s="500"/>
      <c r="H970" s="499"/>
      <c r="I970" s="499"/>
      <c r="J970" s="500"/>
      <c r="K970" s="499"/>
      <c r="L970" s="500"/>
      <c r="M970" s="499"/>
      <c r="N970" s="500"/>
      <c r="O970" s="499"/>
      <c r="P970" s="500"/>
      <c r="Q970" s="501"/>
      <c r="R970" s="501"/>
      <c r="S970" s="501"/>
      <c r="T970" s="501"/>
      <c r="U970" s="499"/>
      <c r="V970" s="499"/>
      <c r="W970" s="500"/>
      <c r="X970" s="501"/>
      <c r="Y970" s="499"/>
      <c r="Z970" s="500"/>
      <c r="AA970" s="500"/>
      <c r="AB970" s="499"/>
      <c r="AC970" s="499"/>
      <c r="AD970" s="499"/>
      <c r="AE970" s="499"/>
      <c r="AF970" s="500"/>
      <c r="AG970" s="500"/>
      <c r="AH970" s="501"/>
      <c r="AI970" s="501"/>
      <c r="AJ970" s="501"/>
      <c r="AK970" s="501"/>
      <c r="AL970" s="501"/>
      <c r="AM970" s="501"/>
      <c r="AN970" s="502"/>
      <c r="AO970" s="502"/>
      <c r="AP970" s="500"/>
      <c r="AQ970" s="500"/>
      <c r="AR970" s="500"/>
      <c r="AS970" s="503"/>
      <c r="AT970" s="503"/>
      <c r="AU970" s="504"/>
      <c r="AV970" s="505"/>
      <c r="AW970" s="506"/>
      <c r="AX970" s="506"/>
      <c r="AY970" s="505"/>
      <c r="AZ970" s="506"/>
      <c r="BA970" s="504"/>
      <c r="BB970" s="504"/>
      <c r="BC970" s="504"/>
      <c r="BD970" s="504"/>
      <c r="BE970" s="504"/>
      <c r="BF970" s="504"/>
      <c r="BG970" s="505"/>
      <c r="BH970" s="505"/>
      <c r="BI970" s="505"/>
      <c r="BJ970" s="505"/>
      <c r="BK970" s="505"/>
      <c r="BL970" s="505"/>
      <c r="BM970" s="505"/>
      <c r="BN970" s="505"/>
      <c r="BO970" s="505"/>
      <c r="BP970" s="505"/>
    </row>
    <row r="971" spans="1:68" ht="19.5" customHeight="1">
      <c r="A971" s="499"/>
      <c r="B971" s="499"/>
      <c r="C971" s="499"/>
      <c r="D971" s="499"/>
      <c r="E971" s="499"/>
      <c r="F971" s="499"/>
      <c r="G971" s="500"/>
      <c r="H971" s="499"/>
      <c r="I971" s="499"/>
      <c r="J971" s="500"/>
      <c r="K971" s="499"/>
      <c r="L971" s="500"/>
      <c r="M971" s="499"/>
      <c r="N971" s="500"/>
      <c r="O971" s="499"/>
      <c r="P971" s="500"/>
      <c r="Q971" s="501"/>
      <c r="R971" s="501"/>
      <c r="S971" s="501"/>
      <c r="T971" s="501"/>
      <c r="U971" s="499"/>
      <c r="V971" s="499"/>
      <c r="W971" s="500"/>
      <c r="X971" s="501"/>
      <c r="Y971" s="499"/>
      <c r="Z971" s="500"/>
      <c r="AA971" s="500"/>
      <c r="AB971" s="499"/>
      <c r="AC971" s="499"/>
      <c r="AD971" s="499"/>
      <c r="AE971" s="499"/>
      <c r="AF971" s="500"/>
      <c r="AG971" s="500"/>
      <c r="AH971" s="501"/>
      <c r="AI971" s="501"/>
      <c r="AJ971" s="501"/>
      <c r="AK971" s="501"/>
      <c r="AL971" s="501"/>
      <c r="AM971" s="501"/>
      <c r="AN971" s="502"/>
      <c r="AO971" s="502"/>
      <c r="AP971" s="500"/>
      <c r="AQ971" s="500"/>
      <c r="AR971" s="500"/>
      <c r="AS971" s="503"/>
      <c r="AT971" s="503"/>
      <c r="AU971" s="504"/>
      <c r="AV971" s="505"/>
      <c r="AW971" s="506"/>
      <c r="AX971" s="506"/>
      <c r="AY971" s="505"/>
      <c r="AZ971" s="506"/>
      <c r="BA971" s="504"/>
      <c r="BB971" s="504"/>
      <c r="BC971" s="504"/>
      <c r="BD971" s="504"/>
      <c r="BE971" s="504"/>
      <c r="BF971" s="504"/>
      <c r="BG971" s="505"/>
      <c r="BH971" s="505"/>
      <c r="BI971" s="505"/>
      <c r="BJ971" s="505"/>
      <c r="BK971" s="505"/>
      <c r="BL971" s="505"/>
      <c r="BM971" s="505"/>
      <c r="BN971" s="505"/>
      <c r="BO971" s="505"/>
      <c r="BP971" s="505"/>
    </row>
    <row r="972" spans="1:68" ht="19.5" customHeight="1">
      <c r="A972" s="499"/>
      <c r="B972" s="499"/>
      <c r="C972" s="499"/>
      <c r="D972" s="499"/>
      <c r="E972" s="499"/>
      <c r="F972" s="499"/>
      <c r="G972" s="500"/>
      <c r="H972" s="499"/>
      <c r="I972" s="499"/>
      <c r="J972" s="500"/>
      <c r="K972" s="499"/>
      <c r="L972" s="500"/>
      <c r="M972" s="499"/>
      <c r="N972" s="500"/>
      <c r="O972" s="499"/>
      <c r="P972" s="500"/>
      <c r="Q972" s="501"/>
      <c r="R972" s="501"/>
      <c r="S972" s="501"/>
      <c r="T972" s="501"/>
      <c r="U972" s="499"/>
      <c r="V972" s="499"/>
      <c r="W972" s="500"/>
      <c r="X972" s="501"/>
      <c r="Y972" s="499"/>
      <c r="Z972" s="500"/>
      <c r="AA972" s="500"/>
      <c r="AB972" s="499"/>
      <c r="AC972" s="499"/>
      <c r="AD972" s="499"/>
      <c r="AE972" s="499"/>
      <c r="AF972" s="500"/>
      <c r="AG972" s="500"/>
      <c r="AH972" s="501"/>
      <c r="AI972" s="501"/>
      <c r="AJ972" s="501"/>
      <c r="AK972" s="501"/>
      <c r="AL972" s="501"/>
      <c r="AM972" s="501"/>
      <c r="AN972" s="502"/>
      <c r="AO972" s="502"/>
      <c r="AP972" s="500"/>
      <c r="AQ972" s="500"/>
      <c r="AR972" s="500"/>
      <c r="AS972" s="503"/>
      <c r="AT972" s="503"/>
      <c r="AU972" s="504"/>
      <c r="AV972" s="505"/>
      <c r="AW972" s="506"/>
      <c r="AX972" s="506"/>
      <c r="AY972" s="505"/>
      <c r="AZ972" s="506"/>
      <c r="BA972" s="504"/>
      <c r="BB972" s="504"/>
      <c r="BC972" s="504"/>
      <c r="BD972" s="504"/>
      <c r="BE972" s="504"/>
      <c r="BF972" s="504"/>
      <c r="BG972" s="505"/>
      <c r="BH972" s="505"/>
      <c r="BI972" s="505"/>
      <c r="BJ972" s="505"/>
      <c r="BK972" s="505"/>
      <c r="BL972" s="505"/>
      <c r="BM972" s="505"/>
      <c r="BN972" s="505"/>
      <c r="BO972" s="505"/>
      <c r="BP972" s="505"/>
    </row>
    <row r="973" spans="1:68" ht="19.5" customHeight="1">
      <c r="A973" s="499"/>
      <c r="B973" s="499"/>
      <c r="C973" s="499"/>
      <c r="D973" s="499"/>
      <c r="E973" s="499"/>
      <c r="F973" s="499"/>
      <c r="G973" s="500"/>
      <c r="H973" s="499"/>
      <c r="I973" s="499"/>
      <c r="J973" s="500"/>
      <c r="K973" s="499"/>
      <c r="L973" s="500"/>
      <c r="M973" s="499"/>
      <c r="N973" s="500"/>
      <c r="O973" s="499"/>
      <c r="P973" s="500"/>
      <c r="Q973" s="501"/>
      <c r="R973" s="501"/>
      <c r="S973" s="501"/>
      <c r="T973" s="501"/>
      <c r="U973" s="499"/>
      <c r="V973" s="499"/>
      <c r="W973" s="500"/>
      <c r="X973" s="501"/>
      <c r="Y973" s="499"/>
      <c r="Z973" s="500"/>
      <c r="AA973" s="500"/>
      <c r="AB973" s="499"/>
      <c r="AC973" s="499"/>
      <c r="AD973" s="499"/>
      <c r="AE973" s="499"/>
      <c r="AF973" s="500"/>
      <c r="AG973" s="500"/>
      <c r="AH973" s="501"/>
      <c r="AI973" s="501"/>
      <c r="AJ973" s="501"/>
      <c r="AK973" s="501"/>
      <c r="AL973" s="501"/>
      <c r="AM973" s="501"/>
      <c r="AN973" s="502"/>
      <c r="AO973" s="502"/>
      <c r="AP973" s="500"/>
      <c r="AQ973" s="500"/>
      <c r="AR973" s="500"/>
      <c r="AS973" s="503"/>
      <c r="AT973" s="503"/>
      <c r="AU973" s="504"/>
      <c r="AV973" s="505"/>
      <c r="AW973" s="506"/>
      <c r="AX973" s="506"/>
      <c r="AY973" s="505"/>
      <c r="AZ973" s="506"/>
      <c r="BA973" s="504"/>
      <c r="BB973" s="504"/>
      <c r="BC973" s="504"/>
      <c r="BD973" s="504"/>
      <c r="BE973" s="504"/>
      <c r="BF973" s="504"/>
      <c r="BG973" s="505"/>
      <c r="BH973" s="505"/>
      <c r="BI973" s="505"/>
      <c r="BJ973" s="505"/>
      <c r="BK973" s="505"/>
      <c r="BL973" s="505"/>
      <c r="BM973" s="505"/>
      <c r="BN973" s="505"/>
      <c r="BO973" s="505"/>
      <c r="BP973" s="505"/>
    </row>
    <row r="974" spans="1:68" ht="19.5" customHeight="1">
      <c r="A974" s="499"/>
      <c r="B974" s="499"/>
      <c r="C974" s="499"/>
      <c r="D974" s="499"/>
      <c r="E974" s="499"/>
      <c r="F974" s="499"/>
      <c r="G974" s="500"/>
      <c r="H974" s="499"/>
      <c r="I974" s="499"/>
      <c r="J974" s="500"/>
      <c r="K974" s="499"/>
      <c r="L974" s="500"/>
      <c r="M974" s="499"/>
      <c r="N974" s="500"/>
      <c r="O974" s="499"/>
      <c r="P974" s="500"/>
      <c r="Q974" s="501"/>
      <c r="R974" s="501"/>
      <c r="S974" s="501"/>
      <c r="T974" s="501"/>
      <c r="U974" s="499"/>
      <c r="V974" s="499"/>
      <c r="W974" s="500"/>
      <c r="X974" s="501"/>
      <c r="Y974" s="499"/>
      <c r="Z974" s="500"/>
      <c r="AA974" s="500"/>
      <c r="AB974" s="499"/>
      <c r="AC974" s="499"/>
      <c r="AD974" s="499"/>
      <c r="AE974" s="499"/>
      <c r="AF974" s="500"/>
      <c r="AG974" s="500"/>
      <c r="AH974" s="501"/>
      <c r="AI974" s="501"/>
      <c r="AJ974" s="501"/>
      <c r="AK974" s="501"/>
      <c r="AL974" s="501"/>
      <c r="AM974" s="501"/>
      <c r="AN974" s="502"/>
      <c r="AO974" s="502"/>
      <c r="AP974" s="500"/>
      <c r="AQ974" s="500"/>
      <c r="AR974" s="500"/>
      <c r="AS974" s="503"/>
      <c r="AT974" s="503"/>
      <c r="AU974" s="504"/>
      <c r="AV974" s="505"/>
      <c r="AW974" s="506"/>
      <c r="AX974" s="506"/>
      <c r="AY974" s="505"/>
      <c r="AZ974" s="506"/>
      <c r="BA974" s="504"/>
      <c r="BB974" s="504"/>
      <c r="BC974" s="504"/>
      <c r="BD974" s="504"/>
      <c r="BE974" s="504"/>
      <c r="BF974" s="504"/>
      <c r="BG974" s="505"/>
      <c r="BH974" s="505"/>
      <c r="BI974" s="505"/>
      <c r="BJ974" s="505"/>
      <c r="BK974" s="505"/>
      <c r="BL974" s="505"/>
      <c r="BM974" s="505"/>
      <c r="BN974" s="505"/>
      <c r="BO974" s="505"/>
      <c r="BP974" s="505"/>
    </row>
    <row r="975" spans="1:68" ht="19.5" customHeight="1">
      <c r="A975" s="499"/>
      <c r="B975" s="499"/>
      <c r="C975" s="499"/>
      <c r="D975" s="499"/>
      <c r="E975" s="499"/>
      <c r="F975" s="499"/>
      <c r="G975" s="500"/>
      <c r="H975" s="499"/>
      <c r="I975" s="499"/>
      <c r="J975" s="500"/>
      <c r="K975" s="499"/>
      <c r="L975" s="500"/>
      <c r="M975" s="499"/>
      <c r="N975" s="500"/>
      <c r="O975" s="499"/>
      <c r="P975" s="500"/>
      <c r="Q975" s="501"/>
      <c r="R975" s="501"/>
      <c r="S975" s="501"/>
      <c r="T975" s="501"/>
      <c r="U975" s="499"/>
      <c r="V975" s="499"/>
      <c r="W975" s="500"/>
      <c r="X975" s="501"/>
      <c r="Y975" s="499"/>
      <c r="Z975" s="500"/>
      <c r="AA975" s="500"/>
      <c r="AB975" s="499"/>
      <c r="AC975" s="499"/>
      <c r="AD975" s="499"/>
      <c r="AE975" s="499"/>
      <c r="AF975" s="500"/>
      <c r="AG975" s="500"/>
      <c r="AH975" s="501"/>
      <c r="AI975" s="501"/>
      <c r="AJ975" s="501"/>
      <c r="AK975" s="501"/>
      <c r="AL975" s="501"/>
      <c r="AM975" s="501"/>
      <c r="AN975" s="502"/>
      <c r="AO975" s="502"/>
      <c r="AP975" s="500"/>
      <c r="AQ975" s="500"/>
      <c r="AR975" s="500"/>
      <c r="AS975" s="503"/>
      <c r="AT975" s="503"/>
      <c r="AU975" s="504"/>
      <c r="AV975" s="505"/>
      <c r="AW975" s="506"/>
      <c r="AX975" s="506"/>
      <c r="AY975" s="505"/>
      <c r="AZ975" s="506"/>
      <c r="BA975" s="504"/>
      <c r="BB975" s="504"/>
      <c r="BC975" s="504"/>
      <c r="BD975" s="504"/>
      <c r="BE975" s="504"/>
      <c r="BF975" s="504"/>
      <c r="BG975" s="505"/>
      <c r="BH975" s="505"/>
      <c r="BI975" s="505"/>
      <c r="BJ975" s="505"/>
      <c r="BK975" s="505"/>
      <c r="BL975" s="505"/>
      <c r="BM975" s="505"/>
      <c r="BN975" s="505"/>
      <c r="BO975" s="505"/>
      <c r="BP975" s="505"/>
    </row>
    <row r="976" spans="1:68" ht="19.5" customHeight="1">
      <c r="A976" s="499"/>
      <c r="B976" s="499"/>
      <c r="C976" s="499"/>
      <c r="D976" s="499"/>
      <c r="E976" s="499"/>
      <c r="F976" s="499"/>
      <c r="G976" s="500"/>
      <c r="H976" s="499"/>
      <c r="I976" s="499"/>
      <c r="J976" s="500"/>
      <c r="K976" s="499"/>
      <c r="L976" s="500"/>
      <c r="M976" s="499"/>
      <c r="N976" s="500"/>
      <c r="O976" s="499"/>
      <c r="P976" s="500"/>
      <c r="Q976" s="501"/>
      <c r="R976" s="501"/>
      <c r="S976" s="501"/>
      <c r="T976" s="501"/>
      <c r="U976" s="499"/>
      <c r="V976" s="499"/>
      <c r="W976" s="500"/>
      <c r="X976" s="501"/>
      <c r="Y976" s="499"/>
      <c r="Z976" s="500"/>
      <c r="AA976" s="500"/>
      <c r="AB976" s="499"/>
      <c r="AC976" s="499"/>
      <c r="AD976" s="499"/>
      <c r="AE976" s="499"/>
      <c r="AF976" s="500"/>
      <c r="AG976" s="500"/>
      <c r="AH976" s="501"/>
      <c r="AI976" s="501"/>
      <c r="AJ976" s="501"/>
      <c r="AK976" s="501"/>
      <c r="AL976" s="501"/>
      <c r="AM976" s="501"/>
      <c r="AN976" s="502"/>
      <c r="AO976" s="502"/>
      <c r="AP976" s="500"/>
      <c r="AQ976" s="500"/>
      <c r="AR976" s="500"/>
      <c r="AS976" s="503"/>
      <c r="AT976" s="503"/>
      <c r="AU976" s="504"/>
      <c r="AV976" s="505"/>
      <c r="AW976" s="506"/>
      <c r="AX976" s="506"/>
      <c r="AY976" s="505"/>
      <c r="AZ976" s="506"/>
      <c r="BA976" s="504"/>
      <c r="BB976" s="504"/>
      <c r="BC976" s="504"/>
      <c r="BD976" s="504"/>
      <c r="BE976" s="504"/>
      <c r="BF976" s="504"/>
      <c r="BG976" s="505"/>
      <c r="BH976" s="505"/>
      <c r="BI976" s="505"/>
      <c r="BJ976" s="505"/>
      <c r="BK976" s="505"/>
      <c r="BL976" s="505"/>
      <c r="BM976" s="505"/>
      <c r="BN976" s="505"/>
      <c r="BO976" s="505"/>
      <c r="BP976" s="505"/>
    </row>
    <row r="977" spans="1:68" ht="19.5" customHeight="1">
      <c r="A977" s="499"/>
      <c r="B977" s="499"/>
      <c r="C977" s="499"/>
      <c r="D977" s="499"/>
      <c r="E977" s="499"/>
      <c r="F977" s="499"/>
      <c r="G977" s="500"/>
      <c r="H977" s="499"/>
      <c r="I977" s="499"/>
      <c r="J977" s="500"/>
      <c r="K977" s="499"/>
      <c r="L977" s="500"/>
      <c r="M977" s="499"/>
      <c r="N977" s="500"/>
      <c r="O977" s="499"/>
      <c r="P977" s="500"/>
      <c r="Q977" s="501"/>
      <c r="R977" s="501"/>
      <c r="S977" s="501"/>
      <c r="T977" s="501"/>
      <c r="U977" s="499"/>
      <c r="V977" s="499"/>
      <c r="W977" s="500"/>
      <c r="X977" s="501"/>
      <c r="Y977" s="499"/>
      <c r="Z977" s="500"/>
      <c r="AA977" s="500"/>
      <c r="AB977" s="499"/>
      <c r="AC977" s="499"/>
      <c r="AD977" s="499"/>
      <c r="AE977" s="499"/>
      <c r="AF977" s="500"/>
      <c r="AG977" s="500"/>
      <c r="AH977" s="501"/>
      <c r="AI977" s="501"/>
      <c r="AJ977" s="501"/>
      <c r="AK977" s="501"/>
      <c r="AL977" s="501"/>
      <c r="AM977" s="501"/>
      <c r="AN977" s="502"/>
      <c r="AO977" s="502"/>
      <c r="AP977" s="500"/>
      <c r="AQ977" s="500"/>
      <c r="AR977" s="500"/>
      <c r="AS977" s="503"/>
      <c r="AT977" s="503"/>
      <c r="AU977" s="504"/>
      <c r="AV977" s="505"/>
      <c r="AW977" s="506"/>
      <c r="AX977" s="506"/>
      <c r="AY977" s="505"/>
      <c r="AZ977" s="506"/>
      <c r="BA977" s="504"/>
      <c r="BB977" s="504"/>
      <c r="BC977" s="504"/>
      <c r="BD977" s="504"/>
      <c r="BE977" s="504"/>
      <c r="BF977" s="504"/>
      <c r="BG977" s="505"/>
      <c r="BH977" s="505"/>
      <c r="BI977" s="505"/>
      <c r="BJ977" s="505"/>
      <c r="BK977" s="505"/>
      <c r="BL977" s="505"/>
      <c r="BM977" s="505"/>
      <c r="BN977" s="505"/>
      <c r="BO977" s="505"/>
      <c r="BP977" s="505"/>
    </row>
    <row r="978" spans="1:68" ht="19.5" customHeight="1">
      <c r="A978" s="499"/>
      <c r="B978" s="499"/>
      <c r="C978" s="499"/>
      <c r="D978" s="499"/>
      <c r="E978" s="499"/>
      <c r="F978" s="499"/>
      <c r="G978" s="500"/>
      <c r="H978" s="499"/>
      <c r="I978" s="499"/>
      <c r="J978" s="500"/>
      <c r="K978" s="499"/>
      <c r="L978" s="500"/>
      <c r="M978" s="499"/>
      <c r="N978" s="500"/>
      <c r="O978" s="499"/>
      <c r="P978" s="500"/>
      <c r="Q978" s="501"/>
      <c r="R978" s="501"/>
      <c r="S978" s="501"/>
      <c r="T978" s="501"/>
      <c r="U978" s="499"/>
      <c r="V978" s="499"/>
      <c r="W978" s="500"/>
      <c r="X978" s="501"/>
      <c r="Y978" s="499"/>
      <c r="Z978" s="500"/>
      <c r="AA978" s="500"/>
      <c r="AB978" s="499"/>
      <c r="AC978" s="499"/>
      <c r="AD978" s="499"/>
      <c r="AE978" s="499"/>
      <c r="AF978" s="500"/>
      <c r="AG978" s="500"/>
      <c r="AH978" s="501"/>
      <c r="AI978" s="501"/>
      <c r="AJ978" s="501"/>
      <c r="AK978" s="501"/>
      <c r="AL978" s="501"/>
      <c r="AM978" s="501"/>
      <c r="AN978" s="502"/>
      <c r="AO978" s="502"/>
      <c r="AP978" s="500"/>
      <c r="AQ978" s="500"/>
      <c r="AR978" s="500"/>
      <c r="AS978" s="503"/>
      <c r="AT978" s="503"/>
      <c r="AU978" s="504"/>
      <c r="AV978" s="505"/>
      <c r="AW978" s="506"/>
      <c r="AX978" s="506"/>
      <c r="AY978" s="505"/>
      <c r="AZ978" s="506"/>
      <c r="BA978" s="504"/>
      <c r="BB978" s="504"/>
      <c r="BC978" s="504"/>
      <c r="BD978" s="504"/>
      <c r="BE978" s="504"/>
      <c r="BF978" s="504"/>
      <c r="BG978" s="505"/>
      <c r="BH978" s="505"/>
      <c r="BI978" s="505"/>
      <c r="BJ978" s="505"/>
      <c r="BK978" s="505"/>
      <c r="BL978" s="505"/>
      <c r="BM978" s="505"/>
      <c r="BN978" s="505"/>
      <c r="BO978" s="505"/>
      <c r="BP978" s="505"/>
    </row>
    <row r="979" spans="1:68" ht="19.5" customHeight="1">
      <c r="A979" s="499"/>
      <c r="B979" s="499"/>
      <c r="C979" s="499"/>
      <c r="D979" s="499"/>
      <c r="E979" s="499"/>
      <c r="F979" s="499"/>
      <c r="G979" s="500"/>
      <c r="H979" s="499"/>
      <c r="I979" s="499"/>
      <c r="J979" s="500"/>
      <c r="K979" s="499"/>
      <c r="L979" s="500"/>
      <c r="M979" s="499"/>
      <c r="N979" s="500"/>
      <c r="O979" s="499"/>
      <c r="P979" s="500"/>
      <c r="Q979" s="501"/>
      <c r="R979" s="501"/>
      <c r="S979" s="501"/>
      <c r="T979" s="501"/>
      <c r="U979" s="499"/>
      <c r="V979" s="499"/>
      <c r="W979" s="500"/>
      <c r="X979" s="501"/>
      <c r="Y979" s="499"/>
      <c r="Z979" s="500"/>
      <c r="AA979" s="500"/>
      <c r="AB979" s="499"/>
      <c r="AC979" s="499"/>
      <c r="AD979" s="499"/>
      <c r="AE979" s="499"/>
      <c r="AF979" s="500"/>
      <c r="AG979" s="500"/>
      <c r="AH979" s="501"/>
      <c r="AI979" s="501"/>
      <c r="AJ979" s="501"/>
      <c r="AK979" s="501"/>
      <c r="AL979" s="501"/>
      <c r="AM979" s="501"/>
      <c r="AN979" s="502"/>
      <c r="AO979" s="502"/>
      <c r="AP979" s="500"/>
      <c r="AQ979" s="500"/>
      <c r="AR979" s="500"/>
      <c r="AS979" s="503"/>
      <c r="AT979" s="503"/>
      <c r="AU979" s="504"/>
      <c r="AV979" s="505"/>
      <c r="AW979" s="506"/>
      <c r="AX979" s="506"/>
      <c r="AY979" s="505"/>
      <c r="AZ979" s="506"/>
      <c r="BA979" s="504"/>
      <c r="BB979" s="504"/>
      <c r="BC979" s="504"/>
      <c r="BD979" s="504"/>
      <c r="BE979" s="504"/>
      <c r="BF979" s="504"/>
      <c r="BG979" s="505"/>
      <c r="BH979" s="505"/>
      <c r="BI979" s="505"/>
      <c r="BJ979" s="505"/>
      <c r="BK979" s="505"/>
      <c r="BL979" s="505"/>
      <c r="BM979" s="505"/>
      <c r="BN979" s="505"/>
      <c r="BO979" s="505"/>
      <c r="BP979" s="505"/>
    </row>
    <row r="980" spans="1:68" ht="19.5" customHeight="1">
      <c r="A980" s="499"/>
      <c r="B980" s="499"/>
      <c r="C980" s="499"/>
      <c r="D980" s="499"/>
      <c r="E980" s="499"/>
      <c r="F980" s="499"/>
      <c r="G980" s="500"/>
      <c r="H980" s="499"/>
      <c r="I980" s="499"/>
      <c r="J980" s="500"/>
      <c r="K980" s="499"/>
      <c r="L980" s="500"/>
      <c r="M980" s="499"/>
      <c r="N980" s="500"/>
      <c r="O980" s="499"/>
      <c r="P980" s="500"/>
      <c r="Q980" s="501"/>
      <c r="R980" s="501"/>
      <c r="S980" s="501"/>
      <c r="T980" s="501"/>
      <c r="U980" s="499"/>
      <c r="V980" s="499"/>
      <c r="W980" s="500"/>
      <c r="X980" s="501"/>
      <c r="Y980" s="499"/>
      <c r="Z980" s="500"/>
      <c r="AA980" s="500"/>
      <c r="AB980" s="499"/>
      <c r="AC980" s="499"/>
      <c r="AD980" s="499"/>
      <c r="AE980" s="499"/>
      <c r="AF980" s="500"/>
      <c r="AG980" s="500"/>
      <c r="AH980" s="501"/>
      <c r="AI980" s="501"/>
      <c r="AJ980" s="501"/>
      <c r="AK980" s="501"/>
      <c r="AL980" s="501"/>
      <c r="AM980" s="501"/>
      <c r="AN980" s="502"/>
      <c r="AO980" s="502"/>
      <c r="AP980" s="500"/>
      <c r="AQ980" s="500"/>
      <c r="AR980" s="500"/>
      <c r="AS980" s="503"/>
      <c r="AT980" s="503"/>
      <c r="AU980" s="504"/>
      <c r="AV980" s="505"/>
      <c r="AW980" s="506"/>
      <c r="AX980" s="506"/>
      <c r="AY980" s="505"/>
      <c r="AZ980" s="506"/>
      <c r="BA980" s="504"/>
      <c r="BB980" s="504"/>
      <c r="BC980" s="504"/>
      <c r="BD980" s="504"/>
      <c r="BE980" s="504"/>
      <c r="BF980" s="504"/>
      <c r="BG980" s="505"/>
      <c r="BH980" s="505"/>
      <c r="BI980" s="505"/>
      <c r="BJ980" s="505"/>
      <c r="BK980" s="505"/>
      <c r="BL980" s="505"/>
      <c r="BM980" s="505"/>
      <c r="BN980" s="505"/>
      <c r="BO980" s="505"/>
      <c r="BP980" s="505"/>
    </row>
    <row r="981" spans="1:68" ht="19.5" customHeight="1">
      <c r="A981" s="499"/>
      <c r="B981" s="499"/>
      <c r="C981" s="499"/>
      <c r="D981" s="499"/>
      <c r="E981" s="499"/>
      <c r="F981" s="499"/>
      <c r="G981" s="500"/>
      <c r="H981" s="499"/>
      <c r="I981" s="499"/>
      <c r="J981" s="500"/>
      <c r="K981" s="499"/>
      <c r="L981" s="500"/>
      <c r="M981" s="499"/>
      <c r="N981" s="500"/>
      <c r="O981" s="499"/>
      <c r="P981" s="500"/>
      <c r="Q981" s="501"/>
      <c r="R981" s="501"/>
      <c r="S981" s="501"/>
      <c r="T981" s="501"/>
      <c r="U981" s="499"/>
      <c r="V981" s="499"/>
      <c r="W981" s="500"/>
      <c r="X981" s="501"/>
      <c r="Y981" s="499"/>
      <c r="Z981" s="500"/>
      <c r="AA981" s="500"/>
      <c r="AB981" s="499"/>
      <c r="AC981" s="499"/>
      <c r="AD981" s="499"/>
      <c r="AE981" s="499"/>
      <c r="AF981" s="500"/>
      <c r="AG981" s="500"/>
      <c r="AH981" s="501"/>
      <c r="AI981" s="501"/>
      <c r="AJ981" s="501"/>
      <c r="AK981" s="501"/>
      <c r="AL981" s="501"/>
      <c r="AM981" s="501"/>
      <c r="AN981" s="502"/>
      <c r="AO981" s="502"/>
      <c r="AP981" s="500"/>
      <c r="AQ981" s="500"/>
      <c r="AR981" s="500"/>
      <c r="AS981" s="503"/>
      <c r="AT981" s="503"/>
      <c r="AU981" s="504"/>
      <c r="AV981" s="505"/>
      <c r="AW981" s="506"/>
      <c r="AX981" s="506"/>
      <c r="AY981" s="505"/>
      <c r="AZ981" s="506"/>
      <c r="BA981" s="504"/>
      <c r="BB981" s="504"/>
      <c r="BC981" s="504"/>
      <c r="BD981" s="504"/>
      <c r="BE981" s="504"/>
      <c r="BF981" s="504"/>
      <c r="BG981" s="505"/>
      <c r="BH981" s="505"/>
      <c r="BI981" s="505"/>
      <c r="BJ981" s="505"/>
      <c r="BK981" s="505"/>
      <c r="BL981" s="505"/>
      <c r="BM981" s="505"/>
      <c r="BN981" s="505"/>
      <c r="BO981" s="505"/>
      <c r="BP981" s="505"/>
    </row>
    <row r="982" spans="1:68" ht="19.5" customHeight="1">
      <c r="A982" s="499"/>
      <c r="B982" s="499"/>
      <c r="C982" s="499"/>
      <c r="D982" s="499"/>
      <c r="E982" s="499"/>
      <c r="F982" s="499"/>
      <c r="G982" s="500"/>
      <c r="H982" s="499"/>
      <c r="I982" s="499"/>
      <c r="J982" s="500"/>
      <c r="K982" s="499"/>
      <c r="L982" s="500"/>
      <c r="M982" s="499"/>
      <c r="N982" s="500"/>
      <c r="O982" s="499"/>
      <c r="P982" s="500"/>
      <c r="Q982" s="501"/>
      <c r="R982" s="501"/>
      <c r="S982" s="501"/>
      <c r="T982" s="501"/>
      <c r="U982" s="499"/>
      <c r="V982" s="499"/>
      <c r="W982" s="500"/>
      <c r="X982" s="501"/>
      <c r="Y982" s="499"/>
      <c r="Z982" s="500"/>
      <c r="AA982" s="500"/>
      <c r="AB982" s="499"/>
      <c r="AC982" s="499"/>
      <c r="AD982" s="499"/>
      <c r="AE982" s="499"/>
      <c r="AF982" s="500"/>
      <c r="AG982" s="500"/>
      <c r="AH982" s="501"/>
      <c r="AI982" s="501"/>
      <c r="AJ982" s="501"/>
      <c r="AK982" s="501"/>
      <c r="AL982" s="501"/>
      <c r="AM982" s="501"/>
      <c r="AN982" s="502"/>
      <c r="AO982" s="502"/>
      <c r="AP982" s="500"/>
      <c r="AQ982" s="500"/>
      <c r="AR982" s="500"/>
      <c r="AS982" s="503"/>
      <c r="AT982" s="503"/>
      <c r="AU982" s="504"/>
      <c r="AV982" s="505"/>
      <c r="AW982" s="506"/>
      <c r="AX982" s="506"/>
      <c r="AY982" s="505"/>
      <c r="AZ982" s="506"/>
      <c r="BA982" s="504"/>
      <c r="BB982" s="504"/>
      <c r="BC982" s="504"/>
      <c r="BD982" s="504"/>
      <c r="BE982" s="504"/>
      <c r="BF982" s="504"/>
      <c r="BG982" s="505"/>
      <c r="BH982" s="505"/>
      <c r="BI982" s="505"/>
      <c r="BJ982" s="505"/>
      <c r="BK982" s="505"/>
      <c r="BL982" s="505"/>
      <c r="BM982" s="505"/>
      <c r="BN982" s="505"/>
      <c r="BO982" s="505"/>
      <c r="BP982" s="505"/>
    </row>
    <row r="983" spans="1:68" ht="19.5" customHeight="1">
      <c r="A983" s="499"/>
      <c r="B983" s="499"/>
      <c r="C983" s="499"/>
      <c r="D983" s="499"/>
      <c r="E983" s="499"/>
      <c r="F983" s="499"/>
      <c r="G983" s="500"/>
      <c r="H983" s="499"/>
      <c r="I983" s="499"/>
      <c r="J983" s="500"/>
      <c r="K983" s="499"/>
      <c r="L983" s="500"/>
      <c r="M983" s="499"/>
      <c r="N983" s="500"/>
      <c r="O983" s="499"/>
      <c r="P983" s="500"/>
      <c r="Q983" s="501"/>
      <c r="R983" s="501"/>
      <c r="S983" s="501"/>
      <c r="T983" s="501"/>
      <c r="U983" s="499"/>
      <c r="V983" s="499"/>
      <c r="W983" s="500"/>
      <c r="X983" s="501"/>
      <c r="Y983" s="499"/>
      <c r="Z983" s="500"/>
      <c r="AA983" s="500"/>
      <c r="AB983" s="499"/>
      <c r="AC983" s="499"/>
      <c r="AD983" s="499"/>
      <c r="AE983" s="499"/>
      <c r="AF983" s="500"/>
      <c r="AG983" s="500"/>
      <c r="AH983" s="501"/>
      <c r="AI983" s="501"/>
      <c r="AJ983" s="501"/>
      <c r="AK983" s="501"/>
      <c r="AL983" s="501"/>
      <c r="AM983" s="501"/>
      <c r="AN983" s="502"/>
      <c r="AO983" s="502"/>
      <c r="AP983" s="500"/>
      <c r="AQ983" s="500"/>
      <c r="AR983" s="500"/>
      <c r="AS983" s="503"/>
      <c r="AT983" s="503"/>
      <c r="AU983" s="504"/>
      <c r="AV983" s="505"/>
      <c r="AW983" s="506"/>
      <c r="AX983" s="506"/>
      <c r="AY983" s="505"/>
      <c r="AZ983" s="506"/>
      <c r="BA983" s="504"/>
      <c r="BB983" s="504"/>
      <c r="BC983" s="504"/>
      <c r="BD983" s="504"/>
      <c r="BE983" s="504"/>
      <c r="BF983" s="504"/>
      <c r="BG983" s="505"/>
      <c r="BH983" s="505"/>
      <c r="BI983" s="505"/>
      <c r="BJ983" s="505"/>
      <c r="BK983" s="505"/>
      <c r="BL983" s="505"/>
      <c r="BM983" s="505"/>
      <c r="BN983" s="505"/>
      <c r="BO983" s="505"/>
      <c r="BP983" s="505"/>
    </row>
    <row r="984" spans="1:68" ht="19.5" customHeight="1">
      <c r="A984" s="499"/>
      <c r="B984" s="499"/>
      <c r="C984" s="499"/>
      <c r="D984" s="499"/>
      <c r="E984" s="499"/>
      <c r="F984" s="499"/>
      <c r="G984" s="500"/>
      <c r="H984" s="499"/>
      <c r="I984" s="499"/>
      <c r="J984" s="500"/>
      <c r="K984" s="499"/>
      <c r="L984" s="500"/>
      <c r="M984" s="499"/>
      <c r="N984" s="500"/>
      <c r="O984" s="499"/>
      <c r="P984" s="500"/>
      <c r="Q984" s="501"/>
      <c r="R984" s="501"/>
      <c r="S984" s="501"/>
      <c r="T984" s="501"/>
      <c r="U984" s="499"/>
      <c r="V984" s="499"/>
      <c r="W984" s="500"/>
      <c r="X984" s="501"/>
      <c r="Y984" s="499"/>
      <c r="Z984" s="500"/>
      <c r="AA984" s="500"/>
      <c r="AB984" s="499"/>
      <c r="AC984" s="499"/>
      <c r="AD984" s="499"/>
      <c r="AE984" s="499"/>
      <c r="AF984" s="500"/>
      <c r="AG984" s="500"/>
      <c r="AH984" s="501"/>
      <c r="AI984" s="501"/>
      <c r="AJ984" s="501"/>
      <c r="AK984" s="501"/>
      <c r="AL984" s="501"/>
      <c r="AM984" s="501"/>
      <c r="AN984" s="502"/>
      <c r="AO984" s="502"/>
      <c r="AP984" s="500"/>
      <c r="AQ984" s="500"/>
      <c r="AR984" s="500"/>
      <c r="AS984" s="503"/>
      <c r="AT984" s="503"/>
      <c r="AU984" s="504"/>
      <c r="AV984" s="505"/>
      <c r="AW984" s="506"/>
      <c r="AX984" s="506"/>
      <c r="AY984" s="505"/>
      <c r="AZ984" s="506"/>
      <c r="BA984" s="504"/>
      <c r="BB984" s="504"/>
      <c r="BC984" s="504"/>
      <c r="BD984" s="504"/>
      <c r="BE984" s="504"/>
      <c r="BF984" s="504"/>
      <c r="BG984" s="505"/>
      <c r="BH984" s="505"/>
      <c r="BI984" s="505"/>
      <c r="BJ984" s="505"/>
      <c r="BK984" s="505"/>
      <c r="BL984" s="505"/>
      <c r="BM984" s="505"/>
      <c r="BN984" s="505"/>
      <c r="BO984" s="505"/>
      <c r="BP984" s="505"/>
    </row>
    <row r="985" spans="1:68" ht="19.5" customHeight="1">
      <c r="A985" s="499"/>
      <c r="B985" s="499"/>
      <c r="C985" s="499"/>
      <c r="D985" s="499"/>
      <c r="E985" s="499"/>
      <c r="F985" s="499"/>
      <c r="G985" s="500"/>
      <c r="H985" s="499"/>
      <c r="I985" s="499"/>
      <c r="J985" s="500"/>
      <c r="K985" s="499"/>
      <c r="L985" s="500"/>
      <c r="M985" s="499"/>
      <c r="N985" s="500"/>
      <c r="O985" s="499"/>
      <c r="P985" s="500"/>
      <c r="Q985" s="501"/>
      <c r="R985" s="501"/>
      <c r="S985" s="501"/>
      <c r="T985" s="501"/>
      <c r="U985" s="499"/>
      <c r="V985" s="499"/>
      <c r="W985" s="500"/>
      <c r="X985" s="501"/>
      <c r="Y985" s="499"/>
      <c r="Z985" s="500"/>
      <c r="AA985" s="500"/>
      <c r="AB985" s="499"/>
      <c r="AC985" s="499"/>
      <c r="AD985" s="499"/>
      <c r="AE985" s="499"/>
      <c r="AF985" s="500"/>
      <c r="AG985" s="500"/>
      <c r="AH985" s="501"/>
      <c r="AI985" s="501"/>
      <c r="AJ985" s="501"/>
      <c r="AK985" s="501"/>
      <c r="AL985" s="501"/>
      <c r="AM985" s="501"/>
      <c r="AN985" s="502"/>
      <c r="AO985" s="502"/>
      <c r="AP985" s="500"/>
      <c r="AQ985" s="500"/>
      <c r="AR985" s="500"/>
      <c r="AS985" s="503"/>
      <c r="AT985" s="503"/>
      <c r="AU985" s="504"/>
      <c r="AV985" s="505"/>
      <c r="AW985" s="506"/>
      <c r="AX985" s="506"/>
      <c r="AY985" s="505"/>
      <c r="AZ985" s="506"/>
      <c r="BA985" s="504"/>
      <c r="BB985" s="504"/>
      <c r="BC985" s="504"/>
      <c r="BD985" s="504"/>
      <c r="BE985" s="504"/>
      <c r="BF985" s="504"/>
      <c r="BG985" s="505"/>
      <c r="BH985" s="505"/>
      <c r="BI985" s="505"/>
      <c r="BJ985" s="505"/>
      <c r="BK985" s="505"/>
      <c r="BL985" s="505"/>
      <c r="BM985" s="505"/>
      <c r="BN985" s="505"/>
      <c r="BO985" s="505"/>
      <c r="BP985" s="505"/>
    </row>
    <row r="986" spans="1:68" ht="19.5" customHeight="1">
      <c r="A986" s="499"/>
      <c r="B986" s="499"/>
      <c r="C986" s="499"/>
      <c r="D986" s="499"/>
      <c r="E986" s="499"/>
      <c r="F986" s="499"/>
      <c r="G986" s="500"/>
      <c r="H986" s="499"/>
      <c r="I986" s="499"/>
      <c r="J986" s="500"/>
      <c r="K986" s="499"/>
      <c r="L986" s="500"/>
      <c r="M986" s="499"/>
      <c r="N986" s="500"/>
      <c r="O986" s="499"/>
      <c r="P986" s="500"/>
      <c r="Q986" s="501"/>
      <c r="R986" s="501"/>
      <c r="S986" s="501"/>
      <c r="T986" s="501"/>
      <c r="U986" s="499"/>
      <c r="V986" s="499"/>
      <c r="W986" s="500"/>
      <c r="X986" s="501"/>
      <c r="Y986" s="499"/>
      <c r="Z986" s="500"/>
      <c r="AA986" s="500"/>
      <c r="AB986" s="499"/>
      <c r="AC986" s="499"/>
      <c r="AD986" s="499"/>
      <c r="AE986" s="499"/>
      <c r="AF986" s="500"/>
      <c r="AG986" s="500"/>
      <c r="AH986" s="501"/>
      <c r="AI986" s="501"/>
      <c r="AJ986" s="501"/>
      <c r="AK986" s="501"/>
      <c r="AL986" s="501"/>
      <c r="AM986" s="501"/>
      <c r="AN986" s="502"/>
      <c r="AO986" s="502"/>
      <c r="AP986" s="500"/>
      <c r="AQ986" s="500"/>
      <c r="AR986" s="500"/>
      <c r="AS986" s="503"/>
      <c r="AT986" s="503"/>
      <c r="AU986" s="504"/>
      <c r="AV986" s="505"/>
      <c r="AW986" s="506"/>
      <c r="AX986" s="506"/>
      <c r="AY986" s="505"/>
      <c r="AZ986" s="506"/>
      <c r="BA986" s="504"/>
      <c r="BB986" s="504"/>
      <c r="BC986" s="504"/>
      <c r="BD986" s="504"/>
      <c r="BE986" s="504"/>
      <c r="BF986" s="504"/>
      <c r="BG986" s="505"/>
      <c r="BH986" s="505"/>
      <c r="BI986" s="505"/>
      <c r="BJ986" s="505"/>
      <c r="BK986" s="505"/>
      <c r="BL986" s="505"/>
      <c r="BM986" s="505"/>
      <c r="BN986" s="505"/>
      <c r="BO986" s="505"/>
      <c r="BP986" s="505"/>
    </row>
    <row r="987" spans="1:68" ht="19.5" customHeight="1">
      <c r="A987" s="499"/>
      <c r="B987" s="499"/>
      <c r="C987" s="499"/>
      <c r="D987" s="499"/>
      <c r="E987" s="499"/>
      <c r="F987" s="499"/>
      <c r="G987" s="500"/>
      <c r="H987" s="499"/>
      <c r="I987" s="499"/>
      <c r="J987" s="500"/>
      <c r="K987" s="499"/>
      <c r="L987" s="500"/>
      <c r="M987" s="499"/>
      <c r="N987" s="500"/>
      <c r="O987" s="499"/>
      <c r="P987" s="500"/>
      <c r="Q987" s="501"/>
      <c r="R987" s="501"/>
      <c r="S987" s="501"/>
      <c r="T987" s="501"/>
      <c r="U987" s="499"/>
      <c r="V987" s="499"/>
      <c r="W987" s="500"/>
      <c r="X987" s="501"/>
      <c r="Y987" s="499"/>
      <c r="Z987" s="500"/>
      <c r="AA987" s="500"/>
      <c r="AB987" s="499"/>
      <c r="AC987" s="499"/>
      <c r="AD987" s="499"/>
      <c r="AE987" s="499"/>
      <c r="AF987" s="500"/>
      <c r="AG987" s="500"/>
      <c r="AH987" s="501"/>
      <c r="AI987" s="501"/>
      <c r="AJ987" s="501"/>
      <c r="AK987" s="501"/>
      <c r="AL987" s="501"/>
      <c r="AM987" s="501"/>
      <c r="AN987" s="502"/>
      <c r="AO987" s="502"/>
      <c r="AP987" s="500"/>
      <c r="AQ987" s="500"/>
      <c r="AR987" s="500"/>
      <c r="AS987" s="503"/>
      <c r="AT987" s="503"/>
      <c r="AU987" s="504"/>
      <c r="AV987" s="505"/>
      <c r="AW987" s="506"/>
      <c r="AX987" s="506"/>
      <c r="AY987" s="505"/>
      <c r="AZ987" s="506"/>
      <c r="BA987" s="504"/>
      <c r="BB987" s="504"/>
      <c r="BC987" s="504"/>
      <c r="BD987" s="504"/>
      <c r="BE987" s="504"/>
      <c r="BF987" s="504"/>
      <c r="BG987" s="505"/>
      <c r="BH987" s="505"/>
      <c r="BI987" s="505"/>
      <c r="BJ987" s="505"/>
      <c r="BK987" s="505"/>
      <c r="BL987" s="505"/>
      <c r="BM987" s="505"/>
      <c r="BN987" s="505"/>
      <c r="BO987" s="505"/>
      <c r="BP987" s="505"/>
    </row>
    <row r="988" spans="1:68" ht="19.5" customHeight="1">
      <c r="A988" s="499"/>
      <c r="B988" s="499"/>
      <c r="C988" s="499"/>
      <c r="D988" s="499"/>
      <c r="E988" s="499"/>
      <c r="F988" s="499"/>
      <c r="G988" s="500"/>
      <c r="H988" s="499"/>
      <c r="I988" s="499"/>
      <c r="J988" s="500"/>
      <c r="K988" s="499"/>
      <c r="L988" s="500"/>
      <c r="M988" s="499"/>
      <c r="N988" s="500"/>
      <c r="O988" s="499"/>
      <c r="P988" s="500"/>
      <c r="Q988" s="501"/>
      <c r="R988" s="501"/>
      <c r="S988" s="501"/>
      <c r="T988" s="501"/>
      <c r="U988" s="499"/>
      <c r="V988" s="499"/>
      <c r="W988" s="500"/>
      <c r="X988" s="501"/>
      <c r="Y988" s="499"/>
      <c r="Z988" s="500"/>
      <c r="AA988" s="500"/>
      <c r="AB988" s="499"/>
      <c r="AC988" s="499"/>
      <c r="AD988" s="499"/>
      <c r="AE988" s="499"/>
      <c r="AF988" s="500"/>
      <c r="AG988" s="500"/>
      <c r="AH988" s="501"/>
      <c r="AI988" s="501"/>
      <c r="AJ988" s="501"/>
      <c r="AK988" s="501"/>
      <c r="AL988" s="501"/>
      <c r="AM988" s="501"/>
      <c r="AN988" s="502"/>
      <c r="AO988" s="502"/>
      <c r="AP988" s="500"/>
      <c r="AQ988" s="500"/>
      <c r="AR988" s="500"/>
      <c r="AS988" s="503"/>
      <c r="AT988" s="503"/>
      <c r="AU988" s="504"/>
      <c r="AV988" s="505"/>
      <c r="AW988" s="506"/>
      <c r="AX988" s="506"/>
      <c r="AY988" s="505"/>
      <c r="AZ988" s="506"/>
      <c r="BA988" s="504"/>
      <c r="BB988" s="504"/>
      <c r="BC988" s="504"/>
      <c r="BD988" s="504"/>
      <c r="BE988" s="504"/>
      <c r="BF988" s="504"/>
      <c r="BG988" s="505"/>
      <c r="BH988" s="505"/>
      <c r="BI988" s="505"/>
      <c r="BJ988" s="505"/>
      <c r="BK988" s="505"/>
      <c r="BL988" s="505"/>
      <c r="BM988" s="505"/>
      <c r="BN988" s="505"/>
      <c r="BO988" s="505"/>
      <c r="BP988" s="505"/>
    </row>
    <row r="989" spans="1:68" ht="19.5" customHeight="1">
      <c r="A989" s="499"/>
      <c r="B989" s="499"/>
      <c r="C989" s="499"/>
      <c r="D989" s="499"/>
      <c r="E989" s="499"/>
      <c r="F989" s="499"/>
      <c r="G989" s="500"/>
      <c r="H989" s="499"/>
      <c r="I989" s="499"/>
      <c r="J989" s="500"/>
      <c r="K989" s="499"/>
      <c r="L989" s="500"/>
      <c r="M989" s="499"/>
      <c r="N989" s="500"/>
      <c r="O989" s="499"/>
      <c r="P989" s="500"/>
      <c r="Q989" s="501"/>
      <c r="R989" s="501"/>
      <c r="S989" s="501"/>
      <c r="T989" s="501"/>
      <c r="U989" s="499"/>
      <c r="V989" s="499"/>
      <c r="W989" s="500"/>
      <c r="X989" s="501"/>
      <c r="Y989" s="499"/>
      <c r="Z989" s="500"/>
      <c r="AA989" s="500"/>
      <c r="AB989" s="499"/>
      <c r="AC989" s="499"/>
      <c r="AD989" s="499"/>
      <c r="AE989" s="499"/>
      <c r="AF989" s="500"/>
      <c r="AG989" s="500"/>
      <c r="AH989" s="501"/>
      <c r="AI989" s="501"/>
      <c r="AJ989" s="501"/>
      <c r="AK989" s="501"/>
      <c r="AL989" s="501"/>
      <c r="AM989" s="501"/>
      <c r="AN989" s="502"/>
      <c r="AO989" s="502"/>
      <c r="AP989" s="500"/>
      <c r="AQ989" s="500"/>
      <c r="AR989" s="500"/>
      <c r="AS989" s="503"/>
      <c r="AT989" s="503"/>
      <c r="AU989" s="504"/>
      <c r="AV989" s="505"/>
      <c r="AW989" s="506"/>
      <c r="AX989" s="506"/>
      <c r="AY989" s="505"/>
      <c r="AZ989" s="506"/>
      <c r="BA989" s="504"/>
      <c r="BB989" s="504"/>
      <c r="BC989" s="504"/>
      <c r="BD989" s="504"/>
      <c r="BE989" s="504"/>
      <c r="BF989" s="504"/>
      <c r="BG989" s="505"/>
      <c r="BH989" s="505"/>
      <c r="BI989" s="505"/>
      <c r="BJ989" s="505"/>
      <c r="BK989" s="505"/>
      <c r="BL989" s="505"/>
      <c r="BM989" s="505"/>
      <c r="BN989" s="505"/>
      <c r="BO989" s="505"/>
      <c r="BP989" s="505"/>
    </row>
    <row r="990" spans="1:68" ht="19.5" customHeight="1">
      <c r="A990" s="499"/>
      <c r="B990" s="499"/>
      <c r="C990" s="499"/>
      <c r="D990" s="499"/>
      <c r="E990" s="499"/>
      <c r="F990" s="499"/>
      <c r="G990" s="500"/>
      <c r="H990" s="499"/>
      <c r="I990" s="499"/>
      <c r="J990" s="500"/>
      <c r="K990" s="499"/>
      <c r="L990" s="500"/>
      <c r="M990" s="499"/>
      <c r="N990" s="500"/>
      <c r="O990" s="499"/>
      <c r="P990" s="500"/>
      <c r="Q990" s="501"/>
      <c r="R990" s="501"/>
      <c r="S990" s="501"/>
      <c r="T990" s="501"/>
      <c r="U990" s="499"/>
      <c r="V990" s="499"/>
      <c r="W990" s="500"/>
      <c r="X990" s="501"/>
      <c r="Y990" s="499"/>
      <c r="Z990" s="500"/>
      <c r="AA990" s="500"/>
      <c r="AB990" s="499"/>
      <c r="AC990" s="499"/>
      <c r="AD990" s="499"/>
      <c r="AE990" s="499"/>
      <c r="AF990" s="500"/>
      <c r="AG990" s="500"/>
      <c r="AH990" s="501"/>
      <c r="AI990" s="501"/>
      <c r="AJ990" s="501"/>
      <c r="AK990" s="501"/>
      <c r="AL990" s="501"/>
      <c r="AM990" s="501"/>
      <c r="AN990" s="502"/>
      <c r="AO990" s="502"/>
      <c r="AP990" s="500"/>
      <c r="AQ990" s="500"/>
      <c r="AR990" s="500"/>
      <c r="AS990" s="503"/>
      <c r="AT990" s="503"/>
      <c r="AU990" s="504"/>
      <c r="AV990" s="505"/>
      <c r="AW990" s="506"/>
      <c r="AX990" s="506"/>
      <c r="AY990" s="505"/>
      <c r="AZ990" s="506"/>
      <c r="BA990" s="504"/>
      <c r="BB990" s="504"/>
      <c r="BC990" s="504"/>
      <c r="BD990" s="504"/>
      <c r="BE990" s="504"/>
      <c r="BF990" s="504"/>
      <c r="BG990" s="505"/>
      <c r="BH990" s="505"/>
      <c r="BI990" s="505"/>
      <c r="BJ990" s="505"/>
      <c r="BK990" s="505"/>
      <c r="BL990" s="505"/>
      <c r="BM990" s="505"/>
      <c r="BN990" s="505"/>
      <c r="BO990" s="505"/>
      <c r="BP990" s="505"/>
    </row>
    <row r="991" spans="1:68" ht="19.5" customHeight="1">
      <c r="A991" s="499"/>
      <c r="B991" s="499"/>
      <c r="C991" s="499"/>
      <c r="D991" s="499"/>
      <c r="E991" s="499"/>
      <c r="F991" s="499"/>
      <c r="G991" s="500"/>
      <c r="H991" s="499"/>
      <c r="I991" s="499"/>
      <c r="J991" s="500"/>
      <c r="K991" s="499"/>
      <c r="L991" s="500"/>
      <c r="M991" s="499"/>
      <c r="N991" s="500"/>
      <c r="O991" s="499"/>
      <c r="P991" s="500"/>
      <c r="Q991" s="501"/>
      <c r="R991" s="501"/>
      <c r="S991" s="501"/>
      <c r="T991" s="501"/>
      <c r="U991" s="499"/>
      <c r="V991" s="499"/>
      <c r="W991" s="500"/>
      <c r="X991" s="501"/>
      <c r="Y991" s="499"/>
      <c r="Z991" s="500"/>
      <c r="AA991" s="500"/>
      <c r="AB991" s="499"/>
      <c r="AC991" s="499"/>
      <c r="AD991" s="499"/>
      <c r="AE991" s="499"/>
      <c r="AF991" s="500"/>
      <c r="AG991" s="500"/>
      <c r="AH991" s="501"/>
      <c r="AI991" s="501"/>
      <c r="AJ991" s="501"/>
      <c r="AK991" s="501"/>
      <c r="AL991" s="501"/>
      <c r="AM991" s="501"/>
      <c r="AN991" s="502"/>
      <c r="AO991" s="502"/>
      <c r="AP991" s="500"/>
      <c r="AQ991" s="500"/>
      <c r="AR991" s="500"/>
      <c r="AS991" s="503"/>
      <c r="AT991" s="503"/>
      <c r="AU991" s="504"/>
      <c r="AV991" s="505"/>
      <c r="AW991" s="506"/>
      <c r="AX991" s="506"/>
      <c r="AY991" s="505"/>
      <c r="AZ991" s="506"/>
      <c r="BA991" s="504"/>
      <c r="BB991" s="504"/>
      <c r="BC991" s="504"/>
      <c r="BD991" s="504"/>
      <c r="BE991" s="504"/>
      <c r="BF991" s="504"/>
      <c r="BG991" s="505"/>
      <c r="BH991" s="505"/>
      <c r="BI991" s="505"/>
      <c r="BJ991" s="505"/>
      <c r="BK991" s="505"/>
      <c r="BL991" s="505"/>
      <c r="BM991" s="505"/>
      <c r="BN991" s="505"/>
      <c r="BO991" s="505"/>
      <c r="BP991" s="505"/>
    </row>
    <row r="992" spans="1:68" ht="19.5" customHeight="1">
      <c r="A992" s="499"/>
      <c r="B992" s="499"/>
      <c r="C992" s="499"/>
      <c r="D992" s="499"/>
      <c r="E992" s="499"/>
      <c r="F992" s="499"/>
      <c r="G992" s="500"/>
      <c r="H992" s="499"/>
      <c r="I992" s="499"/>
      <c r="J992" s="500"/>
      <c r="K992" s="499"/>
      <c r="L992" s="500"/>
      <c r="M992" s="499"/>
      <c r="N992" s="500"/>
      <c r="O992" s="499"/>
      <c r="P992" s="500"/>
      <c r="Q992" s="501"/>
      <c r="R992" s="501"/>
      <c r="S992" s="501"/>
      <c r="T992" s="501"/>
      <c r="U992" s="499"/>
      <c r="V992" s="499"/>
      <c r="W992" s="500"/>
      <c r="X992" s="501"/>
      <c r="Y992" s="499"/>
      <c r="Z992" s="500"/>
      <c r="AA992" s="500"/>
      <c r="AB992" s="499"/>
      <c r="AC992" s="499"/>
      <c r="AD992" s="499"/>
      <c r="AE992" s="499"/>
      <c r="AF992" s="500"/>
      <c r="AG992" s="500"/>
      <c r="AH992" s="501"/>
      <c r="AI992" s="501"/>
      <c r="AJ992" s="501"/>
      <c r="AK992" s="501"/>
      <c r="AL992" s="501"/>
      <c r="AM992" s="501"/>
      <c r="AN992" s="502"/>
      <c r="AO992" s="502"/>
      <c r="AP992" s="500"/>
      <c r="AQ992" s="500"/>
      <c r="AR992" s="500"/>
      <c r="AS992" s="503"/>
      <c r="AT992" s="503"/>
      <c r="AU992" s="504"/>
      <c r="AV992" s="505"/>
      <c r="AW992" s="506"/>
      <c r="AX992" s="506"/>
      <c r="AY992" s="505"/>
      <c r="AZ992" s="506"/>
      <c r="BA992" s="504"/>
      <c r="BB992" s="504"/>
      <c r="BC992" s="504"/>
      <c r="BD992" s="504"/>
      <c r="BE992" s="504"/>
      <c r="BF992" s="504"/>
      <c r="BG992" s="505"/>
      <c r="BH992" s="505"/>
      <c r="BI992" s="505"/>
      <c r="BJ992" s="505"/>
      <c r="BK992" s="505"/>
      <c r="BL992" s="505"/>
      <c r="BM992" s="505"/>
      <c r="BN992" s="505"/>
      <c r="BO992" s="505"/>
      <c r="BP992" s="505"/>
    </row>
    <row r="993" spans="1:68" ht="19.5" customHeight="1">
      <c r="A993" s="499"/>
      <c r="B993" s="499"/>
      <c r="C993" s="499"/>
      <c r="D993" s="499"/>
      <c r="E993" s="499"/>
      <c r="F993" s="499"/>
      <c r="G993" s="500"/>
      <c r="H993" s="499"/>
      <c r="I993" s="499"/>
      <c r="J993" s="500"/>
      <c r="K993" s="499"/>
      <c r="L993" s="500"/>
      <c r="M993" s="499"/>
      <c r="N993" s="500"/>
      <c r="O993" s="499"/>
      <c r="P993" s="500"/>
      <c r="Q993" s="501"/>
      <c r="R993" s="501"/>
      <c r="S993" s="501"/>
      <c r="T993" s="501"/>
      <c r="U993" s="499"/>
      <c r="V993" s="499"/>
      <c r="W993" s="500"/>
      <c r="X993" s="501"/>
      <c r="Y993" s="499"/>
      <c r="Z993" s="500"/>
      <c r="AA993" s="500"/>
      <c r="AB993" s="499"/>
      <c r="AC993" s="499"/>
      <c r="AD993" s="499"/>
      <c r="AE993" s="499"/>
      <c r="AF993" s="500"/>
      <c r="AG993" s="500"/>
      <c r="AH993" s="501"/>
      <c r="AI993" s="501"/>
      <c r="AJ993" s="501"/>
      <c r="AK993" s="501"/>
      <c r="AL993" s="501"/>
      <c r="AM993" s="501"/>
      <c r="AN993" s="502"/>
      <c r="AO993" s="502"/>
      <c r="AP993" s="500"/>
      <c r="AQ993" s="500"/>
      <c r="AR993" s="500"/>
      <c r="AS993" s="503"/>
      <c r="AT993" s="503"/>
      <c r="AU993" s="504"/>
      <c r="AV993" s="505"/>
      <c r="AW993" s="506"/>
      <c r="AX993" s="506"/>
      <c r="AY993" s="505"/>
      <c r="AZ993" s="506"/>
      <c r="BA993" s="504"/>
      <c r="BB993" s="504"/>
      <c r="BC993" s="504"/>
      <c r="BD993" s="504"/>
      <c r="BE993" s="504"/>
      <c r="BF993" s="504"/>
      <c r="BG993" s="505"/>
      <c r="BH993" s="505"/>
      <c r="BI993" s="505"/>
      <c r="BJ993" s="505"/>
      <c r="BK993" s="505"/>
      <c r="BL993" s="505"/>
      <c r="BM993" s="505"/>
      <c r="BN993" s="505"/>
      <c r="BO993" s="505"/>
      <c r="BP993" s="505"/>
    </row>
    <row r="994" spans="1:68" ht="19.5" customHeight="1">
      <c r="A994" s="499"/>
      <c r="B994" s="499"/>
      <c r="C994" s="499"/>
      <c r="D994" s="499"/>
      <c r="E994" s="499"/>
      <c r="F994" s="499"/>
      <c r="G994" s="500"/>
      <c r="H994" s="499"/>
      <c r="I994" s="499"/>
      <c r="J994" s="500"/>
      <c r="K994" s="499"/>
      <c r="L994" s="500"/>
      <c r="M994" s="499"/>
      <c r="N994" s="500"/>
      <c r="O994" s="499"/>
      <c r="P994" s="500"/>
      <c r="Q994" s="501"/>
      <c r="R994" s="501"/>
      <c r="S994" s="501"/>
      <c r="T994" s="501"/>
      <c r="U994" s="499"/>
      <c r="V994" s="499"/>
      <c r="W994" s="500"/>
      <c r="X994" s="501"/>
      <c r="Y994" s="499"/>
      <c r="Z994" s="500"/>
      <c r="AA994" s="500"/>
      <c r="AB994" s="499"/>
      <c r="AC994" s="499"/>
      <c r="AD994" s="499"/>
      <c r="AE994" s="499"/>
      <c r="AF994" s="500"/>
      <c r="AG994" s="500"/>
      <c r="AH994" s="501"/>
      <c r="AI994" s="501"/>
      <c r="AJ994" s="501"/>
      <c r="AK994" s="501"/>
      <c r="AL994" s="501"/>
      <c r="AM994" s="501"/>
      <c r="AN994" s="502"/>
      <c r="AO994" s="502"/>
      <c r="AP994" s="500"/>
      <c r="AQ994" s="500"/>
      <c r="AR994" s="500"/>
      <c r="AS994" s="503"/>
      <c r="AT994" s="503"/>
      <c r="AU994" s="504"/>
      <c r="AV994" s="505"/>
      <c r="AW994" s="506"/>
      <c r="AX994" s="506"/>
      <c r="AY994" s="505"/>
      <c r="AZ994" s="506"/>
      <c r="BA994" s="504"/>
      <c r="BB994" s="504"/>
      <c r="BC994" s="504"/>
      <c r="BD994" s="504"/>
      <c r="BE994" s="504"/>
      <c r="BF994" s="504"/>
      <c r="BG994" s="505"/>
      <c r="BH994" s="505"/>
      <c r="BI994" s="505"/>
      <c r="BJ994" s="505"/>
      <c r="BK994" s="505"/>
      <c r="BL994" s="505"/>
      <c r="BM994" s="505"/>
      <c r="BN994" s="505"/>
      <c r="BO994" s="505"/>
      <c r="BP994" s="505"/>
    </row>
    <row r="995" spans="1:68" ht="19.5" customHeight="1">
      <c r="A995" s="499"/>
      <c r="B995" s="499"/>
      <c r="C995" s="499"/>
      <c r="D995" s="499"/>
      <c r="E995" s="499"/>
      <c r="F995" s="499"/>
      <c r="G995" s="500"/>
      <c r="H995" s="499"/>
      <c r="I995" s="499"/>
      <c r="J995" s="500"/>
      <c r="K995" s="499"/>
      <c r="L995" s="500"/>
      <c r="M995" s="499"/>
      <c r="N995" s="500"/>
      <c r="O995" s="499"/>
      <c r="P995" s="500"/>
      <c r="Q995" s="501"/>
      <c r="R995" s="501"/>
      <c r="S995" s="501"/>
      <c r="T995" s="501"/>
      <c r="U995" s="499"/>
      <c r="V995" s="499"/>
      <c r="W995" s="500"/>
      <c r="X995" s="501"/>
      <c r="Y995" s="499"/>
      <c r="Z995" s="500"/>
      <c r="AA995" s="500"/>
      <c r="AB995" s="499"/>
      <c r="AC995" s="499"/>
      <c r="AD995" s="499"/>
      <c r="AE995" s="499"/>
      <c r="AF995" s="500"/>
      <c r="AG995" s="500"/>
      <c r="AH995" s="501"/>
      <c r="AI995" s="501"/>
      <c r="AJ995" s="501"/>
      <c r="AK995" s="501"/>
      <c r="AL995" s="501"/>
      <c r="AM995" s="501"/>
      <c r="AN995" s="502"/>
      <c r="AO995" s="502"/>
      <c r="AP995" s="500"/>
      <c r="AQ995" s="500"/>
      <c r="AR995" s="500"/>
      <c r="AS995" s="503"/>
      <c r="AT995" s="503"/>
      <c r="AU995" s="504"/>
      <c r="AV995" s="505"/>
      <c r="AW995" s="506"/>
      <c r="AX995" s="506"/>
      <c r="AY995" s="505"/>
      <c r="AZ995" s="506"/>
      <c r="BA995" s="504"/>
      <c r="BB995" s="504"/>
      <c r="BC995" s="504"/>
      <c r="BD995" s="504"/>
      <c r="BE995" s="504"/>
      <c r="BF995" s="504"/>
      <c r="BG995" s="505"/>
      <c r="BH995" s="505"/>
      <c r="BI995" s="505"/>
      <c r="BJ995" s="505"/>
      <c r="BK995" s="505"/>
      <c r="BL995" s="505"/>
      <c r="BM995" s="505"/>
      <c r="BN995" s="505"/>
      <c r="BO995" s="505"/>
      <c r="BP995" s="505"/>
    </row>
    <row r="996" spans="1:68" ht="19.5" customHeight="1">
      <c r="A996" s="499"/>
      <c r="B996" s="499"/>
      <c r="C996" s="499"/>
      <c r="D996" s="499"/>
      <c r="E996" s="499"/>
      <c r="F996" s="499"/>
      <c r="G996" s="500"/>
      <c r="H996" s="499"/>
      <c r="I996" s="499"/>
      <c r="J996" s="500"/>
      <c r="K996" s="499"/>
      <c r="L996" s="500"/>
      <c r="M996" s="499"/>
      <c r="N996" s="500"/>
      <c r="O996" s="499"/>
      <c r="P996" s="500"/>
      <c r="Q996" s="501"/>
      <c r="R996" s="501"/>
      <c r="S996" s="501"/>
      <c r="T996" s="501"/>
      <c r="U996" s="499"/>
      <c r="V996" s="499"/>
      <c r="W996" s="500"/>
      <c r="X996" s="501"/>
      <c r="Y996" s="499"/>
      <c r="Z996" s="500"/>
      <c r="AA996" s="500"/>
      <c r="AB996" s="499"/>
      <c r="AC996" s="499"/>
      <c r="AD996" s="499"/>
      <c r="AE996" s="499"/>
      <c r="AF996" s="500"/>
      <c r="AG996" s="500"/>
      <c r="AH996" s="501"/>
      <c r="AI996" s="501"/>
      <c r="AJ996" s="501"/>
      <c r="AK996" s="501"/>
      <c r="AL996" s="501"/>
      <c r="AM996" s="501"/>
      <c r="AN996" s="502"/>
      <c r="AO996" s="502"/>
      <c r="AP996" s="500"/>
      <c r="AQ996" s="500"/>
      <c r="AR996" s="500"/>
      <c r="AS996" s="503"/>
      <c r="AT996" s="503"/>
      <c r="AU996" s="504"/>
      <c r="AV996" s="505"/>
      <c r="AW996" s="506"/>
      <c r="AX996" s="506"/>
      <c r="AY996" s="505"/>
      <c r="AZ996" s="506"/>
      <c r="BA996" s="504"/>
      <c r="BB996" s="504"/>
      <c r="BC996" s="504"/>
      <c r="BD996" s="504"/>
      <c r="BE996" s="504"/>
      <c r="BF996" s="504"/>
      <c r="BG996" s="505"/>
      <c r="BH996" s="505"/>
      <c r="BI996" s="505"/>
      <c r="BJ996" s="505"/>
      <c r="BK996" s="505"/>
      <c r="BL996" s="505"/>
      <c r="BM996" s="505"/>
      <c r="BN996" s="505"/>
      <c r="BO996" s="505"/>
      <c r="BP996" s="505"/>
    </row>
    <row r="997" spans="1:68" ht="19.5" customHeight="1">
      <c r="A997" s="499"/>
      <c r="B997" s="499"/>
      <c r="C997" s="499"/>
      <c r="D997" s="499"/>
      <c r="E997" s="499"/>
      <c r="F997" s="499"/>
      <c r="G997" s="500"/>
      <c r="H997" s="499"/>
      <c r="I997" s="499"/>
      <c r="J997" s="500"/>
      <c r="K997" s="499"/>
      <c r="L997" s="500"/>
      <c r="M997" s="499"/>
      <c r="N997" s="500"/>
      <c r="O997" s="499"/>
      <c r="P997" s="500"/>
      <c r="Q997" s="501"/>
      <c r="R997" s="501"/>
      <c r="S997" s="501"/>
      <c r="T997" s="501"/>
      <c r="U997" s="499"/>
      <c r="V997" s="499"/>
      <c r="W997" s="500"/>
      <c r="X997" s="501"/>
      <c r="Y997" s="499"/>
      <c r="Z997" s="500"/>
      <c r="AA997" s="500"/>
      <c r="AB997" s="499"/>
      <c r="AC997" s="499"/>
      <c r="AD997" s="499"/>
      <c r="AE997" s="499"/>
      <c r="AF997" s="500"/>
      <c r="AG997" s="500"/>
      <c r="AH997" s="501"/>
      <c r="AI997" s="501"/>
      <c r="AJ997" s="501"/>
      <c r="AK997" s="501"/>
      <c r="AL997" s="501"/>
      <c r="AM997" s="501"/>
      <c r="AN997" s="502"/>
      <c r="AO997" s="502"/>
      <c r="AP997" s="500"/>
      <c r="AQ997" s="500"/>
      <c r="AR997" s="500"/>
      <c r="AS997" s="503"/>
      <c r="AT997" s="503"/>
      <c r="AU997" s="504"/>
      <c r="AV997" s="505"/>
      <c r="AW997" s="506"/>
      <c r="AX997" s="506"/>
      <c r="AY997" s="505"/>
      <c r="AZ997" s="506"/>
      <c r="BA997" s="504"/>
      <c r="BB997" s="504"/>
      <c r="BC997" s="504"/>
      <c r="BD997" s="504"/>
      <c r="BE997" s="504"/>
      <c r="BF997" s="504"/>
      <c r="BG997" s="505"/>
      <c r="BH997" s="505"/>
      <c r="BI997" s="505"/>
      <c r="BJ997" s="505"/>
      <c r="BK997" s="505"/>
      <c r="BL997" s="505"/>
      <c r="BM997" s="505"/>
      <c r="BN997" s="505"/>
      <c r="BO997" s="505"/>
      <c r="BP997" s="505"/>
    </row>
    <row r="998" spans="1:68" ht="19.5" customHeight="1">
      <c r="A998" s="499"/>
      <c r="B998" s="499"/>
      <c r="C998" s="499"/>
      <c r="D998" s="499"/>
      <c r="E998" s="499"/>
      <c r="F998" s="499"/>
      <c r="G998" s="500"/>
      <c r="H998" s="499"/>
      <c r="I998" s="499"/>
      <c r="J998" s="500"/>
      <c r="K998" s="499"/>
      <c r="L998" s="500"/>
      <c r="M998" s="499"/>
      <c r="N998" s="500"/>
      <c r="O998" s="499"/>
      <c r="P998" s="500"/>
      <c r="Q998" s="501"/>
      <c r="R998" s="501"/>
      <c r="S998" s="501"/>
      <c r="T998" s="501"/>
      <c r="U998" s="499"/>
      <c r="V998" s="499"/>
      <c r="W998" s="500"/>
      <c r="X998" s="501"/>
      <c r="Y998" s="499"/>
      <c r="Z998" s="500"/>
      <c r="AA998" s="500"/>
      <c r="AB998" s="499"/>
      <c r="AC998" s="499"/>
      <c r="AD998" s="499"/>
      <c r="AE998" s="499"/>
      <c r="AF998" s="500"/>
      <c r="AG998" s="500"/>
      <c r="AH998" s="501"/>
      <c r="AI998" s="501"/>
      <c r="AJ998" s="501"/>
      <c r="AK998" s="501"/>
      <c r="AL998" s="501"/>
      <c r="AM998" s="501"/>
      <c r="AN998" s="502"/>
      <c r="AO998" s="502"/>
      <c r="AP998" s="500"/>
      <c r="AQ998" s="500"/>
      <c r="AR998" s="500"/>
      <c r="AS998" s="503"/>
      <c r="AT998" s="503"/>
      <c r="AU998" s="504"/>
      <c r="AV998" s="505"/>
      <c r="AW998" s="506"/>
      <c r="AX998" s="506"/>
      <c r="AY998" s="505"/>
      <c r="AZ998" s="506"/>
      <c r="BA998" s="504"/>
      <c r="BB998" s="504"/>
      <c r="BC998" s="504"/>
      <c r="BD998" s="504"/>
      <c r="BE998" s="504"/>
      <c r="BF998" s="504"/>
      <c r="BG998" s="505"/>
      <c r="BH998" s="505"/>
      <c r="BI998" s="505"/>
      <c r="BJ998" s="505"/>
      <c r="BK998" s="505"/>
      <c r="BL998" s="505"/>
      <c r="BM998" s="505"/>
      <c r="BN998" s="505"/>
      <c r="BO998" s="505"/>
      <c r="BP998" s="505"/>
    </row>
    <row r="999" spans="1:68" ht="19.5" customHeight="1">
      <c r="A999" s="499"/>
      <c r="B999" s="499"/>
      <c r="C999" s="499"/>
      <c r="D999" s="499"/>
      <c r="E999" s="499"/>
      <c r="F999" s="499"/>
      <c r="G999" s="500"/>
      <c r="H999" s="499"/>
      <c r="I999" s="499"/>
      <c r="J999" s="500"/>
      <c r="K999" s="499"/>
      <c r="L999" s="500"/>
      <c r="M999" s="499"/>
      <c r="N999" s="500"/>
      <c r="O999" s="499"/>
      <c r="P999" s="500"/>
      <c r="Q999" s="501"/>
      <c r="R999" s="501"/>
      <c r="S999" s="501"/>
      <c r="T999" s="501"/>
      <c r="U999" s="499"/>
      <c r="V999" s="499"/>
      <c r="W999" s="500"/>
      <c r="X999" s="501"/>
      <c r="Y999" s="499"/>
      <c r="Z999" s="500"/>
      <c r="AA999" s="500"/>
      <c r="AB999" s="499"/>
      <c r="AC999" s="499"/>
      <c r="AD999" s="499"/>
      <c r="AE999" s="499"/>
      <c r="AF999" s="500"/>
      <c r="AG999" s="500"/>
      <c r="AH999" s="501"/>
      <c r="AI999" s="501"/>
      <c r="AJ999" s="501"/>
      <c r="AK999" s="501"/>
      <c r="AL999" s="501"/>
      <c r="AM999" s="501"/>
      <c r="AN999" s="502"/>
      <c r="AO999" s="502"/>
      <c r="AP999" s="500"/>
      <c r="AQ999" s="500"/>
      <c r="AR999" s="500"/>
      <c r="AS999" s="503"/>
      <c r="AT999" s="503"/>
      <c r="AU999" s="504"/>
      <c r="AV999" s="505"/>
      <c r="AW999" s="506"/>
      <c r="AX999" s="506"/>
      <c r="AY999" s="505"/>
      <c r="AZ999" s="506"/>
      <c r="BA999" s="504"/>
      <c r="BB999" s="504"/>
      <c r="BC999" s="504"/>
      <c r="BD999" s="504"/>
      <c r="BE999" s="504"/>
      <c r="BF999" s="504"/>
      <c r="BG999" s="505"/>
      <c r="BH999" s="505"/>
      <c r="BI999" s="505"/>
      <c r="BJ999" s="505"/>
      <c r="BK999" s="505"/>
      <c r="BL999" s="505"/>
      <c r="BM999" s="505"/>
      <c r="BN999" s="505"/>
      <c r="BO999" s="505"/>
      <c r="BP999" s="505"/>
    </row>
    <row r="1000" spans="1:68" ht="19.5" customHeight="1">
      <c r="A1000" s="499"/>
      <c r="B1000" s="499"/>
      <c r="C1000" s="499"/>
      <c r="D1000" s="499"/>
      <c r="E1000" s="499"/>
      <c r="F1000" s="499"/>
      <c r="G1000" s="500"/>
      <c r="H1000" s="499"/>
      <c r="I1000" s="499"/>
      <c r="J1000" s="500"/>
      <c r="K1000" s="499"/>
      <c r="L1000" s="500"/>
      <c r="M1000" s="499"/>
      <c r="N1000" s="500"/>
      <c r="O1000" s="499"/>
      <c r="P1000" s="500"/>
      <c r="Q1000" s="501"/>
      <c r="R1000" s="501"/>
      <c r="S1000" s="501"/>
      <c r="T1000" s="501"/>
      <c r="U1000" s="499"/>
      <c r="V1000" s="499"/>
      <c r="W1000" s="500"/>
      <c r="X1000" s="501"/>
      <c r="Y1000" s="499"/>
      <c r="Z1000" s="500"/>
      <c r="AA1000" s="500"/>
      <c r="AB1000" s="499"/>
      <c r="AC1000" s="499"/>
      <c r="AD1000" s="499"/>
      <c r="AE1000" s="499"/>
      <c r="AF1000" s="500"/>
      <c r="AG1000" s="500"/>
      <c r="AH1000" s="501"/>
      <c r="AI1000" s="501"/>
      <c r="AJ1000" s="501"/>
      <c r="AK1000" s="501"/>
      <c r="AL1000" s="501"/>
      <c r="AM1000" s="501"/>
      <c r="AN1000" s="502"/>
      <c r="AO1000" s="502"/>
      <c r="AP1000" s="500"/>
      <c r="AQ1000" s="500"/>
      <c r="AR1000" s="500"/>
      <c r="AS1000" s="503"/>
      <c r="AT1000" s="503"/>
      <c r="AU1000" s="504"/>
      <c r="AV1000" s="505"/>
      <c r="AW1000" s="506"/>
      <c r="AX1000" s="506"/>
      <c r="AY1000" s="505"/>
      <c r="AZ1000" s="506"/>
      <c r="BA1000" s="504"/>
      <c r="BB1000" s="504"/>
      <c r="BC1000" s="504"/>
      <c r="BD1000" s="504"/>
      <c r="BE1000" s="504"/>
      <c r="BF1000" s="504"/>
      <c r="BG1000" s="505"/>
      <c r="BH1000" s="505"/>
      <c r="BI1000" s="505"/>
      <c r="BJ1000" s="505"/>
      <c r="BK1000" s="505"/>
      <c r="BL1000" s="505"/>
      <c r="BM1000" s="505"/>
      <c r="BN1000" s="505"/>
      <c r="BO1000" s="505"/>
      <c r="BP1000" s="505"/>
    </row>
  </sheetData>
  <conditionalFormatting sqref="A1:XFD1048576">
    <cfRule type="cellIs" dxfId="1052" priority="1" operator="equal">
      <formula>"NA"</formula>
    </cfRule>
    <cfRule type="cellIs" dxfId="1051" priority="2" operator="equal">
      <formula>"AB"</formula>
    </cfRule>
  </conditionalFormatting>
  <hyperlinks>
    <hyperlink ref="BP4" r:id="rId1" display="Brihatara has shown satisfactory progress in most subjects.However,her behavior can sometimes be disruptive to the learning environment.By encouraging her to listen carefully and follow instructions she will reach her full potential."/>
    <hyperlink ref="BM5" r:id="rId2" display="Debinsha is an intelligent girl who understands concepts quickly.By minimizing distractions and staying focused,she can showcase her full potential and achieve excellent results in Mathematics."/>
    <hyperlink ref="BK6" r:id="rId3" display="Dhasvanth should prioritize regular practice in reading and writing to boost both fluency and accuracy.By strengthening his vocabulary and sentence formation skills he can build confidence in his subject."/>
  </hyperlinks>
  <pageMargins left="0.7" right="0.7" top="0.75" bottom="0.75" header="0" footer="0"/>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7030A0"/>
  </sheetPr>
  <dimension ref="A1:AO478"/>
  <sheetViews>
    <sheetView zoomScale="96" zoomScaleNormal="96" workbookViewId="0">
      <selection activeCell="F6" sqref="F6:G6"/>
    </sheetView>
  </sheetViews>
  <sheetFormatPr defaultColWidth="8.90625" defaultRowHeight="20" customHeight="1"/>
  <cols>
    <col min="1" max="1" width="4.81640625" style="3" bestFit="1" customWidth="1"/>
    <col min="2" max="2" width="2" style="3" customWidth="1"/>
    <col min="3" max="3" width="2.81640625" style="146" customWidth="1"/>
    <col min="4" max="4" width="17.90625" style="3" bestFit="1" customWidth="1"/>
    <col min="5" max="5" width="1.81640625" style="7" customWidth="1"/>
    <col min="6" max="7" width="8.36328125" style="3" customWidth="1"/>
    <col min="8" max="8" width="1.81640625" style="3" customWidth="1"/>
    <col min="9" max="10" width="8.36328125" style="3" customWidth="1"/>
    <col min="11" max="11" width="1.81640625" style="7" customWidth="1"/>
    <col min="12" max="14" width="8.36328125" style="3" customWidth="1"/>
    <col min="15" max="16384" width="8.90625" style="3"/>
  </cols>
  <sheetData>
    <row r="1" spans="1:14" ht="20" customHeight="1">
      <c r="A1" s="770" t="s">
        <v>791</v>
      </c>
      <c r="B1" s="2"/>
      <c r="C1" s="41"/>
      <c r="D1" s="2"/>
      <c r="E1" s="2"/>
      <c r="F1" s="2"/>
      <c r="G1" s="2"/>
      <c r="H1" s="2"/>
      <c r="I1" s="2"/>
      <c r="J1" s="2"/>
      <c r="K1" s="2"/>
      <c r="L1" s="2"/>
      <c r="M1" s="2"/>
      <c r="N1" s="2"/>
    </row>
    <row r="2" spans="1:14" ht="20" customHeight="1">
      <c r="A2" s="770"/>
      <c r="B2" s="2"/>
      <c r="C2" s="41"/>
      <c r="D2" s="2"/>
      <c r="E2" s="2"/>
      <c r="F2" s="2"/>
      <c r="G2" s="2"/>
      <c r="H2" s="2"/>
      <c r="I2" s="2"/>
      <c r="J2" s="2"/>
      <c r="K2" s="2"/>
      <c r="L2" s="2"/>
      <c r="M2" s="2"/>
      <c r="N2" s="2"/>
    </row>
    <row r="3" spans="1:14" ht="20" customHeight="1">
      <c r="A3" s="770"/>
      <c r="B3" s="2"/>
      <c r="C3" s="41"/>
      <c r="D3" s="2"/>
      <c r="E3" s="2"/>
      <c r="F3" s="2"/>
      <c r="G3" s="2"/>
      <c r="H3" s="2"/>
      <c r="I3" s="2"/>
      <c r="J3" s="2"/>
      <c r="K3" s="2"/>
      <c r="L3" s="2"/>
      <c r="M3" s="2"/>
      <c r="N3" s="2"/>
    </row>
    <row r="4" spans="1:14" ht="27" customHeight="1">
      <c r="A4" s="770"/>
      <c r="B4" s="2"/>
      <c r="C4" s="41"/>
      <c r="D4" s="2"/>
      <c r="E4" s="2"/>
      <c r="F4" s="2"/>
      <c r="G4" s="2"/>
      <c r="H4" s="2"/>
      <c r="I4" s="2"/>
      <c r="J4" s="2"/>
      <c r="K4" s="2"/>
      <c r="L4" s="2"/>
      <c r="M4" s="2"/>
      <c r="N4" s="2"/>
    </row>
    <row r="5" spans="1:14" ht="10" customHeight="1" thickBot="1">
      <c r="A5" s="770"/>
    </row>
    <row r="6" spans="1:14" ht="20" customHeight="1" thickTop="1" thickBot="1">
      <c r="A6" s="770"/>
      <c r="D6" s="49" t="s">
        <v>18</v>
      </c>
      <c r="E6" s="160"/>
      <c r="F6" s="771"/>
      <c r="G6" s="771"/>
      <c r="H6" s="146"/>
      <c r="I6" s="772" t="s">
        <v>19</v>
      </c>
      <c r="J6" s="773"/>
      <c r="K6" s="6"/>
      <c r="L6" s="3" t="e">
        <f>VLOOKUP($F$6,Gr3M!$A$2:$BU$27,2,0)</f>
        <v>#N/A</v>
      </c>
    </row>
    <row r="7" spans="1:14" ht="20" customHeight="1" thickTop="1" thickBot="1">
      <c r="A7" s="770"/>
      <c r="D7" s="49" t="s">
        <v>33</v>
      </c>
      <c r="E7" s="160"/>
      <c r="F7" s="771" t="e">
        <f>VLOOKUP($F$6,Gr3M!$A$2:$BU$27,3,0)</f>
        <v>#N/A</v>
      </c>
      <c r="G7" s="771"/>
      <c r="H7" s="146"/>
      <c r="I7" s="772" t="s">
        <v>34</v>
      </c>
      <c r="J7" s="773"/>
      <c r="K7" s="6"/>
      <c r="L7" s="215" t="e">
        <f>VLOOKUP($F$6,Gr3M!$A$2:$BU$27,4,0)</f>
        <v>#N/A</v>
      </c>
      <c r="M7" s="35" t="s">
        <v>3560</v>
      </c>
    </row>
    <row r="8" spans="1:14" s="7" customFormat="1" ht="20" customHeight="1" thickTop="1">
      <c r="A8" s="770"/>
      <c r="C8" s="160"/>
      <c r="D8" s="46"/>
      <c r="F8" s="762"/>
      <c r="G8" s="762"/>
      <c r="I8" s="157"/>
      <c r="J8" s="157"/>
      <c r="K8" s="6"/>
      <c r="L8" s="762"/>
      <c r="M8" s="762"/>
    </row>
    <row r="9" spans="1:14" ht="20" customHeight="1">
      <c r="A9" s="770"/>
      <c r="D9" s="763" t="s">
        <v>22</v>
      </c>
      <c r="E9" s="764"/>
      <c r="F9" s="764"/>
      <c r="G9" s="764"/>
      <c r="H9" s="764"/>
      <c r="I9" s="764"/>
      <c r="J9" s="764"/>
      <c r="K9" s="764"/>
      <c r="L9" s="764"/>
      <c r="M9" s="765"/>
    </row>
    <row r="10" spans="1:14" ht="18" customHeight="1">
      <c r="A10" s="770"/>
      <c r="D10" s="766" t="s">
        <v>26</v>
      </c>
      <c r="E10" s="10"/>
      <c r="F10" s="767" t="s">
        <v>27</v>
      </c>
      <c r="G10" s="768"/>
      <c r="H10" s="11"/>
      <c r="I10" s="767" t="s">
        <v>15</v>
      </c>
      <c r="J10" s="768"/>
      <c r="K10" s="12"/>
      <c r="L10" s="767" t="s">
        <v>4</v>
      </c>
      <c r="M10" s="769"/>
    </row>
    <row r="11" spans="1:14" ht="18" customHeight="1">
      <c r="A11" s="770"/>
      <c r="D11" s="766"/>
      <c r="E11" s="10"/>
      <c r="F11" s="148" t="s">
        <v>17</v>
      </c>
      <c r="G11" s="149" t="s">
        <v>9</v>
      </c>
      <c r="H11" s="11"/>
      <c r="I11" s="148" t="s">
        <v>17</v>
      </c>
      <c r="J11" s="149" t="s">
        <v>9</v>
      </c>
      <c r="K11" s="12"/>
      <c r="L11" s="148" t="s">
        <v>17</v>
      </c>
      <c r="M11" s="150" t="s">
        <v>9</v>
      </c>
    </row>
    <row r="12" spans="1:14" ht="20" customHeight="1">
      <c r="A12" s="770"/>
      <c r="B12" s="774" t="s">
        <v>28</v>
      </c>
      <c r="C12" s="774"/>
      <c r="D12" s="51" t="s">
        <v>0</v>
      </c>
      <c r="E12" s="13"/>
      <c r="F12" s="159" t="e">
        <f>VLOOKUP($F$6,Gr3M!$A$2:$BU$27,5,0)</f>
        <v>#N/A</v>
      </c>
      <c r="G12" s="161">
        <v>100</v>
      </c>
      <c r="H12" s="11"/>
      <c r="I12" s="159" t="e">
        <f>VLOOKUP($F$6,Gr3M!$A$2:$BU$27,6,0)</f>
        <v>#N/A</v>
      </c>
      <c r="J12" s="161">
        <v>40</v>
      </c>
      <c r="K12" s="13"/>
      <c r="L12" s="781"/>
      <c r="M12" s="782"/>
    </row>
    <row r="13" spans="1:14" ht="20" customHeight="1">
      <c r="A13" s="770"/>
      <c r="B13" s="774"/>
      <c r="C13" s="774"/>
      <c r="D13" s="159" t="e">
        <f>VLOOKUP($F$6,Gr3M!$A$2:$BU$27,7,0)</f>
        <v>#N/A</v>
      </c>
      <c r="E13" s="13"/>
      <c r="F13" s="159" t="e">
        <f>VLOOKUP($F$6,Gr3M!$A$2:$BU$27,8,0)</f>
        <v>#N/A</v>
      </c>
      <c r="G13" s="161">
        <v>100</v>
      </c>
      <c r="H13" s="11"/>
      <c r="I13" s="159" t="e">
        <f>VLOOKUP($F$6,Gr3M!$A$2:$BU$27,9,0)</f>
        <v>#N/A</v>
      </c>
      <c r="J13" s="161">
        <v>40</v>
      </c>
      <c r="K13" s="13"/>
      <c r="L13" s="781"/>
      <c r="M13" s="782"/>
    </row>
    <row r="14" spans="1:14" ht="20" customHeight="1">
      <c r="A14" s="770"/>
      <c r="B14" s="774"/>
      <c r="C14" s="774"/>
      <c r="D14" s="51" t="s">
        <v>36</v>
      </c>
      <c r="E14" s="13"/>
      <c r="F14" s="159" t="e">
        <f>VLOOKUP($F$6,Gr3M!$A$2:$BU$27,10,0)</f>
        <v>#N/A</v>
      </c>
      <c r="G14" s="161">
        <v>100</v>
      </c>
      <c r="H14" s="11"/>
      <c r="I14" s="159" t="e">
        <f>VLOOKUP($F$6,Gr3M!$A$2:$BU$27,11,0)</f>
        <v>#N/A</v>
      </c>
      <c r="J14" s="161">
        <v>40</v>
      </c>
      <c r="K14" s="13"/>
      <c r="L14" s="781"/>
      <c r="M14" s="782"/>
    </row>
    <row r="15" spans="1:14" ht="20" customHeight="1">
      <c r="A15" s="770"/>
      <c r="B15" s="774"/>
      <c r="C15" s="774"/>
      <c r="D15" s="51" t="s">
        <v>846</v>
      </c>
      <c r="E15" s="13"/>
      <c r="F15" s="159" t="e">
        <f>VLOOKUP($F$6,Gr3M!$A$2:$BU$27,12,0)</f>
        <v>#N/A</v>
      </c>
      <c r="G15" s="161">
        <v>100</v>
      </c>
      <c r="H15" s="11"/>
      <c r="I15" s="159" t="e">
        <f>VLOOKUP($F$6,Gr3M!$A$2:$BU$27,13,0)</f>
        <v>#N/A</v>
      </c>
      <c r="J15" s="161">
        <v>40</v>
      </c>
      <c r="K15" s="13"/>
      <c r="L15" s="781"/>
      <c r="M15" s="782"/>
    </row>
    <row r="16" spans="1:14" ht="20" customHeight="1">
      <c r="A16" s="770"/>
      <c r="B16" s="774"/>
      <c r="C16" s="774"/>
      <c r="D16" s="58" t="s">
        <v>2</v>
      </c>
      <c r="E16" s="13"/>
      <c r="F16" s="59" t="e">
        <f>VLOOKUP($F$6,Gr3M!$A$2:$BU$27,14,0)</f>
        <v>#N/A</v>
      </c>
      <c r="G16" s="60">
        <v>100</v>
      </c>
      <c r="H16" s="11"/>
      <c r="I16" s="159" t="e">
        <f>VLOOKUP($F$6,Gr3M!$A$2:$BU$27,15,0)</f>
        <v>#N/A</v>
      </c>
      <c r="J16" s="161">
        <v>40</v>
      </c>
      <c r="K16" s="13"/>
      <c r="L16" s="781"/>
      <c r="M16" s="782"/>
    </row>
    <row r="17" spans="1:13" ht="20" customHeight="1">
      <c r="A17" s="770"/>
      <c r="D17" s="775" t="s">
        <v>9</v>
      </c>
      <c r="E17" s="775"/>
      <c r="F17" s="775"/>
      <c r="G17" s="775"/>
      <c r="H17" s="14"/>
      <c r="I17" s="158" t="e">
        <f>VLOOKUP($F$6,Gr3M!$A$2:$BU$27,18,0)</f>
        <v>#N/A</v>
      </c>
      <c r="J17" s="57">
        <f>SUM(J12:J16)</f>
        <v>200</v>
      </c>
      <c r="K17" s="13"/>
      <c r="L17" s="151" t="e">
        <f>VLOOKUP($F$6,Gr3M!$A$2:$BU$27,19,0)</f>
        <v>#N/A</v>
      </c>
      <c r="M17" s="48">
        <v>8</v>
      </c>
    </row>
    <row r="18" spans="1:13" s="7" customFormat="1" ht="10" customHeight="1">
      <c r="A18" s="770"/>
      <c r="C18" s="160"/>
      <c r="D18" s="52"/>
      <c r="E18" s="13"/>
      <c r="F18" s="13"/>
      <c r="G18" s="13"/>
      <c r="H18" s="46"/>
      <c r="I18" s="13"/>
      <c r="J18" s="13"/>
      <c r="K18" s="13"/>
      <c r="L18" s="13"/>
      <c r="M18" s="152"/>
    </row>
    <row r="19" spans="1:13" ht="20" customHeight="1">
      <c r="A19" s="770"/>
      <c r="B19" s="783" t="s">
        <v>137</v>
      </c>
      <c r="C19" s="784"/>
      <c r="D19" s="53" t="e">
        <f>VLOOKUP($F$6,Gr3M!$A$2:$BU$27,20,0)</f>
        <v>#N/A</v>
      </c>
      <c r="E19" s="13"/>
      <c r="F19" s="164" t="e">
        <f>VLOOKUP($F$6,Gr3M!$A$2:$BU$27,21,0)</f>
        <v>#N/A</v>
      </c>
      <c r="G19" s="165" t="s">
        <v>74</v>
      </c>
      <c r="H19" s="82"/>
      <c r="I19" s="164" t="e">
        <f>VLOOKUP($F$6,Gr3M!$A$2:$BU$27,22,0)</f>
        <v>#N/A</v>
      </c>
      <c r="J19" s="165" t="s">
        <v>74</v>
      </c>
      <c r="K19" s="13"/>
      <c r="L19" s="781"/>
      <c r="M19" s="782"/>
    </row>
    <row r="20" spans="1:13" ht="20" customHeight="1">
      <c r="A20" s="770"/>
      <c r="B20" s="785"/>
      <c r="C20" s="786"/>
      <c r="D20" s="61" t="s">
        <v>141</v>
      </c>
      <c r="E20" s="13"/>
      <c r="F20" s="163" t="e">
        <f>VLOOKUP($F$6,Gr3M!$A$2:$BU$27,73,0)</f>
        <v>#N/A</v>
      </c>
      <c r="G20" s="165">
        <v>100</v>
      </c>
      <c r="H20" s="82"/>
      <c r="I20" s="164" t="e">
        <f>VLOOKUP($F$6,Gr3M!$A$2:$BU$27,24,0)</f>
        <v>#N/A</v>
      </c>
      <c r="J20" s="165">
        <v>40</v>
      </c>
      <c r="K20" s="13"/>
      <c r="L20" s="781"/>
      <c r="M20" s="782"/>
    </row>
    <row r="21" spans="1:13" ht="20" customHeight="1">
      <c r="A21" s="770"/>
      <c r="D21" s="775" t="s">
        <v>9</v>
      </c>
      <c r="E21" s="775"/>
      <c r="F21" s="775"/>
      <c r="G21" s="775"/>
      <c r="H21" s="14"/>
      <c r="I21" s="238" t="e">
        <f>I20</f>
        <v>#N/A</v>
      </c>
      <c r="J21" s="625">
        <f>J20</f>
        <v>40</v>
      </c>
      <c r="K21" s="13"/>
      <c r="L21" s="158" t="e">
        <f>VLOOKUP($F$6,Gr3M!$A$2:$BU$27,28,0)</f>
        <v>#N/A</v>
      </c>
      <c r="M21" s="48">
        <v>4</v>
      </c>
    </row>
    <row r="22" spans="1:13" s="7" customFormat="1" ht="10" customHeight="1">
      <c r="A22" s="770"/>
      <c r="C22" s="160"/>
      <c r="D22" s="52"/>
      <c r="E22" s="13"/>
      <c r="F22" s="13"/>
      <c r="G22" s="13"/>
      <c r="H22" s="46"/>
      <c r="I22" s="13"/>
      <c r="J22" s="13"/>
      <c r="K22" s="13"/>
      <c r="L22" s="13"/>
      <c r="M22" s="56"/>
    </row>
    <row r="23" spans="1:13" ht="20" customHeight="1">
      <c r="A23" s="770"/>
      <c r="B23" s="776" t="s">
        <v>136</v>
      </c>
      <c r="C23" s="776"/>
      <c r="D23" s="51" t="s">
        <v>5</v>
      </c>
      <c r="E23" s="13"/>
      <c r="F23" s="777" t="e">
        <f>VLOOKUP($F$6,Gr3M!$A$2:$BU$27,29,0)</f>
        <v>#N/A</v>
      </c>
      <c r="G23" s="777"/>
      <c r="H23" s="11"/>
      <c r="I23" s="159" t="e">
        <f>VLOOKUP($F$6,Gr3M!$A$2:$BU$27,30,0)</f>
        <v>#N/A</v>
      </c>
      <c r="J23" s="161">
        <v>20</v>
      </c>
      <c r="K23" s="13"/>
      <c r="L23" s="158" t="e">
        <f>VLOOKUP($F$6,Gr3M!$A$2:$BU$27,31,0)</f>
        <v>#N/A</v>
      </c>
      <c r="M23" s="162">
        <v>4</v>
      </c>
    </row>
    <row r="24" spans="1:13" ht="20" customHeight="1">
      <c r="A24" s="770"/>
      <c r="B24" s="778" t="s">
        <v>49</v>
      </c>
      <c r="C24" s="778"/>
      <c r="D24" s="62" t="s">
        <v>119</v>
      </c>
      <c r="E24" s="13"/>
      <c r="F24" s="777" t="e">
        <f>VLOOKUP($F$6,Gr3M!$A$2:$BU$27,33,0)</f>
        <v>#N/A</v>
      </c>
      <c r="G24" s="777"/>
      <c r="H24" s="11"/>
      <c r="I24" s="777" t="e">
        <f>VLOOKUP($F$6,Gr3M!$A$2:$BU$27,36,0)</f>
        <v>#N/A</v>
      </c>
      <c r="J24" s="779">
        <v>20</v>
      </c>
      <c r="K24" s="13"/>
      <c r="L24" s="775" t="e">
        <f>VLOOKUP($F$6,Gr3M!$A$2:$BU$27,37,0)</f>
        <v>#N/A</v>
      </c>
      <c r="M24" s="780">
        <v>4</v>
      </c>
    </row>
    <row r="25" spans="1:13" ht="20" customHeight="1">
      <c r="A25" s="770"/>
      <c r="B25" s="778"/>
      <c r="C25" s="778"/>
      <c r="D25" s="63" t="e">
        <f>VLOOKUP($F$6,Gr3M!$A$2:$BU$27,32,0)</f>
        <v>#N/A</v>
      </c>
      <c r="E25" s="13"/>
      <c r="F25" s="777"/>
      <c r="G25" s="777"/>
      <c r="H25" s="11"/>
      <c r="I25" s="777"/>
      <c r="J25" s="779"/>
      <c r="K25" s="13"/>
      <c r="L25" s="775"/>
      <c r="M25" s="780"/>
    </row>
    <row r="26" spans="1:13" ht="20" customHeight="1">
      <c r="A26" s="770"/>
      <c r="B26" s="778"/>
      <c r="C26" s="778"/>
      <c r="D26" s="62" t="s">
        <v>120</v>
      </c>
      <c r="E26" s="13"/>
      <c r="F26" s="777" t="e">
        <f>VLOOKUP($F$6,Gr3M!$A$2:$BU$27,35,0)</f>
        <v>#N/A</v>
      </c>
      <c r="G26" s="777"/>
      <c r="H26" s="11"/>
      <c r="I26" s="777"/>
      <c r="J26" s="779"/>
      <c r="K26" s="13"/>
      <c r="L26" s="775"/>
      <c r="M26" s="780"/>
    </row>
    <row r="27" spans="1:13" ht="20" customHeight="1">
      <c r="A27" s="770"/>
      <c r="B27" s="778"/>
      <c r="C27" s="778"/>
      <c r="D27" s="63" t="e">
        <f>VLOOKUP($F$6,Gr3M!$A$2:$BU$27,34,0)</f>
        <v>#N/A</v>
      </c>
      <c r="E27" s="13"/>
      <c r="F27" s="777"/>
      <c r="G27" s="777"/>
      <c r="H27" s="11"/>
      <c r="I27" s="777"/>
      <c r="J27" s="779"/>
      <c r="K27" s="13"/>
      <c r="L27" s="775"/>
      <c r="M27" s="780"/>
    </row>
    <row r="28" spans="1:13" s="7" customFormat="1" ht="10" customHeight="1">
      <c r="A28" s="770"/>
      <c r="C28" s="160"/>
      <c r="D28" s="50"/>
      <c r="E28" s="13"/>
      <c r="F28" s="13"/>
      <c r="G28" s="13"/>
      <c r="H28" s="46"/>
      <c r="I28" s="13"/>
      <c r="J28" s="13"/>
      <c r="K28" s="13"/>
      <c r="L28" s="13"/>
      <c r="M28" s="56"/>
    </row>
    <row r="29" spans="1:13" ht="20" customHeight="1">
      <c r="A29" s="770"/>
      <c r="D29" s="790" t="s">
        <v>75</v>
      </c>
      <c r="E29" s="791"/>
      <c r="F29" s="791"/>
      <c r="G29" s="791"/>
      <c r="H29" s="791"/>
      <c r="I29" s="791"/>
      <c r="J29" s="791"/>
      <c r="K29" s="15"/>
      <c r="L29" s="16" t="e">
        <f>L17+L21+L23+L24</f>
        <v>#N/A</v>
      </c>
      <c r="M29" s="16">
        <f>M17+M21+M23+M24</f>
        <v>20</v>
      </c>
    </row>
    <row r="30" spans="1:13" ht="175.75" customHeight="1">
      <c r="A30" s="42" t="s">
        <v>660</v>
      </c>
      <c r="D30" s="147"/>
      <c r="E30" s="6"/>
    </row>
    <row r="31" spans="1:13" ht="20" customHeight="1">
      <c r="A31" s="770" t="s">
        <v>791</v>
      </c>
      <c r="C31" s="792" t="s">
        <v>127</v>
      </c>
      <c r="D31" s="792"/>
      <c r="E31" s="792"/>
      <c r="F31" s="792"/>
      <c r="G31" s="792"/>
      <c r="H31" s="792"/>
      <c r="I31" s="792"/>
      <c r="J31" s="792"/>
      <c r="K31" s="792"/>
      <c r="L31" s="792"/>
      <c r="M31" s="792"/>
    </row>
    <row r="32" spans="1:13" ht="20" customHeight="1">
      <c r="A32" s="770"/>
      <c r="E32" s="3"/>
      <c r="K32" s="3"/>
    </row>
    <row r="33" spans="1:13" ht="20" customHeight="1">
      <c r="A33" s="770"/>
      <c r="C33" s="788" t="s">
        <v>0</v>
      </c>
      <c r="D33" s="787" t="e">
        <f>VLOOKUP($F$6,Gr3M!$A$2:$BU$27,67,0)</f>
        <v>#N/A</v>
      </c>
      <c r="E33" s="787"/>
      <c r="F33" s="787"/>
      <c r="G33" s="787"/>
      <c r="H33" s="787"/>
      <c r="I33" s="787"/>
      <c r="J33" s="787"/>
      <c r="K33" s="787"/>
      <c r="L33" s="787"/>
      <c r="M33" s="787"/>
    </row>
    <row r="34" spans="1:13" ht="20" customHeight="1">
      <c r="A34" s="770"/>
      <c r="C34" s="788"/>
      <c r="D34" s="787"/>
      <c r="E34" s="787"/>
      <c r="F34" s="787"/>
      <c r="G34" s="787"/>
      <c r="H34" s="787"/>
      <c r="I34" s="787"/>
      <c r="J34" s="787"/>
      <c r="K34" s="787"/>
      <c r="L34" s="787"/>
      <c r="M34" s="787"/>
    </row>
    <row r="35" spans="1:13" ht="20" customHeight="1">
      <c r="A35" s="770"/>
      <c r="C35" s="788"/>
      <c r="D35" s="787"/>
      <c r="E35" s="787"/>
      <c r="F35" s="787"/>
      <c r="G35" s="787"/>
      <c r="H35" s="787"/>
      <c r="I35" s="787"/>
      <c r="J35" s="787"/>
      <c r="K35" s="787"/>
      <c r="L35" s="787"/>
      <c r="M35" s="787"/>
    </row>
    <row r="36" spans="1:13" ht="20" customHeight="1">
      <c r="A36" s="770"/>
      <c r="C36" s="788"/>
      <c r="D36" s="787"/>
      <c r="E36" s="787"/>
      <c r="F36" s="787"/>
      <c r="G36" s="787"/>
      <c r="H36" s="787"/>
      <c r="I36" s="787"/>
      <c r="J36" s="787"/>
      <c r="K36" s="787"/>
      <c r="L36" s="787"/>
      <c r="M36" s="787"/>
    </row>
    <row r="37" spans="1:13" ht="20" customHeight="1">
      <c r="A37" s="770"/>
      <c r="E37" s="3"/>
      <c r="K37" s="3"/>
    </row>
    <row r="38" spans="1:13" ht="20" customHeight="1">
      <c r="A38" s="770"/>
      <c r="C38" s="788" t="s">
        <v>35</v>
      </c>
      <c r="D38" s="787" t="e">
        <f>VLOOKUP($F$6,Gr3M!$A$2:$BU$27,68,0)</f>
        <v>#N/A</v>
      </c>
      <c r="E38" s="787"/>
      <c r="F38" s="787"/>
      <c r="G38" s="787"/>
      <c r="H38" s="787"/>
      <c r="I38" s="787"/>
      <c r="J38" s="787"/>
      <c r="K38" s="787"/>
      <c r="L38" s="787"/>
      <c r="M38" s="787"/>
    </row>
    <row r="39" spans="1:13" ht="20" customHeight="1">
      <c r="A39" s="770"/>
      <c r="C39" s="788"/>
      <c r="D39" s="787"/>
      <c r="E39" s="787"/>
      <c r="F39" s="787"/>
      <c r="G39" s="787"/>
      <c r="H39" s="787"/>
      <c r="I39" s="787"/>
      <c r="J39" s="787"/>
      <c r="K39" s="787"/>
      <c r="L39" s="787"/>
      <c r="M39" s="787"/>
    </row>
    <row r="40" spans="1:13" ht="20" customHeight="1">
      <c r="A40" s="770"/>
      <c r="C40" s="788"/>
      <c r="D40" s="787"/>
      <c r="E40" s="787"/>
      <c r="F40" s="787"/>
      <c r="G40" s="787"/>
      <c r="H40" s="787"/>
      <c r="I40" s="787"/>
      <c r="J40" s="787"/>
      <c r="K40" s="787"/>
      <c r="L40" s="787"/>
      <c r="M40" s="787"/>
    </row>
    <row r="41" spans="1:13" ht="20" customHeight="1">
      <c r="A41" s="770"/>
      <c r="C41" s="788"/>
      <c r="D41" s="787"/>
      <c r="E41" s="787"/>
      <c r="F41" s="787"/>
      <c r="G41" s="787"/>
      <c r="H41" s="787"/>
      <c r="I41" s="787"/>
      <c r="J41" s="787"/>
      <c r="K41" s="787"/>
      <c r="L41" s="787"/>
      <c r="M41" s="787"/>
    </row>
    <row r="42" spans="1:13" ht="20" customHeight="1">
      <c r="A42" s="770"/>
      <c r="E42" s="3"/>
      <c r="K42" s="3"/>
    </row>
    <row r="43" spans="1:13" ht="20" customHeight="1">
      <c r="A43" s="770"/>
      <c r="C43" s="788" t="s">
        <v>36</v>
      </c>
      <c r="D43" s="787" t="e">
        <f>VLOOKUP($F$6,Gr3M!$A$2:$BU$27,69,0)</f>
        <v>#N/A</v>
      </c>
      <c r="E43" s="787"/>
      <c r="F43" s="787"/>
      <c r="G43" s="787"/>
      <c r="H43" s="787"/>
      <c r="I43" s="787"/>
      <c r="J43" s="787"/>
      <c r="K43" s="787"/>
      <c r="L43" s="787"/>
      <c r="M43" s="787"/>
    </row>
    <row r="44" spans="1:13" ht="20" customHeight="1">
      <c r="A44" s="770"/>
      <c r="C44" s="788"/>
      <c r="D44" s="787"/>
      <c r="E44" s="787"/>
      <c r="F44" s="787"/>
      <c r="G44" s="787"/>
      <c r="H44" s="787"/>
      <c r="I44" s="787"/>
      <c r="J44" s="787"/>
      <c r="K44" s="787"/>
      <c r="L44" s="787"/>
      <c r="M44" s="787"/>
    </row>
    <row r="45" spans="1:13" ht="20" customHeight="1">
      <c r="A45" s="770"/>
      <c r="C45" s="788"/>
      <c r="D45" s="787"/>
      <c r="E45" s="787"/>
      <c r="F45" s="787"/>
      <c r="G45" s="787"/>
      <c r="H45" s="787"/>
      <c r="I45" s="787"/>
      <c r="J45" s="787"/>
      <c r="K45" s="787"/>
      <c r="L45" s="787"/>
      <c r="M45" s="787"/>
    </row>
    <row r="46" spans="1:13" ht="20" customHeight="1">
      <c r="A46" s="770"/>
      <c r="C46" s="788"/>
      <c r="D46" s="787"/>
      <c r="E46" s="787"/>
      <c r="F46" s="787"/>
      <c r="G46" s="787"/>
      <c r="H46" s="787"/>
      <c r="I46" s="787"/>
      <c r="J46" s="787"/>
      <c r="K46" s="787"/>
      <c r="L46" s="787"/>
      <c r="M46" s="787"/>
    </row>
    <row r="47" spans="1:13" ht="20" customHeight="1">
      <c r="A47" s="770"/>
      <c r="E47" s="3"/>
      <c r="K47" s="3"/>
    </row>
    <row r="48" spans="1:13" ht="20" customHeight="1">
      <c r="A48" s="770"/>
      <c r="C48" s="788" t="s">
        <v>1</v>
      </c>
      <c r="D48" s="787" t="e">
        <f>VLOOKUP($F$6,Gr3M!$A$2:$BU$27,70,0)</f>
        <v>#N/A</v>
      </c>
      <c r="E48" s="787"/>
      <c r="F48" s="787"/>
      <c r="G48" s="787"/>
      <c r="H48" s="787"/>
      <c r="I48" s="787"/>
      <c r="J48" s="787"/>
      <c r="K48" s="787"/>
      <c r="L48" s="787"/>
      <c r="M48" s="787"/>
    </row>
    <row r="49" spans="1:13" ht="20" customHeight="1">
      <c r="A49" s="770"/>
      <c r="C49" s="788"/>
      <c r="D49" s="787"/>
      <c r="E49" s="787"/>
      <c r="F49" s="787"/>
      <c r="G49" s="787"/>
      <c r="H49" s="787"/>
      <c r="I49" s="787"/>
      <c r="J49" s="787"/>
      <c r="K49" s="787"/>
      <c r="L49" s="787"/>
      <c r="M49" s="787"/>
    </row>
    <row r="50" spans="1:13" ht="20" customHeight="1">
      <c r="A50" s="770"/>
      <c r="C50" s="788"/>
      <c r="D50" s="787"/>
      <c r="E50" s="787"/>
      <c r="F50" s="787"/>
      <c r="G50" s="787"/>
      <c r="H50" s="787"/>
      <c r="I50" s="787"/>
      <c r="J50" s="787"/>
      <c r="K50" s="787"/>
      <c r="L50" s="787"/>
      <c r="M50" s="787"/>
    </row>
    <row r="51" spans="1:13" ht="20" customHeight="1">
      <c r="A51" s="770"/>
      <c r="C51" s="788"/>
      <c r="D51" s="787"/>
      <c r="E51" s="787"/>
      <c r="F51" s="787"/>
      <c r="G51" s="787"/>
      <c r="H51" s="787"/>
      <c r="I51" s="787"/>
      <c r="J51" s="787"/>
      <c r="K51" s="787"/>
      <c r="L51" s="787"/>
      <c r="M51" s="787"/>
    </row>
    <row r="52" spans="1:13" ht="20" customHeight="1">
      <c r="A52" s="770"/>
      <c r="E52" s="3"/>
      <c r="K52" s="3"/>
    </row>
    <row r="53" spans="1:13" ht="20" customHeight="1">
      <c r="A53" s="770"/>
      <c r="C53" s="788" t="s">
        <v>2</v>
      </c>
      <c r="D53" s="787" t="e">
        <f>VLOOKUP($F$6,Gr3M!$A$2:$BU$27,71,0)</f>
        <v>#N/A</v>
      </c>
      <c r="E53" s="787"/>
      <c r="F53" s="787"/>
      <c r="G53" s="787"/>
      <c r="H53" s="787"/>
      <c r="I53" s="787"/>
      <c r="J53" s="787"/>
      <c r="K53" s="787"/>
      <c r="L53" s="787"/>
      <c r="M53" s="787"/>
    </row>
    <row r="54" spans="1:13" ht="20" customHeight="1">
      <c r="A54" s="770"/>
      <c r="C54" s="788"/>
      <c r="D54" s="787"/>
      <c r="E54" s="787"/>
      <c r="F54" s="787"/>
      <c r="G54" s="787"/>
      <c r="H54" s="787"/>
      <c r="I54" s="787"/>
      <c r="J54" s="787"/>
      <c r="K54" s="787"/>
      <c r="L54" s="787"/>
      <c r="M54" s="787"/>
    </row>
    <row r="55" spans="1:13" ht="20" customHeight="1">
      <c r="A55" s="770"/>
      <c r="C55" s="788"/>
      <c r="D55" s="787"/>
      <c r="E55" s="787"/>
      <c r="F55" s="787"/>
      <c r="G55" s="787"/>
      <c r="H55" s="787"/>
      <c r="I55" s="787"/>
      <c r="J55" s="787"/>
      <c r="K55" s="787"/>
      <c r="L55" s="787"/>
      <c r="M55" s="787"/>
    </row>
    <row r="56" spans="1:13" ht="20" customHeight="1">
      <c r="A56" s="770"/>
      <c r="C56" s="788"/>
      <c r="D56" s="787"/>
      <c r="E56" s="787"/>
      <c r="F56" s="787"/>
      <c r="G56" s="787"/>
      <c r="H56" s="787"/>
      <c r="I56" s="787"/>
      <c r="J56" s="787"/>
      <c r="K56" s="787"/>
      <c r="L56" s="787"/>
      <c r="M56" s="787"/>
    </row>
    <row r="57" spans="1:13" ht="20" customHeight="1">
      <c r="A57" s="770"/>
      <c r="E57" s="3"/>
      <c r="K57" s="3"/>
    </row>
    <row r="58" spans="1:13" ht="20" customHeight="1">
      <c r="A58" s="789" t="s">
        <v>660</v>
      </c>
      <c r="C58" s="788" t="s">
        <v>177</v>
      </c>
      <c r="D58" s="787" t="e">
        <f>VLOOKUP($F$6,Gr3M!$A$2:$BU$27,72,0)</f>
        <v>#N/A</v>
      </c>
      <c r="E58" s="787"/>
      <c r="F58" s="787"/>
      <c r="G58" s="787"/>
      <c r="H58" s="787"/>
      <c r="I58" s="787"/>
      <c r="J58" s="787"/>
      <c r="K58" s="787"/>
      <c r="L58" s="787"/>
      <c r="M58" s="787"/>
    </row>
    <row r="59" spans="1:13" ht="20" customHeight="1">
      <c r="A59" s="789"/>
      <c r="C59" s="788"/>
      <c r="D59" s="787"/>
      <c r="E59" s="787"/>
      <c r="F59" s="787"/>
      <c r="G59" s="787"/>
      <c r="H59" s="787"/>
      <c r="I59" s="787"/>
      <c r="J59" s="787"/>
      <c r="K59" s="787"/>
      <c r="L59" s="787"/>
      <c r="M59" s="787"/>
    </row>
    <row r="60" spans="1:13" ht="20" customHeight="1">
      <c r="A60" s="789"/>
      <c r="C60" s="788"/>
      <c r="D60" s="787"/>
      <c r="E60" s="787"/>
      <c r="F60" s="787"/>
      <c r="G60" s="787"/>
      <c r="H60" s="787"/>
      <c r="I60" s="787"/>
      <c r="J60" s="787"/>
      <c r="K60" s="787"/>
      <c r="L60" s="787"/>
      <c r="M60" s="787"/>
    </row>
    <row r="61" spans="1:13" ht="20" customHeight="1">
      <c r="A61" s="789"/>
      <c r="C61" s="788"/>
      <c r="D61" s="787"/>
      <c r="E61" s="787"/>
      <c r="F61" s="787"/>
      <c r="G61" s="787"/>
      <c r="H61" s="787"/>
      <c r="I61" s="787"/>
      <c r="J61" s="787"/>
      <c r="K61" s="787"/>
      <c r="L61" s="787"/>
      <c r="M61" s="787"/>
    </row>
    <row r="62" spans="1:13" ht="20" customHeight="1">
      <c r="A62" s="789"/>
      <c r="C62" s="788"/>
      <c r="D62" s="787"/>
      <c r="E62" s="787"/>
      <c r="F62" s="787"/>
      <c r="G62" s="787"/>
      <c r="H62" s="787"/>
      <c r="I62" s="787"/>
      <c r="J62" s="787"/>
      <c r="K62" s="787"/>
      <c r="L62" s="787"/>
      <c r="M62" s="787"/>
    </row>
    <row r="63" spans="1:13" ht="20" customHeight="1">
      <c r="A63" s="789"/>
      <c r="C63" s="788"/>
      <c r="D63" s="787"/>
      <c r="E63" s="787"/>
      <c r="F63" s="787"/>
      <c r="G63" s="787"/>
      <c r="H63" s="787"/>
      <c r="I63" s="787"/>
      <c r="J63" s="787"/>
      <c r="K63" s="787"/>
      <c r="L63" s="787"/>
      <c r="M63" s="787"/>
    </row>
    <row r="64" spans="1:13" ht="20" customHeight="1">
      <c r="A64" s="789"/>
      <c r="C64" s="788"/>
      <c r="D64" s="787"/>
      <c r="E64" s="787"/>
      <c r="F64" s="787"/>
      <c r="G64" s="787"/>
      <c r="H64" s="787"/>
      <c r="I64" s="787"/>
      <c r="J64" s="787"/>
      <c r="K64" s="787"/>
      <c r="L64" s="787"/>
      <c r="M64" s="787"/>
    </row>
    <row r="65" spans="1:29" ht="20" customHeight="1">
      <c r="A65" s="789"/>
      <c r="C65" s="788"/>
      <c r="D65" s="787"/>
      <c r="E65" s="787"/>
      <c r="F65" s="787"/>
      <c r="G65" s="787"/>
      <c r="H65" s="787"/>
      <c r="I65" s="787"/>
      <c r="J65" s="787"/>
      <c r="K65" s="787"/>
      <c r="L65" s="787"/>
      <c r="M65" s="787"/>
    </row>
    <row r="66" spans="1:29" ht="20" customHeight="1">
      <c r="A66" s="789"/>
      <c r="C66" s="788"/>
      <c r="D66" s="787"/>
      <c r="E66" s="787"/>
      <c r="F66" s="787"/>
      <c r="G66" s="787"/>
      <c r="H66" s="787"/>
      <c r="I66" s="787"/>
      <c r="J66" s="787"/>
      <c r="K66" s="787"/>
      <c r="L66" s="787"/>
      <c r="M66" s="787"/>
    </row>
    <row r="67" spans="1:29" ht="16.25" customHeight="1">
      <c r="A67" s="770" t="s">
        <v>791</v>
      </c>
      <c r="C67" s="3"/>
      <c r="D67" s="11"/>
      <c r="E67" s="11"/>
      <c r="F67" s="11"/>
      <c r="G67" s="11"/>
      <c r="H67" s="11"/>
      <c r="I67" s="11"/>
      <c r="J67" s="11"/>
      <c r="K67" s="11"/>
      <c r="L67" s="11"/>
      <c r="M67" s="11"/>
    </row>
    <row r="68" spans="1:29" ht="20" customHeight="1">
      <c r="A68" s="770"/>
      <c r="D68" s="802" t="s">
        <v>23</v>
      </c>
      <c r="E68" s="802"/>
      <c r="F68" s="802"/>
      <c r="G68" s="802"/>
      <c r="H68" s="802"/>
      <c r="I68" s="802"/>
      <c r="J68" s="802"/>
      <c r="K68" s="802"/>
      <c r="L68" s="802"/>
      <c r="M68" s="802"/>
    </row>
    <row r="69" spans="1:29" ht="15" customHeight="1">
      <c r="A69" s="770"/>
      <c r="D69" s="803" t="s">
        <v>26</v>
      </c>
      <c r="E69" s="10"/>
      <c r="F69" s="804" t="s">
        <v>24</v>
      </c>
      <c r="G69" s="804"/>
      <c r="H69" s="11"/>
      <c r="I69" s="804" t="s">
        <v>15</v>
      </c>
      <c r="J69" s="804"/>
      <c r="K69" s="12"/>
      <c r="L69" s="804" t="s">
        <v>4</v>
      </c>
      <c r="M69" s="805"/>
    </row>
    <row r="70" spans="1:29" ht="15" customHeight="1">
      <c r="A70" s="770"/>
      <c r="D70" s="803"/>
      <c r="E70" s="10"/>
      <c r="F70" s="804"/>
      <c r="G70" s="804"/>
      <c r="H70" s="11"/>
      <c r="I70" s="153" t="s">
        <v>17</v>
      </c>
      <c r="J70" s="153" t="s">
        <v>9</v>
      </c>
      <c r="K70" s="12"/>
      <c r="L70" s="153" t="s">
        <v>17</v>
      </c>
      <c r="M70" s="154" t="s">
        <v>9</v>
      </c>
    </row>
    <row r="71" spans="1:29" ht="20" customHeight="1">
      <c r="A71" s="770"/>
      <c r="C71" s="806" t="s">
        <v>29</v>
      </c>
      <c r="D71" s="51" t="s">
        <v>10</v>
      </c>
      <c r="E71" s="13"/>
      <c r="F71" s="808" t="e">
        <f>VLOOKUP($F$6,Gr3M!$A$2:$BU$27,45,0)</f>
        <v>#N/A</v>
      </c>
      <c r="G71" s="809"/>
      <c r="H71" s="11"/>
      <c r="I71" s="794" t="s">
        <v>74</v>
      </c>
      <c r="J71" s="796" t="s">
        <v>74</v>
      </c>
      <c r="K71" s="13"/>
      <c r="L71" s="794" t="s">
        <v>74</v>
      </c>
      <c r="M71" s="796" t="s">
        <v>74</v>
      </c>
    </row>
    <row r="72" spans="1:29" ht="20" customHeight="1">
      <c r="A72" s="770"/>
      <c r="C72" s="807"/>
      <c r="D72" s="259" t="e">
        <f>VLOOKUP($F$6,Gr3M!$A$2:$BU$27,44,0)</f>
        <v>#N/A</v>
      </c>
      <c r="E72" s="13"/>
      <c r="F72" s="810"/>
      <c r="G72" s="811"/>
      <c r="H72" s="11"/>
      <c r="I72" s="795"/>
      <c r="J72" s="797"/>
      <c r="K72" s="13"/>
      <c r="L72" s="795"/>
      <c r="M72" s="797"/>
    </row>
    <row r="73" spans="1:29" ht="20" customHeight="1">
      <c r="A73" s="770"/>
      <c r="C73" s="55" t="s">
        <v>30</v>
      </c>
      <c r="D73" s="51" t="s">
        <v>12</v>
      </c>
      <c r="E73" s="13"/>
      <c r="F73" s="777" t="e">
        <f>VLOOKUP($F$6,Gr3M!$A$2:$BU$27,48,0)</f>
        <v>#N/A</v>
      </c>
      <c r="G73" s="777"/>
      <c r="H73" s="11"/>
      <c r="I73" s="159" t="e">
        <f>VLOOKUP($F$6,Gr3M!$A$2:$BU$27,49,0)</f>
        <v>#N/A</v>
      </c>
      <c r="J73" s="54">
        <v>10</v>
      </c>
      <c r="K73" s="13"/>
      <c r="L73" s="159" t="e">
        <f>VLOOKUP($F$6,Gr3M!$A$2:$BU$27,50,0)</f>
        <v>#N/A</v>
      </c>
      <c r="M73" s="54">
        <v>8</v>
      </c>
    </row>
    <row r="74" spans="1:29" ht="20" customHeight="1">
      <c r="A74" s="770"/>
      <c r="C74" s="55" t="s">
        <v>31</v>
      </c>
      <c r="D74" s="51" t="s">
        <v>11</v>
      </c>
      <c r="E74" s="13"/>
      <c r="F74" s="798" t="s">
        <v>204</v>
      </c>
      <c r="G74" s="799"/>
      <c r="H74" s="11"/>
      <c r="I74" s="159" t="e">
        <f>VLOOKUP($F$6,Gr3M!$A$2:$BU$27,52,0)</f>
        <v>#N/A</v>
      </c>
      <c r="J74" s="54">
        <v>10</v>
      </c>
      <c r="K74" s="13"/>
      <c r="L74" s="159" t="e">
        <f>VLOOKUP($F$6,Gr3M!$A$2:$BU$27,53,0)</f>
        <v>#N/A</v>
      </c>
      <c r="M74" s="54">
        <v>2</v>
      </c>
    </row>
    <row r="75" spans="1:29" ht="20" customHeight="1">
      <c r="A75" s="770"/>
      <c r="C75" s="55" t="s">
        <v>32</v>
      </c>
      <c r="D75" s="51" t="s">
        <v>16</v>
      </c>
      <c r="E75" s="13"/>
      <c r="F75" s="798" t="s">
        <v>266</v>
      </c>
      <c r="G75" s="799"/>
      <c r="H75" s="11"/>
      <c r="I75" s="251" t="e">
        <f>VLOOKUP($F$6,Gr3M!$A$2:$BU$27,55,0)</f>
        <v>#N/A</v>
      </c>
      <c r="J75" s="312" t="e">
        <f>VLOOKUP($F$6,Gr3M!$A$2:$BU$27,55,0)</f>
        <v>#N/A</v>
      </c>
      <c r="K75" s="13"/>
      <c r="L75" s="312" t="e">
        <f>VLOOKUP($F$6,Gr3M!$A$2:$BU$27,56,0)</f>
        <v>#N/A</v>
      </c>
      <c r="M75" s="54">
        <v>2</v>
      </c>
    </row>
    <row r="76" spans="1:29" ht="20" customHeight="1">
      <c r="A76" s="770"/>
      <c r="D76" s="800" t="s">
        <v>76</v>
      </c>
      <c r="E76" s="801"/>
      <c r="F76" s="801"/>
      <c r="G76" s="801"/>
      <c r="H76" s="801"/>
      <c r="I76" s="801"/>
      <c r="J76" s="801"/>
      <c r="K76" s="17"/>
      <c r="L76" s="18" t="e">
        <f>L73+L74+L75</f>
        <v>#N/A</v>
      </c>
      <c r="M76" s="18">
        <f>M73+M74+M75</f>
        <v>12</v>
      </c>
    </row>
    <row r="77" spans="1:29" ht="14.4" customHeight="1">
      <c r="A77" s="770"/>
      <c r="E77" s="3"/>
      <c r="G77" s="7"/>
      <c r="H77" s="32"/>
      <c r="I77" s="32"/>
      <c r="K77" s="3"/>
      <c r="P77" s="4"/>
      <c r="Q77" s="4"/>
      <c r="R77" s="4"/>
      <c r="S77" s="4"/>
      <c r="T77" s="4"/>
      <c r="U77" s="4"/>
      <c r="V77" s="4"/>
      <c r="W77" s="4"/>
      <c r="X77" s="4"/>
      <c r="Y77" s="4"/>
      <c r="Z77" s="4"/>
      <c r="AA77" s="4"/>
      <c r="AB77" s="4"/>
      <c r="AC77" s="4"/>
    </row>
    <row r="78" spans="1:29" ht="15" customHeight="1">
      <c r="A78" s="770"/>
      <c r="E78" s="3"/>
      <c r="G78" s="7"/>
      <c r="H78" s="32"/>
      <c r="I78" s="32"/>
      <c r="K78" s="3"/>
      <c r="P78" s="5"/>
      <c r="Q78" s="5"/>
      <c r="R78" s="5"/>
      <c r="S78" s="5"/>
      <c r="T78" s="5"/>
      <c r="U78" s="5"/>
      <c r="V78" s="5"/>
      <c r="W78" s="5"/>
      <c r="X78" s="5"/>
      <c r="Y78" s="5"/>
      <c r="Z78" s="5"/>
      <c r="AA78" s="5"/>
      <c r="AB78" s="5"/>
      <c r="AC78" s="4"/>
    </row>
    <row r="79" spans="1:29" ht="15" customHeight="1">
      <c r="A79" s="770"/>
      <c r="E79" s="3"/>
      <c r="G79" s="7"/>
      <c r="H79" s="32"/>
      <c r="I79" s="32"/>
      <c r="K79" s="3"/>
      <c r="P79" s="5"/>
      <c r="Q79" s="4"/>
      <c r="R79" s="4"/>
      <c r="S79" s="4"/>
      <c r="T79" s="4"/>
      <c r="U79" s="4"/>
      <c r="V79" s="4"/>
      <c r="W79" s="4"/>
      <c r="X79" s="4"/>
      <c r="Y79" s="4"/>
      <c r="Z79" s="4"/>
      <c r="AA79" s="4"/>
      <c r="AB79" s="4"/>
      <c r="AC79" s="4"/>
    </row>
    <row r="80" spans="1:29" ht="15" customHeight="1">
      <c r="A80" s="770"/>
      <c r="E80" s="3"/>
      <c r="G80" s="7"/>
      <c r="H80" s="32"/>
      <c r="I80" s="32"/>
      <c r="K80" s="3"/>
      <c r="P80" s="5"/>
      <c r="Q80" s="4"/>
      <c r="R80" s="4"/>
      <c r="S80" s="4"/>
      <c r="T80" s="4"/>
      <c r="U80" s="4"/>
      <c r="V80" s="4"/>
      <c r="W80" s="4"/>
      <c r="X80" s="4"/>
      <c r="Y80" s="4"/>
      <c r="Z80" s="4"/>
      <c r="AA80" s="4"/>
      <c r="AB80" s="4"/>
      <c r="AC80" s="4"/>
    </row>
    <row r="81" spans="1:29" ht="15" customHeight="1">
      <c r="A81" s="770"/>
      <c r="E81" s="3"/>
      <c r="G81" s="7"/>
      <c r="H81" s="32"/>
      <c r="I81" s="32"/>
      <c r="K81" s="3"/>
      <c r="P81" s="5"/>
      <c r="Q81" s="4"/>
      <c r="R81" s="4"/>
      <c r="S81" s="4"/>
      <c r="T81" s="4"/>
      <c r="U81" s="4"/>
      <c r="V81" s="4"/>
      <c r="W81" s="4"/>
      <c r="X81" s="4"/>
      <c r="Y81" s="4"/>
      <c r="Z81" s="4"/>
      <c r="AA81" s="4"/>
      <c r="AB81" s="4"/>
      <c r="AC81" s="4"/>
    </row>
    <row r="82" spans="1:29" ht="15" customHeight="1">
      <c r="A82" s="770"/>
      <c r="E82" s="3"/>
      <c r="G82" s="7"/>
      <c r="H82" s="32"/>
      <c r="I82" s="32"/>
      <c r="K82" s="3"/>
      <c r="P82" s="5"/>
      <c r="Q82" s="4"/>
      <c r="R82" s="4"/>
      <c r="S82" s="4"/>
      <c r="T82" s="4"/>
      <c r="U82" s="4"/>
      <c r="V82" s="4"/>
      <c r="W82" s="4"/>
      <c r="X82" s="4"/>
      <c r="Y82" s="4"/>
      <c r="Z82" s="4"/>
      <c r="AA82" s="4"/>
      <c r="AB82" s="4"/>
      <c r="AC82" s="4"/>
    </row>
    <row r="83" spans="1:29" ht="15" customHeight="1">
      <c r="A83" s="770"/>
      <c r="E83" s="3"/>
      <c r="G83" s="7"/>
      <c r="H83" s="32"/>
      <c r="I83" s="32"/>
      <c r="K83" s="3"/>
      <c r="P83" s="5"/>
      <c r="Q83" s="4"/>
      <c r="R83" s="4"/>
      <c r="S83" s="4"/>
      <c r="T83" s="4"/>
      <c r="U83" s="4"/>
      <c r="V83" s="4"/>
      <c r="W83" s="4"/>
      <c r="X83" s="4"/>
      <c r="Y83" s="4"/>
      <c r="Z83" s="4"/>
      <c r="AA83" s="4"/>
      <c r="AB83" s="4"/>
      <c r="AC83" s="4"/>
    </row>
    <row r="84" spans="1:29" ht="15" customHeight="1">
      <c r="A84" s="770"/>
      <c r="E84" s="3"/>
      <c r="G84" s="7"/>
      <c r="H84" s="32"/>
      <c r="I84" s="32"/>
      <c r="K84" s="3"/>
      <c r="P84" s="4"/>
      <c r="Q84" s="4"/>
      <c r="R84" s="4"/>
      <c r="S84" s="4"/>
      <c r="T84" s="4"/>
      <c r="U84" s="4"/>
      <c r="V84" s="4"/>
      <c r="W84" s="4"/>
      <c r="X84" s="4"/>
      <c r="Y84" s="4"/>
      <c r="Z84" s="4"/>
      <c r="AA84" s="4"/>
      <c r="AB84" s="4"/>
      <c r="AC84" s="4"/>
    </row>
    <row r="85" spans="1:29" ht="15" customHeight="1">
      <c r="A85" s="770"/>
      <c r="E85" s="3"/>
      <c r="G85" s="7"/>
      <c r="H85" s="32"/>
      <c r="I85" s="32"/>
      <c r="K85" s="3"/>
      <c r="P85" s="4"/>
      <c r="Q85" s="4"/>
      <c r="R85" s="4"/>
      <c r="S85" s="4"/>
      <c r="T85" s="4"/>
      <c r="U85" s="4"/>
      <c r="V85" s="4"/>
      <c r="W85" s="4"/>
      <c r="X85" s="4"/>
      <c r="Y85" s="4"/>
      <c r="Z85" s="4"/>
      <c r="AA85" s="4"/>
      <c r="AB85" s="4"/>
      <c r="AC85" s="4"/>
    </row>
    <row r="86" spans="1:29" ht="15" customHeight="1">
      <c r="A86" s="770"/>
      <c r="E86" s="3"/>
      <c r="G86" s="7"/>
      <c r="H86" s="32"/>
      <c r="I86" s="32"/>
      <c r="K86" s="3"/>
      <c r="P86" s="5"/>
      <c r="Q86" s="5"/>
      <c r="R86" s="5"/>
      <c r="S86" s="5"/>
      <c r="T86" s="5"/>
      <c r="U86" s="5"/>
      <c r="V86" s="5"/>
      <c r="W86" s="5"/>
      <c r="X86" s="5"/>
      <c r="Y86" s="5"/>
      <c r="Z86" s="5"/>
      <c r="AA86" s="5"/>
      <c r="AB86" s="5"/>
      <c r="AC86" s="4"/>
    </row>
    <row r="87" spans="1:29" ht="20" customHeight="1">
      <c r="A87" s="770"/>
      <c r="C87" s="11"/>
      <c r="D87" s="14"/>
      <c r="E87" s="14"/>
      <c r="F87" s="14"/>
      <c r="G87" s="14"/>
      <c r="H87" s="14"/>
      <c r="I87" s="14"/>
      <c r="J87" s="14"/>
      <c r="K87" s="14"/>
      <c r="L87" s="14"/>
      <c r="M87" s="14"/>
      <c r="N87" s="14"/>
    </row>
    <row r="88" spans="1:29" ht="20" customHeight="1">
      <c r="A88" s="770"/>
      <c r="C88" s="47" t="s">
        <v>31</v>
      </c>
      <c r="D88" s="812" t="s">
        <v>125</v>
      </c>
      <c r="E88" s="812"/>
      <c r="F88" s="812"/>
      <c r="G88" s="812"/>
      <c r="H88" s="812"/>
      <c r="I88" s="812"/>
      <c r="J88" s="812"/>
      <c r="K88" s="812"/>
      <c r="L88" s="812"/>
      <c r="M88" s="812"/>
      <c r="N88" s="14"/>
    </row>
    <row r="89" spans="1:29" ht="20" customHeight="1">
      <c r="A89" s="770"/>
      <c r="C89" s="3"/>
      <c r="D89" s="787" t="e">
        <f>VLOOKUP($F$6,Gr3M!$A$2:$BU$27,63,0)</f>
        <v>#N/A</v>
      </c>
      <c r="E89" s="787"/>
      <c r="F89" s="787"/>
      <c r="G89" s="787"/>
      <c r="H89" s="787"/>
      <c r="I89" s="787"/>
      <c r="J89" s="787"/>
      <c r="K89" s="787"/>
      <c r="L89" s="787"/>
      <c r="M89" s="787"/>
      <c r="N89" s="14"/>
    </row>
    <row r="90" spans="1:29" ht="20" customHeight="1">
      <c r="A90" s="770"/>
      <c r="C90" s="3"/>
      <c r="D90" s="787"/>
      <c r="E90" s="787"/>
      <c r="F90" s="787"/>
      <c r="G90" s="787"/>
      <c r="H90" s="787"/>
      <c r="I90" s="787"/>
      <c r="J90" s="787"/>
      <c r="K90" s="787"/>
      <c r="L90" s="787"/>
      <c r="M90" s="787"/>
      <c r="N90" s="14"/>
    </row>
    <row r="91" spans="1:29" ht="20" customHeight="1">
      <c r="A91" s="770"/>
      <c r="C91" s="3"/>
      <c r="D91" s="787"/>
      <c r="E91" s="787"/>
      <c r="F91" s="787"/>
      <c r="G91" s="787"/>
      <c r="H91" s="787"/>
      <c r="I91" s="787"/>
      <c r="J91" s="787"/>
      <c r="K91" s="787"/>
      <c r="L91" s="787"/>
      <c r="M91" s="787"/>
      <c r="N91" s="14"/>
    </row>
    <row r="92" spans="1:29" ht="15" customHeight="1">
      <c r="A92" s="770"/>
      <c r="C92" s="11"/>
      <c r="D92" s="14"/>
      <c r="E92" s="14"/>
      <c r="F92" s="14"/>
      <c r="G92" s="14"/>
      <c r="H92" s="14"/>
      <c r="I92" s="14"/>
      <c r="J92" s="14"/>
      <c r="K92" s="14"/>
      <c r="L92" s="14"/>
      <c r="M92" s="14"/>
      <c r="N92" s="14"/>
    </row>
    <row r="93" spans="1:29" ht="20" customHeight="1">
      <c r="A93" s="770"/>
      <c r="C93" s="47" t="s">
        <v>31</v>
      </c>
      <c r="D93" s="812" t="s">
        <v>126</v>
      </c>
      <c r="E93" s="812"/>
      <c r="F93" s="812"/>
      <c r="G93" s="812"/>
      <c r="H93" s="812"/>
      <c r="I93" s="812"/>
      <c r="J93" s="812"/>
      <c r="K93" s="812"/>
      <c r="L93" s="812"/>
      <c r="M93" s="812"/>
      <c r="N93" s="14"/>
    </row>
    <row r="94" spans="1:29" ht="20" customHeight="1">
      <c r="A94" s="770"/>
      <c r="C94" s="3"/>
      <c r="D94" s="787" t="e">
        <f>VLOOKUP($F$6,Gr3M!$A$2:$BU$27,65,0)</f>
        <v>#N/A</v>
      </c>
      <c r="E94" s="787"/>
      <c r="F94" s="787"/>
      <c r="G94" s="787"/>
      <c r="H94" s="787"/>
      <c r="I94" s="787"/>
      <c r="J94" s="787"/>
      <c r="K94" s="787"/>
      <c r="L94" s="787"/>
      <c r="M94" s="787"/>
      <c r="N94" s="14"/>
    </row>
    <row r="95" spans="1:29" ht="20" customHeight="1">
      <c r="A95" s="770"/>
      <c r="C95" s="3"/>
      <c r="D95" s="787"/>
      <c r="E95" s="787"/>
      <c r="F95" s="787"/>
      <c r="G95" s="787"/>
      <c r="H95" s="787"/>
      <c r="I95" s="787"/>
      <c r="J95" s="787"/>
      <c r="K95" s="787"/>
      <c r="L95" s="787"/>
      <c r="M95" s="787"/>
      <c r="N95" s="14"/>
    </row>
    <row r="96" spans="1:29" ht="20" customHeight="1">
      <c r="A96" s="770"/>
      <c r="C96" s="3"/>
      <c r="D96" s="787"/>
      <c r="E96" s="787"/>
      <c r="F96" s="787"/>
      <c r="G96" s="787"/>
      <c r="H96" s="787"/>
      <c r="I96" s="787"/>
      <c r="J96" s="787"/>
      <c r="K96" s="787"/>
      <c r="L96" s="787"/>
      <c r="M96" s="787"/>
      <c r="N96" s="14"/>
    </row>
    <row r="97" spans="1:28" ht="15" customHeight="1">
      <c r="A97" s="770"/>
      <c r="C97" s="11"/>
      <c r="D97" s="14"/>
      <c r="E97" s="14"/>
      <c r="F97" s="14"/>
      <c r="G97" s="14"/>
      <c r="H97" s="14"/>
      <c r="I97" s="14"/>
      <c r="J97" s="14"/>
      <c r="K97" s="14"/>
      <c r="L97" s="14"/>
      <c r="M97" s="14"/>
      <c r="N97" s="14"/>
    </row>
    <row r="98" spans="1:28" ht="20" customHeight="1">
      <c r="A98" s="789" t="s">
        <v>660</v>
      </c>
      <c r="C98" s="47" t="s">
        <v>31</v>
      </c>
      <c r="D98" s="812" t="s">
        <v>323</v>
      </c>
      <c r="E98" s="812"/>
      <c r="F98" s="812"/>
      <c r="G98" s="812"/>
      <c r="H98" s="812"/>
      <c r="I98" s="812"/>
      <c r="J98" s="812"/>
      <c r="K98" s="812"/>
      <c r="L98" s="812"/>
      <c r="M98" s="812"/>
      <c r="N98" s="14"/>
    </row>
    <row r="99" spans="1:28" ht="20" customHeight="1">
      <c r="A99" s="789"/>
      <c r="C99" s="3"/>
      <c r="D99" s="787" t="e">
        <f>VLOOKUP($F$6,Gr3M!$A$2:$BU$27,64,0)</f>
        <v>#N/A</v>
      </c>
      <c r="E99" s="787"/>
      <c r="F99" s="787"/>
      <c r="G99" s="787"/>
      <c r="H99" s="787"/>
      <c r="I99" s="787"/>
      <c r="J99" s="787"/>
      <c r="K99" s="787"/>
      <c r="L99" s="787"/>
      <c r="M99" s="787"/>
      <c r="N99" s="14"/>
    </row>
    <row r="100" spans="1:28" ht="20" customHeight="1">
      <c r="A100" s="789"/>
      <c r="C100" s="3"/>
      <c r="D100" s="787"/>
      <c r="E100" s="787"/>
      <c r="F100" s="787"/>
      <c r="G100" s="787"/>
      <c r="H100" s="787"/>
      <c r="I100" s="787"/>
      <c r="J100" s="787"/>
      <c r="K100" s="787"/>
      <c r="L100" s="787"/>
      <c r="M100" s="787"/>
      <c r="N100" s="14"/>
    </row>
    <row r="101" spans="1:28" ht="20" customHeight="1">
      <c r="A101" s="789"/>
      <c r="C101" s="3"/>
      <c r="D101" s="787"/>
      <c r="E101" s="787"/>
      <c r="F101" s="787"/>
      <c r="G101" s="787"/>
      <c r="H101" s="787"/>
      <c r="I101" s="787"/>
      <c r="J101" s="787"/>
      <c r="K101" s="787"/>
      <c r="L101" s="787"/>
      <c r="M101" s="787"/>
      <c r="N101" s="14"/>
    </row>
    <row r="102" spans="1:28" ht="15" customHeight="1">
      <c r="A102" s="789"/>
      <c r="C102" s="11"/>
      <c r="D102" s="14"/>
      <c r="E102" s="14"/>
      <c r="F102" s="14"/>
      <c r="G102" s="14"/>
      <c r="H102" s="14"/>
      <c r="I102" s="14"/>
      <c r="J102" s="14"/>
      <c r="K102" s="14"/>
      <c r="L102" s="14"/>
      <c r="M102" s="14"/>
      <c r="N102" s="14"/>
    </row>
    <row r="103" spans="1:28" ht="20" customHeight="1">
      <c r="A103" s="789"/>
      <c r="C103" s="47" t="s">
        <v>32</v>
      </c>
      <c r="D103" s="812" t="s">
        <v>16</v>
      </c>
      <c r="E103" s="812"/>
      <c r="F103" s="812"/>
      <c r="G103" s="812"/>
      <c r="H103" s="812"/>
      <c r="I103" s="812"/>
      <c r="J103" s="812"/>
      <c r="K103" s="812"/>
      <c r="L103" s="812"/>
      <c r="M103" s="812"/>
      <c r="N103" s="14"/>
    </row>
    <row r="104" spans="1:28" ht="20" customHeight="1">
      <c r="A104" s="789"/>
      <c r="C104" s="3"/>
      <c r="D104" s="787" t="e">
        <f>VLOOKUP($F$6,Gr3M!$A$2:$BU$27,66,0)</f>
        <v>#N/A</v>
      </c>
      <c r="E104" s="787"/>
      <c r="F104" s="787"/>
      <c r="G104" s="787"/>
      <c r="H104" s="787"/>
      <c r="I104" s="787"/>
      <c r="J104" s="787"/>
      <c r="K104" s="787"/>
      <c r="L104" s="787"/>
      <c r="M104" s="787"/>
      <c r="N104" s="14"/>
    </row>
    <row r="105" spans="1:28" ht="20" customHeight="1">
      <c r="A105" s="789"/>
      <c r="C105" s="3"/>
      <c r="D105" s="787"/>
      <c r="E105" s="787"/>
      <c r="F105" s="787"/>
      <c r="G105" s="787"/>
      <c r="H105" s="787"/>
      <c r="I105" s="787"/>
      <c r="J105" s="787"/>
      <c r="K105" s="787"/>
      <c r="L105" s="787"/>
      <c r="M105" s="787"/>
      <c r="N105" s="14"/>
    </row>
    <row r="106" spans="1:28" ht="19.75" customHeight="1">
      <c r="A106" s="789"/>
      <c r="C106" s="3"/>
      <c r="D106" s="787"/>
      <c r="E106" s="787"/>
      <c r="F106" s="787"/>
      <c r="G106" s="787"/>
      <c r="H106" s="787"/>
      <c r="I106" s="787"/>
      <c r="J106" s="787"/>
      <c r="K106" s="787"/>
      <c r="L106" s="787"/>
      <c r="M106" s="787"/>
      <c r="N106" s="14"/>
    </row>
    <row r="107" spans="1:28" ht="5.4" customHeight="1">
      <c r="A107" s="789"/>
      <c r="C107" s="11"/>
      <c r="D107" s="14"/>
      <c r="E107" s="14"/>
      <c r="F107" s="14"/>
      <c r="G107" s="14"/>
      <c r="H107" s="14"/>
      <c r="I107" s="14"/>
      <c r="J107" s="14"/>
      <c r="K107" s="14"/>
      <c r="L107" s="14"/>
      <c r="M107" s="14"/>
      <c r="N107" s="14"/>
    </row>
    <row r="108" spans="1:28" ht="20" customHeight="1">
      <c r="A108" s="770" t="s">
        <v>791</v>
      </c>
      <c r="E108" s="3"/>
      <c r="J108" s="40"/>
      <c r="K108" s="40"/>
      <c r="L108" s="40"/>
      <c r="M108" s="40"/>
      <c r="N108" s="40"/>
    </row>
    <row r="109" spans="1:28" ht="20" customHeight="1">
      <c r="A109" s="770"/>
      <c r="E109" s="3"/>
      <c r="J109" s="40"/>
      <c r="K109" s="40"/>
      <c r="L109" s="40"/>
      <c r="M109" s="40"/>
      <c r="N109" s="40"/>
    </row>
    <row r="110" spans="1:28" ht="5.4" customHeight="1">
      <c r="A110" s="770"/>
      <c r="E110" s="3"/>
      <c r="K110" s="3"/>
    </row>
    <row r="111" spans="1:28" ht="18" customHeight="1">
      <c r="A111" s="770"/>
      <c r="B111" s="821" t="s">
        <v>78</v>
      </c>
      <c r="C111" s="821"/>
      <c r="D111" s="821"/>
      <c r="E111" s="821"/>
      <c r="F111" s="821"/>
      <c r="G111" s="821"/>
      <c r="H111" s="821"/>
      <c r="I111" s="821"/>
      <c r="J111" s="821"/>
      <c r="K111" s="821"/>
      <c r="L111" s="821"/>
      <c r="M111" s="821"/>
      <c r="N111" s="821"/>
      <c r="P111" s="146"/>
      <c r="Q111" s="146"/>
      <c r="R111" s="146"/>
      <c r="S111" s="146"/>
      <c r="T111" s="146"/>
      <c r="U111" s="146"/>
      <c r="V111" s="146"/>
      <c r="W111" s="146"/>
      <c r="X111" s="146"/>
      <c r="Y111" s="146"/>
      <c r="Z111" s="146"/>
      <c r="AA111" s="146"/>
      <c r="AB111" s="146"/>
    </row>
    <row r="112" spans="1:28" ht="5.4" customHeight="1">
      <c r="A112" s="770"/>
      <c r="E112" s="3"/>
      <c r="G112" s="7"/>
      <c r="H112" s="32"/>
      <c r="I112" s="32"/>
      <c r="K112" s="3"/>
      <c r="P112" s="146"/>
      <c r="Q112" s="146"/>
      <c r="R112" s="146"/>
      <c r="S112" s="146"/>
      <c r="T112" s="146"/>
      <c r="U112" s="146"/>
      <c r="V112" s="146"/>
      <c r="W112" s="146"/>
      <c r="X112" s="146"/>
      <c r="Y112" s="146"/>
      <c r="Z112" s="146"/>
      <c r="AA112" s="146"/>
      <c r="AB112" s="146"/>
    </row>
    <row r="113" spans="1:41" ht="15" customHeight="1">
      <c r="A113" s="770"/>
      <c r="B113" s="822" t="s">
        <v>135</v>
      </c>
      <c r="C113" s="822"/>
      <c r="D113" s="823" t="s">
        <v>139</v>
      </c>
      <c r="E113" s="823"/>
      <c r="F113" s="823"/>
      <c r="G113" s="823"/>
      <c r="H113" s="823"/>
      <c r="I113" s="823"/>
      <c r="J113" s="823"/>
      <c r="K113" s="823"/>
      <c r="L113" s="823"/>
      <c r="M113" s="823"/>
      <c r="N113" s="823"/>
    </row>
    <row r="114" spans="1:41" ht="15" customHeight="1">
      <c r="A114" s="770"/>
      <c r="B114" s="822"/>
      <c r="C114" s="822"/>
      <c r="D114" s="823" t="s">
        <v>140</v>
      </c>
      <c r="E114" s="823"/>
      <c r="F114" s="823"/>
      <c r="G114" s="823"/>
      <c r="H114" s="823"/>
      <c r="I114" s="823"/>
      <c r="J114" s="823"/>
      <c r="K114" s="823"/>
      <c r="L114" s="823"/>
      <c r="M114" s="823"/>
      <c r="N114" s="823"/>
    </row>
    <row r="115" spans="1:41" ht="15" customHeight="1">
      <c r="A115" s="770"/>
      <c r="B115" s="822"/>
      <c r="C115" s="822"/>
      <c r="D115" s="823" t="s">
        <v>176</v>
      </c>
      <c r="E115" s="823"/>
      <c r="F115" s="823"/>
      <c r="G115" s="823"/>
      <c r="H115" s="823"/>
      <c r="I115" s="823"/>
      <c r="J115" s="823"/>
      <c r="K115" s="823"/>
      <c r="L115" s="823"/>
      <c r="M115" s="823"/>
      <c r="N115" s="823"/>
    </row>
    <row r="116" spans="1:41" ht="15" customHeight="1">
      <c r="A116" s="770"/>
      <c r="B116" s="822"/>
      <c r="C116" s="822"/>
      <c r="D116" s="824" t="s">
        <v>267</v>
      </c>
      <c r="E116" s="824"/>
      <c r="F116" s="824"/>
      <c r="G116" s="824"/>
      <c r="H116" s="824"/>
      <c r="I116" s="824"/>
      <c r="J116" s="824"/>
      <c r="K116" s="824"/>
      <c r="L116" s="824"/>
      <c r="M116" s="824"/>
      <c r="N116" s="824"/>
    </row>
    <row r="117" spans="1:41" ht="10" customHeight="1">
      <c r="A117" s="770"/>
    </row>
    <row r="118" spans="1:41" s="146" customFormat="1" ht="15" customHeight="1">
      <c r="A118" s="770"/>
      <c r="B118" s="825" t="s">
        <v>128</v>
      </c>
      <c r="C118" s="825"/>
      <c r="D118" s="826" t="s">
        <v>93</v>
      </c>
      <c r="E118" s="826"/>
      <c r="F118" s="826"/>
      <c r="G118" s="160"/>
      <c r="H118" s="827" t="s">
        <v>48</v>
      </c>
      <c r="I118" s="828"/>
      <c r="J118" s="813" t="s">
        <v>24</v>
      </c>
      <c r="K118" s="814"/>
      <c r="L118" s="815"/>
      <c r="M118" s="158" t="s">
        <v>15</v>
      </c>
      <c r="N118" s="158" t="s">
        <v>4</v>
      </c>
    </row>
    <row r="119" spans="1:41" s="146" customFormat="1" ht="15" customHeight="1">
      <c r="A119" s="770"/>
      <c r="B119" s="825"/>
      <c r="C119" s="825"/>
      <c r="D119" s="155" t="s">
        <v>20</v>
      </c>
      <c r="E119" s="816" t="s">
        <v>15</v>
      </c>
      <c r="F119" s="816"/>
      <c r="G119" s="160"/>
      <c r="H119" s="827"/>
      <c r="I119" s="828"/>
      <c r="J119" s="817" t="s">
        <v>8</v>
      </c>
      <c r="K119" s="818"/>
      <c r="L119" s="819"/>
      <c r="M119" s="43">
        <v>10</v>
      </c>
      <c r="N119" s="44">
        <v>2</v>
      </c>
      <c r="S119" s="3"/>
      <c r="T119" s="3"/>
      <c r="U119" s="3"/>
      <c r="V119" s="3"/>
      <c r="W119" s="3"/>
      <c r="X119" s="3"/>
      <c r="Y119" s="3"/>
      <c r="Z119" s="3"/>
      <c r="AA119" s="3"/>
      <c r="AB119" s="3"/>
      <c r="AC119" s="3"/>
      <c r="AD119" s="3"/>
      <c r="AE119" s="3"/>
      <c r="AF119" s="3"/>
      <c r="AG119" s="3"/>
      <c r="AH119" s="3"/>
      <c r="AI119" s="3"/>
      <c r="AJ119" s="3"/>
      <c r="AK119" s="3"/>
      <c r="AL119" s="3"/>
      <c r="AM119" s="3"/>
      <c r="AN119" s="3"/>
      <c r="AO119" s="3"/>
    </row>
    <row r="120" spans="1:41" s="146" customFormat="1" ht="15" customHeight="1">
      <c r="A120" s="770"/>
      <c r="B120" s="825"/>
      <c r="C120" s="825"/>
      <c r="D120" s="156" t="s">
        <v>38</v>
      </c>
      <c r="E120" s="820">
        <v>10</v>
      </c>
      <c r="F120" s="820"/>
      <c r="G120" s="160"/>
      <c r="H120" s="827"/>
      <c r="I120" s="828"/>
      <c r="J120" s="817" t="s">
        <v>7</v>
      </c>
      <c r="K120" s="818"/>
      <c r="L120" s="819"/>
      <c r="M120" s="43">
        <v>15</v>
      </c>
      <c r="N120" s="44">
        <v>3</v>
      </c>
      <c r="S120" s="3"/>
      <c r="T120" s="3"/>
      <c r="U120" s="3"/>
      <c r="V120" s="3"/>
      <c r="W120" s="3"/>
      <c r="X120" s="3"/>
      <c r="Y120" s="3"/>
      <c r="Z120" s="3"/>
      <c r="AA120" s="3"/>
      <c r="AB120" s="3"/>
      <c r="AC120" s="3"/>
      <c r="AD120" s="3"/>
      <c r="AE120" s="3"/>
      <c r="AF120" s="3"/>
      <c r="AG120" s="3"/>
      <c r="AH120" s="3"/>
      <c r="AI120" s="3"/>
      <c r="AJ120" s="3"/>
      <c r="AK120" s="3"/>
      <c r="AL120" s="3"/>
      <c r="AM120" s="3"/>
      <c r="AN120" s="3"/>
      <c r="AO120" s="3"/>
    </row>
    <row r="121" spans="1:41" s="146" customFormat="1" ht="15" customHeight="1">
      <c r="A121" s="770"/>
      <c r="B121" s="825"/>
      <c r="C121" s="825"/>
      <c r="D121" s="156" t="s">
        <v>39</v>
      </c>
      <c r="E121" s="820">
        <v>20</v>
      </c>
      <c r="F121" s="820"/>
      <c r="G121" s="160"/>
      <c r="H121" s="827"/>
      <c r="I121" s="828"/>
      <c r="J121" s="817" t="s">
        <v>6</v>
      </c>
      <c r="K121" s="818"/>
      <c r="L121" s="819"/>
      <c r="M121" s="43">
        <v>20</v>
      </c>
      <c r="N121" s="44">
        <v>4</v>
      </c>
      <c r="S121" s="3"/>
      <c r="T121" s="3"/>
      <c r="U121" s="3"/>
      <c r="V121" s="3"/>
      <c r="W121" s="3"/>
      <c r="X121" s="3"/>
      <c r="Y121" s="3"/>
      <c r="Z121" s="3"/>
      <c r="AA121" s="3"/>
      <c r="AB121" s="3"/>
      <c r="AC121" s="3"/>
      <c r="AD121" s="3"/>
      <c r="AE121" s="3"/>
      <c r="AF121" s="3"/>
      <c r="AG121" s="3"/>
      <c r="AH121" s="3"/>
      <c r="AI121" s="3"/>
      <c r="AJ121" s="3"/>
      <c r="AK121" s="3"/>
      <c r="AL121" s="3"/>
      <c r="AM121" s="3"/>
      <c r="AN121" s="3"/>
      <c r="AO121" s="3"/>
    </row>
    <row r="122" spans="1:41" s="146" customFormat="1" ht="15" customHeight="1">
      <c r="A122" s="770"/>
      <c r="B122" s="825"/>
      <c r="C122" s="825"/>
      <c r="D122" s="156" t="s">
        <v>40</v>
      </c>
      <c r="E122" s="820">
        <v>30</v>
      </c>
      <c r="F122" s="820"/>
      <c r="G122" s="160"/>
    </row>
    <row r="123" spans="1:41" s="146" customFormat="1" ht="15" customHeight="1">
      <c r="A123" s="770"/>
      <c r="B123" s="825"/>
      <c r="C123" s="825"/>
      <c r="D123" s="156" t="s">
        <v>41</v>
      </c>
      <c r="E123" s="820">
        <v>40</v>
      </c>
      <c r="F123" s="820"/>
      <c r="G123" s="160"/>
      <c r="H123" s="827" t="s">
        <v>49</v>
      </c>
      <c r="I123" s="828"/>
      <c r="J123" s="813" t="s">
        <v>24</v>
      </c>
      <c r="K123" s="814"/>
      <c r="L123" s="815"/>
      <c r="M123" s="158" t="s">
        <v>15</v>
      </c>
      <c r="N123" s="158" t="s">
        <v>4</v>
      </c>
    </row>
    <row r="124" spans="1:41" s="146" customFormat="1" ht="15" customHeight="1">
      <c r="A124" s="770"/>
      <c r="G124" s="160"/>
      <c r="H124" s="827"/>
      <c r="I124" s="828"/>
      <c r="J124" s="817" t="s">
        <v>129</v>
      </c>
      <c r="K124" s="818"/>
      <c r="L124" s="819"/>
      <c r="M124" s="43">
        <v>20</v>
      </c>
      <c r="N124" s="44">
        <v>4</v>
      </c>
    </row>
    <row r="125" spans="1:41" s="146" customFormat="1" ht="15" customHeight="1">
      <c r="A125" s="770"/>
      <c r="B125" s="825" t="s">
        <v>28</v>
      </c>
      <c r="C125" s="825"/>
      <c r="D125" s="826" t="s">
        <v>179</v>
      </c>
      <c r="E125" s="826"/>
      <c r="F125" s="826"/>
      <c r="H125" s="827"/>
      <c r="I125" s="828"/>
      <c r="J125" s="817" t="s">
        <v>130</v>
      </c>
      <c r="K125" s="818"/>
      <c r="L125" s="819"/>
      <c r="M125" s="43">
        <v>15</v>
      </c>
      <c r="N125" s="44">
        <v>3</v>
      </c>
    </row>
    <row r="126" spans="1:41" s="146" customFormat="1" ht="15" customHeight="1">
      <c r="A126" s="770"/>
      <c r="B126" s="825"/>
      <c r="C126" s="825"/>
      <c r="D126" s="155" t="s">
        <v>3</v>
      </c>
      <c r="E126" s="816" t="s">
        <v>4</v>
      </c>
      <c r="F126" s="816"/>
      <c r="H126" s="827"/>
      <c r="I126" s="828"/>
      <c r="J126" s="817" t="s">
        <v>131</v>
      </c>
      <c r="K126" s="818"/>
      <c r="L126" s="819"/>
      <c r="M126" s="43">
        <v>15</v>
      </c>
      <c r="N126" s="44">
        <v>3</v>
      </c>
    </row>
    <row r="127" spans="1:41" s="146" customFormat="1" ht="15" customHeight="1">
      <c r="A127" s="770"/>
      <c r="B127" s="825"/>
      <c r="C127" s="825"/>
      <c r="D127" s="156">
        <v>50</v>
      </c>
      <c r="E127" s="820">
        <v>2</v>
      </c>
      <c r="F127" s="820"/>
      <c r="H127" s="827"/>
      <c r="I127" s="828"/>
      <c r="J127" s="817" t="s">
        <v>132</v>
      </c>
      <c r="K127" s="818"/>
      <c r="L127" s="819"/>
      <c r="M127" s="43">
        <v>15</v>
      </c>
      <c r="N127" s="44">
        <v>3</v>
      </c>
    </row>
    <row r="128" spans="1:41" s="146" customFormat="1" ht="15" customHeight="1">
      <c r="A128" s="770"/>
      <c r="B128" s="825"/>
      <c r="C128" s="825"/>
      <c r="D128" s="156" t="s">
        <v>180</v>
      </c>
      <c r="E128" s="820">
        <v>4</v>
      </c>
      <c r="F128" s="820"/>
      <c r="H128" s="827"/>
      <c r="I128" s="828"/>
      <c r="J128" s="817" t="s">
        <v>133</v>
      </c>
      <c r="K128" s="818"/>
      <c r="L128" s="819"/>
      <c r="M128" s="43">
        <v>15</v>
      </c>
      <c r="N128" s="44">
        <v>3</v>
      </c>
    </row>
    <row r="129" spans="1:28" s="146" customFormat="1" ht="15" customHeight="1">
      <c r="A129" s="770"/>
      <c r="B129" s="825"/>
      <c r="C129" s="825"/>
      <c r="D129" s="156" t="s">
        <v>181</v>
      </c>
      <c r="E129" s="820">
        <v>6</v>
      </c>
      <c r="F129" s="820"/>
      <c r="H129" s="827"/>
      <c r="I129" s="828"/>
      <c r="J129" s="817" t="s">
        <v>134</v>
      </c>
      <c r="K129" s="818"/>
      <c r="L129" s="819"/>
      <c r="M129" s="43">
        <v>10</v>
      </c>
      <c r="N129" s="44">
        <v>2</v>
      </c>
    </row>
    <row r="130" spans="1:28" s="146" customFormat="1" ht="15" customHeight="1">
      <c r="A130" s="770"/>
      <c r="B130" s="825"/>
      <c r="C130" s="825"/>
      <c r="D130" s="156" t="s">
        <v>182</v>
      </c>
      <c r="E130" s="820">
        <v>8</v>
      </c>
      <c r="F130" s="820"/>
    </row>
    <row r="131" spans="1:28" s="146" customFormat="1" ht="15" customHeight="1">
      <c r="A131" s="770"/>
      <c r="H131" s="827" t="s">
        <v>50</v>
      </c>
      <c r="I131" s="828"/>
      <c r="J131" s="813" t="s">
        <v>24</v>
      </c>
      <c r="K131" s="814"/>
      <c r="L131" s="815"/>
      <c r="M131" s="158" t="s">
        <v>15</v>
      </c>
      <c r="N131" s="158" t="s">
        <v>4</v>
      </c>
    </row>
    <row r="132" spans="1:28" s="146" customFormat="1" ht="15" customHeight="1">
      <c r="A132" s="770"/>
      <c r="B132" s="825" t="s">
        <v>110</v>
      </c>
      <c r="C132" s="825"/>
      <c r="D132" s="826" t="s">
        <v>183</v>
      </c>
      <c r="E132" s="826"/>
      <c r="F132" s="826"/>
      <c r="H132" s="827"/>
      <c r="I132" s="828"/>
      <c r="J132" s="817" t="s">
        <v>8</v>
      </c>
      <c r="K132" s="818"/>
      <c r="L132" s="819"/>
      <c r="M132" s="43">
        <v>6</v>
      </c>
      <c r="N132" s="44">
        <v>3</v>
      </c>
      <c r="AB132" s="37"/>
    </row>
    <row r="133" spans="1:28" s="146" customFormat="1" ht="15" customHeight="1">
      <c r="A133" s="770"/>
      <c r="B133" s="825"/>
      <c r="C133" s="825"/>
      <c r="D133" s="155" t="s">
        <v>3</v>
      </c>
      <c r="E133" s="816" t="s">
        <v>4</v>
      </c>
      <c r="F133" s="816"/>
      <c r="H133" s="827"/>
      <c r="I133" s="828"/>
      <c r="J133" s="817" t="s">
        <v>7</v>
      </c>
      <c r="K133" s="818"/>
      <c r="L133" s="819"/>
      <c r="M133" s="43">
        <v>8</v>
      </c>
      <c r="N133" s="44">
        <v>6</v>
      </c>
    </row>
    <row r="134" spans="1:28" s="146" customFormat="1" ht="15" customHeight="1">
      <c r="A134" s="770"/>
      <c r="B134" s="825"/>
      <c r="C134" s="825"/>
      <c r="D134" s="45">
        <v>20</v>
      </c>
      <c r="E134" s="820">
        <v>2</v>
      </c>
      <c r="F134" s="820"/>
      <c r="H134" s="827"/>
      <c r="I134" s="828"/>
      <c r="J134" s="817" t="s">
        <v>6</v>
      </c>
      <c r="K134" s="818"/>
      <c r="L134" s="819"/>
      <c r="M134" s="43">
        <v>10</v>
      </c>
      <c r="N134" s="44">
        <v>8</v>
      </c>
    </row>
    <row r="135" spans="1:28" s="146" customFormat="1" ht="15" customHeight="1">
      <c r="A135" s="770"/>
      <c r="B135" s="825"/>
      <c r="C135" s="825"/>
      <c r="D135" s="45" t="s">
        <v>184</v>
      </c>
      <c r="E135" s="820">
        <v>3</v>
      </c>
      <c r="F135" s="820"/>
    </row>
    <row r="136" spans="1:28" s="146" customFormat="1" ht="15" customHeight="1">
      <c r="A136" s="770"/>
      <c r="B136" s="825"/>
      <c r="C136" s="825"/>
      <c r="D136" s="45" t="s">
        <v>185</v>
      </c>
      <c r="E136" s="820">
        <v>4</v>
      </c>
      <c r="F136" s="820"/>
      <c r="H136" s="827" t="s">
        <v>51</v>
      </c>
      <c r="I136" s="828"/>
      <c r="J136" s="813" t="s">
        <v>24</v>
      </c>
      <c r="K136" s="814"/>
      <c r="L136" s="815"/>
      <c r="M136" s="158" t="s">
        <v>15</v>
      </c>
      <c r="N136" s="158" t="s">
        <v>4</v>
      </c>
    </row>
    <row r="137" spans="1:28" s="146" customFormat="1" ht="15" customHeight="1">
      <c r="A137" s="770"/>
      <c r="H137" s="827"/>
      <c r="I137" s="828"/>
      <c r="J137" s="817" t="s">
        <v>121</v>
      </c>
      <c r="K137" s="818"/>
      <c r="L137" s="819"/>
      <c r="M137" s="43">
        <v>6</v>
      </c>
      <c r="N137" s="44">
        <v>3</v>
      </c>
    </row>
    <row r="138" spans="1:28" s="146" customFormat="1" ht="15" customHeight="1">
      <c r="A138" s="770"/>
      <c r="B138" s="836" t="s">
        <v>201</v>
      </c>
      <c r="C138" s="836"/>
      <c r="D138" s="836"/>
      <c r="E138" s="836"/>
      <c r="F138" s="133" t="s">
        <v>206</v>
      </c>
      <c r="H138" s="827"/>
      <c r="I138" s="828"/>
      <c r="J138" s="817" t="s">
        <v>13</v>
      </c>
      <c r="K138" s="818"/>
      <c r="L138" s="819"/>
      <c r="M138" s="43">
        <v>8</v>
      </c>
      <c r="N138" s="44">
        <v>6</v>
      </c>
    </row>
    <row r="139" spans="1:28" s="146" customFormat="1" ht="15" customHeight="1">
      <c r="A139" s="770"/>
      <c r="B139" s="836" t="s">
        <v>202</v>
      </c>
      <c r="C139" s="836"/>
      <c r="D139" s="836"/>
      <c r="E139" s="836"/>
      <c r="F139" s="133" t="s">
        <v>206</v>
      </c>
      <c r="H139" s="827"/>
      <c r="I139" s="828"/>
      <c r="J139" s="817" t="s">
        <v>14</v>
      </c>
      <c r="K139" s="818"/>
      <c r="L139" s="819"/>
      <c r="M139" s="43">
        <v>10</v>
      </c>
      <c r="N139" s="44">
        <v>8</v>
      </c>
    </row>
    <row r="140" spans="1:28" s="146" customFormat="1" ht="6.65" customHeight="1">
      <c r="A140" s="770"/>
    </row>
    <row r="141" spans="1:28" ht="15" customHeight="1">
      <c r="A141" s="770"/>
      <c r="B141" s="849" t="s">
        <v>52</v>
      </c>
      <c r="C141" s="850"/>
      <c r="D141" s="813" t="s">
        <v>24</v>
      </c>
      <c r="E141" s="814"/>
      <c r="F141" s="814"/>
      <c r="G141" s="814"/>
      <c r="H141" s="814"/>
      <c r="I141" s="814"/>
      <c r="J141" s="814"/>
      <c r="K141" s="814"/>
      <c r="L141" s="815"/>
      <c r="M141" s="158" t="s">
        <v>15</v>
      </c>
      <c r="N141" s="158" t="s">
        <v>4</v>
      </c>
      <c r="P141" s="146"/>
      <c r="Q141" s="146"/>
      <c r="R141" s="146"/>
      <c r="S141" s="146"/>
      <c r="T141" s="146"/>
      <c r="U141" s="146"/>
      <c r="V141" s="146"/>
      <c r="W141" s="146"/>
      <c r="X141" s="146"/>
      <c r="Y141" s="146"/>
      <c r="Z141" s="146"/>
    </row>
    <row r="142" spans="1:28" ht="15" customHeight="1">
      <c r="A142" s="770"/>
      <c r="B142" s="849"/>
      <c r="C142" s="850"/>
      <c r="D142" s="846" t="s">
        <v>122</v>
      </c>
      <c r="E142" s="847"/>
      <c r="F142" s="847"/>
      <c r="G142" s="847"/>
      <c r="H142" s="847"/>
      <c r="I142" s="847"/>
      <c r="J142" s="847"/>
      <c r="K142" s="847"/>
      <c r="L142" s="848"/>
      <c r="M142" s="43">
        <v>10</v>
      </c>
      <c r="N142" s="44">
        <v>2</v>
      </c>
      <c r="P142" s="146"/>
      <c r="Q142" s="146"/>
      <c r="R142" s="146"/>
      <c r="S142" s="146"/>
      <c r="T142" s="146"/>
      <c r="U142" s="146"/>
      <c r="V142" s="146"/>
      <c r="W142" s="146"/>
      <c r="X142" s="146"/>
      <c r="Y142" s="146"/>
      <c r="Z142" s="146"/>
    </row>
    <row r="143" spans="1:28" ht="15" customHeight="1">
      <c r="A143" s="770"/>
      <c r="B143" s="849"/>
      <c r="C143" s="850"/>
      <c r="D143" s="846" t="s">
        <v>98</v>
      </c>
      <c r="E143" s="847"/>
      <c r="F143" s="847"/>
      <c r="G143" s="847"/>
      <c r="H143" s="847"/>
      <c r="I143" s="847"/>
      <c r="J143" s="847"/>
      <c r="K143" s="847"/>
      <c r="L143" s="848"/>
      <c r="M143" s="43">
        <v>9</v>
      </c>
      <c r="N143" s="44">
        <v>2</v>
      </c>
      <c r="P143" s="146"/>
      <c r="Q143" s="146"/>
      <c r="R143" s="146"/>
      <c r="S143" s="146"/>
      <c r="T143" s="146"/>
      <c r="U143" s="146"/>
      <c r="V143" s="146"/>
      <c r="W143" s="146"/>
      <c r="X143" s="146"/>
      <c r="Y143" s="146"/>
      <c r="Z143" s="146"/>
    </row>
    <row r="144" spans="1:28" ht="15" customHeight="1">
      <c r="A144" s="770"/>
      <c r="B144" s="849"/>
      <c r="C144" s="850"/>
      <c r="D144" s="846" t="s">
        <v>99</v>
      </c>
      <c r="E144" s="847"/>
      <c r="F144" s="847"/>
      <c r="G144" s="847"/>
      <c r="H144" s="847"/>
      <c r="I144" s="847"/>
      <c r="J144" s="847"/>
      <c r="K144" s="847"/>
      <c r="L144" s="848"/>
      <c r="M144" s="43">
        <v>8</v>
      </c>
      <c r="N144" s="44">
        <v>1</v>
      </c>
      <c r="P144" s="146"/>
      <c r="Q144" s="146"/>
      <c r="R144" s="146"/>
      <c r="S144" s="146"/>
      <c r="T144" s="146"/>
      <c r="U144" s="146"/>
      <c r="V144" s="146"/>
      <c r="W144" s="146"/>
      <c r="X144" s="146"/>
      <c r="Y144" s="146"/>
      <c r="Z144" s="146"/>
    </row>
    <row r="145" spans="1:29" ht="15" customHeight="1">
      <c r="A145" s="770"/>
      <c r="B145" s="849"/>
      <c r="C145" s="850"/>
      <c r="D145" s="846" t="s">
        <v>100</v>
      </c>
      <c r="E145" s="847"/>
      <c r="F145" s="847"/>
      <c r="G145" s="847"/>
      <c r="H145" s="848"/>
      <c r="I145" s="851" t="s">
        <v>96</v>
      </c>
      <c r="J145" s="43">
        <v>6</v>
      </c>
      <c r="K145" s="43"/>
      <c r="L145" s="852" t="s">
        <v>104</v>
      </c>
      <c r="M145" s="839" t="s">
        <v>106</v>
      </c>
      <c r="N145" s="841">
        <v>2</v>
      </c>
      <c r="P145" s="146"/>
      <c r="Q145" s="146"/>
      <c r="R145" s="146"/>
      <c r="S145" s="146"/>
      <c r="T145" s="146"/>
      <c r="U145" s="146"/>
      <c r="V145" s="146"/>
      <c r="W145" s="146"/>
      <c r="X145" s="146"/>
      <c r="Y145" s="146"/>
      <c r="Z145" s="146"/>
    </row>
    <row r="146" spans="1:29" ht="15" customHeight="1">
      <c r="A146" s="770"/>
      <c r="B146" s="849"/>
      <c r="C146" s="850"/>
      <c r="D146" s="843" t="s">
        <v>123</v>
      </c>
      <c r="E146" s="844"/>
      <c r="F146" s="844"/>
      <c r="G146" s="844"/>
      <c r="H146" s="845"/>
      <c r="I146" s="851"/>
      <c r="J146" s="43">
        <v>3</v>
      </c>
      <c r="K146" s="43"/>
      <c r="L146" s="852"/>
      <c r="M146" s="840"/>
      <c r="N146" s="842"/>
      <c r="P146" s="146"/>
      <c r="Q146" s="146"/>
      <c r="R146" s="146"/>
      <c r="S146" s="146"/>
      <c r="T146" s="146"/>
      <c r="U146" s="146"/>
      <c r="V146" s="146"/>
      <c r="W146" s="146"/>
      <c r="X146" s="146"/>
      <c r="Y146" s="146"/>
      <c r="Z146" s="146"/>
    </row>
    <row r="147" spans="1:29" ht="15" customHeight="1">
      <c r="A147" s="770"/>
      <c r="B147" s="849"/>
      <c r="C147" s="850"/>
      <c r="D147" s="846" t="s">
        <v>102</v>
      </c>
      <c r="E147" s="847"/>
      <c r="F147" s="847"/>
      <c r="G147" s="847"/>
      <c r="H147" s="848"/>
      <c r="I147" s="851"/>
      <c r="J147" s="43">
        <v>4</v>
      </c>
      <c r="K147" s="43"/>
      <c r="L147" s="852"/>
      <c r="M147" s="839" t="s">
        <v>105</v>
      </c>
      <c r="N147" s="841">
        <v>1</v>
      </c>
      <c r="P147" s="146"/>
      <c r="Q147" s="146"/>
      <c r="R147" s="146"/>
      <c r="S147" s="146"/>
      <c r="T147" s="146"/>
      <c r="U147" s="146"/>
      <c r="V147" s="146"/>
      <c r="W147" s="146"/>
      <c r="X147" s="146"/>
      <c r="Y147" s="146"/>
      <c r="Z147" s="146"/>
    </row>
    <row r="148" spans="1:29" ht="15" customHeight="1">
      <c r="A148" s="770"/>
      <c r="B148" s="849"/>
      <c r="C148" s="850"/>
      <c r="D148" s="846" t="s">
        <v>103</v>
      </c>
      <c r="E148" s="847"/>
      <c r="F148" s="847"/>
      <c r="G148" s="847"/>
      <c r="H148" s="848"/>
      <c r="I148" s="851"/>
      <c r="J148" s="43">
        <v>2</v>
      </c>
      <c r="K148" s="43"/>
      <c r="L148" s="852"/>
      <c r="M148" s="840"/>
      <c r="N148" s="842"/>
      <c r="P148" s="146"/>
      <c r="Q148" s="146"/>
      <c r="R148" s="146"/>
      <c r="S148" s="146"/>
      <c r="T148" s="146"/>
      <c r="U148" s="146"/>
      <c r="V148" s="146"/>
      <c r="W148" s="146"/>
      <c r="X148" s="146"/>
      <c r="Y148" s="146"/>
      <c r="Z148" s="146"/>
    </row>
    <row r="149" spans="1:29" ht="7.25" customHeight="1">
      <c r="A149" s="789" t="s">
        <v>660</v>
      </c>
      <c r="E149" s="3"/>
      <c r="G149" s="7"/>
      <c r="H149" s="32"/>
      <c r="I149" s="32"/>
      <c r="K149" s="3"/>
      <c r="P149" s="5"/>
      <c r="Q149" s="21"/>
      <c r="R149" s="21"/>
      <c r="S149" s="21"/>
      <c r="T149" s="21"/>
      <c r="U149" s="21"/>
      <c r="V149" s="21"/>
      <c r="W149" s="21"/>
      <c r="X149" s="21"/>
      <c r="Y149" s="21"/>
      <c r="Z149" s="21"/>
      <c r="AA149" s="4"/>
      <c r="AB149" s="4"/>
      <c r="AC149" s="4"/>
    </row>
    <row r="150" spans="1:29" ht="15" customHeight="1">
      <c r="A150" s="789"/>
      <c r="B150" s="837" t="s">
        <v>53</v>
      </c>
      <c r="C150" s="837"/>
      <c r="D150" s="816" t="s">
        <v>24</v>
      </c>
      <c r="E150" s="816"/>
      <c r="F150" s="816"/>
      <c r="G150" s="816"/>
      <c r="H150" s="816"/>
      <c r="I150" s="816"/>
      <c r="J150" s="816"/>
      <c r="K150" s="816"/>
      <c r="L150" s="816"/>
      <c r="M150" s="155" t="s">
        <v>15</v>
      </c>
      <c r="N150" s="155" t="s">
        <v>4</v>
      </c>
      <c r="Q150" s="21"/>
      <c r="R150" s="21"/>
      <c r="S150" s="21"/>
      <c r="T150" s="21"/>
      <c r="U150" s="21"/>
      <c r="V150" s="21"/>
      <c r="W150" s="21"/>
      <c r="X150" s="21"/>
      <c r="Y150" s="21"/>
      <c r="Z150" s="21"/>
    </row>
    <row r="151" spans="1:29" ht="15" customHeight="1">
      <c r="A151" s="789"/>
      <c r="B151" s="837"/>
      <c r="C151" s="837"/>
      <c r="D151" s="838" t="s">
        <v>94</v>
      </c>
      <c r="E151" s="838"/>
      <c r="F151" s="838"/>
      <c r="G151" s="838"/>
      <c r="H151" s="838"/>
      <c r="I151" s="838"/>
      <c r="J151" s="838"/>
      <c r="K151" s="838"/>
      <c r="L151" s="838"/>
      <c r="M151" s="45">
        <v>5</v>
      </c>
      <c r="N151" s="156">
        <v>1</v>
      </c>
      <c r="Q151" s="21"/>
      <c r="R151" s="21"/>
      <c r="S151" s="21"/>
      <c r="T151" s="21"/>
      <c r="U151" s="21"/>
      <c r="V151" s="21"/>
      <c r="W151" s="21"/>
      <c r="X151" s="21"/>
      <c r="Y151" s="21"/>
      <c r="Z151" s="21"/>
    </row>
    <row r="152" spans="1:29" ht="15" customHeight="1">
      <c r="A152" s="789"/>
      <c r="B152" s="837"/>
      <c r="C152" s="837"/>
      <c r="D152" s="838" t="s">
        <v>95</v>
      </c>
      <c r="E152" s="838"/>
      <c r="F152" s="838"/>
      <c r="G152" s="838"/>
      <c r="H152" s="838"/>
      <c r="I152" s="838"/>
      <c r="J152" s="838"/>
      <c r="K152" s="838"/>
      <c r="L152" s="838"/>
      <c r="M152" s="45">
        <v>10</v>
      </c>
      <c r="N152" s="156">
        <v>2</v>
      </c>
      <c r="Q152" s="21"/>
      <c r="R152" s="21"/>
      <c r="S152" s="21"/>
      <c r="T152" s="21"/>
      <c r="U152" s="21"/>
      <c r="V152" s="21"/>
      <c r="W152" s="21"/>
      <c r="X152" s="21"/>
      <c r="Y152" s="21"/>
      <c r="Z152" s="21"/>
    </row>
    <row r="153" spans="1:29" s="72" customFormat="1" ht="10" customHeight="1">
      <c r="A153" s="789"/>
      <c r="C153" s="166"/>
      <c r="Q153" s="134"/>
      <c r="R153" s="134"/>
      <c r="S153" s="134"/>
      <c r="T153" s="134"/>
      <c r="U153" s="134"/>
      <c r="V153" s="134"/>
      <c r="W153" s="134"/>
      <c r="X153" s="134"/>
      <c r="Y153" s="134"/>
      <c r="Z153" s="134"/>
    </row>
    <row r="154" spans="1:29" s="136" customFormat="1" ht="12" customHeight="1">
      <c r="A154" s="789"/>
      <c r="B154" s="761" t="s">
        <v>3562</v>
      </c>
      <c r="C154" s="756"/>
      <c r="D154" s="756"/>
      <c r="E154" s="756"/>
      <c r="F154" s="756"/>
      <c r="G154" s="756"/>
      <c r="H154" s="756"/>
      <c r="I154" s="756"/>
      <c r="J154" s="756"/>
      <c r="K154" s="756"/>
      <c r="L154" s="756"/>
      <c r="M154" s="756"/>
      <c r="N154" s="756"/>
      <c r="Q154" s="138"/>
      <c r="R154" s="138"/>
      <c r="S154" s="138"/>
      <c r="T154" s="138"/>
      <c r="U154" s="138"/>
      <c r="V154" s="138"/>
      <c r="W154" s="138"/>
      <c r="X154" s="138"/>
      <c r="Y154" s="138"/>
      <c r="Z154" s="138"/>
    </row>
    <row r="155" spans="1:29" s="123" customFormat="1" ht="12" customHeight="1">
      <c r="A155" s="789"/>
      <c r="B155" s="757" t="s">
        <v>3175</v>
      </c>
      <c r="C155" s="757"/>
      <c r="D155" s="757"/>
      <c r="E155" s="757"/>
      <c r="F155" s="757"/>
      <c r="G155" s="757"/>
      <c r="H155" s="757"/>
      <c r="I155" s="757"/>
      <c r="J155" s="757"/>
      <c r="K155" s="757"/>
      <c r="L155" s="757"/>
      <c r="M155" s="757"/>
      <c r="N155" s="757"/>
      <c r="P155" s="139"/>
      <c r="Q155" s="139"/>
      <c r="R155" s="139"/>
      <c r="S155" s="139"/>
      <c r="T155" s="139"/>
      <c r="U155" s="139"/>
      <c r="V155" s="139"/>
      <c r="W155" s="139"/>
      <c r="X155" s="139"/>
      <c r="Y155" s="139"/>
      <c r="Z155" s="139"/>
    </row>
    <row r="156" spans="1:29" s="72" customFormat="1" ht="4.25" customHeight="1">
      <c r="A156" s="789"/>
      <c r="B156" s="135"/>
      <c r="C156" s="135"/>
      <c r="D156" s="135"/>
      <c r="E156" s="135"/>
      <c r="F156" s="135"/>
      <c r="G156" s="135"/>
      <c r="H156" s="135"/>
      <c r="I156" s="135"/>
      <c r="J156" s="135"/>
      <c r="K156" s="135"/>
      <c r="L156" s="135"/>
      <c r="M156" s="135"/>
      <c r="N156" s="135"/>
      <c r="P156" s="139"/>
      <c r="Q156" s="134"/>
      <c r="R156" s="134"/>
      <c r="S156" s="134"/>
      <c r="T156" s="134"/>
      <c r="U156" s="134"/>
      <c r="V156" s="134"/>
      <c r="W156" s="134"/>
      <c r="X156" s="134"/>
      <c r="Y156" s="134"/>
      <c r="Z156" s="134"/>
      <c r="AA156" s="123"/>
      <c r="AB156" s="123"/>
      <c r="AC156" s="123"/>
    </row>
    <row r="157" spans="1:29" s="72" customFormat="1" ht="15" customHeight="1">
      <c r="A157" s="789"/>
      <c r="C157" s="166"/>
      <c r="G157" s="74"/>
      <c r="H157" s="122"/>
      <c r="I157" s="122"/>
      <c r="P157" s="123"/>
      <c r="Q157" s="134"/>
      <c r="R157" s="134"/>
      <c r="S157" s="134"/>
      <c r="T157" s="134"/>
      <c r="U157" s="134"/>
      <c r="V157" s="134"/>
      <c r="W157" s="134"/>
      <c r="X157" s="134"/>
      <c r="Y157" s="134"/>
      <c r="Z157" s="134"/>
      <c r="AA157" s="123"/>
      <c r="AB157" s="123"/>
      <c r="AC157" s="123"/>
    </row>
    <row r="158" spans="1:29" ht="15" customHeight="1">
      <c r="E158" s="3"/>
      <c r="K158" s="3"/>
      <c r="Q158" s="21"/>
      <c r="R158" s="21"/>
      <c r="S158" s="21"/>
      <c r="T158" s="21"/>
      <c r="U158" s="21"/>
      <c r="V158" s="21"/>
      <c r="W158" s="21"/>
      <c r="X158" s="21"/>
      <c r="Y158" s="21"/>
      <c r="Z158" s="21"/>
      <c r="AA158" s="4"/>
      <c r="AB158" s="4"/>
      <c r="AC158" s="4"/>
    </row>
    <row r="159" spans="1:29" ht="20" customHeight="1">
      <c r="E159" s="3"/>
      <c r="K159" s="3"/>
      <c r="Q159" s="21"/>
      <c r="R159" s="21"/>
      <c r="S159" s="21"/>
      <c r="T159" s="21"/>
      <c r="U159" s="21"/>
      <c r="V159" s="21"/>
      <c r="W159" s="21"/>
      <c r="X159" s="21"/>
      <c r="Y159" s="21"/>
      <c r="Z159" s="21"/>
    </row>
    <row r="160" spans="1:29" ht="20" customHeight="1">
      <c r="E160" s="3"/>
      <c r="K160" s="3"/>
      <c r="Q160" s="21"/>
      <c r="R160" s="21"/>
      <c r="S160" s="21"/>
      <c r="T160" s="21"/>
      <c r="U160" s="21"/>
      <c r="V160" s="21"/>
      <c r="W160" s="21"/>
      <c r="X160" s="21"/>
      <c r="Y160" s="21"/>
      <c r="Z160" s="21"/>
    </row>
    <row r="161" spans="5:26" ht="20" customHeight="1">
      <c r="E161" s="3"/>
      <c r="K161" s="3"/>
      <c r="Q161" s="21"/>
      <c r="R161" s="21"/>
      <c r="S161" s="21"/>
      <c r="T161" s="21"/>
      <c r="U161" s="21"/>
      <c r="V161" s="21"/>
      <c r="W161" s="21"/>
      <c r="X161" s="21"/>
      <c r="Y161" s="21"/>
      <c r="Z161" s="21"/>
    </row>
    <row r="162" spans="5:26" ht="20" customHeight="1">
      <c r="E162" s="3"/>
      <c r="K162" s="3"/>
      <c r="Q162" s="21"/>
      <c r="R162" s="21"/>
      <c r="S162" s="21"/>
      <c r="T162" s="21"/>
      <c r="U162" s="21"/>
      <c r="V162" s="21"/>
      <c r="W162" s="21"/>
      <c r="X162" s="21"/>
      <c r="Y162" s="21"/>
      <c r="Z162" s="21"/>
    </row>
    <row r="163" spans="5:26" ht="20" customHeight="1">
      <c r="E163" s="3"/>
      <c r="K163" s="3"/>
      <c r="Q163" s="21"/>
      <c r="R163" s="21"/>
      <c r="S163" s="21"/>
      <c r="T163" s="21"/>
      <c r="U163" s="21"/>
      <c r="V163" s="21"/>
      <c r="W163" s="21"/>
      <c r="X163" s="21"/>
      <c r="Y163" s="21"/>
      <c r="Z163" s="21"/>
    </row>
    <row r="164" spans="5:26" ht="20" customHeight="1">
      <c r="E164" s="3"/>
      <c r="K164" s="3"/>
      <c r="Q164" s="21"/>
      <c r="R164" s="21"/>
      <c r="S164" s="21"/>
      <c r="T164" s="21"/>
      <c r="U164" s="21"/>
      <c r="V164" s="21"/>
      <c r="W164" s="21"/>
      <c r="X164" s="21"/>
      <c r="Y164" s="21"/>
      <c r="Z164" s="21"/>
    </row>
    <row r="165" spans="5:26" ht="20" customHeight="1">
      <c r="E165" s="3"/>
      <c r="K165" s="3"/>
      <c r="Q165" s="21"/>
      <c r="R165" s="21"/>
      <c r="S165" s="21"/>
      <c r="T165" s="21"/>
      <c r="U165" s="21"/>
      <c r="V165" s="21"/>
      <c r="W165" s="21"/>
      <c r="X165" s="21"/>
      <c r="Y165" s="21"/>
      <c r="Z165" s="21"/>
    </row>
    <row r="166" spans="5:26" ht="20" customHeight="1">
      <c r="E166" s="3"/>
      <c r="K166" s="3"/>
      <c r="Q166" s="21"/>
      <c r="R166" s="21"/>
      <c r="S166" s="21"/>
      <c r="T166" s="21"/>
      <c r="U166" s="21"/>
      <c r="V166" s="21"/>
      <c r="W166" s="21"/>
      <c r="X166" s="21"/>
      <c r="Y166" s="21"/>
      <c r="Z166" s="21"/>
    </row>
    <row r="167" spans="5:26" ht="20" customHeight="1">
      <c r="E167" s="3"/>
      <c r="K167" s="3"/>
      <c r="Q167" s="21"/>
      <c r="R167" s="21"/>
      <c r="S167" s="21"/>
      <c r="T167" s="21"/>
      <c r="U167" s="21"/>
      <c r="V167" s="21"/>
      <c r="W167" s="21"/>
      <c r="X167" s="21"/>
      <c r="Y167" s="21"/>
      <c r="Z167" s="21"/>
    </row>
    <row r="168" spans="5:26" ht="20" customHeight="1">
      <c r="E168" s="3"/>
      <c r="K168" s="3"/>
      <c r="Q168" s="21"/>
      <c r="R168" s="21"/>
      <c r="S168" s="21"/>
      <c r="T168" s="21"/>
      <c r="U168" s="21"/>
      <c r="V168" s="21"/>
      <c r="W168" s="21"/>
      <c r="X168" s="21"/>
      <c r="Y168" s="21"/>
      <c r="Z168" s="21"/>
    </row>
    <row r="169" spans="5:26" ht="20" customHeight="1">
      <c r="E169" s="3"/>
      <c r="K169" s="3"/>
      <c r="Q169" s="21"/>
      <c r="R169" s="21"/>
      <c r="S169" s="21"/>
      <c r="T169" s="21"/>
      <c r="U169" s="21"/>
      <c r="V169" s="21"/>
      <c r="W169" s="21"/>
      <c r="X169" s="21"/>
      <c r="Y169" s="21"/>
      <c r="Z169" s="21"/>
    </row>
    <row r="170" spans="5:26" ht="20" customHeight="1">
      <c r="E170" s="3"/>
      <c r="K170" s="3"/>
      <c r="Q170" s="21"/>
      <c r="R170" s="21"/>
      <c r="S170" s="21"/>
      <c r="T170" s="21"/>
      <c r="U170" s="21"/>
      <c r="V170" s="21"/>
      <c r="W170" s="21"/>
      <c r="X170" s="21"/>
      <c r="Y170" s="21"/>
      <c r="Z170" s="21"/>
    </row>
    <row r="171" spans="5:26" ht="20" customHeight="1">
      <c r="E171" s="3"/>
      <c r="K171" s="3"/>
      <c r="Q171" s="21"/>
      <c r="R171" s="21"/>
      <c r="S171" s="21"/>
      <c r="T171" s="21"/>
      <c r="U171" s="21"/>
      <c r="V171" s="21"/>
      <c r="W171" s="21"/>
      <c r="X171" s="21"/>
      <c r="Y171" s="21"/>
      <c r="Z171" s="21"/>
    </row>
    <row r="172" spans="5:26" ht="20" customHeight="1">
      <c r="E172" s="3"/>
      <c r="K172" s="3"/>
      <c r="Q172" s="21"/>
      <c r="R172" s="21"/>
      <c r="S172" s="21"/>
      <c r="T172" s="21"/>
      <c r="U172" s="21"/>
      <c r="V172" s="21"/>
      <c r="W172" s="21"/>
      <c r="X172" s="21"/>
      <c r="Y172" s="21"/>
      <c r="Z172" s="21"/>
    </row>
    <row r="173" spans="5:26" ht="20" customHeight="1">
      <c r="E173" s="3"/>
      <c r="K173" s="3"/>
      <c r="Q173" s="21"/>
      <c r="R173" s="21"/>
      <c r="S173" s="21"/>
      <c r="T173" s="21"/>
      <c r="U173" s="21"/>
      <c r="V173" s="21"/>
      <c r="W173" s="21"/>
      <c r="X173" s="21"/>
      <c r="Y173" s="21"/>
      <c r="Z173" s="21"/>
    </row>
    <row r="174" spans="5:26" ht="20" customHeight="1">
      <c r="E174" s="3"/>
      <c r="K174" s="3"/>
      <c r="Q174" s="21"/>
      <c r="R174" s="21"/>
      <c r="S174" s="21"/>
      <c r="T174" s="21"/>
      <c r="U174" s="21"/>
      <c r="V174" s="21"/>
      <c r="W174" s="21"/>
      <c r="X174" s="21"/>
      <c r="Y174" s="21"/>
      <c r="Z174" s="21"/>
    </row>
    <row r="175" spans="5:26" ht="20" customHeight="1">
      <c r="E175" s="3"/>
      <c r="K175" s="3"/>
      <c r="Q175" s="21"/>
      <c r="R175" s="21"/>
      <c r="S175" s="21"/>
      <c r="T175" s="21"/>
      <c r="U175" s="21"/>
      <c r="V175" s="21"/>
      <c r="W175" s="21"/>
      <c r="X175" s="21"/>
      <c r="Y175" s="21"/>
      <c r="Z175" s="21"/>
    </row>
    <row r="176" spans="5:26" ht="20" customHeight="1">
      <c r="E176" s="3"/>
      <c r="K176" s="3"/>
      <c r="Q176" s="21"/>
      <c r="R176" s="21"/>
      <c r="S176" s="21"/>
      <c r="T176" s="21"/>
      <c r="U176" s="21"/>
      <c r="V176" s="21"/>
      <c r="W176" s="21"/>
      <c r="X176" s="21"/>
      <c r="Y176" s="21"/>
      <c r="Z176" s="21"/>
    </row>
    <row r="177" spans="5:26" ht="20" customHeight="1">
      <c r="E177" s="3"/>
      <c r="K177" s="3"/>
      <c r="Q177" s="21"/>
      <c r="R177" s="21"/>
      <c r="S177" s="21"/>
      <c r="T177" s="21"/>
      <c r="U177" s="21"/>
      <c r="V177" s="21"/>
      <c r="W177" s="21"/>
      <c r="X177" s="21"/>
      <c r="Y177" s="21"/>
      <c r="Z177" s="21"/>
    </row>
    <row r="178" spans="5:26" ht="20" customHeight="1">
      <c r="E178" s="3"/>
      <c r="K178" s="3"/>
      <c r="Q178" s="21"/>
      <c r="R178" s="21"/>
      <c r="S178" s="21"/>
      <c r="T178" s="21"/>
      <c r="U178" s="21"/>
      <c r="V178" s="21"/>
      <c r="W178" s="21"/>
      <c r="X178" s="21"/>
      <c r="Y178" s="21"/>
      <c r="Z178" s="21"/>
    </row>
    <row r="179" spans="5:26" ht="20" customHeight="1">
      <c r="E179" s="3"/>
      <c r="K179" s="3"/>
    </row>
    <row r="180" spans="5:26" ht="20" customHeight="1">
      <c r="E180" s="3"/>
      <c r="K180" s="3"/>
    </row>
    <row r="181" spans="5:26" ht="20" customHeight="1">
      <c r="E181" s="3"/>
      <c r="K181" s="3"/>
    </row>
    <row r="182" spans="5:26" ht="20" customHeight="1">
      <c r="E182" s="3"/>
      <c r="K182" s="3"/>
    </row>
    <row r="183" spans="5:26" ht="20" customHeight="1">
      <c r="E183" s="3"/>
      <c r="K183" s="3"/>
    </row>
    <row r="184" spans="5:26" ht="20" customHeight="1">
      <c r="E184" s="3"/>
      <c r="K184" s="3"/>
    </row>
    <row r="185" spans="5:26" ht="20" customHeight="1">
      <c r="E185" s="3"/>
      <c r="K185" s="3"/>
    </row>
    <row r="186" spans="5:26" ht="20" customHeight="1">
      <c r="E186" s="3"/>
      <c r="K186" s="3"/>
    </row>
    <row r="187" spans="5:26" ht="20" customHeight="1">
      <c r="E187" s="3"/>
      <c r="K187" s="3"/>
    </row>
    <row r="188" spans="5:26" ht="20" customHeight="1">
      <c r="E188" s="3"/>
      <c r="K188" s="3"/>
    </row>
    <row r="189" spans="5:26" ht="20" customHeight="1">
      <c r="E189" s="3"/>
      <c r="K189" s="3"/>
    </row>
    <row r="190" spans="5:26" ht="20" customHeight="1">
      <c r="E190" s="3"/>
      <c r="K190" s="3"/>
    </row>
    <row r="191" spans="5:26" ht="20" customHeight="1">
      <c r="E191" s="3"/>
      <c r="K191" s="3"/>
    </row>
    <row r="192" spans="5:26" ht="20" customHeight="1">
      <c r="E192" s="3"/>
      <c r="K192" s="3"/>
    </row>
    <row r="193" spans="5:11" ht="20" customHeight="1">
      <c r="E193" s="3"/>
      <c r="K193" s="3"/>
    </row>
    <row r="194" spans="5:11" ht="20" customHeight="1">
      <c r="E194" s="3"/>
      <c r="K194" s="3"/>
    </row>
    <row r="195" spans="5:11" ht="20" customHeight="1">
      <c r="E195" s="3"/>
      <c r="K195" s="3"/>
    </row>
    <row r="196" spans="5:11" ht="20" customHeight="1">
      <c r="E196" s="3"/>
      <c r="K196" s="3"/>
    </row>
    <row r="197" spans="5:11" ht="20" customHeight="1">
      <c r="E197" s="3"/>
      <c r="K197" s="3"/>
    </row>
    <row r="198" spans="5:11" ht="20" customHeight="1">
      <c r="E198" s="3"/>
      <c r="K198" s="3"/>
    </row>
    <row r="199" spans="5:11" ht="20" customHeight="1">
      <c r="E199" s="3"/>
      <c r="K199" s="3"/>
    </row>
    <row r="200" spans="5:11" ht="20" customHeight="1">
      <c r="E200" s="3"/>
      <c r="K200" s="3"/>
    </row>
    <row r="201" spans="5:11" ht="20" customHeight="1">
      <c r="E201" s="3"/>
      <c r="K201" s="3"/>
    </row>
    <row r="202" spans="5:11" ht="20" customHeight="1">
      <c r="E202" s="3"/>
      <c r="K202" s="3"/>
    </row>
    <row r="203" spans="5:11" ht="20" customHeight="1">
      <c r="E203" s="3"/>
      <c r="K203" s="3"/>
    </row>
    <row r="204" spans="5:11" ht="20" customHeight="1">
      <c r="E204" s="3"/>
      <c r="K204" s="3"/>
    </row>
    <row r="205" spans="5:11" ht="20" customHeight="1">
      <c r="E205" s="3"/>
      <c r="K205" s="3"/>
    </row>
    <row r="206" spans="5:11" ht="20" customHeight="1">
      <c r="E206" s="3"/>
      <c r="K206" s="3"/>
    </row>
    <row r="207" spans="5:11" ht="20" customHeight="1">
      <c r="E207" s="3"/>
      <c r="K207" s="3"/>
    </row>
    <row r="208" spans="5:11" ht="20" customHeight="1">
      <c r="E208" s="3"/>
      <c r="K208" s="3"/>
    </row>
    <row r="209" spans="5:11" ht="20" customHeight="1">
      <c r="E209" s="3"/>
      <c r="K209" s="3"/>
    </row>
    <row r="210" spans="5:11" ht="20" customHeight="1">
      <c r="E210" s="3"/>
      <c r="K210" s="3"/>
    </row>
    <row r="211" spans="5:11" ht="20" customHeight="1">
      <c r="E211" s="3"/>
      <c r="K211" s="3"/>
    </row>
    <row r="212" spans="5:11" ht="20" customHeight="1">
      <c r="E212" s="3"/>
      <c r="K212" s="3"/>
    </row>
    <row r="213" spans="5:11" ht="20" customHeight="1">
      <c r="E213" s="3"/>
      <c r="K213" s="3"/>
    </row>
    <row r="214" spans="5:11" ht="20" customHeight="1">
      <c r="E214" s="3"/>
      <c r="K214" s="3"/>
    </row>
    <row r="215" spans="5:11" ht="20" customHeight="1">
      <c r="E215" s="3"/>
      <c r="K215" s="3"/>
    </row>
    <row r="216" spans="5:11" ht="20" customHeight="1">
      <c r="E216" s="3"/>
      <c r="K216" s="3"/>
    </row>
    <row r="217" spans="5:11" ht="20" customHeight="1">
      <c r="E217" s="3"/>
      <c r="K217" s="3"/>
    </row>
    <row r="218" spans="5:11" ht="20" customHeight="1">
      <c r="E218" s="3"/>
      <c r="K218" s="3"/>
    </row>
    <row r="219" spans="5:11" ht="20" customHeight="1">
      <c r="E219" s="3"/>
      <c r="K219" s="3"/>
    </row>
    <row r="220" spans="5:11" ht="20" customHeight="1">
      <c r="E220" s="3"/>
      <c r="K220" s="3"/>
    </row>
    <row r="221" spans="5:11" ht="20" customHeight="1">
      <c r="E221" s="3"/>
      <c r="K221" s="3"/>
    </row>
    <row r="222" spans="5:11" ht="20" customHeight="1">
      <c r="E222" s="3"/>
      <c r="K222" s="3"/>
    </row>
    <row r="223" spans="5:11" ht="20" customHeight="1">
      <c r="E223" s="3"/>
      <c r="K223" s="3"/>
    </row>
    <row r="224" spans="5:11" ht="20" customHeight="1">
      <c r="E224" s="3"/>
      <c r="K224" s="3"/>
    </row>
    <row r="225" spans="5:11" ht="20" customHeight="1">
      <c r="E225" s="3"/>
      <c r="K225" s="3"/>
    </row>
    <row r="226" spans="5:11" ht="20" customHeight="1">
      <c r="E226" s="3"/>
      <c r="K226" s="3"/>
    </row>
    <row r="227" spans="5:11" ht="20" customHeight="1">
      <c r="E227" s="3"/>
      <c r="K227" s="3"/>
    </row>
    <row r="228" spans="5:11" ht="20" customHeight="1">
      <c r="E228" s="3"/>
      <c r="K228" s="3"/>
    </row>
    <row r="229" spans="5:11" ht="20" customHeight="1">
      <c r="E229" s="3"/>
      <c r="K229" s="3"/>
    </row>
    <row r="230" spans="5:11" ht="20" customHeight="1">
      <c r="E230" s="3"/>
      <c r="K230" s="3"/>
    </row>
    <row r="231" spans="5:11" ht="20" customHeight="1">
      <c r="E231" s="3"/>
      <c r="K231" s="3"/>
    </row>
    <row r="232" spans="5:11" ht="20" customHeight="1">
      <c r="E232" s="3"/>
      <c r="K232" s="3"/>
    </row>
    <row r="233" spans="5:11" ht="20" customHeight="1">
      <c r="E233" s="3"/>
      <c r="K233" s="3"/>
    </row>
    <row r="234" spans="5:11" ht="20" customHeight="1">
      <c r="E234" s="3"/>
      <c r="K234" s="3"/>
    </row>
    <row r="235" spans="5:11" ht="20" customHeight="1">
      <c r="E235" s="3"/>
      <c r="K235" s="3"/>
    </row>
    <row r="236" spans="5:11" ht="20" customHeight="1">
      <c r="E236" s="3"/>
      <c r="K236" s="3"/>
    </row>
    <row r="237" spans="5:11" ht="20" customHeight="1">
      <c r="E237" s="3"/>
      <c r="K237" s="3"/>
    </row>
    <row r="238" spans="5:11" ht="20" customHeight="1">
      <c r="E238" s="3"/>
      <c r="K238" s="3"/>
    </row>
    <row r="239" spans="5:11" ht="20" customHeight="1">
      <c r="E239" s="3"/>
      <c r="K239" s="3"/>
    </row>
    <row r="240" spans="5:11" ht="20" customHeight="1">
      <c r="E240" s="3"/>
      <c r="K240" s="3"/>
    </row>
    <row r="241" spans="5:11" ht="20" customHeight="1">
      <c r="E241" s="3"/>
      <c r="K241" s="3"/>
    </row>
    <row r="242" spans="5:11" ht="20" customHeight="1">
      <c r="E242" s="3"/>
      <c r="K242" s="3"/>
    </row>
    <row r="243" spans="5:11" ht="20" customHeight="1">
      <c r="E243" s="3"/>
      <c r="K243" s="3"/>
    </row>
    <row r="244" spans="5:11" ht="20" customHeight="1">
      <c r="E244" s="3"/>
      <c r="K244" s="3"/>
    </row>
    <row r="245" spans="5:11" ht="20" customHeight="1">
      <c r="E245" s="3"/>
      <c r="K245" s="3"/>
    </row>
    <row r="246" spans="5:11" ht="20" customHeight="1">
      <c r="E246" s="3"/>
      <c r="K246" s="3"/>
    </row>
    <row r="247" spans="5:11" ht="20" customHeight="1">
      <c r="E247" s="3"/>
      <c r="K247" s="3"/>
    </row>
    <row r="248" spans="5:11" ht="20" customHeight="1">
      <c r="E248" s="3"/>
      <c r="K248" s="3"/>
    </row>
    <row r="249" spans="5:11" ht="20" customHeight="1">
      <c r="E249" s="3"/>
      <c r="K249" s="3"/>
    </row>
    <row r="250" spans="5:11" ht="20" customHeight="1">
      <c r="E250" s="3"/>
      <c r="K250" s="3"/>
    </row>
    <row r="251" spans="5:11" ht="20" customHeight="1">
      <c r="E251" s="3"/>
      <c r="K251" s="3"/>
    </row>
    <row r="252" spans="5:11" ht="20" customHeight="1">
      <c r="E252" s="3"/>
      <c r="K252" s="3"/>
    </row>
    <row r="253" spans="5:11" ht="20" customHeight="1">
      <c r="E253" s="3"/>
      <c r="K253" s="3"/>
    </row>
    <row r="254" spans="5:11" ht="20" customHeight="1">
      <c r="E254" s="3"/>
      <c r="K254" s="3"/>
    </row>
    <row r="255" spans="5:11" ht="20" customHeight="1">
      <c r="E255" s="3"/>
      <c r="K255" s="3"/>
    </row>
    <row r="256" spans="5:11" ht="20" customHeight="1">
      <c r="E256" s="3"/>
      <c r="K256" s="3"/>
    </row>
    <row r="257" spans="5:11" ht="20" customHeight="1">
      <c r="E257" s="3"/>
      <c r="K257" s="3"/>
    </row>
    <row r="258" spans="5:11" ht="20" customHeight="1">
      <c r="E258" s="3"/>
      <c r="K258" s="3"/>
    </row>
    <row r="259" spans="5:11" ht="20" customHeight="1">
      <c r="E259" s="3"/>
      <c r="K259" s="3"/>
    </row>
    <row r="260" spans="5:11" ht="20" customHeight="1">
      <c r="E260" s="3"/>
      <c r="K260" s="3"/>
    </row>
    <row r="261" spans="5:11" ht="20" customHeight="1">
      <c r="E261" s="3"/>
      <c r="K261" s="3"/>
    </row>
    <row r="262" spans="5:11" ht="20" customHeight="1">
      <c r="E262" s="3"/>
      <c r="K262" s="3"/>
    </row>
    <row r="263" spans="5:11" ht="20" customHeight="1">
      <c r="E263" s="3"/>
      <c r="K263" s="3"/>
    </row>
    <row r="264" spans="5:11" ht="20" customHeight="1">
      <c r="E264" s="3"/>
      <c r="K264" s="3"/>
    </row>
    <row r="265" spans="5:11" ht="20" customHeight="1">
      <c r="E265" s="3"/>
      <c r="K265" s="3"/>
    </row>
    <row r="266" spans="5:11" ht="20" customHeight="1">
      <c r="E266" s="3"/>
      <c r="K266" s="3"/>
    </row>
    <row r="267" spans="5:11" ht="20" customHeight="1">
      <c r="E267" s="3"/>
      <c r="K267" s="3"/>
    </row>
    <row r="268" spans="5:11" ht="20" customHeight="1">
      <c r="E268" s="3"/>
      <c r="K268" s="3"/>
    </row>
    <row r="269" spans="5:11" ht="20" customHeight="1">
      <c r="E269" s="3"/>
      <c r="K269" s="3"/>
    </row>
    <row r="270" spans="5:11" ht="20" customHeight="1">
      <c r="E270" s="3"/>
      <c r="K270" s="3"/>
    </row>
    <row r="271" spans="5:11" ht="20" customHeight="1">
      <c r="E271" s="3"/>
      <c r="K271" s="3"/>
    </row>
    <row r="272" spans="5:11" ht="20" customHeight="1">
      <c r="E272" s="3"/>
      <c r="K272" s="3"/>
    </row>
    <row r="273" spans="5:11" ht="20" customHeight="1">
      <c r="E273" s="3"/>
      <c r="K273" s="3"/>
    </row>
    <row r="274" spans="5:11" ht="20" customHeight="1">
      <c r="E274" s="3"/>
      <c r="K274" s="3"/>
    </row>
    <row r="275" spans="5:11" ht="20" customHeight="1">
      <c r="E275" s="3"/>
      <c r="K275" s="3"/>
    </row>
    <row r="276" spans="5:11" ht="20" customHeight="1">
      <c r="E276" s="3"/>
      <c r="K276" s="3"/>
    </row>
    <row r="277" spans="5:11" ht="20" customHeight="1">
      <c r="E277" s="3"/>
      <c r="K277" s="3"/>
    </row>
    <row r="278" spans="5:11" ht="20" customHeight="1">
      <c r="E278" s="3"/>
      <c r="K278" s="3"/>
    </row>
    <row r="279" spans="5:11" ht="20" customHeight="1">
      <c r="E279" s="3"/>
      <c r="K279" s="3"/>
    </row>
    <row r="280" spans="5:11" ht="20" customHeight="1">
      <c r="E280" s="3"/>
      <c r="K280" s="3"/>
    </row>
    <row r="281" spans="5:11" ht="20" customHeight="1">
      <c r="E281" s="3"/>
      <c r="K281" s="3"/>
    </row>
    <row r="282" spans="5:11" ht="20" customHeight="1">
      <c r="E282" s="3"/>
      <c r="K282" s="3"/>
    </row>
    <row r="283" spans="5:11" ht="20" customHeight="1">
      <c r="E283" s="3"/>
      <c r="K283" s="3"/>
    </row>
    <row r="284" spans="5:11" ht="20" customHeight="1">
      <c r="E284" s="3"/>
      <c r="K284" s="3"/>
    </row>
    <row r="285" spans="5:11" ht="20" customHeight="1">
      <c r="E285" s="3"/>
      <c r="K285" s="3"/>
    </row>
    <row r="286" spans="5:11" ht="20" customHeight="1">
      <c r="E286" s="3"/>
      <c r="K286" s="3"/>
    </row>
    <row r="287" spans="5:11" ht="20" customHeight="1">
      <c r="E287" s="3"/>
      <c r="K287" s="3"/>
    </row>
    <row r="288" spans="5:11" ht="20" customHeight="1">
      <c r="E288" s="3"/>
      <c r="K288" s="3"/>
    </row>
    <row r="289" spans="5:11" ht="20" customHeight="1">
      <c r="E289" s="3"/>
      <c r="K289" s="3"/>
    </row>
    <row r="290" spans="5:11" ht="20" customHeight="1">
      <c r="E290" s="3"/>
      <c r="K290" s="3"/>
    </row>
    <row r="291" spans="5:11" ht="20" customHeight="1">
      <c r="E291" s="3"/>
      <c r="K291" s="3"/>
    </row>
    <row r="292" spans="5:11" ht="20" customHeight="1">
      <c r="E292" s="3"/>
      <c r="K292" s="3"/>
    </row>
    <row r="293" spans="5:11" ht="20" customHeight="1">
      <c r="E293" s="3"/>
      <c r="K293" s="3"/>
    </row>
    <row r="294" spans="5:11" ht="20" customHeight="1">
      <c r="E294" s="3"/>
      <c r="K294" s="3"/>
    </row>
    <row r="295" spans="5:11" ht="20" customHeight="1">
      <c r="E295" s="3"/>
      <c r="K295" s="3"/>
    </row>
    <row r="296" spans="5:11" ht="20" customHeight="1">
      <c r="E296" s="3"/>
      <c r="K296" s="3"/>
    </row>
    <row r="297" spans="5:11" ht="20" customHeight="1">
      <c r="E297" s="3"/>
      <c r="K297" s="3"/>
    </row>
    <row r="298" spans="5:11" ht="20" customHeight="1">
      <c r="E298" s="3"/>
      <c r="K298" s="3"/>
    </row>
    <row r="299" spans="5:11" ht="20" customHeight="1">
      <c r="E299" s="3"/>
      <c r="K299" s="3"/>
    </row>
    <row r="300" spans="5:11" ht="20" customHeight="1">
      <c r="E300" s="3"/>
      <c r="K300" s="3"/>
    </row>
    <row r="301" spans="5:11" ht="20" customHeight="1">
      <c r="E301" s="3"/>
      <c r="K301" s="3"/>
    </row>
    <row r="302" spans="5:11" ht="20" customHeight="1">
      <c r="E302" s="3"/>
      <c r="K302" s="3"/>
    </row>
    <row r="303" spans="5:11" ht="20" customHeight="1">
      <c r="E303" s="3"/>
      <c r="K303" s="3"/>
    </row>
    <row r="304" spans="5:11" ht="20" customHeight="1">
      <c r="E304" s="3"/>
      <c r="K304" s="3"/>
    </row>
    <row r="305" spans="5:11" ht="20" customHeight="1">
      <c r="E305" s="3"/>
      <c r="K305" s="3"/>
    </row>
    <row r="306" spans="5:11" ht="20" customHeight="1">
      <c r="E306" s="3"/>
      <c r="K306" s="3"/>
    </row>
    <row r="307" spans="5:11" ht="20" customHeight="1">
      <c r="E307" s="3"/>
      <c r="K307" s="3"/>
    </row>
    <row r="308" spans="5:11" ht="20" customHeight="1">
      <c r="E308" s="3"/>
      <c r="K308" s="3"/>
    </row>
    <row r="309" spans="5:11" ht="20" customHeight="1">
      <c r="E309" s="3"/>
      <c r="K309" s="3"/>
    </row>
    <row r="310" spans="5:11" ht="20" customHeight="1">
      <c r="E310" s="3"/>
      <c r="K310" s="3"/>
    </row>
    <row r="311" spans="5:11" ht="20" customHeight="1">
      <c r="E311" s="3"/>
      <c r="K311" s="3"/>
    </row>
    <row r="312" spans="5:11" ht="20" customHeight="1">
      <c r="E312" s="3"/>
      <c r="K312" s="3"/>
    </row>
    <row r="313" spans="5:11" ht="20" customHeight="1">
      <c r="E313" s="3"/>
      <c r="K313" s="3"/>
    </row>
    <row r="314" spans="5:11" ht="20" customHeight="1">
      <c r="E314" s="3"/>
      <c r="K314" s="3"/>
    </row>
    <row r="315" spans="5:11" ht="20" customHeight="1">
      <c r="E315" s="3"/>
      <c r="K315" s="3"/>
    </row>
    <row r="316" spans="5:11" ht="20" customHeight="1">
      <c r="E316" s="3"/>
      <c r="K316" s="3"/>
    </row>
    <row r="317" spans="5:11" ht="20" customHeight="1">
      <c r="E317" s="3"/>
      <c r="K317" s="3"/>
    </row>
    <row r="318" spans="5:11" ht="20" customHeight="1">
      <c r="E318" s="3"/>
      <c r="K318" s="3"/>
    </row>
    <row r="319" spans="5:11" ht="20" customHeight="1">
      <c r="E319" s="3"/>
      <c r="K319" s="3"/>
    </row>
    <row r="320" spans="5:11" ht="20" customHeight="1">
      <c r="E320" s="3"/>
      <c r="K320" s="3"/>
    </row>
    <row r="321" spans="5:11" ht="20" customHeight="1">
      <c r="E321" s="3"/>
      <c r="K321" s="3"/>
    </row>
    <row r="322" spans="5:11" ht="20" customHeight="1">
      <c r="E322" s="3"/>
      <c r="K322" s="3"/>
    </row>
    <row r="323" spans="5:11" ht="20" customHeight="1">
      <c r="E323" s="3"/>
      <c r="K323" s="3"/>
    </row>
    <row r="324" spans="5:11" ht="20" customHeight="1">
      <c r="E324" s="3"/>
      <c r="K324" s="3"/>
    </row>
    <row r="325" spans="5:11" ht="20" customHeight="1">
      <c r="E325" s="3"/>
      <c r="K325" s="3"/>
    </row>
    <row r="326" spans="5:11" ht="20" customHeight="1">
      <c r="E326" s="3"/>
      <c r="K326" s="3"/>
    </row>
    <row r="327" spans="5:11" ht="20" customHeight="1">
      <c r="E327" s="3"/>
      <c r="K327" s="3"/>
    </row>
    <row r="328" spans="5:11" ht="20" customHeight="1">
      <c r="E328" s="3"/>
      <c r="K328" s="3"/>
    </row>
    <row r="329" spans="5:11" ht="20" customHeight="1">
      <c r="E329" s="3"/>
      <c r="K329" s="3"/>
    </row>
    <row r="330" spans="5:11" ht="20" customHeight="1">
      <c r="E330" s="3"/>
      <c r="K330" s="3"/>
    </row>
    <row r="331" spans="5:11" ht="20" customHeight="1">
      <c r="E331" s="3"/>
      <c r="K331" s="3"/>
    </row>
    <row r="332" spans="5:11" ht="20" customHeight="1">
      <c r="E332" s="3"/>
      <c r="K332" s="3"/>
    </row>
    <row r="333" spans="5:11" ht="20" customHeight="1">
      <c r="E333" s="3"/>
      <c r="K333" s="3"/>
    </row>
    <row r="334" spans="5:11" ht="20" customHeight="1">
      <c r="E334" s="3"/>
      <c r="K334" s="3"/>
    </row>
    <row r="335" spans="5:11" ht="20" customHeight="1">
      <c r="E335" s="3"/>
      <c r="K335" s="3"/>
    </row>
    <row r="336" spans="5:11" ht="20" customHeight="1">
      <c r="E336" s="3"/>
      <c r="K336" s="3"/>
    </row>
    <row r="337" spans="5:11" ht="20" customHeight="1">
      <c r="E337" s="3"/>
      <c r="K337" s="3"/>
    </row>
    <row r="338" spans="5:11" ht="20" customHeight="1">
      <c r="E338" s="3"/>
      <c r="K338" s="3"/>
    </row>
    <row r="339" spans="5:11" ht="20" customHeight="1">
      <c r="E339" s="3"/>
      <c r="K339" s="3"/>
    </row>
    <row r="340" spans="5:11" ht="20" customHeight="1">
      <c r="E340" s="3"/>
      <c r="K340" s="3"/>
    </row>
    <row r="341" spans="5:11" ht="20" customHeight="1">
      <c r="E341" s="3"/>
      <c r="K341" s="3"/>
    </row>
    <row r="342" spans="5:11" ht="20" customHeight="1">
      <c r="E342" s="3"/>
      <c r="K342" s="3"/>
    </row>
    <row r="343" spans="5:11" ht="20" customHeight="1">
      <c r="E343" s="3"/>
      <c r="K343" s="3"/>
    </row>
    <row r="344" spans="5:11" ht="20" customHeight="1">
      <c r="E344" s="3"/>
      <c r="K344" s="3"/>
    </row>
    <row r="345" spans="5:11" ht="20" customHeight="1">
      <c r="E345" s="3"/>
      <c r="K345" s="3"/>
    </row>
    <row r="346" spans="5:11" ht="20" customHeight="1">
      <c r="E346" s="3"/>
      <c r="K346" s="3"/>
    </row>
    <row r="347" spans="5:11" ht="20" customHeight="1">
      <c r="E347" s="3"/>
      <c r="K347" s="3"/>
    </row>
    <row r="348" spans="5:11" ht="20" customHeight="1">
      <c r="E348" s="3"/>
      <c r="K348" s="3"/>
    </row>
    <row r="349" spans="5:11" ht="20" customHeight="1">
      <c r="E349" s="3"/>
      <c r="K349" s="3"/>
    </row>
    <row r="350" spans="5:11" ht="20" customHeight="1">
      <c r="E350" s="3"/>
      <c r="K350" s="3"/>
    </row>
    <row r="351" spans="5:11" ht="20" customHeight="1">
      <c r="E351" s="3"/>
      <c r="K351" s="3"/>
    </row>
    <row r="352" spans="5:11" ht="20" customHeight="1">
      <c r="E352" s="3"/>
      <c r="K352" s="3"/>
    </row>
    <row r="353" spans="5:11" ht="20" customHeight="1">
      <c r="E353" s="3"/>
      <c r="K353" s="3"/>
    </row>
    <row r="354" spans="5:11" ht="20" customHeight="1">
      <c r="E354" s="3"/>
      <c r="K354" s="3"/>
    </row>
    <row r="355" spans="5:11" ht="20" customHeight="1">
      <c r="E355" s="3"/>
      <c r="K355" s="3"/>
    </row>
    <row r="356" spans="5:11" ht="20" customHeight="1">
      <c r="E356" s="3"/>
      <c r="K356" s="3"/>
    </row>
    <row r="357" spans="5:11" ht="20" customHeight="1">
      <c r="E357" s="3"/>
      <c r="K357" s="3"/>
    </row>
    <row r="358" spans="5:11" ht="20" customHeight="1">
      <c r="E358" s="3"/>
      <c r="K358" s="3"/>
    </row>
    <row r="359" spans="5:11" ht="20" customHeight="1">
      <c r="E359" s="3"/>
      <c r="K359" s="3"/>
    </row>
    <row r="360" spans="5:11" ht="20" customHeight="1">
      <c r="E360" s="3"/>
      <c r="K360" s="3"/>
    </row>
    <row r="361" spans="5:11" ht="20" customHeight="1">
      <c r="E361" s="3"/>
      <c r="K361" s="3"/>
    </row>
    <row r="362" spans="5:11" ht="20" customHeight="1">
      <c r="E362" s="3"/>
      <c r="K362" s="3"/>
    </row>
    <row r="363" spans="5:11" ht="20" customHeight="1">
      <c r="E363" s="3"/>
      <c r="K363" s="3"/>
    </row>
    <row r="364" spans="5:11" ht="20" customHeight="1">
      <c r="E364" s="3"/>
      <c r="K364" s="3"/>
    </row>
    <row r="365" spans="5:11" ht="20" customHeight="1">
      <c r="E365" s="3"/>
      <c r="K365" s="3"/>
    </row>
    <row r="366" spans="5:11" ht="20" customHeight="1">
      <c r="E366" s="3"/>
      <c r="K366" s="3"/>
    </row>
    <row r="367" spans="5:11" ht="20" customHeight="1">
      <c r="E367" s="3"/>
      <c r="K367" s="3"/>
    </row>
    <row r="368" spans="5:11" ht="20" customHeight="1">
      <c r="E368" s="3"/>
      <c r="K368" s="3"/>
    </row>
    <row r="369" spans="5:11" ht="20" customHeight="1">
      <c r="E369" s="3"/>
      <c r="K369" s="3"/>
    </row>
    <row r="370" spans="5:11" ht="20" customHeight="1">
      <c r="E370" s="3"/>
      <c r="K370" s="3"/>
    </row>
    <row r="371" spans="5:11" ht="20" customHeight="1">
      <c r="E371" s="3"/>
      <c r="K371" s="3"/>
    </row>
    <row r="372" spans="5:11" ht="20" customHeight="1">
      <c r="E372" s="3"/>
      <c r="K372" s="3"/>
    </row>
    <row r="373" spans="5:11" ht="20" customHeight="1">
      <c r="E373" s="3"/>
      <c r="K373" s="3"/>
    </row>
    <row r="374" spans="5:11" ht="20" customHeight="1">
      <c r="E374" s="3"/>
      <c r="K374" s="3"/>
    </row>
    <row r="375" spans="5:11" ht="20" customHeight="1">
      <c r="E375" s="3"/>
      <c r="K375" s="3"/>
    </row>
    <row r="376" spans="5:11" ht="20" customHeight="1">
      <c r="E376" s="3"/>
      <c r="K376" s="3"/>
    </row>
    <row r="377" spans="5:11" ht="20" customHeight="1">
      <c r="E377" s="3"/>
      <c r="K377" s="3"/>
    </row>
    <row r="378" spans="5:11" ht="20" customHeight="1">
      <c r="E378" s="3"/>
      <c r="K378" s="3"/>
    </row>
    <row r="379" spans="5:11" ht="20" customHeight="1">
      <c r="E379" s="3"/>
      <c r="K379" s="3"/>
    </row>
    <row r="380" spans="5:11" ht="20" customHeight="1">
      <c r="E380" s="3"/>
      <c r="K380" s="3"/>
    </row>
    <row r="381" spans="5:11" ht="20" customHeight="1">
      <c r="E381" s="3"/>
      <c r="K381" s="3"/>
    </row>
    <row r="382" spans="5:11" ht="20" customHeight="1">
      <c r="E382" s="3"/>
      <c r="K382" s="3"/>
    </row>
    <row r="383" spans="5:11" ht="20" customHeight="1">
      <c r="E383" s="3"/>
      <c r="K383" s="3"/>
    </row>
    <row r="384" spans="5:11" ht="20" customHeight="1">
      <c r="E384" s="3"/>
      <c r="K384" s="3"/>
    </row>
    <row r="385" spans="5:11" ht="20" customHeight="1">
      <c r="E385" s="3"/>
      <c r="K385" s="3"/>
    </row>
    <row r="386" spans="5:11" ht="20" customHeight="1">
      <c r="E386" s="3"/>
      <c r="K386" s="3"/>
    </row>
    <row r="387" spans="5:11" ht="20" customHeight="1">
      <c r="E387" s="3"/>
      <c r="K387" s="3"/>
    </row>
    <row r="388" spans="5:11" ht="20" customHeight="1">
      <c r="E388" s="3"/>
      <c r="K388" s="3"/>
    </row>
    <row r="389" spans="5:11" ht="20" customHeight="1">
      <c r="E389" s="3"/>
      <c r="K389" s="3"/>
    </row>
    <row r="390" spans="5:11" ht="20" customHeight="1">
      <c r="E390" s="3"/>
      <c r="K390" s="3"/>
    </row>
    <row r="391" spans="5:11" ht="20" customHeight="1">
      <c r="E391" s="3"/>
      <c r="K391" s="3"/>
    </row>
    <row r="392" spans="5:11" ht="20" customHeight="1">
      <c r="E392" s="3"/>
      <c r="K392" s="3"/>
    </row>
    <row r="393" spans="5:11" ht="20" customHeight="1">
      <c r="E393" s="3"/>
      <c r="K393" s="3"/>
    </row>
    <row r="394" spans="5:11" ht="20" customHeight="1">
      <c r="E394" s="3"/>
      <c r="K394" s="3"/>
    </row>
    <row r="395" spans="5:11" ht="20" customHeight="1">
      <c r="E395" s="3"/>
      <c r="K395" s="3"/>
    </row>
    <row r="396" spans="5:11" ht="20" customHeight="1">
      <c r="E396" s="3"/>
      <c r="K396" s="3"/>
    </row>
    <row r="397" spans="5:11" ht="20" customHeight="1">
      <c r="E397" s="3"/>
      <c r="K397" s="3"/>
    </row>
    <row r="398" spans="5:11" ht="20" customHeight="1">
      <c r="E398" s="3"/>
      <c r="K398" s="3"/>
    </row>
    <row r="399" spans="5:11" ht="20" customHeight="1">
      <c r="E399" s="3"/>
      <c r="K399" s="3"/>
    </row>
    <row r="400" spans="5:11" ht="20" customHeight="1">
      <c r="E400" s="3"/>
      <c r="K400" s="3"/>
    </row>
    <row r="401" spans="5:11" ht="20" customHeight="1">
      <c r="E401" s="3"/>
      <c r="K401" s="3"/>
    </row>
    <row r="402" spans="5:11" ht="20" customHeight="1">
      <c r="E402" s="3"/>
      <c r="K402" s="3"/>
    </row>
    <row r="403" spans="5:11" ht="20" customHeight="1">
      <c r="E403" s="3"/>
      <c r="K403" s="3"/>
    </row>
    <row r="404" spans="5:11" ht="20" customHeight="1">
      <c r="E404" s="3"/>
      <c r="K404" s="3"/>
    </row>
    <row r="405" spans="5:11" ht="20" customHeight="1">
      <c r="E405" s="3"/>
      <c r="K405" s="3"/>
    </row>
    <row r="406" spans="5:11" ht="20" customHeight="1">
      <c r="E406" s="3"/>
      <c r="K406" s="3"/>
    </row>
    <row r="407" spans="5:11" ht="20" customHeight="1">
      <c r="E407" s="3"/>
      <c r="K407" s="3"/>
    </row>
    <row r="408" spans="5:11" ht="20" customHeight="1">
      <c r="E408" s="3"/>
      <c r="K408" s="3"/>
    </row>
    <row r="409" spans="5:11" ht="20" customHeight="1">
      <c r="E409" s="3"/>
      <c r="K409" s="3"/>
    </row>
    <row r="410" spans="5:11" ht="20" customHeight="1">
      <c r="E410" s="3"/>
      <c r="K410" s="3"/>
    </row>
    <row r="411" spans="5:11" ht="20" customHeight="1">
      <c r="E411" s="3"/>
      <c r="K411" s="3"/>
    </row>
    <row r="412" spans="5:11" ht="20" customHeight="1">
      <c r="E412" s="3"/>
      <c r="K412" s="3"/>
    </row>
    <row r="413" spans="5:11" ht="20" customHeight="1">
      <c r="E413" s="3"/>
      <c r="K413" s="3"/>
    </row>
    <row r="414" spans="5:11" ht="20" customHeight="1">
      <c r="E414" s="3"/>
      <c r="K414" s="3"/>
    </row>
    <row r="415" spans="5:11" ht="20" customHeight="1">
      <c r="E415" s="3"/>
      <c r="K415" s="3"/>
    </row>
    <row r="416" spans="5:11" ht="20" customHeight="1">
      <c r="E416" s="3"/>
      <c r="K416" s="3"/>
    </row>
    <row r="417" spans="5:11" ht="20" customHeight="1">
      <c r="E417" s="3"/>
      <c r="K417" s="3"/>
    </row>
    <row r="418" spans="5:11" ht="20" customHeight="1">
      <c r="E418" s="3"/>
      <c r="K418" s="3"/>
    </row>
    <row r="419" spans="5:11" ht="20" customHeight="1">
      <c r="E419" s="3"/>
      <c r="K419" s="3"/>
    </row>
    <row r="420" spans="5:11" ht="20" customHeight="1">
      <c r="E420" s="3"/>
      <c r="K420" s="3"/>
    </row>
    <row r="421" spans="5:11" ht="20" customHeight="1">
      <c r="E421" s="3"/>
      <c r="K421" s="3"/>
    </row>
    <row r="422" spans="5:11" ht="20" customHeight="1">
      <c r="E422" s="3"/>
      <c r="K422" s="3"/>
    </row>
    <row r="423" spans="5:11" ht="20" customHeight="1">
      <c r="E423" s="3"/>
      <c r="K423" s="3"/>
    </row>
    <row r="424" spans="5:11" ht="20" customHeight="1">
      <c r="E424" s="3"/>
      <c r="K424" s="3"/>
    </row>
    <row r="425" spans="5:11" ht="20" customHeight="1">
      <c r="E425" s="3"/>
      <c r="K425" s="3"/>
    </row>
    <row r="426" spans="5:11" ht="20" customHeight="1">
      <c r="E426" s="3"/>
      <c r="K426" s="3"/>
    </row>
    <row r="427" spans="5:11" ht="20" customHeight="1">
      <c r="E427" s="3"/>
      <c r="K427" s="3"/>
    </row>
    <row r="428" spans="5:11" ht="20" customHeight="1">
      <c r="E428" s="3"/>
      <c r="K428" s="3"/>
    </row>
    <row r="429" spans="5:11" ht="20" customHeight="1">
      <c r="E429" s="3"/>
      <c r="K429" s="3"/>
    </row>
    <row r="430" spans="5:11" ht="20" customHeight="1">
      <c r="E430" s="3"/>
      <c r="K430" s="3"/>
    </row>
    <row r="431" spans="5:11" ht="20" customHeight="1">
      <c r="E431" s="3"/>
      <c r="K431" s="3"/>
    </row>
    <row r="432" spans="5:11" ht="20" customHeight="1">
      <c r="E432" s="3"/>
      <c r="K432" s="3"/>
    </row>
    <row r="433" spans="5:11" ht="20" customHeight="1">
      <c r="E433" s="3"/>
      <c r="K433" s="3"/>
    </row>
    <row r="434" spans="5:11" ht="20" customHeight="1">
      <c r="E434" s="3"/>
      <c r="K434" s="3"/>
    </row>
    <row r="435" spans="5:11" ht="20" customHeight="1">
      <c r="E435" s="3"/>
      <c r="K435" s="3"/>
    </row>
    <row r="436" spans="5:11" ht="20" customHeight="1">
      <c r="E436" s="3"/>
      <c r="K436" s="3"/>
    </row>
    <row r="437" spans="5:11" ht="20" customHeight="1">
      <c r="E437" s="3"/>
      <c r="K437" s="3"/>
    </row>
    <row r="438" spans="5:11" ht="20" customHeight="1">
      <c r="E438" s="3"/>
      <c r="K438" s="3"/>
    </row>
    <row r="439" spans="5:11" ht="20" customHeight="1">
      <c r="E439" s="3"/>
      <c r="K439" s="3"/>
    </row>
    <row r="440" spans="5:11" ht="20" customHeight="1">
      <c r="E440" s="3"/>
      <c r="K440" s="3"/>
    </row>
    <row r="441" spans="5:11" ht="20" customHeight="1">
      <c r="E441" s="3"/>
      <c r="K441" s="3"/>
    </row>
    <row r="442" spans="5:11" ht="20" customHeight="1">
      <c r="E442" s="3"/>
      <c r="K442" s="3"/>
    </row>
    <row r="443" spans="5:11" ht="20" customHeight="1">
      <c r="E443" s="3"/>
      <c r="K443" s="3"/>
    </row>
    <row r="444" spans="5:11" ht="20" customHeight="1">
      <c r="E444" s="3"/>
      <c r="K444" s="3"/>
    </row>
    <row r="445" spans="5:11" ht="20" customHeight="1">
      <c r="E445" s="3"/>
      <c r="K445" s="3"/>
    </row>
    <row r="446" spans="5:11" ht="20" customHeight="1">
      <c r="E446" s="3"/>
      <c r="K446" s="3"/>
    </row>
    <row r="447" spans="5:11" ht="20" customHeight="1">
      <c r="E447" s="3"/>
      <c r="K447" s="3"/>
    </row>
    <row r="448" spans="5:11" ht="20" customHeight="1">
      <c r="E448" s="3"/>
      <c r="K448" s="3"/>
    </row>
    <row r="449" spans="5:11" ht="20" customHeight="1">
      <c r="E449" s="3"/>
      <c r="K449" s="3"/>
    </row>
    <row r="450" spans="5:11" ht="20" customHeight="1">
      <c r="E450" s="3"/>
      <c r="K450" s="3"/>
    </row>
    <row r="451" spans="5:11" ht="20" customHeight="1">
      <c r="E451" s="3"/>
      <c r="K451" s="3"/>
    </row>
    <row r="452" spans="5:11" ht="20" customHeight="1">
      <c r="E452" s="3"/>
      <c r="K452" s="3"/>
    </row>
    <row r="453" spans="5:11" ht="20" customHeight="1">
      <c r="E453" s="3"/>
      <c r="K453" s="3"/>
    </row>
    <row r="454" spans="5:11" ht="20" customHeight="1">
      <c r="E454" s="3"/>
      <c r="K454" s="3"/>
    </row>
    <row r="455" spans="5:11" ht="20" customHeight="1">
      <c r="E455" s="3"/>
      <c r="K455" s="3"/>
    </row>
    <row r="456" spans="5:11" ht="20" customHeight="1">
      <c r="E456" s="3"/>
      <c r="K456" s="3"/>
    </row>
    <row r="457" spans="5:11" ht="20" customHeight="1">
      <c r="E457" s="3"/>
      <c r="K457" s="3"/>
    </row>
    <row r="458" spans="5:11" ht="20" customHeight="1">
      <c r="E458" s="3"/>
      <c r="K458" s="3"/>
    </row>
    <row r="459" spans="5:11" ht="20" customHeight="1">
      <c r="E459" s="3"/>
      <c r="K459" s="3"/>
    </row>
    <row r="460" spans="5:11" ht="20" customHeight="1">
      <c r="E460" s="3"/>
      <c r="K460" s="3"/>
    </row>
    <row r="461" spans="5:11" ht="20" customHeight="1">
      <c r="E461" s="3"/>
      <c r="K461" s="3"/>
    </row>
    <row r="462" spans="5:11" ht="20" customHeight="1">
      <c r="E462" s="3"/>
      <c r="K462" s="3"/>
    </row>
    <row r="463" spans="5:11" ht="20" customHeight="1">
      <c r="E463" s="3"/>
      <c r="K463" s="3"/>
    </row>
    <row r="464" spans="5:11" ht="20" customHeight="1">
      <c r="E464" s="3"/>
      <c r="K464" s="3"/>
    </row>
    <row r="465" spans="5:11" ht="20" customHeight="1">
      <c r="E465" s="3"/>
      <c r="K465" s="3"/>
    </row>
    <row r="466" spans="5:11" ht="20" customHeight="1">
      <c r="E466" s="3"/>
      <c r="K466" s="3"/>
    </row>
    <row r="467" spans="5:11" ht="20" customHeight="1">
      <c r="E467" s="3"/>
      <c r="K467" s="3"/>
    </row>
    <row r="468" spans="5:11" ht="20" customHeight="1">
      <c r="E468" s="3"/>
      <c r="K468" s="3"/>
    </row>
    <row r="469" spans="5:11" ht="20" customHeight="1">
      <c r="E469" s="3"/>
      <c r="K469" s="3"/>
    </row>
    <row r="470" spans="5:11" ht="20" customHeight="1">
      <c r="E470" s="3"/>
      <c r="K470" s="3"/>
    </row>
    <row r="471" spans="5:11" ht="20" customHeight="1">
      <c r="E471" s="3"/>
      <c r="K471" s="3"/>
    </row>
    <row r="472" spans="5:11" ht="20" customHeight="1">
      <c r="E472" s="3"/>
      <c r="K472" s="3"/>
    </row>
    <row r="473" spans="5:11" ht="20" customHeight="1">
      <c r="E473" s="3"/>
      <c r="K473" s="3"/>
    </row>
    <row r="474" spans="5:11" ht="20" customHeight="1">
      <c r="E474" s="3"/>
      <c r="K474" s="3"/>
    </row>
    <row r="475" spans="5:11" ht="20" customHeight="1">
      <c r="E475" s="3"/>
      <c r="K475" s="3"/>
    </row>
    <row r="476" spans="5:11" ht="20" customHeight="1">
      <c r="E476" s="3"/>
      <c r="K476" s="3"/>
    </row>
    <row r="477" spans="5:11" ht="20" customHeight="1">
      <c r="E477" s="3"/>
      <c r="K477" s="3"/>
    </row>
    <row r="478" spans="5:11" ht="20" customHeight="1">
      <c r="E478" s="3"/>
      <c r="K478" s="3"/>
    </row>
  </sheetData>
  <mergeCells count="144">
    <mergeCell ref="M71:M72"/>
    <mergeCell ref="A149:A157"/>
    <mergeCell ref="B150:C152"/>
    <mergeCell ref="D150:L150"/>
    <mergeCell ref="D151:L151"/>
    <mergeCell ref="D152:L152"/>
    <mergeCell ref="B154:N154"/>
    <mergeCell ref="B155:N155"/>
    <mergeCell ref="M145:M146"/>
    <mergeCell ref="N145:N146"/>
    <mergeCell ref="D146:H146"/>
    <mergeCell ref="D147:H147"/>
    <mergeCell ref="M147:M148"/>
    <mergeCell ref="N147:N148"/>
    <mergeCell ref="D148:H148"/>
    <mergeCell ref="B141:C148"/>
    <mergeCell ref="D141:L141"/>
    <mergeCell ref="D142:L142"/>
    <mergeCell ref="D143:L143"/>
    <mergeCell ref="B125:C130"/>
    <mergeCell ref="D144:L144"/>
    <mergeCell ref="D145:H145"/>
    <mergeCell ref="I145:I148"/>
    <mergeCell ref="L145:L148"/>
    <mergeCell ref="H131:I134"/>
    <mergeCell ref="J131:L131"/>
    <mergeCell ref="B132:C136"/>
    <mergeCell ref="D132:F132"/>
    <mergeCell ref="J132:L132"/>
    <mergeCell ref="E133:F133"/>
    <mergeCell ref="J133:L133"/>
    <mergeCell ref="E134:F134"/>
    <mergeCell ref="J134:L134"/>
    <mergeCell ref="E135:F135"/>
    <mergeCell ref="E136:F136"/>
    <mergeCell ref="H136:I139"/>
    <mergeCell ref="J136:L136"/>
    <mergeCell ref="J137:L137"/>
    <mergeCell ref="J138:L138"/>
    <mergeCell ref="J139:L139"/>
    <mergeCell ref="B138:E138"/>
    <mergeCell ref="B139:E139"/>
    <mergeCell ref="E123:F123"/>
    <mergeCell ref="H123:I129"/>
    <mergeCell ref="J123:L123"/>
    <mergeCell ref="J124:L124"/>
    <mergeCell ref="D125:F125"/>
    <mergeCell ref="J125:L125"/>
    <mergeCell ref="E126:F126"/>
    <mergeCell ref="J126:L126"/>
    <mergeCell ref="E130:F130"/>
    <mergeCell ref="J118:L118"/>
    <mergeCell ref="E119:F119"/>
    <mergeCell ref="J119:L119"/>
    <mergeCell ref="E120:F120"/>
    <mergeCell ref="J120:L120"/>
    <mergeCell ref="E121:F121"/>
    <mergeCell ref="J121:L121"/>
    <mergeCell ref="A108:A148"/>
    <mergeCell ref="B111:N111"/>
    <mergeCell ref="B113:C116"/>
    <mergeCell ref="D113:N113"/>
    <mergeCell ref="D114:N114"/>
    <mergeCell ref="D115:N115"/>
    <mergeCell ref="D116:N116"/>
    <mergeCell ref="B118:C123"/>
    <mergeCell ref="D118:F118"/>
    <mergeCell ref="H118:I121"/>
    <mergeCell ref="E127:F127"/>
    <mergeCell ref="J127:L127"/>
    <mergeCell ref="E128:F128"/>
    <mergeCell ref="J128:L128"/>
    <mergeCell ref="E129:F129"/>
    <mergeCell ref="J129:L129"/>
    <mergeCell ref="E122:F122"/>
    <mergeCell ref="D76:J76"/>
    <mergeCell ref="D88:M88"/>
    <mergeCell ref="D89:M91"/>
    <mergeCell ref="D93:M93"/>
    <mergeCell ref="D94:M96"/>
    <mergeCell ref="A98:A107"/>
    <mergeCell ref="D98:M98"/>
    <mergeCell ref="D99:M101"/>
    <mergeCell ref="D103:M103"/>
    <mergeCell ref="D104:M106"/>
    <mergeCell ref="A67:A97"/>
    <mergeCell ref="D68:M68"/>
    <mergeCell ref="D69:D70"/>
    <mergeCell ref="F69:G70"/>
    <mergeCell ref="I69:J69"/>
    <mergeCell ref="L69:M69"/>
    <mergeCell ref="F73:G73"/>
    <mergeCell ref="F74:G74"/>
    <mergeCell ref="F75:G75"/>
    <mergeCell ref="C71:C72"/>
    <mergeCell ref="F71:G72"/>
    <mergeCell ref="I71:I72"/>
    <mergeCell ref="J71:J72"/>
    <mergeCell ref="L71:L72"/>
    <mergeCell ref="L19:L20"/>
    <mergeCell ref="M19:M20"/>
    <mergeCell ref="D21:G21"/>
    <mergeCell ref="B23:C23"/>
    <mergeCell ref="F23:G23"/>
    <mergeCell ref="D48:M51"/>
    <mergeCell ref="C53:C56"/>
    <mergeCell ref="D53:M56"/>
    <mergeCell ref="A58:A66"/>
    <mergeCell ref="C58:C66"/>
    <mergeCell ref="D58:M66"/>
    <mergeCell ref="D29:J29"/>
    <mergeCell ref="A31:A57"/>
    <mergeCell ref="C31:M31"/>
    <mergeCell ref="C33:C36"/>
    <mergeCell ref="D33:M36"/>
    <mergeCell ref="C38:C41"/>
    <mergeCell ref="D38:M41"/>
    <mergeCell ref="C43:C46"/>
    <mergeCell ref="D43:M46"/>
    <mergeCell ref="C48:C51"/>
    <mergeCell ref="F10:G10"/>
    <mergeCell ref="I10:J10"/>
    <mergeCell ref="L10:M10"/>
    <mergeCell ref="B12:C16"/>
    <mergeCell ref="L12:L16"/>
    <mergeCell ref="M12:M16"/>
    <mergeCell ref="A1:A29"/>
    <mergeCell ref="F6:G6"/>
    <mergeCell ref="I6:J6"/>
    <mergeCell ref="F7:G7"/>
    <mergeCell ref="I7:J7"/>
    <mergeCell ref="F8:G8"/>
    <mergeCell ref="L8:M8"/>
    <mergeCell ref="D9:M9"/>
    <mergeCell ref="D10:D11"/>
    <mergeCell ref="B24:C27"/>
    <mergeCell ref="F24:G25"/>
    <mergeCell ref="I24:I27"/>
    <mergeCell ref="J24:J27"/>
    <mergeCell ref="L24:L27"/>
    <mergeCell ref="M24:M27"/>
    <mergeCell ref="F26:G27"/>
    <mergeCell ref="D17:G17"/>
    <mergeCell ref="B19:C20"/>
  </mergeCells>
  <conditionalFormatting sqref="A137:XFD137 A132:C136 G132:XFD136 A158:XFD1048576 A140:XFD152 A138:A139 G138:XFD139 A75:E75 H75:XFD75 A1:XFD74 A76:XFD131">
    <cfRule type="cellIs" dxfId="1050" priority="23" operator="equal">
      <formula>"AB"</formula>
    </cfRule>
    <cfRule type="cellIs" dxfId="1049" priority="24" operator="equal">
      <formula>"L"</formula>
    </cfRule>
  </conditionalFormatting>
  <conditionalFormatting sqref="F75:G75">
    <cfRule type="cellIs" dxfId="1048" priority="19" operator="equal">
      <formula>"AB"</formula>
    </cfRule>
    <cfRule type="cellIs" dxfId="1047" priority="20" operator="equal">
      <formula>"L"</formula>
    </cfRule>
  </conditionalFormatting>
  <conditionalFormatting sqref="B154:N155">
    <cfRule type="cellIs" dxfId="1046" priority="1" operator="equal">
      <formula>"L"</formula>
    </cfRule>
  </conditionalFormatting>
  <printOptions horizontalCentered="1"/>
  <pageMargins left="0.25" right="0.25"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Gr3M!$A$2:$A$28</xm:f>
          </x14:formula1>
          <xm:sqref>F6:G6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rgb="FF7030A0"/>
  </sheetPr>
  <dimension ref="B1:AG57"/>
  <sheetViews>
    <sheetView topLeftCell="L1" zoomScaleNormal="100" workbookViewId="0">
      <selection activeCell="Q24" sqref="Q24"/>
    </sheetView>
  </sheetViews>
  <sheetFormatPr defaultColWidth="3.81640625" defaultRowHeight="15" customHeight="1"/>
  <cols>
    <col min="1" max="1" width="2.81640625" style="3" customWidth="1"/>
    <col min="2" max="3" width="4.81640625" style="3" customWidth="1"/>
    <col min="4" max="4" width="15.81640625" style="3" customWidth="1"/>
    <col min="5" max="6" width="7.36328125" style="3" customWidth="1"/>
    <col min="7" max="7" width="2.6328125" style="7" customWidth="1"/>
    <col min="8" max="9" width="4.453125" style="32" customWidth="1"/>
    <col min="10" max="10" width="3.81640625" style="3" customWidth="1"/>
    <col min="11" max="11" width="8.81640625" style="3" customWidth="1"/>
    <col min="12" max="12" width="3.81640625" style="3" customWidth="1"/>
    <col min="13" max="14" width="7.36328125" style="3" customWidth="1"/>
    <col min="15" max="15" width="2.81640625" style="3" customWidth="1"/>
    <col min="16" max="16" width="3.81640625" style="3"/>
    <col min="17" max="17" width="25.453125" style="4" bestFit="1" customWidth="1"/>
    <col min="18" max="18" width="14.81640625" style="4" bestFit="1" customWidth="1"/>
    <col min="19" max="20" width="10.08984375" style="4" customWidth="1"/>
    <col min="21" max="33" width="3.81640625" style="4"/>
    <col min="34" max="16384" width="3.81640625" style="3"/>
  </cols>
  <sheetData>
    <row r="1" spans="2:32" ht="13.65" customHeight="1">
      <c r="J1" s="1"/>
      <c r="K1" s="1"/>
      <c r="L1" s="1"/>
      <c r="M1" s="1"/>
      <c r="N1" s="1"/>
      <c r="O1" s="1"/>
    </row>
    <row r="2" spans="2:32" ht="13.65" customHeight="1">
      <c r="J2" s="853" t="s">
        <v>77</v>
      </c>
      <c r="K2" s="853"/>
      <c r="L2" s="853"/>
      <c r="M2" s="854" t="s">
        <v>54</v>
      </c>
      <c r="N2" s="854"/>
      <c r="O2" s="854"/>
      <c r="Q2" s="19" t="s">
        <v>19</v>
      </c>
      <c r="R2" s="20" t="e">
        <f>#REF!</f>
        <v>#REF!</v>
      </c>
      <c r="S2" s="19"/>
    </row>
    <row r="3" spans="2:32" ht="13.65" customHeight="1">
      <c r="J3" s="1"/>
      <c r="K3" s="1"/>
      <c r="L3" s="1"/>
      <c r="M3" s="1"/>
      <c r="N3" s="1"/>
      <c r="O3" s="1"/>
      <c r="Q3" s="19"/>
      <c r="R3" s="20"/>
      <c r="S3" s="19"/>
    </row>
    <row r="4" spans="2:32" ht="5" customHeight="1">
      <c r="Q4" s="19"/>
      <c r="R4" s="19"/>
      <c r="S4" s="19"/>
    </row>
    <row r="5" spans="2:32" ht="15" customHeight="1">
      <c r="B5" s="855" t="e">
        <f>"Performance Report of "&amp; R2</f>
        <v>#REF!</v>
      </c>
      <c r="C5" s="855"/>
      <c r="D5" s="855"/>
      <c r="E5" s="855"/>
      <c r="F5" s="855"/>
      <c r="G5" s="855"/>
      <c r="H5" s="855"/>
      <c r="I5" s="855"/>
      <c r="J5" s="855"/>
      <c r="K5" s="855"/>
      <c r="L5" s="855"/>
      <c r="M5" s="855"/>
      <c r="N5" s="855"/>
      <c r="Q5" s="19"/>
      <c r="R5" s="20" t="s">
        <v>17</v>
      </c>
      <c r="S5" s="20" t="s">
        <v>9</v>
      </c>
    </row>
    <row r="6" spans="2:32" ht="14.4" customHeight="1">
      <c r="Q6" s="19" t="s">
        <v>28</v>
      </c>
      <c r="R6" s="140" t="e">
        <f>'Gr3'!L17</f>
        <v>#N/A</v>
      </c>
      <c r="S6" s="20">
        <v>8</v>
      </c>
    </row>
    <row r="7" spans="2:32" ht="15" customHeight="1">
      <c r="D7" s="8"/>
      <c r="Q7" s="19" t="s">
        <v>186</v>
      </c>
      <c r="R7" s="140" t="e">
        <f>'Gr3'!L21</f>
        <v>#N/A</v>
      </c>
      <c r="S7" s="140">
        <f>'Gr3'!M21</f>
        <v>4</v>
      </c>
    </row>
    <row r="8" spans="2:32" ht="15" customHeight="1">
      <c r="D8" s="8"/>
      <c r="Q8" s="19" t="s">
        <v>48</v>
      </c>
      <c r="R8" s="140" t="e">
        <f>'Gr3'!L23</f>
        <v>#N/A</v>
      </c>
      <c r="S8" s="20">
        <v>4</v>
      </c>
    </row>
    <row r="9" spans="2:32" ht="15" customHeight="1">
      <c r="D9" s="8"/>
      <c r="Q9" s="19" t="s">
        <v>49</v>
      </c>
      <c r="R9" s="140" t="e">
        <f>'Gr3'!L24</f>
        <v>#N/A</v>
      </c>
      <c r="S9" s="20">
        <v>4</v>
      </c>
    </row>
    <row r="10" spans="2:32" ht="15" customHeight="1">
      <c r="Q10" s="19" t="s">
        <v>21</v>
      </c>
      <c r="R10" s="140" t="e">
        <f>R6+R7+R8+R9</f>
        <v>#N/A</v>
      </c>
      <c r="S10" s="140">
        <f>S6+S7+S8+S9</f>
        <v>20</v>
      </c>
    </row>
    <row r="11" spans="2:32" ht="15" customHeight="1">
      <c r="Q11" s="19"/>
      <c r="R11" s="20"/>
      <c r="S11" s="20"/>
    </row>
    <row r="12" spans="2:32" ht="15" customHeight="1">
      <c r="Q12" s="19"/>
      <c r="R12" s="20" t="s">
        <v>17</v>
      </c>
      <c r="S12" s="20" t="s">
        <v>9</v>
      </c>
    </row>
    <row r="13" spans="2:32" ht="15" customHeight="1">
      <c r="Q13" s="19" t="s">
        <v>50</v>
      </c>
      <c r="R13" s="140"/>
      <c r="S13" s="20"/>
    </row>
    <row r="14" spans="2:32" ht="15" customHeight="1">
      <c r="Q14" s="19" t="s">
        <v>51</v>
      </c>
      <c r="R14" s="140" t="e">
        <f>'Gr3'!L73</f>
        <v>#N/A</v>
      </c>
      <c r="S14" s="140">
        <f>'Gr3'!M73</f>
        <v>8</v>
      </c>
    </row>
    <row r="15" spans="2:32" ht="15" customHeight="1">
      <c r="Q15" s="19" t="s">
        <v>52</v>
      </c>
      <c r="R15" s="140" t="e">
        <f>'Gr3'!L74</f>
        <v>#N/A</v>
      </c>
      <c r="S15" s="140">
        <f>'Gr3'!M74</f>
        <v>2</v>
      </c>
      <c r="T15" s="9"/>
      <c r="U15" s="9"/>
      <c r="V15" s="9"/>
      <c r="W15" s="9"/>
      <c r="X15" s="9"/>
      <c r="Y15" s="9"/>
      <c r="Z15" s="9"/>
      <c r="AA15" s="9"/>
      <c r="AB15" s="9"/>
      <c r="AC15" s="9"/>
      <c r="AD15" s="9"/>
      <c r="AE15" s="9"/>
      <c r="AF15" s="9"/>
    </row>
    <row r="16" spans="2:32" ht="15" customHeight="1">
      <c r="Q16" s="19" t="s">
        <v>53</v>
      </c>
      <c r="R16" s="140" t="e">
        <f>'Gr3'!L75</f>
        <v>#N/A</v>
      </c>
      <c r="S16" s="140">
        <f>'Gr3'!M75</f>
        <v>2</v>
      </c>
      <c r="T16" s="5"/>
      <c r="U16" s="5"/>
      <c r="V16" s="5"/>
      <c r="W16" s="5"/>
      <c r="X16" s="5"/>
      <c r="Y16" s="5"/>
      <c r="Z16" s="5"/>
      <c r="AA16" s="5"/>
      <c r="AB16" s="5"/>
      <c r="AC16" s="5"/>
      <c r="AD16" s="5"/>
      <c r="AE16" s="5"/>
      <c r="AF16" s="5"/>
    </row>
    <row r="17" spans="2:32" ht="15" customHeight="1">
      <c r="Q17" s="19" t="s">
        <v>25</v>
      </c>
      <c r="R17" s="140" t="e">
        <f>R14+R15+R16</f>
        <v>#N/A</v>
      </c>
      <c r="S17" s="140">
        <f>S14+S15+S16</f>
        <v>12</v>
      </c>
      <c r="T17" s="5"/>
      <c r="U17" s="5"/>
      <c r="V17" s="5"/>
      <c r="W17" s="5"/>
      <c r="X17" s="5"/>
      <c r="Y17" s="5"/>
      <c r="Z17" s="5"/>
      <c r="AA17" s="5"/>
      <c r="AB17" s="5"/>
      <c r="AC17" s="5"/>
      <c r="AD17" s="5"/>
      <c r="AE17" s="5"/>
      <c r="AF17" s="5"/>
    </row>
    <row r="18" spans="2:32" ht="15" customHeight="1">
      <c r="Q18" s="5"/>
      <c r="R18" s="5"/>
      <c r="S18" s="5"/>
      <c r="T18" s="5"/>
    </row>
    <row r="19" spans="2:32" ht="15" customHeight="1">
      <c r="Q19" s="5"/>
      <c r="R19" s="5"/>
      <c r="S19" s="5"/>
      <c r="T19" s="5"/>
    </row>
    <row r="20" spans="2:32" ht="15" customHeight="1">
      <c r="Q20" s="5"/>
      <c r="R20" s="5"/>
      <c r="S20" s="5"/>
      <c r="T20" s="5"/>
    </row>
    <row r="21" spans="2:32" ht="15" customHeight="1">
      <c r="Q21" s="5"/>
      <c r="R21" s="5"/>
      <c r="S21" s="5"/>
      <c r="T21" s="5"/>
    </row>
    <row r="22" spans="2:32" ht="15" customHeight="1">
      <c r="Q22" s="5"/>
      <c r="R22" s="5"/>
      <c r="S22" s="5"/>
      <c r="T22" s="5"/>
    </row>
    <row r="25" spans="2:32" ht="15" customHeight="1">
      <c r="Q25" s="21"/>
      <c r="R25" s="21"/>
      <c r="S25" s="21"/>
      <c r="T25" s="5"/>
      <c r="U25" s="5"/>
      <c r="V25" s="5"/>
      <c r="W25" s="5"/>
      <c r="X25" s="5"/>
      <c r="Y25" s="5"/>
      <c r="Z25" s="5"/>
      <c r="AA25" s="5"/>
      <c r="AB25" s="5"/>
      <c r="AC25" s="5"/>
      <c r="AD25" s="5"/>
      <c r="AE25" s="5"/>
      <c r="AF25" s="5"/>
    </row>
    <row r="26" spans="2:32" ht="15" customHeight="1">
      <c r="B26" s="821" t="s">
        <v>78</v>
      </c>
      <c r="C26" s="821"/>
      <c r="D26" s="821"/>
      <c r="E26" s="821"/>
      <c r="F26" s="821"/>
      <c r="G26" s="821"/>
      <c r="H26" s="821"/>
      <c r="I26" s="821"/>
      <c r="J26" s="821"/>
      <c r="K26" s="821"/>
      <c r="L26" s="821"/>
      <c r="M26" s="821"/>
      <c r="N26" s="821"/>
      <c r="Q26" s="5"/>
      <c r="R26" s="5"/>
      <c r="S26" s="5"/>
      <c r="T26" s="5"/>
      <c r="U26" s="5"/>
      <c r="V26" s="5"/>
      <c r="W26" s="5"/>
      <c r="X26" s="5"/>
      <c r="Y26" s="5"/>
      <c r="Z26" s="5"/>
      <c r="AA26" s="5"/>
      <c r="AB26" s="5"/>
      <c r="AC26" s="5"/>
      <c r="AD26" s="5"/>
      <c r="AE26" s="5"/>
      <c r="AF26" s="5"/>
    </row>
    <row r="27" spans="2:32" ht="5" customHeight="1">
      <c r="Q27" s="5"/>
      <c r="R27" s="5"/>
      <c r="S27" s="5"/>
      <c r="T27" s="5"/>
      <c r="U27" s="5"/>
      <c r="V27" s="5"/>
      <c r="W27" s="5"/>
      <c r="X27" s="5"/>
      <c r="Y27" s="5"/>
      <c r="Z27" s="5"/>
      <c r="AA27" s="5"/>
      <c r="AB27" s="5"/>
      <c r="AC27" s="5"/>
      <c r="AD27" s="5"/>
      <c r="AE27" s="5"/>
      <c r="AF27" s="5"/>
    </row>
    <row r="28" spans="2:32" s="21" customFormat="1" ht="12" customHeight="1">
      <c r="B28" s="856" t="s">
        <v>28</v>
      </c>
      <c r="C28" s="857"/>
      <c r="D28" s="858" t="s">
        <v>93</v>
      </c>
      <c r="E28" s="858"/>
      <c r="F28" s="29"/>
      <c r="G28" s="22"/>
      <c r="H28" s="856" t="s">
        <v>28</v>
      </c>
      <c r="I28" s="857"/>
      <c r="J28" s="858" t="s">
        <v>45</v>
      </c>
      <c r="K28" s="858"/>
      <c r="L28" s="858"/>
      <c r="M28" s="858"/>
    </row>
    <row r="29" spans="2:32" s="21" customFormat="1" ht="12" customHeight="1">
      <c r="B29" s="856"/>
      <c r="C29" s="857"/>
      <c r="D29" s="23" t="s">
        <v>20</v>
      </c>
      <c r="E29" s="23" t="s">
        <v>15</v>
      </c>
      <c r="F29" s="30"/>
      <c r="G29" s="22"/>
      <c r="H29" s="856"/>
      <c r="I29" s="857"/>
      <c r="J29" s="859" t="s">
        <v>3</v>
      </c>
      <c r="K29" s="860"/>
      <c r="L29" s="861"/>
      <c r="M29" s="23" t="s">
        <v>4</v>
      </c>
    </row>
    <row r="30" spans="2:32" s="21" customFormat="1" ht="12" customHeight="1">
      <c r="B30" s="856"/>
      <c r="C30" s="857"/>
      <c r="D30" s="24" t="s">
        <v>38</v>
      </c>
      <c r="E30" s="24">
        <v>10</v>
      </c>
      <c r="F30" s="31"/>
      <c r="G30" s="22"/>
      <c r="H30" s="856"/>
      <c r="I30" s="857"/>
      <c r="J30" s="862">
        <v>60</v>
      </c>
      <c r="K30" s="863"/>
      <c r="L30" s="864"/>
      <c r="M30" s="24">
        <v>2</v>
      </c>
    </row>
    <row r="31" spans="2:32" s="21" customFormat="1" ht="12" customHeight="1">
      <c r="B31" s="856"/>
      <c r="C31" s="857"/>
      <c r="D31" s="24" t="s">
        <v>39</v>
      </c>
      <c r="E31" s="24">
        <v>20</v>
      </c>
      <c r="F31" s="31"/>
      <c r="G31" s="22"/>
      <c r="H31" s="856"/>
      <c r="I31" s="857"/>
      <c r="J31" s="862" t="s">
        <v>42</v>
      </c>
      <c r="K31" s="863"/>
      <c r="L31" s="864"/>
      <c r="M31" s="24">
        <v>4</v>
      </c>
    </row>
    <row r="32" spans="2:32" s="21" customFormat="1" ht="12" customHeight="1">
      <c r="B32" s="856"/>
      <c r="C32" s="857"/>
      <c r="D32" s="24" t="s">
        <v>40</v>
      </c>
      <c r="E32" s="24">
        <v>30</v>
      </c>
      <c r="F32" s="31"/>
      <c r="G32" s="22"/>
      <c r="H32" s="856"/>
      <c r="I32" s="857"/>
      <c r="J32" s="862" t="s">
        <v>43</v>
      </c>
      <c r="K32" s="863"/>
      <c r="L32" s="864"/>
      <c r="M32" s="24">
        <v>6</v>
      </c>
    </row>
    <row r="33" spans="2:32" s="21" customFormat="1" ht="12" customHeight="1">
      <c r="B33" s="856"/>
      <c r="C33" s="857"/>
      <c r="D33" s="24" t="s">
        <v>41</v>
      </c>
      <c r="E33" s="24">
        <v>40</v>
      </c>
      <c r="F33" s="31"/>
      <c r="G33" s="22"/>
      <c r="H33" s="856"/>
      <c r="I33" s="857"/>
      <c r="J33" s="862" t="s">
        <v>44</v>
      </c>
      <c r="K33" s="863"/>
      <c r="L33" s="864"/>
      <c r="M33" s="24">
        <v>8</v>
      </c>
    </row>
    <row r="34" spans="2:32" s="21" customFormat="1" ht="5" customHeight="1">
      <c r="G34" s="22"/>
      <c r="H34" s="33"/>
      <c r="I34" s="33"/>
    </row>
    <row r="35" spans="2:32" s="21" customFormat="1" ht="12" customHeight="1">
      <c r="B35" s="856" t="s">
        <v>110</v>
      </c>
      <c r="C35" s="857"/>
      <c r="D35" s="865" t="s">
        <v>93</v>
      </c>
      <c r="E35" s="866"/>
      <c r="F35" s="29"/>
      <c r="G35" s="22"/>
      <c r="H35" s="33"/>
      <c r="I35" s="33"/>
    </row>
    <row r="36" spans="2:32" s="21" customFormat="1" ht="12" customHeight="1">
      <c r="B36" s="856"/>
      <c r="C36" s="857"/>
      <c r="D36" s="23" t="s">
        <v>24</v>
      </c>
      <c r="E36" s="23" t="s">
        <v>15</v>
      </c>
      <c r="F36" s="30"/>
      <c r="G36" s="22"/>
      <c r="H36" s="856" t="s">
        <v>111</v>
      </c>
      <c r="I36" s="857"/>
      <c r="J36" s="859" t="s">
        <v>24</v>
      </c>
      <c r="K36" s="860"/>
      <c r="L36" s="861"/>
      <c r="M36" s="23" t="s">
        <v>15</v>
      </c>
      <c r="N36" s="23" t="s">
        <v>4</v>
      </c>
    </row>
    <row r="37" spans="2:32" s="21" customFormat="1" ht="12" customHeight="1">
      <c r="B37" s="856"/>
      <c r="C37" s="857"/>
      <c r="D37" s="24">
        <v>30</v>
      </c>
      <c r="E37" s="24">
        <v>2</v>
      </c>
      <c r="F37" s="31"/>
      <c r="G37" s="22"/>
      <c r="H37" s="856"/>
      <c r="I37" s="857"/>
      <c r="J37" s="862" t="s">
        <v>8</v>
      </c>
      <c r="K37" s="863"/>
      <c r="L37" s="864"/>
      <c r="M37" s="24">
        <v>10</v>
      </c>
      <c r="N37" s="25">
        <v>2</v>
      </c>
    </row>
    <row r="38" spans="2:32" s="21" customFormat="1" ht="12" customHeight="1">
      <c r="B38" s="856"/>
      <c r="C38" s="857"/>
      <c r="D38" s="24" t="s">
        <v>46</v>
      </c>
      <c r="E38" s="24">
        <v>3</v>
      </c>
      <c r="F38" s="31"/>
      <c r="G38" s="22"/>
      <c r="H38" s="856"/>
      <c r="I38" s="857"/>
      <c r="J38" s="862" t="s">
        <v>7</v>
      </c>
      <c r="K38" s="863"/>
      <c r="L38" s="864"/>
      <c r="M38" s="24">
        <v>15</v>
      </c>
      <c r="N38" s="25">
        <v>3</v>
      </c>
    </row>
    <row r="39" spans="2:32" s="21" customFormat="1" ht="12" customHeight="1">
      <c r="B39" s="856"/>
      <c r="C39" s="857"/>
      <c r="D39" s="24" t="s">
        <v>47</v>
      </c>
      <c r="E39" s="24">
        <v>4</v>
      </c>
      <c r="F39" s="31"/>
      <c r="G39" s="22"/>
      <c r="H39" s="856"/>
      <c r="I39" s="857"/>
      <c r="J39" s="862" t="s">
        <v>6</v>
      </c>
      <c r="K39" s="863"/>
      <c r="L39" s="864"/>
      <c r="M39" s="24">
        <v>20</v>
      </c>
      <c r="N39" s="25">
        <v>4</v>
      </c>
    </row>
    <row r="40" spans="2:32" s="21" customFormat="1" ht="5" customHeight="1">
      <c r="G40" s="22"/>
      <c r="H40" s="33"/>
      <c r="I40" s="33"/>
    </row>
    <row r="41" spans="2:32" s="21" customFormat="1" ht="12" customHeight="1">
      <c r="B41" s="856" t="s">
        <v>112</v>
      </c>
      <c r="C41" s="857"/>
      <c r="D41" s="23" t="s">
        <v>24</v>
      </c>
      <c r="E41" s="23" t="s">
        <v>15</v>
      </c>
      <c r="F41" s="23" t="s">
        <v>4</v>
      </c>
      <c r="H41" s="856" t="s">
        <v>113</v>
      </c>
      <c r="I41" s="857"/>
      <c r="J41" s="859" t="s">
        <v>24</v>
      </c>
      <c r="K41" s="860"/>
      <c r="L41" s="861"/>
      <c r="M41" s="23" t="s">
        <v>15</v>
      </c>
      <c r="N41" s="23" t="s">
        <v>4</v>
      </c>
    </row>
    <row r="42" spans="2:32" s="21" customFormat="1" ht="12" customHeight="1">
      <c r="B42" s="856"/>
      <c r="C42" s="857"/>
      <c r="D42" s="24" t="s">
        <v>107</v>
      </c>
      <c r="E42" s="24">
        <v>6</v>
      </c>
      <c r="F42" s="25">
        <v>3</v>
      </c>
      <c r="H42" s="856"/>
      <c r="I42" s="857"/>
      <c r="J42" s="867" t="s">
        <v>94</v>
      </c>
      <c r="K42" s="868"/>
      <c r="L42" s="869"/>
      <c r="M42" s="24">
        <v>5</v>
      </c>
      <c r="N42" s="25">
        <v>1</v>
      </c>
      <c r="U42" s="26"/>
      <c r="V42" s="26"/>
      <c r="W42" s="26"/>
      <c r="X42" s="26"/>
      <c r="Y42" s="26"/>
      <c r="Z42" s="26"/>
      <c r="AA42" s="26"/>
      <c r="AB42" s="26"/>
      <c r="AC42" s="26"/>
      <c r="AD42" s="26"/>
      <c r="AE42" s="26"/>
      <c r="AF42" s="26"/>
    </row>
    <row r="43" spans="2:32" s="21" customFormat="1" ht="12" customHeight="1">
      <c r="B43" s="856"/>
      <c r="C43" s="857"/>
      <c r="D43" s="24" t="s">
        <v>108</v>
      </c>
      <c r="E43" s="24">
        <v>8</v>
      </c>
      <c r="F43" s="25">
        <v>6</v>
      </c>
      <c r="H43" s="856"/>
      <c r="I43" s="857"/>
      <c r="J43" s="867" t="s">
        <v>95</v>
      </c>
      <c r="K43" s="868"/>
      <c r="L43" s="869"/>
      <c r="M43" s="24">
        <v>10</v>
      </c>
      <c r="N43" s="25">
        <v>2</v>
      </c>
    </row>
    <row r="44" spans="2:32" s="21" customFormat="1" ht="12" customHeight="1">
      <c r="B44" s="856"/>
      <c r="C44" s="857"/>
      <c r="D44" s="24" t="s">
        <v>109</v>
      </c>
      <c r="E44" s="24">
        <v>10</v>
      </c>
      <c r="F44" s="25">
        <v>8</v>
      </c>
      <c r="H44" s="33"/>
      <c r="I44" s="33"/>
      <c r="J44" s="862"/>
      <c r="K44" s="863"/>
      <c r="L44" s="864"/>
      <c r="M44" s="24"/>
      <c r="N44" s="25"/>
    </row>
    <row r="45" spans="2:32" s="27" customFormat="1" ht="5" customHeight="1">
      <c r="G45" s="28"/>
      <c r="H45" s="34"/>
      <c r="I45" s="34"/>
      <c r="Q45" s="21"/>
      <c r="R45" s="21"/>
      <c r="S45" s="21"/>
      <c r="T45" s="21"/>
      <c r="U45" s="21"/>
      <c r="V45" s="21"/>
      <c r="W45" s="21"/>
      <c r="X45" s="21"/>
      <c r="Y45" s="21"/>
      <c r="Z45" s="21"/>
      <c r="AA45" s="21"/>
      <c r="AB45" s="21"/>
      <c r="AC45" s="21"/>
      <c r="AD45" s="21"/>
      <c r="AE45" s="21"/>
      <c r="AF45" s="21"/>
    </row>
    <row r="46" spans="2:32" s="27" customFormat="1" ht="10" customHeight="1">
      <c r="B46" s="876" t="s">
        <v>52</v>
      </c>
      <c r="C46" s="877"/>
      <c r="D46" s="859" t="s">
        <v>24</v>
      </c>
      <c r="E46" s="860"/>
      <c r="F46" s="860"/>
      <c r="G46" s="860"/>
      <c r="H46" s="860"/>
      <c r="I46" s="860"/>
      <c r="J46" s="860"/>
      <c r="K46" s="860"/>
      <c r="L46" s="861"/>
      <c r="M46" s="23" t="s">
        <v>15</v>
      </c>
      <c r="N46" s="23" t="s">
        <v>4</v>
      </c>
      <c r="Q46" s="21"/>
      <c r="R46" s="21"/>
      <c r="S46" s="21"/>
      <c r="T46" s="21"/>
    </row>
    <row r="47" spans="2:32" s="27" customFormat="1" ht="12" customHeight="1">
      <c r="B47" s="876"/>
      <c r="C47" s="877"/>
      <c r="D47" s="878" t="s">
        <v>97</v>
      </c>
      <c r="E47" s="879"/>
      <c r="F47" s="879"/>
      <c r="G47" s="879"/>
      <c r="H47" s="879"/>
      <c r="I47" s="879"/>
      <c r="J47" s="879"/>
      <c r="K47" s="879"/>
      <c r="L47" s="880"/>
      <c r="M47" s="24">
        <v>10</v>
      </c>
      <c r="N47" s="25">
        <v>2</v>
      </c>
      <c r="Q47" s="21"/>
      <c r="R47" s="21"/>
      <c r="S47" s="21"/>
      <c r="T47" s="21"/>
    </row>
    <row r="48" spans="2:32" s="27" customFormat="1" ht="12" customHeight="1">
      <c r="B48" s="876"/>
      <c r="C48" s="877"/>
      <c r="D48" s="878" t="s">
        <v>98</v>
      </c>
      <c r="E48" s="879"/>
      <c r="F48" s="879"/>
      <c r="G48" s="879"/>
      <c r="H48" s="879"/>
      <c r="I48" s="879"/>
      <c r="J48" s="879"/>
      <c r="K48" s="879"/>
      <c r="L48" s="880"/>
      <c r="M48" s="24">
        <v>9</v>
      </c>
      <c r="N48" s="25">
        <v>2</v>
      </c>
      <c r="Q48" s="21"/>
      <c r="R48" s="21"/>
      <c r="S48" s="21"/>
      <c r="T48" s="21"/>
    </row>
    <row r="49" spans="2:33" s="27" customFormat="1" ht="12" customHeight="1">
      <c r="B49" s="876"/>
      <c r="C49" s="877"/>
      <c r="D49" s="878" t="s">
        <v>99</v>
      </c>
      <c r="E49" s="879"/>
      <c r="F49" s="879"/>
      <c r="G49" s="879"/>
      <c r="H49" s="879"/>
      <c r="I49" s="879"/>
      <c r="J49" s="879"/>
      <c r="K49" s="879"/>
      <c r="L49" s="880"/>
      <c r="M49" s="24">
        <v>8</v>
      </c>
      <c r="N49" s="25">
        <v>1</v>
      </c>
      <c r="Q49" s="21"/>
      <c r="R49" s="21"/>
      <c r="S49" s="21"/>
      <c r="T49" s="21"/>
    </row>
    <row r="50" spans="2:33" s="27" customFormat="1" ht="12" customHeight="1">
      <c r="B50" s="876"/>
      <c r="C50" s="877"/>
      <c r="D50" s="875" t="s">
        <v>100</v>
      </c>
      <c r="E50" s="875"/>
      <c r="F50" s="875"/>
      <c r="G50" s="875"/>
      <c r="H50" s="875"/>
      <c r="I50" s="875"/>
      <c r="J50" s="881" t="s">
        <v>96</v>
      </c>
      <c r="K50" s="24">
        <v>6</v>
      </c>
      <c r="L50" s="882" t="s">
        <v>104</v>
      </c>
      <c r="M50" s="871" t="s">
        <v>106</v>
      </c>
      <c r="N50" s="873">
        <v>2</v>
      </c>
      <c r="Q50" s="21"/>
      <c r="R50" s="21"/>
      <c r="S50" s="21"/>
      <c r="T50" s="21"/>
    </row>
    <row r="51" spans="2:33" s="27" customFormat="1" ht="12" customHeight="1">
      <c r="B51" s="876"/>
      <c r="C51" s="877"/>
      <c r="D51" s="875" t="s">
        <v>101</v>
      </c>
      <c r="E51" s="875"/>
      <c r="F51" s="875"/>
      <c r="G51" s="875"/>
      <c r="H51" s="875"/>
      <c r="I51" s="875"/>
      <c r="J51" s="881"/>
      <c r="K51" s="24">
        <v>3</v>
      </c>
      <c r="L51" s="882"/>
      <c r="M51" s="872"/>
      <c r="N51" s="874"/>
      <c r="Q51" s="21"/>
      <c r="R51" s="21"/>
      <c r="S51" s="21"/>
      <c r="T51" s="21"/>
    </row>
    <row r="52" spans="2:33" s="27" customFormat="1" ht="12" customHeight="1">
      <c r="B52" s="876"/>
      <c r="C52" s="877"/>
      <c r="D52" s="875" t="s">
        <v>102</v>
      </c>
      <c r="E52" s="875"/>
      <c r="F52" s="875"/>
      <c r="G52" s="875"/>
      <c r="H52" s="875"/>
      <c r="I52" s="875"/>
      <c r="J52" s="881"/>
      <c r="K52" s="24">
        <v>4</v>
      </c>
      <c r="L52" s="882"/>
      <c r="M52" s="871" t="s">
        <v>105</v>
      </c>
      <c r="N52" s="873">
        <v>1</v>
      </c>
      <c r="Q52" s="21"/>
      <c r="R52" s="21"/>
      <c r="S52" s="21"/>
      <c r="T52" s="21"/>
    </row>
    <row r="53" spans="2:33" s="27" customFormat="1" ht="12" customHeight="1">
      <c r="B53" s="876"/>
      <c r="C53" s="877"/>
      <c r="D53" s="875" t="s">
        <v>103</v>
      </c>
      <c r="E53" s="875"/>
      <c r="F53" s="875"/>
      <c r="G53" s="875"/>
      <c r="H53" s="875"/>
      <c r="I53" s="875"/>
      <c r="J53" s="881"/>
      <c r="K53" s="24">
        <v>2</v>
      </c>
      <c r="L53" s="882"/>
      <c r="M53" s="872"/>
      <c r="N53" s="874"/>
      <c r="Q53" s="21"/>
      <c r="R53" s="21"/>
      <c r="S53" s="21"/>
      <c r="T53" s="21"/>
    </row>
    <row r="54" spans="2:33" ht="9.65" customHeight="1">
      <c r="Q54" s="5"/>
      <c r="R54" s="5"/>
      <c r="S54" s="5"/>
      <c r="T54" s="5"/>
    </row>
    <row r="55" spans="2:33" ht="7.25" customHeight="1">
      <c r="B55" s="870" t="s">
        <v>114</v>
      </c>
      <c r="C55" s="870"/>
      <c r="D55" s="870"/>
      <c r="E55" s="870"/>
      <c r="F55" s="870"/>
      <c r="G55" s="870"/>
      <c r="H55" s="870"/>
      <c r="I55" s="870"/>
      <c r="J55" s="870"/>
      <c r="K55" s="870"/>
      <c r="L55" s="870"/>
      <c r="M55" s="870"/>
      <c r="N55" s="870"/>
      <c r="Q55" s="5"/>
      <c r="R55" s="5"/>
      <c r="S55" s="5"/>
      <c r="T55" s="5"/>
    </row>
    <row r="56" spans="2:33" s="37" customFormat="1" ht="15" customHeight="1">
      <c r="B56" s="870"/>
      <c r="C56" s="870"/>
      <c r="D56" s="870"/>
      <c r="E56" s="870"/>
      <c r="F56" s="870"/>
      <c r="G56" s="870"/>
      <c r="H56" s="870"/>
      <c r="I56" s="870"/>
      <c r="J56" s="870"/>
      <c r="K56" s="870"/>
      <c r="L56" s="870"/>
      <c r="M56" s="870"/>
      <c r="N56" s="870"/>
      <c r="Q56" s="38"/>
      <c r="R56" s="38"/>
      <c r="S56" s="38"/>
      <c r="T56" s="38"/>
      <c r="U56" s="39"/>
      <c r="V56" s="39"/>
      <c r="W56" s="39"/>
      <c r="X56" s="39"/>
      <c r="Y56" s="39"/>
      <c r="Z56" s="39"/>
      <c r="AA56" s="39"/>
      <c r="AB56" s="39"/>
      <c r="AC56" s="39"/>
      <c r="AD56" s="39"/>
      <c r="AE56" s="39"/>
      <c r="AF56" s="39"/>
      <c r="AG56" s="39"/>
    </row>
    <row r="57" spans="2:33" ht="7.75" customHeight="1">
      <c r="B57" s="36"/>
      <c r="C57" s="36"/>
      <c r="D57" s="36"/>
      <c r="E57" s="36"/>
      <c r="F57" s="36"/>
      <c r="G57" s="36"/>
      <c r="H57" s="36"/>
      <c r="I57" s="36"/>
      <c r="J57" s="36"/>
      <c r="K57" s="36"/>
      <c r="L57" s="36"/>
      <c r="M57" s="36"/>
      <c r="N57" s="36"/>
      <c r="Q57" s="5"/>
      <c r="R57" s="5"/>
      <c r="S57" s="5"/>
      <c r="T57" s="5"/>
    </row>
  </sheetData>
  <mergeCells count="42">
    <mergeCell ref="B55:N56"/>
    <mergeCell ref="M50:M51"/>
    <mergeCell ref="N50:N51"/>
    <mergeCell ref="D51:I51"/>
    <mergeCell ref="D52:I52"/>
    <mergeCell ref="M52:M53"/>
    <mergeCell ref="N52:N53"/>
    <mergeCell ref="D53:I53"/>
    <mergeCell ref="B46:C53"/>
    <mergeCell ref="D46:L46"/>
    <mergeCell ref="D47:L47"/>
    <mergeCell ref="D48:L48"/>
    <mergeCell ref="D49:L49"/>
    <mergeCell ref="D50:I50"/>
    <mergeCell ref="J50:J53"/>
    <mergeCell ref="L50:L53"/>
    <mergeCell ref="B41:C44"/>
    <mergeCell ref="H41:I43"/>
    <mergeCell ref="J41:L41"/>
    <mergeCell ref="J42:L42"/>
    <mergeCell ref="J43:L43"/>
    <mergeCell ref="J44:L44"/>
    <mergeCell ref="B35:C39"/>
    <mergeCell ref="D35:E35"/>
    <mergeCell ref="H36:I39"/>
    <mergeCell ref="J36:L36"/>
    <mergeCell ref="J37:L37"/>
    <mergeCell ref="J38:L38"/>
    <mergeCell ref="J39:L39"/>
    <mergeCell ref="J2:L2"/>
    <mergeCell ref="M2:O2"/>
    <mergeCell ref="B5:N5"/>
    <mergeCell ref="B26:N26"/>
    <mergeCell ref="B28:C33"/>
    <mergeCell ref="D28:E28"/>
    <mergeCell ref="H28:I33"/>
    <mergeCell ref="J28:M28"/>
    <mergeCell ref="J29:L29"/>
    <mergeCell ref="J30:L30"/>
    <mergeCell ref="J31:L31"/>
    <mergeCell ref="J32:L32"/>
    <mergeCell ref="J33:L33"/>
  </mergeCells>
  <dataValidations count="1">
    <dataValidation type="list" allowBlank="1" showInputMessage="1" showErrorMessage="1" sqref="M2">
      <formula1>#REF!</formula1>
    </dataValidation>
  </dataValidations>
  <pageMargins left="0.7" right="0.7" top="0.75" bottom="0.75" header="0.3" footer="0.3"/>
  <pageSetup paperSize="9" orientation="portrait" horizont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7" tint="0.39997558519241921"/>
  </sheetPr>
  <dimension ref="A1:BU26"/>
  <sheetViews>
    <sheetView zoomScale="25" zoomScaleNormal="25" workbookViewId="0">
      <pane xSplit="7" ySplit="1" topLeftCell="H2" activePane="bottomRight" state="frozen"/>
      <selection activeCell="F19" sqref="F19"/>
      <selection pane="topRight" activeCell="F19" sqref="F19"/>
      <selection pane="bottomLeft" activeCell="F19" sqref="F19"/>
      <selection pane="bottomRight" activeCell="AH48" sqref="AH48"/>
    </sheetView>
  </sheetViews>
  <sheetFormatPr defaultColWidth="14.453125" defaultRowHeight="20" customHeight="1"/>
  <cols>
    <col min="1" max="1" width="16.1796875" style="141" customWidth="1"/>
    <col min="2" max="2" width="24.08984375" style="144" customWidth="1"/>
    <col min="3" max="3" width="10.6328125" style="67" customWidth="1"/>
    <col min="4" max="4" width="11.90625" style="67" customWidth="1"/>
    <col min="5" max="7" width="10.6328125" style="67" customWidth="1"/>
    <col min="8" max="8" width="10.6328125" style="144" customWidth="1"/>
    <col min="9" max="33" width="10.6328125" style="67" customWidth="1"/>
    <col min="34" max="34" width="15.1796875" style="67" bestFit="1" customWidth="1"/>
    <col min="35" max="45" width="10.6328125" style="67" customWidth="1"/>
    <col min="46" max="46" width="17.81640625" style="67" bestFit="1" customWidth="1"/>
    <col min="47" max="62" width="10.6328125" style="67" customWidth="1"/>
    <col min="63" max="63" width="49.36328125" style="67" bestFit="1" customWidth="1"/>
    <col min="64" max="64" width="10.6328125" style="67" customWidth="1"/>
    <col min="65" max="65" width="63.81640625" style="67" customWidth="1"/>
    <col min="66" max="66" width="21.6328125" style="67" customWidth="1"/>
    <col min="67" max="69" width="60.36328125" style="67" customWidth="1"/>
    <col min="70" max="70" width="60.36328125" style="142" customWidth="1"/>
    <col min="71" max="72" width="60.36328125" style="67" customWidth="1"/>
    <col min="73" max="73" width="10.6328125" style="67" customWidth="1"/>
    <col min="74" max="16384" width="14.453125" style="67"/>
  </cols>
  <sheetData>
    <row r="1" spans="1:73" ht="72.5">
      <c r="A1" s="168" t="s">
        <v>142</v>
      </c>
      <c r="B1" s="168" t="s">
        <v>19</v>
      </c>
      <c r="C1" s="168" t="s">
        <v>33</v>
      </c>
      <c r="D1" s="168" t="s">
        <v>34</v>
      </c>
      <c r="E1" s="168" t="s">
        <v>55</v>
      </c>
      <c r="F1" s="168" t="s">
        <v>56</v>
      </c>
      <c r="G1" s="168" t="s">
        <v>187</v>
      </c>
      <c r="H1" s="168" t="s">
        <v>57</v>
      </c>
      <c r="I1" s="168" t="s">
        <v>58</v>
      </c>
      <c r="J1" s="168" t="s">
        <v>59</v>
      </c>
      <c r="K1" s="168" t="s">
        <v>60</v>
      </c>
      <c r="L1" s="168" t="s">
        <v>61</v>
      </c>
      <c r="M1" s="168" t="s">
        <v>62</v>
      </c>
      <c r="N1" s="168" t="s">
        <v>65</v>
      </c>
      <c r="O1" s="168" t="s">
        <v>66</v>
      </c>
      <c r="P1" s="169" t="s">
        <v>143</v>
      </c>
      <c r="Q1" s="169" t="s">
        <v>144</v>
      </c>
      <c r="R1" s="169" t="s">
        <v>145</v>
      </c>
      <c r="S1" s="169" t="s">
        <v>79</v>
      </c>
      <c r="T1" s="168" t="s">
        <v>189</v>
      </c>
      <c r="U1" s="168" t="s">
        <v>67</v>
      </c>
      <c r="V1" s="168" t="s">
        <v>68</v>
      </c>
      <c r="W1" s="168" t="s">
        <v>190</v>
      </c>
      <c r="X1" s="221" t="s">
        <v>203</v>
      </c>
      <c r="Y1" s="65" t="s">
        <v>191</v>
      </c>
      <c r="Z1" s="65" t="s">
        <v>192</v>
      </c>
      <c r="AA1" s="65" t="s">
        <v>191</v>
      </c>
      <c r="AB1" s="65" t="s">
        <v>80</v>
      </c>
      <c r="AC1" s="168" t="s">
        <v>69</v>
      </c>
      <c r="AD1" s="168" t="s">
        <v>81</v>
      </c>
      <c r="AE1" s="168" t="s">
        <v>82</v>
      </c>
      <c r="AF1" s="168" t="s">
        <v>146</v>
      </c>
      <c r="AG1" s="170" t="s">
        <v>147</v>
      </c>
      <c r="AH1" s="170" t="s">
        <v>148</v>
      </c>
      <c r="AI1" s="170" t="s">
        <v>149</v>
      </c>
      <c r="AJ1" s="168" t="s">
        <v>83</v>
      </c>
      <c r="AK1" s="168" t="s">
        <v>84</v>
      </c>
      <c r="AL1" s="169" t="s">
        <v>116</v>
      </c>
      <c r="AM1" s="171" t="s">
        <v>150</v>
      </c>
      <c r="AN1" s="171" t="s">
        <v>151</v>
      </c>
      <c r="AO1" s="171" t="s">
        <v>152</v>
      </c>
      <c r="AP1" s="171" t="s">
        <v>153</v>
      </c>
      <c r="AQ1" s="171" t="s">
        <v>115</v>
      </c>
      <c r="AR1" s="168" t="s">
        <v>193</v>
      </c>
      <c r="AS1" s="168" t="s">
        <v>70</v>
      </c>
      <c r="AT1" s="168" t="s">
        <v>85</v>
      </c>
      <c r="AU1" s="168" t="s">
        <v>86</v>
      </c>
      <c r="AV1" s="168" t="s">
        <v>71</v>
      </c>
      <c r="AW1" s="172" t="s">
        <v>87</v>
      </c>
      <c r="AX1" s="172" t="s">
        <v>88</v>
      </c>
      <c r="AY1" s="172" t="s">
        <v>72</v>
      </c>
      <c r="AZ1" s="172" t="s">
        <v>89</v>
      </c>
      <c r="BA1" s="172" t="s">
        <v>90</v>
      </c>
      <c r="BB1" s="172" t="s">
        <v>73</v>
      </c>
      <c r="BC1" s="172" t="s">
        <v>91</v>
      </c>
      <c r="BD1" s="172" t="s">
        <v>92</v>
      </c>
      <c r="BE1" s="173" t="s">
        <v>117</v>
      </c>
      <c r="BF1" s="173" t="s">
        <v>154</v>
      </c>
      <c r="BG1" s="173" t="s">
        <v>155</v>
      </c>
      <c r="BH1" s="173" t="s">
        <v>156</v>
      </c>
      <c r="BI1" s="173" t="s">
        <v>157</v>
      </c>
      <c r="BJ1" s="173" t="s">
        <v>118</v>
      </c>
      <c r="BK1" s="174" t="s">
        <v>158</v>
      </c>
      <c r="BL1" s="174" t="s">
        <v>159</v>
      </c>
      <c r="BM1" s="174" t="s">
        <v>160</v>
      </c>
      <c r="BN1" s="174" t="s">
        <v>161</v>
      </c>
      <c r="BO1" s="174" t="s">
        <v>162</v>
      </c>
      <c r="BP1" s="174" t="s">
        <v>163</v>
      </c>
      <c r="BQ1" s="174" t="s">
        <v>164</v>
      </c>
      <c r="BR1" s="174" t="s">
        <v>165</v>
      </c>
      <c r="BS1" s="174" t="s">
        <v>166</v>
      </c>
      <c r="BT1" s="174" t="s">
        <v>167</v>
      </c>
      <c r="BU1" s="175"/>
    </row>
    <row r="2" spans="1:73" ht="20" customHeight="1">
      <c r="A2" s="260" t="s">
        <v>847</v>
      </c>
      <c r="B2" s="260" t="s">
        <v>848</v>
      </c>
      <c r="C2" s="260" t="s">
        <v>242</v>
      </c>
      <c r="D2" s="271">
        <v>96</v>
      </c>
      <c r="E2" s="273">
        <v>68</v>
      </c>
      <c r="F2" s="317">
        <f t="shared" ref="F2:F26" si="0">IF(E2="NA", 0, IF(E2&gt;=90, 40, IF(E2&gt;=65, 30, IF(E2&gt;=41, 20, 10))))</f>
        <v>30</v>
      </c>
      <c r="G2" s="273" t="s">
        <v>199</v>
      </c>
      <c r="H2" s="273">
        <v>69</v>
      </c>
      <c r="I2" s="261">
        <f t="shared" ref="I2:I26" si="1">IF(H2="NA", 0, IF(H2&gt;=90, 40, IF(H2&gt;=65, 30, IF(H2&gt;=41, 20, 10))))</f>
        <v>30</v>
      </c>
      <c r="J2" s="273">
        <v>71</v>
      </c>
      <c r="K2" s="261">
        <f t="shared" ref="K2:K26" si="2">IF(J2="NA", 0, IF(J2&gt;=90, 40, IF(J2&gt;=65, 30, IF(J2&gt;=41, 20, 10))))</f>
        <v>30</v>
      </c>
      <c r="L2" s="273">
        <v>60</v>
      </c>
      <c r="M2" s="261">
        <f t="shared" ref="M2:M26" si="3">IF(L2="NA", 0, IF(L2&gt;=90, 40, IF(L2&gt;=65, 30, IF(L2&gt;=41, 20, 10))))</f>
        <v>20</v>
      </c>
      <c r="N2" s="273">
        <v>92</v>
      </c>
      <c r="O2" s="261">
        <f t="shared" ref="O2:O26" si="4">IF(N2="NA", 0, IF(N2&gt;=90, 40, IF(N2&gt;=65, 30, IF(N2&gt;=41, 20, 10))))</f>
        <v>40</v>
      </c>
      <c r="P2" s="326">
        <f t="shared" ref="P2:P26" si="5">SUM(F2,I2,K2,M2,O2)</f>
        <v>150</v>
      </c>
      <c r="Q2" s="327">
        <f t="shared" ref="Q2:Q26" si="6">COUNTIF(E2,"NA")+COUNTIF(H2,"NA")+COUNTIF(J2,"NA")+COUNTIF(L2,"NA")+COUNTIF(N2,"NA")+COUNTIF(E2,"AB")+COUNTIF(H2,"AB")+COUNTIF(J2,"AB")+COUNTIF(L2,"AB")+COUNTIF(N2,"AB")+COUNTIF(E2,"L")+COUNTIF(H2,"L")+COUNTIF(J2,"L")+COUNTIF(L2,"L")+COUNTIF(N2,"L")</f>
        <v>0</v>
      </c>
      <c r="R2" s="328">
        <f t="shared" ref="R2:R26" si="7">P2/(200-(Q2*40))*200</f>
        <v>150</v>
      </c>
      <c r="S2" s="328">
        <f t="shared" ref="S2:S26" si="8">IF(R2&gt;=180, 8, IF(R2&gt;=120, 6, IF(R2&gt;=60, 4, 2)))</f>
        <v>6</v>
      </c>
      <c r="T2" s="318" t="s">
        <v>200</v>
      </c>
      <c r="U2" s="318" t="s">
        <v>74</v>
      </c>
      <c r="V2" s="318" t="s">
        <v>74</v>
      </c>
      <c r="W2" s="273">
        <v>21</v>
      </c>
      <c r="X2" s="623">
        <f t="shared" ref="X2:X26" si="9">IF(BU2="NA", 0, IF(BU2&gt;=90, 40, IF(BU2&gt;=65, 30, IF(BU2&gt;=41, 20, 10))))</f>
        <v>30</v>
      </c>
      <c r="Y2" s="329">
        <f t="shared" ref="Y2:Y26" si="10">SUM(V2,X2)</f>
        <v>30</v>
      </c>
      <c r="Z2" s="330">
        <f t="shared" ref="Z2:Z26" si="11">COUNTIF(U2,"NA")+COUNTIF(W2,"NA")+COUNTIF(U2,"AB")+COUNTIF(W2,"AB")+COUNTIF(U2,"L")+COUNTIF(W2,"L")</f>
        <v>1</v>
      </c>
      <c r="AA2" s="331">
        <f t="shared" ref="AA2:AA26" si="12">Y2/(80-(Z2*40))*80</f>
        <v>60</v>
      </c>
      <c r="AB2" s="330">
        <f t="shared" ref="AB2:AB26" si="13">IF(AA2&gt;70, 4, IF(AA2&gt;=30, 3, IF(AA2&gt;=20, 2, 1)))</f>
        <v>3</v>
      </c>
      <c r="AC2" s="318" t="s">
        <v>7</v>
      </c>
      <c r="AD2" s="264">
        <f t="shared" ref="AD2:AD26" si="14">IF(AC2="NA",0,IF(AC2="Excellent",20,IF(AC2="Good",15,10)))</f>
        <v>15</v>
      </c>
      <c r="AE2" s="264">
        <f t="shared" ref="AE2:AE26" si="15">IF(AD2=0,0,IF(AD2=20,4,IF(AD2=15,3,2)))</f>
        <v>3</v>
      </c>
      <c r="AF2" s="318" t="s">
        <v>171</v>
      </c>
      <c r="AG2" s="318" t="s">
        <v>7</v>
      </c>
      <c r="AH2" s="318" t="s">
        <v>173</v>
      </c>
      <c r="AI2" s="318" t="s">
        <v>7</v>
      </c>
      <c r="AJ2" s="264">
        <f t="shared" ref="AJ2:AJ26" si="16">IF(AND(AG2="Excellent", AI2="Excellent"),20,IF(AND(AG2="Excellent",AI2="Good"),15,IF(AND(AG2="Excellent",AI2="Average"),15,IF(AND(AG2="Good", AI2="Excellent"),15,IF(AND(AG2="Good",AI2="Good"),15,IF(AND(AG2="Good",AI2="Average"),15,IF(AND(AG2="Average",AI2="Excellent"),15,IF(AND(AG2="Average",AI2="Good"),15,10))))))))</f>
        <v>15</v>
      </c>
      <c r="AK2" s="264">
        <f t="shared" ref="AK2:AK26" si="17">IF(AJ2=20,4,IF(AJ2=15,3,IF(AJ2=10,2,1)))</f>
        <v>3</v>
      </c>
      <c r="AL2" s="265">
        <f t="shared" ref="AL2:AL26" si="18">S2+AB2+AE2+AK2</f>
        <v>15</v>
      </c>
      <c r="AM2" s="265">
        <f t="shared" ref="AM2:AM26" si="19">COUNTIF(S2,0)</f>
        <v>0</v>
      </c>
      <c r="AN2" s="265">
        <f t="shared" ref="AN2:AN26" si="20">COUNTIF(AB2,0)</f>
        <v>0</v>
      </c>
      <c r="AO2" s="265">
        <f t="shared" ref="AO2:AO26" si="21">COUNTIF(AE2,0)</f>
        <v>0</v>
      </c>
      <c r="AP2" s="265">
        <f t="shared" ref="AP2:AP26" si="22">COUNTIF(AJ2,0)</f>
        <v>0</v>
      </c>
      <c r="AQ2" s="266">
        <f t="shared" ref="AQ2:AQ26" si="23">AL2/(20-((AM2*8)+(AN2*4)+(AO2*4)+(AP2*4)))*20</f>
        <v>15</v>
      </c>
      <c r="AR2" s="322" t="s">
        <v>1567</v>
      </c>
      <c r="AS2" s="322" t="s">
        <v>74</v>
      </c>
      <c r="AT2" s="264">
        <f t="shared" ref="AT2:AT26" si="24">IF(AS2="NA",0,IF(AS2="Excellent",10,IF(AS2="Good",8,6)))</f>
        <v>0</v>
      </c>
      <c r="AU2" s="264">
        <f t="shared" ref="AU2:AU26" si="25">IF(AT2=0,0,IF(AT2=10,8,IF(AT2=8,6,3)))</f>
        <v>0</v>
      </c>
      <c r="AV2" s="322" t="s">
        <v>13</v>
      </c>
      <c r="AW2" s="267">
        <f t="shared" ref="AW2:AW26" si="26">IF(AV2="NA",0,IF(AV2="In House",10,IF(AV2="In Person",8,6)))</f>
        <v>10</v>
      </c>
      <c r="AX2" s="267">
        <f t="shared" ref="AX2:AX26" si="27">IF(AW2=0,0,IF(AW2=6,3,IF(AW2=8,6,8)))</f>
        <v>8</v>
      </c>
      <c r="AY2" s="268" t="s">
        <v>246</v>
      </c>
      <c r="AZ2" s="318">
        <v>8</v>
      </c>
      <c r="BA2" s="267">
        <f t="shared" ref="BA2:BA26" si="28">IF(AZ2=0,0,IF(AZ2&gt;=9,2,1))</f>
        <v>1</v>
      </c>
      <c r="BB2" s="268" t="s">
        <v>268</v>
      </c>
      <c r="BC2" s="318">
        <v>10</v>
      </c>
      <c r="BD2" s="267">
        <f t="shared" ref="BD2:BD26" si="29">IF(BC2=0,0,IF(BC2&gt;=9,2,1))</f>
        <v>2</v>
      </c>
      <c r="BE2" s="269">
        <f t="shared" ref="BE2:BE26" si="30">AU2+AX2+BA2+BD2</f>
        <v>11</v>
      </c>
      <c r="BF2" s="269">
        <f t="shared" ref="BF2:BF26" si="31">COUNTIF(AU2,0)</f>
        <v>1</v>
      </c>
      <c r="BG2" s="269">
        <f t="shared" ref="BG2:BG26" si="32">COUNTIF(AX2,0)</f>
        <v>0</v>
      </c>
      <c r="BH2" s="269">
        <f t="shared" ref="BH2:BH26" si="33">COUNTIF(BA2,0)</f>
        <v>0</v>
      </c>
      <c r="BI2" s="269">
        <f t="shared" ref="BI2:BI26" si="34">COUNTIF(BD2,0)</f>
        <v>0</v>
      </c>
      <c r="BJ2" s="270">
        <f t="shared" ref="BJ2:BJ26" si="35">BE2/(20-((BF2*8)+(BG2*8)+(BH2*2)+(BI2*2)))*20</f>
        <v>18.333333333333332</v>
      </c>
      <c r="BK2" s="613" t="s">
        <v>2365</v>
      </c>
      <c r="BL2" s="273" t="s">
        <v>175</v>
      </c>
      <c r="BM2" s="273" t="s">
        <v>175</v>
      </c>
      <c r="BN2" s="613" t="s">
        <v>2366</v>
      </c>
      <c r="BO2" s="332" t="s">
        <v>2367</v>
      </c>
      <c r="BP2" s="332" t="s">
        <v>2368</v>
      </c>
      <c r="BQ2" s="332" t="s">
        <v>2369</v>
      </c>
      <c r="BR2" s="332" t="s">
        <v>2370</v>
      </c>
      <c r="BS2" s="332" t="s">
        <v>2371</v>
      </c>
      <c r="BT2" s="332" t="s">
        <v>2372</v>
      </c>
      <c r="BU2" s="274">
        <f t="shared" ref="BU2:BU26" si="36">W2/25*100</f>
        <v>84</v>
      </c>
    </row>
    <row r="3" spans="1:73" ht="20" customHeight="1">
      <c r="A3" s="260" t="s">
        <v>849</v>
      </c>
      <c r="B3" s="260" t="s">
        <v>312</v>
      </c>
      <c r="C3" s="260" t="s">
        <v>242</v>
      </c>
      <c r="D3" s="272">
        <v>79.5</v>
      </c>
      <c r="E3" s="273">
        <v>33</v>
      </c>
      <c r="F3" s="317">
        <f t="shared" si="0"/>
        <v>10</v>
      </c>
      <c r="G3" s="273" t="s">
        <v>208</v>
      </c>
      <c r="H3" s="273">
        <v>46</v>
      </c>
      <c r="I3" s="261">
        <f t="shared" si="1"/>
        <v>20</v>
      </c>
      <c r="J3" s="273">
        <v>35</v>
      </c>
      <c r="K3" s="261">
        <f t="shared" si="2"/>
        <v>10</v>
      </c>
      <c r="L3" s="273">
        <v>36</v>
      </c>
      <c r="M3" s="261">
        <f t="shared" si="3"/>
        <v>10</v>
      </c>
      <c r="N3" s="273">
        <v>78</v>
      </c>
      <c r="O3" s="261">
        <f t="shared" si="4"/>
        <v>30</v>
      </c>
      <c r="P3" s="326">
        <f t="shared" si="5"/>
        <v>80</v>
      </c>
      <c r="Q3" s="327">
        <f t="shared" si="6"/>
        <v>0</v>
      </c>
      <c r="R3" s="328">
        <f t="shared" si="7"/>
        <v>80</v>
      </c>
      <c r="S3" s="328">
        <f t="shared" si="8"/>
        <v>4</v>
      </c>
      <c r="T3" s="318" t="s">
        <v>207</v>
      </c>
      <c r="U3" s="318" t="s">
        <v>74</v>
      </c>
      <c r="V3" s="318" t="s">
        <v>74</v>
      </c>
      <c r="W3" s="273">
        <v>13</v>
      </c>
      <c r="X3" s="623">
        <f t="shared" si="9"/>
        <v>20</v>
      </c>
      <c r="Y3" s="329">
        <f t="shared" si="10"/>
        <v>20</v>
      </c>
      <c r="Z3" s="330">
        <f t="shared" si="11"/>
        <v>1</v>
      </c>
      <c r="AA3" s="331">
        <f t="shared" si="12"/>
        <v>40</v>
      </c>
      <c r="AB3" s="330">
        <f t="shared" si="13"/>
        <v>3</v>
      </c>
      <c r="AC3" s="318" t="s">
        <v>7</v>
      </c>
      <c r="AD3" s="264">
        <f t="shared" si="14"/>
        <v>15</v>
      </c>
      <c r="AE3" s="264">
        <f t="shared" si="15"/>
        <v>3</v>
      </c>
      <c r="AF3" s="318" t="s">
        <v>170</v>
      </c>
      <c r="AG3" s="318" t="s">
        <v>6</v>
      </c>
      <c r="AH3" s="318" t="s">
        <v>210</v>
      </c>
      <c r="AI3" s="318" t="s">
        <v>8</v>
      </c>
      <c r="AJ3" s="264">
        <f t="shared" si="16"/>
        <v>15</v>
      </c>
      <c r="AK3" s="264">
        <f t="shared" si="17"/>
        <v>3</v>
      </c>
      <c r="AL3" s="265">
        <f t="shared" si="18"/>
        <v>13</v>
      </c>
      <c r="AM3" s="265">
        <f t="shared" si="19"/>
        <v>0</v>
      </c>
      <c r="AN3" s="265">
        <f t="shared" si="20"/>
        <v>0</v>
      </c>
      <c r="AO3" s="265">
        <f t="shared" si="21"/>
        <v>0</v>
      </c>
      <c r="AP3" s="265">
        <f t="shared" si="22"/>
        <v>0</v>
      </c>
      <c r="AQ3" s="266">
        <f t="shared" si="23"/>
        <v>13</v>
      </c>
      <c r="AR3" s="322" t="s">
        <v>1567</v>
      </c>
      <c r="AS3" s="322" t="s">
        <v>74</v>
      </c>
      <c r="AT3" s="264">
        <f t="shared" si="24"/>
        <v>0</v>
      </c>
      <c r="AU3" s="264">
        <f t="shared" si="25"/>
        <v>0</v>
      </c>
      <c r="AV3" s="322" t="s">
        <v>13</v>
      </c>
      <c r="AW3" s="267">
        <f t="shared" si="26"/>
        <v>10</v>
      </c>
      <c r="AX3" s="267">
        <f t="shared" si="27"/>
        <v>8</v>
      </c>
      <c r="AY3" s="268" t="s">
        <v>246</v>
      </c>
      <c r="AZ3" s="318">
        <v>8</v>
      </c>
      <c r="BA3" s="267">
        <f t="shared" si="28"/>
        <v>1</v>
      </c>
      <c r="BB3" s="268" t="s">
        <v>268</v>
      </c>
      <c r="BC3" s="318">
        <v>10</v>
      </c>
      <c r="BD3" s="267">
        <f t="shared" si="29"/>
        <v>2</v>
      </c>
      <c r="BE3" s="269">
        <f t="shared" si="30"/>
        <v>11</v>
      </c>
      <c r="BF3" s="269">
        <f t="shared" si="31"/>
        <v>1</v>
      </c>
      <c r="BG3" s="269">
        <f t="shared" si="32"/>
        <v>0</v>
      </c>
      <c r="BH3" s="269">
        <f t="shared" si="33"/>
        <v>0</v>
      </c>
      <c r="BI3" s="269">
        <f t="shared" si="34"/>
        <v>0</v>
      </c>
      <c r="BJ3" s="270">
        <f t="shared" si="35"/>
        <v>18.333333333333332</v>
      </c>
      <c r="BK3" s="273" t="s">
        <v>2365</v>
      </c>
      <c r="BL3" s="273" t="s">
        <v>175</v>
      </c>
      <c r="BM3" s="273" t="s">
        <v>175</v>
      </c>
      <c r="BN3" s="613" t="s">
        <v>2373</v>
      </c>
      <c r="BO3" s="332" t="s">
        <v>2374</v>
      </c>
      <c r="BP3" s="332" t="s">
        <v>2375</v>
      </c>
      <c r="BQ3" s="332" t="s">
        <v>2376</v>
      </c>
      <c r="BR3" s="332" t="s">
        <v>2377</v>
      </c>
      <c r="BS3" s="332" t="s">
        <v>2378</v>
      </c>
      <c r="BT3" s="332" t="s">
        <v>2379</v>
      </c>
      <c r="BU3" s="274">
        <f t="shared" si="36"/>
        <v>52</v>
      </c>
    </row>
    <row r="4" spans="1:73" ht="20" customHeight="1">
      <c r="A4" s="260" t="s">
        <v>850</v>
      </c>
      <c r="B4" s="260" t="s">
        <v>851</v>
      </c>
      <c r="C4" s="260" t="s">
        <v>242</v>
      </c>
      <c r="D4" s="272">
        <v>107</v>
      </c>
      <c r="E4" s="273">
        <v>66</v>
      </c>
      <c r="F4" s="317">
        <f t="shared" si="0"/>
        <v>30</v>
      </c>
      <c r="G4" s="273" t="s">
        <v>199</v>
      </c>
      <c r="H4" s="273">
        <v>32</v>
      </c>
      <c r="I4" s="261">
        <f t="shared" si="1"/>
        <v>10</v>
      </c>
      <c r="J4" s="273">
        <v>68</v>
      </c>
      <c r="K4" s="261">
        <f t="shared" si="2"/>
        <v>30</v>
      </c>
      <c r="L4" s="273">
        <v>72</v>
      </c>
      <c r="M4" s="261">
        <f t="shared" si="3"/>
        <v>30</v>
      </c>
      <c r="N4" s="273">
        <v>81</v>
      </c>
      <c r="O4" s="261">
        <f t="shared" si="4"/>
        <v>30</v>
      </c>
      <c r="P4" s="326">
        <f t="shared" si="5"/>
        <v>130</v>
      </c>
      <c r="Q4" s="327">
        <f t="shared" si="6"/>
        <v>0</v>
      </c>
      <c r="R4" s="328">
        <f t="shared" si="7"/>
        <v>130</v>
      </c>
      <c r="S4" s="328">
        <f t="shared" si="8"/>
        <v>6</v>
      </c>
      <c r="T4" s="318" t="s">
        <v>200</v>
      </c>
      <c r="U4" s="318" t="s">
        <v>74</v>
      </c>
      <c r="V4" s="318" t="s">
        <v>74</v>
      </c>
      <c r="W4" s="273">
        <v>22</v>
      </c>
      <c r="X4" s="623">
        <f t="shared" si="9"/>
        <v>30</v>
      </c>
      <c r="Y4" s="329">
        <f t="shared" si="10"/>
        <v>30</v>
      </c>
      <c r="Z4" s="330">
        <f t="shared" si="11"/>
        <v>1</v>
      </c>
      <c r="AA4" s="331">
        <f t="shared" si="12"/>
        <v>60</v>
      </c>
      <c r="AB4" s="330">
        <f t="shared" si="13"/>
        <v>3</v>
      </c>
      <c r="AC4" s="318" t="s">
        <v>7</v>
      </c>
      <c r="AD4" s="264">
        <f t="shared" si="14"/>
        <v>15</v>
      </c>
      <c r="AE4" s="264">
        <f t="shared" si="15"/>
        <v>3</v>
      </c>
      <c r="AF4" s="318" t="s">
        <v>171</v>
      </c>
      <c r="AG4" s="318" t="s">
        <v>8</v>
      </c>
      <c r="AH4" s="318" t="s">
        <v>172</v>
      </c>
      <c r="AI4" s="318" t="s">
        <v>7</v>
      </c>
      <c r="AJ4" s="264">
        <f t="shared" si="16"/>
        <v>15</v>
      </c>
      <c r="AK4" s="264">
        <f t="shared" si="17"/>
        <v>3</v>
      </c>
      <c r="AL4" s="265">
        <f t="shared" si="18"/>
        <v>15</v>
      </c>
      <c r="AM4" s="265">
        <f t="shared" si="19"/>
        <v>0</v>
      </c>
      <c r="AN4" s="265">
        <f t="shared" si="20"/>
        <v>0</v>
      </c>
      <c r="AO4" s="265">
        <f t="shared" si="21"/>
        <v>0</v>
      </c>
      <c r="AP4" s="265">
        <f t="shared" si="22"/>
        <v>0</v>
      </c>
      <c r="AQ4" s="266">
        <f t="shared" si="23"/>
        <v>15</v>
      </c>
      <c r="AR4" s="322" t="s">
        <v>1567</v>
      </c>
      <c r="AS4" s="322" t="s">
        <v>74</v>
      </c>
      <c r="AT4" s="264">
        <f t="shared" si="24"/>
        <v>0</v>
      </c>
      <c r="AU4" s="264">
        <f t="shared" si="25"/>
        <v>0</v>
      </c>
      <c r="AV4" s="322" t="s">
        <v>13</v>
      </c>
      <c r="AW4" s="267">
        <f t="shared" si="26"/>
        <v>10</v>
      </c>
      <c r="AX4" s="267">
        <f t="shared" si="27"/>
        <v>8</v>
      </c>
      <c r="AY4" s="268" t="s">
        <v>246</v>
      </c>
      <c r="AZ4" s="318">
        <v>8</v>
      </c>
      <c r="BA4" s="267">
        <f t="shared" si="28"/>
        <v>1</v>
      </c>
      <c r="BB4" s="268" t="s">
        <v>268</v>
      </c>
      <c r="BC4" s="318">
        <v>10</v>
      </c>
      <c r="BD4" s="267">
        <f t="shared" si="29"/>
        <v>2</v>
      </c>
      <c r="BE4" s="269">
        <f t="shared" si="30"/>
        <v>11</v>
      </c>
      <c r="BF4" s="269">
        <f t="shared" si="31"/>
        <v>1</v>
      </c>
      <c r="BG4" s="269">
        <f t="shared" si="32"/>
        <v>0</v>
      </c>
      <c r="BH4" s="269">
        <f t="shared" si="33"/>
        <v>0</v>
      </c>
      <c r="BI4" s="269">
        <f t="shared" si="34"/>
        <v>0</v>
      </c>
      <c r="BJ4" s="270">
        <f t="shared" si="35"/>
        <v>18.333333333333332</v>
      </c>
      <c r="BK4" s="273" t="s">
        <v>2365</v>
      </c>
      <c r="BL4" s="273" t="s">
        <v>175</v>
      </c>
      <c r="BM4" s="273" t="s">
        <v>175</v>
      </c>
      <c r="BN4" s="613" t="s">
        <v>2373</v>
      </c>
      <c r="BO4" s="332" t="s">
        <v>2380</v>
      </c>
      <c r="BP4" s="332" t="s">
        <v>2381</v>
      </c>
      <c r="BQ4" s="332" t="s">
        <v>2382</v>
      </c>
      <c r="BR4" s="332" t="s">
        <v>2383</v>
      </c>
      <c r="BS4" s="332" t="s">
        <v>2384</v>
      </c>
      <c r="BT4" s="332" t="s">
        <v>2385</v>
      </c>
      <c r="BU4" s="274">
        <f t="shared" si="36"/>
        <v>88</v>
      </c>
    </row>
    <row r="5" spans="1:73" ht="20" customHeight="1">
      <c r="A5" s="260" t="s">
        <v>852</v>
      </c>
      <c r="B5" s="260" t="s">
        <v>853</v>
      </c>
      <c r="C5" s="260" t="s">
        <v>242</v>
      </c>
      <c r="D5" s="272">
        <v>100</v>
      </c>
      <c r="E5" s="273">
        <v>67.5</v>
      </c>
      <c r="F5" s="317">
        <f t="shared" si="0"/>
        <v>30</v>
      </c>
      <c r="G5" s="273" t="s">
        <v>199</v>
      </c>
      <c r="H5" s="273">
        <v>48</v>
      </c>
      <c r="I5" s="261">
        <f t="shared" si="1"/>
        <v>20</v>
      </c>
      <c r="J5" s="273">
        <v>66</v>
      </c>
      <c r="K5" s="261">
        <f t="shared" si="2"/>
        <v>30</v>
      </c>
      <c r="L5" s="273">
        <v>56</v>
      </c>
      <c r="M5" s="261">
        <f t="shared" si="3"/>
        <v>20</v>
      </c>
      <c r="N5" s="273">
        <v>78</v>
      </c>
      <c r="O5" s="261">
        <f t="shared" si="4"/>
        <v>30</v>
      </c>
      <c r="P5" s="326">
        <f t="shared" si="5"/>
        <v>130</v>
      </c>
      <c r="Q5" s="327">
        <f t="shared" si="6"/>
        <v>0</v>
      </c>
      <c r="R5" s="328">
        <f t="shared" si="7"/>
        <v>130</v>
      </c>
      <c r="S5" s="328">
        <f t="shared" si="8"/>
        <v>6</v>
      </c>
      <c r="T5" s="318" t="s">
        <v>200</v>
      </c>
      <c r="U5" s="318" t="s">
        <v>74</v>
      </c>
      <c r="V5" s="318" t="s">
        <v>74</v>
      </c>
      <c r="W5" s="273">
        <v>21</v>
      </c>
      <c r="X5" s="623">
        <f t="shared" si="9"/>
        <v>30</v>
      </c>
      <c r="Y5" s="329">
        <f t="shared" si="10"/>
        <v>30</v>
      </c>
      <c r="Z5" s="330">
        <f t="shared" si="11"/>
        <v>1</v>
      </c>
      <c r="AA5" s="331">
        <f t="shared" si="12"/>
        <v>60</v>
      </c>
      <c r="AB5" s="330">
        <f t="shared" si="13"/>
        <v>3</v>
      </c>
      <c r="AC5" s="318" t="s">
        <v>7</v>
      </c>
      <c r="AD5" s="264">
        <f t="shared" si="14"/>
        <v>15</v>
      </c>
      <c r="AE5" s="264">
        <f t="shared" si="15"/>
        <v>3</v>
      </c>
      <c r="AF5" s="318" t="s">
        <v>170</v>
      </c>
      <c r="AG5" s="318" t="s">
        <v>6</v>
      </c>
      <c r="AH5" s="318" t="s">
        <v>174</v>
      </c>
      <c r="AI5" s="318" t="s">
        <v>8</v>
      </c>
      <c r="AJ5" s="264">
        <f t="shared" si="16"/>
        <v>15</v>
      </c>
      <c r="AK5" s="264">
        <f t="shared" si="17"/>
        <v>3</v>
      </c>
      <c r="AL5" s="265">
        <f t="shared" si="18"/>
        <v>15</v>
      </c>
      <c r="AM5" s="265">
        <f t="shared" si="19"/>
        <v>0</v>
      </c>
      <c r="AN5" s="265">
        <f t="shared" si="20"/>
        <v>0</v>
      </c>
      <c r="AO5" s="265">
        <f t="shared" si="21"/>
        <v>0</v>
      </c>
      <c r="AP5" s="265">
        <f t="shared" si="22"/>
        <v>0</v>
      </c>
      <c r="AQ5" s="266">
        <f t="shared" si="23"/>
        <v>15</v>
      </c>
      <c r="AR5" s="322" t="s">
        <v>1567</v>
      </c>
      <c r="AS5" s="322" t="s">
        <v>74</v>
      </c>
      <c r="AT5" s="264">
        <f t="shared" si="24"/>
        <v>0</v>
      </c>
      <c r="AU5" s="264">
        <f t="shared" si="25"/>
        <v>0</v>
      </c>
      <c r="AV5" s="322" t="s">
        <v>13</v>
      </c>
      <c r="AW5" s="267">
        <f t="shared" si="26"/>
        <v>10</v>
      </c>
      <c r="AX5" s="267">
        <f t="shared" si="27"/>
        <v>8</v>
      </c>
      <c r="AY5" s="268" t="s">
        <v>246</v>
      </c>
      <c r="AZ5" s="318">
        <v>8</v>
      </c>
      <c r="BA5" s="267">
        <f t="shared" si="28"/>
        <v>1</v>
      </c>
      <c r="BB5" s="268" t="s">
        <v>268</v>
      </c>
      <c r="BC5" s="318">
        <v>10</v>
      </c>
      <c r="BD5" s="267">
        <f t="shared" si="29"/>
        <v>2</v>
      </c>
      <c r="BE5" s="269">
        <f t="shared" si="30"/>
        <v>11</v>
      </c>
      <c r="BF5" s="269">
        <f t="shared" si="31"/>
        <v>1</v>
      </c>
      <c r="BG5" s="269">
        <f t="shared" si="32"/>
        <v>0</v>
      </c>
      <c r="BH5" s="269">
        <f t="shared" si="33"/>
        <v>0</v>
      </c>
      <c r="BI5" s="269">
        <f t="shared" si="34"/>
        <v>0</v>
      </c>
      <c r="BJ5" s="270">
        <f t="shared" si="35"/>
        <v>18.333333333333332</v>
      </c>
      <c r="BK5" s="273" t="s">
        <v>2365</v>
      </c>
      <c r="BL5" s="273" t="s">
        <v>175</v>
      </c>
      <c r="BM5" s="273" t="s">
        <v>175</v>
      </c>
      <c r="BN5" s="613" t="s">
        <v>2373</v>
      </c>
      <c r="BO5" s="332" t="s">
        <v>2386</v>
      </c>
      <c r="BP5" s="332" t="s">
        <v>2387</v>
      </c>
      <c r="BQ5" s="332" t="s">
        <v>2388</v>
      </c>
      <c r="BR5" s="332" t="s">
        <v>2389</v>
      </c>
      <c r="BS5" s="332" t="s">
        <v>2390</v>
      </c>
      <c r="BT5" s="332" t="s">
        <v>2391</v>
      </c>
      <c r="BU5" s="274">
        <f t="shared" si="36"/>
        <v>84</v>
      </c>
    </row>
    <row r="6" spans="1:73" ht="20" customHeight="1">
      <c r="A6" s="260" t="s">
        <v>854</v>
      </c>
      <c r="B6" s="260" t="s">
        <v>2392</v>
      </c>
      <c r="C6" s="260" t="s">
        <v>242</v>
      </c>
      <c r="D6" s="272">
        <v>95</v>
      </c>
      <c r="E6" s="273">
        <v>92</v>
      </c>
      <c r="F6" s="317">
        <f t="shared" si="0"/>
        <v>40</v>
      </c>
      <c r="G6" s="273" t="s">
        <v>199</v>
      </c>
      <c r="H6" s="273">
        <v>89.5</v>
      </c>
      <c r="I6" s="261">
        <f t="shared" si="1"/>
        <v>30</v>
      </c>
      <c r="J6" s="273">
        <v>92</v>
      </c>
      <c r="K6" s="261">
        <f t="shared" si="2"/>
        <v>40</v>
      </c>
      <c r="L6" s="273">
        <v>95</v>
      </c>
      <c r="M6" s="261">
        <f t="shared" si="3"/>
        <v>40</v>
      </c>
      <c r="N6" s="273">
        <v>100</v>
      </c>
      <c r="O6" s="261">
        <f t="shared" si="4"/>
        <v>40</v>
      </c>
      <c r="P6" s="326">
        <f t="shared" si="5"/>
        <v>190</v>
      </c>
      <c r="Q6" s="327">
        <f t="shared" si="6"/>
        <v>0</v>
      </c>
      <c r="R6" s="328">
        <f t="shared" si="7"/>
        <v>190</v>
      </c>
      <c r="S6" s="328">
        <f t="shared" si="8"/>
        <v>8</v>
      </c>
      <c r="T6" s="318" t="s">
        <v>200</v>
      </c>
      <c r="U6" s="318" t="s">
        <v>74</v>
      </c>
      <c r="V6" s="318" t="s">
        <v>74</v>
      </c>
      <c r="W6" s="273">
        <v>23</v>
      </c>
      <c r="X6" s="623">
        <f t="shared" si="9"/>
        <v>40</v>
      </c>
      <c r="Y6" s="329">
        <f t="shared" si="10"/>
        <v>40</v>
      </c>
      <c r="Z6" s="330">
        <f t="shared" si="11"/>
        <v>1</v>
      </c>
      <c r="AA6" s="331">
        <f t="shared" si="12"/>
        <v>80</v>
      </c>
      <c r="AB6" s="330">
        <f t="shared" si="13"/>
        <v>4</v>
      </c>
      <c r="AC6" s="318" t="s">
        <v>7</v>
      </c>
      <c r="AD6" s="264">
        <f t="shared" si="14"/>
        <v>15</v>
      </c>
      <c r="AE6" s="264">
        <f t="shared" si="15"/>
        <v>3</v>
      </c>
      <c r="AF6" s="318" t="s">
        <v>170</v>
      </c>
      <c r="AG6" s="318" t="s">
        <v>6</v>
      </c>
      <c r="AH6" s="318" t="s">
        <v>172</v>
      </c>
      <c r="AI6" s="318" t="s">
        <v>8</v>
      </c>
      <c r="AJ6" s="264">
        <f t="shared" si="16"/>
        <v>15</v>
      </c>
      <c r="AK6" s="264">
        <f t="shared" si="17"/>
        <v>3</v>
      </c>
      <c r="AL6" s="265">
        <f t="shared" si="18"/>
        <v>18</v>
      </c>
      <c r="AM6" s="265">
        <f t="shared" si="19"/>
        <v>0</v>
      </c>
      <c r="AN6" s="265">
        <f t="shared" si="20"/>
        <v>0</v>
      </c>
      <c r="AO6" s="265">
        <f t="shared" si="21"/>
        <v>0</v>
      </c>
      <c r="AP6" s="265">
        <f t="shared" si="22"/>
        <v>0</v>
      </c>
      <c r="AQ6" s="266">
        <f t="shared" si="23"/>
        <v>18</v>
      </c>
      <c r="AR6" s="322" t="s">
        <v>1567</v>
      </c>
      <c r="AS6" s="322" t="s">
        <v>74</v>
      </c>
      <c r="AT6" s="264">
        <f t="shared" si="24"/>
        <v>0</v>
      </c>
      <c r="AU6" s="264">
        <f t="shared" si="25"/>
        <v>0</v>
      </c>
      <c r="AV6" s="322" t="s">
        <v>13</v>
      </c>
      <c r="AW6" s="267">
        <f t="shared" si="26"/>
        <v>10</v>
      </c>
      <c r="AX6" s="267">
        <f t="shared" si="27"/>
        <v>8</v>
      </c>
      <c r="AY6" s="268" t="s">
        <v>246</v>
      </c>
      <c r="AZ6" s="318">
        <v>8</v>
      </c>
      <c r="BA6" s="267">
        <f t="shared" si="28"/>
        <v>1</v>
      </c>
      <c r="BB6" s="268" t="s">
        <v>268</v>
      </c>
      <c r="BC6" s="318">
        <v>10</v>
      </c>
      <c r="BD6" s="267">
        <f t="shared" si="29"/>
        <v>2</v>
      </c>
      <c r="BE6" s="269">
        <f t="shared" si="30"/>
        <v>11</v>
      </c>
      <c r="BF6" s="269">
        <f t="shared" si="31"/>
        <v>1</v>
      </c>
      <c r="BG6" s="269">
        <f t="shared" si="32"/>
        <v>0</v>
      </c>
      <c r="BH6" s="269">
        <f t="shared" si="33"/>
        <v>0</v>
      </c>
      <c r="BI6" s="269">
        <f t="shared" si="34"/>
        <v>0</v>
      </c>
      <c r="BJ6" s="270">
        <f t="shared" si="35"/>
        <v>18.333333333333332</v>
      </c>
      <c r="BK6" s="273" t="s">
        <v>2365</v>
      </c>
      <c r="BL6" s="273" t="s">
        <v>175</v>
      </c>
      <c r="BM6" s="273" t="s">
        <v>175</v>
      </c>
      <c r="BN6" s="613" t="s">
        <v>2393</v>
      </c>
      <c r="BO6" s="332" t="s">
        <v>2394</v>
      </c>
      <c r="BP6" s="332" t="s">
        <v>2395</v>
      </c>
      <c r="BQ6" s="332" t="s">
        <v>2396</v>
      </c>
      <c r="BR6" s="332" t="s">
        <v>2397</v>
      </c>
      <c r="BS6" s="332" t="s">
        <v>2398</v>
      </c>
      <c r="BT6" s="332" t="s">
        <v>2399</v>
      </c>
      <c r="BU6" s="274">
        <f t="shared" si="36"/>
        <v>92</v>
      </c>
    </row>
    <row r="7" spans="1:73" ht="20" customHeight="1">
      <c r="A7" s="260" t="s">
        <v>855</v>
      </c>
      <c r="B7" s="260" t="s">
        <v>856</v>
      </c>
      <c r="C7" s="260" t="s">
        <v>242</v>
      </c>
      <c r="D7" s="272">
        <v>94</v>
      </c>
      <c r="E7" s="273">
        <v>90</v>
      </c>
      <c r="F7" s="317">
        <f t="shared" si="0"/>
        <v>40</v>
      </c>
      <c r="G7" s="273" t="s">
        <v>199</v>
      </c>
      <c r="H7" s="273">
        <v>92</v>
      </c>
      <c r="I7" s="261">
        <f t="shared" si="1"/>
        <v>40</v>
      </c>
      <c r="J7" s="273">
        <v>90</v>
      </c>
      <c r="K7" s="261">
        <f t="shared" si="2"/>
        <v>40</v>
      </c>
      <c r="L7" s="273">
        <v>92</v>
      </c>
      <c r="M7" s="261">
        <f t="shared" si="3"/>
        <v>40</v>
      </c>
      <c r="N7" s="273">
        <v>100</v>
      </c>
      <c r="O7" s="261">
        <f t="shared" si="4"/>
        <v>40</v>
      </c>
      <c r="P7" s="326">
        <f t="shared" si="5"/>
        <v>200</v>
      </c>
      <c r="Q7" s="327">
        <f t="shared" si="6"/>
        <v>0</v>
      </c>
      <c r="R7" s="328">
        <f t="shared" si="7"/>
        <v>200</v>
      </c>
      <c r="S7" s="328">
        <f t="shared" si="8"/>
        <v>8</v>
      </c>
      <c r="T7" s="318" t="s">
        <v>200</v>
      </c>
      <c r="U7" s="318" t="s">
        <v>74</v>
      </c>
      <c r="V7" s="318" t="s">
        <v>74</v>
      </c>
      <c r="W7" s="273">
        <v>20</v>
      </c>
      <c r="X7" s="623">
        <f t="shared" si="9"/>
        <v>30</v>
      </c>
      <c r="Y7" s="329">
        <f t="shared" si="10"/>
        <v>30</v>
      </c>
      <c r="Z7" s="330">
        <f t="shared" si="11"/>
        <v>1</v>
      </c>
      <c r="AA7" s="331">
        <f t="shared" si="12"/>
        <v>60</v>
      </c>
      <c r="AB7" s="330">
        <f t="shared" si="13"/>
        <v>3</v>
      </c>
      <c r="AC7" s="318" t="s">
        <v>7</v>
      </c>
      <c r="AD7" s="264">
        <f t="shared" si="14"/>
        <v>15</v>
      </c>
      <c r="AE7" s="264">
        <f t="shared" si="15"/>
        <v>3</v>
      </c>
      <c r="AF7" s="318" t="s">
        <v>171</v>
      </c>
      <c r="AG7" s="318" t="s">
        <v>6</v>
      </c>
      <c r="AH7" s="318" t="s">
        <v>172</v>
      </c>
      <c r="AI7" s="318" t="s">
        <v>7</v>
      </c>
      <c r="AJ7" s="264">
        <f t="shared" si="16"/>
        <v>15</v>
      </c>
      <c r="AK7" s="264">
        <f t="shared" si="17"/>
        <v>3</v>
      </c>
      <c r="AL7" s="265">
        <f t="shared" si="18"/>
        <v>17</v>
      </c>
      <c r="AM7" s="265">
        <f t="shared" si="19"/>
        <v>0</v>
      </c>
      <c r="AN7" s="265">
        <f t="shared" si="20"/>
        <v>0</v>
      </c>
      <c r="AO7" s="265">
        <f t="shared" si="21"/>
        <v>0</v>
      </c>
      <c r="AP7" s="265">
        <f t="shared" si="22"/>
        <v>0</v>
      </c>
      <c r="AQ7" s="266">
        <f t="shared" si="23"/>
        <v>17</v>
      </c>
      <c r="AR7" s="322" t="s">
        <v>1567</v>
      </c>
      <c r="AS7" s="322" t="s">
        <v>74</v>
      </c>
      <c r="AT7" s="264">
        <f t="shared" si="24"/>
        <v>0</v>
      </c>
      <c r="AU7" s="264">
        <f t="shared" si="25"/>
        <v>0</v>
      </c>
      <c r="AV7" s="322" t="s">
        <v>13</v>
      </c>
      <c r="AW7" s="267">
        <f t="shared" si="26"/>
        <v>10</v>
      </c>
      <c r="AX7" s="267">
        <f t="shared" si="27"/>
        <v>8</v>
      </c>
      <c r="AY7" s="268" t="s">
        <v>246</v>
      </c>
      <c r="AZ7" s="318">
        <v>8</v>
      </c>
      <c r="BA7" s="267">
        <f t="shared" si="28"/>
        <v>1</v>
      </c>
      <c r="BB7" s="268" t="s">
        <v>268</v>
      </c>
      <c r="BC7" s="318">
        <v>10</v>
      </c>
      <c r="BD7" s="267">
        <f t="shared" si="29"/>
        <v>2</v>
      </c>
      <c r="BE7" s="269">
        <f t="shared" si="30"/>
        <v>11</v>
      </c>
      <c r="BF7" s="269">
        <f t="shared" si="31"/>
        <v>1</v>
      </c>
      <c r="BG7" s="269">
        <f t="shared" si="32"/>
        <v>0</v>
      </c>
      <c r="BH7" s="269">
        <f t="shared" si="33"/>
        <v>0</v>
      </c>
      <c r="BI7" s="269">
        <f t="shared" si="34"/>
        <v>0</v>
      </c>
      <c r="BJ7" s="270">
        <f t="shared" si="35"/>
        <v>18.333333333333332</v>
      </c>
      <c r="BK7" s="273" t="s">
        <v>2365</v>
      </c>
      <c r="BL7" s="273" t="s">
        <v>175</v>
      </c>
      <c r="BM7" s="273" t="s">
        <v>175</v>
      </c>
      <c r="BN7" s="613" t="s">
        <v>2373</v>
      </c>
      <c r="BO7" s="332" t="s">
        <v>2400</v>
      </c>
      <c r="BP7" s="332" t="s">
        <v>2401</v>
      </c>
      <c r="BQ7" s="332" t="s">
        <v>2402</v>
      </c>
      <c r="BR7" s="332" t="s">
        <v>2403</v>
      </c>
      <c r="BS7" s="332" t="s">
        <v>2404</v>
      </c>
      <c r="BT7" s="332" t="s">
        <v>2405</v>
      </c>
      <c r="BU7" s="274">
        <f t="shared" si="36"/>
        <v>80</v>
      </c>
    </row>
    <row r="8" spans="1:73" ht="20" customHeight="1">
      <c r="A8" s="260" t="s">
        <v>857</v>
      </c>
      <c r="B8" s="260" t="s">
        <v>858</v>
      </c>
      <c r="C8" s="260" t="s">
        <v>242</v>
      </c>
      <c r="D8" s="272">
        <v>94</v>
      </c>
      <c r="E8" s="273">
        <v>43</v>
      </c>
      <c r="F8" s="317">
        <f t="shared" si="0"/>
        <v>20</v>
      </c>
      <c r="G8" s="273" t="s">
        <v>199</v>
      </c>
      <c r="H8" s="273">
        <v>33</v>
      </c>
      <c r="I8" s="261">
        <f t="shared" si="1"/>
        <v>10</v>
      </c>
      <c r="J8" s="273">
        <v>41</v>
      </c>
      <c r="K8" s="261">
        <f t="shared" si="2"/>
        <v>20</v>
      </c>
      <c r="L8" s="273">
        <v>46</v>
      </c>
      <c r="M8" s="261">
        <f t="shared" si="3"/>
        <v>20</v>
      </c>
      <c r="N8" s="273">
        <v>56</v>
      </c>
      <c r="O8" s="261">
        <f t="shared" si="4"/>
        <v>20</v>
      </c>
      <c r="P8" s="326">
        <f t="shared" si="5"/>
        <v>90</v>
      </c>
      <c r="Q8" s="327">
        <f t="shared" si="6"/>
        <v>0</v>
      </c>
      <c r="R8" s="328">
        <f t="shared" si="7"/>
        <v>90</v>
      </c>
      <c r="S8" s="328">
        <f t="shared" si="8"/>
        <v>4</v>
      </c>
      <c r="T8" s="318" t="s">
        <v>200</v>
      </c>
      <c r="U8" s="318" t="s">
        <v>74</v>
      </c>
      <c r="V8" s="318" t="s">
        <v>74</v>
      </c>
      <c r="W8" s="273">
        <v>17</v>
      </c>
      <c r="X8" s="623">
        <f t="shared" si="9"/>
        <v>30</v>
      </c>
      <c r="Y8" s="329">
        <f t="shared" si="10"/>
        <v>30</v>
      </c>
      <c r="Z8" s="330">
        <f t="shared" si="11"/>
        <v>1</v>
      </c>
      <c r="AA8" s="331">
        <f t="shared" si="12"/>
        <v>60</v>
      </c>
      <c r="AB8" s="330">
        <f t="shared" si="13"/>
        <v>3</v>
      </c>
      <c r="AC8" s="318" t="s">
        <v>7</v>
      </c>
      <c r="AD8" s="264">
        <f t="shared" si="14"/>
        <v>15</v>
      </c>
      <c r="AE8" s="264">
        <f t="shared" si="15"/>
        <v>3</v>
      </c>
      <c r="AF8" s="318" t="s">
        <v>321</v>
      </c>
      <c r="AG8" s="318" t="s">
        <v>7</v>
      </c>
      <c r="AH8" s="318" t="s">
        <v>210</v>
      </c>
      <c r="AI8" s="318" t="s">
        <v>8</v>
      </c>
      <c r="AJ8" s="264">
        <f t="shared" si="16"/>
        <v>15</v>
      </c>
      <c r="AK8" s="264">
        <f t="shared" si="17"/>
        <v>3</v>
      </c>
      <c r="AL8" s="265">
        <f t="shared" si="18"/>
        <v>13</v>
      </c>
      <c r="AM8" s="265">
        <f t="shared" si="19"/>
        <v>0</v>
      </c>
      <c r="AN8" s="265">
        <f t="shared" si="20"/>
        <v>0</v>
      </c>
      <c r="AO8" s="265">
        <f t="shared" si="21"/>
        <v>0</v>
      </c>
      <c r="AP8" s="265">
        <f t="shared" si="22"/>
        <v>0</v>
      </c>
      <c r="AQ8" s="266">
        <f t="shared" si="23"/>
        <v>13</v>
      </c>
      <c r="AR8" s="322" t="s">
        <v>1567</v>
      </c>
      <c r="AS8" s="322" t="s">
        <v>74</v>
      </c>
      <c r="AT8" s="264">
        <f t="shared" si="24"/>
        <v>0</v>
      </c>
      <c r="AU8" s="264">
        <f t="shared" si="25"/>
        <v>0</v>
      </c>
      <c r="AV8" s="322" t="s">
        <v>13</v>
      </c>
      <c r="AW8" s="267">
        <f t="shared" si="26"/>
        <v>10</v>
      </c>
      <c r="AX8" s="267">
        <f t="shared" si="27"/>
        <v>8</v>
      </c>
      <c r="AY8" s="268" t="s">
        <v>246</v>
      </c>
      <c r="AZ8" s="318">
        <v>8</v>
      </c>
      <c r="BA8" s="267">
        <f t="shared" si="28"/>
        <v>1</v>
      </c>
      <c r="BB8" s="268" t="s">
        <v>268</v>
      </c>
      <c r="BC8" s="318">
        <v>10</v>
      </c>
      <c r="BD8" s="267">
        <f t="shared" si="29"/>
        <v>2</v>
      </c>
      <c r="BE8" s="269">
        <f t="shared" si="30"/>
        <v>11</v>
      </c>
      <c r="BF8" s="269">
        <f t="shared" si="31"/>
        <v>1</v>
      </c>
      <c r="BG8" s="269">
        <f t="shared" si="32"/>
        <v>0</v>
      </c>
      <c r="BH8" s="269">
        <f t="shared" si="33"/>
        <v>0</v>
      </c>
      <c r="BI8" s="269">
        <f t="shared" si="34"/>
        <v>0</v>
      </c>
      <c r="BJ8" s="270">
        <f t="shared" si="35"/>
        <v>18.333333333333332</v>
      </c>
      <c r="BK8" s="273" t="s">
        <v>2191</v>
      </c>
      <c r="BL8" s="273" t="s">
        <v>175</v>
      </c>
      <c r="BM8" s="273" t="s">
        <v>175</v>
      </c>
      <c r="BN8" s="613" t="s">
        <v>2373</v>
      </c>
      <c r="BO8" s="332" t="s">
        <v>2406</v>
      </c>
      <c r="BP8" s="332" t="s">
        <v>2407</v>
      </c>
      <c r="BQ8" s="332" t="s">
        <v>2408</v>
      </c>
      <c r="BR8" s="332" t="s">
        <v>2409</v>
      </c>
      <c r="BS8" s="332" t="s">
        <v>2410</v>
      </c>
      <c r="BT8" s="332" t="s">
        <v>2411</v>
      </c>
      <c r="BU8" s="274">
        <f t="shared" si="36"/>
        <v>68</v>
      </c>
    </row>
    <row r="9" spans="1:73" ht="20" customHeight="1">
      <c r="A9" s="260" t="s">
        <v>859</v>
      </c>
      <c r="B9" s="260" t="s">
        <v>860</v>
      </c>
      <c r="C9" s="260" t="s">
        <v>242</v>
      </c>
      <c r="D9" s="272">
        <v>96.5</v>
      </c>
      <c r="E9" s="273">
        <v>66.5</v>
      </c>
      <c r="F9" s="317">
        <f t="shared" si="0"/>
        <v>30</v>
      </c>
      <c r="G9" s="273" t="s">
        <v>199</v>
      </c>
      <c r="H9" s="273">
        <v>82.5</v>
      </c>
      <c r="I9" s="261">
        <f t="shared" si="1"/>
        <v>30</v>
      </c>
      <c r="J9" s="273">
        <v>65</v>
      </c>
      <c r="K9" s="261">
        <f t="shared" si="2"/>
        <v>30</v>
      </c>
      <c r="L9" s="273">
        <v>57</v>
      </c>
      <c r="M9" s="261">
        <f t="shared" si="3"/>
        <v>20</v>
      </c>
      <c r="N9" s="273">
        <v>96</v>
      </c>
      <c r="O9" s="261">
        <f t="shared" si="4"/>
        <v>40</v>
      </c>
      <c r="P9" s="326">
        <f t="shared" si="5"/>
        <v>150</v>
      </c>
      <c r="Q9" s="327">
        <f t="shared" si="6"/>
        <v>0</v>
      </c>
      <c r="R9" s="328">
        <f t="shared" si="7"/>
        <v>150</v>
      </c>
      <c r="S9" s="328">
        <f t="shared" si="8"/>
        <v>6</v>
      </c>
      <c r="T9" s="318" t="s">
        <v>200</v>
      </c>
      <c r="U9" s="318" t="s">
        <v>74</v>
      </c>
      <c r="V9" s="318" t="s">
        <v>74</v>
      </c>
      <c r="W9" s="273">
        <v>22</v>
      </c>
      <c r="X9" s="623">
        <f t="shared" si="9"/>
        <v>30</v>
      </c>
      <c r="Y9" s="329">
        <f t="shared" si="10"/>
        <v>30</v>
      </c>
      <c r="Z9" s="330">
        <f t="shared" si="11"/>
        <v>1</v>
      </c>
      <c r="AA9" s="331">
        <f t="shared" si="12"/>
        <v>60</v>
      </c>
      <c r="AB9" s="330">
        <f t="shared" si="13"/>
        <v>3</v>
      </c>
      <c r="AC9" s="318" t="s">
        <v>7</v>
      </c>
      <c r="AD9" s="264">
        <f t="shared" si="14"/>
        <v>15</v>
      </c>
      <c r="AE9" s="264">
        <f t="shared" si="15"/>
        <v>3</v>
      </c>
      <c r="AF9" s="318" t="s">
        <v>169</v>
      </c>
      <c r="AG9" s="318" t="s">
        <v>7</v>
      </c>
      <c r="AH9" s="318" t="s">
        <v>174</v>
      </c>
      <c r="AI9" s="318" t="s">
        <v>8</v>
      </c>
      <c r="AJ9" s="264">
        <f t="shared" si="16"/>
        <v>15</v>
      </c>
      <c r="AK9" s="264">
        <f t="shared" si="17"/>
        <v>3</v>
      </c>
      <c r="AL9" s="265">
        <f t="shared" si="18"/>
        <v>15</v>
      </c>
      <c r="AM9" s="265">
        <f t="shared" si="19"/>
        <v>0</v>
      </c>
      <c r="AN9" s="265">
        <f t="shared" si="20"/>
        <v>0</v>
      </c>
      <c r="AO9" s="265">
        <f t="shared" si="21"/>
        <v>0</v>
      </c>
      <c r="AP9" s="265">
        <f t="shared" si="22"/>
        <v>0</v>
      </c>
      <c r="AQ9" s="266">
        <f t="shared" si="23"/>
        <v>15</v>
      </c>
      <c r="AR9" s="322" t="s">
        <v>1567</v>
      </c>
      <c r="AS9" s="322" t="s">
        <v>74</v>
      </c>
      <c r="AT9" s="264">
        <f t="shared" si="24"/>
        <v>0</v>
      </c>
      <c r="AU9" s="264">
        <f t="shared" si="25"/>
        <v>0</v>
      </c>
      <c r="AV9" s="322" t="s">
        <v>13</v>
      </c>
      <c r="AW9" s="267">
        <f t="shared" si="26"/>
        <v>10</v>
      </c>
      <c r="AX9" s="267">
        <f t="shared" si="27"/>
        <v>8</v>
      </c>
      <c r="AY9" s="268" t="s">
        <v>246</v>
      </c>
      <c r="AZ9" s="318">
        <v>8</v>
      </c>
      <c r="BA9" s="267">
        <f t="shared" si="28"/>
        <v>1</v>
      </c>
      <c r="BB9" s="268" t="s">
        <v>268</v>
      </c>
      <c r="BC9" s="318">
        <v>10</v>
      </c>
      <c r="BD9" s="267">
        <f t="shared" si="29"/>
        <v>2</v>
      </c>
      <c r="BE9" s="269">
        <f t="shared" si="30"/>
        <v>11</v>
      </c>
      <c r="BF9" s="269">
        <f t="shared" si="31"/>
        <v>1</v>
      </c>
      <c r="BG9" s="269">
        <f t="shared" si="32"/>
        <v>0</v>
      </c>
      <c r="BH9" s="269">
        <f t="shared" si="33"/>
        <v>0</v>
      </c>
      <c r="BI9" s="269">
        <f t="shared" si="34"/>
        <v>0</v>
      </c>
      <c r="BJ9" s="270">
        <f t="shared" si="35"/>
        <v>18.333333333333332</v>
      </c>
      <c r="BK9" s="273" t="s">
        <v>2191</v>
      </c>
      <c r="BL9" s="273" t="s">
        <v>175</v>
      </c>
      <c r="BM9" s="273" t="s">
        <v>175</v>
      </c>
      <c r="BN9" s="613" t="s">
        <v>2373</v>
      </c>
      <c r="BO9" s="332" t="s">
        <v>2412</v>
      </c>
      <c r="BP9" s="332" t="s">
        <v>2413</v>
      </c>
      <c r="BQ9" s="332" t="s">
        <v>2414</v>
      </c>
      <c r="BR9" s="332" t="s">
        <v>2415</v>
      </c>
      <c r="BS9" s="332" t="s">
        <v>2416</v>
      </c>
      <c r="BT9" s="332" t="s">
        <v>2417</v>
      </c>
      <c r="BU9" s="274">
        <f t="shared" si="36"/>
        <v>88</v>
      </c>
    </row>
    <row r="10" spans="1:73" ht="20" customHeight="1">
      <c r="A10" s="260" t="s">
        <v>861</v>
      </c>
      <c r="B10" s="260" t="s">
        <v>425</v>
      </c>
      <c r="C10" s="260" t="s">
        <v>242</v>
      </c>
      <c r="D10" s="272">
        <v>100.5</v>
      </c>
      <c r="E10" s="273">
        <v>97</v>
      </c>
      <c r="F10" s="317">
        <f t="shared" si="0"/>
        <v>40</v>
      </c>
      <c r="G10" s="273" t="s">
        <v>208</v>
      </c>
      <c r="H10" s="273">
        <v>99</v>
      </c>
      <c r="I10" s="261">
        <f t="shared" si="1"/>
        <v>40</v>
      </c>
      <c r="J10" s="273">
        <v>97</v>
      </c>
      <c r="K10" s="261">
        <f t="shared" si="2"/>
        <v>40</v>
      </c>
      <c r="L10" s="273">
        <v>98</v>
      </c>
      <c r="M10" s="261">
        <f t="shared" si="3"/>
        <v>40</v>
      </c>
      <c r="N10" s="273">
        <v>100</v>
      </c>
      <c r="O10" s="261">
        <f t="shared" si="4"/>
        <v>40</v>
      </c>
      <c r="P10" s="326">
        <f t="shared" si="5"/>
        <v>200</v>
      </c>
      <c r="Q10" s="327">
        <f t="shared" si="6"/>
        <v>0</v>
      </c>
      <c r="R10" s="328">
        <f t="shared" si="7"/>
        <v>200</v>
      </c>
      <c r="S10" s="328">
        <f t="shared" si="8"/>
        <v>8</v>
      </c>
      <c r="T10" s="318" t="s">
        <v>207</v>
      </c>
      <c r="U10" s="318" t="s">
        <v>74</v>
      </c>
      <c r="V10" s="318" t="s">
        <v>74</v>
      </c>
      <c r="W10" s="273">
        <v>25</v>
      </c>
      <c r="X10" s="623">
        <f t="shared" si="9"/>
        <v>40</v>
      </c>
      <c r="Y10" s="329">
        <f t="shared" si="10"/>
        <v>40</v>
      </c>
      <c r="Z10" s="330">
        <f t="shared" si="11"/>
        <v>1</v>
      </c>
      <c r="AA10" s="331">
        <f t="shared" si="12"/>
        <v>80</v>
      </c>
      <c r="AB10" s="330">
        <f t="shared" si="13"/>
        <v>4</v>
      </c>
      <c r="AC10" s="318" t="s">
        <v>6</v>
      </c>
      <c r="AD10" s="264">
        <f t="shared" si="14"/>
        <v>20</v>
      </c>
      <c r="AE10" s="264">
        <f t="shared" si="15"/>
        <v>4</v>
      </c>
      <c r="AF10" s="318" t="s">
        <v>170</v>
      </c>
      <c r="AG10" s="318" t="s">
        <v>6</v>
      </c>
      <c r="AH10" s="318" t="s">
        <v>173</v>
      </c>
      <c r="AI10" s="318" t="s">
        <v>6</v>
      </c>
      <c r="AJ10" s="264">
        <f t="shared" si="16"/>
        <v>20</v>
      </c>
      <c r="AK10" s="264">
        <f t="shared" si="17"/>
        <v>4</v>
      </c>
      <c r="AL10" s="265">
        <f t="shared" si="18"/>
        <v>20</v>
      </c>
      <c r="AM10" s="265">
        <f t="shared" si="19"/>
        <v>0</v>
      </c>
      <c r="AN10" s="265">
        <f t="shared" si="20"/>
        <v>0</v>
      </c>
      <c r="AO10" s="265">
        <f t="shared" si="21"/>
        <v>0</v>
      </c>
      <c r="AP10" s="265">
        <f t="shared" si="22"/>
        <v>0</v>
      </c>
      <c r="AQ10" s="266">
        <f t="shared" si="23"/>
        <v>20</v>
      </c>
      <c r="AR10" s="322" t="s">
        <v>1567</v>
      </c>
      <c r="AS10" s="322" t="s">
        <v>74</v>
      </c>
      <c r="AT10" s="264">
        <f t="shared" si="24"/>
        <v>0</v>
      </c>
      <c r="AU10" s="264">
        <f t="shared" si="25"/>
        <v>0</v>
      </c>
      <c r="AV10" s="322" t="s">
        <v>13</v>
      </c>
      <c r="AW10" s="267">
        <f t="shared" si="26"/>
        <v>10</v>
      </c>
      <c r="AX10" s="267">
        <f t="shared" si="27"/>
        <v>8</v>
      </c>
      <c r="AY10" s="268" t="s">
        <v>246</v>
      </c>
      <c r="AZ10" s="318">
        <v>8</v>
      </c>
      <c r="BA10" s="267">
        <f t="shared" si="28"/>
        <v>1</v>
      </c>
      <c r="BB10" s="268" t="s">
        <v>268</v>
      </c>
      <c r="BC10" s="318">
        <v>10</v>
      </c>
      <c r="BD10" s="267">
        <f t="shared" si="29"/>
        <v>2</v>
      </c>
      <c r="BE10" s="269">
        <f t="shared" si="30"/>
        <v>11</v>
      </c>
      <c r="BF10" s="269">
        <f t="shared" si="31"/>
        <v>1</v>
      </c>
      <c r="BG10" s="269">
        <f t="shared" si="32"/>
        <v>0</v>
      </c>
      <c r="BH10" s="269">
        <f t="shared" si="33"/>
        <v>0</v>
      </c>
      <c r="BI10" s="269">
        <f t="shared" si="34"/>
        <v>0</v>
      </c>
      <c r="BJ10" s="270">
        <f t="shared" si="35"/>
        <v>18.333333333333332</v>
      </c>
      <c r="BK10" s="273" t="s">
        <v>2191</v>
      </c>
      <c r="BL10" s="273" t="s">
        <v>2418</v>
      </c>
      <c r="BM10" s="273" t="s">
        <v>175</v>
      </c>
      <c r="BN10" s="613" t="s">
        <v>2419</v>
      </c>
      <c r="BO10" s="332" t="s">
        <v>2420</v>
      </c>
      <c r="BP10" s="332" t="s">
        <v>2421</v>
      </c>
      <c r="BQ10" s="332" t="s">
        <v>2422</v>
      </c>
      <c r="BR10" s="332" t="s">
        <v>2423</v>
      </c>
      <c r="BS10" s="332" t="s">
        <v>2424</v>
      </c>
      <c r="BT10" s="332" t="s">
        <v>2425</v>
      </c>
      <c r="BU10" s="274">
        <f t="shared" si="36"/>
        <v>100</v>
      </c>
    </row>
    <row r="11" spans="1:73" ht="20" customHeight="1">
      <c r="A11" s="260" t="s">
        <v>862</v>
      </c>
      <c r="B11" s="260" t="s">
        <v>863</v>
      </c>
      <c r="C11" s="260" t="s">
        <v>242</v>
      </c>
      <c r="D11" s="272">
        <v>96.5</v>
      </c>
      <c r="E11" s="273">
        <v>93</v>
      </c>
      <c r="F11" s="317">
        <f t="shared" si="0"/>
        <v>40</v>
      </c>
      <c r="G11" s="273" t="s">
        <v>199</v>
      </c>
      <c r="H11" s="273">
        <v>71.5</v>
      </c>
      <c r="I11" s="261">
        <f t="shared" si="1"/>
        <v>30</v>
      </c>
      <c r="J11" s="273">
        <v>93</v>
      </c>
      <c r="K11" s="261">
        <f t="shared" si="2"/>
        <v>40</v>
      </c>
      <c r="L11" s="273">
        <v>80</v>
      </c>
      <c r="M11" s="261">
        <f t="shared" si="3"/>
        <v>30</v>
      </c>
      <c r="N11" s="273">
        <v>96</v>
      </c>
      <c r="O11" s="261">
        <f t="shared" si="4"/>
        <v>40</v>
      </c>
      <c r="P11" s="326">
        <f t="shared" si="5"/>
        <v>180</v>
      </c>
      <c r="Q11" s="327">
        <f t="shared" si="6"/>
        <v>0</v>
      </c>
      <c r="R11" s="328">
        <f t="shared" si="7"/>
        <v>180</v>
      </c>
      <c r="S11" s="328">
        <f t="shared" si="8"/>
        <v>8</v>
      </c>
      <c r="T11" s="318" t="s">
        <v>200</v>
      </c>
      <c r="U11" s="318" t="s">
        <v>74</v>
      </c>
      <c r="V11" s="318" t="s">
        <v>74</v>
      </c>
      <c r="W11" s="273">
        <v>21</v>
      </c>
      <c r="X11" s="623">
        <f t="shared" si="9"/>
        <v>30</v>
      </c>
      <c r="Y11" s="329">
        <f t="shared" si="10"/>
        <v>30</v>
      </c>
      <c r="Z11" s="330">
        <f t="shared" si="11"/>
        <v>1</v>
      </c>
      <c r="AA11" s="331">
        <f t="shared" si="12"/>
        <v>60</v>
      </c>
      <c r="AB11" s="330">
        <f t="shared" si="13"/>
        <v>3</v>
      </c>
      <c r="AC11" s="318" t="s">
        <v>7</v>
      </c>
      <c r="AD11" s="264">
        <f t="shared" si="14"/>
        <v>15</v>
      </c>
      <c r="AE11" s="264">
        <f t="shared" si="15"/>
        <v>3</v>
      </c>
      <c r="AF11" s="318" t="s">
        <v>169</v>
      </c>
      <c r="AG11" s="318" t="s">
        <v>7</v>
      </c>
      <c r="AH11" s="318" t="s">
        <v>174</v>
      </c>
      <c r="AI11" s="318" t="s">
        <v>7</v>
      </c>
      <c r="AJ11" s="264">
        <f t="shared" si="16"/>
        <v>15</v>
      </c>
      <c r="AK11" s="264">
        <f t="shared" si="17"/>
        <v>3</v>
      </c>
      <c r="AL11" s="265">
        <f t="shared" si="18"/>
        <v>17</v>
      </c>
      <c r="AM11" s="265">
        <f t="shared" si="19"/>
        <v>0</v>
      </c>
      <c r="AN11" s="265">
        <f t="shared" si="20"/>
        <v>0</v>
      </c>
      <c r="AO11" s="265">
        <f t="shared" si="21"/>
        <v>0</v>
      </c>
      <c r="AP11" s="265">
        <f t="shared" si="22"/>
        <v>0</v>
      </c>
      <c r="AQ11" s="266">
        <f t="shared" si="23"/>
        <v>17</v>
      </c>
      <c r="AR11" s="322" t="s">
        <v>1567</v>
      </c>
      <c r="AS11" s="322" t="s">
        <v>74</v>
      </c>
      <c r="AT11" s="264">
        <f t="shared" si="24"/>
        <v>0</v>
      </c>
      <c r="AU11" s="264">
        <f t="shared" si="25"/>
        <v>0</v>
      </c>
      <c r="AV11" s="322" t="s">
        <v>13</v>
      </c>
      <c r="AW11" s="267">
        <f t="shared" si="26"/>
        <v>10</v>
      </c>
      <c r="AX11" s="267">
        <f t="shared" si="27"/>
        <v>8</v>
      </c>
      <c r="AY11" s="268" t="s">
        <v>246</v>
      </c>
      <c r="AZ11" s="318">
        <v>8</v>
      </c>
      <c r="BA11" s="267">
        <f t="shared" si="28"/>
        <v>1</v>
      </c>
      <c r="BB11" s="268" t="s">
        <v>268</v>
      </c>
      <c r="BC11" s="318">
        <v>5</v>
      </c>
      <c r="BD11" s="267">
        <f t="shared" si="29"/>
        <v>1</v>
      </c>
      <c r="BE11" s="269">
        <f t="shared" si="30"/>
        <v>10</v>
      </c>
      <c r="BF11" s="269">
        <f t="shared" si="31"/>
        <v>1</v>
      </c>
      <c r="BG11" s="269">
        <f t="shared" si="32"/>
        <v>0</v>
      </c>
      <c r="BH11" s="269">
        <f t="shared" si="33"/>
        <v>0</v>
      </c>
      <c r="BI11" s="269">
        <f t="shared" si="34"/>
        <v>0</v>
      </c>
      <c r="BJ11" s="270">
        <f t="shared" si="35"/>
        <v>16.666666666666668</v>
      </c>
      <c r="BK11" s="273" t="s">
        <v>2191</v>
      </c>
      <c r="BL11" s="273" t="s">
        <v>175</v>
      </c>
      <c r="BM11" s="273" t="s">
        <v>175</v>
      </c>
      <c r="BN11" s="613" t="s">
        <v>2426</v>
      </c>
      <c r="BO11" s="332" t="s">
        <v>2427</v>
      </c>
      <c r="BP11" s="332" t="s">
        <v>2428</v>
      </c>
      <c r="BQ11" s="332" t="s">
        <v>2429</v>
      </c>
      <c r="BR11" s="332" t="s">
        <v>2430</v>
      </c>
      <c r="BS11" s="332" t="s">
        <v>2431</v>
      </c>
      <c r="BT11" s="332" t="s">
        <v>2432</v>
      </c>
      <c r="BU11" s="274">
        <f t="shared" si="36"/>
        <v>84</v>
      </c>
    </row>
    <row r="12" spans="1:73" ht="20" customHeight="1">
      <c r="A12" s="260" t="s">
        <v>864</v>
      </c>
      <c r="B12" s="260" t="s">
        <v>865</v>
      </c>
      <c r="C12" s="260" t="s">
        <v>242</v>
      </c>
      <c r="D12" s="272">
        <v>89.5</v>
      </c>
      <c r="E12" s="273">
        <v>66</v>
      </c>
      <c r="F12" s="317">
        <f t="shared" si="0"/>
        <v>30</v>
      </c>
      <c r="G12" s="273" t="s">
        <v>199</v>
      </c>
      <c r="H12" s="273">
        <v>45.5</v>
      </c>
      <c r="I12" s="261">
        <f t="shared" si="1"/>
        <v>20</v>
      </c>
      <c r="J12" s="273">
        <v>67</v>
      </c>
      <c r="K12" s="261">
        <f t="shared" si="2"/>
        <v>30</v>
      </c>
      <c r="L12" s="273">
        <v>64</v>
      </c>
      <c r="M12" s="261">
        <f t="shared" si="3"/>
        <v>20</v>
      </c>
      <c r="N12" s="273">
        <v>60</v>
      </c>
      <c r="O12" s="261">
        <f t="shared" si="4"/>
        <v>20</v>
      </c>
      <c r="P12" s="326">
        <f t="shared" si="5"/>
        <v>120</v>
      </c>
      <c r="Q12" s="327">
        <f t="shared" si="6"/>
        <v>0</v>
      </c>
      <c r="R12" s="328">
        <f t="shared" si="7"/>
        <v>120</v>
      </c>
      <c r="S12" s="328">
        <f t="shared" si="8"/>
        <v>6</v>
      </c>
      <c r="T12" s="318" t="s">
        <v>200</v>
      </c>
      <c r="U12" s="318" t="s">
        <v>74</v>
      </c>
      <c r="V12" s="318" t="s">
        <v>74</v>
      </c>
      <c r="W12" s="273">
        <v>22</v>
      </c>
      <c r="X12" s="623">
        <f t="shared" si="9"/>
        <v>30</v>
      </c>
      <c r="Y12" s="329">
        <f t="shared" si="10"/>
        <v>30</v>
      </c>
      <c r="Z12" s="330">
        <f t="shared" si="11"/>
        <v>1</v>
      </c>
      <c r="AA12" s="331">
        <f t="shared" si="12"/>
        <v>60</v>
      </c>
      <c r="AB12" s="330">
        <f t="shared" si="13"/>
        <v>3</v>
      </c>
      <c r="AC12" s="318" t="s">
        <v>7</v>
      </c>
      <c r="AD12" s="264">
        <f t="shared" si="14"/>
        <v>15</v>
      </c>
      <c r="AE12" s="264">
        <f t="shared" si="15"/>
        <v>3</v>
      </c>
      <c r="AF12" s="318" t="s">
        <v>171</v>
      </c>
      <c r="AG12" s="318" t="s">
        <v>8</v>
      </c>
      <c r="AH12" s="318" t="s">
        <v>173</v>
      </c>
      <c r="AI12" s="318" t="s">
        <v>7</v>
      </c>
      <c r="AJ12" s="264">
        <f t="shared" si="16"/>
        <v>15</v>
      </c>
      <c r="AK12" s="264">
        <f t="shared" si="17"/>
        <v>3</v>
      </c>
      <c r="AL12" s="265">
        <f t="shared" si="18"/>
        <v>15</v>
      </c>
      <c r="AM12" s="265">
        <f t="shared" si="19"/>
        <v>0</v>
      </c>
      <c r="AN12" s="265">
        <f t="shared" si="20"/>
        <v>0</v>
      </c>
      <c r="AO12" s="265">
        <f t="shared" si="21"/>
        <v>0</v>
      </c>
      <c r="AP12" s="265">
        <f t="shared" si="22"/>
        <v>0</v>
      </c>
      <c r="AQ12" s="266">
        <f t="shared" si="23"/>
        <v>15</v>
      </c>
      <c r="AR12" s="322" t="s">
        <v>1567</v>
      </c>
      <c r="AS12" s="322" t="s">
        <v>74</v>
      </c>
      <c r="AT12" s="264">
        <f t="shared" si="24"/>
        <v>0</v>
      </c>
      <c r="AU12" s="264">
        <f t="shared" si="25"/>
        <v>0</v>
      </c>
      <c r="AV12" s="322" t="s">
        <v>13</v>
      </c>
      <c r="AW12" s="267">
        <f t="shared" si="26"/>
        <v>10</v>
      </c>
      <c r="AX12" s="267">
        <f t="shared" si="27"/>
        <v>8</v>
      </c>
      <c r="AY12" s="268" t="s">
        <v>246</v>
      </c>
      <c r="AZ12" s="318">
        <v>8</v>
      </c>
      <c r="BA12" s="267">
        <f t="shared" si="28"/>
        <v>1</v>
      </c>
      <c r="BB12" s="268" t="s">
        <v>268</v>
      </c>
      <c r="BC12" s="318">
        <v>10</v>
      </c>
      <c r="BD12" s="267">
        <f t="shared" si="29"/>
        <v>2</v>
      </c>
      <c r="BE12" s="269">
        <f t="shared" si="30"/>
        <v>11</v>
      </c>
      <c r="BF12" s="269">
        <f t="shared" si="31"/>
        <v>1</v>
      </c>
      <c r="BG12" s="269">
        <f t="shared" si="32"/>
        <v>0</v>
      </c>
      <c r="BH12" s="269">
        <f t="shared" si="33"/>
        <v>0</v>
      </c>
      <c r="BI12" s="269">
        <f t="shared" si="34"/>
        <v>0</v>
      </c>
      <c r="BJ12" s="270">
        <f t="shared" si="35"/>
        <v>18.333333333333332</v>
      </c>
      <c r="BK12" s="273" t="s">
        <v>2191</v>
      </c>
      <c r="BL12" s="273" t="s">
        <v>175</v>
      </c>
      <c r="BM12" s="273" t="s">
        <v>175</v>
      </c>
      <c r="BN12" s="613" t="s">
        <v>2366</v>
      </c>
      <c r="BO12" s="332" t="s">
        <v>2433</v>
      </c>
      <c r="BP12" s="332" t="s">
        <v>2434</v>
      </c>
      <c r="BQ12" s="332" t="s">
        <v>2435</v>
      </c>
      <c r="BR12" s="332" t="s">
        <v>2436</v>
      </c>
      <c r="BS12" s="332" t="s">
        <v>2437</v>
      </c>
      <c r="BT12" s="332" t="s">
        <v>2438</v>
      </c>
      <c r="BU12" s="274">
        <f t="shared" si="36"/>
        <v>88</v>
      </c>
    </row>
    <row r="13" spans="1:73" ht="20" customHeight="1">
      <c r="A13" s="260" t="s">
        <v>866</v>
      </c>
      <c r="B13" s="260" t="s">
        <v>867</v>
      </c>
      <c r="C13" s="260" t="s">
        <v>242</v>
      </c>
      <c r="D13" s="272">
        <v>92</v>
      </c>
      <c r="E13" s="273">
        <v>60.5</v>
      </c>
      <c r="F13" s="317">
        <f t="shared" si="0"/>
        <v>20</v>
      </c>
      <c r="G13" s="273" t="s">
        <v>199</v>
      </c>
      <c r="H13" s="273">
        <v>45</v>
      </c>
      <c r="I13" s="261">
        <f t="shared" si="1"/>
        <v>20</v>
      </c>
      <c r="J13" s="273">
        <v>59</v>
      </c>
      <c r="K13" s="261">
        <f t="shared" si="2"/>
        <v>20</v>
      </c>
      <c r="L13" s="273">
        <v>60</v>
      </c>
      <c r="M13" s="261">
        <f t="shared" si="3"/>
        <v>20</v>
      </c>
      <c r="N13" s="273">
        <v>94</v>
      </c>
      <c r="O13" s="261">
        <f t="shared" si="4"/>
        <v>40</v>
      </c>
      <c r="P13" s="326">
        <f t="shared" si="5"/>
        <v>120</v>
      </c>
      <c r="Q13" s="327">
        <f t="shared" si="6"/>
        <v>0</v>
      </c>
      <c r="R13" s="328">
        <f t="shared" si="7"/>
        <v>120</v>
      </c>
      <c r="S13" s="328">
        <f t="shared" si="8"/>
        <v>6</v>
      </c>
      <c r="T13" s="318" t="s">
        <v>200</v>
      </c>
      <c r="U13" s="318" t="s">
        <v>74</v>
      </c>
      <c r="V13" s="318" t="s">
        <v>74</v>
      </c>
      <c r="W13" s="273">
        <v>18</v>
      </c>
      <c r="X13" s="623">
        <f t="shared" si="9"/>
        <v>30</v>
      </c>
      <c r="Y13" s="329">
        <f t="shared" si="10"/>
        <v>30</v>
      </c>
      <c r="Z13" s="330">
        <f t="shared" si="11"/>
        <v>1</v>
      </c>
      <c r="AA13" s="331">
        <f t="shared" si="12"/>
        <v>60</v>
      </c>
      <c r="AB13" s="330">
        <f t="shared" si="13"/>
        <v>3</v>
      </c>
      <c r="AC13" s="318" t="s">
        <v>7</v>
      </c>
      <c r="AD13" s="264">
        <f t="shared" si="14"/>
        <v>15</v>
      </c>
      <c r="AE13" s="264">
        <f t="shared" si="15"/>
        <v>3</v>
      </c>
      <c r="AF13" s="318" t="s">
        <v>170</v>
      </c>
      <c r="AG13" s="318" t="s">
        <v>6</v>
      </c>
      <c r="AH13" s="318" t="s">
        <v>173</v>
      </c>
      <c r="AI13" s="318" t="s">
        <v>7</v>
      </c>
      <c r="AJ13" s="264">
        <f t="shared" si="16"/>
        <v>15</v>
      </c>
      <c r="AK13" s="264">
        <f t="shared" si="17"/>
        <v>3</v>
      </c>
      <c r="AL13" s="265">
        <f t="shared" si="18"/>
        <v>15</v>
      </c>
      <c r="AM13" s="265">
        <f t="shared" si="19"/>
        <v>0</v>
      </c>
      <c r="AN13" s="265">
        <f t="shared" si="20"/>
        <v>0</v>
      </c>
      <c r="AO13" s="265">
        <f t="shared" si="21"/>
        <v>0</v>
      </c>
      <c r="AP13" s="265">
        <f t="shared" si="22"/>
        <v>0</v>
      </c>
      <c r="AQ13" s="266">
        <f t="shared" si="23"/>
        <v>15</v>
      </c>
      <c r="AR13" s="322" t="s">
        <v>1567</v>
      </c>
      <c r="AS13" s="322" t="s">
        <v>74</v>
      </c>
      <c r="AT13" s="264">
        <f t="shared" si="24"/>
        <v>0</v>
      </c>
      <c r="AU13" s="264">
        <f t="shared" si="25"/>
        <v>0</v>
      </c>
      <c r="AV13" s="322" t="s">
        <v>13</v>
      </c>
      <c r="AW13" s="267">
        <f t="shared" si="26"/>
        <v>10</v>
      </c>
      <c r="AX13" s="267">
        <f t="shared" si="27"/>
        <v>8</v>
      </c>
      <c r="AY13" s="268" t="s">
        <v>246</v>
      </c>
      <c r="AZ13" s="318">
        <v>8</v>
      </c>
      <c r="BA13" s="267">
        <f t="shared" si="28"/>
        <v>1</v>
      </c>
      <c r="BB13" s="268" t="s">
        <v>268</v>
      </c>
      <c r="BC13" s="318">
        <v>10</v>
      </c>
      <c r="BD13" s="267">
        <f t="shared" si="29"/>
        <v>2</v>
      </c>
      <c r="BE13" s="269">
        <f t="shared" si="30"/>
        <v>11</v>
      </c>
      <c r="BF13" s="269">
        <f t="shared" si="31"/>
        <v>1</v>
      </c>
      <c r="BG13" s="269">
        <f t="shared" si="32"/>
        <v>0</v>
      </c>
      <c r="BH13" s="269">
        <f t="shared" si="33"/>
        <v>0</v>
      </c>
      <c r="BI13" s="269">
        <f t="shared" si="34"/>
        <v>0</v>
      </c>
      <c r="BJ13" s="270">
        <f t="shared" si="35"/>
        <v>18.333333333333332</v>
      </c>
      <c r="BK13" s="273" t="s">
        <v>2191</v>
      </c>
      <c r="BL13" s="273" t="s">
        <v>175</v>
      </c>
      <c r="BM13" s="273" t="s">
        <v>2439</v>
      </c>
      <c r="BN13" s="613" t="s">
        <v>2440</v>
      </c>
      <c r="BO13" s="332" t="s">
        <v>2441</v>
      </c>
      <c r="BP13" s="332" t="s">
        <v>2442</v>
      </c>
      <c r="BQ13" s="332" t="s">
        <v>2443</v>
      </c>
      <c r="BR13" s="332" t="s">
        <v>2444</v>
      </c>
      <c r="BS13" s="332" t="s">
        <v>2445</v>
      </c>
      <c r="BT13" s="332" t="s">
        <v>2446</v>
      </c>
      <c r="BU13" s="274">
        <f t="shared" si="36"/>
        <v>72</v>
      </c>
    </row>
    <row r="14" spans="1:73" ht="20" customHeight="1">
      <c r="A14" s="260" t="s">
        <v>868</v>
      </c>
      <c r="B14" s="260" t="s">
        <v>869</v>
      </c>
      <c r="C14" s="260" t="s">
        <v>242</v>
      </c>
      <c r="D14" s="272">
        <v>102</v>
      </c>
      <c r="E14" s="273">
        <v>58.5</v>
      </c>
      <c r="F14" s="317">
        <f t="shared" si="0"/>
        <v>20</v>
      </c>
      <c r="G14" s="273" t="s">
        <v>199</v>
      </c>
      <c r="H14" s="273">
        <v>68</v>
      </c>
      <c r="I14" s="261">
        <f t="shared" si="1"/>
        <v>30</v>
      </c>
      <c r="J14" s="273">
        <v>57</v>
      </c>
      <c r="K14" s="261">
        <f t="shared" si="2"/>
        <v>20</v>
      </c>
      <c r="L14" s="273">
        <v>50</v>
      </c>
      <c r="M14" s="261">
        <f t="shared" si="3"/>
        <v>20</v>
      </c>
      <c r="N14" s="273">
        <v>96</v>
      </c>
      <c r="O14" s="261">
        <f t="shared" si="4"/>
        <v>40</v>
      </c>
      <c r="P14" s="326">
        <f t="shared" si="5"/>
        <v>130</v>
      </c>
      <c r="Q14" s="327">
        <f t="shared" si="6"/>
        <v>0</v>
      </c>
      <c r="R14" s="328">
        <f t="shared" si="7"/>
        <v>130</v>
      </c>
      <c r="S14" s="328">
        <f t="shared" si="8"/>
        <v>6</v>
      </c>
      <c r="T14" s="318" t="s">
        <v>200</v>
      </c>
      <c r="U14" s="318" t="s">
        <v>74</v>
      </c>
      <c r="V14" s="318" t="s">
        <v>74</v>
      </c>
      <c r="W14" s="273">
        <v>10</v>
      </c>
      <c r="X14" s="623">
        <f t="shared" si="9"/>
        <v>10</v>
      </c>
      <c r="Y14" s="329">
        <f t="shared" si="10"/>
        <v>10</v>
      </c>
      <c r="Z14" s="330">
        <f t="shared" si="11"/>
        <v>1</v>
      </c>
      <c r="AA14" s="331">
        <f t="shared" si="12"/>
        <v>20</v>
      </c>
      <c r="AB14" s="330">
        <f t="shared" si="13"/>
        <v>2</v>
      </c>
      <c r="AC14" s="318" t="s">
        <v>7</v>
      </c>
      <c r="AD14" s="264">
        <f t="shared" si="14"/>
        <v>15</v>
      </c>
      <c r="AE14" s="264">
        <f t="shared" si="15"/>
        <v>3</v>
      </c>
      <c r="AF14" s="318" t="s">
        <v>196</v>
      </c>
      <c r="AG14" s="318" t="s">
        <v>8</v>
      </c>
      <c r="AH14" s="318" t="s">
        <v>210</v>
      </c>
      <c r="AI14" s="318" t="s">
        <v>7</v>
      </c>
      <c r="AJ14" s="264">
        <f t="shared" si="16"/>
        <v>15</v>
      </c>
      <c r="AK14" s="264">
        <f t="shared" si="17"/>
        <v>3</v>
      </c>
      <c r="AL14" s="265">
        <f t="shared" si="18"/>
        <v>14</v>
      </c>
      <c r="AM14" s="265">
        <f t="shared" si="19"/>
        <v>0</v>
      </c>
      <c r="AN14" s="265">
        <f t="shared" si="20"/>
        <v>0</v>
      </c>
      <c r="AO14" s="265">
        <f t="shared" si="21"/>
        <v>0</v>
      </c>
      <c r="AP14" s="265">
        <f t="shared" si="22"/>
        <v>0</v>
      </c>
      <c r="AQ14" s="266">
        <f t="shared" si="23"/>
        <v>14</v>
      </c>
      <c r="AR14" s="322" t="s">
        <v>1567</v>
      </c>
      <c r="AS14" s="322" t="s">
        <v>74</v>
      </c>
      <c r="AT14" s="264">
        <f t="shared" si="24"/>
        <v>0</v>
      </c>
      <c r="AU14" s="264">
        <f t="shared" si="25"/>
        <v>0</v>
      </c>
      <c r="AV14" s="322" t="s">
        <v>13</v>
      </c>
      <c r="AW14" s="267">
        <f t="shared" si="26"/>
        <v>10</v>
      </c>
      <c r="AX14" s="267">
        <f t="shared" si="27"/>
        <v>8</v>
      </c>
      <c r="AY14" s="268" t="s">
        <v>246</v>
      </c>
      <c r="AZ14" s="318">
        <v>9</v>
      </c>
      <c r="BA14" s="267">
        <f t="shared" si="28"/>
        <v>2</v>
      </c>
      <c r="BB14" s="268" t="s">
        <v>268</v>
      </c>
      <c r="BC14" s="318">
        <v>10</v>
      </c>
      <c r="BD14" s="267">
        <f t="shared" si="29"/>
        <v>2</v>
      </c>
      <c r="BE14" s="269">
        <f t="shared" si="30"/>
        <v>12</v>
      </c>
      <c r="BF14" s="269">
        <f t="shared" si="31"/>
        <v>1</v>
      </c>
      <c r="BG14" s="269">
        <f t="shared" si="32"/>
        <v>0</v>
      </c>
      <c r="BH14" s="269">
        <f t="shared" si="33"/>
        <v>0</v>
      </c>
      <c r="BI14" s="269">
        <f t="shared" si="34"/>
        <v>0</v>
      </c>
      <c r="BJ14" s="270">
        <f t="shared" si="35"/>
        <v>20</v>
      </c>
      <c r="BK14" s="273" t="s">
        <v>2243</v>
      </c>
      <c r="BL14" s="273" t="s">
        <v>175</v>
      </c>
      <c r="BM14" s="273" t="s">
        <v>175</v>
      </c>
      <c r="BN14" s="613" t="s">
        <v>2447</v>
      </c>
      <c r="BO14" s="332" t="s">
        <v>2448</v>
      </c>
      <c r="BP14" s="332" t="s">
        <v>2449</v>
      </c>
      <c r="BQ14" s="332" t="s">
        <v>2450</v>
      </c>
      <c r="BR14" s="332" t="s">
        <v>2451</v>
      </c>
      <c r="BS14" s="332" t="s">
        <v>2452</v>
      </c>
      <c r="BT14" s="332" t="s">
        <v>2453</v>
      </c>
      <c r="BU14" s="274">
        <f t="shared" si="36"/>
        <v>40</v>
      </c>
    </row>
    <row r="15" spans="1:73" ht="20" customHeight="1">
      <c r="A15" s="260" t="s">
        <v>870</v>
      </c>
      <c r="B15" s="260" t="s">
        <v>871</v>
      </c>
      <c r="C15" s="260" t="s">
        <v>242</v>
      </c>
      <c r="D15" s="272">
        <v>96.5</v>
      </c>
      <c r="E15" s="273">
        <v>67.5</v>
      </c>
      <c r="F15" s="317">
        <f t="shared" si="0"/>
        <v>30</v>
      </c>
      <c r="G15" s="273" t="s">
        <v>199</v>
      </c>
      <c r="H15" s="273">
        <v>54.5</v>
      </c>
      <c r="I15" s="261">
        <f t="shared" si="1"/>
        <v>20</v>
      </c>
      <c r="J15" s="273">
        <v>66</v>
      </c>
      <c r="K15" s="261">
        <f t="shared" si="2"/>
        <v>30</v>
      </c>
      <c r="L15" s="273">
        <v>50</v>
      </c>
      <c r="M15" s="261">
        <f t="shared" si="3"/>
        <v>20</v>
      </c>
      <c r="N15" s="273">
        <v>84</v>
      </c>
      <c r="O15" s="261">
        <f t="shared" si="4"/>
        <v>30</v>
      </c>
      <c r="P15" s="326">
        <f t="shared" si="5"/>
        <v>130</v>
      </c>
      <c r="Q15" s="327">
        <f t="shared" si="6"/>
        <v>0</v>
      </c>
      <c r="R15" s="328">
        <f t="shared" si="7"/>
        <v>130</v>
      </c>
      <c r="S15" s="328">
        <f t="shared" si="8"/>
        <v>6</v>
      </c>
      <c r="T15" s="318" t="s">
        <v>200</v>
      </c>
      <c r="U15" s="318" t="s">
        <v>74</v>
      </c>
      <c r="V15" s="318" t="s">
        <v>74</v>
      </c>
      <c r="W15" s="273">
        <v>20</v>
      </c>
      <c r="X15" s="623">
        <f t="shared" si="9"/>
        <v>30</v>
      </c>
      <c r="Y15" s="329">
        <f t="shared" si="10"/>
        <v>30</v>
      </c>
      <c r="Z15" s="330">
        <f t="shared" si="11"/>
        <v>1</v>
      </c>
      <c r="AA15" s="331">
        <f t="shared" si="12"/>
        <v>60</v>
      </c>
      <c r="AB15" s="330">
        <f t="shared" si="13"/>
        <v>3</v>
      </c>
      <c r="AC15" s="318" t="s">
        <v>7</v>
      </c>
      <c r="AD15" s="264">
        <f t="shared" si="14"/>
        <v>15</v>
      </c>
      <c r="AE15" s="264">
        <f t="shared" si="15"/>
        <v>3</v>
      </c>
      <c r="AF15" s="318" t="s">
        <v>196</v>
      </c>
      <c r="AG15" s="318" t="s">
        <v>7</v>
      </c>
      <c r="AH15" s="318" t="s">
        <v>210</v>
      </c>
      <c r="AI15" s="318" t="s">
        <v>8</v>
      </c>
      <c r="AJ15" s="264">
        <f t="shared" si="16"/>
        <v>15</v>
      </c>
      <c r="AK15" s="264">
        <f t="shared" si="17"/>
        <v>3</v>
      </c>
      <c r="AL15" s="265">
        <f t="shared" si="18"/>
        <v>15</v>
      </c>
      <c r="AM15" s="265">
        <f t="shared" si="19"/>
        <v>0</v>
      </c>
      <c r="AN15" s="265">
        <f t="shared" si="20"/>
        <v>0</v>
      </c>
      <c r="AO15" s="265">
        <f t="shared" si="21"/>
        <v>0</v>
      </c>
      <c r="AP15" s="265">
        <f t="shared" si="22"/>
        <v>0</v>
      </c>
      <c r="AQ15" s="266">
        <f t="shared" si="23"/>
        <v>15</v>
      </c>
      <c r="AR15" s="322" t="s">
        <v>1567</v>
      </c>
      <c r="AS15" s="322" t="s">
        <v>74</v>
      </c>
      <c r="AT15" s="264">
        <f t="shared" si="24"/>
        <v>0</v>
      </c>
      <c r="AU15" s="264">
        <f t="shared" si="25"/>
        <v>0</v>
      </c>
      <c r="AV15" s="322" t="s">
        <v>13</v>
      </c>
      <c r="AW15" s="267">
        <f t="shared" si="26"/>
        <v>10</v>
      </c>
      <c r="AX15" s="267">
        <f t="shared" si="27"/>
        <v>8</v>
      </c>
      <c r="AY15" s="268" t="s">
        <v>246</v>
      </c>
      <c r="AZ15" s="318">
        <v>8</v>
      </c>
      <c r="BA15" s="267">
        <f t="shared" si="28"/>
        <v>1</v>
      </c>
      <c r="BB15" s="268" t="s">
        <v>268</v>
      </c>
      <c r="BC15" s="318">
        <v>10</v>
      </c>
      <c r="BD15" s="267">
        <f t="shared" si="29"/>
        <v>2</v>
      </c>
      <c r="BE15" s="269">
        <f t="shared" si="30"/>
        <v>11</v>
      </c>
      <c r="BF15" s="269">
        <f t="shared" si="31"/>
        <v>1</v>
      </c>
      <c r="BG15" s="269">
        <f t="shared" si="32"/>
        <v>0</v>
      </c>
      <c r="BH15" s="269">
        <f t="shared" si="33"/>
        <v>0</v>
      </c>
      <c r="BI15" s="269">
        <f t="shared" si="34"/>
        <v>0</v>
      </c>
      <c r="BJ15" s="270">
        <f t="shared" si="35"/>
        <v>18.333333333333332</v>
      </c>
      <c r="BK15" s="273" t="s">
        <v>2191</v>
      </c>
      <c r="BL15" s="273" t="s">
        <v>175</v>
      </c>
      <c r="BM15" s="273" t="s">
        <v>175</v>
      </c>
      <c r="BN15" s="613" t="s">
        <v>2440</v>
      </c>
      <c r="BO15" s="332" t="s">
        <v>2454</v>
      </c>
      <c r="BP15" s="332" t="s">
        <v>2455</v>
      </c>
      <c r="BQ15" s="332" t="s">
        <v>2456</v>
      </c>
      <c r="BR15" s="332" t="s">
        <v>2457</v>
      </c>
      <c r="BS15" s="332" t="s">
        <v>2458</v>
      </c>
      <c r="BT15" s="332" t="s">
        <v>2459</v>
      </c>
      <c r="BU15" s="274">
        <f t="shared" si="36"/>
        <v>80</v>
      </c>
    </row>
    <row r="16" spans="1:73" ht="20" customHeight="1">
      <c r="A16" s="260" t="s">
        <v>872</v>
      </c>
      <c r="B16" s="260" t="s">
        <v>873</v>
      </c>
      <c r="C16" s="260" t="s">
        <v>242</v>
      </c>
      <c r="D16" s="272">
        <v>101</v>
      </c>
      <c r="E16" s="273">
        <v>52.5</v>
      </c>
      <c r="F16" s="317">
        <f t="shared" si="0"/>
        <v>20</v>
      </c>
      <c r="G16" s="273" t="s">
        <v>199</v>
      </c>
      <c r="H16" s="273">
        <v>50</v>
      </c>
      <c r="I16" s="261">
        <f t="shared" si="1"/>
        <v>20</v>
      </c>
      <c r="J16" s="273">
        <v>51</v>
      </c>
      <c r="K16" s="261">
        <f t="shared" si="2"/>
        <v>20</v>
      </c>
      <c r="L16" s="273">
        <v>42</v>
      </c>
      <c r="M16" s="261">
        <f t="shared" si="3"/>
        <v>20</v>
      </c>
      <c r="N16" s="273">
        <v>92</v>
      </c>
      <c r="O16" s="261">
        <f t="shared" si="4"/>
        <v>40</v>
      </c>
      <c r="P16" s="326">
        <f t="shared" si="5"/>
        <v>120</v>
      </c>
      <c r="Q16" s="327">
        <f t="shared" si="6"/>
        <v>0</v>
      </c>
      <c r="R16" s="328">
        <f t="shared" si="7"/>
        <v>120</v>
      </c>
      <c r="S16" s="328">
        <f t="shared" si="8"/>
        <v>6</v>
      </c>
      <c r="T16" s="318" t="s">
        <v>200</v>
      </c>
      <c r="U16" s="318" t="s">
        <v>74</v>
      </c>
      <c r="V16" s="318" t="s">
        <v>74</v>
      </c>
      <c r="W16" s="273">
        <v>21</v>
      </c>
      <c r="X16" s="623">
        <f t="shared" si="9"/>
        <v>30</v>
      </c>
      <c r="Y16" s="329">
        <f t="shared" si="10"/>
        <v>30</v>
      </c>
      <c r="Z16" s="330">
        <f t="shared" si="11"/>
        <v>1</v>
      </c>
      <c r="AA16" s="331">
        <f t="shared" si="12"/>
        <v>60</v>
      </c>
      <c r="AB16" s="330">
        <f t="shared" si="13"/>
        <v>3</v>
      </c>
      <c r="AC16" s="318" t="s">
        <v>7</v>
      </c>
      <c r="AD16" s="264">
        <f t="shared" si="14"/>
        <v>15</v>
      </c>
      <c r="AE16" s="264">
        <f t="shared" si="15"/>
        <v>3</v>
      </c>
      <c r="AF16" s="318" t="s">
        <v>197</v>
      </c>
      <c r="AG16" s="318" t="s">
        <v>7</v>
      </c>
      <c r="AH16" s="318" t="s">
        <v>173</v>
      </c>
      <c r="AI16" s="318" t="s">
        <v>7</v>
      </c>
      <c r="AJ16" s="264">
        <f t="shared" si="16"/>
        <v>15</v>
      </c>
      <c r="AK16" s="264">
        <f t="shared" si="17"/>
        <v>3</v>
      </c>
      <c r="AL16" s="265">
        <f t="shared" si="18"/>
        <v>15</v>
      </c>
      <c r="AM16" s="265">
        <f t="shared" si="19"/>
        <v>0</v>
      </c>
      <c r="AN16" s="265">
        <f t="shared" si="20"/>
        <v>0</v>
      </c>
      <c r="AO16" s="265">
        <f t="shared" si="21"/>
        <v>0</v>
      </c>
      <c r="AP16" s="265">
        <f t="shared" si="22"/>
        <v>0</v>
      </c>
      <c r="AQ16" s="266">
        <f t="shared" si="23"/>
        <v>15</v>
      </c>
      <c r="AR16" s="322" t="s">
        <v>1567</v>
      </c>
      <c r="AS16" s="322" t="s">
        <v>74</v>
      </c>
      <c r="AT16" s="264">
        <f t="shared" si="24"/>
        <v>0</v>
      </c>
      <c r="AU16" s="264">
        <f t="shared" si="25"/>
        <v>0</v>
      </c>
      <c r="AV16" s="322" t="s">
        <v>13</v>
      </c>
      <c r="AW16" s="267">
        <f t="shared" si="26"/>
        <v>10</v>
      </c>
      <c r="AX16" s="267">
        <f t="shared" si="27"/>
        <v>8</v>
      </c>
      <c r="AY16" s="268" t="s">
        <v>246</v>
      </c>
      <c r="AZ16" s="318">
        <v>8</v>
      </c>
      <c r="BA16" s="267">
        <f t="shared" si="28"/>
        <v>1</v>
      </c>
      <c r="BB16" s="268" t="s">
        <v>268</v>
      </c>
      <c r="BC16" s="318">
        <v>10</v>
      </c>
      <c r="BD16" s="267">
        <f t="shared" si="29"/>
        <v>2</v>
      </c>
      <c r="BE16" s="269">
        <f t="shared" si="30"/>
        <v>11</v>
      </c>
      <c r="BF16" s="269">
        <f t="shared" si="31"/>
        <v>1</v>
      </c>
      <c r="BG16" s="269">
        <f t="shared" si="32"/>
        <v>0</v>
      </c>
      <c r="BH16" s="269">
        <f t="shared" si="33"/>
        <v>0</v>
      </c>
      <c r="BI16" s="269">
        <f t="shared" si="34"/>
        <v>0</v>
      </c>
      <c r="BJ16" s="270">
        <f t="shared" si="35"/>
        <v>18.333333333333332</v>
      </c>
      <c r="BK16" s="273" t="s">
        <v>2191</v>
      </c>
      <c r="BL16" s="273" t="s">
        <v>175</v>
      </c>
      <c r="BM16" s="273" t="s">
        <v>175</v>
      </c>
      <c r="BN16" s="613" t="s">
        <v>2373</v>
      </c>
      <c r="BO16" s="332" t="s">
        <v>2460</v>
      </c>
      <c r="BP16" s="332" t="s">
        <v>2461</v>
      </c>
      <c r="BQ16" s="332" t="s">
        <v>2462</v>
      </c>
      <c r="BR16" s="332" t="s">
        <v>2463</v>
      </c>
      <c r="BS16" s="332" t="s">
        <v>2464</v>
      </c>
      <c r="BT16" s="332" t="s">
        <v>2465</v>
      </c>
      <c r="BU16" s="274">
        <f t="shared" si="36"/>
        <v>84</v>
      </c>
    </row>
    <row r="17" spans="1:73" ht="20" customHeight="1">
      <c r="A17" s="260" t="s">
        <v>874</v>
      </c>
      <c r="B17" s="260" t="s">
        <v>2466</v>
      </c>
      <c r="C17" s="260" t="s">
        <v>242</v>
      </c>
      <c r="D17" s="272">
        <v>71</v>
      </c>
      <c r="E17" s="273">
        <v>47.5</v>
      </c>
      <c r="F17" s="317">
        <f t="shared" si="0"/>
        <v>20</v>
      </c>
      <c r="G17" s="273" t="s">
        <v>199</v>
      </c>
      <c r="H17" s="273">
        <v>43</v>
      </c>
      <c r="I17" s="261">
        <f t="shared" si="1"/>
        <v>20</v>
      </c>
      <c r="J17" s="273">
        <v>50</v>
      </c>
      <c r="K17" s="261">
        <f t="shared" si="2"/>
        <v>20</v>
      </c>
      <c r="L17" s="273">
        <v>80</v>
      </c>
      <c r="M17" s="261">
        <f t="shared" si="3"/>
        <v>30</v>
      </c>
      <c r="N17" s="273">
        <v>62</v>
      </c>
      <c r="O17" s="261">
        <f t="shared" si="4"/>
        <v>20</v>
      </c>
      <c r="P17" s="326">
        <f t="shared" si="5"/>
        <v>110</v>
      </c>
      <c r="Q17" s="327">
        <f t="shared" si="6"/>
        <v>0</v>
      </c>
      <c r="R17" s="328">
        <f t="shared" si="7"/>
        <v>110.00000000000001</v>
      </c>
      <c r="S17" s="328">
        <f t="shared" si="8"/>
        <v>4</v>
      </c>
      <c r="T17" s="318" t="s">
        <v>200</v>
      </c>
      <c r="U17" s="318" t="s">
        <v>74</v>
      </c>
      <c r="V17" s="318" t="s">
        <v>74</v>
      </c>
      <c r="W17" s="273">
        <v>19</v>
      </c>
      <c r="X17" s="623">
        <f t="shared" si="9"/>
        <v>30</v>
      </c>
      <c r="Y17" s="329">
        <f t="shared" si="10"/>
        <v>30</v>
      </c>
      <c r="Z17" s="330">
        <f t="shared" si="11"/>
        <v>1</v>
      </c>
      <c r="AA17" s="331">
        <f t="shared" si="12"/>
        <v>60</v>
      </c>
      <c r="AB17" s="330">
        <f t="shared" si="13"/>
        <v>3</v>
      </c>
      <c r="AC17" s="318" t="s">
        <v>7</v>
      </c>
      <c r="AD17" s="264">
        <f t="shared" si="14"/>
        <v>15</v>
      </c>
      <c r="AE17" s="264">
        <f t="shared" si="15"/>
        <v>3</v>
      </c>
      <c r="AF17" s="318" t="s">
        <v>321</v>
      </c>
      <c r="AG17" s="318" t="s">
        <v>8</v>
      </c>
      <c r="AH17" s="318" t="s">
        <v>172</v>
      </c>
      <c r="AI17" s="318" t="s">
        <v>8</v>
      </c>
      <c r="AJ17" s="264">
        <f t="shared" si="16"/>
        <v>10</v>
      </c>
      <c r="AK17" s="264">
        <f t="shared" si="17"/>
        <v>2</v>
      </c>
      <c r="AL17" s="265">
        <f t="shared" si="18"/>
        <v>12</v>
      </c>
      <c r="AM17" s="265">
        <f t="shared" si="19"/>
        <v>0</v>
      </c>
      <c r="AN17" s="265">
        <f t="shared" si="20"/>
        <v>0</v>
      </c>
      <c r="AO17" s="265">
        <f t="shared" si="21"/>
        <v>0</v>
      </c>
      <c r="AP17" s="265">
        <f t="shared" si="22"/>
        <v>0</v>
      </c>
      <c r="AQ17" s="266">
        <f t="shared" si="23"/>
        <v>12</v>
      </c>
      <c r="AR17" s="322" t="s">
        <v>1567</v>
      </c>
      <c r="AS17" s="322" t="s">
        <v>74</v>
      </c>
      <c r="AT17" s="264">
        <f t="shared" si="24"/>
        <v>0</v>
      </c>
      <c r="AU17" s="264">
        <f t="shared" si="25"/>
        <v>0</v>
      </c>
      <c r="AV17" s="322" t="s">
        <v>13</v>
      </c>
      <c r="AW17" s="267">
        <f t="shared" si="26"/>
        <v>10</v>
      </c>
      <c r="AX17" s="267">
        <f t="shared" si="27"/>
        <v>8</v>
      </c>
      <c r="AY17" s="268" t="s">
        <v>246</v>
      </c>
      <c r="AZ17" s="318">
        <v>8</v>
      </c>
      <c r="BA17" s="267">
        <f t="shared" si="28"/>
        <v>1</v>
      </c>
      <c r="BB17" s="268" t="s">
        <v>268</v>
      </c>
      <c r="BC17" s="318">
        <v>5</v>
      </c>
      <c r="BD17" s="267">
        <f t="shared" si="29"/>
        <v>1</v>
      </c>
      <c r="BE17" s="269">
        <f t="shared" si="30"/>
        <v>10</v>
      </c>
      <c r="BF17" s="269">
        <f t="shared" si="31"/>
        <v>1</v>
      </c>
      <c r="BG17" s="269">
        <f t="shared" si="32"/>
        <v>0</v>
      </c>
      <c r="BH17" s="269">
        <f t="shared" si="33"/>
        <v>0</v>
      </c>
      <c r="BI17" s="269">
        <f t="shared" si="34"/>
        <v>0</v>
      </c>
      <c r="BJ17" s="270">
        <f t="shared" si="35"/>
        <v>16.666666666666668</v>
      </c>
      <c r="BK17" s="273" t="s">
        <v>2191</v>
      </c>
      <c r="BL17" s="273" t="s">
        <v>175</v>
      </c>
      <c r="BM17" s="273" t="s">
        <v>175</v>
      </c>
      <c r="BN17" s="613" t="s">
        <v>2467</v>
      </c>
      <c r="BO17" s="332" t="s">
        <v>2468</v>
      </c>
      <c r="BP17" s="332" t="s">
        <v>2469</v>
      </c>
      <c r="BQ17" s="332" t="s">
        <v>2470</v>
      </c>
      <c r="BR17" s="332" t="s">
        <v>2471</v>
      </c>
      <c r="BS17" s="332" t="s">
        <v>2472</v>
      </c>
      <c r="BT17" s="332" t="s">
        <v>2473</v>
      </c>
      <c r="BU17" s="274">
        <f t="shared" si="36"/>
        <v>76</v>
      </c>
    </row>
    <row r="18" spans="1:73" ht="20" customHeight="1">
      <c r="A18" s="260" t="s">
        <v>875</v>
      </c>
      <c r="B18" s="260" t="s">
        <v>876</v>
      </c>
      <c r="C18" s="260" t="s">
        <v>242</v>
      </c>
      <c r="D18" s="272">
        <v>100.5</v>
      </c>
      <c r="E18" s="273">
        <v>64</v>
      </c>
      <c r="F18" s="317">
        <f t="shared" si="0"/>
        <v>20</v>
      </c>
      <c r="G18" s="273" t="s">
        <v>199</v>
      </c>
      <c r="H18" s="273">
        <v>41.5</v>
      </c>
      <c r="I18" s="261">
        <f t="shared" si="1"/>
        <v>20</v>
      </c>
      <c r="J18" s="273">
        <v>62</v>
      </c>
      <c r="K18" s="261">
        <f t="shared" si="2"/>
        <v>20</v>
      </c>
      <c r="L18" s="273">
        <v>38</v>
      </c>
      <c r="M18" s="261">
        <f t="shared" si="3"/>
        <v>10</v>
      </c>
      <c r="N18" s="273">
        <v>78</v>
      </c>
      <c r="O18" s="261">
        <f t="shared" si="4"/>
        <v>30</v>
      </c>
      <c r="P18" s="326">
        <f t="shared" si="5"/>
        <v>100</v>
      </c>
      <c r="Q18" s="327">
        <f t="shared" si="6"/>
        <v>0</v>
      </c>
      <c r="R18" s="328">
        <f t="shared" si="7"/>
        <v>100</v>
      </c>
      <c r="S18" s="328">
        <f t="shared" si="8"/>
        <v>4</v>
      </c>
      <c r="T18" s="318" t="s">
        <v>200</v>
      </c>
      <c r="U18" s="318" t="s">
        <v>74</v>
      </c>
      <c r="V18" s="318" t="s">
        <v>74</v>
      </c>
      <c r="W18" s="273">
        <v>14</v>
      </c>
      <c r="X18" s="623">
        <f t="shared" si="9"/>
        <v>20</v>
      </c>
      <c r="Y18" s="329">
        <f t="shared" si="10"/>
        <v>20</v>
      </c>
      <c r="Z18" s="330">
        <f t="shared" si="11"/>
        <v>1</v>
      </c>
      <c r="AA18" s="331">
        <f t="shared" si="12"/>
        <v>40</v>
      </c>
      <c r="AB18" s="330">
        <f t="shared" si="13"/>
        <v>3</v>
      </c>
      <c r="AC18" s="318" t="s">
        <v>7</v>
      </c>
      <c r="AD18" s="264">
        <f t="shared" si="14"/>
        <v>15</v>
      </c>
      <c r="AE18" s="264">
        <f t="shared" si="15"/>
        <v>3</v>
      </c>
      <c r="AF18" s="318" t="s">
        <v>170</v>
      </c>
      <c r="AG18" s="318" t="s">
        <v>6</v>
      </c>
      <c r="AH18" s="318" t="s">
        <v>210</v>
      </c>
      <c r="AI18" s="318" t="s">
        <v>7</v>
      </c>
      <c r="AJ18" s="264">
        <f t="shared" si="16"/>
        <v>15</v>
      </c>
      <c r="AK18" s="264">
        <f t="shared" si="17"/>
        <v>3</v>
      </c>
      <c r="AL18" s="265">
        <f t="shared" si="18"/>
        <v>13</v>
      </c>
      <c r="AM18" s="265">
        <f t="shared" si="19"/>
        <v>0</v>
      </c>
      <c r="AN18" s="265">
        <f t="shared" si="20"/>
        <v>0</v>
      </c>
      <c r="AO18" s="265">
        <f t="shared" si="21"/>
        <v>0</v>
      </c>
      <c r="AP18" s="265">
        <f t="shared" si="22"/>
        <v>0</v>
      </c>
      <c r="AQ18" s="266">
        <f t="shared" si="23"/>
        <v>13</v>
      </c>
      <c r="AR18" s="322" t="s">
        <v>1567</v>
      </c>
      <c r="AS18" s="322" t="s">
        <v>74</v>
      </c>
      <c r="AT18" s="264">
        <f t="shared" si="24"/>
        <v>0</v>
      </c>
      <c r="AU18" s="264">
        <f t="shared" si="25"/>
        <v>0</v>
      </c>
      <c r="AV18" s="322" t="s">
        <v>13</v>
      </c>
      <c r="AW18" s="267">
        <f t="shared" si="26"/>
        <v>10</v>
      </c>
      <c r="AX18" s="267">
        <f t="shared" si="27"/>
        <v>8</v>
      </c>
      <c r="AY18" s="268" t="s">
        <v>246</v>
      </c>
      <c r="AZ18" s="318">
        <v>8</v>
      </c>
      <c r="BA18" s="267">
        <f t="shared" si="28"/>
        <v>1</v>
      </c>
      <c r="BB18" s="268" t="s">
        <v>268</v>
      </c>
      <c r="BC18" s="318">
        <v>10</v>
      </c>
      <c r="BD18" s="267">
        <f t="shared" si="29"/>
        <v>2</v>
      </c>
      <c r="BE18" s="269">
        <f t="shared" si="30"/>
        <v>11</v>
      </c>
      <c r="BF18" s="269">
        <f t="shared" si="31"/>
        <v>1</v>
      </c>
      <c r="BG18" s="269">
        <f t="shared" si="32"/>
        <v>0</v>
      </c>
      <c r="BH18" s="269">
        <f t="shared" si="33"/>
        <v>0</v>
      </c>
      <c r="BI18" s="269">
        <f t="shared" si="34"/>
        <v>0</v>
      </c>
      <c r="BJ18" s="270">
        <f t="shared" si="35"/>
        <v>18.333333333333332</v>
      </c>
      <c r="BK18" s="273" t="s">
        <v>2191</v>
      </c>
      <c r="BL18" s="273" t="s">
        <v>175</v>
      </c>
      <c r="BM18" s="273" t="s">
        <v>175</v>
      </c>
      <c r="BN18" s="613" t="s">
        <v>2366</v>
      </c>
      <c r="BO18" s="332" t="s">
        <v>2474</v>
      </c>
      <c r="BP18" s="332" t="s">
        <v>2475</v>
      </c>
      <c r="BQ18" s="332" t="s">
        <v>2476</v>
      </c>
      <c r="BR18" s="332" t="s">
        <v>2477</v>
      </c>
      <c r="BS18" s="332" t="s">
        <v>2478</v>
      </c>
      <c r="BT18" s="332" t="s">
        <v>2479</v>
      </c>
      <c r="BU18" s="274">
        <f t="shared" si="36"/>
        <v>56.000000000000007</v>
      </c>
    </row>
    <row r="19" spans="1:73" ht="20" customHeight="1">
      <c r="A19" s="260" t="s">
        <v>877</v>
      </c>
      <c r="B19" s="260" t="s">
        <v>878</v>
      </c>
      <c r="C19" s="260" t="s">
        <v>242</v>
      </c>
      <c r="D19" s="272">
        <v>81.5</v>
      </c>
      <c r="E19" s="273">
        <v>63</v>
      </c>
      <c r="F19" s="317">
        <f t="shared" si="0"/>
        <v>20</v>
      </c>
      <c r="G19" s="273" t="s">
        <v>208</v>
      </c>
      <c r="H19" s="273">
        <v>81</v>
      </c>
      <c r="I19" s="261">
        <f t="shared" si="1"/>
        <v>30</v>
      </c>
      <c r="J19" s="273">
        <v>61</v>
      </c>
      <c r="K19" s="261">
        <f t="shared" si="2"/>
        <v>20</v>
      </c>
      <c r="L19" s="273">
        <v>55</v>
      </c>
      <c r="M19" s="261">
        <f t="shared" si="3"/>
        <v>20</v>
      </c>
      <c r="N19" s="273">
        <v>80</v>
      </c>
      <c r="O19" s="261">
        <f t="shared" si="4"/>
        <v>30</v>
      </c>
      <c r="P19" s="326">
        <f t="shared" si="5"/>
        <v>120</v>
      </c>
      <c r="Q19" s="327">
        <f t="shared" si="6"/>
        <v>0</v>
      </c>
      <c r="R19" s="328">
        <f t="shared" si="7"/>
        <v>120</v>
      </c>
      <c r="S19" s="328">
        <f t="shared" si="8"/>
        <v>6</v>
      </c>
      <c r="T19" s="318" t="s">
        <v>207</v>
      </c>
      <c r="U19" s="318" t="s">
        <v>74</v>
      </c>
      <c r="V19" s="318" t="s">
        <v>74</v>
      </c>
      <c r="W19" s="273">
        <v>20</v>
      </c>
      <c r="X19" s="623">
        <f t="shared" si="9"/>
        <v>30</v>
      </c>
      <c r="Y19" s="329">
        <f t="shared" si="10"/>
        <v>30</v>
      </c>
      <c r="Z19" s="330">
        <f t="shared" si="11"/>
        <v>1</v>
      </c>
      <c r="AA19" s="331">
        <f t="shared" si="12"/>
        <v>60</v>
      </c>
      <c r="AB19" s="330">
        <f t="shared" si="13"/>
        <v>3</v>
      </c>
      <c r="AC19" s="318" t="s">
        <v>7</v>
      </c>
      <c r="AD19" s="264">
        <f t="shared" si="14"/>
        <v>15</v>
      </c>
      <c r="AE19" s="264">
        <f t="shared" si="15"/>
        <v>3</v>
      </c>
      <c r="AF19" s="318" t="s">
        <v>170</v>
      </c>
      <c r="AG19" s="318" t="s">
        <v>6</v>
      </c>
      <c r="AH19" s="318" t="s">
        <v>210</v>
      </c>
      <c r="AI19" s="318" t="s">
        <v>8</v>
      </c>
      <c r="AJ19" s="264">
        <f t="shared" si="16"/>
        <v>15</v>
      </c>
      <c r="AK19" s="264">
        <f t="shared" si="17"/>
        <v>3</v>
      </c>
      <c r="AL19" s="265">
        <f t="shared" si="18"/>
        <v>15</v>
      </c>
      <c r="AM19" s="265">
        <f t="shared" si="19"/>
        <v>0</v>
      </c>
      <c r="AN19" s="265">
        <f t="shared" si="20"/>
        <v>0</v>
      </c>
      <c r="AO19" s="265">
        <f t="shared" si="21"/>
        <v>0</v>
      </c>
      <c r="AP19" s="265">
        <f t="shared" si="22"/>
        <v>0</v>
      </c>
      <c r="AQ19" s="266">
        <f t="shared" si="23"/>
        <v>15</v>
      </c>
      <c r="AR19" s="322" t="s">
        <v>1567</v>
      </c>
      <c r="AS19" s="322" t="s">
        <v>74</v>
      </c>
      <c r="AT19" s="264">
        <f t="shared" si="24"/>
        <v>0</v>
      </c>
      <c r="AU19" s="264">
        <f t="shared" si="25"/>
        <v>0</v>
      </c>
      <c r="AV19" s="322" t="s">
        <v>13</v>
      </c>
      <c r="AW19" s="267">
        <f t="shared" si="26"/>
        <v>10</v>
      </c>
      <c r="AX19" s="267">
        <f t="shared" si="27"/>
        <v>8</v>
      </c>
      <c r="AY19" s="268" t="s">
        <v>246</v>
      </c>
      <c r="AZ19" s="318">
        <v>8</v>
      </c>
      <c r="BA19" s="267">
        <f t="shared" si="28"/>
        <v>1</v>
      </c>
      <c r="BB19" s="268" t="s">
        <v>268</v>
      </c>
      <c r="BC19" s="318">
        <v>10</v>
      </c>
      <c r="BD19" s="267">
        <f t="shared" si="29"/>
        <v>2</v>
      </c>
      <c r="BE19" s="269">
        <f t="shared" si="30"/>
        <v>11</v>
      </c>
      <c r="BF19" s="269">
        <f t="shared" si="31"/>
        <v>1</v>
      </c>
      <c r="BG19" s="269">
        <f t="shared" si="32"/>
        <v>0</v>
      </c>
      <c r="BH19" s="269">
        <f t="shared" si="33"/>
        <v>0</v>
      </c>
      <c r="BI19" s="269">
        <f t="shared" si="34"/>
        <v>0</v>
      </c>
      <c r="BJ19" s="270">
        <f t="shared" si="35"/>
        <v>18.333333333333332</v>
      </c>
      <c r="BK19" s="273" t="s">
        <v>2365</v>
      </c>
      <c r="BL19" s="273" t="s">
        <v>175</v>
      </c>
      <c r="BM19" s="273" t="s">
        <v>175</v>
      </c>
      <c r="BN19" s="613" t="s">
        <v>2440</v>
      </c>
      <c r="BO19" s="332" t="s">
        <v>2480</v>
      </c>
      <c r="BP19" s="332" t="s">
        <v>2481</v>
      </c>
      <c r="BQ19" s="332" t="s">
        <v>2482</v>
      </c>
      <c r="BR19" s="332" t="s">
        <v>2483</v>
      </c>
      <c r="BS19" s="332" t="s">
        <v>2484</v>
      </c>
      <c r="BT19" s="332" t="s">
        <v>2485</v>
      </c>
      <c r="BU19" s="274">
        <f t="shared" si="36"/>
        <v>80</v>
      </c>
    </row>
    <row r="20" spans="1:73" ht="20" customHeight="1">
      <c r="A20" s="260" t="s">
        <v>879</v>
      </c>
      <c r="B20" s="260" t="s">
        <v>880</v>
      </c>
      <c r="C20" s="260" t="s">
        <v>242</v>
      </c>
      <c r="D20" s="272">
        <v>103</v>
      </c>
      <c r="E20" s="273">
        <v>72</v>
      </c>
      <c r="F20" s="317">
        <f t="shared" si="0"/>
        <v>30</v>
      </c>
      <c r="G20" s="273" t="s">
        <v>199</v>
      </c>
      <c r="H20" s="273">
        <v>67.5</v>
      </c>
      <c r="I20" s="261">
        <f t="shared" si="1"/>
        <v>30</v>
      </c>
      <c r="J20" s="273">
        <v>70</v>
      </c>
      <c r="K20" s="261">
        <f t="shared" si="2"/>
        <v>30</v>
      </c>
      <c r="L20" s="273">
        <v>44</v>
      </c>
      <c r="M20" s="261">
        <f t="shared" si="3"/>
        <v>20</v>
      </c>
      <c r="N20" s="273">
        <v>80</v>
      </c>
      <c r="O20" s="261">
        <f t="shared" si="4"/>
        <v>30</v>
      </c>
      <c r="P20" s="326">
        <f t="shared" si="5"/>
        <v>140</v>
      </c>
      <c r="Q20" s="327">
        <f t="shared" si="6"/>
        <v>0</v>
      </c>
      <c r="R20" s="328">
        <f t="shared" si="7"/>
        <v>140</v>
      </c>
      <c r="S20" s="328">
        <f t="shared" si="8"/>
        <v>6</v>
      </c>
      <c r="T20" s="318" t="s">
        <v>200</v>
      </c>
      <c r="U20" s="318" t="s">
        <v>74</v>
      </c>
      <c r="V20" s="318" t="s">
        <v>74</v>
      </c>
      <c r="W20" s="273">
        <v>18</v>
      </c>
      <c r="X20" s="623">
        <f t="shared" si="9"/>
        <v>30</v>
      </c>
      <c r="Y20" s="329">
        <f t="shared" si="10"/>
        <v>30</v>
      </c>
      <c r="Z20" s="330">
        <f t="shared" si="11"/>
        <v>1</v>
      </c>
      <c r="AA20" s="331">
        <f t="shared" si="12"/>
        <v>60</v>
      </c>
      <c r="AB20" s="330">
        <f t="shared" si="13"/>
        <v>3</v>
      </c>
      <c r="AC20" s="318" t="s">
        <v>6</v>
      </c>
      <c r="AD20" s="264">
        <f t="shared" si="14"/>
        <v>20</v>
      </c>
      <c r="AE20" s="264">
        <f t="shared" si="15"/>
        <v>4</v>
      </c>
      <c r="AF20" s="318" t="s">
        <v>171</v>
      </c>
      <c r="AG20" s="318" t="s">
        <v>6</v>
      </c>
      <c r="AH20" s="318" t="s">
        <v>174</v>
      </c>
      <c r="AI20" s="318" t="s">
        <v>6</v>
      </c>
      <c r="AJ20" s="264">
        <f t="shared" si="16"/>
        <v>20</v>
      </c>
      <c r="AK20" s="264">
        <f t="shared" si="17"/>
        <v>4</v>
      </c>
      <c r="AL20" s="265">
        <f t="shared" si="18"/>
        <v>17</v>
      </c>
      <c r="AM20" s="265">
        <f t="shared" si="19"/>
        <v>0</v>
      </c>
      <c r="AN20" s="265">
        <f t="shared" si="20"/>
        <v>0</v>
      </c>
      <c r="AO20" s="265">
        <f t="shared" si="21"/>
        <v>0</v>
      </c>
      <c r="AP20" s="265">
        <f t="shared" si="22"/>
        <v>0</v>
      </c>
      <c r="AQ20" s="266">
        <f t="shared" si="23"/>
        <v>17</v>
      </c>
      <c r="AR20" s="322" t="s">
        <v>1567</v>
      </c>
      <c r="AS20" s="322" t="s">
        <v>74</v>
      </c>
      <c r="AT20" s="264">
        <f t="shared" si="24"/>
        <v>0</v>
      </c>
      <c r="AU20" s="264">
        <f t="shared" si="25"/>
        <v>0</v>
      </c>
      <c r="AV20" s="322" t="s">
        <v>13</v>
      </c>
      <c r="AW20" s="267">
        <f t="shared" si="26"/>
        <v>10</v>
      </c>
      <c r="AX20" s="267">
        <f t="shared" si="27"/>
        <v>8</v>
      </c>
      <c r="AY20" s="268" t="s">
        <v>246</v>
      </c>
      <c r="AZ20" s="318">
        <v>9</v>
      </c>
      <c r="BA20" s="267">
        <f t="shared" si="28"/>
        <v>2</v>
      </c>
      <c r="BB20" s="268" t="s">
        <v>268</v>
      </c>
      <c r="BC20" s="318">
        <v>10</v>
      </c>
      <c r="BD20" s="267">
        <f t="shared" si="29"/>
        <v>2</v>
      </c>
      <c r="BE20" s="269">
        <f t="shared" si="30"/>
        <v>12</v>
      </c>
      <c r="BF20" s="269">
        <f t="shared" si="31"/>
        <v>1</v>
      </c>
      <c r="BG20" s="269">
        <f t="shared" si="32"/>
        <v>0</v>
      </c>
      <c r="BH20" s="269">
        <f t="shared" si="33"/>
        <v>0</v>
      </c>
      <c r="BI20" s="269">
        <f t="shared" si="34"/>
        <v>0</v>
      </c>
      <c r="BJ20" s="270">
        <f t="shared" si="35"/>
        <v>20</v>
      </c>
      <c r="BK20" s="273" t="s">
        <v>2486</v>
      </c>
      <c r="BL20" s="624" t="s">
        <v>2487</v>
      </c>
      <c r="BM20" s="273" t="s">
        <v>175</v>
      </c>
      <c r="BN20" s="613" t="s">
        <v>2373</v>
      </c>
      <c r="BO20" s="332" t="s">
        <v>2488</v>
      </c>
      <c r="BP20" s="332" t="s">
        <v>2489</v>
      </c>
      <c r="BQ20" s="332" t="s">
        <v>2490</v>
      </c>
      <c r="BR20" s="332" t="s">
        <v>2491</v>
      </c>
      <c r="BS20" s="332" t="s">
        <v>2492</v>
      </c>
      <c r="BT20" s="332" t="s">
        <v>2493</v>
      </c>
      <c r="BU20" s="274">
        <f t="shared" si="36"/>
        <v>72</v>
      </c>
    </row>
    <row r="21" spans="1:73" ht="20" customHeight="1">
      <c r="A21" s="260" t="s">
        <v>881</v>
      </c>
      <c r="B21" s="260" t="s">
        <v>882</v>
      </c>
      <c r="C21" s="260" t="s">
        <v>242</v>
      </c>
      <c r="D21" s="272">
        <v>103</v>
      </c>
      <c r="E21" s="273">
        <v>84</v>
      </c>
      <c r="F21" s="317">
        <f t="shared" si="0"/>
        <v>30</v>
      </c>
      <c r="G21" s="273" t="s">
        <v>199</v>
      </c>
      <c r="H21" s="273">
        <v>94.5</v>
      </c>
      <c r="I21" s="261">
        <f t="shared" si="1"/>
        <v>40</v>
      </c>
      <c r="J21" s="273">
        <v>84</v>
      </c>
      <c r="K21" s="261">
        <f t="shared" si="2"/>
        <v>30</v>
      </c>
      <c r="L21" s="273">
        <v>92</v>
      </c>
      <c r="M21" s="261">
        <f t="shared" si="3"/>
        <v>40</v>
      </c>
      <c r="N21" s="273">
        <v>98</v>
      </c>
      <c r="O21" s="261">
        <f t="shared" si="4"/>
        <v>40</v>
      </c>
      <c r="P21" s="326">
        <f t="shared" si="5"/>
        <v>180</v>
      </c>
      <c r="Q21" s="327">
        <f t="shared" si="6"/>
        <v>0</v>
      </c>
      <c r="R21" s="328">
        <f t="shared" si="7"/>
        <v>180</v>
      </c>
      <c r="S21" s="328">
        <f t="shared" si="8"/>
        <v>8</v>
      </c>
      <c r="T21" s="318" t="s">
        <v>200</v>
      </c>
      <c r="U21" s="318" t="s">
        <v>74</v>
      </c>
      <c r="V21" s="318" t="s">
        <v>74</v>
      </c>
      <c r="W21" s="273">
        <v>24</v>
      </c>
      <c r="X21" s="623">
        <f t="shared" si="9"/>
        <v>40</v>
      </c>
      <c r="Y21" s="329">
        <f t="shared" si="10"/>
        <v>40</v>
      </c>
      <c r="Z21" s="330">
        <f t="shared" si="11"/>
        <v>1</v>
      </c>
      <c r="AA21" s="331">
        <f t="shared" si="12"/>
        <v>80</v>
      </c>
      <c r="AB21" s="330">
        <f t="shared" si="13"/>
        <v>4</v>
      </c>
      <c r="AC21" s="318" t="s">
        <v>7</v>
      </c>
      <c r="AD21" s="264">
        <f t="shared" si="14"/>
        <v>15</v>
      </c>
      <c r="AE21" s="264">
        <f t="shared" si="15"/>
        <v>3</v>
      </c>
      <c r="AF21" s="318" t="s">
        <v>171</v>
      </c>
      <c r="AG21" s="318" t="s">
        <v>6</v>
      </c>
      <c r="AH21" s="318" t="s">
        <v>174</v>
      </c>
      <c r="AI21" s="318" t="s">
        <v>7</v>
      </c>
      <c r="AJ21" s="264">
        <f t="shared" si="16"/>
        <v>15</v>
      </c>
      <c r="AK21" s="264">
        <f t="shared" si="17"/>
        <v>3</v>
      </c>
      <c r="AL21" s="265">
        <f t="shared" si="18"/>
        <v>18</v>
      </c>
      <c r="AM21" s="265">
        <f t="shared" si="19"/>
        <v>0</v>
      </c>
      <c r="AN21" s="265">
        <f t="shared" si="20"/>
        <v>0</v>
      </c>
      <c r="AO21" s="265">
        <f t="shared" si="21"/>
        <v>0</v>
      </c>
      <c r="AP21" s="265">
        <f t="shared" si="22"/>
        <v>0</v>
      </c>
      <c r="AQ21" s="266">
        <f t="shared" si="23"/>
        <v>18</v>
      </c>
      <c r="AR21" s="322" t="s">
        <v>1567</v>
      </c>
      <c r="AS21" s="322" t="s">
        <v>74</v>
      </c>
      <c r="AT21" s="264">
        <f t="shared" si="24"/>
        <v>0</v>
      </c>
      <c r="AU21" s="264">
        <f t="shared" si="25"/>
        <v>0</v>
      </c>
      <c r="AV21" s="322" t="s">
        <v>13</v>
      </c>
      <c r="AW21" s="267">
        <f t="shared" si="26"/>
        <v>10</v>
      </c>
      <c r="AX21" s="267">
        <f t="shared" si="27"/>
        <v>8</v>
      </c>
      <c r="AY21" s="268" t="s">
        <v>246</v>
      </c>
      <c r="AZ21" s="318">
        <v>8</v>
      </c>
      <c r="BA21" s="267">
        <f t="shared" si="28"/>
        <v>1</v>
      </c>
      <c r="BB21" s="268" t="s">
        <v>268</v>
      </c>
      <c r="BC21" s="318">
        <v>10</v>
      </c>
      <c r="BD21" s="267">
        <f t="shared" si="29"/>
        <v>2</v>
      </c>
      <c r="BE21" s="269">
        <f t="shared" si="30"/>
        <v>11</v>
      </c>
      <c r="BF21" s="269">
        <f t="shared" si="31"/>
        <v>1</v>
      </c>
      <c r="BG21" s="269">
        <f t="shared" si="32"/>
        <v>0</v>
      </c>
      <c r="BH21" s="269">
        <f t="shared" si="33"/>
        <v>0</v>
      </c>
      <c r="BI21" s="269">
        <f t="shared" si="34"/>
        <v>0</v>
      </c>
      <c r="BJ21" s="270">
        <f t="shared" si="35"/>
        <v>18.333333333333332</v>
      </c>
      <c r="BK21" s="273" t="s">
        <v>2365</v>
      </c>
      <c r="BL21" s="273" t="s">
        <v>175</v>
      </c>
      <c r="BM21" s="273" t="s">
        <v>175</v>
      </c>
      <c r="BN21" s="613" t="s">
        <v>2494</v>
      </c>
      <c r="BO21" s="332" t="s">
        <v>2495</v>
      </c>
      <c r="BP21" s="332" t="s">
        <v>2496</v>
      </c>
      <c r="BQ21" s="332" t="s">
        <v>2497</v>
      </c>
      <c r="BR21" s="332" t="s">
        <v>2498</v>
      </c>
      <c r="BS21" s="332" t="s">
        <v>2499</v>
      </c>
      <c r="BT21" s="332" t="s">
        <v>2500</v>
      </c>
      <c r="BU21" s="274">
        <f t="shared" si="36"/>
        <v>96</v>
      </c>
    </row>
    <row r="22" spans="1:73" ht="20" customHeight="1">
      <c r="A22" s="260" t="s">
        <v>883</v>
      </c>
      <c r="B22" s="260" t="s">
        <v>884</v>
      </c>
      <c r="C22" s="260" t="s">
        <v>242</v>
      </c>
      <c r="D22" s="272">
        <v>98</v>
      </c>
      <c r="E22" s="273">
        <v>38</v>
      </c>
      <c r="F22" s="317">
        <f t="shared" si="0"/>
        <v>10</v>
      </c>
      <c r="G22" s="273" t="s">
        <v>208</v>
      </c>
      <c r="H22" s="273">
        <v>44</v>
      </c>
      <c r="I22" s="261">
        <f t="shared" si="1"/>
        <v>20</v>
      </c>
      <c r="J22" s="273">
        <v>35</v>
      </c>
      <c r="K22" s="261">
        <f t="shared" si="2"/>
        <v>10</v>
      </c>
      <c r="L22" s="273">
        <v>74</v>
      </c>
      <c r="M22" s="261">
        <f t="shared" si="3"/>
        <v>30</v>
      </c>
      <c r="N22" s="273">
        <v>52</v>
      </c>
      <c r="O22" s="261">
        <f t="shared" si="4"/>
        <v>20</v>
      </c>
      <c r="P22" s="326">
        <f t="shared" si="5"/>
        <v>90</v>
      </c>
      <c r="Q22" s="327">
        <f t="shared" si="6"/>
        <v>0</v>
      </c>
      <c r="R22" s="328">
        <f t="shared" si="7"/>
        <v>90</v>
      </c>
      <c r="S22" s="328">
        <f t="shared" si="8"/>
        <v>4</v>
      </c>
      <c r="T22" s="318" t="s">
        <v>207</v>
      </c>
      <c r="U22" s="318" t="s">
        <v>74</v>
      </c>
      <c r="V22" s="318" t="s">
        <v>74</v>
      </c>
      <c r="W22" s="273">
        <v>23</v>
      </c>
      <c r="X22" s="623">
        <f t="shared" si="9"/>
        <v>40</v>
      </c>
      <c r="Y22" s="329">
        <f t="shared" si="10"/>
        <v>40</v>
      </c>
      <c r="Z22" s="330">
        <f t="shared" si="11"/>
        <v>1</v>
      </c>
      <c r="AA22" s="331">
        <f t="shared" si="12"/>
        <v>80</v>
      </c>
      <c r="AB22" s="330">
        <f t="shared" si="13"/>
        <v>4</v>
      </c>
      <c r="AC22" s="318" t="s">
        <v>7</v>
      </c>
      <c r="AD22" s="264">
        <f t="shared" si="14"/>
        <v>15</v>
      </c>
      <c r="AE22" s="264">
        <f t="shared" si="15"/>
        <v>3</v>
      </c>
      <c r="AF22" s="318" t="s">
        <v>170</v>
      </c>
      <c r="AG22" s="318" t="s">
        <v>6</v>
      </c>
      <c r="AH22" s="318" t="s">
        <v>172</v>
      </c>
      <c r="AI22" s="318" t="s">
        <v>8</v>
      </c>
      <c r="AJ22" s="264">
        <f t="shared" si="16"/>
        <v>15</v>
      </c>
      <c r="AK22" s="264">
        <f t="shared" si="17"/>
        <v>3</v>
      </c>
      <c r="AL22" s="265">
        <f t="shared" si="18"/>
        <v>14</v>
      </c>
      <c r="AM22" s="265">
        <f t="shared" si="19"/>
        <v>0</v>
      </c>
      <c r="AN22" s="265">
        <f t="shared" si="20"/>
        <v>0</v>
      </c>
      <c r="AO22" s="265">
        <f t="shared" si="21"/>
        <v>0</v>
      </c>
      <c r="AP22" s="265">
        <f t="shared" si="22"/>
        <v>0</v>
      </c>
      <c r="AQ22" s="266">
        <f t="shared" si="23"/>
        <v>14</v>
      </c>
      <c r="AR22" s="322" t="s">
        <v>1567</v>
      </c>
      <c r="AS22" s="322" t="s">
        <v>74</v>
      </c>
      <c r="AT22" s="264">
        <f t="shared" si="24"/>
        <v>0</v>
      </c>
      <c r="AU22" s="264">
        <f t="shared" si="25"/>
        <v>0</v>
      </c>
      <c r="AV22" s="322" t="s">
        <v>13</v>
      </c>
      <c r="AW22" s="267">
        <f t="shared" si="26"/>
        <v>10</v>
      </c>
      <c r="AX22" s="267">
        <f t="shared" si="27"/>
        <v>8</v>
      </c>
      <c r="AY22" s="268" t="s">
        <v>246</v>
      </c>
      <c r="AZ22" s="318">
        <v>8</v>
      </c>
      <c r="BA22" s="267">
        <f t="shared" si="28"/>
        <v>1</v>
      </c>
      <c r="BB22" s="268" t="s">
        <v>268</v>
      </c>
      <c r="BC22" s="318">
        <v>10</v>
      </c>
      <c r="BD22" s="267">
        <f t="shared" si="29"/>
        <v>2</v>
      </c>
      <c r="BE22" s="269">
        <f t="shared" si="30"/>
        <v>11</v>
      </c>
      <c r="BF22" s="269">
        <f t="shared" si="31"/>
        <v>1</v>
      </c>
      <c r="BG22" s="269">
        <f t="shared" si="32"/>
        <v>0</v>
      </c>
      <c r="BH22" s="269">
        <f t="shared" si="33"/>
        <v>0</v>
      </c>
      <c r="BI22" s="269">
        <f t="shared" si="34"/>
        <v>0</v>
      </c>
      <c r="BJ22" s="270">
        <f t="shared" si="35"/>
        <v>18.333333333333332</v>
      </c>
      <c r="BK22" s="273" t="s">
        <v>2365</v>
      </c>
      <c r="BL22" s="273" t="s">
        <v>175</v>
      </c>
      <c r="BM22" s="273" t="s">
        <v>175</v>
      </c>
      <c r="BN22" s="613" t="s">
        <v>2373</v>
      </c>
      <c r="BO22" s="332" t="s">
        <v>2501</v>
      </c>
      <c r="BP22" s="332" t="s">
        <v>2502</v>
      </c>
      <c r="BQ22" s="332" t="s">
        <v>2503</v>
      </c>
      <c r="BR22" s="332" t="s">
        <v>2504</v>
      </c>
      <c r="BS22" s="332" t="s">
        <v>2505</v>
      </c>
      <c r="BT22" s="332" t="s">
        <v>2506</v>
      </c>
      <c r="BU22" s="274">
        <f t="shared" si="36"/>
        <v>92</v>
      </c>
    </row>
    <row r="23" spans="1:73" ht="20" customHeight="1">
      <c r="A23" s="260" t="s">
        <v>885</v>
      </c>
      <c r="B23" s="260" t="s">
        <v>886</v>
      </c>
      <c r="C23" s="260" t="s">
        <v>242</v>
      </c>
      <c r="D23" s="272">
        <v>98</v>
      </c>
      <c r="E23" s="273">
        <v>91</v>
      </c>
      <c r="F23" s="317">
        <f t="shared" si="0"/>
        <v>40</v>
      </c>
      <c r="G23" s="273" t="s">
        <v>199</v>
      </c>
      <c r="H23" s="273">
        <v>84</v>
      </c>
      <c r="I23" s="261">
        <f t="shared" si="1"/>
        <v>30</v>
      </c>
      <c r="J23" s="273">
        <v>90</v>
      </c>
      <c r="K23" s="261">
        <f t="shared" si="2"/>
        <v>40</v>
      </c>
      <c r="L23" s="273">
        <v>74</v>
      </c>
      <c r="M23" s="261">
        <f t="shared" si="3"/>
        <v>30</v>
      </c>
      <c r="N23" s="273">
        <v>100</v>
      </c>
      <c r="O23" s="261">
        <f t="shared" si="4"/>
        <v>40</v>
      </c>
      <c r="P23" s="326">
        <f t="shared" si="5"/>
        <v>180</v>
      </c>
      <c r="Q23" s="327">
        <f t="shared" si="6"/>
        <v>0</v>
      </c>
      <c r="R23" s="328">
        <f t="shared" si="7"/>
        <v>180</v>
      </c>
      <c r="S23" s="328">
        <f t="shared" si="8"/>
        <v>8</v>
      </c>
      <c r="T23" s="318" t="s">
        <v>200</v>
      </c>
      <c r="U23" s="318" t="s">
        <v>74</v>
      </c>
      <c r="V23" s="318" t="s">
        <v>74</v>
      </c>
      <c r="W23" s="273">
        <v>4</v>
      </c>
      <c r="X23" s="623">
        <f t="shared" si="9"/>
        <v>10</v>
      </c>
      <c r="Y23" s="329">
        <f t="shared" si="10"/>
        <v>10</v>
      </c>
      <c r="Z23" s="330">
        <f t="shared" si="11"/>
        <v>1</v>
      </c>
      <c r="AA23" s="331">
        <f t="shared" si="12"/>
        <v>20</v>
      </c>
      <c r="AB23" s="330">
        <f t="shared" si="13"/>
        <v>2</v>
      </c>
      <c r="AC23" s="318" t="s">
        <v>6</v>
      </c>
      <c r="AD23" s="264">
        <f t="shared" si="14"/>
        <v>20</v>
      </c>
      <c r="AE23" s="264">
        <f t="shared" si="15"/>
        <v>4</v>
      </c>
      <c r="AF23" s="318" t="s">
        <v>197</v>
      </c>
      <c r="AG23" s="318" t="s">
        <v>6</v>
      </c>
      <c r="AH23" s="318" t="s">
        <v>173</v>
      </c>
      <c r="AI23" s="318" t="s">
        <v>6</v>
      </c>
      <c r="AJ23" s="264">
        <f t="shared" si="16"/>
        <v>20</v>
      </c>
      <c r="AK23" s="264">
        <f t="shared" si="17"/>
        <v>4</v>
      </c>
      <c r="AL23" s="265">
        <f t="shared" si="18"/>
        <v>18</v>
      </c>
      <c r="AM23" s="265">
        <f t="shared" si="19"/>
        <v>0</v>
      </c>
      <c r="AN23" s="265">
        <f t="shared" si="20"/>
        <v>0</v>
      </c>
      <c r="AO23" s="265">
        <f t="shared" si="21"/>
        <v>0</v>
      </c>
      <c r="AP23" s="265">
        <f t="shared" si="22"/>
        <v>0</v>
      </c>
      <c r="AQ23" s="266">
        <f t="shared" si="23"/>
        <v>18</v>
      </c>
      <c r="AR23" s="322" t="s">
        <v>1567</v>
      </c>
      <c r="AS23" s="322" t="s">
        <v>74</v>
      </c>
      <c r="AT23" s="264">
        <f t="shared" si="24"/>
        <v>0</v>
      </c>
      <c r="AU23" s="264">
        <f t="shared" si="25"/>
        <v>0</v>
      </c>
      <c r="AV23" s="322" t="s">
        <v>13</v>
      </c>
      <c r="AW23" s="267">
        <f t="shared" si="26"/>
        <v>10</v>
      </c>
      <c r="AX23" s="267">
        <f t="shared" si="27"/>
        <v>8</v>
      </c>
      <c r="AY23" s="268" t="s">
        <v>246</v>
      </c>
      <c r="AZ23" s="318">
        <v>10</v>
      </c>
      <c r="BA23" s="267">
        <f t="shared" si="28"/>
        <v>2</v>
      </c>
      <c r="BB23" s="268" t="s">
        <v>268</v>
      </c>
      <c r="BC23" s="318">
        <v>10</v>
      </c>
      <c r="BD23" s="267">
        <f t="shared" si="29"/>
        <v>2</v>
      </c>
      <c r="BE23" s="269">
        <f t="shared" si="30"/>
        <v>12</v>
      </c>
      <c r="BF23" s="269">
        <f t="shared" si="31"/>
        <v>1</v>
      </c>
      <c r="BG23" s="269">
        <f t="shared" si="32"/>
        <v>0</v>
      </c>
      <c r="BH23" s="269">
        <f t="shared" si="33"/>
        <v>0</v>
      </c>
      <c r="BI23" s="269">
        <f t="shared" si="34"/>
        <v>0</v>
      </c>
      <c r="BJ23" s="270">
        <f t="shared" si="35"/>
        <v>20</v>
      </c>
      <c r="BK23" s="273" t="s">
        <v>2507</v>
      </c>
      <c r="BL23" s="273" t="s">
        <v>2508</v>
      </c>
      <c r="BM23" s="273" t="s">
        <v>175</v>
      </c>
      <c r="BN23" s="613" t="s">
        <v>2509</v>
      </c>
      <c r="BO23" s="332" t="s">
        <v>2510</v>
      </c>
      <c r="BP23" s="332" t="s">
        <v>2511</v>
      </c>
      <c r="BQ23" s="332" t="s">
        <v>2512</v>
      </c>
      <c r="BR23" s="332" t="s">
        <v>2513</v>
      </c>
      <c r="BS23" s="332" t="s">
        <v>2514</v>
      </c>
      <c r="BT23" s="332" t="s">
        <v>2515</v>
      </c>
      <c r="BU23" s="274">
        <f t="shared" si="36"/>
        <v>16</v>
      </c>
    </row>
    <row r="24" spans="1:73" ht="20" customHeight="1">
      <c r="A24" s="260" t="s">
        <v>887</v>
      </c>
      <c r="B24" s="260" t="s">
        <v>888</v>
      </c>
      <c r="C24" s="260" t="s">
        <v>242</v>
      </c>
      <c r="D24" s="272">
        <v>96</v>
      </c>
      <c r="E24" s="273">
        <v>62.5</v>
      </c>
      <c r="F24" s="317">
        <f t="shared" si="0"/>
        <v>20</v>
      </c>
      <c r="G24" s="273" t="s">
        <v>208</v>
      </c>
      <c r="H24" s="273">
        <v>22</v>
      </c>
      <c r="I24" s="261">
        <f t="shared" si="1"/>
        <v>10</v>
      </c>
      <c r="J24" s="273">
        <v>60</v>
      </c>
      <c r="K24" s="261">
        <f t="shared" si="2"/>
        <v>20</v>
      </c>
      <c r="L24" s="273">
        <v>49</v>
      </c>
      <c r="M24" s="261">
        <f t="shared" si="3"/>
        <v>20</v>
      </c>
      <c r="N24" s="273">
        <v>56</v>
      </c>
      <c r="O24" s="261">
        <f t="shared" si="4"/>
        <v>20</v>
      </c>
      <c r="P24" s="326">
        <f t="shared" si="5"/>
        <v>90</v>
      </c>
      <c r="Q24" s="327">
        <f t="shared" si="6"/>
        <v>0</v>
      </c>
      <c r="R24" s="328">
        <f t="shared" si="7"/>
        <v>90</v>
      </c>
      <c r="S24" s="328">
        <f t="shared" si="8"/>
        <v>4</v>
      </c>
      <c r="T24" s="318" t="s">
        <v>207</v>
      </c>
      <c r="U24" s="318" t="s">
        <v>74</v>
      </c>
      <c r="V24" s="318" t="s">
        <v>74</v>
      </c>
      <c r="W24" s="273">
        <v>4</v>
      </c>
      <c r="X24" s="623">
        <f t="shared" si="9"/>
        <v>10</v>
      </c>
      <c r="Y24" s="329">
        <f t="shared" si="10"/>
        <v>10</v>
      </c>
      <c r="Z24" s="330">
        <f t="shared" si="11"/>
        <v>1</v>
      </c>
      <c r="AA24" s="331">
        <f t="shared" si="12"/>
        <v>20</v>
      </c>
      <c r="AB24" s="330">
        <f t="shared" si="13"/>
        <v>2</v>
      </c>
      <c r="AC24" s="318" t="s">
        <v>7</v>
      </c>
      <c r="AD24" s="264">
        <f t="shared" si="14"/>
        <v>15</v>
      </c>
      <c r="AE24" s="264">
        <f t="shared" si="15"/>
        <v>3</v>
      </c>
      <c r="AF24" s="318" t="s">
        <v>170</v>
      </c>
      <c r="AG24" s="318" t="s">
        <v>6</v>
      </c>
      <c r="AH24" s="318" t="s">
        <v>172</v>
      </c>
      <c r="AI24" s="318" t="s">
        <v>8</v>
      </c>
      <c r="AJ24" s="264">
        <f t="shared" si="16"/>
        <v>15</v>
      </c>
      <c r="AK24" s="264">
        <f t="shared" si="17"/>
        <v>3</v>
      </c>
      <c r="AL24" s="265">
        <f t="shared" si="18"/>
        <v>12</v>
      </c>
      <c r="AM24" s="265">
        <f t="shared" si="19"/>
        <v>0</v>
      </c>
      <c r="AN24" s="265">
        <f t="shared" si="20"/>
        <v>0</v>
      </c>
      <c r="AO24" s="265">
        <f t="shared" si="21"/>
        <v>0</v>
      </c>
      <c r="AP24" s="265">
        <f t="shared" si="22"/>
        <v>0</v>
      </c>
      <c r="AQ24" s="266">
        <f t="shared" si="23"/>
        <v>12</v>
      </c>
      <c r="AR24" s="322" t="s">
        <v>1567</v>
      </c>
      <c r="AS24" s="322" t="s">
        <v>74</v>
      </c>
      <c r="AT24" s="264">
        <f t="shared" si="24"/>
        <v>0</v>
      </c>
      <c r="AU24" s="264">
        <f t="shared" si="25"/>
        <v>0</v>
      </c>
      <c r="AV24" s="322" t="s">
        <v>13</v>
      </c>
      <c r="AW24" s="267">
        <f t="shared" si="26"/>
        <v>10</v>
      </c>
      <c r="AX24" s="267">
        <f t="shared" si="27"/>
        <v>8</v>
      </c>
      <c r="AY24" s="268" t="s">
        <v>246</v>
      </c>
      <c r="AZ24" s="318">
        <v>8</v>
      </c>
      <c r="BA24" s="267">
        <f t="shared" si="28"/>
        <v>1</v>
      </c>
      <c r="BB24" s="268" t="s">
        <v>268</v>
      </c>
      <c r="BC24" s="318">
        <v>10</v>
      </c>
      <c r="BD24" s="267">
        <f t="shared" si="29"/>
        <v>2</v>
      </c>
      <c r="BE24" s="269">
        <f t="shared" si="30"/>
        <v>11</v>
      </c>
      <c r="BF24" s="269">
        <f t="shared" si="31"/>
        <v>1</v>
      </c>
      <c r="BG24" s="269">
        <f t="shared" si="32"/>
        <v>0</v>
      </c>
      <c r="BH24" s="269">
        <f t="shared" si="33"/>
        <v>0</v>
      </c>
      <c r="BI24" s="269">
        <f t="shared" si="34"/>
        <v>0</v>
      </c>
      <c r="BJ24" s="270">
        <f t="shared" si="35"/>
        <v>18.333333333333332</v>
      </c>
      <c r="BK24" s="273" t="s">
        <v>2365</v>
      </c>
      <c r="BL24" s="273" t="s">
        <v>175</v>
      </c>
      <c r="BM24" s="273" t="s">
        <v>175</v>
      </c>
      <c r="BN24" s="613" t="s">
        <v>2373</v>
      </c>
      <c r="BO24" s="332" t="s">
        <v>2516</v>
      </c>
      <c r="BP24" s="332" t="s">
        <v>2517</v>
      </c>
      <c r="BQ24" s="332" t="s">
        <v>2518</v>
      </c>
      <c r="BR24" s="332" t="s">
        <v>2519</v>
      </c>
      <c r="BS24" s="332" t="s">
        <v>2520</v>
      </c>
      <c r="BT24" s="332" t="s">
        <v>2521</v>
      </c>
      <c r="BU24" s="274">
        <f t="shared" si="36"/>
        <v>16</v>
      </c>
    </row>
    <row r="25" spans="1:73" ht="20" customHeight="1">
      <c r="A25" s="260" t="s">
        <v>2522</v>
      </c>
      <c r="B25" s="260" t="s">
        <v>2523</v>
      </c>
      <c r="C25" s="260" t="s">
        <v>242</v>
      </c>
      <c r="D25" s="272">
        <v>59.5</v>
      </c>
      <c r="E25" s="273">
        <v>35.5</v>
      </c>
      <c r="F25" s="317">
        <f t="shared" si="0"/>
        <v>10</v>
      </c>
      <c r="G25" s="273" t="s">
        <v>199</v>
      </c>
      <c r="H25" s="273">
        <v>21.5</v>
      </c>
      <c r="I25" s="261">
        <f t="shared" si="1"/>
        <v>10</v>
      </c>
      <c r="J25" s="273">
        <v>33</v>
      </c>
      <c r="K25" s="261">
        <f t="shared" si="2"/>
        <v>10</v>
      </c>
      <c r="L25" s="273">
        <v>25</v>
      </c>
      <c r="M25" s="261">
        <f t="shared" si="3"/>
        <v>10</v>
      </c>
      <c r="N25" s="273">
        <v>46</v>
      </c>
      <c r="O25" s="261">
        <f t="shared" si="4"/>
        <v>20</v>
      </c>
      <c r="P25" s="326">
        <f t="shared" si="5"/>
        <v>60</v>
      </c>
      <c r="Q25" s="327">
        <f t="shared" si="6"/>
        <v>0</v>
      </c>
      <c r="R25" s="328">
        <f t="shared" si="7"/>
        <v>60</v>
      </c>
      <c r="S25" s="328">
        <f t="shared" si="8"/>
        <v>4</v>
      </c>
      <c r="T25" s="318" t="s">
        <v>200</v>
      </c>
      <c r="U25" s="318" t="s">
        <v>74</v>
      </c>
      <c r="V25" s="318" t="s">
        <v>74</v>
      </c>
      <c r="W25" s="273">
        <v>8</v>
      </c>
      <c r="X25" s="623">
        <f t="shared" si="9"/>
        <v>10</v>
      </c>
      <c r="Y25" s="329">
        <f t="shared" si="10"/>
        <v>10</v>
      </c>
      <c r="Z25" s="330">
        <f t="shared" si="11"/>
        <v>1</v>
      </c>
      <c r="AA25" s="331">
        <f t="shared" si="12"/>
        <v>20</v>
      </c>
      <c r="AB25" s="330">
        <f t="shared" si="13"/>
        <v>2</v>
      </c>
      <c r="AC25" s="318" t="s">
        <v>7</v>
      </c>
      <c r="AD25" s="264">
        <f t="shared" si="14"/>
        <v>15</v>
      </c>
      <c r="AE25" s="264">
        <f t="shared" si="15"/>
        <v>3</v>
      </c>
      <c r="AF25" s="318" t="s">
        <v>196</v>
      </c>
      <c r="AG25" s="318" t="s">
        <v>8</v>
      </c>
      <c r="AH25" s="318" t="s">
        <v>173</v>
      </c>
      <c r="AI25" s="318" t="s">
        <v>8</v>
      </c>
      <c r="AJ25" s="264">
        <f t="shared" si="16"/>
        <v>10</v>
      </c>
      <c r="AK25" s="264">
        <f t="shared" si="17"/>
        <v>2</v>
      </c>
      <c r="AL25" s="265">
        <f t="shared" si="18"/>
        <v>11</v>
      </c>
      <c r="AM25" s="265">
        <f t="shared" si="19"/>
        <v>0</v>
      </c>
      <c r="AN25" s="265">
        <f t="shared" si="20"/>
        <v>0</v>
      </c>
      <c r="AO25" s="265">
        <f t="shared" si="21"/>
        <v>0</v>
      </c>
      <c r="AP25" s="265">
        <f t="shared" si="22"/>
        <v>0</v>
      </c>
      <c r="AQ25" s="266">
        <f t="shared" si="23"/>
        <v>11</v>
      </c>
      <c r="AR25" s="322" t="s">
        <v>1567</v>
      </c>
      <c r="AS25" s="322" t="s">
        <v>74</v>
      </c>
      <c r="AT25" s="264">
        <f t="shared" si="24"/>
        <v>0</v>
      </c>
      <c r="AU25" s="264">
        <f t="shared" si="25"/>
        <v>0</v>
      </c>
      <c r="AV25" s="322" t="s">
        <v>13</v>
      </c>
      <c r="AW25" s="267">
        <f t="shared" si="26"/>
        <v>10</v>
      </c>
      <c r="AX25" s="267">
        <f t="shared" si="27"/>
        <v>8</v>
      </c>
      <c r="AY25" s="268" t="s">
        <v>246</v>
      </c>
      <c r="AZ25" s="318">
        <v>8</v>
      </c>
      <c r="BA25" s="267">
        <f t="shared" si="28"/>
        <v>1</v>
      </c>
      <c r="BB25" s="268" t="s">
        <v>268</v>
      </c>
      <c r="BC25" s="318">
        <v>10</v>
      </c>
      <c r="BD25" s="267">
        <f t="shared" si="29"/>
        <v>2</v>
      </c>
      <c r="BE25" s="269">
        <f t="shared" si="30"/>
        <v>11</v>
      </c>
      <c r="BF25" s="269">
        <f t="shared" si="31"/>
        <v>1</v>
      </c>
      <c r="BG25" s="269">
        <f t="shared" si="32"/>
        <v>0</v>
      </c>
      <c r="BH25" s="269">
        <f t="shared" si="33"/>
        <v>0</v>
      </c>
      <c r="BI25" s="269">
        <f t="shared" si="34"/>
        <v>0</v>
      </c>
      <c r="BJ25" s="270">
        <f t="shared" si="35"/>
        <v>18.333333333333332</v>
      </c>
      <c r="BK25" s="273" t="s">
        <v>2365</v>
      </c>
      <c r="BL25" s="273" t="s">
        <v>175</v>
      </c>
      <c r="BM25" s="273" t="s">
        <v>175</v>
      </c>
      <c r="BN25" s="613" t="s">
        <v>2509</v>
      </c>
      <c r="BO25" s="273" t="s">
        <v>2524</v>
      </c>
      <c r="BP25" s="332" t="s">
        <v>2461</v>
      </c>
      <c r="BQ25" s="332" t="s">
        <v>2525</v>
      </c>
      <c r="BR25" s="332" t="s">
        <v>2526</v>
      </c>
      <c r="BS25" s="332" t="s">
        <v>2527</v>
      </c>
      <c r="BT25" s="332" t="s">
        <v>2528</v>
      </c>
      <c r="BU25" s="274">
        <f t="shared" si="36"/>
        <v>32</v>
      </c>
    </row>
    <row r="26" spans="1:73" ht="20" customHeight="1">
      <c r="A26" s="260" t="s">
        <v>2529</v>
      </c>
      <c r="B26" s="260" t="s">
        <v>2530</v>
      </c>
      <c r="C26" s="260" t="s">
        <v>242</v>
      </c>
      <c r="D26" s="272">
        <v>66.5</v>
      </c>
      <c r="E26" s="273">
        <v>34.5</v>
      </c>
      <c r="F26" s="317">
        <f t="shared" si="0"/>
        <v>10</v>
      </c>
      <c r="G26" s="273" t="s">
        <v>199</v>
      </c>
      <c r="H26" s="273">
        <v>33</v>
      </c>
      <c r="I26" s="261">
        <f t="shared" si="1"/>
        <v>10</v>
      </c>
      <c r="J26" s="273">
        <v>31.5</v>
      </c>
      <c r="K26" s="261">
        <f t="shared" si="2"/>
        <v>10</v>
      </c>
      <c r="L26" s="273">
        <v>27</v>
      </c>
      <c r="M26" s="261">
        <f t="shared" si="3"/>
        <v>10</v>
      </c>
      <c r="N26" s="273">
        <v>40</v>
      </c>
      <c r="O26" s="261">
        <f t="shared" si="4"/>
        <v>10</v>
      </c>
      <c r="P26" s="326">
        <f t="shared" si="5"/>
        <v>50</v>
      </c>
      <c r="Q26" s="327">
        <f t="shared" si="6"/>
        <v>0</v>
      </c>
      <c r="R26" s="328">
        <f t="shared" si="7"/>
        <v>50</v>
      </c>
      <c r="S26" s="328">
        <f t="shared" si="8"/>
        <v>2</v>
      </c>
      <c r="T26" s="318" t="s">
        <v>200</v>
      </c>
      <c r="U26" s="318" t="s">
        <v>74</v>
      </c>
      <c r="V26" s="318" t="s">
        <v>74</v>
      </c>
      <c r="W26" s="273">
        <v>8</v>
      </c>
      <c r="X26" s="623">
        <f t="shared" si="9"/>
        <v>10</v>
      </c>
      <c r="Y26" s="329">
        <f t="shared" si="10"/>
        <v>10</v>
      </c>
      <c r="Z26" s="330">
        <f t="shared" si="11"/>
        <v>1</v>
      </c>
      <c r="AA26" s="331">
        <f t="shared" si="12"/>
        <v>20</v>
      </c>
      <c r="AB26" s="330">
        <f t="shared" si="13"/>
        <v>2</v>
      </c>
      <c r="AC26" s="318" t="s">
        <v>7</v>
      </c>
      <c r="AD26" s="264">
        <f t="shared" si="14"/>
        <v>15</v>
      </c>
      <c r="AE26" s="264">
        <f t="shared" si="15"/>
        <v>3</v>
      </c>
      <c r="AF26" s="318" t="s">
        <v>170</v>
      </c>
      <c r="AG26" s="318" t="s">
        <v>8</v>
      </c>
      <c r="AH26" s="318" t="s">
        <v>174</v>
      </c>
      <c r="AI26" s="318" t="s">
        <v>8</v>
      </c>
      <c r="AJ26" s="264">
        <f t="shared" si="16"/>
        <v>10</v>
      </c>
      <c r="AK26" s="264">
        <f t="shared" si="17"/>
        <v>2</v>
      </c>
      <c r="AL26" s="265">
        <f t="shared" si="18"/>
        <v>9</v>
      </c>
      <c r="AM26" s="265">
        <f t="shared" si="19"/>
        <v>0</v>
      </c>
      <c r="AN26" s="265">
        <f t="shared" si="20"/>
        <v>0</v>
      </c>
      <c r="AO26" s="265">
        <f t="shared" si="21"/>
        <v>0</v>
      </c>
      <c r="AP26" s="265">
        <f t="shared" si="22"/>
        <v>0</v>
      </c>
      <c r="AQ26" s="266">
        <f t="shared" si="23"/>
        <v>9</v>
      </c>
      <c r="AR26" s="322" t="s">
        <v>1567</v>
      </c>
      <c r="AS26" s="322" t="s">
        <v>74</v>
      </c>
      <c r="AT26" s="264">
        <f t="shared" si="24"/>
        <v>0</v>
      </c>
      <c r="AU26" s="264">
        <f t="shared" si="25"/>
        <v>0</v>
      </c>
      <c r="AV26" s="322" t="s">
        <v>13</v>
      </c>
      <c r="AW26" s="267">
        <f t="shared" si="26"/>
        <v>10</v>
      </c>
      <c r="AX26" s="267">
        <f t="shared" si="27"/>
        <v>8</v>
      </c>
      <c r="AY26" s="268" t="s">
        <v>246</v>
      </c>
      <c r="AZ26" s="318">
        <v>8</v>
      </c>
      <c r="BA26" s="267">
        <f t="shared" si="28"/>
        <v>1</v>
      </c>
      <c r="BB26" s="268" t="s">
        <v>268</v>
      </c>
      <c r="BC26" s="318">
        <v>5</v>
      </c>
      <c r="BD26" s="267">
        <f t="shared" si="29"/>
        <v>1</v>
      </c>
      <c r="BE26" s="269">
        <f t="shared" si="30"/>
        <v>10</v>
      </c>
      <c r="BF26" s="269">
        <f t="shared" si="31"/>
        <v>1</v>
      </c>
      <c r="BG26" s="269">
        <f t="shared" si="32"/>
        <v>0</v>
      </c>
      <c r="BH26" s="269">
        <f t="shared" si="33"/>
        <v>0</v>
      </c>
      <c r="BI26" s="269">
        <f t="shared" si="34"/>
        <v>0</v>
      </c>
      <c r="BJ26" s="270">
        <f t="shared" si="35"/>
        <v>16.666666666666668</v>
      </c>
      <c r="BK26" s="273" t="s">
        <v>2365</v>
      </c>
      <c r="BL26" s="273" t="s">
        <v>175</v>
      </c>
      <c r="BM26" s="273" t="s">
        <v>175</v>
      </c>
      <c r="BN26" s="613" t="s">
        <v>2531</v>
      </c>
      <c r="BO26" s="273" t="s">
        <v>2532</v>
      </c>
      <c r="BP26" s="332" t="s">
        <v>2461</v>
      </c>
      <c r="BQ26" s="332" t="s">
        <v>2533</v>
      </c>
      <c r="BR26" s="332" t="s">
        <v>2534</v>
      </c>
      <c r="BS26" s="332" t="s">
        <v>2535</v>
      </c>
      <c r="BT26" s="332" t="s">
        <v>2536</v>
      </c>
      <c r="BU26" s="274">
        <f t="shared" si="36"/>
        <v>32</v>
      </c>
    </row>
  </sheetData>
  <autoFilter ref="A1:BU14"/>
  <conditionalFormatting sqref="A27:XFD1048576 BV23:XFD26">
    <cfRule type="cellIs" dxfId="1045" priority="130" operator="equal">
      <formula>"AB"</formula>
    </cfRule>
  </conditionalFormatting>
  <conditionalFormatting sqref="A1:XFD1 A27:XFD1048576 BV2:XFD26">
    <cfRule type="cellIs" dxfId="1044" priority="61" operator="equal">
      <formula>"L"</formula>
    </cfRule>
    <cfRule type="cellIs" dxfId="1043" priority="62" operator="equal">
      <formula>"AB"</formula>
    </cfRule>
    <cfRule type="cellIs" dxfId="1042" priority="63" operator="equal">
      <formula>"NA"</formula>
    </cfRule>
  </conditionalFormatting>
  <conditionalFormatting sqref="A26:BU26">
    <cfRule type="cellIs" dxfId="1041" priority="15" operator="equal">
      <formula>"L"</formula>
    </cfRule>
    <cfRule type="cellIs" dxfId="1040" priority="16" operator="equal">
      <formula>"NA"</formula>
    </cfRule>
    <cfRule type="cellIs" dxfId="1039" priority="17" operator="equal">
      <formula>"AB"</formula>
    </cfRule>
  </conditionalFormatting>
  <conditionalFormatting sqref="A2:BU26">
    <cfRule type="cellIs" dxfId="1038" priority="3" operator="equal">
      <formula>"NA"</formula>
    </cfRule>
    <cfRule type="cellIs" dxfId="1037" priority="4" operator="equal">
      <formula>"AB"</formula>
    </cfRule>
  </conditionalFormatting>
  <pageMargins left="0.7" right="0.7" top="0.75" bottom="0.75" header="0" footer="0"/>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00B0F0"/>
  </sheetPr>
  <dimension ref="A1:BU28"/>
  <sheetViews>
    <sheetView zoomScale="40" zoomScaleNormal="40" workbookViewId="0">
      <pane xSplit="7" ySplit="1" topLeftCell="H2" activePane="bottomRight" state="frozen"/>
      <selection activeCell="AW19" sqref="AW19"/>
      <selection pane="topRight" activeCell="AW19" sqref="AW19"/>
      <selection pane="bottomLeft" activeCell="AW19" sqref="AW19"/>
      <selection pane="bottomRight" activeCell="BT36" sqref="BT36"/>
    </sheetView>
  </sheetViews>
  <sheetFormatPr defaultColWidth="14.453125" defaultRowHeight="20" customHeight="1"/>
  <cols>
    <col min="1" max="1" width="16.1796875" style="67" customWidth="1"/>
    <col min="2" max="2" width="24.08984375" style="144" customWidth="1"/>
    <col min="3" max="3" width="10.6328125" style="67" customWidth="1"/>
    <col min="4" max="4" width="11.90625" style="67" customWidth="1"/>
    <col min="5" max="7" width="10.6328125" style="67" customWidth="1"/>
    <col min="8" max="8" width="10.6328125" style="144" customWidth="1"/>
    <col min="9" max="33" width="10.6328125" style="67" customWidth="1"/>
    <col min="34" max="34" width="15.1796875" style="67" bestFit="1" customWidth="1"/>
    <col min="35" max="45" width="10.6328125" style="67" customWidth="1"/>
    <col min="46" max="46" width="17.81640625" style="67" bestFit="1" customWidth="1"/>
    <col min="47" max="62" width="10.6328125" style="67" customWidth="1"/>
    <col min="63" max="63" width="49" style="67" bestFit="1" customWidth="1"/>
    <col min="64" max="64" width="10.6328125" style="67" customWidth="1"/>
    <col min="65" max="65" width="63.81640625" style="67" customWidth="1"/>
    <col min="66" max="66" width="21.6328125" style="67" customWidth="1"/>
    <col min="67" max="67" width="255.81640625" style="67" bestFit="1" customWidth="1"/>
    <col min="68" max="68" width="206.81640625" style="67" bestFit="1" customWidth="1"/>
    <col min="69" max="69" width="207.54296875" style="67" bestFit="1" customWidth="1"/>
    <col min="70" max="70" width="175.453125" style="142" bestFit="1" customWidth="1"/>
    <col min="71" max="71" width="198.1796875" style="67" bestFit="1" customWidth="1"/>
    <col min="72" max="72" width="179.1796875" style="67" bestFit="1" customWidth="1"/>
    <col min="73" max="73" width="10.6328125" style="67" customWidth="1"/>
    <col min="74" max="16384" width="14.453125" style="67"/>
  </cols>
  <sheetData>
    <row r="1" spans="1:73" ht="72.5">
      <c r="A1" s="533" t="s">
        <v>142</v>
      </c>
      <c r="B1" s="533" t="s">
        <v>19</v>
      </c>
      <c r="C1" s="533" t="s">
        <v>33</v>
      </c>
      <c r="D1" s="533" t="s">
        <v>34</v>
      </c>
      <c r="E1" s="533" t="s">
        <v>55</v>
      </c>
      <c r="F1" s="533" t="s">
        <v>56</v>
      </c>
      <c r="G1" s="533" t="s">
        <v>187</v>
      </c>
      <c r="H1" s="533" t="s">
        <v>57</v>
      </c>
      <c r="I1" s="533" t="s">
        <v>58</v>
      </c>
      <c r="J1" s="533" t="s">
        <v>59</v>
      </c>
      <c r="K1" s="533" t="s">
        <v>60</v>
      </c>
      <c r="L1" s="533" t="s">
        <v>61</v>
      </c>
      <c r="M1" s="533" t="s">
        <v>62</v>
      </c>
      <c r="N1" s="533" t="s">
        <v>65</v>
      </c>
      <c r="O1" s="533" t="s">
        <v>66</v>
      </c>
      <c r="P1" s="534" t="s">
        <v>143</v>
      </c>
      <c r="Q1" s="534" t="s">
        <v>144</v>
      </c>
      <c r="R1" s="534" t="s">
        <v>145</v>
      </c>
      <c r="S1" s="534" t="s">
        <v>79</v>
      </c>
      <c r="T1" s="533" t="s">
        <v>189</v>
      </c>
      <c r="U1" s="533" t="s">
        <v>67</v>
      </c>
      <c r="V1" s="533" t="s">
        <v>68</v>
      </c>
      <c r="W1" s="533" t="s">
        <v>190</v>
      </c>
      <c r="X1" s="535" t="s">
        <v>203</v>
      </c>
      <c r="Y1" s="509" t="s">
        <v>191</v>
      </c>
      <c r="Z1" s="509" t="s">
        <v>192</v>
      </c>
      <c r="AA1" s="509" t="s">
        <v>191</v>
      </c>
      <c r="AB1" s="509" t="s">
        <v>80</v>
      </c>
      <c r="AC1" s="533" t="s">
        <v>69</v>
      </c>
      <c r="AD1" s="533" t="s">
        <v>81</v>
      </c>
      <c r="AE1" s="533" t="s">
        <v>82</v>
      </c>
      <c r="AF1" s="533" t="s">
        <v>146</v>
      </c>
      <c r="AG1" s="536" t="s">
        <v>147</v>
      </c>
      <c r="AH1" s="536" t="s">
        <v>148</v>
      </c>
      <c r="AI1" s="536" t="s">
        <v>149</v>
      </c>
      <c r="AJ1" s="533" t="s">
        <v>83</v>
      </c>
      <c r="AK1" s="533" t="s">
        <v>84</v>
      </c>
      <c r="AL1" s="534" t="s">
        <v>116</v>
      </c>
      <c r="AM1" s="537" t="s">
        <v>150</v>
      </c>
      <c r="AN1" s="537" t="s">
        <v>151</v>
      </c>
      <c r="AO1" s="537" t="s">
        <v>152</v>
      </c>
      <c r="AP1" s="537" t="s">
        <v>153</v>
      </c>
      <c r="AQ1" s="537" t="s">
        <v>115</v>
      </c>
      <c r="AR1" s="533" t="s">
        <v>193</v>
      </c>
      <c r="AS1" s="533" t="s">
        <v>70</v>
      </c>
      <c r="AT1" s="533" t="s">
        <v>85</v>
      </c>
      <c r="AU1" s="533" t="s">
        <v>86</v>
      </c>
      <c r="AV1" s="533" t="s">
        <v>71</v>
      </c>
      <c r="AW1" s="538" t="s">
        <v>87</v>
      </c>
      <c r="AX1" s="538" t="s">
        <v>88</v>
      </c>
      <c r="AY1" s="538" t="s">
        <v>72</v>
      </c>
      <c r="AZ1" s="538" t="s">
        <v>89</v>
      </c>
      <c r="BA1" s="538" t="s">
        <v>90</v>
      </c>
      <c r="BB1" s="538" t="s">
        <v>73</v>
      </c>
      <c r="BC1" s="538" t="s">
        <v>91</v>
      </c>
      <c r="BD1" s="538" t="s">
        <v>92</v>
      </c>
      <c r="BE1" s="539" t="s">
        <v>117</v>
      </c>
      <c r="BF1" s="539" t="s">
        <v>154</v>
      </c>
      <c r="BG1" s="539" t="s">
        <v>155</v>
      </c>
      <c r="BH1" s="539" t="s">
        <v>156</v>
      </c>
      <c r="BI1" s="539" t="s">
        <v>157</v>
      </c>
      <c r="BJ1" s="539" t="s">
        <v>118</v>
      </c>
      <c r="BK1" s="540" t="s">
        <v>158</v>
      </c>
      <c r="BL1" s="540" t="s">
        <v>159</v>
      </c>
      <c r="BM1" s="540" t="s">
        <v>160</v>
      </c>
      <c r="BN1" s="540" t="s">
        <v>161</v>
      </c>
      <c r="BO1" s="540" t="s">
        <v>162</v>
      </c>
      <c r="BP1" s="540" t="s">
        <v>163</v>
      </c>
      <c r="BQ1" s="540" t="s">
        <v>164</v>
      </c>
      <c r="BR1" s="540" t="s">
        <v>165</v>
      </c>
      <c r="BS1" s="540" t="s">
        <v>166</v>
      </c>
      <c r="BT1" s="540" t="s">
        <v>167</v>
      </c>
      <c r="BU1" s="175"/>
    </row>
    <row r="2" spans="1:73" ht="20" customHeight="1">
      <c r="A2" s="260" t="s">
        <v>792</v>
      </c>
      <c r="B2" s="315" t="s">
        <v>793</v>
      </c>
      <c r="C2" s="260" t="s">
        <v>244</v>
      </c>
      <c r="D2" s="271">
        <v>98.5</v>
      </c>
      <c r="E2" s="316">
        <v>70</v>
      </c>
      <c r="F2" s="317">
        <f t="shared" ref="F2:F28" si="0">IF(E2="NA", 0, IF(E2&gt;=90, 40, IF(E2&gt;=65, 30, IF(E2&gt;=41, 20, 10))))</f>
        <v>30</v>
      </c>
      <c r="G2" s="603" t="s">
        <v>199</v>
      </c>
      <c r="H2" s="316">
        <v>82</v>
      </c>
      <c r="I2" s="604">
        <f t="shared" ref="I2:I28" si="1">IF(H2="NA", 0, IF(H2&gt;=90, 40, IF(H2&gt;=65, 30, IF(H2&gt;=41, 20, 10))))</f>
        <v>30</v>
      </c>
      <c r="J2" s="316">
        <v>73</v>
      </c>
      <c r="K2" s="261">
        <f t="shared" ref="K2:K28" si="2">IF(J2="NA", 0, IF(J2&gt;=90, 40, IF(J2&gt;=65, 30, IF(J2&gt;=41, 20, 10))))</f>
        <v>30</v>
      </c>
      <c r="L2" s="316">
        <v>68</v>
      </c>
      <c r="M2" s="261">
        <f t="shared" ref="M2:M28" si="3">IF(L2="NA", 0, IF(L2&gt;=90, 40, IF(L2&gt;=65, 30, IF(L2&gt;=41, 20, 10))))</f>
        <v>30</v>
      </c>
      <c r="N2" s="605">
        <v>90</v>
      </c>
      <c r="O2" s="261">
        <f t="shared" ref="O2:O28" si="4">IF(N2="NA", 0, IF(N2&gt;=90, 40, IF(N2&gt;=65, 30, IF(N2&gt;=41, 20, 10))))</f>
        <v>40</v>
      </c>
      <c r="P2" s="262">
        <f t="shared" ref="P2:P26" si="5">SUM(F2,I2,K2,M2,O2)</f>
        <v>160</v>
      </c>
      <c r="Q2" s="606">
        <f t="shared" ref="Q2:Q28" si="6">COUNTIF(E2,"NA")+COUNTIF(H2,"NA")+COUNTIF(J2,"NA")+COUNTIF(L2,"NA")+COUNTIF(N2,"NA")+COUNTIF(E2,"AB")+COUNTIF(H2,"AB")+COUNTIF(J2,"AB")+COUNTIF(L2,"AB")+COUNTIF(N2,"AB")+COUNTIF(E2,"L")+COUNTIF(H2,"L")+COUNTIF(J2,"L")+COUNTIF(L2,"L")+COUNTIF(N2,"L")</f>
        <v>0</v>
      </c>
      <c r="R2" s="607">
        <f t="shared" ref="R2:R28" si="7">P2/(200-(Q2*40))*200</f>
        <v>160</v>
      </c>
      <c r="S2" s="607">
        <f t="shared" ref="S2:S28" si="8">IF(R2&gt;=180, 8, IF(R2&gt;=120, 6, IF(R2&gt;=60, 4, 2)))</f>
        <v>6</v>
      </c>
      <c r="T2" s="318" t="s">
        <v>200</v>
      </c>
      <c r="U2" s="318" t="s">
        <v>74</v>
      </c>
      <c r="V2" s="318" t="s">
        <v>74</v>
      </c>
      <c r="W2" s="605">
        <v>18</v>
      </c>
      <c r="X2" s="604">
        <f t="shared" ref="X2:X28" si="9">IF(BU2="NA", 0, IF(BU2&gt;=90, 40, IF(BU2&gt;=65, 30, IF(BU2&gt;=41, 20, 10))))</f>
        <v>30</v>
      </c>
      <c r="Y2" s="608">
        <f t="shared" ref="Y2:Y28" si="10">SUM(V2,X2)</f>
        <v>30</v>
      </c>
      <c r="Z2" s="609">
        <f t="shared" ref="Z2:Z28" si="11">COUNTIF(U2,"NA")+COUNTIF(W2,"NA")+COUNTIF(U2,"AB")+COUNTIF(W2,"AB")+COUNTIF(U2,"L")+COUNTIF(W2,"L")</f>
        <v>1</v>
      </c>
      <c r="AA2" s="610">
        <f t="shared" ref="AA2:AA28" si="12">Y2/(80-(Z2*40))*80</f>
        <v>60</v>
      </c>
      <c r="AB2" s="609">
        <f t="shared" ref="AB2:AB28" si="13">IF(AA2&gt;70, 4, IF(AA2&gt;=30, 3, IF(AA2&gt;=20, 2, 1)))</f>
        <v>3</v>
      </c>
      <c r="AC2" s="611" t="s">
        <v>7</v>
      </c>
      <c r="AD2" s="264">
        <f t="shared" ref="AD2:AD28" si="14">IF(AC2="NA",0,IF(AC2="Excellent",20,IF(AC2="Good",15,10)))</f>
        <v>15</v>
      </c>
      <c r="AE2" s="264">
        <f t="shared" ref="AE2:AE28" si="15">IF(AD2=0,0,IF(AD2=20,4,IF(AD2=15,3,2)))</f>
        <v>3</v>
      </c>
      <c r="AF2" s="319" t="s">
        <v>171</v>
      </c>
      <c r="AG2" s="612" t="s">
        <v>7</v>
      </c>
      <c r="AH2" s="320" t="s">
        <v>172</v>
      </c>
      <c r="AI2" s="541" t="s">
        <v>8</v>
      </c>
      <c r="AJ2" s="264">
        <f t="shared" ref="AJ2:AJ28" si="16">IF(AND(AG2="Excellent", AI2="Excellent"),20,IF(AND(AG2="Excellent",AI2="Good"),15,IF(AND(AG2="Excellent",AI2="Average"),15,IF(AND(AG2="Good", AI2="Excellent"),15,IF(AND(AG2="Good",AI2="Good"),15,IF(AND(AG2="Good",AI2="Average"),15,IF(AND(AG2="Average",AI2="Excellent"),15,IF(AND(AG2="Average",AI2="Good"),15,10))))))))</f>
        <v>15</v>
      </c>
      <c r="AK2" s="264">
        <f t="shared" ref="AK2:AK28" si="17">IF(AJ2=20,4,IF(AJ2=15,3,IF(AJ2=10,2,1)))</f>
        <v>3</v>
      </c>
      <c r="AL2" s="265">
        <f t="shared" ref="AL2:AL28" si="18">S2+AB2+AE2+AK2</f>
        <v>15</v>
      </c>
      <c r="AM2" s="265">
        <f t="shared" ref="AM2:AM28" si="19">COUNTIF(S2,0)</f>
        <v>0</v>
      </c>
      <c r="AN2" s="265">
        <f t="shared" ref="AN2:AN28" si="20">COUNTIF(AB2,0)</f>
        <v>0</v>
      </c>
      <c r="AO2" s="265">
        <f t="shared" ref="AO2:AO28" si="21">COUNTIF(AE2,0)</f>
        <v>0</v>
      </c>
      <c r="AP2" s="265">
        <f t="shared" ref="AP2:AP28" si="22">COUNTIF(AJ2,0)</f>
        <v>0</v>
      </c>
      <c r="AQ2" s="266">
        <f t="shared" ref="AQ2:AQ28" si="23">AL2/(20-((AM2*8)+(AN2*4)+(AO2*4)+(AP2*4)))*20</f>
        <v>15</v>
      </c>
      <c r="AR2" s="322" t="s">
        <v>1567</v>
      </c>
      <c r="AS2" s="322" t="s">
        <v>74</v>
      </c>
      <c r="AT2" s="264">
        <f t="shared" ref="AT2:AT28" si="24">IF(AS2="NA",0,IF(AS2="Excellent",10,IF(AS2="Good",8,6)))</f>
        <v>0</v>
      </c>
      <c r="AU2" s="264">
        <f t="shared" ref="AU2:AU28" si="25">IF(AT2=0,0,IF(AT2=10,8,IF(AT2=8,6,3)))</f>
        <v>0</v>
      </c>
      <c r="AV2" s="322" t="s">
        <v>13</v>
      </c>
      <c r="AW2" s="267">
        <f t="shared" ref="AW2:AW28" si="26">IF(AV2="NA",0,IF(AV2="In House",10,IF(AV2="In Person",8,6)))</f>
        <v>10</v>
      </c>
      <c r="AX2" s="267">
        <f t="shared" ref="AX2:AX28" si="27">IF(AW2=0,0,IF(AW2=6,3,IF(AW2=8,6,8)))</f>
        <v>8</v>
      </c>
      <c r="AY2" s="268" t="s">
        <v>246</v>
      </c>
      <c r="AZ2" s="318">
        <v>8</v>
      </c>
      <c r="BA2" s="267">
        <f t="shared" ref="BA2:BA28" si="28">IF(AZ2=0,0,IF(AZ2&gt;=9,2,1))</f>
        <v>1</v>
      </c>
      <c r="BB2" s="318" t="s">
        <v>268</v>
      </c>
      <c r="BC2" s="318">
        <v>10</v>
      </c>
      <c r="BD2" s="267">
        <f t="shared" ref="BD2:BD28" si="29">IF(BC2=0,0,IF(BC2&gt;=9,2,1))</f>
        <v>2</v>
      </c>
      <c r="BE2" s="269">
        <f t="shared" ref="BE2:BE28" si="30">AU2+AX2+BA2+BD2</f>
        <v>11</v>
      </c>
      <c r="BF2" s="269">
        <f t="shared" ref="BF2:BF28" si="31">COUNTIF(AU2,0)</f>
        <v>1</v>
      </c>
      <c r="BG2" s="269">
        <f t="shared" ref="BG2:BG28" si="32">COUNTIF(AX2,0)</f>
        <v>0</v>
      </c>
      <c r="BH2" s="269">
        <f t="shared" ref="BH2:BH28" si="33">COUNTIF(BA2,0)</f>
        <v>0</v>
      </c>
      <c r="BI2" s="269">
        <f t="shared" ref="BI2:BI28" si="34">COUNTIF(BD2,0)</f>
        <v>0</v>
      </c>
      <c r="BJ2" s="270">
        <f t="shared" ref="BJ2:BJ28" si="35">BE2/(20-((BF2*8)+(BG2*8)+(BH2*2)+(BI2*2)))*20</f>
        <v>18.333333333333332</v>
      </c>
      <c r="BK2" s="613" t="s">
        <v>2353</v>
      </c>
      <c r="BL2" s="273" t="s">
        <v>175</v>
      </c>
      <c r="BM2" s="273" t="s">
        <v>175</v>
      </c>
      <c r="BN2" s="273" t="s">
        <v>2354</v>
      </c>
      <c r="BO2" s="614" t="s">
        <v>2193</v>
      </c>
      <c r="BP2" s="614" t="s">
        <v>2194</v>
      </c>
      <c r="BQ2" s="614" t="s">
        <v>2195</v>
      </c>
      <c r="BR2" s="614" t="s">
        <v>2196</v>
      </c>
      <c r="BS2" s="615" t="s">
        <v>2197</v>
      </c>
      <c r="BT2" s="614" t="s">
        <v>2198</v>
      </c>
      <c r="BU2" s="274">
        <f t="shared" ref="BU2:BU28" si="36">W2/25*100</f>
        <v>72</v>
      </c>
    </row>
    <row r="3" spans="1:73" ht="20" customHeight="1">
      <c r="A3" s="260" t="s">
        <v>794</v>
      </c>
      <c r="B3" s="315" t="s">
        <v>795</v>
      </c>
      <c r="C3" s="260" t="s">
        <v>244</v>
      </c>
      <c r="D3" s="272">
        <v>90.5</v>
      </c>
      <c r="E3" s="316">
        <v>89</v>
      </c>
      <c r="F3" s="317">
        <f t="shared" si="0"/>
        <v>30</v>
      </c>
      <c r="G3" s="603" t="s">
        <v>199</v>
      </c>
      <c r="H3" s="316">
        <v>99</v>
      </c>
      <c r="I3" s="604">
        <f t="shared" si="1"/>
        <v>40</v>
      </c>
      <c r="J3" s="316">
        <v>85</v>
      </c>
      <c r="K3" s="261">
        <f t="shared" si="2"/>
        <v>30</v>
      </c>
      <c r="L3" s="316">
        <v>86</v>
      </c>
      <c r="M3" s="261">
        <f t="shared" si="3"/>
        <v>30</v>
      </c>
      <c r="N3" s="605">
        <v>92</v>
      </c>
      <c r="O3" s="261">
        <f t="shared" si="4"/>
        <v>40</v>
      </c>
      <c r="P3" s="262">
        <f t="shared" si="5"/>
        <v>170</v>
      </c>
      <c r="Q3" s="606">
        <f t="shared" si="6"/>
        <v>0</v>
      </c>
      <c r="R3" s="607">
        <f t="shared" si="7"/>
        <v>170</v>
      </c>
      <c r="S3" s="607">
        <f t="shared" si="8"/>
        <v>6</v>
      </c>
      <c r="T3" s="318" t="s">
        <v>200</v>
      </c>
      <c r="U3" s="318" t="s">
        <v>74</v>
      </c>
      <c r="V3" s="318" t="s">
        <v>74</v>
      </c>
      <c r="W3" s="605">
        <v>23</v>
      </c>
      <c r="X3" s="604">
        <f t="shared" si="9"/>
        <v>40</v>
      </c>
      <c r="Y3" s="608">
        <f t="shared" si="10"/>
        <v>40</v>
      </c>
      <c r="Z3" s="609">
        <f t="shared" si="11"/>
        <v>1</v>
      </c>
      <c r="AA3" s="610">
        <f t="shared" si="12"/>
        <v>80</v>
      </c>
      <c r="AB3" s="609">
        <f t="shared" si="13"/>
        <v>4</v>
      </c>
      <c r="AC3" s="611" t="s">
        <v>6</v>
      </c>
      <c r="AD3" s="264">
        <f t="shared" si="14"/>
        <v>20</v>
      </c>
      <c r="AE3" s="264">
        <f t="shared" si="15"/>
        <v>4</v>
      </c>
      <c r="AF3" s="316" t="s">
        <v>321</v>
      </c>
      <c r="AG3" s="612" t="s">
        <v>7</v>
      </c>
      <c r="AH3" s="320" t="s">
        <v>174</v>
      </c>
      <c r="AI3" s="541" t="s">
        <v>7</v>
      </c>
      <c r="AJ3" s="264">
        <f t="shared" si="16"/>
        <v>15</v>
      </c>
      <c r="AK3" s="264">
        <f t="shared" si="17"/>
        <v>3</v>
      </c>
      <c r="AL3" s="265">
        <f t="shared" si="18"/>
        <v>17</v>
      </c>
      <c r="AM3" s="265">
        <f t="shared" si="19"/>
        <v>0</v>
      </c>
      <c r="AN3" s="265">
        <f t="shared" si="20"/>
        <v>0</v>
      </c>
      <c r="AO3" s="265">
        <f t="shared" si="21"/>
        <v>0</v>
      </c>
      <c r="AP3" s="265">
        <f t="shared" si="22"/>
        <v>0</v>
      </c>
      <c r="AQ3" s="266">
        <f t="shared" si="23"/>
        <v>17</v>
      </c>
      <c r="AR3" s="322" t="s">
        <v>1567</v>
      </c>
      <c r="AS3" s="322" t="s">
        <v>74</v>
      </c>
      <c r="AT3" s="264">
        <f t="shared" si="24"/>
        <v>0</v>
      </c>
      <c r="AU3" s="264">
        <f t="shared" si="25"/>
        <v>0</v>
      </c>
      <c r="AV3" s="322" t="s">
        <v>13</v>
      </c>
      <c r="AW3" s="267">
        <f t="shared" si="26"/>
        <v>10</v>
      </c>
      <c r="AX3" s="267">
        <f t="shared" si="27"/>
        <v>8</v>
      </c>
      <c r="AY3" s="268" t="s">
        <v>246</v>
      </c>
      <c r="AZ3" s="318">
        <v>10</v>
      </c>
      <c r="BA3" s="267">
        <f t="shared" si="28"/>
        <v>2</v>
      </c>
      <c r="BB3" s="318" t="s">
        <v>268</v>
      </c>
      <c r="BC3" s="318">
        <v>10</v>
      </c>
      <c r="BD3" s="267">
        <f t="shared" si="29"/>
        <v>2</v>
      </c>
      <c r="BE3" s="269">
        <f t="shared" si="30"/>
        <v>12</v>
      </c>
      <c r="BF3" s="269">
        <f t="shared" si="31"/>
        <v>1</v>
      </c>
      <c r="BG3" s="269">
        <f t="shared" si="32"/>
        <v>0</v>
      </c>
      <c r="BH3" s="269">
        <f t="shared" si="33"/>
        <v>0</v>
      </c>
      <c r="BI3" s="269">
        <f t="shared" si="34"/>
        <v>0</v>
      </c>
      <c r="BJ3" s="270">
        <f t="shared" si="35"/>
        <v>20</v>
      </c>
      <c r="BK3" s="613" t="s">
        <v>2199</v>
      </c>
      <c r="BL3" s="273" t="s">
        <v>175</v>
      </c>
      <c r="BM3" s="273" t="s">
        <v>175</v>
      </c>
      <c r="BN3" s="273" t="s">
        <v>2200</v>
      </c>
      <c r="BO3" s="614" t="s">
        <v>2201</v>
      </c>
      <c r="BP3" s="614" t="s">
        <v>2202</v>
      </c>
      <c r="BQ3" s="614" t="s">
        <v>2203</v>
      </c>
      <c r="BR3" s="614" t="s">
        <v>2204</v>
      </c>
      <c r="BS3" s="615" t="s">
        <v>2205</v>
      </c>
      <c r="BT3" s="614" t="s">
        <v>2206</v>
      </c>
      <c r="BU3" s="274">
        <f t="shared" si="36"/>
        <v>92</v>
      </c>
    </row>
    <row r="4" spans="1:73" ht="20" customHeight="1">
      <c r="A4" s="260" t="s">
        <v>796</v>
      </c>
      <c r="B4" s="315" t="s">
        <v>797</v>
      </c>
      <c r="C4" s="260" t="s">
        <v>244</v>
      </c>
      <c r="D4" s="272">
        <v>107</v>
      </c>
      <c r="E4" s="316">
        <v>98</v>
      </c>
      <c r="F4" s="317">
        <f t="shared" si="0"/>
        <v>40</v>
      </c>
      <c r="G4" s="603" t="s">
        <v>199</v>
      </c>
      <c r="H4" s="316">
        <v>96</v>
      </c>
      <c r="I4" s="604">
        <f t="shared" si="1"/>
        <v>40</v>
      </c>
      <c r="J4" s="316">
        <v>99</v>
      </c>
      <c r="K4" s="261">
        <f t="shared" si="2"/>
        <v>40</v>
      </c>
      <c r="L4" s="316">
        <v>83</v>
      </c>
      <c r="M4" s="261">
        <f t="shared" si="3"/>
        <v>30</v>
      </c>
      <c r="N4" s="605">
        <v>100</v>
      </c>
      <c r="O4" s="261">
        <f t="shared" si="4"/>
        <v>40</v>
      </c>
      <c r="P4" s="262">
        <f t="shared" si="5"/>
        <v>190</v>
      </c>
      <c r="Q4" s="606">
        <f t="shared" si="6"/>
        <v>0</v>
      </c>
      <c r="R4" s="607">
        <f t="shared" si="7"/>
        <v>190</v>
      </c>
      <c r="S4" s="607">
        <f t="shared" si="8"/>
        <v>8</v>
      </c>
      <c r="T4" s="318" t="s">
        <v>200</v>
      </c>
      <c r="U4" s="318" t="s">
        <v>74</v>
      </c>
      <c r="V4" s="318" t="s">
        <v>74</v>
      </c>
      <c r="W4" s="605">
        <v>25</v>
      </c>
      <c r="X4" s="604">
        <f t="shared" si="9"/>
        <v>40</v>
      </c>
      <c r="Y4" s="608">
        <f t="shared" si="10"/>
        <v>40</v>
      </c>
      <c r="Z4" s="609">
        <f t="shared" si="11"/>
        <v>1</v>
      </c>
      <c r="AA4" s="610">
        <f t="shared" si="12"/>
        <v>80</v>
      </c>
      <c r="AB4" s="609">
        <f t="shared" si="13"/>
        <v>4</v>
      </c>
      <c r="AC4" s="611" t="s">
        <v>7</v>
      </c>
      <c r="AD4" s="264">
        <f t="shared" si="14"/>
        <v>15</v>
      </c>
      <c r="AE4" s="264">
        <f t="shared" si="15"/>
        <v>3</v>
      </c>
      <c r="AF4" s="316" t="s">
        <v>197</v>
      </c>
      <c r="AG4" s="612" t="s">
        <v>7</v>
      </c>
      <c r="AH4" s="320" t="s">
        <v>210</v>
      </c>
      <c r="AI4" s="541" t="s">
        <v>7</v>
      </c>
      <c r="AJ4" s="264">
        <f t="shared" si="16"/>
        <v>15</v>
      </c>
      <c r="AK4" s="264">
        <f t="shared" si="17"/>
        <v>3</v>
      </c>
      <c r="AL4" s="265">
        <f t="shared" si="18"/>
        <v>18</v>
      </c>
      <c r="AM4" s="265">
        <f t="shared" si="19"/>
        <v>0</v>
      </c>
      <c r="AN4" s="265">
        <f t="shared" si="20"/>
        <v>0</v>
      </c>
      <c r="AO4" s="265">
        <f t="shared" si="21"/>
        <v>0</v>
      </c>
      <c r="AP4" s="265">
        <f t="shared" si="22"/>
        <v>0</v>
      </c>
      <c r="AQ4" s="266">
        <f t="shared" si="23"/>
        <v>18</v>
      </c>
      <c r="AR4" s="322" t="s">
        <v>1567</v>
      </c>
      <c r="AS4" s="322" t="s">
        <v>74</v>
      </c>
      <c r="AT4" s="264">
        <f t="shared" si="24"/>
        <v>0</v>
      </c>
      <c r="AU4" s="264">
        <f t="shared" si="25"/>
        <v>0</v>
      </c>
      <c r="AV4" s="322" t="s">
        <v>13</v>
      </c>
      <c r="AW4" s="267">
        <f t="shared" si="26"/>
        <v>10</v>
      </c>
      <c r="AX4" s="267">
        <f t="shared" si="27"/>
        <v>8</v>
      </c>
      <c r="AY4" s="268" t="s">
        <v>246</v>
      </c>
      <c r="AZ4" s="318">
        <v>8</v>
      </c>
      <c r="BA4" s="267">
        <f t="shared" si="28"/>
        <v>1</v>
      </c>
      <c r="BB4" s="318" t="s">
        <v>268</v>
      </c>
      <c r="BC4" s="318">
        <v>10</v>
      </c>
      <c r="BD4" s="267">
        <f t="shared" si="29"/>
        <v>2</v>
      </c>
      <c r="BE4" s="269">
        <f t="shared" si="30"/>
        <v>11</v>
      </c>
      <c r="BF4" s="269">
        <f t="shared" si="31"/>
        <v>1</v>
      </c>
      <c r="BG4" s="269">
        <f t="shared" si="32"/>
        <v>0</v>
      </c>
      <c r="BH4" s="269">
        <f t="shared" si="33"/>
        <v>0</v>
      </c>
      <c r="BI4" s="269">
        <f t="shared" si="34"/>
        <v>0</v>
      </c>
      <c r="BJ4" s="270">
        <f t="shared" si="35"/>
        <v>18.333333333333332</v>
      </c>
      <c r="BK4" s="613" t="s">
        <v>2353</v>
      </c>
      <c r="BL4" s="273" t="s">
        <v>175</v>
      </c>
      <c r="BM4" s="273" t="s">
        <v>175</v>
      </c>
      <c r="BN4" s="273" t="s">
        <v>2355</v>
      </c>
      <c r="BO4" s="614" t="s">
        <v>2207</v>
      </c>
      <c r="BP4" s="614" t="s">
        <v>2194</v>
      </c>
      <c r="BQ4" s="614" t="s">
        <v>2208</v>
      </c>
      <c r="BR4" s="614" t="s">
        <v>2209</v>
      </c>
      <c r="BS4" s="615" t="s">
        <v>2210</v>
      </c>
      <c r="BT4" s="614" t="s">
        <v>2211</v>
      </c>
      <c r="BU4" s="274">
        <f t="shared" si="36"/>
        <v>100</v>
      </c>
    </row>
    <row r="5" spans="1:73" ht="20" customHeight="1">
      <c r="A5" s="260" t="s">
        <v>798</v>
      </c>
      <c r="B5" s="315" t="s">
        <v>799</v>
      </c>
      <c r="C5" s="260" t="s">
        <v>244</v>
      </c>
      <c r="D5" s="272">
        <v>98.5</v>
      </c>
      <c r="E5" s="316">
        <v>57</v>
      </c>
      <c r="F5" s="317">
        <f t="shared" si="0"/>
        <v>20</v>
      </c>
      <c r="G5" s="603" t="s">
        <v>199</v>
      </c>
      <c r="H5" s="316">
        <v>73</v>
      </c>
      <c r="I5" s="604">
        <f t="shared" si="1"/>
        <v>30</v>
      </c>
      <c r="J5" s="316">
        <v>68</v>
      </c>
      <c r="K5" s="261">
        <f t="shared" si="2"/>
        <v>30</v>
      </c>
      <c r="L5" s="316">
        <v>60</v>
      </c>
      <c r="M5" s="261">
        <f t="shared" si="3"/>
        <v>20</v>
      </c>
      <c r="N5" s="605">
        <v>51</v>
      </c>
      <c r="O5" s="261">
        <f t="shared" si="4"/>
        <v>20</v>
      </c>
      <c r="P5" s="262">
        <f t="shared" si="5"/>
        <v>120</v>
      </c>
      <c r="Q5" s="606">
        <f t="shared" si="6"/>
        <v>0</v>
      </c>
      <c r="R5" s="607">
        <f t="shared" si="7"/>
        <v>120</v>
      </c>
      <c r="S5" s="607">
        <f t="shared" si="8"/>
        <v>6</v>
      </c>
      <c r="T5" s="318" t="s">
        <v>200</v>
      </c>
      <c r="U5" s="318" t="s">
        <v>74</v>
      </c>
      <c r="V5" s="318" t="s">
        <v>74</v>
      </c>
      <c r="W5" s="605">
        <v>12</v>
      </c>
      <c r="X5" s="604">
        <f t="shared" si="9"/>
        <v>20</v>
      </c>
      <c r="Y5" s="608">
        <f t="shared" si="10"/>
        <v>20</v>
      </c>
      <c r="Z5" s="609">
        <f t="shared" si="11"/>
        <v>1</v>
      </c>
      <c r="AA5" s="610">
        <f t="shared" si="12"/>
        <v>40</v>
      </c>
      <c r="AB5" s="609">
        <f t="shared" si="13"/>
        <v>3</v>
      </c>
      <c r="AC5" s="611" t="s">
        <v>7</v>
      </c>
      <c r="AD5" s="264">
        <f t="shared" si="14"/>
        <v>15</v>
      </c>
      <c r="AE5" s="264">
        <f t="shared" si="15"/>
        <v>3</v>
      </c>
      <c r="AF5" s="316" t="s">
        <v>170</v>
      </c>
      <c r="AG5" s="612" t="s">
        <v>6</v>
      </c>
      <c r="AH5" s="320" t="s">
        <v>173</v>
      </c>
      <c r="AI5" s="541" t="s">
        <v>7</v>
      </c>
      <c r="AJ5" s="264">
        <f t="shared" si="16"/>
        <v>15</v>
      </c>
      <c r="AK5" s="264">
        <f t="shared" si="17"/>
        <v>3</v>
      </c>
      <c r="AL5" s="265">
        <f t="shared" si="18"/>
        <v>15</v>
      </c>
      <c r="AM5" s="265">
        <f t="shared" si="19"/>
        <v>0</v>
      </c>
      <c r="AN5" s="265">
        <f t="shared" si="20"/>
        <v>0</v>
      </c>
      <c r="AO5" s="265">
        <f t="shared" si="21"/>
        <v>0</v>
      </c>
      <c r="AP5" s="265">
        <f t="shared" si="22"/>
        <v>0</v>
      </c>
      <c r="AQ5" s="266">
        <f t="shared" si="23"/>
        <v>15</v>
      </c>
      <c r="AR5" s="322" t="s">
        <v>1567</v>
      </c>
      <c r="AS5" s="322" t="s">
        <v>74</v>
      </c>
      <c r="AT5" s="264">
        <f t="shared" si="24"/>
        <v>0</v>
      </c>
      <c r="AU5" s="264">
        <f t="shared" si="25"/>
        <v>0</v>
      </c>
      <c r="AV5" s="322" t="s">
        <v>13</v>
      </c>
      <c r="AW5" s="267">
        <f t="shared" si="26"/>
        <v>10</v>
      </c>
      <c r="AX5" s="267">
        <f t="shared" si="27"/>
        <v>8</v>
      </c>
      <c r="AY5" s="268" t="s">
        <v>246</v>
      </c>
      <c r="AZ5" s="318">
        <v>8</v>
      </c>
      <c r="BA5" s="267">
        <f t="shared" si="28"/>
        <v>1</v>
      </c>
      <c r="BB5" s="318" t="s">
        <v>268</v>
      </c>
      <c r="BC5" s="318">
        <v>10</v>
      </c>
      <c r="BD5" s="267">
        <f t="shared" si="29"/>
        <v>2</v>
      </c>
      <c r="BE5" s="269">
        <f t="shared" si="30"/>
        <v>11</v>
      </c>
      <c r="BF5" s="269">
        <f t="shared" si="31"/>
        <v>1</v>
      </c>
      <c r="BG5" s="269">
        <f t="shared" si="32"/>
        <v>0</v>
      </c>
      <c r="BH5" s="269">
        <f t="shared" si="33"/>
        <v>0</v>
      </c>
      <c r="BI5" s="269">
        <f t="shared" si="34"/>
        <v>0</v>
      </c>
      <c r="BJ5" s="270">
        <f t="shared" si="35"/>
        <v>18.333333333333332</v>
      </c>
      <c r="BK5" s="613" t="s">
        <v>2353</v>
      </c>
      <c r="BL5" s="273" t="s">
        <v>175</v>
      </c>
      <c r="BM5" s="273" t="s">
        <v>175</v>
      </c>
      <c r="BN5" s="273" t="s">
        <v>2212</v>
      </c>
      <c r="BO5" s="614" t="s">
        <v>2213</v>
      </c>
      <c r="BP5" s="614" t="s">
        <v>2214</v>
      </c>
      <c r="BQ5" s="614" t="s">
        <v>2215</v>
      </c>
      <c r="BR5" s="614" t="s">
        <v>2216</v>
      </c>
      <c r="BS5" s="615" t="s">
        <v>2217</v>
      </c>
      <c r="BT5" s="614" t="s">
        <v>2218</v>
      </c>
      <c r="BU5" s="274">
        <f t="shared" si="36"/>
        <v>48</v>
      </c>
    </row>
    <row r="6" spans="1:73" ht="20" customHeight="1">
      <c r="A6" s="260" t="s">
        <v>800</v>
      </c>
      <c r="B6" s="315" t="s">
        <v>253</v>
      </c>
      <c r="C6" s="260" t="s">
        <v>244</v>
      </c>
      <c r="D6" s="272">
        <v>93</v>
      </c>
      <c r="E6" s="316">
        <v>74</v>
      </c>
      <c r="F6" s="317">
        <f t="shared" si="0"/>
        <v>30</v>
      </c>
      <c r="G6" s="603" t="s">
        <v>199</v>
      </c>
      <c r="H6" s="316">
        <v>88</v>
      </c>
      <c r="I6" s="604">
        <f t="shared" si="1"/>
        <v>30</v>
      </c>
      <c r="J6" s="316">
        <v>72</v>
      </c>
      <c r="K6" s="261">
        <f t="shared" si="2"/>
        <v>30</v>
      </c>
      <c r="L6" s="316">
        <v>73</v>
      </c>
      <c r="M6" s="261">
        <f t="shared" si="3"/>
        <v>30</v>
      </c>
      <c r="N6" s="605">
        <v>66</v>
      </c>
      <c r="O6" s="261">
        <f t="shared" si="4"/>
        <v>30</v>
      </c>
      <c r="P6" s="262">
        <f t="shared" si="5"/>
        <v>150</v>
      </c>
      <c r="Q6" s="606">
        <f t="shared" si="6"/>
        <v>0</v>
      </c>
      <c r="R6" s="607">
        <f t="shared" si="7"/>
        <v>150</v>
      </c>
      <c r="S6" s="607">
        <f t="shared" si="8"/>
        <v>6</v>
      </c>
      <c r="T6" s="318" t="s">
        <v>200</v>
      </c>
      <c r="U6" s="318" t="s">
        <v>74</v>
      </c>
      <c r="V6" s="318" t="s">
        <v>74</v>
      </c>
      <c r="W6" s="605">
        <v>18</v>
      </c>
      <c r="X6" s="604">
        <f t="shared" si="9"/>
        <v>30</v>
      </c>
      <c r="Y6" s="608">
        <f t="shared" si="10"/>
        <v>30</v>
      </c>
      <c r="Z6" s="609">
        <f t="shared" si="11"/>
        <v>1</v>
      </c>
      <c r="AA6" s="610">
        <f t="shared" si="12"/>
        <v>60</v>
      </c>
      <c r="AB6" s="609">
        <f t="shared" si="13"/>
        <v>3</v>
      </c>
      <c r="AC6" s="611" t="s">
        <v>7</v>
      </c>
      <c r="AD6" s="264">
        <f t="shared" si="14"/>
        <v>15</v>
      </c>
      <c r="AE6" s="264">
        <f t="shared" si="15"/>
        <v>3</v>
      </c>
      <c r="AF6" s="319" t="s">
        <v>197</v>
      </c>
      <c r="AG6" s="612" t="s">
        <v>8</v>
      </c>
      <c r="AH6" s="320" t="s">
        <v>174</v>
      </c>
      <c r="AI6" s="541" t="s">
        <v>8</v>
      </c>
      <c r="AJ6" s="264">
        <f t="shared" si="16"/>
        <v>10</v>
      </c>
      <c r="AK6" s="264">
        <f t="shared" si="17"/>
        <v>2</v>
      </c>
      <c r="AL6" s="265">
        <f t="shared" si="18"/>
        <v>14</v>
      </c>
      <c r="AM6" s="265">
        <f t="shared" si="19"/>
        <v>0</v>
      </c>
      <c r="AN6" s="265">
        <f t="shared" si="20"/>
        <v>0</v>
      </c>
      <c r="AO6" s="265">
        <f t="shared" si="21"/>
        <v>0</v>
      </c>
      <c r="AP6" s="265">
        <f t="shared" si="22"/>
        <v>0</v>
      </c>
      <c r="AQ6" s="266">
        <f t="shared" si="23"/>
        <v>14</v>
      </c>
      <c r="AR6" s="322" t="s">
        <v>1567</v>
      </c>
      <c r="AS6" s="322" t="s">
        <v>74</v>
      </c>
      <c r="AT6" s="264">
        <f t="shared" si="24"/>
        <v>0</v>
      </c>
      <c r="AU6" s="264">
        <f t="shared" si="25"/>
        <v>0</v>
      </c>
      <c r="AV6" s="322" t="s">
        <v>13</v>
      </c>
      <c r="AW6" s="267">
        <f t="shared" si="26"/>
        <v>10</v>
      </c>
      <c r="AX6" s="267">
        <f t="shared" si="27"/>
        <v>8</v>
      </c>
      <c r="AY6" s="268" t="s">
        <v>246</v>
      </c>
      <c r="AZ6" s="318">
        <v>9</v>
      </c>
      <c r="BA6" s="267">
        <f t="shared" si="28"/>
        <v>2</v>
      </c>
      <c r="BB6" s="318" t="s">
        <v>268</v>
      </c>
      <c r="BC6" s="318">
        <v>10</v>
      </c>
      <c r="BD6" s="267">
        <f t="shared" si="29"/>
        <v>2</v>
      </c>
      <c r="BE6" s="269">
        <f t="shared" si="30"/>
        <v>12</v>
      </c>
      <c r="BF6" s="269">
        <f t="shared" si="31"/>
        <v>1</v>
      </c>
      <c r="BG6" s="269">
        <f t="shared" si="32"/>
        <v>0</v>
      </c>
      <c r="BH6" s="269">
        <f t="shared" si="33"/>
        <v>0</v>
      </c>
      <c r="BI6" s="269">
        <f t="shared" si="34"/>
        <v>0</v>
      </c>
      <c r="BJ6" s="270">
        <f t="shared" si="35"/>
        <v>20</v>
      </c>
      <c r="BK6" s="613" t="s">
        <v>2356</v>
      </c>
      <c r="BL6" s="273" t="s">
        <v>175</v>
      </c>
      <c r="BM6" s="273" t="s">
        <v>175</v>
      </c>
      <c r="BN6" s="273" t="s">
        <v>2219</v>
      </c>
      <c r="BO6" s="614" t="s">
        <v>2220</v>
      </c>
      <c r="BP6" s="614" t="s">
        <v>2221</v>
      </c>
      <c r="BQ6" s="614" t="s">
        <v>2222</v>
      </c>
      <c r="BR6" s="614" t="s">
        <v>2223</v>
      </c>
      <c r="BS6" s="615" t="s">
        <v>2224</v>
      </c>
      <c r="BT6" s="614" t="s">
        <v>2225</v>
      </c>
      <c r="BU6" s="274">
        <f t="shared" si="36"/>
        <v>72</v>
      </c>
    </row>
    <row r="7" spans="1:73" ht="20" customHeight="1">
      <c r="A7" s="260" t="s">
        <v>801</v>
      </c>
      <c r="B7" s="315" t="s">
        <v>802</v>
      </c>
      <c r="C7" s="260" t="s">
        <v>244</v>
      </c>
      <c r="D7" s="272">
        <v>88</v>
      </c>
      <c r="E7" s="316">
        <v>66</v>
      </c>
      <c r="F7" s="317">
        <f t="shared" si="0"/>
        <v>30</v>
      </c>
      <c r="G7" s="603" t="s">
        <v>199</v>
      </c>
      <c r="H7" s="316">
        <v>92</v>
      </c>
      <c r="I7" s="604">
        <f t="shared" si="1"/>
        <v>40</v>
      </c>
      <c r="J7" s="316">
        <v>55</v>
      </c>
      <c r="K7" s="261">
        <f t="shared" si="2"/>
        <v>20</v>
      </c>
      <c r="L7" s="316">
        <v>66</v>
      </c>
      <c r="M7" s="261">
        <f t="shared" si="3"/>
        <v>30</v>
      </c>
      <c r="N7" s="605">
        <v>92</v>
      </c>
      <c r="O7" s="261">
        <f t="shared" si="4"/>
        <v>40</v>
      </c>
      <c r="P7" s="262">
        <f t="shared" si="5"/>
        <v>160</v>
      </c>
      <c r="Q7" s="606">
        <f t="shared" si="6"/>
        <v>0</v>
      </c>
      <c r="R7" s="607">
        <f t="shared" si="7"/>
        <v>160</v>
      </c>
      <c r="S7" s="607">
        <f t="shared" si="8"/>
        <v>6</v>
      </c>
      <c r="T7" s="318" t="s">
        <v>200</v>
      </c>
      <c r="U7" s="318" t="s">
        <v>74</v>
      </c>
      <c r="V7" s="318" t="s">
        <v>74</v>
      </c>
      <c r="W7" s="605">
        <v>7</v>
      </c>
      <c r="X7" s="604">
        <f t="shared" si="9"/>
        <v>10</v>
      </c>
      <c r="Y7" s="608">
        <f t="shared" si="10"/>
        <v>10</v>
      </c>
      <c r="Z7" s="609">
        <f t="shared" si="11"/>
        <v>1</v>
      </c>
      <c r="AA7" s="610">
        <f t="shared" si="12"/>
        <v>20</v>
      </c>
      <c r="AB7" s="609">
        <f t="shared" si="13"/>
        <v>2</v>
      </c>
      <c r="AC7" s="611" t="s">
        <v>7</v>
      </c>
      <c r="AD7" s="264">
        <f t="shared" si="14"/>
        <v>15</v>
      </c>
      <c r="AE7" s="264">
        <f t="shared" si="15"/>
        <v>3</v>
      </c>
      <c r="AF7" s="319" t="s">
        <v>197</v>
      </c>
      <c r="AG7" s="612" t="s">
        <v>8</v>
      </c>
      <c r="AH7" s="320" t="s">
        <v>172</v>
      </c>
      <c r="AI7" s="541" t="s">
        <v>8</v>
      </c>
      <c r="AJ7" s="264">
        <f t="shared" si="16"/>
        <v>10</v>
      </c>
      <c r="AK7" s="264">
        <f t="shared" si="17"/>
        <v>2</v>
      </c>
      <c r="AL7" s="265">
        <f t="shared" si="18"/>
        <v>13</v>
      </c>
      <c r="AM7" s="265">
        <f t="shared" si="19"/>
        <v>0</v>
      </c>
      <c r="AN7" s="265">
        <f t="shared" si="20"/>
        <v>0</v>
      </c>
      <c r="AO7" s="265">
        <f t="shared" si="21"/>
        <v>0</v>
      </c>
      <c r="AP7" s="265">
        <f t="shared" si="22"/>
        <v>0</v>
      </c>
      <c r="AQ7" s="266">
        <f t="shared" si="23"/>
        <v>13</v>
      </c>
      <c r="AR7" s="322" t="s">
        <v>1567</v>
      </c>
      <c r="AS7" s="322" t="s">
        <v>74</v>
      </c>
      <c r="AT7" s="264">
        <f t="shared" si="24"/>
        <v>0</v>
      </c>
      <c r="AU7" s="264">
        <f t="shared" si="25"/>
        <v>0</v>
      </c>
      <c r="AV7" s="322" t="s">
        <v>13</v>
      </c>
      <c r="AW7" s="267">
        <f t="shared" si="26"/>
        <v>10</v>
      </c>
      <c r="AX7" s="267">
        <f t="shared" si="27"/>
        <v>8</v>
      </c>
      <c r="AY7" s="268" t="s">
        <v>246</v>
      </c>
      <c r="AZ7" s="318">
        <v>8</v>
      </c>
      <c r="BA7" s="267">
        <f t="shared" si="28"/>
        <v>1</v>
      </c>
      <c r="BB7" s="318" t="s">
        <v>268</v>
      </c>
      <c r="BC7" s="318">
        <v>10</v>
      </c>
      <c r="BD7" s="267">
        <f t="shared" si="29"/>
        <v>2</v>
      </c>
      <c r="BE7" s="269">
        <f t="shared" si="30"/>
        <v>11</v>
      </c>
      <c r="BF7" s="269">
        <f t="shared" si="31"/>
        <v>1</v>
      </c>
      <c r="BG7" s="269">
        <f t="shared" si="32"/>
        <v>0</v>
      </c>
      <c r="BH7" s="269">
        <f t="shared" si="33"/>
        <v>0</v>
      </c>
      <c r="BI7" s="269">
        <f t="shared" si="34"/>
        <v>0</v>
      </c>
      <c r="BJ7" s="270">
        <f t="shared" si="35"/>
        <v>18.333333333333332</v>
      </c>
      <c r="BK7" s="613" t="s">
        <v>2353</v>
      </c>
      <c r="BL7" s="273" t="s">
        <v>175</v>
      </c>
      <c r="BM7" s="273" t="s">
        <v>175</v>
      </c>
      <c r="BN7" s="273" t="s">
        <v>2226</v>
      </c>
      <c r="BO7" s="614" t="s">
        <v>2227</v>
      </c>
      <c r="BP7" s="614" t="s">
        <v>2221</v>
      </c>
      <c r="BQ7" s="614" t="s">
        <v>2228</v>
      </c>
      <c r="BR7" s="614" t="s">
        <v>2229</v>
      </c>
      <c r="BS7" s="615" t="s">
        <v>2230</v>
      </c>
      <c r="BT7" s="614" t="s">
        <v>2231</v>
      </c>
      <c r="BU7" s="274">
        <f t="shared" si="36"/>
        <v>28.000000000000004</v>
      </c>
    </row>
    <row r="8" spans="1:73" ht="20" customHeight="1">
      <c r="A8" s="260" t="s">
        <v>803</v>
      </c>
      <c r="B8" s="315" t="s">
        <v>804</v>
      </c>
      <c r="C8" s="260" t="s">
        <v>244</v>
      </c>
      <c r="D8" s="272">
        <v>85</v>
      </c>
      <c r="E8" s="316">
        <v>74</v>
      </c>
      <c r="F8" s="317">
        <f t="shared" si="0"/>
        <v>30</v>
      </c>
      <c r="G8" s="603" t="s">
        <v>199</v>
      </c>
      <c r="H8" s="316">
        <v>89</v>
      </c>
      <c r="I8" s="604">
        <f t="shared" si="1"/>
        <v>30</v>
      </c>
      <c r="J8" s="316">
        <v>61</v>
      </c>
      <c r="K8" s="261">
        <f t="shared" si="2"/>
        <v>20</v>
      </c>
      <c r="L8" s="316">
        <v>54</v>
      </c>
      <c r="M8" s="261">
        <f t="shared" si="3"/>
        <v>20</v>
      </c>
      <c r="N8" s="605">
        <v>98</v>
      </c>
      <c r="O8" s="261">
        <f t="shared" si="4"/>
        <v>40</v>
      </c>
      <c r="P8" s="262">
        <f t="shared" si="5"/>
        <v>140</v>
      </c>
      <c r="Q8" s="606">
        <f t="shared" si="6"/>
        <v>0</v>
      </c>
      <c r="R8" s="607">
        <f t="shared" si="7"/>
        <v>140</v>
      </c>
      <c r="S8" s="607">
        <f t="shared" si="8"/>
        <v>6</v>
      </c>
      <c r="T8" s="318" t="s">
        <v>200</v>
      </c>
      <c r="U8" s="318" t="s">
        <v>74</v>
      </c>
      <c r="V8" s="318" t="s">
        <v>74</v>
      </c>
      <c r="W8" s="605">
        <v>24</v>
      </c>
      <c r="X8" s="604">
        <f t="shared" si="9"/>
        <v>40</v>
      </c>
      <c r="Y8" s="608">
        <f t="shared" si="10"/>
        <v>40</v>
      </c>
      <c r="Z8" s="609">
        <f t="shared" si="11"/>
        <v>1</v>
      </c>
      <c r="AA8" s="610">
        <f t="shared" si="12"/>
        <v>80</v>
      </c>
      <c r="AB8" s="609">
        <f t="shared" si="13"/>
        <v>4</v>
      </c>
      <c r="AC8" s="611" t="s">
        <v>7</v>
      </c>
      <c r="AD8" s="264">
        <f t="shared" si="14"/>
        <v>15</v>
      </c>
      <c r="AE8" s="264">
        <f t="shared" si="15"/>
        <v>3</v>
      </c>
      <c r="AF8" s="316" t="s">
        <v>321</v>
      </c>
      <c r="AG8" s="612" t="s">
        <v>8</v>
      </c>
      <c r="AH8" s="320" t="s">
        <v>173</v>
      </c>
      <c r="AI8" s="541" t="s">
        <v>7</v>
      </c>
      <c r="AJ8" s="264">
        <f t="shared" si="16"/>
        <v>15</v>
      </c>
      <c r="AK8" s="264">
        <f t="shared" si="17"/>
        <v>3</v>
      </c>
      <c r="AL8" s="265">
        <f t="shared" si="18"/>
        <v>16</v>
      </c>
      <c r="AM8" s="265">
        <f t="shared" si="19"/>
        <v>0</v>
      </c>
      <c r="AN8" s="265">
        <f t="shared" si="20"/>
        <v>0</v>
      </c>
      <c r="AO8" s="265">
        <f t="shared" si="21"/>
        <v>0</v>
      </c>
      <c r="AP8" s="265">
        <f t="shared" si="22"/>
        <v>0</v>
      </c>
      <c r="AQ8" s="266">
        <f t="shared" si="23"/>
        <v>16</v>
      </c>
      <c r="AR8" s="322" t="s">
        <v>1567</v>
      </c>
      <c r="AS8" s="322" t="s">
        <v>74</v>
      </c>
      <c r="AT8" s="264">
        <f t="shared" si="24"/>
        <v>0</v>
      </c>
      <c r="AU8" s="264">
        <f t="shared" si="25"/>
        <v>0</v>
      </c>
      <c r="AV8" s="322" t="s">
        <v>13</v>
      </c>
      <c r="AW8" s="267">
        <f t="shared" si="26"/>
        <v>10</v>
      </c>
      <c r="AX8" s="267">
        <f t="shared" si="27"/>
        <v>8</v>
      </c>
      <c r="AY8" s="268" t="s">
        <v>246</v>
      </c>
      <c r="AZ8" s="318">
        <v>8</v>
      </c>
      <c r="BA8" s="267">
        <f t="shared" si="28"/>
        <v>1</v>
      </c>
      <c r="BB8" s="318" t="s">
        <v>268</v>
      </c>
      <c r="BC8" s="318">
        <v>10</v>
      </c>
      <c r="BD8" s="267">
        <f t="shared" si="29"/>
        <v>2</v>
      </c>
      <c r="BE8" s="269">
        <f t="shared" si="30"/>
        <v>11</v>
      </c>
      <c r="BF8" s="269">
        <f t="shared" si="31"/>
        <v>1</v>
      </c>
      <c r="BG8" s="269">
        <f t="shared" si="32"/>
        <v>0</v>
      </c>
      <c r="BH8" s="269">
        <f t="shared" si="33"/>
        <v>0</v>
      </c>
      <c r="BI8" s="269">
        <f t="shared" si="34"/>
        <v>0</v>
      </c>
      <c r="BJ8" s="270">
        <f t="shared" si="35"/>
        <v>18.333333333333332</v>
      </c>
      <c r="BK8" s="613" t="s">
        <v>2353</v>
      </c>
      <c r="BL8" s="273" t="s">
        <v>175</v>
      </c>
      <c r="BM8" s="273" t="s">
        <v>175</v>
      </c>
      <c r="BN8" s="273" t="s">
        <v>2192</v>
      </c>
      <c r="BO8" s="614" t="s">
        <v>2232</v>
      </c>
      <c r="BP8" s="616" t="s">
        <v>2202</v>
      </c>
      <c r="BQ8" s="614" t="s">
        <v>2233</v>
      </c>
      <c r="BR8" s="614" t="s">
        <v>2234</v>
      </c>
      <c r="BS8" s="615" t="s">
        <v>2235</v>
      </c>
      <c r="BT8" s="614" t="s">
        <v>2236</v>
      </c>
      <c r="BU8" s="274">
        <f t="shared" si="36"/>
        <v>96</v>
      </c>
    </row>
    <row r="9" spans="1:73" ht="20" customHeight="1">
      <c r="A9" s="260" t="s">
        <v>805</v>
      </c>
      <c r="B9" s="315" t="s">
        <v>806</v>
      </c>
      <c r="C9" s="260" t="s">
        <v>244</v>
      </c>
      <c r="D9" s="272">
        <v>99.5</v>
      </c>
      <c r="E9" s="316">
        <v>98</v>
      </c>
      <c r="F9" s="317">
        <f t="shared" si="0"/>
        <v>40</v>
      </c>
      <c r="G9" s="603" t="s">
        <v>199</v>
      </c>
      <c r="H9" s="316">
        <v>100</v>
      </c>
      <c r="I9" s="604">
        <f t="shared" si="1"/>
        <v>40</v>
      </c>
      <c r="J9" s="316">
        <v>97</v>
      </c>
      <c r="K9" s="261">
        <f t="shared" si="2"/>
        <v>40</v>
      </c>
      <c r="L9" s="316">
        <v>91</v>
      </c>
      <c r="M9" s="261">
        <f t="shared" si="3"/>
        <v>40</v>
      </c>
      <c r="N9" s="605">
        <v>98</v>
      </c>
      <c r="O9" s="261">
        <f t="shared" si="4"/>
        <v>40</v>
      </c>
      <c r="P9" s="262">
        <f t="shared" si="5"/>
        <v>200</v>
      </c>
      <c r="Q9" s="606">
        <f t="shared" si="6"/>
        <v>0</v>
      </c>
      <c r="R9" s="607">
        <f t="shared" si="7"/>
        <v>200</v>
      </c>
      <c r="S9" s="607">
        <f t="shared" si="8"/>
        <v>8</v>
      </c>
      <c r="T9" s="318" t="s">
        <v>200</v>
      </c>
      <c r="U9" s="318" t="s">
        <v>74</v>
      </c>
      <c r="V9" s="318" t="s">
        <v>74</v>
      </c>
      <c r="W9" s="605">
        <v>25</v>
      </c>
      <c r="X9" s="604">
        <f t="shared" si="9"/>
        <v>40</v>
      </c>
      <c r="Y9" s="608">
        <f t="shared" si="10"/>
        <v>40</v>
      </c>
      <c r="Z9" s="609">
        <f t="shared" si="11"/>
        <v>1</v>
      </c>
      <c r="AA9" s="610">
        <f t="shared" si="12"/>
        <v>80</v>
      </c>
      <c r="AB9" s="609">
        <f t="shared" si="13"/>
        <v>4</v>
      </c>
      <c r="AC9" s="611" t="s">
        <v>7</v>
      </c>
      <c r="AD9" s="264">
        <f t="shared" si="14"/>
        <v>15</v>
      </c>
      <c r="AE9" s="264">
        <f t="shared" si="15"/>
        <v>3</v>
      </c>
      <c r="AF9" s="319" t="s">
        <v>171</v>
      </c>
      <c r="AG9" s="612" t="s">
        <v>6</v>
      </c>
      <c r="AH9" s="320" t="s">
        <v>172</v>
      </c>
      <c r="AI9" s="541" t="s">
        <v>6</v>
      </c>
      <c r="AJ9" s="264">
        <f t="shared" si="16"/>
        <v>20</v>
      </c>
      <c r="AK9" s="264">
        <f t="shared" si="17"/>
        <v>4</v>
      </c>
      <c r="AL9" s="265">
        <f t="shared" si="18"/>
        <v>19</v>
      </c>
      <c r="AM9" s="265">
        <f t="shared" si="19"/>
        <v>0</v>
      </c>
      <c r="AN9" s="265">
        <f t="shared" si="20"/>
        <v>0</v>
      </c>
      <c r="AO9" s="265">
        <f t="shared" si="21"/>
        <v>0</v>
      </c>
      <c r="AP9" s="265">
        <f t="shared" si="22"/>
        <v>0</v>
      </c>
      <c r="AQ9" s="266">
        <f t="shared" si="23"/>
        <v>19</v>
      </c>
      <c r="AR9" s="322" t="s">
        <v>1567</v>
      </c>
      <c r="AS9" s="322" t="s">
        <v>74</v>
      </c>
      <c r="AT9" s="264">
        <f t="shared" si="24"/>
        <v>0</v>
      </c>
      <c r="AU9" s="264">
        <f t="shared" si="25"/>
        <v>0</v>
      </c>
      <c r="AV9" s="322" t="s">
        <v>13</v>
      </c>
      <c r="AW9" s="267">
        <f t="shared" si="26"/>
        <v>10</v>
      </c>
      <c r="AX9" s="267">
        <f t="shared" si="27"/>
        <v>8</v>
      </c>
      <c r="AY9" s="268" t="s">
        <v>246</v>
      </c>
      <c r="AZ9" s="318">
        <v>8</v>
      </c>
      <c r="BA9" s="267">
        <f t="shared" si="28"/>
        <v>1</v>
      </c>
      <c r="BB9" s="318" t="s">
        <v>268</v>
      </c>
      <c r="BC9" s="318">
        <v>10</v>
      </c>
      <c r="BD9" s="267">
        <f t="shared" si="29"/>
        <v>2</v>
      </c>
      <c r="BE9" s="269">
        <f t="shared" si="30"/>
        <v>11</v>
      </c>
      <c r="BF9" s="269">
        <f t="shared" si="31"/>
        <v>1</v>
      </c>
      <c r="BG9" s="269">
        <f t="shared" si="32"/>
        <v>0</v>
      </c>
      <c r="BH9" s="269">
        <f t="shared" si="33"/>
        <v>0</v>
      </c>
      <c r="BI9" s="269">
        <f t="shared" si="34"/>
        <v>0</v>
      </c>
      <c r="BJ9" s="270">
        <f t="shared" si="35"/>
        <v>18.333333333333332</v>
      </c>
      <c r="BK9" s="613" t="s">
        <v>2353</v>
      </c>
      <c r="BL9" s="273" t="s">
        <v>175</v>
      </c>
      <c r="BM9" s="273" t="s">
        <v>175</v>
      </c>
      <c r="BN9" s="273" t="s">
        <v>2237</v>
      </c>
      <c r="BO9" s="614" t="s">
        <v>2238</v>
      </c>
      <c r="BP9" s="614" t="s">
        <v>2221</v>
      </c>
      <c r="BQ9" s="614" t="s">
        <v>2239</v>
      </c>
      <c r="BR9" s="614" t="s">
        <v>2240</v>
      </c>
      <c r="BS9" s="615" t="s">
        <v>2241</v>
      </c>
      <c r="BT9" s="614" t="s">
        <v>2242</v>
      </c>
      <c r="BU9" s="274">
        <f t="shared" si="36"/>
        <v>100</v>
      </c>
    </row>
    <row r="10" spans="1:73" ht="20" customHeight="1">
      <c r="A10" s="260" t="s">
        <v>807</v>
      </c>
      <c r="B10" s="315" t="s">
        <v>808</v>
      </c>
      <c r="C10" s="260" t="s">
        <v>244</v>
      </c>
      <c r="D10" s="272">
        <v>95</v>
      </c>
      <c r="E10" s="316">
        <v>98</v>
      </c>
      <c r="F10" s="317">
        <f t="shared" si="0"/>
        <v>40</v>
      </c>
      <c r="G10" s="603" t="s">
        <v>199</v>
      </c>
      <c r="H10" s="316">
        <v>100</v>
      </c>
      <c r="I10" s="604">
        <f t="shared" si="1"/>
        <v>40</v>
      </c>
      <c r="J10" s="316">
        <v>92</v>
      </c>
      <c r="K10" s="261">
        <f t="shared" si="2"/>
        <v>40</v>
      </c>
      <c r="L10" s="316">
        <v>96</v>
      </c>
      <c r="M10" s="261">
        <f t="shared" si="3"/>
        <v>40</v>
      </c>
      <c r="N10" s="605">
        <v>100</v>
      </c>
      <c r="O10" s="261">
        <f t="shared" si="4"/>
        <v>40</v>
      </c>
      <c r="P10" s="262">
        <f t="shared" si="5"/>
        <v>200</v>
      </c>
      <c r="Q10" s="606">
        <f t="shared" si="6"/>
        <v>0</v>
      </c>
      <c r="R10" s="607">
        <f t="shared" si="7"/>
        <v>200</v>
      </c>
      <c r="S10" s="607">
        <f t="shared" si="8"/>
        <v>8</v>
      </c>
      <c r="T10" s="318" t="s">
        <v>200</v>
      </c>
      <c r="U10" s="318" t="s">
        <v>74</v>
      </c>
      <c r="V10" s="318" t="s">
        <v>74</v>
      </c>
      <c r="W10" s="605">
        <v>25</v>
      </c>
      <c r="X10" s="604">
        <f t="shared" si="9"/>
        <v>40</v>
      </c>
      <c r="Y10" s="608">
        <f t="shared" si="10"/>
        <v>40</v>
      </c>
      <c r="Z10" s="609">
        <f t="shared" si="11"/>
        <v>1</v>
      </c>
      <c r="AA10" s="610">
        <f t="shared" si="12"/>
        <v>80</v>
      </c>
      <c r="AB10" s="609">
        <f t="shared" si="13"/>
        <v>4</v>
      </c>
      <c r="AC10" s="611" t="s">
        <v>7</v>
      </c>
      <c r="AD10" s="264">
        <f t="shared" si="14"/>
        <v>15</v>
      </c>
      <c r="AE10" s="264">
        <f t="shared" si="15"/>
        <v>3</v>
      </c>
      <c r="AF10" s="316" t="s">
        <v>196</v>
      </c>
      <c r="AG10" s="612" t="s">
        <v>7</v>
      </c>
      <c r="AH10" s="320" t="s">
        <v>210</v>
      </c>
      <c r="AI10" s="541" t="s">
        <v>6</v>
      </c>
      <c r="AJ10" s="264">
        <f t="shared" si="16"/>
        <v>15</v>
      </c>
      <c r="AK10" s="264">
        <f t="shared" si="17"/>
        <v>3</v>
      </c>
      <c r="AL10" s="265">
        <f t="shared" si="18"/>
        <v>18</v>
      </c>
      <c r="AM10" s="265">
        <f t="shared" si="19"/>
        <v>0</v>
      </c>
      <c r="AN10" s="265">
        <f t="shared" si="20"/>
        <v>0</v>
      </c>
      <c r="AO10" s="265">
        <f t="shared" si="21"/>
        <v>0</v>
      </c>
      <c r="AP10" s="265">
        <f t="shared" si="22"/>
        <v>0</v>
      </c>
      <c r="AQ10" s="266">
        <f t="shared" si="23"/>
        <v>18</v>
      </c>
      <c r="AR10" s="322" t="s">
        <v>1567</v>
      </c>
      <c r="AS10" s="322" t="s">
        <v>74</v>
      </c>
      <c r="AT10" s="264">
        <f t="shared" si="24"/>
        <v>0</v>
      </c>
      <c r="AU10" s="264">
        <f t="shared" si="25"/>
        <v>0</v>
      </c>
      <c r="AV10" s="322" t="s">
        <v>13</v>
      </c>
      <c r="AW10" s="267">
        <f t="shared" si="26"/>
        <v>10</v>
      </c>
      <c r="AX10" s="267">
        <f t="shared" si="27"/>
        <v>8</v>
      </c>
      <c r="AY10" s="268" t="s">
        <v>246</v>
      </c>
      <c r="AZ10" s="318">
        <v>9</v>
      </c>
      <c r="BA10" s="267">
        <f t="shared" si="28"/>
        <v>2</v>
      </c>
      <c r="BB10" s="318" t="s">
        <v>268</v>
      </c>
      <c r="BC10" s="318">
        <v>10</v>
      </c>
      <c r="BD10" s="267">
        <f t="shared" si="29"/>
        <v>2</v>
      </c>
      <c r="BE10" s="269">
        <f t="shared" si="30"/>
        <v>12</v>
      </c>
      <c r="BF10" s="269">
        <f t="shared" si="31"/>
        <v>1</v>
      </c>
      <c r="BG10" s="269">
        <f t="shared" si="32"/>
        <v>0</v>
      </c>
      <c r="BH10" s="269">
        <f t="shared" si="33"/>
        <v>0</v>
      </c>
      <c r="BI10" s="269">
        <f t="shared" si="34"/>
        <v>0</v>
      </c>
      <c r="BJ10" s="270">
        <f t="shared" si="35"/>
        <v>20</v>
      </c>
      <c r="BK10" s="613" t="s">
        <v>2243</v>
      </c>
      <c r="BL10" s="273" t="s">
        <v>175</v>
      </c>
      <c r="BM10" s="273" t="s">
        <v>175</v>
      </c>
      <c r="BN10" s="273" t="s">
        <v>2357</v>
      </c>
      <c r="BO10" s="614" t="s">
        <v>2244</v>
      </c>
      <c r="BP10" s="614" t="s">
        <v>2245</v>
      </c>
      <c r="BQ10" s="614" t="s">
        <v>2246</v>
      </c>
      <c r="BR10" s="614" t="s">
        <v>2247</v>
      </c>
      <c r="BS10" s="615" t="s">
        <v>2248</v>
      </c>
      <c r="BT10" s="614" t="s">
        <v>2249</v>
      </c>
      <c r="BU10" s="274">
        <f t="shared" si="36"/>
        <v>100</v>
      </c>
    </row>
    <row r="11" spans="1:73" ht="20" customHeight="1">
      <c r="A11" s="260" t="s">
        <v>809</v>
      </c>
      <c r="B11" s="315" t="s">
        <v>810</v>
      </c>
      <c r="C11" s="260" t="s">
        <v>244</v>
      </c>
      <c r="D11" s="272">
        <v>103</v>
      </c>
      <c r="E11" s="316">
        <v>70</v>
      </c>
      <c r="F11" s="317">
        <f t="shared" si="0"/>
        <v>30</v>
      </c>
      <c r="G11" s="603" t="s">
        <v>199</v>
      </c>
      <c r="H11" s="316">
        <v>90</v>
      </c>
      <c r="I11" s="604">
        <f t="shared" si="1"/>
        <v>40</v>
      </c>
      <c r="J11" s="316">
        <v>59</v>
      </c>
      <c r="K11" s="261">
        <f t="shared" si="2"/>
        <v>20</v>
      </c>
      <c r="L11" s="316">
        <v>66</v>
      </c>
      <c r="M11" s="261">
        <f t="shared" si="3"/>
        <v>30</v>
      </c>
      <c r="N11" s="605">
        <v>95</v>
      </c>
      <c r="O11" s="261">
        <f t="shared" si="4"/>
        <v>40</v>
      </c>
      <c r="P11" s="262">
        <f t="shared" si="5"/>
        <v>160</v>
      </c>
      <c r="Q11" s="606">
        <f t="shared" si="6"/>
        <v>0</v>
      </c>
      <c r="R11" s="607">
        <f t="shared" si="7"/>
        <v>160</v>
      </c>
      <c r="S11" s="607">
        <f t="shared" si="8"/>
        <v>6</v>
      </c>
      <c r="T11" s="318" t="s">
        <v>200</v>
      </c>
      <c r="U11" s="318" t="s">
        <v>74</v>
      </c>
      <c r="V11" s="318" t="s">
        <v>74</v>
      </c>
      <c r="W11" s="605">
        <v>17</v>
      </c>
      <c r="X11" s="604">
        <f t="shared" si="9"/>
        <v>30</v>
      </c>
      <c r="Y11" s="608">
        <f t="shared" si="10"/>
        <v>30</v>
      </c>
      <c r="Z11" s="609">
        <f t="shared" si="11"/>
        <v>1</v>
      </c>
      <c r="AA11" s="610">
        <f t="shared" si="12"/>
        <v>60</v>
      </c>
      <c r="AB11" s="609">
        <f t="shared" si="13"/>
        <v>3</v>
      </c>
      <c r="AC11" s="611" t="s">
        <v>7</v>
      </c>
      <c r="AD11" s="264">
        <f t="shared" si="14"/>
        <v>15</v>
      </c>
      <c r="AE11" s="264">
        <f t="shared" si="15"/>
        <v>3</v>
      </c>
      <c r="AF11" s="316" t="s">
        <v>321</v>
      </c>
      <c r="AG11" s="612" t="s">
        <v>7</v>
      </c>
      <c r="AH11" s="320" t="s">
        <v>210</v>
      </c>
      <c r="AI11" s="541" t="s">
        <v>8</v>
      </c>
      <c r="AJ11" s="264">
        <f t="shared" si="16"/>
        <v>15</v>
      </c>
      <c r="AK11" s="264">
        <f t="shared" si="17"/>
        <v>3</v>
      </c>
      <c r="AL11" s="265">
        <f t="shared" si="18"/>
        <v>15</v>
      </c>
      <c r="AM11" s="265">
        <f t="shared" si="19"/>
        <v>0</v>
      </c>
      <c r="AN11" s="265">
        <f t="shared" si="20"/>
        <v>0</v>
      </c>
      <c r="AO11" s="265">
        <f t="shared" si="21"/>
        <v>0</v>
      </c>
      <c r="AP11" s="265">
        <f t="shared" si="22"/>
        <v>0</v>
      </c>
      <c r="AQ11" s="266">
        <f t="shared" si="23"/>
        <v>15</v>
      </c>
      <c r="AR11" s="322" t="s">
        <v>1567</v>
      </c>
      <c r="AS11" s="322" t="s">
        <v>74</v>
      </c>
      <c r="AT11" s="264">
        <f t="shared" si="24"/>
        <v>0</v>
      </c>
      <c r="AU11" s="264">
        <f t="shared" si="25"/>
        <v>0</v>
      </c>
      <c r="AV11" s="322" t="s">
        <v>13</v>
      </c>
      <c r="AW11" s="267">
        <f t="shared" si="26"/>
        <v>10</v>
      </c>
      <c r="AX11" s="267">
        <f t="shared" si="27"/>
        <v>8</v>
      </c>
      <c r="AY11" s="268" t="s">
        <v>246</v>
      </c>
      <c r="AZ11" s="318">
        <v>8</v>
      </c>
      <c r="BA11" s="267">
        <f t="shared" si="28"/>
        <v>1</v>
      </c>
      <c r="BB11" s="318" t="s">
        <v>268</v>
      </c>
      <c r="BC11" s="318">
        <v>10</v>
      </c>
      <c r="BD11" s="267">
        <f t="shared" si="29"/>
        <v>2</v>
      </c>
      <c r="BE11" s="269">
        <f t="shared" si="30"/>
        <v>11</v>
      </c>
      <c r="BF11" s="269">
        <f t="shared" si="31"/>
        <v>1</v>
      </c>
      <c r="BG11" s="269">
        <f t="shared" si="32"/>
        <v>0</v>
      </c>
      <c r="BH11" s="269">
        <f t="shared" si="33"/>
        <v>0</v>
      </c>
      <c r="BI11" s="269">
        <f t="shared" si="34"/>
        <v>0</v>
      </c>
      <c r="BJ11" s="270">
        <f t="shared" si="35"/>
        <v>18.333333333333332</v>
      </c>
      <c r="BK11" s="613" t="s">
        <v>2353</v>
      </c>
      <c r="BL11" s="273" t="s">
        <v>175</v>
      </c>
      <c r="BM11" s="273" t="s">
        <v>175</v>
      </c>
      <c r="BN11" s="273" t="s">
        <v>2200</v>
      </c>
      <c r="BO11" s="614" t="s">
        <v>2358</v>
      </c>
      <c r="BP11" s="614" t="s">
        <v>2250</v>
      </c>
      <c r="BQ11" s="614" t="s">
        <v>2251</v>
      </c>
      <c r="BR11" s="614" t="s">
        <v>2252</v>
      </c>
      <c r="BS11" s="615" t="s">
        <v>2253</v>
      </c>
      <c r="BT11" s="614" t="s">
        <v>2254</v>
      </c>
      <c r="BU11" s="274">
        <f t="shared" si="36"/>
        <v>68</v>
      </c>
    </row>
    <row r="12" spans="1:73" ht="20" customHeight="1">
      <c r="A12" s="260" t="s">
        <v>811</v>
      </c>
      <c r="B12" s="315" t="s">
        <v>254</v>
      </c>
      <c r="C12" s="260" t="s">
        <v>244</v>
      </c>
      <c r="D12" s="272">
        <v>93</v>
      </c>
      <c r="E12" s="316">
        <v>60</v>
      </c>
      <c r="F12" s="317">
        <f t="shared" si="0"/>
        <v>20</v>
      </c>
      <c r="G12" s="603" t="s">
        <v>199</v>
      </c>
      <c r="H12" s="316">
        <v>63</v>
      </c>
      <c r="I12" s="604">
        <f t="shared" si="1"/>
        <v>20</v>
      </c>
      <c r="J12" s="316">
        <v>56</v>
      </c>
      <c r="K12" s="261">
        <f t="shared" si="2"/>
        <v>20</v>
      </c>
      <c r="L12" s="316">
        <v>61</v>
      </c>
      <c r="M12" s="261">
        <f t="shared" si="3"/>
        <v>20</v>
      </c>
      <c r="N12" s="605">
        <v>36</v>
      </c>
      <c r="O12" s="261">
        <f t="shared" si="4"/>
        <v>10</v>
      </c>
      <c r="P12" s="262">
        <f t="shared" si="5"/>
        <v>90</v>
      </c>
      <c r="Q12" s="606">
        <f t="shared" si="6"/>
        <v>0</v>
      </c>
      <c r="R12" s="607">
        <f t="shared" si="7"/>
        <v>90</v>
      </c>
      <c r="S12" s="607">
        <f t="shared" si="8"/>
        <v>4</v>
      </c>
      <c r="T12" s="318" t="s">
        <v>200</v>
      </c>
      <c r="U12" s="318" t="s">
        <v>74</v>
      </c>
      <c r="V12" s="318" t="s">
        <v>74</v>
      </c>
      <c r="W12" s="605">
        <v>18</v>
      </c>
      <c r="X12" s="604">
        <f t="shared" si="9"/>
        <v>30</v>
      </c>
      <c r="Y12" s="608">
        <f t="shared" si="10"/>
        <v>30</v>
      </c>
      <c r="Z12" s="609">
        <f t="shared" si="11"/>
        <v>1</v>
      </c>
      <c r="AA12" s="610">
        <f t="shared" si="12"/>
        <v>60</v>
      </c>
      <c r="AB12" s="609">
        <f t="shared" si="13"/>
        <v>3</v>
      </c>
      <c r="AC12" s="611" t="s">
        <v>6</v>
      </c>
      <c r="AD12" s="264">
        <f t="shared" si="14"/>
        <v>20</v>
      </c>
      <c r="AE12" s="264">
        <f t="shared" si="15"/>
        <v>4</v>
      </c>
      <c r="AF12" s="319" t="s">
        <v>218</v>
      </c>
      <c r="AG12" s="612" t="s">
        <v>8</v>
      </c>
      <c r="AH12" s="321" t="s">
        <v>174</v>
      </c>
      <c r="AI12" s="541" t="s">
        <v>7</v>
      </c>
      <c r="AJ12" s="264">
        <f t="shared" si="16"/>
        <v>15</v>
      </c>
      <c r="AK12" s="264">
        <f t="shared" si="17"/>
        <v>3</v>
      </c>
      <c r="AL12" s="265">
        <f t="shared" si="18"/>
        <v>14</v>
      </c>
      <c r="AM12" s="265">
        <f t="shared" si="19"/>
        <v>0</v>
      </c>
      <c r="AN12" s="265">
        <f t="shared" si="20"/>
        <v>0</v>
      </c>
      <c r="AO12" s="265">
        <f t="shared" si="21"/>
        <v>0</v>
      </c>
      <c r="AP12" s="265">
        <f t="shared" si="22"/>
        <v>0</v>
      </c>
      <c r="AQ12" s="266">
        <f t="shared" si="23"/>
        <v>14</v>
      </c>
      <c r="AR12" s="322" t="s">
        <v>1567</v>
      </c>
      <c r="AS12" s="322" t="s">
        <v>74</v>
      </c>
      <c r="AT12" s="264">
        <f t="shared" si="24"/>
        <v>0</v>
      </c>
      <c r="AU12" s="264">
        <f t="shared" si="25"/>
        <v>0</v>
      </c>
      <c r="AV12" s="322" t="s">
        <v>13</v>
      </c>
      <c r="AW12" s="267">
        <f t="shared" si="26"/>
        <v>10</v>
      </c>
      <c r="AX12" s="267">
        <f t="shared" si="27"/>
        <v>8</v>
      </c>
      <c r="AY12" s="268" t="s">
        <v>246</v>
      </c>
      <c r="AZ12" s="318">
        <v>8</v>
      </c>
      <c r="BA12" s="267">
        <f t="shared" si="28"/>
        <v>1</v>
      </c>
      <c r="BB12" s="318" t="s">
        <v>268</v>
      </c>
      <c r="BC12" s="318">
        <v>10</v>
      </c>
      <c r="BD12" s="267">
        <f t="shared" si="29"/>
        <v>2</v>
      </c>
      <c r="BE12" s="269">
        <f t="shared" si="30"/>
        <v>11</v>
      </c>
      <c r="BF12" s="269">
        <f t="shared" si="31"/>
        <v>1</v>
      </c>
      <c r="BG12" s="269">
        <f t="shared" si="32"/>
        <v>0</v>
      </c>
      <c r="BH12" s="269">
        <f t="shared" si="33"/>
        <v>0</v>
      </c>
      <c r="BI12" s="269">
        <f t="shared" si="34"/>
        <v>0</v>
      </c>
      <c r="BJ12" s="270">
        <f t="shared" si="35"/>
        <v>18.333333333333332</v>
      </c>
      <c r="BK12" s="613" t="s">
        <v>2353</v>
      </c>
      <c r="BL12" s="613" t="s">
        <v>2255</v>
      </c>
      <c r="BM12" s="273" t="s">
        <v>175</v>
      </c>
      <c r="BN12" s="273" t="s">
        <v>2192</v>
      </c>
      <c r="BO12" s="614" t="s">
        <v>2256</v>
      </c>
      <c r="BP12" s="614" t="s">
        <v>2257</v>
      </c>
      <c r="BQ12" s="614" t="s">
        <v>2258</v>
      </c>
      <c r="BR12" s="614" t="s">
        <v>2259</v>
      </c>
      <c r="BS12" s="615" t="s">
        <v>2260</v>
      </c>
      <c r="BT12" s="614" t="s">
        <v>2261</v>
      </c>
      <c r="BU12" s="274">
        <f t="shared" si="36"/>
        <v>72</v>
      </c>
    </row>
    <row r="13" spans="1:73" ht="20" customHeight="1">
      <c r="A13" s="260" t="s">
        <v>812</v>
      </c>
      <c r="B13" s="315" t="s">
        <v>813</v>
      </c>
      <c r="C13" s="260" t="s">
        <v>244</v>
      </c>
      <c r="D13" s="272">
        <v>84.5</v>
      </c>
      <c r="E13" s="316">
        <v>52</v>
      </c>
      <c r="F13" s="317">
        <f t="shared" si="0"/>
        <v>20</v>
      </c>
      <c r="G13" s="603" t="s">
        <v>199</v>
      </c>
      <c r="H13" s="316">
        <v>65</v>
      </c>
      <c r="I13" s="604">
        <f t="shared" si="1"/>
        <v>30</v>
      </c>
      <c r="J13" s="316">
        <v>58</v>
      </c>
      <c r="K13" s="261">
        <f t="shared" si="2"/>
        <v>20</v>
      </c>
      <c r="L13" s="316">
        <v>75</v>
      </c>
      <c r="M13" s="261">
        <f t="shared" si="3"/>
        <v>30</v>
      </c>
      <c r="N13" s="605">
        <v>56</v>
      </c>
      <c r="O13" s="261">
        <f t="shared" si="4"/>
        <v>20</v>
      </c>
      <c r="P13" s="262">
        <f t="shared" si="5"/>
        <v>120</v>
      </c>
      <c r="Q13" s="606">
        <f t="shared" si="6"/>
        <v>0</v>
      </c>
      <c r="R13" s="607">
        <f t="shared" si="7"/>
        <v>120</v>
      </c>
      <c r="S13" s="607">
        <f t="shared" si="8"/>
        <v>6</v>
      </c>
      <c r="T13" s="318" t="s">
        <v>200</v>
      </c>
      <c r="U13" s="318" t="s">
        <v>74</v>
      </c>
      <c r="V13" s="318" t="s">
        <v>74</v>
      </c>
      <c r="W13" s="605">
        <v>11</v>
      </c>
      <c r="X13" s="604">
        <f t="shared" si="9"/>
        <v>20</v>
      </c>
      <c r="Y13" s="608">
        <f t="shared" si="10"/>
        <v>20</v>
      </c>
      <c r="Z13" s="609">
        <f t="shared" si="11"/>
        <v>1</v>
      </c>
      <c r="AA13" s="610">
        <f t="shared" si="12"/>
        <v>40</v>
      </c>
      <c r="AB13" s="609">
        <f t="shared" si="13"/>
        <v>3</v>
      </c>
      <c r="AC13" s="611" t="s">
        <v>7</v>
      </c>
      <c r="AD13" s="264">
        <f t="shared" si="14"/>
        <v>15</v>
      </c>
      <c r="AE13" s="264">
        <f t="shared" si="15"/>
        <v>3</v>
      </c>
      <c r="AF13" s="316" t="s">
        <v>170</v>
      </c>
      <c r="AG13" s="612" t="s">
        <v>6</v>
      </c>
      <c r="AH13" s="320" t="s">
        <v>210</v>
      </c>
      <c r="AI13" s="541" t="s">
        <v>8</v>
      </c>
      <c r="AJ13" s="264">
        <f t="shared" si="16"/>
        <v>15</v>
      </c>
      <c r="AK13" s="264">
        <f t="shared" si="17"/>
        <v>3</v>
      </c>
      <c r="AL13" s="265">
        <f t="shared" si="18"/>
        <v>15</v>
      </c>
      <c r="AM13" s="265">
        <f t="shared" si="19"/>
        <v>0</v>
      </c>
      <c r="AN13" s="265">
        <f t="shared" si="20"/>
        <v>0</v>
      </c>
      <c r="AO13" s="265">
        <f t="shared" si="21"/>
        <v>0</v>
      </c>
      <c r="AP13" s="265">
        <f t="shared" si="22"/>
        <v>0</v>
      </c>
      <c r="AQ13" s="266">
        <f t="shared" si="23"/>
        <v>15</v>
      </c>
      <c r="AR13" s="322" t="s">
        <v>1567</v>
      </c>
      <c r="AS13" s="322" t="s">
        <v>74</v>
      </c>
      <c r="AT13" s="264">
        <f t="shared" si="24"/>
        <v>0</v>
      </c>
      <c r="AU13" s="264">
        <f t="shared" si="25"/>
        <v>0</v>
      </c>
      <c r="AV13" s="322" t="s">
        <v>13</v>
      </c>
      <c r="AW13" s="267">
        <f t="shared" si="26"/>
        <v>10</v>
      </c>
      <c r="AX13" s="267">
        <f t="shared" si="27"/>
        <v>8</v>
      </c>
      <c r="AY13" s="268" t="s">
        <v>246</v>
      </c>
      <c r="AZ13" s="318">
        <v>8</v>
      </c>
      <c r="BA13" s="267">
        <f t="shared" si="28"/>
        <v>1</v>
      </c>
      <c r="BB13" s="318" t="s">
        <v>268</v>
      </c>
      <c r="BC13" s="318">
        <v>5</v>
      </c>
      <c r="BD13" s="267">
        <f t="shared" si="29"/>
        <v>1</v>
      </c>
      <c r="BE13" s="269">
        <f t="shared" si="30"/>
        <v>10</v>
      </c>
      <c r="BF13" s="269">
        <f t="shared" si="31"/>
        <v>1</v>
      </c>
      <c r="BG13" s="269">
        <f t="shared" si="32"/>
        <v>0</v>
      </c>
      <c r="BH13" s="269">
        <f t="shared" si="33"/>
        <v>0</v>
      </c>
      <c r="BI13" s="269">
        <f t="shared" si="34"/>
        <v>0</v>
      </c>
      <c r="BJ13" s="270">
        <f t="shared" si="35"/>
        <v>16.666666666666668</v>
      </c>
      <c r="BK13" s="613" t="s">
        <v>2353</v>
      </c>
      <c r="BL13" s="273" t="s">
        <v>175</v>
      </c>
      <c r="BM13" s="273" t="s">
        <v>175</v>
      </c>
      <c r="BN13" s="273" t="s">
        <v>2262</v>
      </c>
      <c r="BO13" s="614" t="s">
        <v>2263</v>
      </c>
      <c r="BP13" s="614" t="s">
        <v>2264</v>
      </c>
      <c r="BQ13" s="614" t="s">
        <v>2265</v>
      </c>
      <c r="BR13" s="614" t="s">
        <v>2266</v>
      </c>
      <c r="BS13" s="615" t="s">
        <v>2267</v>
      </c>
      <c r="BT13" s="614" t="s">
        <v>2268</v>
      </c>
      <c r="BU13" s="274">
        <f t="shared" si="36"/>
        <v>44</v>
      </c>
    </row>
    <row r="14" spans="1:73" ht="20" customHeight="1">
      <c r="A14" s="260" t="s">
        <v>814</v>
      </c>
      <c r="B14" s="323" t="s">
        <v>2269</v>
      </c>
      <c r="C14" s="260" t="s">
        <v>244</v>
      </c>
      <c r="D14" s="272">
        <v>101</v>
      </c>
      <c r="E14" s="316">
        <v>74</v>
      </c>
      <c r="F14" s="317">
        <f t="shared" si="0"/>
        <v>30</v>
      </c>
      <c r="G14" s="603" t="s">
        <v>208</v>
      </c>
      <c r="H14" s="316">
        <v>91</v>
      </c>
      <c r="I14" s="604">
        <f t="shared" si="1"/>
        <v>40</v>
      </c>
      <c r="J14" s="316">
        <v>90</v>
      </c>
      <c r="K14" s="261">
        <f t="shared" si="2"/>
        <v>40</v>
      </c>
      <c r="L14" s="316">
        <v>89</v>
      </c>
      <c r="M14" s="261">
        <f t="shared" si="3"/>
        <v>30</v>
      </c>
      <c r="N14" s="605">
        <v>94</v>
      </c>
      <c r="O14" s="261">
        <f t="shared" si="4"/>
        <v>40</v>
      </c>
      <c r="P14" s="262">
        <f t="shared" si="5"/>
        <v>180</v>
      </c>
      <c r="Q14" s="606">
        <f t="shared" si="6"/>
        <v>0</v>
      </c>
      <c r="R14" s="607">
        <f t="shared" si="7"/>
        <v>180</v>
      </c>
      <c r="S14" s="607">
        <f t="shared" si="8"/>
        <v>8</v>
      </c>
      <c r="T14" s="318" t="s">
        <v>207</v>
      </c>
      <c r="U14" s="318" t="s">
        <v>74</v>
      </c>
      <c r="V14" s="318" t="s">
        <v>74</v>
      </c>
      <c r="W14" s="605">
        <v>24</v>
      </c>
      <c r="X14" s="604">
        <f t="shared" si="9"/>
        <v>40</v>
      </c>
      <c r="Y14" s="608">
        <f t="shared" si="10"/>
        <v>40</v>
      </c>
      <c r="Z14" s="609">
        <f t="shared" si="11"/>
        <v>1</v>
      </c>
      <c r="AA14" s="610">
        <f t="shared" si="12"/>
        <v>80</v>
      </c>
      <c r="AB14" s="609">
        <f t="shared" si="13"/>
        <v>4</v>
      </c>
      <c r="AC14" s="611" t="s">
        <v>7</v>
      </c>
      <c r="AD14" s="264">
        <f t="shared" si="14"/>
        <v>15</v>
      </c>
      <c r="AE14" s="264">
        <f t="shared" si="15"/>
        <v>3</v>
      </c>
      <c r="AF14" s="316" t="s">
        <v>170</v>
      </c>
      <c r="AG14" s="612" t="s">
        <v>6</v>
      </c>
      <c r="AH14" s="320" t="s">
        <v>210</v>
      </c>
      <c r="AI14" s="541" t="s">
        <v>8</v>
      </c>
      <c r="AJ14" s="264">
        <f t="shared" si="16"/>
        <v>15</v>
      </c>
      <c r="AK14" s="264">
        <f t="shared" si="17"/>
        <v>3</v>
      </c>
      <c r="AL14" s="265">
        <f t="shared" si="18"/>
        <v>18</v>
      </c>
      <c r="AM14" s="265">
        <f t="shared" si="19"/>
        <v>0</v>
      </c>
      <c r="AN14" s="265">
        <f t="shared" si="20"/>
        <v>0</v>
      </c>
      <c r="AO14" s="265">
        <f t="shared" si="21"/>
        <v>0</v>
      </c>
      <c r="AP14" s="265">
        <f t="shared" si="22"/>
        <v>0</v>
      </c>
      <c r="AQ14" s="266">
        <f t="shared" si="23"/>
        <v>18</v>
      </c>
      <c r="AR14" s="322" t="s">
        <v>1567</v>
      </c>
      <c r="AS14" s="322" t="s">
        <v>74</v>
      </c>
      <c r="AT14" s="264">
        <f t="shared" si="24"/>
        <v>0</v>
      </c>
      <c r="AU14" s="264">
        <f t="shared" si="25"/>
        <v>0</v>
      </c>
      <c r="AV14" s="322" t="s">
        <v>13</v>
      </c>
      <c r="AW14" s="267">
        <f t="shared" si="26"/>
        <v>10</v>
      </c>
      <c r="AX14" s="267">
        <f t="shared" si="27"/>
        <v>8</v>
      </c>
      <c r="AY14" s="268" t="s">
        <v>246</v>
      </c>
      <c r="AZ14" s="318">
        <v>8</v>
      </c>
      <c r="BA14" s="267">
        <f t="shared" si="28"/>
        <v>1</v>
      </c>
      <c r="BB14" s="318" t="s">
        <v>268</v>
      </c>
      <c r="BC14" s="318">
        <v>10</v>
      </c>
      <c r="BD14" s="267">
        <f t="shared" si="29"/>
        <v>2</v>
      </c>
      <c r="BE14" s="269">
        <f t="shared" si="30"/>
        <v>11</v>
      </c>
      <c r="BF14" s="269">
        <f t="shared" si="31"/>
        <v>1</v>
      </c>
      <c r="BG14" s="269">
        <f t="shared" si="32"/>
        <v>0</v>
      </c>
      <c r="BH14" s="269">
        <f t="shared" si="33"/>
        <v>0</v>
      </c>
      <c r="BI14" s="269">
        <f t="shared" si="34"/>
        <v>0</v>
      </c>
      <c r="BJ14" s="270">
        <f t="shared" si="35"/>
        <v>18.333333333333332</v>
      </c>
      <c r="BK14" s="613" t="s">
        <v>2353</v>
      </c>
      <c r="BL14" s="273" t="s">
        <v>175</v>
      </c>
      <c r="BM14" s="273" t="s">
        <v>175</v>
      </c>
      <c r="BN14" s="273" t="s">
        <v>2270</v>
      </c>
      <c r="BO14" s="614" t="s">
        <v>2271</v>
      </c>
      <c r="BP14" s="614" t="s">
        <v>2359</v>
      </c>
      <c r="BQ14" s="614" t="s">
        <v>2272</v>
      </c>
      <c r="BR14" s="614" t="s">
        <v>2273</v>
      </c>
      <c r="BS14" s="615" t="s">
        <v>2274</v>
      </c>
      <c r="BT14" s="614" t="s">
        <v>2275</v>
      </c>
      <c r="BU14" s="274">
        <f t="shared" si="36"/>
        <v>96</v>
      </c>
    </row>
    <row r="15" spans="1:73" ht="20" customHeight="1">
      <c r="A15" s="260" t="s">
        <v>815</v>
      </c>
      <c r="B15" s="315" t="s">
        <v>816</v>
      </c>
      <c r="C15" s="260" t="s">
        <v>244</v>
      </c>
      <c r="D15" s="272">
        <v>100.5</v>
      </c>
      <c r="E15" s="316">
        <v>89</v>
      </c>
      <c r="F15" s="317">
        <f t="shared" si="0"/>
        <v>30</v>
      </c>
      <c r="G15" s="603" t="s">
        <v>199</v>
      </c>
      <c r="H15" s="316">
        <v>78</v>
      </c>
      <c r="I15" s="604">
        <f t="shared" si="1"/>
        <v>30</v>
      </c>
      <c r="J15" s="316">
        <v>91</v>
      </c>
      <c r="K15" s="261">
        <f t="shared" si="2"/>
        <v>40</v>
      </c>
      <c r="L15" s="316">
        <v>79</v>
      </c>
      <c r="M15" s="261">
        <f t="shared" si="3"/>
        <v>30</v>
      </c>
      <c r="N15" s="605">
        <v>94</v>
      </c>
      <c r="O15" s="261">
        <f t="shared" si="4"/>
        <v>40</v>
      </c>
      <c r="P15" s="262">
        <f t="shared" si="5"/>
        <v>170</v>
      </c>
      <c r="Q15" s="606">
        <f t="shared" si="6"/>
        <v>0</v>
      </c>
      <c r="R15" s="607">
        <f t="shared" si="7"/>
        <v>170</v>
      </c>
      <c r="S15" s="607">
        <f t="shared" si="8"/>
        <v>6</v>
      </c>
      <c r="T15" s="318" t="s">
        <v>200</v>
      </c>
      <c r="U15" s="318" t="s">
        <v>74</v>
      </c>
      <c r="V15" s="318" t="s">
        <v>74</v>
      </c>
      <c r="W15" s="605">
        <v>20</v>
      </c>
      <c r="X15" s="604">
        <f t="shared" si="9"/>
        <v>30</v>
      </c>
      <c r="Y15" s="608">
        <f t="shared" si="10"/>
        <v>30</v>
      </c>
      <c r="Z15" s="609">
        <f t="shared" si="11"/>
        <v>1</v>
      </c>
      <c r="AA15" s="610">
        <f t="shared" si="12"/>
        <v>60</v>
      </c>
      <c r="AB15" s="609">
        <f t="shared" si="13"/>
        <v>3</v>
      </c>
      <c r="AC15" s="611" t="s">
        <v>7</v>
      </c>
      <c r="AD15" s="264">
        <f t="shared" si="14"/>
        <v>15</v>
      </c>
      <c r="AE15" s="264">
        <f t="shared" si="15"/>
        <v>3</v>
      </c>
      <c r="AF15" s="316" t="s">
        <v>196</v>
      </c>
      <c r="AG15" s="612" t="s">
        <v>8</v>
      </c>
      <c r="AH15" s="320" t="s">
        <v>210</v>
      </c>
      <c r="AI15" s="541" t="s">
        <v>8</v>
      </c>
      <c r="AJ15" s="264">
        <f t="shared" si="16"/>
        <v>10</v>
      </c>
      <c r="AK15" s="264">
        <f t="shared" si="17"/>
        <v>2</v>
      </c>
      <c r="AL15" s="265">
        <f t="shared" si="18"/>
        <v>14</v>
      </c>
      <c r="AM15" s="265">
        <f t="shared" si="19"/>
        <v>0</v>
      </c>
      <c r="AN15" s="265">
        <f t="shared" si="20"/>
        <v>0</v>
      </c>
      <c r="AO15" s="265">
        <f t="shared" si="21"/>
        <v>0</v>
      </c>
      <c r="AP15" s="265">
        <f t="shared" si="22"/>
        <v>0</v>
      </c>
      <c r="AQ15" s="266">
        <f t="shared" si="23"/>
        <v>14</v>
      </c>
      <c r="AR15" s="322" t="s">
        <v>1567</v>
      </c>
      <c r="AS15" s="322" t="s">
        <v>74</v>
      </c>
      <c r="AT15" s="264">
        <f t="shared" si="24"/>
        <v>0</v>
      </c>
      <c r="AU15" s="264">
        <f t="shared" si="25"/>
        <v>0</v>
      </c>
      <c r="AV15" s="322" t="s">
        <v>13</v>
      </c>
      <c r="AW15" s="267">
        <f t="shared" si="26"/>
        <v>10</v>
      </c>
      <c r="AX15" s="267">
        <f t="shared" si="27"/>
        <v>8</v>
      </c>
      <c r="AY15" s="268" t="s">
        <v>246</v>
      </c>
      <c r="AZ15" s="318">
        <v>8</v>
      </c>
      <c r="BA15" s="267">
        <f t="shared" si="28"/>
        <v>1</v>
      </c>
      <c r="BB15" s="318" t="s">
        <v>268</v>
      </c>
      <c r="BC15" s="318">
        <v>10</v>
      </c>
      <c r="BD15" s="267">
        <f t="shared" si="29"/>
        <v>2</v>
      </c>
      <c r="BE15" s="269">
        <f t="shared" si="30"/>
        <v>11</v>
      </c>
      <c r="BF15" s="269">
        <f t="shared" si="31"/>
        <v>1</v>
      </c>
      <c r="BG15" s="269">
        <f t="shared" si="32"/>
        <v>0</v>
      </c>
      <c r="BH15" s="269">
        <f t="shared" si="33"/>
        <v>0</v>
      </c>
      <c r="BI15" s="269">
        <f t="shared" si="34"/>
        <v>0</v>
      </c>
      <c r="BJ15" s="270">
        <f t="shared" si="35"/>
        <v>18.333333333333332</v>
      </c>
      <c r="BK15" s="613" t="s">
        <v>2353</v>
      </c>
      <c r="BL15" s="273" t="s">
        <v>175</v>
      </c>
      <c r="BM15" s="273" t="s">
        <v>175</v>
      </c>
      <c r="BN15" s="273" t="s">
        <v>2192</v>
      </c>
      <c r="BO15" s="614" t="s">
        <v>2276</v>
      </c>
      <c r="BP15" s="614" t="s">
        <v>2245</v>
      </c>
      <c r="BQ15" s="614" t="s">
        <v>2277</v>
      </c>
      <c r="BR15" s="614" t="s">
        <v>2278</v>
      </c>
      <c r="BS15" s="615" t="s">
        <v>2279</v>
      </c>
      <c r="BT15" s="614" t="s">
        <v>2280</v>
      </c>
      <c r="BU15" s="274">
        <f t="shared" si="36"/>
        <v>80</v>
      </c>
    </row>
    <row r="16" spans="1:73" ht="20" customHeight="1">
      <c r="A16" s="260" t="s">
        <v>817</v>
      </c>
      <c r="B16" s="315" t="s">
        <v>818</v>
      </c>
      <c r="C16" s="260" t="s">
        <v>244</v>
      </c>
      <c r="D16" s="272">
        <v>105.5</v>
      </c>
      <c r="E16" s="316">
        <v>66</v>
      </c>
      <c r="F16" s="317">
        <f t="shared" si="0"/>
        <v>30</v>
      </c>
      <c r="G16" s="603" t="s">
        <v>199</v>
      </c>
      <c r="H16" s="316">
        <v>40</v>
      </c>
      <c r="I16" s="604">
        <f t="shared" si="1"/>
        <v>10</v>
      </c>
      <c r="J16" s="316">
        <v>67</v>
      </c>
      <c r="K16" s="261">
        <f t="shared" si="2"/>
        <v>30</v>
      </c>
      <c r="L16" s="316">
        <v>79</v>
      </c>
      <c r="M16" s="261">
        <f t="shared" si="3"/>
        <v>30</v>
      </c>
      <c r="N16" s="605">
        <v>66</v>
      </c>
      <c r="O16" s="261">
        <f t="shared" si="4"/>
        <v>30</v>
      </c>
      <c r="P16" s="262">
        <f t="shared" si="5"/>
        <v>130</v>
      </c>
      <c r="Q16" s="606">
        <f t="shared" si="6"/>
        <v>0</v>
      </c>
      <c r="R16" s="607">
        <f t="shared" si="7"/>
        <v>130</v>
      </c>
      <c r="S16" s="607">
        <f t="shared" si="8"/>
        <v>6</v>
      </c>
      <c r="T16" s="318" t="s">
        <v>200</v>
      </c>
      <c r="U16" s="318" t="s">
        <v>74</v>
      </c>
      <c r="V16" s="318" t="s">
        <v>74</v>
      </c>
      <c r="W16" s="605">
        <v>15</v>
      </c>
      <c r="X16" s="604">
        <f t="shared" si="9"/>
        <v>20</v>
      </c>
      <c r="Y16" s="608">
        <f t="shared" si="10"/>
        <v>20</v>
      </c>
      <c r="Z16" s="609">
        <f t="shared" si="11"/>
        <v>1</v>
      </c>
      <c r="AA16" s="610">
        <f t="shared" si="12"/>
        <v>40</v>
      </c>
      <c r="AB16" s="609">
        <f t="shared" si="13"/>
        <v>3</v>
      </c>
      <c r="AC16" s="611" t="s">
        <v>7</v>
      </c>
      <c r="AD16" s="264">
        <f t="shared" si="14"/>
        <v>15</v>
      </c>
      <c r="AE16" s="264">
        <f t="shared" si="15"/>
        <v>3</v>
      </c>
      <c r="AF16" s="319" t="s">
        <v>171</v>
      </c>
      <c r="AG16" s="612" t="s">
        <v>7</v>
      </c>
      <c r="AH16" s="320" t="s">
        <v>173</v>
      </c>
      <c r="AI16" s="541" t="s">
        <v>8</v>
      </c>
      <c r="AJ16" s="264">
        <f t="shared" si="16"/>
        <v>15</v>
      </c>
      <c r="AK16" s="264">
        <f t="shared" si="17"/>
        <v>3</v>
      </c>
      <c r="AL16" s="265">
        <f t="shared" si="18"/>
        <v>15</v>
      </c>
      <c r="AM16" s="265">
        <f t="shared" si="19"/>
        <v>0</v>
      </c>
      <c r="AN16" s="265">
        <f t="shared" si="20"/>
        <v>0</v>
      </c>
      <c r="AO16" s="265">
        <f t="shared" si="21"/>
        <v>0</v>
      </c>
      <c r="AP16" s="265">
        <f t="shared" si="22"/>
        <v>0</v>
      </c>
      <c r="AQ16" s="266">
        <f t="shared" si="23"/>
        <v>15</v>
      </c>
      <c r="AR16" s="322" t="s">
        <v>1567</v>
      </c>
      <c r="AS16" s="322" t="s">
        <v>74</v>
      </c>
      <c r="AT16" s="264">
        <f t="shared" si="24"/>
        <v>0</v>
      </c>
      <c r="AU16" s="264">
        <f t="shared" si="25"/>
        <v>0</v>
      </c>
      <c r="AV16" s="322" t="s">
        <v>13</v>
      </c>
      <c r="AW16" s="267">
        <f t="shared" si="26"/>
        <v>10</v>
      </c>
      <c r="AX16" s="267">
        <f t="shared" si="27"/>
        <v>8</v>
      </c>
      <c r="AY16" s="268" t="s">
        <v>246</v>
      </c>
      <c r="AZ16" s="318">
        <v>8</v>
      </c>
      <c r="BA16" s="267">
        <f t="shared" si="28"/>
        <v>1</v>
      </c>
      <c r="BB16" s="318" t="s">
        <v>268</v>
      </c>
      <c r="BC16" s="318">
        <v>10</v>
      </c>
      <c r="BD16" s="267">
        <f t="shared" si="29"/>
        <v>2</v>
      </c>
      <c r="BE16" s="269">
        <f t="shared" si="30"/>
        <v>11</v>
      </c>
      <c r="BF16" s="269">
        <f t="shared" si="31"/>
        <v>1</v>
      </c>
      <c r="BG16" s="269">
        <f t="shared" si="32"/>
        <v>0</v>
      </c>
      <c r="BH16" s="269">
        <f t="shared" si="33"/>
        <v>0</v>
      </c>
      <c r="BI16" s="269">
        <f t="shared" si="34"/>
        <v>0</v>
      </c>
      <c r="BJ16" s="270">
        <f t="shared" si="35"/>
        <v>18.333333333333332</v>
      </c>
      <c r="BK16" s="613" t="s">
        <v>2353</v>
      </c>
      <c r="BL16" s="273" t="s">
        <v>175</v>
      </c>
      <c r="BM16" s="273" t="s">
        <v>175</v>
      </c>
      <c r="BN16" s="273" t="s">
        <v>2281</v>
      </c>
      <c r="BO16" s="614" t="s">
        <v>2282</v>
      </c>
      <c r="BP16" s="614" t="s">
        <v>2283</v>
      </c>
      <c r="BQ16" s="614" t="s">
        <v>2284</v>
      </c>
      <c r="BR16" s="614" t="s">
        <v>2285</v>
      </c>
      <c r="BS16" s="615" t="s">
        <v>2286</v>
      </c>
      <c r="BT16" s="614" t="s">
        <v>2287</v>
      </c>
      <c r="BU16" s="274">
        <f t="shared" si="36"/>
        <v>60</v>
      </c>
    </row>
    <row r="17" spans="1:73" ht="20" customHeight="1">
      <c r="A17" s="260" t="s">
        <v>819</v>
      </c>
      <c r="B17" s="315" t="s">
        <v>255</v>
      </c>
      <c r="C17" s="260" t="s">
        <v>244</v>
      </c>
      <c r="D17" s="272">
        <v>103</v>
      </c>
      <c r="E17" s="316">
        <v>69</v>
      </c>
      <c r="F17" s="317">
        <f t="shared" si="0"/>
        <v>30</v>
      </c>
      <c r="G17" s="603" t="s">
        <v>199</v>
      </c>
      <c r="H17" s="316">
        <v>60</v>
      </c>
      <c r="I17" s="604">
        <f t="shared" si="1"/>
        <v>20</v>
      </c>
      <c r="J17" s="316">
        <v>47</v>
      </c>
      <c r="K17" s="261">
        <f t="shared" si="2"/>
        <v>20</v>
      </c>
      <c r="L17" s="316">
        <v>55</v>
      </c>
      <c r="M17" s="261">
        <f t="shared" si="3"/>
        <v>20</v>
      </c>
      <c r="N17" s="605">
        <v>66</v>
      </c>
      <c r="O17" s="261">
        <f t="shared" si="4"/>
        <v>30</v>
      </c>
      <c r="P17" s="262">
        <f t="shared" si="5"/>
        <v>120</v>
      </c>
      <c r="Q17" s="606">
        <f t="shared" si="6"/>
        <v>0</v>
      </c>
      <c r="R17" s="607">
        <f t="shared" si="7"/>
        <v>120</v>
      </c>
      <c r="S17" s="607">
        <f t="shared" si="8"/>
        <v>6</v>
      </c>
      <c r="T17" s="318" t="s">
        <v>200</v>
      </c>
      <c r="U17" s="318" t="s">
        <v>74</v>
      </c>
      <c r="V17" s="318" t="s">
        <v>74</v>
      </c>
      <c r="W17" s="605">
        <v>15</v>
      </c>
      <c r="X17" s="604">
        <f t="shared" si="9"/>
        <v>20</v>
      </c>
      <c r="Y17" s="608">
        <f t="shared" si="10"/>
        <v>20</v>
      </c>
      <c r="Z17" s="609">
        <f t="shared" si="11"/>
        <v>1</v>
      </c>
      <c r="AA17" s="610">
        <f t="shared" si="12"/>
        <v>40</v>
      </c>
      <c r="AB17" s="609">
        <f t="shared" si="13"/>
        <v>3</v>
      </c>
      <c r="AC17" s="611" t="s">
        <v>7</v>
      </c>
      <c r="AD17" s="264">
        <f t="shared" si="14"/>
        <v>15</v>
      </c>
      <c r="AE17" s="264">
        <f t="shared" si="15"/>
        <v>3</v>
      </c>
      <c r="AF17" s="319" t="s">
        <v>218</v>
      </c>
      <c r="AG17" s="612" t="s">
        <v>7</v>
      </c>
      <c r="AH17" s="320" t="s">
        <v>173</v>
      </c>
      <c r="AI17" s="541" t="s">
        <v>6</v>
      </c>
      <c r="AJ17" s="264">
        <f t="shared" si="16"/>
        <v>15</v>
      </c>
      <c r="AK17" s="264">
        <f t="shared" si="17"/>
        <v>3</v>
      </c>
      <c r="AL17" s="265">
        <f t="shared" si="18"/>
        <v>15</v>
      </c>
      <c r="AM17" s="265">
        <f t="shared" si="19"/>
        <v>0</v>
      </c>
      <c r="AN17" s="265">
        <f t="shared" si="20"/>
        <v>0</v>
      </c>
      <c r="AO17" s="265">
        <f t="shared" si="21"/>
        <v>0</v>
      </c>
      <c r="AP17" s="265">
        <f t="shared" si="22"/>
        <v>0</v>
      </c>
      <c r="AQ17" s="266">
        <f t="shared" si="23"/>
        <v>15</v>
      </c>
      <c r="AR17" s="322" t="s">
        <v>1567</v>
      </c>
      <c r="AS17" s="322" t="s">
        <v>74</v>
      </c>
      <c r="AT17" s="264">
        <f t="shared" si="24"/>
        <v>0</v>
      </c>
      <c r="AU17" s="264">
        <f t="shared" si="25"/>
        <v>0</v>
      </c>
      <c r="AV17" s="322" t="s">
        <v>13</v>
      </c>
      <c r="AW17" s="267">
        <f t="shared" si="26"/>
        <v>10</v>
      </c>
      <c r="AX17" s="267">
        <f t="shared" si="27"/>
        <v>8</v>
      </c>
      <c r="AY17" s="268" t="s">
        <v>246</v>
      </c>
      <c r="AZ17" s="318">
        <v>8</v>
      </c>
      <c r="BA17" s="267">
        <f t="shared" si="28"/>
        <v>1</v>
      </c>
      <c r="BB17" s="318" t="s">
        <v>268</v>
      </c>
      <c r="BC17" s="318">
        <v>10</v>
      </c>
      <c r="BD17" s="267">
        <f t="shared" si="29"/>
        <v>2</v>
      </c>
      <c r="BE17" s="269">
        <f t="shared" si="30"/>
        <v>11</v>
      </c>
      <c r="BF17" s="269">
        <f t="shared" si="31"/>
        <v>1</v>
      </c>
      <c r="BG17" s="269">
        <f t="shared" si="32"/>
        <v>0</v>
      </c>
      <c r="BH17" s="269">
        <f t="shared" si="33"/>
        <v>0</v>
      </c>
      <c r="BI17" s="269">
        <f t="shared" si="34"/>
        <v>0</v>
      </c>
      <c r="BJ17" s="270">
        <f t="shared" si="35"/>
        <v>18.333333333333332</v>
      </c>
      <c r="BK17" s="613" t="s">
        <v>2353</v>
      </c>
      <c r="BL17" s="273" t="s">
        <v>175</v>
      </c>
      <c r="BM17" s="273" t="s">
        <v>175</v>
      </c>
      <c r="BN17" s="273" t="s">
        <v>2288</v>
      </c>
      <c r="BO17" s="614" t="s">
        <v>2289</v>
      </c>
      <c r="BP17" s="614" t="s">
        <v>2221</v>
      </c>
      <c r="BQ17" s="614" t="s">
        <v>2290</v>
      </c>
      <c r="BR17" s="614" t="s">
        <v>2291</v>
      </c>
      <c r="BS17" s="615" t="s">
        <v>2292</v>
      </c>
      <c r="BT17" s="614" t="s">
        <v>2293</v>
      </c>
      <c r="BU17" s="274">
        <f t="shared" si="36"/>
        <v>60</v>
      </c>
    </row>
    <row r="18" spans="1:73" ht="20" customHeight="1">
      <c r="A18" s="260" t="s">
        <v>820</v>
      </c>
      <c r="B18" s="315" t="s">
        <v>821</v>
      </c>
      <c r="C18" s="260" t="s">
        <v>244</v>
      </c>
      <c r="D18" s="272">
        <v>105</v>
      </c>
      <c r="E18" s="316">
        <v>78</v>
      </c>
      <c r="F18" s="317">
        <f t="shared" si="0"/>
        <v>30</v>
      </c>
      <c r="G18" s="603" t="s">
        <v>208</v>
      </c>
      <c r="H18" s="316">
        <v>81</v>
      </c>
      <c r="I18" s="604">
        <f t="shared" si="1"/>
        <v>30</v>
      </c>
      <c r="J18" s="316">
        <v>80</v>
      </c>
      <c r="K18" s="261">
        <f t="shared" si="2"/>
        <v>30</v>
      </c>
      <c r="L18" s="316">
        <v>69</v>
      </c>
      <c r="M18" s="261">
        <f t="shared" si="3"/>
        <v>30</v>
      </c>
      <c r="N18" s="605">
        <v>79</v>
      </c>
      <c r="O18" s="261">
        <f t="shared" si="4"/>
        <v>30</v>
      </c>
      <c r="P18" s="262">
        <f t="shared" si="5"/>
        <v>150</v>
      </c>
      <c r="Q18" s="606">
        <f t="shared" si="6"/>
        <v>0</v>
      </c>
      <c r="R18" s="607">
        <f t="shared" si="7"/>
        <v>150</v>
      </c>
      <c r="S18" s="607">
        <f t="shared" si="8"/>
        <v>6</v>
      </c>
      <c r="T18" s="318" t="s">
        <v>207</v>
      </c>
      <c r="U18" s="318" t="s">
        <v>74</v>
      </c>
      <c r="V18" s="318" t="s">
        <v>74</v>
      </c>
      <c r="W18" s="605">
        <v>19</v>
      </c>
      <c r="X18" s="604">
        <f t="shared" si="9"/>
        <v>30</v>
      </c>
      <c r="Y18" s="608">
        <f t="shared" si="10"/>
        <v>30</v>
      </c>
      <c r="Z18" s="609">
        <f t="shared" si="11"/>
        <v>1</v>
      </c>
      <c r="AA18" s="610">
        <f t="shared" si="12"/>
        <v>60</v>
      </c>
      <c r="AB18" s="609">
        <f t="shared" si="13"/>
        <v>3</v>
      </c>
      <c r="AC18" s="611" t="s">
        <v>7</v>
      </c>
      <c r="AD18" s="264">
        <f t="shared" si="14"/>
        <v>15</v>
      </c>
      <c r="AE18" s="264">
        <f t="shared" si="15"/>
        <v>3</v>
      </c>
      <c r="AF18" s="316" t="s">
        <v>170</v>
      </c>
      <c r="AG18" s="612" t="s">
        <v>6</v>
      </c>
      <c r="AH18" s="320" t="s">
        <v>173</v>
      </c>
      <c r="AI18" s="541" t="s">
        <v>7</v>
      </c>
      <c r="AJ18" s="264">
        <f t="shared" si="16"/>
        <v>15</v>
      </c>
      <c r="AK18" s="264">
        <f t="shared" si="17"/>
        <v>3</v>
      </c>
      <c r="AL18" s="265">
        <f t="shared" si="18"/>
        <v>15</v>
      </c>
      <c r="AM18" s="265">
        <f t="shared" si="19"/>
        <v>0</v>
      </c>
      <c r="AN18" s="265">
        <f t="shared" si="20"/>
        <v>0</v>
      </c>
      <c r="AO18" s="265">
        <f t="shared" si="21"/>
        <v>0</v>
      </c>
      <c r="AP18" s="265">
        <f t="shared" si="22"/>
        <v>0</v>
      </c>
      <c r="AQ18" s="266">
        <f t="shared" si="23"/>
        <v>15</v>
      </c>
      <c r="AR18" s="322" t="s">
        <v>1567</v>
      </c>
      <c r="AS18" s="322" t="s">
        <v>74</v>
      </c>
      <c r="AT18" s="264">
        <f t="shared" si="24"/>
        <v>0</v>
      </c>
      <c r="AU18" s="264">
        <f t="shared" si="25"/>
        <v>0</v>
      </c>
      <c r="AV18" s="322" t="s">
        <v>13</v>
      </c>
      <c r="AW18" s="267">
        <f t="shared" si="26"/>
        <v>10</v>
      </c>
      <c r="AX18" s="267">
        <f t="shared" si="27"/>
        <v>8</v>
      </c>
      <c r="AY18" s="268" t="s">
        <v>246</v>
      </c>
      <c r="AZ18" s="318">
        <v>8</v>
      </c>
      <c r="BA18" s="267">
        <f t="shared" si="28"/>
        <v>1</v>
      </c>
      <c r="BB18" s="318" t="s">
        <v>268</v>
      </c>
      <c r="BC18" s="318">
        <v>10</v>
      </c>
      <c r="BD18" s="267">
        <f t="shared" si="29"/>
        <v>2</v>
      </c>
      <c r="BE18" s="269">
        <f t="shared" si="30"/>
        <v>11</v>
      </c>
      <c r="BF18" s="269">
        <f t="shared" si="31"/>
        <v>1</v>
      </c>
      <c r="BG18" s="269">
        <f t="shared" si="32"/>
        <v>0</v>
      </c>
      <c r="BH18" s="269">
        <f t="shared" si="33"/>
        <v>0</v>
      </c>
      <c r="BI18" s="269">
        <f t="shared" si="34"/>
        <v>0</v>
      </c>
      <c r="BJ18" s="270">
        <f t="shared" si="35"/>
        <v>18.333333333333332</v>
      </c>
      <c r="BK18" s="613" t="s">
        <v>2353</v>
      </c>
      <c r="BL18" s="273" t="s">
        <v>175</v>
      </c>
      <c r="BM18" s="273" t="s">
        <v>175</v>
      </c>
      <c r="BN18" s="273" t="s">
        <v>2294</v>
      </c>
      <c r="BO18" s="614" t="s">
        <v>2295</v>
      </c>
      <c r="BP18" s="614" t="s">
        <v>2360</v>
      </c>
      <c r="BQ18" s="614" t="s">
        <v>2296</v>
      </c>
      <c r="BR18" s="617" t="s">
        <v>2297</v>
      </c>
      <c r="BS18" s="615" t="s">
        <v>2298</v>
      </c>
      <c r="BT18" s="614" t="s">
        <v>2299</v>
      </c>
      <c r="BU18" s="274">
        <f t="shared" si="36"/>
        <v>76</v>
      </c>
    </row>
    <row r="19" spans="1:73" ht="20" customHeight="1">
      <c r="A19" s="260" t="s">
        <v>822</v>
      </c>
      <c r="B19" s="315" t="s">
        <v>314</v>
      </c>
      <c r="C19" s="260" t="s">
        <v>244</v>
      </c>
      <c r="D19" s="272">
        <v>96.5</v>
      </c>
      <c r="E19" s="316">
        <v>92</v>
      </c>
      <c r="F19" s="317">
        <f t="shared" si="0"/>
        <v>40</v>
      </c>
      <c r="G19" s="603" t="s">
        <v>199</v>
      </c>
      <c r="H19" s="316">
        <v>64</v>
      </c>
      <c r="I19" s="604">
        <f t="shared" si="1"/>
        <v>20</v>
      </c>
      <c r="J19" s="316">
        <v>76</v>
      </c>
      <c r="K19" s="261">
        <f t="shared" si="2"/>
        <v>30</v>
      </c>
      <c r="L19" s="316">
        <v>72</v>
      </c>
      <c r="M19" s="261">
        <f t="shared" si="3"/>
        <v>30</v>
      </c>
      <c r="N19" s="605">
        <v>92</v>
      </c>
      <c r="O19" s="261">
        <f t="shared" si="4"/>
        <v>40</v>
      </c>
      <c r="P19" s="262">
        <f t="shared" si="5"/>
        <v>160</v>
      </c>
      <c r="Q19" s="606">
        <f t="shared" si="6"/>
        <v>0</v>
      </c>
      <c r="R19" s="607">
        <f t="shared" si="7"/>
        <v>160</v>
      </c>
      <c r="S19" s="607">
        <f t="shared" si="8"/>
        <v>6</v>
      </c>
      <c r="T19" s="318" t="s">
        <v>200</v>
      </c>
      <c r="U19" s="318" t="s">
        <v>74</v>
      </c>
      <c r="V19" s="318" t="s">
        <v>74</v>
      </c>
      <c r="W19" s="605">
        <v>22</v>
      </c>
      <c r="X19" s="604">
        <f t="shared" si="9"/>
        <v>30</v>
      </c>
      <c r="Y19" s="608">
        <f t="shared" si="10"/>
        <v>30</v>
      </c>
      <c r="Z19" s="609">
        <f t="shared" si="11"/>
        <v>1</v>
      </c>
      <c r="AA19" s="610">
        <f t="shared" si="12"/>
        <v>60</v>
      </c>
      <c r="AB19" s="609">
        <f t="shared" si="13"/>
        <v>3</v>
      </c>
      <c r="AC19" s="611" t="s">
        <v>7</v>
      </c>
      <c r="AD19" s="264">
        <f t="shared" si="14"/>
        <v>15</v>
      </c>
      <c r="AE19" s="264">
        <f t="shared" si="15"/>
        <v>3</v>
      </c>
      <c r="AF19" s="316" t="s">
        <v>170</v>
      </c>
      <c r="AG19" s="612" t="s">
        <v>6</v>
      </c>
      <c r="AH19" s="320" t="s">
        <v>173</v>
      </c>
      <c r="AI19" s="541" t="s">
        <v>7</v>
      </c>
      <c r="AJ19" s="264">
        <f t="shared" si="16"/>
        <v>15</v>
      </c>
      <c r="AK19" s="264">
        <f t="shared" si="17"/>
        <v>3</v>
      </c>
      <c r="AL19" s="265">
        <f t="shared" si="18"/>
        <v>15</v>
      </c>
      <c r="AM19" s="265">
        <f t="shared" si="19"/>
        <v>0</v>
      </c>
      <c r="AN19" s="265">
        <f t="shared" si="20"/>
        <v>0</v>
      </c>
      <c r="AO19" s="265">
        <f t="shared" si="21"/>
        <v>0</v>
      </c>
      <c r="AP19" s="265">
        <f t="shared" si="22"/>
        <v>0</v>
      </c>
      <c r="AQ19" s="266">
        <f t="shared" si="23"/>
        <v>15</v>
      </c>
      <c r="AR19" s="322" t="s">
        <v>1567</v>
      </c>
      <c r="AS19" s="322" t="s">
        <v>74</v>
      </c>
      <c r="AT19" s="264">
        <f t="shared" si="24"/>
        <v>0</v>
      </c>
      <c r="AU19" s="264">
        <f t="shared" si="25"/>
        <v>0</v>
      </c>
      <c r="AV19" s="322" t="s">
        <v>13</v>
      </c>
      <c r="AW19" s="267">
        <f t="shared" si="26"/>
        <v>10</v>
      </c>
      <c r="AX19" s="267">
        <f t="shared" si="27"/>
        <v>8</v>
      </c>
      <c r="AY19" s="268" t="s">
        <v>246</v>
      </c>
      <c r="AZ19" s="318">
        <v>8</v>
      </c>
      <c r="BA19" s="267">
        <f t="shared" si="28"/>
        <v>1</v>
      </c>
      <c r="BB19" s="318" t="s">
        <v>268</v>
      </c>
      <c r="BC19" s="318">
        <v>10</v>
      </c>
      <c r="BD19" s="267">
        <f t="shared" si="29"/>
        <v>2</v>
      </c>
      <c r="BE19" s="269">
        <f t="shared" si="30"/>
        <v>11</v>
      </c>
      <c r="BF19" s="269">
        <f t="shared" si="31"/>
        <v>1</v>
      </c>
      <c r="BG19" s="269">
        <f t="shared" si="32"/>
        <v>0</v>
      </c>
      <c r="BH19" s="269">
        <f t="shared" si="33"/>
        <v>0</v>
      </c>
      <c r="BI19" s="269">
        <f t="shared" si="34"/>
        <v>0</v>
      </c>
      <c r="BJ19" s="270">
        <f t="shared" si="35"/>
        <v>18.333333333333332</v>
      </c>
      <c r="BK19" s="613" t="s">
        <v>2353</v>
      </c>
      <c r="BL19" s="273" t="s">
        <v>175</v>
      </c>
      <c r="BM19" s="273" t="s">
        <v>175</v>
      </c>
      <c r="BN19" s="273" t="s">
        <v>2192</v>
      </c>
      <c r="BO19" s="614" t="s">
        <v>2300</v>
      </c>
      <c r="BP19" s="614" t="s">
        <v>2245</v>
      </c>
      <c r="BQ19" s="614" t="s">
        <v>2301</v>
      </c>
      <c r="BR19" s="614" t="s">
        <v>2302</v>
      </c>
      <c r="BS19" s="615" t="s">
        <v>2303</v>
      </c>
      <c r="BT19" s="614" t="s">
        <v>2304</v>
      </c>
      <c r="BU19" s="274">
        <f t="shared" si="36"/>
        <v>88</v>
      </c>
    </row>
    <row r="20" spans="1:73" ht="20" customHeight="1">
      <c r="A20" s="260" t="s">
        <v>823</v>
      </c>
      <c r="B20" s="315" t="s">
        <v>824</v>
      </c>
      <c r="C20" s="260" t="s">
        <v>244</v>
      </c>
      <c r="D20" s="272">
        <v>94.5</v>
      </c>
      <c r="E20" s="316">
        <v>84</v>
      </c>
      <c r="F20" s="317">
        <f t="shared" si="0"/>
        <v>30</v>
      </c>
      <c r="G20" s="603" t="s">
        <v>199</v>
      </c>
      <c r="H20" s="316">
        <v>72</v>
      </c>
      <c r="I20" s="604">
        <f t="shared" si="1"/>
        <v>30</v>
      </c>
      <c r="J20" s="316">
        <v>77</v>
      </c>
      <c r="K20" s="261">
        <f t="shared" si="2"/>
        <v>30</v>
      </c>
      <c r="L20" s="316">
        <v>84</v>
      </c>
      <c r="M20" s="261">
        <f t="shared" si="3"/>
        <v>30</v>
      </c>
      <c r="N20" s="605">
        <v>92</v>
      </c>
      <c r="O20" s="261">
        <f t="shared" si="4"/>
        <v>40</v>
      </c>
      <c r="P20" s="262">
        <f t="shared" si="5"/>
        <v>160</v>
      </c>
      <c r="Q20" s="606">
        <f t="shared" si="6"/>
        <v>0</v>
      </c>
      <c r="R20" s="607">
        <f t="shared" si="7"/>
        <v>160</v>
      </c>
      <c r="S20" s="607">
        <f t="shared" si="8"/>
        <v>6</v>
      </c>
      <c r="T20" s="318" t="s">
        <v>200</v>
      </c>
      <c r="U20" s="318" t="s">
        <v>74</v>
      </c>
      <c r="V20" s="318" t="s">
        <v>74</v>
      </c>
      <c r="W20" s="605">
        <v>23</v>
      </c>
      <c r="X20" s="604">
        <f t="shared" si="9"/>
        <v>40</v>
      </c>
      <c r="Y20" s="608">
        <f t="shared" si="10"/>
        <v>40</v>
      </c>
      <c r="Z20" s="609">
        <f t="shared" si="11"/>
        <v>1</v>
      </c>
      <c r="AA20" s="610">
        <f t="shared" si="12"/>
        <v>80</v>
      </c>
      <c r="AB20" s="609">
        <f t="shared" si="13"/>
        <v>4</v>
      </c>
      <c r="AC20" s="611" t="s">
        <v>7</v>
      </c>
      <c r="AD20" s="264">
        <f t="shared" si="14"/>
        <v>15</v>
      </c>
      <c r="AE20" s="264">
        <f t="shared" si="15"/>
        <v>3</v>
      </c>
      <c r="AF20" s="316" t="s">
        <v>197</v>
      </c>
      <c r="AG20" s="612" t="s">
        <v>8</v>
      </c>
      <c r="AH20" s="320" t="s">
        <v>174</v>
      </c>
      <c r="AI20" s="541" t="s">
        <v>8</v>
      </c>
      <c r="AJ20" s="264">
        <f t="shared" si="16"/>
        <v>10</v>
      </c>
      <c r="AK20" s="264">
        <f t="shared" si="17"/>
        <v>2</v>
      </c>
      <c r="AL20" s="265">
        <f t="shared" si="18"/>
        <v>15</v>
      </c>
      <c r="AM20" s="265">
        <f t="shared" si="19"/>
        <v>0</v>
      </c>
      <c r="AN20" s="265">
        <f t="shared" si="20"/>
        <v>0</v>
      </c>
      <c r="AO20" s="265">
        <f t="shared" si="21"/>
        <v>0</v>
      </c>
      <c r="AP20" s="265">
        <f t="shared" si="22"/>
        <v>0</v>
      </c>
      <c r="AQ20" s="266">
        <f t="shared" si="23"/>
        <v>15</v>
      </c>
      <c r="AR20" s="322" t="s">
        <v>1567</v>
      </c>
      <c r="AS20" s="322" t="s">
        <v>74</v>
      </c>
      <c r="AT20" s="264">
        <f t="shared" si="24"/>
        <v>0</v>
      </c>
      <c r="AU20" s="264">
        <f t="shared" si="25"/>
        <v>0</v>
      </c>
      <c r="AV20" s="322" t="s">
        <v>13</v>
      </c>
      <c r="AW20" s="267">
        <f t="shared" si="26"/>
        <v>10</v>
      </c>
      <c r="AX20" s="267">
        <f t="shared" si="27"/>
        <v>8</v>
      </c>
      <c r="AY20" s="268" t="s">
        <v>246</v>
      </c>
      <c r="AZ20" s="318">
        <v>8</v>
      </c>
      <c r="BA20" s="267">
        <f t="shared" si="28"/>
        <v>1</v>
      </c>
      <c r="BB20" s="318" t="s">
        <v>268</v>
      </c>
      <c r="BC20" s="318">
        <v>10</v>
      </c>
      <c r="BD20" s="267">
        <f t="shared" si="29"/>
        <v>2</v>
      </c>
      <c r="BE20" s="269">
        <f t="shared" si="30"/>
        <v>11</v>
      </c>
      <c r="BF20" s="269">
        <f t="shared" si="31"/>
        <v>1</v>
      </c>
      <c r="BG20" s="269">
        <f t="shared" si="32"/>
        <v>0</v>
      </c>
      <c r="BH20" s="269">
        <f t="shared" si="33"/>
        <v>0</v>
      </c>
      <c r="BI20" s="269">
        <f t="shared" si="34"/>
        <v>0</v>
      </c>
      <c r="BJ20" s="270">
        <f t="shared" si="35"/>
        <v>18.333333333333332</v>
      </c>
      <c r="BK20" s="613" t="s">
        <v>2353</v>
      </c>
      <c r="BL20" s="273" t="s">
        <v>175</v>
      </c>
      <c r="BM20" s="273" t="s">
        <v>175</v>
      </c>
      <c r="BN20" s="273" t="s">
        <v>2192</v>
      </c>
      <c r="BO20" s="614" t="s">
        <v>2305</v>
      </c>
      <c r="BP20" s="614" t="s">
        <v>2221</v>
      </c>
      <c r="BQ20" s="614" t="s">
        <v>2306</v>
      </c>
      <c r="BR20" s="614" t="s">
        <v>2307</v>
      </c>
      <c r="BS20" s="615" t="s">
        <v>2308</v>
      </c>
      <c r="BT20" s="614" t="s">
        <v>2309</v>
      </c>
      <c r="BU20" s="274">
        <f t="shared" si="36"/>
        <v>92</v>
      </c>
    </row>
    <row r="21" spans="1:73" ht="20" customHeight="1">
      <c r="A21" s="260" t="s">
        <v>825</v>
      </c>
      <c r="B21" s="315" t="s">
        <v>826</v>
      </c>
      <c r="C21" s="260" t="s">
        <v>244</v>
      </c>
      <c r="D21" s="272">
        <v>107</v>
      </c>
      <c r="E21" s="316">
        <v>74</v>
      </c>
      <c r="F21" s="317">
        <f t="shared" si="0"/>
        <v>30</v>
      </c>
      <c r="G21" s="603" t="s">
        <v>199</v>
      </c>
      <c r="H21" s="316">
        <v>72</v>
      </c>
      <c r="I21" s="604">
        <f t="shared" si="1"/>
        <v>30</v>
      </c>
      <c r="J21" s="316">
        <v>81</v>
      </c>
      <c r="K21" s="261">
        <f t="shared" si="2"/>
        <v>30</v>
      </c>
      <c r="L21" s="316">
        <v>74</v>
      </c>
      <c r="M21" s="261">
        <f t="shared" si="3"/>
        <v>30</v>
      </c>
      <c r="N21" s="605">
        <v>98</v>
      </c>
      <c r="O21" s="261">
        <f t="shared" si="4"/>
        <v>40</v>
      </c>
      <c r="P21" s="262">
        <f t="shared" si="5"/>
        <v>160</v>
      </c>
      <c r="Q21" s="606">
        <f t="shared" si="6"/>
        <v>0</v>
      </c>
      <c r="R21" s="607">
        <f t="shared" si="7"/>
        <v>160</v>
      </c>
      <c r="S21" s="607">
        <f t="shared" si="8"/>
        <v>6</v>
      </c>
      <c r="T21" s="318" t="s">
        <v>200</v>
      </c>
      <c r="U21" s="318" t="s">
        <v>74</v>
      </c>
      <c r="V21" s="318" t="s">
        <v>74</v>
      </c>
      <c r="W21" s="605">
        <v>22</v>
      </c>
      <c r="X21" s="604">
        <f t="shared" si="9"/>
        <v>30</v>
      </c>
      <c r="Y21" s="608">
        <f t="shared" si="10"/>
        <v>30</v>
      </c>
      <c r="Z21" s="609">
        <f t="shared" si="11"/>
        <v>1</v>
      </c>
      <c r="AA21" s="610">
        <f t="shared" si="12"/>
        <v>60</v>
      </c>
      <c r="AB21" s="609">
        <f t="shared" si="13"/>
        <v>3</v>
      </c>
      <c r="AC21" s="611" t="s">
        <v>7</v>
      </c>
      <c r="AD21" s="264">
        <f t="shared" si="14"/>
        <v>15</v>
      </c>
      <c r="AE21" s="264">
        <f t="shared" si="15"/>
        <v>3</v>
      </c>
      <c r="AF21" s="319" t="s">
        <v>171</v>
      </c>
      <c r="AG21" s="612" t="s">
        <v>6</v>
      </c>
      <c r="AH21" s="320" t="s">
        <v>210</v>
      </c>
      <c r="AI21" s="541" t="s">
        <v>8</v>
      </c>
      <c r="AJ21" s="264">
        <f t="shared" si="16"/>
        <v>15</v>
      </c>
      <c r="AK21" s="264">
        <f t="shared" si="17"/>
        <v>3</v>
      </c>
      <c r="AL21" s="265">
        <f t="shared" si="18"/>
        <v>15</v>
      </c>
      <c r="AM21" s="265">
        <f t="shared" si="19"/>
        <v>0</v>
      </c>
      <c r="AN21" s="265">
        <f t="shared" si="20"/>
        <v>0</v>
      </c>
      <c r="AO21" s="265">
        <f t="shared" si="21"/>
        <v>0</v>
      </c>
      <c r="AP21" s="265">
        <f t="shared" si="22"/>
        <v>0</v>
      </c>
      <c r="AQ21" s="266">
        <f t="shared" si="23"/>
        <v>15</v>
      </c>
      <c r="AR21" s="322" t="s">
        <v>1567</v>
      </c>
      <c r="AS21" s="322" t="s">
        <v>74</v>
      </c>
      <c r="AT21" s="264">
        <f t="shared" si="24"/>
        <v>0</v>
      </c>
      <c r="AU21" s="264">
        <f t="shared" si="25"/>
        <v>0</v>
      </c>
      <c r="AV21" s="322" t="s">
        <v>13</v>
      </c>
      <c r="AW21" s="267">
        <f t="shared" si="26"/>
        <v>10</v>
      </c>
      <c r="AX21" s="267">
        <f t="shared" si="27"/>
        <v>8</v>
      </c>
      <c r="AY21" s="268" t="s">
        <v>246</v>
      </c>
      <c r="AZ21" s="318">
        <v>8</v>
      </c>
      <c r="BA21" s="267">
        <f t="shared" si="28"/>
        <v>1</v>
      </c>
      <c r="BB21" s="318" t="s">
        <v>268</v>
      </c>
      <c r="BC21" s="318">
        <v>10</v>
      </c>
      <c r="BD21" s="267">
        <f t="shared" si="29"/>
        <v>2</v>
      </c>
      <c r="BE21" s="269">
        <f t="shared" si="30"/>
        <v>11</v>
      </c>
      <c r="BF21" s="269">
        <f t="shared" si="31"/>
        <v>1</v>
      </c>
      <c r="BG21" s="269">
        <f t="shared" si="32"/>
        <v>0</v>
      </c>
      <c r="BH21" s="269">
        <f t="shared" si="33"/>
        <v>0</v>
      </c>
      <c r="BI21" s="269">
        <f t="shared" si="34"/>
        <v>0</v>
      </c>
      <c r="BJ21" s="270">
        <f t="shared" si="35"/>
        <v>18.333333333333332</v>
      </c>
      <c r="BK21" s="613" t="s">
        <v>2353</v>
      </c>
      <c r="BL21" s="273" t="s">
        <v>175</v>
      </c>
      <c r="BM21" s="273" t="s">
        <v>175</v>
      </c>
      <c r="BN21" s="273" t="s">
        <v>2192</v>
      </c>
      <c r="BO21" s="614" t="s">
        <v>2310</v>
      </c>
      <c r="BP21" s="614" t="s">
        <v>2245</v>
      </c>
      <c r="BQ21" s="614" t="s">
        <v>2311</v>
      </c>
      <c r="BR21" s="614" t="s">
        <v>2312</v>
      </c>
      <c r="BS21" s="615" t="s">
        <v>2313</v>
      </c>
      <c r="BT21" s="614" t="s">
        <v>2314</v>
      </c>
      <c r="BU21" s="274">
        <f t="shared" si="36"/>
        <v>88</v>
      </c>
    </row>
    <row r="22" spans="1:73" ht="20" customHeight="1">
      <c r="A22" s="260" t="s">
        <v>827</v>
      </c>
      <c r="B22" s="315" t="s">
        <v>828</v>
      </c>
      <c r="C22" s="260" t="s">
        <v>244</v>
      </c>
      <c r="D22" s="272">
        <v>100</v>
      </c>
      <c r="E22" s="316">
        <v>95</v>
      </c>
      <c r="F22" s="317">
        <f t="shared" si="0"/>
        <v>40</v>
      </c>
      <c r="G22" s="603" t="s">
        <v>208</v>
      </c>
      <c r="H22" s="316">
        <v>88</v>
      </c>
      <c r="I22" s="604">
        <f t="shared" si="1"/>
        <v>30</v>
      </c>
      <c r="J22" s="316">
        <v>87</v>
      </c>
      <c r="K22" s="261">
        <f t="shared" si="2"/>
        <v>30</v>
      </c>
      <c r="L22" s="316">
        <v>80</v>
      </c>
      <c r="M22" s="261">
        <f t="shared" si="3"/>
        <v>30</v>
      </c>
      <c r="N22" s="605">
        <v>98</v>
      </c>
      <c r="O22" s="261">
        <f t="shared" si="4"/>
        <v>40</v>
      </c>
      <c r="P22" s="262">
        <f t="shared" si="5"/>
        <v>170</v>
      </c>
      <c r="Q22" s="606">
        <f t="shared" si="6"/>
        <v>0</v>
      </c>
      <c r="R22" s="607">
        <f t="shared" si="7"/>
        <v>170</v>
      </c>
      <c r="S22" s="607">
        <f t="shared" si="8"/>
        <v>6</v>
      </c>
      <c r="T22" s="318" t="s">
        <v>207</v>
      </c>
      <c r="U22" s="318" t="s">
        <v>74</v>
      </c>
      <c r="V22" s="318" t="s">
        <v>74</v>
      </c>
      <c r="W22" s="605">
        <v>24</v>
      </c>
      <c r="X22" s="604">
        <f t="shared" si="9"/>
        <v>40</v>
      </c>
      <c r="Y22" s="608">
        <f t="shared" si="10"/>
        <v>40</v>
      </c>
      <c r="Z22" s="609">
        <f t="shared" si="11"/>
        <v>1</v>
      </c>
      <c r="AA22" s="610">
        <f t="shared" si="12"/>
        <v>80</v>
      </c>
      <c r="AB22" s="609">
        <f t="shared" si="13"/>
        <v>4</v>
      </c>
      <c r="AC22" s="611" t="s">
        <v>7</v>
      </c>
      <c r="AD22" s="264">
        <f t="shared" si="14"/>
        <v>15</v>
      </c>
      <c r="AE22" s="264">
        <f t="shared" si="15"/>
        <v>3</v>
      </c>
      <c r="AF22" s="316" t="s">
        <v>829</v>
      </c>
      <c r="AG22" s="612" t="s">
        <v>6</v>
      </c>
      <c r="AH22" s="320" t="s">
        <v>173</v>
      </c>
      <c r="AI22" s="541" t="s">
        <v>7</v>
      </c>
      <c r="AJ22" s="264">
        <f t="shared" si="16"/>
        <v>15</v>
      </c>
      <c r="AK22" s="264">
        <f t="shared" si="17"/>
        <v>3</v>
      </c>
      <c r="AL22" s="265">
        <f t="shared" si="18"/>
        <v>16</v>
      </c>
      <c r="AM22" s="265">
        <f t="shared" si="19"/>
        <v>0</v>
      </c>
      <c r="AN22" s="265">
        <f t="shared" si="20"/>
        <v>0</v>
      </c>
      <c r="AO22" s="265">
        <f t="shared" si="21"/>
        <v>0</v>
      </c>
      <c r="AP22" s="265">
        <f t="shared" si="22"/>
        <v>0</v>
      </c>
      <c r="AQ22" s="266">
        <f t="shared" si="23"/>
        <v>16</v>
      </c>
      <c r="AR22" s="322" t="s">
        <v>1567</v>
      </c>
      <c r="AS22" s="322" t="s">
        <v>74</v>
      </c>
      <c r="AT22" s="264">
        <f t="shared" si="24"/>
        <v>0</v>
      </c>
      <c r="AU22" s="264">
        <f t="shared" si="25"/>
        <v>0</v>
      </c>
      <c r="AV22" s="322" t="s">
        <v>13</v>
      </c>
      <c r="AW22" s="267">
        <f t="shared" si="26"/>
        <v>10</v>
      </c>
      <c r="AX22" s="267">
        <f t="shared" si="27"/>
        <v>8</v>
      </c>
      <c r="AY22" s="268" t="s">
        <v>246</v>
      </c>
      <c r="AZ22" s="318">
        <v>8</v>
      </c>
      <c r="BA22" s="267">
        <f t="shared" si="28"/>
        <v>1</v>
      </c>
      <c r="BB22" s="318" t="s">
        <v>268</v>
      </c>
      <c r="BC22" s="318">
        <v>10</v>
      </c>
      <c r="BD22" s="267">
        <f t="shared" si="29"/>
        <v>2</v>
      </c>
      <c r="BE22" s="269">
        <f t="shared" si="30"/>
        <v>11</v>
      </c>
      <c r="BF22" s="269">
        <f t="shared" si="31"/>
        <v>1</v>
      </c>
      <c r="BG22" s="269">
        <f t="shared" si="32"/>
        <v>0</v>
      </c>
      <c r="BH22" s="269">
        <f t="shared" si="33"/>
        <v>0</v>
      </c>
      <c r="BI22" s="269">
        <f t="shared" si="34"/>
        <v>0</v>
      </c>
      <c r="BJ22" s="270">
        <f t="shared" si="35"/>
        <v>18.333333333333332</v>
      </c>
      <c r="BK22" s="613" t="s">
        <v>2353</v>
      </c>
      <c r="BL22" s="273" t="s">
        <v>175</v>
      </c>
      <c r="BM22" s="273" t="s">
        <v>175</v>
      </c>
      <c r="BN22" s="273" t="s">
        <v>2219</v>
      </c>
      <c r="BO22" s="614" t="s">
        <v>2315</v>
      </c>
      <c r="BP22" s="614" t="s">
        <v>2361</v>
      </c>
      <c r="BQ22" s="614" t="s">
        <v>2316</v>
      </c>
      <c r="BR22" s="614" t="s">
        <v>2317</v>
      </c>
      <c r="BS22" s="615" t="s">
        <v>2318</v>
      </c>
      <c r="BT22" s="614" t="s">
        <v>2319</v>
      </c>
      <c r="BU22" s="274">
        <f t="shared" si="36"/>
        <v>96</v>
      </c>
    </row>
    <row r="23" spans="1:73" ht="20" customHeight="1">
      <c r="A23" s="260" t="s">
        <v>830</v>
      </c>
      <c r="B23" s="315" t="s">
        <v>831</v>
      </c>
      <c r="C23" s="260" t="s">
        <v>244</v>
      </c>
      <c r="D23" s="272">
        <v>101</v>
      </c>
      <c r="E23" s="316">
        <v>76</v>
      </c>
      <c r="F23" s="317">
        <f t="shared" si="0"/>
        <v>30</v>
      </c>
      <c r="G23" s="603" t="s">
        <v>199</v>
      </c>
      <c r="H23" s="316">
        <v>70</v>
      </c>
      <c r="I23" s="604">
        <f t="shared" si="1"/>
        <v>30</v>
      </c>
      <c r="J23" s="316">
        <v>59</v>
      </c>
      <c r="K23" s="261">
        <f t="shared" si="2"/>
        <v>20</v>
      </c>
      <c r="L23" s="316">
        <v>90</v>
      </c>
      <c r="M23" s="261">
        <f t="shared" si="3"/>
        <v>40</v>
      </c>
      <c r="N23" s="605">
        <v>67</v>
      </c>
      <c r="O23" s="261">
        <f t="shared" si="4"/>
        <v>30</v>
      </c>
      <c r="P23" s="262">
        <f t="shared" si="5"/>
        <v>150</v>
      </c>
      <c r="Q23" s="606">
        <f t="shared" si="6"/>
        <v>0</v>
      </c>
      <c r="R23" s="607">
        <f t="shared" si="7"/>
        <v>150</v>
      </c>
      <c r="S23" s="607">
        <f t="shared" si="8"/>
        <v>6</v>
      </c>
      <c r="T23" s="318" t="s">
        <v>200</v>
      </c>
      <c r="U23" s="318" t="s">
        <v>74</v>
      </c>
      <c r="V23" s="318" t="s">
        <v>74</v>
      </c>
      <c r="W23" s="605">
        <v>21</v>
      </c>
      <c r="X23" s="604">
        <f t="shared" si="9"/>
        <v>30</v>
      </c>
      <c r="Y23" s="608">
        <f t="shared" si="10"/>
        <v>30</v>
      </c>
      <c r="Z23" s="609">
        <f t="shared" si="11"/>
        <v>1</v>
      </c>
      <c r="AA23" s="610">
        <f t="shared" si="12"/>
        <v>60</v>
      </c>
      <c r="AB23" s="609">
        <f t="shared" si="13"/>
        <v>3</v>
      </c>
      <c r="AC23" s="611" t="s">
        <v>7</v>
      </c>
      <c r="AD23" s="264">
        <f t="shared" si="14"/>
        <v>15</v>
      </c>
      <c r="AE23" s="264">
        <f t="shared" si="15"/>
        <v>3</v>
      </c>
      <c r="AF23" s="316" t="s">
        <v>170</v>
      </c>
      <c r="AG23" s="612" t="s">
        <v>6</v>
      </c>
      <c r="AH23" s="320" t="s">
        <v>210</v>
      </c>
      <c r="AI23" s="541" t="s">
        <v>8</v>
      </c>
      <c r="AJ23" s="264">
        <f t="shared" si="16"/>
        <v>15</v>
      </c>
      <c r="AK23" s="264">
        <f t="shared" si="17"/>
        <v>3</v>
      </c>
      <c r="AL23" s="265">
        <f t="shared" si="18"/>
        <v>15</v>
      </c>
      <c r="AM23" s="265">
        <f t="shared" si="19"/>
        <v>0</v>
      </c>
      <c r="AN23" s="265">
        <f t="shared" si="20"/>
        <v>0</v>
      </c>
      <c r="AO23" s="265">
        <f t="shared" si="21"/>
        <v>0</v>
      </c>
      <c r="AP23" s="265">
        <f t="shared" si="22"/>
        <v>0</v>
      </c>
      <c r="AQ23" s="266">
        <f t="shared" si="23"/>
        <v>15</v>
      </c>
      <c r="AR23" s="322" t="s">
        <v>1567</v>
      </c>
      <c r="AS23" s="322" t="s">
        <v>74</v>
      </c>
      <c r="AT23" s="264">
        <f t="shared" si="24"/>
        <v>0</v>
      </c>
      <c r="AU23" s="264">
        <f t="shared" si="25"/>
        <v>0</v>
      </c>
      <c r="AV23" s="322" t="s">
        <v>13</v>
      </c>
      <c r="AW23" s="267">
        <f t="shared" si="26"/>
        <v>10</v>
      </c>
      <c r="AX23" s="267">
        <f t="shared" si="27"/>
        <v>8</v>
      </c>
      <c r="AY23" s="268" t="s">
        <v>246</v>
      </c>
      <c r="AZ23" s="318">
        <v>8</v>
      </c>
      <c r="BA23" s="267">
        <f t="shared" si="28"/>
        <v>1</v>
      </c>
      <c r="BB23" s="318" t="s">
        <v>268</v>
      </c>
      <c r="BC23" s="318">
        <v>10</v>
      </c>
      <c r="BD23" s="267">
        <f t="shared" si="29"/>
        <v>2</v>
      </c>
      <c r="BE23" s="269">
        <f t="shared" si="30"/>
        <v>11</v>
      </c>
      <c r="BF23" s="269">
        <f t="shared" si="31"/>
        <v>1</v>
      </c>
      <c r="BG23" s="269">
        <f t="shared" si="32"/>
        <v>0</v>
      </c>
      <c r="BH23" s="269">
        <f t="shared" si="33"/>
        <v>0</v>
      </c>
      <c r="BI23" s="269">
        <f t="shared" si="34"/>
        <v>0</v>
      </c>
      <c r="BJ23" s="270">
        <f t="shared" si="35"/>
        <v>18.333333333333332</v>
      </c>
      <c r="BK23" s="613" t="s">
        <v>2353</v>
      </c>
      <c r="BL23" s="273" t="s">
        <v>175</v>
      </c>
      <c r="BM23" s="273" t="s">
        <v>175</v>
      </c>
      <c r="BN23" s="273" t="s">
        <v>2320</v>
      </c>
      <c r="BO23" s="614" t="s">
        <v>2321</v>
      </c>
      <c r="BP23" s="614" t="s">
        <v>2322</v>
      </c>
      <c r="BQ23" s="614" t="s">
        <v>2323</v>
      </c>
      <c r="BR23" s="614" t="s">
        <v>2324</v>
      </c>
      <c r="BS23" s="615" t="s">
        <v>2325</v>
      </c>
      <c r="BT23" s="614" t="s">
        <v>2326</v>
      </c>
      <c r="BU23" s="274">
        <f t="shared" si="36"/>
        <v>84</v>
      </c>
    </row>
    <row r="24" spans="1:73" ht="20" customHeight="1">
      <c r="A24" s="260" t="s">
        <v>832</v>
      </c>
      <c r="B24" s="315" t="s">
        <v>833</v>
      </c>
      <c r="C24" s="260" t="s">
        <v>244</v>
      </c>
      <c r="D24" s="272">
        <v>90</v>
      </c>
      <c r="E24" s="316">
        <v>92</v>
      </c>
      <c r="F24" s="317">
        <f t="shared" si="0"/>
        <v>40</v>
      </c>
      <c r="G24" s="603" t="s">
        <v>199</v>
      </c>
      <c r="H24" s="316">
        <v>75</v>
      </c>
      <c r="I24" s="604">
        <f t="shared" si="1"/>
        <v>30</v>
      </c>
      <c r="J24" s="316">
        <v>89</v>
      </c>
      <c r="K24" s="261">
        <f t="shared" si="2"/>
        <v>30</v>
      </c>
      <c r="L24" s="316">
        <v>91</v>
      </c>
      <c r="M24" s="261">
        <f t="shared" si="3"/>
        <v>40</v>
      </c>
      <c r="N24" s="605">
        <v>100</v>
      </c>
      <c r="O24" s="261">
        <f t="shared" si="4"/>
        <v>40</v>
      </c>
      <c r="P24" s="262">
        <f t="shared" si="5"/>
        <v>180</v>
      </c>
      <c r="Q24" s="606">
        <f t="shared" si="6"/>
        <v>0</v>
      </c>
      <c r="R24" s="607">
        <f t="shared" si="7"/>
        <v>180</v>
      </c>
      <c r="S24" s="607">
        <f t="shared" si="8"/>
        <v>8</v>
      </c>
      <c r="T24" s="318" t="s">
        <v>200</v>
      </c>
      <c r="U24" s="318" t="s">
        <v>74</v>
      </c>
      <c r="V24" s="318" t="s">
        <v>74</v>
      </c>
      <c r="W24" s="605">
        <v>24</v>
      </c>
      <c r="X24" s="604">
        <f t="shared" si="9"/>
        <v>40</v>
      </c>
      <c r="Y24" s="608">
        <f t="shared" si="10"/>
        <v>40</v>
      </c>
      <c r="Z24" s="609">
        <f t="shared" si="11"/>
        <v>1</v>
      </c>
      <c r="AA24" s="610">
        <f t="shared" si="12"/>
        <v>80</v>
      </c>
      <c r="AB24" s="609">
        <f t="shared" si="13"/>
        <v>4</v>
      </c>
      <c r="AC24" s="611" t="s">
        <v>7</v>
      </c>
      <c r="AD24" s="264">
        <f t="shared" si="14"/>
        <v>15</v>
      </c>
      <c r="AE24" s="264">
        <f t="shared" si="15"/>
        <v>3</v>
      </c>
      <c r="AF24" s="319" t="s">
        <v>171</v>
      </c>
      <c r="AG24" s="612" t="s">
        <v>6</v>
      </c>
      <c r="AH24" s="320" t="s">
        <v>172</v>
      </c>
      <c r="AI24" s="541" t="s">
        <v>6</v>
      </c>
      <c r="AJ24" s="264">
        <f t="shared" si="16"/>
        <v>20</v>
      </c>
      <c r="AK24" s="264">
        <f t="shared" si="17"/>
        <v>4</v>
      </c>
      <c r="AL24" s="265">
        <f t="shared" si="18"/>
        <v>19</v>
      </c>
      <c r="AM24" s="265">
        <f t="shared" si="19"/>
        <v>0</v>
      </c>
      <c r="AN24" s="265">
        <f t="shared" si="20"/>
        <v>0</v>
      </c>
      <c r="AO24" s="265">
        <f t="shared" si="21"/>
        <v>0</v>
      </c>
      <c r="AP24" s="265">
        <f t="shared" si="22"/>
        <v>0</v>
      </c>
      <c r="AQ24" s="266">
        <f t="shared" si="23"/>
        <v>19</v>
      </c>
      <c r="AR24" s="322" t="s">
        <v>1567</v>
      </c>
      <c r="AS24" s="322" t="s">
        <v>74</v>
      </c>
      <c r="AT24" s="264">
        <f t="shared" si="24"/>
        <v>0</v>
      </c>
      <c r="AU24" s="264">
        <f t="shared" si="25"/>
        <v>0</v>
      </c>
      <c r="AV24" s="322" t="s">
        <v>13</v>
      </c>
      <c r="AW24" s="267">
        <f t="shared" si="26"/>
        <v>10</v>
      </c>
      <c r="AX24" s="267">
        <f t="shared" si="27"/>
        <v>8</v>
      </c>
      <c r="AY24" s="268" t="s">
        <v>246</v>
      </c>
      <c r="AZ24" s="318">
        <v>8</v>
      </c>
      <c r="BA24" s="267">
        <f t="shared" si="28"/>
        <v>1</v>
      </c>
      <c r="BB24" s="318" t="s">
        <v>268</v>
      </c>
      <c r="BC24" s="318">
        <v>10</v>
      </c>
      <c r="BD24" s="267">
        <f t="shared" si="29"/>
        <v>2</v>
      </c>
      <c r="BE24" s="269">
        <f t="shared" si="30"/>
        <v>11</v>
      </c>
      <c r="BF24" s="269">
        <f t="shared" si="31"/>
        <v>1</v>
      </c>
      <c r="BG24" s="269">
        <f t="shared" si="32"/>
        <v>0</v>
      </c>
      <c r="BH24" s="269">
        <f t="shared" si="33"/>
        <v>0</v>
      </c>
      <c r="BI24" s="269">
        <f t="shared" si="34"/>
        <v>0</v>
      </c>
      <c r="BJ24" s="270">
        <f t="shared" si="35"/>
        <v>18.333333333333332</v>
      </c>
      <c r="BK24" s="613" t="s">
        <v>2353</v>
      </c>
      <c r="BL24" s="273" t="s">
        <v>175</v>
      </c>
      <c r="BM24" s="273" t="s">
        <v>175</v>
      </c>
      <c r="BN24" s="273" t="s">
        <v>2362</v>
      </c>
      <c r="BO24" s="614" t="s">
        <v>2327</v>
      </c>
      <c r="BP24" s="614" t="s">
        <v>2221</v>
      </c>
      <c r="BQ24" s="614" t="s">
        <v>2328</v>
      </c>
      <c r="BR24" s="614" t="s">
        <v>2329</v>
      </c>
      <c r="BS24" s="615" t="s">
        <v>2330</v>
      </c>
      <c r="BT24" s="614" t="s">
        <v>2331</v>
      </c>
      <c r="BU24" s="274">
        <f t="shared" si="36"/>
        <v>96</v>
      </c>
    </row>
    <row r="25" spans="1:73" ht="20" customHeight="1">
      <c r="A25" s="260" t="s">
        <v>834</v>
      </c>
      <c r="B25" s="543" t="s">
        <v>835</v>
      </c>
      <c r="C25" s="260" t="s">
        <v>244</v>
      </c>
      <c r="D25" s="272">
        <v>83.5</v>
      </c>
      <c r="E25" s="316" t="s">
        <v>168</v>
      </c>
      <c r="F25" s="317">
        <f t="shared" si="0"/>
        <v>40</v>
      </c>
      <c r="G25" s="603" t="s">
        <v>199</v>
      </c>
      <c r="H25" s="316" t="s">
        <v>168</v>
      </c>
      <c r="I25" s="604">
        <f t="shared" si="1"/>
        <v>40</v>
      </c>
      <c r="J25" s="316" t="s">
        <v>168</v>
      </c>
      <c r="K25" s="261">
        <f t="shared" si="2"/>
        <v>40</v>
      </c>
      <c r="L25" s="316" t="s">
        <v>168</v>
      </c>
      <c r="M25" s="261">
        <f t="shared" si="3"/>
        <v>40</v>
      </c>
      <c r="N25" s="605" t="s">
        <v>168</v>
      </c>
      <c r="O25" s="261">
        <f t="shared" si="4"/>
        <v>40</v>
      </c>
      <c r="P25" s="262">
        <f t="shared" si="5"/>
        <v>200</v>
      </c>
      <c r="Q25" s="606">
        <f t="shared" si="6"/>
        <v>5</v>
      </c>
      <c r="R25" s="607" t="e">
        <f t="shared" si="7"/>
        <v>#DIV/0!</v>
      </c>
      <c r="S25" s="607" t="e">
        <f t="shared" si="8"/>
        <v>#DIV/0!</v>
      </c>
      <c r="T25" s="318" t="s">
        <v>200</v>
      </c>
      <c r="U25" s="318" t="s">
        <v>74</v>
      </c>
      <c r="V25" s="318" t="s">
        <v>74</v>
      </c>
      <c r="W25" s="605" t="s">
        <v>168</v>
      </c>
      <c r="X25" s="604" t="e">
        <f t="shared" si="9"/>
        <v>#VALUE!</v>
      </c>
      <c r="Y25" s="608" t="e">
        <f t="shared" si="10"/>
        <v>#VALUE!</v>
      </c>
      <c r="Z25" s="609">
        <f t="shared" si="11"/>
        <v>2</v>
      </c>
      <c r="AA25" s="610" t="e">
        <f t="shared" si="12"/>
        <v>#VALUE!</v>
      </c>
      <c r="AB25" s="609" t="e">
        <f t="shared" si="13"/>
        <v>#VALUE!</v>
      </c>
      <c r="AC25" s="611" t="s">
        <v>7</v>
      </c>
      <c r="AD25" s="264">
        <f t="shared" si="14"/>
        <v>15</v>
      </c>
      <c r="AE25" s="264">
        <f t="shared" si="15"/>
        <v>3</v>
      </c>
      <c r="AF25" s="316" t="s">
        <v>321</v>
      </c>
      <c r="AG25" s="612" t="s">
        <v>7</v>
      </c>
      <c r="AH25" s="320" t="s">
        <v>173</v>
      </c>
      <c r="AI25" s="541" t="s">
        <v>7</v>
      </c>
      <c r="AJ25" s="264">
        <f t="shared" si="16"/>
        <v>15</v>
      </c>
      <c r="AK25" s="264">
        <f t="shared" si="17"/>
        <v>3</v>
      </c>
      <c r="AL25" s="265" t="e">
        <f t="shared" si="18"/>
        <v>#DIV/0!</v>
      </c>
      <c r="AM25" s="265">
        <f t="shared" si="19"/>
        <v>0</v>
      </c>
      <c r="AN25" s="265">
        <f t="shared" si="20"/>
        <v>0</v>
      </c>
      <c r="AO25" s="265">
        <f t="shared" si="21"/>
        <v>0</v>
      </c>
      <c r="AP25" s="265">
        <f t="shared" si="22"/>
        <v>0</v>
      </c>
      <c r="AQ25" s="266" t="e">
        <f t="shared" si="23"/>
        <v>#DIV/0!</v>
      </c>
      <c r="AR25" s="322" t="s">
        <v>1567</v>
      </c>
      <c r="AS25" s="322" t="s">
        <v>74</v>
      </c>
      <c r="AT25" s="264">
        <f t="shared" si="24"/>
        <v>0</v>
      </c>
      <c r="AU25" s="264">
        <f t="shared" si="25"/>
        <v>0</v>
      </c>
      <c r="AV25" s="322" t="s">
        <v>13</v>
      </c>
      <c r="AW25" s="267">
        <f t="shared" si="26"/>
        <v>10</v>
      </c>
      <c r="AX25" s="267">
        <f t="shared" si="27"/>
        <v>8</v>
      </c>
      <c r="AY25" s="268" t="s">
        <v>246</v>
      </c>
      <c r="AZ25" s="318">
        <v>8</v>
      </c>
      <c r="BA25" s="267">
        <f t="shared" si="28"/>
        <v>1</v>
      </c>
      <c r="BB25" s="318" t="s">
        <v>268</v>
      </c>
      <c r="BC25" s="318">
        <v>10</v>
      </c>
      <c r="BD25" s="267">
        <f t="shared" si="29"/>
        <v>2</v>
      </c>
      <c r="BE25" s="269">
        <f t="shared" si="30"/>
        <v>11</v>
      </c>
      <c r="BF25" s="269">
        <f t="shared" si="31"/>
        <v>1</v>
      </c>
      <c r="BG25" s="269">
        <f t="shared" si="32"/>
        <v>0</v>
      </c>
      <c r="BH25" s="269">
        <f t="shared" si="33"/>
        <v>0</v>
      </c>
      <c r="BI25" s="269">
        <f t="shared" si="34"/>
        <v>0</v>
      </c>
      <c r="BJ25" s="270">
        <f t="shared" si="35"/>
        <v>18.333333333333332</v>
      </c>
      <c r="BK25" s="613" t="s">
        <v>2353</v>
      </c>
      <c r="BL25" s="273" t="s">
        <v>175</v>
      </c>
      <c r="BM25" s="273" t="s">
        <v>175</v>
      </c>
      <c r="BN25" s="273" t="s">
        <v>2192</v>
      </c>
      <c r="BO25" s="614" t="s">
        <v>2332</v>
      </c>
      <c r="BP25" s="614" t="s">
        <v>2333</v>
      </c>
      <c r="BQ25" s="614" t="s">
        <v>2334</v>
      </c>
      <c r="BR25" s="614" t="s">
        <v>2335</v>
      </c>
      <c r="BS25" s="615" t="s">
        <v>2336</v>
      </c>
      <c r="BT25" s="614" t="s">
        <v>2337</v>
      </c>
      <c r="BU25" s="274" t="e">
        <f t="shared" si="36"/>
        <v>#VALUE!</v>
      </c>
    </row>
    <row r="26" spans="1:73" ht="20" customHeight="1">
      <c r="A26" s="260" t="s">
        <v>836</v>
      </c>
      <c r="B26" s="315" t="s">
        <v>837</v>
      </c>
      <c r="C26" s="260" t="s">
        <v>244</v>
      </c>
      <c r="D26" s="272">
        <v>97</v>
      </c>
      <c r="E26" s="316">
        <v>81</v>
      </c>
      <c r="F26" s="317">
        <f t="shared" si="0"/>
        <v>30</v>
      </c>
      <c r="G26" s="603" t="s">
        <v>199</v>
      </c>
      <c r="H26" s="316">
        <v>50</v>
      </c>
      <c r="I26" s="604">
        <f t="shared" si="1"/>
        <v>20</v>
      </c>
      <c r="J26" s="316">
        <v>58</v>
      </c>
      <c r="K26" s="261">
        <f t="shared" si="2"/>
        <v>20</v>
      </c>
      <c r="L26" s="316">
        <v>90</v>
      </c>
      <c r="M26" s="261">
        <f t="shared" si="3"/>
        <v>40</v>
      </c>
      <c r="N26" s="605">
        <v>52</v>
      </c>
      <c r="O26" s="261">
        <f t="shared" si="4"/>
        <v>20</v>
      </c>
      <c r="P26" s="262">
        <f t="shared" si="5"/>
        <v>130</v>
      </c>
      <c r="Q26" s="606">
        <f t="shared" si="6"/>
        <v>0</v>
      </c>
      <c r="R26" s="607">
        <f t="shared" si="7"/>
        <v>130</v>
      </c>
      <c r="S26" s="607">
        <f t="shared" si="8"/>
        <v>6</v>
      </c>
      <c r="T26" s="318" t="s">
        <v>200</v>
      </c>
      <c r="U26" s="318" t="s">
        <v>74</v>
      </c>
      <c r="V26" s="318" t="s">
        <v>74</v>
      </c>
      <c r="W26" s="605">
        <v>14</v>
      </c>
      <c r="X26" s="604">
        <f t="shared" si="9"/>
        <v>20</v>
      </c>
      <c r="Y26" s="608">
        <f t="shared" si="10"/>
        <v>20</v>
      </c>
      <c r="Z26" s="609">
        <f t="shared" si="11"/>
        <v>1</v>
      </c>
      <c r="AA26" s="610">
        <f t="shared" si="12"/>
        <v>40</v>
      </c>
      <c r="AB26" s="609">
        <f t="shared" si="13"/>
        <v>3</v>
      </c>
      <c r="AC26" s="611" t="s">
        <v>7</v>
      </c>
      <c r="AD26" s="264">
        <f t="shared" si="14"/>
        <v>15</v>
      </c>
      <c r="AE26" s="264">
        <f t="shared" si="15"/>
        <v>3</v>
      </c>
      <c r="AF26" s="319" t="s">
        <v>169</v>
      </c>
      <c r="AG26" s="612" t="s">
        <v>6</v>
      </c>
      <c r="AH26" s="320" t="s">
        <v>174</v>
      </c>
      <c r="AI26" s="541" t="s">
        <v>7</v>
      </c>
      <c r="AJ26" s="264">
        <f t="shared" si="16"/>
        <v>15</v>
      </c>
      <c r="AK26" s="264">
        <f t="shared" si="17"/>
        <v>3</v>
      </c>
      <c r="AL26" s="265">
        <f t="shared" si="18"/>
        <v>15</v>
      </c>
      <c r="AM26" s="265">
        <f t="shared" si="19"/>
        <v>0</v>
      </c>
      <c r="AN26" s="265">
        <f t="shared" si="20"/>
        <v>0</v>
      </c>
      <c r="AO26" s="265">
        <f t="shared" si="21"/>
        <v>0</v>
      </c>
      <c r="AP26" s="265">
        <f t="shared" si="22"/>
        <v>0</v>
      </c>
      <c r="AQ26" s="266">
        <f t="shared" si="23"/>
        <v>15</v>
      </c>
      <c r="AR26" s="322" t="s">
        <v>1567</v>
      </c>
      <c r="AS26" s="322" t="s">
        <v>74</v>
      </c>
      <c r="AT26" s="264">
        <f t="shared" si="24"/>
        <v>0</v>
      </c>
      <c r="AU26" s="264">
        <f t="shared" si="25"/>
        <v>0</v>
      </c>
      <c r="AV26" s="322" t="s">
        <v>13</v>
      </c>
      <c r="AW26" s="267">
        <f t="shared" si="26"/>
        <v>10</v>
      </c>
      <c r="AX26" s="267">
        <f t="shared" si="27"/>
        <v>8</v>
      </c>
      <c r="AY26" s="268" t="s">
        <v>246</v>
      </c>
      <c r="AZ26" s="318">
        <v>8</v>
      </c>
      <c r="BA26" s="267">
        <f t="shared" si="28"/>
        <v>1</v>
      </c>
      <c r="BB26" s="318" t="s">
        <v>268</v>
      </c>
      <c r="BC26" s="318">
        <v>10</v>
      </c>
      <c r="BD26" s="267">
        <f t="shared" si="29"/>
        <v>2</v>
      </c>
      <c r="BE26" s="269">
        <f t="shared" si="30"/>
        <v>11</v>
      </c>
      <c r="BF26" s="269">
        <f t="shared" si="31"/>
        <v>1</v>
      </c>
      <c r="BG26" s="269">
        <f t="shared" si="32"/>
        <v>0</v>
      </c>
      <c r="BH26" s="269">
        <f t="shared" si="33"/>
        <v>0</v>
      </c>
      <c r="BI26" s="269">
        <f t="shared" si="34"/>
        <v>0</v>
      </c>
      <c r="BJ26" s="270">
        <f t="shared" si="35"/>
        <v>18.333333333333332</v>
      </c>
      <c r="BK26" s="613" t="s">
        <v>2353</v>
      </c>
      <c r="BL26" s="273" t="s">
        <v>175</v>
      </c>
      <c r="BM26" s="273" t="s">
        <v>175</v>
      </c>
      <c r="BN26" s="273" t="s">
        <v>2363</v>
      </c>
      <c r="BO26" s="614" t="s">
        <v>2338</v>
      </c>
      <c r="BP26" s="614" t="s">
        <v>2283</v>
      </c>
      <c r="BQ26" s="614" t="s">
        <v>2339</v>
      </c>
      <c r="BR26" s="614" t="s">
        <v>2340</v>
      </c>
      <c r="BS26" s="615" t="s">
        <v>2341</v>
      </c>
      <c r="BT26" s="614" t="s">
        <v>2342</v>
      </c>
      <c r="BU26" s="274">
        <f t="shared" si="36"/>
        <v>56.000000000000007</v>
      </c>
    </row>
    <row r="27" spans="1:73" ht="20" customHeight="1">
      <c r="A27" s="260" t="s">
        <v>838</v>
      </c>
      <c r="B27" s="315" t="s">
        <v>839</v>
      </c>
      <c r="C27" s="260" t="s">
        <v>244</v>
      </c>
      <c r="D27" s="260">
        <v>90.5</v>
      </c>
      <c r="E27" s="316">
        <v>70</v>
      </c>
      <c r="F27" s="317">
        <f t="shared" si="0"/>
        <v>30</v>
      </c>
      <c r="G27" s="603" t="s">
        <v>199</v>
      </c>
      <c r="H27" s="231">
        <v>59</v>
      </c>
      <c r="I27" s="604">
        <f t="shared" si="1"/>
        <v>20</v>
      </c>
      <c r="J27" s="231">
        <v>55</v>
      </c>
      <c r="K27" s="261">
        <f t="shared" si="2"/>
        <v>20</v>
      </c>
      <c r="L27" s="231">
        <v>61</v>
      </c>
      <c r="M27" s="261">
        <f t="shared" si="3"/>
        <v>20</v>
      </c>
      <c r="N27" s="618">
        <v>68</v>
      </c>
      <c r="O27" s="261">
        <f t="shared" si="4"/>
        <v>30</v>
      </c>
      <c r="P27" s="262">
        <f t="shared" ref="P27:P28" si="37">SUM(F28,I28,K28,M28,O28)</f>
        <v>130</v>
      </c>
      <c r="Q27" s="606">
        <f t="shared" si="6"/>
        <v>0</v>
      </c>
      <c r="R27" s="607">
        <f t="shared" si="7"/>
        <v>130</v>
      </c>
      <c r="S27" s="607">
        <f t="shared" si="8"/>
        <v>6</v>
      </c>
      <c r="T27" s="318" t="s">
        <v>200</v>
      </c>
      <c r="U27" s="318" t="s">
        <v>74</v>
      </c>
      <c r="V27" s="318" t="s">
        <v>74</v>
      </c>
      <c r="W27" s="605">
        <v>23</v>
      </c>
      <c r="X27" s="604">
        <f t="shared" si="9"/>
        <v>40</v>
      </c>
      <c r="Y27" s="608">
        <f t="shared" si="10"/>
        <v>40</v>
      </c>
      <c r="Z27" s="609">
        <f t="shared" si="11"/>
        <v>1</v>
      </c>
      <c r="AA27" s="610">
        <f t="shared" si="12"/>
        <v>80</v>
      </c>
      <c r="AB27" s="609">
        <f t="shared" si="13"/>
        <v>4</v>
      </c>
      <c r="AC27" s="611" t="s">
        <v>7</v>
      </c>
      <c r="AD27" s="264">
        <f t="shared" si="14"/>
        <v>15</v>
      </c>
      <c r="AE27" s="264">
        <f t="shared" si="15"/>
        <v>3</v>
      </c>
      <c r="AF27" s="319" t="s">
        <v>169</v>
      </c>
      <c r="AG27" s="619" t="s">
        <v>7</v>
      </c>
      <c r="AH27" s="232" t="s">
        <v>172</v>
      </c>
      <c r="AI27" s="542" t="s">
        <v>6</v>
      </c>
      <c r="AJ27" s="264">
        <f t="shared" si="16"/>
        <v>15</v>
      </c>
      <c r="AK27" s="264">
        <f t="shared" si="17"/>
        <v>3</v>
      </c>
      <c r="AL27" s="265">
        <f t="shared" si="18"/>
        <v>16</v>
      </c>
      <c r="AM27" s="265">
        <f t="shared" si="19"/>
        <v>0</v>
      </c>
      <c r="AN27" s="265">
        <f t="shared" si="20"/>
        <v>0</v>
      </c>
      <c r="AO27" s="265">
        <f t="shared" si="21"/>
        <v>0</v>
      </c>
      <c r="AP27" s="265">
        <f t="shared" si="22"/>
        <v>0</v>
      </c>
      <c r="AQ27" s="266">
        <f t="shared" si="23"/>
        <v>16</v>
      </c>
      <c r="AR27" s="322" t="s">
        <v>1567</v>
      </c>
      <c r="AS27" s="322" t="s">
        <v>74</v>
      </c>
      <c r="AT27" s="264">
        <f t="shared" si="24"/>
        <v>0</v>
      </c>
      <c r="AU27" s="264">
        <f t="shared" si="25"/>
        <v>0</v>
      </c>
      <c r="AV27" s="322" t="s">
        <v>13</v>
      </c>
      <c r="AW27" s="267">
        <f t="shared" si="26"/>
        <v>10</v>
      </c>
      <c r="AX27" s="267">
        <f t="shared" si="27"/>
        <v>8</v>
      </c>
      <c r="AY27" s="268" t="s">
        <v>246</v>
      </c>
      <c r="AZ27" s="318">
        <v>8</v>
      </c>
      <c r="BA27" s="267">
        <f t="shared" si="28"/>
        <v>1</v>
      </c>
      <c r="BB27" s="318" t="s">
        <v>268</v>
      </c>
      <c r="BC27" s="318">
        <v>10</v>
      </c>
      <c r="BD27" s="267">
        <f t="shared" si="29"/>
        <v>2</v>
      </c>
      <c r="BE27" s="269">
        <f t="shared" si="30"/>
        <v>11</v>
      </c>
      <c r="BF27" s="269">
        <f t="shared" si="31"/>
        <v>1</v>
      </c>
      <c r="BG27" s="269">
        <f t="shared" si="32"/>
        <v>0</v>
      </c>
      <c r="BH27" s="269">
        <f t="shared" si="33"/>
        <v>0</v>
      </c>
      <c r="BI27" s="269">
        <f t="shared" si="34"/>
        <v>0</v>
      </c>
      <c r="BJ27" s="270">
        <f t="shared" si="35"/>
        <v>18.333333333333332</v>
      </c>
      <c r="BK27" s="613" t="s">
        <v>2353</v>
      </c>
      <c r="BL27" s="273" t="s">
        <v>175</v>
      </c>
      <c r="BM27" s="273" t="s">
        <v>175</v>
      </c>
      <c r="BN27" s="273" t="s">
        <v>2364</v>
      </c>
      <c r="BO27" s="620" t="s">
        <v>2343</v>
      </c>
      <c r="BP27" s="620" t="s">
        <v>2221</v>
      </c>
      <c r="BQ27" s="620" t="s">
        <v>2344</v>
      </c>
      <c r="BR27" s="620" t="s">
        <v>2345</v>
      </c>
      <c r="BS27" s="621" t="s">
        <v>2346</v>
      </c>
      <c r="BT27" s="620" t="s">
        <v>2347</v>
      </c>
      <c r="BU27" s="274">
        <f t="shared" si="36"/>
        <v>92</v>
      </c>
    </row>
    <row r="28" spans="1:73" ht="20" customHeight="1">
      <c r="A28" s="260" t="s">
        <v>840</v>
      </c>
      <c r="B28" s="315" t="s">
        <v>841</v>
      </c>
      <c r="C28" s="260" t="s">
        <v>244</v>
      </c>
      <c r="D28" s="622">
        <v>98</v>
      </c>
      <c r="E28" s="316">
        <v>67</v>
      </c>
      <c r="F28" s="317">
        <f t="shared" si="0"/>
        <v>30</v>
      </c>
      <c r="G28" s="603" t="s">
        <v>199</v>
      </c>
      <c r="H28" s="231">
        <v>37</v>
      </c>
      <c r="I28" s="604">
        <f t="shared" si="1"/>
        <v>10</v>
      </c>
      <c r="J28" s="231">
        <v>74</v>
      </c>
      <c r="K28" s="261">
        <f t="shared" si="2"/>
        <v>30</v>
      </c>
      <c r="L28" s="231">
        <v>69</v>
      </c>
      <c r="M28" s="261">
        <f t="shared" si="3"/>
        <v>30</v>
      </c>
      <c r="N28" s="618">
        <v>70</v>
      </c>
      <c r="O28" s="261">
        <f t="shared" si="4"/>
        <v>30</v>
      </c>
      <c r="P28" s="262">
        <f t="shared" si="37"/>
        <v>0</v>
      </c>
      <c r="Q28" s="606">
        <f t="shared" si="6"/>
        <v>0</v>
      </c>
      <c r="R28" s="607">
        <f t="shared" si="7"/>
        <v>0</v>
      </c>
      <c r="S28" s="607">
        <f t="shared" si="8"/>
        <v>2</v>
      </c>
      <c r="T28" s="318" t="s">
        <v>200</v>
      </c>
      <c r="U28" s="318" t="s">
        <v>74</v>
      </c>
      <c r="V28" s="318" t="s">
        <v>74</v>
      </c>
      <c r="W28" s="605">
        <v>21</v>
      </c>
      <c r="X28" s="604">
        <f t="shared" si="9"/>
        <v>30</v>
      </c>
      <c r="Y28" s="608">
        <f t="shared" si="10"/>
        <v>30</v>
      </c>
      <c r="Z28" s="609">
        <f t="shared" si="11"/>
        <v>1</v>
      </c>
      <c r="AA28" s="610">
        <f t="shared" si="12"/>
        <v>60</v>
      </c>
      <c r="AB28" s="609">
        <f t="shared" si="13"/>
        <v>3</v>
      </c>
      <c r="AC28" s="611" t="s">
        <v>7</v>
      </c>
      <c r="AD28" s="264">
        <f t="shared" si="14"/>
        <v>15</v>
      </c>
      <c r="AE28" s="264">
        <f t="shared" si="15"/>
        <v>3</v>
      </c>
      <c r="AF28" s="231" t="s">
        <v>197</v>
      </c>
      <c r="AG28" s="619" t="s">
        <v>7</v>
      </c>
      <c r="AH28" s="232" t="s">
        <v>173</v>
      </c>
      <c r="AI28" s="542" t="s">
        <v>7</v>
      </c>
      <c r="AJ28" s="264">
        <f t="shared" si="16"/>
        <v>15</v>
      </c>
      <c r="AK28" s="264">
        <f t="shared" si="17"/>
        <v>3</v>
      </c>
      <c r="AL28" s="265">
        <f t="shared" si="18"/>
        <v>11</v>
      </c>
      <c r="AM28" s="265">
        <f t="shared" si="19"/>
        <v>0</v>
      </c>
      <c r="AN28" s="265">
        <f t="shared" si="20"/>
        <v>0</v>
      </c>
      <c r="AO28" s="265">
        <f t="shared" si="21"/>
        <v>0</v>
      </c>
      <c r="AP28" s="265">
        <f t="shared" si="22"/>
        <v>0</v>
      </c>
      <c r="AQ28" s="266">
        <f t="shared" si="23"/>
        <v>11</v>
      </c>
      <c r="AR28" s="322" t="s">
        <v>1567</v>
      </c>
      <c r="AS28" s="322" t="s">
        <v>74</v>
      </c>
      <c r="AT28" s="264">
        <f t="shared" si="24"/>
        <v>0</v>
      </c>
      <c r="AU28" s="264">
        <f t="shared" si="25"/>
        <v>0</v>
      </c>
      <c r="AV28" s="322" t="s">
        <v>13</v>
      </c>
      <c r="AW28" s="267">
        <f t="shared" si="26"/>
        <v>10</v>
      </c>
      <c r="AX28" s="267">
        <f t="shared" si="27"/>
        <v>8</v>
      </c>
      <c r="AY28" s="268" t="s">
        <v>246</v>
      </c>
      <c r="AZ28" s="318">
        <v>8</v>
      </c>
      <c r="BA28" s="267">
        <f t="shared" si="28"/>
        <v>1</v>
      </c>
      <c r="BB28" s="318" t="s">
        <v>268</v>
      </c>
      <c r="BC28" s="318">
        <v>10</v>
      </c>
      <c r="BD28" s="267">
        <f t="shared" si="29"/>
        <v>2</v>
      </c>
      <c r="BE28" s="269">
        <f t="shared" si="30"/>
        <v>11</v>
      </c>
      <c r="BF28" s="269">
        <f t="shared" si="31"/>
        <v>1</v>
      </c>
      <c r="BG28" s="269">
        <f t="shared" si="32"/>
        <v>0</v>
      </c>
      <c r="BH28" s="269">
        <f t="shared" si="33"/>
        <v>0</v>
      </c>
      <c r="BI28" s="269">
        <f t="shared" si="34"/>
        <v>0</v>
      </c>
      <c r="BJ28" s="270">
        <f t="shared" si="35"/>
        <v>18.333333333333332</v>
      </c>
      <c r="BK28" s="613" t="s">
        <v>2353</v>
      </c>
      <c r="BL28" s="273" t="s">
        <v>175</v>
      </c>
      <c r="BM28" s="273" t="s">
        <v>175</v>
      </c>
      <c r="BN28" s="273" t="s">
        <v>2192</v>
      </c>
      <c r="BO28" s="620" t="s">
        <v>2348</v>
      </c>
      <c r="BP28" s="620" t="s">
        <v>2264</v>
      </c>
      <c r="BQ28" s="620" t="s">
        <v>2349</v>
      </c>
      <c r="BR28" s="620" t="s">
        <v>2350</v>
      </c>
      <c r="BS28" s="621" t="s">
        <v>2351</v>
      </c>
      <c r="BT28" s="620" t="s">
        <v>2352</v>
      </c>
      <c r="BU28" s="274">
        <f t="shared" si="36"/>
        <v>84</v>
      </c>
    </row>
  </sheetData>
  <autoFilter ref="A1:BU16"/>
  <conditionalFormatting sqref="A29:XFD1048576 BV1:XFD28">
    <cfRule type="cellIs" dxfId="1036" priority="57" operator="equal">
      <formula>"L"</formula>
    </cfRule>
    <cfRule type="cellIs" dxfId="1035" priority="58" operator="equal">
      <formula>"NA"</formula>
    </cfRule>
    <cfRule type="cellIs" dxfId="1034" priority="59" operator="equal">
      <formula>"AB"</formula>
    </cfRule>
  </conditionalFormatting>
  <conditionalFormatting sqref="AC1:BU1 A1:W1">
    <cfRule type="cellIs" dxfId="1033" priority="38" operator="equal">
      <formula>"L"</formula>
    </cfRule>
    <cfRule type="cellIs" dxfId="1032" priority="39" operator="equal">
      <formula>"NA"</formula>
    </cfRule>
    <cfRule type="cellIs" dxfId="1031" priority="40" operator="equal">
      <formula>"AB"</formula>
    </cfRule>
  </conditionalFormatting>
  <conditionalFormatting sqref="Y1:AB1">
    <cfRule type="cellIs" dxfId="1030" priority="36" operator="equal">
      <formula>"AB"</formula>
    </cfRule>
    <cfRule type="cellIs" dxfId="1029" priority="37" operator="equal">
      <formula>"L"</formula>
    </cfRule>
  </conditionalFormatting>
  <conditionalFormatting sqref="Y1:AB1">
    <cfRule type="cellIs" dxfId="1028" priority="33" operator="equal">
      <formula>"L"</formula>
    </cfRule>
    <cfRule type="cellIs" dxfId="1027" priority="34" operator="equal">
      <formula>"NA"</formula>
    </cfRule>
    <cfRule type="cellIs" dxfId="1026" priority="35" operator="equal">
      <formula>"AB"</formula>
    </cfRule>
  </conditionalFormatting>
  <conditionalFormatting sqref="Y1:AB1">
    <cfRule type="cellIs" dxfId="1025" priority="32" operator="equal">
      <formula>"L"</formula>
    </cfRule>
  </conditionalFormatting>
  <conditionalFormatting sqref="Y1:AB1">
    <cfRule type="cellIs" dxfId="1024" priority="31" operator="equal">
      <formula>"L"</formula>
    </cfRule>
  </conditionalFormatting>
  <conditionalFormatting sqref="X1">
    <cfRule type="cellIs" dxfId="1023" priority="13" operator="equal">
      <formula>"AB"</formula>
    </cfRule>
    <cfRule type="cellIs" dxfId="1022" priority="14" operator="equal">
      <formula>"L"</formula>
    </cfRule>
  </conditionalFormatting>
  <conditionalFormatting sqref="X1">
    <cfRule type="cellIs" dxfId="1021" priority="10" operator="equal">
      <formula>"L"</formula>
    </cfRule>
    <cfRule type="cellIs" dxfId="1020" priority="11" operator="equal">
      <formula>"NA"</formula>
    </cfRule>
    <cfRule type="cellIs" dxfId="1019" priority="12" operator="equal">
      <formula>"AB"</formula>
    </cfRule>
  </conditionalFormatting>
  <conditionalFormatting sqref="X1">
    <cfRule type="cellIs" dxfId="1018" priority="9" operator="equal">
      <formula>"L"</formula>
    </cfRule>
  </conditionalFormatting>
  <conditionalFormatting sqref="X1">
    <cfRule type="cellIs" dxfId="1017" priority="8" operator="equal">
      <formula>"L"</formula>
    </cfRule>
  </conditionalFormatting>
  <conditionalFormatting sqref="A1:XFD1 A29:XFD1048576 BV2:XFD28">
    <cfRule type="cellIs" dxfId="1016" priority="2" operator="equal">
      <formula>"NA"</formula>
    </cfRule>
    <cfRule type="cellIs" dxfId="1015" priority="3" operator="equal">
      <formula>"AB"</formula>
    </cfRule>
  </conditionalFormatting>
  <conditionalFormatting sqref="A1:XFD1048576">
    <cfRule type="cellIs" dxfId="1014" priority="1" operator="equal">
      <formula>"AB"</formula>
    </cfRule>
  </conditionalFormatting>
  <pageMargins left="0.7" right="0.7" top="0.75" bottom="0.75" header="0" footer="0"/>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00B0F0"/>
  </sheetPr>
  <dimension ref="A1:BU26"/>
  <sheetViews>
    <sheetView zoomScale="40" zoomScaleNormal="40" workbookViewId="0">
      <pane xSplit="7" ySplit="1" topLeftCell="H2" activePane="bottomRight" state="frozen"/>
      <selection activeCell="BC2" sqref="BC2:BC28"/>
      <selection pane="topRight" activeCell="BC2" sqref="BC2:BC28"/>
      <selection pane="bottomLeft" activeCell="BC2" sqref="BC2:BC28"/>
      <selection pane="bottomRight" sqref="A1:BU26"/>
    </sheetView>
  </sheetViews>
  <sheetFormatPr defaultColWidth="14.453125" defaultRowHeight="20" customHeight="1"/>
  <cols>
    <col min="1" max="1" width="16.1796875" style="67" customWidth="1"/>
    <col min="2" max="2" width="24.08984375" style="144" customWidth="1"/>
    <col min="3" max="3" width="10.6328125" style="67" customWidth="1"/>
    <col min="4" max="4" width="11.90625" style="67" customWidth="1"/>
    <col min="5" max="7" width="10.6328125" style="67" customWidth="1"/>
    <col min="8" max="8" width="10.6328125" style="144" customWidth="1"/>
    <col min="9" max="33" width="10.6328125" style="67" customWidth="1"/>
    <col min="34" max="34" width="15.1796875" style="67" bestFit="1" customWidth="1"/>
    <col min="35" max="45" width="10.6328125" style="67" customWidth="1"/>
    <col min="46" max="46" width="17.81640625" style="67" bestFit="1" customWidth="1"/>
    <col min="47" max="62" width="10.6328125" style="67" customWidth="1"/>
    <col min="63" max="63" width="176.81640625" style="67" bestFit="1" customWidth="1"/>
    <col min="64" max="64" width="10.6328125" style="67" customWidth="1"/>
    <col min="65" max="65" width="63.81640625" style="67" customWidth="1"/>
    <col min="66" max="66" width="21.6328125" style="67" customWidth="1"/>
    <col min="67" max="67" width="255.81640625" style="67" bestFit="1" customWidth="1"/>
    <col min="68" max="68" width="206.81640625" style="67" bestFit="1" customWidth="1"/>
    <col min="69" max="69" width="207.54296875" style="67" bestFit="1" customWidth="1"/>
    <col min="70" max="70" width="175.453125" style="142" bestFit="1" customWidth="1"/>
    <col min="71" max="71" width="198.1796875" style="67" bestFit="1" customWidth="1"/>
    <col min="72" max="72" width="179.1796875" style="67" bestFit="1" customWidth="1"/>
    <col min="73" max="73" width="10.6328125" style="67" customWidth="1"/>
    <col min="74" max="16384" width="14.453125" style="67"/>
  </cols>
  <sheetData>
    <row r="1" spans="1:73" ht="72.5">
      <c r="A1" s="168" t="s">
        <v>271</v>
      </c>
      <c r="B1" s="168" t="s">
        <v>19</v>
      </c>
      <c r="C1" s="168" t="s">
        <v>33</v>
      </c>
      <c r="D1" s="168" t="s">
        <v>34</v>
      </c>
      <c r="E1" s="168" t="s">
        <v>55</v>
      </c>
      <c r="F1" s="168" t="s">
        <v>56</v>
      </c>
      <c r="G1" s="168" t="s">
        <v>187</v>
      </c>
      <c r="H1" s="168" t="s">
        <v>57</v>
      </c>
      <c r="I1" s="168" t="s">
        <v>58</v>
      </c>
      <c r="J1" s="168" t="s">
        <v>59</v>
      </c>
      <c r="K1" s="168" t="s">
        <v>60</v>
      </c>
      <c r="L1" s="168" t="s">
        <v>61</v>
      </c>
      <c r="M1" s="168" t="s">
        <v>62</v>
      </c>
      <c r="N1" s="168" t="s">
        <v>65</v>
      </c>
      <c r="O1" s="168" t="s">
        <v>66</v>
      </c>
      <c r="P1" s="169" t="s">
        <v>143</v>
      </c>
      <c r="Q1" s="169" t="s">
        <v>144</v>
      </c>
      <c r="R1" s="169" t="s">
        <v>145</v>
      </c>
      <c r="S1" s="169" t="s">
        <v>79</v>
      </c>
      <c r="T1" s="168" t="s">
        <v>189</v>
      </c>
      <c r="U1" s="168" t="s">
        <v>67</v>
      </c>
      <c r="V1" s="168" t="s">
        <v>68</v>
      </c>
      <c r="W1" s="168" t="s">
        <v>190</v>
      </c>
      <c r="X1" s="221" t="s">
        <v>203</v>
      </c>
      <c r="Y1" s="65" t="s">
        <v>191</v>
      </c>
      <c r="Z1" s="65" t="s">
        <v>192</v>
      </c>
      <c r="AA1" s="65" t="s">
        <v>191</v>
      </c>
      <c r="AB1" s="65" t="s">
        <v>80</v>
      </c>
      <c r="AC1" s="168" t="s">
        <v>69</v>
      </c>
      <c r="AD1" s="168" t="s">
        <v>81</v>
      </c>
      <c r="AE1" s="168" t="s">
        <v>82</v>
      </c>
      <c r="AF1" s="168" t="s">
        <v>146</v>
      </c>
      <c r="AG1" s="170" t="s">
        <v>147</v>
      </c>
      <c r="AH1" s="170" t="s">
        <v>148</v>
      </c>
      <c r="AI1" s="170" t="s">
        <v>149</v>
      </c>
      <c r="AJ1" s="168" t="s">
        <v>83</v>
      </c>
      <c r="AK1" s="168" t="s">
        <v>84</v>
      </c>
      <c r="AL1" s="169" t="s">
        <v>116</v>
      </c>
      <c r="AM1" s="171" t="s">
        <v>150</v>
      </c>
      <c r="AN1" s="171" t="s">
        <v>151</v>
      </c>
      <c r="AO1" s="171" t="s">
        <v>152</v>
      </c>
      <c r="AP1" s="171" t="s">
        <v>153</v>
      </c>
      <c r="AQ1" s="171" t="s">
        <v>115</v>
      </c>
      <c r="AR1" s="168" t="s">
        <v>193</v>
      </c>
      <c r="AS1" s="168" t="s">
        <v>70</v>
      </c>
      <c r="AT1" s="168" t="s">
        <v>85</v>
      </c>
      <c r="AU1" s="168" t="s">
        <v>86</v>
      </c>
      <c r="AV1" s="168" t="s">
        <v>71</v>
      </c>
      <c r="AW1" s="172" t="s">
        <v>87</v>
      </c>
      <c r="AX1" s="172" t="s">
        <v>88</v>
      </c>
      <c r="AY1" s="172" t="s">
        <v>72</v>
      </c>
      <c r="AZ1" s="172" t="s">
        <v>89</v>
      </c>
      <c r="BA1" s="172" t="s">
        <v>90</v>
      </c>
      <c r="BB1" s="172" t="s">
        <v>73</v>
      </c>
      <c r="BC1" s="172" t="s">
        <v>91</v>
      </c>
      <c r="BD1" s="172" t="s">
        <v>92</v>
      </c>
      <c r="BE1" s="173" t="s">
        <v>117</v>
      </c>
      <c r="BF1" s="173" t="s">
        <v>154</v>
      </c>
      <c r="BG1" s="173" t="s">
        <v>155</v>
      </c>
      <c r="BH1" s="173" t="s">
        <v>156</v>
      </c>
      <c r="BI1" s="173" t="s">
        <v>157</v>
      </c>
      <c r="BJ1" s="173" t="s">
        <v>118</v>
      </c>
      <c r="BK1" s="174" t="s">
        <v>158</v>
      </c>
      <c r="BL1" s="174" t="s">
        <v>159</v>
      </c>
      <c r="BM1" s="174" t="s">
        <v>160</v>
      </c>
      <c r="BN1" s="174" t="s">
        <v>161</v>
      </c>
      <c r="BO1" s="174" t="s">
        <v>162</v>
      </c>
      <c r="BP1" s="174" t="s">
        <v>163</v>
      </c>
      <c r="BQ1" s="174" t="s">
        <v>164</v>
      </c>
      <c r="BR1" s="174" t="s">
        <v>165</v>
      </c>
      <c r="BS1" s="174" t="s">
        <v>166</v>
      </c>
      <c r="BT1" s="174" t="s">
        <v>167</v>
      </c>
      <c r="BU1" s="175"/>
    </row>
    <row r="2" spans="1:73" ht="20" customHeight="1">
      <c r="A2" s="260" t="s">
        <v>847</v>
      </c>
      <c r="B2" s="260" t="s">
        <v>848</v>
      </c>
      <c r="C2" s="260" t="s">
        <v>242</v>
      </c>
      <c r="D2" s="271">
        <v>96</v>
      </c>
      <c r="E2" s="273">
        <v>68</v>
      </c>
      <c r="F2" s="317">
        <f t="shared" ref="F2:F26" si="0">IF(E2="NA", 0, IF(E2&gt;=90, 40, IF(E2&gt;=65, 30, IF(E2&gt;=41, 20, 10))))</f>
        <v>30</v>
      </c>
      <c r="G2" s="273" t="s">
        <v>199</v>
      </c>
      <c r="H2" s="273">
        <v>69</v>
      </c>
      <c r="I2" s="261">
        <f t="shared" ref="I2:I26" si="1">IF(H2="NA", 0, IF(H2&gt;=90, 40, IF(H2&gt;=65, 30, IF(H2&gt;=41, 20, 10))))</f>
        <v>30</v>
      </c>
      <c r="J2" s="273">
        <v>71</v>
      </c>
      <c r="K2" s="261">
        <f t="shared" ref="K2:K26" si="2">IF(J2="NA", 0, IF(J2&gt;=90, 40, IF(J2&gt;=65, 30, IF(J2&gt;=41, 20, 10))))</f>
        <v>30</v>
      </c>
      <c r="L2" s="273">
        <v>60</v>
      </c>
      <c r="M2" s="261">
        <f t="shared" ref="M2:M26" si="3">IF(L2="NA", 0, IF(L2&gt;=90, 40, IF(L2&gt;=65, 30, IF(L2&gt;=41, 20, 10))))</f>
        <v>20</v>
      </c>
      <c r="N2" s="273">
        <v>92</v>
      </c>
      <c r="O2" s="261">
        <f t="shared" ref="O2:O26" si="4">IF(N2="NA", 0, IF(N2&gt;=90, 40, IF(N2&gt;=65, 30, IF(N2&gt;=41, 20, 10))))</f>
        <v>40</v>
      </c>
      <c r="P2" s="326">
        <f t="shared" ref="P2:P26" si="5">SUM(F2,I2,K2,M2,O2)</f>
        <v>150</v>
      </c>
      <c r="Q2" s="327">
        <f t="shared" ref="Q2:Q26" si="6">COUNTIF(E2,"NA")+COUNTIF(H2,"NA")+COUNTIF(J2,"NA")+COUNTIF(L2,"NA")+COUNTIF(N2,"NA")+COUNTIF(E2,"AB")+COUNTIF(H2,"AB")+COUNTIF(J2,"AB")+COUNTIF(L2,"AB")+COUNTIF(N2,"AB")+COUNTIF(E2,"L")+COUNTIF(H2,"L")+COUNTIF(J2,"L")+COUNTIF(L2,"L")+COUNTIF(N2,"L")</f>
        <v>0</v>
      </c>
      <c r="R2" s="328">
        <f t="shared" ref="R2:R26" si="7">P2/(200-(Q2*40))*200</f>
        <v>150</v>
      </c>
      <c r="S2" s="328">
        <f t="shared" ref="S2:S26" si="8">IF(R2&gt;=180, 8, IF(R2&gt;=120, 6, IF(R2&gt;=60, 4, 2)))</f>
        <v>6</v>
      </c>
      <c r="T2" s="318" t="s">
        <v>200</v>
      </c>
      <c r="U2" s="318" t="s">
        <v>74</v>
      </c>
      <c r="V2" s="318" t="s">
        <v>74</v>
      </c>
      <c r="W2" s="273">
        <v>21</v>
      </c>
      <c r="X2" s="623">
        <f t="shared" ref="X2:X26" si="9">IF(BU2="NA", 0, IF(BU2&gt;=90, 40, IF(BU2&gt;=65, 30, IF(BU2&gt;=41, 20, 10))))</f>
        <v>30</v>
      </c>
      <c r="Y2" s="329">
        <f t="shared" ref="Y2:Y26" si="10">SUM(V2,X2)</f>
        <v>30</v>
      </c>
      <c r="Z2" s="330">
        <f t="shared" ref="Z2:Z26" si="11">COUNTIF(U2,"NA")+COUNTIF(W2,"NA")+COUNTIF(U2,"AB")+COUNTIF(W2,"AB")+COUNTIF(U2,"L")+COUNTIF(W2,"L")</f>
        <v>1</v>
      </c>
      <c r="AA2" s="331">
        <f t="shared" ref="AA2:AA26" si="12">Y2/(80-(Z2*40))*80</f>
        <v>60</v>
      </c>
      <c r="AB2" s="330">
        <f t="shared" ref="AB2:AB26" si="13">IF(AA2&gt;70, 4, IF(AA2&gt;=30, 3, IF(AA2&gt;=20, 2, 1)))</f>
        <v>3</v>
      </c>
      <c r="AC2" s="318" t="s">
        <v>7</v>
      </c>
      <c r="AD2" s="264">
        <f t="shared" ref="AD2:AD26" si="14">IF(AC2="NA",0,IF(AC2="Excellent",20,IF(AC2="Good",15,10)))</f>
        <v>15</v>
      </c>
      <c r="AE2" s="264">
        <f t="shared" ref="AE2:AE26" si="15">IF(AD2=0,0,IF(AD2=20,4,IF(AD2=15,3,2)))</f>
        <v>3</v>
      </c>
      <c r="AF2" s="318" t="s">
        <v>171</v>
      </c>
      <c r="AG2" s="318" t="s">
        <v>7</v>
      </c>
      <c r="AH2" s="318" t="s">
        <v>173</v>
      </c>
      <c r="AI2" s="318" t="s">
        <v>7</v>
      </c>
      <c r="AJ2" s="264">
        <f t="shared" ref="AJ2:AJ26" si="16">IF(AND(AG2="Excellent", AI2="Excellent"),20,IF(AND(AG2="Excellent",AI2="Good"),15,IF(AND(AG2="Excellent",AI2="Average"),15,IF(AND(AG2="Good", AI2="Excellent"),15,IF(AND(AG2="Good",AI2="Good"),15,IF(AND(AG2="Good",AI2="Average"),15,IF(AND(AG2="Average",AI2="Excellent"),15,IF(AND(AG2="Average",AI2="Good"),15,10))))))))</f>
        <v>15</v>
      </c>
      <c r="AK2" s="264">
        <f t="shared" ref="AK2:AK26" si="17">IF(AJ2=20,4,IF(AJ2=15,3,IF(AJ2=10,2,1)))</f>
        <v>3</v>
      </c>
      <c r="AL2" s="265">
        <f t="shared" ref="AL2:AL26" si="18">S2+AB2+AE2+AK2</f>
        <v>15</v>
      </c>
      <c r="AM2" s="265">
        <f t="shared" ref="AM2:AM26" si="19">COUNTIF(S2,0)</f>
        <v>0</v>
      </c>
      <c r="AN2" s="265">
        <f t="shared" ref="AN2:AN26" si="20">COUNTIF(AB2,0)</f>
        <v>0</v>
      </c>
      <c r="AO2" s="265">
        <f t="shared" ref="AO2:AO26" si="21">COUNTIF(AE2,0)</f>
        <v>0</v>
      </c>
      <c r="AP2" s="265">
        <f t="shared" ref="AP2:AP26" si="22">COUNTIF(AJ2,0)</f>
        <v>0</v>
      </c>
      <c r="AQ2" s="266">
        <f t="shared" ref="AQ2:AQ26" si="23">AL2/(20-((AM2*8)+(AN2*4)+(AO2*4)+(AP2*4)))*20</f>
        <v>15</v>
      </c>
      <c r="AR2" s="322" t="s">
        <v>1567</v>
      </c>
      <c r="AS2" s="322" t="s">
        <v>74</v>
      </c>
      <c r="AT2" s="264">
        <f t="shared" ref="AT2:AT26" si="24">IF(AS2="NA",0,IF(AS2="Excellent",10,IF(AS2="Good",8,6)))</f>
        <v>0</v>
      </c>
      <c r="AU2" s="264">
        <f t="shared" ref="AU2:AU26" si="25">IF(AT2=0,0,IF(AT2=10,8,IF(AT2=8,6,3)))</f>
        <v>0</v>
      </c>
      <c r="AV2" s="322" t="s">
        <v>13</v>
      </c>
      <c r="AW2" s="267">
        <f t="shared" ref="AW2:AW26" si="26">IF(AV2="NA",0,IF(AV2="In House",10,IF(AV2="In Person",8,6)))</f>
        <v>10</v>
      </c>
      <c r="AX2" s="267">
        <f t="shared" ref="AX2:AX26" si="27">IF(AW2=0,0,IF(AW2=6,3,IF(AW2=8,6,8)))</f>
        <v>8</v>
      </c>
      <c r="AY2" s="268" t="s">
        <v>246</v>
      </c>
      <c r="AZ2" s="318">
        <v>8</v>
      </c>
      <c r="BA2" s="267">
        <f t="shared" ref="BA2:BA26" si="28">IF(AZ2=0,0,IF(AZ2&gt;=9,2,1))</f>
        <v>1</v>
      </c>
      <c r="BB2" s="268" t="s">
        <v>268</v>
      </c>
      <c r="BC2" s="318">
        <v>10</v>
      </c>
      <c r="BD2" s="267">
        <f t="shared" ref="BD2:BD26" si="29">IF(BC2=0,0,IF(BC2&gt;=9,2,1))</f>
        <v>2</v>
      </c>
      <c r="BE2" s="269">
        <f t="shared" ref="BE2:BE26" si="30">AU2+AX2+BA2+BD2</f>
        <v>11</v>
      </c>
      <c r="BF2" s="269">
        <f t="shared" ref="BF2:BF26" si="31">COUNTIF(AU2,0)</f>
        <v>1</v>
      </c>
      <c r="BG2" s="269">
        <f t="shared" ref="BG2:BG26" si="32">COUNTIF(AX2,0)</f>
        <v>0</v>
      </c>
      <c r="BH2" s="269">
        <f t="shared" ref="BH2:BH26" si="33">COUNTIF(BA2,0)</f>
        <v>0</v>
      </c>
      <c r="BI2" s="269">
        <f t="shared" ref="BI2:BI26" si="34">COUNTIF(BD2,0)</f>
        <v>0</v>
      </c>
      <c r="BJ2" s="270">
        <f t="shared" ref="BJ2:BJ26" si="35">BE2/(20-((BF2*8)+(BG2*8)+(BH2*2)+(BI2*2)))*20</f>
        <v>18.333333333333332</v>
      </c>
      <c r="BK2" s="613" t="s">
        <v>2365</v>
      </c>
      <c r="BL2" s="273" t="s">
        <v>175</v>
      </c>
      <c r="BM2" s="273" t="s">
        <v>175</v>
      </c>
      <c r="BN2" s="613" t="s">
        <v>2366</v>
      </c>
      <c r="BO2" s="332" t="s">
        <v>2367</v>
      </c>
      <c r="BP2" s="332" t="s">
        <v>2368</v>
      </c>
      <c r="BQ2" s="332" t="s">
        <v>2369</v>
      </c>
      <c r="BR2" s="332" t="s">
        <v>2370</v>
      </c>
      <c r="BS2" s="332" t="s">
        <v>2371</v>
      </c>
      <c r="BT2" s="332" t="s">
        <v>2372</v>
      </c>
      <c r="BU2" s="274">
        <f t="shared" ref="BU2:BU26" si="36">W2/25*100</f>
        <v>84</v>
      </c>
    </row>
    <row r="3" spans="1:73" ht="20" customHeight="1">
      <c r="A3" s="260" t="s">
        <v>849</v>
      </c>
      <c r="B3" s="260" t="s">
        <v>312</v>
      </c>
      <c r="C3" s="260" t="s">
        <v>242</v>
      </c>
      <c r="D3" s="272">
        <v>79.5</v>
      </c>
      <c r="E3" s="273">
        <v>33</v>
      </c>
      <c r="F3" s="317">
        <f t="shared" si="0"/>
        <v>10</v>
      </c>
      <c r="G3" s="273" t="s">
        <v>208</v>
      </c>
      <c r="H3" s="273">
        <v>46</v>
      </c>
      <c r="I3" s="261">
        <f t="shared" si="1"/>
        <v>20</v>
      </c>
      <c r="J3" s="273">
        <v>35</v>
      </c>
      <c r="K3" s="261">
        <f t="shared" si="2"/>
        <v>10</v>
      </c>
      <c r="L3" s="273">
        <v>36</v>
      </c>
      <c r="M3" s="261">
        <f t="shared" si="3"/>
        <v>10</v>
      </c>
      <c r="N3" s="273">
        <v>78</v>
      </c>
      <c r="O3" s="261">
        <f t="shared" si="4"/>
        <v>30</v>
      </c>
      <c r="P3" s="326">
        <f t="shared" si="5"/>
        <v>80</v>
      </c>
      <c r="Q3" s="327">
        <f t="shared" si="6"/>
        <v>0</v>
      </c>
      <c r="R3" s="328">
        <f t="shared" si="7"/>
        <v>80</v>
      </c>
      <c r="S3" s="328">
        <f t="shared" si="8"/>
        <v>4</v>
      </c>
      <c r="T3" s="318" t="s">
        <v>207</v>
      </c>
      <c r="U3" s="318" t="s">
        <v>74</v>
      </c>
      <c r="V3" s="318" t="s">
        <v>74</v>
      </c>
      <c r="W3" s="273">
        <v>13</v>
      </c>
      <c r="X3" s="623">
        <f t="shared" si="9"/>
        <v>20</v>
      </c>
      <c r="Y3" s="329">
        <f t="shared" si="10"/>
        <v>20</v>
      </c>
      <c r="Z3" s="330">
        <f t="shared" si="11"/>
        <v>1</v>
      </c>
      <c r="AA3" s="331">
        <f t="shared" si="12"/>
        <v>40</v>
      </c>
      <c r="AB3" s="330">
        <f t="shared" si="13"/>
        <v>3</v>
      </c>
      <c r="AC3" s="318" t="s">
        <v>7</v>
      </c>
      <c r="AD3" s="264">
        <f t="shared" si="14"/>
        <v>15</v>
      </c>
      <c r="AE3" s="264">
        <f t="shared" si="15"/>
        <v>3</v>
      </c>
      <c r="AF3" s="318" t="s">
        <v>170</v>
      </c>
      <c r="AG3" s="318" t="s">
        <v>6</v>
      </c>
      <c r="AH3" s="318" t="s">
        <v>210</v>
      </c>
      <c r="AI3" s="318" t="s">
        <v>8</v>
      </c>
      <c r="AJ3" s="264">
        <f t="shared" si="16"/>
        <v>15</v>
      </c>
      <c r="AK3" s="264">
        <f t="shared" si="17"/>
        <v>3</v>
      </c>
      <c r="AL3" s="265">
        <f t="shared" si="18"/>
        <v>13</v>
      </c>
      <c r="AM3" s="265">
        <f t="shared" si="19"/>
        <v>0</v>
      </c>
      <c r="AN3" s="265">
        <f t="shared" si="20"/>
        <v>0</v>
      </c>
      <c r="AO3" s="265">
        <f t="shared" si="21"/>
        <v>0</v>
      </c>
      <c r="AP3" s="265">
        <f t="shared" si="22"/>
        <v>0</v>
      </c>
      <c r="AQ3" s="266">
        <f t="shared" si="23"/>
        <v>13</v>
      </c>
      <c r="AR3" s="322" t="s">
        <v>1567</v>
      </c>
      <c r="AS3" s="322" t="s">
        <v>74</v>
      </c>
      <c r="AT3" s="264">
        <f t="shared" si="24"/>
        <v>0</v>
      </c>
      <c r="AU3" s="264">
        <f t="shared" si="25"/>
        <v>0</v>
      </c>
      <c r="AV3" s="322" t="s">
        <v>13</v>
      </c>
      <c r="AW3" s="267">
        <f t="shared" si="26"/>
        <v>10</v>
      </c>
      <c r="AX3" s="267">
        <f t="shared" si="27"/>
        <v>8</v>
      </c>
      <c r="AY3" s="268" t="s">
        <v>246</v>
      </c>
      <c r="AZ3" s="318">
        <v>8</v>
      </c>
      <c r="BA3" s="267">
        <f t="shared" si="28"/>
        <v>1</v>
      </c>
      <c r="BB3" s="268" t="s">
        <v>268</v>
      </c>
      <c r="BC3" s="318">
        <v>10</v>
      </c>
      <c r="BD3" s="267">
        <f t="shared" si="29"/>
        <v>2</v>
      </c>
      <c r="BE3" s="269">
        <f t="shared" si="30"/>
        <v>11</v>
      </c>
      <c r="BF3" s="269">
        <f t="shared" si="31"/>
        <v>1</v>
      </c>
      <c r="BG3" s="269">
        <f t="shared" si="32"/>
        <v>0</v>
      </c>
      <c r="BH3" s="269">
        <f t="shared" si="33"/>
        <v>0</v>
      </c>
      <c r="BI3" s="269">
        <f t="shared" si="34"/>
        <v>0</v>
      </c>
      <c r="BJ3" s="270">
        <f t="shared" si="35"/>
        <v>18.333333333333332</v>
      </c>
      <c r="BK3" s="273" t="s">
        <v>2365</v>
      </c>
      <c r="BL3" s="273" t="s">
        <v>175</v>
      </c>
      <c r="BM3" s="273" t="s">
        <v>175</v>
      </c>
      <c r="BN3" s="613" t="s">
        <v>2373</v>
      </c>
      <c r="BO3" s="332" t="s">
        <v>2374</v>
      </c>
      <c r="BP3" s="332" t="s">
        <v>2375</v>
      </c>
      <c r="BQ3" s="332" t="s">
        <v>2376</v>
      </c>
      <c r="BR3" s="332" t="s">
        <v>2377</v>
      </c>
      <c r="BS3" s="332" t="s">
        <v>2378</v>
      </c>
      <c r="BT3" s="332" t="s">
        <v>2379</v>
      </c>
      <c r="BU3" s="274">
        <f t="shared" si="36"/>
        <v>52</v>
      </c>
    </row>
    <row r="4" spans="1:73" ht="20" customHeight="1">
      <c r="A4" s="260" t="s">
        <v>850</v>
      </c>
      <c r="B4" s="260" t="s">
        <v>851</v>
      </c>
      <c r="C4" s="260" t="s">
        <v>242</v>
      </c>
      <c r="D4" s="272">
        <v>107</v>
      </c>
      <c r="E4" s="273">
        <v>66</v>
      </c>
      <c r="F4" s="317">
        <f t="shared" si="0"/>
        <v>30</v>
      </c>
      <c r="G4" s="273" t="s">
        <v>199</v>
      </c>
      <c r="H4" s="273">
        <v>32</v>
      </c>
      <c r="I4" s="261">
        <f t="shared" si="1"/>
        <v>10</v>
      </c>
      <c r="J4" s="273">
        <v>68</v>
      </c>
      <c r="K4" s="261">
        <f t="shared" si="2"/>
        <v>30</v>
      </c>
      <c r="L4" s="273">
        <v>72</v>
      </c>
      <c r="M4" s="261">
        <f t="shared" si="3"/>
        <v>30</v>
      </c>
      <c r="N4" s="273">
        <v>81</v>
      </c>
      <c r="O4" s="261">
        <f t="shared" si="4"/>
        <v>30</v>
      </c>
      <c r="P4" s="326">
        <f t="shared" si="5"/>
        <v>130</v>
      </c>
      <c r="Q4" s="327">
        <f t="shared" si="6"/>
        <v>0</v>
      </c>
      <c r="R4" s="328">
        <f t="shared" si="7"/>
        <v>130</v>
      </c>
      <c r="S4" s="328">
        <f t="shared" si="8"/>
        <v>6</v>
      </c>
      <c r="T4" s="318" t="s">
        <v>200</v>
      </c>
      <c r="U4" s="318" t="s">
        <v>74</v>
      </c>
      <c r="V4" s="318" t="s">
        <v>74</v>
      </c>
      <c r="W4" s="273">
        <v>22</v>
      </c>
      <c r="X4" s="623">
        <f t="shared" si="9"/>
        <v>30</v>
      </c>
      <c r="Y4" s="329">
        <f t="shared" si="10"/>
        <v>30</v>
      </c>
      <c r="Z4" s="330">
        <f t="shared" si="11"/>
        <v>1</v>
      </c>
      <c r="AA4" s="331">
        <f t="shared" si="12"/>
        <v>60</v>
      </c>
      <c r="AB4" s="330">
        <f t="shared" si="13"/>
        <v>3</v>
      </c>
      <c r="AC4" s="318" t="s">
        <v>7</v>
      </c>
      <c r="AD4" s="264">
        <f t="shared" si="14"/>
        <v>15</v>
      </c>
      <c r="AE4" s="264">
        <f t="shared" si="15"/>
        <v>3</v>
      </c>
      <c r="AF4" s="318" t="s">
        <v>171</v>
      </c>
      <c r="AG4" s="318" t="s">
        <v>8</v>
      </c>
      <c r="AH4" s="318" t="s">
        <v>172</v>
      </c>
      <c r="AI4" s="318" t="s">
        <v>7</v>
      </c>
      <c r="AJ4" s="264">
        <f t="shared" si="16"/>
        <v>15</v>
      </c>
      <c r="AK4" s="264">
        <f t="shared" si="17"/>
        <v>3</v>
      </c>
      <c r="AL4" s="265">
        <f t="shared" si="18"/>
        <v>15</v>
      </c>
      <c r="AM4" s="265">
        <f t="shared" si="19"/>
        <v>0</v>
      </c>
      <c r="AN4" s="265">
        <f t="shared" si="20"/>
        <v>0</v>
      </c>
      <c r="AO4" s="265">
        <f t="shared" si="21"/>
        <v>0</v>
      </c>
      <c r="AP4" s="265">
        <f t="shared" si="22"/>
        <v>0</v>
      </c>
      <c r="AQ4" s="266">
        <f t="shared" si="23"/>
        <v>15</v>
      </c>
      <c r="AR4" s="322" t="s">
        <v>1567</v>
      </c>
      <c r="AS4" s="322" t="s">
        <v>74</v>
      </c>
      <c r="AT4" s="264">
        <f t="shared" si="24"/>
        <v>0</v>
      </c>
      <c r="AU4" s="264">
        <f t="shared" si="25"/>
        <v>0</v>
      </c>
      <c r="AV4" s="322" t="s">
        <v>13</v>
      </c>
      <c r="AW4" s="267">
        <f t="shared" si="26"/>
        <v>10</v>
      </c>
      <c r="AX4" s="267">
        <f t="shared" si="27"/>
        <v>8</v>
      </c>
      <c r="AY4" s="268" t="s">
        <v>246</v>
      </c>
      <c r="AZ4" s="318">
        <v>8</v>
      </c>
      <c r="BA4" s="267">
        <f t="shared" si="28"/>
        <v>1</v>
      </c>
      <c r="BB4" s="268" t="s">
        <v>268</v>
      </c>
      <c r="BC4" s="318">
        <v>10</v>
      </c>
      <c r="BD4" s="267">
        <f t="shared" si="29"/>
        <v>2</v>
      </c>
      <c r="BE4" s="269">
        <f t="shared" si="30"/>
        <v>11</v>
      </c>
      <c r="BF4" s="269">
        <f t="shared" si="31"/>
        <v>1</v>
      </c>
      <c r="BG4" s="269">
        <f t="shared" si="32"/>
        <v>0</v>
      </c>
      <c r="BH4" s="269">
        <f t="shared" si="33"/>
        <v>0</v>
      </c>
      <c r="BI4" s="269">
        <f t="shared" si="34"/>
        <v>0</v>
      </c>
      <c r="BJ4" s="270">
        <f t="shared" si="35"/>
        <v>18.333333333333332</v>
      </c>
      <c r="BK4" s="273" t="s">
        <v>2365</v>
      </c>
      <c r="BL4" s="273" t="s">
        <v>175</v>
      </c>
      <c r="BM4" s="273" t="s">
        <v>175</v>
      </c>
      <c r="BN4" s="613" t="s">
        <v>2373</v>
      </c>
      <c r="BO4" s="332" t="s">
        <v>2380</v>
      </c>
      <c r="BP4" s="332" t="s">
        <v>2381</v>
      </c>
      <c r="BQ4" s="332" t="s">
        <v>2382</v>
      </c>
      <c r="BR4" s="332" t="s">
        <v>2383</v>
      </c>
      <c r="BS4" s="332" t="s">
        <v>2384</v>
      </c>
      <c r="BT4" s="332" t="s">
        <v>2385</v>
      </c>
      <c r="BU4" s="274">
        <f t="shared" si="36"/>
        <v>88</v>
      </c>
    </row>
    <row r="5" spans="1:73" ht="20" customHeight="1">
      <c r="A5" s="260" t="s">
        <v>852</v>
      </c>
      <c r="B5" s="260" t="s">
        <v>853</v>
      </c>
      <c r="C5" s="260" t="s">
        <v>242</v>
      </c>
      <c r="D5" s="272">
        <v>100</v>
      </c>
      <c r="E5" s="273">
        <v>67.5</v>
      </c>
      <c r="F5" s="317">
        <f t="shared" si="0"/>
        <v>30</v>
      </c>
      <c r="G5" s="273" t="s">
        <v>199</v>
      </c>
      <c r="H5" s="273">
        <v>48</v>
      </c>
      <c r="I5" s="261">
        <f t="shared" si="1"/>
        <v>20</v>
      </c>
      <c r="J5" s="273">
        <v>66</v>
      </c>
      <c r="K5" s="261">
        <f t="shared" si="2"/>
        <v>30</v>
      </c>
      <c r="L5" s="273">
        <v>56</v>
      </c>
      <c r="M5" s="261">
        <f t="shared" si="3"/>
        <v>20</v>
      </c>
      <c r="N5" s="273">
        <v>78</v>
      </c>
      <c r="O5" s="261">
        <f t="shared" si="4"/>
        <v>30</v>
      </c>
      <c r="P5" s="326">
        <f t="shared" si="5"/>
        <v>130</v>
      </c>
      <c r="Q5" s="327">
        <f t="shared" si="6"/>
        <v>0</v>
      </c>
      <c r="R5" s="328">
        <f t="shared" si="7"/>
        <v>130</v>
      </c>
      <c r="S5" s="328">
        <f t="shared" si="8"/>
        <v>6</v>
      </c>
      <c r="T5" s="318" t="s">
        <v>200</v>
      </c>
      <c r="U5" s="318" t="s">
        <v>74</v>
      </c>
      <c r="V5" s="318" t="s">
        <v>74</v>
      </c>
      <c r="W5" s="273">
        <v>21</v>
      </c>
      <c r="X5" s="623">
        <f t="shared" si="9"/>
        <v>30</v>
      </c>
      <c r="Y5" s="329">
        <f t="shared" si="10"/>
        <v>30</v>
      </c>
      <c r="Z5" s="330">
        <f t="shared" si="11"/>
        <v>1</v>
      </c>
      <c r="AA5" s="331">
        <f t="shared" si="12"/>
        <v>60</v>
      </c>
      <c r="AB5" s="330">
        <f t="shared" si="13"/>
        <v>3</v>
      </c>
      <c r="AC5" s="318" t="s">
        <v>7</v>
      </c>
      <c r="AD5" s="264">
        <f t="shared" si="14"/>
        <v>15</v>
      </c>
      <c r="AE5" s="264">
        <f t="shared" si="15"/>
        <v>3</v>
      </c>
      <c r="AF5" s="318" t="s">
        <v>170</v>
      </c>
      <c r="AG5" s="318" t="s">
        <v>6</v>
      </c>
      <c r="AH5" s="318" t="s">
        <v>174</v>
      </c>
      <c r="AI5" s="318" t="s">
        <v>8</v>
      </c>
      <c r="AJ5" s="264">
        <f t="shared" si="16"/>
        <v>15</v>
      </c>
      <c r="AK5" s="264">
        <f t="shared" si="17"/>
        <v>3</v>
      </c>
      <c r="AL5" s="265">
        <f t="shared" si="18"/>
        <v>15</v>
      </c>
      <c r="AM5" s="265">
        <f t="shared" si="19"/>
        <v>0</v>
      </c>
      <c r="AN5" s="265">
        <f t="shared" si="20"/>
        <v>0</v>
      </c>
      <c r="AO5" s="265">
        <f t="shared" si="21"/>
        <v>0</v>
      </c>
      <c r="AP5" s="265">
        <f t="shared" si="22"/>
        <v>0</v>
      </c>
      <c r="AQ5" s="266">
        <f t="shared" si="23"/>
        <v>15</v>
      </c>
      <c r="AR5" s="322" t="s">
        <v>1567</v>
      </c>
      <c r="AS5" s="322" t="s">
        <v>74</v>
      </c>
      <c r="AT5" s="264">
        <f t="shared" si="24"/>
        <v>0</v>
      </c>
      <c r="AU5" s="264">
        <f t="shared" si="25"/>
        <v>0</v>
      </c>
      <c r="AV5" s="322" t="s">
        <v>13</v>
      </c>
      <c r="AW5" s="267">
        <f t="shared" si="26"/>
        <v>10</v>
      </c>
      <c r="AX5" s="267">
        <f t="shared" si="27"/>
        <v>8</v>
      </c>
      <c r="AY5" s="268" t="s">
        <v>246</v>
      </c>
      <c r="AZ5" s="318">
        <v>8</v>
      </c>
      <c r="BA5" s="267">
        <f t="shared" si="28"/>
        <v>1</v>
      </c>
      <c r="BB5" s="268" t="s">
        <v>268</v>
      </c>
      <c r="BC5" s="318">
        <v>10</v>
      </c>
      <c r="BD5" s="267">
        <f t="shared" si="29"/>
        <v>2</v>
      </c>
      <c r="BE5" s="269">
        <f t="shared" si="30"/>
        <v>11</v>
      </c>
      <c r="BF5" s="269">
        <f t="shared" si="31"/>
        <v>1</v>
      </c>
      <c r="BG5" s="269">
        <f t="shared" si="32"/>
        <v>0</v>
      </c>
      <c r="BH5" s="269">
        <f t="shared" si="33"/>
        <v>0</v>
      </c>
      <c r="BI5" s="269">
        <f t="shared" si="34"/>
        <v>0</v>
      </c>
      <c r="BJ5" s="270">
        <f t="shared" si="35"/>
        <v>18.333333333333332</v>
      </c>
      <c r="BK5" s="273" t="s">
        <v>2365</v>
      </c>
      <c r="BL5" s="273" t="s">
        <v>175</v>
      </c>
      <c r="BM5" s="273" t="s">
        <v>175</v>
      </c>
      <c r="BN5" s="613" t="s">
        <v>2373</v>
      </c>
      <c r="BO5" s="332" t="s">
        <v>2386</v>
      </c>
      <c r="BP5" s="332" t="s">
        <v>2387</v>
      </c>
      <c r="BQ5" s="332" t="s">
        <v>2388</v>
      </c>
      <c r="BR5" s="332" t="s">
        <v>2389</v>
      </c>
      <c r="BS5" s="332" t="s">
        <v>2390</v>
      </c>
      <c r="BT5" s="332" t="s">
        <v>2391</v>
      </c>
      <c r="BU5" s="274">
        <f t="shared" si="36"/>
        <v>84</v>
      </c>
    </row>
    <row r="6" spans="1:73" ht="20" customHeight="1">
      <c r="A6" s="260" t="s">
        <v>854</v>
      </c>
      <c r="B6" s="260" t="s">
        <v>2392</v>
      </c>
      <c r="C6" s="260" t="s">
        <v>242</v>
      </c>
      <c r="D6" s="272">
        <v>95</v>
      </c>
      <c r="E6" s="273">
        <v>92</v>
      </c>
      <c r="F6" s="317">
        <f t="shared" si="0"/>
        <v>40</v>
      </c>
      <c r="G6" s="273" t="s">
        <v>199</v>
      </c>
      <c r="H6" s="273">
        <v>89.5</v>
      </c>
      <c r="I6" s="261">
        <f t="shared" si="1"/>
        <v>30</v>
      </c>
      <c r="J6" s="273">
        <v>92</v>
      </c>
      <c r="K6" s="261">
        <f t="shared" si="2"/>
        <v>40</v>
      </c>
      <c r="L6" s="273">
        <v>95</v>
      </c>
      <c r="M6" s="261">
        <f t="shared" si="3"/>
        <v>40</v>
      </c>
      <c r="N6" s="273">
        <v>100</v>
      </c>
      <c r="O6" s="261">
        <f t="shared" si="4"/>
        <v>40</v>
      </c>
      <c r="P6" s="326">
        <f t="shared" si="5"/>
        <v>190</v>
      </c>
      <c r="Q6" s="327">
        <f t="shared" si="6"/>
        <v>0</v>
      </c>
      <c r="R6" s="328">
        <f t="shared" si="7"/>
        <v>190</v>
      </c>
      <c r="S6" s="328">
        <f t="shared" si="8"/>
        <v>8</v>
      </c>
      <c r="T6" s="318" t="s">
        <v>200</v>
      </c>
      <c r="U6" s="318" t="s">
        <v>74</v>
      </c>
      <c r="V6" s="318" t="s">
        <v>74</v>
      </c>
      <c r="W6" s="273">
        <v>23</v>
      </c>
      <c r="X6" s="623">
        <f t="shared" si="9"/>
        <v>40</v>
      </c>
      <c r="Y6" s="329">
        <f t="shared" si="10"/>
        <v>40</v>
      </c>
      <c r="Z6" s="330">
        <f t="shared" si="11"/>
        <v>1</v>
      </c>
      <c r="AA6" s="331">
        <f t="shared" si="12"/>
        <v>80</v>
      </c>
      <c r="AB6" s="330">
        <f t="shared" si="13"/>
        <v>4</v>
      </c>
      <c r="AC6" s="318" t="s">
        <v>7</v>
      </c>
      <c r="AD6" s="264">
        <f t="shared" si="14"/>
        <v>15</v>
      </c>
      <c r="AE6" s="264">
        <f t="shared" si="15"/>
        <v>3</v>
      </c>
      <c r="AF6" s="318" t="s">
        <v>170</v>
      </c>
      <c r="AG6" s="318" t="s">
        <v>6</v>
      </c>
      <c r="AH6" s="318" t="s">
        <v>172</v>
      </c>
      <c r="AI6" s="318" t="s">
        <v>8</v>
      </c>
      <c r="AJ6" s="264">
        <f t="shared" si="16"/>
        <v>15</v>
      </c>
      <c r="AK6" s="264">
        <f t="shared" si="17"/>
        <v>3</v>
      </c>
      <c r="AL6" s="265">
        <f t="shared" si="18"/>
        <v>18</v>
      </c>
      <c r="AM6" s="265">
        <f t="shared" si="19"/>
        <v>0</v>
      </c>
      <c r="AN6" s="265">
        <f t="shared" si="20"/>
        <v>0</v>
      </c>
      <c r="AO6" s="265">
        <f t="shared" si="21"/>
        <v>0</v>
      </c>
      <c r="AP6" s="265">
        <f t="shared" si="22"/>
        <v>0</v>
      </c>
      <c r="AQ6" s="266">
        <f t="shared" si="23"/>
        <v>18</v>
      </c>
      <c r="AR6" s="322" t="s">
        <v>1567</v>
      </c>
      <c r="AS6" s="322" t="s">
        <v>74</v>
      </c>
      <c r="AT6" s="264">
        <f t="shared" si="24"/>
        <v>0</v>
      </c>
      <c r="AU6" s="264">
        <f t="shared" si="25"/>
        <v>0</v>
      </c>
      <c r="AV6" s="322" t="s">
        <v>13</v>
      </c>
      <c r="AW6" s="267">
        <f t="shared" si="26"/>
        <v>10</v>
      </c>
      <c r="AX6" s="267">
        <f t="shared" si="27"/>
        <v>8</v>
      </c>
      <c r="AY6" s="268" t="s">
        <v>246</v>
      </c>
      <c r="AZ6" s="318">
        <v>8</v>
      </c>
      <c r="BA6" s="267">
        <f t="shared" si="28"/>
        <v>1</v>
      </c>
      <c r="BB6" s="268" t="s">
        <v>268</v>
      </c>
      <c r="BC6" s="318">
        <v>10</v>
      </c>
      <c r="BD6" s="267">
        <f t="shared" si="29"/>
        <v>2</v>
      </c>
      <c r="BE6" s="269">
        <f t="shared" si="30"/>
        <v>11</v>
      </c>
      <c r="BF6" s="269">
        <f t="shared" si="31"/>
        <v>1</v>
      </c>
      <c r="BG6" s="269">
        <f t="shared" si="32"/>
        <v>0</v>
      </c>
      <c r="BH6" s="269">
        <f t="shared" si="33"/>
        <v>0</v>
      </c>
      <c r="BI6" s="269">
        <f t="shared" si="34"/>
        <v>0</v>
      </c>
      <c r="BJ6" s="270">
        <f t="shared" si="35"/>
        <v>18.333333333333332</v>
      </c>
      <c r="BK6" s="273" t="s">
        <v>2365</v>
      </c>
      <c r="BL6" s="273" t="s">
        <v>175</v>
      </c>
      <c r="BM6" s="273" t="s">
        <v>175</v>
      </c>
      <c r="BN6" s="613" t="s">
        <v>2393</v>
      </c>
      <c r="BO6" s="332" t="s">
        <v>2394</v>
      </c>
      <c r="BP6" s="332" t="s">
        <v>2395</v>
      </c>
      <c r="BQ6" s="332" t="s">
        <v>2396</v>
      </c>
      <c r="BR6" s="332" t="s">
        <v>2397</v>
      </c>
      <c r="BS6" s="332" t="s">
        <v>2398</v>
      </c>
      <c r="BT6" s="332" t="s">
        <v>2399</v>
      </c>
      <c r="BU6" s="274">
        <f t="shared" si="36"/>
        <v>92</v>
      </c>
    </row>
    <row r="7" spans="1:73" ht="20" customHeight="1">
      <c r="A7" s="260" t="s">
        <v>855</v>
      </c>
      <c r="B7" s="260" t="s">
        <v>856</v>
      </c>
      <c r="C7" s="260" t="s">
        <v>242</v>
      </c>
      <c r="D7" s="272">
        <v>94</v>
      </c>
      <c r="E7" s="273">
        <v>90</v>
      </c>
      <c r="F7" s="317">
        <f t="shared" si="0"/>
        <v>40</v>
      </c>
      <c r="G7" s="273" t="s">
        <v>199</v>
      </c>
      <c r="H7" s="273">
        <v>92</v>
      </c>
      <c r="I7" s="261">
        <f t="shared" si="1"/>
        <v>40</v>
      </c>
      <c r="J7" s="273">
        <v>90</v>
      </c>
      <c r="K7" s="261">
        <f t="shared" si="2"/>
        <v>40</v>
      </c>
      <c r="L7" s="273">
        <v>92</v>
      </c>
      <c r="M7" s="261">
        <f t="shared" si="3"/>
        <v>40</v>
      </c>
      <c r="N7" s="273">
        <v>100</v>
      </c>
      <c r="O7" s="261">
        <f t="shared" si="4"/>
        <v>40</v>
      </c>
      <c r="P7" s="326">
        <f t="shared" si="5"/>
        <v>200</v>
      </c>
      <c r="Q7" s="327">
        <f t="shared" si="6"/>
        <v>0</v>
      </c>
      <c r="R7" s="328">
        <f t="shared" si="7"/>
        <v>200</v>
      </c>
      <c r="S7" s="328">
        <f t="shared" si="8"/>
        <v>8</v>
      </c>
      <c r="T7" s="318" t="s">
        <v>200</v>
      </c>
      <c r="U7" s="318" t="s">
        <v>74</v>
      </c>
      <c r="V7" s="318" t="s">
        <v>74</v>
      </c>
      <c r="W7" s="273">
        <v>20</v>
      </c>
      <c r="X7" s="623">
        <f t="shared" si="9"/>
        <v>30</v>
      </c>
      <c r="Y7" s="329">
        <f t="shared" si="10"/>
        <v>30</v>
      </c>
      <c r="Z7" s="330">
        <f t="shared" si="11"/>
        <v>1</v>
      </c>
      <c r="AA7" s="331">
        <f t="shared" si="12"/>
        <v>60</v>
      </c>
      <c r="AB7" s="330">
        <f t="shared" si="13"/>
        <v>3</v>
      </c>
      <c r="AC7" s="318" t="s">
        <v>7</v>
      </c>
      <c r="AD7" s="264">
        <f t="shared" si="14"/>
        <v>15</v>
      </c>
      <c r="AE7" s="264">
        <f t="shared" si="15"/>
        <v>3</v>
      </c>
      <c r="AF7" s="318" t="s">
        <v>171</v>
      </c>
      <c r="AG7" s="318" t="s">
        <v>6</v>
      </c>
      <c r="AH7" s="318" t="s">
        <v>172</v>
      </c>
      <c r="AI7" s="318" t="s">
        <v>7</v>
      </c>
      <c r="AJ7" s="264">
        <f t="shared" si="16"/>
        <v>15</v>
      </c>
      <c r="AK7" s="264">
        <f t="shared" si="17"/>
        <v>3</v>
      </c>
      <c r="AL7" s="265">
        <f t="shared" si="18"/>
        <v>17</v>
      </c>
      <c r="AM7" s="265">
        <f t="shared" si="19"/>
        <v>0</v>
      </c>
      <c r="AN7" s="265">
        <f t="shared" si="20"/>
        <v>0</v>
      </c>
      <c r="AO7" s="265">
        <f t="shared" si="21"/>
        <v>0</v>
      </c>
      <c r="AP7" s="265">
        <f t="shared" si="22"/>
        <v>0</v>
      </c>
      <c r="AQ7" s="266">
        <f t="shared" si="23"/>
        <v>17</v>
      </c>
      <c r="AR7" s="322" t="s">
        <v>1567</v>
      </c>
      <c r="AS7" s="322" t="s">
        <v>74</v>
      </c>
      <c r="AT7" s="264">
        <f t="shared" si="24"/>
        <v>0</v>
      </c>
      <c r="AU7" s="264">
        <f t="shared" si="25"/>
        <v>0</v>
      </c>
      <c r="AV7" s="322" t="s">
        <v>13</v>
      </c>
      <c r="AW7" s="267">
        <f t="shared" si="26"/>
        <v>10</v>
      </c>
      <c r="AX7" s="267">
        <f t="shared" si="27"/>
        <v>8</v>
      </c>
      <c r="AY7" s="268" t="s">
        <v>246</v>
      </c>
      <c r="AZ7" s="318">
        <v>8</v>
      </c>
      <c r="BA7" s="267">
        <f t="shared" si="28"/>
        <v>1</v>
      </c>
      <c r="BB7" s="268" t="s">
        <v>268</v>
      </c>
      <c r="BC7" s="318">
        <v>10</v>
      </c>
      <c r="BD7" s="267">
        <f t="shared" si="29"/>
        <v>2</v>
      </c>
      <c r="BE7" s="269">
        <f t="shared" si="30"/>
        <v>11</v>
      </c>
      <c r="BF7" s="269">
        <f t="shared" si="31"/>
        <v>1</v>
      </c>
      <c r="BG7" s="269">
        <f t="shared" si="32"/>
        <v>0</v>
      </c>
      <c r="BH7" s="269">
        <f t="shared" si="33"/>
        <v>0</v>
      </c>
      <c r="BI7" s="269">
        <f t="shared" si="34"/>
        <v>0</v>
      </c>
      <c r="BJ7" s="270">
        <f t="shared" si="35"/>
        <v>18.333333333333332</v>
      </c>
      <c r="BK7" s="273" t="s">
        <v>2365</v>
      </c>
      <c r="BL7" s="273" t="s">
        <v>175</v>
      </c>
      <c r="BM7" s="273" t="s">
        <v>175</v>
      </c>
      <c r="BN7" s="613" t="s">
        <v>2373</v>
      </c>
      <c r="BO7" s="332" t="s">
        <v>2400</v>
      </c>
      <c r="BP7" s="332" t="s">
        <v>2401</v>
      </c>
      <c r="BQ7" s="332" t="s">
        <v>2402</v>
      </c>
      <c r="BR7" s="332" t="s">
        <v>2403</v>
      </c>
      <c r="BS7" s="332" t="s">
        <v>2404</v>
      </c>
      <c r="BT7" s="332" t="s">
        <v>2405</v>
      </c>
      <c r="BU7" s="274">
        <f t="shared" si="36"/>
        <v>80</v>
      </c>
    </row>
    <row r="8" spans="1:73" ht="20" customHeight="1">
      <c r="A8" s="260" t="s">
        <v>857</v>
      </c>
      <c r="B8" s="260" t="s">
        <v>858</v>
      </c>
      <c r="C8" s="260" t="s">
        <v>242</v>
      </c>
      <c r="D8" s="272">
        <v>94</v>
      </c>
      <c r="E8" s="273">
        <v>43</v>
      </c>
      <c r="F8" s="317">
        <f t="shared" si="0"/>
        <v>20</v>
      </c>
      <c r="G8" s="273" t="s">
        <v>199</v>
      </c>
      <c r="H8" s="273">
        <v>33</v>
      </c>
      <c r="I8" s="261">
        <f t="shared" si="1"/>
        <v>10</v>
      </c>
      <c r="J8" s="273">
        <v>41</v>
      </c>
      <c r="K8" s="261">
        <f t="shared" si="2"/>
        <v>20</v>
      </c>
      <c r="L8" s="273">
        <v>46</v>
      </c>
      <c r="M8" s="261">
        <f t="shared" si="3"/>
        <v>20</v>
      </c>
      <c r="N8" s="273">
        <v>56</v>
      </c>
      <c r="O8" s="261">
        <f t="shared" si="4"/>
        <v>20</v>
      </c>
      <c r="P8" s="326">
        <f t="shared" si="5"/>
        <v>90</v>
      </c>
      <c r="Q8" s="327">
        <f t="shared" si="6"/>
        <v>0</v>
      </c>
      <c r="R8" s="328">
        <f t="shared" si="7"/>
        <v>90</v>
      </c>
      <c r="S8" s="328">
        <f t="shared" si="8"/>
        <v>4</v>
      </c>
      <c r="T8" s="318" t="s">
        <v>200</v>
      </c>
      <c r="U8" s="318" t="s">
        <v>74</v>
      </c>
      <c r="V8" s="318" t="s">
        <v>74</v>
      </c>
      <c r="W8" s="273">
        <v>17</v>
      </c>
      <c r="X8" s="623">
        <f t="shared" si="9"/>
        <v>30</v>
      </c>
      <c r="Y8" s="329">
        <f t="shared" si="10"/>
        <v>30</v>
      </c>
      <c r="Z8" s="330">
        <f t="shared" si="11"/>
        <v>1</v>
      </c>
      <c r="AA8" s="331">
        <f t="shared" si="12"/>
        <v>60</v>
      </c>
      <c r="AB8" s="330">
        <f t="shared" si="13"/>
        <v>3</v>
      </c>
      <c r="AC8" s="318" t="s">
        <v>7</v>
      </c>
      <c r="AD8" s="264">
        <f t="shared" si="14"/>
        <v>15</v>
      </c>
      <c r="AE8" s="264">
        <f t="shared" si="15"/>
        <v>3</v>
      </c>
      <c r="AF8" s="318" t="s">
        <v>321</v>
      </c>
      <c r="AG8" s="318" t="s">
        <v>7</v>
      </c>
      <c r="AH8" s="318" t="s">
        <v>210</v>
      </c>
      <c r="AI8" s="318" t="s">
        <v>8</v>
      </c>
      <c r="AJ8" s="264">
        <f t="shared" si="16"/>
        <v>15</v>
      </c>
      <c r="AK8" s="264">
        <f t="shared" si="17"/>
        <v>3</v>
      </c>
      <c r="AL8" s="265">
        <f t="shared" si="18"/>
        <v>13</v>
      </c>
      <c r="AM8" s="265">
        <f t="shared" si="19"/>
        <v>0</v>
      </c>
      <c r="AN8" s="265">
        <f t="shared" si="20"/>
        <v>0</v>
      </c>
      <c r="AO8" s="265">
        <f t="shared" si="21"/>
        <v>0</v>
      </c>
      <c r="AP8" s="265">
        <f t="shared" si="22"/>
        <v>0</v>
      </c>
      <c r="AQ8" s="266">
        <f t="shared" si="23"/>
        <v>13</v>
      </c>
      <c r="AR8" s="322" t="s">
        <v>1567</v>
      </c>
      <c r="AS8" s="322" t="s">
        <v>74</v>
      </c>
      <c r="AT8" s="264">
        <f t="shared" si="24"/>
        <v>0</v>
      </c>
      <c r="AU8" s="264">
        <f t="shared" si="25"/>
        <v>0</v>
      </c>
      <c r="AV8" s="322" t="s">
        <v>13</v>
      </c>
      <c r="AW8" s="267">
        <f t="shared" si="26"/>
        <v>10</v>
      </c>
      <c r="AX8" s="267">
        <f t="shared" si="27"/>
        <v>8</v>
      </c>
      <c r="AY8" s="268" t="s">
        <v>246</v>
      </c>
      <c r="AZ8" s="318">
        <v>8</v>
      </c>
      <c r="BA8" s="267">
        <f t="shared" si="28"/>
        <v>1</v>
      </c>
      <c r="BB8" s="268" t="s">
        <v>268</v>
      </c>
      <c r="BC8" s="318">
        <v>10</v>
      </c>
      <c r="BD8" s="267">
        <f t="shared" si="29"/>
        <v>2</v>
      </c>
      <c r="BE8" s="269">
        <f t="shared" si="30"/>
        <v>11</v>
      </c>
      <c r="BF8" s="269">
        <f t="shared" si="31"/>
        <v>1</v>
      </c>
      <c r="BG8" s="269">
        <f t="shared" si="32"/>
        <v>0</v>
      </c>
      <c r="BH8" s="269">
        <f t="shared" si="33"/>
        <v>0</v>
      </c>
      <c r="BI8" s="269">
        <f t="shared" si="34"/>
        <v>0</v>
      </c>
      <c r="BJ8" s="270">
        <f t="shared" si="35"/>
        <v>18.333333333333332</v>
      </c>
      <c r="BK8" s="273" t="s">
        <v>2191</v>
      </c>
      <c r="BL8" s="273" t="s">
        <v>175</v>
      </c>
      <c r="BM8" s="273" t="s">
        <v>175</v>
      </c>
      <c r="BN8" s="613" t="s">
        <v>2373</v>
      </c>
      <c r="BO8" s="332" t="s">
        <v>2406</v>
      </c>
      <c r="BP8" s="332" t="s">
        <v>2407</v>
      </c>
      <c r="BQ8" s="332" t="s">
        <v>2408</v>
      </c>
      <c r="BR8" s="332" t="s">
        <v>2409</v>
      </c>
      <c r="BS8" s="332" t="s">
        <v>2410</v>
      </c>
      <c r="BT8" s="332" t="s">
        <v>2411</v>
      </c>
      <c r="BU8" s="274">
        <f t="shared" si="36"/>
        <v>68</v>
      </c>
    </row>
    <row r="9" spans="1:73" ht="20" customHeight="1">
      <c r="A9" s="260" t="s">
        <v>859</v>
      </c>
      <c r="B9" s="260" t="s">
        <v>860</v>
      </c>
      <c r="C9" s="260" t="s">
        <v>242</v>
      </c>
      <c r="D9" s="272">
        <v>96.5</v>
      </c>
      <c r="E9" s="273">
        <v>66.5</v>
      </c>
      <c r="F9" s="317">
        <f t="shared" si="0"/>
        <v>30</v>
      </c>
      <c r="G9" s="273" t="s">
        <v>199</v>
      </c>
      <c r="H9" s="273">
        <v>82.5</v>
      </c>
      <c r="I9" s="261">
        <f t="shared" si="1"/>
        <v>30</v>
      </c>
      <c r="J9" s="273">
        <v>65</v>
      </c>
      <c r="K9" s="261">
        <f t="shared" si="2"/>
        <v>30</v>
      </c>
      <c r="L9" s="273">
        <v>57</v>
      </c>
      <c r="M9" s="261">
        <f t="shared" si="3"/>
        <v>20</v>
      </c>
      <c r="N9" s="273">
        <v>96</v>
      </c>
      <c r="O9" s="261">
        <f t="shared" si="4"/>
        <v>40</v>
      </c>
      <c r="P9" s="326">
        <f t="shared" si="5"/>
        <v>150</v>
      </c>
      <c r="Q9" s="327">
        <f t="shared" si="6"/>
        <v>0</v>
      </c>
      <c r="R9" s="328">
        <f t="shared" si="7"/>
        <v>150</v>
      </c>
      <c r="S9" s="328">
        <f t="shared" si="8"/>
        <v>6</v>
      </c>
      <c r="T9" s="318" t="s">
        <v>200</v>
      </c>
      <c r="U9" s="318" t="s">
        <v>74</v>
      </c>
      <c r="V9" s="318" t="s">
        <v>74</v>
      </c>
      <c r="W9" s="273">
        <v>22</v>
      </c>
      <c r="X9" s="623">
        <f t="shared" si="9"/>
        <v>30</v>
      </c>
      <c r="Y9" s="329">
        <f t="shared" si="10"/>
        <v>30</v>
      </c>
      <c r="Z9" s="330">
        <f t="shared" si="11"/>
        <v>1</v>
      </c>
      <c r="AA9" s="331">
        <f t="shared" si="12"/>
        <v>60</v>
      </c>
      <c r="AB9" s="330">
        <f t="shared" si="13"/>
        <v>3</v>
      </c>
      <c r="AC9" s="318" t="s">
        <v>7</v>
      </c>
      <c r="AD9" s="264">
        <f t="shared" si="14"/>
        <v>15</v>
      </c>
      <c r="AE9" s="264">
        <f t="shared" si="15"/>
        <v>3</v>
      </c>
      <c r="AF9" s="318" t="s">
        <v>169</v>
      </c>
      <c r="AG9" s="318" t="s">
        <v>7</v>
      </c>
      <c r="AH9" s="318" t="s">
        <v>174</v>
      </c>
      <c r="AI9" s="318" t="s">
        <v>8</v>
      </c>
      <c r="AJ9" s="264">
        <f t="shared" si="16"/>
        <v>15</v>
      </c>
      <c r="AK9" s="264">
        <f t="shared" si="17"/>
        <v>3</v>
      </c>
      <c r="AL9" s="265">
        <f t="shared" si="18"/>
        <v>15</v>
      </c>
      <c r="AM9" s="265">
        <f t="shared" si="19"/>
        <v>0</v>
      </c>
      <c r="AN9" s="265">
        <f t="shared" si="20"/>
        <v>0</v>
      </c>
      <c r="AO9" s="265">
        <f t="shared" si="21"/>
        <v>0</v>
      </c>
      <c r="AP9" s="265">
        <f t="shared" si="22"/>
        <v>0</v>
      </c>
      <c r="AQ9" s="266">
        <f t="shared" si="23"/>
        <v>15</v>
      </c>
      <c r="AR9" s="322" t="s">
        <v>1567</v>
      </c>
      <c r="AS9" s="322" t="s">
        <v>74</v>
      </c>
      <c r="AT9" s="264">
        <f t="shared" si="24"/>
        <v>0</v>
      </c>
      <c r="AU9" s="264">
        <f t="shared" si="25"/>
        <v>0</v>
      </c>
      <c r="AV9" s="322" t="s">
        <v>13</v>
      </c>
      <c r="AW9" s="267">
        <f t="shared" si="26"/>
        <v>10</v>
      </c>
      <c r="AX9" s="267">
        <f t="shared" si="27"/>
        <v>8</v>
      </c>
      <c r="AY9" s="268" t="s">
        <v>246</v>
      </c>
      <c r="AZ9" s="318">
        <v>8</v>
      </c>
      <c r="BA9" s="267">
        <f t="shared" si="28"/>
        <v>1</v>
      </c>
      <c r="BB9" s="268" t="s">
        <v>268</v>
      </c>
      <c r="BC9" s="318">
        <v>10</v>
      </c>
      <c r="BD9" s="267">
        <f t="shared" si="29"/>
        <v>2</v>
      </c>
      <c r="BE9" s="269">
        <f t="shared" si="30"/>
        <v>11</v>
      </c>
      <c r="BF9" s="269">
        <f t="shared" si="31"/>
        <v>1</v>
      </c>
      <c r="BG9" s="269">
        <f t="shared" si="32"/>
        <v>0</v>
      </c>
      <c r="BH9" s="269">
        <f t="shared" si="33"/>
        <v>0</v>
      </c>
      <c r="BI9" s="269">
        <f t="shared" si="34"/>
        <v>0</v>
      </c>
      <c r="BJ9" s="270">
        <f t="shared" si="35"/>
        <v>18.333333333333332</v>
      </c>
      <c r="BK9" s="273" t="s">
        <v>2191</v>
      </c>
      <c r="BL9" s="273" t="s">
        <v>175</v>
      </c>
      <c r="BM9" s="273" t="s">
        <v>175</v>
      </c>
      <c r="BN9" s="613" t="s">
        <v>2373</v>
      </c>
      <c r="BO9" s="332" t="s">
        <v>2412</v>
      </c>
      <c r="BP9" s="332" t="s">
        <v>2413</v>
      </c>
      <c r="BQ9" s="332" t="s">
        <v>2414</v>
      </c>
      <c r="BR9" s="332" t="s">
        <v>2415</v>
      </c>
      <c r="BS9" s="332" t="s">
        <v>2416</v>
      </c>
      <c r="BT9" s="332" t="s">
        <v>2417</v>
      </c>
      <c r="BU9" s="274">
        <f t="shared" si="36"/>
        <v>88</v>
      </c>
    </row>
    <row r="10" spans="1:73" ht="20" customHeight="1">
      <c r="A10" s="260" t="s">
        <v>861</v>
      </c>
      <c r="B10" s="260" t="s">
        <v>425</v>
      </c>
      <c r="C10" s="260" t="s">
        <v>242</v>
      </c>
      <c r="D10" s="272">
        <v>100.5</v>
      </c>
      <c r="E10" s="273">
        <v>97</v>
      </c>
      <c r="F10" s="317">
        <f t="shared" si="0"/>
        <v>40</v>
      </c>
      <c r="G10" s="273" t="s">
        <v>208</v>
      </c>
      <c r="H10" s="273">
        <v>99</v>
      </c>
      <c r="I10" s="261">
        <f t="shared" si="1"/>
        <v>40</v>
      </c>
      <c r="J10" s="273">
        <v>97</v>
      </c>
      <c r="K10" s="261">
        <f t="shared" si="2"/>
        <v>40</v>
      </c>
      <c r="L10" s="273">
        <v>98</v>
      </c>
      <c r="M10" s="261">
        <f t="shared" si="3"/>
        <v>40</v>
      </c>
      <c r="N10" s="273">
        <v>100</v>
      </c>
      <c r="O10" s="261">
        <f t="shared" si="4"/>
        <v>40</v>
      </c>
      <c r="P10" s="326">
        <f t="shared" si="5"/>
        <v>200</v>
      </c>
      <c r="Q10" s="327">
        <f t="shared" si="6"/>
        <v>0</v>
      </c>
      <c r="R10" s="328">
        <f t="shared" si="7"/>
        <v>200</v>
      </c>
      <c r="S10" s="328">
        <f t="shared" si="8"/>
        <v>8</v>
      </c>
      <c r="T10" s="318" t="s">
        <v>207</v>
      </c>
      <c r="U10" s="318" t="s">
        <v>74</v>
      </c>
      <c r="V10" s="318" t="s">
        <v>74</v>
      </c>
      <c r="W10" s="273">
        <v>25</v>
      </c>
      <c r="X10" s="623">
        <f t="shared" si="9"/>
        <v>40</v>
      </c>
      <c r="Y10" s="329">
        <f t="shared" si="10"/>
        <v>40</v>
      </c>
      <c r="Z10" s="330">
        <f t="shared" si="11"/>
        <v>1</v>
      </c>
      <c r="AA10" s="331">
        <f t="shared" si="12"/>
        <v>80</v>
      </c>
      <c r="AB10" s="330">
        <f t="shared" si="13"/>
        <v>4</v>
      </c>
      <c r="AC10" s="318" t="s">
        <v>6</v>
      </c>
      <c r="AD10" s="264">
        <f t="shared" si="14"/>
        <v>20</v>
      </c>
      <c r="AE10" s="264">
        <f t="shared" si="15"/>
        <v>4</v>
      </c>
      <c r="AF10" s="318" t="s">
        <v>170</v>
      </c>
      <c r="AG10" s="318" t="s">
        <v>6</v>
      </c>
      <c r="AH10" s="318" t="s">
        <v>173</v>
      </c>
      <c r="AI10" s="318" t="s">
        <v>6</v>
      </c>
      <c r="AJ10" s="264">
        <f t="shared" si="16"/>
        <v>20</v>
      </c>
      <c r="AK10" s="264">
        <f t="shared" si="17"/>
        <v>4</v>
      </c>
      <c r="AL10" s="265">
        <f t="shared" si="18"/>
        <v>20</v>
      </c>
      <c r="AM10" s="265">
        <f t="shared" si="19"/>
        <v>0</v>
      </c>
      <c r="AN10" s="265">
        <f t="shared" si="20"/>
        <v>0</v>
      </c>
      <c r="AO10" s="265">
        <f t="shared" si="21"/>
        <v>0</v>
      </c>
      <c r="AP10" s="265">
        <f t="shared" si="22"/>
        <v>0</v>
      </c>
      <c r="AQ10" s="266">
        <f t="shared" si="23"/>
        <v>20</v>
      </c>
      <c r="AR10" s="322" t="s">
        <v>1567</v>
      </c>
      <c r="AS10" s="322" t="s">
        <v>74</v>
      </c>
      <c r="AT10" s="264">
        <f t="shared" si="24"/>
        <v>0</v>
      </c>
      <c r="AU10" s="264">
        <f t="shared" si="25"/>
        <v>0</v>
      </c>
      <c r="AV10" s="322" t="s">
        <v>13</v>
      </c>
      <c r="AW10" s="267">
        <f t="shared" si="26"/>
        <v>10</v>
      </c>
      <c r="AX10" s="267">
        <f t="shared" si="27"/>
        <v>8</v>
      </c>
      <c r="AY10" s="268" t="s">
        <v>246</v>
      </c>
      <c r="AZ10" s="318">
        <v>8</v>
      </c>
      <c r="BA10" s="267">
        <f t="shared" si="28"/>
        <v>1</v>
      </c>
      <c r="BB10" s="268" t="s">
        <v>268</v>
      </c>
      <c r="BC10" s="318">
        <v>10</v>
      </c>
      <c r="BD10" s="267">
        <f t="shared" si="29"/>
        <v>2</v>
      </c>
      <c r="BE10" s="269">
        <f t="shared" si="30"/>
        <v>11</v>
      </c>
      <c r="BF10" s="269">
        <f t="shared" si="31"/>
        <v>1</v>
      </c>
      <c r="BG10" s="269">
        <f t="shared" si="32"/>
        <v>0</v>
      </c>
      <c r="BH10" s="269">
        <f t="shared" si="33"/>
        <v>0</v>
      </c>
      <c r="BI10" s="269">
        <f t="shared" si="34"/>
        <v>0</v>
      </c>
      <c r="BJ10" s="270">
        <f t="shared" si="35"/>
        <v>18.333333333333332</v>
      </c>
      <c r="BK10" s="273" t="s">
        <v>2191</v>
      </c>
      <c r="BL10" s="273" t="s">
        <v>2418</v>
      </c>
      <c r="BM10" s="273" t="s">
        <v>175</v>
      </c>
      <c r="BN10" s="613" t="s">
        <v>2419</v>
      </c>
      <c r="BO10" s="332" t="s">
        <v>2420</v>
      </c>
      <c r="BP10" s="332" t="s">
        <v>2421</v>
      </c>
      <c r="BQ10" s="332" t="s">
        <v>2422</v>
      </c>
      <c r="BR10" s="332" t="s">
        <v>2423</v>
      </c>
      <c r="BS10" s="332" t="s">
        <v>2424</v>
      </c>
      <c r="BT10" s="332" t="s">
        <v>2425</v>
      </c>
      <c r="BU10" s="274">
        <f t="shared" si="36"/>
        <v>100</v>
      </c>
    </row>
    <row r="11" spans="1:73" ht="20" customHeight="1">
      <c r="A11" s="260" t="s">
        <v>862</v>
      </c>
      <c r="B11" s="260" t="s">
        <v>863</v>
      </c>
      <c r="C11" s="260" t="s">
        <v>242</v>
      </c>
      <c r="D11" s="272">
        <v>96.5</v>
      </c>
      <c r="E11" s="273">
        <v>93</v>
      </c>
      <c r="F11" s="317">
        <f t="shared" si="0"/>
        <v>40</v>
      </c>
      <c r="G11" s="273" t="s">
        <v>199</v>
      </c>
      <c r="H11" s="273">
        <v>71.5</v>
      </c>
      <c r="I11" s="261">
        <f t="shared" si="1"/>
        <v>30</v>
      </c>
      <c r="J11" s="273">
        <v>93</v>
      </c>
      <c r="K11" s="261">
        <f t="shared" si="2"/>
        <v>40</v>
      </c>
      <c r="L11" s="273">
        <v>80</v>
      </c>
      <c r="M11" s="261">
        <f t="shared" si="3"/>
        <v>30</v>
      </c>
      <c r="N11" s="273">
        <v>96</v>
      </c>
      <c r="O11" s="261">
        <f t="shared" si="4"/>
        <v>40</v>
      </c>
      <c r="P11" s="326">
        <f t="shared" si="5"/>
        <v>180</v>
      </c>
      <c r="Q11" s="327">
        <f t="shared" si="6"/>
        <v>0</v>
      </c>
      <c r="R11" s="328">
        <f t="shared" si="7"/>
        <v>180</v>
      </c>
      <c r="S11" s="328">
        <f t="shared" si="8"/>
        <v>8</v>
      </c>
      <c r="T11" s="318" t="s">
        <v>200</v>
      </c>
      <c r="U11" s="318" t="s">
        <v>74</v>
      </c>
      <c r="V11" s="318" t="s">
        <v>74</v>
      </c>
      <c r="W11" s="273">
        <v>21</v>
      </c>
      <c r="X11" s="623">
        <f t="shared" si="9"/>
        <v>30</v>
      </c>
      <c r="Y11" s="329">
        <f t="shared" si="10"/>
        <v>30</v>
      </c>
      <c r="Z11" s="330">
        <f t="shared" si="11"/>
        <v>1</v>
      </c>
      <c r="AA11" s="331">
        <f t="shared" si="12"/>
        <v>60</v>
      </c>
      <c r="AB11" s="330">
        <f t="shared" si="13"/>
        <v>3</v>
      </c>
      <c r="AC11" s="318" t="s">
        <v>7</v>
      </c>
      <c r="AD11" s="264">
        <f t="shared" si="14"/>
        <v>15</v>
      </c>
      <c r="AE11" s="264">
        <f t="shared" si="15"/>
        <v>3</v>
      </c>
      <c r="AF11" s="318" t="s">
        <v>169</v>
      </c>
      <c r="AG11" s="318" t="s">
        <v>7</v>
      </c>
      <c r="AH11" s="318" t="s">
        <v>174</v>
      </c>
      <c r="AI11" s="318" t="s">
        <v>7</v>
      </c>
      <c r="AJ11" s="264">
        <f t="shared" si="16"/>
        <v>15</v>
      </c>
      <c r="AK11" s="264">
        <f t="shared" si="17"/>
        <v>3</v>
      </c>
      <c r="AL11" s="265">
        <f t="shared" si="18"/>
        <v>17</v>
      </c>
      <c r="AM11" s="265">
        <f t="shared" si="19"/>
        <v>0</v>
      </c>
      <c r="AN11" s="265">
        <f t="shared" si="20"/>
        <v>0</v>
      </c>
      <c r="AO11" s="265">
        <f t="shared" si="21"/>
        <v>0</v>
      </c>
      <c r="AP11" s="265">
        <f t="shared" si="22"/>
        <v>0</v>
      </c>
      <c r="AQ11" s="266">
        <f t="shared" si="23"/>
        <v>17</v>
      </c>
      <c r="AR11" s="322" t="s">
        <v>1567</v>
      </c>
      <c r="AS11" s="322" t="s">
        <v>74</v>
      </c>
      <c r="AT11" s="264">
        <f t="shared" si="24"/>
        <v>0</v>
      </c>
      <c r="AU11" s="264">
        <f t="shared" si="25"/>
        <v>0</v>
      </c>
      <c r="AV11" s="322" t="s">
        <v>13</v>
      </c>
      <c r="AW11" s="267">
        <f t="shared" si="26"/>
        <v>10</v>
      </c>
      <c r="AX11" s="267">
        <f t="shared" si="27"/>
        <v>8</v>
      </c>
      <c r="AY11" s="268" t="s">
        <v>246</v>
      </c>
      <c r="AZ11" s="318">
        <v>8</v>
      </c>
      <c r="BA11" s="267">
        <f t="shared" si="28"/>
        <v>1</v>
      </c>
      <c r="BB11" s="268" t="s">
        <v>268</v>
      </c>
      <c r="BC11" s="318">
        <v>5</v>
      </c>
      <c r="BD11" s="267">
        <f t="shared" si="29"/>
        <v>1</v>
      </c>
      <c r="BE11" s="269">
        <f t="shared" si="30"/>
        <v>10</v>
      </c>
      <c r="BF11" s="269">
        <f t="shared" si="31"/>
        <v>1</v>
      </c>
      <c r="BG11" s="269">
        <f t="shared" si="32"/>
        <v>0</v>
      </c>
      <c r="BH11" s="269">
        <f t="shared" si="33"/>
        <v>0</v>
      </c>
      <c r="BI11" s="269">
        <f t="shared" si="34"/>
        <v>0</v>
      </c>
      <c r="BJ11" s="270">
        <f t="shared" si="35"/>
        <v>16.666666666666668</v>
      </c>
      <c r="BK11" s="273" t="s">
        <v>2191</v>
      </c>
      <c r="BL11" s="273" t="s">
        <v>175</v>
      </c>
      <c r="BM11" s="273" t="s">
        <v>175</v>
      </c>
      <c r="BN11" s="613" t="s">
        <v>2426</v>
      </c>
      <c r="BO11" s="332" t="s">
        <v>2427</v>
      </c>
      <c r="BP11" s="332" t="s">
        <v>2428</v>
      </c>
      <c r="BQ11" s="332" t="s">
        <v>2429</v>
      </c>
      <c r="BR11" s="332" t="s">
        <v>2430</v>
      </c>
      <c r="BS11" s="332" t="s">
        <v>2431</v>
      </c>
      <c r="BT11" s="332" t="s">
        <v>2432</v>
      </c>
      <c r="BU11" s="274">
        <f t="shared" si="36"/>
        <v>84</v>
      </c>
    </row>
    <row r="12" spans="1:73" ht="20" customHeight="1">
      <c r="A12" s="260" t="s">
        <v>864</v>
      </c>
      <c r="B12" s="260" t="s">
        <v>865</v>
      </c>
      <c r="C12" s="260" t="s">
        <v>242</v>
      </c>
      <c r="D12" s="272">
        <v>89.5</v>
      </c>
      <c r="E12" s="273">
        <v>66</v>
      </c>
      <c r="F12" s="317">
        <f t="shared" si="0"/>
        <v>30</v>
      </c>
      <c r="G12" s="273" t="s">
        <v>199</v>
      </c>
      <c r="H12" s="273">
        <v>45.5</v>
      </c>
      <c r="I12" s="261">
        <f t="shared" si="1"/>
        <v>20</v>
      </c>
      <c r="J12" s="273">
        <v>67</v>
      </c>
      <c r="K12" s="261">
        <f t="shared" si="2"/>
        <v>30</v>
      </c>
      <c r="L12" s="273">
        <v>64</v>
      </c>
      <c r="M12" s="261">
        <f t="shared" si="3"/>
        <v>20</v>
      </c>
      <c r="N12" s="273">
        <v>60</v>
      </c>
      <c r="O12" s="261">
        <f t="shared" si="4"/>
        <v>20</v>
      </c>
      <c r="P12" s="326">
        <f t="shared" si="5"/>
        <v>120</v>
      </c>
      <c r="Q12" s="327">
        <f t="shared" si="6"/>
        <v>0</v>
      </c>
      <c r="R12" s="328">
        <f t="shared" si="7"/>
        <v>120</v>
      </c>
      <c r="S12" s="328">
        <f t="shared" si="8"/>
        <v>6</v>
      </c>
      <c r="T12" s="318" t="s">
        <v>200</v>
      </c>
      <c r="U12" s="318" t="s">
        <v>74</v>
      </c>
      <c r="V12" s="318" t="s">
        <v>74</v>
      </c>
      <c r="W12" s="273">
        <v>22</v>
      </c>
      <c r="X12" s="623">
        <f t="shared" si="9"/>
        <v>30</v>
      </c>
      <c r="Y12" s="329">
        <f t="shared" si="10"/>
        <v>30</v>
      </c>
      <c r="Z12" s="330">
        <f t="shared" si="11"/>
        <v>1</v>
      </c>
      <c r="AA12" s="331">
        <f t="shared" si="12"/>
        <v>60</v>
      </c>
      <c r="AB12" s="330">
        <f t="shared" si="13"/>
        <v>3</v>
      </c>
      <c r="AC12" s="318" t="s">
        <v>7</v>
      </c>
      <c r="AD12" s="264">
        <f t="shared" si="14"/>
        <v>15</v>
      </c>
      <c r="AE12" s="264">
        <f t="shared" si="15"/>
        <v>3</v>
      </c>
      <c r="AF12" s="318" t="s">
        <v>171</v>
      </c>
      <c r="AG12" s="318" t="s">
        <v>8</v>
      </c>
      <c r="AH12" s="318" t="s">
        <v>173</v>
      </c>
      <c r="AI12" s="318" t="s">
        <v>7</v>
      </c>
      <c r="AJ12" s="264">
        <f t="shared" si="16"/>
        <v>15</v>
      </c>
      <c r="AK12" s="264">
        <f t="shared" si="17"/>
        <v>3</v>
      </c>
      <c r="AL12" s="265">
        <f t="shared" si="18"/>
        <v>15</v>
      </c>
      <c r="AM12" s="265">
        <f t="shared" si="19"/>
        <v>0</v>
      </c>
      <c r="AN12" s="265">
        <f t="shared" si="20"/>
        <v>0</v>
      </c>
      <c r="AO12" s="265">
        <f t="shared" si="21"/>
        <v>0</v>
      </c>
      <c r="AP12" s="265">
        <f t="shared" si="22"/>
        <v>0</v>
      </c>
      <c r="AQ12" s="266">
        <f t="shared" si="23"/>
        <v>15</v>
      </c>
      <c r="AR12" s="322" t="s">
        <v>1567</v>
      </c>
      <c r="AS12" s="322" t="s">
        <v>74</v>
      </c>
      <c r="AT12" s="264">
        <f t="shared" si="24"/>
        <v>0</v>
      </c>
      <c r="AU12" s="264">
        <f t="shared" si="25"/>
        <v>0</v>
      </c>
      <c r="AV12" s="322" t="s">
        <v>13</v>
      </c>
      <c r="AW12" s="267">
        <f t="shared" si="26"/>
        <v>10</v>
      </c>
      <c r="AX12" s="267">
        <f t="shared" si="27"/>
        <v>8</v>
      </c>
      <c r="AY12" s="268" t="s">
        <v>246</v>
      </c>
      <c r="AZ12" s="318">
        <v>8</v>
      </c>
      <c r="BA12" s="267">
        <f t="shared" si="28"/>
        <v>1</v>
      </c>
      <c r="BB12" s="268" t="s">
        <v>268</v>
      </c>
      <c r="BC12" s="318">
        <v>10</v>
      </c>
      <c r="BD12" s="267">
        <f t="shared" si="29"/>
        <v>2</v>
      </c>
      <c r="BE12" s="269">
        <f t="shared" si="30"/>
        <v>11</v>
      </c>
      <c r="BF12" s="269">
        <f t="shared" si="31"/>
        <v>1</v>
      </c>
      <c r="BG12" s="269">
        <f t="shared" si="32"/>
        <v>0</v>
      </c>
      <c r="BH12" s="269">
        <f t="shared" si="33"/>
        <v>0</v>
      </c>
      <c r="BI12" s="269">
        <f t="shared" si="34"/>
        <v>0</v>
      </c>
      <c r="BJ12" s="270">
        <f t="shared" si="35"/>
        <v>18.333333333333332</v>
      </c>
      <c r="BK12" s="273" t="s">
        <v>2191</v>
      </c>
      <c r="BL12" s="273" t="s">
        <v>175</v>
      </c>
      <c r="BM12" s="273" t="s">
        <v>175</v>
      </c>
      <c r="BN12" s="613" t="s">
        <v>2366</v>
      </c>
      <c r="BO12" s="332" t="s">
        <v>2433</v>
      </c>
      <c r="BP12" s="332" t="s">
        <v>2434</v>
      </c>
      <c r="BQ12" s="332" t="s">
        <v>2435</v>
      </c>
      <c r="BR12" s="332" t="s">
        <v>2436</v>
      </c>
      <c r="BS12" s="332" t="s">
        <v>2437</v>
      </c>
      <c r="BT12" s="332" t="s">
        <v>2438</v>
      </c>
      <c r="BU12" s="274">
        <f t="shared" si="36"/>
        <v>88</v>
      </c>
    </row>
    <row r="13" spans="1:73" ht="20" customHeight="1">
      <c r="A13" s="260" t="s">
        <v>866</v>
      </c>
      <c r="B13" s="260" t="s">
        <v>867</v>
      </c>
      <c r="C13" s="260" t="s">
        <v>242</v>
      </c>
      <c r="D13" s="272">
        <v>92</v>
      </c>
      <c r="E13" s="273">
        <v>60.5</v>
      </c>
      <c r="F13" s="317">
        <f t="shared" si="0"/>
        <v>20</v>
      </c>
      <c r="G13" s="273" t="s">
        <v>199</v>
      </c>
      <c r="H13" s="273">
        <v>45</v>
      </c>
      <c r="I13" s="261">
        <f t="shared" si="1"/>
        <v>20</v>
      </c>
      <c r="J13" s="273">
        <v>59</v>
      </c>
      <c r="K13" s="261">
        <f t="shared" si="2"/>
        <v>20</v>
      </c>
      <c r="L13" s="273">
        <v>60</v>
      </c>
      <c r="M13" s="261">
        <f t="shared" si="3"/>
        <v>20</v>
      </c>
      <c r="N13" s="273">
        <v>94</v>
      </c>
      <c r="O13" s="261">
        <f t="shared" si="4"/>
        <v>40</v>
      </c>
      <c r="P13" s="326">
        <f t="shared" si="5"/>
        <v>120</v>
      </c>
      <c r="Q13" s="327">
        <f t="shared" si="6"/>
        <v>0</v>
      </c>
      <c r="R13" s="328">
        <f t="shared" si="7"/>
        <v>120</v>
      </c>
      <c r="S13" s="328">
        <f t="shared" si="8"/>
        <v>6</v>
      </c>
      <c r="T13" s="318" t="s">
        <v>200</v>
      </c>
      <c r="U13" s="318" t="s">
        <v>74</v>
      </c>
      <c r="V13" s="318" t="s">
        <v>74</v>
      </c>
      <c r="W13" s="273">
        <v>18</v>
      </c>
      <c r="X13" s="623">
        <f t="shared" si="9"/>
        <v>30</v>
      </c>
      <c r="Y13" s="329">
        <f t="shared" si="10"/>
        <v>30</v>
      </c>
      <c r="Z13" s="330">
        <f t="shared" si="11"/>
        <v>1</v>
      </c>
      <c r="AA13" s="331">
        <f t="shared" si="12"/>
        <v>60</v>
      </c>
      <c r="AB13" s="330">
        <f t="shared" si="13"/>
        <v>3</v>
      </c>
      <c r="AC13" s="318" t="s">
        <v>7</v>
      </c>
      <c r="AD13" s="264">
        <f t="shared" si="14"/>
        <v>15</v>
      </c>
      <c r="AE13" s="264">
        <f t="shared" si="15"/>
        <v>3</v>
      </c>
      <c r="AF13" s="318" t="s">
        <v>170</v>
      </c>
      <c r="AG13" s="318" t="s">
        <v>6</v>
      </c>
      <c r="AH13" s="318" t="s">
        <v>173</v>
      </c>
      <c r="AI13" s="318" t="s">
        <v>7</v>
      </c>
      <c r="AJ13" s="264">
        <f t="shared" si="16"/>
        <v>15</v>
      </c>
      <c r="AK13" s="264">
        <f t="shared" si="17"/>
        <v>3</v>
      </c>
      <c r="AL13" s="265">
        <f t="shared" si="18"/>
        <v>15</v>
      </c>
      <c r="AM13" s="265">
        <f t="shared" si="19"/>
        <v>0</v>
      </c>
      <c r="AN13" s="265">
        <f t="shared" si="20"/>
        <v>0</v>
      </c>
      <c r="AO13" s="265">
        <f t="shared" si="21"/>
        <v>0</v>
      </c>
      <c r="AP13" s="265">
        <f t="shared" si="22"/>
        <v>0</v>
      </c>
      <c r="AQ13" s="266">
        <f t="shared" si="23"/>
        <v>15</v>
      </c>
      <c r="AR13" s="322" t="s">
        <v>1567</v>
      </c>
      <c r="AS13" s="322" t="s">
        <v>74</v>
      </c>
      <c r="AT13" s="264">
        <f t="shared" si="24"/>
        <v>0</v>
      </c>
      <c r="AU13" s="264">
        <f t="shared" si="25"/>
        <v>0</v>
      </c>
      <c r="AV13" s="322" t="s">
        <v>13</v>
      </c>
      <c r="AW13" s="267">
        <f t="shared" si="26"/>
        <v>10</v>
      </c>
      <c r="AX13" s="267">
        <f t="shared" si="27"/>
        <v>8</v>
      </c>
      <c r="AY13" s="268" t="s">
        <v>246</v>
      </c>
      <c r="AZ13" s="318">
        <v>8</v>
      </c>
      <c r="BA13" s="267">
        <f t="shared" si="28"/>
        <v>1</v>
      </c>
      <c r="BB13" s="268" t="s">
        <v>268</v>
      </c>
      <c r="BC13" s="318">
        <v>10</v>
      </c>
      <c r="BD13" s="267">
        <f t="shared" si="29"/>
        <v>2</v>
      </c>
      <c r="BE13" s="269">
        <f t="shared" si="30"/>
        <v>11</v>
      </c>
      <c r="BF13" s="269">
        <f t="shared" si="31"/>
        <v>1</v>
      </c>
      <c r="BG13" s="269">
        <f t="shared" si="32"/>
        <v>0</v>
      </c>
      <c r="BH13" s="269">
        <f t="shared" si="33"/>
        <v>0</v>
      </c>
      <c r="BI13" s="269">
        <f t="shared" si="34"/>
        <v>0</v>
      </c>
      <c r="BJ13" s="270">
        <f t="shared" si="35"/>
        <v>18.333333333333332</v>
      </c>
      <c r="BK13" s="273" t="s">
        <v>2191</v>
      </c>
      <c r="BL13" s="273" t="s">
        <v>175</v>
      </c>
      <c r="BM13" s="273" t="s">
        <v>2439</v>
      </c>
      <c r="BN13" s="613" t="s">
        <v>2440</v>
      </c>
      <c r="BO13" s="332" t="s">
        <v>2441</v>
      </c>
      <c r="BP13" s="332" t="s">
        <v>2442</v>
      </c>
      <c r="BQ13" s="332" t="s">
        <v>2443</v>
      </c>
      <c r="BR13" s="332" t="s">
        <v>2444</v>
      </c>
      <c r="BS13" s="332" t="s">
        <v>2445</v>
      </c>
      <c r="BT13" s="332" t="s">
        <v>2446</v>
      </c>
      <c r="BU13" s="274">
        <f t="shared" si="36"/>
        <v>72</v>
      </c>
    </row>
    <row r="14" spans="1:73" ht="20" customHeight="1">
      <c r="A14" s="260" t="s">
        <v>868</v>
      </c>
      <c r="B14" s="260" t="s">
        <v>869</v>
      </c>
      <c r="C14" s="260" t="s">
        <v>242</v>
      </c>
      <c r="D14" s="272">
        <v>102</v>
      </c>
      <c r="E14" s="273">
        <v>58.5</v>
      </c>
      <c r="F14" s="317">
        <f t="shared" si="0"/>
        <v>20</v>
      </c>
      <c r="G14" s="273" t="s">
        <v>199</v>
      </c>
      <c r="H14" s="273">
        <v>68</v>
      </c>
      <c r="I14" s="261">
        <f t="shared" si="1"/>
        <v>30</v>
      </c>
      <c r="J14" s="273">
        <v>57</v>
      </c>
      <c r="K14" s="261">
        <f t="shared" si="2"/>
        <v>20</v>
      </c>
      <c r="L14" s="273">
        <v>50</v>
      </c>
      <c r="M14" s="261">
        <f t="shared" si="3"/>
        <v>20</v>
      </c>
      <c r="N14" s="273">
        <v>96</v>
      </c>
      <c r="O14" s="261">
        <f t="shared" si="4"/>
        <v>40</v>
      </c>
      <c r="P14" s="326">
        <f t="shared" si="5"/>
        <v>130</v>
      </c>
      <c r="Q14" s="327">
        <f t="shared" si="6"/>
        <v>0</v>
      </c>
      <c r="R14" s="328">
        <f t="shared" si="7"/>
        <v>130</v>
      </c>
      <c r="S14" s="328">
        <f t="shared" si="8"/>
        <v>6</v>
      </c>
      <c r="T14" s="318" t="s">
        <v>200</v>
      </c>
      <c r="U14" s="318" t="s">
        <v>74</v>
      </c>
      <c r="V14" s="318" t="s">
        <v>74</v>
      </c>
      <c r="W14" s="273">
        <v>10</v>
      </c>
      <c r="X14" s="623">
        <f t="shared" si="9"/>
        <v>10</v>
      </c>
      <c r="Y14" s="329">
        <f t="shared" si="10"/>
        <v>10</v>
      </c>
      <c r="Z14" s="330">
        <f t="shared" si="11"/>
        <v>1</v>
      </c>
      <c r="AA14" s="331">
        <f t="shared" si="12"/>
        <v>20</v>
      </c>
      <c r="AB14" s="330">
        <f t="shared" si="13"/>
        <v>2</v>
      </c>
      <c r="AC14" s="318" t="s">
        <v>7</v>
      </c>
      <c r="AD14" s="264">
        <f t="shared" si="14"/>
        <v>15</v>
      </c>
      <c r="AE14" s="264">
        <f t="shared" si="15"/>
        <v>3</v>
      </c>
      <c r="AF14" s="318" t="s">
        <v>196</v>
      </c>
      <c r="AG14" s="318" t="s">
        <v>8</v>
      </c>
      <c r="AH14" s="318" t="s">
        <v>210</v>
      </c>
      <c r="AI14" s="318" t="s">
        <v>7</v>
      </c>
      <c r="AJ14" s="264">
        <f t="shared" si="16"/>
        <v>15</v>
      </c>
      <c r="AK14" s="264">
        <f t="shared" si="17"/>
        <v>3</v>
      </c>
      <c r="AL14" s="265">
        <f t="shared" si="18"/>
        <v>14</v>
      </c>
      <c r="AM14" s="265">
        <f t="shared" si="19"/>
        <v>0</v>
      </c>
      <c r="AN14" s="265">
        <f t="shared" si="20"/>
        <v>0</v>
      </c>
      <c r="AO14" s="265">
        <f t="shared" si="21"/>
        <v>0</v>
      </c>
      <c r="AP14" s="265">
        <f t="shared" si="22"/>
        <v>0</v>
      </c>
      <c r="AQ14" s="266">
        <f t="shared" si="23"/>
        <v>14</v>
      </c>
      <c r="AR14" s="322" t="s">
        <v>1567</v>
      </c>
      <c r="AS14" s="322" t="s">
        <v>74</v>
      </c>
      <c r="AT14" s="264">
        <f t="shared" si="24"/>
        <v>0</v>
      </c>
      <c r="AU14" s="264">
        <f t="shared" si="25"/>
        <v>0</v>
      </c>
      <c r="AV14" s="322" t="s">
        <v>13</v>
      </c>
      <c r="AW14" s="267">
        <f t="shared" si="26"/>
        <v>10</v>
      </c>
      <c r="AX14" s="267">
        <f t="shared" si="27"/>
        <v>8</v>
      </c>
      <c r="AY14" s="268" t="s">
        <v>246</v>
      </c>
      <c r="AZ14" s="318">
        <v>9</v>
      </c>
      <c r="BA14" s="267">
        <f t="shared" si="28"/>
        <v>2</v>
      </c>
      <c r="BB14" s="268" t="s">
        <v>268</v>
      </c>
      <c r="BC14" s="318">
        <v>10</v>
      </c>
      <c r="BD14" s="267">
        <f t="shared" si="29"/>
        <v>2</v>
      </c>
      <c r="BE14" s="269">
        <f t="shared" si="30"/>
        <v>12</v>
      </c>
      <c r="BF14" s="269">
        <f t="shared" si="31"/>
        <v>1</v>
      </c>
      <c r="BG14" s="269">
        <f t="shared" si="32"/>
        <v>0</v>
      </c>
      <c r="BH14" s="269">
        <f t="shared" si="33"/>
        <v>0</v>
      </c>
      <c r="BI14" s="269">
        <f t="shared" si="34"/>
        <v>0</v>
      </c>
      <c r="BJ14" s="270">
        <f t="shared" si="35"/>
        <v>20</v>
      </c>
      <c r="BK14" s="273" t="s">
        <v>2243</v>
      </c>
      <c r="BL14" s="273" t="s">
        <v>175</v>
      </c>
      <c r="BM14" s="273" t="s">
        <v>175</v>
      </c>
      <c r="BN14" s="613" t="s">
        <v>2447</v>
      </c>
      <c r="BO14" s="332" t="s">
        <v>2448</v>
      </c>
      <c r="BP14" s="332" t="s">
        <v>2449</v>
      </c>
      <c r="BQ14" s="332" t="s">
        <v>2450</v>
      </c>
      <c r="BR14" s="332" t="s">
        <v>2451</v>
      </c>
      <c r="BS14" s="332" t="s">
        <v>2452</v>
      </c>
      <c r="BT14" s="332" t="s">
        <v>2453</v>
      </c>
      <c r="BU14" s="274">
        <f t="shared" si="36"/>
        <v>40</v>
      </c>
    </row>
    <row r="15" spans="1:73" ht="20" customHeight="1">
      <c r="A15" s="260" t="s">
        <v>870</v>
      </c>
      <c r="B15" s="260" t="s">
        <v>871</v>
      </c>
      <c r="C15" s="260" t="s">
        <v>242</v>
      </c>
      <c r="D15" s="272">
        <v>96.5</v>
      </c>
      <c r="E15" s="273">
        <v>67.5</v>
      </c>
      <c r="F15" s="317">
        <f t="shared" si="0"/>
        <v>30</v>
      </c>
      <c r="G15" s="273" t="s">
        <v>199</v>
      </c>
      <c r="H15" s="273">
        <v>54.5</v>
      </c>
      <c r="I15" s="261">
        <f t="shared" si="1"/>
        <v>20</v>
      </c>
      <c r="J15" s="273">
        <v>66</v>
      </c>
      <c r="K15" s="261">
        <f t="shared" si="2"/>
        <v>30</v>
      </c>
      <c r="L15" s="273">
        <v>50</v>
      </c>
      <c r="M15" s="261">
        <f t="shared" si="3"/>
        <v>20</v>
      </c>
      <c r="N15" s="273">
        <v>84</v>
      </c>
      <c r="O15" s="261">
        <f t="shared" si="4"/>
        <v>30</v>
      </c>
      <c r="P15" s="326">
        <f t="shared" si="5"/>
        <v>130</v>
      </c>
      <c r="Q15" s="327">
        <f t="shared" si="6"/>
        <v>0</v>
      </c>
      <c r="R15" s="328">
        <f t="shared" si="7"/>
        <v>130</v>
      </c>
      <c r="S15" s="328">
        <f t="shared" si="8"/>
        <v>6</v>
      </c>
      <c r="T15" s="318" t="s">
        <v>200</v>
      </c>
      <c r="U15" s="318" t="s">
        <v>74</v>
      </c>
      <c r="V15" s="318" t="s">
        <v>74</v>
      </c>
      <c r="W15" s="273">
        <v>20</v>
      </c>
      <c r="X15" s="623">
        <f t="shared" si="9"/>
        <v>30</v>
      </c>
      <c r="Y15" s="329">
        <f t="shared" si="10"/>
        <v>30</v>
      </c>
      <c r="Z15" s="330">
        <f t="shared" si="11"/>
        <v>1</v>
      </c>
      <c r="AA15" s="331">
        <f t="shared" si="12"/>
        <v>60</v>
      </c>
      <c r="AB15" s="330">
        <f t="shared" si="13"/>
        <v>3</v>
      </c>
      <c r="AC15" s="318" t="s">
        <v>7</v>
      </c>
      <c r="AD15" s="264">
        <f t="shared" si="14"/>
        <v>15</v>
      </c>
      <c r="AE15" s="264">
        <f t="shared" si="15"/>
        <v>3</v>
      </c>
      <c r="AF15" s="318" t="s">
        <v>196</v>
      </c>
      <c r="AG15" s="318" t="s">
        <v>7</v>
      </c>
      <c r="AH15" s="318" t="s">
        <v>210</v>
      </c>
      <c r="AI15" s="318" t="s">
        <v>8</v>
      </c>
      <c r="AJ15" s="264">
        <f t="shared" si="16"/>
        <v>15</v>
      </c>
      <c r="AK15" s="264">
        <f t="shared" si="17"/>
        <v>3</v>
      </c>
      <c r="AL15" s="265">
        <f t="shared" si="18"/>
        <v>15</v>
      </c>
      <c r="AM15" s="265">
        <f t="shared" si="19"/>
        <v>0</v>
      </c>
      <c r="AN15" s="265">
        <f t="shared" si="20"/>
        <v>0</v>
      </c>
      <c r="AO15" s="265">
        <f t="shared" si="21"/>
        <v>0</v>
      </c>
      <c r="AP15" s="265">
        <f t="shared" si="22"/>
        <v>0</v>
      </c>
      <c r="AQ15" s="266">
        <f t="shared" si="23"/>
        <v>15</v>
      </c>
      <c r="AR15" s="322" t="s">
        <v>1567</v>
      </c>
      <c r="AS15" s="322" t="s">
        <v>74</v>
      </c>
      <c r="AT15" s="264">
        <f t="shared" si="24"/>
        <v>0</v>
      </c>
      <c r="AU15" s="264">
        <f t="shared" si="25"/>
        <v>0</v>
      </c>
      <c r="AV15" s="322" t="s">
        <v>13</v>
      </c>
      <c r="AW15" s="267">
        <f t="shared" si="26"/>
        <v>10</v>
      </c>
      <c r="AX15" s="267">
        <f t="shared" si="27"/>
        <v>8</v>
      </c>
      <c r="AY15" s="268" t="s">
        <v>246</v>
      </c>
      <c r="AZ15" s="318">
        <v>8</v>
      </c>
      <c r="BA15" s="267">
        <f t="shared" si="28"/>
        <v>1</v>
      </c>
      <c r="BB15" s="268" t="s">
        <v>268</v>
      </c>
      <c r="BC15" s="318">
        <v>10</v>
      </c>
      <c r="BD15" s="267">
        <f t="shared" si="29"/>
        <v>2</v>
      </c>
      <c r="BE15" s="269">
        <f t="shared" si="30"/>
        <v>11</v>
      </c>
      <c r="BF15" s="269">
        <f t="shared" si="31"/>
        <v>1</v>
      </c>
      <c r="BG15" s="269">
        <f t="shared" si="32"/>
        <v>0</v>
      </c>
      <c r="BH15" s="269">
        <f t="shared" si="33"/>
        <v>0</v>
      </c>
      <c r="BI15" s="269">
        <f t="shared" si="34"/>
        <v>0</v>
      </c>
      <c r="BJ15" s="270">
        <f t="shared" si="35"/>
        <v>18.333333333333332</v>
      </c>
      <c r="BK15" s="273" t="s">
        <v>2191</v>
      </c>
      <c r="BL15" s="273" t="s">
        <v>175</v>
      </c>
      <c r="BM15" s="273" t="s">
        <v>175</v>
      </c>
      <c r="BN15" s="613" t="s">
        <v>2440</v>
      </c>
      <c r="BO15" s="332" t="s">
        <v>2454</v>
      </c>
      <c r="BP15" s="332" t="s">
        <v>2455</v>
      </c>
      <c r="BQ15" s="332" t="s">
        <v>2456</v>
      </c>
      <c r="BR15" s="332" t="s">
        <v>2457</v>
      </c>
      <c r="BS15" s="332" t="s">
        <v>2458</v>
      </c>
      <c r="BT15" s="332" t="s">
        <v>2459</v>
      </c>
      <c r="BU15" s="274">
        <f t="shared" si="36"/>
        <v>80</v>
      </c>
    </row>
    <row r="16" spans="1:73" ht="20" customHeight="1">
      <c r="A16" s="260" t="s">
        <v>872</v>
      </c>
      <c r="B16" s="260" t="s">
        <v>873</v>
      </c>
      <c r="C16" s="260" t="s">
        <v>242</v>
      </c>
      <c r="D16" s="272">
        <v>101</v>
      </c>
      <c r="E16" s="273">
        <v>52.5</v>
      </c>
      <c r="F16" s="317">
        <f t="shared" si="0"/>
        <v>20</v>
      </c>
      <c r="G16" s="273" t="s">
        <v>199</v>
      </c>
      <c r="H16" s="273">
        <v>50</v>
      </c>
      <c r="I16" s="261">
        <f t="shared" si="1"/>
        <v>20</v>
      </c>
      <c r="J16" s="273">
        <v>51</v>
      </c>
      <c r="K16" s="261">
        <f t="shared" si="2"/>
        <v>20</v>
      </c>
      <c r="L16" s="273">
        <v>42</v>
      </c>
      <c r="M16" s="261">
        <f t="shared" si="3"/>
        <v>20</v>
      </c>
      <c r="N16" s="273">
        <v>92</v>
      </c>
      <c r="O16" s="261">
        <f t="shared" si="4"/>
        <v>40</v>
      </c>
      <c r="P16" s="326">
        <f t="shared" si="5"/>
        <v>120</v>
      </c>
      <c r="Q16" s="327">
        <f t="shared" si="6"/>
        <v>0</v>
      </c>
      <c r="R16" s="328">
        <f t="shared" si="7"/>
        <v>120</v>
      </c>
      <c r="S16" s="328">
        <f t="shared" si="8"/>
        <v>6</v>
      </c>
      <c r="T16" s="318" t="s">
        <v>200</v>
      </c>
      <c r="U16" s="318" t="s">
        <v>74</v>
      </c>
      <c r="V16" s="318" t="s">
        <v>74</v>
      </c>
      <c r="W16" s="273">
        <v>21</v>
      </c>
      <c r="X16" s="623">
        <f t="shared" si="9"/>
        <v>30</v>
      </c>
      <c r="Y16" s="329">
        <f t="shared" si="10"/>
        <v>30</v>
      </c>
      <c r="Z16" s="330">
        <f t="shared" si="11"/>
        <v>1</v>
      </c>
      <c r="AA16" s="331">
        <f t="shared" si="12"/>
        <v>60</v>
      </c>
      <c r="AB16" s="330">
        <f t="shared" si="13"/>
        <v>3</v>
      </c>
      <c r="AC16" s="318" t="s">
        <v>7</v>
      </c>
      <c r="AD16" s="264">
        <f t="shared" si="14"/>
        <v>15</v>
      </c>
      <c r="AE16" s="264">
        <f t="shared" si="15"/>
        <v>3</v>
      </c>
      <c r="AF16" s="318" t="s">
        <v>197</v>
      </c>
      <c r="AG16" s="318" t="s">
        <v>7</v>
      </c>
      <c r="AH16" s="318" t="s">
        <v>173</v>
      </c>
      <c r="AI16" s="318" t="s">
        <v>7</v>
      </c>
      <c r="AJ16" s="264">
        <f t="shared" si="16"/>
        <v>15</v>
      </c>
      <c r="AK16" s="264">
        <f t="shared" si="17"/>
        <v>3</v>
      </c>
      <c r="AL16" s="265">
        <f t="shared" si="18"/>
        <v>15</v>
      </c>
      <c r="AM16" s="265">
        <f t="shared" si="19"/>
        <v>0</v>
      </c>
      <c r="AN16" s="265">
        <f t="shared" si="20"/>
        <v>0</v>
      </c>
      <c r="AO16" s="265">
        <f t="shared" si="21"/>
        <v>0</v>
      </c>
      <c r="AP16" s="265">
        <f t="shared" si="22"/>
        <v>0</v>
      </c>
      <c r="AQ16" s="266">
        <f t="shared" si="23"/>
        <v>15</v>
      </c>
      <c r="AR16" s="322" t="s">
        <v>1567</v>
      </c>
      <c r="AS16" s="322" t="s">
        <v>74</v>
      </c>
      <c r="AT16" s="264">
        <f t="shared" si="24"/>
        <v>0</v>
      </c>
      <c r="AU16" s="264">
        <f t="shared" si="25"/>
        <v>0</v>
      </c>
      <c r="AV16" s="322" t="s">
        <v>13</v>
      </c>
      <c r="AW16" s="267">
        <f t="shared" si="26"/>
        <v>10</v>
      </c>
      <c r="AX16" s="267">
        <f t="shared" si="27"/>
        <v>8</v>
      </c>
      <c r="AY16" s="268" t="s">
        <v>246</v>
      </c>
      <c r="AZ16" s="318">
        <v>8</v>
      </c>
      <c r="BA16" s="267">
        <f t="shared" si="28"/>
        <v>1</v>
      </c>
      <c r="BB16" s="268" t="s">
        <v>268</v>
      </c>
      <c r="BC16" s="318">
        <v>10</v>
      </c>
      <c r="BD16" s="267">
        <f t="shared" si="29"/>
        <v>2</v>
      </c>
      <c r="BE16" s="269">
        <f t="shared" si="30"/>
        <v>11</v>
      </c>
      <c r="BF16" s="269">
        <f t="shared" si="31"/>
        <v>1</v>
      </c>
      <c r="BG16" s="269">
        <f t="shared" si="32"/>
        <v>0</v>
      </c>
      <c r="BH16" s="269">
        <f t="shared" si="33"/>
        <v>0</v>
      </c>
      <c r="BI16" s="269">
        <f t="shared" si="34"/>
        <v>0</v>
      </c>
      <c r="BJ16" s="270">
        <f t="shared" si="35"/>
        <v>18.333333333333332</v>
      </c>
      <c r="BK16" s="273" t="s">
        <v>2191</v>
      </c>
      <c r="BL16" s="273" t="s">
        <v>175</v>
      </c>
      <c r="BM16" s="273" t="s">
        <v>175</v>
      </c>
      <c r="BN16" s="613" t="s">
        <v>2373</v>
      </c>
      <c r="BO16" s="332" t="s">
        <v>2460</v>
      </c>
      <c r="BP16" s="332" t="s">
        <v>2461</v>
      </c>
      <c r="BQ16" s="332" t="s">
        <v>2462</v>
      </c>
      <c r="BR16" s="332" t="s">
        <v>2463</v>
      </c>
      <c r="BS16" s="332" t="s">
        <v>2464</v>
      </c>
      <c r="BT16" s="332" t="s">
        <v>2465</v>
      </c>
      <c r="BU16" s="274">
        <f t="shared" si="36"/>
        <v>84</v>
      </c>
    </row>
    <row r="17" spans="1:73" ht="20" customHeight="1">
      <c r="A17" s="260" t="s">
        <v>874</v>
      </c>
      <c r="B17" s="260" t="s">
        <v>2466</v>
      </c>
      <c r="C17" s="260" t="s">
        <v>242</v>
      </c>
      <c r="D17" s="272">
        <v>71</v>
      </c>
      <c r="E17" s="273">
        <v>47.5</v>
      </c>
      <c r="F17" s="317">
        <f t="shared" si="0"/>
        <v>20</v>
      </c>
      <c r="G17" s="273" t="s">
        <v>199</v>
      </c>
      <c r="H17" s="273">
        <v>43</v>
      </c>
      <c r="I17" s="261">
        <f t="shared" si="1"/>
        <v>20</v>
      </c>
      <c r="J17" s="273">
        <v>50</v>
      </c>
      <c r="K17" s="261">
        <f t="shared" si="2"/>
        <v>20</v>
      </c>
      <c r="L17" s="273">
        <v>80</v>
      </c>
      <c r="M17" s="261">
        <f t="shared" si="3"/>
        <v>30</v>
      </c>
      <c r="N17" s="273">
        <v>62</v>
      </c>
      <c r="O17" s="261">
        <f t="shared" si="4"/>
        <v>20</v>
      </c>
      <c r="P17" s="326">
        <f t="shared" si="5"/>
        <v>110</v>
      </c>
      <c r="Q17" s="327">
        <f t="shared" si="6"/>
        <v>0</v>
      </c>
      <c r="R17" s="328">
        <f t="shared" si="7"/>
        <v>110.00000000000001</v>
      </c>
      <c r="S17" s="328">
        <f t="shared" si="8"/>
        <v>4</v>
      </c>
      <c r="T17" s="318" t="s">
        <v>200</v>
      </c>
      <c r="U17" s="318" t="s">
        <v>74</v>
      </c>
      <c r="V17" s="318" t="s">
        <v>74</v>
      </c>
      <c r="W17" s="273">
        <v>19</v>
      </c>
      <c r="X17" s="623">
        <f t="shared" si="9"/>
        <v>30</v>
      </c>
      <c r="Y17" s="329">
        <f t="shared" si="10"/>
        <v>30</v>
      </c>
      <c r="Z17" s="330">
        <f t="shared" si="11"/>
        <v>1</v>
      </c>
      <c r="AA17" s="331">
        <f t="shared" si="12"/>
        <v>60</v>
      </c>
      <c r="AB17" s="330">
        <f t="shared" si="13"/>
        <v>3</v>
      </c>
      <c r="AC17" s="318" t="s">
        <v>7</v>
      </c>
      <c r="AD17" s="264">
        <f t="shared" si="14"/>
        <v>15</v>
      </c>
      <c r="AE17" s="264">
        <f t="shared" si="15"/>
        <v>3</v>
      </c>
      <c r="AF17" s="318" t="s">
        <v>321</v>
      </c>
      <c r="AG17" s="318" t="s">
        <v>8</v>
      </c>
      <c r="AH17" s="318" t="s">
        <v>172</v>
      </c>
      <c r="AI17" s="318" t="s">
        <v>8</v>
      </c>
      <c r="AJ17" s="264">
        <f t="shared" si="16"/>
        <v>10</v>
      </c>
      <c r="AK17" s="264">
        <f t="shared" si="17"/>
        <v>2</v>
      </c>
      <c r="AL17" s="265">
        <f t="shared" si="18"/>
        <v>12</v>
      </c>
      <c r="AM17" s="265">
        <f t="shared" si="19"/>
        <v>0</v>
      </c>
      <c r="AN17" s="265">
        <f t="shared" si="20"/>
        <v>0</v>
      </c>
      <c r="AO17" s="265">
        <f t="shared" si="21"/>
        <v>0</v>
      </c>
      <c r="AP17" s="265">
        <f t="shared" si="22"/>
        <v>0</v>
      </c>
      <c r="AQ17" s="266">
        <f t="shared" si="23"/>
        <v>12</v>
      </c>
      <c r="AR17" s="322" t="s">
        <v>1567</v>
      </c>
      <c r="AS17" s="322" t="s">
        <v>74</v>
      </c>
      <c r="AT17" s="264">
        <f t="shared" si="24"/>
        <v>0</v>
      </c>
      <c r="AU17" s="264">
        <f t="shared" si="25"/>
        <v>0</v>
      </c>
      <c r="AV17" s="322" t="s">
        <v>13</v>
      </c>
      <c r="AW17" s="267">
        <f t="shared" si="26"/>
        <v>10</v>
      </c>
      <c r="AX17" s="267">
        <f t="shared" si="27"/>
        <v>8</v>
      </c>
      <c r="AY17" s="268" t="s">
        <v>246</v>
      </c>
      <c r="AZ17" s="318">
        <v>8</v>
      </c>
      <c r="BA17" s="267">
        <f t="shared" si="28"/>
        <v>1</v>
      </c>
      <c r="BB17" s="268" t="s">
        <v>268</v>
      </c>
      <c r="BC17" s="318">
        <v>5</v>
      </c>
      <c r="BD17" s="267">
        <f t="shared" si="29"/>
        <v>1</v>
      </c>
      <c r="BE17" s="269">
        <f t="shared" si="30"/>
        <v>10</v>
      </c>
      <c r="BF17" s="269">
        <f t="shared" si="31"/>
        <v>1</v>
      </c>
      <c r="BG17" s="269">
        <f t="shared" si="32"/>
        <v>0</v>
      </c>
      <c r="BH17" s="269">
        <f t="shared" si="33"/>
        <v>0</v>
      </c>
      <c r="BI17" s="269">
        <f t="shared" si="34"/>
        <v>0</v>
      </c>
      <c r="BJ17" s="270">
        <f t="shared" si="35"/>
        <v>16.666666666666668</v>
      </c>
      <c r="BK17" s="273" t="s">
        <v>2191</v>
      </c>
      <c r="BL17" s="273" t="s">
        <v>175</v>
      </c>
      <c r="BM17" s="273" t="s">
        <v>175</v>
      </c>
      <c r="BN17" s="613" t="s">
        <v>2467</v>
      </c>
      <c r="BO17" s="332" t="s">
        <v>2468</v>
      </c>
      <c r="BP17" s="332" t="s">
        <v>2469</v>
      </c>
      <c r="BQ17" s="332" t="s">
        <v>2470</v>
      </c>
      <c r="BR17" s="332" t="s">
        <v>2471</v>
      </c>
      <c r="BS17" s="332" t="s">
        <v>2472</v>
      </c>
      <c r="BT17" s="332" t="s">
        <v>2473</v>
      </c>
      <c r="BU17" s="274">
        <f t="shared" si="36"/>
        <v>76</v>
      </c>
    </row>
    <row r="18" spans="1:73" ht="20" customHeight="1">
      <c r="A18" s="260" t="s">
        <v>875</v>
      </c>
      <c r="B18" s="260" t="s">
        <v>876</v>
      </c>
      <c r="C18" s="260" t="s">
        <v>242</v>
      </c>
      <c r="D18" s="272">
        <v>100.5</v>
      </c>
      <c r="E18" s="273">
        <v>64</v>
      </c>
      <c r="F18" s="317">
        <f t="shared" si="0"/>
        <v>20</v>
      </c>
      <c r="G18" s="273" t="s">
        <v>199</v>
      </c>
      <c r="H18" s="273">
        <v>41.5</v>
      </c>
      <c r="I18" s="261">
        <f t="shared" si="1"/>
        <v>20</v>
      </c>
      <c r="J18" s="273">
        <v>62</v>
      </c>
      <c r="K18" s="261">
        <f t="shared" si="2"/>
        <v>20</v>
      </c>
      <c r="L18" s="273">
        <v>38</v>
      </c>
      <c r="M18" s="261">
        <f t="shared" si="3"/>
        <v>10</v>
      </c>
      <c r="N18" s="273">
        <v>78</v>
      </c>
      <c r="O18" s="261">
        <f t="shared" si="4"/>
        <v>30</v>
      </c>
      <c r="P18" s="326">
        <f t="shared" si="5"/>
        <v>100</v>
      </c>
      <c r="Q18" s="327">
        <f t="shared" si="6"/>
        <v>0</v>
      </c>
      <c r="R18" s="328">
        <f t="shared" si="7"/>
        <v>100</v>
      </c>
      <c r="S18" s="328">
        <f t="shared" si="8"/>
        <v>4</v>
      </c>
      <c r="T18" s="318" t="s">
        <v>200</v>
      </c>
      <c r="U18" s="318" t="s">
        <v>74</v>
      </c>
      <c r="V18" s="318" t="s">
        <v>74</v>
      </c>
      <c r="W18" s="273">
        <v>14</v>
      </c>
      <c r="X18" s="623">
        <f t="shared" si="9"/>
        <v>20</v>
      </c>
      <c r="Y18" s="329">
        <f t="shared" si="10"/>
        <v>20</v>
      </c>
      <c r="Z18" s="330">
        <f t="shared" si="11"/>
        <v>1</v>
      </c>
      <c r="AA18" s="331">
        <f t="shared" si="12"/>
        <v>40</v>
      </c>
      <c r="AB18" s="330">
        <f t="shared" si="13"/>
        <v>3</v>
      </c>
      <c r="AC18" s="318" t="s">
        <v>7</v>
      </c>
      <c r="AD18" s="264">
        <f t="shared" si="14"/>
        <v>15</v>
      </c>
      <c r="AE18" s="264">
        <f t="shared" si="15"/>
        <v>3</v>
      </c>
      <c r="AF18" s="318" t="s">
        <v>170</v>
      </c>
      <c r="AG18" s="318" t="s">
        <v>6</v>
      </c>
      <c r="AH18" s="318" t="s">
        <v>210</v>
      </c>
      <c r="AI18" s="318" t="s">
        <v>7</v>
      </c>
      <c r="AJ18" s="264">
        <f t="shared" si="16"/>
        <v>15</v>
      </c>
      <c r="AK18" s="264">
        <f t="shared" si="17"/>
        <v>3</v>
      </c>
      <c r="AL18" s="265">
        <f t="shared" si="18"/>
        <v>13</v>
      </c>
      <c r="AM18" s="265">
        <f t="shared" si="19"/>
        <v>0</v>
      </c>
      <c r="AN18" s="265">
        <f t="shared" si="20"/>
        <v>0</v>
      </c>
      <c r="AO18" s="265">
        <f t="shared" si="21"/>
        <v>0</v>
      </c>
      <c r="AP18" s="265">
        <f t="shared" si="22"/>
        <v>0</v>
      </c>
      <c r="AQ18" s="266">
        <f t="shared" si="23"/>
        <v>13</v>
      </c>
      <c r="AR18" s="322" t="s">
        <v>1567</v>
      </c>
      <c r="AS18" s="322" t="s">
        <v>74</v>
      </c>
      <c r="AT18" s="264">
        <f t="shared" si="24"/>
        <v>0</v>
      </c>
      <c r="AU18" s="264">
        <f t="shared" si="25"/>
        <v>0</v>
      </c>
      <c r="AV18" s="322" t="s">
        <v>13</v>
      </c>
      <c r="AW18" s="267">
        <f t="shared" si="26"/>
        <v>10</v>
      </c>
      <c r="AX18" s="267">
        <f t="shared" si="27"/>
        <v>8</v>
      </c>
      <c r="AY18" s="268" t="s">
        <v>246</v>
      </c>
      <c r="AZ18" s="318">
        <v>8</v>
      </c>
      <c r="BA18" s="267">
        <f t="shared" si="28"/>
        <v>1</v>
      </c>
      <c r="BB18" s="268" t="s">
        <v>268</v>
      </c>
      <c r="BC18" s="318">
        <v>10</v>
      </c>
      <c r="BD18" s="267">
        <f t="shared" si="29"/>
        <v>2</v>
      </c>
      <c r="BE18" s="269">
        <f t="shared" si="30"/>
        <v>11</v>
      </c>
      <c r="BF18" s="269">
        <f t="shared" si="31"/>
        <v>1</v>
      </c>
      <c r="BG18" s="269">
        <f t="shared" si="32"/>
        <v>0</v>
      </c>
      <c r="BH18" s="269">
        <f t="shared" si="33"/>
        <v>0</v>
      </c>
      <c r="BI18" s="269">
        <f t="shared" si="34"/>
        <v>0</v>
      </c>
      <c r="BJ18" s="270">
        <f t="shared" si="35"/>
        <v>18.333333333333332</v>
      </c>
      <c r="BK18" s="273" t="s">
        <v>2191</v>
      </c>
      <c r="BL18" s="273" t="s">
        <v>175</v>
      </c>
      <c r="BM18" s="273" t="s">
        <v>175</v>
      </c>
      <c r="BN18" s="613" t="s">
        <v>2366</v>
      </c>
      <c r="BO18" s="332" t="s">
        <v>2474</v>
      </c>
      <c r="BP18" s="332" t="s">
        <v>2475</v>
      </c>
      <c r="BQ18" s="332" t="s">
        <v>2476</v>
      </c>
      <c r="BR18" s="332" t="s">
        <v>2477</v>
      </c>
      <c r="BS18" s="332" t="s">
        <v>2478</v>
      </c>
      <c r="BT18" s="332" t="s">
        <v>2479</v>
      </c>
      <c r="BU18" s="274">
        <f t="shared" si="36"/>
        <v>56.000000000000007</v>
      </c>
    </row>
    <row r="19" spans="1:73" ht="20" customHeight="1">
      <c r="A19" s="260" t="s">
        <v>877</v>
      </c>
      <c r="B19" s="260" t="s">
        <v>878</v>
      </c>
      <c r="C19" s="260" t="s">
        <v>242</v>
      </c>
      <c r="D19" s="272">
        <v>81.5</v>
      </c>
      <c r="E19" s="273">
        <v>63</v>
      </c>
      <c r="F19" s="317">
        <f t="shared" si="0"/>
        <v>20</v>
      </c>
      <c r="G19" s="273" t="s">
        <v>208</v>
      </c>
      <c r="H19" s="273">
        <v>81</v>
      </c>
      <c r="I19" s="261">
        <f t="shared" si="1"/>
        <v>30</v>
      </c>
      <c r="J19" s="273">
        <v>61</v>
      </c>
      <c r="K19" s="261">
        <f t="shared" si="2"/>
        <v>20</v>
      </c>
      <c r="L19" s="273">
        <v>55</v>
      </c>
      <c r="M19" s="261">
        <f t="shared" si="3"/>
        <v>20</v>
      </c>
      <c r="N19" s="273">
        <v>80</v>
      </c>
      <c r="O19" s="261">
        <f t="shared" si="4"/>
        <v>30</v>
      </c>
      <c r="P19" s="326">
        <f t="shared" si="5"/>
        <v>120</v>
      </c>
      <c r="Q19" s="327">
        <f t="shared" si="6"/>
        <v>0</v>
      </c>
      <c r="R19" s="328">
        <f t="shared" si="7"/>
        <v>120</v>
      </c>
      <c r="S19" s="328">
        <f t="shared" si="8"/>
        <v>6</v>
      </c>
      <c r="T19" s="318" t="s">
        <v>207</v>
      </c>
      <c r="U19" s="318" t="s">
        <v>74</v>
      </c>
      <c r="V19" s="318" t="s">
        <v>74</v>
      </c>
      <c r="W19" s="273">
        <v>20</v>
      </c>
      <c r="X19" s="623">
        <f t="shared" si="9"/>
        <v>30</v>
      </c>
      <c r="Y19" s="329">
        <f t="shared" si="10"/>
        <v>30</v>
      </c>
      <c r="Z19" s="330">
        <f t="shared" si="11"/>
        <v>1</v>
      </c>
      <c r="AA19" s="331">
        <f t="shared" si="12"/>
        <v>60</v>
      </c>
      <c r="AB19" s="330">
        <f t="shared" si="13"/>
        <v>3</v>
      </c>
      <c r="AC19" s="318" t="s">
        <v>7</v>
      </c>
      <c r="AD19" s="264">
        <f t="shared" si="14"/>
        <v>15</v>
      </c>
      <c r="AE19" s="264">
        <f t="shared" si="15"/>
        <v>3</v>
      </c>
      <c r="AF19" s="318" t="s">
        <v>170</v>
      </c>
      <c r="AG19" s="318" t="s">
        <v>6</v>
      </c>
      <c r="AH19" s="318" t="s">
        <v>210</v>
      </c>
      <c r="AI19" s="318" t="s">
        <v>8</v>
      </c>
      <c r="AJ19" s="264">
        <f t="shared" si="16"/>
        <v>15</v>
      </c>
      <c r="AK19" s="264">
        <f t="shared" si="17"/>
        <v>3</v>
      </c>
      <c r="AL19" s="265">
        <f t="shared" si="18"/>
        <v>15</v>
      </c>
      <c r="AM19" s="265">
        <f t="shared" si="19"/>
        <v>0</v>
      </c>
      <c r="AN19" s="265">
        <f t="shared" si="20"/>
        <v>0</v>
      </c>
      <c r="AO19" s="265">
        <f t="shared" si="21"/>
        <v>0</v>
      </c>
      <c r="AP19" s="265">
        <f t="shared" si="22"/>
        <v>0</v>
      </c>
      <c r="AQ19" s="266">
        <f t="shared" si="23"/>
        <v>15</v>
      </c>
      <c r="AR19" s="322" t="s">
        <v>1567</v>
      </c>
      <c r="AS19" s="322" t="s">
        <v>74</v>
      </c>
      <c r="AT19" s="264">
        <f t="shared" si="24"/>
        <v>0</v>
      </c>
      <c r="AU19" s="264">
        <f t="shared" si="25"/>
        <v>0</v>
      </c>
      <c r="AV19" s="322" t="s">
        <v>13</v>
      </c>
      <c r="AW19" s="267">
        <f t="shared" si="26"/>
        <v>10</v>
      </c>
      <c r="AX19" s="267">
        <f t="shared" si="27"/>
        <v>8</v>
      </c>
      <c r="AY19" s="268" t="s">
        <v>246</v>
      </c>
      <c r="AZ19" s="318">
        <v>8</v>
      </c>
      <c r="BA19" s="267">
        <f t="shared" si="28"/>
        <v>1</v>
      </c>
      <c r="BB19" s="268" t="s">
        <v>268</v>
      </c>
      <c r="BC19" s="318">
        <v>10</v>
      </c>
      <c r="BD19" s="267">
        <f t="shared" si="29"/>
        <v>2</v>
      </c>
      <c r="BE19" s="269">
        <f t="shared" si="30"/>
        <v>11</v>
      </c>
      <c r="BF19" s="269">
        <f t="shared" si="31"/>
        <v>1</v>
      </c>
      <c r="BG19" s="269">
        <f t="shared" si="32"/>
        <v>0</v>
      </c>
      <c r="BH19" s="269">
        <f t="shared" si="33"/>
        <v>0</v>
      </c>
      <c r="BI19" s="269">
        <f t="shared" si="34"/>
        <v>0</v>
      </c>
      <c r="BJ19" s="270">
        <f t="shared" si="35"/>
        <v>18.333333333333332</v>
      </c>
      <c r="BK19" s="273" t="s">
        <v>2365</v>
      </c>
      <c r="BL19" s="273" t="s">
        <v>175</v>
      </c>
      <c r="BM19" s="273" t="s">
        <v>175</v>
      </c>
      <c r="BN19" s="613" t="s">
        <v>2440</v>
      </c>
      <c r="BO19" s="332" t="s">
        <v>2480</v>
      </c>
      <c r="BP19" s="332" t="s">
        <v>2481</v>
      </c>
      <c r="BQ19" s="332" t="s">
        <v>2482</v>
      </c>
      <c r="BR19" s="332" t="s">
        <v>2483</v>
      </c>
      <c r="BS19" s="332" t="s">
        <v>2484</v>
      </c>
      <c r="BT19" s="332" t="s">
        <v>2485</v>
      </c>
      <c r="BU19" s="274">
        <f t="shared" si="36"/>
        <v>80</v>
      </c>
    </row>
    <row r="20" spans="1:73" ht="20" customHeight="1">
      <c r="A20" s="260" t="s">
        <v>879</v>
      </c>
      <c r="B20" s="260" t="s">
        <v>880</v>
      </c>
      <c r="C20" s="260" t="s">
        <v>242</v>
      </c>
      <c r="D20" s="272">
        <v>103</v>
      </c>
      <c r="E20" s="273">
        <v>72</v>
      </c>
      <c r="F20" s="317">
        <f t="shared" si="0"/>
        <v>30</v>
      </c>
      <c r="G20" s="273" t="s">
        <v>199</v>
      </c>
      <c r="H20" s="273">
        <v>67.5</v>
      </c>
      <c r="I20" s="261">
        <f t="shared" si="1"/>
        <v>30</v>
      </c>
      <c r="J20" s="273">
        <v>70</v>
      </c>
      <c r="K20" s="261">
        <f t="shared" si="2"/>
        <v>30</v>
      </c>
      <c r="L20" s="273">
        <v>44</v>
      </c>
      <c r="M20" s="261">
        <f t="shared" si="3"/>
        <v>20</v>
      </c>
      <c r="N20" s="273">
        <v>80</v>
      </c>
      <c r="O20" s="261">
        <f t="shared" si="4"/>
        <v>30</v>
      </c>
      <c r="P20" s="326">
        <f t="shared" si="5"/>
        <v>140</v>
      </c>
      <c r="Q20" s="327">
        <f t="shared" si="6"/>
        <v>0</v>
      </c>
      <c r="R20" s="328">
        <f t="shared" si="7"/>
        <v>140</v>
      </c>
      <c r="S20" s="328">
        <f t="shared" si="8"/>
        <v>6</v>
      </c>
      <c r="T20" s="318" t="s">
        <v>200</v>
      </c>
      <c r="U20" s="318" t="s">
        <v>74</v>
      </c>
      <c r="V20" s="318" t="s">
        <v>74</v>
      </c>
      <c r="W20" s="273">
        <v>18</v>
      </c>
      <c r="X20" s="623">
        <f t="shared" si="9"/>
        <v>30</v>
      </c>
      <c r="Y20" s="329">
        <f t="shared" si="10"/>
        <v>30</v>
      </c>
      <c r="Z20" s="330">
        <f t="shared" si="11"/>
        <v>1</v>
      </c>
      <c r="AA20" s="331">
        <f t="shared" si="12"/>
        <v>60</v>
      </c>
      <c r="AB20" s="330">
        <f t="shared" si="13"/>
        <v>3</v>
      </c>
      <c r="AC20" s="318" t="s">
        <v>6</v>
      </c>
      <c r="AD20" s="264">
        <f t="shared" si="14"/>
        <v>20</v>
      </c>
      <c r="AE20" s="264">
        <f t="shared" si="15"/>
        <v>4</v>
      </c>
      <c r="AF20" s="318" t="s">
        <v>171</v>
      </c>
      <c r="AG20" s="318" t="s">
        <v>6</v>
      </c>
      <c r="AH20" s="318" t="s">
        <v>174</v>
      </c>
      <c r="AI20" s="318" t="s">
        <v>6</v>
      </c>
      <c r="AJ20" s="264">
        <f t="shared" si="16"/>
        <v>20</v>
      </c>
      <c r="AK20" s="264">
        <f t="shared" si="17"/>
        <v>4</v>
      </c>
      <c r="AL20" s="265">
        <f t="shared" si="18"/>
        <v>17</v>
      </c>
      <c r="AM20" s="265">
        <f t="shared" si="19"/>
        <v>0</v>
      </c>
      <c r="AN20" s="265">
        <f t="shared" si="20"/>
        <v>0</v>
      </c>
      <c r="AO20" s="265">
        <f t="shared" si="21"/>
        <v>0</v>
      </c>
      <c r="AP20" s="265">
        <f t="shared" si="22"/>
        <v>0</v>
      </c>
      <c r="AQ20" s="266">
        <f t="shared" si="23"/>
        <v>17</v>
      </c>
      <c r="AR20" s="322" t="s">
        <v>1567</v>
      </c>
      <c r="AS20" s="322" t="s">
        <v>74</v>
      </c>
      <c r="AT20" s="264">
        <f t="shared" si="24"/>
        <v>0</v>
      </c>
      <c r="AU20" s="264">
        <f t="shared" si="25"/>
        <v>0</v>
      </c>
      <c r="AV20" s="322" t="s">
        <v>13</v>
      </c>
      <c r="AW20" s="267">
        <f t="shared" si="26"/>
        <v>10</v>
      </c>
      <c r="AX20" s="267">
        <f t="shared" si="27"/>
        <v>8</v>
      </c>
      <c r="AY20" s="268" t="s">
        <v>246</v>
      </c>
      <c r="AZ20" s="318">
        <v>9</v>
      </c>
      <c r="BA20" s="267">
        <f t="shared" si="28"/>
        <v>2</v>
      </c>
      <c r="BB20" s="268" t="s">
        <v>268</v>
      </c>
      <c r="BC20" s="318">
        <v>10</v>
      </c>
      <c r="BD20" s="267">
        <f t="shared" si="29"/>
        <v>2</v>
      </c>
      <c r="BE20" s="269">
        <f t="shared" si="30"/>
        <v>12</v>
      </c>
      <c r="BF20" s="269">
        <f t="shared" si="31"/>
        <v>1</v>
      </c>
      <c r="BG20" s="269">
        <f t="shared" si="32"/>
        <v>0</v>
      </c>
      <c r="BH20" s="269">
        <f t="shared" si="33"/>
        <v>0</v>
      </c>
      <c r="BI20" s="269">
        <f t="shared" si="34"/>
        <v>0</v>
      </c>
      <c r="BJ20" s="270">
        <f t="shared" si="35"/>
        <v>20</v>
      </c>
      <c r="BK20" s="273" t="s">
        <v>2486</v>
      </c>
      <c r="BL20" s="624" t="s">
        <v>2487</v>
      </c>
      <c r="BM20" s="273" t="s">
        <v>175</v>
      </c>
      <c r="BN20" s="613" t="s">
        <v>2373</v>
      </c>
      <c r="BO20" s="332" t="s">
        <v>2488</v>
      </c>
      <c r="BP20" s="332" t="s">
        <v>2489</v>
      </c>
      <c r="BQ20" s="332" t="s">
        <v>2490</v>
      </c>
      <c r="BR20" s="332" t="s">
        <v>2491</v>
      </c>
      <c r="BS20" s="332" t="s">
        <v>2492</v>
      </c>
      <c r="BT20" s="332" t="s">
        <v>2493</v>
      </c>
      <c r="BU20" s="274">
        <f t="shared" si="36"/>
        <v>72</v>
      </c>
    </row>
    <row r="21" spans="1:73" ht="20" customHeight="1">
      <c r="A21" s="260" t="s">
        <v>881</v>
      </c>
      <c r="B21" s="260" t="s">
        <v>882</v>
      </c>
      <c r="C21" s="260" t="s">
        <v>242</v>
      </c>
      <c r="D21" s="272">
        <v>103</v>
      </c>
      <c r="E21" s="273">
        <v>84</v>
      </c>
      <c r="F21" s="317">
        <f t="shared" si="0"/>
        <v>30</v>
      </c>
      <c r="G21" s="273" t="s">
        <v>199</v>
      </c>
      <c r="H21" s="273">
        <v>94.5</v>
      </c>
      <c r="I21" s="261">
        <f t="shared" si="1"/>
        <v>40</v>
      </c>
      <c r="J21" s="273">
        <v>84</v>
      </c>
      <c r="K21" s="261">
        <f t="shared" si="2"/>
        <v>30</v>
      </c>
      <c r="L21" s="273">
        <v>92</v>
      </c>
      <c r="M21" s="261">
        <f t="shared" si="3"/>
        <v>40</v>
      </c>
      <c r="N21" s="273">
        <v>98</v>
      </c>
      <c r="O21" s="261">
        <f t="shared" si="4"/>
        <v>40</v>
      </c>
      <c r="P21" s="326">
        <f t="shared" si="5"/>
        <v>180</v>
      </c>
      <c r="Q21" s="327">
        <f t="shared" si="6"/>
        <v>0</v>
      </c>
      <c r="R21" s="328">
        <f t="shared" si="7"/>
        <v>180</v>
      </c>
      <c r="S21" s="328">
        <f t="shared" si="8"/>
        <v>8</v>
      </c>
      <c r="T21" s="318" t="s">
        <v>200</v>
      </c>
      <c r="U21" s="318" t="s">
        <v>74</v>
      </c>
      <c r="V21" s="318" t="s">
        <v>74</v>
      </c>
      <c r="W21" s="273">
        <v>24</v>
      </c>
      <c r="X21" s="623">
        <f t="shared" si="9"/>
        <v>40</v>
      </c>
      <c r="Y21" s="329">
        <f t="shared" si="10"/>
        <v>40</v>
      </c>
      <c r="Z21" s="330">
        <f t="shared" si="11"/>
        <v>1</v>
      </c>
      <c r="AA21" s="331">
        <f t="shared" si="12"/>
        <v>80</v>
      </c>
      <c r="AB21" s="330">
        <f t="shared" si="13"/>
        <v>4</v>
      </c>
      <c r="AC21" s="318" t="s">
        <v>7</v>
      </c>
      <c r="AD21" s="264">
        <f t="shared" si="14"/>
        <v>15</v>
      </c>
      <c r="AE21" s="264">
        <f t="shared" si="15"/>
        <v>3</v>
      </c>
      <c r="AF21" s="318" t="s">
        <v>171</v>
      </c>
      <c r="AG21" s="318" t="s">
        <v>6</v>
      </c>
      <c r="AH21" s="318" t="s">
        <v>174</v>
      </c>
      <c r="AI21" s="318" t="s">
        <v>7</v>
      </c>
      <c r="AJ21" s="264">
        <f t="shared" si="16"/>
        <v>15</v>
      </c>
      <c r="AK21" s="264">
        <f t="shared" si="17"/>
        <v>3</v>
      </c>
      <c r="AL21" s="265">
        <f t="shared" si="18"/>
        <v>18</v>
      </c>
      <c r="AM21" s="265">
        <f t="shared" si="19"/>
        <v>0</v>
      </c>
      <c r="AN21" s="265">
        <f t="shared" si="20"/>
        <v>0</v>
      </c>
      <c r="AO21" s="265">
        <f t="shared" si="21"/>
        <v>0</v>
      </c>
      <c r="AP21" s="265">
        <f t="shared" si="22"/>
        <v>0</v>
      </c>
      <c r="AQ21" s="266">
        <f t="shared" si="23"/>
        <v>18</v>
      </c>
      <c r="AR21" s="322" t="s">
        <v>1567</v>
      </c>
      <c r="AS21" s="322" t="s">
        <v>74</v>
      </c>
      <c r="AT21" s="264">
        <f t="shared" si="24"/>
        <v>0</v>
      </c>
      <c r="AU21" s="264">
        <f t="shared" si="25"/>
        <v>0</v>
      </c>
      <c r="AV21" s="322" t="s">
        <v>13</v>
      </c>
      <c r="AW21" s="267">
        <f t="shared" si="26"/>
        <v>10</v>
      </c>
      <c r="AX21" s="267">
        <f t="shared" si="27"/>
        <v>8</v>
      </c>
      <c r="AY21" s="268" t="s">
        <v>246</v>
      </c>
      <c r="AZ21" s="318">
        <v>8</v>
      </c>
      <c r="BA21" s="267">
        <f t="shared" si="28"/>
        <v>1</v>
      </c>
      <c r="BB21" s="268" t="s">
        <v>268</v>
      </c>
      <c r="BC21" s="318">
        <v>10</v>
      </c>
      <c r="BD21" s="267">
        <f t="shared" si="29"/>
        <v>2</v>
      </c>
      <c r="BE21" s="269">
        <f t="shared" si="30"/>
        <v>11</v>
      </c>
      <c r="BF21" s="269">
        <f t="shared" si="31"/>
        <v>1</v>
      </c>
      <c r="BG21" s="269">
        <f t="shared" si="32"/>
        <v>0</v>
      </c>
      <c r="BH21" s="269">
        <f t="shared" si="33"/>
        <v>0</v>
      </c>
      <c r="BI21" s="269">
        <f t="shared" si="34"/>
        <v>0</v>
      </c>
      <c r="BJ21" s="270">
        <f t="shared" si="35"/>
        <v>18.333333333333332</v>
      </c>
      <c r="BK21" s="273" t="s">
        <v>2365</v>
      </c>
      <c r="BL21" s="273" t="s">
        <v>175</v>
      </c>
      <c r="BM21" s="273" t="s">
        <v>175</v>
      </c>
      <c r="BN21" s="613" t="s">
        <v>2494</v>
      </c>
      <c r="BO21" s="332" t="s">
        <v>2495</v>
      </c>
      <c r="BP21" s="332" t="s">
        <v>2496</v>
      </c>
      <c r="BQ21" s="332" t="s">
        <v>2497</v>
      </c>
      <c r="BR21" s="332" t="s">
        <v>2498</v>
      </c>
      <c r="BS21" s="332" t="s">
        <v>2499</v>
      </c>
      <c r="BT21" s="332" t="s">
        <v>2500</v>
      </c>
      <c r="BU21" s="274">
        <f t="shared" si="36"/>
        <v>96</v>
      </c>
    </row>
    <row r="22" spans="1:73" ht="20" customHeight="1">
      <c r="A22" s="260" t="s">
        <v>883</v>
      </c>
      <c r="B22" s="260" t="s">
        <v>884</v>
      </c>
      <c r="C22" s="260" t="s">
        <v>242</v>
      </c>
      <c r="D22" s="272">
        <v>98</v>
      </c>
      <c r="E22" s="273">
        <v>38</v>
      </c>
      <c r="F22" s="317">
        <f t="shared" si="0"/>
        <v>10</v>
      </c>
      <c r="G22" s="273" t="s">
        <v>208</v>
      </c>
      <c r="H22" s="273">
        <v>44</v>
      </c>
      <c r="I22" s="261">
        <f t="shared" si="1"/>
        <v>20</v>
      </c>
      <c r="J22" s="273">
        <v>35</v>
      </c>
      <c r="K22" s="261">
        <f t="shared" si="2"/>
        <v>10</v>
      </c>
      <c r="L22" s="273">
        <v>74</v>
      </c>
      <c r="M22" s="261">
        <f t="shared" si="3"/>
        <v>30</v>
      </c>
      <c r="N22" s="273">
        <v>52</v>
      </c>
      <c r="O22" s="261">
        <f t="shared" si="4"/>
        <v>20</v>
      </c>
      <c r="P22" s="326">
        <f t="shared" si="5"/>
        <v>90</v>
      </c>
      <c r="Q22" s="327">
        <f t="shared" si="6"/>
        <v>0</v>
      </c>
      <c r="R22" s="328">
        <f t="shared" si="7"/>
        <v>90</v>
      </c>
      <c r="S22" s="328">
        <f t="shared" si="8"/>
        <v>4</v>
      </c>
      <c r="T22" s="318" t="s">
        <v>207</v>
      </c>
      <c r="U22" s="318" t="s">
        <v>74</v>
      </c>
      <c r="V22" s="318" t="s">
        <v>74</v>
      </c>
      <c r="W22" s="273">
        <v>23</v>
      </c>
      <c r="X22" s="623">
        <f t="shared" si="9"/>
        <v>40</v>
      </c>
      <c r="Y22" s="329">
        <f t="shared" si="10"/>
        <v>40</v>
      </c>
      <c r="Z22" s="330">
        <f t="shared" si="11"/>
        <v>1</v>
      </c>
      <c r="AA22" s="331">
        <f t="shared" si="12"/>
        <v>80</v>
      </c>
      <c r="AB22" s="330">
        <f t="shared" si="13"/>
        <v>4</v>
      </c>
      <c r="AC22" s="318" t="s">
        <v>7</v>
      </c>
      <c r="AD22" s="264">
        <f t="shared" si="14"/>
        <v>15</v>
      </c>
      <c r="AE22" s="264">
        <f t="shared" si="15"/>
        <v>3</v>
      </c>
      <c r="AF22" s="318" t="s">
        <v>170</v>
      </c>
      <c r="AG22" s="318" t="s">
        <v>6</v>
      </c>
      <c r="AH22" s="318" t="s">
        <v>172</v>
      </c>
      <c r="AI22" s="318" t="s">
        <v>8</v>
      </c>
      <c r="AJ22" s="264">
        <f t="shared" si="16"/>
        <v>15</v>
      </c>
      <c r="AK22" s="264">
        <f t="shared" si="17"/>
        <v>3</v>
      </c>
      <c r="AL22" s="265">
        <f t="shared" si="18"/>
        <v>14</v>
      </c>
      <c r="AM22" s="265">
        <f t="shared" si="19"/>
        <v>0</v>
      </c>
      <c r="AN22" s="265">
        <f t="shared" si="20"/>
        <v>0</v>
      </c>
      <c r="AO22" s="265">
        <f t="shared" si="21"/>
        <v>0</v>
      </c>
      <c r="AP22" s="265">
        <f t="shared" si="22"/>
        <v>0</v>
      </c>
      <c r="AQ22" s="266">
        <f t="shared" si="23"/>
        <v>14</v>
      </c>
      <c r="AR22" s="322" t="s">
        <v>1567</v>
      </c>
      <c r="AS22" s="322" t="s">
        <v>74</v>
      </c>
      <c r="AT22" s="264">
        <f t="shared" si="24"/>
        <v>0</v>
      </c>
      <c r="AU22" s="264">
        <f t="shared" si="25"/>
        <v>0</v>
      </c>
      <c r="AV22" s="322" t="s">
        <v>13</v>
      </c>
      <c r="AW22" s="267">
        <f t="shared" si="26"/>
        <v>10</v>
      </c>
      <c r="AX22" s="267">
        <f t="shared" si="27"/>
        <v>8</v>
      </c>
      <c r="AY22" s="268" t="s">
        <v>246</v>
      </c>
      <c r="AZ22" s="318">
        <v>8</v>
      </c>
      <c r="BA22" s="267">
        <f t="shared" si="28"/>
        <v>1</v>
      </c>
      <c r="BB22" s="268" t="s">
        <v>268</v>
      </c>
      <c r="BC22" s="318">
        <v>10</v>
      </c>
      <c r="BD22" s="267">
        <f t="shared" si="29"/>
        <v>2</v>
      </c>
      <c r="BE22" s="269">
        <f t="shared" si="30"/>
        <v>11</v>
      </c>
      <c r="BF22" s="269">
        <f t="shared" si="31"/>
        <v>1</v>
      </c>
      <c r="BG22" s="269">
        <f t="shared" si="32"/>
        <v>0</v>
      </c>
      <c r="BH22" s="269">
        <f t="shared" si="33"/>
        <v>0</v>
      </c>
      <c r="BI22" s="269">
        <f t="shared" si="34"/>
        <v>0</v>
      </c>
      <c r="BJ22" s="270">
        <f t="shared" si="35"/>
        <v>18.333333333333332</v>
      </c>
      <c r="BK22" s="273" t="s">
        <v>2365</v>
      </c>
      <c r="BL22" s="273" t="s">
        <v>175</v>
      </c>
      <c r="BM22" s="273" t="s">
        <v>175</v>
      </c>
      <c r="BN22" s="613" t="s">
        <v>2373</v>
      </c>
      <c r="BO22" s="332" t="s">
        <v>2501</v>
      </c>
      <c r="BP22" s="332" t="s">
        <v>2502</v>
      </c>
      <c r="BQ22" s="332" t="s">
        <v>2503</v>
      </c>
      <c r="BR22" s="332" t="s">
        <v>2504</v>
      </c>
      <c r="BS22" s="332" t="s">
        <v>2505</v>
      </c>
      <c r="BT22" s="332" t="s">
        <v>2506</v>
      </c>
      <c r="BU22" s="274">
        <f t="shared" si="36"/>
        <v>92</v>
      </c>
    </row>
    <row r="23" spans="1:73" ht="20" customHeight="1">
      <c r="A23" s="260" t="s">
        <v>885</v>
      </c>
      <c r="B23" s="260" t="s">
        <v>886</v>
      </c>
      <c r="C23" s="260" t="s">
        <v>242</v>
      </c>
      <c r="D23" s="272">
        <v>98</v>
      </c>
      <c r="E23" s="273">
        <v>91</v>
      </c>
      <c r="F23" s="317">
        <f t="shared" si="0"/>
        <v>40</v>
      </c>
      <c r="G23" s="273" t="s">
        <v>199</v>
      </c>
      <c r="H23" s="273">
        <v>84</v>
      </c>
      <c r="I23" s="261">
        <f t="shared" si="1"/>
        <v>30</v>
      </c>
      <c r="J23" s="273">
        <v>90</v>
      </c>
      <c r="K23" s="261">
        <f t="shared" si="2"/>
        <v>40</v>
      </c>
      <c r="L23" s="273">
        <v>74</v>
      </c>
      <c r="M23" s="261">
        <f t="shared" si="3"/>
        <v>30</v>
      </c>
      <c r="N23" s="273">
        <v>100</v>
      </c>
      <c r="O23" s="261">
        <f t="shared" si="4"/>
        <v>40</v>
      </c>
      <c r="P23" s="326">
        <f t="shared" si="5"/>
        <v>180</v>
      </c>
      <c r="Q23" s="327">
        <f t="shared" si="6"/>
        <v>0</v>
      </c>
      <c r="R23" s="328">
        <f t="shared" si="7"/>
        <v>180</v>
      </c>
      <c r="S23" s="328">
        <f t="shared" si="8"/>
        <v>8</v>
      </c>
      <c r="T23" s="318" t="s">
        <v>200</v>
      </c>
      <c r="U23" s="318" t="s">
        <v>74</v>
      </c>
      <c r="V23" s="318" t="s">
        <v>74</v>
      </c>
      <c r="W23" s="273">
        <v>4</v>
      </c>
      <c r="X23" s="623">
        <f t="shared" si="9"/>
        <v>10</v>
      </c>
      <c r="Y23" s="329">
        <f t="shared" si="10"/>
        <v>10</v>
      </c>
      <c r="Z23" s="330">
        <f t="shared" si="11"/>
        <v>1</v>
      </c>
      <c r="AA23" s="331">
        <f t="shared" si="12"/>
        <v>20</v>
      </c>
      <c r="AB23" s="330">
        <f t="shared" si="13"/>
        <v>2</v>
      </c>
      <c r="AC23" s="318" t="s">
        <v>6</v>
      </c>
      <c r="AD23" s="264">
        <f t="shared" si="14"/>
        <v>20</v>
      </c>
      <c r="AE23" s="264">
        <f t="shared" si="15"/>
        <v>4</v>
      </c>
      <c r="AF23" s="318" t="s">
        <v>197</v>
      </c>
      <c r="AG23" s="318" t="s">
        <v>6</v>
      </c>
      <c r="AH23" s="318" t="s">
        <v>173</v>
      </c>
      <c r="AI23" s="318" t="s">
        <v>6</v>
      </c>
      <c r="AJ23" s="264">
        <f t="shared" si="16"/>
        <v>20</v>
      </c>
      <c r="AK23" s="264">
        <f t="shared" si="17"/>
        <v>4</v>
      </c>
      <c r="AL23" s="265">
        <f t="shared" si="18"/>
        <v>18</v>
      </c>
      <c r="AM23" s="265">
        <f t="shared" si="19"/>
        <v>0</v>
      </c>
      <c r="AN23" s="265">
        <f t="shared" si="20"/>
        <v>0</v>
      </c>
      <c r="AO23" s="265">
        <f t="shared" si="21"/>
        <v>0</v>
      </c>
      <c r="AP23" s="265">
        <f t="shared" si="22"/>
        <v>0</v>
      </c>
      <c r="AQ23" s="266">
        <f t="shared" si="23"/>
        <v>18</v>
      </c>
      <c r="AR23" s="322" t="s">
        <v>1567</v>
      </c>
      <c r="AS23" s="322" t="s">
        <v>74</v>
      </c>
      <c r="AT23" s="264">
        <f t="shared" si="24"/>
        <v>0</v>
      </c>
      <c r="AU23" s="264">
        <f t="shared" si="25"/>
        <v>0</v>
      </c>
      <c r="AV23" s="322" t="s">
        <v>13</v>
      </c>
      <c r="AW23" s="267">
        <f t="shared" si="26"/>
        <v>10</v>
      </c>
      <c r="AX23" s="267">
        <f t="shared" si="27"/>
        <v>8</v>
      </c>
      <c r="AY23" s="268" t="s">
        <v>246</v>
      </c>
      <c r="AZ23" s="318">
        <v>10</v>
      </c>
      <c r="BA23" s="267">
        <f t="shared" si="28"/>
        <v>2</v>
      </c>
      <c r="BB23" s="268" t="s">
        <v>268</v>
      </c>
      <c r="BC23" s="318">
        <v>10</v>
      </c>
      <c r="BD23" s="267">
        <f t="shared" si="29"/>
        <v>2</v>
      </c>
      <c r="BE23" s="269">
        <f t="shared" si="30"/>
        <v>12</v>
      </c>
      <c r="BF23" s="269">
        <f t="shared" si="31"/>
        <v>1</v>
      </c>
      <c r="BG23" s="269">
        <f t="shared" si="32"/>
        <v>0</v>
      </c>
      <c r="BH23" s="269">
        <f t="shared" si="33"/>
        <v>0</v>
      </c>
      <c r="BI23" s="269">
        <f t="shared" si="34"/>
        <v>0</v>
      </c>
      <c r="BJ23" s="270">
        <f t="shared" si="35"/>
        <v>20</v>
      </c>
      <c r="BK23" s="273" t="s">
        <v>2507</v>
      </c>
      <c r="BL23" s="273" t="s">
        <v>2508</v>
      </c>
      <c r="BM23" s="273" t="s">
        <v>175</v>
      </c>
      <c r="BN23" s="613" t="s">
        <v>2509</v>
      </c>
      <c r="BO23" s="332" t="s">
        <v>2510</v>
      </c>
      <c r="BP23" s="332" t="s">
        <v>2511</v>
      </c>
      <c r="BQ23" s="332" t="s">
        <v>2512</v>
      </c>
      <c r="BR23" s="332" t="s">
        <v>2513</v>
      </c>
      <c r="BS23" s="332" t="s">
        <v>2514</v>
      </c>
      <c r="BT23" s="332" t="s">
        <v>2515</v>
      </c>
      <c r="BU23" s="274">
        <f t="shared" si="36"/>
        <v>16</v>
      </c>
    </row>
    <row r="24" spans="1:73" ht="20" customHeight="1">
      <c r="A24" s="260" t="s">
        <v>887</v>
      </c>
      <c r="B24" s="260" t="s">
        <v>888</v>
      </c>
      <c r="C24" s="260" t="s">
        <v>242</v>
      </c>
      <c r="D24" s="272">
        <v>96</v>
      </c>
      <c r="E24" s="273">
        <v>62.5</v>
      </c>
      <c r="F24" s="317">
        <f t="shared" si="0"/>
        <v>20</v>
      </c>
      <c r="G24" s="273" t="s">
        <v>208</v>
      </c>
      <c r="H24" s="273">
        <v>22</v>
      </c>
      <c r="I24" s="261">
        <f t="shared" si="1"/>
        <v>10</v>
      </c>
      <c r="J24" s="273">
        <v>60</v>
      </c>
      <c r="K24" s="261">
        <f t="shared" si="2"/>
        <v>20</v>
      </c>
      <c r="L24" s="273">
        <v>49</v>
      </c>
      <c r="M24" s="261">
        <f t="shared" si="3"/>
        <v>20</v>
      </c>
      <c r="N24" s="273">
        <v>56</v>
      </c>
      <c r="O24" s="261">
        <f t="shared" si="4"/>
        <v>20</v>
      </c>
      <c r="P24" s="326">
        <f t="shared" si="5"/>
        <v>90</v>
      </c>
      <c r="Q24" s="327">
        <f t="shared" si="6"/>
        <v>0</v>
      </c>
      <c r="R24" s="328">
        <f t="shared" si="7"/>
        <v>90</v>
      </c>
      <c r="S24" s="328">
        <f t="shared" si="8"/>
        <v>4</v>
      </c>
      <c r="T24" s="318" t="s">
        <v>207</v>
      </c>
      <c r="U24" s="318" t="s">
        <v>74</v>
      </c>
      <c r="V24" s="318" t="s">
        <v>74</v>
      </c>
      <c r="W24" s="273">
        <v>4</v>
      </c>
      <c r="X24" s="623">
        <f t="shared" si="9"/>
        <v>10</v>
      </c>
      <c r="Y24" s="329">
        <f t="shared" si="10"/>
        <v>10</v>
      </c>
      <c r="Z24" s="330">
        <f t="shared" si="11"/>
        <v>1</v>
      </c>
      <c r="AA24" s="331">
        <f t="shared" si="12"/>
        <v>20</v>
      </c>
      <c r="AB24" s="330">
        <f t="shared" si="13"/>
        <v>2</v>
      </c>
      <c r="AC24" s="318" t="s">
        <v>7</v>
      </c>
      <c r="AD24" s="264">
        <f t="shared" si="14"/>
        <v>15</v>
      </c>
      <c r="AE24" s="264">
        <f t="shared" si="15"/>
        <v>3</v>
      </c>
      <c r="AF24" s="318" t="s">
        <v>170</v>
      </c>
      <c r="AG24" s="318" t="s">
        <v>6</v>
      </c>
      <c r="AH24" s="318" t="s">
        <v>172</v>
      </c>
      <c r="AI24" s="318" t="s">
        <v>8</v>
      </c>
      <c r="AJ24" s="264">
        <f t="shared" si="16"/>
        <v>15</v>
      </c>
      <c r="AK24" s="264">
        <f t="shared" si="17"/>
        <v>3</v>
      </c>
      <c r="AL24" s="265">
        <f t="shared" si="18"/>
        <v>12</v>
      </c>
      <c r="AM24" s="265">
        <f t="shared" si="19"/>
        <v>0</v>
      </c>
      <c r="AN24" s="265">
        <f t="shared" si="20"/>
        <v>0</v>
      </c>
      <c r="AO24" s="265">
        <f t="shared" si="21"/>
        <v>0</v>
      </c>
      <c r="AP24" s="265">
        <f t="shared" si="22"/>
        <v>0</v>
      </c>
      <c r="AQ24" s="266">
        <f t="shared" si="23"/>
        <v>12</v>
      </c>
      <c r="AR24" s="322" t="s">
        <v>1567</v>
      </c>
      <c r="AS24" s="322" t="s">
        <v>74</v>
      </c>
      <c r="AT24" s="264">
        <f t="shared" si="24"/>
        <v>0</v>
      </c>
      <c r="AU24" s="264">
        <f t="shared" si="25"/>
        <v>0</v>
      </c>
      <c r="AV24" s="322" t="s">
        <v>13</v>
      </c>
      <c r="AW24" s="267">
        <f t="shared" si="26"/>
        <v>10</v>
      </c>
      <c r="AX24" s="267">
        <f t="shared" si="27"/>
        <v>8</v>
      </c>
      <c r="AY24" s="268" t="s">
        <v>246</v>
      </c>
      <c r="AZ24" s="318">
        <v>8</v>
      </c>
      <c r="BA24" s="267">
        <f t="shared" si="28"/>
        <v>1</v>
      </c>
      <c r="BB24" s="268" t="s">
        <v>268</v>
      </c>
      <c r="BC24" s="318">
        <v>10</v>
      </c>
      <c r="BD24" s="267">
        <f t="shared" si="29"/>
        <v>2</v>
      </c>
      <c r="BE24" s="269">
        <f t="shared" si="30"/>
        <v>11</v>
      </c>
      <c r="BF24" s="269">
        <f t="shared" si="31"/>
        <v>1</v>
      </c>
      <c r="BG24" s="269">
        <f t="shared" si="32"/>
        <v>0</v>
      </c>
      <c r="BH24" s="269">
        <f t="shared" si="33"/>
        <v>0</v>
      </c>
      <c r="BI24" s="269">
        <f t="shared" si="34"/>
        <v>0</v>
      </c>
      <c r="BJ24" s="270">
        <f t="shared" si="35"/>
        <v>18.333333333333332</v>
      </c>
      <c r="BK24" s="273" t="s">
        <v>2365</v>
      </c>
      <c r="BL24" s="273" t="s">
        <v>175</v>
      </c>
      <c r="BM24" s="273" t="s">
        <v>175</v>
      </c>
      <c r="BN24" s="613" t="s">
        <v>2373</v>
      </c>
      <c r="BO24" s="332" t="s">
        <v>2516</v>
      </c>
      <c r="BP24" s="332" t="s">
        <v>2517</v>
      </c>
      <c r="BQ24" s="332" t="s">
        <v>2518</v>
      </c>
      <c r="BR24" s="332" t="s">
        <v>2519</v>
      </c>
      <c r="BS24" s="332" t="s">
        <v>2520</v>
      </c>
      <c r="BT24" s="332" t="s">
        <v>2521</v>
      </c>
      <c r="BU24" s="274">
        <f t="shared" si="36"/>
        <v>16</v>
      </c>
    </row>
    <row r="25" spans="1:73" ht="20" customHeight="1">
      <c r="A25" s="260" t="s">
        <v>2522</v>
      </c>
      <c r="B25" s="260" t="s">
        <v>2523</v>
      </c>
      <c r="C25" s="260" t="s">
        <v>242</v>
      </c>
      <c r="D25" s="272">
        <v>59.5</v>
      </c>
      <c r="E25" s="273">
        <v>35.5</v>
      </c>
      <c r="F25" s="317">
        <f t="shared" si="0"/>
        <v>10</v>
      </c>
      <c r="G25" s="273" t="s">
        <v>199</v>
      </c>
      <c r="H25" s="273">
        <v>21.5</v>
      </c>
      <c r="I25" s="261">
        <f t="shared" si="1"/>
        <v>10</v>
      </c>
      <c r="J25" s="273">
        <v>33</v>
      </c>
      <c r="K25" s="261">
        <f t="shared" si="2"/>
        <v>10</v>
      </c>
      <c r="L25" s="273">
        <v>25</v>
      </c>
      <c r="M25" s="261">
        <f t="shared" si="3"/>
        <v>10</v>
      </c>
      <c r="N25" s="273">
        <v>46</v>
      </c>
      <c r="O25" s="261">
        <f t="shared" si="4"/>
        <v>20</v>
      </c>
      <c r="P25" s="326">
        <f t="shared" si="5"/>
        <v>60</v>
      </c>
      <c r="Q25" s="327">
        <f t="shared" si="6"/>
        <v>0</v>
      </c>
      <c r="R25" s="328">
        <f t="shared" si="7"/>
        <v>60</v>
      </c>
      <c r="S25" s="328">
        <f t="shared" si="8"/>
        <v>4</v>
      </c>
      <c r="T25" s="318" t="s">
        <v>200</v>
      </c>
      <c r="U25" s="318" t="s">
        <v>74</v>
      </c>
      <c r="V25" s="318" t="s">
        <v>74</v>
      </c>
      <c r="W25" s="273">
        <v>8</v>
      </c>
      <c r="X25" s="623">
        <f t="shared" si="9"/>
        <v>10</v>
      </c>
      <c r="Y25" s="329">
        <f t="shared" si="10"/>
        <v>10</v>
      </c>
      <c r="Z25" s="330">
        <f t="shared" si="11"/>
        <v>1</v>
      </c>
      <c r="AA25" s="331">
        <f t="shared" si="12"/>
        <v>20</v>
      </c>
      <c r="AB25" s="330">
        <f t="shared" si="13"/>
        <v>2</v>
      </c>
      <c r="AC25" s="318" t="s">
        <v>7</v>
      </c>
      <c r="AD25" s="264">
        <f t="shared" si="14"/>
        <v>15</v>
      </c>
      <c r="AE25" s="264">
        <f t="shared" si="15"/>
        <v>3</v>
      </c>
      <c r="AF25" s="318" t="s">
        <v>196</v>
      </c>
      <c r="AG25" s="318" t="s">
        <v>8</v>
      </c>
      <c r="AH25" s="318" t="s">
        <v>173</v>
      </c>
      <c r="AI25" s="318" t="s">
        <v>8</v>
      </c>
      <c r="AJ25" s="264">
        <f t="shared" si="16"/>
        <v>10</v>
      </c>
      <c r="AK25" s="264">
        <f t="shared" si="17"/>
        <v>2</v>
      </c>
      <c r="AL25" s="265">
        <f t="shared" si="18"/>
        <v>11</v>
      </c>
      <c r="AM25" s="265">
        <f t="shared" si="19"/>
        <v>0</v>
      </c>
      <c r="AN25" s="265">
        <f t="shared" si="20"/>
        <v>0</v>
      </c>
      <c r="AO25" s="265">
        <f t="shared" si="21"/>
        <v>0</v>
      </c>
      <c r="AP25" s="265">
        <f t="shared" si="22"/>
        <v>0</v>
      </c>
      <c r="AQ25" s="266">
        <f t="shared" si="23"/>
        <v>11</v>
      </c>
      <c r="AR25" s="322" t="s">
        <v>1567</v>
      </c>
      <c r="AS25" s="322" t="s">
        <v>74</v>
      </c>
      <c r="AT25" s="264">
        <f t="shared" si="24"/>
        <v>0</v>
      </c>
      <c r="AU25" s="264">
        <f t="shared" si="25"/>
        <v>0</v>
      </c>
      <c r="AV25" s="322" t="s">
        <v>13</v>
      </c>
      <c r="AW25" s="267">
        <f t="shared" si="26"/>
        <v>10</v>
      </c>
      <c r="AX25" s="267">
        <f t="shared" si="27"/>
        <v>8</v>
      </c>
      <c r="AY25" s="268" t="s">
        <v>246</v>
      </c>
      <c r="AZ25" s="318">
        <v>8</v>
      </c>
      <c r="BA25" s="267">
        <f t="shared" si="28"/>
        <v>1</v>
      </c>
      <c r="BB25" s="268" t="s">
        <v>268</v>
      </c>
      <c r="BC25" s="318">
        <v>10</v>
      </c>
      <c r="BD25" s="267">
        <f t="shared" si="29"/>
        <v>2</v>
      </c>
      <c r="BE25" s="269">
        <f t="shared" si="30"/>
        <v>11</v>
      </c>
      <c r="BF25" s="269">
        <f t="shared" si="31"/>
        <v>1</v>
      </c>
      <c r="BG25" s="269">
        <f t="shared" si="32"/>
        <v>0</v>
      </c>
      <c r="BH25" s="269">
        <f t="shared" si="33"/>
        <v>0</v>
      </c>
      <c r="BI25" s="269">
        <f t="shared" si="34"/>
        <v>0</v>
      </c>
      <c r="BJ25" s="270">
        <f t="shared" si="35"/>
        <v>18.333333333333332</v>
      </c>
      <c r="BK25" s="273" t="s">
        <v>2365</v>
      </c>
      <c r="BL25" s="273" t="s">
        <v>175</v>
      </c>
      <c r="BM25" s="273" t="s">
        <v>175</v>
      </c>
      <c r="BN25" s="613" t="s">
        <v>2509</v>
      </c>
      <c r="BO25" s="273" t="s">
        <v>2524</v>
      </c>
      <c r="BP25" s="332" t="s">
        <v>2461</v>
      </c>
      <c r="BQ25" s="332" t="s">
        <v>2525</v>
      </c>
      <c r="BR25" s="332" t="s">
        <v>2526</v>
      </c>
      <c r="BS25" s="332" t="s">
        <v>2527</v>
      </c>
      <c r="BT25" s="332" t="s">
        <v>2528</v>
      </c>
      <c r="BU25" s="274">
        <f t="shared" si="36"/>
        <v>32</v>
      </c>
    </row>
    <row r="26" spans="1:73" ht="20" customHeight="1">
      <c r="A26" s="260" t="s">
        <v>2529</v>
      </c>
      <c r="B26" s="260" t="s">
        <v>2530</v>
      </c>
      <c r="C26" s="260" t="s">
        <v>242</v>
      </c>
      <c r="D26" s="272">
        <v>66.5</v>
      </c>
      <c r="E26" s="273">
        <v>34.5</v>
      </c>
      <c r="F26" s="317">
        <f t="shared" si="0"/>
        <v>10</v>
      </c>
      <c r="G26" s="273" t="s">
        <v>199</v>
      </c>
      <c r="H26" s="273">
        <v>33</v>
      </c>
      <c r="I26" s="261">
        <f t="shared" si="1"/>
        <v>10</v>
      </c>
      <c r="J26" s="273">
        <v>31.5</v>
      </c>
      <c r="K26" s="261">
        <f t="shared" si="2"/>
        <v>10</v>
      </c>
      <c r="L26" s="273">
        <v>27</v>
      </c>
      <c r="M26" s="261">
        <f t="shared" si="3"/>
        <v>10</v>
      </c>
      <c r="N26" s="273">
        <v>40</v>
      </c>
      <c r="O26" s="261">
        <f t="shared" si="4"/>
        <v>10</v>
      </c>
      <c r="P26" s="326">
        <f t="shared" si="5"/>
        <v>50</v>
      </c>
      <c r="Q26" s="327">
        <f t="shared" si="6"/>
        <v>0</v>
      </c>
      <c r="R26" s="328">
        <f t="shared" si="7"/>
        <v>50</v>
      </c>
      <c r="S26" s="328">
        <f t="shared" si="8"/>
        <v>2</v>
      </c>
      <c r="T26" s="318" t="s">
        <v>200</v>
      </c>
      <c r="U26" s="318" t="s">
        <v>74</v>
      </c>
      <c r="V26" s="318" t="s">
        <v>74</v>
      </c>
      <c r="W26" s="273">
        <v>8</v>
      </c>
      <c r="X26" s="623">
        <f t="shared" si="9"/>
        <v>10</v>
      </c>
      <c r="Y26" s="329">
        <f t="shared" si="10"/>
        <v>10</v>
      </c>
      <c r="Z26" s="330">
        <f t="shared" si="11"/>
        <v>1</v>
      </c>
      <c r="AA26" s="331">
        <f t="shared" si="12"/>
        <v>20</v>
      </c>
      <c r="AB26" s="330">
        <f t="shared" si="13"/>
        <v>2</v>
      </c>
      <c r="AC26" s="318" t="s">
        <v>7</v>
      </c>
      <c r="AD26" s="264">
        <f t="shared" si="14"/>
        <v>15</v>
      </c>
      <c r="AE26" s="264">
        <f t="shared" si="15"/>
        <v>3</v>
      </c>
      <c r="AF26" s="318" t="s">
        <v>170</v>
      </c>
      <c r="AG26" s="318" t="s">
        <v>8</v>
      </c>
      <c r="AH26" s="318" t="s">
        <v>174</v>
      </c>
      <c r="AI26" s="318" t="s">
        <v>8</v>
      </c>
      <c r="AJ26" s="264">
        <f t="shared" si="16"/>
        <v>10</v>
      </c>
      <c r="AK26" s="264">
        <f t="shared" si="17"/>
        <v>2</v>
      </c>
      <c r="AL26" s="265">
        <f t="shared" si="18"/>
        <v>9</v>
      </c>
      <c r="AM26" s="265">
        <f t="shared" si="19"/>
        <v>0</v>
      </c>
      <c r="AN26" s="265">
        <f t="shared" si="20"/>
        <v>0</v>
      </c>
      <c r="AO26" s="265">
        <f t="shared" si="21"/>
        <v>0</v>
      </c>
      <c r="AP26" s="265">
        <f t="shared" si="22"/>
        <v>0</v>
      </c>
      <c r="AQ26" s="266">
        <f t="shared" si="23"/>
        <v>9</v>
      </c>
      <c r="AR26" s="322" t="s">
        <v>1567</v>
      </c>
      <c r="AS26" s="322" t="s">
        <v>74</v>
      </c>
      <c r="AT26" s="264">
        <f t="shared" si="24"/>
        <v>0</v>
      </c>
      <c r="AU26" s="264">
        <f t="shared" si="25"/>
        <v>0</v>
      </c>
      <c r="AV26" s="322" t="s">
        <v>13</v>
      </c>
      <c r="AW26" s="267">
        <f t="shared" si="26"/>
        <v>10</v>
      </c>
      <c r="AX26" s="267">
        <f t="shared" si="27"/>
        <v>8</v>
      </c>
      <c r="AY26" s="268" t="s">
        <v>246</v>
      </c>
      <c r="AZ26" s="318">
        <v>8</v>
      </c>
      <c r="BA26" s="267">
        <f t="shared" si="28"/>
        <v>1</v>
      </c>
      <c r="BB26" s="268" t="s">
        <v>268</v>
      </c>
      <c r="BC26" s="318">
        <v>5</v>
      </c>
      <c r="BD26" s="267">
        <f t="shared" si="29"/>
        <v>1</v>
      </c>
      <c r="BE26" s="269">
        <f t="shared" si="30"/>
        <v>10</v>
      </c>
      <c r="BF26" s="269">
        <f t="shared" si="31"/>
        <v>1</v>
      </c>
      <c r="BG26" s="269">
        <f t="shared" si="32"/>
        <v>0</v>
      </c>
      <c r="BH26" s="269">
        <f t="shared" si="33"/>
        <v>0</v>
      </c>
      <c r="BI26" s="269">
        <f t="shared" si="34"/>
        <v>0</v>
      </c>
      <c r="BJ26" s="270">
        <f t="shared" si="35"/>
        <v>16.666666666666668</v>
      </c>
      <c r="BK26" s="273" t="s">
        <v>2365</v>
      </c>
      <c r="BL26" s="273" t="s">
        <v>175</v>
      </c>
      <c r="BM26" s="273" t="s">
        <v>175</v>
      </c>
      <c r="BN26" s="613" t="s">
        <v>2531</v>
      </c>
      <c r="BO26" s="273" t="s">
        <v>2532</v>
      </c>
      <c r="BP26" s="332" t="s">
        <v>2461</v>
      </c>
      <c r="BQ26" s="332" t="s">
        <v>2533</v>
      </c>
      <c r="BR26" s="332" t="s">
        <v>2534</v>
      </c>
      <c r="BS26" s="332" t="s">
        <v>2535</v>
      </c>
      <c r="BT26" s="332" t="s">
        <v>2536</v>
      </c>
      <c r="BU26" s="274">
        <f t="shared" si="36"/>
        <v>32</v>
      </c>
    </row>
  </sheetData>
  <autoFilter ref="A1:BU15"/>
  <conditionalFormatting sqref="A26:XFD1048576 BV1:XFD25">
    <cfRule type="cellIs" dxfId="1013" priority="47" operator="equal">
      <formula>"L"</formula>
    </cfRule>
    <cfRule type="cellIs" dxfId="1012" priority="48" operator="equal">
      <formula>"NA"</formula>
    </cfRule>
    <cfRule type="cellIs" dxfId="1011" priority="49" operator="equal">
      <formula>"AB"</formula>
    </cfRule>
  </conditionalFormatting>
  <conditionalFormatting sqref="X1:AB1">
    <cfRule type="cellIs" dxfId="1010" priority="20" operator="equal">
      <formula>"AB"</formula>
    </cfRule>
    <cfRule type="cellIs" dxfId="1009" priority="21" operator="equal">
      <formula>"L"</formula>
    </cfRule>
  </conditionalFormatting>
  <conditionalFormatting sqref="X1:AB1">
    <cfRule type="cellIs" dxfId="1008" priority="17" operator="equal">
      <formula>"L"</formula>
    </cfRule>
    <cfRule type="cellIs" dxfId="1007" priority="18" operator="equal">
      <formula>"NA"</formula>
    </cfRule>
    <cfRule type="cellIs" dxfId="1006" priority="19" operator="equal">
      <formula>"AB"</formula>
    </cfRule>
  </conditionalFormatting>
  <conditionalFormatting sqref="X1:AB1">
    <cfRule type="cellIs" dxfId="1005" priority="16" operator="equal">
      <formula>"L"</formula>
    </cfRule>
  </conditionalFormatting>
  <conditionalFormatting sqref="X1:AB1">
    <cfRule type="cellIs" dxfId="1004" priority="15" operator="equal">
      <formula>"L"</formula>
    </cfRule>
  </conditionalFormatting>
  <conditionalFormatting sqref="A1:W1 AC1:BU1">
    <cfRule type="cellIs" dxfId="1003" priority="22" operator="equal">
      <formula>"L"</formula>
    </cfRule>
    <cfRule type="cellIs" dxfId="1002" priority="23" operator="equal">
      <formula>"NA"</formula>
    </cfRule>
    <cfRule type="cellIs" dxfId="1001" priority="24" operator="equal">
      <formula>"AB"</formula>
    </cfRule>
  </conditionalFormatting>
  <conditionalFormatting sqref="A2:BU25">
    <cfRule type="cellIs" dxfId="1000" priority="3" operator="equal">
      <formula>"NA"</formula>
    </cfRule>
    <cfRule type="cellIs" dxfId="999" priority="4" operator="equal">
      <formula>"AB"</formula>
    </cfRule>
  </conditionalFormatting>
  <conditionalFormatting sqref="A1:XFD1048576">
    <cfRule type="cellIs" dxfId="998" priority="1" operator="equal">
      <formula>"NA"</formula>
    </cfRule>
    <cfRule type="cellIs" dxfId="997" priority="2" operator="equal">
      <formula>"AB"</formula>
    </cfRule>
  </conditionalFormatting>
  <pageMargins left="0.7" right="0.7" top="0.75" bottom="0.75" header="0" footer="0"/>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7030A0"/>
  </sheetPr>
  <dimension ref="B1:AG57"/>
  <sheetViews>
    <sheetView topLeftCell="I1" zoomScaleNormal="100" workbookViewId="0">
      <selection activeCell="R15" sqref="R15:S16"/>
    </sheetView>
  </sheetViews>
  <sheetFormatPr defaultColWidth="3.81640625" defaultRowHeight="15" customHeight="1"/>
  <cols>
    <col min="1" max="1" width="2.81640625" style="3" customWidth="1"/>
    <col min="2" max="3" width="4.81640625" style="3" customWidth="1"/>
    <col min="4" max="4" width="15.81640625" style="3" customWidth="1"/>
    <col min="5" max="6" width="7.36328125" style="3" customWidth="1"/>
    <col min="7" max="7" width="2.6328125" style="7" customWidth="1"/>
    <col min="8" max="9" width="4.453125" style="32" customWidth="1"/>
    <col min="10" max="10" width="3.81640625" style="3" customWidth="1"/>
    <col min="11" max="11" width="8.81640625" style="3" customWidth="1"/>
    <col min="12" max="12" width="3.81640625" style="3" customWidth="1"/>
    <col min="13" max="14" width="7.36328125" style="3" customWidth="1"/>
    <col min="15" max="15" width="2.81640625" style="3" customWidth="1"/>
    <col min="16" max="16" width="3.81640625" style="3"/>
    <col min="17" max="17" width="25.453125" style="4" bestFit="1" customWidth="1"/>
    <col min="18" max="18" width="14.81640625" style="4" bestFit="1" customWidth="1"/>
    <col min="19" max="20" width="10.08984375" style="4" customWidth="1"/>
    <col min="21" max="33" width="3.81640625" style="4"/>
    <col min="34" max="16384" width="3.81640625" style="3"/>
  </cols>
  <sheetData>
    <row r="1" spans="2:32" ht="13.65" customHeight="1">
      <c r="J1" s="1"/>
      <c r="K1" s="1"/>
      <c r="L1" s="1"/>
      <c r="M1" s="1"/>
      <c r="N1" s="1"/>
      <c r="O1" s="1"/>
    </row>
    <row r="2" spans="2:32" ht="13.65" customHeight="1">
      <c r="J2" s="853" t="s">
        <v>77</v>
      </c>
      <c r="K2" s="853"/>
      <c r="L2" s="853"/>
      <c r="M2" s="854" t="s">
        <v>54</v>
      </c>
      <c r="N2" s="854"/>
      <c r="O2" s="854"/>
      <c r="Q2" s="19" t="s">
        <v>19</v>
      </c>
      <c r="R2" s="140" t="e">
        <f>Gr5to8!L6</f>
        <v>#N/A</v>
      </c>
      <c r="S2" s="19"/>
    </row>
    <row r="3" spans="2:32" ht="13.65" customHeight="1">
      <c r="J3" s="1"/>
      <c r="K3" s="1"/>
      <c r="L3" s="1"/>
      <c r="M3" s="1"/>
      <c r="N3" s="1"/>
      <c r="O3" s="1"/>
      <c r="Q3" s="19"/>
      <c r="R3" s="20"/>
      <c r="S3" s="19"/>
    </row>
    <row r="4" spans="2:32" ht="5" customHeight="1">
      <c r="Q4" s="19"/>
      <c r="R4" s="19"/>
      <c r="S4" s="19"/>
    </row>
    <row r="5" spans="2:32" ht="15" customHeight="1">
      <c r="B5" s="855" t="e">
        <f>"Performance Report of "&amp; R2</f>
        <v>#N/A</v>
      </c>
      <c r="C5" s="855"/>
      <c r="D5" s="855"/>
      <c r="E5" s="855"/>
      <c r="F5" s="855"/>
      <c r="G5" s="855"/>
      <c r="H5" s="855"/>
      <c r="I5" s="855"/>
      <c r="J5" s="855"/>
      <c r="K5" s="855"/>
      <c r="L5" s="855"/>
      <c r="M5" s="855"/>
      <c r="N5" s="855"/>
      <c r="Q5" s="19"/>
      <c r="R5" s="20" t="s">
        <v>17</v>
      </c>
      <c r="S5" s="20" t="s">
        <v>9</v>
      </c>
    </row>
    <row r="6" spans="2:32" ht="14.4" customHeight="1">
      <c r="Q6" s="19" t="s">
        <v>28</v>
      </c>
      <c r="R6" s="20" t="e">
        <f>Gr5to8!L18</f>
        <v>#N/A</v>
      </c>
      <c r="S6" s="20">
        <v>8</v>
      </c>
    </row>
    <row r="7" spans="2:32" ht="15" customHeight="1">
      <c r="D7" s="8"/>
      <c r="Q7" s="19" t="s">
        <v>186</v>
      </c>
      <c r="R7" s="140" t="e">
        <f>Gr5to8!L22</f>
        <v>#N/A</v>
      </c>
      <c r="S7" s="140">
        <f>Gr5to8!M22</f>
        <v>4</v>
      </c>
    </row>
    <row r="8" spans="2:32" ht="15" customHeight="1">
      <c r="D8" s="8"/>
      <c r="Q8" s="19" t="s">
        <v>48</v>
      </c>
      <c r="R8" s="20" t="e">
        <f>Gr5to8!L24</f>
        <v>#N/A</v>
      </c>
      <c r="S8" s="20">
        <v>4</v>
      </c>
    </row>
    <row r="9" spans="2:32" ht="15" customHeight="1">
      <c r="D9" s="8"/>
      <c r="Q9" s="19" t="s">
        <v>49</v>
      </c>
      <c r="R9" s="20" t="e">
        <f>Gr5to8!L25</f>
        <v>#N/A</v>
      </c>
      <c r="S9" s="20">
        <v>4</v>
      </c>
    </row>
    <row r="10" spans="2:32" ht="15" customHeight="1">
      <c r="Q10" s="19" t="s">
        <v>21</v>
      </c>
      <c r="R10" s="20" t="e">
        <f>R6+R7+R8+R9</f>
        <v>#N/A</v>
      </c>
      <c r="S10" s="20">
        <f>S6+S7+S8+S9</f>
        <v>20</v>
      </c>
    </row>
    <row r="11" spans="2:32" ht="15" customHeight="1">
      <c r="Q11" s="19"/>
      <c r="R11" s="20"/>
      <c r="S11" s="20"/>
    </row>
    <row r="12" spans="2:32" ht="15" customHeight="1">
      <c r="Q12" s="19"/>
      <c r="R12" s="20" t="s">
        <v>17</v>
      </c>
      <c r="S12" s="20" t="s">
        <v>9</v>
      </c>
    </row>
    <row r="13" spans="2:32" ht="15" customHeight="1">
      <c r="Q13" s="19" t="s">
        <v>50</v>
      </c>
      <c r="R13" s="20"/>
      <c r="S13" s="20"/>
    </row>
    <row r="14" spans="2:32" ht="15" customHeight="1">
      <c r="Q14" s="19" t="s">
        <v>51</v>
      </c>
      <c r="R14" s="140" t="e">
        <f>Gr5to8!L73</f>
        <v>#N/A</v>
      </c>
      <c r="S14" s="140">
        <f>Gr5to8!M73</f>
        <v>8</v>
      </c>
    </row>
    <row r="15" spans="2:32" ht="15" customHeight="1">
      <c r="Q15" s="19" t="s">
        <v>52</v>
      </c>
      <c r="R15" s="140" t="e">
        <f>Gr5to8!L74</f>
        <v>#N/A</v>
      </c>
      <c r="S15" s="140">
        <f>Gr5to8!M74</f>
        <v>2</v>
      </c>
      <c r="T15" s="9"/>
      <c r="U15" s="9"/>
      <c r="V15" s="9"/>
      <c r="W15" s="9"/>
      <c r="X15" s="9"/>
      <c r="Y15" s="9"/>
      <c r="Z15" s="9"/>
      <c r="AA15" s="9"/>
      <c r="AB15" s="9"/>
      <c r="AC15" s="9"/>
      <c r="AD15" s="9"/>
      <c r="AE15" s="9"/>
      <c r="AF15" s="9"/>
    </row>
    <row r="16" spans="2:32" ht="15" customHeight="1">
      <c r="Q16" s="19" t="s">
        <v>53</v>
      </c>
      <c r="R16" s="140" t="e">
        <f>Gr5to8!L75</f>
        <v>#N/A</v>
      </c>
      <c r="S16" s="140">
        <f>Gr5to8!M75</f>
        <v>2</v>
      </c>
      <c r="T16" s="5"/>
      <c r="U16" s="5"/>
      <c r="V16" s="5"/>
      <c r="W16" s="5"/>
      <c r="X16" s="5"/>
      <c r="Y16" s="5"/>
      <c r="Z16" s="5"/>
      <c r="AA16" s="5"/>
      <c r="AB16" s="5"/>
      <c r="AC16" s="5"/>
      <c r="AD16" s="5"/>
      <c r="AE16" s="5"/>
      <c r="AF16" s="5"/>
    </row>
    <row r="17" spans="2:32" ht="15" customHeight="1">
      <c r="Q17" s="19" t="s">
        <v>25</v>
      </c>
      <c r="R17" s="140" t="e">
        <f>R13+R14+R15+R16</f>
        <v>#N/A</v>
      </c>
      <c r="S17" s="140">
        <f>S13+S14+S15+S16</f>
        <v>12</v>
      </c>
      <c r="T17" s="5"/>
      <c r="U17" s="5"/>
      <c r="V17" s="5"/>
      <c r="W17" s="5"/>
      <c r="X17" s="5"/>
      <c r="Y17" s="5"/>
      <c r="Z17" s="5"/>
      <c r="AA17" s="5"/>
      <c r="AB17" s="5"/>
      <c r="AC17" s="5"/>
      <c r="AD17" s="5"/>
      <c r="AE17" s="5"/>
      <c r="AF17" s="5"/>
    </row>
    <row r="18" spans="2:32" ht="15" customHeight="1">
      <c r="Q18" s="5"/>
      <c r="R18" s="5"/>
      <c r="S18" s="5"/>
      <c r="T18" s="5"/>
    </row>
    <row r="19" spans="2:32" ht="15" customHeight="1">
      <c r="Q19" s="5"/>
      <c r="R19" s="5"/>
      <c r="S19" s="5"/>
      <c r="T19" s="5"/>
    </row>
    <row r="20" spans="2:32" ht="15" customHeight="1">
      <c r="Q20" s="5"/>
      <c r="R20" s="5"/>
      <c r="S20" s="5"/>
      <c r="T20" s="5"/>
    </row>
    <row r="21" spans="2:32" ht="15" customHeight="1">
      <c r="Q21" s="5"/>
      <c r="R21" s="5"/>
      <c r="S21" s="5"/>
      <c r="T21" s="5"/>
    </row>
    <row r="22" spans="2:32" ht="15" customHeight="1">
      <c r="Q22" s="5"/>
      <c r="R22" s="5"/>
      <c r="S22" s="5"/>
      <c r="T22" s="5"/>
    </row>
    <row r="25" spans="2:32" ht="15" customHeight="1">
      <c r="Q25" s="21"/>
      <c r="R25" s="21"/>
      <c r="S25" s="21"/>
      <c r="T25" s="5"/>
      <c r="U25" s="5"/>
      <c r="V25" s="5"/>
      <c r="W25" s="5"/>
      <c r="X25" s="5"/>
      <c r="Y25" s="5"/>
      <c r="Z25" s="5"/>
      <c r="AA25" s="5"/>
      <c r="AB25" s="5"/>
      <c r="AC25" s="5"/>
      <c r="AD25" s="5"/>
      <c r="AE25" s="5"/>
      <c r="AF25" s="5"/>
    </row>
    <row r="26" spans="2:32" ht="15" customHeight="1">
      <c r="B26" s="821" t="s">
        <v>78</v>
      </c>
      <c r="C26" s="821"/>
      <c r="D26" s="821"/>
      <c r="E26" s="821"/>
      <c r="F26" s="821"/>
      <c r="G26" s="821"/>
      <c r="H26" s="821"/>
      <c r="I26" s="821"/>
      <c r="J26" s="821"/>
      <c r="K26" s="821"/>
      <c r="L26" s="821"/>
      <c r="M26" s="821"/>
      <c r="N26" s="821"/>
      <c r="Q26" s="5"/>
      <c r="R26" s="5"/>
      <c r="S26" s="5"/>
      <c r="T26" s="5"/>
      <c r="U26" s="5"/>
      <c r="V26" s="5"/>
      <c r="W26" s="5"/>
      <c r="X26" s="5"/>
      <c r="Y26" s="5"/>
      <c r="Z26" s="5"/>
      <c r="AA26" s="5"/>
      <c r="AB26" s="5"/>
      <c r="AC26" s="5"/>
      <c r="AD26" s="5"/>
      <c r="AE26" s="5"/>
      <c r="AF26" s="5"/>
    </row>
    <row r="27" spans="2:32" ht="5" customHeight="1">
      <c r="Q27" s="5"/>
      <c r="R27" s="5"/>
      <c r="S27" s="5"/>
      <c r="T27" s="5"/>
      <c r="U27" s="5"/>
      <c r="V27" s="5"/>
      <c r="W27" s="5"/>
      <c r="X27" s="5"/>
      <c r="Y27" s="5"/>
      <c r="Z27" s="5"/>
      <c r="AA27" s="5"/>
      <c r="AB27" s="5"/>
      <c r="AC27" s="5"/>
      <c r="AD27" s="5"/>
      <c r="AE27" s="5"/>
      <c r="AF27" s="5"/>
    </row>
    <row r="28" spans="2:32" s="21" customFormat="1" ht="12" customHeight="1">
      <c r="B28" s="856" t="s">
        <v>28</v>
      </c>
      <c r="C28" s="857"/>
      <c r="D28" s="858" t="s">
        <v>93</v>
      </c>
      <c r="E28" s="858"/>
      <c r="F28" s="29"/>
      <c r="G28" s="22"/>
      <c r="H28" s="856" t="s">
        <v>28</v>
      </c>
      <c r="I28" s="857"/>
      <c r="J28" s="858" t="s">
        <v>45</v>
      </c>
      <c r="K28" s="858"/>
      <c r="L28" s="858"/>
      <c r="M28" s="858"/>
    </row>
    <row r="29" spans="2:32" s="21" customFormat="1" ht="12" customHeight="1">
      <c r="B29" s="856"/>
      <c r="C29" s="857"/>
      <c r="D29" s="23" t="s">
        <v>20</v>
      </c>
      <c r="E29" s="23" t="s">
        <v>15</v>
      </c>
      <c r="F29" s="30"/>
      <c r="G29" s="22"/>
      <c r="H29" s="856"/>
      <c r="I29" s="857"/>
      <c r="J29" s="859" t="s">
        <v>3</v>
      </c>
      <c r="K29" s="860"/>
      <c r="L29" s="861"/>
      <c r="M29" s="23" t="s">
        <v>4</v>
      </c>
    </row>
    <row r="30" spans="2:32" s="21" customFormat="1" ht="12" customHeight="1">
      <c r="B30" s="856"/>
      <c r="C30" s="857"/>
      <c r="D30" s="24" t="s">
        <v>38</v>
      </c>
      <c r="E30" s="24">
        <v>10</v>
      </c>
      <c r="F30" s="31"/>
      <c r="G30" s="22"/>
      <c r="H30" s="856"/>
      <c r="I30" s="857"/>
      <c r="J30" s="862">
        <v>60</v>
      </c>
      <c r="K30" s="863"/>
      <c r="L30" s="864"/>
      <c r="M30" s="24">
        <v>2</v>
      </c>
    </row>
    <row r="31" spans="2:32" s="21" customFormat="1" ht="12" customHeight="1">
      <c r="B31" s="856"/>
      <c r="C31" s="857"/>
      <c r="D31" s="24" t="s">
        <v>39</v>
      </c>
      <c r="E31" s="24">
        <v>20</v>
      </c>
      <c r="F31" s="31"/>
      <c r="G31" s="22"/>
      <c r="H31" s="856"/>
      <c r="I31" s="857"/>
      <c r="J31" s="862" t="s">
        <v>42</v>
      </c>
      <c r="K31" s="863"/>
      <c r="L31" s="864"/>
      <c r="M31" s="24">
        <v>4</v>
      </c>
    </row>
    <row r="32" spans="2:32" s="21" customFormat="1" ht="12" customHeight="1">
      <c r="B32" s="856"/>
      <c r="C32" s="857"/>
      <c r="D32" s="24" t="s">
        <v>40</v>
      </c>
      <c r="E32" s="24">
        <v>30</v>
      </c>
      <c r="F32" s="31"/>
      <c r="G32" s="22"/>
      <c r="H32" s="856"/>
      <c r="I32" s="857"/>
      <c r="J32" s="862" t="s">
        <v>43</v>
      </c>
      <c r="K32" s="863"/>
      <c r="L32" s="864"/>
      <c r="M32" s="24">
        <v>6</v>
      </c>
    </row>
    <row r="33" spans="2:32" s="21" customFormat="1" ht="12" customHeight="1">
      <c r="B33" s="856"/>
      <c r="C33" s="857"/>
      <c r="D33" s="24" t="s">
        <v>41</v>
      </c>
      <c r="E33" s="24">
        <v>40</v>
      </c>
      <c r="F33" s="31"/>
      <c r="G33" s="22"/>
      <c r="H33" s="856"/>
      <c r="I33" s="857"/>
      <c r="J33" s="862" t="s">
        <v>44</v>
      </c>
      <c r="K33" s="863"/>
      <c r="L33" s="864"/>
      <c r="M33" s="24">
        <v>8</v>
      </c>
    </row>
    <row r="34" spans="2:32" s="21" customFormat="1" ht="5" customHeight="1">
      <c r="G34" s="22"/>
      <c r="H34" s="33"/>
      <c r="I34" s="33"/>
    </row>
    <row r="35" spans="2:32" s="21" customFormat="1" ht="12" customHeight="1">
      <c r="B35" s="856" t="s">
        <v>110</v>
      </c>
      <c r="C35" s="857"/>
      <c r="D35" s="865" t="s">
        <v>93</v>
      </c>
      <c r="E35" s="866"/>
      <c r="F35" s="29"/>
      <c r="G35" s="22"/>
      <c r="H35" s="33"/>
      <c r="I35" s="33"/>
    </row>
    <row r="36" spans="2:32" s="21" customFormat="1" ht="12" customHeight="1">
      <c r="B36" s="856"/>
      <c r="C36" s="857"/>
      <c r="D36" s="23" t="s">
        <v>24</v>
      </c>
      <c r="E36" s="23" t="s">
        <v>15</v>
      </c>
      <c r="F36" s="30"/>
      <c r="G36" s="22"/>
      <c r="H36" s="856" t="s">
        <v>111</v>
      </c>
      <c r="I36" s="857"/>
      <c r="J36" s="859" t="s">
        <v>24</v>
      </c>
      <c r="K36" s="860"/>
      <c r="L36" s="861"/>
      <c r="M36" s="23" t="s">
        <v>15</v>
      </c>
      <c r="N36" s="23" t="s">
        <v>4</v>
      </c>
    </row>
    <row r="37" spans="2:32" s="21" customFormat="1" ht="12" customHeight="1">
      <c r="B37" s="856"/>
      <c r="C37" s="857"/>
      <c r="D37" s="24">
        <v>30</v>
      </c>
      <c r="E37" s="24">
        <v>2</v>
      </c>
      <c r="F37" s="31"/>
      <c r="G37" s="22"/>
      <c r="H37" s="856"/>
      <c r="I37" s="857"/>
      <c r="J37" s="862" t="s">
        <v>8</v>
      </c>
      <c r="K37" s="863"/>
      <c r="L37" s="864"/>
      <c r="M37" s="24">
        <v>10</v>
      </c>
      <c r="N37" s="25">
        <v>2</v>
      </c>
    </row>
    <row r="38" spans="2:32" s="21" customFormat="1" ht="12" customHeight="1">
      <c r="B38" s="856"/>
      <c r="C38" s="857"/>
      <c r="D38" s="24" t="s">
        <v>46</v>
      </c>
      <c r="E38" s="24">
        <v>3</v>
      </c>
      <c r="F38" s="31"/>
      <c r="G38" s="22"/>
      <c r="H38" s="856"/>
      <c r="I38" s="857"/>
      <c r="J38" s="862" t="s">
        <v>7</v>
      </c>
      <c r="K38" s="863"/>
      <c r="L38" s="864"/>
      <c r="M38" s="24">
        <v>15</v>
      </c>
      <c r="N38" s="25">
        <v>3</v>
      </c>
    </row>
    <row r="39" spans="2:32" s="21" customFormat="1" ht="12" customHeight="1">
      <c r="B39" s="856"/>
      <c r="C39" s="857"/>
      <c r="D39" s="24" t="s">
        <v>47</v>
      </c>
      <c r="E39" s="24">
        <v>4</v>
      </c>
      <c r="F39" s="31"/>
      <c r="G39" s="22"/>
      <c r="H39" s="856"/>
      <c r="I39" s="857"/>
      <c r="J39" s="862" t="s">
        <v>6</v>
      </c>
      <c r="K39" s="863"/>
      <c r="L39" s="864"/>
      <c r="M39" s="24">
        <v>20</v>
      </c>
      <c r="N39" s="25">
        <v>4</v>
      </c>
    </row>
    <row r="40" spans="2:32" s="21" customFormat="1" ht="5" customHeight="1">
      <c r="G40" s="22"/>
      <c r="H40" s="33"/>
      <c r="I40" s="33"/>
    </row>
    <row r="41" spans="2:32" s="21" customFormat="1" ht="12" customHeight="1">
      <c r="B41" s="856" t="s">
        <v>112</v>
      </c>
      <c r="C41" s="857"/>
      <c r="D41" s="23" t="s">
        <v>24</v>
      </c>
      <c r="E41" s="23" t="s">
        <v>15</v>
      </c>
      <c r="F41" s="23" t="s">
        <v>4</v>
      </c>
      <c r="H41" s="856" t="s">
        <v>113</v>
      </c>
      <c r="I41" s="857"/>
      <c r="J41" s="859" t="s">
        <v>24</v>
      </c>
      <c r="K41" s="860"/>
      <c r="L41" s="861"/>
      <c r="M41" s="23" t="s">
        <v>15</v>
      </c>
      <c r="N41" s="23" t="s">
        <v>4</v>
      </c>
    </row>
    <row r="42" spans="2:32" s="21" customFormat="1" ht="12" customHeight="1">
      <c r="B42" s="856"/>
      <c r="C42" s="857"/>
      <c r="D42" s="24" t="s">
        <v>107</v>
      </c>
      <c r="E42" s="24">
        <v>6</v>
      </c>
      <c r="F42" s="25">
        <v>3</v>
      </c>
      <c r="H42" s="856"/>
      <c r="I42" s="857"/>
      <c r="J42" s="867" t="s">
        <v>94</v>
      </c>
      <c r="K42" s="868"/>
      <c r="L42" s="869"/>
      <c r="M42" s="24">
        <v>5</v>
      </c>
      <c r="N42" s="25">
        <v>1</v>
      </c>
      <c r="U42" s="26"/>
      <c r="V42" s="26"/>
      <c r="W42" s="26"/>
      <c r="X42" s="26"/>
      <c r="Y42" s="26"/>
      <c r="Z42" s="26"/>
      <c r="AA42" s="26"/>
      <c r="AB42" s="26"/>
      <c r="AC42" s="26"/>
      <c r="AD42" s="26"/>
      <c r="AE42" s="26"/>
      <c r="AF42" s="26"/>
    </row>
    <row r="43" spans="2:32" s="21" customFormat="1" ht="12" customHeight="1">
      <c r="B43" s="856"/>
      <c r="C43" s="857"/>
      <c r="D43" s="24" t="s">
        <v>108</v>
      </c>
      <c r="E43" s="24">
        <v>8</v>
      </c>
      <c r="F43" s="25">
        <v>6</v>
      </c>
      <c r="H43" s="856"/>
      <c r="I43" s="857"/>
      <c r="J43" s="867" t="s">
        <v>95</v>
      </c>
      <c r="K43" s="868"/>
      <c r="L43" s="869"/>
      <c r="M43" s="24">
        <v>10</v>
      </c>
      <c r="N43" s="25">
        <v>2</v>
      </c>
    </row>
    <row r="44" spans="2:32" s="21" customFormat="1" ht="12" customHeight="1">
      <c r="B44" s="856"/>
      <c r="C44" s="857"/>
      <c r="D44" s="24" t="s">
        <v>109</v>
      </c>
      <c r="E44" s="24">
        <v>10</v>
      </c>
      <c r="F44" s="25">
        <v>8</v>
      </c>
      <c r="H44" s="33"/>
      <c r="I44" s="33"/>
      <c r="J44" s="862"/>
      <c r="K44" s="863"/>
      <c r="L44" s="864"/>
      <c r="M44" s="24"/>
      <c r="N44" s="25"/>
    </row>
    <row r="45" spans="2:32" s="27" customFormat="1" ht="5" customHeight="1">
      <c r="G45" s="28"/>
      <c r="H45" s="34"/>
      <c r="I45" s="34"/>
      <c r="Q45" s="21"/>
      <c r="R45" s="21"/>
      <c r="S45" s="21"/>
      <c r="T45" s="21"/>
      <c r="U45" s="21"/>
      <c r="V45" s="21"/>
      <c r="W45" s="21"/>
      <c r="X45" s="21"/>
      <c r="Y45" s="21"/>
      <c r="Z45" s="21"/>
      <c r="AA45" s="21"/>
      <c r="AB45" s="21"/>
      <c r="AC45" s="21"/>
      <c r="AD45" s="21"/>
      <c r="AE45" s="21"/>
      <c r="AF45" s="21"/>
    </row>
    <row r="46" spans="2:32" s="27" customFormat="1" ht="10" customHeight="1">
      <c r="B46" s="876" t="s">
        <v>52</v>
      </c>
      <c r="C46" s="877"/>
      <c r="D46" s="859" t="s">
        <v>24</v>
      </c>
      <c r="E46" s="860"/>
      <c r="F46" s="860"/>
      <c r="G46" s="860"/>
      <c r="H46" s="860"/>
      <c r="I46" s="860"/>
      <c r="J46" s="860"/>
      <c r="K46" s="860"/>
      <c r="L46" s="861"/>
      <c r="M46" s="23" t="s">
        <v>15</v>
      </c>
      <c r="N46" s="23" t="s">
        <v>4</v>
      </c>
      <c r="Q46" s="21"/>
      <c r="R46" s="21"/>
      <c r="S46" s="21"/>
      <c r="T46" s="21"/>
    </row>
    <row r="47" spans="2:32" s="27" customFormat="1" ht="12" customHeight="1">
      <c r="B47" s="876"/>
      <c r="C47" s="877"/>
      <c r="D47" s="878" t="s">
        <v>97</v>
      </c>
      <c r="E47" s="879"/>
      <c r="F47" s="879"/>
      <c r="G47" s="879"/>
      <c r="H47" s="879"/>
      <c r="I47" s="879"/>
      <c r="J47" s="879"/>
      <c r="K47" s="879"/>
      <c r="L47" s="880"/>
      <c r="M47" s="24">
        <v>10</v>
      </c>
      <c r="N47" s="25">
        <v>2</v>
      </c>
      <c r="Q47" s="21"/>
      <c r="R47" s="21"/>
      <c r="S47" s="21"/>
      <c r="T47" s="21"/>
    </row>
    <row r="48" spans="2:32" s="27" customFormat="1" ht="12" customHeight="1">
      <c r="B48" s="876"/>
      <c r="C48" s="877"/>
      <c r="D48" s="878" t="s">
        <v>98</v>
      </c>
      <c r="E48" s="879"/>
      <c r="F48" s="879"/>
      <c r="G48" s="879"/>
      <c r="H48" s="879"/>
      <c r="I48" s="879"/>
      <c r="J48" s="879"/>
      <c r="K48" s="879"/>
      <c r="L48" s="880"/>
      <c r="M48" s="24">
        <v>9</v>
      </c>
      <c r="N48" s="25">
        <v>2</v>
      </c>
      <c r="Q48" s="21"/>
      <c r="R48" s="21"/>
      <c r="S48" s="21"/>
      <c r="T48" s="21"/>
    </row>
    <row r="49" spans="2:33" s="27" customFormat="1" ht="12" customHeight="1">
      <c r="B49" s="876"/>
      <c r="C49" s="877"/>
      <c r="D49" s="878" t="s">
        <v>99</v>
      </c>
      <c r="E49" s="879"/>
      <c r="F49" s="879"/>
      <c r="G49" s="879"/>
      <c r="H49" s="879"/>
      <c r="I49" s="879"/>
      <c r="J49" s="879"/>
      <c r="K49" s="879"/>
      <c r="L49" s="880"/>
      <c r="M49" s="24">
        <v>8</v>
      </c>
      <c r="N49" s="25">
        <v>1</v>
      </c>
      <c r="Q49" s="21"/>
      <c r="R49" s="21"/>
      <c r="S49" s="21"/>
      <c r="T49" s="21"/>
    </row>
    <row r="50" spans="2:33" s="27" customFormat="1" ht="12" customHeight="1">
      <c r="B50" s="876"/>
      <c r="C50" s="877"/>
      <c r="D50" s="875" t="s">
        <v>100</v>
      </c>
      <c r="E50" s="875"/>
      <c r="F50" s="875"/>
      <c r="G50" s="875"/>
      <c r="H50" s="875"/>
      <c r="I50" s="875"/>
      <c r="J50" s="881" t="s">
        <v>96</v>
      </c>
      <c r="K50" s="24">
        <v>6</v>
      </c>
      <c r="L50" s="882" t="s">
        <v>104</v>
      </c>
      <c r="M50" s="871" t="s">
        <v>106</v>
      </c>
      <c r="N50" s="873">
        <v>2</v>
      </c>
      <c r="Q50" s="21"/>
      <c r="R50" s="21"/>
      <c r="S50" s="21"/>
      <c r="T50" s="21"/>
    </row>
    <row r="51" spans="2:33" s="27" customFormat="1" ht="12" customHeight="1">
      <c r="B51" s="876"/>
      <c r="C51" s="877"/>
      <c r="D51" s="875" t="s">
        <v>101</v>
      </c>
      <c r="E51" s="875"/>
      <c r="F51" s="875"/>
      <c r="G51" s="875"/>
      <c r="H51" s="875"/>
      <c r="I51" s="875"/>
      <c r="J51" s="881"/>
      <c r="K51" s="24">
        <v>3</v>
      </c>
      <c r="L51" s="882"/>
      <c r="M51" s="872"/>
      <c r="N51" s="874"/>
      <c r="Q51" s="21"/>
      <c r="R51" s="21"/>
      <c r="S51" s="21"/>
      <c r="T51" s="21"/>
    </row>
    <row r="52" spans="2:33" s="27" customFormat="1" ht="12" customHeight="1">
      <c r="B52" s="876"/>
      <c r="C52" s="877"/>
      <c r="D52" s="875" t="s">
        <v>102</v>
      </c>
      <c r="E52" s="875"/>
      <c r="F52" s="875"/>
      <c r="G52" s="875"/>
      <c r="H52" s="875"/>
      <c r="I52" s="875"/>
      <c r="J52" s="881"/>
      <c r="K52" s="24">
        <v>4</v>
      </c>
      <c r="L52" s="882"/>
      <c r="M52" s="871" t="s">
        <v>105</v>
      </c>
      <c r="N52" s="873">
        <v>1</v>
      </c>
      <c r="Q52" s="21"/>
      <c r="R52" s="21"/>
      <c r="S52" s="21"/>
      <c r="T52" s="21"/>
    </row>
    <row r="53" spans="2:33" s="27" customFormat="1" ht="12" customHeight="1">
      <c r="B53" s="876"/>
      <c r="C53" s="877"/>
      <c r="D53" s="875" t="s">
        <v>103</v>
      </c>
      <c r="E53" s="875"/>
      <c r="F53" s="875"/>
      <c r="G53" s="875"/>
      <c r="H53" s="875"/>
      <c r="I53" s="875"/>
      <c r="J53" s="881"/>
      <c r="K53" s="24">
        <v>2</v>
      </c>
      <c r="L53" s="882"/>
      <c r="M53" s="872"/>
      <c r="N53" s="874"/>
      <c r="Q53" s="21"/>
      <c r="R53" s="21"/>
      <c r="S53" s="21"/>
      <c r="T53" s="21"/>
    </row>
    <row r="54" spans="2:33" ht="9.65" customHeight="1">
      <c r="Q54" s="5"/>
      <c r="R54" s="5"/>
      <c r="S54" s="5"/>
      <c r="T54" s="5"/>
    </row>
    <row r="55" spans="2:33" ht="7.25" customHeight="1">
      <c r="B55" s="870" t="s">
        <v>114</v>
      </c>
      <c r="C55" s="870"/>
      <c r="D55" s="870"/>
      <c r="E55" s="870"/>
      <c r="F55" s="870"/>
      <c r="G55" s="870"/>
      <c r="H55" s="870"/>
      <c r="I55" s="870"/>
      <c r="J55" s="870"/>
      <c r="K55" s="870"/>
      <c r="L55" s="870"/>
      <c r="M55" s="870"/>
      <c r="N55" s="870"/>
      <c r="Q55" s="5"/>
      <c r="R55" s="5"/>
      <c r="S55" s="5"/>
      <c r="T55" s="5"/>
    </row>
    <row r="56" spans="2:33" s="37" customFormat="1" ht="15" customHeight="1">
      <c r="B56" s="870"/>
      <c r="C56" s="870"/>
      <c r="D56" s="870"/>
      <c r="E56" s="870"/>
      <c r="F56" s="870"/>
      <c r="G56" s="870"/>
      <c r="H56" s="870"/>
      <c r="I56" s="870"/>
      <c r="J56" s="870"/>
      <c r="K56" s="870"/>
      <c r="L56" s="870"/>
      <c r="M56" s="870"/>
      <c r="N56" s="870"/>
      <c r="Q56" s="38"/>
      <c r="R56" s="38"/>
      <c r="S56" s="38"/>
      <c r="T56" s="38"/>
      <c r="U56" s="39"/>
      <c r="V56" s="39"/>
      <c r="W56" s="39"/>
      <c r="X56" s="39"/>
      <c r="Y56" s="39"/>
      <c r="Z56" s="39"/>
      <c r="AA56" s="39"/>
      <c r="AB56" s="39"/>
      <c r="AC56" s="39"/>
      <c r="AD56" s="39"/>
      <c r="AE56" s="39"/>
      <c r="AF56" s="39"/>
      <c r="AG56" s="39"/>
    </row>
    <row r="57" spans="2:33" ht="7.75" customHeight="1">
      <c r="B57" s="36"/>
      <c r="C57" s="36"/>
      <c r="D57" s="36"/>
      <c r="E57" s="36"/>
      <c r="F57" s="36"/>
      <c r="G57" s="36"/>
      <c r="H57" s="36"/>
      <c r="I57" s="36"/>
      <c r="J57" s="36"/>
      <c r="K57" s="36"/>
      <c r="L57" s="36"/>
      <c r="M57" s="36"/>
      <c r="N57" s="36"/>
      <c r="Q57" s="5"/>
      <c r="R57" s="5"/>
      <c r="S57" s="5"/>
      <c r="T57" s="5"/>
    </row>
  </sheetData>
  <mergeCells count="42">
    <mergeCell ref="J2:L2"/>
    <mergeCell ref="M2:O2"/>
    <mergeCell ref="B5:N5"/>
    <mergeCell ref="B26:N26"/>
    <mergeCell ref="B28:C33"/>
    <mergeCell ref="D28:E28"/>
    <mergeCell ref="H28:I33"/>
    <mergeCell ref="J28:M28"/>
    <mergeCell ref="J29:L29"/>
    <mergeCell ref="J30:L30"/>
    <mergeCell ref="J31:L31"/>
    <mergeCell ref="J32:L32"/>
    <mergeCell ref="J33:L33"/>
    <mergeCell ref="B35:C39"/>
    <mergeCell ref="D35:E35"/>
    <mergeCell ref="H36:I39"/>
    <mergeCell ref="J36:L36"/>
    <mergeCell ref="J37:L37"/>
    <mergeCell ref="J38:L38"/>
    <mergeCell ref="J39:L39"/>
    <mergeCell ref="B41:C44"/>
    <mergeCell ref="H41:I43"/>
    <mergeCell ref="J41:L41"/>
    <mergeCell ref="J42:L42"/>
    <mergeCell ref="J43:L43"/>
    <mergeCell ref="J44:L44"/>
    <mergeCell ref="B55:N56"/>
    <mergeCell ref="M50:M51"/>
    <mergeCell ref="N50:N51"/>
    <mergeCell ref="D51:I51"/>
    <mergeCell ref="D52:I52"/>
    <mergeCell ref="M52:M53"/>
    <mergeCell ref="N52:N53"/>
    <mergeCell ref="D53:I53"/>
    <mergeCell ref="B46:C53"/>
    <mergeCell ref="D46:L46"/>
    <mergeCell ref="D47:L47"/>
    <mergeCell ref="D48:L48"/>
    <mergeCell ref="D49:L49"/>
    <mergeCell ref="D50:I50"/>
    <mergeCell ref="J50:J53"/>
    <mergeCell ref="L50:L53"/>
  </mergeCells>
  <dataValidations count="1">
    <dataValidation type="list" allowBlank="1" showInputMessage="1" showErrorMessage="1" sqref="M2">
      <formula1>#REF!</formula1>
    </dataValidation>
  </dataValidations>
  <pageMargins left="0.7" right="0.7" top="0.75" bottom="0.75" header="0.3" footer="0.3"/>
  <pageSetup paperSize="9" orientation="portrait" horizont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7030A0"/>
  </sheetPr>
  <dimension ref="A1:AO477"/>
  <sheetViews>
    <sheetView tabSelected="1" zoomScale="115" zoomScaleNormal="115" workbookViewId="0">
      <selection activeCell="P3" sqref="P3"/>
    </sheetView>
  </sheetViews>
  <sheetFormatPr defaultColWidth="8.90625" defaultRowHeight="20" customHeight="1"/>
  <cols>
    <col min="1" max="1" width="4.81640625" style="72" bestFit="1" customWidth="1"/>
    <col min="2" max="2" width="2" style="72" customWidth="1"/>
    <col min="3" max="3" width="2.81640625" style="73" customWidth="1"/>
    <col min="4" max="4" width="17.90625" style="72" bestFit="1" customWidth="1"/>
    <col min="5" max="5" width="1.81640625" style="74" customWidth="1"/>
    <col min="6" max="7" width="8.36328125" style="72" customWidth="1"/>
    <col min="8" max="8" width="1.81640625" style="72" customWidth="1"/>
    <col min="9" max="10" width="8.36328125" style="72" customWidth="1"/>
    <col min="11" max="11" width="1.81640625" style="74" customWidth="1"/>
    <col min="12" max="14" width="8.36328125" style="72" customWidth="1"/>
    <col min="15" max="16384" width="8.90625" style="72"/>
  </cols>
  <sheetData>
    <row r="1" spans="1:14" ht="20" customHeight="1">
      <c r="A1" s="883" t="s">
        <v>791</v>
      </c>
      <c r="B1" s="70"/>
      <c r="C1" s="71"/>
      <c r="D1" s="70"/>
      <c r="E1" s="70"/>
      <c r="F1" s="70"/>
      <c r="G1" s="70"/>
      <c r="H1" s="70"/>
      <c r="I1" s="70"/>
      <c r="J1" s="70"/>
      <c r="K1" s="70"/>
      <c r="L1" s="70"/>
      <c r="M1" s="70"/>
      <c r="N1" s="70"/>
    </row>
    <row r="2" spans="1:14" ht="20" customHeight="1">
      <c r="A2" s="883"/>
      <c r="B2" s="70"/>
      <c r="C2" s="71"/>
      <c r="D2" s="70"/>
      <c r="E2" s="70"/>
      <c r="F2" s="70"/>
      <c r="G2" s="70"/>
      <c r="H2" s="70"/>
      <c r="I2" s="70"/>
      <c r="J2" s="70"/>
      <c r="K2" s="70"/>
      <c r="L2" s="70"/>
      <c r="M2" s="70"/>
      <c r="N2" s="70"/>
    </row>
    <row r="3" spans="1:14" ht="20" customHeight="1">
      <c r="A3" s="883"/>
      <c r="B3" s="70"/>
      <c r="C3" s="71"/>
      <c r="D3" s="70"/>
      <c r="E3" s="70"/>
      <c r="F3" s="70"/>
      <c r="G3" s="70"/>
      <c r="H3" s="70"/>
      <c r="I3" s="70"/>
      <c r="J3" s="70"/>
      <c r="K3" s="70"/>
      <c r="L3" s="70"/>
      <c r="M3" s="70"/>
      <c r="N3" s="70"/>
    </row>
    <row r="4" spans="1:14" ht="20" customHeight="1">
      <c r="A4" s="883"/>
      <c r="B4" s="70"/>
      <c r="C4" s="71"/>
      <c r="D4" s="70"/>
      <c r="E4" s="70"/>
      <c r="F4" s="70"/>
      <c r="G4" s="70"/>
      <c r="H4" s="70"/>
      <c r="I4" s="70"/>
      <c r="J4" s="70"/>
      <c r="K4" s="70"/>
      <c r="L4" s="70"/>
      <c r="M4" s="70"/>
      <c r="N4" s="70"/>
    </row>
    <row r="5" spans="1:14" ht="10" customHeight="1" thickBot="1">
      <c r="A5" s="883"/>
    </row>
    <row r="6" spans="1:14" ht="20" customHeight="1" thickTop="1" thickBot="1">
      <c r="A6" s="883"/>
      <c r="D6" s="75" t="s">
        <v>18</v>
      </c>
      <c r="E6" s="76"/>
      <c r="F6" s="884" t="s">
        <v>2696</v>
      </c>
      <c r="G6" s="884"/>
      <c r="H6" s="73"/>
      <c r="I6" s="885" t="s">
        <v>19</v>
      </c>
      <c r="J6" s="886"/>
      <c r="K6" s="77"/>
      <c r="L6" s="72" t="e">
        <f>VLOOKUP($F$6,Gr5to8M!$A$2:$BX$17,2,0)</f>
        <v>#N/A</v>
      </c>
    </row>
    <row r="7" spans="1:14" ht="20" customHeight="1" thickTop="1" thickBot="1">
      <c r="A7" s="883"/>
      <c r="D7" s="75" t="s">
        <v>33</v>
      </c>
      <c r="E7" s="76"/>
      <c r="F7" s="884" t="e">
        <f>VLOOKUP($F$6,Gr5to8M!$A$2:$BX$17,3,0)</f>
        <v>#N/A</v>
      </c>
      <c r="G7" s="884"/>
      <c r="H7" s="73"/>
      <c r="I7" s="885" t="s">
        <v>34</v>
      </c>
      <c r="J7" s="886"/>
      <c r="K7" s="77"/>
      <c r="L7" s="215" t="e">
        <f>VLOOKUP($F$6,Gr5to8M!$A$2:$BX$17,4,0)</f>
        <v>#N/A</v>
      </c>
      <c r="M7" s="78" t="s">
        <v>4247</v>
      </c>
    </row>
    <row r="8" spans="1:14" s="74" customFormat="1" ht="10" customHeight="1" thickTop="1">
      <c r="A8" s="883"/>
      <c r="C8" s="76"/>
      <c r="D8" s="79"/>
      <c r="F8" s="887"/>
      <c r="G8" s="887"/>
      <c r="I8" s="80"/>
      <c r="J8" s="80"/>
      <c r="K8" s="77"/>
      <c r="L8" s="887"/>
      <c r="M8" s="887"/>
    </row>
    <row r="9" spans="1:14" ht="20" customHeight="1">
      <c r="A9" s="883"/>
      <c r="D9" s="888" t="s">
        <v>22</v>
      </c>
      <c r="E9" s="889"/>
      <c r="F9" s="889"/>
      <c r="G9" s="889"/>
      <c r="H9" s="889"/>
      <c r="I9" s="889"/>
      <c r="J9" s="889"/>
      <c r="K9" s="889"/>
      <c r="L9" s="889"/>
      <c r="M9" s="890"/>
    </row>
    <row r="10" spans="1:14" ht="18" customHeight="1">
      <c r="A10" s="883"/>
      <c r="D10" s="891" t="s">
        <v>26</v>
      </c>
      <c r="E10" s="81"/>
      <c r="F10" s="901" t="s">
        <v>27</v>
      </c>
      <c r="G10" s="902"/>
      <c r="H10" s="82"/>
      <c r="I10" s="901" t="s">
        <v>15</v>
      </c>
      <c r="J10" s="902"/>
      <c r="K10" s="83"/>
      <c r="L10" s="901" t="s">
        <v>4</v>
      </c>
      <c r="M10" s="903"/>
    </row>
    <row r="11" spans="1:14" ht="18" customHeight="1">
      <c r="A11" s="883"/>
      <c r="D11" s="891"/>
      <c r="E11" s="81"/>
      <c r="F11" s="84" t="s">
        <v>17</v>
      </c>
      <c r="G11" s="85" t="s">
        <v>9</v>
      </c>
      <c r="H11" s="82"/>
      <c r="I11" s="84" t="s">
        <v>17</v>
      </c>
      <c r="J11" s="85" t="s">
        <v>9</v>
      </c>
      <c r="K11" s="83"/>
      <c r="L11" s="84" t="s">
        <v>17</v>
      </c>
      <c r="M11" s="86" t="s">
        <v>9</v>
      </c>
    </row>
    <row r="12" spans="1:14" ht="20" customHeight="1">
      <c r="A12" s="883"/>
      <c r="B12" s="904" t="s">
        <v>28</v>
      </c>
      <c r="C12" s="904"/>
      <c r="D12" s="87" t="s">
        <v>0</v>
      </c>
      <c r="E12" s="88"/>
      <c r="F12" s="89" t="e">
        <f>VLOOKUP($F$6,Gr5to8M!$A$2:$BX$17,5,0)</f>
        <v>#N/A</v>
      </c>
      <c r="G12" s="90">
        <v>100</v>
      </c>
      <c r="H12" s="82"/>
      <c r="I12" s="89" t="e">
        <f>VLOOKUP($F$6,Gr5to8M!$A$2:$BX$17,6,0)</f>
        <v>#N/A</v>
      </c>
      <c r="J12" s="90">
        <v>40</v>
      </c>
      <c r="K12" s="88"/>
      <c r="L12" s="897"/>
      <c r="M12" s="898"/>
    </row>
    <row r="13" spans="1:14" ht="20" customHeight="1">
      <c r="A13" s="883"/>
      <c r="B13" s="904"/>
      <c r="C13" s="904"/>
      <c r="D13" s="87" t="e">
        <f>VLOOKUP($F$6,Gr5to8M!$A$2:$BX$17,7,0)</f>
        <v>#N/A</v>
      </c>
      <c r="E13" s="88"/>
      <c r="F13" s="89" t="e">
        <f>VLOOKUP($F$6,Gr5to8M!$A$2:$BX$17,8,0)</f>
        <v>#N/A</v>
      </c>
      <c r="G13" s="90">
        <v>100</v>
      </c>
      <c r="H13" s="82"/>
      <c r="I13" s="89" t="e">
        <f>VLOOKUP($F$6,Gr5to8M!$A$2:$BX$17,9,0)</f>
        <v>#N/A</v>
      </c>
      <c r="J13" s="90">
        <v>40</v>
      </c>
      <c r="K13" s="88"/>
      <c r="L13" s="897"/>
      <c r="M13" s="898"/>
    </row>
    <row r="14" spans="1:14" ht="20" customHeight="1">
      <c r="A14" s="883"/>
      <c r="B14" s="904"/>
      <c r="C14" s="904"/>
      <c r="D14" s="87" t="s">
        <v>36</v>
      </c>
      <c r="E14" s="88"/>
      <c r="F14" s="89" t="e">
        <f>VLOOKUP($F$6,Gr5to8M!$A$2:$BX$17,10,0)</f>
        <v>#N/A</v>
      </c>
      <c r="G14" s="90">
        <v>100</v>
      </c>
      <c r="H14" s="82"/>
      <c r="I14" s="89" t="e">
        <f>VLOOKUP($F$6,Gr5to8M!$A$2:$BX$17,11,0)</f>
        <v>#N/A</v>
      </c>
      <c r="J14" s="90">
        <v>40</v>
      </c>
      <c r="K14" s="88"/>
      <c r="L14" s="897"/>
      <c r="M14" s="898"/>
    </row>
    <row r="15" spans="1:14" ht="20" customHeight="1">
      <c r="A15" s="883"/>
      <c r="B15" s="904"/>
      <c r="C15" s="904"/>
      <c r="D15" s="87" t="s">
        <v>1</v>
      </c>
      <c r="E15" s="88"/>
      <c r="F15" s="89" t="e">
        <f>VLOOKUP($F$6,Gr5to8M!$A$2:$BX$17,12,0)</f>
        <v>#N/A</v>
      </c>
      <c r="G15" s="90">
        <v>100</v>
      </c>
      <c r="H15" s="82"/>
      <c r="I15" s="89" t="e">
        <f>VLOOKUP($F$6,Gr5to8M!$A$2:$BX$17,13,0)</f>
        <v>#N/A</v>
      </c>
      <c r="J15" s="90">
        <v>40</v>
      </c>
      <c r="K15" s="88"/>
      <c r="L15" s="897"/>
      <c r="M15" s="898"/>
    </row>
    <row r="16" spans="1:14" ht="20" customHeight="1">
      <c r="A16" s="883"/>
      <c r="B16" s="904"/>
      <c r="C16" s="904"/>
      <c r="D16" s="91" t="s">
        <v>37</v>
      </c>
      <c r="E16" s="88"/>
      <c r="F16" s="92" t="e">
        <f>VLOOKUP($F$6,Gr5to8M!$A$2:$BX$17,14,0)</f>
        <v>#N/A</v>
      </c>
      <c r="G16" s="165">
        <v>100</v>
      </c>
      <c r="H16" s="82"/>
      <c r="I16" s="163" t="e">
        <f>VLOOKUP($F$6,Gr5to8M!$A$2:$BX$17,15,0)</f>
        <v>#N/A</v>
      </c>
      <c r="J16" s="90">
        <v>40</v>
      </c>
      <c r="K16" s="88"/>
      <c r="L16" s="897"/>
      <c r="M16" s="898"/>
    </row>
    <row r="17" spans="1:13" ht="20" customHeight="1">
      <c r="A17" s="883"/>
      <c r="B17" s="904"/>
      <c r="C17" s="904"/>
      <c r="D17" s="91" t="s">
        <v>2</v>
      </c>
      <c r="E17" s="88"/>
      <c r="F17" s="92" t="e">
        <f>VLOOKUP($F$6,Gr5to8M!$A$2:$BX$17,16,0)</f>
        <v>#N/A</v>
      </c>
      <c r="G17" s="93">
        <v>100</v>
      </c>
      <c r="H17" s="82"/>
      <c r="I17" s="212" t="e">
        <f>VLOOKUP($F$6,Gr5to8M!$A$2:$BX$17,17,0)</f>
        <v>#N/A</v>
      </c>
      <c r="J17" s="90">
        <v>40</v>
      </c>
      <c r="K17" s="88"/>
      <c r="L17" s="897"/>
      <c r="M17" s="898"/>
    </row>
    <row r="18" spans="1:13" ht="20" customHeight="1">
      <c r="A18" s="883"/>
      <c r="D18" s="892" t="s">
        <v>9</v>
      </c>
      <c r="E18" s="892"/>
      <c r="F18" s="892"/>
      <c r="G18" s="892"/>
      <c r="H18" s="94"/>
      <c r="I18" s="216" t="e">
        <f>SUM(I12:I17)</f>
        <v>#N/A</v>
      </c>
      <c r="J18" s="96">
        <f>SUM(J12:J17)</f>
        <v>240</v>
      </c>
      <c r="K18" s="88"/>
      <c r="L18" s="97" t="e">
        <f>VLOOKUP($F$6,Gr5to8M!$A$2:$BX$17,21,0)</f>
        <v>#N/A</v>
      </c>
      <c r="M18" s="98">
        <v>8</v>
      </c>
    </row>
    <row r="19" spans="1:13" s="74" customFormat="1" ht="10" customHeight="1">
      <c r="A19" s="883"/>
      <c r="C19" s="76"/>
      <c r="D19" s="99"/>
      <c r="E19" s="88"/>
      <c r="F19" s="88"/>
      <c r="G19" s="88"/>
      <c r="H19" s="79"/>
      <c r="I19" s="88"/>
      <c r="J19" s="88"/>
      <c r="K19" s="88"/>
      <c r="L19" s="88"/>
      <c r="M19" s="100"/>
    </row>
    <row r="20" spans="1:13" ht="20" customHeight="1">
      <c r="A20" s="883"/>
      <c r="B20" s="893" t="s">
        <v>137</v>
      </c>
      <c r="C20" s="894"/>
      <c r="D20" s="101" t="e">
        <f>VLOOKUP($F$6,Gr5to8M!$A$2:$BX$17,22,0)</f>
        <v>#N/A</v>
      </c>
      <c r="E20" s="88"/>
      <c r="F20" s="89" t="e">
        <f>VLOOKUP($F$6,Gr5to8M!$A$2:$BX$17,23,0)</f>
        <v>#N/A</v>
      </c>
      <c r="G20" s="314" t="s">
        <v>74</v>
      </c>
      <c r="H20" s="82"/>
      <c r="I20" s="89" t="e">
        <f>VLOOKUP($F$6,Gr5to8M!$A$2:$BX$17,24,0)</f>
        <v>#N/A</v>
      </c>
      <c r="J20" s="314" t="s">
        <v>74</v>
      </c>
      <c r="K20" s="88"/>
      <c r="L20" s="897"/>
      <c r="M20" s="898"/>
    </row>
    <row r="21" spans="1:13" ht="20" customHeight="1">
      <c r="A21" s="883"/>
      <c r="B21" s="895"/>
      <c r="C21" s="896"/>
      <c r="D21" s="102" t="s">
        <v>141</v>
      </c>
      <c r="E21" s="88"/>
      <c r="F21" s="92" t="e">
        <f>VLOOKUP($F$6,Gr5to8M!$A$2:$BX$17,76,0)</f>
        <v>#N/A</v>
      </c>
      <c r="G21" s="93">
        <v>100</v>
      </c>
      <c r="H21" s="82"/>
      <c r="I21" s="89" t="e">
        <f>VLOOKUP($F$6,Gr5to8M!$A$2:$BX$17,26,0)</f>
        <v>#N/A</v>
      </c>
      <c r="J21" s="508">
        <v>40</v>
      </c>
      <c r="K21" s="88"/>
      <c r="L21" s="897"/>
      <c r="M21" s="898"/>
    </row>
    <row r="22" spans="1:13" ht="20" customHeight="1">
      <c r="A22" s="883"/>
      <c r="D22" s="892" t="s">
        <v>9</v>
      </c>
      <c r="E22" s="892"/>
      <c r="F22" s="892"/>
      <c r="G22" s="892"/>
      <c r="H22" s="94"/>
      <c r="I22" s="313" t="e">
        <f>SUM(I20:I21)</f>
        <v>#N/A</v>
      </c>
      <c r="J22" s="96">
        <f>SUM(J20:J21)</f>
        <v>40</v>
      </c>
      <c r="K22" s="88"/>
      <c r="L22" s="97" t="e">
        <f>VLOOKUP($F$6,Gr5to8M!$A$2:$BX$17,30,0)</f>
        <v>#N/A</v>
      </c>
      <c r="M22" s="98">
        <v>4</v>
      </c>
    </row>
    <row r="23" spans="1:13" s="74" customFormat="1" ht="10" customHeight="1">
      <c r="A23" s="883"/>
      <c r="C23" s="76"/>
      <c r="D23" s="99"/>
      <c r="E23" s="88"/>
      <c r="F23" s="88"/>
      <c r="G23" s="88"/>
      <c r="H23" s="79"/>
      <c r="I23" s="88"/>
      <c r="J23" s="88"/>
      <c r="K23" s="88"/>
      <c r="L23" s="88"/>
      <c r="M23" s="103"/>
    </row>
    <row r="24" spans="1:13" ht="20" customHeight="1">
      <c r="A24" s="883"/>
      <c r="B24" s="899" t="s">
        <v>136</v>
      </c>
      <c r="C24" s="899"/>
      <c r="D24" s="87" t="s">
        <v>5</v>
      </c>
      <c r="E24" s="88"/>
      <c r="F24" s="900" t="e">
        <f>VLOOKUP($F$6,Gr5to8M!$A$2:$BX$17,31,0)</f>
        <v>#N/A</v>
      </c>
      <c r="G24" s="900"/>
      <c r="H24" s="82"/>
      <c r="I24" s="89" t="e">
        <f>VLOOKUP($F$6,Gr5to8M!$A$2:$BX$17,32,0)</f>
        <v>#N/A</v>
      </c>
      <c r="J24" s="90">
        <v>20</v>
      </c>
      <c r="K24" s="88"/>
      <c r="L24" s="95" t="e">
        <f>VLOOKUP($F$6,Gr5to8M!$A$2:$BX$17,33,0)</f>
        <v>#N/A</v>
      </c>
      <c r="M24" s="104">
        <v>4</v>
      </c>
    </row>
    <row r="25" spans="1:13" ht="20" customHeight="1">
      <c r="A25" s="883"/>
      <c r="B25" s="908" t="s">
        <v>49</v>
      </c>
      <c r="C25" s="908"/>
      <c r="D25" s="105" t="s">
        <v>119</v>
      </c>
      <c r="E25" s="88"/>
      <c r="F25" s="900" t="e">
        <f>VLOOKUP($F$6,Gr5to8M!$A$2:$BX$17,35,0)</f>
        <v>#N/A</v>
      </c>
      <c r="G25" s="900"/>
      <c r="H25" s="82"/>
      <c r="I25" s="900" t="e">
        <f>VLOOKUP($F$6,Gr5to8M!$A$2:$BX$17,38,0)</f>
        <v>#N/A</v>
      </c>
      <c r="J25" s="909">
        <v>20</v>
      </c>
      <c r="K25" s="88"/>
      <c r="L25" s="892" t="e">
        <f>VLOOKUP($F$6,Gr5to8M!$A$2:$BX$17,39,0)</f>
        <v>#N/A</v>
      </c>
      <c r="M25" s="910">
        <v>4</v>
      </c>
    </row>
    <row r="26" spans="1:13" ht="20" customHeight="1">
      <c r="A26" s="883"/>
      <c r="B26" s="908"/>
      <c r="C26" s="908"/>
      <c r="D26" s="106" t="e">
        <f>VLOOKUP($F$6,Gr5to8M!$A$2:$BX$17,34,0)</f>
        <v>#N/A</v>
      </c>
      <c r="E26" s="88"/>
      <c r="F26" s="900"/>
      <c r="G26" s="900"/>
      <c r="H26" s="82"/>
      <c r="I26" s="900"/>
      <c r="J26" s="909"/>
      <c r="K26" s="88"/>
      <c r="L26" s="892"/>
      <c r="M26" s="910"/>
    </row>
    <row r="27" spans="1:13" ht="20" customHeight="1">
      <c r="A27" s="883"/>
      <c r="B27" s="908"/>
      <c r="C27" s="908"/>
      <c r="D27" s="105" t="s">
        <v>120</v>
      </c>
      <c r="E27" s="88"/>
      <c r="F27" s="900" t="e">
        <f>VLOOKUP($F$6,Gr5to8M!$A$2:$BX$17,37,0)</f>
        <v>#N/A</v>
      </c>
      <c r="G27" s="900"/>
      <c r="H27" s="82"/>
      <c r="I27" s="900"/>
      <c r="J27" s="909"/>
      <c r="K27" s="88"/>
      <c r="L27" s="892"/>
      <c r="M27" s="910"/>
    </row>
    <row r="28" spans="1:13" ht="20" customHeight="1">
      <c r="A28" s="883"/>
      <c r="B28" s="908"/>
      <c r="C28" s="908"/>
      <c r="D28" s="106" t="e">
        <f>VLOOKUP($F$6,Gr5to8M!$A$2:$BX$17,36,0)</f>
        <v>#N/A</v>
      </c>
      <c r="E28" s="88"/>
      <c r="F28" s="900"/>
      <c r="G28" s="900"/>
      <c r="H28" s="82"/>
      <c r="I28" s="900"/>
      <c r="J28" s="909"/>
      <c r="K28" s="88"/>
      <c r="L28" s="892"/>
      <c r="M28" s="910"/>
    </row>
    <row r="29" spans="1:13" s="74" customFormat="1" ht="10" customHeight="1">
      <c r="A29" s="883"/>
      <c r="C29" s="76"/>
      <c r="D29" s="107"/>
      <c r="E29" s="88"/>
      <c r="F29" s="88"/>
      <c r="G29" s="88"/>
      <c r="H29" s="79"/>
      <c r="I29" s="88"/>
      <c r="J29" s="88"/>
      <c r="K29" s="88"/>
      <c r="L29" s="88"/>
      <c r="M29" s="103"/>
    </row>
    <row r="30" spans="1:13" ht="20" customHeight="1">
      <c r="A30" s="883"/>
      <c r="D30" s="905" t="s">
        <v>75</v>
      </c>
      <c r="E30" s="906"/>
      <c r="F30" s="906"/>
      <c r="G30" s="906"/>
      <c r="H30" s="906"/>
      <c r="I30" s="906"/>
      <c r="J30" s="906"/>
      <c r="K30" s="108"/>
      <c r="L30" s="109" t="e">
        <f>L18+L22+L24+L25</f>
        <v>#N/A</v>
      </c>
      <c r="M30" s="109">
        <f>M18+M22+M24+M25</f>
        <v>20</v>
      </c>
    </row>
    <row r="31" spans="1:13" ht="166.75" customHeight="1">
      <c r="A31" s="110" t="s">
        <v>660</v>
      </c>
      <c r="D31" s="111"/>
      <c r="E31" s="77"/>
    </row>
    <row r="32" spans="1:13" ht="20" customHeight="1">
      <c r="A32" s="883" t="s">
        <v>791</v>
      </c>
      <c r="C32" s="907" t="s">
        <v>127</v>
      </c>
      <c r="D32" s="907"/>
      <c r="E32" s="907"/>
      <c r="F32" s="907"/>
      <c r="G32" s="907"/>
      <c r="H32" s="907"/>
      <c r="I32" s="907"/>
      <c r="J32" s="907"/>
      <c r="K32" s="907"/>
      <c r="L32" s="907"/>
      <c r="M32" s="907"/>
    </row>
    <row r="33" spans="1:13" ht="20" customHeight="1">
      <c r="A33" s="883"/>
      <c r="E33" s="72"/>
      <c r="K33" s="72"/>
    </row>
    <row r="34" spans="1:13" ht="20" customHeight="1">
      <c r="A34" s="883"/>
      <c r="C34" s="916" t="s">
        <v>0</v>
      </c>
      <c r="D34" s="917" t="e">
        <f>VLOOKUP($F$6,Gr5to8M!$A$2:$BX$17,69,0)</f>
        <v>#N/A</v>
      </c>
      <c r="E34" s="917"/>
      <c r="F34" s="917"/>
      <c r="G34" s="917"/>
      <c r="H34" s="917"/>
      <c r="I34" s="917"/>
      <c r="J34" s="917"/>
      <c r="K34" s="917"/>
      <c r="L34" s="917"/>
      <c r="M34" s="917"/>
    </row>
    <row r="35" spans="1:13" ht="20" customHeight="1">
      <c r="A35" s="883"/>
      <c r="C35" s="916"/>
      <c r="D35" s="917"/>
      <c r="E35" s="917"/>
      <c r="F35" s="917"/>
      <c r="G35" s="917"/>
      <c r="H35" s="917"/>
      <c r="I35" s="917"/>
      <c r="J35" s="917"/>
      <c r="K35" s="917"/>
      <c r="L35" s="917"/>
      <c r="M35" s="917"/>
    </row>
    <row r="36" spans="1:13" ht="20" customHeight="1">
      <c r="A36" s="883"/>
      <c r="C36" s="916"/>
      <c r="D36" s="917"/>
      <c r="E36" s="917"/>
      <c r="F36" s="917"/>
      <c r="G36" s="917"/>
      <c r="H36" s="917"/>
      <c r="I36" s="917"/>
      <c r="J36" s="917"/>
      <c r="K36" s="917"/>
      <c r="L36" s="917"/>
      <c r="M36" s="917"/>
    </row>
    <row r="37" spans="1:13" ht="20" customHeight="1">
      <c r="A37" s="883"/>
      <c r="C37" s="112"/>
      <c r="E37" s="72"/>
      <c r="K37" s="72"/>
    </row>
    <row r="38" spans="1:13" ht="20" customHeight="1">
      <c r="A38" s="883"/>
      <c r="C38" s="916" t="e">
        <f>D13</f>
        <v>#N/A</v>
      </c>
      <c r="D38" s="950" t="e">
        <f>VLOOKUP($F$6,Gr5to8M!$A$2:$BX$17,70,0)</f>
        <v>#N/A</v>
      </c>
      <c r="E38" s="950"/>
      <c r="F38" s="950"/>
      <c r="G38" s="950"/>
      <c r="H38" s="950"/>
      <c r="I38" s="950"/>
      <c r="J38" s="950"/>
      <c r="K38" s="950"/>
      <c r="L38" s="950"/>
      <c r="M38" s="950"/>
    </row>
    <row r="39" spans="1:13" ht="20" customHeight="1">
      <c r="A39" s="883"/>
      <c r="C39" s="916"/>
      <c r="D39" s="950"/>
      <c r="E39" s="950"/>
      <c r="F39" s="950"/>
      <c r="G39" s="950"/>
      <c r="H39" s="950"/>
      <c r="I39" s="950"/>
      <c r="J39" s="950"/>
      <c r="K39" s="950"/>
      <c r="L39" s="950"/>
      <c r="M39" s="950"/>
    </row>
    <row r="40" spans="1:13" ht="20" customHeight="1">
      <c r="A40" s="883"/>
      <c r="C40" s="916"/>
      <c r="D40" s="950"/>
      <c r="E40" s="950"/>
      <c r="F40" s="950"/>
      <c r="G40" s="950"/>
      <c r="H40" s="950"/>
      <c r="I40" s="950"/>
      <c r="J40" s="950"/>
      <c r="K40" s="950"/>
      <c r="L40" s="950"/>
      <c r="M40" s="950"/>
    </row>
    <row r="41" spans="1:13" ht="20" customHeight="1">
      <c r="A41" s="883"/>
      <c r="C41" s="112"/>
      <c r="E41" s="72"/>
      <c r="K41" s="72"/>
    </row>
    <row r="42" spans="1:13" ht="20" customHeight="1">
      <c r="A42" s="883"/>
      <c r="C42" s="916" t="s">
        <v>36</v>
      </c>
      <c r="D42" s="917" t="e">
        <f>VLOOKUP($F$6,Gr5to8M!$A$2:$BX$17,71,0)</f>
        <v>#N/A</v>
      </c>
      <c r="E42" s="917"/>
      <c r="F42" s="917"/>
      <c r="G42" s="917"/>
      <c r="H42" s="917"/>
      <c r="I42" s="917"/>
      <c r="J42" s="917"/>
      <c r="K42" s="917"/>
      <c r="L42" s="917"/>
      <c r="M42" s="917"/>
    </row>
    <row r="43" spans="1:13" ht="20" customHeight="1">
      <c r="A43" s="883"/>
      <c r="C43" s="916"/>
      <c r="D43" s="917"/>
      <c r="E43" s="917"/>
      <c r="F43" s="917"/>
      <c r="G43" s="917"/>
      <c r="H43" s="917"/>
      <c r="I43" s="917"/>
      <c r="J43" s="917"/>
      <c r="K43" s="917"/>
      <c r="L43" s="917"/>
      <c r="M43" s="917"/>
    </row>
    <row r="44" spans="1:13" ht="20" customHeight="1">
      <c r="A44" s="883"/>
      <c r="C44" s="916"/>
      <c r="D44" s="917"/>
      <c r="E44" s="917"/>
      <c r="F44" s="917"/>
      <c r="G44" s="917"/>
      <c r="H44" s="917"/>
      <c r="I44" s="917"/>
      <c r="J44" s="917"/>
      <c r="K44" s="917"/>
      <c r="L44" s="917"/>
      <c r="M44" s="917"/>
    </row>
    <row r="45" spans="1:13" ht="20" customHeight="1">
      <c r="A45" s="883"/>
      <c r="C45" s="112"/>
      <c r="E45" s="72"/>
      <c r="K45" s="72"/>
    </row>
    <row r="46" spans="1:13" ht="20" customHeight="1">
      <c r="A46" s="883"/>
      <c r="C46" s="916" t="s">
        <v>1</v>
      </c>
      <c r="D46" s="917" t="e">
        <f>VLOOKUP($F$6,Gr5to8M!$A$2:$BX$17,72,0)</f>
        <v>#N/A</v>
      </c>
      <c r="E46" s="917"/>
      <c r="F46" s="917"/>
      <c r="G46" s="917"/>
      <c r="H46" s="917"/>
      <c r="I46" s="917"/>
      <c r="J46" s="917"/>
      <c r="K46" s="917"/>
      <c r="L46" s="917"/>
      <c r="M46" s="917"/>
    </row>
    <row r="47" spans="1:13" ht="20" customHeight="1">
      <c r="A47" s="883"/>
      <c r="C47" s="916"/>
      <c r="D47" s="917"/>
      <c r="E47" s="917"/>
      <c r="F47" s="917"/>
      <c r="G47" s="917"/>
      <c r="H47" s="917"/>
      <c r="I47" s="917"/>
      <c r="J47" s="917"/>
      <c r="K47" s="917"/>
      <c r="L47" s="917"/>
      <c r="M47" s="917"/>
    </row>
    <row r="48" spans="1:13" ht="20" customHeight="1">
      <c r="A48" s="883"/>
      <c r="C48" s="916"/>
      <c r="D48" s="917"/>
      <c r="E48" s="917"/>
      <c r="F48" s="917"/>
      <c r="G48" s="917"/>
      <c r="H48" s="917"/>
      <c r="I48" s="917"/>
      <c r="J48" s="917"/>
      <c r="K48" s="917"/>
      <c r="L48" s="917"/>
      <c r="M48" s="917"/>
    </row>
    <row r="49" spans="1:13" ht="20" customHeight="1">
      <c r="A49" s="883"/>
      <c r="C49" s="112"/>
      <c r="E49" s="72"/>
      <c r="K49" s="72"/>
    </row>
    <row r="50" spans="1:13" ht="20" customHeight="1">
      <c r="A50" s="883"/>
      <c r="C50" s="916" t="s">
        <v>37</v>
      </c>
      <c r="D50" s="917" t="e">
        <f>VLOOKUP($F$6,Gr5to8M!$A$2:$BX$17,73,0)</f>
        <v>#N/A</v>
      </c>
      <c r="E50" s="917"/>
      <c r="F50" s="917"/>
      <c r="G50" s="917"/>
      <c r="H50" s="917"/>
      <c r="I50" s="917"/>
      <c r="J50" s="917"/>
      <c r="K50" s="917"/>
      <c r="L50" s="917"/>
      <c r="M50" s="917"/>
    </row>
    <row r="51" spans="1:13" ht="20" customHeight="1">
      <c r="A51" s="883"/>
      <c r="C51" s="916"/>
      <c r="D51" s="917"/>
      <c r="E51" s="917"/>
      <c r="F51" s="917"/>
      <c r="G51" s="917"/>
      <c r="H51" s="917"/>
      <c r="I51" s="917"/>
      <c r="J51" s="917"/>
      <c r="K51" s="917"/>
      <c r="L51" s="917"/>
      <c r="M51" s="917"/>
    </row>
    <row r="52" spans="1:13" ht="20" customHeight="1">
      <c r="A52" s="883"/>
      <c r="C52" s="916"/>
      <c r="D52" s="917"/>
      <c r="E52" s="917"/>
      <c r="F52" s="917"/>
      <c r="G52" s="917"/>
      <c r="H52" s="917"/>
      <c r="I52" s="917"/>
      <c r="J52" s="917"/>
      <c r="K52" s="917"/>
      <c r="L52" s="917"/>
      <c r="M52" s="917"/>
    </row>
    <row r="53" spans="1:13" ht="20" customHeight="1">
      <c r="A53" s="883"/>
      <c r="C53" s="112"/>
      <c r="E53" s="72"/>
      <c r="K53" s="72"/>
    </row>
    <row r="54" spans="1:13" ht="20" customHeight="1">
      <c r="A54" s="883"/>
      <c r="C54" s="916" t="s">
        <v>2</v>
      </c>
      <c r="D54" s="917" t="e">
        <f>VLOOKUP($F$6,Gr5to8M!$A$2:$BX$17,74,0)</f>
        <v>#N/A</v>
      </c>
      <c r="E54" s="917"/>
      <c r="F54" s="917"/>
      <c r="G54" s="917"/>
      <c r="H54" s="917"/>
      <c r="I54" s="917"/>
      <c r="J54" s="917"/>
      <c r="K54" s="917"/>
      <c r="L54" s="917"/>
      <c r="M54" s="917"/>
    </row>
    <row r="55" spans="1:13" ht="20" customHeight="1">
      <c r="A55" s="883"/>
      <c r="C55" s="916"/>
      <c r="D55" s="917"/>
      <c r="E55" s="917"/>
      <c r="F55" s="917"/>
      <c r="G55" s="917"/>
      <c r="H55" s="917"/>
      <c r="I55" s="917"/>
      <c r="J55" s="917"/>
      <c r="K55" s="917"/>
      <c r="L55" s="917"/>
      <c r="M55" s="917"/>
    </row>
    <row r="56" spans="1:13" ht="20" customHeight="1">
      <c r="A56" s="883"/>
      <c r="C56" s="916"/>
      <c r="D56" s="917"/>
      <c r="E56" s="917"/>
      <c r="F56" s="917"/>
      <c r="G56" s="917"/>
      <c r="H56" s="917"/>
      <c r="I56" s="917"/>
      <c r="J56" s="917"/>
      <c r="K56" s="917"/>
      <c r="L56" s="917"/>
      <c r="M56" s="917"/>
    </row>
    <row r="57" spans="1:13" ht="20" customHeight="1">
      <c r="A57" s="883"/>
      <c r="E57" s="72"/>
      <c r="K57" s="72"/>
    </row>
    <row r="58" spans="1:13" ht="20" customHeight="1">
      <c r="A58" s="911" t="s">
        <v>660</v>
      </c>
      <c r="C58" s="916" t="s">
        <v>124</v>
      </c>
      <c r="D58" s="913" t="e">
        <f>VLOOKUP($F$6,Gr5to8M!$A$2:$BX$17,75,0)</f>
        <v>#N/A</v>
      </c>
      <c r="E58" s="913"/>
      <c r="F58" s="913"/>
      <c r="G58" s="913"/>
      <c r="H58" s="913"/>
      <c r="I58" s="913"/>
      <c r="J58" s="913"/>
      <c r="K58" s="913"/>
      <c r="L58" s="913"/>
      <c r="M58" s="913"/>
    </row>
    <row r="59" spans="1:13" ht="20" customHeight="1">
      <c r="A59" s="911"/>
      <c r="C59" s="916"/>
      <c r="D59" s="913"/>
      <c r="E59" s="913"/>
      <c r="F59" s="913"/>
      <c r="G59" s="913"/>
      <c r="H59" s="913"/>
      <c r="I59" s="913"/>
      <c r="J59" s="913"/>
      <c r="K59" s="913"/>
      <c r="L59" s="913"/>
      <c r="M59" s="913"/>
    </row>
    <row r="60" spans="1:13" ht="20" customHeight="1">
      <c r="A60" s="911"/>
      <c r="C60" s="916"/>
      <c r="D60" s="913"/>
      <c r="E60" s="913"/>
      <c r="F60" s="913"/>
      <c r="G60" s="913"/>
      <c r="H60" s="913"/>
      <c r="I60" s="913"/>
      <c r="J60" s="913"/>
      <c r="K60" s="913"/>
      <c r="L60" s="913"/>
      <c r="M60" s="913"/>
    </row>
    <row r="61" spans="1:13" ht="20" customHeight="1">
      <c r="A61" s="911"/>
      <c r="C61" s="916"/>
      <c r="D61" s="913"/>
      <c r="E61" s="913"/>
      <c r="F61" s="913"/>
      <c r="G61" s="913"/>
      <c r="H61" s="913"/>
      <c r="I61" s="913"/>
      <c r="J61" s="913"/>
      <c r="K61" s="913"/>
      <c r="L61" s="913"/>
      <c r="M61" s="913"/>
    </row>
    <row r="62" spans="1:13" ht="20" customHeight="1">
      <c r="A62" s="911"/>
      <c r="C62" s="916"/>
      <c r="D62" s="913"/>
      <c r="E62" s="913"/>
      <c r="F62" s="913"/>
      <c r="G62" s="913"/>
      <c r="H62" s="913"/>
      <c r="I62" s="913"/>
      <c r="J62" s="913"/>
      <c r="K62" s="913"/>
      <c r="L62" s="913"/>
      <c r="M62" s="913"/>
    </row>
    <row r="63" spans="1:13" ht="20" customHeight="1">
      <c r="A63" s="911"/>
      <c r="C63" s="916"/>
      <c r="D63" s="913"/>
      <c r="E63" s="913"/>
      <c r="F63" s="913"/>
      <c r="G63" s="913"/>
      <c r="H63" s="913"/>
      <c r="I63" s="913"/>
      <c r="J63" s="913"/>
      <c r="K63" s="913"/>
      <c r="L63" s="913"/>
      <c r="M63" s="913"/>
    </row>
    <row r="64" spans="1:13" ht="20" customHeight="1">
      <c r="A64" s="911"/>
      <c r="C64" s="916"/>
      <c r="D64" s="913"/>
      <c r="E64" s="913"/>
      <c r="F64" s="913"/>
      <c r="G64" s="913"/>
      <c r="H64" s="913"/>
      <c r="I64" s="913"/>
      <c r="J64" s="913"/>
      <c r="K64" s="913"/>
      <c r="L64" s="913"/>
      <c r="M64" s="913"/>
    </row>
    <row r="65" spans="1:29" ht="20" customHeight="1">
      <c r="A65" s="911"/>
      <c r="C65" s="916"/>
      <c r="D65" s="913"/>
      <c r="E65" s="913"/>
      <c r="F65" s="913"/>
      <c r="G65" s="913"/>
      <c r="H65" s="913"/>
      <c r="I65" s="913"/>
      <c r="J65" s="913"/>
      <c r="K65" s="913"/>
      <c r="L65" s="913"/>
      <c r="M65" s="913"/>
    </row>
    <row r="66" spans="1:29" ht="23.4" customHeight="1">
      <c r="A66" s="911"/>
      <c r="C66" s="916"/>
      <c r="D66" s="913"/>
      <c r="E66" s="913"/>
      <c r="F66" s="913"/>
      <c r="G66" s="913"/>
      <c r="H66" s="913"/>
      <c r="I66" s="913"/>
      <c r="J66" s="913"/>
      <c r="K66" s="913"/>
      <c r="L66" s="913"/>
      <c r="M66" s="913"/>
    </row>
    <row r="67" spans="1:29" ht="23.4" customHeight="1">
      <c r="A67" s="911"/>
      <c r="C67" s="916"/>
      <c r="D67" s="913"/>
      <c r="E67" s="913"/>
      <c r="F67" s="913"/>
      <c r="G67" s="913"/>
      <c r="H67" s="913"/>
      <c r="I67" s="913"/>
      <c r="J67" s="913"/>
      <c r="K67" s="913"/>
      <c r="L67" s="913"/>
      <c r="M67" s="913"/>
    </row>
    <row r="68" spans="1:29" ht="20" customHeight="1">
      <c r="A68" s="883" t="s">
        <v>791</v>
      </c>
      <c r="D68" s="113" t="s">
        <v>23</v>
      </c>
      <c r="E68" s="113"/>
      <c r="F68" s="113"/>
      <c r="G68" s="113"/>
      <c r="H68" s="113"/>
      <c r="I68" s="113"/>
      <c r="J68" s="113"/>
      <c r="K68" s="113"/>
      <c r="L68" s="113"/>
      <c r="M68" s="113"/>
    </row>
    <row r="69" spans="1:29" ht="15" customHeight="1">
      <c r="A69" s="883"/>
      <c r="D69" s="969" t="s">
        <v>26</v>
      </c>
      <c r="E69" s="81"/>
      <c r="F69" s="953" t="s">
        <v>24</v>
      </c>
      <c r="G69" s="953"/>
      <c r="H69" s="82"/>
      <c r="I69" s="953" t="s">
        <v>15</v>
      </c>
      <c r="J69" s="953"/>
      <c r="K69" s="83"/>
      <c r="L69" s="953" t="s">
        <v>4</v>
      </c>
      <c r="M69" s="954"/>
    </row>
    <row r="70" spans="1:29" ht="15" customHeight="1">
      <c r="A70" s="883"/>
      <c r="D70" s="970"/>
      <c r="E70" s="81"/>
      <c r="F70" s="971"/>
      <c r="G70" s="971"/>
      <c r="H70" s="82"/>
      <c r="I70" s="114" t="s">
        <v>17</v>
      </c>
      <c r="J70" s="114" t="s">
        <v>9</v>
      </c>
      <c r="K70" s="83"/>
      <c r="L70" s="114" t="s">
        <v>17</v>
      </c>
      <c r="M70" s="115" t="s">
        <v>9</v>
      </c>
    </row>
    <row r="71" spans="1:29" ht="20" customHeight="1">
      <c r="A71" s="883"/>
      <c r="C71" s="964" t="s">
        <v>29</v>
      </c>
      <c r="D71" s="105" t="s">
        <v>10</v>
      </c>
      <c r="E71" s="88"/>
      <c r="F71" s="965" t="e">
        <f>VLOOKUP($F$6,Gr5to8M!$A$2:$BX$17,47,0)</f>
        <v>#N/A</v>
      </c>
      <c r="G71" s="966"/>
      <c r="H71" s="82"/>
      <c r="I71" s="951" t="s">
        <v>74</v>
      </c>
      <c r="J71" s="951" t="s">
        <v>74</v>
      </c>
      <c r="K71" s="88"/>
      <c r="L71" s="951" t="s">
        <v>74</v>
      </c>
      <c r="M71" s="951" t="s">
        <v>74</v>
      </c>
    </row>
    <row r="72" spans="1:29" ht="20" customHeight="1">
      <c r="A72" s="883"/>
      <c r="C72" s="964"/>
      <c r="D72" s="106" t="e">
        <f>VLOOKUP($F$6,Gr5to8M!$A$2:$BX$17,46,0)</f>
        <v>#N/A</v>
      </c>
      <c r="E72" s="88"/>
      <c r="F72" s="967"/>
      <c r="G72" s="968"/>
      <c r="H72" s="82"/>
      <c r="I72" s="952"/>
      <c r="J72" s="952"/>
      <c r="K72" s="88"/>
      <c r="L72" s="952"/>
      <c r="M72" s="952"/>
    </row>
    <row r="73" spans="1:29" ht="20" customHeight="1">
      <c r="A73" s="883"/>
      <c r="C73" s="116" t="s">
        <v>30</v>
      </c>
      <c r="D73" s="87" t="s">
        <v>12</v>
      </c>
      <c r="E73" s="88"/>
      <c r="F73" s="914" t="e">
        <f>VLOOKUP($F$6,Gr5to8M!$A$2:$BX$17,50,0)</f>
        <v>#N/A</v>
      </c>
      <c r="G73" s="915"/>
      <c r="H73" s="82"/>
      <c r="I73" s="89" t="e">
        <f>VLOOKUP($F$6,Gr5to8M!$A$2:$BX$17,51,0)</f>
        <v>#N/A</v>
      </c>
      <c r="J73" s="314">
        <v>10</v>
      </c>
      <c r="K73" s="88"/>
      <c r="L73" s="89" t="e">
        <f>VLOOKUP($F$6,Gr5to8M!$A$2:$BX$17,52,0)</f>
        <v>#N/A</v>
      </c>
      <c r="M73" s="314">
        <v>8</v>
      </c>
    </row>
    <row r="74" spans="1:29" ht="20" customHeight="1">
      <c r="A74" s="883"/>
      <c r="C74" s="116" t="s">
        <v>31</v>
      </c>
      <c r="D74" s="87" t="s">
        <v>11</v>
      </c>
      <c r="E74" s="88"/>
      <c r="F74" s="798" t="s">
        <v>204</v>
      </c>
      <c r="G74" s="799"/>
      <c r="H74" s="82"/>
      <c r="I74" s="89" t="e">
        <f>VLOOKUP($F$6,Gr5to8M!$A$2:$BX$17,54,0)</f>
        <v>#N/A</v>
      </c>
      <c r="J74" s="117">
        <v>10</v>
      </c>
      <c r="K74" s="88"/>
      <c r="L74" s="89" t="e">
        <f>VLOOKUP($F$6,Gr5to8M!$A$2:$BX$17,55,0)</f>
        <v>#N/A</v>
      </c>
      <c r="M74" s="117">
        <v>2</v>
      </c>
    </row>
    <row r="75" spans="1:29" ht="20" customHeight="1">
      <c r="A75" s="883"/>
      <c r="C75" s="116" t="s">
        <v>32</v>
      </c>
      <c r="D75" s="87" t="s">
        <v>16</v>
      </c>
      <c r="E75" s="88"/>
      <c r="F75" s="798" t="s">
        <v>266</v>
      </c>
      <c r="G75" s="799"/>
      <c r="H75" s="82"/>
      <c r="I75" s="314" t="e">
        <f>VLOOKUP($F$6,Gr5to8M!$A$2:$BX$17,57,0)</f>
        <v>#N/A</v>
      </c>
      <c r="J75" s="314" t="e">
        <f>VLOOKUP($F$6,Gr5to8M!$A$2:$BX$17,51,0)</f>
        <v>#N/A</v>
      </c>
      <c r="K75" s="88"/>
      <c r="L75" s="314" t="e">
        <f>VLOOKUP($F$6,Gr5to8M!$A$2:$BX$17,58,0)</f>
        <v>#N/A</v>
      </c>
      <c r="M75" s="314">
        <v>2</v>
      </c>
    </row>
    <row r="76" spans="1:29" ht="20" customHeight="1">
      <c r="A76" s="883"/>
      <c r="D76" s="118" t="s">
        <v>76</v>
      </c>
      <c r="E76" s="119"/>
      <c r="F76" s="119"/>
      <c r="G76" s="119"/>
      <c r="H76" s="119"/>
      <c r="I76" s="119"/>
      <c r="J76" s="119"/>
      <c r="K76" s="120"/>
      <c r="L76" s="121" t="e">
        <f>L73+L74+L75</f>
        <v>#N/A</v>
      </c>
      <c r="M76" s="121">
        <f>M73+M74+M75</f>
        <v>12</v>
      </c>
    </row>
    <row r="77" spans="1:29" ht="18" customHeight="1">
      <c r="A77" s="883"/>
      <c r="E77" s="72"/>
      <c r="G77" s="74"/>
      <c r="H77" s="122"/>
      <c r="I77" s="122"/>
      <c r="K77" s="72"/>
      <c r="P77" s="123"/>
      <c r="Q77" s="123"/>
      <c r="R77" s="123"/>
      <c r="S77" s="123"/>
      <c r="T77" s="123"/>
      <c r="U77" s="123"/>
      <c r="V77" s="123"/>
      <c r="W77" s="123"/>
      <c r="X77" s="123"/>
      <c r="Y77" s="123"/>
      <c r="Z77" s="123"/>
      <c r="AA77" s="123"/>
      <c r="AB77" s="123"/>
      <c r="AC77" s="123"/>
    </row>
    <row r="78" spans="1:29" ht="15" customHeight="1">
      <c r="A78" s="883"/>
      <c r="E78" s="72"/>
      <c r="G78" s="74"/>
      <c r="H78" s="122"/>
      <c r="I78" s="122"/>
      <c r="K78" s="72"/>
      <c r="P78" s="124"/>
      <c r="Q78" s="124"/>
      <c r="R78" s="124"/>
      <c r="S78" s="124"/>
      <c r="T78" s="124"/>
      <c r="U78" s="124"/>
      <c r="V78" s="124"/>
      <c r="W78" s="124"/>
      <c r="X78" s="124"/>
      <c r="Y78" s="124"/>
      <c r="Z78" s="124"/>
      <c r="AA78" s="124"/>
      <c r="AB78" s="124"/>
      <c r="AC78" s="123"/>
    </row>
    <row r="79" spans="1:29" ht="15" customHeight="1">
      <c r="A79" s="883"/>
      <c r="E79" s="72"/>
      <c r="G79" s="74"/>
      <c r="H79" s="122"/>
      <c r="I79" s="122"/>
      <c r="K79" s="72"/>
      <c r="P79" s="124"/>
      <c r="Q79" s="123"/>
      <c r="R79" s="123"/>
      <c r="S79" s="123"/>
      <c r="T79" s="123"/>
      <c r="U79" s="123"/>
      <c r="V79" s="123"/>
      <c r="W79" s="123"/>
      <c r="X79" s="123"/>
      <c r="Y79" s="123"/>
      <c r="Z79" s="123"/>
      <c r="AA79" s="123"/>
      <c r="AB79" s="123"/>
      <c r="AC79" s="123"/>
    </row>
    <row r="80" spans="1:29" ht="15" customHeight="1">
      <c r="A80" s="883"/>
      <c r="E80" s="72"/>
      <c r="G80" s="74"/>
      <c r="H80" s="122"/>
      <c r="I80" s="122"/>
      <c r="K80" s="72"/>
      <c r="P80" s="124"/>
      <c r="Q80" s="123"/>
      <c r="R80" s="123"/>
      <c r="S80" s="123"/>
      <c r="T80" s="123"/>
      <c r="U80" s="123"/>
      <c r="V80" s="123"/>
      <c r="W80" s="123"/>
      <c r="X80" s="123"/>
      <c r="Y80" s="123"/>
      <c r="Z80" s="123"/>
      <c r="AA80" s="123"/>
      <c r="AB80" s="123"/>
      <c r="AC80" s="123"/>
    </row>
    <row r="81" spans="1:29" ht="15" customHeight="1">
      <c r="A81" s="883"/>
      <c r="E81" s="72"/>
      <c r="G81" s="74"/>
      <c r="H81" s="122"/>
      <c r="I81" s="122"/>
      <c r="K81" s="72"/>
      <c r="P81" s="124"/>
      <c r="Q81" s="123"/>
      <c r="R81" s="123"/>
      <c r="S81" s="123"/>
      <c r="T81" s="123"/>
      <c r="U81" s="123"/>
      <c r="V81" s="123"/>
      <c r="W81" s="123"/>
      <c r="X81" s="123"/>
      <c r="Y81" s="123"/>
      <c r="Z81" s="123"/>
      <c r="AA81" s="123"/>
      <c r="AB81" s="123"/>
      <c r="AC81" s="123"/>
    </row>
    <row r="82" spans="1:29" ht="15" customHeight="1">
      <c r="A82" s="883"/>
      <c r="E82" s="72"/>
      <c r="G82" s="74"/>
      <c r="H82" s="122"/>
      <c r="I82" s="122"/>
      <c r="K82" s="72"/>
      <c r="P82" s="124"/>
      <c r="Q82" s="123"/>
      <c r="R82" s="123"/>
      <c r="S82" s="123"/>
      <c r="T82" s="123"/>
      <c r="U82" s="123"/>
      <c r="V82" s="123"/>
      <c r="W82" s="123"/>
      <c r="X82" s="123"/>
      <c r="Y82" s="123"/>
      <c r="Z82" s="123"/>
      <c r="AA82" s="123"/>
      <c r="AB82" s="123"/>
      <c r="AC82" s="123"/>
    </row>
    <row r="83" spans="1:29" ht="15" customHeight="1">
      <c r="A83" s="883"/>
      <c r="E83" s="72"/>
      <c r="G83" s="74"/>
      <c r="H83" s="122"/>
      <c r="I83" s="122"/>
      <c r="K83" s="72"/>
      <c r="P83" s="124"/>
      <c r="Q83" s="123"/>
      <c r="R83" s="123"/>
      <c r="S83" s="123"/>
      <c r="T83" s="123"/>
      <c r="U83" s="123"/>
      <c r="V83" s="123"/>
      <c r="W83" s="123"/>
      <c r="X83" s="123"/>
      <c r="Y83" s="123"/>
      <c r="Z83" s="123"/>
      <c r="AA83" s="123"/>
      <c r="AB83" s="123"/>
      <c r="AC83" s="123"/>
    </row>
    <row r="84" spans="1:29" ht="15" customHeight="1">
      <c r="A84" s="883"/>
      <c r="E84" s="72"/>
      <c r="G84" s="74"/>
      <c r="H84" s="122"/>
      <c r="I84" s="122"/>
      <c r="K84" s="72"/>
      <c r="P84" s="123"/>
      <c r="Q84" s="123"/>
      <c r="R84" s="123"/>
      <c r="S84" s="123"/>
      <c r="T84" s="123"/>
      <c r="U84" s="123"/>
      <c r="V84" s="123"/>
      <c r="W84" s="123"/>
      <c r="X84" s="123"/>
      <c r="Y84" s="123"/>
      <c r="Z84" s="123"/>
      <c r="AA84" s="123"/>
      <c r="AB84" s="123"/>
      <c r="AC84" s="123"/>
    </row>
    <row r="85" spans="1:29" ht="15" customHeight="1">
      <c r="A85" s="883"/>
      <c r="E85" s="72"/>
      <c r="G85" s="74"/>
      <c r="H85" s="122"/>
      <c r="I85" s="122"/>
      <c r="K85" s="72"/>
      <c r="P85" s="123"/>
      <c r="Q85" s="123"/>
      <c r="R85" s="123"/>
      <c r="S85" s="123"/>
      <c r="T85" s="123"/>
      <c r="U85" s="123"/>
      <c r="V85" s="123"/>
      <c r="W85" s="123"/>
      <c r="X85" s="123"/>
      <c r="Y85" s="123"/>
      <c r="Z85" s="123"/>
      <c r="AA85" s="123"/>
      <c r="AB85" s="123"/>
      <c r="AC85" s="123"/>
    </row>
    <row r="86" spans="1:29" ht="15" customHeight="1">
      <c r="A86" s="883"/>
      <c r="E86" s="72"/>
      <c r="G86" s="74"/>
      <c r="H86" s="122"/>
      <c r="I86" s="122"/>
      <c r="K86" s="72"/>
      <c r="P86" s="124"/>
      <c r="Q86" s="124"/>
      <c r="R86" s="124"/>
      <c r="S86" s="124"/>
      <c r="T86" s="124"/>
      <c r="U86" s="124"/>
      <c r="V86" s="124"/>
      <c r="W86" s="124"/>
      <c r="X86" s="124"/>
      <c r="Y86" s="124"/>
      <c r="Z86" s="124"/>
      <c r="AA86" s="124"/>
      <c r="AB86" s="124"/>
      <c r="AC86" s="123"/>
    </row>
    <row r="87" spans="1:29" ht="18" customHeight="1">
      <c r="A87" s="883"/>
      <c r="C87" s="82"/>
      <c r="D87" s="94"/>
      <c r="E87" s="94"/>
      <c r="F87" s="94"/>
      <c r="G87" s="94"/>
      <c r="H87" s="94"/>
      <c r="I87" s="94"/>
      <c r="J87" s="94"/>
      <c r="K87" s="94"/>
      <c r="L87" s="94"/>
      <c r="M87" s="94"/>
      <c r="N87" s="94"/>
    </row>
    <row r="88" spans="1:29" ht="20" customHeight="1">
      <c r="A88" s="883"/>
      <c r="C88" s="125" t="s">
        <v>31</v>
      </c>
      <c r="D88" s="972" t="s">
        <v>125</v>
      </c>
      <c r="E88" s="973"/>
      <c r="F88" s="973"/>
      <c r="G88" s="973"/>
      <c r="H88" s="973"/>
      <c r="I88" s="973"/>
      <c r="J88" s="973"/>
      <c r="K88" s="973"/>
      <c r="L88" s="973"/>
      <c r="M88" s="974"/>
      <c r="N88" s="94"/>
    </row>
    <row r="89" spans="1:29" ht="20" customHeight="1">
      <c r="A89" s="883"/>
      <c r="C89" s="72"/>
      <c r="D89" s="955" t="e">
        <f>VLOOKUP($F$6,Gr5to8M!$A$2:$BX$17,65,0)</f>
        <v>#N/A</v>
      </c>
      <c r="E89" s="956"/>
      <c r="F89" s="956"/>
      <c r="G89" s="956"/>
      <c r="H89" s="956"/>
      <c r="I89" s="956"/>
      <c r="J89" s="956"/>
      <c r="K89" s="956"/>
      <c r="L89" s="956"/>
      <c r="M89" s="957"/>
      <c r="N89" s="94"/>
    </row>
    <row r="90" spans="1:29" ht="20" customHeight="1">
      <c r="A90" s="883"/>
      <c r="C90" s="72"/>
      <c r="D90" s="958"/>
      <c r="E90" s="959"/>
      <c r="F90" s="959"/>
      <c r="G90" s="959"/>
      <c r="H90" s="959"/>
      <c r="I90" s="959"/>
      <c r="J90" s="959"/>
      <c r="K90" s="959"/>
      <c r="L90" s="959"/>
      <c r="M90" s="960"/>
      <c r="N90" s="94"/>
    </row>
    <row r="91" spans="1:29" ht="20" customHeight="1">
      <c r="A91" s="883"/>
      <c r="C91" s="72"/>
      <c r="D91" s="958"/>
      <c r="E91" s="959"/>
      <c r="F91" s="959"/>
      <c r="G91" s="959"/>
      <c r="H91" s="959"/>
      <c r="I91" s="959"/>
      <c r="J91" s="959"/>
      <c r="K91" s="959"/>
      <c r="L91" s="959"/>
      <c r="M91" s="960"/>
      <c r="N91" s="94"/>
    </row>
    <row r="92" spans="1:29" ht="19.75" customHeight="1">
      <c r="A92" s="883"/>
      <c r="C92" s="72"/>
      <c r="D92" s="961"/>
      <c r="E92" s="962"/>
      <c r="F92" s="962"/>
      <c r="G92" s="962"/>
      <c r="H92" s="962"/>
      <c r="I92" s="962"/>
      <c r="J92" s="962"/>
      <c r="K92" s="962"/>
      <c r="L92" s="962"/>
      <c r="M92" s="963"/>
      <c r="N92" s="94"/>
    </row>
    <row r="93" spans="1:29" ht="12" customHeight="1">
      <c r="A93" s="883"/>
      <c r="C93" s="82"/>
      <c r="D93" s="94"/>
      <c r="E93" s="94"/>
      <c r="F93" s="94"/>
      <c r="G93" s="94"/>
      <c r="H93" s="94"/>
      <c r="I93" s="94"/>
      <c r="J93" s="94"/>
      <c r="K93" s="94"/>
      <c r="L93" s="94"/>
      <c r="M93" s="94"/>
      <c r="N93" s="94"/>
    </row>
    <row r="94" spans="1:29" ht="20" customHeight="1">
      <c r="A94" s="883"/>
      <c r="C94" s="125" t="s">
        <v>31</v>
      </c>
      <c r="D94" s="972" t="s">
        <v>126</v>
      </c>
      <c r="E94" s="973"/>
      <c r="F94" s="973"/>
      <c r="G94" s="973"/>
      <c r="H94" s="973"/>
      <c r="I94" s="973"/>
      <c r="J94" s="973"/>
      <c r="K94" s="973"/>
      <c r="L94" s="973"/>
      <c r="M94" s="974"/>
      <c r="N94" s="94"/>
    </row>
    <row r="95" spans="1:29" ht="20" customHeight="1">
      <c r="A95" s="883"/>
      <c r="C95" s="72"/>
      <c r="D95" s="955" t="e">
        <f>VLOOKUP($F$6,Gr5to8M!$A$2:$BX$17,67,0)</f>
        <v>#N/A</v>
      </c>
      <c r="E95" s="956"/>
      <c r="F95" s="956"/>
      <c r="G95" s="956"/>
      <c r="H95" s="956"/>
      <c r="I95" s="956"/>
      <c r="J95" s="956"/>
      <c r="K95" s="956"/>
      <c r="L95" s="956"/>
      <c r="M95" s="957"/>
      <c r="N95" s="94"/>
    </row>
    <row r="96" spans="1:29" ht="19.75" customHeight="1">
      <c r="A96" s="883"/>
      <c r="C96" s="72"/>
      <c r="D96" s="958"/>
      <c r="E96" s="959"/>
      <c r="F96" s="959"/>
      <c r="G96" s="959"/>
      <c r="H96" s="959"/>
      <c r="I96" s="959"/>
      <c r="J96" s="959"/>
      <c r="K96" s="959"/>
      <c r="L96" s="959"/>
      <c r="M96" s="960"/>
      <c r="N96" s="94"/>
    </row>
    <row r="97" spans="1:28" ht="19.75" customHeight="1">
      <c r="A97" s="883"/>
      <c r="C97" s="72"/>
      <c r="D97" s="958"/>
      <c r="E97" s="959"/>
      <c r="F97" s="959"/>
      <c r="G97" s="959"/>
      <c r="H97" s="959"/>
      <c r="I97" s="959"/>
      <c r="J97" s="959"/>
      <c r="K97" s="959"/>
      <c r="L97" s="959"/>
      <c r="M97" s="960"/>
      <c r="N97" s="94"/>
    </row>
    <row r="98" spans="1:28" ht="19.75" customHeight="1">
      <c r="A98" s="883"/>
      <c r="C98" s="72"/>
      <c r="D98" s="958"/>
      <c r="E98" s="959"/>
      <c r="F98" s="959"/>
      <c r="G98" s="959"/>
      <c r="H98" s="959"/>
      <c r="I98" s="959"/>
      <c r="J98" s="959"/>
      <c r="K98" s="959"/>
      <c r="L98" s="959"/>
      <c r="M98" s="960"/>
      <c r="N98" s="94"/>
    </row>
    <row r="99" spans="1:28" ht="0.65" customHeight="1">
      <c r="A99" s="883"/>
      <c r="C99" s="72"/>
      <c r="D99" s="961"/>
      <c r="E99" s="962"/>
      <c r="F99" s="962"/>
      <c r="G99" s="962"/>
      <c r="H99" s="962"/>
      <c r="I99" s="962"/>
      <c r="J99" s="962"/>
      <c r="K99" s="962"/>
      <c r="L99" s="962"/>
      <c r="M99" s="963"/>
      <c r="N99" s="94"/>
    </row>
    <row r="100" spans="1:28" ht="12" customHeight="1">
      <c r="A100" s="883"/>
      <c r="C100" s="82"/>
      <c r="D100" s="94"/>
      <c r="E100" s="94"/>
      <c r="F100" s="94"/>
      <c r="G100" s="94"/>
      <c r="H100" s="94"/>
      <c r="I100" s="94"/>
      <c r="J100" s="94"/>
      <c r="K100" s="94"/>
      <c r="L100" s="94"/>
      <c r="M100" s="94"/>
      <c r="N100" s="94"/>
    </row>
    <row r="101" spans="1:28" ht="19.75" customHeight="1">
      <c r="A101" s="911" t="s">
        <v>660</v>
      </c>
      <c r="C101" s="125" t="s">
        <v>31</v>
      </c>
      <c r="D101" s="912" t="s">
        <v>323</v>
      </c>
      <c r="E101" s="912"/>
      <c r="F101" s="912"/>
      <c r="G101" s="912"/>
      <c r="H101" s="912"/>
      <c r="I101" s="912"/>
      <c r="J101" s="912"/>
      <c r="K101" s="912"/>
      <c r="L101" s="912"/>
      <c r="M101" s="912"/>
      <c r="N101" s="94"/>
    </row>
    <row r="102" spans="1:28" ht="51.65" customHeight="1">
      <c r="A102" s="911"/>
      <c r="C102" s="72"/>
      <c r="D102" s="913" t="e">
        <f>VLOOKUP($F$6,Gr5to8M!$A$2:$BX$17,66,0)</f>
        <v>#N/A</v>
      </c>
      <c r="E102" s="913"/>
      <c r="F102" s="913"/>
      <c r="G102" s="913"/>
      <c r="H102" s="913"/>
      <c r="I102" s="913"/>
      <c r="J102" s="913"/>
      <c r="K102" s="913"/>
      <c r="L102" s="913"/>
      <c r="M102" s="913"/>
      <c r="N102" s="94"/>
    </row>
    <row r="103" spans="1:28" ht="12" customHeight="1">
      <c r="A103" s="911"/>
      <c r="C103" s="82"/>
      <c r="D103" s="94"/>
      <c r="E103" s="94"/>
      <c r="F103" s="94"/>
      <c r="G103" s="94"/>
      <c r="H103" s="94"/>
      <c r="I103" s="94"/>
      <c r="J103" s="94"/>
      <c r="K103" s="94"/>
      <c r="L103" s="94"/>
      <c r="M103" s="94"/>
      <c r="N103" s="94"/>
    </row>
    <row r="104" spans="1:28" ht="20" customHeight="1">
      <c r="A104" s="911"/>
      <c r="C104" s="125" t="s">
        <v>32</v>
      </c>
      <c r="D104" s="912" t="s">
        <v>16</v>
      </c>
      <c r="E104" s="912"/>
      <c r="F104" s="912"/>
      <c r="G104" s="912"/>
      <c r="H104" s="912"/>
      <c r="I104" s="912"/>
      <c r="J104" s="912"/>
      <c r="K104" s="912"/>
      <c r="L104" s="912"/>
      <c r="M104" s="912"/>
      <c r="N104" s="94"/>
    </row>
    <row r="105" spans="1:28" ht="51.65" customHeight="1">
      <c r="A105" s="911"/>
      <c r="C105" s="72"/>
      <c r="D105" s="913" t="e">
        <f>VLOOKUP($F$6,Gr5to8M!$A$2:$BX$17,68,0)</f>
        <v>#N/A</v>
      </c>
      <c r="E105" s="913"/>
      <c r="F105" s="913"/>
      <c r="G105" s="913"/>
      <c r="H105" s="913"/>
      <c r="I105" s="913"/>
      <c r="J105" s="913"/>
      <c r="K105" s="913"/>
      <c r="L105" s="913"/>
      <c r="M105" s="913"/>
      <c r="N105" s="94"/>
    </row>
    <row r="106" spans="1:28" ht="9.65" customHeight="1">
      <c r="A106" s="911"/>
      <c r="C106" s="82"/>
      <c r="D106" s="94"/>
      <c r="E106" s="94"/>
      <c r="F106" s="94"/>
      <c r="G106" s="94"/>
      <c r="H106" s="94"/>
      <c r="I106" s="94"/>
      <c r="J106" s="94"/>
      <c r="K106" s="94"/>
      <c r="L106" s="94"/>
      <c r="M106" s="94"/>
      <c r="N106" s="94"/>
    </row>
    <row r="107" spans="1:28" ht="20" customHeight="1">
      <c r="A107" s="883" t="s">
        <v>791</v>
      </c>
      <c r="E107" s="72"/>
      <c r="J107" s="126"/>
      <c r="K107" s="126"/>
      <c r="L107" s="126"/>
      <c r="M107" s="126"/>
      <c r="N107" s="126"/>
    </row>
    <row r="108" spans="1:28" ht="20" customHeight="1">
      <c r="A108" s="883"/>
      <c r="E108" s="72"/>
      <c r="J108" s="126"/>
      <c r="K108" s="126"/>
      <c r="L108" s="126"/>
      <c r="M108" s="126"/>
      <c r="N108" s="126"/>
    </row>
    <row r="109" spans="1:28" ht="10" customHeight="1">
      <c r="A109" s="883"/>
      <c r="E109" s="72"/>
      <c r="K109" s="72"/>
    </row>
    <row r="110" spans="1:28" ht="18" customHeight="1">
      <c r="A110" s="883"/>
      <c r="B110" s="926" t="s">
        <v>78</v>
      </c>
      <c r="C110" s="926"/>
      <c r="D110" s="926"/>
      <c r="E110" s="926"/>
      <c r="F110" s="926"/>
      <c r="G110" s="926"/>
      <c r="H110" s="926"/>
      <c r="I110" s="926"/>
      <c r="J110" s="926"/>
      <c r="K110" s="926"/>
      <c r="L110" s="926"/>
      <c r="M110" s="926"/>
      <c r="N110" s="926"/>
      <c r="P110" s="73"/>
      <c r="Q110" s="73"/>
      <c r="R110" s="73"/>
      <c r="S110" s="73"/>
      <c r="T110" s="73"/>
      <c r="U110" s="73"/>
      <c r="V110" s="73"/>
      <c r="W110" s="73"/>
      <c r="X110" s="73"/>
      <c r="Y110" s="73"/>
      <c r="Z110" s="73"/>
      <c r="AA110" s="73"/>
      <c r="AB110" s="73"/>
    </row>
    <row r="111" spans="1:28" ht="10" customHeight="1">
      <c r="A111" s="883"/>
      <c r="E111" s="72"/>
      <c r="G111" s="74"/>
      <c r="H111" s="122"/>
      <c r="I111" s="122"/>
      <c r="K111" s="72"/>
      <c r="P111" s="73"/>
      <c r="Q111" s="73"/>
      <c r="R111" s="73"/>
      <c r="S111" s="73"/>
      <c r="T111" s="73"/>
      <c r="U111" s="73"/>
      <c r="V111" s="73"/>
      <c r="W111" s="73"/>
      <c r="X111" s="73"/>
      <c r="Y111" s="73"/>
      <c r="Z111" s="73"/>
      <c r="AA111" s="73"/>
      <c r="AB111" s="73"/>
    </row>
    <row r="112" spans="1:28" ht="15" customHeight="1">
      <c r="A112" s="883"/>
      <c r="B112" s="927" t="s">
        <v>135</v>
      </c>
      <c r="C112" s="927"/>
      <c r="D112" s="928" t="s">
        <v>139</v>
      </c>
      <c r="E112" s="928"/>
      <c r="F112" s="928"/>
      <c r="G112" s="928"/>
      <c r="H112" s="928"/>
      <c r="I112" s="928"/>
      <c r="J112" s="928"/>
      <c r="K112" s="928"/>
      <c r="L112" s="928"/>
      <c r="M112" s="928"/>
      <c r="N112" s="928"/>
    </row>
    <row r="113" spans="1:41" ht="15" customHeight="1">
      <c r="A113" s="883"/>
      <c r="B113" s="927"/>
      <c r="C113" s="927"/>
      <c r="D113" s="928" t="s">
        <v>140</v>
      </c>
      <c r="E113" s="928"/>
      <c r="F113" s="928"/>
      <c r="G113" s="928"/>
      <c r="H113" s="928"/>
      <c r="I113" s="928"/>
      <c r="J113" s="928"/>
      <c r="K113" s="928"/>
      <c r="L113" s="928"/>
      <c r="M113" s="928"/>
      <c r="N113" s="928"/>
    </row>
    <row r="114" spans="1:41" ht="15" customHeight="1">
      <c r="A114" s="883"/>
      <c r="B114" s="927"/>
      <c r="C114" s="927"/>
      <c r="D114" s="928" t="s">
        <v>176</v>
      </c>
      <c r="E114" s="928"/>
      <c r="F114" s="928"/>
      <c r="G114" s="928"/>
      <c r="H114" s="928"/>
      <c r="I114" s="928"/>
      <c r="J114" s="928"/>
      <c r="K114" s="928"/>
      <c r="L114" s="928"/>
      <c r="M114" s="928"/>
      <c r="N114" s="928"/>
    </row>
    <row r="115" spans="1:41" ht="15" customHeight="1">
      <c r="A115" s="883"/>
      <c r="B115" s="927"/>
      <c r="C115" s="927"/>
      <c r="D115" s="929" t="s">
        <v>277</v>
      </c>
      <c r="E115" s="929"/>
      <c r="F115" s="929"/>
      <c r="G115" s="929"/>
      <c r="H115" s="929"/>
      <c r="I115" s="929"/>
      <c r="J115" s="929"/>
      <c r="K115" s="929"/>
      <c r="L115" s="929"/>
      <c r="M115" s="929"/>
      <c r="N115" s="929"/>
    </row>
    <row r="116" spans="1:41" ht="10" customHeight="1">
      <c r="A116" s="883"/>
    </row>
    <row r="117" spans="1:41" s="73" customFormat="1" ht="15" customHeight="1">
      <c r="A117" s="883"/>
      <c r="B117" s="930" t="s">
        <v>128</v>
      </c>
      <c r="C117" s="930"/>
      <c r="D117" s="931" t="s">
        <v>93</v>
      </c>
      <c r="E117" s="931"/>
      <c r="F117" s="931"/>
      <c r="G117" s="76"/>
      <c r="H117" s="932" t="s">
        <v>48</v>
      </c>
      <c r="I117" s="933"/>
      <c r="J117" s="918" t="s">
        <v>24</v>
      </c>
      <c r="K117" s="919"/>
      <c r="L117" s="920"/>
      <c r="M117" s="95" t="s">
        <v>15</v>
      </c>
      <c r="N117" s="95" t="s">
        <v>4</v>
      </c>
    </row>
    <row r="118" spans="1:41" s="73" customFormat="1" ht="15" customHeight="1">
      <c r="A118" s="883"/>
      <c r="B118" s="930"/>
      <c r="C118" s="930"/>
      <c r="D118" s="127" t="s">
        <v>20</v>
      </c>
      <c r="E118" s="921" t="s">
        <v>15</v>
      </c>
      <c r="F118" s="921"/>
      <c r="G118" s="76"/>
      <c r="H118" s="932"/>
      <c r="I118" s="933"/>
      <c r="J118" s="922" t="s">
        <v>8</v>
      </c>
      <c r="K118" s="923"/>
      <c r="L118" s="924"/>
      <c r="M118" s="128">
        <v>10</v>
      </c>
      <c r="N118" s="129">
        <v>2</v>
      </c>
      <c r="S118" s="72"/>
      <c r="T118" s="72"/>
      <c r="U118" s="72"/>
      <c r="V118" s="72"/>
      <c r="W118" s="72"/>
      <c r="X118" s="72"/>
      <c r="Y118" s="72"/>
      <c r="Z118" s="72"/>
      <c r="AA118" s="72"/>
      <c r="AB118" s="72"/>
      <c r="AC118" s="72"/>
      <c r="AD118" s="72"/>
      <c r="AE118" s="72"/>
      <c r="AF118" s="72"/>
      <c r="AG118" s="72"/>
      <c r="AH118" s="72"/>
      <c r="AI118" s="72"/>
      <c r="AJ118" s="72"/>
      <c r="AK118" s="72"/>
      <c r="AL118" s="72"/>
      <c r="AM118" s="72"/>
      <c r="AN118" s="72"/>
      <c r="AO118" s="72"/>
    </row>
    <row r="119" spans="1:41" s="73" customFormat="1" ht="15" customHeight="1">
      <c r="A119" s="883"/>
      <c r="B119" s="930"/>
      <c r="C119" s="930"/>
      <c r="D119" s="130" t="s">
        <v>38</v>
      </c>
      <c r="E119" s="925">
        <v>10</v>
      </c>
      <c r="F119" s="925"/>
      <c r="G119" s="76"/>
      <c r="H119" s="932"/>
      <c r="I119" s="933"/>
      <c r="J119" s="922" t="s">
        <v>7</v>
      </c>
      <c r="K119" s="923"/>
      <c r="L119" s="924"/>
      <c r="M119" s="128">
        <v>15</v>
      </c>
      <c r="N119" s="129">
        <v>3</v>
      </c>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row>
    <row r="120" spans="1:41" s="73" customFormat="1" ht="15" customHeight="1">
      <c r="A120" s="883"/>
      <c r="B120" s="930"/>
      <c r="C120" s="930"/>
      <c r="D120" s="130" t="s">
        <v>39</v>
      </c>
      <c r="E120" s="925">
        <v>20</v>
      </c>
      <c r="F120" s="925"/>
      <c r="G120" s="76"/>
      <c r="H120" s="932"/>
      <c r="I120" s="933"/>
      <c r="J120" s="922" t="s">
        <v>6</v>
      </c>
      <c r="K120" s="923"/>
      <c r="L120" s="924"/>
      <c r="M120" s="128">
        <v>20</v>
      </c>
      <c r="N120" s="129">
        <v>4</v>
      </c>
      <c r="S120" s="72"/>
      <c r="T120" s="72"/>
      <c r="U120" s="72"/>
      <c r="V120" s="72"/>
      <c r="W120" s="72"/>
      <c r="X120" s="72"/>
      <c r="Y120" s="72"/>
      <c r="Z120" s="72"/>
      <c r="AA120" s="72"/>
      <c r="AB120" s="72"/>
      <c r="AC120" s="72"/>
      <c r="AD120" s="72"/>
      <c r="AE120" s="72"/>
      <c r="AF120" s="72"/>
      <c r="AG120" s="72"/>
      <c r="AH120" s="72"/>
      <c r="AI120" s="72"/>
      <c r="AJ120" s="72"/>
      <c r="AK120" s="72"/>
      <c r="AL120" s="72"/>
      <c r="AM120" s="72"/>
      <c r="AN120" s="72"/>
      <c r="AO120" s="72"/>
    </row>
    <row r="121" spans="1:41" s="73" customFormat="1" ht="15" customHeight="1">
      <c r="A121" s="883"/>
      <c r="B121" s="930"/>
      <c r="C121" s="930"/>
      <c r="D121" s="130" t="s">
        <v>40</v>
      </c>
      <c r="E121" s="925">
        <v>30</v>
      </c>
      <c r="F121" s="925"/>
      <c r="G121" s="76"/>
    </row>
    <row r="122" spans="1:41" s="73" customFormat="1" ht="15" customHeight="1">
      <c r="A122" s="883"/>
      <c r="B122" s="930"/>
      <c r="C122" s="930"/>
      <c r="D122" s="130" t="s">
        <v>41</v>
      </c>
      <c r="E122" s="925">
        <v>40</v>
      </c>
      <c r="F122" s="925"/>
      <c r="G122" s="76"/>
      <c r="H122" s="932" t="s">
        <v>49</v>
      </c>
      <c r="I122" s="933"/>
      <c r="J122" s="918" t="s">
        <v>24</v>
      </c>
      <c r="K122" s="919"/>
      <c r="L122" s="920"/>
      <c r="M122" s="95" t="s">
        <v>15</v>
      </c>
      <c r="N122" s="95" t="s">
        <v>4</v>
      </c>
    </row>
    <row r="123" spans="1:41" s="73" customFormat="1" ht="15" customHeight="1">
      <c r="A123" s="883"/>
      <c r="G123" s="76"/>
      <c r="H123" s="932"/>
      <c r="I123" s="933"/>
      <c r="J123" s="922" t="s">
        <v>129</v>
      </c>
      <c r="K123" s="923"/>
      <c r="L123" s="924"/>
      <c r="M123" s="128">
        <v>20</v>
      </c>
      <c r="N123" s="129">
        <v>4</v>
      </c>
    </row>
    <row r="124" spans="1:41" s="73" customFormat="1" ht="15" customHeight="1">
      <c r="A124" s="883"/>
      <c r="B124" s="930" t="s">
        <v>28</v>
      </c>
      <c r="C124" s="930"/>
      <c r="D124" s="931" t="s">
        <v>45</v>
      </c>
      <c r="E124" s="931"/>
      <c r="F124" s="931"/>
      <c r="H124" s="932"/>
      <c r="I124" s="933"/>
      <c r="J124" s="922" t="s">
        <v>130</v>
      </c>
      <c r="K124" s="923"/>
      <c r="L124" s="924"/>
      <c r="M124" s="128">
        <v>15</v>
      </c>
      <c r="N124" s="129">
        <v>3</v>
      </c>
    </row>
    <row r="125" spans="1:41" s="73" customFormat="1" ht="15" customHeight="1">
      <c r="A125" s="883"/>
      <c r="B125" s="930"/>
      <c r="C125" s="930"/>
      <c r="D125" s="127" t="s">
        <v>3</v>
      </c>
      <c r="E125" s="921" t="s">
        <v>4</v>
      </c>
      <c r="F125" s="921"/>
      <c r="H125" s="932"/>
      <c r="I125" s="933"/>
      <c r="J125" s="922" t="s">
        <v>131</v>
      </c>
      <c r="K125" s="923"/>
      <c r="L125" s="924"/>
      <c r="M125" s="128">
        <v>15</v>
      </c>
      <c r="N125" s="129">
        <v>3</v>
      </c>
    </row>
    <row r="126" spans="1:41" s="73" customFormat="1" ht="15" customHeight="1">
      <c r="A126" s="883"/>
      <c r="B126" s="930"/>
      <c r="C126" s="930"/>
      <c r="D126" s="130">
        <v>60</v>
      </c>
      <c r="E126" s="925">
        <v>2</v>
      </c>
      <c r="F126" s="925"/>
      <c r="H126" s="932"/>
      <c r="I126" s="933"/>
      <c r="J126" s="922" t="s">
        <v>132</v>
      </c>
      <c r="K126" s="923"/>
      <c r="L126" s="924"/>
      <c r="M126" s="128">
        <v>15</v>
      </c>
      <c r="N126" s="129">
        <v>3</v>
      </c>
    </row>
    <row r="127" spans="1:41" s="73" customFormat="1" ht="15" customHeight="1">
      <c r="A127" s="883"/>
      <c r="B127" s="930"/>
      <c r="C127" s="930"/>
      <c r="D127" s="130" t="s">
        <v>42</v>
      </c>
      <c r="E127" s="925">
        <v>4</v>
      </c>
      <c r="F127" s="925"/>
      <c r="H127" s="932"/>
      <c r="I127" s="933"/>
      <c r="J127" s="922" t="s">
        <v>133</v>
      </c>
      <c r="K127" s="923"/>
      <c r="L127" s="924"/>
      <c r="M127" s="128">
        <v>15</v>
      </c>
      <c r="N127" s="129">
        <v>3</v>
      </c>
    </row>
    <row r="128" spans="1:41" s="73" customFormat="1" ht="15" customHeight="1">
      <c r="A128" s="883"/>
      <c r="B128" s="930"/>
      <c r="C128" s="930"/>
      <c r="D128" s="130" t="s">
        <v>43</v>
      </c>
      <c r="E128" s="925">
        <v>6</v>
      </c>
      <c r="F128" s="925"/>
      <c r="H128" s="932"/>
      <c r="I128" s="933"/>
      <c r="J128" s="922" t="s">
        <v>134</v>
      </c>
      <c r="K128" s="923"/>
      <c r="L128" s="924"/>
      <c r="M128" s="128">
        <v>10</v>
      </c>
      <c r="N128" s="129">
        <v>2</v>
      </c>
    </row>
    <row r="129" spans="1:28" s="73" customFormat="1" ht="15" customHeight="1">
      <c r="A129" s="883"/>
      <c r="B129" s="930"/>
      <c r="C129" s="930"/>
      <c r="D129" s="130" t="s">
        <v>44</v>
      </c>
      <c r="E129" s="925">
        <v>8</v>
      </c>
      <c r="F129" s="925"/>
    </row>
    <row r="130" spans="1:28" s="73" customFormat="1" ht="15" customHeight="1">
      <c r="A130" s="883"/>
      <c r="H130" s="932" t="s">
        <v>50</v>
      </c>
      <c r="I130" s="933"/>
      <c r="J130" s="918" t="s">
        <v>24</v>
      </c>
      <c r="K130" s="919"/>
      <c r="L130" s="920"/>
      <c r="M130" s="95" t="s">
        <v>15</v>
      </c>
      <c r="N130" s="95" t="s">
        <v>4</v>
      </c>
    </row>
    <row r="131" spans="1:28" s="73" customFormat="1" ht="15" customHeight="1">
      <c r="A131" s="883"/>
      <c r="B131" s="930" t="s">
        <v>110</v>
      </c>
      <c r="C131" s="930"/>
      <c r="D131" s="931" t="s">
        <v>178</v>
      </c>
      <c r="E131" s="931"/>
      <c r="F131" s="931"/>
      <c r="H131" s="932"/>
      <c r="I131" s="933"/>
      <c r="J131" s="922" t="s">
        <v>8</v>
      </c>
      <c r="K131" s="923"/>
      <c r="L131" s="924"/>
      <c r="M131" s="128">
        <v>6</v>
      </c>
      <c r="N131" s="129">
        <v>3</v>
      </c>
      <c r="AB131" s="131"/>
    </row>
    <row r="132" spans="1:28" s="73" customFormat="1" ht="15" customHeight="1">
      <c r="A132" s="883"/>
      <c r="B132" s="930"/>
      <c r="C132" s="930"/>
      <c r="D132" s="127" t="s">
        <v>3</v>
      </c>
      <c r="E132" s="921" t="s">
        <v>4</v>
      </c>
      <c r="F132" s="921"/>
      <c r="H132" s="932"/>
      <c r="I132" s="933"/>
      <c r="J132" s="922" t="s">
        <v>7</v>
      </c>
      <c r="K132" s="923"/>
      <c r="L132" s="924"/>
      <c r="M132" s="128">
        <v>8</v>
      </c>
      <c r="N132" s="129">
        <v>6</v>
      </c>
    </row>
    <row r="133" spans="1:28" s="73" customFormat="1" ht="15" customHeight="1">
      <c r="A133" s="883"/>
      <c r="B133" s="930"/>
      <c r="C133" s="930"/>
      <c r="D133" s="132">
        <v>20</v>
      </c>
      <c r="E133" s="925">
        <v>2</v>
      </c>
      <c r="F133" s="925"/>
      <c r="H133" s="932"/>
      <c r="I133" s="933"/>
      <c r="J133" s="922" t="s">
        <v>6</v>
      </c>
      <c r="K133" s="923"/>
      <c r="L133" s="924"/>
      <c r="M133" s="128">
        <v>10</v>
      </c>
      <c r="N133" s="129">
        <v>8</v>
      </c>
    </row>
    <row r="134" spans="1:28" s="73" customFormat="1" ht="15" customHeight="1">
      <c r="A134" s="883"/>
      <c r="B134" s="930"/>
      <c r="C134" s="930"/>
      <c r="D134" s="132" t="s">
        <v>184</v>
      </c>
      <c r="E134" s="925">
        <v>3</v>
      </c>
      <c r="F134" s="925"/>
    </row>
    <row r="135" spans="1:28" s="73" customFormat="1" ht="15" customHeight="1">
      <c r="A135" s="883"/>
      <c r="B135" s="930"/>
      <c r="C135" s="930"/>
      <c r="D135" s="132" t="s">
        <v>185</v>
      </c>
      <c r="E135" s="925">
        <v>4</v>
      </c>
      <c r="F135" s="925"/>
      <c r="H135" s="932" t="s">
        <v>51</v>
      </c>
      <c r="I135" s="933"/>
      <c r="J135" s="918" t="s">
        <v>24</v>
      </c>
      <c r="K135" s="919"/>
      <c r="L135" s="920"/>
      <c r="M135" s="95" t="s">
        <v>15</v>
      </c>
      <c r="N135" s="95" t="s">
        <v>4</v>
      </c>
    </row>
    <row r="136" spans="1:28" s="73" customFormat="1" ht="15" customHeight="1">
      <c r="A136" s="883"/>
      <c r="H136" s="932"/>
      <c r="I136" s="933"/>
      <c r="J136" s="922" t="s">
        <v>121</v>
      </c>
      <c r="K136" s="923"/>
      <c r="L136" s="924"/>
      <c r="M136" s="128">
        <v>6</v>
      </c>
      <c r="N136" s="129">
        <v>3</v>
      </c>
    </row>
    <row r="137" spans="1:28" s="73" customFormat="1" ht="15" customHeight="1">
      <c r="A137" s="883"/>
      <c r="B137" s="836" t="s">
        <v>201</v>
      </c>
      <c r="C137" s="836"/>
      <c r="D137" s="836"/>
      <c r="E137" s="836"/>
      <c r="F137" s="133" t="s">
        <v>206</v>
      </c>
      <c r="H137" s="932"/>
      <c r="I137" s="933"/>
      <c r="J137" s="922" t="s">
        <v>13</v>
      </c>
      <c r="K137" s="923"/>
      <c r="L137" s="924"/>
      <c r="M137" s="128">
        <v>8</v>
      </c>
      <c r="N137" s="129">
        <v>6</v>
      </c>
    </row>
    <row r="138" spans="1:28" s="73" customFormat="1" ht="15" customHeight="1">
      <c r="A138" s="883"/>
      <c r="B138" s="836" t="s">
        <v>202</v>
      </c>
      <c r="C138" s="836"/>
      <c r="D138" s="836"/>
      <c r="E138" s="836"/>
      <c r="F138" s="133" t="s">
        <v>206</v>
      </c>
      <c r="H138" s="932"/>
      <c r="I138" s="933"/>
      <c r="J138" s="922" t="s">
        <v>14</v>
      </c>
      <c r="K138" s="923"/>
      <c r="L138" s="924"/>
      <c r="M138" s="128">
        <v>10</v>
      </c>
      <c r="N138" s="129">
        <v>8</v>
      </c>
    </row>
    <row r="139" spans="1:28" s="73" customFormat="1" ht="6.65" customHeight="1">
      <c r="A139" s="883"/>
    </row>
    <row r="140" spans="1:28" ht="15" customHeight="1">
      <c r="A140" s="883"/>
      <c r="B140" s="946" t="s">
        <v>52</v>
      </c>
      <c r="C140" s="947"/>
      <c r="D140" s="918" t="s">
        <v>24</v>
      </c>
      <c r="E140" s="919"/>
      <c r="F140" s="919"/>
      <c r="G140" s="919"/>
      <c r="H140" s="919"/>
      <c r="I140" s="919"/>
      <c r="J140" s="919"/>
      <c r="K140" s="919"/>
      <c r="L140" s="920"/>
      <c r="M140" s="95" t="s">
        <v>15</v>
      </c>
      <c r="N140" s="95" t="s">
        <v>4</v>
      </c>
      <c r="P140" s="73"/>
      <c r="Q140" s="73"/>
      <c r="R140" s="73"/>
      <c r="S140" s="73"/>
      <c r="T140" s="73"/>
      <c r="U140" s="73"/>
      <c r="V140" s="73"/>
      <c r="W140" s="73"/>
      <c r="X140" s="73"/>
      <c r="Y140" s="73"/>
      <c r="Z140" s="73"/>
    </row>
    <row r="141" spans="1:28" ht="15" customHeight="1">
      <c r="A141" s="883"/>
      <c r="B141" s="946"/>
      <c r="C141" s="947"/>
      <c r="D141" s="943" t="s">
        <v>122</v>
      </c>
      <c r="E141" s="944"/>
      <c r="F141" s="944"/>
      <c r="G141" s="944"/>
      <c r="H141" s="944"/>
      <c r="I141" s="944"/>
      <c r="J141" s="944"/>
      <c r="K141" s="944"/>
      <c r="L141" s="945"/>
      <c r="M141" s="128">
        <v>10</v>
      </c>
      <c r="N141" s="129">
        <v>2</v>
      </c>
      <c r="P141" s="73"/>
      <c r="Q141" s="73"/>
      <c r="R141" s="73"/>
      <c r="S141" s="73"/>
      <c r="T141" s="73"/>
      <c r="U141" s="73"/>
      <c r="V141" s="73"/>
      <c r="W141" s="73"/>
      <c r="X141" s="73"/>
      <c r="Y141" s="73"/>
      <c r="Z141" s="73"/>
    </row>
    <row r="142" spans="1:28" ht="15" customHeight="1">
      <c r="A142" s="883"/>
      <c r="B142" s="946"/>
      <c r="C142" s="947"/>
      <c r="D142" s="943" t="s">
        <v>98</v>
      </c>
      <c r="E142" s="944"/>
      <c r="F142" s="944"/>
      <c r="G142" s="944"/>
      <c r="H142" s="944"/>
      <c r="I142" s="944"/>
      <c r="J142" s="944"/>
      <c r="K142" s="944"/>
      <c r="L142" s="945"/>
      <c r="M142" s="128">
        <v>9</v>
      </c>
      <c r="N142" s="129">
        <v>2</v>
      </c>
      <c r="P142" s="73"/>
      <c r="Q142" s="73"/>
      <c r="R142" s="73"/>
      <c r="S142" s="73"/>
      <c r="T142" s="73"/>
      <c r="U142" s="73"/>
      <c r="V142" s="73"/>
      <c r="W142" s="73"/>
      <c r="X142" s="73"/>
      <c r="Y142" s="73"/>
      <c r="Z142" s="73"/>
    </row>
    <row r="143" spans="1:28" ht="15" customHeight="1">
      <c r="A143" s="883"/>
      <c r="B143" s="946"/>
      <c r="C143" s="947"/>
      <c r="D143" s="943" t="s">
        <v>99</v>
      </c>
      <c r="E143" s="944"/>
      <c r="F143" s="944"/>
      <c r="G143" s="944"/>
      <c r="H143" s="944"/>
      <c r="I143" s="944"/>
      <c r="J143" s="944"/>
      <c r="K143" s="944"/>
      <c r="L143" s="945"/>
      <c r="M143" s="128">
        <v>8</v>
      </c>
      <c r="N143" s="129">
        <v>1</v>
      </c>
      <c r="P143" s="73"/>
      <c r="Q143" s="73"/>
      <c r="R143" s="73"/>
      <c r="S143" s="73"/>
      <c r="T143" s="73"/>
      <c r="U143" s="73"/>
      <c r="V143" s="73"/>
      <c r="W143" s="73"/>
      <c r="X143" s="73"/>
      <c r="Y143" s="73"/>
      <c r="Z143" s="73"/>
    </row>
    <row r="144" spans="1:28" ht="15" customHeight="1">
      <c r="A144" s="883"/>
      <c r="B144" s="946"/>
      <c r="C144" s="947"/>
      <c r="D144" s="943" t="s">
        <v>100</v>
      </c>
      <c r="E144" s="944"/>
      <c r="F144" s="944"/>
      <c r="G144" s="944"/>
      <c r="H144" s="945"/>
      <c r="I144" s="948" t="s">
        <v>96</v>
      </c>
      <c r="J144" s="128">
        <v>6</v>
      </c>
      <c r="K144" s="128"/>
      <c r="L144" s="949" t="s">
        <v>104</v>
      </c>
      <c r="M144" s="936" t="s">
        <v>106</v>
      </c>
      <c r="N144" s="938">
        <v>2</v>
      </c>
      <c r="P144" s="73"/>
      <c r="Q144" s="73"/>
      <c r="R144" s="73"/>
      <c r="S144" s="73"/>
      <c r="T144" s="73"/>
      <c r="U144" s="73"/>
      <c r="V144" s="73"/>
      <c r="W144" s="73"/>
      <c r="X144" s="73"/>
      <c r="Y144" s="73"/>
      <c r="Z144" s="73"/>
    </row>
    <row r="145" spans="1:29" ht="15" customHeight="1">
      <c r="A145" s="883"/>
      <c r="B145" s="946"/>
      <c r="C145" s="947"/>
      <c r="D145" s="940" t="s">
        <v>123</v>
      </c>
      <c r="E145" s="941"/>
      <c r="F145" s="941"/>
      <c r="G145" s="941"/>
      <c r="H145" s="942"/>
      <c r="I145" s="948"/>
      <c r="J145" s="128">
        <v>3</v>
      </c>
      <c r="K145" s="128"/>
      <c r="L145" s="949"/>
      <c r="M145" s="937"/>
      <c r="N145" s="939"/>
      <c r="P145" s="73"/>
      <c r="Q145" s="73"/>
      <c r="R145" s="73"/>
      <c r="S145" s="73"/>
      <c r="T145" s="73"/>
      <c r="U145" s="73"/>
      <c r="V145" s="73"/>
      <c r="W145" s="73"/>
      <c r="X145" s="73"/>
      <c r="Y145" s="73"/>
      <c r="Z145" s="73"/>
    </row>
    <row r="146" spans="1:29" ht="15" customHeight="1">
      <c r="A146" s="883"/>
      <c r="B146" s="946"/>
      <c r="C146" s="947"/>
      <c r="D146" s="943" t="s">
        <v>102</v>
      </c>
      <c r="E146" s="944"/>
      <c r="F146" s="944"/>
      <c r="G146" s="944"/>
      <c r="H146" s="945"/>
      <c r="I146" s="948"/>
      <c r="J146" s="128">
        <v>4</v>
      </c>
      <c r="K146" s="128"/>
      <c r="L146" s="949"/>
      <c r="M146" s="936" t="s">
        <v>105</v>
      </c>
      <c r="N146" s="938">
        <v>1</v>
      </c>
      <c r="P146" s="73"/>
      <c r="Q146" s="73"/>
      <c r="R146" s="73"/>
      <c r="S146" s="73"/>
      <c r="T146" s="73"/>
      <c r="U146" s="73"/>
      <c r="V146" s="73"/>
      <c r="W146" s="73"/>
      <c r="X146" s="73"/>
      <c r="Y146" s="73"/>
      <c r="Z146" s="73"/>
    </row>
    <row r="147" spans="1:29" ht="15" customHeight="1">
      <c r="A147" s="883"/>
      <c r="B147" s="946"/>
      <c r="C147" s="947"/>
      <c r="D147" s="943" t="s">
        <v>103</v>
      </c>
      <c r="E147" s="944"/>
      <c r="F147" s="944"/>
      <c r="G147" s="944"/>
      <c r="H147" s="945"/>
      <c r="I147" s="948"/>
      <c r="J147" s="128">
        <v>2</v>
      </c>
      <c r="K147" s="128"/>
      <c r="L147" s="949"/>
      <c r="M147" s="937"/>
      <c r="N147" s="939"/>
      <c r="P147" s="73"/>
      <c r="Q147" s="73"/>
      <c r="R147" s="73"/>
      <c r="S147" s="73"/>
      <c r="T147" s="73"/>
      <c r="U147" s="73"/>
      <c r="V147" s="73"/>
      <c r="W147" s="73"/>
      <c r="X147" s="73"/>
      <c r="Y147" s="73"/>
      <c r="Z147" s="73"/>
    </row>
    <row r="148" spans="1:29" ht="15" customHeight="1">
      <c r="A148" s="911" t="s">
        <v>660</v>
      </c>
      <c r="E148" s="72"/>
      <c r="G148" s="74"/>
      <c r="H148" s="122"/>
      <c r="I148" s="122"/>
      <c r="K148" s="72"/>
      <c r="P148" s="124"/>
      <c r="Q148" s="134"/>
      <c r="R148" s="134"/>
      <c r="S148" s="134"/>
      <c r="T148" s="134"/>
      <c r="U148" s="134"/>
      <c r="V148" s="134"/>
      <c r="W148" s="134"/>
      <c r="X148" s="134"/>
      <c r="Y148" s="134"/>
      <c r="Z148" s="134"/>
      <c r="AA148" s="123"/>
      <c r="AB148" s="123"/>
      <c r="AC148" s="123"/>
    </row>
    <row r="149" spans="1:29" ht="15" customHeight="1">
      <c r="A149" s="911"/>
      <c r="B149" s="934" t="s">
        <v>53</v>
      </c>
      <c r="C149" s="934"/>
      <c r="D149" s="921" t="s">
        <v>24</v>
      </c>
      <c r="E149" s="921"/>
      <c r="F149" s="921"/>
      <c r="G149" s="921"/>
      <c r="H149" s="921"/>
      <c r="I149" s="921"/>
      <c r="J149" s="921"/>
      <c r="K149" s="921"/>
      <c r="L149" s="921"/>
      <c r="M149" s="127" t="s">
        <v>15</v>
      </c>
      <c r="N149" s="127" t="s">
        <v>4</v>
      </c>
      <c r="Q149" s="134"/>
      <c r="R149" s="134"/>
      <c r="S149" s="134"/>
      <c r="T149" s="134"/>
      <c r="U149" s="134"/>
      <c r="V149" s="134"/>
      <c r="W149" s="134"/>
      <c r="X149" s="134"/>
      <c r="Y149" s="134"/>
      <c r="Z149" s="134"/>
    </row>
    <row r="150" spans="1:29" ht="15" customHeight="1">
      <c r="A150" s="911"/>
      <c r="B150" s="934"/>
      <c r="C150" s="934"/>
      <c r="D150" s="935" t="s">
        <v>94</v>
      </c>
      <c r="E150" s="935"/>
      <c r="F150" s="935"/>
      <c r="G150" s="935"/>
      <c r="H150" s="935"/>
      <c r="I150" s="935"/>
      <c r="J150" s="935"/>
      <c r="K150" s="935"/>
      <c r="L150" s="935"/>
      <c r="M150" s="132">
        <v>5</v>
      </c>
      <c r="N150" s="130">
        <v>1</v>
      </c>
      <c r="Q150" s="134"/>
      <c r="R150" s="134"/>
      <c r="S150" s="134"/>
      <c r="T150" s="134"/>
      <c r="U150" s="134"/>
      <c r="V150" s="134"/>
      <c r="W150" s="134"/>
      <c r="X150" s="134"/>
      <c r="Y150" s="134"/>
      <c r="Z150" s="134"/>
    </row>
    <row r="151" spans="1:29" ht="15" customHeight="1">
      <c r="A151" s="911"/>
      <c r="B151" s="934"/>
      <c r="C151" s="934"/>
      <c r="D151" s="935" t="s">
        <v>95</v>
      </c>
      <c r="E151" s="935"/>
      <c r="F151" s="935"/>
      <c r="G151" s="935"/>
      <c r="H151" s="935"/>
      <c r="I151" s="935"/>
      <c r="J151" s="935"/>
      <c r="K151" s="935"/>
      <c r="L151" s="935"/>
      <c r="M151" s="132">
        <v>10</v>
      </c>
      <c r="N151" s="130">
        <v>2</v>
      </c>
      <c r="Q151" s="134"/>
      <c r="R151" s="134"/>
      <c r="S151" s="134"/>
      <c r="T151" s="134"/>
      <c r="U151" s="134"/>
      <c r="V151" s="134"/>
      <c r="W151" s="134"/>
      <c r="X151" s="134"/>
      <c r="Y151" s="134"/>
      <c r="Z151" s="134"/>
    </row>
    <row r="152" spans="1:29" ht="10" customHeight="1">
      <c r="A152" s="911"/>
      <c r="E152" s="72"/>
      <c r="K152" s="72"/>
      <c r="Q152" s="134"/>
      <c r="R152" s="134"/>
      <c r="S152" s="134"/>
      <c r="T152" s="134"/>
      <c r="U152" s="134"/>
      <c r="V152" s="134"/>
      <c r="W152" s="134"/>
      <c r="X152" s="134"/>
      <c r="Y152" s="134"/>
      <c r="Z152" s="134"/>
    </row>
    <row r="153" spans="1:29" s="136" customFormat="1" ht="12" customHeight="1">
      <c r="A153" s="911"/>
      <c r="B153" s="756" t="s">
        <v>3558</v>
      </c>
      <c r="C153" s="756"/>
      <c r="D153" s="756"/>
      <c r="E153" s="756"/>
      <c r="F153" s="756"/>
      <c r="G153" s="756"/>
      <c r="H153" s="756"/>
      <c r="I153" s="756"/>
      <c r="J153" s="756"/>
      <c r="K153" s="756"/>
      <c r="L153" s="756"/>
      <c r="M153" s="756"/>
      <c r="N153" s="756"/>
      <c r="Q153" s="137"/>
      <c r="R153" s="137"/>
      <c r="S153" s="137"/>
      <c r="T153" s="137"/>
      <c r="U153" s="137"/>
      <c r="V153" s="137"/>
      <c r="W153" s="137"/>
      <c r="X153" s="137"/>
      <c r="Y153" s="137"/>
      <c r="Z153" s="137"/>
    </row>
    <row r="154" spans="1:29" s="123" customFormat="1" ht="12" customHeight="1">
      <c r="A154" s="911"/>
      <c r="B154" s="757" t="s">
        <v>3175</v>
      </c>
      <c r="C154" s="757"/>
      <c r="D154" s="757"/>
      <c r="E154" s="757"/>
      <c r="F154" s="757"/>
      <c r="G154" s="757"/>
      <c r="H154" s="757"/>
      <c r="I154" s="757"/>
      <c r="J154" s="757"/>
      <c r="K154" s="757"/>
      <c r="L154" s="757"/>
      <c r="M154" s="757"/>
      <c r="N154" s="757"/>
      <c r="P154" s="124"/>
      <c r="Q154" s="124"/>
      <c r="R154" s="124"/>
      <c r="S154" s="124"/>
      <c r="T154" s="124"/>
      <c r="U154" s="124"/>
      <c r="V154" s="124"/>
      <c r="W154" s="124"/>
      <c r="X154" s="124"/>
      <c r="Y154" s="124"/>
      <c r="Z154" s="124"/>
    </row>
    <row r="155" spans="1:29" ht="7.75" customHeight="1">
      <c r="A155" s="911"/>
      <c r="B155" s="135"/>
      <c r="C155" s="135"/>
      <c r="D155" s="135"/>
      <c r="E155" s="135"/>
      <c r="F155" s="135"/>
      <c r="G155" s="135"/>
      <c r="H155" s="135"/>
      <c r="I155" s="135"/>
      <c r="J155" s="135"/>
      <c r="K155" s="135"/>
      <c r="L155" s="135"/>
      <c r="M155" s="135"/>
      <c r="N155" s="135"/>
      <c r="P155" s="124"/>
      <c r="Q155" s="134"/>
      <c r="R155" s="134"/>
      <c r="S155" s="134"/>
      <c r="T155" s="134"/>
      <c r="U155" s="134"/>
      <c r="V155" s="134"/>
      <c r="W155" s="134"/>
      <c r="X155" s="134"/>
      <c r="Y155" s="134"/>
      <c r="Z155" s="134"/>
      <c r="AA155" s="123"/>
      <c r="AB155" s="123"/>
      <c r="AC155" s="123"/>
    </row>
    <row r="156" spans="1:29" ht="15" customHeight="1">
      <c r="A156" s="911"/>
      <c r="E156" s="72"/>
      <c r="G156" s="74"/>
      <c r="H156" s="122"/>
      <c r="I156" s="122"/>
      <c r="K156" s="72"/>
      <c r="P156" s="123"/>
      <c r="Q156" s="134"/>
      <c r="R156" s="134"/>
      <c r="S156" s="134"/>
      <c r="T156" s="134"/>
      <c r="U156" s="134"/>
      <c r="V156" s="134"/>
      <c r="W156" s="134"/>
      <c r="X156" s="134"/>
      <c r="Y156" s="134"/>
      <c r="Z156" s="134"/>
      <c r="AA156" s="123"/>
      <c r="AB156" s="123"/>
      <c r="AC156" s="123"/>
    </row>
    <row r="157" spans="1:29" ht="15" customHeight="1">
      <c r="E157" s="72"/>
      <c r="K157" s="72"/>
      <c r="Q157" s="134"/>
      <c r="R157" s="134"/>
      <c r="S157" s="134"/>
      <c r="T157" s="134"/>
      <c r="U157" s="134"/>
      <c r="V157" s="134"/>
      <c r="W157" s="134"/>
      <c r="X157" s="134"/>
      <c r="Y157" s="134"/>
      <c r="Z157" s="134"/>
      <c r="AA157" s="123"/>
      <c r="AB157" s="123"/>
      <c r="AC157" s="123"/>
    </row>
    <row r="158" spans="1:29" ht="20" customHeight="1">
      <c r="E158" s="72"/>
      <c r="K158" s="72"/>
      <c r="Q158" s="134"/>
      <c r="R158" s="134"/>
      <c r="S158" s="134"/>
      <c r="T158" s="134"/>
      <c r="U158" s="134"/>
      <c r="V158" s="134"/>
      <c r="W158" s="134"/>
      <c r="X158" s="134"/>
      <c r="Y158" s="134"/>
      <c r="Z158" s="134"/>
    </row>
    <row r="159" spans="1:29" ht="20" customHeight="1">
      <c r="E159" s="72"/>
      <c r="K159" s="72"/>
      <c r="Q159" s="134"/>
      <c r="R159" s="134"/>
      <c r="S159" s="134"/>
      <c r="T159" s="134"/>
      <c r="U159" s="134"/>
      <c r="V159" s="134"/>
      <c r="W159" s="134"/>
      <c r="X159" s="134"/>
      <c r="Y159" s="134"/>
      <c r="Z159" s="134"/>
    </row>
    <row r="160" spans="1:29" ht="20" customHeight="1">
      <c r="E160" s="72"/>
      <c r="K160" s="72"/>
      <c r="Q160" s="134"/>
      <c r="R160" s="134"/>
      <c r="S160" s="134"/>
      <c r="T160" s="134"/>
      <c r="U160" s="134"/>
      <c r="V160" s="134"/>
      <c r="W160" s="134"/>
      <c r="X160" s="134"/>
      <c r="Y160" s="134"/>
      <c r="Z160" s="134"/>
    </row>
    <row r="161" spans="5:26" ht="20" customHeight="1">
      <c r="E161" s="72"/>
      <c r="K161" s="72"/>
      <c r="Q161" s="134"/>
      <c r="R161" s="134"/>
      <c r="S161" s="134"/>
      <c r="T161" s="134"/>
      <c r="U161" s="134"/>
      <c r="V161" s="134"/>
      <c r="W161" s="134"/>
      <c r="X161" s="134"/>
      <c r="Y161" s="134"/>
      <c r="Z161" s="134"/>
    </row>
    <row r="162" spans="5:26" ht="20" customHeight="1">
      <c r="E162" s="72"/>
      <c r="K162" s="72"/>
      <c r="Q162" s="134"/>
      <c r="R162" s="134"/>
      <c r="S162" s="134"/>
      <c r="T162" s="134"/>
      <c r="U162" s="134"/>
      <c r="V162" s="134"/>
      <c r="W162" s="134"/>
      <c r="X162" s="134"/>
      <c r="Y162" s="134"/>
      <c r="Z162" s="134"/>
    </row>
    <row r="163" spans="5:26" ht="20" customHeight="1">
      <c r="E163" s="72"/>
      <c r="K163" s="72"/>
      <c r="Q163" s="134"/>
      <c r="R163" s="134"/>
      <c r="S163" s="134"/>
      <c r="T163" s="134"/>
      <c r="U163" s="134"/>
      <c r="V163" s="134"/>
      <c r="W163" s="134"/>
      <c r="X163" s="134"/>
      <c r="Y163" s="134"/>
      <c r="Z163" s="134"/>
    </row>
    <row r="164" spans="5:26" ht="20" customHeight="1">
      <c r="E164" s="72"/>
      <c r="K164" s="72"/>
      <c r="Q164" s="134"/>
      <c r="R164" s="134"/>
      <c r="S164" s="134"/>
      <c r="T164" s="134"/>
      <c r="U164" s="134"/>
      <c r="V164" s="134"/>
      <c r="W164" s="134"/>
      <c r="X164" s="134"/>
      <c r="Y164" s="134"/>
      <c r="Z164" s="134"/>
    </row>
    <row r="165" spans="5:26" ht="20" customHeight="1">
      <c r="E165" s="72"/>
      <c r="K165" s="72"/>
      <c r="Q165" s="134"/>
      <c r="R165" s="134"/>
      <c r="S165" s="134"/>
      <c r="T165" s="134"/>
      <c r="U165" s="134"/>
      <c r="V165" s="134"/>
      <c r="W165" s="134"/>
      <c r="X165" s="134"/>
      <c r="Y165" s="134"/>
      <c r="Z165" s="134"/>
    </row>
    <row r="166" spans="5:26" ht="20" customHeight="1">
      <c r="E166" s="72"/>
      <c r="K166" s="72"/>
      <c r="Q166" s="134"/>
      <c r="R166" s="134"/>
      <c r="S166" s="134"/>
      <c r="T166" s="134"/>
      <c r="U166" s="134"/>
      <c r="V166" s="134"/>
      <c r="W166" s="134"/>
      <c r="X166" s="134"/>
      <c r="Y166" s="134"/>
      <c r="Z166" s="134"/>
    </row>
    <row r="167" spans="5:26" ht="20" customHeight="1">
      <c r="E167" s="72"/>
      <c r="K167" s="72"/>
      <c r="Q167" s="134"/>
      <c r="R167" s="134"/>
      <c r="S167" s="134"/>
      <c r="T167" s="134"/>
      <c r="U167" s="134"/>
      <c r="V167" s="134"/>
      <c r="W167" s="134"/>
      <c r="X167" s="134"/>
      <c r="Y167" s="134"/>
      <c r="Z167" s="134"/>
    </row>
    <row r="168" spans="5:26" ht="20" customHeight="1">
      <c r="E168" s="72"/>
      <c r="K168" s="72"/>
      <c r="Q168" s="134"/>
      <c r="R168" s="134"/>
      <c r="S168" s="134"/>
      <c r="T168" s="134"/>
      <c r="U168" s="134"/>
      <c r="V168" s="134"/>
      <c r="W168" s="134"/>
      <c r="X168" s="134"/>
      <c r="Y168" s="134"/>
      <c r="Z168" s="134"/>
    </row>
    <row r="169" spans="5:26" ht="20" customHeight="1">
      <c r="E169" s="72"/>
      <c r="K169" s="72"/>
      <c r="Q169" s="134"/>
      <c r="R169" s="134"/>
      <c r="S169" s="134"/>
      <c r="T169" s="134"/>
      <c r="U169" s="134"/>
      <c r="V169" s="134"/>
      <c r="W169" s="134"/>
      <c r="X169" s="134"/>
      <c r="Y169" s="134"/>
      <c r="Z169" s="134"/>
    </row>
    <row r="170" spans="5:26" ht="20" customHeight="1">
      <c r="E170" s="72"/>
      <c r="K170" s="72"/>
      <c r="Q170" s="134"/>
      <c r="R170" s="134"/>
      <c r="S170" s="134"/>
      <c r="T170" s="134"/>
      <c r="U170" s="134"/>
      <c r="V170" s="134"/>
      <c r="W170" s="134"/>
      <c r="X170" s="134"/>
      <c r="Y170" s="134"/>
      <c r="Z170" s="134"/>
    </row>
    <row r="171" spans="5:26" ht="20" customHeight="1">
      <c r="E171" s="72"/>
      <c r="K171" s="72"/>
      <c r="Q171" s="134"/>
      <c r="R171" s="134"/>
      <c r="S171" s="134"/>
      <c r="T171" s="134"/>
      <c r="U171" s="134"/>
      <c r="V171" s="134"/>
      <c r="W171" s="134"/>
      <c r="X171" s="134"/>
      <c r="Y171" s="134"/>
      <c r="Z171" s="134"/>
    </row>
    <row r="172" spans="5:26" ht="20" customHeight="1">
      <c r="E172" s="72"/>
      <c r="K172" s="72"/>
      <c r="Q172" s="134"/>
      <c r="R172" s="134"/>
      <c r="S172" s="134"/>
      <c r="T172" s="134"/>
      <c r="U172" s="134"/>
      <c r="V172" s="134"/>
      <c r="W172" s="134"/>
      <c r="X172" s="134"/>
      <c r="Y172" s="134"/>
      <c r="Z172" s="134"/>
    </row>
    <row r="173" spans="5:26" ht="20" customHeight="1">
      <c r="E173" s="72"/>
      <c r="K173" s="72"/>
      <c r="Q173" s="134"/>
      <c r="R173" s="134"/>
      <c r="S173" s="134"/>
      <c r="T173" s="134"/>
      <c r="U173" s="134"/>
      <c r="V173" s="134"/>
      <c r="W173" s="134"/>
      <c r="X173" s="134"/>
      <c r="Y173" s="134"/>
      <c r="Z173" s="134"/>
    </row>
    <row r="174" spans="5:26" ht="20" customHeight="1">
      <c r="E174" s="72"/>
      <c r="K174" s="72"/>
      <c r="Q174" s="134"/>
      <c r="R174" s="134"/>
      <c r="S174" s="134"/>
      <c r="T174" s="134"/>
      <c r="U174" s="134"/>
      <c r="V174" s="134"/>
      <c r="W174" s="134"/>
      <c r="X174" s="134"/>
      <c r="Y174" s="134"/>
      <c r="Z174" s="134"/>
    </row>
    <row r="175" spans="5:26" ht="20" customHeight="1">
      <c r="E175" s="72"/>
      <c r="K175" s="72"/>
      <c r="Q175" s="134"/>
      <c r="R175" s="134"/>
      <c r="S175" s="134"/>
      <c r="T175" s="134"/>
      <c r="U175" s="134"/>
      <c r="V175" s="134"/>
      <c r="W175" s="134"/>
      <c r="X175" s="134"/>
      <c r="Y175" s="134"/>
      <c r="Z175" s="134"/>
    </row>
    <row r="176" spans="5:26" ht="20" customHeight="1">
      <c r="E176" s="72"/>
      <c r="K176" s="72"/>
      <c r="Q176" s="134"/>
      <c r="R176" s="134"/>
      <c r="S176" s="134"/>
      <c r="T176" s="134"/>
      <c r="U176" s="134"/>
      <c r="V176" s="134"/>
      <c r="W176" s="134"/>
      <c r="X176" s="134"/>
      <c r="Y176" s="134"/>
      <c r="Z176" s="134"/>
    </row>
    <row r="177" spans="5:26" ht="20" customHeight="1">
      <c r="E177" s="72"/>
      <c r="K177" s="72"/>
      <c r="Q177" s="134"/>
      <c r="R177" s="134"/>
      <c r="S177" s="134"/>
      <c r="T177" s="134"/>
      <c r="U177" s="134"/>
      <c r="V177" s="134"/>
      <c r="W177" s="134"/>
      <c r="X177" s="134"/>
      <c r="Y177" s="134"/>
      <c r="Z177" s="134"/>
    </row>
    <row r="178" spans="5:26" ht="20" customHeight="1">
      <c r="E178" s="72"/>
      <c r="K178" s="72"/>
    </row>
    <row r="179" spans="5:26" ht="20" customHeight="1">
      <c r="E179" s="72"/>
      <c r="K179" s="72"/>
    </row>
    <row r="180" spans="5:26" ht="20" customHeight="1">
      <c r="E180" s="72"/>
      <c r="K180" s="72"/>
    </row>
    <row r="181" spans="5:26" ht="20" customHeight="1">
      <c r="E181" s="72"/>
      <c r="K181" s="72"/>
    </row>
    <row r="182" spans="5:26" ht="20" customHeight="1">
      <c r="E182" s="72"/>
      <c r="K182" s="72"/>
    </row>
    <row r="183" spans="5:26" ht="20" customHeight="1">
      <c r="E183" s="72"/>
      <c r="K183" s="72"/>
    </row>
    <row r="184" spans="5:26" ht="20" customHeight="1">
      <c r="E184" s="72"/>
      <c r="K184" s="72"/>
    </row>
    <row r="185" spans="5:26" ht="20" customHeight="1">
      <c r="E185" s="72"/>
      <c r="K185" s="72"/>
    </row>
    <row r="186" spans="5:26" ht="20" customHeight="1">
      <c r="E186" s="72"/>
      <c r="K186" s="72"/>
    </row>
    <row r="187" spans="5:26" ht="20" customHeight="1">
      <c r="E187" s="72"/>
      <c r="K187" s="72"/>
    </row>
    <row r="188" spans="5:26" ht="20" customHeight="1">
      <c r="E188" s="72"/>
      <c r="K188" s="72"/>
    </row>
    <row r="189" spans="5:26" ht="20" customHeight="1">
      <c r="E189" s="72"/>
      <c r="K189" s="72"/>
    </row>
    <row r="190" spans="5:26" ht="20" customHeight="1">
      <c r="E190" s="72"/>
      <c r="K190" s="72"/>
    </row>
    <row r="191" spans="5:26" ht="20" customHeight="1">
      <c r="E191" s="72"/>
      <c r="K191" s="72"/>
    </row>
    <row r="192" spans="5:26" ht="20" customHeight="1">
      <c r="E192" s="72"/>
      <c r="K192" s="72"/>
    </row>
    <row r="193" spans="5:11" ht="20" customHeight="1">
      <c r="E193" s="72"/>
      <c r="K193" s="72"/>
    </row>
    <row r="194" spans="5:11" ht="20" customHeight="1">
      <c r="E194" s="72"/>
      <c r="K194" s="72"/>
    </row>
    <row r="195" spans="5:11" ht="20" customHeight="1">
      <c r="E195" s="72"/>
      <c r="K195" s="72"/>
    </row>
    <row r="196" spans="5:11" ht="20" customHeight="1">
      <c r="E196" s="72"/>
      <c r="K196" s="72"/>
    </row>
    <row r="197" spans="5:11" ht="20" customHeight="1">
      <c r="E197" s="72"/>
      <c r="K197" s="72"/>
    </row>
    <row r="198" spans="5:11" ht="20" customHeight="1">
      <c r="E198" s="72"/>
      <c r="K198" s="72"/>
    </row>
    <row r="199" spans="5:11" ht="20" customHeight="1">
      <c r="E199" s="72"/>
      <c r="K199" s="72"/>
    </row>
    <row r="200" spans="5:11" ht="20" customHeight="1">
      <c r="E200" s="72"/>
      <c r="K200" s="72"/>
    </row>
    <row r="201" spans="5:11" ht="20" customHeight="1">
      <c r="E201" s="72"/>
      <c r="K201" s="72"/>
    </row>
    <row r="202" spans="5:11" ht="20" customHeight="1">
      <c r="E202" s="72"/>
      <c r="K202" s="72"/>
    </row>
    <row r="203" spans="5:11" ht="20" customHeight="1">
      <c r="E203" s="72"/>
      <c r="K203" s="72"/>
    </row>
    <row r="204" spans="5:11" ht="20" customHeight="1">
      <c r="E204" s="72"/>
      <c r="K204" s="72"/>
    </row>
    <row r="205" spans="5:11" ht="20" customHeight="1">
      <c r="E205" s="72"/>
      <c r="K205" s="72"/>
    </row>
    <row r="206" spans="5:11" ht="20" customHeight="1">
      <c r="E206" s="72"/>
      <c r="K206" s="72"/>
    </row>
    <row r="207" spans="5:11" ht="20" customHeight="1">
      <c r="E207" s="72"/>
      <c r="K207" s="72"/>
    </row>
    <row r="208" spans="5:11" ht="20" customHeight="1">
      <c r="E208" s="72"/>
      <c r="K208" s="72"/>
    </row>
    <row r="209" spans="5:11" ht="20" customHeight="1">
      <c r="E209" s="72"/>
      <c r="K209" s="72"/>
    </row>
    <row r="210" spans="5:11" ht="20" customHeight="1">
      <c r="E210" s="72"/>
      <c r="K210" s="72"/>
    </row>
    <row r="211" spans="5:11" ht="20" customHeight="1">
      <c r="E211" s="72"/>
      <c r="K211" s="72"/>
    </row>
    <row r="212" spans="5:11" ht="20" customHeight="1">
      <c r="E212" s="72"/>
      <c r="K212" s="72"/>
    </row>
    <row r="213" spans="5:11" ht="20" customHeight="1">
      <c r="E213" s="72"/>
      <c r="K213" s="72"/>
    </row>
    <row r="214" spans="5:11" ht="20" customHeight="1">
      <c r="E214" s="72"/>
      <c r="K214" s="72"/>
    </row>
    <row r="215" spans="5:11" ht="20" customHeight="1">
      <c r="E215" s="72"/>
      <c r="K215" s="72"/>
    </row>
    <row r="216" spans="5:11" ht="20" customHeight="1">
      <c r="E216" s="72"/>
      <c r="K216" s="72"/>
    </row>
    <row r="217" spans="5:11" ht="20" customHeight="1">
      <c r="E217" s="72"/>
      <c r="K217" s="72"/>
    </row>
    <row r="218" spans="5:11" ht="20" customHeight="1">
      <c r="E218" s="72"/>
      <c r="K218" s="72"/>
    </row>
    <row r="219" spans="5:11" ht="20" customHeight="1">
      <c r="E219" s="72"/>
      <c r="K219" s="72"/>
    </row>
    <row r="220" spans="5:11" ht="20" customHeight="1">
      <c r="E220" s="72"/>
      <c r="K220" s="72"/>
    </row>
    <row r="221" spans="5:11" ht="20" customHeight="1">
      <c r="E221" s="72"/>
      <c r="K221" s="72"/>
    </row>
    <row r="222" spans="5:11" ht="20" customHeight="1">
      <c r="E222" s="72"/>
      <c r="K222" s="72"/>
    </row>
    <row r="223" spans="5:11" ht="20" customHeight="1">
      <c r="E223" s="72"/>
      <c r="K223" s="72"/>
    </row>
    <row r="224" spans="5:11" ht="20" customHeight="1">
      <c r="E224" s="72"/>
      <c r="K224" s="72"/>
    </row>
    <row r="225" spans="5:11" ht="20" customHeight="1">
      <c r="E225" s="72"/>
      <c r="K225" s="72"/>
    </row>
    <row r="226" spans="5:11" ht="20" customHeight="1">
      <c r="E226" s="72"/>
      <c r="K226" s="72"/>
    </row>
    <row r="227" spans="5:11" ht="20" customHeight="1">
      <c r="E227" s="72"/>
      <c r="K227" s="72"/>
    </row>
    <row r="228" spans="5:11" ht="20" customHeight="1">
      <c r="E228" s="72"/>
      <c r="K228" s="72"/>
    </row>
    <row r="229" spans="5:11" ht="20" customHeight="1">
      <c r="E229" s="72"/>
      <c r="K229" s="72"/>
    </row>
    <row r="230" spans="5:11" ht="20" customHeight="1">
      <c r="E230" s="72"/>
      <c r="K230" s="72"/>
    </row>
    <row r="231" spans="5:11" ht="20" customHeight="1">
      <c r="E231" s="72"/>
      <c r="K231" s="72"/>
    </row>
    <row r="232" spans="5:11" ht="20" customHeight="1">
      <c r="E232" s="72"/>
      <c r="K232" s="72"/>
    </row>
    <row r="233" spans="5:11" ht="20" customHeight="1">
      <c r="E233" s="72"/>
      <c r="K233" s="72"/>
    </row>
    <row r="234" spans="5:11" ht="20" customHeight="1">
      <c r="E234" s="72"/>
      <c r="K234" s="72"/>
    </row>
    <row r="235" spans="5:11" ht="20" customHeight="1">
      <c r="E235" s="72"/>
      <c r="K235" s="72"/>
    </row>
    <row r="236" spans="5:11" ht="20" customHeight="1">
      <c r="E236" s="72"/>
      <c r="K236" s="72"/>
    </row>
    <row r="237" spans="5:11" ht="20" customHeight="1">
      <c r="E237" s="72"/>
      <c r="K237" s="72"/>
    </row>
    <row r="238" spans="5:11" ht="20" customHeight="1">
      <c r="E238" s="72"/>
      <c r="K238" s="72"/>
    </row>
    <row r="239" spans="5:11" ht="20" customHeight="1">
      <c r="E239" s="72"/>
      <c r="K239" s="72"/>
    </row>
    <row r="240" spans="5:11" ht="20" customHeight="1">
      <c r="E240" s="72"/>
      <c r="K240" s="72"/>
    </row>
    <row r="241" spans="5:11" ht="20" customHeight="1">
      <c r="E241" s="72"/>
      <c r="K241" s="72"/>
    </row>
    <row r="242" spans="5:11" ht="20" customHeight="1">
      <c r="E242" s="72"/>
      <c r="K242" s="72"/>
    </row>
    <row r="243" spans="5:11" ht="20" customHeight="1">
      <c r="E243" s="72"/>
      <c r="K243" s="72"/>
    </row>
    <row r="244" spans="5:11" ht="20" customHeight="1">
      <c r="E244" s="72"/>
      <c r="K244" s="72"/>
    </row>
    <row r="245" spans="5:11" ht="20" customHeight="1">
      <c r="E245" s="72"/>
      <c r="K245" s="72"/>
    </row>
    <row r="246" spans="5:11" ht="20" customHeight="1">
      <c r="E246" s="72"/>
      <c r="K246" s="72"/>
    </row>
    <row r="247" spans="5:11" ht="20" customHeight="1">
      <c r="E247" s="72"/>
      <c r="K247" s="72"/>
    </row>
    <row r="248" spans="5:11" ht="20" customHeight="1">
      <c r="E248" s="72"/>
      <c r="K248" s="72"/>
    </row>
    <row r="249" spans="5:11" ht="20" customHeight="1">
      <c r="E249" s="72"/>
      <c r="K249" s="72"/>
    </row>
    <row r="250" spans="5:11" ht="20" customHeight="1">
      <c r="E250" s="72"/>
      <c r="K250" s="72"/>
    </row>
    <row r="251" spans="5:11" ht="20" customHeight="1">
      <c r="E251" s="72"/>
      <c r="K251" s="72"/>
    </row>
    <row r="252" spans="5:11" ht="20" customHeight="1">
      <c r="E252" s="72"/>
      <c r="K252" s="72"/>
    </row>
    <row r="253" spans="5:11" ht="20" customHeight="1">
      <c r="E253" s="72"/>
      <c r="K253" s="72"/>
    </row>
    <row r="254" spans="5:11" ht="20" customHeight="1">
      <c r="E254" s="72"/>
      <c r="K254" s="72"/>
    </row>
    <row r="255" spans="5:11" ht="20" customHeight="1">
      <c r="E255" s="72"/>
      <c r="K255" s="72"/>
    </row>
    <row r="256" spans="5:11" ht="20" customHeight="1">
      <c r="E256" s="72"/>
      <c r="K256" s="72"/>
    </row>
    <row r="257" spans="5:11" ht="20" customHeight="1">
      <c r="E257" s="72"/>
      <c r="K257" s="72"/>
    </row>
    <row r="258" spans="5:11" ht="20" customHeight="1">
      <c r="E258" s="72"/>
      <c r="K258" s="72"/>
    </row>
    <row r="259" spans="5:11" ht="20" customHeight="1">
      <c r="E259" s="72"/>
      <c r="K259" s="72"/>
    </row>
    <row r="260" spans="5:11" ht="20" customHeight="1">
      <c r="E260" s="72"/>
      <c r="K260" s="72"/>
    </row>
    <row r="261" spans="5:11" ht="20" customHeight="1">
      <c r="E261" s="72"/>
      <c r="K261" s="72"/>
    </row>
    <row r="262" spans="5:11" ht="20" customHeight="1">
      <c r="E262" s="72"/>
      <c r="K262" s="72"/>
    </row>
    <row r="263" spans="5:11" ht="20" customHeight="1">
      <c r="E263" s="72"/>
      <c r="K263" s="72"/>
    </row>
    <row r="264" spans="5:11" ht="20" customHeight="1">
      <c r="E264" s="72"/>
      <c r="K264" s="72"/>
    </row>
    <row r="265" spans="5:11" ht="20" customHeight="1">
      <c r="E265" s="72"/>
      <c r="K265" s="72"/>
    </row>
    <row r="266" spans="5:11" ht="20" customHeight="1">
      <c r="E266" s="72"/>
      <c r="K266" s="72"/>
    </row>
    <row r="267" spans="5:11" ht="20" customHeight="1">
      <c r="E267" s="72"/>
      <c r="K267" s="72"/>
    </row>
    <row r="268" spans="5:11" ht="20" customHeight="1">
      <c r="E268" s="72"/>
      <c r="K268" s="72"/>
    </row>
    <row r="269" spans="5:11" ht="20" customHeight="1">
      <c r="E269" s="72"/>
      <c r="K269" s="72"/>
    </row>
    <row r="270" spans="5:11" ht="20" customHeight="1">
      <c r="E270" s="72"/>
      <c r="K270" s="72"/>
    </row>
    <row r="271" spans="5:11" ht="20" customHeight="1">
      <c r="E271" s="72"/>
      <c r="K271" s="72"/>
    </row>
    <row r="272" spans="5:11" ht="20" customHeight="1">
      <c r="E272" s="72"/>
      <c r="K272" s="72"/>
    </row>
    <row r="273" spans="5:11" ht="20" customHeight="1">
      <c r="E273" s="72"/>
      <c r="K273" s="72"/>
    </row>
    <row r="274" spans="5:11" ht="20" customHeight="1">
      <c r="E274" s="72"/>
      <c r="K274" s="72"/>
    </row>
    <row r="275" spans="5:11" ht="20" customHeight="1">
      <c r="E275" s="72"/>
      <c r="K275" s="72"/>
    </row>
    <row r="276" spans="5:11" ht="20" customHeight="1">
      <c r="E276" s="72"/>
      <c r="K276" s="72"/>
    </row>
    <row r="277" spans="5:11" ht="20" customHeight="1">
      <c r="E277" s="72"/>
      <c r="K277" s="72"/>
    </row>
    <row r="278" spans="5:11" ht="20" customHeight="1">
      <c r="E278" s="72"/>
      <c r="K278" s="72"/>
    </row>
    <row r="279" spans="5:11" ht="20" customHeight="1">
      <c r="E279" s="72"/>
      <c r="K279" s="72"/>
    </row>
    <row r="280" spans="5:11" ht="20" customHeight="1">
      <c r="E280" s="72"/>
      <c r="K280" s="72"/>
    </row>
    <row r="281" spans="5:11" ht="20" customHeight="1">
      <c r="E281" s="72"/>
      <c r="K281" s="72"/>
    </row>
    <row r="282" spans="5:11" ht="20" customHeight="1">
      <c r="E282" s="72"/>
      <c r="K282" s="72"/>
    </row>
    <row r="283" spans="5:11" ht="20" customHeight="1">
      <c r="E283" s="72"/>
      <c r="K283" s="72"/>
    </row>
    <row r="284" spans="5:11" ht="20" customHeight="1">
      <c r="E284" s="72"/>
      <c r="K284" s="72"/>
    </row>
    <row r="285" spans="5:11" ht="20" customHeight="1">
      <c r="E285" s="72"/>
      <c r="K285" s="72"/>
    </row>
    <row r="286" spans="5:11" ht="20" customHeight="1">
      <c r="E286" s="72"/>
      <c r="K286" s="72"/>
    </row>
    <row r="287" spans="5:11" ht="20" customHeight="1">
      <c r="E287" s="72"/>
      <c r="K287" s="72"/>
    </row>
    <row r="288" spans="5:11" ht="20" customHeight="1">
      <c r="E288" s="72"/>
      <c r="K288" s="72"/>
    </row>
    <row r="289" spans="5:11" ht="20" customHeight="1">
      <c r="E289" s="72"/>
      <c r="K289" s="72"/>
    </row>
    <row r="290" spans="5:11" ht="20" customHeight="1">
      <c r="E290" s="72"/>
      <c r="K290" s="72"/>
    </row>
    <row r="291" spans="5:11" ht="20" customHeight="1">
      <c r="E291" s="72"/>
      <c r="K291" s="72"/>
    </row>
    <row r="292" spans="5:11" ht="20" customHeight="1">
      <c r="E292" s="72"/>
      <c r="K292" s="72"/>
    </row>
    <row r="293" spans="5:11" ht="20" customHeight="1">
      <c r="E293" s="72"/>
      <c r="K293" s="72"/>
    </row>
    <row r="294" spans="5:11" ht="20" customHeight="1">
      <c r="E294" s="72"/>
      <c r="K294" s="72"/>
    </row>
    <row r="295" spans="5:11" ht="20" customHeight="1">
      <c r="E295" s="72"/>
      <c r="K295" s="72"/>
    </row>
    <row r="296" spans="5:11" ht="20" customHeight="1">
      <c r="E296" s="72"/>
      <c r="K296" s="72"/>
    </row>
    <row r="297" spans="5:11" ht="20" customHeight="1">
      <c r="E297" s="72"/>
      <c r="K297" s="72"/>
    </row>
    <row r="298" spans="5:11" ht="20" customHeight="1">
      <c r="E298" s="72"/>
      <c r="K298" s="72"/>
    </row>
    <row r="299" spans="5:11" ht="20" customHeight="1">
      <c r="E299" s="72"/>
      <c r="K299" s="72"/>
    </row>
    <row r="300" spans="5:11" ht="20" customHeight="1">
      <c r="E300" s="72"/>
      <c r="K300" s="72"/>
    </row>
    <row r="301" spans="5:11" ht="20" customHeight="1">
      <c r="E301" s="72"/>
      <c r="K301" s="72"/>
    </row>
    <row r="302" spans="5:11" ht="20" customHeight="1">
      <c r="E302" s="72"/>
      <c r="K302" s="72"/>
    </row>
    <row r="303" spans="5:11" ht="20" customHeight="1">
      <c r="E303" s="72"/>
      <c r="K303" s="72"/>
    </row>
    <row r="304" spans="5:11" ht="20" customHeight="1">
      <c r="E304" s="72"/>
      <c r="K304" s="72"/>
    </row>
    <row r="305" spans="5:11" ht="20" customHeight="1">
      <c r="E305" s="72"/>
      <c r="K305" s="72"/>
    </row>
    <row r="306" spans="5:11" ht="20" customHeight="1">
      <c r="E306" s="72"/>
      <c r="K306" s="72"/>
    </row>
    <row r="307" spans="5:11" ht="20" customHeight="1">
      <c r="E307" s="72"/>
      <c r="K307" s="72"/>
    </row>
    <row r="308" spans="5:11" ht="20" customHeight="1">
      <c r="E308" s="72"/>
      <c r="K308" s="72"/>
    </row>
    <row r="309" spans="5:11" ht="20" customHeight="1">
      <c r="E309" s="72"/>
      <c r="K309" s="72"/>
    </row>
    <row r="310" spans="5:11" ht="20" customHeight="1">
      <c r="E310" s="72"/>
      <c r="K310" s="72"/>
    </row>
    <row r="311" spans="5:11" ht="20" customHeight="1">
      <c r="E311" s="72"/>
      <c r="K311" s="72"/>
    </row>
    <row r="312" spans="5:11" ht="20" customHeight="1">
      <c r="E312" s="72"/>
      <c r="K312" s="72"/>
    </row>
    <row r="313" spans="5:11" ht="20" customHeight="1">
      <c r="E313" s="72"/>
      <c r="K313" s="72"/>
    </row>
    <row r="314" spans="5:11" ht="20" customHeight="1">
      <c r="E314" s="72"/>
      <c r="K314" s="72"/>
    </row>
    <row r="315" spans="5:11" ht="20" customHeight="1">
      <c r="E315" s="72"/>
      <c r="K315" s="72"/>
    </row>
    <row r="316" spans="5:11" ht="20" customHeight="1">
      <c r="E316" s="72"/>
      <c r="K316" s="72"/>
    </row>
    <row r="317" spans="5:11" ht="20" customHeight="1">
      <c r="E317" s="72"/>
      <c r="K317" s="72"/>
    </row>
    <row r="318" spans="5:11" ht="20" customHeight="1">
      <c r="E318" s="72"/>
      <c r="K318" s="72"/>
    </row>
    <row r="319" spans="5:11" ht="20" customHeight="1">
      <c r="E319" s="72"/>
      <c r="K319" s="72"/>
    </row>
    <row r="320" spans="5:11" ht="20" customHeight="1">
      <c r="E320" s="72"/>
      <c r="K320" s="72"/>
    </row>
    <row r="321" spans="5:11" ht="20" customHeight="1">
      <c r="E321" s="72"/>
      <c r="K321" s="72"/>
    </row>
    <row r="322" spans="5:11" ht="20" customHeight="1">
      <c r="E322" s="72"/>
      <c r="K322" s="72"/>
    </row>
    <row r="323" spans="5:11" ht="20" customHeight="1">
      <c r="E323" s="72"/>
      <c r="K323" s="72"/>
    </row>
    <row r="324" spans="5:11" ht="20" customHeight="1">
      <c r="E324" s="72"/>
      <c r="K324" s="72"/>
    </row>
    <row r="325" spans="5:11" ht="20" customHeight="1">
      <c r="E325" s="72"/>
      <c r="K325" s="72"/>
    </row>
    <row r="326" spans="5:11" ht="20" customHeight="1">
      <c r="E326" s="72"/>
      <c r="K326" s="72"/>
    </row>
    <row r="327" spans="5:11" ht="20" customHeight="1">
      <c r="E327" s="72"/>
      <c r="K327" s="72"/>
    </row>
    <row r="328" spans="5:11" ht="20" customHeight="1">
      <c r="E328" s="72"/>
      <c r="K328" s="72"/>
    </row>
    <row r="329" spans="5:11" ht="20" customHeight="1">
      <c r="E329" s="72"/>
      <c r="K329" s="72"/>
    </row>
    <row r="330" spans="5:11" ht="20" customHeight="1">
      <c r="E330" s="72"/>
      <c r="K330" s="72"/>
    </row>
    <row r="331" spans="5:11" ht="20" customHeight="1">
      <c r="E331" s="72"/>
      <c r="K331" s="72"/>
    </row>
    <row r="332" spans="5:11" ht="20" customHeight="1">
      <c r="E332" s="72"/>
      <c r="K332" s="72"/>
    </row>
    <row r="333" spans="5:11" ht="20" customHeight="1">
      <c r="E333" s="72"/>
      <c r="K333" s="72"/>
    </row>
    <row r="334" spans="5:11" ht="20" customHeight="1">
      <c r="E334" s="72"/>
      <c r="K334" s="72"/>
    </row>
    <row r="335" spans="5:11" ht="20" customHeight="1">
      <c r="E335" s="72"/>
      <c r="K335" s="72"/>
    </row>
    <row r="336" spans="5:11" ht="20" customHeight="1">
      <c r="E336" s="72"/>
      <c r="K336" s="72"/>
    </row>
    <row r="337" spans="5:11" ht="20" customHeight="1">
      <c r="E337" s="72"/>
      <c r="K337" s="72"/>
    </row>
    <row r="338" spans="5:11" ht="20" customHeight="1">
      <c r="E338" s="72"/>
      <c r="K338" s="72"/>
    </row>
    <row r="339" spans="5:11" ht="20" customHeight="1">
      <c r="E339" s="72"/>
      <c r="K339" s="72"/>
    </row>
    <row r="340" spans="5:11" ht="20" customHeight="1">
      <c r="E340" s="72"/>
      <c r="K340" s="72"/>
    </row>
    <row r="341" spans="5:11" ht="20" customHeight="1">
      <c r="E341" s="72"/>
      <c r="K341" s="72"/>
    </row>
    <row r="342" spans="5:11" ht="20" customHeight="1">
      <c r="E342" s="72"/>
      <c r="K342" s="72"/>
    </row>
    <row r="343" spans="5:11" ht="20" customHeight="1">
      <c r="E343" s="72"/>
      <c r="K343" s="72"/>
    </row>
    <row r="344" spans="5:11" ht="20" customHeight="1">
      <c r="E344" s="72"/>
      <c r="K344" s="72"/>
    </row>
    <row r="345" spans="5:11" ht="20" customHeight="1">
      <c r="E345" s="72"/>
      <c r="K345" s="72"/>
    </row>
    <row r="346" spans="5:11" ht="20" customHeight="1">
      <c r="E346" s="72"/>
      <c r="K346" s="72"/>
    </row>
    <row r="347" spans="5:11" ht="20" customHeight="1">
      <c r="E347" s="72"/>
      <c r="K347" s="72"/>
    </row>
    <row r="348" spans="5:11" ht="20" customHeight="1">
      <c r="E348" s="72"/>
      <c r="K348" s="72"/>
    </row>
    <row r="349" spans="5:11" ht="20" customHeight="1">
      <c r="E349" s="72"/>
      <c r="K349" s="72"/>
    </row>
    <row r="350" spans="5:11" ht="20" customHeight="1">
      <c r="E350" s="72"/>
      <c r="K350" s="72"/>
    </row>
    <row r="351" spans="5:11" ht="20" customHeight="1">
      <c r="E351" s="72"/>
      <c r="K351" s="72"/>
    </row>
    <row r="352" spans="5:11" ht="20" customHeight="1">
      <c r="E352" s="72"/>
      <c r="K352" s="72"/>
    </row>
    <row r="353" spans="5:11" ht="20" customHeight="1">
      <c r="E353" s="72"/>
      <c r="K353" s="72"/>
    </row>
    <row r="354" spans="5:11" ht="20" customHeight="1">
      <c r="E354" s="72"/>
      <c r="K354" s="72"/>
    </row>
    <row r="355" spans="5:11" ht="20" customHeight="1">
      <c r="E355" s="72"/>
      <c r="K355" s="72"/>
    </row>
    <row r="356" spans="5:11" ht="20" customHeight="1">
      <c r="E356" s="72"/>
      <c r="K356" s="72"/>
    </row>
    <row r="357" spans="5:11" ht="20" customHeight="1">
      <c r="E357" s="72"/>
      <c r="K357" s="72"/>
    </row>
    <row r="358" spans="5:11" ht="20" customHeight="1">
      <c r="E358" s="72"/>
      <c r="K358" s="72"/>
    </row>
    <row r="359" spans="5:11" ht="20" customHeight="1">
      <c r="E359" s="72"/>
      <c r="K359" s="72"/>
    </row>
    <row r="360" spans="5:11" ht="20" customHeight="1">
      <c r="E360" s="72"/>
      <c r="K360" s="72"/>
    </row>
    <row r="361" spans="5:11" ht="20" customHeight="1">
      <c r="E361" s="72"/>
      <c r="K361" s="72"/>
    </row>
    <row r="362" spans="5:11" ht="20" customHeight="1">
      <c r="E362" s="72"/>
      <c r="K362" s="72"/>
    </row>
    <row r="363" spans="5:11" ht="20" customHeight="1">
      <c r="E363" s="72"/>
      <c r="K363" s="72"/>
    </row>
    <row r="364" spans="5:11" ht="20" customHeight="1">
      <c r="E364" s="72"/>
      <c r="K364" s="72"/>
    </row>
    <row r="365" spans="5:11" ht="20" customHeight="1">
      <c r="E365" s="72"/>
      <c r="K365" s="72"/>
    </row>
    <row r="366" spans="5:11" ht="20" customHeight="1">
      <c r="E366" s="72"/>
      <c r="K366" s="72"/>
    </row>
    <row r="367" spans="5:11" ht="20" customHeight="1">
      <c r="E367" s="72"/>
      <c r="K367" s="72"/>
    </row>
    <row r="368" spans="5:11" ht="20" customHeight="1">
      <c r="E368" s="72"/>
      <c r="K368" s="72"/>
    </row>
    <row r="369" spans="5:11" ht="20" customHeight="1">
      <c r="E369" s="72"/>
      <c r="K369" s="72"/>
    </row>
    <row r="370" spans="5:11" ht="20" customHeight="1">
      <c r="E370" s="72"/>
      <c r="K370" s="72"/>
    </row>
    <row r="371" spans="5:11" ht="20" customHeight="1">
      <c r="E371" s="72"/>
      <c r="K371" s="72"/>
    </row>
    <row r="372" spans="5:11" ht="20" customHeight="1">
      <c r="E372" s="72"/>
      <c r="K372" s="72"/>
    </row>
    <row r="373" spans="5:11" ht="20" customHeight="1">
      <c r="E373" s="72"/>
      <c r="K373" s="72"/>
    </row>
    <row r="374" spans="5:11" ht="20" customHeight="1">
      <c r="E374" s="72"/>
      <c r="K374" s="72"/>
    </row>
    <row r="375" spans="5:11" ht="20" customHeight="1">
      <c r="E375" s="72"/>
      <c r="K375" s="72"/>
    </row>
    <row r="376" spans="5:11" ht="20" customHeight="1">
      <c r="E376" s="72"/>
      <c r="K376" s="72"/>
    </row>
    <row r="377" spans="5:11" ht="20" customHeight="1">
      <c r="E377" s="72"/>
      <c r="K377" s="72"/>
    </row>
    <row r="378" spans="5:11" ht="20" customHeight="1">
      <c r="E378" s="72"/>
      <c r="K378" s="72"/>
    </row>
    <row r="379" spans="5:11" ht="20" customHeight="1">
      <c r="E379" s="72"/>
      <c r="K379" s="72"/>
    </row>
    <row r="380" spans="5:11" ht="20" customHeight="1">
      <c r="E380" s="72"/>
      <c r="K380" s="72"/>
    </row>
    <row r="381" spans="5:11" ht="20" customHeight="1">
      <c r="E381" s="72"/>
      <c r="K381" s="72"/>
    </row>
    <row r="382" spans="5:11" ht="20" customHeight="1">
      <c r="E382" s="72"/>
      <c r="K382" s="72"/>
    </row>
    <row r="383" spans="5:11" ht="20" customHeight="1">
      <c r="E383" s="72"/>
      <c r="K383" s="72"/>
    </row>
    <row r="384" spans="5:11" ht="20" customHeight="1">
      <c r="E384" s="72"/>
      <c r="K384" s="72"/>
    </row>
    <row r="385" spans="5:11" ht="20" customHeight="1">
      <c r="E385" s="72"/>
      <c r="K385" s="72"/>
    </row>
    <row r="386" spans="5:11" ht="20" customHeight="1">
      <c r="E386" s="72"/>
      <c r="K386" s="72"/>
    </row>
    <row r="387" spans="5:11" ht="20" customHeight="1">
      <c r="E387" s="72"/>
      <c r="K387" s="72"/>
    </row>
    <row r="388" spans="5:11" ht="20" customHeight="1">
      <c r="E388" s="72"/>
      <c r="K388" s="72"/>
    </row>
    <row r="389" spans="5:11" ht="20" customHeight="1">
      <c r="E389" s="72"/>
      <c r="K389" s="72"/>
    </row>
    <row r="390" spans="5:11" ht="20" customHeight="1">
      <c r="E390" s="72"/>
      <c r="K390" s="72"/>
    </row>
    <row r="391" spans="5:11" ht="20" customHeight="1">
      <c r="E391" s="72"/>
      <c r="K391" s="72"/>
    </row>
    <row r="392" spans="5:11" ht="20" customHeight="1">
      <c r="E392" s="72"/>
      <c r="K392" s="72"/>
    </row>
    <row r="393" spans="5:11" ht="20" customHeight="1">
      <c r="E393" s="72"/>
      <c r="K393" s="72"/>
    </row>
    <row r="394" spans="5:11" ht="20" customHeight="1">
      <c r="E394" s="72"/>
      <c r="K394" s="72"/>
    </row>
    <row r="395" spans="5:11" ht="20" customHeight="1">
      <c r="E395" s="72"/>
      <c r="K395" s="72"/>
    </row>
    <row r="396" spans="5:11" ht="20" customHeight="1">
      <c r="E396" s="72"/>
      <c r="K396" s="72"/>
    </row>
    <row r="397" spans="5:11" ht="20" customHeight="1">
      <c r="E397" s="72"/>
      <c r="K397" s="72"/>
    </row>
    <row r="398" spans="5:11" ht="20" customHeight="1">
      <c r="E398" s="72"/>
      <c r="K398" s="72"/>
    </row>
    <row r="399" spans="5:11" ht="20" customHeight="1">
      <c r="E399" s="72"/>
      <c r="K399" s="72"/>
    </row>
    <row r="400" spans="5:11" ht="20" customHeight="1">
      <c r="E400" s="72"/>
      <c r="K400" s="72"/>
    </row>
    <row r="401" spans="5:11" ht="20" customHeight="1">
      <c r="E401" s="72"/>
      <c r="K401" s="72"/>
    </row>
    <row r="402" spans="5:11" ht="20" customHeight="1">
      <c r="E402" s="72"/>
      <c r="K402" s="72"/>
    </row>
    <row r="403" spans="5:11" ht="20" customHeight="1">
      <c r="E403" s="72"/>
      <c r="K403" s="72"/>
    </row>
    <row r="404" spans="5:11" ht="20" customHeight="1">
      <c r="E404" s="72"/>
      <c r="K404" s="72"/>
    </row>
    <row r="405" spans="5:11" ht="20" customHeight="1">
      <c r="E405" s="72"/>
      <c r="K405" s="72"/>
    </row>
    <row r="406" spans="5:11" ht="20" customHeight="1">
      <c r="E406" s="72"/>
      <c r="K406" s="72"/>
    </row>
    <row r="407" spans="5:11" ht="20" customHeight="1">
      <c r="E407" s="72"/>
      <c r="K407" s="72"/>
    </row>
    <row r="408" spans="5:11" ht="20" customHeight="1">
      <c r="E408" s="72"/>
      <c r="K408" s="72"/>
    </row>
    <row r="409" spans="5:11" ht="20" customHeight="1">
      <c r="E409" s="72"/>
      <c r="K409" s="72"/>
    </row>
    <row r="410" spans="5:11" ht="20" customHeight="1">
      <c r="E410" s="72"/>
      <c r="K410" s="72"/>
    </row>
    <row r="411" spans="5:11" ht="20" customHeight="1">
      <c r="E411" s="72"/>
      <c r="K411" s="72"/>
    </row>
    <row r="412" spans="5:11" ht="20" customHeight="1">
      <c r="E412" s="72"/>
      <c r="K412" s="72"/>
    </row>
    <row r="413" spans="5:11" ht="20" customHeight="1">
      <c r="E413" s="72"/>
      <c r="K413" s="72"/>
    </row>
    <row r="414" spans="5:11" ht="20" customHeight="1">
      <c r="E414" s="72"/>
      <c r="K414" s="72"/>
    </row>
    <row r="415" spans="5:11" ht="20" customHeight="1">
      <c r="E415" s="72"/>
      <c r="K415" s="72"/>
    </row>
    <row r="416" spans="5:11" ht="20" customHeight="1">
      <c r="E416" s="72"/>
      <c r="K416" s="72"/>
    </row>
    <row r="417" spans="5:11" ht="20" customHeight="1">
      <c r="E417" s="72"/>
      <c r="K417" s="72"/>
    </row>
    <row r="418" spans="5:11" ht="20" customHeight="1">
      <c r="E418" s="72"/>
      <c r="K418" s="72"/>
    </row>
    <row r="419" spans="5:11" ht="20" customHeight="1">
      <c r="E419" s="72"/>
      <c r="K419" s="72"/>
    </row>
    <row r="420" spans="5:11" ht="20" customHeight="1">
      <c r="E420" s="72"/>
      <c r="K420" s="72"/>
    </row>
    <row r="421" spans="5:11" ht="20" customHeight="1">
      <c r="E421" s="72"/>
      <c r="K421" s="72"/>
    </row>
    <row r="422" spans="5:11" ht="20" customHeight="1">
      <c r="E422" s="72"/>
      <c r="K422" s="72"/>
    </row>
    <row r="423" spans="5:11" ht="20" customHeight="1">
      <c r="E423" s="72"/>
      <c r="K423" s="72"/>
    </row>
    <row r="424" spans="5:11" ht="20" customHeight="1">
      <c r="E424" s="72"/>
      <c r="K424" s="72"/>
    </row>
    <row r="425" spans="5:11" ht="20" customHeight="1">
      <c r="E425" s="72"/>
      <c r="K425" s="72"/>
    </row>
    <row r="426" spans="5:11" ht="20" customHeight="1">
      <c r="E426" s="72"/>
      <c r="K426" s="72"/>
    </row>
    <row r="427" spans="5:11" ht="20" customHeight="1">
      <c r="E427" s="72"/>
      <c r="K427" s="72"/>
    </row>
    <row r="428" spans="5:11" ht="20" customHeight="1">
      <c r="E428" s="72"/>
      <c r="K428" s="72"/>
    </row>
    <row r="429" spans="5:11" ht="20" customHeight="1">
      <c r="E429" s="72"/>
      <c r="K429" s="72"/>
    </row>
    <row r="430" spans="5:11" ht="20" customHeight="1">
      <c r="E430" s="72"/>
      <c r="K430" s="72"/>
    </row>
    <row r="431" spans="5:11" ht="20" customHeight="1">
      <c r="E431" s="72"/>
      <c r="K431" s="72"/>
    </row>
    <row r="432" spans="5:11" ht="20" customHeight="1">
      <c r="E432" s="72"/>
      <c r="K432" s="72"/>
    </row>
    <row r="433" spans="5:11" ht="20" customHeight="1">
      <c r="E433" s="72"/>
      <c r="K433" s="72"/>
    </row>
    <row r="434" spans="5:11" ht="20" customHeight="1">
      <c r="E434" s="72"/>
      <c r="K434" s="72"/>
    </row>
    <row r="435" spans="5:11" ht="20" customHeight="1">
      <c r="E435" s="72"/>
      <c r="K435" s="72"/>
    </row>
    <row r="436" spans="5:11" ht="20" customHeight="1">
      <c r="E436" s="72"/>
      <c r="K436" s="72"/>
    </row>
    <row r="437" spans="5:11" ht="20" customHeight="1">
      <c r="E437" s="72"/>
      <c r="K437" s="72"/>
    </row>
    <row r="438" spans="5:11" ht="20" customHeight="1">
      <c r="E438" s="72"/>
      <c r="K438" s="72"/>
    </row>
    <row r="439" spans="5:11" ht="20" customHeight="1">
      <c r="E439" s="72"/>
      <c r="K439" s="72"/>
    </row>
    <row r="440" spans="5:11" ht="20" customHeight="1">
      <c r="E440" s="72"/>
      <c r="K440" s="72"/>
    </row>
    <row r="441" spans="5:11" ht="20" customHeight="1">
      <c r="E441" s="72"/>
      <c r="K441" s="72"/>
    </row>
    <row r="442" spans="5:11" ht="20" customHeight="1">
      <c r="E442" s="72"/>
      <c r="K442" s="72"/>
    </row>
    <row r="443" spans="5:11" ht="20" customHeight="1">
      <c r="E443" s="72"/>
      <c r="K443" s="72"/>
    </row>
    <row r="444" spans="5:11" ht="20" customHeight="1">
      <c r="E444" s="72"/>
      <c r="K444" s="72"/>
    </row>
    <row r="445" spans="5:11" ht="20" customHeight="1">
      <c r="E445" s="72"/>
      <c r="K445" s="72"/>
    </row>
    <row r="446" spans="5:11" ht="20" customHeight="1">
      <c r="E446" s="72"/>
      <c r="K446" s="72"/>
    </row>
    <row r="447" spans="5:11" ht="20" customHeight="1">
      <c r="E447" s="72"/>
      <c r="K447" s="72"/>
    </row>
    <row r="448" spans="5:11" ht="20" customHeight="1">
      <c r="E448" s="72"/>
      <c r="K448" s="72"/>
    </row>
    <row r="449" spans="5:11" ht="20" customHeight="1">
      <c r="E449" s="72"/>
      <c r="K449" s="72"/>
    </row>
    <row r="450" spans="5:11" ht="20" customHeight="1">
      <c r="E450" s="72"/>
      <c r="K450" s="72"/>
    </row>
    <row r="451" spans="5:11" ht="20" customHeight="1">
      <c r="E451" s="72"/>
      <c r="K451" s="72"/>
    </row>
    <row r="452" spans="5:11" ht="20" customHeight="1">
      <c r="E452" s="72"/>
      <c r="K452" s="72"/>
    </row>
    <row r="453" spans="5:11" ht="20" customHeight="1">
      <c r="E453" s="72"/>
      <c r="K453" s="72"/>
    </row>
    <row r="454" spans="5:11" ht="20" customHeight="1">
      <c r="E454" s="72"/>
      <c r="K454" s="72"/>
    </row>
    <row r="455" spans="5:11" ht="20" customHeight="1">
      <c r="E455" s="72"/>
      <c r="K455" s="72"/>
    </row>
    <row r="456" spans="5:11" ht="20" customHeight="1">
      <c r="E456" s="72"/>
      <c r="K456" s="72"/>
    </row>
    <row r="457" spans="5:11" ht="20" customHeight="1">
      <c r="E457" s="72"/>
      <c r="K457" s="72"/>
    </row>
    <row r="458" spans="5:11" ht="20" customHeight="1">
      <c r="E458" s="72"/>
      <c r="K458" s="72"/>
    </row>
    <row r="459" spans="5:11" ht="20" customHeight="1">
      <c r="E459" s="72"/>
      <c r="K459" s="72"/>
    </row>
    <row r="460" spans="5:11" ht="20" customHeight="1">
      <c r="E460" s="72"/>
      <c r="K460" s="72"/>
    </row>
    <row r="461" spans="5:11" ht="20" customHeight="1">
      <c r="E461" s="72"/>
      <c r="K461" s="72"/>
    </row>
    <row r="462" spans="5:11" ht="20" customHeight="1">
      <c r="E462" s="72"/>
      <c r="K462" s="72"/>
    </row>
    <row r="463" spans="5:11" ht="20" customHeight="1">
      <c r="E463" s="72"/>
      <c r="K463" s="72"/>
    </row>
    <row r="464" spans="5:11" ht="20" customHeight="1">
      <c r="E464" s="72"/>
      <c r="K464" s="72"/>
    </row>
    <row r="465" spans="5:11" ht="20" customHeight="1">
      <c r="E465" s="72"/>
      <c r="K465" s="72"/>
    </row>
    <row r="466" spans="5:11" ht="20" customHeight="1">
      <c r="E466" s="72"/>
      <c r="K466" s="72"/>
    </row>
    <row r="467" spans="5:11" ht="20" customHeight="1">
      <c r="E467" s="72"/>
      <c r="K467" s="72"/>
    </row>
    <row r="468" spans="5:11" ht="20" customHeight="1">
      <c r="E468" s="72"/>
      <c r="K468" s="72"/>
    </row>
    <row r="469" spans="5:11" ht="20" customHeight="1">
      <c r="E469" s="72"/>
      <c r="K469" s="72"/>
    </row>
    <row r="470" spans="5:11" ht="20" customHeight="1">
      <c r="E470" s="72"/>
      <c r="K470" s="72"/>
    </row>
    <row r="471" spans="5:11" ht="20" customHeight="1">
      <c r="E471" s="72"/>
      <c r="K471" s="72"/>
    </row>
    <row r="472" spans="5:11" ht="20" customHeight="1">
      <c r="E472" s="72"/>
      <c r="K472" s="72"/>
    </row>
    <row r="473" spans="5:11" ht="20" customHeight="1">
      <c r="E473" s="72"/>
      <c r="K473" s="72"/>
    </row>
    <row r="474" spans="5:11" ht="20" customHeight="1">
      <c r="E474" s="72"/>
      <c r="K474" s="72"/>
    </row>
    <row r="475" spans="5:11" ht="20" customHeight="1">
      <c r="E475" s="72"/>
      <c r="K475" s="72"/>
    </row>
    <row r="476" spans="5:11" ht="20" customHeight="1">
      <c r="E476" s="72"/>
      <c r="K476" s="72"/>
    </row>
    <row r="477" spans="5:11" ht="20" customHeight="1">
      <c r="E477" s="72"/>
      <c r="K477" s="72"/>
    </row>
  </sheetData>
  <sheetProtection selectLockedCells="1"/>
  <mergeCells count="144">
    <mergeCell ref="D95:M99"/>
    <mergeCell ref="D89:M92"/>
    <mergeCell ref="A68:A100"/>
    <mergeCell ref="C71:C72"/>
    <mergeCell ref="F71:G72"/>
    <mergeCell ref="I71:I72"/>
    <mergeCell ref="J71:J72"/>
    <mergeCell ref="L71:L72"/>
    <mergeCell ref="D69:D70"/>
    <mergeCell ref="F69:G70"/>
    <mergeCell ref="D94:M94"/>
    <mergeCell ref="D88:M88"/>
    <mergeCell ref="D58:M67"/>
    <mergeCell ref="D38:M40"/>
    <mergeCell ref="C42:C44"/>
    <mergeCell ref="D42:M44"/>
    <mergeCell ref="C46:C48"/>
    <mergeCell ref="D46:M48"/>
    <mergeCell ref="C50:C52"/>
    <mergeCell ref="D50:M52"/>
    <mergeCell ref="M71:M72"/>
    <mergeCell ref="I69:J69"/>
    <mergeCell ref="L69:M69"/>
    <mergeCell ref="A148:A156"/>
    <mergeCell ref="B149:C151"/>
    <mergeCell ref="D149:L149"/>
    <mergeCell ref="D150:L150"/>
    <mergeCell ref="D151:L151"/>
    <mergeCell ref="M144:M145"/>
    <mergeCell ref="N144:N145"/>
    <mergeCell ref="D145:H145"/>
    <mergeCell ref="D146:H146"/>
    <mergeCell ref="M146:M147"/>
    <mergeCell ref="N146:N147"/>
    <mergeCell ref="D147:H147"/>
    <mergeCell ref="B140:C147"/>
    <mergeCell ref="D140:L140"/>
    <mergeCell ref="D141:L141"/>
    <mergeCell ref="D142:L142"/>
    <mergeCell ref="D143:L143"/>
    <mergeCell ref="D144:H144"/>
    <mergeCell ref="I144:I147"/>
    <mergeCell ref="L144:L147"/>
    <mergeCell ref="B154:N154"/>
    <mergeCell ref="B153:N153"/>
    <mergeCell ref="B124:C129"/>
    <mergeCell ref="E134:F134"/>
    <mergeCell ref="E135:F135"/>
    <mergeCell ref="H135:I138"/>
    <mergeCell ref="J135:L135"/>
    <mergeCell ref="J136:L136"/>
    <mergeCell ref="J137:L137"/>
    <mergeCell ref="J138:L138"/>
    <mergeCell ref="B137:E137"/>
    <mergeCell ref="B138:E138"/>
    <mergeCell ref="H130:I133"/>
    <mergeCell ref="J130:L130"/>
    <mergeCell ref="B131:C135"/>
    <mergeCell ref="D131:F131"/>
    <mergeCell ref="J131:L131"/>
    <mergeCell ref="E132:F132"/>
    <mergeCell ref="J132:L132"/>
    <mergeCell ref="E133:F133"/>
    <mergeCell ref="J133:L133"/>
    <mergeCell ref="E122:F122"/>
    <mergeCell ref="H122:I128"/>
    <mergeCell ref="J122:L122"/>
    <mergeCell ref="J123:L123"/>
    <mergeCell ref="D124:F124"/>
    <mergeCell ref="J124:L124"/>
    <mergeCell ref="E125:F125"/>
    <mergeCell ref="J125:L125"/>
    <mergeCell ref="E129:F129"/>
    <mergeCell ref="J117:L117"/>
    <mergeCell ref="E118:F118"/>
    <mergeCell ref="J118:L118"/>
    <mergeCell ref="E119:F119"/>
    <mergeCell ref="J119:L119"/>
    <mergeCell ref="E120:F120"/>
    <mergeCell ref="J120:L120"/>
    <mergeCell ref="A107:A147"/>
    <mergeCell ref="B110:N110"/>
    <mergeCell ref="B112:C115"/>
    <mergeCell ref="D112:N112"/>
    <mergeCell ref="D113:N113"/>
    <mergeCell ref="D114:N114"/>
    <mergeCell ref="D115:N115"/>
    <mergeCell ref="B117:C122"/>
    <mergeCell ref="D117:F117"/>
    <mergeCell ref="H117:I120"/>
    <mergeCell ref="E126:F126"/>
    <mergeCell ref="J126:L126"/>
    <mergeCell ref="E127:F127"/>
    <mergeCell ref="J127:L127"/>
    <mergeCell ref="E128:F128"/>
    <mergeCell ref="J128:L128"/>
    <mergeCell ref="E121:F121"/>
    <mergeCell ref="C32:M32"/>
    <mergeCell ref="B25:C28"/>
    <mergeCell ref="F25:G26"/>
    <mergeCell ref="I25:I28"/>
    <mergeCell ref="J25:J28"/>
    <mergeCell ref="L25:L28"/>
    <mergeCell ref="M25:M28"/>
    <mergeCell ref="F27:G28"/>
    <mergeCell ref="A101:A106"/>
    <mergeCell ref="D101:M101"/>
    <mergeCell ref="D102:M102"/>
    <mergeCell ref="D104:M104"/>
    <mergeCell ref="D105:M105"/>
    <mergeCell ref="F73:G73"/>
    <mergeCell ref="F74:G74"/>
    <mergeCell ref="F75:G75"/>
    <mergeCell ref="A32:A57"/>
    <mergeCell ref="C34:C36"/>
    <mergeCell ref="D34:M36"/>
    <mergeCell ref="C38:C40"/>
    <mergeCell ref="C54:C56"/>
    <mergeCell ref="D54:M56"/>
    <mergeCell ref="A58:A67"/>
    <mergeCell ref="C58:C67"/>
    <mergeCell ref="A1:A30"/>
    <mergeCell ref="F6:G6"/>
    <mergeCell ref="I6:J6"/>
    <mergeCell ref="F7:G7"/>
    <mergeCell ref="I7:J7"/>
    <mergeCell ref="F8:G8"/>
    <mergeCell ref="L8:M8"/>
    <mergeCell ref="D9:M9"/>
    <mergeCell ref="D10:D11"/>
    <mergeCell ref="D18:G18"/>
    <mergeCell ref="B20:C21"/>
    <mergeCell ref="L20:L21"/>
    <mergeCell ref="M20:M21"/>
    <mergeCell ref="D22:G22"/>
    <mergeCell ref="B24:C24"/>
    <mergeCell ref="F24:G24"/>
    <mergeCell ref="F10:G10"/>
    <mergeCell ref="I10:J10"/>
    <mergeCell ref="L10:M10"/>
    <mergeCell ref="B12:C17"/>
    <mergeCell ref="L12:L17"/>
    <mergeCell ref="M12:M17"/>
    <mergeCell ref="D30:J30"/>
  </mergeCells>
  <conditionalFormatting sqref="A1:XFD152">
    <cfRule type="cellIs" dxfId="1" priority="127" operator="equal">
      <formula>"L"</formula>
    </cfRule>
  </conditionalFormatting>
  <conditionalFormatting sqref="A155:XFD1048576 A153:A154 O153:XFD154">
    <cfRule type="cellIs" dxfId="996" priority="126" operator="equal">
      <formula>"L"</formula>
    </cfRule>
  </conditionalFormatting>
  <conditionalFormatting sqref="A155:XFD1048576 A153:A154 O153:XFD154 A1:XFD152">
    <cfRule type="cellIs" dxfId="0" priority="87" operator="equal">
      <formula>"AB"</formula>
    </cfRule>
  </conditionalFormatting>
  <conditionalFormatting sqref="B153:N154">
    <cfRule type="cellIs" dxfId="994" priority="1" operator="equal">
      <formula>"L"</formula>
    </cfRule>
  </conditionalFormatting>
  <printOptions horizontalCentered="1"/>
  <pageMargins left="0.25" right="0.25"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Gr5to8M!$A$2:$A$30</xm:f>
          </x14:formula1>
          <xm:sqref>F6:G6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7" tint="0.39997558519241921"/>
  </sheetPr>
  <dimension ref="A1:BY27"/>
  <sheetViews>
    <sheetView zoomScale="85" zoomScaleNormal="85" workbookViewId="0">
      <pane xSplit="7" ySplit="1" topLeftCell="Z23" activePane="bottomRight" state="frozen"/>
      <selection activeCell="F6" sqref="F6:G6"/>
      <selection pane="topRight" activeCell="F6" sqref="F6:G6"/>
      <selection pane="bottomLeft" activeCell="F6" sqref="F6:G6"/>
      <selection pane="bottomRight" activeCell="Z26" sqref="Z26"/>
    </sheetView>
  </sheetViews>
  <sheetFormatPr defaultColWidth="14.453125" defaultRowHeight="41.5" customHeight="1"/>
  <cols>
    <col min="1" max="1" width="16.1796875" style="218" bestFit="1" customWidth="1"/>
    <col min="2" max="2" width="24.08984375" style="219" customWidth="1"/>
    <col min="3" max="3" width="10.6328125" style="218" customWidth="1"/>
    <col min="4" max="4" width="11.90625" style="218" customWidth="1"/>
    <col min="5" max="7" width="10.6328125" style="218" customWidth="1"/>
    <col min="8" max="8" width="10.6328125" style="219" customWidth="1"/>
    <col min="9" max="33" width="10.6328125" style="218" customWidth="1"/>
    <col min="34" max="34" width="15.1796875" style="218" bestFit="1" customWidth="1"/>
    <col min="35" max="45" width="10.6328125" style="218" customWidth="1"/>
    <col min="46" max="46" width="17.81640625" style="218" bestFit="1" customWidth="1"/>
    <col min="47" max="64" width="10.6328125" style="218" customWidth="1"/>
    <col min="65" max="65" width="63.81640625" style="218" customWidth="1"/>
    <col min="66" max="69" width="21.6328125" style="218" customWidth="1"/>
    <col min="70" max="70" width="21.6328125" style="217" customWidth="1"/>
    <col min="71" max="75" width="21.6328125" style="218" customWidth="1"/>
    <col min="76" max="76" width="10.6328125" style="218" customWidth="1"/>
    <col min="77" max="77" width="14.453125" style="217"/>
    <col min="78" max="16384" width="14.453125" style="218"/>
  </cols>
  <sheetData>
    <row r="1" spans="1:76" ht="41.5" customHeight="1">
      <c r="A1" s="399" t="s">
        <v>142</v>
      </c>
      <c r="B1" s="399" t="s">
        <v>19</v>
      </c>
      <c r="C1" s="399" t="s">
        <v>33</v>
      </c>
      <c r="D1" s="399" t="s">
        <v>34</v>
      </c>
      <c r="E1" s="400" t="s">
        <v>55</v>
      </c>
      <c r="F1" s="401" t="s">
        <v>56</v>
      </c>
      <c r="G1" s="399" t="s">
        <v>187</v>
      </c>
      <c r="H1" s="400" t="s">
        <v>57</v>
      </c>
      <c r="I1" s="401" t="s">
        <v>58</v>
      </c>
      <c r="J1" s="400" t="s">
        <v>59</v>
      </c>
      <c r="K1" s="401" t="s">
        <v>60</v>
      </c>
      <c r="L1" s="399" t="s">
        <v>61</v>
      </c>
      <c r="M1" s="401" t="s">
        <v>62</v>
      </c>
      <c r="N1" s="399" t="s">
        <v>63</v>
      </c>
      <c r="O1" s="401" t="s">
        <v>64</v>
      </c>
      <c r="P1" s="399" t="s">
        <v>65</v>
      </c>
      <c r="Q1" s="401" t="s">
        <v>66</v>
      </c>
      <c r="R1" s="402" t="s">
        <v>143</v>
      </c>
      <c r="S1" s="402" t="s">
        <v>144</v>
      </c>
      <c r="T1" s="402" t="s">
        <v>188</v>
      </c>
      <c r="U1" s="402" t="s">
        <v>79</v>
      </c>
      <c r="V1" s="399" t="s">
        <v>189</v>
      </c>
      <c r="W1" s="399" t="s">
        <v>67</v>
      </c>
      <c r="X1" s="401" t="s">
        <v>68</v>
      </c>
      <c r="Y1" s="399" t="s">
        <v>190</v>
      </c>
      <c r="Z1" s="401" t="s">
        <v>205</v>
      </c>
      <c r="AA1" s="402" t="s">
        <v>191</v>
      </c>
      <c r="AB1" s="402" t="s">
        <v>192</v>
      </c>
      <c r="AC1" s="402" t="s">
        <v>191</v>
      </c>
      <c r="AD1" s="402" t="s">
        <v>80</v>
      </c>
      <c r="AE1" s="399" t="s">
        <v>69</v>
      </c>
      <c r="AF1" s="401" t="s">
        <v>81</v>
      </c>
      <c r="AG1" s="401" t="s">
        <v>82</v>
      </c>
      <c r="AH1" s="399" t="s">
        <v>146</v>
      </c>
      <c r="AI1" s="399" t="s">
        <v>147</v>
      </c>
      <c r="AJ1" s="399" t="s">
        <v>148</v>
      </c>
      <c r="AK1" s="399" t="s">
        <v>149</v>
      </c>
      <c r="AL1" s="401" t="s">
        <v>83</v>
      </c>
      <c r="AM1" s="401" t="s">
        <v>84</v>
      </c>
      <c r="AN1" s="402" t="s">
        <v>116</v>
      </c>
      <c r="AO1" s="402" t="s">
        <v>150</v>
      </c>
      <c r="AP1" s="402" t="s">
        <v>151</v>
      </c>
      <c r="AQ1" s="402" t="s">
        <v>152</v>
      </c>
      <c r="AR1" s="402" t="s">
        <v>153</v>
      </c>
      <c r="AS1" s="402" t="s">
        <v>115</v>
      </c>
      <c r="AT1" s="399" t="s">
        <v>193</v>
      </c>
      <c r="AU1" s="399" t="s">
        <v>70</v>
      </c>
      <c r="AV1" s="401" t="s">
        <v>85</v>
      </c>
      <c r="AW1" s="401" t="s">
        <v>86</v>
      </c>
      <c r="AX1" s="399" t="s">
        <v>71</v>
      </c>
      <c r="AY1" s="404" t="s">
        <v>87</v>
      </c>
      <c r="AZ1" s="404" t="s">
        <v>88</v>
      </c>
      <c r="BA1" s="404" t="s">
        <v>72</v>
      </c>
      <c r="BB1" s="405" t="s">
        <v>89</v>
      </c>
      <c r="BC1" s="404" t="s">
        <v>90</v>
      </c>
      <c r="BD1" s="406" t="s">
        <v>73</v>
      </c>
      <c r="BE1" s="406" t="s">
        <v>91</v>
      </c>
      <c r="BF1" s="404" t="s">
        <v>92</v>
      </c>
      <c r="BG1" s="407" t="s">
        <v>117</v>
      </c>
      <c r="BH1" s="407" t="s">
        <v>154</v>
      </c>
      <c r="BI1" s="407" t="s">
        <v>155</v>
      </c>
      <c r="BJ1" s="407" t="s">
        <v>156</v>
      </c>
      <c r="BK1" s="407" t="s">
        <v>157</v>
      </c>
      <c r="BL1" s="407" t="s">
        <v>118</v>
      </c>
      <c r="BM1" s="405" t="s">
        <v>158</v>
      </c>
      <c r="BN1" s="405" t="s">
        <v>159</v>
      </c>
      <c r="BO1" s="405" t="s">
        <v>160</v>
      </c>
      <c r="BP1" s="405" t="s">
        <v>161</v>
      </c>
      <c r="BQ1" s="405" t="s">
        <v>162</v>
      </c>
      <c r="BR1" s="405" t="s">
        <v>163</v>
      </c>
      <c r="BS1" s="405" t="s">
        <v>164</v>
      </c>
      <c r="BT1" s="405" t="s">
        <v>165</v>
      </c>
      <c r="BU1" s="405" t="s">
        <v>194</v>
      </c>
      <c r="BV1" s="405" t="s">
        <v>166</v>
      </c>
      <c r="BW1" s="405" t="s">
        <v>167</v>
      </c>
      <c r="BX1" s="408" t="s">
        <v>205</v>
      </c>
    </row>
    <row r="2" spans="1:76" s="218" customFormat="1" ht="41.5" customHeight="1">
      <c r="A2" s="376" t="s">
        <v>904</v>
      </c>
      <c r="B2" s="626" t="s">
        <v>905</v>
      </c>
      <c r="C2" s="376" t="s">
        <v>220</v>
      </c>
      <c r="D2" s="324">
        <v>106</v>
      </c>
      <c r="E2" s="376">
        <v>56</v>
      </c>
      <c r="F2" s="293">
        <f t="shared" ref="F2:F27" si="0">IF(E2="NA", 0, IF(E2&gt;=90, 40, IF(E2&gt;=65, 30, IF(E2&gt;=41, 20, 10))))</f>
        <v>20</v>
      </c>
      <c r="G2" s="376" t="s">
        <v>199</v>
      </c>
      <c r="H2" s="376">
        <v>59</v>
      </c>
      <c r="I2" s="293">
        <f t="shared" ref="I2:I27" si="1">IF(H2="NA", 0, IF(H2&gt;=90, 40, IF(H2&gt;=65, 30, IF(H2&gt;=41, 20, 10))))</f>
        <v>20</v>
      </c>
      <c r="J2" s="376">
        <v>41</v>
      </c>
      <c r="K2" s="293">
        <f t="shared" ref="K2:K27" si="2">IF(J2="NA", 0, IF(J2&gt;=90, 40, IF(J2&gt;=65, 30, IF(J2&gt;=41, 20, 10))))</f>
        <v>20</v>
      </c>
      <c r="L2" s="626">
        <v>55</v>
      </c>
      <c r="M2" s="293">
        <f t="shared" ref="M2:M27" si="3">IF(L2="NA", 0, IF(L2&gt;=90, 40, IF(L2&gt;=65, 30, IF(L2&gt;=41, 20, 10))))</f>
        <v>20</v>
      </c>
      <c r="N2" s="376">
        <v>62</v>
      </c>
      <c r="O2" s="293">
        <f t="shared" ref="O2:O27" si="4">IF(N2="NA", 0, IF(N2&gt;=90, 40, IF(N2&gt;=65, 30, IF(N2&gt;=41, 20, 10))))</f>
        <v>20</v>
      </c>
      <c r="P2" s="376">
        <v>56</v>
      </c>
      <c r="Q2" s="293">
        <f t="shared" ref="Q2:Q27" si="5">IF(P2="NA", 0, IF(P2&gt;=90, 40, IF(P2&gt;=65, 30, IF(P2&gt;=41, 20, 10))))</f>
        <v>20</v>
      </c>
      <c r="R2" s="377">
        <f t="shared" ref="R2:R27" si="6">SUM(F2,I2,K2,M2,O2,Q2)</f>
        <v>120</v>
      </c>
      <c r="S2" s="378">
        <f t="shared" ref="S2:S27" si="7">COUNTIF(E2,"NA")+COUNTIF(H2,"NA")+COUNTIF(J2,"NA")+COUNTIF(L2,"NA")+COUNTIF(N2,"NA")+COUNTIF(P2,"NA")+COUNTIF(E2,"AB")+COUNTIF(H2,"AB")+COUNTIF(J2,"AB")+COUNTIF(L2,"AB")+COUNTIF(N2,"AB")+COUNTIF(P2,"AB")+COUNTIF(E2,"L")+COUNTIF(H2,"L")+COUNTIF(J2,"L")+COUNTIF(L2,"L")+COUNTIF(N2,"L")+COUNTIF(P2,"L")+COUNTIF(E2,"NAS")+COUNTIF(H2,"NAS")+COUNTIF(J2,"NAS")+COUNTIF(L2,"NAS")+COUNTIF(N2,"NAS")+COUNTIF(P2,"NAS")</f>
        <v>0</v>
      </c>
      <c r="T2" s="377">
        <f t="shared" ref="T2:T27" si="8">R2/(240-(S2*40))*240</f>
        <v>120</v>
      </c>
      <c r="U2" s="377">
        <f t="shared" ref="U2:U27" si="9">IF(T2&gt;=210, 8, IF(T2&gt;=140, 6, IF(T2&gt;=70, 4, 2)))</f>
        <v>4</v>
      </c>
      <c r="V2" s="376" t="s">
        <v>200</v>
      </c>
      <c r="W2" s="376" t="s">
        <v>74</v>
      </c>
      <c r="X2" s="376" t="s">
        <v>74</v>
      </c>
      <c r="Y2" s="376">
        <v>17</v>
      </c>
      <c r="Z2" s="293">
        <f t="shared" ref="Z2:Z27" si="10">IF(BX2="NA", 0, IF(BX2&gt;=90, 40, IF(BX2&gt;=65, 30, IF(BX2&gt;=41, 20, 10))))</f>
        <v>30</v>
      </c>
      <c r="AA2" s="378">
        <f t="shared" ref="AA2:AA27" si="11">SUM(X2,Z2)</f>
        <v>30</v>
      </c>
      <c r="AB2" s="379">
        <f t="shared" ref="AB2:AB27" si="12">COUNTIF(W2,"NA")+COUNTIF(Y2,"NA")+COUNTIF(W2,"AB")+COUNTIF(Y2,"AB")+COUNTIF(W2,"L")+COUNTIF(Y2,"L")</f>
        <v>1</v>
      </c>
      <c r="AC2" s="380">
        <f t="shared" ref="AC2:AC27" si="13">AA2/(80-(AB2*40))*80</f>
        <v>60</v>
      </c>
      <c r="AD2" s="379">
        <f t="shared" ref="AD2:AD27" si="14">IF(AC2&gt;70, 4, IF(AC2&gt;=30, 3, IF(AC2&gt;=20, 2, 1)))</f>
        <v>3</v>
      </c>
      <c r="AE2" s="550" t="s">
        <v>7</v>
      </c>
      <c r="AF2" s="302">
        <f t="shared" ref="AF2:AF27" si="15">IF(AE2="NA",0,IF(AE2="Excellent",20,IF(AE2="Good",15,10)))</f>
        <v>15</v>
      </c>
      <c r="AG2" s="302">
        <f t="shared" ref="AG2:AG27" si="16">IF(AF2=0,0,IF(AF2=20,4,IF(AF2=15,3,2)))</f>
        <v>3</v>
      </c>
      <c r="AH2" s="551" t="s">
        <v>170</v>
      </c>
      <c r="AI2" s="551" t="s">
        <v>6</v>
      </c>
      <c r="AJ2" s="551" t="s">
        <v>174</v>
      </c>
      <c r="AK2" s="551" t="s">
        <v>7</v>
      </c>
      <c r="AL2" s="302">
        <f t="shared" ref="AL2:AL27" si="17">IF(AND(AI2="Excellent", AK2="Excellent"),20,IF(AND(AI2="Excellent",AK2="Good"),15,IF(AND(AI2="Excellent",AK2="Average"),15,IF(AND(AI2="Good", AK2="Excellent"),15,IF(AND(AI2="Good",AK2="Good"),15,IF(AND(AI2="Good",AK2="Average"),15,IF(AND(AI2="Average",AK2="Excellent"),15,IF(AND(AI2="Average",AK2="Good"),15,10))))))))</f>
        <v>15</v>
      </c>
      <c r="AM2" s="302">
        <f t="shared" ref="AM2:AM27" si="18">IF(AL2=20,4,IF(AL2=15,3,IF(AL2=10,2,1)))</f>
        <v>3</v>
      </c>
      <c r="AN2" s="381">
        <f t="shared" ref="AN2:AN27" si="19">U2+AD2+AG2+AM2</f>
        <v>13</v>
      </c>
      <c r="AO2" s="381">
        <f t="shared" ref="AO2:AO27" si="20">COUNTIF(U2,0)</f>
        <v>0</v>
      </c>
      <c r="AP2" s="381">
        <f t="shared" ref="AP2:AP27" si="21">COUNTIF(AD2,0)</f>
        <v>0</v>
      </c>
      <c r="AQ2" s="381">
        <f t="shared" ref="AQ2:AQ27" si="22">COUNTIF(AG2,0)</f>
        <v>0</v>
      </c>
      <c r="AR2" s="381">
        <f t="shared" ref="AR2:AR27" si="23">COUNTIF(AL2,0)</f>
        <v>0</v>
      </c>
      <c r="AS2" s="382">
        <f t="shared" ref="AS2:AS27" si="24">AN2/(20-((AO2*8)+(AP2*4)+(AQ2*4)+(AR2*4)))*20</f>
        <v>13</v>
      </c>
      <c r="AT2" s="376" t="s">
        <v>1567</v>
      </c>
      <c r="AU2" s="376" t="s">
        <v>74</v>
      </c>
      <c r="AV2" s="302">
        <f t="shared" ref="AV2:AV27" si="25">IF(AU2="NA",0,IF(AU2="Excellent",10,IF(AU2="Good",8,6)))</f>
        <v>0</v>
      </c>
      <c r="AW2" s="302">
        <f t="shared" ref="AW2:AW27" si="26">IF(AV2=0,0,IF(AV2=10,8,IF(AV2=8,6,3)))</f>
        <v>0</v>
      </c>
      <c r="AX2" s="376" t="s">
        <v>13</v>
      </c>
      <c r="AY2" s="383">
        <f t="shared" ref="AY2:AY27" si="27">IF(AX2="NA",0,IF(AX2="In House",10,IF(AX2="In Person",8,6)))</f>
        <v>10</v>
      </c>
      <c r="AZ2" s="383">
        <f t="shared" ref="AZ2:AZ27" si="28">IF(AY2=0,0,IF(AY2=6,3,IF(AY2=8,6,8)))</f>
        <v>8</v>
      </c>
      <c r="BA2" s="384" t="s">
        <v>246</v>
      </c>
      <c r="BB2" s="376">
        <v>8</v>
      </c>
      <c r="BC2" s="383">
        <f t="shared" ref="BC2:BC27" si="29">IF(BB2=0,0,IF(BB2&gt;=9,2,1))</f>
        <v>1</v>
      </c>
      <c r="BD2" s="385" t="s">
        <v>268</v>
      </c>
      <c r="BE2" s="376">
        <v>10</v>
      </c>
      <c r="BF2" s="383">
        <f t="shared" ref="BF2:BF27" si="30">IF(BE2=0,0,IF(BE2&gt;=9,2,1))</f>
        <v>2</v>
      </c>
      <c r="BG2" s="386">
        <f t="shared" ref="BG2:BG27" si="31">AW2+AZ2+BC2+BF2</f>
        <v>11</v>
      </c>
      <c r="BH2" s="386">
        <f t="shared" ref="BH2:BH27" si="32">COUNTIF(AW2,0)</f>
        <v>1</v>
      </c>
      <c r="BI2" s="386">
        <f t="shared" ref="BI2:BI27" si="33">COUNTIF(AZ2,0)</f>
        <v>0</v>
      </c>
      <c r="BJ2" s="386">
        <f t="shared" ref="BJ2:BJ27" si="34">COUNTIF(BC2,0)</f>
        <v>0</v>
      </c>
      <c r="BK2" s="386">
        <f t="shared" ref="BK2:BK27" si="35">COUNTIF(BF2,0)</f>
        <v>0</v>
      </c>
      <c r="BL2" s="387">
        <f t="shared" ref="BL2:BL27" si="36">BG2/(20-((BH2*8)+(BI2*8)+(BJ2*2)+(BK2*2)))*20</f>
        <v>18.333333333333332</v>
      </c>
      <c r="BM2" s="376" t="s">
        <v>2537</v>
      </c>
      <c r="BN2" s="627" t="s">
        <v>175</v>
      </c>
      <c r="BO2" s="627" t="s">
        <v>175</v>
      </c>
      <c r="BP2" s="562" t="s">
        <v>2538</v>
      </c>
      <c r="BQ2" s="628" t="s">
        <v>4248</v>
      </c>
      <c r="BR2" s="629" t="s">
        <v>2540</v>
      </c>
      <c r="BS2" s="628" t="s">
        <v>2541</v>
      </c>
      <c r="BT2" s="628" t="s">
        <v>2542</v>
      </c>
      <c r="BU2" s="628" t="s">
        <v>2543</v>
      </c>
      <c r="BV2" s="630" t="s">
        <v>2544</v>
      </c>
      <c r="BW2" s="628" t="s">
        <v>2539</v>
      </c>
      <c r="BX2" s="293">
        <f t="shared" ref="BX2:BX27" si="37">Y2/25*100</f>
        <v>68</v>
      </c>
    </row>
    <row r="3" spans="1:76" s="218" customFormat="1" ht="41.5" customHeight="1">
      <c r="A3" s="376" t="s">
        <v>906</v>
      </c>
      <c r="B3" s="640" t="s">
        <v>907</v>
      </c>
      <c r="C3" s="376" t="s">
        <v>220</v>
      </c>
      <c r="D3" s="324">
        <v>92.5</v>
      </c>
      <c r="E3" s="631">
        <v>52</v>
      </c>
      <c r="F3" s="293">
        <f t="shared" si="0"/>
        <v>20</v>
      </c>
      <c r="G3" s="376" t="s">
        <v>199</v>
      </c>
      <c r="H3" s="376">
        <v>42</v>
      </c>
      <c r="I3" s="293">
        <f t="shared" si="1"/>
        <v>20</v>
      </c>
      <c r="J3" s="376">
        <v>33</v>
      </c>
      <c r="K3" s="293">
        <f t="shared" si="2"/>
        <v>10</v>
      </c>
      <c r="L3" s="632" t="s">
        <v>1356</v>
      </c>
      <c r="M3" s="293">
        <f t="shared" si="3"/>
        <v>40</v>
      </c>
      <c r="N3" s="376">
        <v>61</v>
      </c>
      <c r="O3" s="293">
        <f t="shared" si="4"/>
        <v>20</v>
      </c>
      <c r="P3" s="376">
        <v>54</v>
      </c>
      <c r="Q3" s="293">
        <f t="shared" si="5"/>
        <v>20</v>
      </c>
      <c r="R3" s="377">
        <f t="shared" si="6"/>
        <v>130</v>
      </c>
      <c r="S3" s="378">
        <f t="shared" si="7"/>
        <v>1</v>
      </c>
      <c r="T3" s="377">
        <f t="shared" si="8"/>
        <v>156</v>
      </c>
      <c r="U3" s="377">
        <f t="shared" si="9"/>
        <v>6</v>
      </c>
      <c r="V3" s="376" t="s">
        <v>200</v>
      </c>
      <c r="W3" s="376" t="s">
        <v>74</v>
      </c>
      <c r="X3" s="376" t="s">
        <v>74</v>
      </c>
      <c r="Y3" s="376">
        <v>15</v>
      </c>
      <c r="Z3" s="293">
        <f t="shared" si="10"/>
        <v>20</v>
      </c>
      <c r="AA3" s="378">
        <f t="shared" si="11"/>
        <v>20</v>
      </c>
      <c r="AB3" s="379">
        <f t="shared" si="12"/>
        <v>1</v>
      </c>
      <c r="AC3" s="380">
        <f t="shared" si="13"/>
        <v>40</v>
      </c>
      <c r="AD3" s="379">
        <f t="shared" si="14"/>
        <v>3</v>
      </c>
      <c r="AE3" s="552" t="s">
        <v>6</v>
      </c>
      <c r="AF3" s="302">
        <f t="shared" si="15"/>
        <v>20</v>
      </c>
      <c r="AG3" s="302">
        <f t="shared" si="16"/>
        <v>4</v>
      </c>
      <c r="AH3" s="551" t="s">
        <v>321</v>
      </c>
      <c r="AI3" s="551" t="s">
        <v>7</v>
      </c>
      <c r="AJ3" s="551" t="s">
        <v>173</v>
      </c>
      <c r="AK3" s="551" t="s">
        <v>6</v>
      </c>
      <c r="AL3" s="302">
        <f t="shared" si="17"/>
        <v>15</v>
      </c>
      <c r="AM3" s="302">
        <f t="shared" si="18"/>
        <v>3</v>
      </c>
      <c r="AN3" s="381">
        <f t="shared" si="19"/>
        <v>16</v>
      </c>
      <c r="AO3" s="381">
        <f t="shared" si="20"/>
        <v>0</v>
      </c>
      <c r="AP3" s="381">
        <f t="shared" si="21"/>
        <v>0</v>
      </c>
      <c r="AQ3" s="381">
        <f t="shared" si="22"/>
        <v>0</v>
      </c>
      <c r="AR3" s="381">
        <f t="shared" si="23"/>
        <v>0</v>
      </c>
      <c r="AS3" s="382">
        <f t="shared" si="24"/>
        <v>16</v>
      </c>
      <c r="AT3" s="376" t="s">
        <v>1567</v>
      </c>
      <c r="AU3" s="376" t="s">
        <v>74</v>
      </c>
      <c r="AV3" s="302">
        <f t="shared" si="25"/>
        <v>0</v>
      </c>
      <c r="AW3" s="302">
        <f t="shared" si="26"/>
        <v>0</v>
      </c>
      <c r="AX3" s="376" t="s">
        <v>13</v>
      </c>
      <c r="AY3" s="383">
        <f t="shared" si="27"/>
        <v>10</v>
      </c>
      <c r="AZ3" s="383">
        <f t="shared" si="28"/>
        <v>8</v>
      </c>
      <c r="BA3" s="384" t="s">
        <v>246</v>
      </c>
      <c r="BB3" s="376">
        <v>8</v>
      </c>
      <c r="BC3" s="383">
        <f t="shared" si="29"/>
        <v>1</v>
      </c>
      <c r="BD3" s="385" t="s">
        <v>268</v>
      </c>
      <c r="BE3" s="376">
        <v>10</v>
      </c>
      <c r="BF3" s="383">
        <f t="shared" si="30"/>
        <v>2</v>
      </c>
      <c r="BG3" s="386">
        <f t="shared" si="31"/>
        <v>11</v>
      </c>
      <c r="BH3" s="386">
        <f t="shared" si="32"/>
        <v>1</v>
      </c>
      <c r="BI3" s="386">
        <f t="shared" si="33"/>
        <v>0</v>
      </c>
      <c r="BJ3" s="386">
        <f t="shared" si="34"/>
        <v>0</v>
      </c>
      <c r="BK3" s="386">
        <f t="shared" si="35"/>
        <v>0</v>
      </c>
      <c r="BL3" s="387">
        <f t="shared" si="36"/>
        <v>18.333333333333332</v>
      </c>
      <c r="BM3" s="376" t="s">
        <v>2537</v>
      </c>
      <c r="BN3" s="633" t="s">
        <v>2545</v>
      </c>
      <c r="BO3" s="627" t="s">
        <v>175</v>
      </c>
      <c r="BP3" s="562" t="s">
        <v>2546</v>
      </c>
      <c r="BQ3" s="628" t="s">
        <v>4249</v>
      </c>
      <c r="BR3" s="634" t="s">
        <v>2264</v>
      </c>
      <c r="BS3" s="628" t="s">
        <v>2548</v>
      </c>
      <c r="BT3" s="628" t="s">
        <v>2549</v>
      </c>
      <c r="BU3" s="628" t="s">
        <v>2550</v>
      </c>
      <c r="BV3" s="630" t="s">
        <v>2551</v>
      </c>
      <c r="BW3" s="628" t="s">
        <v>2547</v>
      </c>
      <c r="BX3" s="293">
        <f t="shared" si="37"/>
        <v>60</v>
      </c>
    </row>
    <row r="4" spans="1:76" s="218" customFormat="1" ht="41.5" customHeight="1">
      <c r="A4" s="376" t="s">
        <v>908</v>
      </c>
      <c r="B4" s="635" t="s">
        <v>909</v>
      </c>
      <c r="C4" s="376" t="s">
        <v>220</v>
      </c>
      <c r="D4" s="324">
        <v>104</v>
      </c>
      <c r="E4" s="631">
        <v>58</v>
      </c>
      <c r="F4" s="293">
        <f t="shared" si="0"/>
        <v>20</v>
      </c>
      <c r="G4" s="376" t="s">
        <v>208</v>
      </c>
      <c r="H4" s="376">
        <v>95</v>
      </c>
      <c r="I4" s="293">
        <f t="shared" si="1"/>
        <v>40</v>
      </c>
      <c r="J4" s="376">
        <v>42</v>
      </c>
      <c r="K4" s="293">
        <f t="shared" si="2"/>
        <v>20</v>
      </c>
      <c r="L4" s="632">
        <v>52</v>
      </c>
      <c r="M4" s="293">
        <f t="shared" si="3"/>
        <v>20</v>
      </c>
      <c r="N4" s="376">
        <v>55</v>
      </c>
      <c r="O4" s="293">
        <f t="shared" si="4"/>
        <v>20</v>
      </c>
      <c r="P4" s="376">
        <v>68</v>
      </c>
      <c r="Q4" s="293">
        <f t="shared" si="5"/>
        <v>30</v>
      </c>
      <c r="R4" s="377">
        <f t="shared" si="6"/>
        <v>150</v>
      </c>
      <c r="S4" s="378">
        <f t="shared" si="7"/>
        <v>0</v>
      </c>
      <c r="T4" s="377">
        <f t="shared" si="8"/>
        <v>150</v>
      </c>
      <c r="U4" s="377">
        <f t="shared" si="9"/>
        <v>6</v>
      </c>
      <c r="V4" s="376" t="s">
        <v>207</v>
      </c>
      <c r="W4" s="376" t="s">
        <v>74</v>
      </c>
      <c r="X4" s="376" t="s">
        <v>74</v>
      </c>
      <c r="Y4" s="376">
        <v>19</v>
      </c>
      <c r="Z4" s="293">
        <f t="shared" si="10"/>
        <v>30</v>
      </c>
      <c r="AA4" s="378">
        <f t="shared" si="11"/>
        <v>30</v>
      </c>
      <c r="AB4" s="379">
        <f t="shared" si="12"/>
        <v>1</v>
      </c>
      <c r="AC4" s="380">
        <f t="shared" si="13"/>
        <v>60</v>
      </c>
      <c r="AD4" s="379">
        <f t="shared" si="14"/>
        <v>3</v>
      </c>
      <c r="AE4" s="550" t="s">
        <v>7</v>
      </c>
      <c r="AF4" s="302">
        <f t="shared" si="15"/>
        <v>15</v>
      </c>
      <c r="AG4" s="302">
        <f t="shared" si="16"/>
        <v>3</v>
      </c>
      <c r="AH4" s="551" t="s">
        <v>197</v>
      </c>
      <c r="AI4" s="551" t="s">
        <v>7</v>
      </c>
      <c r="AJ4" s="551" t="s">
        <v>172</v>
      </c>
      <c r="AK4" s="551" t="s">
        <v>7</v>
      </c>
      <c r="AL4" s="302">
        <f t="shared" si="17"/>
        <v>15</v>
      </c>
      <c r="AM4" s="302">
        <f t="shared" si="18"/>
        <v>3</v>
      </c>
      <c r="AN4" s="381">
        <f t="shared" si="19"/>
        <v>15</v>
      </c>
      <c r="AO4" s="381">
        <f t="shared" si="20"/>
        <v>0</v>
      </c>
      <c r="AP4" s="381">
        <f t="shared" si="21"/>
        <v>0</v>
      </c>
      <c r="AQ4" s="381">
        <f t="shared" si="22"/>
        <v>0</v>
      </c>
      <c r="AR4" s="381">
        <f t="shared" si="23"/>
        <v>0</v>
      </c>
      <c r="AS4" s="382">
        <f t="shared" si="24"/>
        <v>15</v>
      </c>
      <c r="AT4" s="376" t="s">
        <v>1567</v>
      </c>
      <c r="AU4" s="376" t="s">
        <v>74</v>
      </c>
      <c r="AV4" s="302">
        <f t="shared" si="25"/>
        <v>0</v>
      </c>
      <c r="AW4" s="302">
        <f t="shared" si="26"/>
        <v>0</v>
      </c>
      <c r="AX4" s="376" t="s">
        <v>13</v>
      </c>
      <c r="AY4" s="383">
        <f t="shared" si="27"/>
        <v>10</v>
      </c>
      <c r="AZ4" s="383">
        <f t="shared" si="28"/>
        <v>8</v>
      </c>
      <c r="BA4" s="384" t="s">
        <v>246</v>
      </c>
      <c r="BB4" s="376">
        <v>8</v>
      </c>
      <c r="BC4" s="383">
        <f t="shared" si="29"/>
        <v>1</v>
      </c>
      <c r="BD4" s="385" t="s">
        <v>268</v>
      </c>
      <c r="BE4" s="376">
        <v>10</v>
      </c>
      <c r="BF4" s="383">
        <f t="shared" si="30"/>
        <v>2</v>
      </c>
      <c r="BG4" s="386">
        <f t="shared" si="31"/>
        <v>11</v>
      </c>
      <c r="BH4" s="386">
        <f t="shared" si="32"/>
        <v>1</v>
      </c>
      <c r="BI4" s="386">
        <f t="shared" si="33"/>
        <v>0</v>
      </c>
      <c r="BJ4" s="386">
        <f t="shared" si="34"/>
        <v>0</v>
      </c>
      <c r="BK4" s="386">
        <f t="shared" si="35"/>
        <v>0</v>
      </c>
      <c r="BL4" s="387">
        <f t="shared" si="36"/>
        <v>18.333333333333332</v>
      </c>
      <c r="BM4" s="376" t="s">
        <v>2537</v>
      </c>
      <c r="BN4" s="627" t="s">
        <v>175</v>
      </c>
      <c r="BO4" s="627" t="s">
        <v>175</v>
      </c>
      <c r="BP4" s="562" t="s">
        <v>2552</v>
      </c>
      <c r="BQ4" s="628" t="s">
        <v>4250</v>
      </c>
      <c r="BR4" s="628" t="s">
        <v>2554</v>
      </c>
      <c r="BS4" s="628" t="s">
        <v>2555</v>
      </c>
      <c r="BT4" s="628" t="s">
        <v>2556</v>
      </c>
      <c r="BU4" s="628" t="s">
        <v>2557</v>
      </c>
      <c r="BV4" s="630" t="s">
        <v>2558</v>
      </c>
      <c r="BW4" s="628" t="s">
        <v>2553</v>
      </c>
      <c r="BX4" s="293">
        <f t="shared" si="37"/>
        <v>76</v>
      </c>
    </row>
    <row r="5" spans="1:76" s="218" customFormat="1" ht="41.5" customHeight="1">
      <c r="A5" s="376" t="s">
        <v>910</v>
      </c>
      <c r="B5" s="635" t="s">
        <v>911</v>
      </c>
      <c r="C5" s="376" t="s">
        <v>220</v>
      </c>
      <c r="D5" s="324">
        <v>104</v>
      </c>
      <c r="E5" s="631">
        <v>85</v>
      </c>
      <c r="F5" s="293">
        <f t="shared" si="0"/>
        <v>30</v>
      </c>
      <c r="G5" s="376" t="s">
        <v>199</v>
      </c>
      <c r="H5" s="376">
        <v>83</v>
      </c>
      <c r="I5" s="293">
        <f t="shared" si="1"/>
        <v>30</v>
      </c>
      <c r="J5" s="376">
        <v>83</v>
      </c>
      <c r="K5" s="293">
        <f t="shared" si="2"/>
        <v>30</v>
      </c>
      <c r="L5" s="632">
        <v>91</v>
      </c>
      <c r="M5" s="293">
        <f t="shared" si="3"/>
        <v>40</v>
      </c>
      <c r="N5" s="376">
        <v>94</v>
      </c>
      <c r="O5" s="293">
        <f t="shared" si="4"/>
        <v>40</v>
      </c>
      <c r="P5" s="376">
        <v>70</v>
      </c>
      <c r="Q5" s="293">
        <f t="shared" si="5"/>
        <v>30</v>
      </c>
      <c r="R5" s="377">
        <f t="shared" si="6"/>
        <v>200</v>
      </c>
      <c r="S5" s="378">
        <f t="shared" si="7"/>
        <v>0</v>
      </c>
      <c r="T5" s="377">
        <f t="shared" si="8"/>
        <v>200</v>
      </c>
      <c r="U5" s="377">
        <f t="shared" si="9"/>
        <v>6</v>
      </c>
      <c r="V5" s="376" t="s">
        <v>200</v>
      </c>
      <c r="W5" s="376" t="s">
        <v>74</v>
      </c>
      <c r="X5" s="376" t="s">
        <v>74</v>
      </c>
      <c r="Y5" s="376">
        <v>21</v>
      </c>
      <c r="Z5" s="293">
        <f t="shared" si="10"/>
        <v>30</v>
      </c>
      <c r="AA5" s="378">
        <f t="shared" si="11"/>
        <v>30</v>
      </c>
      <c r="AB5" s="379">
        <f t="shared" si="12"/>
        <v>1</v>
      </c>
      <c r="AC5" s="380">
        <f t="shared" si="13"/>
        <v>60</v>
      </c>
      <c r="AD5" s="379">
        <f t="shared" si="14"/>
        <v>3</v>
      </c>
      <c r="AE5" s="550" t="s">
        <v>7</v>
      </c>
      <c r="AF5" s="302">
        <f t="shared" si="15"/>
        <v>15</v>
      </c>
      <c r="AG5" s="302">
        <f t="shared" si="16"/>
        <v>3</v>
      </c>
      <c r="AH5" s="551" t="s">
        <v>321</v>
      </c>
      <c r="AI5" s="551" t="s">
        <v>6</v>
      </c>
      <c r="AJ5" s="551" t="s">
        <v>174</v>
      </c>
      <c r="AK5" s="551" t="s">
        <v>8</v>
      </c>
      <c r="AL5" s="302">
        <f t="shared" si="17"/>
        <v>15</v>
      </c>
      <c r="AM5" s="302">
        <f t="shared" si="18"/>
        <v>3</v>
      </c>
      <c r="AN5" s="381">
        <f t="shared" si="19"/>
        <v>15</v>
      </c>
      <c r="AO5" s="381">
        <f t="shared" si="20"/>
        <v>0</v>
      </c>
      <c r="AP5" s="381">
        <f t="shared" si="21"/>
        <v>0</v>
      </c>
      <c r="AQ5" s="381">
        <f t="shared" si="22"/>
        <v>0</v>
      </c>
      <c r="AR5" s="381">
        <f t="shared" si="23"/>
        <v>0</v>
      </c>
      <c r="AS5" s="382">
        <f t="shared" si="24"/>
        <v>15</v>
      </c>
      <c r="AT5" s="376" t="s">
        <v>1567</v>
      </c>
      <c r="AU5" s="376" t="s">
        <v>74</v>
      </c>
      <c r="AV5" s="302">
        <f t="shared" si="25"/>
        <v>0</v>
      </c>
      <c r="AW5" s="302">
        <f t="shared" si="26"/>
        <v>0</v>
      </c>
      <c r="AX5" s="376" t="s">
        <v>13</v>
      </c>
      <c r="AY5" s="383">
        <f t="shared" si="27"/>
        <v>10</v>
      </c>
      <c r="AZ5" s="383">
        <f t="shared" si="28"/>
        <v>8</v>
      </c>
      <c r="BA5" s="384" t="s">
        <v>246</v>
      </c>
      <c r="BB5" s="376">
        <v>8</v>
      </c>
      <c r="BC5" s="383">
        <f t="shared" si="29"/>
        <v>1</v>
      </c>
      <c r="BD5" s="385" t="s">
        <v>268</v>
      </c>
      <c r="BE5" s="376">
        <v>10</v>
      </c>
      <c r="BF5" s="383">
        <f t="shared" si="30"/>
        <v>2</v>
      </c>
      <c r="BG5" s="386">
        <f t="shared" si="31"/>
        <v>11</v>
      </c>
      <c r="BH5" s="386">
        <f t="shared" si="32"/>
        <v>1</v>
      </c>
      <c r="BI5" s="386">
        <f t="shared" si="33"/>
        <v>0</v>
      </c>
      <c r="BJ5" s="386">
        <f t="shared" si="34"/>
        <v>0</v>
      </c>
      <c r="BK5" s="386">
        <f t="shared" si="35"/>
        <v>0</v>
      </c>
      <c r="BL5" s="387">
        <f t="shared" si="36"/>
        <v>18.333333333333332</v>
      </c>
      <c r="BM5" s="376" t="s">
        <v>2537</v>
      </c>
      <c r="BN5" s="627" t="s">
        <v>175</v>
      </c>
      <c r="BO5" s="627" t="s">
        <v>175</v>
      </c>
      <c r="BP5" s="562" t="s">
        <v>2559</v>
      </c>
      <c r="BQ5" s="628" t="s">
        <v>4251</v>
      </c>
      <c r="BR5" s="629" t="s">
        <v>2561</v>
      </c>
      <c r="BS5" s="628" t="s">
        <v>2562</v>
      </c>
      <c r="BT5" s="628" t="s">
        <v>2563</v>
      </c>
      <c r="BU5" s="628" t="s">
        <v>2564</v>
      </c>
      <c r="BV5" s="630" t="s">
        <v>2565</v>
      </c>
      <c r="BW5" s="628" t="s">
        <v>2560</v>
      </c>
      <c r="BX5" s="293">
        <f t="shared" si="37"/>
        <v>84</v>
      </c>
    </row>
    <row r="6" spans="1:76" s="218" customFormat="1" ht="41.5" customHeight="1">
      <c r="A6" s="376" t="s">
        <v>912</v>
      </c>
      <c r="B6" s="626" t="s">
        <v>913</v>
      </c>
      <c r="C6" s="376" t="s">
        <v>220</v>
      </c>
      <c r="D6" s="324">
        <v>106.5</v>
      </c>
      <c r="E6" s="631">
        <v>72</v>
      </c>
      <c r="F6" s="293">
        <f t="shared" si="0"/>
        <v>30</v>
      </c>
      <c r="G6" s="376" t="s">
        <v>199</v>
      </c>
      <c r="H6" s="376">
        <v>92</v>
      </c>
      <c r="I6" s="293">
        <f t="shared" si="1"/>
        <v>40</v>
      </c>
      <c r="J6" s="376">
        <v>76</v>
      </c>
      <c r="K6" s="293">
        <f t="shared" si="2"/>
        <v>30</v>
      </c>
      <c r="L6" s="632">
        <v>83</v>
      </c>
      <c r="M6" s="293">
        <f t="shared" si="3"/>
        <v>30</v>
      </c>
      <c r="N6" s="376">
        <v>86</v>
      </c>
      <c r="O6" s="293">
        <f t="shared" si="4"/>
        <v>30</v>
      </c>
      <c r="P6" s="376">
        <v>70</v>
      </c>
      <c r="Q6" s="293">
        <f t="shared" si="5"/>
        <v>30</v>
      </c>
      <c r="R6" s="377">
        <f t="shared" si="6"/>
        <v>190</v>
      </c>
      <c r="S6" s="378">
        <f t="shared" si="7"/>
        <v>0</v>
      </c>
      <c r="T6" s="377">
        <f t="shared" si="8"/>
        <v>190</v>
      </c>
      <c r="U6" s="377">
        <f t="shared" si="9"/>
        <v>6</v>
      </c>
      <c r="V6" s="376" t="s">
        <v>200</v>
      </c>
      <c r="W6" s="376" t="s">
        <v>74</v>
      </c>
      <c r="X6" s="376" t="s">
        <v>74</v>
      </c>
      <c r="Y6" s="376">
        <v>24</v>
      </c>
      <c r="Z6" s="293">
        <f t="shared" si="10"/>
        <v>40</v>
      </c>
      <c r="AA6" s="378">
        <f t="shared" si="11"/>
        <v>40</v>
      </c>
      <c r="AB6" s="379">
        <f t="shared" si="12"/>
        <v>1</v>
      </c>
      <c r="AC6" s="380">
        <f t="shared" si="13"/>
        <v>80</v>
      </c>
      <c r="AD6" s="379">
        <f t="shared" si="14"/>
        <v>4</v>
      </c>
      <c r="AE6" s="550" t="s">
        <v>7</v>
      </c>
      <c r="AF6" s="302">
        <f t="shared" si="15"/>
        <v>15</v>
      </c>
      <c r="AG6" s="302">
        <f t="shared" si="16"/>
        <v>3</v>
      </c>
      <c r="AH6" s="551" t="s">
        <v>218</v>
      </c>
      <c r="AI6" s="551" t="s">
        <v>7</v>
      </c>
      <c r="AJ6" s="551" t="s">
        <v>172</v>
      </c>
      <c r="AK6" s="551" t="s">
        <v>6</v>
      </c>
      <c r="AL6" s="302">
        <f t="shared" si="17"/>
        <v>15</v>
      </c>
      <c r="AM6" s="302">
        <f t="shared" si="18"/>
        <v>3</v>
      </c>
      <c r="AN6" s="381">
        <f t="shared" si="19"/>
        <v>16</v>
      </c>
      <c r="AO6" s="381">
        <f t="shared" si="20"/>
        <v>0</v>
      </c>
      <c r="AP6" s="381">
        <f t="shared" si="21"/>
        <v>0</v>
      </c>
      <c r="AQ6" s="381">
        <f t="shared" si="22"/>
        <v>0</v>
      </c>
      <c r="AR6" s="381">
        <f t="shared" si="23"/>
        <v>0</v>
      </c>
      <c r="AS6" s="382">
        <f t="shared" si="24"/>
        <v>16</v>
      </c>
      <c r="AT6" s="376" t="s">
        <v>1567</v>
      </c>
      <c r="AU6" s="376" t="s">
        <v>74</v>
      </c>
      <c r="AV6" s="302">
        <f t="shared" si="25"/>
        <v>0</v>
      </c>
      <c r="AW6" s="302">
        <f t="shared" si="26"/>
        <v>0</v>
      </c>
      <c r="AX6" s="376" t="s">
        <v>13</v>
      </c>
      <c r="AY6" s="383">
        <f t="shared" si="27"/>
        <v>10</v>
      </c>
      <c r="AZ6" s="383">
        <f t="shared" si="28"/>
        <v>8</v>
      </c>
      <c r="BA6" s="384" t="s">
        <v>246</v>
      </c>
      <c r="BB6" s="376">
        <v>8</v>
      </c>
      <c r="BC6" s="383">
        <f t="shared" si="29"/>
        <v>1</v>
      </c>
      <c r="BD6" s="385" t="s">
        <v>268</v>
      </c>
      <c r="BE6" s="376">
        <v>10</v>
      </c>
      <c r="BF6" s="383">
        <f t="shared" si="30"/>
        <v>2</v>
      </c>
      <c r="BG6" s="386">
        <f t="shared" si="31"/>
        <v>11</v>
      </c>
      <c r="BH6" s="386">
        <f t="shared" si="32"/>
        <v>1</v>
      </c>
      <c r="BI6" s="386">
        <f t="shared" si="33"/>
        <v>0</v>
      </c>
      <c r="BJ6" s="386">
        <f t="shared" si="34"/>
        <v>0</v>
      </c>
      <c r="BK6" s="386">
        <f t="shared" si="35"/>
        <v>0</v>
      </c>
      <c r="BL6" s="387">
        <f t="shared" si="36"/>
        <v>18.333333333333332</v>
      </c>
      <c r="BM6" s="376" t="s">
        <v>2537</v>
      </c>
      <c r="BN6" s="627" t="s">
        <v>175</v>
      </c>
      <c r="BO6" s="627" t="s">
        <v>175</v>
      </c>
      <c r="BP6" s="562" t="s">
        <v>2566</v>
      </c>
      <c r="BQ6" s="628" t="s">
        <v>4252</v>
      </c>
      <c r="BR6" s="629" t="s">
        <v>2245</v>
      </c>
      <c r="BS6" s="628" t="s">
        <v>2568</v>
      </c>
      <c r="BT6" s="628" t="s">
        <v>2569</v>
      </c>
      <c r="BU6" s="628" t="s">
        <v>2570</v>
      </c>
      <c r="BV6" s="630" t="s">
        <v>2571</v>
      </c>
      <c r="BW6" s="628" t="s">
        <v>2567</v>
      </c>
      <c r="BX6" s="293">
        <f t="shared" si="37"/>
        <v>96</v>
      </c>
    </row>
    <row r="7" spans="1:76" s="218" customFormat="1" ht="41.5" customHeight="1">
      <c r="A7" s="376" t="s">
        <v>914</v>
      </c>
      <c r="B7" s="626" t="s">
        <v>915</v>
      </c>
      <c r="C7" s="376" t="s">
        <v>220</v>
      </c>
      <c r="D7" s="324">
        <v>89.5</v>
      </c>
      <c r="E7" s="631">
        <v>57</v>
      </c>
      <c r="F7" s="293">
        <f t="shared" si="0"/>
        <v>20</v>
      </c>
      <c r="G7" s="376" t="s">
        <v>208</v>
      </c>
      <c r="H7" s="376">
        <v>63</v>
      </c>
      <c r="I7" s="293">
        <f t="shared" si="1"/>
        <v>20</v>
      </c>
      <c r="J7" s="376">
        <v>65</v>
      </c>
      <c r="K7" s="293">
        <f t="shared" si="2"/>
        <v>30</v>
      </c>
      <c r="L7" s="632">
        <v>79</v>
      </c>
      <c r="M7" s="293">
        <f t="shared" si="3"/>
        <v>30</v>
      </c>
      <c r="N7" s="376">
        <v>69</v>
      </c>
      <c r="O7" s="293">
        <f t="shared" si="4"/>
        <v>30</v>
      </c>
      <c r="P7" s="376">
        <v>59</v>
      </c>
      <c r="Q7" s="293">
        <f t="shared" si="5"/>
        <v>20</v>
      </c>
      <c r="R7" s="377">
        <f t="shared" si="6"/>
        <v>150</v>
      </c>
      <c r="S7" s="378">
        <f t="shared" si="7"/>
        <v>0</v>
      </c>
      <c r="T7" s="377">
        <f t="shared" si="8"/>
        <v>150</v>
      </c>
      <c r="U7" s="377">
        <f t="shared" si="9"/>
        <v>6</v>
      </c>
      <c r="V7" s="376" t="s">
        <v>207</v>
      </c>
      <c r="W7" s="376" t="s">
        <v>74</v>
      </c>
      <c r="X7" s="376" t="s">
        <v>74</v>
      </c>
      <c r="Y7" s="376">
        <v>22</v>
      </c>
      <c r="Z7" s="293">
        <f t="shared" si="10"/>
        <v>30</v>
      </c>
      <c r="AA7" s="378">
        <f t="shared" si="11"/>
        <v>30</v>
      </c>
      <c r="AB7" s="379">
        <f t="shared" si="12"/>
        <v>1</v>
      </c>
      <c r="AC7" s="380">
        <f t="shared" si="13"/>
        <v>60</v>
      </c>
      <c r="AD7" s="379">
        <f t="shared" si="14"/>
        <v>3</v>
      </c>
      <c r="AE7" s="550" t="s">
        <v>7</v>
      </c>
      <c r="AF7" s="302">
        <f t="shared" si="15"/>
        <v>15</v>
      </c>
      <c r="AG7" s="302">
        <f t="shared" si="16"/>
        <v>3</v>
      </c>
      <c r="AH7" s="551" t="s">
        <v>197</v>
      </c>
      <c r="AI7" s="551" t="s">
        <v>7</v>
      </c>
      <c r="AJ7" s="551" t="s">
        <v>174</v>
      </c>
      <c r="AK7" s="551" t="s">
        <v>8</v>
      </c>
      <c r="AL7" s="302">
        <f t="shared" si="17"/>
        <v>15</v>
      </c>
      <c r="AM7" s="302">
        <f t="shared" si="18"/>
        <v>3</v>
      </c>
      <c r="AN7" s="381">
        <f t="shared" si="19"/>
        <v>15</v>
      </c>
      <c r="AO7" s="381">
        <f t="shared" si="20"/>
        <v>0</v>
      </c>
      <c r="AP7" s="381">
        <f t="shared" si="21"/>
        <v>0</v>
      </c>
      <c r="AQ7" s="381">
        <f t="shared" si="22"/>
        <v>0</v>
      </c>
      <c r="AR7" s="381">
        <f t="shared" si="23"/>
        <v>0</v>
      </c>
      <c r="AS7" s="382">
        <f t="shared" si="24"/>
        <v>15</v>
      </c>
      <c r="AT7" s="376" t="s">
        <v>1567</v>
      </c>
      <c r="AU7" s="376" t="s">
        <v>74</v>
      </c>
      <c r="AV7" s="302">
        <f t="shared" si="25"/>
        <v>0</v>
      </c>
      <c r="AW7" s="302">
        <f t="shared" si="26"/>
        <v>0</v>
      </c>
      <c r="AX7" s="376" t="s">
        <v>13</v>
      </c>
      <c r="AY7" s="383">
        <f t="shared" si="27"/>
        <v>10</v>
      </c>
      <c r="AZ7" s="383">
        <f t="shared" si="28"/>
        <v>8</v>
      </c>
      <c r="BA7" s="384" t="s">
        <v>246</v>
      </c>
      <c r="BB7" s="376">
        <v>8</v>
      </c>
      <c r="BC7" s="383">
        <f t="shared" si="29"/>
        <v>1</v>
      </c>
      <c r="BD7" s="385" t="s">
        <v>268</v>
      </c>
      <c r="BE7" s="376">
        <v>10</v>
      </c>
      <c r="BF7" s="383">
        <f t="shared" si="30"/>
        <v>2</v>
      </c>
      <c r="BG7" s="386">
        <f t="shared" si="31"/>
        <v>11</v>
      </c>
      <c r="BH7" s="386">
        <f t="shared" si="32"/>
        <v>1</v>
      </c>
      <c r="BI7" s="386">
        <f t="shared" si="33"/>
        <v>0</v>
      </c>
      <c r="BJ7" s="386">
        <f t="shared" si="34"/>
        <v>0</v>
      </c>
      <c r="BK7" s="386">
        <f t="shared" si="35"/>
        <v>0</v>
      </c>
      <c r="BL7" s="387">
        <f t="shared" si="36"/>
        <v>18.333333333333332</v>
      </c>
      <c r="BM7" s="376" t="s">
        <v>2537</v>
      </c>
      <c r="BN7" s="627" t="s">
        <v>175</v>
      </c>
      <c r="BO7" s="627" t="s">
        <v>175</v>
      </c>
      <c r="BP7" s="562" t="s">
        <v>2572</v>
      </c>
      <c r="BQ7" s="628" t="s">
        <v>4253</v>
      </c>
      <c r="BR7" s="628" t="s">
        <v>2574</v>
      </c>
      <c r="BS7" s="628" t="s">
        <v>2575</v>
      </c>
      <c r="BT7" s="628" t="s">
        <v>2576</v>
      </c>
      <c r="BU7" s="628" t="s">
        <v>2577</v>
      </c>
      <c r="BV7" s="630" t="s">
        <v>2578</v>
      </c>
      <c r="BW7" s="628" t="s">
        <v>2573</v>
      </c>
      <c r="BX7" s="293">
        <f t="shared" si="37"/>
        <v>88</v>
      </c>
    </row>
    <row r="8" spans="1:76" s="218" customFormat="1" ht="41.5" customHeight="1">
      <c r="A8" s="376" t="s">
        <v>916</v>
      </c>
      <c r="B8" s="626" t="s">
        <v>917</v>
      </c>
      <c r="C8" s="376" t="s">
        <v>220</v>
      </c>
      <c r="D8" s="324">
        <v>96.5</v>
      </c>
      <c r="E8" s="631">
        <v>63</v>
      </c>
      <c r="F8" s="293">
        <f t="shared" si="0"/>
        <v>20</v>
      </c>
      <c r="G8" s="376" t="s">
        <v>199</v>
      </c>
      <c r="H8" s="376">
        <v>75</v>
      </c>
      <c r="I8" s="293">
        <f t="shared" si="1"/>
        <v>30</v>
      </c>
      <c r="J8" s="376">
        <v>67</v>
      </c>
      <c r="K8" s="293">
        <f t="shared" si="2"/>
        <v>30</v>
      </c>
      <c r="L8" s="632">
        <v>48</v>
      </c>
      <c r="M8" s="293">
        <f t="shared" si="3"/>
        <v>20</v>
      </c>
      <c r="N8" s="376">
        <v>63</v>
      </c>
      <c r="O8" s="293">
        <f t="shared" si="4"/>
        <v>20</v>
      </c>
      <c r="P8" s="376">
        <v>80</v>
      </c>
      <c r="Q8" s="293">
        <f t="shared" si="5"/>
        <v>30</v>
      </c>
      <c r="R8" s="377">
        <f t="shared" si="6"/>
        <v>150</v>
      </c>
      <c r="S8" s="378">
        <f t="shared" si="7"/>
        <v>0</v>
      </c>
      <c r="T8" s="377">
        <f t="shared" si="8"/>
        <v>150</v>
      </c>
      <c r="U8" s="377">
        <f t="shared" si="9"/>
        <v>6</v>
      </c>
      <c r="V8" s="376" t="s">
        <v>200</v>
      </c>
      <c r="W8" s="376" t="s">
        <v>74</v>
      </c>
      <c r="X8" s="376" t="s">
        <v>74</v>
      </c>
      <c r="Y8" s="376">
        <v>18</v>
      </c>
      <c r="Z8" s="293">
        <f t="shared" si="10"/>
        <v>30</v>
      </c>
      <c r="AA8" s="378">
        <f t="shared" si="11"/>
        <v>30</v>
      </c>
      <c r="AB8" s="379">
        <f t="shared" si="12"/>
        <v>1</v>
      </c>
      <c r="AC8" s="380">
        <f t="shared" si="13"/>
        <v>60</v>
      </c>
      <c r="AD8" s="379">
        <f t="shared" si="14"/>
        <v>3</v>
      </c>
      <c r="AE8" s="550" t="s">
        <v>7</v>
      </c>
      <c r="AF8" s="302">
        <f t="shared" si="15"/>
        <v>15</v>
      </c>
      <c r="AG8" s="302">
        <f t="shared" si="16"/>
        <v>3</v>
      </c>
      <c r="AH8" s="551" t="s">
        <v>197</v>
      </c>
      <c r="AI8" s="551" t="s">
        <v>8</v>
      </c>
      <c r="AJ8" s="551" t="s">
        <v>173</v>
      </c>
      <c r="AK8" s="551" t="s">
        <v>8</v>
      </c>
      <c r="AL8" s="302">
        <f t="shared" si="17"/>
        <v>10</v>
      </c>
      <c r="AM8" s="302">
        <f t="shared" si="18"/>
        <v>2</v>
      </c>
      <c r="AN8" s="381">
        <f t="shared" si="19"/>
        <v>14</v>
      </c>
      <c r="AO8" s="381">
        <f t="shared" si="20"/>
        <v>0</v>
      </c>
      <c r="AP8" s="381">
        <f t="shared" si="21"/>
        <v>0</v>
      </c>
      <c r="AQ8" s="381">
        <f t="shared" si="22"/>
        <v>0</v>
      </c>
      <c r="AR8" s="381">
        <f t="shared" si="23"/>
        <v>0</v>
      </c>
      <c r="AS8" s="382">
        <f t="shared" si="24"/>
        <v>14</v>
      </c>
      <c r="AT8" s="376" t="s">
        <v>1567</v>
      </c>
      <c r="AU8" s="376" t="s">
        <v>74</v>
      </c>
      <c r="AV8" s="302">
        <f t="shared" si="25"/>
        <v>0</v>
      </c>
      <c r="AW8" s="302">
        <f t="shared" si="26"/>
        <v>0</v>
      </c>
      <c r="AX8" s="376" t="s">
        <v>13</v>
      </c>
      <c r="AY8" s="383">
        <f t="shared" si="27"/>
        <v>10</v>
      </c>
      <c r="AZ8" s="383">
        <f t="shared" si="28"/>
        <v>8</v>
      </c>
      <c r="BA8" s="384" t="s">
        <v>246</v>
      </c>
      <c r="BB8" s="376">
        <v>8</v>
      </c>
      <c r="BC8" s="383">
        <f t="shared" si="29"/>
        <v>1</v>
      </c>
      <c r="BD8" s="385" t="s">
        <v>268</v>
      </c>
      <c r="BE8" s="376">
        <v>10</v>
      </c>
      <c r="BF8" s="383">
        <f t="shared" si="30"/>
        <v>2</v>
      </c>
      <c r="BG8" s="386">
        <f t="shared" si="31"/>
        <v>11</v>
      </c>
      <c r="BH8" s="386">
        <f t="shared" si="32"/>
        <v>1</v>
      </c>
      <c r="BI8" s="386">
        <f t="shared" si="33"/>
        <v>0</v>
      </c>
      <c r="BJ8" s="386">
        <f t="shared" si="34"/>
        <v>0</v>
      </c>
      <c r="BK8" s="386">
        <f t="shared" si="35"/>
        <v>0</v>
      </c>
      <c r="BL8" s="387">
        <f t="shared" si="36"/>
        <v>18.333333333333332</v>
      </c>
      <c r="BM8" s="376" t="s">
        <v>2537</v>
      </c>
      <c r="BN8" s="627" t="s">
        <v>175</v>
      </c>
      <c r="BO8" s="627" t="s">
        <v>175</v>
      </c>
      <c r="BP8" s="562" t="s">
        <v>2579</v>
      </c>
      <c r="BQ8" s="628" t="s">
        <v>4254</v>
      </c>
      <c r="BR8" s="629" t="s">
        <v>2581</v>
      </c>
      <c r="BS8" s="628" t="s">
        <v>3538</v>
      </c>
      <c r="BT8" s="628" t="s">
        <v>3539</v>
      </c>
      <c r="BU8" s="628" t="s">
        <v>3540</v>
      </c>
      <c r="BV8" s="628" t="s">
        <v>3541</v>
      </c>
      <c r="BW8" s="628" t="s">
        <v>2580</v>
      </c>
      <c r="BX8" s="293">
        <f t="shared" si="37"/>
        <v>72</v>
      </c>
    </row>
    <row r="9" spans="1:76" s="218" customFormat="1" ht="41.5" customHeight="1">
      <c r="A9" s="376" t="s">
        <v>918</v>
      </c>
      <c r="B9" s="635" t="s">
        <v>919</v>
      </c>
      <c r="C9" s="376" t="s">
        <v>220</v>
      </c>
      <c r="D9" s="324">
        <v>106.5</v>
      </c>
      <c r="E9" s="631">
        <v>77</v>
      </c>
      <c r="F9" s="293">
        <f t="shared" si="0"/>
        <v>30</v>
      </c>
      <c r="G9" s="376" t="s">
        <v>199</v>
      </c>
      <c r="H9" s="376">
        <v>92</v>
      </c>
      <c r="I9" s="293">
        <f t="shared" si="1"/>
        <v>40</v>
      </c>
      <c r="J9" s="376">
        <v>86</v>
      </c>
      <c r="K9" s="293">
        <f t="shared" si="2"/>
        <v>30</v>
      </c>
      <c r="L9" s="632">
        <v>93</v>
      </c>
      <c r="M9" s="293">
        <f t="shared" si="3"/>
        <v>40</v>
      </c>
      <c r="N9" s="376">
        <v>82</v>
      </c>
      <c r="O9" s="293">
        <f t="shared" si="4"/>
        <v>30</v>
      </c>
      <c r="P9" s="376">
        <v>64</v>
      </c>
      <c r="Q9" s="293">
        <f t="shared" si="5"/>
        <v>20</v>
      </c>
      <c r="R9" s="377">
        <f t="shared" si="6"/>
        <v>190</v>
      </c>
      <c r="S9" s="378">
        <f t="shared" si="7"/>
        <v>0</v>
      </c>
      <c r="T9" s="377">
        <f t="shared" si="8"/>
        <v>190</v>
      </c>
      <c r="U9" s="377">
        <f t="shared" si="9"/>
        <v>6</v>
      </c>
      <c r="V9" s="376" t="s">
        <v>200</v>
      </c>
      <c r="W9" s="376" t="s">
        <v>74</v>
      </c>
      <c r="X9" s="376" t="s">
        <v>74</v>
      </c>
      <c r="Y9" s="376">
        <v>25</v>
      </c>
      <c r="Z9" s="293">
        <f t="shared" si="10"/>
        <v>40</v>
      </c>
      <c r="AA9" s="378">
        <f t="shared" si="11"/>
        <v>40</v>
      </c>
      <c r="AB9" s="379">
        <f t="shared" si="12"/>
        <v>1</v>
      </c>
      <c r="AC9" s="380">
        <f t="shared" si="13"/>
        <v>80</v>
      </c>
      <c r="AD9" s="379">
        <f t="shared" si="14"/>
        <v>4</v>
      </c>
      <c r="AE9" s="550" t="s">
        <v>7</v>
      </c>
      <c r="AF9" s="302">
        <f t="shared" si="15"/>
        <v>15</v>
      </c>
      <c r="AG9" s="302">
        <f t="shared" si="16"/>
        <v>3</v>
      </c>
      <c r="AH9" s="551" t="s">
        <v>321</v>
      </c>
      <c r="AI9" s="551" t="s">
        <v>7</v>
      </c>
      <c r="AJ9" s="551" t="s">
        <v>174</v>
      </c>
      <c r="AK9" s="551" t="s">
        <v>8</v>
      </c>
      <c r="AL9" s="302">
        <f t="shared" si="17"/>
        <v>15</v>
      </c>
      <c r="AM9" s="302">
        <f t="shared" si="18"/>
        <v>3</v>
      </c>
      <c r="AN9" s="381">
        <f t="shared" si="19"/>
        <v>16</v>
      </c>
      <c r="AO9" s="381">
        <f t="shared" si="20"/>
        <v>0</v>
      </c>
      <c r="AP9" s="381">
        <f t="shared" si="21"/>
        <v>0</v>
      </c>
      <c r="AQ9" s="381">
        <f t="shared" si="22"/>
        <v>0</v>
      </c>
      <c r="AR9" s="381">
        <f t="shared" si="23"/>
        <v>0</v>
      </c>
      <c r="AS9" s="382">
        <f t="shared" si="24"/>
        <v>16</v>
      </c>
      <c r="AT9" s="376" t="s">
        <v>1567</v>
      </c>
      <c r="AU9" s="376" t="s">
        <v>74</v>
      </c>
      <c r="AV9" s="302">
        <f t="shared" si="25"/>
        <v>0</v>
      </c>
      <c r="AW9" s="302">
        <f t="shared" si="26"/>
        <v>0</v>
      </c>
      <c r="AX9" s="376" t="s">
        <v>13</v>
      </c>
      <c r="AY9" s="383">
        <f t="shared" si="27"/>
        <v>10</v>
      </c>
      <c r="AZ9" s="383">
        <f t="shared" si="28"/>
        <v>8</v>
      </c>
      <c r="BA9" s="384" t="s">
        <v>246</v>
      </c>
      <c r="BB9" s="376">
        <v>8</v>
      </c>
      <c r="BC9" s="383">
        <f t="shared" si="29"/>
        <v>1</v>
      </c>
      <c r="BD9" s="385" t="s">
        <v>268</v>
      </c>
      <c r="BE9" s="376">
        <v>10</v>
      </c>
      <c r="BF9" s="383">
        <f t="shared" si="30"/>
        <v>2</v>
      </c>
      <c r="BG9" s="386">
        <f t="shared" si="31"/>
        <v>11</v>
      </c>
      <c r="BH9" s="386">
        <f t="shared" si="32"/>
        <v>1</v>
      </c>
      <c r="BI9" s="386">
        <f t="shared" si="33"/>
        <v>0</v>
      </c>
      <c r="BJ9" s="386">
        <f t="shared" si="34"/>
        <v>0</v>
      </c>
      <c r="BK9" s="386">
        <f t="shared" si="35"/>
        <v>0</v>
      </c>
      <c r="BL9" s="387">
        <f t="shared" si="36"/>
        <v>18.333333333333332</v>
      </c>
      <c r="BM9" s="376" t="s">
        <v>2537</v>
      </c>
      <c r="BN9" s="627" t="s">
        <v>175</v>
      </c>
      <c r="BO9" s="627" t="s">
        <v>175</v>
      </c>
      <c r="BP9" s="562" t="s">
        <v>2579</v>
      </c>
      <c r="BQ9" s="628" t="s">
        <v>4255</v>
      </c>
      <c r="BR9" s="629" t="s">
        <v>2561</v>
      </c>
      <c r="BS9" s="628" t="s">
        <v>2583</v>
      </c>
      <c r="BT9" s="628" t="s">
        <v>2584</v>
      </c>
      <c r="BU9" s="628" t="s">
        <v>2585</v>
      </c>
      <c r="BV9" s="630" t="s">
        <v>2586</v>
      </c>
      <c r="BW9" s="628" t="s">
        <v>2582</v>
      </c>
      <c r="BX9" s="293">
        <f t="shared" si="37"/>
        <v>100</v>
      </c>
    </row>
    <row r="10" spans="1:76" s="218" customFormat="1" ht="41.5" customHeight="1">
      <c r="A10" s="376" t="s">
        <v>920</v>
      </c>
      <c r="B10" s="626" t="s">
        <v>921</v>
      </c>
      <c r="C10" s="376" t="s">
        <v>220</v>
      </c>
      <c r="D10" s="324">
        <v>92</v>
      </c>
      <c r="E10" s="631">
        <v>50</v>
      </c>
      <c r="F10" s="293">
        <f t="shared" si="0"/>
        <v>20</v>
      </c>
      <c r="G10" s="376" t="s">
        <v>199</v>
      </c>
      <c r="H10" s="376">
        <v>39</v>
      </c>
      <c r="I10" s="293">
        <f t="shared" si="1"/>
        <v>10</v>
      </c>
      <c r="J10" s="376">
        <v>29</v>
      </c>
      <c r="K10" s="293">
        <f t="shared" si="2"/>
        <v>10</v>
      </c>
      <c r="L10" s="632">
        <v>45</v>
      </c>
      <c r="M10" s="293">
        <f t="shared" si="3"/>
        <v>20</v>
      </c>
      <c r="N10" s="376">
        <v>56</v>
      </c>
      <c r="O10" s="293">
        <f t="shared" si="4"/>
        <v>20</v>
      </c>
      <c r="P10" s="376">
        <v>36</v>
      </c>
      <c r="Q10" s="293">
        <f t="shared" si="5"/>
        <v>10</v>
      </c>
      <c r="R10" s="377">
        <f t="shared" si="6"/>
        <v>90</v>
      </c>
      <c r="S10" s="378">
        <f t="shared" si="7"/>
        <v>0</v>
      </c>
      <c r="T10" s="377">
        <f t="shared" si="8"/>
        <v>90</v>
      </c>
      <c r="U10" s="377">
        <f t="shared" si="9"/>
        <v>4</v>
      </c>
      <c r="V10" s="376" t="s">
        <v>200</v>
      </c>
      <c r="W10" s="376" t="s">
        <v>74</v>
      </c>
      <c r="X10" s="376" t="s">
        <v>74</v>
      </c>
      <c r="Y10" s="376">
        <v>22</v>
      </c>
      <c r="Z10" s="293">
        <f t="shared" si="10"/>
        <v>30</v>
      </c>
      <c r="AA10" s="378">
        <f t="shared" si="11"/>
        <v>30</v>
      </c>
      <c r="AB10" s="379">
        <f t="shared" si="12"/>
        <v>1</v>
      </c>
      <c r="AC10" s="380">
        <f t="shared" si="13"/>
        <v>60</v>
      </c>
      <c r="AD10" s="379">
        <f t="shared" si="14"/>
        <v>3</v>
      </c>
      <c r="AE10" s="550" t="s">
        <v>7</v>
      </c>
      <c r="AF10" s="302">
        <f t="shared" si="15"/>
        <v>15</v>
      </c>
      <c r="AG10" s="302">
        <f t="shared" si="16"/>
        <v>3</v>
      </c>
      <c r="AH10" s="551" t="s">
        <v>171</v>
      </c>
      <c r="AI10" s="551" t="s">
        <v>7</v>
      </c>
      <c r="AJ10" s="551" t="s">
        <v>174</v>
      </c>
      <c r="AK10" s="551" t="s">
        <v>8</v>
      </c>
      <c r="AL10" s="302">
        <f t="shared" si="17"/>
        <v>15</v>
      </c>
      <c r="AM10" s="302">
        <f t="shared" si="18"/>
        <v>3</v>
      </c>
      <c r="AN10" s="381">
        <f t="shared" si="19"/>
        <v>13</v>
      </c>
      <c r="AO10" s="381">
        <f t="shared" si="20"/>
        <v>0</v>
      </c>
      <c r="AP10" s="381">
        <f t="shared" si="21"/>
        <v>0</v>
      </c>
      <c r="AQ10" s="381">
        <f t="shared" si="22"/>
        <v>0</v>
      </c>
      <c r="AR10" s="381">
        <f t="shared" si="23"/>
        <v>0</v>
      </c>
      <c r="AS10" s="382">
        <f t="shared" si="24"/>
        <v>13</v>
      </c>
      <c r="AT10" s="376" t="s">
        <v>1567</v>
      </c>
      <c r="AU10" s="376" t="s">
        <v>74</v>
      </c>
      <c r="AV10" s="302">
        <f t="shared" si="25"/>
        <v>0</v>
      </c>
      <c r="AW10" s="302">
        <f t="shared" si="26"/>
        <v>0</v>
      </c>
      <c r="AX10" s="376" t="s">
        <v>13</v>
      </c>
      <c r="AY10" s="383">
        <f t="shared" si="27"/>
        <v>10</v>
      </c>
      <c r="AZ10" s="383">
        <f t="shared" si="28"/>
        <v>8</v>
      </c>
      <c r="BA10" s="384" t="s">
        <v>246</v>
      </c>
      <c r="BB10" s="376">
        <v>8</v>
      </c>
      <c r="BC10" s="383">
        <f t="shared" si="29"/>
        <v>1</v>
      </c>
      <c r="BD10" s="385" t="s">
        <v>268</v>
      </c>
      <c r="BE10" s="376">
        <v>10</v>
      </c>
      <c r="BF10" s="383">
        <f t="shared" si="30"/>
        <v>2</v>
      </c>
      <c r="BG10" s="386">
        <f t="shared" si="31"/>
        <v>11</v>
      </c>
      <c r="BH10" s="386">
        <f t="shared" si="32"/>
        <v>1</v>
      </c>
      <c r="BI10" s="386">
        <f t="shared" si="33"/>
        <v>0</v>
      </c>
      <c r="BJ10" s="386">
        <f t="shared" si="34"/>
        <v>0</v>
      </c>
      <c r="BK10" s="386">
        <f t="shared" si="35"/>
        <v>0</v>
      </c>
      <c r="BL10" s="387">
        <f t="shared" si="36"/>
        <v>18.333333333333332</v>
      </c>
      <c r="BM10" s="376" t="s">
        <v>2537</v>
      </c>
      <c r="BN10" s="627" t="s">
        <v>175</v>
      </c>
      <c r="BO10" s="627" t="s">
        <v>175</v>
      </c>
      <c r="BP10" s="562" t="s">
        <v>2572</v>
      </c>
      <c r="BQ10" s="628" t="s">
        <v>4256</v>
      </c>
      <c r="BR10" s="629" t="s">
        <v>2581</v>
      </c>
      <c r="BS10" s="628" t="s">
        <v>3542</v>
      </c>
      <c r="BT10" s="628" t="s">
        <v>2588</v>
      </c>
      <c r="BU10" s="628" t="s">
        <v>2589</v>
      </c>
      <c r="BV10" s="630" t="s">
        <v>3543</v>
      </c>
      <c r="BW10" s="628" t="s">
        <v>2587</v>
      </c>
      <c r="BX10" s="293">
        <f t="shared" si="37"/>
        <v>88</v>
      </c>
    </row>
    <row r="11" spans="1:76" s="218" customFormat="1" ht="41.5" customHeight="1">
      <c r="A11" s="376" t="s">
        <v>922</v>
      </c>
      <c r="B11" s="626" t="s">
        <v>923</v>
      </c>
      <c r="C11" s="376" t="s">
        <v>220</v>
      </c>
      <c r="D11" s="324">
        <v>97</v>
      </c>
      <c r="E11" s="631">
        <v>75</v>
      </c>
      <c r="F11" s="293">
        <f t="shared" si="0"/>
        <v>30</v>
      </c>
      <c r="G11" s="376" t="s">
        <v>199</v>
      </c>
      <c r="H11" s="376">
        <v>59</v>
      </c>
      <c r="I11" s="293">
        <f t="shared" si="1"/>
        <v>20</v>
      </c>
      <c r="J11" s="376">
        <v>45</v>
      </c>
      <c r="K11" s="293">
        <f t="shared" si="2"/>
        <v>20</v>
      </c>
      <c r="L11" s="632">
        <v>65</v>
      </c>
      <c r="M11" s="293">
        <f t="shared" si="3"/>
        <v>30</v>
      </c>
      <c r="N11" s="376">
        <v>79</v>
      </c>
      <c r="O11" s="293">
        <f t="shared" si="4"/>
        <v>30</v>
      </c>
      <c r="P11" s="376">
        <v>72</v>
      </c>
      <c r="Q11" s="293">
        <f t="shared" si="5"/>
        <v>30</v>
      </c>
      <c r="R11" s="377">
        <f t="shared" si="6"/>
        <v>160</v>
      </c>
      <c r="S11" s="378">
        <f t="shared" si="7"/>
        <v>0</v>
      </c>
      <c r="T11" s="377">
        <f t="shared" si="8"/>
        <v>160</v>
      </c>
      <c r="U11" s="377">
        <f t="shared" si="9"/>
        <v>6</v>
      </c>
      <c r="V11" s="376" t="s">
        <v>200</v>
      </c>
      <c r="W11" s="376" t="s">
        <v>74</v>
      </c>
      <c r="X11" s="376" t="s">
        <v>74</v>
      </c>
      <c r="Y11" s="376">
        <v>17</v>
      </c>
      <c r="Z11" s="293">
        <f t="shared" si="10"/>
        <v>30</v>
      </c>
      <c r="AA11" s="378">
        <f t="shared" si="11"/>
        <v>30</v>
      </c>
      <c r="AB11" s="379">
        <f t="shared" si="12"/>
        <v>1</v>
      </c>
      <c r="AC11" s="380">
        <f t="shared" si="13"/>
        <v>60</v>
      </c>
      <c r="AD11" s="379">
        <f t="shared" si="14"/>
        <v>3</v>
      </c>
      <c r="AE11" s="550" t="s">
        <v>7</v>
      </c>
      <c r="AF11" s="302">
        <f t="shared" si="15"/>
        <v>15</v>
      </c>
      <c r="AG11" s="302">
        <f t="shared" si="16"/>
        <v>3</v>
      </c>
      <c r="AH11" s="551" t="s">
        <v>170</v>
      </c>
      <c r="AI11" s="551" t="s">
        <v>6</v>
      </c>
      <c r="AJ11" s="551" t="s">
        <v>173</v>
      </c>
      <c r="AK11" s="551" t="s">
        <v>7</v>
      </c>
      <c r="AL11" s="302">
        <f t="shared" si="17"/>
        <v>15</v>
      </c>
      <c r="AM11" s="302">
        <f t="shared" si="18"/>
        <v>3</v>
      </c>
      <c r="AN11" s="381">
        <f t="shared" si="19"/>
        <v>15</v>
      </c>
      <c r="AO11" s="381">
        <f t="shared" si="20"/>
        <v>0</v>
      </c>
      <c r="AP11" s="381">
        <f t="shared" si="21"/>
        <v>0</v>
      </c>
      <c r="AQ11" s="381">
        <f t="shared" si="22"/>
        <v>0</v>
      </c>
      <c r="AR11" s="381">
        <f t="shared" si="23"/>
        <v>0</v>
      </c>
      <c r="AS11" s="382">
        <f t="shared" si="24"/>
        <v>15</v>
      </c>
      <c r="AT11" s="376" t="s">
        <v>1567</v>
      </c>
      <c r="AU11" s="376" t="s">
        <v>74</v>
      </c>
      <c r="AV11" s="302">
        <f t="shared" si="25"/>
        <v>0</v>
      </c>
      <c r="AW11" s="302">
        <f t="shared" si="26"/>
        <v>0</v>
      </c>
      <c r="AX11" s="376" t="s">
        <v>13</v>
      </c>
      <c r="AY11" s="383">
        <f t="shared" si="27"/>
        <v>10</v>
      </c>
      <c r="AZ11" s="383">
        <f t="shared" si="28"/>
        <v>8</v>
      </c>
      <c r="BA11" s="384" t="s">
        <v>246</v>
      </c>
      <c r="BB11" s="376">
        <v>8</v>
      </c>
      <c r="BC11" s="383">
        <f t="shared" si="29"/>
        <v>1</v>
      </c>
      <c r="BD11" s="385" t="s">
        <v>268</v>
      </c>
      <c r="BE11" s="376">
        <v>10</v>
      </c>
      <c r="BF11" s="383">
        <f t="shared" si="30"/>
        <v>2</v>
      </c>
      <c r="BG11" s="386">
        <f t="shared" si="31"/>
        <v>11</v>
      </c>
      <c r="BH11" s="386">
        <f t="shared" si="32"/>
        <v>1</v>
      </c>
      <c r="BI11" s="386">
        <f t="shared" si="33"/>
        <v>0</v>
      </c>
      <c r="BJ11" s="386">
        <f t="shared" si="34"/>
        <v>0</v>
      </c>
      <c r="BK11" s="386">
        <f t="shared" si="35"/>
        <v>0</v>
      </c>
      <c r="BL11" s="387">
        <f t="shared" si="36"/>
        <v>18.333333333333332</v>
      </c>
      <c r="BM11" s="376" t="s">
        <v>2537</v>
      </c>
      <c r="BN11" s="627" t="s">
        <v>175</v>
      </c>
      <c r="BO11" s="627" t="s">
        <v>175</v>
      </c>
      <c r="BP11" s="562" t="s">
        <v>2566</v>
      </c>
      <c r="BQ11" s="628" t="s">
        <v>4257</v>
      </c>
      <c r="BR11" s="629" t="s">
        <v>2540</v>
      </c>
      <c r="BS11" s="628" t="s">
        <v>2591</v>
      </c>
      <c r="BT11" s="628" t="s">
        <v>2592</v>
      </c>
      <c r="BU11" s="628" t="s">
        <v>2593</v>
      </c>
      <c r="BV11" s="630" t="s">
        <v>2594</v>
      </c>
      <c r="BW11" s="628" t="s">
        <v>2590</v>
      </c>
      <c r="BX11" s="293">
        <f t="shared" si="37"/>
        <v>68</v>
      </c>
    </row>
    <row r="12" spans="1:76" s="218" customFormat="1" ht="41.5" customHeight="1">
      <c r="A12" s="376" t="s">
        <v>924</v>
      </c>
      <c r="B12" s="626" t="s">
        <v>925</v>
      </c>
      <c r="C12" s="376" t="s">
        <v>220</v>
      </c>
      <c r="D12" s="324">
        <v>106.5</v>
      </c>
      <c r="E12" s="631">
        <v>54</v>
      </c>
      <c r="F12" s="293">
        <f t="shared" si="0"/>
        <v>20</v>
      </c>
      <c r="G12" s="376" t="s">
        <v>199</v>
      </c>
      <c r="H12" s="376">
        <v>47</v>
      </c>
      <c r="I12" s="293">
        <f t="shared" si="1"/>
        <v>20</v>
      </c>
      <c r="J12" s="376">
        <v>61</v>
      </c>
      <c r="K12" s="293">
        <f t="shared" si="2"/>
        <v>20</v>
      </c>
      <c r="L12" s="632">
        <v>60</v>
      </c>
      <c r="M12" s="293">
        <f t="shared" si="3"/>
        <v>20</v>
      </c>
      <c r="N12" s="632">
        <v>50</v>
      </c>
      <c r="O12" s="293">
        <f t="shared" si="4"/>
        <v>20</v>
      </c>
      <c r="P12" s="632">
        <v>58</v>
      </c>
      <c r="Q12" s="293">
        <f t="shared" si="5"/>
        <v>20</v>
      </c>
      <c r="R12" s="377">
        <f t="shared" si="6"/>
        <v>120</v>
      </c>
      <c r="S12" s="378">
        <f t="shared" si="7"/>
        <v>0</v>
      </c>
      <c r="T12" s="377">
        <f t="shared" si="8"/>
        <v>120</v>
      </c>
      <c r="U12" s="377">
        <f t="shared" si="9"/>
        <v>4</v>
      </c>
      <c r="V12" s="376" t="s">
        <v>200</v>
      </c>
      <c r="W12" s="376" t="s">
        <v>74</v>
      </c>
      <c r="X12" s="376" t="s">
        <v>74</v>
      </c>
      <c r="Y12" s="376">
        <v>19</v>
      </c>
      <c r="Z12" s="293">
        <f t="shared" si="10"/>
        <v>30</v>
      </c>
      <c r="AA12" s="378">
        <f t="shared" si="11"/>
        <v>30</v>
      </c>
      <c r="AB12" s="379">
        <f t="shared" si="12"/>
        <v>1</v>
      </c>
      <c r="AC12" s="380">
        <f t="shared" si="13"/>
        <v>60</v>
      </c>
      <c r="AD12" s="379">
        <f t="shared" si="14"/>
        <v>3</v>
      </c>
      <c r="AE12" s="552" t="s">
        <v>6</v>
      </c>
      <c r="AF12" s="302">
        <f t="shared" si="15"/>
        <v>20</v>
      </c>
      <c r="AG12" s="302">
        <f t="shared" si="16"/>
        <v>4</v>
      </c>
      <c r="AH12" s="551" t="s">
        <v>171</v>
      </c>
      <c r="AI12" s="551" t="s">
        <v>7</v>
      </c>
      <c r="AJ12" s="551" t="s">
        <v>174</v>
      </c>
      <c r="AK12" s="551" t="s">
        <v>7</v>
      </c>
      <c r="AL12" s="302">
        <f t="shared" si="17"/>
        <v>15</v>
      </c>
      <c r="AM12" s="302">
        <f t="shared" si="18"/>
        <v>3</v>
      </c>
      <c r="AN12" s="381">
        <f t="shared" si="19"/>
        <v>14</v>
      </c>
      <c r="AO12" s="381">
        <f t="shared" si="20"/>
        <v>0</v>
      </c>
      <c r="AP12" s="381">
        <f t="shared" si="21"/>
        <v>0</v>
      </c>
      <c r="AQ12" s="381">
        <f t="shared" si="22"/>
        <v>0</v>
      </c>
      <c r="AR12" s="381">
        <f t="shared" si="23"/>
        <v>0</v>
      </c>
      <c r="AS12" s="382">
        <f t="shared" si="24"/>
        <v>14</v>
      </c>
      <c r="AT12" s="376" t="s">
        <v>1567</v>
      </c>
      <c r="AU12" s="376" t="s">
        <v>74</v>
      </c>
      <c r="AV12" s="302">
        <f t="shared" si="25"/>
        <v>0</v>
      </c>
      <c r="AW12" s="302">
        <f t="shared" si="26"/>
        <v>0</v>
      </c>
      <c r="AX12" s="376" t="s">
        <v>13</v>
      </c>
      <c r="AY12" s="383">
        <f t="shared" si="27"/>
        <v>10</v>
      </c>
      <c r="AZ12" s="383">
        <f t="shared" si="28"/>
        <v>8</v>
      </c>
      <c r="BA12" s="384" t="s">
        <v>246</v>
      </c>
      <c r="BB12" s="376">
        <v>8</v>
      </c>
      <c r="BC12" s="383">
        <f t="shared" si="29"/>
        <v>1</v>
      </c>
      <c r="BD12" s="385" t="s">
        <v>268</v>
      </c>
      <c r="BE12" s="376">
        <v>10</v>
      </c>
      <c r="BF12" s="383">
        <f t="shared" si="30"/>
        <v>2</v>
      </c>
      <c r="BG12" s="386">
        <f t="shared" si="31"/>
        <v>11</v>
      </c>
      <c r="BH12" s="386">
        <f t="shared" si="32"/>
        <v>1</v>
      </c>
      <c r="BI12" s="386">
        <f t="shared" si="33"/>
        <v>0</v>
      </c>
      <c r="BJ12" s="386">
        <f t="shared" si="34"/>
        <v>0</v>
      </c>
      <c r="BK12" s="386">
        <f t="shared" si="35"/>
        <v>0</v>
      </c>
      <c r="BL12" s="387">
        <f t="shared" si="36"/>
        <v>18.333333333333332</v>
      </c>
      <c r="BM12" s="376" t="s">
        <v>2537</v>
      </c>
      <c r="BN12" s="627" t="s">
        <v>2595</v>
      </c>
      <c r="BO12" s="627" t="s">
        <v>175</v>
      </c>
      <c r="BP12" s="562" t="s">
        <v>2596</v>
      </c>
      <c r="BQ12" s="628" t="s">
        <v>4258</v>
      </c>
      <c r="BR12" s="629" t="s">
        <v>2581</v>
      </c>
      <c r="BS12" s="628" t="s">
        <v>2598</v>
      </c>
      <c r="BT12" s="628" t="s">
        <v>2599</v>
      </c>
      <c r="BU12" s="628" t="s">
        <v>2600</v>
      </c>
      <c r="BV12" s="630" t="s">
        <v>2601</v>
      </c>
      <c r="BW12" s="628" t="s">
        <v>2597</v>
      </c>
      <c r="BX12" s="293">
        <f t="shared" si="37"/>
        <v>76</v>
      </c>
    </row>
    <row r="13" spans="1:76" s="218" customFormat="1" ht="41.5" customHeight="1">
      <c r="A13" s="376" t="s">
        <v>926</v>
      </c>
      <c r="B13" s="626" t="s">
        <v>927</v>
      </c>
      <c r="C13" s="376" t="s">
        <v>220</v>
      </c>
      <c r="D13" s="324">
        <v>94</v>
      </c>
      <c r="E13" s="631">
        <v>85</v>
      </c>
      <c r="F13" s="293">
        <f t="shared" si="0"/>
        <v>30</v>
      </c>
      <c r="G13" s="376" t="s">
        <v>199</v>
      </c>
      <c r="H13" s="376">
        <v>95</v>
      </c>
      <c r="I13" s="293">
        <f t="shared" si="1"/>
        <v>40</v>
      </c>
      <c r="J13" s="376">
        <v>86</v>
      </c>
      <c r="K13" s="293">
        <f t="shared" si="2"/>
        <v>30</v>
      </c>
      <c r="L13" s="632">
        <v>95</v>
      </c>
      <c r="M13" s="293">
        <f t="shared" si="3"/>
        <v>40</v>
      </c>
      <c r="N13" s="376">
        <v>97</v>
      </c>
      <c r="O13" s="293">
        <f t="shared" si="4"/>
        <v>40</v>
      </c>
      <c r="P13" s="376">
        <v>98</v>
      </c>
      <c r="Q13" s="293">
        <f t="shared" si="5"/>
        <v>40</v>
      </c>
      <c r="R13" s="377">
        <f t="shared" si="6"/>
        <v>220</v>
      </c>
      <c r="S13" s="378">
        <f t="shared" si="7"/>
        <v>0</v>
      </c>
      <c r="T13" s="377">
        <f t="shared" si="8"/>
        <v>220</v>
      </c>
      <c r="U13" s="377">
        <f t="shared" si="9"/>
        <v>8</v>
      </c>
      <c r="V13" s="376" t="s">
        <v>200</v>
      </c>
      <c r="W13" s="376" t="s">
        <v>74</v>
      </c>
      <c r="X13" s="376" t="s">
        <v>74</v>
      </c>
      <c r="Y13" s="376">
        <v>25</v>
      </c>
      <c r="Z13" s="293">
        <f t="shared" si="10"/>
        <v>40</v>
      </c>
      <c r="AA13" s="378">
        <f t="shared" si="11"/>
        <v>40</v>
      </c>
      <c r="AB13" s="379">
        <f t="shared" si="12"/>
        <v>1</v>
      </c>
      <c r="AC13" s="380">
        <f t="shared" si="13"/>
        <v>80</v>
      </c>
      <c r="AD13" s="379">
        <f t="shared" si="14"/>
        <v>4</v>
      </c>
      <c r="AE13" s="550" t="s">
        <v>7</v>
      </c>
      <c r="AF13" s="302">
        <f t="shared" si="15"/>
        <v>15</v>
      </c>
      <c r="AG13" s="302">
        <f t="shared" si="16"/>
        <v>3</v>
      </c>
      <c r="AH13" s="551" t="s">
        <v>196</v>
      </c>
      <c r="AI13" s="551" t="s">
        <v>7</v>
      </c>
      <c r="AJ13" s="551" t="s">
        <v>173</v>
      </c>
      <c r="AK13" s="551" t="s">
        <v>7</v>
      </c>
      <c r="AL13" s="302">
        <f t="shared" si="17"/>
        <v>15</v>
      </c>
      <c r="AM13" s="302">
        <f t="shared" si="18"/>
        <v>3</v>
      </c>
      <c r="AN13" s="381">
        <f t="shared" si="19"/>
        <v>18</v>
      </c>
      <c r="AO13" s="381">
        <f t="shared" si="20"/>
        <v>0</v>
      </c>
      <c r="AP13" s="381">
        <f t="shared" si="21"/>
        <v>0</v>
      </c>
      <c r="AQ13" s="381">
        <f t="shared" si="22"/>
        <v>0</v>
      </c>
      <c r="AR13" s="381">
        <f t="shared" si="23"/>
        <v>0</v>
      </c>
      <c r="AS13" s="382">
        <f t="shared" si="24"/>
        <v>18</v>
      </c>
      <c r="AT13" s="376" t="s">
        <v>1567</v>
      </c>
      <c r="AU13" s="376" t="s">
        <v>74</v>
      </c>
      <c r="AV13" s="302">
        <f t="shared" si="25"/>
        <v>0</v>
      </c>
      <c r="AW13" s="302">
        <f t="shared" si="26"/>
        <v>0</v>
      </c>
      <c r="AX13" s="376" t="s">
        <v>13</v>
      </c>
      <c r="AY13" s="383">
        <f t="shared" si="27"/>
        <v>10</v>
      </c>
      <c r="AZ13" s="383">
        <f t="shared" si="28"/>
        <v>8</v>
      </c>
      <c r="BA13" s="384" t="s">
        <v>246</v>
      </c>
      <c r="BB13" s="376">
        <v>9</v>
      </c>
      <c r="BC13" s="383">
        <f t="shared" si="29"/>
        <v>2</v>
      </c>
      <c r="BD13" s="385" t="s">
        <v>268</v>
      </c>
      <c r="BE13" s="376">
        <v>10</v>
      </c>
      <c r="BF13" s="383">
        <f t="shared" si="30"/>
        <v>2</v>
      </c>
      <c r="BG13" s="386">
        <f t="shared" si="31"/>
        <v>12</v>
      </c>
      <c r="BH13" s="386">
        <f t="shared" si="32"/>
        <v>1</v>
      </c>
      <c r="BI13" s="386">
        <f t="shared" si="33"/>
        <v>0</v>
      </c>
      <c r="BJ13" s="386">
        <f t="shared" si="34"/>
        <v>0</v>
      </c>
      <c r="BK13" s="386">
        <f t="shared" si="35"/>
        <v>0</v>
      </c>
      <c r="BL13" s="387">
        <f t="shared" si="36"/>
        <v>20</v>
      </c>
      <c r="BM13" s="376" t="s">
        <v>2602</v>
      </c>
      <c r="BN13" s="553"/>
      <c r="BO13" s="627" t="s">
        <v>175</v>
      </c>
      <c r="BP13" s="562" t="s">
        <v>2603</v>
      </c>
      <c r="BQ13" s="628" t="s">
        <v>4259</v>
      </c>
      <c r="BR13" s="629" t="s">
        <v>2605</v>
      </c>
      <c r="BS13" s="628" t="s">
        <v>2606</v>
      </c>
      <c r="BT13" s="628" t="s">
        <v>2607</v>
      </c>
      <c r="BU13" s="628" t="s">
        <v>2608</v>
      </c>
      <c r="BV13" s="630" t="s">
        <v>2609</v>
      </c>
      <c r="BW13" s="628" t="s">
        <v>2604</v>
      </c>
      <c r="BX13" s="293">
        <f t="shared" si="37"/>
        <v>100</v>
      </c>
    </row>
    <row r="14" spans="1:76" s="218" customFormat="1" ht="41.5" customHeight="1">
      <c r="A14" s="376" t="s">
        <v>928</v>
      </c>
      <c r="B14" s="635" t="s">
        <v>929</v>
      </c>
      <c r="C14" s="376" t="s">
        <v>220</v>
      </c>
      <c r="D14" s="324">
        <v>99.5</v>
      </c>
      <c r="E14" s="631">
        <v>54</v>
      </c>
      <c r="F14" s="293">
        <f t="shared" si="0"/>
        <v>20</v>
      </c>
      <c r="G14" s="376" t="s">
        <v>199</v>
      </c>
      <c r="H14" s="376">
        <v>80</v>
      </c>
      <c r="I14" s="293">
        <f t="shared" si="1"/>
        <v>30</v>
      </c>
      <c r="J14" s="376">
        <v>52</v>
      </c>
      <c r="K14" s="293">
        <f t="shared" si="2"/>
        <v>20</v>
      </c>
      <c r="L14" s="632">
        <v>66</v>
      </c>
      <c r="M14" s="293">
        <f t="shared" si="3"/>
        <v>30</v>
      </c>
      <c r="N14" s="376">
        <v>66</v>
      </c>
      <c r="O14" s="293">
        <f t="shared" si="4"/>
        <v>30</v>
      </c>
      <c r="P14" s="376">
        <v>78</v>
      </c>
      <c r="Q14" s="293">
        <f t="shared" si="5"/>
        <v>30</v>
      </c>
      <c r="R14" s="377">
        <f t="shared" si="6"/>
        <v>160</v>
      </c>
      <c r="S14" s="378">
        <f t="shared" si="7"/>
        <v>0</v>
      </c>
      <c r="T14" s="377">
        <f t="shared" si="8"/>
        <v>160</v>
      </c>
      <c r="U14" s="377">
        <f t="shared" si="9"/>
        <v>6</v>
      </c>
      <c r="V14" s="376" t="s">
        <v>200</v>
      </c>
      <c r="W14" s="376" t="s">
        <v>74</v>
      </c>
      <c r="X14" s="376" t="s">
        <v>74</v>
      </c>
      <c r="Y14" s="376">
        <v>16</v>
      </c>
      <c r="Z14" s="293">
        <f t="shared" si="10"/>
        <v>20</v>
      </c>
      <c r="AA14" s="378">
        <f t="shared" si="11"/>
        <v>20</v>
      </c>
      <c r="AB14" s="379">
        <f t="shared" si="12"/>
        <v>1</v>
      </c>
      <c r="AC14" s="380">
        <f t="shared" si="13"/>
        <v>40</v>
      </c>
      <c r="AD14" s="379">
        <f t="shared" si="14"/>
        <v>3</v>
      </c>
      <c r="AE14" s="552" t="s">
        <v>6</v>
      </c>
      <c r="AF14" s="302">
        <f t="shared" si="15"/>
        <v>20</v>
      </c>
      <c r="AG14" s="302">
        <f t="shared" si="16"/>
        <v>4</v>
      </c>
      <c r="AH14" s="551" t="s">
        <v>171</v>
      </c>
      <c r="AI14" s="551" t="s">
        <v>7</v>
      </c>
      <c r="AJ14" s="551" t="s">
        <v>174</v>
      </c>
      <c r="AK14" s="551" t="s">
        <v>6</v>
      </c>
      <c r="AL14" s="302">
        <f t="shared" si="17"/>
        <v>15</v>
      </c>
      <c r="AM14" s="302">
        <f t="shared" si="18"/>
        <v>3</v>
      </c>
      <c r="AN14" s="381">
        <f t="shared" si="19"/>
        <v>16</v>
      </c>
      <c r="AO14" s="381">
        <f t="shared" si="20"/>
        <v>0</v>
      </c>
      <c r="AP14" s="381">
        <f t="shared" si="21"/>
        <v>0</v>
      </c>
      <c r="AQ14" s="381">
        <f t="shared" si="22"/>
        <v>0</v>
      </c>
      <c r="AR14" s="381">
        <f t="shared" si="23"/>
        <v>0</v>
      </c>
      <c r="AS14" s="382">
        <f t="shared" si="24"/>
        <v>16</v>
      </c>
      <c r="AT14" s="376" t="s">
        <v>1567</v>
      </c>
      <c r="AU14" s="376" t="s">
        <v>74</v>
      </c>
      <c r="AV14" s="302">
        <f t="shared" si="25"/>
        <v>0</v>
      </c>
      <c r="AW14" s="302">
        <f t="shared" si="26"/>
        <v>0</v>
      </c>
      <c r="AX14" s="376" t="s">
        <v>13</v>
      </c>
      <c r="AY14" s="383">
        <f t="shared" si="27"/>
        <v>10</v>
      </c>
      <c r="AZ14" s="383">
        <f t="shared" si="28"/>
        <v>8</v>
      </c>
      <c r="BA14" s="384" t="s">
        <v>246</v>
      </c>
      <c r="BB14" s="376">
        <v>10</v>
      </c>
      <c r="BC14" s="383">
        <f t="shared" si="29"/>
        <v>2</v>
      </c>
      <c r="BD14" s="385" t="s">
        <v>268</v>
      </c>
      <c r="BE14" s="376">
        <v>10</v>
      </c>
      <c r="BF14" s="383">
        <f t="shared" si="30"/>
        <v>2</v>
      </c>
      <c r="BG14" s="386">
        <f t="shared" si="31"/>
        <v>12</v>
      </c>
      <c r="BH14" s="386">
        <f t="shared" si="32"/>
        <v>1</v>
      </c>
      <c r="BI14" s="386">
        <f t="shared" si="33"/>
        <v>0</v>
      </c>
      <c r="BJ14" s="386">
        <f t="shared" si="34"/>
        <v>0</v>
      </c>
      <c r="BK14" s="386">
        <f t="shared" si="35"/>
        <v>0</v>
      </c>
      <c r="BL14" s="387">
        <f t="shared" si="36"/>
        <v>20</v>
      </c>
      <c r="BM14" s="376" t="s">
        <v>2610</v>
      </c>
      <c r="BN14" s="627" t="s">
        <v>2611</v>
      </c>
      <c r="BO14" s="627" t="s">
        <v>2612</v>
      </c>
      <c r="BP14" s="562" t="s">
        <v>2613</v>
      </c>
      <c r="BQ14" s="628" t="s">
        <v>4260</v>
      </c>
      <c r="BR14" s="629" t="s">
        <v>2615</v>
      </c>
      <c r="BS14" s="628" t="s">
        <v>2616</v>
      </c>
      <c r="BT14" s="628" t="s">
        <v>2617</v>
      </c>
      <c r="BU14" s="628" t="s">
        <v>2618</v>
      </c>
      <c r="BV14" s="630" t="s">
        <v>2619</v>
      </c>
      <c r="BW14" s="628" t="s">
        <v>2614</v>
      </c>
      <c r="BX14" s="293">
        <f t="shared" si="37"/>
        <v>64</v>
      </c>
    </row>
    <row r="15" spans="1:76" s="218" customFormat="1" ht="41.5" customHeight="1">
      <c r="A15" s="376" t="s">
        <v>930</v>
      </c>
      <c r="B15" s="637" t="s">
        <v>931</v>
      </c>
      <c r="C15" s="376" t="s">
        <v>220</v>
      </c>
      <c r="D15" s="324">
        <v>74</v>
      </c>
      <c r="E15" s="631">
        <v>75</v>
      </c>
      <c r="F15" s="293">
        <f t="shared" si="0"/>
        <v>30</v>
      </c>
      <c r="G15" s="376" t="s">
        <v>208</v>
      </c>
      <c r="H15" s="376">
        <v>72</v>
      </c>
      <c r="I15" s="293">
        <f t="shared" si="1"/>
        <v>30</v>
      </c>
      <c r="J15" s="376">
        <v>65</v>
      </c>
      <c r="K15" s="293">
        <f t="shared" si="2"/>
        <v>30</v>
      </c>
      <c r="L15" s="632">
        <v>80</v>
      </c>
      <c r="M15" s="293">
        <f t="shared" si="3"/>
        <v>30</v>
      </c>
      <c r="N15" s="376" t="s">
        <v>1356</v>
      </c>
      <c r="O15" s="293">
        <f t="shared" si="4"/>
        <v>40</v>
      </c>
      <c r="P15" s="376">
        <v>64</v>
      </c>
      <c r="Q15" s="293">
        <f t="shared" si="5"/>
        <v>20</v>
      </c>
      <c r="R15" s="377">
        <f t="shared" si="6"/>
        <v>180</v>
      </c>
      <c r="S15" s="378">
        <f t="shared" si="7"/>
        <v>1</v>
      </c>
      <c r="T15" s="377">
        <f t="shared" si="8"/>
        <v>216</v>
      </c>
      <c r="U15" s="377">
        <f t="shared" si="9"/>
        <v>8</v>
      </c>
      <c r="V15" s="376" t="s">
        <v>207</v>
      </c>
      <c r="W15" s="376" t="s">
        <v>74</v>
      </c>
      <c r="X15" s="376" t="s">
        <v>74</v>
      </c>
      <c r="Y15" s="376">
        <v>19</v>
      </c>
      <c r="Z15" s="293">
        <f t="shared" si="10"/>
        <v>30</v>
      </c>
      <c r="AA15" s="378">
        <f t="shared" si="11"/>
        <v>30</v>
      </c>
      <c r="AB15" s="379">
        <f t="shared" si="12"/>
        <v>1</v>
      </c>
      <c r="AC15" s="380">
        <f t="shared" si="13"/>
        <v>60</v>
      </c>
      <c r="AD15" s="379">
        <f t="shared" si="14"/>
        <v>3</v>
      </c>
      <c r="AE15" s="550" t="s">
        <v>7</v>
      </c>
      <c r="AF15" s="302">
        <f t="shared" si="15"/>
        <v>15</v>
      </c>
      <c r="AG15" s="302">
        <f t="shared" si="16"/>
        <v>3</v>
      </c>
      <c r="AH15" s="551" t="s">
        <v>321</v>
      </c>
      <c r="AI15" s="551" t="s">
        <v>7</v>
      </c>
      <c r="AJ15" s="551" t="s">
        <v>173</v>
      </c>
      <c r="AK15" s="551" t="s">
        <v>7</v>
      </c>
      <c r="AL15" s="302">
        <f t="shared" si="17"/>
        <v>15</v>
      </c>
      <c r="AM15" s="302">
        <f t="shared" si="18"/>
        <v>3</v>
      </c>
      <c r="AN15" s="381">
        <f t="shared" si="19"/>
        <v>17</v>
      </c>
      <c r="AO15" s="381">
        <f t="shared" si="20"/>
        <v>0</v>
      </c>
      <c r="AP15" s="381">
        <f t="shared" si="21"/>
        <v>0</v>
      </c>
      <c r="AQ15" s="381">
        <f t="shared" si="22"/>
        <v>0</v>
      </c>
      <c r="AR15" s="381">
        <f t="shared" si="23"/>
        <v>0</v>
      </c>
      <c r="AS15" s="382">
        <f t="shared" si="24"/>
        <v>17</v>
      </c>
      <c r="AT15" s="376" t="s">
        <v>1567</v>
      </c>
      <c r="AU15" s="376" t="s">
        <v>74</v>
      </c>
      <c r="AV15" s="302">
        <f t="shared" si="25"/>
        <v>0</v>
      </c>
      <c r="AW15" s="302">
        <f t="shared" si="26"/>
        <v>0</v>
      </c>
      <c r="AX15" s="376" t="s">
        <v>13</v>
      </c>
      <c r="AY15" s="383">
        <f t="shared" si="27"/>
        <v>10</v>
      </c>
      <c r="AZ15" s="383">
        <f t="shared" si="28"/>
        <v>8</v>
      </c>
      <c r="BA15" s="384" t="s">
        <v>246</v>
      </c>
      <c r="BB15" s="376" t="s">
        <v>168</v>
      </c>
      <c r="BC15" s="383">
        <f t="shared" si="29"/>
        <v>2</v>
      </c>
      <c r="BD15" s="385" t="s">
        <v>268</v>
      </c>
      <c r="BE15" s="376">
        <v>10</v>
      </c>
      <c r="BF15" s="383">
        <f t="shared" si="30"/>
        <v>2</v>
      </c>
      <c r="BG15" s="386">
        <f t="shared" si="31"/>
        <v>12</v>
      </c>
      <c r="BH15" s="386">
        <f t="shared" si="32"/>
        <v>1</v>
      </c>
      <c r="BI15" s="386">
        <f t="shared" si="33"/>
        <v>0</v>
      </c>
      <c r="BJ15" s="386">
        <f t="shared" si="34"/>
        <v>0</v>
      </c>
      <c r="BK15" s="386">
        <f t="shared" si="35"/>
        <v>0</v>
      </c>
      <c r="BL15" s="387">
        <f t="shared" si="36"/>
        <v>20</v>
      </c>
      <c r="BM15" s="376" t="s">
        <v>168</v>
      </c>
      <c r="BN15" s="627" t="s">
        <v>175</v>
      </c>
      <c r="BO15" s="627" t="s">
        <v>175</v>
      </c>
      <c r="BP15" s="562" t="s">
        <v>2596</v>
      </c>
      <c r="BQ15" s="628" t="s">
        <v>4261</v>
      </c>
      <c r="BR15" s="628" t="s">
        <v>2621</v>
      </c>
      <c r="BS15" s="628" t="s">
        <v>2622</v>
      </c>
      <c r="BT15" s="628" t="s">
        <v>2623</v>
      </c>
      <c r="BU15" s="628" t="s">
        <v>2624</v>
      </c>
      <c r="BV15" s="630" t="s">
        <v>2625</v>
      </c>
      <c r="BW15" s="628" t="s">
        <v>2620</v>
      </c>
      <c r="BX15" s="293">
        <f t="shared" si="37"/>
        <v>76</v>
      </c>
    </row>
    <row r="16" spans="1:76" s="218" customFormat="1" ht="41.5" customHeight="1">
      <c r="A16" s="376" t="s">
        <v>932</v>
      </c>
      <c r="B16" s="626" t="s">
        <v>933</v>
      </c>
      <c r="C16" s="376" t="s">
        <v>220</v>
      </c>
      <c r="D16" s="324">
        <v>107.5</v>
      </c>
      <c r="E16" s="631">
        <v>90</v>
      </c>
      <c r="F16" s="293">
        <f t="shared" si="0"/>
        <v>40</v>
      </c>
      <c r="G16" s="376" t="s">
        <v>199</v>
      </c>
      <c r="H16" s="376">
        <v>95</v>
      </c>
      <c r="I16" s="293">
        <f t="shared" si="1"/>
        <v>40</v>
      </c>
      <c r="J16" s="376">
        <v>93</v>
      </c>
      <c r="K16" s="293">
        <f t="shared" si="2"/>
        <v>40</v>
      </c>
      <c r="L16" s="632">
        <v>97</v>
      </c>
      <c r="M16" s="293">
        <f t="shared" si="3"/>
        <v>40</v>
      </c>
      <c r="N16" s="376">
        <v>92</v>
      </c>
      <c r="O16" s="293">
        <f t="shared" si="4"/>
        <v>40</v>
      </c>
      <c r="P16" s="376">
        <v>92</v>
      </c>
      <c r="Q16" s="293">
        <f t="shared" si="5"/>
        <v>40</v>
      </c>
      <c r="R16" s="377">
        <f t="shared" si="6"/>
        <v>240</v>
      </c>
      <c r="S16" s="378">
        <f t="shared" si="7"/>
        <v>0</v>
      </c>
      <c r="T16" s="377">
        <f t="shared" si="8"/>
        <v>240</v>
      </c>
      <c r="U16" s="377">
        <f t="shared" si="9"/>
        <v>8</v>
      </c>
      <c r="V16" s="376" t="s">
        <v>200</v>
      </c>
      <c r="W16" s="376" t="s">
        <v>74</v>
      </c>
      <c r="X16" s="376" t="s">
        <v>74</v>
      </c>
      <c r="Y16" s="376">
        <v>25</v>
      </c>
      <c r="Z16" s="293">
        <f t="shared" si="10"/>
        <v>40</v>
      </c>
      <c r="AA16" s="378">
        <f t="shared" si="11"/>
        <v>40</v>
      </c>
      <c r="AB16" s="379">
        <f t="shared" si="12"/>
        <v>1</v>
      </c>
      <c r="AC16" s="380">
        <f t="shared" si="13"/>
        <v>80</v>
      </c>
      <c r="AD16" s="379">
        <f t="shared" si="14"/>
        <v>4</v>
      </c>
      <c r="AE16" s="550" t="s">
        <v>7</v>
      </c>
      <c r="AF16" s="302">
        <f t="shared" si="15"/>
        <v>15</v>
      </c>
      <c r="AG16" s="302">
        <f t="shared" si="16"/>
        <v>3</v>
      </c>
      <c r="AH16" s="551" t="s">
        <v>321</v>
      </c>
      <c r="AI16" s="551" t="s">
        <v>7</v>
      </c>
      <c r="AJ16" s="551" t="s">
        <v>210</v>
      </c>
      <c r="AK16" s="551" t="s">
        <v>7</v>
      </c>
      <c r="AL16" s="302">
        <f t="shared" si="17"/>
        <v>15</v>
      </c>
      <c r="AM16" s="302">
        <f t="shared" si="18"/>
        <v>3</v>
      </c>
      <c r="AN16" s="381">
        <f t="shared" si="19"/>
        <v>18</v>
      </c>
      <c r="AO16" s="381">
        <f t="shared" si="20"/>
        <v>0</v>
      </c>
      <c r="AP16" s="381">
        <f t="shared" si="21"/>
        <v>0</v>
      </c>
      <c r="AQ16" s="381">
        <f t="shared" si="22"/>
        <v>0</v>
      </c>
      <c r="AR16" s="381">
        <f t="shared" si="23"/>
        <v>0</v>
      </c>
      <c r="AS16" s="382">
        <f t="shared" si="24"/>
        <v>18</v>
      </c>
      <c r="AT16" s="376" t="s">
        <v>1567</v>
      </c>
      <c r="AU16" s="376" t="s">
        <v>74</v>
      </c>
      <c r="AV16" s="302">
        <f t="shared" si="25"/>
        <v>0</v>
      </c>
      <c r="AW16" s="302">
        <f t="shared" si="26"/>
        <v>0</v>
      </c>
      <c r="AX16" s="376" t="s">
        <v>13</v>
      </c>
      <c r="AY16" s="383">
        <f t="shared" si="27"/>
        <v>10</v>
      </c>
      <c r="AZ16" s="383">
        <f t="shared" si="28"/>
        <v>8</v>
      </c>
      <c r="BA16" s="384" t="s">
        <v>246</v>
      </c>
      <c r="BB16" s="376">
        <v>9</v>
      </c>
      <c r="BC16" s="383">
        <f t="shared" si="29"/>
        <v>2</v>
      </c>
      <c r="BD16" s="385" t="s">
        <v>268</v>
      </c>
      <c r="BE16" s="376">
        <v>10</v>
      </c>
      <c r="BF16" s="383">
        <f t="shared" si="30"/>
        <v>2</v>
      </c>
      <c r="BG16" s="386">
        <f t="shared" si="31"/>
        <v>12</v>
      </c>
      <c r="BH16" s="386">
        <f t="shared" si="32"/>
        <v>1</v>
      </c>
      <c r="BI16" s="386">
        <f t="shared" si="33"/>
        <v>0</v>
      </c>
      <c r="BJ16" s="386">
        <f t="shared" si="34"/>
        <v>0</v>
      </c>
      <c r="BK16" s="386">
        <f t="shared" si="35"/>
        <v>0</v>
      </c>
      <c r="BL16" s="387">
        <f t="shared" si="36"/>
        <v>20</v>
      </c>
      <c r="BM16" s="376" t="s">
        <v>2626</v>
      </c>
      <c r="BN16" s="627" t="s">
        <v>175</v>
      </c>
      <c r="BO16" s="627" t="s">
        <v>175</v>
      </c>
      <c r="BP16" s="562" t="s">
        <v>2627</v>
      </c>
      <c r="BQ16" s="628" t="s">
        <v>4262</v>
      </c>
      <c r="BR16" s="629" t="s">
        <v>2245</v>
      </c>
      <c r="BS16" s="628" t="s">
        <v>2629</v>
      </c>
      <c r="BT16" s="628" t="s">
        <v>2630</v>
      </c>
      <c r="BU16" s="628" t="s">
        <v>2631</v>
      </c>
      <c r="BV16" s="630" t="s">
        <v>2632</v>
      </c>
      <c r="BW16" s="628" t="s">
        <v>2628</v>
      </c>
      <c r="BX16" s="293">
        <f t="shared" si="37"/>
        <v>100</v>
      </c>
    </row>
    <row r="17" spans="1:76" s="218" customFormat="1" ht="41.5" customHeight="1">
      <c r="A17" s="376" t="s">
        <v>934</v>
      </c>
      <c r="B17" s="635" t="s">
        <v>935</v>
      </c>
      <c r="C17" s="376" t="s">
        <v>220</v>
      </c>
      <c r="D17" s="324">
        <v>98.5</v>
      </c>
      <c r="E17" s="631">
        <v>52</v>
      </c>
      <c r="F17" s="293">
        <f t="shared" si="0"/>
        <v>20</v>
      </c>
      <c r="G17" s="376" t="s">
        <v>199</v>
      </c>
      <c r="H17" s="376">
        <v>57</v>
      </c>
      <c r="I17" s="293">
        <f t="shared" si="1"/>
        <v>20</v>
      </c>
      <c r="J17" s="376">
        <v>49</v>
      </c>
      <c r="K17" s="293">
        <f t="shared" si="2"/>
        <v>20</v>
      </c>
      <c r="L17" s="632">
        <v>55</v>
      </c>
      <c r="M17" s="293">
        <f t="shared" si="3"/>
        <v>20</v>
      </c>
      <c r="N17" s="376">
        <v>61</v>
      </c>
      <c r="O17" s="293">
        <f t="shared" si="4"/>
        <v>20</v>
      </c>
      <c r="P17" s="376">
        <v>57</v>
      </c>
      <c r="Q17" s="293">
        <f t="shared" si="5"/>
        <v>20</v>
      </c>
      <c r="R17" s="377">
        <f t="shared" si="6"/>
        <v>120</v>
      </c>
      <c r="S17" s="378">
        <f t="shared" si="7"/>
        <v>0</v>
      </c>
      <c r="T17" s="377">
        <f t="shared" si="8"/>
        <v>120</v>
      </c>
      <c r="U17" s="377">
        <f t="shared" si="9"/>
        <v>4</v>
      </c>
      <c r="V17" s="376" t="s">
        <v>200</v>
      </c>
      <c r="W17" s="376" t="s">
        <v>74</v>
      </c>
      <c r="X17" s="376" t="s">
        <v>74</v>
      </c>
      <c r="Y17" s="376">
        <v>8</v>
      </c>
      <c r="Z17" s="293">
        <f t="shared" si="10"/>
        <v>10</v>
      </c>
      <c r="AA17" s="378">
        <f t="shared" si="11"/>
        <v>10</v>
      </c>
      <c r="AB17" s="379">
        <f t="shared" si="12"/>
        <v>1</v>
      </c>
      <c r="AC17" s="380">
        <f t="shared" si="13"/>
        <v>20</v>
      </c>
      <c r="AD17" s="379">
        <f t="shared" si="14"/>
        <v>2</v>
      </c>
      <c r="AE17" s="550" t="s">
        <v>7</v>
      </c>
      <c r="AF17" s="302">
        <f t="shared" si="15"/>
        <v>15</v>
      </c>
      <c r="AG17" s="302">
        <f t="shared" si="16"/>
        <v>3</v>
      </c>
      <c r="AH17" s="551" t="s">
        <v>321</v>
      </c>
      <c r="AI17" s="551" t="s">
        <v>7</v>
      </c>
      <c r="AJ17" s="551" t="s">
        <v>174</v>
      </c>
      <c r="AK17" s="551" t="s">
        <v>7</v>
      </c>
      <c r="AL17" s="302">
        <f t="shared" si="17"/>
        <v>15</v>
      </c>
      <c r="AM17" s="302">
        <f t="shared" si="18"/>
        <v>3</v>
      </c>
      <c r="AN17" s="381">
        <f t="shared" si="19"/>
        <v>12</v>
      </c>
      <c r="AO17" s="381">
        <f t="shared" si="20"/>
        <v>0</v>
      </c>
      <c r="AP17" s="381">
        <f t="shared" si="21"/>
        <v>0</v>
      </c>
      <c r="AQ17" s="381">
        <f t="shared" si="22"/>
        <v>0</v>
      </c>
      <c r="AR17" s="381">
        <f t="shared" si="23"/>
        <v>0</v>
      </c>
      <c r="AS17" s="382">
        <f t="shared" si="24"/>
        <v>12</v>
      </c>
      <c r="AT17" s="376" t="s">
        <v>1567</v>
      </c>
      <c r="AU17" s="376" t="s">
        <v>74</v>
      </c>
      <c r="AV17" s="302">
        <f t="shared" si="25"/>
        <v>0</v>
      </c>
      <c r="AW17" s="302">
        <f t="shared" si="26"/>
        <v>0</v>
      </c>
      <c r="AX17" s="376" t="s">
        <v>13</v>
      </c>
      <c r="AY17" s="383">
        <f t="shared" si="27"/>
        <v>10</v>
      </c>
      <c r="AZ17" s="383">
        <f t="shared" si="28"/>
        <v>8</v>
      </c>
      <c r="BA17" s="384" t="s">
        <v>246</v>
      </c>
      <c r="BB17" s="376">
        <v>8</v>
      </c>
      <c r="BC17" s="383">
        <f t="shared" si="29"/>
        <v>1</v>
      </c>
      <c r="BD17" s="385" t="s">
        <v>268</v>
      </c>
      <c r="BE17" s="376">
        <v>10</v>
      </c>
      <c r="BF17" s="383">
        <f t="shared" si="30"/>
        <v>2</v>
      </c>
      <c r="BG17" s="386">
        <f t="shared" si="31"/>
        <v>11</v>
      </c>
      <c r="BH17" s="386">
        <f t="shared" si="32"/>
        <v>1</v>
      </c>
      <c r="BI17" s="386">
        <f t="shared" si="33"/>
        <v>0</v>
      </c>
      <c r="BJ17" s="386">
        <f t="shared" si="34"/>
        <v>0</v>
      </c>
      <c r="BK17" s="386">
        <f t="shared" si="35"/>
        <v>0</v>
      </c>
      <c r="BL17" s="387">
        <f t="shared" si="36"/>
        <v>18.333333333333332</v>
      </c>
      <c r="BM17" s="376" t="s">
        <v>2537</v>
      </c>
      <c r="BN17" s="627" t="s">
        <v>175</v>
      </c>
      <c r="BO17" s="627" t="s">
        <v>175</v>
      </c>
      <c r="BP17" s="562" t="s">
        <v>2613</v>
      </c>
      <c r="BQ17" s="628" t="s">
        <v>4263</v>
      </c>
      <c r="BR17" s="629" t="s">
        <v>2581</v>
      </c>
      <c r="BS17" s="628" t="s">
        <v>2634</v>
      </c>
      <c r="BT17" s="628" t="s">
        <v>2635</v>
      </c>
      <c r="BU17" s="628" t="s">
        <v>2636</v>
      </c>
      <c r="BV17" s="630" t="s">
        <v>2637</v>
      </c>
      <c r="BW17" s="628" t="s">
        <v>2633</v>
      </c>
      <c r="BX17" s="293">
        <f t="shared" si="37"/>
        <v>32</v>
      </c>
    </row>
    <row r="18" spans="1:76" s="218" customFormat="1" ht="41.5" customHeight="1">
      <c r="A18" s="376" t="s">
        <v>936</v>
      </c>
      <c r="B18" s="635" t="s">
        <v>937</v>
      </c>
      <c r="C18" s="376" t="s">
        <v>220</v>
      </c>
      <c r="D18" s="324">
        <v>108.5</v>
      </c>
      <c r="E18" s="631">
        <v>91</v>
      </c>
      <c r="F18" s="293">
        <f t="shared" si="0"/>
        <v>40</v>
      </c>
      <c r="G18" s="376" t="s">
        <v>199</v>
      </c>
      <c r="H18" s="376">
        <v>96</v>
      </c>
      <c r="I18" s="293">
        <f t="shared" si="1"/>
        <v>40</v>
      </c>
      <c r="J18" s="376">
        <v>89</v>
      </c>
      <c r="K18" s="293">
        <f t="shared" si="2"/>
        <v>30</v>
      </c>
      <c r="L18" s="632">
        <v>95</v>
      </c>
      <c r="M18" s="293">
        <f t="shared" si="3"/>
        <v>40</v>
      </c>
      <c r="N18" s="376">
        <v>86</v>
      </c>
      <c r="O18" s="293">
        <f t="shared" si="4"/>
        <v>30</v>
      </c>
      <c r="P18" s="376">
        <v>98</v>
      </c>
      <c r="Q18" s="293">
        <f t="shared" si="5"/>
        <v>40</v>
      </c>
      <c r="R18" s="377">
        <f t="shared" si="6"/>
        <v>220</v>
      </c>
      <c r="S18" s="378">
        <f t="shared" si="7"/>
        <v>0</v>
      </c>
      <c r="T18" s="377">
        <f t="shared" si="8"/>
        <v>220</v>
      </c>
      <c r="U18" s="377">
        <f t="shared" si="9"/>
        <v>8</v>
      </c>
      <c r="V18" s="376" t="s">
        <v>200</v>
      </c>
      <c r="W18" s="376" t="s">
        <v>74</v>
      </c>
      <c r="X18" s="376" t="s">
        <v>74</v>
      </c>
      <c r="Y18" s="376">
        <v>23</v>
      </c>
      <c r="Z18" s="293">
        <f t="shared" si="10"/>
        <v>40</v>
      </c>
      <c r="AA18" s="378">
        <f t="shared" si="11"/>
        <v>40</v>
      </c>
      <c r="AB18" s="379">
        <f t="shared" si="12"/>
        <v>1</v>
      </c>
      <c r="AC18" s="380">
        <f t="shared" si="13"/>
        <v>80</v>
      </c>
      <c r="AD18" s="379">
        <f t="shared" si="14"/>
        <v>4</v>
      </c>
      <c r="AE18" s="552" t="s">
        <v>6</v>
      </c>
      <c r="AF18" s="302">
        <f t="shared" si="15"/>
        <v>20</v>
      </c>
      <c r="AG18" s="302">
        <f t="shared" si="16"/>
        <v>4</v>
      </c>
      <c r="AH18" s="551" t="s">
        <v>321</v>
      </c>
      <c r="AI18" s="551" t="s">
        <v>7</v>
      </c>
      <c r="AJ18" s="551" t="s">
        <v>173</v>
      </c>
      <c r="AK18" s="551" t="s">
        <v>7</v>
      </c>
      <c r="AL18" s="302">
        <f t="shared" si="17"/>
        <v>15</v>
      </c>
      <c r="AM18" s="302">
        <f t="shared" si="18"/>
        <v>3</v>
      </c>
      <c r="AN18" s="381">
        <f t="shared" si="19"/>
        <v>19</v>
      </c>
      <c r="AO18" s="381">
        <f t="shared" si="20"/>
        <v>0</v>
      </c>
      <c r="AP18" s="381">
        <f t="shared" si="21"/>
        <v>0</v>
      </c>
      <c r="AQ18" s="381">
        <f t="shared" si="22"/>
        <v>0</v>
      </c>
      <c r="AR18" s="381">
        <f t="shared" si="23"/>
        <v>0</v>
      </c>
      <c r="AS18" s="382">
        <f t="shared" si="24"/>
        <v>19</v>
      </c>
      <c r="AT18" s="376" t="s">
        <v>1567</v>
      </c>
      <c r="AU18" s="376" t="s">
        <v>74</v>
      </c>
      <c r="AV18" s="302">
        <f t="shared" si="25"/>
        <v>0</v>
      </c>
      <c r="AW18" s="302">
        <f t="shared" si="26"/>
        <v>0</v>
      </c>
      <c r="AX18" s="376" t="s">
        <v>13</v>
      </c>
      <c r="AY18" s="383">
        <f t="shared" si="27"/>
        <v>10</v>
      </c>
      <c r="AZ18" s="383">
        <f t="shared" si="28"/>
        <v>8</v>
      </c>
      <c r="BA18" s="384" t="s">
        <v>246</v>
      </c>
      <c r="BB18" s="376">
        <v>8</v>
      </c>
      <c r="BC18" s="383">
        <f t="shared" si="29"/>
        <v>1</v>
      </c>
      <c r="BD18" s="385" t="s">
        <v>268</v>
      </c>
      <c r="BE18" s="376">
        <v>10</v>
      </c>
      <c r="BF18" s="383">
        <f t="shared" si="30"/>
        <v>2</v>
      </c>
      <c r="BG18" s="386">
        <f t="shared" si="31"/>
        <v>11</v>
      </c>
      <c r="BH18" s="386">
        <f t="shared" si="32"/>
        <v>1</v>
      </c>
      <c r="BI18" s="386">
        <f t="shared" si="33"/>
        <v>0</v>
      </c>
      <c r="BJ18" s="386">
        <f t="shared" si="34"/>
        <v>0</v>
      </c>
      <c r="BK18" s="386">
        <f t="shared" si="35"/>
        <v>0</v>
      </c>
      <c r="BL18" s="387">
        <f t="shared" si="36"/>
        <v>18.333333333333332</v>
      </c>
      <c r="BM18" s="376" t="s">
        <v>2537</v>
      </c>
      <c r="BN18" s="627" t="s">
        <v>175</v>
      </c>
      <c r="BO18" s="627" t="s">
        <v>2612</v>
      </c>
      <c r="BP18" s="562" t="s">
        <v>2638</v>
      </c>
      <c r="BQ18" s="628" t="s">
        <v>4264</v>
      </c>
      <c r="BR18" s="629" t="s">
        <v>2245</v>
      </c>
      <c r="BS18" s="628" t="s">
        <v>2640</v>
      </c>
      <c r="BT18" s="628" t="s">
        <v>2641</v>
      </c>
      <c r="BU18" s="628" t="s">
        <v>2642</v>
      </c>
      <c r="BV18" s="630" t="s">
        <v>2643</v>
      </c>
      <c r="BW18" s="628" t="s">
        <v>2639</v>
      </c>
      <c r="BX18" s="293">
        <f t="shared" si="37"/>
        <v>92</v>
      </c>
    </row>
    <row r="19" spans="1:76" s="218" customFormat="1" ht="41.5" customHeight="1">
      <c r="A19" s="376" t="s">
        <v>938</v>
      </c>
      <c r="B19" s="626" t="s">
        <v>939</v>
      </c>
      <c r="C19" s="376" t="s">
        <v>220</v>
      </c>
      <c r="D19" s="324">
        <v>92</v>
      </c>
      <c r="E19" s="631">
        <v>82</v>
      </c>
      <c r="F19" s="293">
        <f t="shared" si="0"/>
        <v>30</v>
      </c>
      <c r="G19" s="376" t="s">
        <v>199</v>
      </c>
      <c r="H19" s="376">
        <v>92</v>
      </c>
      <c r="I19" s="293">
        <f t="shared" si="1"/>
        <v>40</v>
      </c>
      <c r="J19" s="376">
        <v>79</v>
      </c>
      <c r="K19" s="293">
        <f t="shared" si="2"/>
        <v>30</v>
      </c>
      <c r="L19" s="632">
        <v>86</v>
      </c>
      <c r="M19" s="293">
        <f t="shared" si="3"/>
        <v>30</v>
      </c>
      <c r="N19" s="376">
        <v>91</v>
      </c>
      <c r="O19" s="293">
        <f t="shared" si="4"/>
        <v>40</v>
      </c>
      <c r="P19" s="376">
        <v>68</v>
      </c>
      <c r="Q19" s="293">
        <f t="shared" si="5"/>
        <v>30</v>
      </c>
      <c r="R19" s="377">
        <f t="shared" si="6"/>
        <v>200</v>
      </c>
      <c r="S19" s="378">
        <f t="shared" si="7"/>
        <v>0</v>
      </c>
      <c r="T19" s="377">
        <f t="shared" si="8"/>
        <v>200</v>
      </c>
      <c r="U19" s="377">
        <f t="shared" si="9"/>
        <v>6</v>
      </c>
      <c r="V19" s="376" t="s">
        <v>200</v>
      </c>
      <c r="W19" s="376" t="s">
        <v>74</v>
      </c>
      <c r="X19" s="376" t="s">
        <v>74</v>
      </c>
      <c r="Y19" s="376">
        <v>24</v>
      </c>
      <c r="Z19" s="293">
        <f t="shared" si="10"/>
        <v>40</v>
      </c>
      <c r="AA19" s="378">
        <f t="shared" si="11"/>
        <v>40</v>
      </c>
      <c r="AB19" s="379">
        <f t="shared" si="12"/>
        <v>1</v>
      </c>
      <c r="AC19" s="380">
        <f t="shared" si="13"/>
        <v>80</v>
      </c>
      <c r="AD19" s="379">
        <f t="shared" si="14"/>
        <v>4</v>
      </c>
      <c r="AE19" s="550" t="s">
        <v>7</v>
      </c>
      <c r="AF19" s="302">
        <f t="shared" si="15"/>
        <v>15</v>
      </c>
      <c r="AG19" s="302">
        <f t="shared" si="16"/>
        <v>3</v>
      </c>
      <c r="AH19" s="551" t="s">
        <v>321</v>
      </c>
      <c r="AI19" s="551" t="s">
        <v>7</v>
      </c>
      <c r="AJ19" s="551" t="s">
        <v>210</v>
      </c>
      <c r="AK19" s="551" t="s">
        <v>7</v>
      </c>
      <c r="AL19" s="302">
        <f t="shared" si="17"/>
        <v>15</v>
      </c>
      <c r="AM19" s="302">
        <f t="shared" si="18"/>
        <v>3</v>
      </c>
      <c r="AN19" s="381">
        <f t="shared" si="19"/>
        <v>16</v>
      </c>
      <c r="AO19" s="381">
        <f t="shared" si="20"/>
        <v>0</v>
      </c>
      <c r="AP19" s="381">
        <f t="shared" si="21"/>
        <v>0</v>
      </c>
      <c r="AQ19" s="381">
        <f t="shared" si="22"/>
        <v>0</v>
      </c>
      <c r="AR19" s="381">
        <f t="shared" si="23"/>
        <v>0</v>
      </c>
      <c r="AS19" s="382">
        <f t="shared" si="24"/>
        <v>16</v>
      </c>
      <c r="AT19" s="376" t="s">
        <v>1567</v>
      </c>
      <c r="AU19" s="376" t="s">
        <v>74</v>
      </c>
      <c r="AV19" s="302">
        <f t="shared" si="25"/>
        <v>0</v>
      </c>
      <c r="AW19" s="302">
        <f t="shared" si="26"/>
        <v>0</v>
      </c>
      <c r="AX19" s="376" t="s">
        <v>13</v>
      </c>
      <c r="AY19" s="383">
        <f t="shared" si="27"/>
        <v>10</v>
      </c>
      <c r="AZ19" s="383">
        <f t="shared" si="28"/>
        <v>8</v>
      </c>
      <c r="BA19" s="384" t="s">
        <v>246</v>
      </c>
      <c r="BB19" s="376">
        <v>8</v>
      </c>
      <c r="BC19" s="383">
        <f t="shared" si="29"/>
        <v>1</v>
      </c>
      <c r="BD19" s="385" t="s">
        <v>268</v>
      </c>
      <c r="BE19" s="376">
        <v>10</v>
      </c>
      <c r="BF19" s="383">
        <f t="shared" si="30"/>
        <v>2</v>
      </c>
      <c r="BG19" s="386">
        <f t="shared" si="31"/>
        <v>11</v>
      </c>
      <c r="BH19" s="386">
        <f t="shared" si="32"/>
        <v>1</v>
      </c>
      <c r="BI19" s="386">
        <f t="shared" si="33"/>
        <v>0</v>
      </c>
      <c r="BJ19" s="386">
        <f t="shared" si="34"/>
        <v>0</v>
      </c>
      <c r="BK19" s="386">
        <f t="shared" si="35"/>
        <v>0</v>
      </c>
      <c r="BL19" s="387">
        <f t="shared" si="36"/>
        <v>18.333333333333332</v>
      </c>
      <c r="BM19" s="376" t="s">
        <v>2537</v>
      </c>
      <c r="BN19" s="627" t="s">
        <v>175</v>
      </c>
      <c r="BO19" s="627" t="s">
        <v>175</v>
      </c>
      <c r="BP19" s="562" t="s">
        <v>2644</v>
      </c>
      <c r="BQ19" s="628" t="s">
        <v>4265</v>
      </c>
      <c r="BR19" s="629" t="s">
        <v>2646</v>
      </c>
      <c r="BS19" s="628" t="s">
        <v>2647</v>
      </c>
      <c r="BT19" s="628" t="s">
        <v>2648</v>
      </c>
      <c r="BU19" s="628" t="s">
        <v>2649</v>
      </c>
      <c r="BV19" s="630" t="s">
        <v>2650</v>
      </c>
      <c r="BW19" s="628" t="s">
        <v>2645</v>
      </c>
      <c r="BX19" s="293">
        <f t="shared" si="37"/>
        <v>96</v>
      </c>
    </row>
    <row r="20" spans="1:76" s="218" customFormat="1" ht="41.5" customHeight="1">
      <c r="A20" s="376" t="s">
        <v>940</v>
      </c>
      <c r="B20" s="635" t="s">
        <v>941</v>
      </c>
      <c r="C20" s="376" t="s">
        <v>220</v>
      </c>
      <c r="D20" s="324">
        <v>102</v>
      </c>
      <c r="E20" s="631">
        <v>46</v>
      </c>
      <c r="F20" s="293">
        <f t="shared" si="0"/>
        <v>20</v>
      </c>
      <c r="G20" s="376" t="s">
        <v>199</v>
      </c>
      <c r="H20" s="376">
        <v>62</v>
      </c>
      <c r="I20" s="293">
        <f t="shared" si="1"/>
        <v>20</v>
      </c>
      <c r="J20" s="376">
        <v>62</v>
      </c>
      <c r="K20" s="293">
        <f t="shared" si="2"/>
        <v>20</v>
      </c>
      <c r="L20" s="632">
        <v>67</v>
      </c>
      <c r="M20" s="293">
        <f t="shared" si="3"/>
        <v>30</v>
      </c>
      <c r="N20" s="376">
        <v>68</v>
      </c>
      <c r="O20" s="293">
        <f t="shared" si="4"/>
        <v>30</v>
      </c>
      <c r="P20" s="376">
        <v>48</v>
      </c>
      <c r="Q20" s="293">
        <f t="shared" si="5"/>
        <v>20</v>
      </c>
      <c r="R20" s="377">
        <f t="shared" si="6"/>
        <v>140</v>
      </c>
      <c r="S20" s="378">
        <f t="shared" si="7"/>
        <v>0</v>
      </c>
      <c r="T20" s="377">
        <f t="shared" si="8"/>
        <v>140</v>
      </c>
      <c r="U20" s="377">
        <f t="shared" si="9"/>
        <v>6</v>
      </c>
      <c r="V20" s="376" t="s">
        <v>200</v>
      </c>
      <c r="W20" s="376" t="s">
        <v>74</v>
      </c>
      <c r="X20" s="376" t="s">
        <v>74</v>
      </c>
      <c r="Y20" s="376">
        <v>18</v>
      </c>
      <c r="Z20" s="293">
        <f t="shared" si="10"/>
        <v>30</v>
      </c>
      <c r="AA20" s="378">
        <f t="shared" si="11"/>
        <v>30</v>
      </c>
      <c r="AB20" s="379">
        <f t="shared" si="12"/>
        <v>1</v>
      </c>
      <c r="AC20" s="380">
        <f t="shared" si="13"/>
        <v>60</v>
      </c>
      <c r="AD20" s="379">
        <f t="shared" si="14"/>
        <v>3</v>
      </c>
      <c r="AE20" s="550" t="s">
        <v>7</v>
      </c>
      <c r="AF20" s="302">
        <f t="shared" si="15"/>
        <v>15</v>
      </c>
      <c r="AG20" s="302">
        <f t="shared" si="16"/>
        <v>3</v>
      </c>
      <c r="AH20" s="551" t="s">
        <v>170</v>
      </c>
      <c r="AI20" s="551" t="s">
        <v>7</v>
      </c>
      <c r="AJ20" s="551" t="s">
        <v>174</v>
      </c>
      <c r="AK20" s="551" t="s">
        <v>8</v>
      </c>
      <c r="AL20" s="302">
        <f t="shared" si="17"/>
        <v>15</v>
      </c>
      <c r="AM20" s="302">
        <f t="shared" si="18"/>
        <v>3</v>
      </c>
      <c r="AN20" s="381">
        <f t="shared" si="19"/>
        <v>15</v>
      </c>
      <c r="AO20" s="381">
        <f t="shared" si="20"/>
        <v>0</v>
      </c>
      <c r="AP20" s="381">
        <f t="shared" si="21"/>
        <v>0</v>
      </c>
      <c r="AQ20" s="381">
        <f t="shared" si="22"/>
        <v>0</v>
      </c>
      <c r="AR20" s="381">
        <f t="shared" si="23"/>
        <v>0</v>
      </c>
      <c r="AS20" s="382">
        <f t="shared" si="24"/>
        <v>15</v>
      </c>
      <c r="AT20" s="376" t="s">
        <v>1567</v>
      </c>
      <c r="AU20" s="376" t="s">
        <v>74</v>
      </c>
      <c r="AV20" s="302">
        <f t="shared" si="25"/>
        <v>0</v>
      </c>
      <c r="AW20" s="302">
        <f t="shared" si="26"/>
        <v>0</v>
      </c>
      <c r="AX20" s="376" t="s">
        <v>13</v>
      </c>
      <c r="AY20" s="383">
        <f t="shared" si="27"/>
        <v>10</v>
      </c>
      <c r="AZ20" s="383">
        <f t="shared" si="28"/>
        <v>8</v>
      </c>
      <c r="BA20" s="384" t="s">
        <v>246</v>
      </c>
      <c r="BB20" s="376">
        <v>8</v>
      </c>
      <c r="BC20" s="383">
        <f t="shared" si="29"/>
        <v>1</v>
      </c>
      <c r="BD20" s="385" t="s">
        <v>268</v>
      </c>
      <c r="BE20" s="376">
        <v>10</v>
      </c>
      <c r="BF20" s="383">
        <f t="shared" si="30"/>
        <v>2</v>
      </c>
      <c r="BG20" s="386">
        <f t="shared" si="31"/>
        <v>11</v>
      </c>
      <c r="BH20" s="386">
        <f t="shared" si="32"/>
        <v>1</v>
      </c>
      <c r="BI20" s="386">
        <f t="shared" si="33"/>
        <v>0</v>
      </c>
      <c r="BJ20" s="386">
        <f t="shared" si="34"/>
        <v>0</v>
      </c>
      <c r="BK20" s="386">
        <f t="shared" si="35"/>
        <v>0</v>
      </c>
      <c r="BL20" s="387">
        <f t="shared" si="36"/>
        <v>18.333333333333332</v>
      </c>
      <c r="BM20" s="376" t="s">
        <v>2537</v>
      </c>
      <c r="BN20" s="627" t="s">
        <v>175</v>
      </c>
      <c r="BO20" s="627" t="s">
        <v>175</v>
      </c>
      <c r="BP20" s="562" t="s">
        <v>2613</v>
      </c>
      <c r="BQ20" s="628" t="s">
        <v>4266</v>
      </c>
      <c r="BR20" s="629" t="s">
        <v>2651</v>
      </c>
      <c r="BS20" s="628" t="s">
        <v>2652</v>
      </c>
      <c r="BT20" s="628" t="s">
        <v>2653</v>
      </c>
      <c r="BU20" s="628" t="s">
        <v>2654</v>
      </c>
      <c r="BV20" s="630" t="s">
        <v>2655</v>
      </c>
      <c r="BW20" s="628" t="s">
        <v>2656</v>
      </c>
      <c r="BX20" s="293">
        <f t="shared" si="37"/>
        <v>72</v>
      </c>
    </row>
    <row r="21" spans="1:76" s="218" customFormat="1" ht="41.5" customHeight="1">
      <c r="A21" s="376" t="s">
        <v>942</v>
      </c>
      <c r="B21" s="626" t="s">
        <v>943</v>
      </c>
      <c r="C21" s="376" t="s">
        <v>220</v>
      </c>
      <c r="D21" s="324">
        <v>104</v>
      </c>
      <c r="E21" s="631">
        <v>72</v>
      </c>
      <c r="F21" s="293">
        <f t="shared" si="0"/>
        <v>30</v>
      </c>
      <c r="G21" s="376" t="s">
        <v>199</v>
      </c>
      <c r="H21" s="376">
        <v>90</v>
      </c>
      <c r="I21" s="293">
        <f t="shared" si="1"/>
        <v>40</v>
      </c>
      <c r="J21" s="376">
        <v>69</v>
      </c>
      <c r="K21" s="293">
        <f t="shared" si="2"/>
        <v>30</v>
      </c>
      <c r="L21" s="632">
        <v>70</v>
      </c>
      <c r="M21" s="293">
        <f t="shared" si="3"/>
        <v>30</v>
      </c>
      <c r="N21" s="376">
        <v>77</v>
      </c>
      <c r="O21" s="293">
        <f t="shared" si="4"/>
        <v>30</v>
      </c>
      <c r="P21" s="376">
        <v>81</v>
      </c>
      <c r="Q21" s="293">
        <f t="shared" si="5"/>
        <v>30</v>
      </c>
      <c r="R21" s="377">
        <f t="shared" si="6"/>
        <v>190</v>
      </c>
      <c r="S21" s="378">
        <f t="shared" si="7"/>
        <v>0</v>
      </c>
      <c r="T21" s="377">
        <f t="shared" si="8"/>
        <v>190</v>
      </c>
      <c r="U21" s="377">
        <f t="shared" si="9"/>
        <v>6</v>
      </c>
      <c r="V21" s="376" t="s">
        <v>200</v>
      </c>
      <c r="W21" s="376" t="s">
        <v>74</v>
      </c>
      <c r="X21" s="376" t="s">
        <v>74</v>
      </c>
      <c r="Y21" s="376">
        <v>18</v>
      </c>
      <c r="Z21" s="293">
        <f t="shared" si="10"/>
        <v>30</v>
      </c>
      <c r="AA21" s="378">
        <f t="shared" si="11"/>
        <v>30</v>
      </c>
      <c r="AB21" s="379">
        <f t="shared" si="12"/>
        <v>1</v>
      </c>
      <c r="AC21" s="380">
        <f t="shared" si="13"/>
        <v>60</v>
      </c>
      <c r="AD21" s="379">
        <f t="shared" si="14"/>
        <v>3</v>
      </c>
      <c r="AE21" s="550" t="s">
        <v>7</v>
      </c>
      <c r="AF21" s="302">
        <f t="shared" si="15"/>
        <v>15</v>
      </c>
      <c r="AG21" s="302">
        <f t="shared" si="16"/>
        <v>3</v>
      </c>
      <c r="AH21" s="551" t="s">
        <v>171</v>
      </c>
      <c r="AI21" s="551" t="s">
        <v>7</v>
      </c>
      <c r="AJ21" s="551" t="s">
        <v>174</v>
      </c>
      <c r="AK21" s="551" t="s">
        <v>6</v>
      </c>
      <c r="AL21" s="302">
        <f t="shared" si="17"/>
        <v>15</v>
      </c>
      <c r="AM21" s="302">
        <f t="shared" si="18"/>
        <v>3</v>
      </c>
      <c r="AN21" s="381">
        <f t="shared" si="19"/>
        <v>15</v>
      </c>
      <c r="AO21" s="381">
        <f t="shared" si="20"/>
        <v>0</v>
      </c>
      <c r="AP21" s="381">
        <f t="shared" si="21"/>
        <v>0</v>
      </c>
      <c r="AQ21" s="381">
        <f t="shared" si="22"/>
        <v>0</v>
      </c>
      <c r="AR21" s="381">
        <f t="shared" si="23"/>
        <v>0</v>
      </c>
      <c r="AS21" s="382">
        <f t="shared" si="24"/>
        <v>15</v>
      </c>
      <c r="AT21" s="376" t="s">
        <v>1567</v>
      </c>
      <c r="AU21" s="376" t="s">
        <v>74</v>
      </c>
      <c r="AV21" s="302">
        <f t="shared" si="25"/>
        <v>0</v>
      </c>
      <c r="AW21" s="302">
        <f t="shared" si="26"/>
        <v>0</v>
      </c>
      <c r="AX21" s="376" t="s">
        <v>13</v>
      </c>
      <c r="AY21" s="383">
        <f t="shared" si="27"/>
        <v>10</v>
      </c>
      <c r="AZ21" s="383">
        <f t="shared" si="28"/>
        <v>8</v>
      </c>
      <c r="BA21" s="384" t="s">
        <v>246</v>
      </c>
      <c r="BB21" s="376">
        <v>8</v>
      </c>
      <c r="BC21" s="383">
        <f t="shared" si="29"/>
        <v>1</v>
      </c>
      <c r="BD21" s="385" t="s">
        <v>268</v>
      </c>
      <c r="BE21" s="376">
        <v>10</v>
      </c>
      <c r="BF21" s="383">
        <f t="shared" si="30"/>
        <v>2</v>
      </c>
      <c r="BG21" s="386">
        <f t="shared" si="31"/>
        <v>11</v>
      </c>
      <c r="BH21" s="386">
        <f t="shared" si="32"/>
        <v>1</v>
      </c>
      <c r="BI21" s="386">
        <f t="shared" si="33"/>
        <v>0</v>
      </c>
      <c r="BJ21" s="386">
        <f t="shared" si="34"/>
        <v>0</v>
      </c>
      <c r="BK21" s="386">
        <f t="shared" si="35"/>
        <v>0</v>
      </c>
      <c r="BL21" s="387">
        <f t="shared" si="36"/>
        <v>18.333333333333332</v>
      </c>
      <c r="BM21" s="376" t="s">
        <v>2537</v>
      </c>
      <c r="BN21" s="627" t="s">
        <v>175</v>
      </c>
      <c r="BO21" s="627" t="s">
        <v>175</v>
      </c>
      <c r="BP21" s="562" t="s">
        <v>2657</v>
      </c>
      <c r="BQ21" s="628" t="s">
        <v>4267</v>
      </c>
      <c r="BR21" s="629" t="s">
        <v>2659</v>
      </c>
      <c r="BS21" s="628" t="s">
        <v>2660</v>
      </c>
      <c r="BT21" s="628" t="s">
        <v>2661</v>
      </c>
      <c r="BU21" s="628" t="s">
        <v>2662</v>
      </c>
      <c r="BV21" s="630" t="s">
        <v>2663</v>
      </c>
      <c r="BW21" s="628" t="s">
        <v>2658</v>
      </c>
      <c r="BX21" s="293">
        <f t="shared" si="37"/>
        <v>72</v>
      </c>
    </row>
    <row r="22" spans="1:76" s="218" customFormat="1" ht="41.5" customHeight="1">
      <c r="A22" s="376" t="s">
        <v>944</v>
      </c>
      <c r="B22" s="635" t="s">
        <v>2664</v>
      </c>
      <c r="C22" s="376" t="s">
        <v>220</v>
      </c>
      <c r="D22" s="324">
        <v>107.5</v>
      </c>
      <c r="E22" s="631">
        <v>83</v>
      </c>
      <c r="F22" s="293">
        <f t="shared" si="0"/>
        <v>30</v>
      </c>
      <c r="G22" s="376" t="s">
        <v>208</v>
      </c>
      <c r="H22" s="376">
        <v>61</v>
      </c>
      <c r="I22" s="293">
        <f t="shared" si="1"/>
        <v>20</v>
      </c>
      <c r="J22" s="376">
        <v>73</v>
      </c>
      <c r="K22" s="293">
        <f t="shared" si="2"/>
        <v>30</v>
      </c>
      <c r="L22" s="632">
        <v>80</v>
      </c>
      <c r="M22" s="293">
        <f t="shared" si="3"/>
        <v>30</v>
      </c>
      <c r="N22" s="376">
        <v>73</v>
      </c>
      <c r="O22" s="293">
        <f t="shared" si="4"/>
        <v>30</v>
      </c>
      <c r="P22" s="376">
        <v>84</v>
      </c>
      <c r="Q22" s="293">
        <f t="shared" si="5"/>
        <v>30</v>
      </c>
      <c r="R22" s="377">
        <f t="shared" si="6"/>
        <v>170</v>
      </c>
      <c r="S22" s="378">
        <f t="shared" si="7"/>
        <v>0</v>
      </c>
      <c r="T22" s="377">
        <f t="shared" si="8"/>
        <v>170</v>
      </c>
      <c r="U22" s="377">
        <f t="shared" si="9"/>
        <v>6</v>
      </c>
      <c r="V22" s="376" t="s">
        <v>207</v>
      </c>
      <c r="W22" s="376" t="s">
        <v>74</v>
      </c>
      <c r="X22" s="376" t="s">
        <v>74</v>
      </c>
      <c r="Y22" s="376">
        <v>24</v>
      </c>
      <c r="Z22" s="293">
        <f t="shared" si="10"/>
        <v>40</v>
      </c>
      <c r="AA22" s="378">
        <f t="shared" si="11"/>
        <v>40</v>
      </c>
      <c r="AB22" s="379">
        <f t="shared" si="12"/>
        <v>1</v>
      </c>
      <c r="AC22" s="380">
        <f t="shared" si="13"/>
        <v>80</v>
      </c>
      <c r="AD22" s="379">
        <f t="shared" si="14"/>
        <v>4</v>
      </c>
      <c r="AE22" s="550" t="s">
        <v>7</v>
      </c>
      <c r="AF22" s="302">
        <f t="shared" si="15"/>
        <v>15</v>
      </c>
      <c r="AG22" s="302">
        <f t="shared" si="16"/>
        <v>3</v>
      </c>
      <c r="AH22" s="551" t="s">
        <v>197</v>
      </c>
      <c r="AI22" s="551" t="s">
        <v>7</v>
      </c>
      <c r="AJ22" s="551" t="s">
        <v>174</v>
      </c>
      <c r="AK22" s="551" t="s">
        <v>8</v>
      </c>
      <c r="AL22" s="302">
        <f t="shared" si="17"/>
        <v>15</v>
      </c>
      <c r="AM22" s="302">
        <f t="shared" si="18"/>
        <v>3</v>
      </c>
      <c r="AN22" s="381">
        <f t="shared" si="19"/>
        <v>16</v>
      </c>
      <c r="AO22" s="381">
        <f t="shared" si="20"/>
        <v>0</v>
      </c>
      <c r="AP22" s="381">
        <f t="shared" si="21"/>
        <v>0</v>
      </c>
      <c r="AQ22" s="381">
        <f t="shared" si="22"/>
        <v>0</v>
      </c>
      <c r="AR22" s="381">
        <f t="shared" si="23"/>
        <v>0</v>
      </c>
      <c r="AS22" s="382">
        <f t="shared" si="24"/>
        <v>16</v>
      </c>
      <c r="AT22" s="376" t="s">
        <v>1567</v>
      </c>
      <c r="AU22" s="376" t="s">
        <v>74</v>
      </c>
      <c r="AV22" s="302">
        <f t="shared" si="25"/>
        <v>0</v>
      </c>
      <c r="AW22" s="302">
        <f t="shared" si="26"/>
        <v>0</v>
      </c>
      <c r="AX22" s="376" t="s">
        <v>13</v>
      </c>
      <c r="AY22" s="383">
        <f t="shared" si="27"/>
        <v>10</v>
      </c>
      <c r="AZ22" s="383">
        <f t="shared" si="28"/>
        <v>8</v>
      </c>
      <c r="BA22" s="384" t="s">
        <v>246</v>
      </c>
      <c r="BB22" s="376">
        <v>8</v>
      </c>
      <c r="BC22" s="383">
        <f t="shared" si="29"/>
        <v>1</v>
      </c>
      <c r="BD22" s="385" t="s">
        <v>268</v>
      </c>
      <c r="BE22" s="376">
        <v>10</v>
      </c>
      <c r="BF22" s="383">
        <f t="shared" si="30"/>
        <v>2</v>
      </c>
      <c r="BG22" s="386">
        <f t="shared" si="31"/>
        <v>11</v>
      </c>
      <c r="BH22" s="386">
        <f t="shared" si="32"/>
        <v>1</v>
      </c>
      <c r="BI22" s="386">
        <f t="shared" si="33"/>
        <v>0</v>
      </c>
      <c r="BJ22" s="386">
        <f t="shared" si="34"/>
        <v>0</v>
      </c>
      <c r="BK22" s="386">
        <f t="shared" si="35"/>
        <v>0</v>
      </c>
      <c r="BL22" s="387">
        <f t="shared" si="36"/>
        <v>18.333333333333332</v>
      </c>
      <c r="BM22" s="376" t="s">
        <v>2537</v>
      </c>
      <c r="BN22" s="627" t="s">
        <v>175</v>
      </c>
      <c r="BO22" s="627" t="s">
        <v>175</v>
      </c>
      <c r="BP22" s="562" t="s">
        <v>2572</v>
      </c>
      <c r="BQ22" s="628" t="s">
        <v>4268</v>
      </c>
      <c r="BR22" s="628" t="s">
        <v>2665</v>
      </c>
      <c r="BS22" s="628" t="s">
        <v>2666</v>
      </c>
      <c r="BT22" s="628" t="s">
        <v>2667</v>
      </c>
      <c r="BU22" s="628" t="s">
        <v>2668</v>
      </c>
      <c r="BV22" s="630" t="s">
        <v>2669</v>
      </c>
      <c r="BW22" s="628" t="s">
        <v>2670</v>
      </c>
      <c r="BX22" s="293">
        <f t="shared" si="37"/>
        <v>96</v>
      </c>
    </row>
    <row r="23" spans="1:76" s="218" customFormat="1" ht="41.5" customHeight="1">
      <c r="A23" s="376" t="s">
        <v>945</v>
      </c>
      <c r="B23" s="626" t="s">
        <v>946</v>
      </c>
      <c r="C23" s="376" t="s">
        <v>220</v>
      </c>
      <c r="D23" s="324">
        <v>92.5</v>
      </c>
      <c r="E23" s="631">
        <v>65</v>
      </c>
      <c r="F23" s="293">
        <f t="shared" si="0"/>
        <v>30</v>
      </c>
      <c r="G23" s="376" t="s">
        <v>199</v>
      </c>
      <c r="H23" s="376">
        <v>63</v>
      </c>
      <c r="I23" s="293">
        <f t="shared" si="1"/>
        <v>20</v>
      </c>
      <c r="J23" s="376">
        <v>48</v>
      </c>
      <c r="K23" s="293">
        <f t="shared" si="2"/>
        <v>20</v>
      </c>
      <c r="L23" s="632">
        <v>50</v>
      </c>
      <c r="M23" s="293">
        <f t="shared" si="3"/>
        <v>20</v>
      </c>
      <c r="N23" s="376">
        <v>52</v>
      </c>
      <c r="O23" s="293">
        <f t="shared" si="4"/>
        <v>20</v>
      </c>
      <c r="P23" s="376">
        <v>52</v>
      </c>
      <c r="Q23" s="293">
        <f t="shared" si="5"/>
        <v>20</v>
      </c>
      <c r="R23" s="377">
        <f t="shared" si="6"/>
        <v>130</v>
      </c>
      <c r="S23" s="378">
        <f t="shared" si="7"/>
        <v>0</v>
      </c>
      <c r="T23" s="377">
        <f t="shared" si="8"/>
        <v>130</v>
      </c>
      <c r="U23" s="377">
        <f t="shared" si="9"/>
        <v>4</v>
      </c>
      <c r="V23" s="376" t="s">
        <v>200</v>
      </c>
      <c r="W23" s="376" t="s">
        <v>74</v>
      </c>
      <c r="X23" s="376" t="s">
        <v>74</v>
      </c>
      <c r="Y23" s="376">
        <v>18</v>
      </c>
      <c r="Z23" s="293">
        <f t="shared" si="10"/>
        <v>30</v>
      </c>
      <c r="AA23" s="378">
        <f t="shared" si="11"/>
        <v>30</v>
      </c>
      <c r="AB23" s="379">
        <f t="shared" si="12"/>
        <v>1</v>
      </c>
      <c r="AC23" s="380">
        <f t="shared" si="13"/>
        <v>60</v>
      </c>
      <c r="AD23" s="379">
        <f t="shared" si="14"/>
        <v>3</v>
      </c>
      <c r="AE23" s="550" t="s">
        <v>7</v>
      </c>
      <c r="AF23" s="302">
        <f t="shared" si="15"/>
        <v>15</v>
      </c>
      <c r="AG23" s="302">
        <f t="shared" si="16"/>
        <v>3</v>
      </c>
      <c r="AH23" s="551" t="s">
        <v>171</v>
      </c>
      <c r="AI23" s="551" t="s">
        <v>7</v>
      </c>
      <c r="AJ23" s="551" t="s">
        <v>210</v>
      </c>
      <c r="AK23" s="551" t="s">
        <v>7</v>
      </c>
      <c r="AL23" s="302">
        <f t="shared" si="17"/>
        <v>15</v>
      </c>
      <c r="AM23" s="302">
        <f t="shared" si="18"/>
        <v>3</v>
      </c>
      <c r="AN23" s="381">
        <f t="shared" si="19"/>
        <v>13</v>
      </c>
      <c r="AO23" s="381">
        <f t="shared" si="20"/>
        <v>0</v>
      </c>
      <c r="AP23" s="381">
        <f t="shared" si="21"/>
        <v>0</v>
      </c>
      <c r="AQ23" s="381">
        <f t="shared" si="22"/>
        <v>0</v>
      </c>
      <c r="AR23" s="381">
        <f t="shared" si="23"/>
        <v>0</v>
      </c>
      <c r="AS23" s="382">
        <f t="shared" si="24"/>
        <v>13</v>
      </c>
      <c r="AT23" s="376" t="s">
        <v>1567</v>
      </c>
      <c r="AU23" s="376" t="s">
        <v>74</v>
      </c>
      <c r="AV23" s="302">
        <f t="shared" si="25"/>
        <v>0</v>
      </c>
      <c r="AW23" s="302">
        <f t="shared" si="26"/>
        <v>0</v>
      </c>
      <c r="AX23" s="376" t="s">
        <v>13</v>
      </c>
      <c r="AY23" s="383">
        <f t="shared" si="27"/>
        <v>10</v>
      </c>
      <c r="AZ23" s="383">
        <f t="shared" si="28"/>
        <v>8</v>
      </c>
      <c r="BA23" s="384" t="s">
        <v>246</v>
      </c>
      <c r="BB23" s="376">
        <v>8</v>
      </c>
      <c r="BC23" s="383">
        <f t="shared" si="29"/>
        <v>1</v>
      </c>
      <c r="BD23" s="385" t="s">
        <v>268</v>
      </c>
      <c r="BE23" s="376">
        <v>10</v>
      </c>
      <c r="BF23" s="383">
        <f t="shared" si="30"/>
        <v>2</v>
      </c>
      <c r="BG23" s="386">
        <f t="shared" si="31"/>
        <v>11</v>
      </c>
      <c r="BH23" s="386">
        <f t="shared" si="32"/>
        <v>1</v>
      </c>
      <c r="BI23" s="386">
        <f t="shared" si="33"/>
        <v>0</v>
      </c>
      <c r="BJ23" s="386">
        <f t="shared" si="34"/>
        <v>0</v>
      </c>
      <c r="BK23" s="386">
        <f t="shared" si="35"/>
        <v>0</v>
      </c>
      <c r="BL23" s="387">
        <f t="shared" si="36"/>
        <v>18.333333333333332</v>
      </c>
      <c r="BM23" s="376" t="s">
        <v>2537</v>
      </c>
      <c r="BN23" s="627" t="s">
        <v>175</v>
      </c>
      <c r="BO23" s="627" t="s">
        <v>175</v>
      </c>
      <c r="BP23" s="562" t="s">
        <v>2671</v>
      </c>
      <c r="BQ23" s="628" t="s">
        <v>4269</v>
      </c>
      <c r="BR23" s="629" t="s">
        <v>2615</v>
      </c>
      <c r="BS23" s="628" t="s">
        <v>2673</v>
      </c>
      <c r="BT23" s="628" t="s">
        <v>2674</v>
      </c>
      <c r="BU23" s="628" t="s">
        <v>2675</v>
      </c>
      <c r="BV23" s="630" t="s">
        <v>2676</v>
      </c>
      <c r="BW23" s="628" t="s">
        <v>2672</v>
      </c>
      <c r="BX23" s="293">
        <f t="shared" si="37"/>
        <v>72</v>
      </c>
    </row>
    <row r="24" spans="1:76" s="218" customFormat="1" ht="41.5" customHeight="1">
      <c r="A24" s="376" t="s">
        <v>947</v>
      </c>
      <c r="B24" s="626" t="s">
        <v>948</v>
      </c>
      <c r="C24" s="376" t="s">
        <v>220</v>
      </c>
      <c r="D24" s="324">
        <v>107.5</v>
      </c>
      <c r="E24" s="631">
        <v>79</v>
      </c>
      <c r="F24" s="293">
        <f t="shared" si="0"/>
        <v>30</v>
      </c>
      <c r="G24" s="376" t="s">
        <v>199</v>
      </c>
      <c r="H24" s="376">
        <v>88</v>
      </c>
      <c r="I24" s="293">
        <f t="shared" si="1"/>
        <v>30</v>
      </c>
      <c r="J24" s="376">
        <v>81</v>
      </c>
      <c r="K24" s="293">
        <f t="shared" si="2"/>
        <v>30</v>
      </c>
      <c r="L24" s="632">
        <v>79</v>
      </c>
      <c r="M24" s="293">
        <f t="shared" si="3"/>
        <v>30</v>
      </c>
      <c r="N24" s="376">
        <v>75</v>
      </c>
      <c r="O24" s="293">
        <f t="shared" si="4"/>
        <v>30</v>
      </c>
      <c r="P24" s="376">
        <v>82</v>
      </c>
      <c r="Q24" s="293">
        <f t="shared" si="5"/>
        <v>30</v>
      </c>
      <c r="R24" s="377">
        <f t="shared" si="6"/>
        <v>180</v>
      </c>
      <c r="S24" s="378">
        <f t="shared" si="7"/>
        <v>0</v>
      </c>
      <c r="T24" s="377">
        <f t="shared" si="8"/>
        <v>180</v>
      </c>
      <c r="U24" s="377">
        <f t="shared" si="9"/>
        <v>6</v>
      </c>
      <c r="V24" s="376" t="s">
        <v>200</v>
      </c>
      <c r="W24" s="376" t="s">
        <v>74</v>
      </c>
      <c r="X24" s="376" t="s">
        <v>74</v>
      </c>
      <c r="Y24" s="376">
        <v>17</v>
      </c>
      <c r="Z24" s="293">
        <f t="shared" si="10"/>
        <v>30</v>
      </c>
      <c r="AA24" s="378">
        <f t="shared" si="11"/>
        <v>30</v>
      </c>
      <c r="AB24" s="379">
        <f t="shared" si="12"/>
        <v>1</v>
      </c>
      <c r="AC24" s="380">
        <f t="shared" si="13"/>
        <v>60</v>
      </c>
      <c r="AD24" s="379">
        <f t="shared" si="14"/>
        <v>3</v>
      </c>
      <c r="AE24" s="552" t="s">
        <v>6</v>
      </c>
      <c r="AF24" s="302">
        <f t="shared" si="15"/>
        <v>20</v>
      </c>
      <c r="AG24" s="302">
        <f t="shared" si="16"/>
        <v>4</v>
      </c>
      <c r="AH24" s="551" t="s">
        <v>171</v>
      </c>
      <c r="AI24" s="551" t="s">
        <v>6</v>
      </c>
      <c r="AJ24" s="551" t="s">
        <v>173</v>
      </c>
      <c r="AK24" s="551" t="s">
        <v>6</v>
      </c>
      <c r="AL24" s="302">
        <f t="shared" si="17"/>
        <v>20</v>
      </c>
      <c r="AM24" s="302">
        <f t="shared" si="18"/>
        <v>4</v>
      </c>
      <c r="AN24" s="381">
        <f t="shared" si="19"/>
        <v>17</v>
      </c>
      <c r="AO24" s="381">
        <f t="shared" si="20"/>
        <v>0</v>
      </c>
      <c r="AP24" s="381">
        <f t="shared" si="21"/>
        <v>0</v>
      </c>
      <c r="AQ24" s="381">
        <f t="shared" si="22"/>
        <v>0</v>
      </c>
      <c r="AR24" s="381">
        <f t="shared" si="23"/>
        <v>0</v>
      </c>
      <c r="AS24" s="382">
        <f t="shared" si="24"/>
        <v>17</v>
      </c>
      <c r="AT24" s="376" t="s">
        <v>1567</v>
      </c>
      <c r="AU24" s="376" t="s">
        <v>74</v>
      </c>
      <c r="AV24" s="302">
        <f t="shared" si="25"/>
        <v>0</v>
      </c>
      <c r="AW24" s="302">
        <f t="shared" si="26"/>
        <v>0</v>
      </c>
      <c r="AX24" s="376" t="s">
        <v>13</v>
      </c>
      <c r="AY24" s="383">
        <f t="shared" si="27"/>
        <v>10</v>
      </c>
      <c r="AZ24" s="383">
        <f t="shared" si="28"/>
        <v>8</v>
      </c>
      <c r="BA24" s="384" t="s">
        <v>246</v>
      </c>
      <c r="BB24" s="376">
        <v>8</v>
      </c>
      <c r="BC24" s="383">
        <f t="shared" si="29"/>
        <v>1</v>
      </c>
      <c r="BD24" s="385" t="s">
        <v>268</v>
      </c>
      <c r="BE24" s="376">
        <v>10</v>
      </c>
      <c r="BF24" s="383">
        <f t="shared" si="30"/>
        <v>2</v>
      </c>
      <c r="BG24" s="386">
        <f t="shared" si="31"/>
        <v>11</v>
      </c>
      <c r="BH24" s="386">
        <f t="shared" si="32"/>
        <v>1</v>
      </c>
      <c r="BI24" s="386">
        <f t="shared" si="33"/>
        <v>0</v>
      </c>
      <c r="BJ24" s="386">
        <f t="shared" si="34"/>
        <v>0</v>
      </c>
      <c r="BK24" s="386">
        <f t="shared" si="35"/>
        <v>0</v>
      </c>
      <c r="BL24" s="387">
        <f t="shared" si="36"/>
        <v>18.333333333333332</v>
      </c>
      <c r="BM24" s="376" t="s">
        <v>2537</v>
      </c>
      <c r="BN24" s="627" t="s">
        <v>2677</v>
      </c>
      <c r="BO24" s="376" t="s">
        <v>2678</v>
      </c>
      <c r="BP24" s="562" t="s">
        <v>2679</v>
      </c>
      <c r="BQ24" s="628" t="s">
        <v>4270</v>
      </c>
      <c r="BR24" s="629" t="s">
        <v>2615</v>
      </c>
      <c r="BS24" s="628" t="s">
        <v>2681</v>
      </c>
      <c r="BT24" s="628" t="s">
        <v>2682</v>
      </c>
      <c r="BU24" s="628" t="s">
        <v>2683</v>
      </c>
      <c r="BV24" s="630" t="s">
        <v>2684</v>
      </c>
      <c r="BW24" s="628" t="s">
        <v>2680</v>
      </c>
      <c r="BX24" s="293">
        <f t="shared" si="37"/>
        <v>68</v>
      </c>
    </row>
    <row r="25" spans="1:76" s="218" customFormat="1" ht="41.5" customHeight="1">
      <c r="A25" s="376" t="s">
        <v>949</v>
      </c>
      <c r="B25" s="638" t="s">
        <v>950</v>
      </c>
      <c r="C25" s="376" t="s">
        <v>220</v>
      </c>
      <c r="D25" s="324">
        <v>90</v>
      </c>
      <c r="E25" s="560">
        <v>49</v>
      </c>
      <c r="F25" s="293">
        <f t="shared" si="0"/>
        <v>20</v>
      </c>
      <c r="G25" s="376" t="s">
        <v>199</v>
      </c>
      <c r="H25" s="376">
        <v>65</v>
      </c>
      <c r="I25" s="293">
        <f t="shared" si="1"/>
        <v>30</v>
      </c>
      <c r="J25" s="376">
        <v>54</v>
      </c>
      <c r="K25" s="293">
        <f t="shared" si="2"/>
        <v>20</v>
      </c>
      <c r="L25" s="632">
        <v>60</v>
      </c>
      <c r="M25" s="293">
        <f t="shared" si="3"/>
        <v>20</v>
      </c>
      <c r="N25" s="376">
        <v>70</v>
      </c>
      <c r="O25" s="293">
        <f t="shared" si="4"/>
        <v>30</v>
      </c>
      <c r="P25" s="376">
        <v>74</v>
      </c>
      <c r="Q25" s="293">
        <f t="shared" si="5"/>
        <v>30</v>
      </c>
      <c r="R25" s="377">
        <f t="shared" si="6"/>
        <v>150</v>
      </c>
      <c r="S25" s="378">
        <f t="shared" si="7"/>
        <v>0</v>
      </c>
      <c r="T25" s="377">
        <f t="shared" si="8"/>
        <v>150</v>
      </c>
      <c r="U25" s="377">
        <f t="shared" si="9"/>
        <v>6</v>
      </c>
      <c r="V25" s="376" t="s">
        <v>200</v>
      </c>
      <c r="W25" s="376" t="s">
        <v>74</v>
      </c>
      <c r="X25" s="376" t="s">
        <v>74</v>
      </c>
      <c r="Y25" s="376">
        <v>14</v>
      </c>
      <c r="Z25" s="293">
        <f t="shared" si="10"/>
        <v>20</v>
      </c>
      <c r="AA25" s="378">
        <f t="shared" si="11"/>
        <v>20</v>
      </c>
      <c r="AB25" s="379">
        <f t="shared" si="12"/>
        <v>1</v>
      </c>
      <c r="AC25" s="380">
        <f t="shared" si="13"/>
        <v>40</v>
      </c>
      <c r="AD25" s="379">
        <f t="shared" si="14"/>
        <v>3</v>
      </c>
      <c r="AE25" s="550" t="s">
        <v>7</v>
      </c>
      <c r="AF25" s="302">
        <f t="shared" si="15"/>
        <v>15</v>
      </c>
      <c r="AG25" s="302">
        <f t="shared" si="16"/>
        <v>3</v>
      </c>
      <c r="AH25" s="551" t="s">
        <v>170</v>
      </c>
      <c r="AI25" s="551" t="s">
        <v>6</v>
      </c>
      <c r="AJ25" s="551" t="s">
        <v>174</v>
      </c>
      <c r="AK25" s="551" t="s">
        <v>8</v>
      </c>
      <c r="AL25" s="302">
        <f t="shared" si="17"/>
        <v>15</v>
      </c>
      <c r="AM25" s="302">
        <f t="shared" si="18"/>
        <v>3</v>
      </c>
      <c r="AN25" s="381">
        <f t="shared" si="19"/>
        <v>15</v>
      </c>
      <c r="AO25" s="381">
        <f t="shared" si="20"/>
        <v>0</v>
      </c>
      <c r="AP25" s="381">
        <f t="shared" si="21"/>
        <v>0</v>
      </c>
      <c r="AQ25" s="381">
        <f t="shared" si="22"/>
        <v>0</v>
      </c>
      <c r="AR25" s="381">
        <f t="shared" si="23"/>
        <v>0</v>
      </c>
      <c r="AS25" s="382">
        <f t="shared" si="24"/>
        <v>15</v>
      </c>
      <c r="AT25" s="376" t="s">
        <v>1567</v>
      </c>
      <c r="AU25" s="376" t="s">
        <v>74</v>
      </c>
      <c r="AV25" s="302">
        <f t="shared" si="25"/>
        <v>0</v>
      </c>
      <c r="AW25" s="302">
        <f t="shared" si="26"/>
        <v>0</v>
      </c>
      <c r="AX25" s="376" t="s">
        <v>13</v>
      </c>
      <c r="AY25" s="383">
        <f t="shared" si="27"/>
        <v>10</v>
      </c>
      <c r="AZ25" s="383">
        <f t="shared" si="28"/>
        <v>8</v>
      </c>
      <c r="BA25" s="384" t="s">
        <v>246</v>
      </c>
      <c r="BB25" s="376" t="s">
        <v>168</v>
      </c>
      <c r="BC25" s="383">
        <f t="shared" si="29"/>
        <v>2</v>
      </c>
      <c r="BD25" s="385" t="s">
        <v>268</v>
      </c>
      <c r="BE25" s="376">
        <v>10</v>
      </c>
      <c r="BF25" s="383">
        <f t="shared" si="30"/>
        <v>2</v>
      </c>
      <c r="BG25" s="386">
        <f t="shared" si="31"/>
        <v>12</v>
      </c>
      <c r="BH25" s="386">
        <f t="shared" si="32"/>
        <v>1</v>
      </c>
      <c r="BI25" s="386">
        <f t="shared" si="33"/>
        <v>0</v>
      </c>
      <c r="BJ25" s="386">
        <f t="shared" si="34"/>
        <v>0</v>
      </c>
      <c r="BK25" s="386">
        <f t="shared" si="35"/>
        <v>0</v>
      </c>
      <c r="BL25" s="387">
        <f t="shared" si="36"/>
        <v>20</v>
      </c>
      <c r="BM25" s="376" t="s">
        <v>168</v>
      </c>
      <c r="BN25" s="627" t="s">
        <v>175</v>
      </c>
      <c r="BO25" s="627" t="s">
        <v>175</v>
      </c>
      <c r="BP25" s="562" t="s">
        <v>2566</v>
      </c>
      <c r="BQ25" s="628" t="s">
        <v>4271</v>
      </c>
      <c r="BR25" s="629" t="s">
        <v>2686</v>
      </c>
      <c r="BS25" s="628" t="s">
        <v>2687</v>
      </c>
      <c r="BT25" s="628" t="s">
        <v>2688</v>
      </c>
      <c r="BU25" s="628" t="s">
        <v>2689</v>
      </c>
      <c r="BV25" s="630" t="s">
        <v>2690</v>
      </c>
      <c r="BW25" s="628" t="s">
        <v>2685</v>
      </c>
      <c r="BX25" s="293">
        <f t="shared" si="37"/>
        <v>56.000000000000007</v>
      </c>
    </row>
    <row r="26" spans="1:76" s="218" customFormat="1" ht="41.5" customHeight="1">
      <c r="A26" s="376" t="s">
        <v>951</v>
      </c>
      <c r="B26" s="626" t="s">
        <v>952</v>
      </c>
      <c r="C26" s="376" t="s">
        <v>220</v>
      </c>
      <c r="D26" s="324">
        <v>97</v>
      </c>
      <c r="E26" s="560">
        <v>63</v>
      </c>
      <c r="F26" s="293">
        <f t="shared" si="0"/>
        <v>20</v>
      </c>
      <c r="G26" s="376" t="s">
        <v>199</v>
      </c>
      <c r="H26" s="376">
        <v>87</v>
      </c>
      <c r="I26" s="293">
        <f t="shared" si="1"/>
        <v>30</v>
      </c>
      <c r="J26" s="376">
        <v>71</v>
      </c>
      <c r="K26" s="293">
        <f t="shared" si="2"/>
        <v>30</v>
      </c>
      <c r="L26" s="632">
        <v>64</v>
      </c>
      <c r="M26" s="293">
        <f t="shared" si="3"/>
        <v>20</v>
      </c>
      <c r="N26" s="376">
        <v>70</v>
      </c>
      <c r="O26" s="293">
        <f t="shared" si="4"/>
        <v>30</v>
      </c>
      <c r="P26" s="376">
        <v>58</v>
      </c>
      <c r="Q26" s="293">
        <f t="shared" si="5"/>
        <v>20</v>
      </c>
      <c r="R26" s="377">
        <f t="shared" si="6"/>
        <v>150</v>
      </c>
      <c r="S26" s="378">
        <f t="shared" si="7"/>
        <v>0</v>
      </c>
      <c r="T26" s="377">
        <f t="shared" si="8"/>
        <v>150</v>
      </c>
      <c r="U26" s="377">
        <f t="shared" si="9"/>
        <v>6</v>
      </c>
      <c r="V26" s="376" t="s">
        <v>200</v>
      </c>
      <c r="W26" s="376" t="s">
        <v>74</v>
      </c>
      <c r="X26" s="376" t="s">
        <v>74</v>
      </c>
      <c r="Y26" s="376">
        <v>20</v>
      </c>
      <c r="Z26" s="293">
        <f t="shared" si="10"/>
        <v>30</v>
      </c>
      <c r="AA26" s="378">
        <f t="shared" si="11"/>
        <v>30</v>
      </c>
      <c r="AB26" s="379">
        <f t="shared" si="12"/>
        <v>1</v>
      </c>
      <c r="AC26" s="380">
        <f t="shared" si="13"/>
        <v>60</v>
      </c>
      <c r="AD26" s="379">
        <f t="shared" si="14"/>
        <v>3</v>
      </c>
      <c r="AE26" s="550" t="s">
        <v>7</v>
      </c>
      <c r="AF26" s="302">
        <f t="shared" si="15"/>
        <v>15</v>
      </c>
      <c r="AG26" s="302">
        <f t="shared" si="16"/>
        <v>3</v>
      </c>
      <c r="AH26" s="551" t="s">
        <v>171</v>
      </c>
      <c r="AI26" s="551" t="s">
        <v>7</v>
      </c>
      <c r="AJ26" s="551" t="s">
        <v>174</v>
      </c>
      <c r="AK26" s="551" t="s">
        <v>8</v>
      </c>
      <c r="AL26" s="302">
        <f t="shared" si="17"/>
        <v>15</v>
      </c>
      <c r="AM26" s="302">
        <f t="shared" si="18"/>
        <v>3</v>
      </c>
      <c r="AN26" s="381">
        <f t="shared" si="19"/>
        <v>15</v>
      </c>
      <c r="AO26" s="381">
        <f t="shared" si="20"/>
        <v>0</v>
      </c>
      <c r="AP26" s="381">
        <f t="shared" si="21"/>
        <v>0</v>
      </c>
      <c r="AQ26" s="381">
        <f t="shared" si="22"/>
        <v>0</v>
      </c>
      <c r="AR26" s="381">
        <f t="shared" si="23"/>
        <v>0</v>
      </c>
      <c r="AS26" s="382">
        <f t="shared" si="24"/>
        <v>15</v>
      </c>
      <c r="AT26" s="376" t="s">
        <v>1567</v>
      </c>
      <c r="AU26" s="376" t="s">
        <v>74</v>
      </c>
      <c r="AV26" s="302">
        <f t="shared" si="25"/>
        <v>0</v>
      </c>
      <c r="AW26" s="302">
        <f t="shared" si="26"/>
        <v>0</v>
      </c>
      <c r="AX26" s="376" t="s">
        <v>13</v>
      </c>
      <c r="AY26" s="383">
        <f t="shared" si="27"/>
        <v>10</v>
      </c>
      <c r="AZ26" s="383">
        <f t="shared" si="28"/>
        <v>8</v>
      </c>
      <c r="BA26" s="384" t="s">
        <v>246</v>
      </c>
      <c r="BB26" s="376">
        <v>8</v>
      </c>
      <c r="BC26" s="383">
        <f t="shared" si="29"/>
        <v>1</v>
      </c>
      <c r="BD26" s="385" t="s">
        <v>268</v>
      </c>
      <c r="BE26" s="376">
        <v>10</v>
      </c>
      <c r="BF26" s="383">
        <f t="shared" si="30"/>
        <v>2</v>
      </c>
      <c r="BG26" s="386">
        <f t="shared" si="31"/>
        <v>11</v>
      </c>
      <c r="BH26" s="386">
        <f t="shared" si="32"/>
        <v>1</v>
      </c>
      <c r="BI26" s="386">
        <f t="shared" si="33"/>
        <v>0</v>
      </c>
      <c r="BJ26" s="386">
        <f t="shared" si="34"/>
        <v>0</v>
      </c>
      <c r="BK26" s="386">
        <f t="shared" si="35"/>
        <v>0</v>
      </c>
      <c r="BL26" s="387">
        <f t="shared" si="36"/>
        <v>18.333333333333332</v>
      </c>
      <c r="BM26" s="376" t="s">
        <v>2537</v>
      </c>
      <c r="BN26" s="627" t="s">
        <v>175</v>
      </c>
      <c r="BO26" s="627" t="s">
        <v>175</v>
      </c>
      <c r="BP26" s="562" t="s">
        <v>2596</v>
      </c>
      <c r="BQ26" s="628" t="s">
        <v>4272</v>
      </c>
      <c r="BR26" s="629" t="s">
        <v>2561</v>
      </c>
      <c r="BS26" s="628" t="s">
        <v>2692</v>
      </c>
      <c r="BT26" s="628" t="s">
        <v>2693</v>
      </c>
      <c r="BU26" s="628" t="s">
        <v>2694</v>
      </c>
      <c r="BV26" s="630" t="s">
        <v>2695</v>
      </c>
      <c r="BW26" s="628" t="s">
        <v>2691</v>
      </c>
      <c r="BX26" s="293">
        <f t="shared" si="37"/>
        <v>80</v>
      </c>
    </row>
    <row r="27" spans="1:76" s="218" customFormat="1" ht="41.5" customHeight="1">
      <c r="A27" s="376" t="s">
        <v>2696</v>
      </c>
      <c r="B27" s="639" t="s">
        <v>2697</v>
      </c>
      <c r="C27" s="636" t="s">
        <v>220</v>
      </c>
      <c r="D27" s="324">
        <v>60.5</v>
      </c>
      <c r="E27" s="560">
        <v>80</v>
      </c>
      <c r="F27" s="293">
        <f t="shared" si="0"/>
        <v>30</v>
      </c>
      <c r="G27" s="376" t="s">
        <v>199</v>
      </c>
      <c r="H27" s="376">
        <v>89</v>
      </c>
      <c r="I27" s="293">
        <f t="shared" si="1"/>
        <v>30</v>
      </c>
      <c r="J27" s="376">
        <v>77</v>
      </c>
      <c r="K27" s="293">
        <f t="shared" si="2"/>
        <v>30</v>
      </c>
      <c r="L27" s="632">
        <v>76</v>
      </c>
      <c r="M27" s="293">
        <f t="shared" si="3"/>
        <v>30</v>
      </c>
      <c r="N27" s="376">
        <v>93</v>
      </c>
      <c r="O27" s="293">
        <f t="shared" si="4"/>
        <v>40</v>
      </c>
      <c r="P27" s="376" t="s">
        <v>168</v>
      </c>
      <c r="Q27" s="293">
        <f t="shared" si="5"/>
        <v>40</v>
      </c>
      <c r="R27" s="377">
        <f t="shared" si="6"/>
        <v>200</v>
      </c>
      <c r="S27" s="378">
        <f t="shared" si="7"/>
        <v>1</v>
      </c>
      <c r="T27" s="377">
        <f t="shared" si="8"/>
        <v>240</v>
      </c>
      <c r="U27" s="377">
        <f t="shared" si="9"/>
        <v>8</v>
      </c>
      <c r="V27" s="376" t="s">
        <v>200</v>
      </c>
      <c r="W27" s="376" t="s">
        <v>74</v>
      </c>
      <c r="X27" s="376" t="s">
        <v>74</v>
      </c>
      <c r="Y27" s="376" t="s">
        <v>168</v>
      </c>
      <c r="Z27" s="293" t="e">
        <f t="shared" si="10"/>
        <v>#VALUE!</v>
      </c>
      <c r="AA27" s="378" t="e">
        <f t="shared" si="11"/>
        <v>#VALUE!</v>
      </c>
      <c r="AB27" s="379">
        <f t="shared" si="12"/>
        <v>2</v>
      </c>
      <c r="AC27" s="380" t="e">
        <f t="shared" si="13"/>
        <v>#VALUE!</v>
      </c>
      <c r="AD27" s="379" t="e">
        <f t="shared" si="14"/>
        <v>#VALUE!</v>
      </c>
      <c r="AE27" s="550" t="s">
        <v>7</v>
      </c>
      <c r="AF27" s="302">
        <f t="shared" si="15"/>
        <v>15</v>
      </c>
      <c r="AG27" s="302">
        <f t="shared" si="16"/>
        <v>3</v>
      </c>
      <c r="AH27" s="551" t="s">
        <v>171</v>
      </c>
      <c r="AI27" s="551" t="s">
        <v>7</v>
      </c>
      <c r="AJ27" s="551" t="s">
        <v>174</v>
      </c>
      <c r="AK27" s="551" t="s">
        <v>8</v>
      </c>
      <c r="AL27" s="302">
        <f t="shared" si="17"/>
        <v>15</v>
      </c>
      <c r="AM27" s="302">
        <f t="shared" si="18"/>
        <v>3</v>
      </c>
      <c r="AN27" s="381" t="e">
        <f t="shared" si="19"/>
        <v>#VALUE!</v>
      </c>
      <c r="AO27" s="381">
        <f t="shared" si="20"/>
        <v>0</v>
      </c>
      <c r="AP27" s="381">
        <f t="shared" si="21"/>
        <v>0</v>
      </c>
      <c r="AQ27" s="381">
        <f t="shared" si="22"/>
        <v>0</v>
      </c>
      <c r="AR27" s="381">
        <f t="shared" si="23"/>
        <v>0</v>
      </c>
      <c r="AS27" s="382" t="e">
        <f t="shared" si="24"/>
        <v>#VALUE!</v>
      </c>
      <c r="AT27" s="376" t="s">
        <v>1567</v>
      </c>
      <c r="AU27" s="376" t="s">
        <v>74</v>
      </c>
      <c r="AV27" s="302">
        <f t="shared" si="25"/>
        <v>0</v>
      </c>
      <c r="AW27" s="302">
        <f t="shared" si="26"/>
        <v>0</v>
      </c>
      <c r="AX27" s="376" t="s">
        <v>13</v>
      </c>
      <c r="AY27" s="383">
        <f t="shared" si="27"/>
        <v>10</v>
      </c>
      <c r="AZ27" s="383">
        <f t="shared" si="28"/>
        <v>8</v>
      </c>
      <c r="BA27" s="384" t="s">
        <v>246</v>
      </c>
      <c r="BB27" s="376" t="s">
        <v>74</v>
      </c>
      <c r="BC27" s="383">
        <f t="shared" si="29"/>
        <v>2</v>
      </c>
      <c r="BD27" s="385" t="s">
        <v>268</v>
      </c>
      <c r="BE27" s="376" t="s">
        <v>74</v>
      </c>
      <c r="BF27" s="383">
        <f t="shared" si="30"/>
        <v>2</v>
      </c>
      <c r="BG27" s="386">
        <f t="shared" si="31"/>
        <v>12</v>
      </c>
      <c r="BH27" s="386">
        <f t="shared" si="32"/>
        <v>1</v>
      </c>
      <c r="BI27" s="386">
        <f t="shared" si="33"/>
        <v>0</v>
      </c>
      <c r="BJ27" s="386">
        <f t="shared" si="34"/>
        <v>0</v>
      </c>
      <c r="BK27" s="386">
        <f t="shared" si="35"/>
        <v>0</v>
      </c>
      <c r="BL27" s="387">
        <f t="shared" si="36"/>
        <v>20</v>
      </c>
      <c r="BM27" s="376" t="s">
        <v>74</v>
      </c>
      <c r="BN27" s="627" t="s">
        <v>175</v>
      </c>
      <c r="BO27" s="627" t="s">
        <v>175</v>
      </c>
      <c r="BP27" s="376" t="s">
        <v>74</v>
      </c>
      <c r="BQ27" s="628" t="s">
        <v>4273</v>
      </c>
      <c r="BR27" s="629" t="s">
        <v>2605</v>
      </c>
      <c r="BS27" s="628" t="s">
        <v>2699</v>
      </c>
      <c r="BT27" s="628" t="s">
        <v>2700</v>
      </c>
      <c r="BU27" s="628" t="s">
        <v>2701</v>
      </c>
      <c r="BV27" s="630" t="s">
        <v>2702</v>
      </c>
      <c r="BW27" s="628" t="s">
        <v>2698</v>
      </c>
      <c r="BX27" s="293" t="e">
        <f t="shared" si="37"/>
        <v>#VALUE!</v>
      </c>
    </row>
  </sheetData>
  <autoFilter ref="A1:BX1"/>
  <phoneticPr fontId="38" type="noConversion"/>
  <conditionalFormatting sqref="A28:XFD1048576 AB1 BY1:XFD27">
    <cfRule type="cellIs" dxfId="993" priority="6409" operator="equal">
      <formula>"AB"</formula>
    </cfRule>
    <cfRule type="cellIs" dxfId="992" priority="6410" operator="equal">
      <formula>"L"</formula>
    </cfRule>
  </conditionalFormatting>
  <conditionalFormatting sqref="A28:XFD1048576 A1:W1 BF1:BG1 AC1:AU1 BI1:BN1 BA1:BC1 BY1:XFD27">
    <cfRule type="cellIs" dxfId="991" priority="6406" operator="equal">
      <formula>"L"</formula>
    </cfRule>
    <cfRule type="cellIs" dxfId="990" priority="6407" operator="equal">
      <formula>"NA"</formula>
    </cfRule>
    <cfRule type="cellIs" dxfId="989" priority="6408" operator="equal">
      <formula>"AB"</formula>
    </cfRule>
  </conditionalFormatting>
  <conditionalFormatting sqref="A28:XFD1048576 BY1:XFD27">
    <cfRule type="cellIs" dxfId="988" priority="6209" operator="equal">
      <formula>"L"</formula>
    </cfRule>
  </conditionalFormatting>
  <conditionalFormatting sqref="BY1:XFD1">
    <cfRule type="cellIs" dxfId="987" priority="5723" operator="equal">
      <formula>"L"</formula>
    </cfRule>
  </conditionalFormatting>
  <conditionalFormatting sqref="A1:W1 AC1:AU1 BA1:BN1">
    <cfRule type="cellIs" dxfId="986" priority="882" operator="equal">
      <formula>"NA"</formula>
    </cfRule>
  </conditionalFormatting>
  <conditionalFormatting sqref="AB1">
    <cfRule type="cellIs" dxfId="985" priority="877" operator="equal">
      <formula>"NA"</formula>
    </cfRule>
    <cfRule type="cellIs" dxfId="984" priority="878" operator="equal">
      <formula>"AB"</formula>
    </cfRule>
  </conditionalFormatting>
  <conditionalFormatting sqref="X1:AA1">
    <cfRule type="cellIs" dxfId="983" priority="785" operator="equal">
      <formula>"L"</formula>
    </cfRule>
    <cfRule type="cellIs" dxfId="982" priority="786" operator="equal">
      <formula>"NA"</formula>
    </cfRule>
    <cfRule type="cellIs" dxfId="981" priority="787" operator="equal">
      <formula>"AB"</formula>
    </cfRule>
  </conditionalFormatting>
  <conditionalFormatting sqref="X1:AA1">
    <cfRule type="cellIs" dxfId="980" priority="784" operator="equal">
      <formula>"NA"</formula>
    </cfRule>
  </conditionalFormatting>
  <conditionalFormatting sqref="AV1:AZ1 BD1:BE1 BO1:BX1 BH1">
    <cfRule type="cellIs" dxfId="979" priority="772" operator="equal">
      <formula>"L"</formula>
    </cfRule>
    <cfRule type="cellIs" dxfId="978" priority="773" operator="equal">
      <formula>"NA"</formula>
    </cfRule>
    <cfRule type="cellIs" dxfId="977" priority="774" operator="equal">
      <formula>"AB"</formula>
    </cfRule>
  </conditionalFormatting>
  <conditionalFormatting sqref="AV1:AZ1 BO1:BX1">
    <cfRule type="cellIs" dxfId="976" priority="771" operator="equal">
      <formula>"NA"</formula>
    </cfRule>
  </conditionalFormatting>
  <conditionalFormatting sqref="A22:BX26 A2:Q17 AG2:BW17 V2:Z17">
    <cfRule type="cellIs" dxfId="6" priority="22" operator="equal">
      <formula>"AB"</formula>
    </cfRule>
    <cfRule type="cellIs" dxfId="5" priority="23" operator="equal">
      <formula>"L"</formula>
    </cfRule>
  </conditionalFormatting>
  <conditionalFormatting sqref="A22:BX26 BX2:BX17 AA2:AF17 R2:U17">
    <cfRule type="cellIs" dxfId="4" priority="19" operator="equal">
      <formula>"L"</formula>
    </cfRule>
    <cfRule type="cellIs" dxfId="3" priority="20" operator="equal">
      <formula>"NA"</formula>
    </cfRule>
    <cfRule type="cellIs" dxfId="2" priority="21" operator="equal">
      <formula>"AB"</formula>
    </cfRule>
  </conditionalFormatting>
  <conditionalFormatting sqref="AE2:BX17 A2:Z17">
    <cfRule type="cellIs" dxfId="975" priority="18" operator="equal">
      <formula>"NT"</formula>
    </cfRule>
  </conditionalFormatting>
  <conditionalFormatting sqref="BX18:BX21">
    <cfRule type="cellIs" dxfId="974" priority="15" operator="equal">
      <formula>"L"</formula>
    </cfRule>
    <cfRule type="cellIs" dxfId="973" priority="16" operator="equal">
      <formula>"NA"</formula>
    </cfRule>
    <cfRule type="cellIs" dxfId="972" priority="17" operator="equal">
      <formula>"AB"</formula>
    </cfRule>
  </conditionalFormatting>
  <conditionalFormatting sqref="BX2:BX21 AA2:AF17 R2:U17">
    <cfRule type="cellIs" dxfId="971" priority="14" operator="equal">
      <formula>"NA"</formula>
    </cfRule>
  </conditionalFormatting>
  <conditionalFormatting sqref="BX18:BX21">
    <cfRule type="cellIs" dxfId="970" priority="13" operator="equal">
      <formula>"NT"</formula>
    </cfRule>
  </conditionalFormatting>
  <conditionalFormatting sqref="BD18:BD21">
    <cfRule type="cellIs" dxfId="969" priority="10" operator="equal">
      <formula>"L"</formula>
    </cfRule>
    <cfRule type="cellIs" dxfId="968" priority="11" operator="equal">
      <formula>"NA"</formula>
    </cfRule>
    <cfRule type="cellIs" dxfId="967" priority="12" operator="equal">
      <formula>"AB"</formula>
    </cfRule>
  </conditionalFormatting>
  <conditionalFormatting sqref="BD18:BD21">
    <cfRule type="cellIs" dxfId="966" priority="9" operator="equal">
      <formula>"AB"</formula>
    </cfRule>
  </conditionalFormatting>
  <conditionalFormatting sqref="Z18:Z21">
    <cfRule type="cellIs" dxfId="965" priority="7" operator="equal">
      <formula>"AB"</formula>
    </cfRule>
    <cfRule type="cellIs" dxfId="964" priority="8" operator="equal">
      <formula>"L"</formula>
    </cfRule>
  </conditionalFormatting>
  <conditionalFormatting sqref="Z18:Z21">
    <cfRule type="cellIs" dxfId="963" priority="6" operator="equal">
      <formula>"NT"</formula>
    </cfRule>
  </conditionalFormatting>
  <conditionalFormatting sqref="X10 X2 X5">
    <cfRule type="cellIs" dxfId="962" priority="4" operator="equal">
      <formula>"AB"</formula>
    </cfRule>
    <cfRule type="cellIs" dxfId="961" priority="5" operator="equal">
      <formula>"L"</formula>
    </cfRule>
  </conditionalFormatting>
  <conditionalFormatting sqref="A2:BX27">
    <cfRule type="cellIs" dxfId="960" priority="1" operator="equal">
      <formula>"L"</formula>
    </cfRule>
    <cfRule type="cellIs" dxfId="959" priority="2" operator="equal">
      <formula>"NA"</formula>
    </cfRule>
    <cfRule type="cellIs" dxfId="958" priority="3" operator="equal">
      <formula>"AB"</formula>
    </cfRule>
  </conditionalFormatting>
  <dataValidations disablePrompts="1" count="1">
    <dataValidation type="custom" allowBlank="1" showInputMessage="1" showErrorMessage="1" prompt="Correct Entry - 0 to 100 or NA" sqref="W7:W16 W1:W5">
      <formula1>(OR(W1="NA",W1&lt;=100))</formula1>
    </dataValidation>
  </dataValidations>
  <pageMargins left="0.7" right="0.7" top="0.75" bottom="0.75" header="0" footer="0"/>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F0"/>
  </sheetPr>
  <dimension ref="A1:BX998"/>
  <sheetViews>
    <sheetView zoomScale="55" zoomScaleNormal="55" workbookViewId="0">
      <pane xSplit="2" ySplit="1" topLeftCell="C2" activePane="bottomRight" state="frozen"/>
      <selection pane="topRight" activeCell="D1" sqref="D1"/>
      <selection pane="bottomLeft" activeCell="A2" sqref="A2"/>
      <selection pane="bottomRight" activeCell="BX27" sqref="A1:BX27"/>
    </sheetView>
  </sheetViews>
  <sheetFormatPr defaultColWidth="14.453125" defaultRowHeight="15" customHeight="1"/>
  <cols>
    <col min="1" max="1" width="14.453125" style="338" customWidth="1"/>
    <col min="2" max="2" width="24.08984375" style="338" customWidth="1"/>
    <col min="3" max="3" width="10.6328125" style="338" customWidth="1"/>
    <col min="4" max="4" width="11.90625" style="338" customWidth="1"/>
    <col min="5" max="64" width="10.6328125" style="338" customWidth="1"/>
    <col min="65" max="75" width="21.6328125" style="338" customWidth="1"/>
    <col min="76" max="76" width="14.54296875" style="338" customWidth="1"/>
    <col min="77" max="16384" width="14.453125" style="338"/>
  </cols>
  <sheetData>
    <row r="1" spans="1:76" ht="86.25" customHeight="1">
      <c r="A1" s="333" t="s">
        <v>142</v>
      </c>
      <c r="B1" s="333" t="s">
        <v>19</v>
      </c>
      <c r="C1" s="333" t="s">
        <v>33</v>
      </c>
      <c r="D1" s="333" t="s">
        <v>34</v>
      </c>
      <c r="E1" s="333" t="s">
        <v>55</v>
      </c>
      <c r="F1" s="334" t="s">
        <v>56</v>
      </c>
      <c r="G1" s="333" t="s">
        <v>187</v>
      </c>
      <c r="H1" s="333" t="s">
        <v>57</v>
      </c>
      <c r="I1" s="334" t="s">
        <v>58</v>
      </c>
      <c r="J1" s="333" t="s">
        <v>59</v>
      </c>
      <c r="K1" s="334" t="s">
        <v>60</v>
      </c>
      <c r="L1" s="333" t="s">
        <v>61</v>
      </c>
      <c r="M1" s="334" t="s">
        <v>62</v>
      </c>
      <c r="N1" s="333" t="s">
        <v>63</v>
      </c>
      <c r="O1" s="334" t="s">
        <v>64</v>
      </c>
      <c r="P1" s="333" t="s">
        <v>65</v>
      </c>
      <c r="Q1" s="334" t="s">
        <v>66</v>
      </c>
      <c r="R1" s="334" t="s">
        <v>143</v>
      </c>
      <c r="S1" s="334" t="s">
        <v>144</v>
      </c>
      <c r="T1" s="334" t="s">
        <v>188</v>
      </c>
      <c r="U1" s="334" t="s">
        <v>79</v>
      </c>
      <c r="V1" s="335" t="s">
        <v>189</v>
      </c>
      <c r="W1" s="335" t="s">
        <v>67</v>
      </c>
      <c r="X1" s="334" t="s">
        <v>68</v>
      </c>
      <c r="Y1" s="335" t="s">
        <v>190</v>
      </c>
      <c r="Z1" s="334" t="s">
        <v>891</v>
      </c>
      <c r="AA1" s="334" t="s">
        <v>892</v>
      </c>
      <c r="AB1" s="334" t="s">
        <v>192</v>
      </c>
      <c r="AC1" s="334" t="s">
        <v>892</v>
      </c>
      <c r="AD1" s="334" t="s">
        <v>893</v>
      </c>
      <c r="AE1" s="335" t="s">
        <v>69</v>
      </c>
      <c r="AF1" s="334" t="s">
        <v>81</v>
      </c>
      <c r="AG1" s="334" t="s">
        <v>894</v>
      </c>
      <c r="AH1" s="335" t="s">
        <v>146</v>
      </c>
      <c r="AI1" s="335" t="s">
        <v>147</v>
      </c>
      <c r="AJ1" s="335" t="s">
        <v>148</v>
      </c>
      <c r="AK1" s="335" t="s">
        <v>149</v>
      </c>
      <c r="AL1" s="334" t="s">
        <v>83</v>
      </c>
      <c r="AM1" s="334" t="s">
        <v>84</v>
      </c>
      <c r="AN1" s="334" t="s">
        <v>116</v>
      </c>
      <c r="AO1" s="334" t="s">
        <v>895</v>
      </c>
      <c r="AP1" s="334" t="s">
        <v>896</v>
      </c>
      <c r="AQ1" s="334" t="s">
        <v>897</v>
      </c>
      <c r="AR1" s="334" t="s">
        <v>898</v>
      </c>
      <c r="AS1" s="334" t="s">
        <v>115</v>
      </c>
      <c r="AT1" s="333" t="s">
        <v>193</v>
      </c>
      <c r="AU1" s="333" t="s">
        <v>70</v>
      </c>
      <c r="AV1" s="334" t="s">
        <v>85</v>
      </c>
      <c r="AW1" s="334" t="s">
        <v>86</v>
      </c>
      <c r="AX1" s="333" t="s">
        <v>71</v>
      </c>
      <c r="AY1" s="336" t="s">
        <v>87</v>
      </c>
      <c r="AZ1" s="336" t="s">
        <v>88</v>
      </c>
      <c r="BA1" s="336" t="s">
        <v>72</v>
      </c>
      <c r="BB1" s="337" t="s">
        <v>89</v>
      </c>
      <c r="BC1" s="336" t="s">
        <v>90</v>
      </c>
      <c r="BD1" s="336" t="s">
        <v>73</v>
      </c>
      <c r="BE1" s="337" t="s">
        <v>91</v>
      </c>
      <c r="BF1" s="336" t="s">
        <v>92</v>
      </c>
      <c r="BG1" s="336" t="s">
        <v>117</v>
      </c>
      <c r="BH1" s="336" t="s">
        <v>899</v>
      </c>
      <c r="BI1" s="336" t="s">
        <v>900</v>
      </c>
      <c r="BJ1" s="336" t="s">
        <v>901</v>
      </c>
      <c r="BK1" s="336" t="s">
        <v>902</v>
      </c>
      <c r="BL1" s="336" t="s">
        <v>118</v>
      </c>
      <c r="BM1" s="337" t="s">
        <v>158</v>
      </c>
      <c r="BN1" s="337" t="s">
        <v>159</v>
      </c>
      <c r="BO1" s="337" t="s">
        <v>160</v>
      </c>
      <c r="BP1" s="337" t="s">
        <v>161</v>
      </c>
      <c r="BQ1" s="337" t="s">
        <v>162</v>
      </c>
      <c r="BR1" s="337" t="s">
        <v>163</v>
      </c>
      <c r="BS1" s="337" t="s">
        <v>164</v>
      </c>
      <c r="BT1" s="337" t="s">
        <v>165</v>
      </c>
      <c r="BU1" s="337" t="s">
        <v>194</v>
      </c>
      <c r="BV1" s="337" t="s">
        <v>166</v>
      </c>
      <c r="BW1" s="337" t="s">
        <v>167</v>
      </c>
      <c r="BX1" s="334" t="s">
        <v>903</v>
      </c>
    </row>
    <row r="2" spans="1:76" ht="19.5" customHeight="1">
      <c r="A2" s="376" t="s">
        <v>904</v>
      </c>
      <c r="B2" s="626" t="s">
        <v>905</v>
      </c>
      <c r="C2" s="376" t="s">
        <v>220</v>
      </c>
      <c r="D2" s="324">
        <v>106</v>
      </c>
      <c r="E2" s="376">
        <v>56</v>
      </c>
      <c r="F2" s="293">
        <f t="shared" ref="F2:F27" si="0">IF(E2="NA", 0, IF(E2&gt;=90, 40, IF(E2&gt;=65, 30, IF(E2&gt;=41, 20, 10))))</f>
        <v>20</v>
      </c>
      <c r="G2" s="376" t="s">
        <v>199</v>
      </c>
      <c r="H2" s="376">
        <v>59</v>
      </c>
      <c r="I2" s="293">
        <f t="shared" ref="I2:I27" si="1">IF(H2="NA", 0, IF(H2&gt;=90, 40, IF(H2&gt;=65, 30, IF(H2&gt;=41, 20, 10))))</f>
        <v>20</v>
      </c>
      <c r="J2" s="376">
        <v>41</v>
      </c>
      <c r="K2" s="293">
        <f t="shared" ref="K2:K27" si="2">IF(J2="NA", 0, IF(J2&gt;=90, 40, IF(J2&gt;=65, 30, IF(J2&gt;=41, 20, 10))))</f>
        <v>20</v>
      </c>
      <c r="L2" s="626">
        <v>55</v>
      </c>
      <c r="M2" s="293">
        <f t="shared" ref="M2:M27" si="3">IF(L2="NA", 0, IF(L2&gt;=90, 40, IF(L2&gt;=65, 30, IF(L2&gt;=41, 20, 10))))</f>
        <v>20</v>
      </c>
      <c r="N2" s="376">
        <v>62</v>
      </c>
      <c r="O2" s="293">
        <f t="shared" ref="O2:O27" si="4">IF(N2="NA", 0, IF(N2&gt;=90, 40, IF(N2&gt;=65, 30, IF(N2&gt;=41, 20, 10))))</f>
        <v>20</v>
      </c>
      <c r="P2" s="376">
        <v>56</v>
      </c>
      <c r="Q2" s="293">
        <f t="shared" ref="Q2:Q27" si="5">IF(P2="NA", 0, IF(P2&gt;=90, 40, IF(P2&gt;=65, 30, IF(P2&gt;=41, 20, 10))))</f>
        <v>20</v>
      </c>
      <c r="R2" s="377">
        <f t="shared" ref="R2:R27" si="6">SUM(F2,I2,K2,M2,O2,Q2)</f>
        <v>120</v>
      </c>
      <c r="S2" s="378">
        <f t="shared" ref="S2:S27" si="7">COUNTIF(E2,"NA")+COUNTIF(H2,"NA")+COUNTIF(J2,"NA")+COUNTIF(L2,"NA")+COUNTIF(N2,"NA")+COUNTIF(P2,"NA")+COUNTIF(E2,"AB")+COUNTIF(H2,"AB")+COUNTIF(J2,"AB")+COUNTIF(L2,"AB")+COUNTIF(N2,"AB")+COUNTIF(P2,"AB")+COUNTIF(E2,"L")+COUNTIF(H2,"L")+COUNTIF(J2,"L")+COUNTIF(L2,"L")+COUNTIF(N2,"L")+COUNTIF(P2,"L")+COUNTIF(E2,"NAS")+COUNTIF(H2,"NAS")+COUNTIF(J2,"NAS")+COUNTIF(L2,"NAS")+COUNTIF(N2,"NAS")+COUNTIF(P2,"NAS")</f>
        <v>0</v>
      </c>
      <c r="T2" s="377">
        <f t="shared" ref="T2:T27" si="8">R2/(240-(S2*40))*240</f>
        <v>120</v>
      </c>
      <c r="U2" s="377">
        <f t="shared" ref="U2:U27" si="9">IF(T2&gt;=210, 8, IF(T2&gt;=140, 6, IF(T2&gt;=70, 4, 2)))</f>
        <v>4</v>
      </c>
      <c r="V2" s="376" t="s">
        <v>200</v>
      </c>
      <c r="W2" s="376" t="s">
        <v>74</v>
      </c>
      <c r="X2" s="376" t="s">
        <v>74</v>
      </c>
      <c r="Y2" s="376">
        <v>17</v>
      </c>
      <c r="Z2" s="293">
        <f t="shared" ref="Z2:Z27" si="10">IF(BX2="NA", 0, IF(BX2&gt;=90, 40, IF(BX2&gt;=65, 30, IF(BX2&gt;=41, 20, 10))))</f>
        <v>30</v>
      </c>
      <c r="AA2" s="378">
        <f t="shared" ref="AA2:AA27" si="11">SUM(X2,Z2)</f>
        <v>30</v>
      </c>
      <c r="AB2" s="379">
        <f t="shared" ref="AB2:AB27" si="12">COUNTIF(W2,"NA")+COUNTIF(Y2,"NA")+COUNTIF(W2,"AB")+COUNTIF(Y2,"AB")+COUNTIF(W2,"L")+COUNTIF(Y2,"L")</f>
        <v>1</v>
      </c>
      <c r="AC2" s="380">
        <f t="shared" ref="AC2:AC27" si="13">AA2/(80-(AB2*40))*80</f>
        <v>60</v>
      </c>
      <c r="AD2" s="379">
        <f t="shared" ref="AD2:AD27" si="14">IF(AC2&gt;70, 4, IF(AC2&gt;=30, 3, IF(AC2&gt;=20, 2, 1)))</f>
        <v>3</v>
      </c>
      <c r="AE2" s="550" t="s">
        <v>7</v>
      </c>
      <c r="AF2" s="302">
        <f t="shared" ref="AF2:AF27" si="15">IF(AE2="NA",0,IF(AE2="Excellent",20,IF(AE2="Good",15,10)))</f>
        <v>15</v>
      </c>
      <c r="AG2" s="302">
        <f t="shared" ref="AG2:AG27" si="16">IF(AF2=0,0,IF(AF2=20,4,IF(AF2=15,3,2)))</f>
        <v>3</v>
      </c>
      <c r="AH2" s="551" t="s">
        <v>170</v>
      </c>
      <c r="AI2" s="551" t="s">
        <v>6</v>
      </c>
      <c r="AJ2" s="551" t="s">
        <v>174</v>
      </c>
      <c r="AK2" s="551" t="s">
        <v>7</v>
      </c>
      <c r="AL2" s="302">
        <f t="shared" ref="AL2:AL27" si="17">IF(AND(AI2="Excellent", AK2="Excellent"),20,IF(AND(AI2="Excellent",AK2="Good"),15,IF(AND(AI2="Excellent",AK2="Average"),15,IF(AND(AI2="Good", AK2="Excellent"),15,IF(AND(AI2="Good",AK2="Good"),15,IF(AND(AI2="Good",AK2="Average"),15,IF(AND(AI2="Average",AK2="Excellent"),15,IF(AND(AI2="Average",AK2="Good"),15,10))))))))</f>
        <v>15</v>
      </c>
      <c r="AM2" s="302">
        <f t="shared" ref="AM2:AM27" si="18">IF(AL2=20,4,IF(AL2=15,3,IF(AL2=10,2,1)))</f>
        <v>3</v>
      </c>
      <c r="AN2" s="381">
        <f t="shared" ref="AN2:AN27" si="19">U2+AD2+AG2+AM2</f>
        <v>13</v>
      </c>
      <c r="AO2" s="381">
        <f t="shared" ref="AO2:AO27" si="20">COUNTIF(U2,0)</f>
        <v>0</v>
      </c>
      <c r="AP2" s="381">
        <f t="shared" ref="AP2:AP27" si="21">COUNTIF(AD2,0)</f>
        <v>0</v>
      </c>
      <c r="AQ2" s="381">
        <f t="shared" ref="AQ2:AQ27" si="22">COUNTIF(AG2,0)</f>
        <v>0</v>
      </c>
      <c r="AR2" s="381">
        <f t="shared" ref="AR2:AR27" si="23">COUNTIF(AL2,0)</f>
        <v>0</v>
      </c>
      <c r="AS2" s="382">
        <f t="shared" ref="AS2:AS27" si="24">AN2/(20-((AO2*8)+(AP2*4)+(AQ2*4)+(AR2*4)))*20</f>
        <v>13</v>
      </c>
      <c r="AT2" s="376" t="s">
        <v>1567</v>
      </c>
      <c r="AU2" s="376" t="s">
        <v>74</v>
      </c>
      <c r="AV2" s="302">
        <f t="shared" ref="AV2:AV27" si="25">IF(AU2="NA",0,IF(AU2="Excellent",10,IF(AU2="Good",8,6)))</f>
        <v>0</v>
      </c>
      <c r="AW2" s="302">
        <f t="shared" ref="AW2:AW27" si="26">IF(AV2=0,0,IF(AV2=10,8,IF(AV2=8,6,3)))</f>
        <v>0</v>
      </c>
      <c r="AX2" s="376" t="s">
        <v>13</v>
      </c>
      <c r="AY2" s="383">
        <f t="shared" ref="AY2:AY27" si="27">IF(AX2="NA",0,IF(AX2="In House",10,IF(AX2="In Person",8,6)))</f>
        <v>10</v>
      </c>
      <c r="AZ2" s="383">
        <f t="shared" ref="AZ2:AZ27" si="28">IF(AY2=0,0,IF(AY2=6,3,IF(AY2=8,6,8)))</f>
        <v>8</v>
      </c>
      <c r="BA2" s="384" t="s">
        <v>246</v>
      </c>
      <c r="BB2" s="376">
        <v>8</v>
      </c>
      <c r="BC2" s="383">
        <f t="shared" ref="BC2:BC27" si="29">IF(BB2=0,0,IF(BB2&gt;=9,2,1))</f>
        <v>1</v>
      </c>
      <c r="BD2" s="385" t="s">
        <v>268</v>
      </c>
      <c r="BE2" s="376">
        <v>10</v>
      </c>
      <c r="BF2" s="383">
        <f t="shared" ref="BF2:BF27" si="30">IF(BE2=0,0,IF(BE2&gt;=9,2,1))</f>
        <v>2</v>
      </c>
      <c r="BG2" s="386">
        <f t="shared" ref="BG2:BG27" si="31">AW2+AZ2+BC2+BF2</f>
        <v>11</v>
      </c>
      <c r="BH2" s="386">
        <f t="shared" ref="BH2:BH27" si="32">COUNTIF(AW2,0)</f>
        <v>1</v>
      </c>
      <c r="BI2" s="386">
        <f t="shared" ref="BI2:BI27" si="33">COUNTIF(AZ2,0)</f>
        <v>0</v>
      </c>
      <c r="BJ2" s="386">
        <f t="shared" ref="BJ2:BJ27" si="34">COUNTIF(BC2,0)</f>
        <v>0</v>
      </c>
      <c r="BK2" s="386">
        <f t="shared" ref="BK2:BK27" si="35">COUNTIF(BF2,0)</f>
        <v>0</v>
      </c>
      <c r="BL2" s="387">
        <f t="shared" ref="BL2:BL27" si="36">BG2/(20-((BH2*8)+(BI2*8)+(BJ2*2)+(BK2*2)))*20</f>
        <v>18.333333333333332</v>
      </c>
      <c r="BM2" s="376" t="s">
        <v>2537</v>
      </c>
      <c r="BN2" s="627" t="s">
        <v>175</v>
      </c>
      <c r="BO2" s="627" t="s">
        <v>175</v>
      </c>
      <c r="BP2" s="562" t="s">
        <v>2538</v>
      </c>
      <c r="BQ2" s="628" t="s">
        <v>4248</v>
      </c>
      <c r="BR2" s="629" t="s">
        <v>2540</v>
      </c>
      <c r="BS2" s="628" t="s">
        <v>2541</v>
      </c>
      <c r="BT2" s="628" t="s">
        <v>2542</v>
      </c>
      <c r="BU2" s="628" t="s">
        <v>2543</v>
      </c>
      <c r="BV2" s="630" t="s">
        <v>2544</v>
      </c>
      <c r="BW2" s="628" t="s">
        <v>2539</v>
      </c>
      <c r="BX2" s="293">
        <f t="shared" ref="BX2:BX27" si="37">Y2/25*100</f>
        <v>68</v>
      </c>
    </row>
    <row r="3" spans="1:76" ht="19.5" customHeight="1">
      <c r="A3" s="376" t="s">
        <v>906</v>
      </c>
      <c r="B3" s="640" t="s">
        <v>907</v>
      </c>
      <c r="C3" s="376" t="s">
        <v>220</v>
      </c>
      <c r="D3" s="324">
        <v>92.5</v>
      </c>
      <c r="E3" s="631">
        <v>52</v>
      </c>
      <c r="F3" s="293">
        <f t="shared" si="0"/>
        <v>20</v>
      </c>
      <c r="G3" s="376" t="s">
        <v>199</v>
      </c>
      <c r="H3" s="376">
        <v>42</v>
      </c>
      <c r="I3" s="293">
        <f t="shared" si="1"/>
        <v>20</v>
      </c>
      <c r="J3" s="376">
        <v>33</v>
      </c>
      <c r="K3" s="293">
        <f t="shared" si="2"/>
        <v>10</v>
      </c>
      <c r="L3" s="632" t="s">
        <v>1356</v>
      </c>
      <c r="M3" s="293">
        <f t="shared" si="3"/>
        <v>40</v>
      </c>
      <c r="N3" s="376">
        <v>61</v>
      </c>
      <c r="O3" s="293">
        <f t="shared" si="4"/>
        <v>20</v>
      </c>
      <c r="P3" s="376">
        <v>54</v>
      </c>
      <c r="Q3" s="293">
        <f t="shared" si="5"/>
        <v>20</v>
      </c>
      <c r="R3" s="377">
        <f t="shared" si="6"/>
        <v>130</v>
      </c>
      <c r="S3" s="378">
        <f t="shared" si="7"/>
        <v>1</v>
      </c>
      <c r="T3" s="377">
        <f t="shared" si="8"/>
        <v>156</v>
      </c>
      <c r="U3" s="377">
        <f t="shared" si="9"/>
        <v>6</v>
      </c>
      <c r="V3" s="376" t="s">
        <v>200</v>
      </c>
      <c r="W3" s="376" t="s">
        <v>74</v>
      </c>
      <c r="X3" s="376" t="s">
        <v>74</v>
      </c>
      <c r="Y3" s="376">
        <v>15</v>
      </c>
      <c r="Z3" s="293">
        <f t="shared" si="10"/>
        <v>20</v>
      </c>
      <c r="AA3" s="378">
        <f t="shared" si="11"/>
        <v>20</v>
      </c>
      <c r="AB3" s="379">
        <f t="shared" si="12"/>
        <v>1</v>
      </c>
      <c r="AC3" s="380">
        <f t="shared" si="13"/>
        <v>40</v>
      </c>
      <c r="AD3" s="379">
        <f t="shared" si="14"/>
        <v>3</v>
      </c>
      <c r="AE3" s="552" t="s">
        <v>6</v>
      </c>
      <c r="AF3" s="302">
        <f t="shared" si="15"/>
        <v>20</v>
      </c>
      <c r="AG3" s="302">
        <f t="shared" si="16"/>
        <v>4</v>
      </c>
      <c r="AH3" s="551" t="s">
        <v>321</v>
      </c>
      <c r="AI3" s="551" t="s">
        <v>7</v>
      </c>
      <c r="AJ3" s="551" t="s">
        <v>173</v>
      </c>
      <c r="AK3" s="551" t="s">
        <v>6</v>
      </c>
      <c r="AL3" s="302">
        <f t="shared" si="17"/>
        <v>15</v>
      </c>
      <c r="AM3" s="302">
        <f t="shared" si="18"/>
        <v>3</v>
      </c>
      <c r="AN3" s="381">
        <f t="shared" si="19"/>
        <v>16</v>
      </c>
      <c r="AO3" s="381">
        <f t="shared" si="20"/>
        <v>0</v>
      </c>
      <c r="AP3" s="381">
        <f t="shared" si="21"/>
        <v>0</v>
      </c>
      <c r="AQ3" s="381">
        <f t="shared" si="22"/>
        <v>0</v>
      </c>
      <c r="AR3" s="381">
        <f t="shared" si="23"/>
        <v>0</v>
      </c>
      <c r="AS3" s="382">
        <f t="shared" si="24"/>
        <v>16</v>
      </c>
      <c r="AT3" s="376" t="s">
        <v>1567</v>
      </c>
      <c r="AU3" s="376" t="s">
        <v>74</v>
      </c>
      <c r="AV3" s="302">
        <f t="shared" si="25"/>
        <v>0</v>
      </c>
      <c r="AW3" s="302">
        <f t="shared" si="26"/>
        <v>0</v>
      </c>
      <c r="AX3" s="376" t="s">
        <v>13</v>
      </c>
      <c r="AY3" s="383">
        <f t="shared" si="27"/>
        <v>10</v>
      </c>
      <c r="AZ3" s="383">
        <f t="shared" si="28"/>
        <v>8</v>
      </c>
      <c r="BA3" s="384" t="s">
        <v>246</v>
      </c>
      <c r="BB3" s="376">
        <v>8</v>
      </c>
      <c r="BC3" s="383">
        <f t="shared" si="29"/>
        <v>1</v>
      </c>
      <c r="BD3" s="385" t="s">
        <v>268</v>
      </c>
      <c r="BE3" s="376">
        <v>10</v>
      </c>
      <c r="BF3" s="383">
        <f t="shared" si="30"/>
        <v>2</v>
      </c>
      <c r="BG3" s="386">
        <f t="shared" si="31"/>
        <v>11</v>
      </c>
      <c r="BH3" s="386">
        <f t="shared" si="32"/>
        <v>1</v>
      </c>
      <c r="BI3" s="386">
        <f t="shared" si="33"/>
        <v>0</v>
      </c>
      <c r="BJ3" s="386">
        <f t="shared" si="34"/>
        <v>0</v>
      </c>
      <c r="BK3" s="386">
        <f t="shared" si="35"/>
        <v>0</v>
      </c>
      <c r="BL3" s="387">
        <f t="shared" si="36"/>
        <v>18.333333333333332</v>
      </c>
      <c r="BM3" s="376" t="s">
        <v>2537</v>
      </c>
      <c r="BN3" s="633" t="s">
        <v>2545</v>
      </c>
      <c r="BO3" s="627" t="s">
        <v>175</v>
      </c>
      <c r="BP3" s="562" t="s">
        <v>2546</v>
      </c>
      <c r="BQ3" s="628" t="s">
        <v>4249</v>
      </c>
      <c r="BR3" s="634" t="s">
        <v>2264</v>
      </c>
      <c r="BS3" s="628" t="s">
        <v>2548</v>
      </c>
      <c r="BT3" s="628" t="s">
        <v>2549</v>
      </c>
      <c r="BU3" s="628" t="s">
        <v>2550</v>
      </c>
      <c r="BV3" s="630" t="s">
        <v>2551</v>
      </c>
      <c r="BW3" s="628" t="s">
        <v>2547</v>
      </c>
      <c r="BX3" s="293">
        <f t="shared" si="37"/>
        <v>60</v>
      </c>
    </row>
    <row r="4" spans="1:76" ht="19.5" customHeight="1">
      <c r="A4" s="376" t="s">
        <v>908</v>
      </c>
      <c r="B4" s="635" t="s">
        <v>909</v>
      </c>
      <c r="C4" s="376" t="s">
        <v>220</v>
      </c>
      <c r="D4" s="324">
        <v>104</v>
      </c>
      <c r="E4" s="631">
        <v>58</v>
      </c>
      <c r="F4" s="293">
        <f t="shared" si="0"/>
        <v>20</v>
      </c>
      <c r="G4" s="376" t="s">
        <v>208</v>
      </c>
      <c r="H4" s="376">
        <v>95</v>
      </c>
      <c r="I4" s="293">
        <f t="shared" si="1"/>
        <v>40</v>
      </c>
      <c r="J4" s="376">
        <v>42</v>
      </c>
      <c r="K4" s="293">
        <f t="shared" si="2"/>
        <v>20</v>
      </c>
      <c r="L4" s="632">
        <v>52</v>
      </c>
      <c r="M4" s="293">
        <f t="shared" si="3"/>
        <v>20</v>
      </c>
      <c r="N4" s="376">
        <v>55</v>
      </c>
      <c r="O4" s="293">
        <f t="shared" si="4"/>
        <v>20</v>
      </c>
      <c r="P4" s="376">
        <v>68</v>
      </c>
      <c r="Q4" s="293">
        <f t="shared" si="5"/>
        <v>30</v>
      </c>
      <c r="R4" s="377">
        <f t="shared" si="6"/>
        <v>150</v>
      </c>
      <c r="S4" s="378">
        <f t="shared" si="7"/>
        <v>0</v>
      </c>
      <c r="T4" s="377">
        <f t="shared" si="8"/>
        <v>150</v>
      </c>
      <c r="U4" s="377">
        <f t="shared" si="9"/>
        <v>6</v>
      </c>
      <c r="V4" s="376" t="s">
        <v>207</v>
      </c>
      <c r="W4" s="376" t="s">
        <v>74</v>
      </c>
      <c r="X4" s="376" t="s">
        <v>74</v>
      </c>
      <c r="Y4" s="376">
        <v>19</v>
      </c>
      <c r="Z4" s="293">
        <f t="shared" si="10"/>
        <v>30</v>
      </c>
      <c r="AA4" s="378">
        <f t="shared" si="11"/>
        <v>30</v>
      </c>
      <c r="AB4" s="379">
        <f t="shared" si="12"/>
        <v>1</v>
      </c>
      <c r="AC4" s="380">
        <f t="shared" si="13"/>
        <v>60</v>
      </c>
      <c r="AD4" s="379">
        <f t="shared" si="14"/>
        <v>3</v>
      </c>
      <c r="AE4" s="550" t="s">
        <v>7</v>
      </c>
      <c r="AF4" s="302">
        <f t="shared" si="15"/>
        <v>15</v>
      </c>
      <c r="AG4" s="302">
        <f t="shared" si="16"/>
        <v>3</v>
      </c>
      <c r="AH4" s="551" t="s">
        <v>197</v>
      </c>
      <c r="AI4" s="551" t="s">
        <v>7</v>
      </c>
      <c r="AJ4" s="551" t="s">
        <v>172</v>
      </c>
      <c r="AK4" s="551" t="s">
        <v>7</v>
      </c>
      <c r="AL4" s="302">
        <f t="shared" si="17"/>
        <v>15</v>
      </c>
      <c r="AM4" s="302">
        <f t="shared" si="18"/>
        <v>3</v>
      </c>
      <c r="AN4" s="381">
        <f t="shared" si="19"/>
        <v>15</v>
      </c>
      <c r="AO4" s="381">
        <f t="shared" si="20"/>
        <v>0</v>
      </c>
      <c r="AP4" s="381">
        <f t="shared" si="21"/>
        <v>0</v>
      </c>
      <c r="AQ4" s="381">
        <f t="shared" si="22"/>
        <v>0</v>
      </c>
      <c r="AR4" s="381">
        <f t="shared" si="23"/>
        <v>0</v>
      </c>
      <c r="AS4" s="382">
        <f t="shared" si="24"/>
        <v>15</v>
      </c>
      <c r="AT4" s="376" t="s">
        <v>1567</v>
      </c>
      <c r="AU4" s="376" t="s">
        <v>74</v>
      </c>
      <c r="AV4" s="302">
        <f t="shared" si="25"/>
        <v>0</v>
      </c>
      <c r="AW4" s="302">
        <f t="shared" si="26"/>
        <v>0</v>
      </c>
      <c r="AX4" s="376" t="s">
        <v>13</v>
      </c>
      <c r="AY4" s="383">
        <f t="shared" si="27"/>
        <v>10</v>
      </c>
      <c r="AZ4" s="383">
        <f t="shared" si="28"/>
        <v>8</v>
      </c>
      <c r="BA4" s="384" t="s">
        <v>246</v>
      </c>
      <c r="BB4" s="376">
        <v>8</v>
      </c>
      <c r="BC4" s="383">
        <f t="shared" si="29"/>
        <v>1</v>
      </c>
      <c r="BD4" s="385" t="s">
        <v>268</v>
      </c>
      <c r="BE4" s="376">
        <v>10</v>
      </c>
      <c r="BF4" s="383">
        <f t="shared" si="30"/>
        <v>2</v>
      </c>
      <c r="BG4" s="386">
        <f t="shared" si="31"/>
        <v>11</v>
      </c>
      <c r="BH4" s="386">
        <f t="shared" si="32"/>
        <v>1</v>
      </c>
      <c r="BI4" s="386">
        <f t="shared" si="33"/>
        <v>0</v>
      </c>
      <c r="BJ4" s="386">
        <f t="shared" si="34"/>
        <v>0</v>
      </c>
      <c r="BK4" s="386">
        <f t="shared" si="35"/>
        <v>0</v>
      </c>
      <c r="BL4" s="387">
        <f t="shared" si="36"/>
        <v>18.333333333333332</v>
      </c>
      <c r="BM4" s="376" t="s">
        <v>2537</v>
      </c>
      <c r="BN4" s="627" t="s">
        <v>175</v>
      </c>
      <c r="BO4" s="627" t="s">
        <v>175</v>
      </c>
      <c r="BP4" s="562" t="s">
        <v>2552</v>
      </c>
      <c r="BQ4" s="628" t="s">
        <v>4250</v>
      </c>
      <c r="BR4" s="628" t="s">
        <v>2554</v>
      </c>
      <c r="BS4" s="628" t="s">
        <v>2555</v>
      </c>
      <c r="BT4" s="628" t="s">
        <v>2556</v>
      </c>
      <c r="BU4" s="628" t="s">
        <v>2557</v>
      </c>
      <c r="BV4" s="630" t="s">
        <v>2558</v>
      </c>
      <c r="BW4" s="628" t="s">
        <v>2553</v>
      </c>
      <c r="BX4" s="293">
        <f t="shared" si="37"/>
        <v>76</v>
      </c>
    </row>
    <row r="5" spans="1:76" ht="19.5" customHeight="1">
      <c r="A5" s="376" t="s">
        <v>910</v>
      </c>
      <c r="B5" s="635" t="s">
        <v>911</v>
      </c>
      <c r="C5" s="376" t="s">
        <v>220</v>
      </c>
      <c r="D5" s="324">
        <v>104</v>
      </c>
      <c r="E5" s="631">
        <v>85</v>
      </c>
      <c r="F5" s="293">
        <f t="shared" si="0"/>
        <v>30</v>
      </c>
      <c r="G5" s="376" t="s">
        <v>199</v>
      </c>
      <c r="H5" s="376">
        <v>83</v>
      </c>
      <c r="I5" s="293">
        <f t="shared" si="1"/>
        <v>30</v>
      </c>
      <c r="J5" s="376">
        <v>83</v>
      </c>
      <c r="K5" s="293">
        <f t="shared" si="2"/>
        <v>30</v>
      </c>
      <c r="L5" s="632">
        <v>91</v>
      </c>
      <c r="M5" s="293">
        <f t="shared" si="3"/>
        <v>40</v>
      </c>
      <c r="N5" s="376">
        <v>94</v>
      </c>
      <c r="O5" s="293">
        <f t="shared" si="4"/>
        <v>40</v>
      </c>
      <c r="P5" s="376">
        <v>70</v>
      </c>
      <c r="Q5" s="293">
        <f t="shared" si="5"/>
        <v>30</v>
      </c>
      <c r="R5" s="377">
        <f t="shared" si="6"/>
        <v>200</v>
      </c>
      <c r="S5" s="378">
        <f t="shared" si="7"/>
        <v>0</v>
      </c>
      <c r="T5" s="377">
        <f t="shared" si="8"/>
        <v>200</v>
      </c>
      <c r="U5" s="377">
        <f t="shared" si="9"/>
        <v>6</v>
      </c>
      <c r="V5" s="376" t="s">
        <v>200</v>
      </c>
      <c r="W5" s="376" t="s">
        <v>74</v>
      </c>
      <c r="X5" s="376" t="s">
        <v>74</v>
      </c>
      <c r="Y5" s="376">
        <v>21</v>
      </c>
      <c r="Z5" s="293">
        <f t="shared" si="10"/>
        <v>30</v>
      </c>
      <c r="AA5" s="378">
        <f t="shared" si="11"/>
        <v>30</v>
      </c>
      <c r="AB5" s="379">
        <f t="shared" si="12"/>
        <v>1</v>
      </c>
      <c r="AC5" s="380">
        <f t="shared" si="13"/>
        <v>60</v>
      </c>
      <c r="AD5" s="379">
        <f t="shared" si="14"/>
        <v>3</v>
      </c>
      <c r="AE5" s="550" t="s">
        <v>7</v>
      </c>
      <c r="AF5" s="302">
        <f t="shared" si="15"/>
        <v>15</v>
      </c>
      <c r="AG5" s="302">
        <f t="shared" si="16"/>
        <v>3</v>
      </c>
      <c r="AH5" s="551" t="s">
        <v>321</v>
      </c>
      <c r="AI5" s="551" t="s">
        <v>6</v>
      </c>
      <c r="AJ5" s="551" t="s">
        <v>174</v>
      </c>
      <c r="AK5" s="551" t="s">
        <v>8</v>
      </c>
      <c r="AL5" s="302">
        <f t="shared" si="17"/>
        <v>15</v>
      </c>
      <c r="AM5" s="302">
        <f t="shared" si="18"/>
        <v>3</v>
      </c>
      <c r="AN5" s="381">
        <f t="shared" si="19"/>
        <v>15</v>
      </c>
      <c r="AO5" s="381">
        <f t="shared" si="20"/>
        <v>0</v>
      </c>
      <c r="AP5" s="381">
        <f t="shared" si="21"/>
        <v>0</v>
      </c>
      <c r="AQ5" s="381">
        <f t="shared" si="22"/>
        <v>0</v>
      </c>
      <c r="AR5" s="381">
        <f t="shared" si="23"/>
        <v>0</v>
      </c>
      <c r="AS5" s="382">
        <f t="shared" si="24"/>
        <v>15</v>
      </c>
      <c r="AT5" s="376" t="s">
        <v>1567</v>
      </c>
      <c r="AU5" s="376" t="s">
        <v>74</v>
      </c>
      <c r="AV5" s="302">
        <f t="shared" si="25"/>
        <v>0</v>
      </c>
      <c r="AW5" s="302">
        <f t="shared" si="26"/>
        <v>0</v>
      </c>
      <c r="AX5" s="376" t="s">
        <v>13</v>
      </c>
      <c r="AY5" s="383">
        <f t="shared" si="27"/>
        <v>10</v>
      </c>
      <c r="AZ5" s="383">
        <f t="shared" si="28"/>
        <v>8</v>
      </c>
      <c r="BA5" s="384" t="s">
        <v>246</v>
      </c>
      <c r="BB5" s="376">
        <v>8</v>
      </c>
      <c r="BC5" s="383">
        <f t="shared" si="29"/>
        <v>1</v>
      </c>
      <c r="BD5" s="385" t="s">
        <v>268</v>
      </c>
      <c r="BE5" s="376">
        <v>10</v>
      </c>
      <c r="BF5" s="383">
        <f t="shared" si="30"/>
        <v>2</v>
      </c>
      <c r="BG5" s="386">
        <f t="shared" si="31"/>
        <v>11</v>
      </c>
      <c r="BH5" s="386">
        <f t="shared" si="32"/>
        <v>1</v>
      </c>
      <c r="BI5" s="386">
        <f t="shared" si="33"/>
        <v>0</v>
      </c>
      <c r="BJ5" s="386">
        <f t="shared" si="34"/>
        <v>0</v>
      </c>
      <c r="BK5" s="386">
        <f t="shared" si="35"/>
        <v>0</v>
      </c>
      <c r="BL5" s="387">
        <f t="shared" si="36"/>
        <v>18.333333333333332</v>
      </c>
      <c r="BM5" s="376" t="s">
        <v>2537</v>
      </c>
      <c r="BN5" s="627" t="s">
        <v>175</v>
      </c>
      <c r="BO5" s="627" t="s">
        <v>175</v>
      </c>
      <c r="BP5" s="562" t="s">
        <v>2559</v>
      </c>
      <c r="BQ5" s="628" t="s">
        <v>4251</v>
      </c>
      <c r="BR5" s="629" t="s">
        <v>2561</v>
      </c>
      <c r="BS5" s="628" t="s">
        <v>2562</v>
      </c>
      <c r="BT5" s="628" t="s">
        <v>2563</v>
      </c>
      <c r="BU5" s="628" t="s">
        <v>2564</v>
      </c>
      <c r="BV5" s="630" t="s">
        <v>2565</v>
      </c>
      <c r="BW5" s="628" t="s">
        <v>2560</v>
      </c>
      <c r="BX5" s="293">
        <f t="shared" si="37"/>
        <v>84</v>
      </c>
    </row>
    <row r="6" spans="1:76" ht="19.5" customHeight="1">
      <c r="A6" s="376" t="s">
        <v>912</v>
      </c>
      <c r="B6" s="626" t="s">
        <v>913</v>
      </c>
      <c r="C6" s="376" t="s">
        <v>220</v>
      </c>
      <c r="D6" s="324">
        <v>106.5</v>
      </c>
      <c r="E6" s="631">
        <v>72</v>
      </c>
      <c r="F6" s="293">
        <f t="shared" si="0"/>
        <v>30</v>
      </c>
      <c r="G6" s="376" t="s">
        <v>199</v>
      </c>
      <c r="H6" s="376">
        <v>92</v>
      </c>
      <c r="I6" s="293">
        <f t="shared" si="1"/>
        <v>40</v>
      </c>
      <c r="J6" s="376">
        <v>76</v>
      </c>
      <c r="K6" s="293">
        <f t="shared" si="2"/>
        <v>30</v>
      </c>
      <c r="L6" s="632">
        <v>83</v>
      </c>
      <c r="M6" s="293">
        <f t="shared" si="3"/>
        <v>30</v>
      </c>
      <c r="N6" s="376">
        <v>86</v>
      </c>
      <c r="O6" s="293">
        <f t="shared" si="4"/>
        <v>30</v>
      </c>
      <c r="P6" s="376">
        <v>70</v>
      </c>
      <c r="Q6" s="293">
        <f t="shared" si="5"/>
        <v>30</v>
      </c>
      <c r="R6" s="377">
        <f t="shared" si="6"/>
        <v>190</v>
      </c>
      <c r="S6" s="378">
        <f t="shared" si="7"/>
        <v>0</v>
      </c>
      <c r="T6" s="377">
        <f t="shared" si="8"/>
        <v>190</v>
      </c>
      <c r="U6" s="377">
        <f t="shared" si="9"/>
        <v>6</v>
      </c>
      <c r="V6" s="376" t="s">
        <v>200</v>
      </c>
      <c r="W6" s="376" t="s">
        <v>74</v>
      </c>
      <c r="X6" s="376" t="s">
        <v>74</v>
      </c>
      <c r="Y6" s="376">
        <v>24</v>
      </c>
      <c r="Z6" s="293">
        <f t="shared" si="10"/>
        <v>40</v>
      </c>
      <c r="AA6" s="378">
        <f t="shared" si="11"/>
        <v>40</v>
      </c>
      <c r="AB6" s="379">
        <f t="shared" si="12"/>
        <v>1</v>
      </c>
      <c r="AC6" s="380">
        <f t="shared" si="13"/>
        <v>80</v>
      </c>
      <c r="AD6" s="379">
        <f t="shared" si="14"/>
        <v>4</v>
      </c>
      <c r="AE6" s="550" t="s">
        <v>7</v>
      </c>
      <c r="AF6" s="302">
        <f t="shared" si="15"/>
        <v>15</v>
      </c>
      <c r="AG6" s="302">
        <f t="shared" si="16"/>
        <v>3</v>
      </c>
      <c r="AH6" s="551" t="s">
        <v>218</v>
      </c>
      <c r="AI6" s="551" t="s">
        <v>7</v>
      </c>
      <c r="AJ6" s="551" t="s">
        <v>172</v>
      </c>
      <c r="AK6" s="551" t="s">
        <v>6</v>
      </c>
      <c r="AL6" s="302">
        <f t="shared" si="17"/>
        <v>15</v>
      </c>
      <c r="AM6" s="302">
        <f t="shared" si="18"/>
        <v>3</v>
      </c>
      <c r="AN6" s="381">
        <f t="shared" si="19"/>
        <v>16</v>
      </c>
      <c r="AO6" s="381">
        <f t="shared" si="20"/>
        <v>0</v>
      </c>
      <c r="AP6" s="381">
        <f t="shared" si="21"/>
        <v>0</v>
      </c>
      <c r="AQ6" s="381">
        <f t="shared" si="22"/>
        <v>0</v>
      </c>
      <c r="AR6" s="381">
        <f t="shared" si="23"/>
        <v>0</v>
      </c>
      <c r="AS6" s="382">
        <f t="shared" si="24"/>
        <v>16</v>
      </c>
      <c r="AT6" s="376" t="s">
        <v>1567</v>
      </c>
      <c r="AU6" s="376" t="s">
        <v>74</v>
      </c>
      <c r="AV6" s="302">
        <f t="shared" si="25"/>
        <v>0</v>
      </c>
      <c r="AW6" s="302">
        <f t="shared" si="26"/>
        <v>0</v>
      </c>
      <c r="AX6" s="376" t="s">
        <v>13</v>
      </c>
      <c r="AY6" s="383">
        <f t="shared" si="27"/>
        <v>10</v>
      </c>
      <c r="AZ6" s="383">
        <f t="shared" si="28"/>
        <v>8</v>
      </c>
      <c r="BA6" s="384" t="s">
        <v>246</v>
      </c>
      <c r="BB6" s="376">
        <v>8</v>
      </c>
      <c r="BC6" s="383">
        <f t="shared" si="29"/>
        <v>1</v>
      </c>
      <c r="BD6" s="385" t="s">
        <v>268</v>
      </c>
      <c r="BE6" s="376">
        <v>10</v>
      </c>
      <c r="BF6" s="383">
        <f t="shared" si="30"/>
        <v>2</v>
      </c>
      <c r="BG6" s="386">
        <f t="shared" si="31"/>
        <v>11</v>
      </c>
      <c r="BH6" s="386">
        <f t="shared" si="32"/>
        <v>1</v>
      </c>
      <c r="BI6" s="386">
        <f t="shared" si="33"/>
        <v>0</v>
      </c>
      <c r="BJ6" s="386">
        <f t="shared" si="34"/>
        <v>0</v>
      </c>
      <c r="BK6" s="386">
        <f t="shared" si="35"/>
        <v>0</v>
      </c>
      <c r="BL6" s="387">
        <f t="shared" si="36"/>
        <v>18.333333333333332</v>
      </c>
      <c r="BM6" s="376" t="s">
        <v>2537</v>
      </c>
      <c r="BN6" s="627" t="s">
        <v>175</v>
      </c>
      <c r="BO6" s="627" t="s">
        <v>175</v>
      </c>
      <c r="BP6" s="562" t="s">
        <v>2566</v>
      </c>
      <c r="BQ6" s="628" t="s">
        <v>4252</v>
      </c>
      <c r="BR6" s="629" t="s">
        <v>2245</v>
      </c>
      <c r="BS6" s="628" t="s">
        <v>2568</v>
      </c>
      <c r="BT6" s="628" t="s">
        <v>2569</v>
      </c>
      <c r="BU6" s="628" t="s">
        <v>2570</v>
      </c>
      <c r="BV6" s="630" t="s">
        <v>2571</v>
      </c>
      <c r="BW6" s="628" t="s">
        <v>2567</v>
      </c>
      <c r="BX6" s="293">
        <f t="shared" si="37"/>
        <v>96</v>
      </c>
    </row>
    <row r="7" spans="1:76" ht="19.5" customHeight="1">
      <c r="A7" s="376" t="s">
        <v>914</v>
      </c>
      <c r="B7" s="626" t="s">
        <v>915</v>
      </c>
      <c r="C7" s="376" t="s">
        <v>220</v>
      </c>
      <c r="D7" s="324">
        <v>89.5</v>
      </c>
      <c r="E7" s="631">
        <v>57</v>
      </c>
      <c r="F7" s="293">
        <f t="shared" si="0"/>
        <v>20</v>
      </c>
      <c r="G7" s="376" t="s">
        <v>208</v>
      </c>
      <c r="H7" s="376">
        <v>63</v>
      </c>
      <c r="I7" s="293">
        <f t="shared" si="1"/>
        <v>20</v>
      </c>
      <c r="J7" s="376">
        <v>65</v>
      </c>
      <c r="K7" s="293">
        <f t="shared" si="2"/>
        <v>30</v>
      </c>
      <c r="L7" s="632">
        <v>79</v>
      </c>
      <c r="M7" s="293">
        <f t="shared" si="3"/>
        <v>30</v>
      </c>
      <c r="N7" s="376">
        <v>69</v>
      </c>
      <c r="O7" s="293">
        <f t="shared" si="4"/>
        <v>30</v>
      </c>
      <c r="P7" s="376">
        <v>59</v>
      </c>
      <c r="Q7" s="293">
        <f t="shared" si="5"/>
        <v>20</v>
      </c>
      <c r="R7" s="377">
        <f t="shared" si="6"/>
        <v>150</v>
      </c>
      <c r="S7" s="378">
        <f t="shared" si="7"/>
        <v>0</v>
      </c>
      <c r="T7" s="377">
        <f t="shared" si="8"/>
        <v>150</v>
      </c>
      <c r="U7" s="377">
        <f t="shared" si="9"/>
        <v>6</v>
      </c>
      <c r="V7" s="376" t="s">
        <v>207</v>
      </c>
      <c r="W7" s="376" t="s">
        <v>74</v>
      </c>
      <c r="X7" s="376" t="s">
        <v>74</v>
      </c>
      <c r="Y7" s="376">
        <v>22</v>
      </c>
      <c r="Z7" s="293">
        <f t="shared" si="10"/>
        <v>30</v>
      </c>
      <c r="AA7" s="378">
        <f t="shared" si="11"/>
        <v>30</v>
      </c>
      <c r="AB7" s="379">
        <f t="shared" si="12"/>
        <v>1</v>
      </c>
      <c r="AC7" s="380">
        <f t="shared" si="13"/>
        <v>60</v>
      </c>
      <c r="AD7" s="379">
        <f t="shared" si="14"/>
        <v>3</v>
      </c>
      <c r="AE7" s="550" t="s">
        <v>7</v>
      </c>
      <c r="AF7" s="302">
        <f t="shared" si="15"/>
        <v>15</v>
      </c>
      <c r="AG7" s="302">
        <f t="shared" si="16"/>
        <v>3</v>
      </c>
      <c r="AH7" s="551" t="s">
        <v>197</v>
      </c>
      <c r="AI7" s="551" t="s">
        <v>7</v>
      </c>
      <c r="AJ7" s="551" t="s">
        <v>174</v>
      </c>
      <c r="AK7" s="551" t="s">
        <v>8</v>
      </c>
      <c r="AL7" s="302">
        <f t="shared" si="17"/>
        <v>15</v>
      </c>
      <c r="AM7" s="302">
        <f t="shared" si="18"/>
        <v>3</v>
      </c>
      <c r="AN7" s="381">
        <f t="shared" si="19"/>
        <v>15</v>
      </c>
      <c r="AO7" s="381">
        <f t="shared" si="20"/>
        <v>0</v>
      </c>
      <c r="AP7" s="381">
        <f t="shared" si="21"/>
        <v>0</v>
      </c>
      <c r="AQ7" s="381">
        <f t="shared" si="22"/>
        <v>0</v>
      </c>
      <c r="AR7" s="381">
        <f t="shared" si="23"/>
        <v>0</v>
      </c>
      <c r="AS7" s="382">
        <f t="shared" si="24"/>
        <v>15</v>
      </c>
      <c r="AT7" s="376" t="s">
        <v>1567</v>
      </c>
      <c r="AU7" s="376" t="s">
        <v>74</v>
      </c>
      <c r="AV7" s="302">
        <f t="shared" si="25"/>
        <v>0</v>
      </c>
      <c r="AW7" s="302">
        <f t="shared" si="26"/>
        <v>0</v>
      </c>
      <c r="AX7" s="376" t="s">
        <v>13</v>
      </c>
      <c r="AY7" s="383">
        <f t="shared" si="27"/>
        <v>10</v>
      </c>
      <c r="AZ7" s="383">
        <f t="shared" si="28"/>
        <v>8</v>
      </c>
      <c r="BA7" s="384" t="s">
        <v>246</v>
      </c>
      <c r="BB7" s="376">
        <v>8</v>
      </c>
      <c r="BC7" s="383">
        <f t="shared" si="29"/>
        <v>1</v>
      </c>
      <c r="BD7" s="385" t="s">
        <v>268</v>
      </c>
      <c r="BE7" s="376">
        <v>10</v>
      </c>
      <c r="BF7" s="383">
        <f t="shared" si="30"/>
        <v>2</v>
      </c>
      <c r="BG7" s="386">
        <f t="shared" si="31"/>
        <v>11</v>
      </c>
      <c r="BH7" s="386">
        <f t="shared" si="32"/>
        <v>1</v>
      </c>
      <c r="BI7" s="386">
        <f t="shared" si="33"/>
        <v>0</v>
      </c>
      <c r="BJ7" s="386">
        <f t="shared" si="34"/>
        <v>0</v>
      </c>
      <c r="BK7" s="386">
        <f t="shared" si="35"/>
        <v>0</v>
      </c>
      <c r="BL7" s="387">
        <f t="shared" si="36"/>
        <v>18.333333333333332</v>
      </c>
      <c r="BM7" s="376" t="s">
        <v>2537</v>
      </c>
      <c r="BN7" s="627" t="s">
        <v>175</v>
      </c>
      <c r="BO7" s="627" t="s">
        <v>175</v>
      </c>
      <c r="BP7" s="562" t="s">
        <v>2572</v>
      </c>
      <c r="BQ7" s="628" t="s">
        <v>4253</v>
      </c>
      <c r="BR7" s="628" t="s">
        <v>2574</v>
      </c>
      <c r="BS7" s="628" t="s">
        <v>2575</v>
      </c>
      <c r="BT7" s="628" t="s">
        <v>2576</v>
      </c>
      <c r="BU7" s="628" t="s">
        <v>2577</v>
      </c>
      <c r="BV7" s="630" t="s">
        <v>2578</v>
      </c>
      <c r="BW7" s="628" t="s">
        <v>2573</v>
      </c>
      <c r="BX7" s="293">
        <f t="shared" si="37"/>
        <v>88</v>
      </c>
    </row>
    <row r="8" spans="1:76" ht="19.5" customHeight="1">
      <c r="A8" s="376" t="s">
        <v>916</v>
      </c>
      <c r="B8" s="626" t="s">
        <v>917</v>
      </c>
      <c r="C8" s="376" t="s">
        <v>220</v>
      </c>
      <c r="D8" s="324">
        <v>96.5</v>
      </c>
      <c r="E8" s="631">
        <v>63</v>
      </c>
      <c r="F8" s="293">
        <f t="shared" si="0"/>
        <v>20</v>
      </c>
      <c r="G8" s="376" t="s">
        <v>199</v>
      </c>
      <c r="H8" s="376">
        <v>75</v>
      </c>
      <c r="I8" s="293">
        <f t="shared" si="1"/>
        <v>30</v>
      </c>
      <c r="J8" s="376">
        <v>67</v>
      </c>
      <c r="K8" s="293">
        <f t="shared" si="2"/>
        <v>30</v>
      </c>
      <c r="L8" s="632">
        <v>48</v>
      </c>
      <c r="M8" s="293">
        <f t="shared" si="3"/>
        <v>20</v>
      </c>
      <c r="N8" s="376">
        <v>63</v>
      </c>
      <c r="O8" s="293">
        <f t="shared" si="4"/>
        <v>20</v>
      </c>
      <c r="P8" s="376">
        <v>80</v>
      </c>
      <c r="Q8" s="293">
        <f t="shared" si="5"/>
        <v>30</v>
      </c>
      <c r="R8" s="377">
        <f t="shared" si="6"/>
        <v>150</v>
      </c>
      <c r="S8" s="378">
        <f t="shared" si="7"/>
        <v>0</v>
      </c>
      <c r="T8" s="377">
        <f t="shared" si="8"/>
        <v>150</v>
      </c>
      <c r="U8" s="377">
        <f t="shared" si="9"/>
        <v>6</v>
      </c>
      <c r="V8" s="376" t="s">
        <v>200</v>
      </c>
      <c r="W8" s="376" t="s">
        <v>74</v>
      </c>
      <c r="X8" s="376" t="s">
        <v>74</v>
      </c>
      <c r="Y8" s="376">
        <v>18</v>
      </c>
      <c r="Z8" s="293">
        <f t="shared" si="10"/>
        <v>30</v>
      </c>
      <c r="AA8" s="378">
        <f t="shared" si="11"/>
        <v>30</v>
      </c>
      <c r="AB8" s="379">
        <f t="shared" si="12"/>
        <v>1</v>
      </c>
      <c r="AC8" s="380">
        <f t="shared" si="13"/>
        <v>60</v>
      </c>
      <c r="AD8" s="379">
        <f t="shared" si="14"/>
        <v>3</v>
      </c>
      <c r="AE8" s="550" t="s">
        <v>7</v>
      </c>
      <c r="AF8" s="302">
        <f t="shared" si="15"/>
        <v>15</v>
      </c>
      <c r="AG8" s="302">
        <f t="shared" si="16"/>
        <v>3</v>
      </c>
      <c r="AH8" s="551" t="s">
        <v>197</v>
      </c>
      <c r="AI8" s="551" t="s">
        <v>8</v>
      </c>
      <c r="AJ8" s="551" t="s">
        <v>173</v>
      </c>
      <c r="AK8" s="551" t="s">
        <v>8</v>
      </c>
      <c r="AL8" s="302">
        <f t="shared" si="17"/>
        <v>10</v>
      </c>
      <c r="AM8" s="302">
        <f t="shared" si="18"/>
        <v>2</v>
      </c>
      <c r="AN8" s="381">
        <f t="shared" si="19"/>
        <v>14</v>
      </c>
      <c r="AO8" s="381">
        <f t="shared" si="20"/>
        <v>0</v>
      </c>
      <c r="AP8" s="381">
        <f t="shared" si="21"/>
        <v>0</v>
      </c>
      <c r="AQ8" s="381">
        <f t="shared" si="22"/>
        <v>0</v>
      </c>
      <c r="AR8" s="381">
        <f t="shared" si="23"/>
        <v>0</v>
      </c>
      <c r="AS8" s="382">
        <f t="shared" si="24"/>
        <v>14</v>
      </c>
      <c r="AT8" s="376" t="s">
        <v>1567</v>
      </c>
      <c r="AU8" s="376" t="s">
        <v>74</v>
      </c>
      <c r="AV8" s="302">
        <f t="shared" si="25"/>
        <v>0</v>
      </c>
      <c r="AW8" s="302">
        <f t="shared" si="26"/>
        <v>0</v>
      </c>
      <c r="AX8" s="376" t="s">
        <v>13</v>
      </c>
      <c r="AY8" s="383">
        <f t="shared" si="27"/>
        <v>10</v>
      </c>
      <c r="AZ8" s="383">
        <f t="shared" si="28"/>
        <v>8</v>
      </c>
      <c r="BA8" s="384" t="s">
        <v>246</v>
      </c>
      <c r="BB8" s="376">
        <v>8</v>
      </c>
      <c r="BC8" s="383">
        <f t="shared" si="29"/>
        <v>1</v>
      </c>
      <c r="BD8" s="385" t="s">
        <v>268</v>
      </c>
      <c r="BE8" s="376">
        <v>10</v>
      </c>
      <c r="BF8" s="383">
        <f t="shared" si="30"/>
        <v>2</v>
      </c>
      <c r="BG8" s="386">
        <f t="shared" si="31"/>
        <v>11</v>
      </c>
      <c r="BH8" s="386">
        <f t="shared" si="32"/>
        <v>1</v>
      </c>
      <c r="BI8" s="386">
        <f t="shared" si="33"/>
        <v>0</v>
      </c>
      <c r="BJ8" s="386">
        <f t="shared" si="34"/>
        <v>0</v>
      </c>
      <c r="BK8" s="386">
        <f t="shared" si="35"/>
        <v>0</v>
      </c>
      <c r="BL8" s="387">
        <f t="shared" si="36"/>
        <v>18.333333333333332</v>
      </c>
      <c r="BM8" s="376" t="s">
        <v>2537</v>
      </c>
      <c r="BN8" s="627" t="s">
        <v>175</v>
      </c>
      <c r="BO8" s="627" t="s">
        <v>175</v>
      </c>
      <c r="BP8" s="562" t="s">
        <v>2579</v>
      </c>
      <c r="BQ8" s="628" t="s">
        <v>4254</v>
      </c>
      <c r="BR8" s="629" t="s">
        <v>2581</v>
      </c>
      <c r="BS8" s="628" t="s">
        <v>3538</v>
      </c>
      <c r="BT8" s="628" t="s">
        <v>3539</v>
      </c>
      <c r="BU8" s="628" t="s">
        <v>3540</v>
      </c>
      <c r="BV8" s="628" t="s">
        <v>3541</v>
      </c>
      <c r="BW8" s="628" t="s">
        <v>2580</v>
      </c>
      <c r="BX8" s="293">
        <f t="shared" si="37"/>
        <v>72</v>
      </c>
    </row>
    <row r="9" spans="1:76" ht="19.5" customHeight="1">
      <c r="A9" s="376" t="s">
        <v>918</v>
      </c>
      <c r="B9" s="635" t="s">
        <v>919</v>
      </c>
      <c r="C9" s="376" t="s">
        <v>220</v>
      </c>
      <c r="D9" s="324">
        <v>106.5</v>
      </c>
      <c r="E9" s="631">
        <v>77</v>
      </c>
      <c r="F9" s="293">
        <f t="shared" si="0"/>
        <v>30</v>
      </c>
      <c r="G9" s="376" t="s">
        <v>199</v>
      </c>
      <c r="H9" s="376">
        <v>92</v>
      </c>
      <c r="I9" s="293">
        <f t="shared" si="1"/>
        <v>40</v>
      </c>
      <c r="J9" s="376">
        <v>86</v>
      </c>
      <c r="K9" s="293">
        <f t="shared" si="2"/>
        <v>30</v>
      </c>
      <c r="L9" s="632">
        <v>93</v>
      </c>
      <c r="M9" s="293">
        <f t="shared" si="3"/>
        <v>40</v>
      </c>
      <c r="N9" s="376">
        <v>82</v>
      </c>
      <c r="O9" s="293">
        <f t="shared" si="4"/>
        <v>30</v>
      </c>
      <c r="P9" s="376">
        <v>64</v>
      </c>
      <c r="Q9" s="293">
        <f t="shared" si="5"/>
        <v>20</v>
      </c>
      <c r="R9" s="377">
        <f t="shared" si="6"/>
        <v>190</v>
      </c>
      <c r="S9" s="378">
        <f t="shared" si="7"/>
        <v>0</v>
      </c>
      <c r="T9" s="377">
        <f t="shared" si="8"/>
        <v>190</v>
      </c>
      <c r="U9" s="377">
        <f t="shared" si="9"/>
        <v>6</v>
      </c>
      <c r="V9" s="376" t="s">
        <v>200</v>
      </c>
      <c r="W9" s="376" t="s">
        <v>74</v>
      </c>
      <c r="X9" s="376" t="s">
        <v>74</v>
      </c>
      <c r="Y9" s="376">
        <v>25</v>
      </c>
      <c r="Z9" s="293">
        <f t="shared" si="10"/>
        <v>40</v>
      </c>
      <c r="AA9" s="378">
        <f t="shared" si="11"/>
        <v>40</v>
      </c>
      <c r="AB9" s="379">
        <f t="shared" si="12"/>
        <v>1</v>
      </c>
      <c r="AC9" s="380">
        <f t="shared" si="13"/>
        <v>80</v>
      </c>
      <c r="AD9" s="379">
        <f t="shared" si="14"/>
        <v>4</v>
      </c>
      <c r="AE9" s="550" t="s">
        <v>7</v>
      </c>
      <c r="AF9" s="302">
        <f t="shared" si="15"/>
        <v>15</v>
      </c>
      <c r="AG9" s="302">
        <f t="shared" si="16"/>
        <v>3</v>
      </c>
      <c r="AH9" s="551" t="s">
        <v>321</v>
      </c>
      <c r="AI9" s="551" t="s">
        <v>7</v>
      </c>
      <c r="AJ9" s="551" t="s">
        <v>174</v>
      </c>
      <c r="AK9" s="551" t="s">
        <v>8</v>
      </c>
      <c r="AL9" s="302">
        <f t="shared" si="17"/>
        <v>15</v>
      </c>
      <c r="AM9" s="302">
        <f t="shared" si="18"/>
        <v>3</v>
      </c>
      <c r="AN9" s="381">
        <f t="shared" si="19"/>
        <v>16</v>
      </c>
      <c r="AO9" s="381">
        <f t="shared" si="20"/>
        <v>0</v>
      </c>
      <c r="AP9" s="381">
        <f t="shared" si="21"/>
        <v>0</v>
      </c>
      <c r="AQ9" s="381">
        <f t="shared" si="22"/>
        <v>0</v>
      </c>
      <c r="AR9" s="381">
        <f t="shared" si="23"/>
        <v>0</v>
      </c>
      <c r="AS9" s="382">
        <f t="shared" si="24"/>
        <v>16</v>
      </c>
      <c r="AT9" s="376" t="s">
        <v>1567</v>
      </c>
      <c r="AU9" s="376" t="s">
        <v>74</v>
      </c>
      <c r="AV9" s="302">
        <f t="shared" si="25"/>
        <v>0</v>
      </c>
      <c r="AW9" s="302">
        <f t="shared" si="26"/>
        <v>0</v>
      </c>
      <c r="AX9" s="376" t="s">
        <v>13</v>
      </c>
      <c r="AY9" s="383">
        <f t="shared" si="27"/>
        <v>10</v>
      </c>
      <c r="AZ9" s="383">
        <f t="shared" si="28"/>
        <v>8</v>
      </c>
      <c r="BA9" s="384" t="s">
        <v>246</v>
      </c>
      <c r="BB9" s="376">
        <v>8</v>
      </c>
      <c r="BC9" s="383">
        <f t="shared" si="29"/>
        <v>1</v>
      </c>
      <c r="BD9" s="385" t="s">
        <v>268</v>
      </c>
      <c r="BE9" s="376">
        <v>10</v>
      </c>
      <c r="BF9" s="383">
        <f t="shared" si="30"/>
        <v>2</v>
      </c>
      <c r="BG9" s="386">
        <f t="shared" si="31"/>
        <v>11</v>
      </c>
      <c r="BH9" s="386">
        <f t="shared" si="32"/>
        <v>1</v>
      </c>
      <c r="BI9" s="386">
        <f t="shared" si="33"/>
        <v>0</v>
      </c>
      <c r="BJ9" s="386">
        <f t="shared" si="34"/>
        <v>0</v>
      </c>
      <c r="BK9" s="386">
        <f t="shared" si="35"/>
        <v>0</v>
      </c>
      <c r="BL9" s="387">
        <f t="shared" si="36"/>
        <v>18.333333333333332</v>
      </c>
      <c r="BM9" s="376" t="s">
        <v>2537</v>
      </c>
      <c r="BN9" s="627" t="s">
        <v>175</v>
      </c>
      <c r="BO9" s="627" t="s">
        <v>175</v>
      </c>
      <c r="BP9" s="562" t="s">
        <v>2579</v>
      </c>
      <c r="BQ9" s="628" t="s">
        <v>4255</v>
      </c>
      <c r="BR9" s="629" t="s">
        <v>2561</v>
      </c>
      <c r="BS9" s="628" t="s">
        <v>2583</v>
      </c>
      <c r="BT9" s="628" t="s">
        <v>2584</v>
      </c>
      <c r="BU9" s="628" t="s">
        <v>2585</v>
      </c>
      <c r="BV9" s="630" t="s">
        <v>2586</v>
      </c>
      <c r="BW9" s="628" t="s">
        <v>2582</v>
      </c>
      <c r="BX9" s="293">
        <f t="shared" si="37"/>
        <v>100</v>
      </c>
    </row>
    <row r="10" spans="1:76" ht="19.5" customHeight="1">
      <c r="A10" s="376" t="s">
        <v>920</v>
      </c>
      <c r="B10" s="626" t="s">
        <v>921</v>
      </c>
      <c r="C10" s="376" t="s">
        <v>220</v>
      </c>
      <c r="D10" s="324">
        <v>92</v>
      </c>
      <c r="E10" s="631">
        <v>50</v>
      </c>
      <c r="F10" s="293">
        <f t="shared" si="0"/>
        <v>20</v>
      </c>
      <c r="G10" s="376" t="s">
        <v>199</v>
      </c>
      <c r="H10" s="376">
        <v>39</v>
      </c>
      <c r="I10" s="293">
        <f t="shared" si="1"/>
        <v>10</v>
      </c>
      <c r="J10" s="376">
        <v>29</v>
      </c>
      <c r="K10" s="293">
        <f t="shared" si="2"/>
        <v>10</v>
      </c>
      <c r="L10" s="632">
        <v>45</v>
      </c>
      <c r="M10" s="293">
        <f t="shared" si="3"/>
        <v>20</v>
      </c>
      <c r="N10" s="376">
        <v>56</v>
      </c>
      <c r="O10" s="293">
        <f t="shared" si="4"/>
        <v>20</v>
      </c>
      <c r="P10" s="376">
        <v>36</v>
      </c>
      <c r="Q10" s="293">
        <f t="shared" si="5"/>
        <v>10</v>
      </c>
      <c r="R10" s="377">
        <f t="shared" si="6"/>
        <v>90</v>
      </c>
      <c r="S10" s="378">
        <f t="shared" si="7"/>
        <v>0</v>
      </c>
      <c r="T10" s="377">
        <f t="shared" si="8"/>
        <v>90</v>
      </c>
      <c r="U10" s="377">
        <f t="shared" si="9"/>
        <v>4</v>
      </c>
      <c r="V10" s="376" t="s">
        <v>200</v>
      </c>
      <c r="W10" s="376" t="s">
        <v>74</v>
      </c>
      <c r="X10" s="376" t="s">
        <v>74</v>
      </c>
      <c r="Y10" s="376">
        <v>22</v>
      </c>
      <c r="Z10" s="293">
        <f t="shared" si="10"/>
        <v>30</v>
      </c>
      <c r="AA10" s="378">
        <f t="shared" si="11"/>
        <v>30</v>
      </c>
      <c r="AB10" s="379">
        <f t="shared" si="12"/>
        <v>1</v>
      </c>
      <c r="AC10" s="380">
        <f t="shared" si="13"/>
        <v>60</v>
      </c>
      <c r="AD10" s="379">
        <f t="shared" si="14"/>
        <v>3</v>
      </c>
      <c r="AE10" s="550" t="s">
        <v>7</v>
      </c>
      <c r="AF10" s="302">
        <f t="shared" si="15"/>
        <v>15</v>
      </c>
      <c r="AG10" s="302">
        <f t="shared" si="16"/>
        <v>3</v>
      </c>
      <c r="AH10" s="551" t="s">
        <v>171</v>
      </c>
      <c r="AI10" s="551" t="s">
        <v>7</v>
      </c>
      <c r="AJ10" s="551" t="s">
        <v>174</v>
      </c>
      <c r="AK10" s="551" t="s">
        <v>8</v>
      </c>
      <c r="AL10" s="302">
        <f t="shared" si="17"/>
        <v>15</v>
      </c>
      <c r="AM10" s="302">
        <f t="shared" si="18"/>
        <v>3</v>
      </c>
      <c r="AN10" s="381">
        <f t="shared" si="19"/>
        <v>13</v>
      </c>
      <c r="AO10" s="381">
        <f t="shared" si="20"/>
        <v>0</v>
      </c>
      <c r="AP10" s="381">
        <f t="shared" si="21"/>
        <v>0</v>
      </c>
      <c r="AQ10" s="381">
        <f t="shared" si="22"/>
        <v>0</v>
      </c>
      <c r="AR10" s="381">
        <f t="shared" si="23"/>
        <v>0</v>
      </c>
      <c r="AS10" s="382">
        <f t="shared" si="24"/>
        <v>13</v>
      </c>
      <c r="AT10" s="376" t="s">
        <v>1567</v>
      </c>
      <c r="AU10" s="376" t="s">
        <v>74</v>
      </c>
      <c r="AV10" s="302">
        <f t="shared" si="25"/>
        <v>0</v>
      </c>
      <c r="AW10" s="302">
        <f t="shared" si="26"/>
        <v>0</v>
      </c>
      <c r="AX10" s="376" t="s">
        <v>13</v>
      </c>
      <c r="AY10" s="383">
        <f t="shared" si="27"/>
        <v>10</v>
      </c>
      <c r="AZ10" s="383">
        <f t="shared" si="28"/>
        <v>8</v>
      </c>
      <c r="BA10" s="384" t="s">
        <v>246</v>
      </c>
      <c r="BB10" s="376">
        <v>8</v>
      </c>
      <c r="BC10" s="383">
        <f t="shared" si="29"/>
        <v>1</v>
      </c>
      <c r="BD10" s="385" t="s">
        <v>268</v>
      </c>
      <c r="BE10" s="376">
        <v>10</v>
      </c>
      <c r="BF10" s="383">
        <f t="shared" si="30"/>
        <v>2</v>
      </c>
      <c r="BG10" s="386">
        <f t="shared" si="31"/>
        <v>11</v>
      </c>
      <c r="BH10" s="386">
        <f t="shared" si="32"/>
        <v>1</v>
      </c>
      <c r="BI10" s="386">
        <f t="shared" si="33"/>
        <v>0</v>
      </c>
      <c r="BJ10" s="386">
        <f t="shared" si="34"/>
        <v>0</v>
      </c>
      <c r="BK10" s="386">
        <f t="shared" si="35"/>
        <v>0</v>
      </c>
      <c r="BL10" s="387">
        <f t="shared" si="36"/>
        <v>18.333333333333332</v>
      </c>
      <c r="BM10" s="376" t="s">
        <v>2537</v>
      </c>
      <c r="BN10" s="627" t="s">
        <v>175</v>
      </c>
      <c r="BO10" s="627" t="s">
        <v>175</v>
      </c>
      <c r="BP10" s="562" t="s">
        <v>2572</v>
      </c>
      <c r="BQ10" s="628" t="s">
        <v>4256</v>
      </c>
      <c r="BR10" s="629" t="s">
        <v>2581</v>
      </c>
      <c r="BS10" s="628" t="s">
        <v>3542</v>
      </c>
      <c r="BT10" s="628" t="s">
        <v>2588</v>
      </c>
      <c r="BU10" s="628" t="s">
        <v>2589</v>
      </c>
      <c r="BV10" s="630" t="s">
        <v>3543</v>
      </c>
      <c r="BW10" s="628" t="s">
        <v>2587</v>
      </c>
      <c r="BX10" s="293">
        <f t="shared" si="37"/>
        <v>88</v>
      </c>
    </row>
    <row r="11" spans="1:76" ht="19.5" customHeight="1">
      <c r="A11" s="376" t="s">
        <v>922</v>
      </c>
      <c r="B11" s="626" t="s">
        <v>923</v>
      </c>
      <c r="C11" s="376" t="s">
        <v>220</v>
      </c>
      <c r="D11" s="324">
        <v>97</v>
      </c>
      <c r="E11" s="631">
        <v>75</v>
      </c>
      <c r="F11" s="293">
        <f t="shared" si="0"/>
        <v>30</v>
      </c>
      <c r="G11" s="376" t="s">
        <v>199</v>
      </c>
      <c r="H11" s="376">
        <v>59</v>
      </c>
      <c r="I11" s="293">
        <f t="shared" si="1"/>
        <v>20</v>
      </c>
      <c r="J11" s="376">
        <v>45</v>
      </c>
      <c r="K11" s="293">
        <f t="shared" si="2"/>
        <v>20</v>
      </c>
      <c r="L11" s="632">
        <v>65</v>
      </c>
      <c r="M11" s="293">
        <f t="shared" si="3"/>
        <v>30</v>
      </c>
      <c r="N11" s="376">
        <v>79</v>
      </c>
      <c r="O11" s="293">
        <f t="shared" si="4"/>
        <v>30</v>
      </c>
      <c r="P11" s="376">
        <v>72</v>
      </c>
      <c r="Q11" s="293">
        <f t="shared" si="5"/>
        <v>30</v>
      </c>
      <c r="R11" s="377">
        <f t="shared" si="6"/>
        <v>160</v>
      </c>
      <c r="S11" s="378">
        <f t="shared" si="7"/>
        <v>0</v>
      </c>
      <c r="T11" s="377">
        <f t="shared" si="8"/>
        <v>160</v>
      </c>
      <c r="U11" s="377">
        <f t="shared" si="9"/>
        <v>6</v>
      </c>
      <c r="V11" s="376" t="s">
        <v>200</v>
      </c>
      <c r="W11" s="376" t="s">
        <v>74</v>
      </c>
      <c r="X11" s="376" t="s">
        <v>74</v>
      </c>
      <c r="Y11" s="376">
        <v>17</v>
      </c>
      <c r="Z11" s="293">
        <f t="shared" si="10"/>
        <v>30</v>
      </c>
      <c r="AA11" s="378">
        <f t="shared" si="11"/>
        <v>30</v>
      </c>
      <c r="AB11" s="379">
        <f t="shared" si="12"/>
        <v>1</v>
      </c>
      <c r="AC11" s="380">
        <f t="shared" si="13"/>
        <v>60</v>
      </c>
      <c r="AD11" s="379">
        <f t="shared" si="14"/>
        <v>3</v>
      </c>
      <c r="AE11" s="550" t="s">
        <v>7</v>
      </c>
      <c r="AF11" s="302">
        <f t="shared" si="15"/>
        <v>15</v>
      </c>
      <c r="AG11" s="302">
        <f t="shared" si="16"/>
        <v>3</v>
      </c>
      <c r="AH11" s="551" t="s">
        <v>170</v>
      </c>
      <c r="AI11" s="551" t="s">
        <v>6</v>
      </c>
      <c r="AJ11" s="551" t="s">
        <v>173</v>
      </c>
      <c r="AK11" s="551" t="s">
        <v>7</v>
      </c>
      <c r="AL11" s="302">
        <f t="shared" si="17"/>
        <v>15</v>
      </c>
      <c r="AM11" s="302">
        <f t="shared" si="18"/>
        <v>3</v>
      </c>
      <c r="AN11" s="381">
        <f t="shared" si="19"/>
        <v>15</v>
      </c>
      <c r="AO11" s="381">
        <f t="shared" si="20"/>
        <v>0</v>
      </c>
      <c r="AP11" s="381">
        <f t="shared" si="21"/>
        <v>0</v>
      </c>
      <c r="AQ11" s="381">
        <f t="shared" si="22"/>
        <v>0</v>
      </c>
      <c r="AR11" s="381">
        <f t="shared" si="23"/>
        <v>0</v>
      </c>
      <c r="AS11" s="382">
        <f t="shared" si="24"/>
        <v>15</v>
      </c>
      <c r="AT11" s="376" t="s">
        <v>1567</v>
      </c>
      <c r="AU11" s="376" t="s">
        <v>74</v>
      </c>
      <c r="AV11" s="302">
        <f t="shared" si="25"/>
        <v>0</v>
      </c>
      <c r="AW11" s="302">
        <f t="shared" si="26"/>
        <v>0</v>
      </c>
      <c r="AX11" s="376" t="s">
        <v>13</v>
      </c>
      <c r="AY11" s="383">
        <f t="shared" si="27"/>
        <v>10</v>
      </c>
      <c r="AZ11" s="383">
        <f t="shared" si="28"/>
        <v>8</v>
      </c>
      <c r="BA11" s="384" t="s">
        <v>246</v>
      </c>
      <c r="BB11" s="376">
        <v>8</v>
      </c>
      <c r="BC11" s="383">
        <f t="shared" si="29"/>
        <v>1</v>
      </c>
      <c r="BD11" s="385" t="s">
        <v>268</v>
      </c>
      <c r="BE11" s="376">
        <v>10</v>
      </c>
      <c r="BF11" s="383">
        <f t="shared" si="30"/>
        <v>2</v>
      </c>
      <c r="BG11" s="386">
        <f t="shared" si="31"/>
        <v>11</v>
      </c>
      <c r="BH11" s="386">
        <f t="shared" si="32"/>
        <v>1</v>
      </c>
      <c r="BI11" s="386">
        <f t="shared" si="33"/>
        <v>0</v>
      </c>
      <c r="BJ11" s="386">
        <f t="shared" si="34"/>
        <v>0</v>
      </c>
      <c r="BK11" s="386">
        <f t="shared" si="35"/>
        <v>0</v>
      </c>
      <c r="BL11" s="387">
        <f t="shared" si="36"/>
        <v>18.333333333333332</v>
      </c>
      <c r="BM11" s="376" t="s">
        <v>2537</v>
      </c>
      <c r="BN11" s="627" t="s">
        <v>175</v>
      </c>
      <c r="BO11" s="627" t="s">
        <v>175</v>
      </c>
      <c r="BP11" s="562" t="s">
        <v>2566</v>
      </c>
      <c r="BQ11" s="628" t="s">
        <v>4257</v>
      </c>
      <c r="BR11" s="629" t="s">
        <v>2540</v>
      </c>
      <c r="BS11" s="628" t="s">
        <v>2591</v>
      </c>
      <c r="BT11" s="628" t="s">
        <v>2592</v>
      </c>
      <c r="BU11" s="628" t="s">
        <v>2593</v>
      </c>
      <c r="BV11" s="630" t="s">
        <v>2594</v>
      </c>
      <c r="BW11" s="628" t="s">
        <v>2590</v>
      </c>
      <c r="BX11" s="293">
        <f t="shared" si="37"/>
        <v>68</v>
      </c>
    </row>
    <row r="12" spans="1:76" ht="19.5" customHeight="1">
      <c r="A12" s="376" t="s">
        <v>924</v>
      </c>
      <c r="B12" s="626" t="s">
        <v>925</v>
      </c>
      <c r="C12" s="376" t="s">
        <v>220</v>
      </c>
      <c r="D12" s="324">
        <v>106.5</v>
      </c>
      <c r="E12" s="631">
        <v>54</v>
      </c>
      <c r="F12" s="293">
        <f t="shared" si="0"/>
        <v>20</v>
      </c>
      <c r="G12" s="376" t="s">
        <v>199</v>
      </c>
      <c r="H12" s="376">
        <v>47</v>
      </c>
      <c r="I12" s="293">
        <f t="shared" si="1"/>
        <v>20</v>
      </c>
      <c r="J12" s="376">
        <v>61</v>
      </c>
      <c r="K12" s="293">
        <f t="shared" si="2"/>
        <v>20</v>
      </c>
      <c r="L12" s="632">
        <v>60</v>
      </c>
      <c r="M12" s="293">
        <f t="shared" si="3"/>
        <v>20</v>
      </c>
      <c r="N12" s="632">
        <v>50</v>
      </c>
      <c r="O12" s="293">
        <f t="shared" si="4"/>
        <v>20</v>
      </c>
      <c r="P12" s="632">
        <v>58</v>
      </c>
      <c r="Q12" s="293">
        <f t="shared" si="5"/>
        <v>20</v>
      </c>
      <c r="R12" s="377">
        <f t="shared" si="6"/>
        <v>120</v>
      </c>
      <c r="S12" s="378">
        <f t="shared" si="7"/>
        <v>0</v>
      </c>
      <c r="T12" s="377">
        <f t="shared" si="8"/>
        <v>120</v>
      </c>
      <c r="U12" s="377">
        <f t="shared" si="9"/>
        <v>4</v>
      </c>
      <c r="V12" s="376" t="s">
        <v>200</v>
      </c>
      <c r="W12" s="376" t="s">
        <v>74</v>
      </c>
      <c r="X12" s="376" t="s">
        <v>74</v>
      </c>
      <c r="Y12" s="376">
        <v>19</v>
      </c>
      <c r="Z12" s="293">
        <f t="shared" si="10"/>
        <v>30</v>
      </c>
      <c r="AA12" s="378">
        <f t="shared" si="11"/>
        <v>30</v>
      </c>
      <c r="AB12" s="379">
        <f t="shared" si="12"/>
        <v>1</v>
      </c>
      <c r="AC12" s="380">
        <f t="shared" si="13"/>
        <v>60</v>
      </c>
      <c r="AD12" s="379">
        <f t="shared" si="14"/>
        <v>3</v>
      </c>
      <c r="AE12" s="552" t="s">
        <v>6</v>
      </c>
      <c r="AF12" s="302">
        <f t="shared" si="15"/>
        <v>20</v>
      </c>
      <c r="AG12" s="302">
        <f t="shared" si="16"/>
        <v>4</v>
      </c>
      <c r="AH12" s="551" t="s">
        <v>171</v>
      </c>
      <c r="AI12" s="551" t="s">
        <v>7</v>
      </c>
      <c r="AJ12" s="551" t="s">
        <v>174</v>
      </c>
      <c r="AK12" s="551" t="s">
        <v>7</v>
      </c>
      <c r="AL12" s="302">
        <f t="shared" si="17"/>
        <v>15</v>
      </c>
      <c r="AM12" s="302">
        <f t="shared" si="18"/>
        <v>3</v>
      </c>
      <c r="AN12" s="381">
        <f t="shared" si="19"/>
        <v>14</v>
      </c>
      <c r="AO12" s="381">
        <f t="shared" si="20"/>
        <v>0</v>
      </c>
      <c r="AP12" s="381">
        <f t="shared" si="21"/>
        <v>0</v>
      </c>
      <c r="AQ12" s="381">
        <f t="shared" si="22"/>
        <v>0</v>
      </c>
      <c r="AR12" s="381">
        <f t="shared" si="23"/>
        <v>0</v>
      </c>
      <c r="AS12" s="382">
        <f t="shared" si="24"/>
        <v>14</v>
      </c>
      <c r="AT12" s="376" t="s">
        <v>1567</v>
      </c>
      <c r="AU12" s="376" t="s">
        <v>74</v>
      </c>
      <c r="AV12" s="302">
        <f t="shared" si="25"/>
        <v>0</v>
      </c>
      <c r="AW12" s="302">
        <f t="shared" si="26"/>
        <v>0</v>
      </c>
      <c r="AX12" s="376" t="s">
        <v>13</v>
      </c>
      <c r="AY12" s="383">
        <f t="shared" si="27"/>
        <v>10</v>
      </c>
      <c r="AZ12" s="383">
        <f t="shared" si="28"/>
        <v>8</v>
      </c>
      <c r="BA12" s="384" t="s">
        <v>246</v>
      </c>
      <c r="BB12" s="376">
        <v>8</v>
      </c>
      <c r="BC12" s="383">
        <f t="shared" si="29"/>
        <v>1</v>
      </c>
      <c r="BD12" s="385" t="s">
        <v>268</v>
      </c>
      <c r="BE12" s="376">
        <v>10</v>
      </c>
      <c r="BF12" s="383">
        <f t="shared" si="30"/>
        <v>2</v>
      </c>
      <c r="BG12" s="386">
        <f t="shared" si="31"/>
        <v>11</v>
      </c>
      <c r="BH12" s="386">
        <f t="shared" si="32"/>
        <v>1</v>
      </c>
      <c r="BI12" s="386">
        <f t="shared" si="33"/>
        <v>0</v>
      </c>
      <c r="BJ12" s="386">
        <f t="shared" si="34"/>
        <v>0</v>
      </c>
      <c r="BK12" s="386">
        <f t="shared" si="35"/>
        <v>0</v>
      </c>
      <c r="BL12" s="387">
        <f t="shared" si="36"/>
        <v>18.333333333333332</v>
      </c>
      <c r="BM12" s="376" t="s">
        <v>2537</v>
      </c>
      <c r="BN12" s="627" t="s">
        <v>2595</v>
      </c>
      <c r="BO12" s="627" t="s">
        <v>175</v>
      </c>
      <c r="BP12" s="562" t="s">
        <v>2596</v>
      </c>
      <c r="BQ12" s="628" t="s">
        <v>4258</v>
      </c>
      <c r="BR12" s="629" t="s">
        <v>2581</v>
      </c>
      <c r="BS12" s="628" t="s">
        <v>2598</v>
      </c>
      <c r="BT12" s="628" t="s">
        <v>2599</v>
      </c>
      <c r="BU12" s="628" t="s">
        <v>2600</v>
      </c>
      <c r="BV12" s="630" t="s">
        <v>2601</v>
      </c>
      <c r="BW12" s="628" t="s">
        <v>2597</v>
      </c>
      <c r="BX12" s="293">
        <f t="shared" si="37"/>
        <v>76</v>
      </c>
    </row>
    <row r="13" spans="1:76" ht="19.5" customHeight="1">
      <c r="A13" s="376" t="s">
        <v>926</v>
      </c>
      <c r="B13" s="626" t="s">
        <v>927</v>
      </c>
      <c r="C13" s="376" t="s">
        <v>220</v>
      </c>
      <c r="D13" s="324">
        <v>94</v>
      </c>
      <c r="E13" s="631">
        <v>85</v>
      </c>
      <c r="F13" s="293">
        <f t="shared" si="0"/>
        <v>30</v>
      </c>
      <c r="G13" s="376" t="s">
        <v>199</v>
      </c>
      <c r="H13" s="376">
        <v>95</v>
      </c>
      <c r="I13" s="293">
        <f t="shared" si="1"/>
        <v>40</v>
      </c>
      <c r="J13" s="376">
        <v>86</v>
      </c>
      <c r="K13" s="293">
        <f t="shared" si="2"/>
        <v>30</v>
      </c>
      <c r="L13" s="632">
        <v>95</v>
      </c>
      <c r="M13" s="293">
        <f t="shared" si="3"/>
        <v>40</v>
      </c>
      <c r="N13" s="376">
        <v>97</v>
      </c>
      <c r="O13" s="293">
        <f t="shared" si="4"/>
        <v>40</v>
      </c>
      <c r="P13" s="376">
        <v>98</v>
      </c>
      <c r="Q13" s="293">
        <f t="shared" si="5"/>
        <v>40</v>
      </c>
      <c r="R13" s="377">
        <f t="shared" si="6"/>
        <v>220</v>
      </c>
      <c r="S13" s="378">
        <f t="shared" si="7"/>
        <v>0</v>
      </c>
      <c r="T13" s="377">
        <f t="shared" si="8"/>
        <v>220</v>
      </c>
      <c r="U13" s="377">
        <f t="shared" si="9"/>
        <v>8</v>
      </c>
      <c r="V13" s="376" t="s">
        <v>200</v>
      </c>
      <c r="W13" s="376" t="s">
        <v>74</v>
      </c>
      <c r="X13" s="376" t="s">
        <v>74</v>
      </c>
      <c r="Y13" s="376">
        <v>25</v>
      </c>
      <c r="Z13" s="293">
        <f t="shared" si="10"/>
        <v>40</v>
      </c>
      <c r="AA13" s="378">
        <f t="shared" si="11"/>
        <v>40</v>
      </c>
      <c r="AB13" s="379">
        <f t="shared" si="12"/>
        <v>1</v>
      </c>
      <c r="AC13" s="380">
        <f t="shared" si="13"/>
        <v>80</v>
      </c>
      <c r="AD13" s="379">
        <f t="shared" si="14"/>
        <v>4</v>
      </c>
      <c r="AE13" s="550" t="s">
        <v>7</v>
      </c>
      <c r="AF13" s="302">
        <f t="shared" si="15"/>
        <v>15</v>
      </c>
      <c r="AG13" s="302">
        <f t="shared" si="16"/>
        <v>3</v>
      </c>
      <c r="AH13" s="551" t="s">
        <v>196</v>
      </c>
      <c r="AI13" s="551" t="s">
        <v>7</v>
      </c>
      <c r="AJ13" s="551" t="s">
        <v>173</v>
      </c>
      <c r="AK13" s="551" t="s">
        <v>7</v>
      </c>
      <c r="AL13" s="302">
        <f t="shared" si="17"/>
        <v>15</v>
      </c>
      <c r="AM13" s="302">
        <f t="shared" si="18"/>
        <v>3</v>
      </c>
      <c r="AN13" s="381">
        <f t="shared" si="19"/>
        <v>18</v>
      </c>
      <c r="AO13" s="381">
        <f t="shared" si="20"/>
        <v>0</v>
      </c>
      <c r="AP13" s="381">
        <f t="shared" si="21"/>
        <v>0</v>
      </c>
      <c r="AQ13" s="381">
        <f t="shared" si="22"/>
        <v>0</v>
      </c>
      <c r="AR13" s="381">
        <f t="shared" si="23"/>
        <v>0</v>
      </c>
      <c r="AS13" s="382">
        <f t="shared" si="24"/>
        <v>18</v>
      </c>
      <c r="AT13" s="376" t="s">
        <v>1567</v>
      </c>
      <c r="AU13" s="376" t="s">
        <v>74</v>
      </c>
      <c r="AV13" s="302">
        <f t="shared" si="25"/>
        <v>0</v>
      </c>
      <c r="AW13" s="302">
        <f t="shared" si="26"/>
        <v>0</v>
      </c>
      <c r="AX13" s="376" t="s">
        <v>13</v>
      </c>
      <c r="AY13" s="383">
        <f t="shared" si="27"/>
        <v>10</v>
      </c>
      <c r="AZ13" s="383">
        <f t="shared" si="28"/>
        <v>8</v>
      </c>
      <c r="BA13" s="384" t="s">
        <v>246</v>
      </c>
      <c r="BB13" s="376">
        <v>9</v>
      </c>
      <c r="BC13" s="383">
        <f t="shared" si="29"/>
        <v>2</v>
      </c>
      <c r="BD13" s="385" t="s">
        <v>268</v>
      </c>
      <c r="BE13" s="376">
        <v>10</v>
      </c>
      <c r="BF13" s="383">
        <f t="shared" si="30"/>
        <v>2</v>
      </c>
      <c r="BG13" s="386">
        <f t="shared" si="31"/>
        <v>12</v>
      </c>
      <c r="BH13" s="386">
        <f t="shared" si="32"/>
        <v>1</v>
      </c>
      <c r="BI13" s="386">
        <f t="shared" si="33"/>
        <v>0</v>
      </c>
      <c r="BJ13" s="386">
        <f t="shared" si="34"/>
        <v>0</v>
      </c>
      <c r="BK13" s="386">
        <f t="shared" si="35"/>
        <v>0</v>
      </c>
      <c r="BL13" s="387">
        <f t="shared" si="36"/>
        <v>20</v>
      </c>
      <c r="BM13" s="376" t="s">
        <v>2602</v>
      </c>
      <c r="BN13" s="553"/>
      <c r="BO13" s="627" t="s">
        <v>175</v>
      </c>
      <c r="BP13" s="562" t="s">
        <v>2603</v>
      </c>
      <c r="BQ13" s="628" t="s">
        <v>4259</v>
      </c>
      <c r="BR13" s="629" t="s">
        <v>2605</v>
      </c>
      <c r="BS13" s="628" t="s">
        <v>2606</v>
      </c>
      <c r="BT13" s="628" t="s">
        <v>2607</v>
      </c>
      <c r="BU13" s="628" t="s">
        <v>2608</v>
      </c>
      <c r="BV13" s="630" t="s">
        <v>2609</v>
      </c>
      <c r="BW13" s="628" t="s">
        <v>2604</v>
      </c>
      <c r="BX13" s="293">
        <f t="shared" si="37"/>
        <v>100</v>
      </c>
    </row>
    <row r="14" spans="1:76" ht="19.5" customHeight="1">
      <c r="A14" s="376" t="s">
        <v>928</v>
      </c>
      <c r="B14" s="635" t="s">
        <v>929</v>
      </c>
      <c r="C14" s="376" t="s">
        <v>220</v>
      </c>
      <c r="D14" s="324">
        <v>99.5</v>
      </c>
      <c r="E14" s="631">
        <v>54</v>
      </c>
      <c r="F14" s="293">
        <f t="shared" si="0"/>
        <v>20</v>
      </c>
      <c r="G14" s="376" t="s">
        <v>199</v>
      </c>
      <c r="H14" s="376">
        <v>80</v>
      </c>
      <c r="I14" s="293">
        <f t="shared" si="1"/>
        <v>30</v>
      </c>
      <c r="J14" s="376">
        <v>52</v>
      </c>
      <c r="K14" s="293">
        <f t="shared" si="2"/>
        <v>20</v>
      </c>
      <c r="L14" s="632">
        <v>66</v>
      </c>
      <c r="M14" s="293">
        <f t="shared" si="3"/>
        <v>30</v>
      </c>
      <c r="N14" s="376">
        <v>66</v>
      </c>
      <c r="O14" s="293">
        <f t="shared" si="4"/>
        <v>30</v>
      </c>
      <c r="P14" s="376">
        <v>78</v>
      </c>
      <c r="Q14" s="293">
        <f t="shared" si="5"/>
        <v>30</v>
      </c>
      <c r="R14" s="377">
        <f t="shared" si="6"/>
        <v>160</v>
      </c>
      <c r="S14" s="378">
        <f t="shared" si="7"/>
        <v>0</v>
      </c>
      <c r="T14" s="377">
        <f t="shared" si="8"/>
        <v>160</v>
      </c>
      <c r="U14" s="377">
        <f t="shared" si="9"/>
        <v>6</v>
      </c>
      <c r="V14" s="376" t="s">
        <v>200</v>
      </c>
      <c r="W14" s="376" t="s">
        <v>74</v>
      </c>
      <c r="X14" s="376" t="s">
        <v>74</v>
      </c>
      <c r="Y14" s="376">
        <v>16</v>
      </c>
      <c r="Z14" s="293">
        <f t="shared" si="10"/>
        <v>20</v>
      </c>
      <c r="AA14" s="378">
        <f t="shared" si="11"/>
        <v>20</v>
      </c>
      <c r="AB14" s="379">
        <f t="shared" si="12"/>
        <v>1</v>
      </c>
      <c r="AC14" s="380">
        <f t="shared" si="13"/>
        <v>40</v>
      </c>
      <c r="AD14" s="379">
        <f t="shared" si="14"/>
        <v>3</v>
      </c>
      <c r="AE14" s="552" t="s">
        <v>6</v>
      </c>
      <c r="AF14" s="302">
        <f t="shared" si="15"/>
        <v>20</v>
      </c>
      <c r="AG14" s="302">
        <f t="shared" si="16"/>
        <v>4</v>
      </c>
      <c r="AH14" s="551" t="s">
        <v>171</v>
      </c>
      <c r="AI14" s="551" t="s">
        <v>7</v>
      </c>
      <c r="AJ14" s="551" t="s">
        <v>174</v>
      </c>
      <c r="AK14" s="551" t="s">
        <v>6</v>
      </c>
      <c r="AL14" s="302">
        <f t="shared" si="17"/>
        <v>15</v>
      </c>
      <c r="AM14" s="302">
        <f t="shared" si="18"/>
        <v>3</v>
      </c>
      <c r="AN14" s="381">
        <f t="shared" si="19"/>
        <v>16</v>
      </c>
      <c r="AO14" s="381">
        <f t="shared" si="20"/>
        <v>0</v>
      </c>
      <c r="AP14" s="381">
        <f t="shared" si="21"/>
        <v>0</v>
      </c>
      <c r="AQ14" s="381">
        <f t="shared" si="22"/>
        <v>0</v>
      </c>
      <c r="AR14" s="381">
        <f t="shared" si="23"/>
        <v>0</v>
      </c>
      <c r="AS14" s="382">
        <f t="shared" si="24"/>
        <v>16</v>
      </c>
      <c r="AT14" s="376" t="s">
        <v>1567</v>
      </c>
      <c r="AU14" s="376" t="s">
        <v>74</v>
      </c>
      <c r="AV14" s="302">
        <f t="shared" si="25"/>
        <v>0</v>
      </c>
      <c r="AW14" s="302">
        <f t="shared" si="26"/>
        <v>0</v>
      </c>
      <c r="AX14" s="376" t="s">
        <v>13</v>
      </c>
      <c r="AY14" s="383">
        <f t="shared" si="27"/>
        <v>10</v>
      </c>
      <c r="AZ14" s="383">
        <f t="shared" si="28"/>
        <v>8</v>
      </c>
      <c r="BA14" s="384" t="s">
        <v>246</v>
      </c>
      <c r="BB14" s="376">
        <v>10</v>
      </c>
      <c r="BC14" s="383">
        <f t="shared" si="29"/>
        <v>2</v>
      </c>
      <c r="BD14" s="385" t="s">
        <v>268</v>
      </c>
      <c r="BE14" s="376">
        <v>10</v>
      </c>
      <c r="BF14" s="383">
        <f t="shared" si="30"/>
        <v>2</v>
      </c>
      <c r="BG14" s="386">
        <f t="shared" si="31"/>
        <v>12</v>
      </c>
      <c r="BH14" s="386">
        <f t="shared" si="32"/>
        <v>1</v>
      </c>
      <c r="BI14" s="386">
        <f t="shared" si="33"/>
        <v>0</v>
      </c>
      <c r="BJ14" s="386">
        <f t="shared" si="34"/>
        <v>0</v>
      </c>
      <c r="BK14" s="386">
        <f t="shared" si="35"/>
        <v>0</v>
      </c>
      <c r="BL14" s="387">
        <f t="shared" si="36"/>
        <v>20</v>
      </c>
      <c r="BM14" s="376" t="s">
        <v>2610</v>
      </c>
      <c r="BN14" s="627" t="s">
        <v>2611</v>
      </c>
      <c r="BO14" s="627" t="s">
        <v>2612</v>
      </c>
      <c r="BP14" s="562" t="s">
        <v>2613</v>
      </c>
      <c r="BQ14" s="628" t="s">
        <v>4260</v>
      </c>
      <c r="BR14" s="629" t="s">
        <v>2615</v>
      </c>
      <c r="BS14" s="628" t="s">
        <v>2616</v>
      </c>
      <c r="BT14" s="628" t="s">
        <v>2617</v>
      </c>
      <c r="BU14" s="628" t="s">
        <v>2618</v>
      </c>
      <c r="BV14" s="630" t="s">
        <v>2619</v>
      </c>
      <c r="BW14" s="628" t="s">
        <v>2614</v>
      </c>
      <c r="BX14" s="293">
        <f t="shared" si="37"/>
        <v>64</v>
      </c>
    </row>
    <row r="15" spans="1:76" ht="19.5" customHeight="1">
      <c r="A15" s="376" t="s">
        <v>930</v>
      </c>
      <c r="B15" s="637" t="s">
        <v>931</v>
      </c>
      <c r="C15" s="376" t="s">
        <v>220</v>
      </c>
      <c r="D15" s="324">
        <v>74</v>
      </c>
      <c r="E15" s="631">
        <v>75</v>
      </c>
      <c r="F15" s="293">
        <f t="shared" si="0"/>
        <v>30</v>
      </c>
      <c r="G15" s="376" t="s">
        <v>208</v>
      </c>
      <c r="H15" s="376">
        <v>72</v>
      </c>
      <c r="I15" s="293">
        <f t="shared" si="1"/>
        <v>30</v>
      </c>
      <c r="J15" s="376">
        <v>65</v>
      </c>
      <c r="K15" s="293">
        <f t="shared" si="2"/>
        <v>30</v>
      </c>
      <c r="L15" s="632">
        <v>80</v>
      </c>
      <c r="M15" s="293">
        <f t="shared" si="3"/>
        <v>30</v>
      </c>
      <c r="N15" s="376" t="s">
        <v>1356</v>
      </c>
      <c r="O15" s="293">
        <f t="shared" si="4"/>
        <v>40</v>
      </c>
      <c r="P15" s="376">
        <v>64</v>
      </c>
      <c r="Q15" s="293">
        <f t="shared" si="5"/>
        <v>20</v>
      </c>
      <c r="R15" s="377">
        <f t="shared" si="6"/>
        <v>180</v>
      </c>
      <c r="S15" s="378">
        <f t="shared" si="7"/>
        <v>1</v>
      </c>
      <c r="T15" s="377">
        <f t="shared" si="8"/>
        <v>216</v>
      </c>
      <c r="U15" s="377">
        <f t="shared" si="9"/>
        <v>8</v>
      </c>
      <c r="V15" s="376" t="s">
        <v>207</v>
      </c>
      <c r="W15" s="376" t="s">
        <v>74</v>
      </c>
      <c r="X15" s="376" t="s">
        <v>74</v>
      </c>
      <c r="Y15" s="376">
        <v>19</v>
      </c>
      <c r="Z15" s="293">
        <f t="shared" si="10"/>
        <v>30</v>
      </c>
      <c r="AA15" s="378">
        <f t="shared" si="11"/>
        <v>30</v>
      </c>
      <c r="AB15" s="379">
        <f t="shared" si="12"/>
        <v>1</v>
      </c>
      <c r="AC15" s="380">
        <f t="shared" si="13"/>
        <v>60</v>
      </c>
      <c r="AD15" s="379">
        <f t="shared" si="14"/>
        <v>3</v>
      </c>
      <c r="AE15" s="550" t="s">
        <v>7</v>
      </c>
      <c r="AF15" s="302">
        <f t="shared" si="15"/>
        <v>15</v>
      </c>
      <c r="AG15" s="302">
        <f t="shared" si="16"/>
        <v>3</v>
      </c>
      <c r="AH15" s="551" t="s">
        <v>321</v>
      </c>
      <c r="AI15" s="551" t="s">
        <v>7</v>
      </c>
      <c r="AJ15" s="551" t="s">
        <v>173</v>
      </c>
      <c r="AK15" s="551" t="s">
        <v>7</v>
      </c>
      <c r="AL15" s="302">
        <f t="shared" si="17"/>
        <v>15</v>
      </c>
      <c r="AM15" s="302">
        <f t="shared" si="18"/>
        <v>3</v>
      </c>
      <c r="AN15" s="381">
        <f t="shared" si="19"/>
        <v>17</v>
      </c>
      <c r="AO15" s="381">
        <f t="shared" si="20"/>
        <v>0</v>
      </c>
      <c r="AP15" s="381">
        <f t="shared" si="21"/>
        <v>0</v>
      </c>
      <c r="AQ15" s="381">
        <f t="shared" si="22"/>
        <v>0</v>
      </c>
      <c r="AR15" s="381">
        <f t="shared" si="23"/>
        <v>0</v>
      </c>
      <c r="AS15" s="382">
        <f t="shared" si="24"/>
        <v>17</v>
      </c>
      <c r="AT15" s="376" t="s">
        <v>1567</v>
      </c>
      <c r="AU15" s="376" t="s">
        <v>74</v>
      </c>
      <c r="AV15" s="302">
        <f t="shared" si="25"/>
        <v>0</v>
      </c>
      <c r="AW15" s="302">
        <f t="shared" si="26"/>
        <v>0</v>
      </c>
      <c r="AX15" s="376" t="s">
        <v>13</v>
      </c>
      <c r="AY15" s="383">
        <f t="shared" si="27"/>
        <v>10</v>
      </c>
      <c r="AZ15" s="383">
        <f t="shared" si="28"/>
        <v>8</v>
      </c>
      <c r="BA15" s="384" t="s">
        <v>246</v>
      </c>
      <c r="BB15" s="376" t="s">
        <v>168</v>
      </c>
      <c r="BC15" s="383">
        <f t="shared" si="29"/>
        <v>2</v>
      </c>
      <c r="BD15" s="385" t="s">
        <v>268</v>
      </c>
      <c r="BE15" s="376">
        <v>10</v>
      </c>
      <c r="BF15" s="383">
        <f t="shared" si="30"/>
        <v>2</v>
      </c>
      <c r="BG15" s="386">
        <f t="shared" si="31"/>
        <v>12</v>
      </c>
      <c r="BH15" s="386">
        <f t="shared" si="32"/>
        <v>1</v>
      </c>
      <c r="BI15" s="386">
        <f t="shared" si="33"/>
        <v>0</v>
      </c>
      <c r="BJ15" s="386">
        <f t="shared" si="34"/>
        <v>0</v>
      </c>
      <c r="BK15" s="386">
        <f t="shared" si="35"/>
        <v>0</v>
      </c>
      <c r="BL15" s="387">
        <f t="shared" si="36"/>
        <v>20</v>
      </c>
      <c r="BM15" s="376" t="s">
        <v>168</v>
      </c>
      <c r="BN15" s="627" t="s">
        <v>175</v>
      </c>
      <c r="BO15" s="627" t="s">
        <v>175</v>
      </c>
      <c r="BP15" s="562" t="s">
        <v>2596</v>
      </c>
      <c r="BQ15" s="628" t="s">
        <v>4261</v>
      </c>
      <c r="BR15" s="628" t="s">
        <v>2621</v>
      </c>
      <c r="BS15" s="628" t="s">
        <v>2622</v>
      </c>
      <c r="BT15" s="628" t="s">
        <v>2623</v>
      </c>
      <c r="BU15" s="628" t="s">
        <v>2624</v>
      </c>
      <c r="BV15" s="630" t="s">
        <v>2625</v>
      </c>
      <c r="BW15" s="628" t="s">
        <v>2620</v>
      </c>
      <c r="BX15" s="293">
        <f t="shared" si="37"/>
        <v>76</v>
      </c>
    </row>
    <row r="16" spans="1:76" ht="19.5" customHeight="1">
      <c r="A16" s="376" t="s">
        <v>932</v>
      </c>
      <c r="B16" s="626" t="s">
        <v>933</v>
      </c>
      <c r="C16" s="376" t="s">
        <v>220</v>
      </c>
      <c r="D16" s="324">
        <v>107.5</v>
      </c>
      <c r="E16" s="631">
        <v>90</v>
      </c>
      <c r="F16" s="293">
        <f t="shared" si="0"/>
        <v>40</v>
      </c>
      <c r="G16" s="376" t="s">
        <v>199</v>
      </c>
      <c r="H16" s="376">
        <v>95</v>
      </c>
      <c r="I16" s="293">
        <f t="shared" si="1"/>
        <v>40</v>
      </c>
      <c r="J16" s="376">
        <v>93</v>
      </c>
      <c r="K16" s="293">
        <f t="shared" si="2"/>
        <v>40</v>
      </c>
      <c r="L16" s="632">
        <v>97</v>
      </c>
      <c r="M16" s="293">
        <f t="shared" si="3"/>
        <v>40</v>
      </c>
      <c r="N16" s="376">
        <v>92</v>
      </c>
      <c r="O16" s="293">
        <f t="shared" si="4"/>
        <v>40</v>
      </c>
      <c r="P16" s="376">
        <v>92</v>
      </c>
      <c r="Q16" s="293">
        <f t="shared" si="5"/>
        <v>40</v>
      </c>
      <c r="R16" s="377">
        <f t="shared" si="6"/>
        <v>240</v>
      </c>
      <c r="S16" s="378">
        <f t="shared" si="7"/>
        <v>0</v>
      </c>
      <c r="T16" s="377">
        <f t="shared" si="8"/>
        <v>240</v>
      </c>
      <c r="U16" s="377">
        <f t="shared" si="9"/>
        <v>8</v>
      </c>
      <c r="V16" s="376" t="s">
        <v>200</v>
      </c>
      <c r="W16" s="376" t="s">
        <v>74</v>
      </c>
      <c r="X16" s="376" t="s">
        <v>74</v>
      </c>
      <c r="Y16" s="376">
        <v>25</v>
      </c>
      <c r="Z16" s="293">
        <f t="shared" si="10"/>
        <v>40</v>
      </c>
      <c r="AA16" s="378">
        <f t="shared" si="11"/>
        <v>40</v>
      </c>
      <c r="AB16" s="379">
        <f t="shared" si="12"/>
        <v>1</v>
      </c>
      <c r="AC16" s="380">
        <f t="shared" si="13"/>
        <v>80</v>
      </c>
      <c r="AD16" s="379">
        <f t="shared" si="14"/>
        <v>4</v>
      </c>
      <c r="AE16" s="550" t="s">
        <v>7</v>
      </c>
      <c r="AF16" s="302">
        <f t="shared" si="15"/>
        <v>15</v>
      </c>
      <c r="AG16" s="302">
        <f t="shared" si="16"/>
        <v>3</v>
      </c>
      <c r="AH16" s="551" t="s">
        <v>321</v>
      </c>
      <c r="AI16" s="551" t="s">
        <v>7</v>
      </c>
      <c r="AJ16" s="551" t="s">
        <v>210</v>
      </c>
      <c r="AK16" s="551" t="s">
        <v>7</v>
      </c>
      <c r="AL16" s="302">
        <f t="shared" si="17"/>
        <v>15</v>
      </c>
      <c r="AM16" s="302">
        <f t="shared" si="18"/>
        <v>3</v>
      </c>
      <c r="AN16" s="381">
        <f t="shared" si="19"/>
        <v>18</v>
      </c>
      <c r="AO16" s="381">
        <f t="shared" si="20"/>
        <v>0</v>
      </c>
      <c r="AP16" s="381">
        <f t="shared" si="21"/>
        <v>0</v>
      </c>
      <c r="AQ16" s="381">
        <f t="shared" si="22"/>
        <v>0</v>
      </c>
      <c r="AR16" s="381">
        <f t="shared" si="23"/>
        <v>0</v>
      </c>
      <c r="AS16" s="382">
        <f t="shared" si="24"/>
        <v>18</v>
      </c>
      <c r="AT16" s="376" t="s">
        <v>1567</v>
      </c>
      <c r="AU16" s="376" t="s">
        <v>74</v>
      </c>
      <c r="AV16" s="302">
        <f t="shared" si="25"/>
        <v>0</v>
      </c>
      <c r="AW16" s="302">
        <f t="shared" si="26"/>
        <v>0</v>
      </c>
      <c r="AX16" s="376" t="s">
        <v>13</v>
      </c>
      <c r="AY16" s="383">
        <f t="shared" si="27"/>
        <v>10</v>
      </c>
      <c r="AZ16" s="383">
        <f t="shared" si="28"/>
        <v>8</v>
      </c>
      <c r="BA16" s="384" t="s">
        <v>246</v>
      </c>
      <c r="BB16" s="376">
        <v>9</v>
      </c>
      <c r="BC16" s="383">
        <f t="shared" si="29"/>
        <v>2</v>
      </c>
      <c r="BD16" s="385" t="s">
        <v>268</v>
      </c>
      <c r="BE16" s="376">
        <v>10</v>
      </c>
      <c r="BF16" s="383">
        <f t="shared" si="30"/>
        <v>2</v>
      </c>
      <c r="BG16" s="386">
        <f t="shared" si="31"/>
        <v>12</v>
      </c>
      <c r="BH16" s="386">
        <f t="shared" si="32"/>
        <v>1</v>
      </c>
      <c r="BI16" s="386">
        <f t="shared" si="33"/>
        <v>0</v>
      </c>
      <c r="BJ16" s="386">
        <f t="shared" si="34"/>
        <v>0</v>
      </c>
      <c r="BK16" s="386">
        <f t="shared" si="35"/>
        <v>0</v>
      </c>
      <c r="BL16" s="387">
        <f t="shared" si="36"/>
        <v>20</v>
      </c>
      <c r="BM16" s="376" t="s">
        <v>2626</v>
      </c>
      <c r="BN16" s="627" t="s">
        <v>175</v>
      </c>
      <c r="BO16" s="627" t="s">
        <v>175</v>
      </c>
      <c r="BP16" s="562" t="s">
        <v>2627</v>
      </c>
      <c r="BQ16" s="628" t="s">
        <v>4262</v>
      </c>
      <c r="BR16" s="629" t="s">
        <v>2245</v>
      </c>
      <c r="BS16" s="628" t="s">
        <v>2629</v>
      </c>
      <c r="BT16" s="628" t="s">
        <v>2630</v>
      </c>
      <c r="BU16" s="628" t="s">
        <v>2631</v>
      </c>
      <c r="BV16" s="630" t="s">
        <v>2632</v>
      </c>
      <c r="BW16" s="628" t="s">
        <v>2628</v>
      </c>
      <c r="BX16" s="293">
        <f t="shared" si="37"/>
        <v>100</v>
      </c>
    </row>
    <row r="17" spans="1:76" ht="19.5" customHeight="1">
      <c r="A17" s="376" t="s">
        <v>934</v>
      </c>
      <c r="B17" s="635" t="s">
        <v>935</v>
      </c>
      <c r="C17" s="376" t="s">
        <v>220</v>
      </c>
      <c r="D17" s="324">
        <v>98.5</v>
      </c>
      <c r="E17" s="631">
        <v>52</v>
      </c>
      <c r="F17" s="293">
        <f t="shared" si="0"/>
        <v>20</v>
      </c>
      <c r="G17" s="376" t="s">
        <v>199</v>
      </c>
      <c r="H17" s="376">
        <v>57</v>
      </c>
      <c r="I17" s="293">
        <f t="shared" si="1"/>
        <v>20</v>
      </c>
      <c r="J17" s="376">
        <v>49</v>
      </c>
      <c r="K17" s="293">
        <f t="shared" si="2"/>
        <v>20</v>
      </c>
      <c r="L17" s="632">
        <v>55</v>
      </c>
      <c r="M17" s="293">
        <f t="shared" si="3"/>
        <v>20</v>
      </c>
      <c r="N17" s="376">
        <v>61</v>
      </c>
      <c r="O17" s="293">
        <f t="shared" si="4"/>
        <v>20</v>
      </c>
      <c r="P17" s="376">
        <v>57</v>
      </c>
      <c r="Q17" s="293">
        <f t="shared" si="5"/>
        <v>20</v>
      </c>
      <c r="R17" s="377">
        <f t="shared" si="6"/>
        <v>120</v>
      </c>
      <c r="S17" s="378">
        <f t="shared" si="7"/>
        <v>0</v>
      </c>
      <c r="T17" s="377">
        <f t="shared" si="8"/>
        <v>120</v>
      </c>
      <c r="U17" s="377">
        <f t="shared" si="9"/>
        <v>4</v>
      </c>
      <c r="V17" s="376" t="s">
        <v>200</v>
      </c>
      <c r="W17" s="376" t="s">
        <v>74</v>
      </c>
      <c r="X17" s="376" t="s">
        <v>74</v>
      </c>
      <c r="Y17" s="376">
        <v>8</v>
      </c>
      <c r="Z17" s="293">
        <f t="shared" si="10"/>
        <v>10</v>
      </c>
      <c r="AA17" s="378">
        <f t="shared" si="11"/>
        <v>10</v>
      </c>
      <c r="AB17" s="379">
        <f t="shared" si="12"/>
        <v>1</v>
      </c>
      <c r="AC17" s="380">
        <f t="shared" si="13"/>
        <v>20</v>
      </c>
      <c r="AD17" s="379">
        <f t="shared" si="14"/>
        <v>2</v>
      </c>
      <c r="AE17" s="550" t="s">
        <v>7</v>
      </c>
      <c r="AF17" s="302">
        <f t="shared" si="15"/>
        <v>15</v>
      </c>
      <c r="AG17" s="302">
        <f t="shared" si="16"/>
        <v>3</v>
      </c>
      <c r="AH17" s="551" t="s">
        <v>321</v>
      </c>
      <c r="AI17" s="551" t="s">
        <v>7</v>
      </c>
      <c r="AJ17" s="551" t="s">
        <v>174</v>
      </c>
      <c r="AK17" s="551" t="s">
        <v>7</v>
      </c>
      <c r="AL17" s="302">
        <f t="shared" si="17"/>
        <v>15</v>
      </c>
      <c r="AM17" s="302">
        <f t="shared" si="18"/>
        <v>3</v>
      </c>
      <c r="AN17" s="381">
        <f t="shared" si="19"/>
        <v>12</v>
      </c>
      <c r="AO17" s="381">
        <f t="shared" si="20"/>
        <v>0</v>
      </c>
      <c r="AP17" s="381">
        <f t="shared" si="21"/>
        <v>0</v>
      </c>
      <c r="AQ17" s="381">
        <f t="shared" si="22"/>
        <v>0</v>
      </c>
      <c r="AR17" s="381">
        <f t="shared" si="23"/>
        <v>0</v>
      </c>
      <c r="AS17" s="382">
        <f t="shared" si="24"/>
        <v>12</v>
      </c>
      <c r="AT17" s="376" t="s">
        <v>1567</v>
      </c>
      <c r="AU17" s="376" t="s">
        <v>74</v>
      </c>
      <c r="AV17" s="302">
        <f t="shared" si="25"/>
        <v>0</v>
      </c>
      <c r="AW17" s="302">
        <f t="shared" si="26"/>
        <v>0</v>
      </c>
      <c r="AX17" s="376" t="s">
        <v>13</v>
      </c>
      <c r="AY17" s="383">
        <f t="shared" si="27"/>
        <v>10</v>
      </c>
      <c r="AZ17" s="383">
        <f t="shared" si="28"/>
        <v>8</v>
      </c>
      <c r="BA17" s="384" t="s">
        <v>246</v>
      </c>
      <c r="BB17" s="376">
        <v>8</v>
      </c>
      <c r="BC17" s="383">
        <f t="shared" si="29"/>
        <v>1</v>
      </c>
      <c r="BD17" s="385" t="s">
        <v>268</v>
      </c>
      <c r="BE17" s="376">
        <v>10</v>
      </c>
      <c r="BF17" s="383">
        <f t="shared" si="30"/>
        <v>2</v>
      </c>
      <c r="BG17" s="386">
        <f t="shared" si="31"/>
        <v>11</v>
      </c>
      <c r="BH17" s="386">
        <f t="shared" si="32"/>
        <v>1</v>
      </c>
      <c r="BI17" s="386">
        <f t="shared" si="33"/>
        <v>0</v>
      </c>
      <c r="BJ17" s="386">
        <f t="shared" si="34"/>
        <v>0</v>
      </c>
      <c r="BK17" s="386">
        <f t="shared" si="35"/>
        <v>0</v>
      </c>
      <c r="BL17" s="387">
        <f t="shared" si="36"/>
        <v>18.333333333333332</v>
      </c>
      <c r="BM17" s="376" t="s">
        <v>2537</v>
      </c>
      <c r="BN17" s="627" t="s">
        <v>175</v>
      </c>
      <c r="BO17" s="627" t="s">
        <v>175</v>
      </c>
      <c r="BP17" s="562" t="s">
        <v>2613</v>
      </c>
      <c r="BQ17" s="628" t="s">
        <v>4263</v>
      </c>
      <c r="BR17" s="629" t="s">
        <v>2581</v>
      </c>
      <c r="BS17" s="628" t="s">
        <v>2634</v>
      </c>
      <c r="BT17" s="628" t="s">
        <v>2635</v>
      </c>
      <c r="BU17" s="628" t="s">
        <v>2636</v>
      </c>
      <c r="BV17" s="630" t="s">
        <v>2637</v>
      </c>
      <c r="BW17" s="628" t="s">
        <v>2633</v>
      </c>
      <c r="BX17" s="293">
        <f t="shared" si="37"/>
        <v>32</v>
      </c>
    </row>
    <row r="18" spans="1:76" ht="19.5" customHeight="1">
      <c r="A18" s="376" t="s">
        <v>936</v>
      </c>
      <c r="B18" s="635" t="s">
        <v>937</v>
      </c>
      <c r="C18" s="376" t="s">
        <v>220</v>
      </c>
      <c r="D18" s="324">
        <v>108.5</v>
      </c>
      <c r="E18" s="631">
        <v>91</v>
      </c>
      <c r="F18" s="293">
        <f t="shared" si="0"/>
        <v>40</v>
      </c>
      <c r="G18" s="376" t="s">
        <v>199</v>
      </c>
      <c r="H18" s="376">
        <v>96</v>
      </c>
      <c r="I18" s="293">
        <f t="shared" si="1"/>
        <v>40</v>
      </c>
      <c r="J18" s="376">
        <v>89</v>
      </c>
      <c r="K18" s="293">
        <f t="shared" si="2"/>
        <v>30</v>
      </c>
      <c r="L18" s="632">
        <v>95</v>
      </c>
      <c r="M18" s="293">
        <f t="shared" si="3"/>
        <v>40</v>
      </c>
      <c r="N18" s="376">
        <v>86</v>
      </c>
      <c r="O18" s="293">
        <f t="shared" si="4"/>
        <v>30</v>
      </c>
      <c r="P18" s="376">
        <v>98</v>
      </c>
      <c r="Q18" s="293">
        <f t="shared" si="5"/>
        <v>40</v>
      </c>
      <c r="R18" s="377">
        <f t="shared" si="6"/>
        <v>220</v>
      </c>
      <c r="S18" s="378">
        <f t="shared" si="7"/>
        <v>0</v>
      </c>
      <c r="T18" s="377">
        <f t="shared" si="8"/>
        <v>220</v>
      </c>
      <c r="U18" s="377">
        <f t="shared" si="9"/>
        <v>8</v>
      </c>
      <c r="V18" s="376" t="s">
        <v>200</v>
      </c>
      <c r="W18" s="376" t="s">
        <v>74</v>
      </c>
      <c r="X18" s="376" t="s">
        <v>74</v>
      </c>
      <c r="Y18" s="376">
        <v>23</v>
      </c>
      <c r="Z18" s="293">
        <f t="shared" si="10"/>
        <v>40</v>
      </c>
      <c r="AA18" s="378">
        <f t="shared" si="11"/>
        <v>40</v>
      </c>
      <c r="AB18" s="379">
        <f t="shared" si="12"/>
        <v>1</v>
      </c>
      <c r="AC18" s="380">
        <f t="shared" si="13"/>
        <v>80</v>
      </c>
      <c r="AD18" s="379">
        <f t="shared" si="14"/>
        <v>4</v>
      </c>
      <c r="AE18" s="552" t="s">
        <v>6</v>
      </c>
      <c r="AF18" s="302">
        <f t="shared" si="15"/>
        <v>20</v>
      </c>
      <c r="AG18" s="302">
        <f t="shared" si="16"/>
        <v>4</v>
      </c>
      <c r="AH18" s="551" t="s">
        <v>321</v>
      </c>
      <c r="AI18" s="551" t="s">
        <v>7</v>
      </c>
      <c r="AJ18" s="551" t="s">
        <v>173</v>
      </c>
      <c r="AK18" s="551" t="s">
        <v>7</v>
      </c>
      <c r="AL18" s="302">
        <f t="shared" si="17"/>
        <v>15</v>
      </c>
      <c r="AM18" s="302">
        <f t="shared" si="18"/>
        <v>3</v>
      </c>
      <c r="AN18" s="381">
        <f t="shared" si="19"/>
        <v>19</v>
      </c>
      <c r="AO18" s="381">
        <f t="shared" si="20"/>
        <v>0</v>
      </c>
      <c r="AP18" s="381">
        <f t="shared" si="21"/>
        <v>0</v>
      </c>
      <c r="AQ18" s="381">
        <f t="shared" si="22"/>
        <v>0</v>
      </c>
      <c r="AR18" s="381">
        <f t="shared" si="23"/>
        <v>0</v>
      </c>
      <c r="AS18" s="382">
        <f t="shared" si="24"/>
        <v>19</v>
      </c>
      <c r="AT18" s="376" t="s">
        <v>1567</v>
      </c>
      <c r="AU18" s="376" t="s">
        <v>74</v>
      </c>
      <c r="AV18" s="302">
        <f t="shared" si="25"/>
        <v>0</v>
      </c>
      <c r="AW18" s="302">
        <f t="shared" si="26"/>
        <v>0</v>
      </c>
      <c r="AX18" s="376" t="s">
        <v>13</v>
      </c>
      <c r="AY18" s="383">
        <f t="shared" si="27"/>
        <v>10</v>
      </c>
      <c r="AZ18" s="383">
        <f t="shared" si="28"/>
        <v>8</v>
      </c>
      <c r="BA18" s="384" t="s">
        <v>246</v>
      </c>
      <c r="BB18" s="376">
        <v>8</v>
      </c>
      <c r="BC18" s="383">
        <f t="shared" si="29"/>
        <v>1</v>
      </c>
      <c r="BD18" s="385" t="s">
        <v>268</v>
      </c>
      <c r="BE18" s="376">
        <v>10</v>
      </c>
      <c r="BF18" s="383">
        <f t="shared" si="30"/>
        <v>2</v>
      </c>
      <c r="BG18" s="386">
        <f t="shared" si="31"/>
        <v>11</v>
      </c>
      <c r="BH18" s="386">
        <f t="shared" si="32"/>
        <v>1</v>
      </c>
      <c r="BI18" s="386">
        <f t="shared" si="33"/>
        <v>0</v>
      </c>
      <c r="BJ18" s="386">
        <f t="shared" si="34"/>
        <v>0</v>
      </c>
      <c r="BK18" s="386">
        <f t="shared" si="35"/>
        <v>0</v>
      </c>
      <c r="BL18" s="387">
        <f t="shared" si="36"/>
        <v>18.333333333333332</v>
      </c>
      <c r="BM18" s="376" t="s">
        <v>2537</v>
      </c>
      <c r="BN18" s="627" t="s">
        <v>175</v>
      </c>
      <c r="BO18" s="627" t="s">
        <v>2612</v>
      </c>
      <c r="BP18" s="562" t="s">
        <v>2638</v>
      </c>
      <c r="BQ18" s="628" t="s">
        <v>4264</v>
      </c>
      <c r="BR18" s="629" t="s">
        <v>2245</v>
      </c>
      <c r="BS18" s="628" t="s">
        <v>2640</v>
      </c>
      <c r="BT18" s="628" t="s">
        <v>2641</v>
      </c>
      <c r="BU18" s="628" t="s">
        <v>2642</v>
      </c>
      <c r="BV18" s="630" t="s">
        <v>2643</v>
      </c>
      <c r="BW18" s="628" t="s">
        <v>2639</v>
      </c>
      <c r="BX18" s="293">
        <f t="shared" si="37"/>
        <v>92</v>
      </c>
    </row>
    <row r="19" spans="1:76" ht="19.5" customHeight="1">
      <c r="A19" s="376" t="s">
        <v>938</v>
      </c>
      <c r="B19" s="626" t="s">
        <v>939</v>
      </c>
      <c r="C19" s="376" t="s">
        <v>220</v>
      </c>
      <c r="D19" s="324">
        <v>92</v>
      </c>
      <c r="E19" s="631">
        <v>82</v>
      </c>
      <c r="F19" s="293">
        <f t="shared" si="0"/>
        <v>30</v>
      </c>
      <c r="G19" s="376" t="s">
        <v>199</v>
      </c>
      <c r="H19" s="376">
        <v>92</v>
      </c>
      <c r="I19" s="293">
        <f t="shared" si="1"/>
        <v>40</v>
      </c>
      <c r="J19" s="376">
        <v>79</v>
      </c>
      <c r="K19" s="293">
        <f t="shared" si="2"/>
        <v>30</v>
      </c>
      <c r="L19" s="632">
        <v>86</v>
      </c>
      <c r="M19" s="293">
        <f t="shared" si="3"/>
        <v>30</v>
      </c>
      <c r="N19" s="376">
        <v>91</v>
      </c>
      <c r="O19" s="293">
        <f t="shared" si="4"/>
        <v>40</v>
      </c>
      <c r="P19" s="376">
        <v>68</v>
      </c>
      <c r="Q19" s="293">
        <f t="shared" si="5"/>
        <v>30</v>
      </c>
      <c r="R19" s="377">
        <f t="shared" si="6"/>
        <v>200</v>
      </c>
      <c r="S19" s="378">
        <f t="shared" si="7"/>
        <v>0</v>
      </c>
      <c r="T19" s="377">
        <f t="shared" si="8"/>
        <v>200</v>
      </c>
      <c r="U19" s="377">
        <f t="shared" si="9"/>
        <v>6</v>
      </c>
      <c r="V19" s="376" t="s">
        <v>200</v>
      </c>
      <c r="W19" s="376" t="s">
        <v>74</v>
      </c>
      <c r="X19" s="376" t="s">
        <v>74</v>
      </c>
      <c r="Y19" s="376">
        <v>24</v>
      </c>
      <c r="Z19" s="293">
        <f t="shared" si="10"/>
        <v>40</v>
      </c>
      <c r="AA19" s="378">
        <f t="shared" si="11"/>
        <v>40</v>
      </c>
      <c r="AB19" s="379">
        <f t="shared" si="12"/>
        <v>1</v>
      </c>
      <c r="AC19" s="380">
        <f t="shared" si="13"/>
        <v>80</v>
      </c>
      <c r="AD19" s="379">
        <f t="shared" si="14"/>
        <v>4</v>
      </c>
      <c r="AE19" s="550" t="s">
        <v>7</v>
      </c>
      <c r="AF19" s="302">
        <f t="shared" si="15"/>
        <v>15</v>
      </c>
      <c r="AG19" s="302">
        <f t="shared" si="16"/>
        <v>3</v>
      </c>
      <c r="AH19" s="551" t="s">
        <v>321</v>
      </c>
      <c r="AI19" s="551" t="s">
        <v>7</v>
      </c>
      <c r="AJ19" s="551" t="s">
        <v>210</v>
      </c>
      <c r="AK19" s="551" t="s">
        <v>7</v>
      </c>
      <c r="AL19" s="302">
        <f t="shared" si="17"/>
        <v>15</v>
      </c>
      <c r="AM19" s="302">
        <f t="shared" si="18"/>
        <v>3</v>
      </c>
      <c r="AN19" s="381">
        <f t="shared" si="19"/>
        <v>16</v>
      </c>
      <c r="AO19" s="381">
        <f t="shared" si="20"/>
        <v>0</v>
      </c>
      <c r="AP19" s="381">
        <f t="shared" si="21"/>
        <v>0</v>
      </c>
      <c r="AQ19" s="381">
        <f t="shared" si="22"/>
        <v>0</v>
      </c>
      <c r="AR19" s="381">
        <f t="shared" si="23"/>
        <v>0</v>
      </c>
      <c r="AS19" s="382">
        <f t="shared" si="24"/>
        <v>16</v>
      </c>
      <c r="AT19" s="376" t="s">
        <v>1567</v>
      </c>
      <c r="AU19" s="376" t="s">
        <v>74</v>
      </c>
      <c r="AV19" s="302">
        <f t="shared" si="25"/>
        <v>0</v>
      </c>
      <c r="AW19" s="302">
        <f t="shared" si="26"/>
        <v>0</v>
      </c>
      <c r="AX19" s="376" t="s">
        <v>13</v>
      </c>
      <c r="AY19" s="383">
        <f t="shared" si="27"/>
        <v>10</v>
      </c>
      <c r="AZ19" s="383">
        <f t="shared" si="28"/>
        <v>8</v>
      </c>
      <c r="BA19" s="384" t="s">
        <v>246</v>
      </c>
      <c r="BB19" s="376">
        <v>8</v>
      </c>
      <c r="BC19" s="383">
        <f t="shared" si="29"/>
        <v>1</v>
      </c>
      <c r="BD19" s="385" t="s">
        <v>268</v>
      </c>
      <c r="BE19" s="376">
        <v>10</v>
      </c>
      <c r="BF19" s="383">
        <f t="shared" si="30"/>
        <v>2</v>
      </c>
      <c r="BG19" s="386">
        <f t="shared" si="31"/>
        <v>11</v>
      </c>
      <c r="BH19" s="386">
        <f t="shared" si="32"/>
        <v>1</v>
      </c>
      <c r="BI19" s="386">
        <f t="shared" si="33"/>
        <v>0</v>
      </c>
      <c r="BJ19" s="386">
        <f t="shared" si="34"/>
        <v>0</v>
      </c>
      <c r="BK19" s="386">
        <f t="shared" si="35"/>
        <v>0</v>
      </c>
      <c r="BL19" s="387">
        <f t="shared" si="36"/>
        <v>18.333333333333332</v>
      </c>
      <c r="BM19" s="376" t="s">
        <v>2537</v>
      </c>
      <c r="BN19" s="627" t="s">
        <v>175</v>
      </c>
      <c r="BO19" s="627" t="s">
        <v>175</v>
      </c>
      <c r="BP19" s="562" t="s">
        <v>2644</v>
      </c>
      <c r="BQ19" s="628" t="s">
        <v>4265</v>
      </c>
      <c r="BR19" s="629" t="s">
        <v>2646</v>
      </c>
      <c r="BS19" s="628" t="s">
        <v>2647</v>
      </c>
      <c r="BT19" s="628" t="s">
        <v>2648</v>
      </c>
      <c r="BU19" s="628" t="s">
        <v>2649</v>
      </c>
      <c r="BV19" s="630" t="s">
        <v>2650</v>
      </c>
      <c r="BW19" s="628" t="s">
        <v>2645</v>
      </c>
      <c r="BX19" s="293">
        <f t="shared" si="37"/>
        <v>96</v>
      </c>
    </row>
    <row r="20" spans="1:76" ht="19.5" customHeight="1">
      <c r="A20" s="376" t="s">
        <v>940</v>
      </c>
      <c r="B20" s="635" t="s">
        <v>941</v>
      </c>
      <c r="C20" s="376" t="s">
        <v>220</v>
      </c>
      <c r="D20" s="324">
        <v>102</v>
      </c>
      <c r="E20" s="631">
        <v>46</v>
      </c>
      <c r="F20" s="293">
        <f t="shared" si="0"/>
        <v>20</v>
      </c>
      <c r="G20" s="376" t="s">
        <v>199</v>
      </c>
      <c r="H20" s="376">
        <v>62</v>
      </c>
      <c r="I20" s="293">
        <f t="shared" si="1"/>
        <v>20</v>
      </c>
      <c r="J20" s="376">
        <v>62</v>
      </c>
      <c r="K20" s="293">
        <f t="shared" si="2"/>
        <v>20</v>
      </c>
      <c r="L20" s="632">
        <v>67</v>
      </c>
      <c r="M20" s="293">
        <f t="shared" si="3"/>
        <v>30</v>
      </c>
      <c r="N20" s="376">
        <v>68</v>
      </c>
      <c r="O20" s="293">
        <f t="shared" si="4"/>
        <v>30</v>
      </c>
      <c r="P20" s="376">
        <v>48</v>
      </c>
      <c r="Q20" s="293">
        <f t="shared" si="5"/>
        <v>20</v>
      </c>
      <c r="R20" s="377">
        <f t="shared" si="6"/>
        <v>140</v>
      </c>
      <c r="S20" s="378">
        <f t="shared" si="7"/>
        <v>0</v>
      </c>
      <c r="T20" s="377">
        <f t="shared" si="8"/>
        <v>140</v>
      </c>
      <c r="U20" s="377">
        <f t="shared" si="9"/>
        <v>6</v>
      </c>
      <c r="V20" s="376" t="s">
        <v>200</v>
      </c>
      <c r="W20" s="376" t="s">
        <v>74</v>
      </c>
      <c r="X20" s="376" t="s">
        <v>74</v>
      </c>
      <c r="Y20" s="376">
        <v>18</v>
      </c>
      <c r="Z20" s="293">
        <f t="shared" si="10"/>
        <v>30</v>
      </c>
      <c r="AA20" s="378">
        <f t="shared" si="11"/>
        <v>30</v>
      </c>
      <c r="AB20" s="379">
        <f t="shared" si="12"/>
        <v>1</v>
      </c>
      <c r="AC20" s="380">
        <f t="shared" si="13"/>
        <v>60</v>
      </c>
      <c r="AD20" s="379">
        <f t="shared" si="14"/>
        <v>3</v>
      </c>
      <c r="AE20" s="550" t="s">
        <v>7</v>
      </c>
      <c r="AF20" s="302">
        <f t="shared" si="15"/>
        <v>15</v>
      </c>
      <c r="AG20" s="302">
        <f t="shared" si="16"/>
        <v>3</v>
      </c>
      <c r="AH20" s="551" t="s">
        <v>170</v>
      </c>
      <c r="AI20" s="551" t="s">
        <v>7</v>
      </c>
      <c r="AJ20" s="551" t="s">
        <v>174</v>
      </c>
      <c r="AK20" s="551" t="s">
        <v>8</v>
      </c>
      <c r="AL20" s="302">
        <f t="shared" si="17"/>
        <v>15</v>
      </c>
      <c r="AM20" s="302">
        <f t="shared" si="18"/>
        <v>3</v>
      </c>
      <c r="AN20" s="381">
        <f t="shared" si="19"/>
        <v>15</v>
      </c>
      <c r="AO20" s="381">
        <f t="shared" si="20"/>
        <v>0</v>
      </c>
      <c r="AP20" s="381">
        <f t="shared" si="21"/>
        <v>0</v>
      </c>
      <c r="AQ20" s="381">
        <f t="shared" si="22"/>
        <v>0</v>
      </c>
      <c r="AR20" s="381">
        <f t="shared" si="23"/>
        <v>0</v>
      </c>
      <c r="AS20" s="382">
        <f t="shared" si="24"/>
        <v>15</v>
      </c>
      <c r="AT20" s="376" t="s">
        <v>1567</v>
      </c>
      <c r="AU20" s="376" t="s">
        <v>74</v>
      </c>
      <c r="AV20" s="302">
        <f t="shared" si="25"/>
        <v>0</v>
      </c>
      <c r="AW20" s="302">
        <f t="shared" si="26"/>
        <v>0</v>
      </c>
      <c r="AX20" s="376" t="s">
        <v>13</v>
      </c>
      <c r="AY20" s="383">
        <f t="shared" si="27"/>
        <v>10</v>
      </c>
      <c r="AZ20" s="383">
        <f t="shared" si="28"/>
        <v>8</v>
      </c>
      <c r="BA20" s="384" t="s">
        <v>246</v>
      </c>
      <c r="BB20" s="376">
        <v>8</v>
      </c>
      <c r="BC20" s="383">
        <f t="shared" si="29"/>
        <v>1</v>
      </c>
      <c r="BD20" s="385" t="s">
        <v>268</v>
      </c>
      <c r="BE20" s="376">
        <v>10</v>
      </c>
      <c r="BF20" s="383">
        <f t="shared" si="30"/>
        <v>2</v>
      </c>
      <c r="BG20" s="386">
        <f t="shared" si="31"/>
        <v>11</v>
      </c>
      <c r="BH20" s="386">
        <f t="shared" si="32"/>
        <v>1</v>
      </c>
      <c r="BI20" s="386">
        <f t="shared" si="33"/>
        <v>0</v>
      </c>
      <c r="BJ20" s="386">
        <f t="shared" si="34"/>
        <v>0</v>
      </c>
      <c r="BK20" s="386">
        <f t="shared" si="35"/>
        <v>0</v>
      </c>
      <c r="BL20" s="387">
        <f t="shared" si="36"/>
        <v>18.333333333333332</v>
      </c>
      <c r="BM20" s="376" t="s">
        <v>2537</v>
      </c>
      <c r="BN20" s="627" t="s">
        <v>175</v>
      </c>
      <c r="BO20" s="627" t="s">
        <v>175</v>
      </c>
      <c r="BP20" s="562" t="s">
        <v>2613</v>
      </c>
      <c r="BQ20" s="628" t="s">
        <v>4266</v>
      </c>
      <c r="BR20" s="629" t="s">
        <v>2651</v>
      </c>
      <c r="BS20" s="628" t="s">
        <v>2652</v>
      </c>
      <c r="BT20" s="628" t="s">
        <v>2653</v>
      </c>
      <c r="BU20" s="628" t="s">
        <v>2654</v>
      </c>
      <c r="BV20" s="630" t="s">
        <v>2655</v>
      </c>
      <c r="BW20" s="628" t="s">
        <v>2656</v>
      </c>
      <c r="BX20" s="293">
        <f t="shared" si="37"/>
        <v>72</v>
      </c>
    </row>
    <row r="21" spans="1:76" ht="19.5" customHeight="1">
      <c r="A21" s="376" t="s">
        <v>942</v>
      </c>
      <c r="B21" s="626" t="s">
        <v>943</v>
      </c>
      <c r="C21" s="376" t="s">
        <v>220</v>
      </c>
      <c r="D21" s="324">
        <v>104</v>
      </c>
      <c r="E21" s="631">
        <v>72</v>
      </c>
      <c r="F21" s="293">
        <f t="shared" si="0"/>
        <v>30</v>
      </c>
      <c r="G21" s="376" t="s">
        <v>199</v>
      </c>
      <c r="H21" s="376">
        <v>90</v>
      </c>
      <c r="I21" s="293">
        <f t="shared" si="1"/>
        <v>40</v>
      </c>
      <c r="J21" s="376">
        <v>69</v>
      </c>
      <c r="K21" s="293">
        <f t="shared" si="2"/>
        <v>30</v>
      </c>
      <c r="L21" s="632">
        <v>70</v>
      </c>
      <c r="M21" s="293">
        <f t="shared" si="3"/>
        <v>30</v>
      </c>
      <c r="N21" s="376">
        <v>77</v>
      </c>
      <c r="O21" s="293">
        <f t="shared" si="4"/>
        <v>30</v>
      </c>
      <c r="P21" s="376">
        <v>81</v>
      </c>
      <c r="Q21" s="293">
        <f t="shared" si="5"/>
        <v>30</v>
      </c>
      <c r="R21" s="377">
        <f t="shared" si="6"/>
        <v>190</v>
      </c>
      <c r="S21" s="378">
        <f t="shared" si="7"/>
        <v>0</v>
      </c>
      <c r="T21" s="377">
        <f t="shared" si="8"/>
        <v>190</v>
      </c>
      <c r="U21" s="377">
        <f t="shared" si="9"/>
        <v>6</v>
      </c>
      <c r="V21" s="376" t="s">
        <v>200</v>
      </c>
      <c r="W21" s="376" t="s">
        <v>74</v>
      </c>
      <c r="X21" s="376" t="s">
        <v>74</v>
      </c>
      <c r="Y21" s="376">
        <v>18</v>
      </c>
      <c r="Z21" s="293">
        <f t="shared" si="10"/>
        <v>30</v>
      </c>
      <c r="AA21" s="378">
        <f t="shared" si="11"/>
        <v>30</v>
      </c>
      <c r="AB21" s="379">
        <f t="shared" si="12"/>
        <v>1</v>
      </c>
      <c r="AC21" s="380">
        <f t="shared" si="13"/>
        <v>60</v>
      </c>
      <c r="AD21" s="379">
        <f t="shared" si="14"/>
        <v>3</v>
      </c>
      <c r="AE21" s="550" t="s">
        <v>7</v>
      </c>
      <c r="AF21" s="302">
        <f t="shared" si="15"/>
        <v>15</v>
      </c>
      <c r="AG21" s="302">
        <f t="shared" si="16"/>
        <v>3</v>
      </c>
      <c r="AH21" s="551" t="s">
        <v>171</v>
      </c>
      <c r="AI21" s="551" t="s">
        <v>7</v>
      </c>
      <c r="AJ21" s="551" t="s">
        <v>174</v>
      </c>
      <c r="AK21" s="551" t="s">
        <v>6</v>
      </c>
      <c r="AL21" s="302">
        <f t="shared" si="17"/>
        <v>15</v>
      </c>
      <c r="AM21" s="302">
        <f t="shared" si="18"/>
        <v>3</v>
      </c>
      <c r="AN21" s="381">
        <f t="shared" si="19"/>
        <v>15</v>
      </c>
      <c r="AO21" s="381">
        <f t="shared" si="20"/>
        <v>0</v>
      </c>
      <c r="AP21" s="381">
        <f t="shared" si="21"/>
        <v>0</v>
      </c>
      <c r="AQ21" s="381">
        <f t="shared" si="22"/>
        <v>0</v>
      </c>
      <c r="AR21" s="381">
        <f t="shared" si="23"/>
        <v>0</v>
      </c>
      <c r="AS21" s="382">
        <f t="shared" si="24"/>
        <v>15</v>
      </c>
      <c r="AT21" s="376" t="s">
        <v>1567</v>
      </c>
      <c r="AU21" s="376" t="s">
        <v>74</v>
      </c>
      <c r="AV21" s="302">
        <f t="shared" si="25"/>
        <v>0</v>
      </c>
      <c r="AW21" s="302">
        <f t="shared" si="26"/>
        <v>0</v>
      </c>
      <c r="AX21" s="376" t="s">
        <v>13</v>
      </c>
      <c r="AY21" s="383">
        <f t="shared" si="27"/>
        <v>10</v>
      </c>
      <c r="AZ21" s="383">
        <f t="shared" si="28"/>
        <v>8</v>
      </c>
      <c r="BA21" s="384" t="s">
        <v>246</v>
      </c>
      <c r="BB21" s="376">
        <v>8</v>
      </c>
      <c r="BC21" s="383">
        <f t="shared" si="29"/>
        <v>1</v>
      </c>
      <c r="BD21" s="385" t="s">
        <v>268</v>
      </c>
      <c r="BE21" s="376">
        <v>10</v>
      </c>
      <c r="BF21" s="383">
        <f t="shared" si="30"/>
        <v>2</v>
      </c>
      <c r="BG21" s="386">
        <f t="shared" si="31"/>
        <v>11</v>
      </c>
      <c r="BH21" s="386">
        <f t="shared" si="32"/>
        <v>1</v>
      </c>
      <c r="BI21" s="386">
        <f t="shared" si="33"/>
        <v>0</v>
      </c>
      <c r="BJ21" s="386">
        <f t="shared" si="34"/>
        <v>0</v>
      </c>
      <c r="BK21" s="386">
        <f t="shared" si="35"/>
        <v>0</v>
      </c>
      <c r="BL21" s="387">
        <f t="shared" si="36"/>
        <v>18.333333333333332</v>
      </c>
      <c r="BM21" s="376" t="s">
        <v>2537</v>
      </c>
      <c r="BN21" s="627" t="s">
        <v>175</v>
      </c>
      <c r="BO21" s="627" t="s">
        <v>175</v>
      </c>
      <c r="BP21" s="562" t="s">
        <v>2657</v>
      </c>
      <c r="BQ21" s="628" t="s">
        <v>4267</v>
      </c>
      <c r="BR21" s="629" t="s">
        <v>2659</v>
      </c>
      <c r="BS21" s="628" t="s">
        <v>2660</v>
      </c>
      <c r="BT21" s="628" t="s">
        <v>2661</v>
      </c>
      <c r="BU21" s="628" t="s">
        <v>2662</v>
      </c>
      <c r="BV21" s="630" t="s">
        <v>2663</v>
      </c>
      <c r="BW21" s="628" t="s">
        <v>2658</v>
      </c>
      <c r="BX21" s="293">
        <f t="shared" si="37"/>
        <v>72</v>
      </c>
    </row>
    <row r="22" spans="1:76" ht="19.5" customHeight="1">
      <c r="A22" s="376" t="s">
        <v>944</v>
      </c>
      <c r="B22" s="635" t="s">
        <v>2664</v>
      </c>
      <c r="C22" s="376" t="s">
        <v>220</v>
      </c>
      <c r="D22" s="324">
        <v>107.5</v>
      </c>
      <c r="E22" s="631">
        <v>83</v>
      </c>
      <c r="F22" s="293">
        <f t="shared" si="0"/>
        <v>30</v>
      </c>
      <c r="G22" s="376" t="s">
        <v>208</v>
      </c>
      <c r="H22" s="376">
        <v>61</v>
      </c>
      <c r="I22" s="293">
        <f t="shared" si="1"/>
        <v>20</v>
      </c>
      <c r="J22" s="376">
        <v>73</v>
      </c>
      <c r="K22" s="293">
        <f t="shared" si="2"/>
        <v>30</v>
      </c>
      <c r="L22" s="632">
        <v>80</v>
      </c>
      <c r="M22" s="293">
        <f t="shared" si="3"/>
        <v>30</v>
      </c>
      <c r="N22" s="376">
        <v>73</v>
      </c>
      <c r="O22" s="293">
        <f t="shared" si="4"/>
        <v>30</v>
      </c>
      <c r="P22" s="376">
        <v>84</v>
      </c>
      <c r="Q22" s="293">
        <f t="shared" si="5"/>
        <v>30</v>
      </c>
      <c r="R22" s="377">
        <f t="shared" si="6"/>
        <v>170</v>
      </c>
      <c r="S22" s="378">
        <f t="shared" si="7"/>
        <v>0</v>
      </c>
      <c r="T22" s="377">
        <f t="shared" si="8"/>
        <v>170</v>
      </c>
      <c r="U22" s="377">
        <f t="shared" si="9"/>
        <v>6</v>
      </c>
      <c r="V22" s="376" t="s">
        <v>207</v>
      </c>
      <c r="W22" s="376" t="s">
        <v>74</v>
      </c>
      <c r="X22" s="376" t="s">
        <v>74</v>
      </c>
      <c r="Y22" s="376">
        <v>24</v>
      </c>
      <c r="Z22" s="293">
        <f t="shared" si="10"/>
        <v>40</v>
      </c>
      <c r="AA22" s="378">
        <f t="shared" si="11"/>
        <v>40</v>
      </c>
      <c r="AB22" s="379">
        <f t="shared" si="12"/>
        <v>1</v>
      </c>
      <c r="AC22" s="380">
        <f t="shared" si="13"/>
        <v>80</v>
      </c>
      <c r="AD22" s="379">
        <f t="shared" si="14"/>
        <v>4</v>
      </c>
      <c r="AE22" s="550" t="s">
        <v>7</v>
      </c>
      <c r="AF22" s="302">
        <f t="shared" si="15"/>
        <v>15</v>
      </c>
      <c r="AG22" s="302">
        <f t="shared" si="16"/>
        <v>3</v>
      </c>
      <c r="AH22" s="551" t="s">
        <v>197</v>
      </c>
      <c r="AI22" s="551" t="s">
        <v>7</v>
      </c>
      <c r="AJ22" s="551" t="s">
        <v>174</v>
      </c>
      <c r="AK22" s="551" t="s">
        <v>8</v>
      </c>
      <c r="AL22" s="302">
        <f t="shared" si="17"/>
        <v>15</v>
      </c>
      <c r="AM22" s="302">
        <f t="shared" si="18"/>
        <v>3</v>
      </c>
      <c r="AN22" s="381">
        <f t="shared" si="19"/>
        <v>16</v>
      </c>
      <c r="AO22" s="381">
        <f t="shared" si="20"/>
        <v>0</v>
      </c>
      <c r="AP22" s="381">
        <f t="shared" si="21"/>
        <v>0</v>
      </c>
      <c r="AQ22" s="381">
        <f t="shared" si="22"/>
        <v>0</v>
      </c>
      <c r="AR22" s="381">
        <f t="shared" si="23"/>
        <v>0</v>
      </c>
      <c r="AS22" s="382">
        <f t="shared" si="24"/>
        <v>16</v>
      </c>
      <c r="AT22" s="376" t="s">
        <v>1567</v>
      </c>
      <c r="AU22" s="376" t="s">
        <v>74</v>
      </c>
      <c r="AV22" s="302">
        <f t="shared" si="25"/>
        <v>0</v>
      </c>
      <c r="AW22" s="302">
        <f t="shared" si="26"/>
        <v>0</v>
      </c>
      <c r="AX22" s="376" t="s">
        <v>13</v>
      </c>
      <c r="AY22" s="383">
        <f t="shared" si="27"/>
        <v>10</v>
      </c>
      <c r="AZ22" s="383">
        <f t="shared" si="28"/>
        <v>8</v>
      </c>
      <c r="BA22" s="384" t="s">
        <v>246</v>
      </c>
      <c r="BB22" s="376">
        <v>8</v>
      </c>
      <c r="BC22" s="383">
        <f t="shared" si="29"/>
        <v>1</v>
      </c>
      <c r="BD22" s="385" t="s">
        <v>268</v>
      </c>
      <c r="BE22" s="376">
        <v>10</v>
      </c>
      <c r="BF22" s="383">
        <f t="shared" si="30"/>
        <v>2</v>
      </c>
      <c r="BG22" s="386">
        <f t="shared" si="31"/>
        <v>11</v>
      </c>
      <c r="BH22" s="386">
        <f t="shared" si="32"/>
        <v>1</v>
      </c>
      <c r="BI22" s="386">
        <f t="shared" si="33"/>
        <v>0</v>
      </c>
      <c r="BJ22" s="386">
        <f t="shared" si="34"/>
        <v>0</v>
      </c>
      <c r="BK22" s="386">
        <f t="shared" si="35"/>
        <v>0</v>
      </c>
      <c r="BL22" s="387">
        <f t="shared" si="36"/>
        <v>18.333333333333332</v>
      </c>
      <c r="BM22" s="376" t="s">
        <v>2537</v>
      </c>
      <c r="BN22" s="627" t="s">
        <v>175</v>
      </c>
      <c r="BO22" s="627" t="s">
        <v>175</v>
      </c>
      <c r="BP22" s="562" t="s">
        <v>2572</v>
      </c>
      <c r="BQ22" s="628" t="s">
        <v>4268</v>
      </c>
      <c r="BR22" s="628" t="s">
        <v>2665</v>
      </c>
      <c r="BS22" s="628" t="s">
        <v>2666</v>
      </c>
      <c r="BT22" s="628" t="s">
        <v>2667</v>
      </c>
      <c r="BU22" s="628" t="s">
        <v>2668</v>
      </c>
      <c r="BV22" s="630" t="s">
        <v>2669</v>
      </c>
      <c r="BW22" s="628" t="s">
        <v>2670</v>
      </c>
      <c r="BX22" s="293">
        <f t="shared" si="37"/>
        <v>96</v>
      </c>
    </row>
    <row r="23" spans="1:76" ht="19.5" customHeight="1">
      <c r="A23" s="376" t="s">
        <v>945</v>
      </c>
      <c r="B23" s="626" t="s">
        <v>946</v>
      </c>
      <c r="C23" s="376" t="s">
        <v>220</v>
      </c>
      <c r="D23" s="324">
        <v>92.5</v>
      </c>
      <c r="E23" s="631">
        <v>65</v>
      </c>
      <c r="F23" s="293">
        <f t="shared" si="0"/>
        <v>30</v>
      </c>
      <c r="G23" s="376" t="s">
        <v>199</v>
      </c>
      <c r="H23" s="376">
        <v>63</v>
      </c>
      <c r="I23" s="293">
        <f t="shared" si="1"/>
        <v>20</v>
      </c>
      <c r="J23" s="376">
        <v>48</v>
      </c>
      <c r="K23" s="293">
        <f t="shared" si="2"/>
        <v>20</v>
      </c>
      <c r="L23" s="632">
        <v>50</v>
      </c>
      <c r="M23" s="293">
        <f t="shared" si="3"/>
        <v>20</v>
      </c>
      <c r="N23" s="376">
        <v>52</v>
      </c>
      <c r="O23" s="293">
        <f t="shared" si="4"/>
        <v>20</v>
      </c>
      <c r="P23" s="376">
        <v>52</v>
      </c>
      <c r="Q23" s="293">
        <f t="shared" si="5"/>
        <v>20</v>
      </c>
      <c r="R23" s="377">
        <f t="shared" si="6"/>
        <v>130</v>
      </c>
      <c r="S23" s="378">
        <f t="shared" si="7"/>
        <v>0</v>
      </c>
      <c r="T23" s="377">
        <f t="shared" si="8"/>
        <v>130</v>
      </c>
      <c r="U23" s="377">
        <f t="shared" si="9"/>
        <v>4</v>
      </c>
      <c r="V23" s="376" t="s">
        <v>200</v>
      </c>
      <c r="W23" s="376" t="s">
        <v>74</v>
      </c>
      <c r="X23" s="376" t="s">
        <v>74</v>
      </c>
      <c r="Y23" s="376">
        <v>18</v>
      </c>
      <c r="Z23" s="293">
        <f t="shared" si="10"/>
        <v>30</v>
      </c>
      <c r="AA23" s="378">
        <f t="shared" si="11"/>
        <v>30</v>
      </c>
      <c r="AB23" s="379">
        <f t="shared" si="12"/>
        <v>1</v>
      </c>
      <c r="AC23" s="380">
        <f t="shared" si="13"/>
        <v>60</v>
      </c>
      <c r="AD23" s="379">
        <f t="shared" si="14"/>
        <v>3</v>
      </c>
      <c r="AE23" s="550" t="s">
        <v>7</v>
      </c>
      <c r="AF23" s="302">
        <f t="shared" si="15"/>
        <v>15</v>
      </c>
      <c r="AG23" s="302">
        <f t="shared" si="16"/>
        <v>3</v>
      </c>
      <c r="AH23" s="551" t="s">
        <v>171</v>
      </c>
      <c r="AI23" s="551" t="s">
        <v>7</v>
      </c>
      <c r="AJ23" s="551" t="s">
        <v>210</v>
      </c>
      <c r="AK23" s="551" t="s">
        <v>7</v>
      </c>
      <c r="AL23" s="302">
        <f t="shared" si="17"/>
        <v>15</v>
      </c>
      <c r="AM23" s="302">
        <f t="shared" si="18"/>
        <v>3</v>
      </c>
      <c r="AN23" s="381">
        <f t="shared" si="19"/>
        <v>13</v>
      </c>
      <c r="AO23" s="381">
        <f t="shared" si="20"/>
        <v>0</v>
      </c>
      <c r="AP23" s="381">
        <f t="shared" si="21"/>
        <v>0</v>
      </c>
      <c r="AQ23" s="381">
        <f t="shared" si="22"/>
        <v>0</v>
      </c>
      <c r="AR23" s="381">
        <f t="shared" si="23"/>
        <v>0</v>
      </c>
      <c r="AS23" s="382">
        <f t="shared" si="24"/>
        <v>13</v>
      </c>
      <c r="AT23" s="376" t="s">
        <v>1567</v>
      </c>
      <c r="AU23" s="376" t="s">
        <v>74</v>
      </c>
      <c r="AV23" s="302">
        <f t="shared" si="25"/>
        <v>0</v>
      </c>
      <c r="AW23" s="302">
        <f t="shared" si="26"/>
        <v>0</v>
      </c>
      <c r="AX23" s="376" t="s">
        <v>13</v>
      </c>
      <c r="AY23" s="383">
        <f t="shared" si="27"/>
        <v>10</v>
      </c>
      <c r="AZ23" s="383">
        <f t="shared" si="28"/>
        <v>8</v>
      </c>
      <c r="BA23" s="384" t="s">
        <v>246</v>
      </c>
      <c r="BB23" s="376">
        <v>8</v>
      </c>
      <c r="BC23" s="383">
        <f t="shared" si="29"/>
        <v>1</v>
      </c>
      <c r="BD23" s="385" t="s">
        <v>268</v>
      </c>
      <c r="BE23" s="376">
        <v>10</v>
      </c>
      <c r="BF23" s="383">
        <f t="shared" si="30"/>
        <v>2</v>
      </c>
      <c r="BG23" s="386">
        <f t="shared" si="31"/>
        <v>11</v>
      </c>
      <c r="BH23" s="386">
        <f t="shared" si="32"/>
        <v>1</v>
      </c>
      <c r="BI23" s="386">
        <f t="shared" si="33"/>
        <v>0</v>
      </c>
      <c r="BJ23" s="386">
        <f t="shared" si="34"/>
        <v>0</v>
      </c>
      <c r="BK23" s="386">
        <f t="shared" si="35"/>
        <v>0</v>
      </c>
      <c r="BL23" s="387">
        <f t="shared" si="36"/>
        <v>18.333333333333332</v>
      </c>
      <c r="BM23" s="376" t="s">
        <v>2537</v>
      </c>
      <c r="BN23" s="627" t="s">
        <v>175</v>
      </c>
      <c r="BO23" s="627" t="s">
        <v>175</v>
      </c>
      <c r="BP23" s="562" t="s">
        <v>2671</v>
      </c>
      <c r="BQ23" s="628" t="s">
        <v>4269</v>
      </c>
      <c r="BR23" s="629" t="s">
        <v>2615</v>
      </c>
      <c r="BS23" s="628" t="s">
        <v>2673</v>
      </c>
      <c r="BT23" s="628" t="s">
        <v>2674</v>
      </c>
      <c r="BU23" s="628" t="s">
        <v>2675</v>
      </c>
      <c r="BV23" s="630" t="s">
        <v>2676</v>
      </c>
      <c r="BW23" s="628" t="s">
        <v>2672</v>
      </c>
      <c r="BX23" s="293">
        <f t="shared" si="37"/>
        <v>72</v>
      </c>
    </row>
    <row r="24" spans="1:76" ht="19.5" customHeight="1">
      <c r="A24" s="376" t="s">
        <v>947</v>
      </c>
      <c r="B24" s="626" t="s">
        <v>948</v>
      </c>
      <c r="C24" s="376" t="s">
        <v>220</v>
      </c>
      <c r="D24" s="324">
        <v>107.5</v>
      </c>
      <c r="E24" s="631">
        <v>79</v>
      </c>
      <c r="F24" s="293">
        <f t="shared" si="0"/>
        <v>30</v>
      </c>
      <c r="G24" s="376" t="s">
        <v>199</v>
      </c>
      <c r="H24" s="376">
        <v>88</v>
      </c>
      <c r="I24" s="293">
        <f t="shared" si="1"/>
        <v>30</v>
      </c>
      <c r="J24" s="376">
        <v>81</v>
      </c>
      <c r="K24" s="293">
        <f t="shared" si="2"/>
        <v>30</v>
      </c>
      <c r="L24" s="632">
        <v>79</v>
      </c>
      <c r="M24" s="293">
        <f t="shared" si="3"/>
        <v>30</v>
      </c>
      <c r="N24" s="376">
        <v>75</v>
      </c>
      <c r="O24" s="293">
        <f t="shared" si="4"/>
        <v>30</v>
      </c>
      <c r="P24" s="376">
        <v>82</v>
      </c>
      <c r="Q24" s="293">
        <f t="shared" si="5"/>
        <v>30</v>
      </c>
      <c r="R24" s="377">
        <f t="shared" si="6"/>
        <v>180</v>
      </c>
      <c r="S24" s="378">
        <f t="shared" si="7"/>
        <v>0</v>
      </c>
      <c r="T24" s="377">
        <f t="shared" si="8"/>
        <v>180</v>
      </c>
      <c r="U24" s="377">
        <f t="shared" si="9"/>
        <v>6</v>
      </c>
      <c r="V24" s="376" t="s">
        <v>200</v>
      </c>
      <c r="W24" s="376" t="s">
        <v>74</v>
      </c>
      <c r="X24" s="376" t="s">
        <v>74</v>
      </c>
      <c r="Y24" s="376">
        <v>17</v>
      </c>
      <c r="Z24" s="293">
        <f t="shared" si="10"/>
        <v>30</v>
      </c>
      <c r="AA24" s="378">
        <f t="shared" si="11"/>
        <v>30</v>
      </c>
      <c r="AB24" s="379">
        <f t="shared" si="12"/>
        <v>1</v>
      </c>
      <c r="AC24" s="380">
        <f t="shared" si="13"/>
        <v>60</v>
      </c>
      <c r="AD24" s="379">
        <f t="shared" si="14"/>
        <v>3</v>
      </c>
      <c r="AE24" s="552" t="s">
        <v>6</v>
      </c>
      <c r="AF24" s="302">
        <f t="shared" si="15"/>
        <v>20</v>
      </c>
      <c r="AG24" s="302">
        <f t="shared" si="16"/>
        <v>4</v>
      </c>
      <c r="AH24" s="551" t="s">
        <v>171</v>
      </c>
      <c r="AI24" s="551" t="s">
        <v>6</v>
      </c>
      <c r="AJ24" s="551" t="s">
        <v>173</v>
      </c>
      <c r="AK24" s="551" t="s">
        <v>6</v>
      </c>
      <c r="AL24" s="302">
        <f t="shared" si="17"/>
        <v>20</v>
      </c>
      <c r="AM24" s="302">
        <f t="shared" si="18"/>
        <v>4</v>
      </c>
      <c r="AN24" s="381">
        <f t="shared" si="19"/>
        <v>17</v>
      </c>
      <c r="AO24" s="381">
        <f t="shared" si="20"/>
        <v>0</v>
      </c>
      <c r="AP24" s="381">
        <f t="shared" si="21"/>
        <v>0</v>
      </c>
      <c r="AQ24" s="381">
        <f t="shared" si="22"/>
        <v>0</v>
      </c>
      <c r="AR24" s="381">
        <f t="shared" si="23"/>
        <v>0</v>
      </c>
      <c r="AS24" s="382">
        <f t="shared" si="24"/>
        <v>17</v>
      </c>
      <c r="AT24" s="376" t="s">
        <v>1567</v>
      </c>
      <c r="AU24" s="376" t="s">
        <v>74</v>
      </c>
      <c r="AV24" s="302">
        <f t="shared" si="25"/>
        <v>0</v>
      </c>
      <c r="AW24" s="302">
        <f t="shared" si="26"/>
        <v>0</v>
      </c>
      <c r="AX24" s="376" t="s">
        <v>13</v>
      </c>
      <c r="AY24" s="383">
        <f t="shared" si="27"/>
        <v>10</v>
      </c>
      <c r="AZ24" s="383">
        <f t="shared" si="28"/>
        <v>8</v>
      </c>
      <c r="BA24" s="384" t="s">
        <v>246</v>
      </c>
      <c r="BB24" s="376">
        <v>8</v>
      </c>
      <c r="BC24" s="383">
        <f t="shared" si="29"/>
        <v>1</v>
      </c>
      <c r="BD24" s="385" t="s">
        <v>268</v>
      </c>
      <c r="BE24" s="376">
        <v>10</v>
      </c>
      <c r="BF24" s="383">
        <f t="shared" si="30"/>
        <v>2</v>
      </c>
      <c r="BG24" s="386">
        <f t="shared" si="31"/>
        <v>11</v>
      </c>
      <c r="BH24" s="386">
        <f t="shared" si="32"/>
        <v>1</v>
      </c>
      <c r="BI24" s="386">
        <f t="shared" si="33"/>
        <v>0</v>
      </c>
      <c r="BJ24" s="386">
        <f t="shared" si="34"/>
        <v>0</v>
      </c>
      <c r="BK24" s="386">
        <f t="shared" si="35"/>
        <v>0</v>
      </c>
      <c r="BL24" s="387">
        <f t="shared" si="36"/>
        <v>18.333333333333332</v>
      </c>
      <c r="BM24" s="376" t="s">
        <v>2537</v>
      </c>
      <c r="BN24" s="627" t="s">
        <v>2677</v>
      </c>
      <c r="BO24" s="376" t="s">
        <v>2678</v>
      </c>
      <c r="BP24" s="562" t="s">
        <v>2679</v>
      </c>
      <c r="BQ24" s="628" t="s">
        <v>4270</v>
      </c>
      <c r="BR24" s="629" t="s">
        <v>2615</v>
      </c>
      <c r="BS24" s="628" t="s">
        <v>2681</v>
      </c>
      <c r="BT24" s="628" t="s">
        <v>2682</v>
      </c>
      <c r="BU24" s="628" t="s">
        <v>2683</v>
      </c>
      <c r="BV24" s="630" t="s">
        <v>2684</v>
      </c>
      <c r="BW24" s="628" t="s">
        <v>2680</v>
      </c>
      <c r="BX24" s="293">
        <f t="shared" si="37"/>
        <v>68</v>
      </c>
    </row>
    <row r="25" spans="1:76" ht="19.5" customHeight="1">
      <c r="A25" s="376" t="s">
        <v>949</v>
      </c>
      <c r="B25" s="638" t="s">
        <v>950</v>
      </c>
      <c r="C25" s="376" t="s">
        <v>220</v>
      </c>
      <c r="D25" s="324">
        <v>90</v>
      </c>
      <c r="E25" s="560">
        <v>49</v>
      </c>
      <c r="F25" s="293">
        <f t="shared" si="0"/>
        <v>20</v>
      </c>
      <c r="G25" s="376" t="s">
        <v>199</v>
      </c>
      <c r="H25" s="376">
        <v>65</v>
      </c>
      <c r="I25" s="293">
        <f t="shared" si="1"/>
        <v>30</v>
      </c>
      <c r="J25" s="376">
        <v>54</v>
      </c>
      <c r="K25" s="293">
        <f t="shared" si="2"/>
        <v>20</v>
      </c>
      <c r="L25" s="632">
        <v>60</v>
      </c>
      <c r="M25" s="293">
        <f t="shared" si="3"/>
        <v>20</v>
      </c>
      <c r="N25" s="376">
        <v>70</v>
      </c>
      <c r="O25" s="293">
        <f t="shared" si="4"/>
        <v>30</v>
      </c>
      <c r="P25" s="376">
        <v>74</v>
      </c>
      <c r="Q25" s="293">
        <f t="shared" si="5"/>
        <v>30</v>
      </c>
      <c r="R25" s="377">
        <f t="shared" si="6"/>
        <v>150</v>
      </c>
      <c r="S25" s="378">
        <f t="shared" si="7"/>
        <v>0</v>
      </c>
      <c r="T25" s="377">
        <f t="shared" si="8"/>
        <v>150</v>
      </c>
      <c r="U25" s="377">
        <f t="shared" si="9"/>
        <v>6</v>
      </c>
      <c r="V25" s="376" t="s">
        <v>200</v>
      </c>
      <c r="W25" s="376" t="s">
        <v>74</v>
      </c>
      <c r="X25" s="376" t="s">
        <v>74</v>
      </c>
      <c r="Y25" s="376">
        <v>14</v>
      </c>
      <c r="Z25" s="293">
        <f t="shared" si="10"/>
        <v>20</v>
      </c>
      <c r="AA25" s="378">
        <f t="shared" si="11"/>
        <v>20</v>
      </c>
      <c r="AB25" s="379">
        <f t="shared" si="12"/>
        <v>1</v>
      </c>
      <c r="AC25" s="380">
        <f t="shared" si="13"/>
        <v>40</v>
      </c>
      <c r="AD25" s="379">
        <f t="shared" si="14"/>
        <v>3</v>
      </c>
      <c r="AE25" s="550" t="s">
        <v>7</v>
      </c>
      <c r="AF25" s="302">
        <f t="shared" si="15"/>
        <v>15</v>
      </c>
      <c r="AG25" s="302">
        <f t="shared" si="16"/>
        <v>3</v>
      </c>
      <c r="AH25" s="551" t="s">
        <v>170</v>
      </c>
      <c r="AI25" s="551" t="s">
        <v>6</v>
      </c>
      <c r="AJ25" s="551" t="s">
        <v>174</v>
      </c>
      <c r="AK25" s="551" t="s">
        <v>8</v>
      </c>
      <c r="AL25" s="302">
        <f t="shared" si="17"/>
        <v>15</v>
      </c>
      <c r="AM25" s="302">
        <f t="shared" si="18"/>
        <v>3</v>
      </c>
      <c r="AN25" s="381">
        <f t="shared" si="19"/>
        <v>15</v>
      </c>
      <c r="AO25" s="381">
        <f t="shared" si="20"/>
        <v>0</v>
      </c>
      <c r="AP25" s="381">
        <f t="shared" si="21"/>
        <v>0</v>
      </c>
      <c r="AQ25" s="381">
        <f t="shared" si="22"/>
        <v>0</v>
      </c>
      <c r="AR25" s="381">
        <f t="shared" si="23"/>
        <v>0</v>
      </c>
      <c r="AS25" s="382">
        <f t="shared" si="24"/>
        <v>15</v>
      </c>
      <c r="AT25" s="376" t="s">
        <v>1567</v>
      </c>
      <c r="AU25" s="376" t="s">
        <v>74</v>
      </c>
      <c r="AV25" s="302">
        <f t="shared" si="25"/>
        <v>0</v>
      </c>
      <c r="AW25" s="302">
        <f t="shared" si="26"/>
        <v>0</v>
      </c>
      <c r="AX25" s="376" t="s">
        <v>13</v>
      </c>
      <c r="AY25" s="383">
        <f t="shared" si="27"/>
        <v>10</v>
      </c>
      <c r="AZ25" s="383">
        <f t="shared" si="28"/>
        <v>8</v>
      </c>
      <c r="BA25" s="384" t="s">
        <v>246</v>
      </c>
      <c r="BB25" s="376" t="s">
        <v>168</v>
      </c>
      <c r="BC25" s="383">
        <f t="shared" si="29"/>
        <v>2</v>
      </c>
      <c r="BD25" s="385" t="s">
        <v>268</v>
      </c>
      <c r="BE25" s="376">
        <v>10</v>
      </c>
      <c r="BF25" s="383">
        <f t="shared" si="30"/>
        <v>2</v>
      </c>
      <c r="BG25" s="386">
        <f t="shared" si="31"/>
        <v>12</v>
      </c>
      <c r="BH25" s="386">
        <f t="shared" si="32"/>
        <v>1</v>
      </c>
      <c r="BI25" s="386">
        <f t="shared" si="33"/>
        <v>0</v>
      </c>
      <c r="BJ25" s="386">
        <f t="shared" si="34"/>
        <v>0</v>
      </c>
      <c r="BK25" s="386">
        <f t="shared" si="35"/>
        <v>0</v>
      </c>
      <c r="BL25" s="387">
        <f t="shared" si="36"/>
        <v>20</v>
      </c>
      <c r="BM25" s="376" t="s">
        <v>168</v>
      </c>
      <c r="BN25" s="627" t="s">
        <v>175</v>
      </c>
      <c r="BO25" s="627" t="s">
        <v>175</v>
      </c>
      <c r="BP25" s="562" t="s">
        <v>2566</v>
      </c>
      <c r="BQ25" s="628" t="s">
        <v>4271</v>
      </c>
      <c r="BR25" s="629" t="s">
        <v>2686</v>
      </c>
      <c r="BS25" s="628" t="s">
        <v>2687</v>
      </c>
      <c r="BT25" s="628" t="s">
        <v>2688</v>
      </c>
      <c r="BU25" s="628" t="s">
        <v>2689</v>
      </c>
      <c r="BV25" s="630" t="s">
        <v>2690</v>
      </c>
      <c r="BW25" s="628" t="s">
        <v>2685</v>
      </c>
      <c r="BX25" s="293">
        <f t="shared" si="37"/>
        <v>56.000000000000007</v>
      </c>
    </row>
    <row r="26" spans="1:76" ht="19.5" customHeight="1">
      <c r="A26" s="376" t="s">
        <v>951</v>
      </c>
      <c r="B26" s="626" t="s">
        <v>952</v>
      </c>
      <c r="C26" s="376" t="s">
        <v>220</v>
      </c>
      <c r="D26" s="324">
        <v>97</v>
      </c>
      <c r="E26" s="560">
        <v>63</v>
      </c>
      <c r="F26" s="293">
        <f t="shared" si="0"/>
        <v>20</v>
      </c>
      <c r="G26" s="376" t="s">
        <v>199</v>
      </c>
      <c r="H26" s="376">
        <v>87</v>
      </c>
      <c r="I26" s="293">
        <f t="shared" si="1"/>
        <v>30</v>
      </c>
      <c r="J26" s="376">
        <v>71</v>
      </c>
      <c r="K26" s="293">
        <f t="shared" si="2"/>
        <v>30</v>
      </c>
      <c r="L26" s="632">
        <v>64</v>
      </c>
      <c r="M26" s="293">
        <f t="shared" si="3"/>
        <v>20</v>
      </c>
      <c r="N26" s="376">
        <v>70</v>
      </c>
      <c r="O26" s="293">
        <f t="shared" si="4"/>
        <v>30</v>
      </c>
      <c r="P26" s="376">
        <v>58</v>
      </c>
      <c r="Q26" s="293">
        <f t="shared" si="5"/>
        <v>20</v>
      </c>
      <c r="R26" s="377">
        <f t="shared" si="6"/>
        <v>150</v>
      </c>
      <c r="S26" s="378">
        <f t="shared" si="7"/>
        <v>0</v>
      </c>
      <c r="T26" s="377">
        <f t="shared" si="8"/>
        <v>150</v>
      </c>
      <c r="U26" s="377">
        <f t="shared" si="9"/>
        <v>6</v>
      </c>
      <c r="V26" s="376" t="s">
        <v>200</v>
      </c>
      <c r="W26" s="376" t="s">
        <v>74</v>
      </c>
      <c r="X26" s="376" t="s">
        <v>74</v>
      </c>
      <c r="Y26" s="376">
        <v>20</v>
      </c>
      <c r="Z26" s="293">
        <f t="shared" si="10"/>
        <v>30</v>
      </c>
      <c r="AA26" s="378">
        <f t="shared" si="11"/>
        <v>30</v>
      </c>
      <c r="AB26" s="379">
        <f t="shared" si="12"/>
        <v>1</v>
      </c>
      <c r="AC26" s="380">
        <f t="shared" si="13"/>
        <v>60</v>
      </c>
      <c r="AD26" s="379">
        <f t="shared" si="14"/>
        <v>3</v>
      </c>
      <c r="AE26" s="550" t="s">
        <v>7</v>
      </c>
      <c r="AF26" s="302">
        <f t="shared" si="15"/>
        <v>15</v>
      </c>
      <c r="AG26" s="302">
        <f t="shared" si="16"/>
        <v>3</v>
      </c>
      <c r="AH26" s="551" t="s">
        <v>171</v>
      </c>
      <c r="AI26" s="551" t="s">
        <v>7</v>
      </c>
      <c r="AJ26" s="551" t="s">
        <v>174</v>
      </c>
      <c r="AK26" s="551" t="s">
        <v>8</v>
      </c>
      <c r="AL26" s="302">
        <f t="shared" si="17"/>
        <v>15</v>
      </c>
      <c r="AM26" s="302">
        <f t="shared" si="18"/>
        <v>3</v>
      </c>
      <c r="AN26" s="381">
        <f t="shared" si="19"/>
        <v>15</v>
      </c>
      <c r="AO26" s="381">
        <f t="shared" si="20"/>
        <v>0</v>
      </c>
      <c r="AP26" s="381">
        <f t="shared" si="21"/>
        <v>0</v>
      </c>
      <c r="AQ26" s="381">
        <f t="shared" si="22"/>
        <v>0</v>
      </c>
      <c r="AR26" s="381">
        <f t="shared" si="23"/>
        <v>0</v>
      </c>
      <c r="AS26" s="382">
        <f t="shared" si="24"/>
        <v>15</v>
      </c>
      <c r="AT26" s="376" t="s">
        <v>1567</v>
      </c>
      <c r="AU26" s="376" t="s">
        <v>74</v>
      </c>
      <c r="AV26" s="302">
        <f t="shared" si="25"/>
        <v>0</v>
      </c>
      <c r="AW26" s="302">
        <f t="shared" si="26"/>
        <v>0</v>
      </c>
      <c r="AX26" s="376" t="s">
        <v>13</v>
      </c>
      <c r="AY26" s="383">
        <f t="shared" si="27"/>
        <v>10</v>
      </c>
      <c r="AZ26" s="383">
        <f t="shared" si="28"/>
        <v>8</v>
      </c>
      <c r="BA26" s="384" t="s">
        <v>246</v>
      </c>
      <c r="BB26" s="376">
        <v>8</v>
      </c>
      <c r="BC26" s="383">
        <f t="shared" si="29"/>
        <v>1</v>
      </c>
      <c r="BD26" s="385" t="s">
        <v>268</v>
      </c>
      <c r="BE26" s="376">
        <v>10</v>
      </c>
      <c r="BF26" s="383">
        <f t="shared" si="30"/>
        <v>2</v>
      </c>
      <c r="BG26" s="386">
        <f t="shared" si="31"/>
        <v>11</v>
      </c>
      <c r="BH26" s="386">
        <f t="shared" si="32"/>
        <v>1</v>
      </c>
      <c r="BI26" s="386">
        <f t="shared" si="33"/>
        <v>0</v>
      </c>
      <c r="BJ26" s="386">
        <f t="shared" si="34"/>
        <v>0</v>
      </c>
      <c r="BK26" s="386">
        <f t="shared" si="35"/>
        <v>0</v>
      </c>
      <c r="BL26" s="387">
        <f t="shared" si="36"/>
        <v>18.333333333333332</v>
      </c>
      <c r="BM26" s="376" t="s">
        <v>2537</v>
      </c>
      <c r="BN26" s="627" t="s">
        <v>175</v>
      </c>
      <c r="BO26" s="627" t="s">
        <v>175</v>
      </c>
      <c r="BP26" s="562" t="s">
        <v>2596</v>
      </c>
      <c r="BQ26" s="628" t="s">
        <v>4272</v>
      </c>
      <c r="BR26" s="629" t="s">
        <v>2561</v>
      </c>
      <c r="BS26" s="628" t="s">
        <v>2692</v>
      </c>
      <c r="BT26" s="628" t="s">
        <v>2693</v>
      </c>
      <c r="BU26" s="628" t="s">
        <v>2694</v>
      </c>
      <c r="BV26" s="630" t="s">
        <v>2695</v>
      </c>
      <c r="BW26" s="628" t="s">
        <v>2691</v>
      </c>
      <c r="BX26" s="293">
        <f t="shared" si="37"/>
        <v>80</v>
      </c>
    </row>
    <row r="27" spans="1:76" ht="19.5" customHeight="1">
      <c r="A27" s="376" t="s">
        <v>2696</v>
      </c>
      <c r="B27" s="639" t="s">
        <v>2697</v>
      </c>
      <c r="C27" s="636" t="s">
        <v>220</v>
      </c>
      <c r="D27" s="324">
        <v>60.5</v>
      </c>
      <c r="E27" s="560">
        <v>80</v>
      </c>
      <c r="F27" s="293">
        <f t="shared" si="0"/>
        <v>30</v>
      </c>
      <c r="G27" s="376" t="s">
        <v>199</v>
      </c>
      <c r="H27" s="376">
        <v>89</v>
      </c>
      <c r="I27" s="293">
        <f t="shared" si="1"/>
        <v>30</v>
      </c>
      <c r="J27" s="376">
        <v>77</v>
      </c>
      <c r="K27" s="293">
        <f t="shared" si="2"/>
        <v>30</v>
      </c>
      <c r="L27" s="632">
        <v>76</v>
      </c>
      <c r="M27" s="293">
        <f t="shared" si="3"/>
        <v>30</v>
      </c>
      <c r="N27" s="376">
        <v>93</v>
      </c>
      <c r="O27" s="293">
        <f t="shared" si="4"/>
        <v>40</v>
      </c>
      <c r="P27" s="376" t="s">
        <v>168</v>
      </c>
      <c r="Q27" s="293">
        <f t="shared" si="5"/>
        <v>40</v>
      </c>
      <c r="R27" s="377">
        <f t="shared" si="6"/>
        <v>200</v>
      </c>
      <c r="S27" s="378">
        <f t="shared" si="7"/>
        <v>1</v>
      </c>
      <c r="T27" s="377">
        <f t="shared" si="8"/>
        <v>240</v>
      </c>
      <c r="U27" s="377">
        <f t="shared" si="9"/>
        <v>8</v>
      </c>
      <c r="V27" s="376" t="s">
        <v>200</v>
      </c>
      <c r="W27" s="376" t="s">
        <v>74</v>
      </c>
      <c r="X27" s="376" t="s">
        <v>74</v>
      </c>
      <c r="Y27" s="376" t="s">
        <v>168</v>
      </c>
      <c r="Z27" s="293" t="e">
        <f t="shared" si="10"/>
        <v>#VALUE!</v>
      </c>
      <c r="AA27" s="378" t="e">
        <f t="shared" si="11"/>
        <v>#VALUE!</v>
      </c>
      <c r="AB27" s="379">
        <f t="shared" si="12"/>
        <v>2</v>
      </c>
      <c r="AC27" s="380" t="e">
        <f t="shared" si="13"/>
        <v>#VALUE!</v>
      </c>
      <c r="AD27" s="379" t="e">
        <f t="shared" si="14"/>
        <v>#VALUE!</v>
      </c>
      <c r="AE27" s="550" t="s">
        <v>7</v>
      </c>
      <c r="AF27" s="302">
        <f t="shared" si="15"/>
        <v>15</v>
      </c>
      <c r="AG27" s="302">
        <f t="shared" si="16"/>
        <v>3</v>
      </c>
      <c r="AH27" s="551" t="s">
        <v>171</v>
      </c>
      <c r="AI27" s="551" t="s">
        <v>7</v>
      </c>
      <c r="AJ27" s="551" t="s">
        <v>174</v>
      </c>
      <c r="AK27" s="551" t="s">
        <v>8</v>
      </c>
      <c r="AL27" s="302">
        <f t="shared" si="17"/>
        <v>15</v>
      </c>
      <c r="AM27" s="302">
        <f t="shared" si="18"/>
        <v>3</v>
      </c>
      <c r="AN27" s="381" t="e">
        <f t="shared" si="19"/>
        <v>#VALUE!</v>
      </c>
      <c r="AO27" s="381">
        <f t="shared" si="20"/>
        <v>0</v>
      </c>
      <c r="AP27" s="381">
        <f t="shared" si="21"/>
        <v>0</v>
      </c>
      <c r="AQ27" s="381">
        <f t="shared" si="22"/>
        <v>0</v>
      </c>
      <c r="AR27" s="381">
        <f t="shared" si="23"/>
        <v>0</v>
      </c>
      <c r="AS27" s="382" t="e">
        <f t="shared" si="24"/>
        <v>#VALUE!</v>
      </c>
      <c r="AT27" s="376" t="s">
        <v>1567</v>
      </c>
      <c r="AU27" s="376" t="s">
        <v>74</v>
      </c>
      <c r="AV27" s="302">
        <f t="shared" si="25"/>
        <v>0</v>
      </c>
      <c r="AW27" s="302">
        <f t="shared" si="26"/>
        <v>0</v>
      </c>
      <c r="AX27" s="376" t="s">
        <v>13</v>
      </c>
      <c r="AY27" s="383">
        <f t="shared" si="27"/>
        <v>10</v>
      </c>
      <c r="AZ27" s="383">
        <f t="shared" si="28"/>
        <v>8</v>
      </c>
      <c r="BA27" s="384" t="s">
        <v>246</v>
      </c>
      <c r="BB27" s="376" t="s">
        <v>74</v>
      </c>
      <c r="BC27" s="383">
        <f t="shared" si="29"/>
        <v>2</v>
      </c>
      <c r="BD27" s="385" t="s">
        <v>268</v>
      </c>
      <c r="BE27" s="376" t="s">
        <v>74</v>
      </c>
      <c r="BF27" s="383">
        <f t="shared" si="30"/>
        <v>2</v>
      </c>
      <c r="BG27" s="386">
        <f t="shared" si="31"/>
        <v>12</v>
      </c>
      <c r="BH27" s="386">
        <f t="shared" si="32"/>
        <v>1</v>
      </c>
      <c r="BI27" s="386">
        <f t="shared" si="33"/>
        <v>0</v>
      </c>
      <c r="BJ27" s="386">
        <f t="shared" si="34"/>
        <v>0</v>
      </c>
      <c r="BK27" s="386">
        <f t="shared" si="35"/>
        <v>0</v>
      </c>
      <c r="BL27" s="387">
        <f t="shared" si="36"/>
        <v>20</v>
      </c>
      <c r="BM27" s="376" t="s">
        <v>74</v>
      </c>
      <c r="BN27" s="627" t="s">
        <v>175</v>
      </c>
      <c r="BO27" s="627" t="s">
        <v>175</v>
      </c>
      <c r="BP27" s="376" t="s">
        <v>74</v>
      </c>
      <c r="BQ27" s="628" t="s">
        <v>4273</v>
      </c>
      <c r="BR27" s="629" t="s">
        <v>2605</v>
      </c>
      <c r="BS27" s="628" t="s">
        <v>2699</v>
      </c>
      <c r="BT27" s="628" t="s">
        <v>2700</v>
      </c>
      <c r="BU27" s="628" t="s">
        <v>2701</v>
      </c>
      <c r="BV27" s="630" t="s">
        <v>2702</v>
      </c>
      <c r="BW27" s="628" t="s">
        <v>2698</v>
      </c>
      <c r="BX27" s="293" t="e">
        <f t="shared" si="37"/>
        <v>#VALUE!</v>
      </c>
    </row>
    <row r="28" spans="1:76" ht="19.5" customHeight="1">
      <c r="A28" s="353"/>
      <c r="B28" s="353"/>
      <c r="C28" s="339"/>
      <c r="D28" s="353"/>
      <c r="E28" s="353"/>
      <c r="F28" s="281">
        <f t="shared" ref="F28:F49" si="38">IF(E28="NA", 0, IF(E28&gt;=90, 40, IF(E28&gt;=65, 30, IF(E28&gt;=41, 20, 10))))</f>
        <v>10</v>
      </c>
      <c r="G28" s="339"/>
      <c r="H28" s="339"/>
      <c r="I28" s="281">
        <f t="shared" ref="I28:I49" si="39">IF(H28="NA", 0, IF(H28&gt;=90, 40, IF(H28&gt;=65, 30, IF(H28&gt;=41, 20, 10))))</f>
        <v>10</v>
      </c>
      <c r="J28" s="339"/>
      <c r="K28" s="281">
        <f t="shared" ref="K28:K49" si="40">IF(J28="NA", 0, IF(J28&gt;=90, 40, IF(J28&gt;=65, 30, IF(J28&gt;=41, 20, 10))))</f>
        <v>10</v>
      </c>
      <c r="L28" s="339"/>
      <c r="M28" s="281">
        <f t="shared" ref="M28:M49" si="41">IF(L28="NA", 0, IF(L28&gt;=90, 40, IF(L28&gt;=65, 30, IF(L28&gt;=41, 20, 10))))</f>
        <v>10</v>
      </c>
      <c r="N28" s="339"/>
      <c r="O28" s="281">
        <f t="shared" ref="O28:O49" si="42">IF(N28="NA", 0, IF(N28&gt;=90, 40, IF(N28&gt;=65, 30, IF(N28&gt;=41, 20, 10))))</f>
        <v>10</v>
      </c>
      <c r="P28" s="339"/>
      <c r="Q28" s="281">
        <f t="shared" ref="Q28:Q49" si="43">IF(P28="NA", 0, IF(P28&gt;=90, 40, IF(P28&gt;=65, 30, IF(P28&gt;=41, 20, 10))))</f>
        <v>10</v>
      </c>
      <c r="R28" s="341">
        <f t="shared" ref="R28:R49" si="44">SUM(F28,I28,K28,M28,O28,Q28)</f>
        <v>60</v>
      </c>
      <c r="S28" s="342">
        <f t="shared" ref="S28:S49" si="45">COUNTIF(E28,"NA")+COUNTIF(H28,"NA")+COUNTIF(J28,"NA")+COUNTIF(L28,"NA")+COUNTIF(N28,"NA")+COUNTIF(P28,"NA")+COUNTIF(E28,"AB")+COUNTIF(H28,"AB")+COUNTIF(J28,"AB")+COUNTIF(L28,"AB")+COUNTIF(N28,"AB")+COUNTIF(P28,"AB")+COUNTIF(E28,"L")+COUNTIF(H28,"L")+COUNTIF(J28,"L")+COUNTIF(L28,"L")+COUNTIF(N28,"L")+COUNTIF(P28,"L")+COUNTIF(E28,"NAS")+COUNTIF(H28,"NAS")+COUNTIF(J28,"NAS")+COUNTIF(L28,"NAS")+COUNTIF(N28,"NAS")+COUNTIF(P28,"NAS")</f>
        <v>0</v>
      </c>
      <c r="T28" s="341">
        <f t="shared" ref="T28:T49" si="46">R28/(240-(S28*40))*240</f>
        <v>60</v>
      </c>
      <c r="U28" s="341">
        <f t="shared" ref="U28:U49" si="47">IF(T28&gt;=210, 8, IF(T28&gt;=140, 6, IF(T28&gt;=70, 4, 2)))</f>
        <v>2</v>
      </c>
      <c r="V28" s="339"/>
      <c r="W28" s="339"/>
      <c r="X28" s="281">
        <f t="shared" ref="X28:X49" si="48">IF(W28="NA", 0, IF(W28&gt;=90, 40, IF(W28&gt;=65, 30, IF(W28&gt;=41, 20, 10))))</f>
        <v>10</v>
      </c>
      <c r="Y28" s="339"/>
      <c r="Z28" s="281">
        <f t="shared" ref="Z28:Z49" si="49">IF(BX28="NA", 0, IF(BX28&gt;=90, 40, IF(BX28&gt;=65, 30, IF(BX28&gt;=41, 20, 10))))</f>
        <v>10</v>
      </c>
      <c r="AA28" s="342">
        <f t="shared" ref="AA28:AA49" si="50">SUM(X28,Z28)</f>
        <v>20</v>
      </c>
      <c r="AB28" s="343">
        <f t="shared" ref="AB28:AB49" si="51">COUNTIF(W28,"NA")+COUNTIF(Y28,"NA")+COUNTIF(W28,"AB")+COUNTIF(Y28,"AB")+COUNTIF(W28,"L")+COUNTIF(Y28,"L")</f>
        <v>0</v>
      </c>
      <c r="AC28" s="344">
        <f t="shared" ref="AC28:AC49" si="52">AA28/(80-(AB28*40))*80</f>
        <v>20</v>
      </c>
      <c r="AD28" s="343">
        <f t="shared" ref="AD28:AD49" si="53">IF(AC28&gt;70, 4, IF(AC28&gt;=30, 3, IF(AC28&gt;=20, 2, 1)))</f>
        <v>2</v>
      </c>
      <c r="AE28" s="339"/>
      <c r="AF28" s="345">
        <f t="shared" ref="AF28:AF49" si="54">IF(AE28="NA",0,IF(AE28="Excellent",20,IF(AE28="Good",15,10)))</f>
        <v>10</v>
      </c>
      <c r="AG28" s="345">
        <f t="shared" ref="AG28:AG49" si="55">IF(AF28=0,0,IF(AF28=20,4,IF(AF28=15,3,2)))</f>
        <v>2</v>
      </c>
      <c r="AH28" s="339"/>
      <c r="AI28" s="339"/>
      <c r="AJ28" s="339"/>
      <c r="AK28" s="339"/>
      <c r="AL28" s="345">
        <f t="shared" ref="AL28:AL49" si="56">IF(AND(AI28="Excellent", AK28="Excellent"),20,IF(AND(AI28="Excellent",AK28="Good"),15,IF(AND(AI28="Excellent",AK28="Average"),15,IF(AND(AI28="Good", AK28="Excellent"),15,IF(AND(AI28="Good",AK28="Good"),15,IF(AND(AI28="Good",AK28="Average"),15,IF(AND(AI28="Average",AK28="Excellent"),15,IF(AND(AI28="Average",AK28="Good"),15,10))))))))</f>
        <v>10</v>
      </c>
      <c r="AM28" s="345">
        <f t="shared" ref="AM28:AM49" si="57">IF(AL28=20,4,IF(AL28=15,3,IF(AL28=10,2,1)))</f>
        <v>2</v>
      </c>
      <c r="AN28" s="346">
        <f t="shared" ref="AN28:AN49" si="58">U28+AD28+AG28+AM28</f>
        <v>8</v>
      </c>
      <c r="AO28" s="346">
        <f t="shared" ref="AO28:AO49" si="59">COUNTIF(U28,0)</f>
        <v>0</v>
      </c>
      <c r="AP28" s="346">
        <f t="shared" ref="AP28:AP49" si="60">COUNTIF(AD28,0)</f>
        <v>0</v>
      </c>
      <c r="AQ28" s="346">
        <f t="shared" ref="AQ28:AQ49" si="61">COUNTIF(AG28,0)</f>
        <v>0</v>
      </c>
      <c r="AR28" s="346">
        <f t="shared" ref="AR28:AR49" si="62">COUNTIF(AL28,0)</f>
        <v>0</v>
      </c>
      <c r="AS28" s="347">
        <f t="shared" ref="AS28:AS49" si="63">AN28/(20-((AO28*8)+(AP28*4)+(AQ28*4)+(AR28*4)))*20</f>
        <v>8</v>
      </c>
      <c r="AT28" s="339" t="s">
        <v>74</v>
      </c>
      <c r="AU28" s="339" t="s">
        <v>74</v>
      </c>
      <c r="AV28" s="345">
        <f t="shared" ref="AV28:AV49" si="64">IF(AU28="NA",0,IF(AU28="Excellent",10,IF(AU28="Good",8,6)))</f>
        <v>0</v>
      </c>
      <c r="AW28" s="345">
        <f t="shared" ref="AW28:AW49" si="65">IF(AV28=0,0,IF(AV28=10,8,IF(AV28=8,6,3)))</f>
        <v>0</v>
      </c>
      <c r="AX28" s="339" t="s">
        <v>74</v>
      </c>
      <c r="AY28" s="348">
        <f t="shared" ref="AY28:AY49" si="66">IF(AX28="NA",0,IF(AX28="In House",10,IF(AX28="In Person",8,6)))</f>
        <v>0</v>
      </c>
      <c r="AZ28" s="348">
        <f t="shared" ref="AZ28:AZ49" si="67">IF(AY28=0,0,IF(AY28=6,3,IF(AY28=8,6,8)))</f>
        <v>0</v>
      </c>
      <c r="BA28" s="349" t="s">
        <v>195</v>
      </c>
      <c r="BB28" s="339"/>
      <c r="BC28" s="348">
        <f t="shared" ref="BC28:BC49" si="68">IF(BB28=0,0,IF(BB28&gt;=9,2,1))</f>
        <v>0</v>
      </c>
      <c r="BD28" s="350" t="s">
        <v>268</v>
      </c>
      <c r="BE28" s="339"/>
      <c r="BF28" s="348">
        <f t="shared" ref="BF28:BF49" si="69">IF(BE28=0,0,IF(BE28&gt;=9,2,1))</f>
        <v>0</v>
      </c>
      <c r="BG28" s="351">
        <f t="shared" ref="BG28:BG49" si="70">AW28+AZ28+BC28+BF28</f>
        <v>0</v>
      </c>
      <c r="BH28" s="351">
        <f t="shared" ref="BH28:BH49" si="71">COUNTIF(AW28,0)</f>
        <v>1</v>
      </c>
      <c r="BI28" s="351">
        <f t="shared" ref="BI28:BI49" si="72">COUNTIF(AZ28,0)</f>
        <v>1</v>
      </c>
      <c r="BJ28" s="351">
        <f t="shared" ref="BJ28:BJ49" si="73">COUNTIF(BC28,0)</f>
        <v>1</v>
      </c>
      <c r="BK28" s="351">
        <f t="shared" ref="BK28:BK49" si="74">COUNTIF(BF28,0)</f>
        <v>1</v>
      </c>
      <c r="BL28" s="352" t="e">
        <f t="shared" ref="BL28:BL49" si="75">BG28/(20-((BH28*8)+(BI28*8)+(BJ28*2)+(BK28*2)))*20</f>
        <v>#DIV/0!</v>
      </c>
      <c r="BM28" s="353"/>
      <c r="BN28" s="353"/>
      <c r="BO28" s="353"/>
      <c r="BP28" s="353"/>
      <c r="BQ28" s="353"/>
      <c r="BR28" s="353"/>
      <c r="BS28" s="353"/>
      <c r="BT28" s="353"/>
      <c r="BU28" s="353"/>
      <c r="BV28" s="353"/>
      <c r="BW28" s="353"/>
      <c r="BX28" s="281">
        <f t="shared" ref="BX28:BX97" si="76">Y28/25*100</f>
        <v>0</v>
      </c>
    </row>
    <row r="29" spans="1:76" ht="19.5" customHeight="1">
      <c r="A29" s="353"/>
      <c r="B29" s="353"/>
      <c r="C29" s="353"/>
      <c r="D29" s="353"/>
      <c r="E29" s="353"/>
      <c r="F29" s="281">
        <f t="shared" si="38"/>
        <v>10</v>
      </c>
      <c r="G29" s="339"/>
      <c r="H29" s="339"/>
      <c r="I29" s="281">
        <f t="shared" si="39"/>
        <v>10</v>
      </c>
      <c r="J29" s="339"/>
      <c r="K29" s="281">
        <f t="shared" si="40"/>
        <v>10</v>
      </c>
      <c r="L29" s="339"/>
      <c r="M29" s="281">
        <f t="shared" si="41"/>
        <v>10</v>
      </c>
      <c r="N29" s="339"/>
      <c r="O29" s="281">
        <f t="shared" si="42"/>
        <v>10</v>
      </c>
      <c r="P29" s="339"/>
      <c r="Q29" s="281">
        <f t="shared" si="43"/>
        <v>10</v>
      </c>
      <c r="R29" s="341">
        <f t="shared" si="44"/>
        <v>60</v>
      </c>
      <c r="S29" s="342">
        <f t="shared" si="45"/>
        <v>0</v>
      </c>
      <c r="T29" s="341">
        <f t="shared" si="46"/>
        <v>60</v>
      </c>
      <c r="U29" s="341">
        <f t="shared" si="47"/>
        <v>2</v>
      </c>
      <c r="V29" s="339"/>
      <c r="W29" s="339"/>
      <c r="X29" s="281">
        <f t="shared" si="48"/>
        <v>10</v>
      </c>
      <c r="Y29" s="339"/>
      <c r="Z29" s="281">
        <f t="shared" si="49"/>
        <v>10</v>
      </c>
      <c r="AA29" s="342">
        <f t="shared" si="50"/>
        <v>20</v>
      </c>
      <c r="AB29" s="343">
        <f t="shared" si="51"/>
        <v>0</v>
      </c>
      <c r="AC29" s="344">
        <f t="shared" si="52"/>
        <v>20</v>
      </c>
      <c r="AD29" s="343">
        <f t="shared" si="53"/>
        <v>2</v>
      </c>
      <c r="AE29" s="339"/>
      <c r="AF29" s="345">
        <f t="shared" si="54"/>
        <v>10</v>
      </c>
      <c r="AG29" s="345">
        <f t="shared" si="55"/>
        <v>2</v>
      </c>
      <c r="AH29" s="339"/>
      <c r="AI29" s="339"/>
      <c r="AJ29" s="339"/>
      <c r="AK29" s="339"/>
      <c r="AL29" s="345">
        <f t="shared" si="56"/>
        <v>10</v>
      </c>
      <c r="AM29" s="345">
        <f t="shared" si="57"/>
        <v>2</v>
      </c>
      <c r="AN29" s="346">
        <f t="shared" si="58"/>
        <v>8</v>
      </c>
      <c r="AO29" s="346">
        <f t="shared" si="59"/>
        <v>0</v>
      </c>
      <c r="AP29" s="346">
        <f t="shared" si="60"/>
        <v>0</v>
      </c>
      <c r="AQ29" s="346">
        <f t="shared" si="61"/>
        <v>0</v>
      </c>
      <c r="AR29" s="346">
        <f t="shared" si="62"/>
        <v>0</v>
      </c>
      <c r="AS29" s="347">
        <f t="shared" si="63"/>
        <v>8</v>
      </c>
      <c r="AT29" s="339" t="s">
        <v>74</v>
      </c>
      <c r="AU29" s="339" t="s">
        <v>74</v>
      </c>
      <c r="AV29" s="345">
        <f t="shared" si="64"/>
        <v>0</v>
      </c>
      <c r="AW29" s="345">
        <f t="shared" si="65"/>
        <v>0</v>
      </c>
      <c r="AX29" s="339" t="s">
        <v>74</v>
      </c>
      <c r="AY29" s="348">
        <f t="shared" si="66"/>
        <v>0</v>
      </c>
      <c r="AZ29" s="348">
        <f t="shared" si="67"/>
        <v>0</v>
      </c>
      <c r="BA29" s="349" t="s">
        <v>195</v>
      </c>
      <c r="BB29" s="339"/>
      <c r="BC29" s="348">
        <f t="shared" si="68"/>
        <v>0</v>
      </c>
      <c r="BD29" s="350" t="s">
        <v>268</v>
      </c>
      <c r="BE29" s="339"/>
      <c r="BF29" s="348">
        <f t="shared" si="69"/>
        <v>0</v>
      </c>
      <c r="BG29" s="351">
        <f t="shared" si="70"/>
        <v>0</v>
      </c>
      <c r="BH29" s="351">
        <f t="shared" si="71"/>
        <v>1</v>
      </c>
      <c r="BI29" s="351">
        <f t="shared" si="72"/>
        <v>1</v>
      </c>
      <c r="BJ29" s="351">
        <f t="shared" si="73"/>
        <v>1</v>
      </c>
      <c r="BK29" s="351">
        <f t="shared" si="74"/>
        <v>1</v>
      </c>
      <c r="BL29" s="352" t="e">
        <f t="shared" si="75"/>
        <v>#DIV/0!</v>
      </c>
      <c r="BM29" s="353"/>
      <c r="BN29" s="353"/>
      <c r="BO29" s="353"/>
      <c r="BP29" s="353"/>
      <c r="BQ29" s="353"/>
      <c r="BR29" s="353"/>
      <c r="BS29" s="353"/>
      <c r="BT29" s="353"/>
      <c r="BU29" s="353"/>
      <c r="BV29" s="353"/>
      <c r="BW29" s="353"/>
      <c r="BX29" s="281">
        <f t="shared" si="76"/>
        <v>0</v>
      </c>
    </row>
    <row r="30" spans="1:76" ht="19.5" customHeight="1">
      <c r="A30" s="353"/>
      <c r="B30" s="353"/>
      <c r="C30" s="353"/>
      <c r="D30" s="353"/>
      <c r="E30" s="353"/>
      <c r="F30" s="281">
        <f t="shared" si="38"/>
        <v>10</v>
      </c>
      <c r="G30" s="339"/>
      <c r="H30" s="339"/>
      <c r="I30" s="281">
        <f t="shared" si="39"/>
        <v>10</v>
      </c>
      <c r="J30" s="339"/>
      <c r="K30" s="281">
        <f t="shared" si="40"/>
        <v>10</v>
      </c>
      <c r="L30" s="339"/>
      <c r="M30" s="281">
        <f t="shared" si="41"/>
        <v>10</v>
      </c>
      <c r="N30" s="339"/>
      <c r="O30" s="281">
        <f t="shared" si="42"/>
        <v>10</v>
      </c>
      <c r="P30" s="339"/>
      <c r="Q30" s="281">
        <f t="shared" si="43"/>
        <v>10</v>
      </c>
      <c r="R30" s="341">
        <f t="shared" si="44"/>
        <v>60</v>
      </c>
      <c r="S30" s="342">
        <f t="shared" si="45"/>
        <v>0</v>
      </c>
      <c r="T30" s="341">
        <f t="shared" si="46"/>
        <v>60</v>
      </c>
      <c r="U30" s="341">
        <f t="shared" si="47"/>
        <v>2</v>
      </c>
      <c r="V30" s="339"/>
      <c r="W30" s="339"/>
      <c r="X30" s="281">
        <f t="shared" si="48"/>
        <v>10</v>
      </c>
      <c r="Y30" s="339"/>
      <c r="Z30" s="281">
        <f t="shared" si="49"/>
        <v>10</v>
      </c>
      <c r="AA30" s="342">
        <f t="shared" si="50"/>
        <v>20</v>
      </c>
      <c r="AB30" s="343">
        <f t="shared" si="51"/>
        <v>0</v>
      </c>
      <c r="AC30" s="344">
        <f t="shared" si="52"/>
        <v>20</v>
      </c>
      <c r="AD30" s="343">
        <f t="shared" si="53"/>
        <v>2</v>
      </c>
      <c r="AE30" s="339"/>
      <c r="AF30" s="345">
        <f t="shared" si="54"/>
        <v>10</v>
      </c>
      <c r="AG30" s="345">
        <f t="shared" si="55"/>
        <v>2</v>
      </c>
      <c r="AH30" s="339"/>
      <c r="AI30" s="339"/>
      <c r="AJ30" s="339"/>
      <c r="AK30" s="339"/>
      <c r="AL30" s="345">
        <f t="shared" si="56"/>
        <v>10</v>
      </c>
      <c r="AM30" s="345">
        <f t="shared" si="57"/>
        <v>2</v>
      </c>
      <c r="AN30" s="346">
        <f t="shared" si="58"/>
        <v>8</v>
      </c>
      <c r="AO30" s="346">
        <f t="shared" si="59"/>
        <v>0</v>
      </c>
      <c r="AP30" s="346">
        <f t="shared" si="60"/>
        <v>0</v>
      </c>
      <c r="AQ30" s="346">
        <f t="shared" si="61"/>
        <v>0</v>
      </c>
      <c r="AR30" s="346">
        <f t="shared" si="62"/>
        <v>0</v>
      </c>
      <c r="AS30" s="347">
        <f t="shared" si="63"/>
        <v>8</v>
      </c>
      <c r="AT30" s="339" t="s">
        <v>74</v>
      </c>
      <c r="AU30" s="339" t="s">
        <v>74</v>
      </c>
      <c r="AV30" s="345">
        <f t="shared" si="64"/>
        <v>0</v>
      </c>
      <c r="AW30" s="345">
        <f t="shared" si="65"/>
        <v>0</v>
      </c>
      <c r="AX30" s="339" t="s">
        <v>74</v>
      </c>
      <c r="AY30" s="348">
        <f t="shared" si="66"/>
        <v>0</v>
      </c>
      <c r="AZ30" s="348">
        <f t="shared" si="67"/>
        <v>0</v>
      </c>
      <c r="BA30" s="349" t="s">
        <v>195</v>
      </c>
      <c r="BB30" s="339"/>
      <c r="BC30" s="348">
        <f t="shared" si="68"/>
        <v>0</v>
      </c>
      <c r="BD30" s="350" t="s">
        <v>268</v>
      </c>
      <c r="BE30" s="339"/>
      <c r="BF30" s="348">
        <f t="shared" si="69"/>
        <v>0</v>
      </c>
      <c r="BG30" s="351">
        <f t="shared" si="70"/>
        <v>0</v>
      </c>
      <c r="BH30" s="351">
        <f t="shared" si="71"/>
        <v>1</v>
      </c>
      <c r="BI30" s="351">
        <f t="shared" si="72"/>
        <v>1</v>
      </c>
      <c r="BJ30" s="351">
        <f t="shared" si="73"/>
        <v>1</v>
      </c>
      <c r="BK30" s="351">
        <f t="shared" si="74"/>
        <v>1</v>
      </c>
      <c r="BL30" s="352" t="e">
        <f t="shared" si="75"/>
        <v>#DIV/0!</v>
      </c>
      <c r="BM30" s="353"/>
      <c r="BN30" s="353"/>
      <c r="BO30" s="353"/>
      <c r="BP30" s="353"/>
      <c r="BQ30" s="353"/>
      <c r="BR30" s="353"/>
      <c r="BS30" s="353"/>
      <c r="BT30" s="353"/>
      <c r="BU30" s="353"/>
      <c r="BV30" s="353"/>
      <c r="BW30" s="353"/>
      <c r="BX30" s="281">
        <f t="shared" si="76"/>
        <v>0</v>
      </c>
    </row>
    <row r="31" spans="1:76" ht="19.5" customHeight="1">
      <c r="A31" s="353"/>
      <c r="B31" s="353"/>
      <c r="C31" s="353"/>
      <c r="D31" s="353"/>
      <c r="E31" s="353"/>
      <c r="F31" s="281">
        <f t="shared" si="38"/>
        <v>10</v>
      </c>
      <c r="G31" s="339"/>
      <c r="H31" s="339"/>
      <c r="I31" s="281">
        <f t="shared" si="39"/>
        <v>10</v>
      </c>
      <c r="J31" s="339"/>
      <c r="K31" s="281">
        <f t="shared" si="40"/>
        <v>10</v>
      </c>
      <c r="L31" s="339"/>
      <c r="M31" s="281">
        <f t="shared" si="41"/>
        <v>10</v>
      </c>
      <c r="N31" s="339"/>
      <c r="O31" s="281">
        <f t="shared" si="42"/>
        <v>10</v>
      </c>
      <c r="P31" s="339"/>
      <c r="Q31" s="281">
        <f t="shared" si="43"/>
        <v>10</v>
      </c>
      <c r="R31" s="341">
        <f t="shared" si="44"/>
        <v>60</v>
      </c>
      <c r="S31" s="342">
        <f t="shared" si="45"/>
        <v>0</v>
      </c>
      <c r="T31" s="341">
        <f t="shared" si="46"/>
        <v>60</v>
      </c>
      <c r="U31" s="341">
        <f t="shared" si="47"/>
        <v>2</v>
      </c>
      <c r="V31" s="339"/>
      <c r="W31" s="339"/>
      <c r="X31" s="281">
        <f t="shared" si="48"/>
        <v>10</v>
      </c>
      <c r="Y31" s="339"/>
      <c r="Z31" s="281">
        <f t="shared" si="49"/>
        <v>10</v>
      </c>
      <c r="AA31" s="342">
        <f t="shared" si="50"/>
        <v>20</v>
      </c>
      <c r="AB31" s="343">
        <f t="shared" si="51"/>
        <v>0</v>
      </c>
      <c r="AC31" s="344">
        <f t="shared" si="52"/>
        <v>20</v>
      </c>
      <c r="AD31" s="343">
        <f t="shared" si="53"/>
        <v>2</v>
      </c>
      <c r="AE31" s="339"/>
      <c r="AF31" s="345">
        <f t="shared" si="54"/>
        <v>10</v>
      </c>
      <c r="AG31" s="345">
        <f t="shared" si="55"/>
        <v>2</v>
      </c>
      <c r="AH31" s="339"/>
      <c r="AI31" s="339"/>
      <c r="AJ31" s="339"/>
      <c r="AK31" s="339"/>
      <c r="AL31" s="345">
        <f t="shared" si="56"/>
        <v>10</v>
      </c>
      <c r="AM31" s="345">
        <f t="shared" si="57"/>
        <v>2</v>
      </c>
      <c r="AN31" s="346">
        <f t="shared" si="58"/>
        <v>8</v>
      </c>
      <c r="AO31" s="346">
        <f t="shared" si="59"/>
        <v>0</v>
      </c>
      <c r="AP31" s="346">
        <f t="shared" si="60"/>
        <v>0</v>
      </c>
      <c r="AQ31" s="346">
        <f t="shared" si="61"/>
        <v>0</v>
      </c>
      <c r="AR31" s="346">
        <f t="shared" si="62"/>
        <v>0</v>
      </c>
      <c r="AS31" s="347">
        <f t="shared" si="63"/>
        <v>8</v>
      </c>
      <c r="AT31" s="339" t="s">
        <v>74</v>
      </c>
      <c r="AU31" s="339" t="s">
        <v>74</v>
      </c>
      <c r="AV31" s="345">
        <f t="shared" si="64"/>
        <v>0</v>
      </c>
      <c r="AW31" s="345">
        <f t="shared" si="65"/>
        <v>0</v>
      </c>
      <c r="AX31" s="339" t="s">
        <v>74</v>
      </c>
      <c r="AY31" s="348">
        <f t="shared" si="66"/>
        <v>0</v>
      </c>
      <c r="AZ31" s="348">
        <f t="shared" si="67"/>
        <v>0</v>
      </c>
      <c r="BA31" s="349" t="s">
        <v>195</v>
      </c>
      <c r="BB31" s="339"/>
      <c r="BC31" s="348">
        <f t="shared" si="68"/>
        <v>0</v>
      </c>
      <c r="BD31" s="350" t="s">
        <v>268</v>
      </c>
      <c r="BE31" s="339"/>
      <c r="BF31" s="348">
        <f t="shared" si="69"/>
        <v>0</v>
      </c>
      <c r="BG31" s="351">
        <f t="shared" si="70"/>
        <v>0</v>
      </c>
      <c r="BH31" s="351">
        <f t="shared" si="71"/>
        <v>1</v>
      </c>
      <c r="BI31" s="351">
        <f t="shared" si="72"/>
        <v>1</v>
      </c>
      <c r="BJ31" s="351">
        <f t="shared" si="73"/>
        <v>1</v>
      </c>
      <c r="BK31" s="351">
        <f t="shared" si="74"/>
        <v>1</v>
      </c>
      <c r="BL31" s="352" t="e">
        <f t="shared" si="75"/>
        <v>#DIV/0!</v>
      </c>
      <c r="BM31" s="353"/>
      <c r="BN31" s="353"/>
      <c r="BO31" s="353"/>
      <c r="BP31" s="353"/>
      <c r="BQ31" s="353"/>
      <c r="BR31" s="353"/>
      <c r="BS31" s="353"/>
      <c r="BT31" s="353"/>
      <c r="BU31" s="353"/>
      <c r="BV31" s="353"/>
      <c r="BW31" s="353"/>
      <c r="BX31" s="281">
        <f t="shared" si="76"/>
        <v>0</v>
      </c>
    </row>
    <row r="32" spans="1:76" ht="19.5" customHeight="1">
      <c r="A32" s="353"/>
      <c r="B32" s="353"/>
      <c r="C32" s="353"/>
      <c r="D32" s="353"/>
      <c r="E32" s="353"/>
      <c r="F32" s="281">
        <f t="shared" si="38"/>
        <v>10</v>
      </c>
      <c r="G32" s="339"/>
      <c r="H32" s="339"/>
      <c r="I32" s="281">
        <f t="shared" si="39"/>
        <v>10</v>
      </c>
      <c r="J32" s="339"/>
      <c r="K32" s="281">
        <f t="shared" si="40"/>
        <v>10</v>
      </c>
      <c r="L32" s="339"/>
      <c r="M32" s="281">
        <f t="shared" si="41"/>
        <v>10</v>
      </c>
      <c r="N32" s="339"/>
      <c r="O32" s="281">
        <f t="shared" si="42"/>
        <v>10</v>
      </c>
      <c r="P32" s="339"/>
      <c r="Q32" s="281">
        <f t="shared" si="43"/>
        <v>10</v>
      </c>
      <c r="R32" s="341">
        <f t="shared" si="44"/>
        <v>60</v>
      </c>
      <c r="S32" s="342">
        <f t="shared" si="45"/>
        <v>0</v>
      </c>
      <c r="T32" s="341">
        <f t="shared" si="46"/>
        <v>60</v>
      </c>
      <c r="U32" s="341">
        <f t="shared" si="47"/>
        <v>2</v>
      </c>
      <c r="V32" s="339"/>
      <c r="W32" s="339"/>
      <c r="X32" s="281">
        <f t="shared" si="48"/>
        <v>10</v>
      </c>
      <c r="Y32" s="339"/>
      <c r="Z32" s="281">
        <f t="shared" si="49"/>
        <v>10</v>
      </c>
      <c r="AA32" s="342">
        <f t="shared" si="50"/>
        <v>20</v>
      </c>
      <c r="AB32" s="343">
        <f t="shared" si="51"/>
        <v>0</v>
      </c>
      <c r="AC32" s="344">
        <f t="shared" si="52"/>
        <v>20</v>
      </c>
      <c r="AD32" s="343">
        <f t="shared" si="53"/>
        <v>2</v>
      </c>
      <c r="AE32" s="339"/>
      <c r="AF32" s="345">
        <f t="shared" si="54"/>
        <v>10</v>
      </c>
      <c r="AG32" s="345">
        <f t="shared" si="55"/>
        <v>2</v>
      </c>
      <c r="AH32" s="339"/>
      <c r="AI32" s="339"/>
      <c r="AJ32" s="339"/>
      <c r="AK32" s="339"/>
      <c r="AL32" s="345">
        <f t="shared" si="56"/>
        <v>10</v>
      </c>
      <c r="AM32" s="345">
        <f t="shared" si="57"/>
        <v>2</v>
      </c>
      <c r="AN32" s="346">
        <f t="shared" si="58"/>
        <v>8</v>
      </c>
      <c r="AO32" s="346">
        <f t="shared" si="59"/>
        <v>0</v>
      </c>
      <c r="AP32" s="346">
        <f t="shared" si="60"/>
        <v>0</v>
      </c>
      <c r="AQ32" s="346">
        <f t="shared" si="61"/>
        <v>0</v>
      </c>
      <c r="AR32" s="346">
        <f t="shared" si="62"/>
        <v>0</v>
      </c>
      <c r="AS32" s="347">
        <f t="shared" si="63"/>
        <v>8</v>
      </c>
      <c r="AT32" s="339" t="s">
        <v>74</v>
      </c>
      <c r="AU32" s="339" t="s">
        <v>74</v>
      </c>
      <c r="AV32" s="345">
        <f t="shared" si="64"/>
        <v>0</v>
      </c>
      <c r="AW32" s="345">
        <f t="shared" si="65"/>
        <v>0</v>
      </c>
      <c r="AX32" s="339" t="s">
        <v>74</v>
      </c>
      <c r="AY32" s="348">
        <f t="shared" si="66"/>
        <v>0</v>
      </c>
      <c r="AZ32" s="348">
        <f t="shared" si="67"/>
        <v>0</v>
      </c>
      <c r="BA32" s="349" t="s">
        <v>195</v>
      </c>
      <c r="BB32" s="339"/>
      <c r="BC32" s="348">
        <f t="shared" si="68"/>
        <v>0</v>
      </c>
      <c r="BD32" s="350" t="s">
        <v>268</v>
      </c>
      <c r="BE32" s="339"/>
      <c r="BF32" s="348">
        <f t="shared" si="69"/>
        <v>0</v>
      </c>
      <c r="BG32" s="351">
        <f t="shared" si="70"/>
        <v>0</v>
      </c>
      <c r="BH32" s="351">
        <f t="shared" si="71"/>
        <v>1</v>
      </c>
      <c r="BI32" s="351">
        <f t="shared" si="72"/>
        <v>1</v>
      </c>
      <c r="BJ32" s="351">
        <f t="shared" si="73"/>
        <v>1</v>
      </c>
      <c r="BK32" s="351">
        <f t="shared" si="74"/>
        <v>1</v>
      </c>
      <c r="BL32" s="352" t="e">
        <f t="shared" si="75"/>
        <v>#DIV/0!</v>
      </c>
      <c r="BM32" s="353"/>
      <c r="BN32" s="353"/>
      <c r="BO32" s="353"/>
      <c r="BP32" s="353"/>
      <c r="BQ32" s="353"/>
      <c r="BR32" s="353"/>
      <c r="BS32" s="353"/>
      <c r="BT32" s="353"/>
      <c r="BU32" s="353"/>
      <c r="BV32" s="353"/>
      <c r="BW32" s="353"/>
      <c r="BX32" s="281">
        <f t="shared" si="76"/>
        <v>0</v>
      </c>
    </row>
    <row r="33" spans="1:76" ht="19.5" customHeight="1">
      <c r="A33" s="354"/>
      <c r="B33" s="354"/>
      <c r="C33" s="354"/>
      <c r="D33" s="354"/>
      <c r="E33" s="354"/>
      <c r="F33" s="281">
        <f t="shared" si="38"/>
        <v>10</v>
      </c>
      <c r="G33" s="339"/>
      <c r="H33" s="339"/>
      <c r="I33" s="281">
        <f t="shared" si="39"/>
        <v>10</v>
      </c>
      <c r="J33" s="339"/>
      <c r="K33" s="281">
        <f t="shared" si="40"/>
        <v>10</v>
      </c>
      <c r="L33" s="339"/>
      <c r="M33" s="281">
        <f t="shared" si="41"/>
        <v>10</v>
      </c>
      <c r="N33" s="339"/>
      <c r="O33" s="281">
        <f t="shared" si="42"/>
        <v>10</v>
      </c>
      <c r="P33" s="339"/>
      <c r="Q33" s="281">
        <f t="shared" si="43"/>
        <v>10</v>
      </c>
      <c r="R33" s="341">
        <f t="shared" si="44"/>
        <v>60</v>
      </c>
      <c r="S33" s="342">
        <f t="shared" si="45"/>
        <v>0</v>
      </c>
      <c r="T33" s="341">
        <f t="shared" si="46"/>
        <v>60</v>
      </c>
      <c r="U33" s="341">
        <f t="shared" si="47"/>
        <v>2</v>
      </c>
      <c r="V33" s="339"/>
      <c r="W33" s="339"/>
      <c r="X33" s="281">
        <f t="shared" si="48"/>
        <v>10</v>
      </c>
      <c r="Y33" s="339"/>
      <c r="Z33" s="281">
        <f t="shared" si="49"/>
        <v>10</v>
      </c>
      <c r="AA33" s="342">
        <f t="shared" si="50"/>
        <v>20</v>
      </c>
      <c r="AB33" s="343">
        <f t="shared" si="51"/>
        <v>0</v>
      </c>
      <c r="AC33" s="344">
        <f t="shared" si="52"/>
        <v>20</v>
      </c>
      <c r="AD33" s="343">
        <f t="shared" si="53"/>
        <v>2</v>
      </c>
      <c r="AE33" s="339"/>
      <c r="AF33" s="345">
        <f t="shared" si="54"/>
        <v>10</v>
      </c>
      <c r="AG33" s="345">
        <f t="shared" si="55"/>
        <v>2</v>
      </c>
      <c r="AH33" s="339"/>
      <c r="AI33" s="339"/>
      <c r="AJ33" s="339"/>
      <c r="AK33" s="339"/>
      <c r="AL33" s="345">
        <f t="shared" si="56"/>
        <v>10</v>
      </c>
      <c r="AM33" s="345">
        <f t="shared" si="57"/>
        <v>2</v>
      </c>
      <c r="AN33" s="346">
        <f t="shared" si="58"/>
        <v>8</v>
      </c>
      <c r="AO33" s="346">
        <f t="shared" si="59"/>
        <v>0</v>
      </c>
      <c r="AP33" s="346">
        <f t="shared" si="60"/>
        <v>0</v>
      </c>
      <c r="AQ33" s="346">
        <f t="shared" si="61"/>
        <v>0</v>
      </c>
      <c r="AR33" s="346">
        <f t="shared" si="62"/>
        <v>0</v>
      </c>
      <c r="AS33" s="347">
        <f t="shared" si="63"/>
        <v>8</v>
      </c>
      <c r="AT33" s="339" t="s">
        <v>74</v>
      </c>
      <c r="AU33" s="339" t="s">
        <v>74</v>
      </c>
      <c r="AV33" s="345">
        <f t="shared" si="64"/>
        <v>0</v>
      </c>
      <c r="AW33" s="345">
        <f t="shared" si="65"/>
        <v>0</v>
      </c>
      <c r="AX33" s="339" t="s">
        <v>74</v>
      </c>
      <c r="AY33" s="348">
        <f t="shared" si="66"/>
        <v>0</v>
      </c>
      <c r="AZ33" s="348">
        <f t="shared" si="67"/>
        <v>0</v>
      </c>
      <c r="BA33" s="349" t="s">
        <v>195</v>
      </c>
      <c r="BB33" s="339"/>
      <c r="BC33" s="348">
        <f t="shared" si="68"/>
        <v>0</v>
      </c>
      <c r="BD33" s="350" t="s">
        <v>268</v>
      </c>
      <c r="BE33" s="339"/>
      <c r="BF33" s="348">
        <f t="shared" si="69"/>
        <v>0</v>
      </c>
      <c r="BG33" s="351">
        <f t="shared" si="70"/>
        <v>0</v>
      </c>
      <c r="BH33" s="351">
        <f t="shared" si="71"/>
        <v>1</v>
      </c>
      <c r="BI33" s="351">
        <f t="shared" si="72"/>
        <v>1</v>
      </c>
      <c r="BJ33" s="351">
        <f t="shared" si="73"/>
        <v>1</v>
      </c>
      <c r="BK33" s="351">
        <f t="shared" si="74"/>
        <v>1</v>
      </c>
      <c r="BL33" s="352" t="e">
        <f t="shared" si="75"/>
        <v>#DIV/0!</v>
      </c>
      <c r="BM33" s="354"/>
      <c r="BN33" s="354"/>
      <c r="BO33" s="354"/>
      <c r="BP33" s="354"/>
      <c r="BQ33" s="354"/>
      <c r="BR33" s="354"/>
      <c r="BS33" s="354"/>
      <c r="BT33" s="354"/>
      <c r="BU33" s="354"/>
      <c r="BV33" s="354"/>
      <c r="BW33" s="354"/>
      <c r="BX33" s="281">
        <f t="shared" si="76"/>
        <v>0</v>
      </c>
    </row>
    <row r="34" spans="1:76" ht="19.5" customHeight="1">
      <c r="A34" s="354"/>
      <c r="B34" s="354"/>
      <c r="C34" s="354"/>
      <c r="D34" s="354"/>
      <c r="E34" s="354"/>
      <c r="F34" s="281">
        <f t="shared" si="38"/>
        <v>10</v>
      </c>
      <c r="G34" s="339"/>
      <c r="H34" s="339"/>
      <c r="I34" s="281">
        <f t="shared" si="39"/>
        <v>10</v>
      </c>
      <c r="J34" s="339"/>
      <c r="K34" s="281">
        <f t="shared" si="40"/>
        <v>10</v>
      </c>
      <c r="L34" s="339"/>
      <c r="M34" s="281">
        <f t="shared" si="41"/>
        <v>10</v>
      </c>
      <c r="N34" s="339"/>
      <c r="O34" s="281">
        <f t="shared" si="42"/>
        <v>10</v>
      </c>
      <c r="P34" s="339"/>
      <c r="Q34" s="281">
        <f t="shared" si="43"/>
        <v>10</v>
      </c>
      <c r="R34" s="341">
        <f t="shared" si="44"/>
        <v>60</v>
      </c>
      <c r="S34" s="342">
        <f t="shared" si="45"/>
        <v>0</v>
      </c>
      <c r="T34" s="341">
        <f t="shared" si="46"/>
        <v>60</v>
      </c>
      <c r="U34" s="341">
        <f t="shared" si="47"/>
        <v>2</v>
      </c>
      <c r="V34" s="339"/>
      <c r="W34" s="339"/>
      <c r="X34" s="281">
        <f t="shared" si="48"/>
        <v>10</v>
      </c>
      <c r="Y34" s="339"/>
      <c r="Z34" s="281">
        <f t="shared" si="49"/>
        <v>10</v>
      </c>
      <c r="AA34" s="342">
        <f t="shared" si="50"/>
        <v>20</v>
      </c>
      <c r="AB34" s="343">
        <f t="shared" si="51"/>
        <v>0</v>
      </c>
      <c r="AC34" s="344">
        <f t="shared" si="52"/>
        <v>20</v>
      </c>
      <c r="AD34" s="343">
        <f t="shared" si="53"/>
        <v>2</v>
      </c>
      <c r="AE34" s="339"/>
      <c r="AF34" s="345">
        <f t="shared" si="54"/>
        <v>10</v>
      </c>
      <c r="AG34" s="345">
        <f t="shared" si="55"/>
        <v>2</v>
      </c>
      <c r="AH34" s="339"/>
      <c r="AI34" s="339"/>
      <c r="AJ34" s="339"/>
      <c r="AK34" s="339"/>
      <c r="AL34" s="345">
        <f t="shared" si="56"/>
        <v>10</v>
      </c>
      <c r="AM34" s="345">
        <f t="shared" si="57"/>
        <v>2</v>
      </c>
      <c r="AN34" s="346">
        <f t="shared" si="58"/>
        <v>8</v>
      </c>
      <c r="AO34" s="346">
        <f t="shared" si="59"/>
        <v>0</v>
      </c>
      <c r="AP34" s="346">
        <f t="shared" si="60"/>
        <v>0</v>
      </c>
      <c r="AQ34" s="346">
        <f t="shared" si="61"/>
        <v>0</v>
      </c>
      <c r="AR34" s="346">
        <f t="shared" si="62"/>
        <v>0</v>
      </c>
      <c r="AS34" s="347">
        <f t="shared" si="63"/>
        <v>8</v>
      </c>
      <c r="AT34" s="339" t="s">
        <v>74</v>
      </c>
      <c r="AU34" s="339" t="s">
        <v>74</v>
      </c>
      <c r="AV34" s="345">
        <f t="shared" si="64"/>
        <v>0</v>
      </c>
      <c r="AW34" s="345">
        <f t="shared" si="65"/>
        <v>0</v>
      </c>
      <c r="AX34" s="339" t="s">
        <v>74</v>
      </c>
      <c r="AY34" s="348">
        <f t="shared" si="66"/>
        <v>0</v>
      </c>
      <c r="AZ34" s="348">
        <f t="shared" si="67"/>
        <v>0</v>
      </c>
      <c r="BA34" s="349" t="s">
        <v>195</v>
      </c>
      <c r="BB34" s="339"/>
      <c r="BC34" s="348">
        <f t="shared" si="68"/>
        <v>0</v>
      </c>
      <c r="BD34" s="350" t="s">
        <v>268</v>
      </c>
      <c r="BE34" s="339"/>
      <c r="BF34" s="348">
        <f t="shared" si="69"/>
        <v>0</v>
      </c>
      <c r="BG34" s="351">
        <f t="shared" si="70"/>
        <v>0</v>
      </c>
      <c r="BH34" s="351">
        <f t="shared" si="71"/>
        <v>1</v>
      </c>
      <c r="BI34" s="351">
        <f t="shared" si="72"/>
        <v>1</v>
      </c>
      <c r="BJ34" s="351">
        <f t="shared" si="73"/>
        <v>1</v>
      </c>
      <c r="BK34" s="351">
        <f t="shared" si="74"/>
        <v>1</v>
      </c>
      <c r="BL34" s="352" t="e">
        <f t="shared" si="75"/>
        <v>#DIV/0!</v>
      </c>
      <c r="BM34" s="354"/>
      <c r="BN34" s="354"/>
      <c r="BO34" s="354"/>
      <c r="BP34" s="354"/>
      <c r="BQ34" s="354"/>
      <c r="BR34" s="354"/>
      <c r="BS34" s="354"/>
      <c r="BT34" s="354"/>
      <c r="BU34" s="354"/>
      <c r="BV34" s="354"/>
      <c r="BW34" s="354"/>
      <c r="BX34" s="281">
        <f t="shared" si="76"/>
        <v>0</v>
      </c>
    </row>
    <row r="35" spans="1:76" ht="19.5" customHeight="1">
      <c r="A35" s="354"/>
      <c r="B35" s="354"/>
      <c r="C35" s="354"/>
      <c r="D35" s="354"/>
      <c r="E35" s="354"/>
      <c r="F35" s="281">
        <f t="shared" si="38"/>
        <v>10</v>
      </c>
      <c r="G35" s="339"/>
      <c r="H35" s="339"/>
      <c r="I35" s="281">
        <f t="shared" si="39"/>
        <v>10</v>
      </c>
      <c r="J35" s="339"/>
      <c r="K35" s="281">
        <f t="shared" si="40"/>
        <v>10</v>
      </c>
      <c r="L35" s="339"/>
      <c r="M35" s="281">
        <f t="shared" si="41"/>
        <v>10</v>
      </c>
      <c r="N35" s="339"/>
      <c r="O35" s="281">
        <f t="shared" si="42"/>
        <v>10</v>
      </c>
      <c r="P35" s="339"/>
      <c r="Q35" s="281">
        <f t="shared" si="43"/>
        <v>10</v>
      </c>
      <c r="R35" s="341">
        <f t="shared" si="44"/>
        <v>60</v>
      </c>
      <c r="S35" s="342">
        <f t="shared" si="45"/>
        <v>0</v>
      </c>
      <c r="T35" s="341">
        <f t="shared" si="46"/>
        <v>60</v>
      </c>
      <c r="U35" s="341">
        <f t="shared" si="47"/>
        <v>2</v>
      </c>
      <c r="V35" s="339"/>
      <c r="W35" s="339"/>
      <c r="X35" s="281">
        <f t="shared" si="48"/>
        <v>10</v>
      </c>
      <c r="Y35" s="339"/>
      <c r="Z35" s="281">
        <f t="shared" si="49"/>
        <v>10</v>
      </c>
      <c r="AA35" s="342">
        <f t="shared" si="50"/>
        <v>20</v>
      </c>
      <c r="AB35" s="343">
        <f t="shared" si="51"/>
        <v>0</v>
      </c>
      <c r="AC35" s="344">
        <f t="shared" si="52"/>
        <v>20</v>
      </c>
      <c r="AD35" s="343">
        <f t="shared" si="53"/>
        <v>2</v>
      </c>
      <c r="AE35" s="339"/>
      <c r="AF35" s="345">
        <f t="shared" si="54"/>
        <v>10</v>
      </c>
      <c r="AG35" s="345">
        <f t="shared" si="55"/>
        <v>2</v>
      </c>
      <c r="AH35" s="339"/>
      <c r="AI35" s="339"/>
      <c r="AJ35" s="339"/>
      <c r="AK35" s="339"/>
      <c r="AL35" s="345">
        <f t="shared" si="56"/>
        <v>10</v>
      </c>
      <c r="AM35" s="345">
        <f t="shared" si="57"/>
        <v>2</v>
      </c>
      <c r="AN35" s="346">
        <f t="shared" si="58"/>
        <v>8</v>
      </c>
      <c r="AO35" s="346">
        <f t="shared" si="59"/>
        <v>0</v>
      </c>
      <c r="AP35" s="346">
        <f t="shared" si="60"/>
        <v>0</v>
      </c>
      <c r="AQ35" s="346">
        <f t="shared" si="61"/>
        <v>0</v>
      </c>
      <c r="AR35" s="346">
        <f t="shared" si="62"/>
        <v>0</v>
      </c>
      <c r="AS35" s="347">
        <f t="shared" si="63"/>
        <v>8</v>
      </c>
      <c r="AT35" s="339" t="s">
        <v>74</v>
      </c>
      <c r="AU35" s="339" t="s">
        <v>74</v>
      </c>
      <c r="AV35" s="345">
        <f t="shared" si="64"/>
        <v>0</v>
      </c>
      <c r="AW35" s="345">
        <f t="shared" si="65"/>
        <v>0</v>
      </c>
      <c r="AX35" s="339" t="s">
        <v>74</v>
      </c>
      <c r="AY35" s="348">
        <f t="shared" si="66"/>
        <v>0</v>
      </c>
      <c r="AZ35" s="348">
        <f t="shared" si="67"/>
        <v>0</v>
      </c>
      <c r="BA35" s="349" t="s">
        <v>195</v>
      </c>
      <c r="BB35" s="339"/>
      <c r="BC35" s="348">
        <f t="shared" si="68"/>
        <v>0</v>
      </c>
      <c r="BD35" s="350" t="s">
        <v>268</v>
      </c>
      <c r="BE35" s="339"/>
      <c r="BF35" s="348">
        <f t="shared" si="69"/>
        <v>0</v>
      </c>
      <c r="BG35" s="351">
        <f t="shared" si="70"/>
        <v>0</v>
      </c>
      <c r="BH35" s="351">
        <f t="shared" si="71"/>
        <v>1</v>
      </c>
      <c r="BI35" s="351">
        <f t="shared" si="72"/>
        <v>1</v>
      </c>
      <c r="BJ35" s="351">
        <f t="shared" si="73"/>
        <v>1</v>
      </c>
      <c r="BK35" s="351">
        <f t="shared" si="74"/>
        <v>1</v>
      </c>
      <c r="BL35" s="352" t="e">
        <f t="shared" si="75"/>
        <v>#DIV/0!</v>
      </c>
      <c r="BM35" s="354"/>
      <c r="BN35" s="354"/>
      <c r="BO35" s="354"/>
      <c r="BP35" s="354"/>
      <c r="BQ35" s="354"/>
      <c r="BR35" s="354"/>
      <c r="BS35" s="354"/>
      <c r="BT35" s="354"/>
      <c r="BU35" s="354"/>
      <c r="BV35" s="354"/>
      <c r="BW35" s="354"/>
      <c r="BX35" s="281">
        <f t="shared" si="76"/>
        <v>0</v>
      </c>
    </row>
    <row r="36" spans="1:76" ht="19.5" customHeight="1">
      <c r="A36" s="354"/>
      <c r="B36" s="354"/>
      <c r="C36" s="354"/>
      <c r="D36" s="354"/>
      <c r="E36" s="354"/>
      <c r="F36" s="281">
        <f t="shared" si="38"/>
        <v>10</v>
      </c>
      <c r="G36" s="339"/>
      <c r="H36" s="339"/>
      <c r="I36" s="281">
        <f t="shared" si="39"/>
        <v>10</v>
      </c>
      <c r="J36" s="339"/>
      <c r="K36" s="281">
        <f t="shared" si="40"/>
        <v>10</v>
      </c>
      <c r="L36" s="339"/>
      <c r="M36" s="281">
        <f t="shared" si="41"/>
        <v>10</v>
      </c>
      <c r="N36" s="339"/>
      <c r="O36" s="281">
        <f t="shared" si="42"/>
        <v>10</v>
      </c>
      <c r="P36" s="339"/>
      <c r="Q36" s="281">
        <f t="shared" si="43"/>
        <v>10</v>
      </c>
      <c r="R36" s="341">
        <f t="shared" si="44"/>
        <v>60</v>
      </c>
      <c r="S36" s="342">
        <f t="shared" si="45"/>
        <v>0</v>
      </c>
      <c r="T36" s="341">
        <f t="shared" si="46"/>
        <v>60</v>
      </c>
      <c r="U36" s="341">
        <f t="shared" si="47"/>
        <v>2</v>
      </c>
      <c r="V36" s="339"/>
      <c r="W36" s="339"/>
      <c r="X36" s="281">
        <f t="shared" si="48"/>
        <v>10</v>
      </c>
      <c r="Y36" s="339"/>
      <c r="Z36" s="281">
        <f t="shared" si="49"/>
        <v>10</v>
      </c>
      <c r="AA36" s="342">
        <f t="shared" si="50"/>
        <v>20</v>
      </c>
      <c r="AB36" s="343">
        <f t="shared" si="51"/>
        <v>0</v>
      </c>
      <c r="AC36" s="344">
        <f t="shared" si="52"/>
        <v>20</v>
      </c>
      <c r="AD36" s="343">
        <f t="shared" si="53"/>
        <v>2</v>
      </c>
      <c r="AE36" s="339"/>
      <c r="AF36" s="345">
        <f t="shared" si="54"/>
        <v>10</v>
      </c>
      <c r="AG36" s="345">
        <f t="shared" si="55"/>
        <v>2</v>
      </c>
      <c r="AH36" s="339"/>
      <c r="AI36" s="339"/>
      <c r="AJ36" s="339"/>
      <c r="AK36" s="339"/>
      <c r="AL36" s="345">
        <f t="shared" si="56"/>
        <v>10</v>
      </c>
      <c r="AM36" s="345">
        <f t="shared" si="57"/>
        <v>2</v>
      </c>
      <c r="AN36" s="346">
        <f t="shared" si="58"/>
        <v>8</v>
      </c>
      <c r="AO36" s="346">
        <f t="shared" si="59"/>
        <v>0</v>
      </c>
      <c r="AP36" s="346">
        <f t="shared" si="60"/>
        <v>0</v>
      </c>
      <c r="AQ36" s="346">
        <f t="shared" si="61"/>
        <v>0</v>
      </c>
      <c r="AR36" s="346">
        <f t="shared" si="62"/>
        <v>0</v>
      </c>
      <c r="AS36" s="347">
        <f t="shared" si="63"/>
        <v>8</v>
      </c>
      <c r="AT36" s="339" t="s">
        <v>74</v>
      </c>
      <c r="AU36" s="339" t="s">
        <v>74</v>
      </c>
      <c r="AV36" s="345">
        <f t="shared" si="64"/>
        <v>0</v>
      </c>
      <c r="AW36" s="345">
        <f t="shared" si="65"/>
        <v>0</v>
      </c>
      <c r="AX36" s="339" t="s">
        <v>74</v>
      </c>
      <c r="AY36" s="348">
        <f t="shared" si="66"/>
        <v>0</v>
      </c>
      <c r="AZ36" s="348">
        <f t="shared" si="67"/>
        <v>0</v>
      </c>
      <c r="BA36" s="349" t="s">
        <v>195</v>
      </c>
      <c r="BB36" s="339"/>
      <c r="BC36" s="348">
        <f t="shared" si="68"/>
        <v>0</v>
      </c>
      <c r="BD36" s="350" t="s">
        <v>268</v>
      </c>
      <c r="BE36" s="339"/>
      <c r="BF36" s="348">
        <f t="shared" si="69"/>
        <v>0</v>
      </c>
      <c r="BG36" s="351">
        <f t="shared" si="70"/>
        <v>0</v>
      </c>
      <c r="BH36" s="351">
        <f t="shared" si="71"/>
        <v>1</v>
      </c>
      <c r="BI36" s="351">
        <f t="shared" si="72"/>
        <v>1</v>
      </c>
      <c r="BJ36" s="351">
        <f t="shared" si="73"/>
        <v>1</v>
      </c>
      <c r="BK36" s="351">
        <f t="shared" si="74"/>
        <v>1</v>
      </c>
      <c r="BL36" s="352" t="e">
        <f t="shared" si="75"/>
        <v>#DIV/0!</v>
      </c>
      <c r="BM36" s="354"/>
      <c r="BN36" s="354"/>
      <c r="BO36" s="354"/>
      <c r="BP36" s="354"/>
      <c r="BQ36" s="354"/>
      <c r="BR36" s="354"/>
      <c r="BS36" s="354"/>
      <c r="BT36" s="354"/>
      <c r="BU36" s="354"/>
      <c r="BV36" s="354"/>
      <c r="BW36" s="354"/>
      <c r="BX36" s="281">
        <f t="shared" si="76"/>
        <v>0</v>
      </c>
    </row>
    <row r="37" spans="1:76" ht="19.5" customHeight="1">
      <c r="A37" s="354"/>
      <c r="B37" s="354"/>
      <c r="C37" s="354"/>
      <c r="D37" s="354"/>
      <c r="E37" s="354"/>
      <c r="F37" s="281">
        <f t="shared" si="38"/>
        <v>10</v>
      </c>
      <c r="G37" s="339"/>
      <c r="H37" s="339"/>
      <c r="I37" s="281">
        <f t="shared" si="39"/>
        <v>10</v>
      </c>
      <c r="J37" s="339"/>
      <c r="K37" s="281">
        <f t="shared" si="40"/>
        <v>10</v>
      </c>
      <c r="L37" s="339"/>
      <c r="M37" s="281">
        <f t="shared" si="41"/>
        <v>10</v>
      </c>
      <c r="N37" s="339"/>
      <c r="O37" s="281">
        <f t="shared" si="42"/>
        <v>10</v>
      </c>
      <c r="P37" s="339"/>
      <c r="Q37" s="281">
        <f t="shared" si="43"/>
        <v>10</v>
      </c>
      <c r="R37" s="341">
        <f t="shared" si="44"/>
        <v>60</v>
      </c>
      <c r="S37" s="342">
        <f t="shared" si="45"/>
        <v>0</v>
      </c>
      <c r="T37" s="341">
        <f t="shared" si="46"/>
        <v>60</v>
      </c>
      <c r="U37" s="341">
        <f t="shared" si="47"/>
        <v>2</v>
      </c>
      <c r="V37" s="339"/>
      <c r="W37" s="339"/>
      <c r="X37" s="281">
        <f t="shared" si="48"/>
        <v>10</v>
      </c>
      <c r="Y37" s="339"/>
      <c r="Z37" s="281">
        <f t="shared" si="49"/>
        <v>10</v>
      </c>
      <c r="AA37" s="342">
        <f t="shared" si="50"/>
        <v>20</v>
      </c>
      <c r="AB37" s="343">
        <f t="shared" si="51"/>
        <v>0</v>
      </c>
      <c r="AC37" s="344">
        <f t="shared" si="52"/>
        <v>20</v>
      </c>
      <c r="AD37" s="343">
        <f t="shared" si="53"/>
        <v>2</v>
      </c>
      <c r="AE37" s="339"/>
      <c r="AF37" s="345">
        <f t="shared" si="54"/>
        <v>10</v>
      </c>
      <c r="AG37" s="345">
        <f t="shared" si="55"/>
        <v>2</v>
      </c>
      <c r="AH37" s="339"/>
      <c r="AI37" s="339"/>
      <c r="AJ37" s="339"/>
      <c r="AK37" s="339"/>
      <c r="AL37" s="345">
        <f t="shared" si="56"/>
        <v>10</v>
      </c>
      <c r="AM37" s="345">
        <f t="shared" si="57"/>
        <v>2</v>
      </c>
      <c r="AN37" s="346">
        <f t="shared" si="58"/>
        <v>8</v>
      </c>
      <c r="AO37" s="346">
        <f t="shared" si="59"/>
        <v>0</v>
      </c>
      <c r="AP37" s="346">
        <f t="shared" si="60"/>
        <v>0</v>
      </c>
      <c r="AQ37" s="346">
        <f t="shared" si="61"/>
        <v>0</v>
      </c>
      <c r="AR37" s="346">
        <f t="shared" si="62"/>
        <v>0</v>
      </c>
      <c r="AS37" s="347">
        <f t="shared" si="63"/>
        <v>8</v>
      </c>
      <c r="AT37" s="339" t="s">
        <v>74</v>
      </c>
      <c r="AU37" s="339" t="s">
        <v>74</v>
      </c>
      <c r="AV37" s="345">
        <f t="shared" si="64"/>
        <v>0</v>
      </c>
      <c r="AW37" s="345">
        <f t="shared" si="65"/>
        <v>0</v>
      </c>
      <c r="AX37" s="339" t="s">
        <v>74</v>
      </c>
      <c r="AY37" s="348">
        <f t="shared" si="66"/>
        <v>0</v>
      </c>
      <c r="AZ37" s="348">
        <f t="shared" si="67"/>
        <v>0</v>
      </c>
      <c r="BA37" s="349" t="s">
        <v>195</v>
      </c>
      <c r="BB37" s="339"/>
      <c r="BC37" s="348">
        <f t="shared" si="68"/>
        <v>0</v>
      </c>
      <c r="BD37" s="350" t="s">
        <v>268</v>
      </c>
      <c r="BE37" s="339"/>
      <c r="BF37" s="348">
        <f t="shared" si="69"/>
        <v>0</v>
      </c>
      <c r="BG37" s="351">
        <f t="shared" si="70"/>
        <v>0</v>
      </c>
      <c r="BH37" s="351">
        <f t="shared" si="71"/>
        <v>1</v>
      </c>
      <c r="BI37" s="351">
        <f t="shared" si="72"/>
        <v>1</v>
      </c>
      <c r="BJ37" s="351">
        <f t="shared" si="73"/>
        <v>1</v>
      </c>
      <c r="BK37" s="351">
        <f t="shared" si="74"/>
        <v>1</v>
      </c>
      <c r="BL37" s="352" t="e">
        <f t="shared" si="75"/>
        <v>#DIV/0!</v>
      </c>
      <c r="BM37" s="354"/>
      <c r="BN37" s="354"/>
      <c r="BO37" s="354"/>
      <c r="BP37" s="354"/>
      <c r="BQ37" s="354"/>
      <c r="BR37" s="354"/>
      <c r="BS37" s="354"/>
      <c r="BT37" s="354"/>
      <c r="BU37" s="354"/>
      <c r="BV37" s="354"/>
      <c r="BW37" s="354"/>
      <c r="BX37" s="281">
        <f t="shared" si="76"/>
        <v>0</v>
      </c>
    </row>
    <row r="38" spans="1:76" ht="19.5" customHeight="1">
      <c r="A38" s="354"/>
      <c r="B38" s="354"/>
      <c r="C38" s="354"/>
      <c r="D38" s="354"/>
      <c r="E38" s="354"/>
      <c r="F38" s="281">
        <f t="shared" si="38"/>
        <v>10</v>
      </c>
      <c r="G38" s="339"/>
      <c r="H38" s="339"/>
      <c r="I38" s="281">
        <f t="shared" si="39"/>
        <v>10</v>
      </c>
      <c r="J38" s="339"/>
      <c r="K38" s="281">
        <f t="shared" si="40"/>
        <v>10</v>
      </c>
      <c r="L38" s="339"/>
      <c r="M38" s="281">
        <f t="shared" si="41"/>
        <v>10</v>
      </c>
      <c r="N38" s="339"/>
      <c r="O38" s="281">
        <f t="shared" si="42"/>
        <v>10</v>
      </c>
      <c r="P38" s="339"/>
      <c r="Q38" s="281">
        <f t="shared" si="43"/>
        <v>10</v>
      </c>
      <c r="R38" s="341">
        <f t="shared" si="44"/>
        <v>60</v>
      </c>
      <c r="S38" s="342">
        <f t="shared" si="45"/>
        <v>0</v>
      </c>
      <c r="T38" s="341">
        <f t="shared" si="46"/>
        <v>60</v>
      </c>
      <c r="U38" s="341">
        <f t="shared" si="47"/>
        <v>2</v>
      </c>
      <c r="V38" s="339"/>
      <c r="W38" s="339"/>
      <c r="X38" s="281">
        <f t="shared" si="48"/>
        <v>10</v>
      </c>
      <c r="Y38" s="339"/>
      <c r="Z38" s="281">
        <f t="shared" si="49"/>
        <v>10</v>
      </c>
      <c r="AA38" s="342">
        <f t="shared" si="50"/>
        <v>20</v>
      </c>
      <c r="AB38" s="343">
        <f t="shared" si="51"/>
        <v>0</v>
      </c>
      <c r="AC38" s="344">
        <f t="shared" si="52"/>
        <v>20</v>
      </c>
      <c r="AD38" s="343">
        <f t="shared" si="53"/>
        <v>2</v>
      </c>
      <c r="AE38" s="339"/>
      <c r="AF38" s="345">
        <f t="shared" si="54"/>
        <v>10</v>
      </c>
      <c r="AG38" s="345">
        <f t="shared" si="55"/>
        <v>2</v>
      </c>
      <c r="AH38" s="339"/>
      <c r="AI38" s="339"/>
      <c r="AJ38" s="339"/>
      <c r="AK38" s="339"/>
      <c r="AL38" s="345">
        <f t="shared" si="56"/>
        <v>10</v>
      </c>
      <c r="AM38" s="345">
        <f t="shared" si="57"/>
        <v>2</v>
      </c>
      <c r="AN38" s="346">
        <f t="shared" si="58"/>
        <v>8</v>
      </c>
      <c r="AO38" s="346">
        <f t="shared" si="59"/>
        <v>0</v>
      </c>
      <c r="AP38" s="346">
        <f t="shared" si="60"/>
        <v>0</v>
      </c>
      <c r="AQ38" s="346">
        <f t="shared" si="61"/>
        <v>0</v>
      </c>
      <c r="AR38" s="346">
        <f t="shared" si="62"/>
        <v>0</v>
      </c>
      <c r="AS38" s="347">
        <f t="shared" si="63"/>
        <v>8</v>
      </c>
      <c r="AT38" s="339" t="s">
        <v>74</v>
      </c>
      <c r="AU38" s="339" t="s">
        <v>74</v>
      </c>
      <c r="AV38" s="345">
        <f t="shared" si="64"/>
        <v>0</v>
      </c>
      <c r="AW38" s="345">
        <f t="shared" si="65"/>
        <v>0</v>
      </c>
      <c r="AX38" s="339" t="s">
        <v>74</v>
      </c>
      <c r="AY38" s="348">
        <f t="shared" si="66"/>
        <v>0</v>
      </c>
      <c r="AZ38" s="348">
        <f t="shared" si="67"/>
        <v>0</v>
      </c>
      <c r="BA38" s="349" t="s">
        <v>195</v>
      </c>
      <c r="BB38" s="339"/>
      <c r="BC38" s="348">
        <f t="shared" si="68"/>
        <v>0</v>
      </c>
      <c r="BD38" s="350" t="s">
        <v>268</v>
      </c>
      <c r="BE38" s="339"/>
      <c r="BF38" s="348">
        <f t="shared" si="69"/>
        <v>0</v>
      </c>
      <c r="BG38" s="351">
        <f t="shared" si="70"/>
        <v>0</v>
      </c>
      <c r="BH38" s="351">
        <f t="shared" si="71"/>
        <v>1</v>
      </c>
      <c r="BI38" s="351">
        <f t="shared" si="72"/>
        <v>1</v>
      </c>
      <c r="BJ38" s="351">
        <f t="shared" si="73"/>
        <v>1</v>
      </c>
      <c r="BK38" s="351">
        <f t="shared" si="74"/>
        <v>1</v>
      </c>
      <c r="BL38" s="352" t="e">
        <f t="shared" si="75"/>
        <v>#DIV/0!</v>
      </c>
      <c r="BM38" s="354"/>
      <c r="BN38" s="354"/>
      <c r="BO38" s="354"/>
      <c r="BP38" s="354"/>
      <c r="BQ38" s="354"/>
      <c r="BR38" s="354"/>
      <c r="BS38" s="354"/>
      <c r="BT38" s="354"/>
      <c r="BU38" s="354"/>
      <c r="BV38" s="354"/>
      <c r="BW38" s="354"/>
      <c r="BX38" s="281">
        <f t="shared" si="76"/>
        <v>0</v>
      </c>
    </row>
    <row r="39" spans="1:76" ht="19.5" customHeight="1">
      <c r="A39" s="354"/>
      <c r="B39" s="354"/>
      <c r="C39" s="354"/>
      <c r="D39" s="354"/>
      <c r="E39" s="354"/>
      <c r="F39" s="281">
        <f t="shared" si="38"/>
        <v>10</v>
      </c>
      <c r="G39" s="339"/>
      <c r="H39" s="339"/>
      <c r="I39" s="281">
        <f t="shared" si="39"/>
        <v>10</v>
      </c>
      <c r="J39" s="339"/>
      <c r="K39" s="281">
        <f t="shared" si="40"/>
        <v>10</v>
      </c>
      <c r="L39" s="339"/>
      <c r="M39" s="281">
        <f t="shared" si="41"/>
        <v>10</v>
      </c>
      <c r="N39" s="339"/>
      <c r="O39" s="281">
        <f t="shared" si="42"/>
        <v>10</v>
      </c>
      <c r="P39" s="339"/>
      <c r="Q39" s="281">
        <f t="shared" si="43"/>
        <v>10</v>
      </c>
      <c r="R39" s="341">
        <f t="shared" si="44"/>
        <v>60</v>
      </c>
      <c r="S39" s="342">
        <f t="shared" si="45"/>
        <v>0</v>
      </c>
      <c r="T39" s="341">
        <f t="shared" si="46"/>
        <v>60</v>
      </c>
      <c r="U39" s="341">
        <f t="shared" si="47"/>
        <v>2</v>
      </c>
      <c r="V39" s="339"/>
      <c r="W39" s="339"/>
      <c r="X39" s="281">
        <f t="shared" si="48"/>
        <v>10</v>
      </c>
      <c r="Y39" s="339"/>
      <c r="Z39" s="281">
        <f t="shared" si="49"/>
        <v>10</v>
      </c>
      <c r="AA39" s="342">
        <f t="shared" si="50"/>
        <v>20</v>
      </c>
      <c r="AB39" s="343">
        <f t="shared" si="51"/>
        <v>0</v>
      </c>
      <c r="AC39" s="344">
        <f t="shared" si="52"/>
        <v>20</v>
      </c>
      <c r="AD39" s="343">
        <f t="shared" si="53"/>
        <v>2</v>
      </c>
      <c r="AE39" s="339"/>
      <c r="AF39" s="345">
        <f t="shared" si="54"/>
        <v>10</v>
      </c>
      <c r="AG39" s="345">
        <f t="shared" si="55"/>
        <v>2</v>
      </c>
      <c r="AH39" s="339"/>
      <c r="AI39" s="339"/>
      <c r="AJ39" s="339"/>
      <c r="AK39" s="339"/>
      <c r="AL39" s="345">
        <f t="shared" si="56"/>
        <v>10</v>
      </c>
      <c r="AM39" s="345">
        <f t="shared" si="57"/>
        <v>2</v>
      </c>
      <c r="AN39" s="346">
        <f t="shared" si="58"/>
        <v>8</v>
      </c>
      <c r="AO39" s="346">
        <f t="shared" si="59"/>
        <v>0</v>
      </c>
      <c r="AP39" s="346">
        <f t="shared" si="60"/>
        <v>0</v>
      </c>
      <c r="AQ39" s="346">
        <f t="shared" si="61"/>
        <v>0</v>
      </c>
      <c r="AR39" s="346">
        <f t="shared" si="62"/>
        <v>0</v>
      </c>
      <c r="AS39" s="347">
        <f t="shared" si="63"/>
        <v>8</v>
      </c>
      <c r="AT39" s="339" t="s">
        <v>74</v>
      </c>
      <c r="AU39" s="339" t="s">
        <v>74</v>
      </c>
      <c r="AV39" s="345">
        <f t="shared" si="64"/>
        <v>0</v>
      </c>
      <c r="AW39" s="345">
        <f t="shared" si="65"/>
        <v>0</v>
      </c>
      <c r="AX39" s="339" t="s">
        <v>74</v>
      </c>
      <c r="AY39" s="348">
        <f t="shared" si="66"/>
        <v>0</v>
      </c>
      <c r="AZ39" s="348">
        <f t="shared" si="67"/>
        <v>0</v>
      </c>
      <c r="BA39" s="349" t="s">
        <v>195</v>
      </c>
      <c r="BB39" s="339"/>
      <c r="BC39" s="348">
        <f t="shared" si="68"/>
        <v>0</v>
      </c>
      <c r="BD39" s="350" t="s">
        <v>268</v>
      </c>
      <c r="BE39" s="339"/>
      <c r="BF39" s="348">
        <f t="shared" si="69"/>
        <v>0</v>
      </c>
      <c r="BG39" s="351">
        <f t="shared" si="70"/>
        <v>0</v>
      </c>
      <c r="BH39" s="351">
        <f t="shared" si="71"/>
        <v>1</v>
      </c>
      <c r="BI39" s="351">
        <f t="shared" si="72"/>
        <v>1</v>
      </c>
      <c r="BJ39" s="351">
        <f t="shared" si="73"/>
        <v>1</v>
      </c>
      <c r="BK39" s="351">
        <f t="shared" si="74"/>
        <v>1</v>
      </c>
      <c r="BL39" s="352" t="e">
        <f t="shared" si="75"/>
        <v>#DIV/0!</v>
      </c>
      <c r="BM39" s="354"/>
      <c r="BN39" s="354"/>
      <c r="BO39" s="354"/>
      <c r="BP39" s="354"/>
      <c r="BQ39" s="354"/>
      <c r="BR39" s="354"/>
      <c r="BS39" s="354"/>
      <c r="BT39" s="354"/>
      <c r="BU39" s="354"/>
      <c r="BV39" s="354"/>
      <c r="BW39" s="354"/>
      <c r="BX39" s="281">
        <f t="shared" si="76"/>
        <v>0</v>
      </c>
    </row>
    <row r="40" spans="1:76" ht="19.5" customHeight="1">
      <c r="A40" s="354"/>
      <c r="B40" s="354"/>
      <c r="C40" s="354"/>
      <c r="D40" s="354"/>
      <c r="E40" s="354"/>
      <c r="F40" s="281">
        <f t="shared" si="38"/>
        <v>10</v>
      </c>
      <c r="G40" s="339"/>
      <c r="H40" s="339"/>
      <c r="I40" s="281">
        <f t="shared" si="39"/>
        <v>10</v>
      </c>
      <c r="J40" s="339"/>
      <c r="K40" s="281">
        <f t="shared" si="40"/>
        <v>10</v>
      </c>
      <c r="L40" s="339"/>
      <c r="M40" s="281">
        <f t="shared" si="41"/>
        <v>10</v>
      </c>
      <c r="N40" s="339"/>
      <c r="O40" s="281">
        <f t="shared" si="42"/>
        <v>10</v>
      </c>
      <c r="P40" s="339"/>
      <c r="Q40" s="281">
        <f t="shared" si="43"/>
        <v>10</v>
      </c>
      <c r="R40" s="341">
        <f t="shared" si="44"/>
        <v>60</v>
      </c>
      <c r="S40" s="342">
        <f t="shared" si="45"/>
        <v>0</v>
      </c>
      <c r="T40" s="341">
        <f t="shared" si="46"/>
        <v>60</v>
      </c>
      <c r="U40" s="341">
        <f t="shared" si="47"/>
        <v>2</v>
      </c>
      <c r="V40" s="339"/>
      <c r="W40" s="339"/>
      <c r="X40" s="281">
        <f t="shared" si="48"/>
        <v>10</v>
      </c>
      <c r="Y40" s="339"/>
      <c r="Z40" s="281">
        <f t="shared" si="49"/>
        <v>10</v>
      </c>
      <c r="AA40" s="342">
        <f t="shared" si="50"/>
        <v>20</v>
      </c>
      <c r="AB40" s="343">
        <f t="shared" si="51"/>
        <v>0</v>
      </c>
      <c r="AC40" s="344">
        <f t="shared" si="52"/>
        <v>20</v>
      </c>
      <c r="AD40" s="343">
        <f t="shared" si="53"/>
        <v>2</v>
      </c>
      <c r="AE40" s="339"/>
      <c r="AF40" s="345">
        <f t="shared" si="54"/>
        <v>10</v>
      </c>
      <c r="AG40" s="345">
        <f t="shared" si="55"/>
        <v>2</v>
      </c>
      <c r="AH40" s="339"/>
      <c r="AI40" s="339"/>
      <c r="AJ40" s="339"/>
      <c r="AK40" s="339"/>
      <c r="AL40" s="345">
        <f t="shared" si="56"/>
        <v>10</v>
      </c>
      <c r="AM40" s="345">
        <f t="shared" si="57"/>
        <v>2</v>
      </c>
      <c r="AN40" s="346">
        <f t="shared" si="58"/>
        <v>8</v>
      </c>
      <c r="AO40" s="346">
        <f t="shared" si="59"/>
        <v>0</v>
      </c>
      <c r="AP40" s="346">
        <f t="shared" si="60"/>
        <v>0</v>
      </c>
      <c r="AQ40" s="346">
        <f t="shared" si="61"/>
        <v>0</v>
      </c>
      <c r="AR40" s="346">
        <f t="shared" si="62"/>
        <v>0</v>
      </c>
      <c r="AS40" s="347">
        <f t="shared" si="63"/>
        <v>8</v>
      </c>
      <c r="AT40" s="339" t="s">
        <v>74</v>
      </c>
      <c r="AU40" s="339" t="s">
        <v>74</v>
      </c>
      <c r="AV40" s="345">
        <f t="shared" si="64"/>
        <v>0</v>
      </c>
      <c r="AW40" s="345">
        <f t="shared" si="65"/>
        <v>0</v>
      </c>
      <c r="AX40" s="339" t="s">
        <v>74</v>
      </c>
      <c r="AY40" s="348">
        <f t="shared" si="66"/>
        <v>0</v>
      </c>
      <c r="AZ40" s="348">
        <f t="shared" si="67"/>
        <v>0</v>
      </c>
      <c r="BA40" s="349" t="s">
        <v>195</v>
      </c>
      <c r="BB40" s="339"/>
      <c r="BC40" s="348">
        <f t="shared" si="68"/>
        <v>0</v>
      </c>
      <c r="BD40" s="350" t="s">
        <v>268</v>
      </c>
      <c r="BE40" s="339"/>
      <c r="BF40" s="348">
        <f t="shared" si="69"/>
        <v>0</v>
      </c>
      <c r="BG40" s="351">
        <f t="shared" si="70"/>
        <v>0</v>
      </c>
      <c r="BH40" s="351">
        <f t="shared" si="71"/>
        <v>1</v>
      </c>
      <c r="BI40" s="351">
        <f t="shared" si="72"/>
        <v>1</v>
      </c>
      <c r="BJ40" s="351">
        <f t="shared" si="73"/>
        <v>1</v>
      </c>
      <c r="BK40" s="351">
        <f t="shared" si="74"/>
        <v>1</v>
      </c>
      <c r="BL40" s="352" t="e">
        <f t="shared" si="75"/>
        <v>#DIV/0!</v>
      </c>
      <c r="BM40" s="354"/>
      <c r="BN40" s="354"/>
      <c r="BO40" s="354"/>
      <c r="BP40" s="354"/>
      <c r="BQ40" s="354"/>
      <c r="BR40" s="354"/>
      <c r="BS40" s="354"/>
      <c r="BT40" s="354"/>
      <c r="BU40" s="354"/>
      <c r="BV40" s="354"/>
      <c r="BW40" s="354"/>
      <c r="BX40" s="281">
        <f t="shared" si="76"/>
        <v>0</v>
      </c>
    </row>
    <row r="41" spans="1:76" ht="19.5" customHeight="1">
      <c r="A41" s="354"/>
      <c r="B41" s="354"/>
      <c r="C41" s="354"/>
      <c r="D41" s="354"/>
      <c r="E41" s="354"/>
      <c r="F41" s="281">
        <f t="shared" si="38"/>
        <v>10</v>
      </c>
      <c r="G41" s="339"/>
      <c r="H41" s="339"/>
      <c r="I41" s="281">
        <f t="shared" si="39"/>
        <v>10</v>
      </c>
      <c r="J41" s="339"/>
      <c r="K41" s="281">
        <f t="shared" si="40"/>
        <v>10</v>
      </c>
      <c r="L41" s="339"/>
      <c r="M41" s="281">
        <f t="shared" si="41"/>
        <v>10</v>
      </c>
      <c r="N41" s="339"/>
      <c r="O41" s="281">
        <f t="shared" si="42"/>
        <v>10</v>
      </c>
      <c r="P41" s="339"/>
      <c r="Q41" s="281">
        <f t="shared" si="43"/>
        <v>10</v>
      </c>
      <c r="R41" s="341">
        <f t="shared" si="44"/>
        <v>60</v>
      </c>
      <c r="S41" s="342">
        <f t="shared" si="45"/>
        <v>0</v>
      </c>
      <c r="T41" s="341">
        <f t="shared" si="46"/>
        <v>60</v>
      </c>
      <c r="U41" s="341">
        <f t="shared" si="47"/>
        <v>2</v>
      </c>
      <c r="V41" s="339"/>
      <c r="W41" s="339"/>
      <c r="X41" s="281">
        <f t="shared" si="48"/>
        <v>10</v>
      </c>
      <c r="Y41" s="339"/>
      <c r="Z41" s="281">
        <f t="shared" si="49"/>
        <v>10</v>
      </c>
      <c r="AA41" s="342">
        <f t="shared" si="50"/>
        <v>20</v>
      </c>
      <c r="AB41" s="343">
        <f t="shared" si="51"/>
        <v>0</v>
      </c>
      <c r="AC41" s="344">
        <f t="shared" si="52"/>
        <v>20</v>
      </c>
      <c r="AD41" s="343">
        <f t="shared" si="53"/>
        <v>2</v>
      </c>
      <c r="AE41" s="339"/>
      <c r="AF41" s="345">
        <f t="shared" si="54"/>
        <v>10</v>
      </c>
      <c r="AG41" s="345">
        <f t="shared" si="55"/>
        <v>2</v>
      </c>
      <c r="AH41" s="339"/>
      <c r="AI41" s="339"/>
      <c r="AJ41" s="339"/>
      <c r="AK41" s="339"/>
      <c r="AL41" s="345">
        <f t="shared" si="56"/>
        <v>10</v>
      </c>
      <c r="AM41" s="345">
        <f t="shared" si="57"/>
        <v>2</v>
      </c>
      <c r="AN41" s="346">
        <f t="shared" si="58"/>
        <v>8</v>
      </c>
      <c r="AO41" s="346">
        <f t="shared" si="59"/>
        <v>0</v>
      </c>
      <c r="AP41" s="346">
        <f t="shared" si="60"/>
        <v>0</v>
      </c>
      <c r="AQ41" s="346">
        <f t="shared" si="61"/>
        <v>0</v>
      </c>
      <c r="AR41" s="346">
        <f t="shared" si="62"/>
        <v>0</v>
      </c>
      <c r="AS41" s="347">
        <f t="shared" si="63"/>
        <v>8</v>
      </c>
      <c r="AT41" s="339" t="s">
        <v>74</v>
      </c>
      <c r="AU41" s="339" t="s">
        <v>74</v>
      </c>
      <c r="AV41" s="345">
        <f t="shared" si="64"/>
        <v>0</v>
      </c>
      <c r="AW41" s="345">
        <f t="shared" si="65"/>
        <v>0</v>
      </c>
      <c r="AX41" s="339" t="s">
        <v>74</v>
      </c>
      <c r="AY41" s="348">
        <f t="shared" si="66"/>
        <v>0</v>
      </c>
      <c r="AZ41" s="348">
        <f t="shared" si="67"/>
        <v>0</v>
      </c>
      <c r="BA41" s="349" t="s">
        <v>195</v>
      </c>
      <c r="BB41" s="339"/>
      <c r="BC41" s="348">
        <f t="shared" si="68"/>
        <v>0</v>
      </c>
      <c r="BD41" s="350" t="s">
        <v>268</v>
      </c>
      <c r="BE41" s="339"/>
      <c r="BF41" s="348">
        <f t="shared" si="69"/>
        <v>0</v>
      </c>
      <c r="BG41" s="351">
        <f t="shared" si="70"/>
        <v>0</v>
      </c>
      <c r="BH41" s="351">
        <f t="shared" si="71"/>
        <v>1</v>
      </c>
      <c r="BI41" s="351">
        <f t="shared" si="72"/>
        <v>1</v>
      </c>
      <c r="BJ41" s="351">
        <f t="shared" si="73"/>
        <v>1</v>
      </c>
      <c r="BK41" s="351">
        <f t="shared" si="74"/>
        <v>1</v>
      </c>
      <c r="BL41" s="352" t="e">
        <f t="shared" si="75"/>
        <v>#DIV/0!</v>
      </c>
      <c r="BM41" s="354"/>
      <c r="BN41" s="354"/>
      <c r="BO41" s="354"/>
      <c r="BP41" s="354"/>
      <c r="BQ41" s="354"/>
      <c r="BR41" s="354"/>
      <c r="BS41" s="354"/>
      <c r="BT41" s="354"/>
      <c r="BU41" s="354"/>
      <c r="BV41" s="354"/>
      <c r="BW41" s="354"/>
      <c r="BX41" s="281">
        <f t="shared" si="76"/>
        <v>0</v>
      </c>
    </row>
    <row r="42" spans="1:76" ht="19.5" customHeight="1">
      <c r="A42" s="354"/>
      <c r="B42" s="354"/>
      <c r="C42" s="354"/>
      <c r="D42" s="354"/>
      <c r="E42" s="354"/>
      <c r="F42" s="281">
        <f t="shared" si="38"/>
        <v>10</v>
      </c>
      <c r="G42" s="339"/>
      <c r="H42" s="339"/>
      <c r="I42" s="281">
        <f t="shared" si="39"/>
        <v>10</v>
      </c>
      <c r="J42" s="339"/>
      <c r="K42" s="281">
        <f t="shared" si="40"/>
        <v>10</v>
      </c>
      <c r="L42" s="339"/>
      <c r="M42" s="281">
        <f t="shared" si="41"/>
        <v>10</v>
      </c>
      <c r="N42" s="339"/>
      <c r="O42" s="281">
        <f t="shared" si="42"/>
        <v>10</v>
      </c>
      <c r="P42" s="339"/>
      <c r="Q42" s="281">
        <f t="shared" si="43"/>
        <v>10</v>
      </c>
      <c r="R42" s="341">
        <f t="shared" si="44"/>
        <v>60</v>
      </c>
      <c r="S42" s="342">
        <f t="shared" si="45"/>
        <v>0</v>
      </c>
      <c r="T42" s="341">
        <f t="shared" si="46"/>
        <v>60</v>
      </c>
      <c r="U42" s="341">
        <f t="shared" si="47"/>
        <v>2</v>
      </c>
      <c r="V42" s="339"/>
      <c r="W42" s="339"/>
      <c r="X42" s="281">
        <f t="shared" si="48"/>
        <v>10</v>
      </c>
      <c r="Y42" s="339"/>
      <c r="Z42" s="281">
        <f t="shared" si="49"/>
        <v>10</v>
      </c>
      <c r="AA42" s="342">
        <f t="shared" si="50"/>
        <v>20</v>
      </c>
      <c r="AB42" s="343">
        <f t="shared" si="51"/>
        <v>0</v>
      </c>
      <c r="AC42" s="344">
        <f t="shared" si="52"/>
        <v>20</v>
      </c>
      <c r="AD42" s="343">
        <f t="shared" si="53"/>
        <v>2</v>
      </c>
      <c r="AE42" s="339"/>
      <c r="AF42" s="345">
        <f t="shared" si="54"/>
        <v>10</v>
      </c>
      <c r="AG42" s="345">
        <f t="shared" si="55"/>
        <v>2</v>
      </c>
      <c r="AH42" s="339"/>
      <c r="AI42" s="339"/>
      <c r="AJ42" s="339"/>
      <c r="AK42" s="339"/>
      <c r="AL42" s="345">
        <f t="shared" si="56"/>
        <v>10</v>
      </c>
      <c r="AM42" s="345">
        <f t="shared" si="57"/>
        <v>2</v>
      </c>
      <c r="AN42" s="346">
        <f t="shared" si="58"/>
        <v>8</v>
      </c>
      <c r="AO42" s="346">
        <f t="shared" si="59"/>
        <v>0</v>
      </c>
      <c r="AP42" s="346">
        <f t="shared" si="60"/>
        <v>0</v>
      </c>
      <c r="AQ42" s="346">
        <f t="shared" si="61"/>
        <v>0</v>
      </c>
      <c r="AR42" s="346">
        <f t="shared" si="62"/>
        <v>0</v>
      </c>
      <c r="AS42" s="347">
        <f t="shared" si="63"/>
        <v>8</v>
      </c>
      <c r="AT42" s="339" t="s">
        <v>74</v>
      </c>
      <c r="AU42" s="339" t="s">
        <v>74</v>
      </c>
      <c r="AV42" s="345">
        <f t="shared" si="64"/>
        <v>0</v>
      </c>
      <c r="AW42" s="345">
        <f t="shared" si="65"/>
        <v>0</v>
      </c>
      <c r="AX42" s="339" t="s">
        <v>74</v>
      </c>
      <c r="AY42" s="348">
        <f t="shared" si="66"/>
        <v>0</v>
      </c>
      <c r="AZ42" s="348">
        <f t="shared" si="67"/>
        <v>0</v>
      </c>
      <c r="BA42" s="349" t="s">
        <v>195</v>
      </c>
      <c r="BB42" s="339"/>
      <c r="BC42" s="348">
        <f t="shared" si="68"/>
        <v>0</v>
      </c>
      <c r="BD42" s="350" t="s">
        <v>268</v>
      </c>
      <c r="BE42" s="339"/>
      <c r="BF42" s="348">
        <f t="shared" si="69"/>
        <v>0</v>
      </c>
      <c r="BG42" s="351">
        <f t="shared" si="70"/>
        <v>0</v>
      </c>
      <c r="BH42" s="351">
        <f t="shared" si="71"/>
        <v>1</v>
      </c>
      <c r="BI42" s="351">
        <f t="shared" si="72"/>
        <v>1</v>
      </c>
      <c r="BJ42" s="351">
        <f t="shared" si="73"/>
        <v>1</v>
      </c>
      <c r="BK42" s="351">
        <f t="shared" si="74"/>
        <v>1</v>
      </c>
      <c r="BL42" s="352" t="e">
        <f t="shared" si="75"/>
        <v>#DIV/0!</v>
      </c>
      <c r="BM42" s="354"/>
      <c r="BN42" s="354"/>
      <c r="BO42" s="354"/>
      <c r="BP42" s="354"/>
      <c r="BQ42" s="354"/>
      <c r="BR42" s="354"/>
      <c r="BS42" s="354"/>
      <c r="BT42" s="354"/>
      <c r="BU42" s="354"/>
      <c r="BV42" s="354"/>
      <c r="BW42" s="354"/>
      <c r="BX42" s="281">
        <f t="shared" si="76"/>
        <v>0</v>
      </c>
    </row>
    <row r="43" spans="1:76" ht="19.5" customHeight="1">
      <c r="A43" s="354"/>
      <c r="B43" s="354"/>
      <c r="C43" s="354"/>
      <c r="D43" s="354"/>
      <c r="E43" s="354"/>
      <c r="F43" s="281">
        <f t="shared" si="38"/>
        <v>10</v>
      </c>
      <c r="G43" s="339"/>
      <c r="H43" s="339"/>
      <c r="I43" s="281">
        <f t="shared" si="39"/>
        <v>10</v>
      </c>
      <c r="J43" s="339"/>
      <c r="K43" s="281">
        <f t="shared" si="40"/>
        <v>10</v>
      </c>
      <c r="L43" s="339"/>
      <c r="M43" s="281">
        <f t="shared" si="41"/>
        <v>10</v>
      </c>
      <c r="N43" s="339"/>
      <c r="O43" s="281">
        <f t="shared" si="42"/>
        <v>10</v>
      </c>
      <c r="P43" s="339"/>
      <c r="Q43" s="281">
        <f t="shared" si="43"/>
        <v>10</v>
      </c>
      <c r="R43" s="341">
        <f t="shared" si="44"/>
        <v>60</v>
      </c>
      <c r="S43" s="342">
        <f t="shared" si="45"/>
        <v>0</v>
      </c>
      <c r="T43" s="341">
        <f t="shared" si="46"/>
        <v>60</v>
      </c>
      <c r="U43" s="341">
        <f t="shared" si="47"/>
        <v>2</v>
      </c>
      <c r="V43" s="339"/>
      <c r="W43" s="339"/>
      <c r="X43" s="281">
        <f t="shared" si="48"/>
        <v>10</v>
      </c>
      <c r="Y43" s="339"/>
      <c r="Z43" s="281">
        <f t="shared" si="49"/>
        <v>10</v>
      </c>
      <c r="AA43" s="342">
        <f t="shared" si="50"/>
        <v>20</v>
      </c>
      <c r="AB43" s="343">
        <f t="shared" si="51"/>
        <v>0</v>
      </c>
      <c r="AC43" s="344">
        <f t="shared" si="52"/>
        <v>20</v>
      </c>
      <c r="AD43" s="343">
        <f t="shared" si="53"/>
        <v>2</v>
      </c>
      <c r="AE43" s="339"/>
      <c r="AF43" s="345">
        <f t="shared" si="54"/>
        <v>10</v>
      </c>
      <c r="AG43" s="345">
        <f t="shared" si="55"/>
        <v>2</v>
      </c>
      <c r="AH43" s="339"/>
      <c r="AI43" s="339"/>
      <c r="AJ43" s="339"/>
      <c r="AK43" s="339"/>
      <c r="AL43" s="345">
        <f t="shared" si="56"/>
        <v>10</v>
      </c>
      <c r="AM43" s="345">
        <f t="shared" si="57"/>
        <v>2</v>
      </c>
      <c r="AN43" s="346">
        <f t="shared" si="58"/>
        <v>8</v>
      </c>
      <c r="AO43" s="346">
        <f t="shared" si="59"/>
        <v>0</v>
      </c>
      <c r="AP43" s="346">
        <f t="shared" si="60"/>
        <v>0</v>
      </c>
      <c r="AQ43" s="346">
        <f t="shared" si="61"/>
        <v>0</v>
      </c>
      <c r="AR43" s="346">
        <f t="shared" si="62"/>
        <v>0</v>
      </c>
      <c r="AS43" s="347">
        <f t="shared" si="63"/>
        <v>8</v>
      </c>
      <c r="AT43" s="339" t="s">
        <v>74</v>
      </c>
      <c r="AU43" s="339" t="s">
        <v>74</v>
      </c>
      <c r="AV43" s="345">
        <f t="shared" si="64"/>
        <v>0</v>
      </c>
      <c r="AW43" s="345">
        <f t="shared" si="65"/>
        <v>0</v>
      </c>
      <c r="AX43" s="339" t="s">
        <v>74</v>
      </c>
      <c r="AY43" s="348">
        <f t="shared" si="66"/>
        <v>0</v>
      </c>
      <c r="AZ43" s="348">
        <f t="shared" si="67"/>
        <v>0</v>
      </c>
      <c r="BA43" s="349" t="s">
        <v>195</v>
      </c>
      <c r="BB43" s="339"/>
      <c r="BC43" s="348">
        <f t="shared" si="68"/>
        <v>0</v>
      </c>
      <c r="BD43" s="350" t="s">
        <v>268</v>
      </c>
      <c r="BE43" s="339"/>
      <c r="BF43" s="348">
        <f t="shared" si="69"/>
        <v>0</v>
      </c>
      <c r="BG43" s="351">
        <f t="shared" si="70"/>
        <v>0</v>
      </c>
      <c r="BH43" s="351">
        <f t="shared" si="71"/>
        <v>1</v>
      </c>
      <c r="BI43" s="351">
        <f t="shared" si="72"/>
        <v>1</v>
      </c>
      <c r="BJ43" s="351">
        <f t="shared" si="73"/>
        <v>1</v>
      </c>
      <c r="BK43" s="351">
        <f t="shared" si="74"/>
        <v>1</v>
      </c>
      <c r="BL43" s="352" t="e">
        <f t="shared" si="75"/>
        <v>#DIV/0!</v>
      </c>
      <c r="BM43" s="354"/>
      <c r="BN43" s="354"/>
      <c r="BO43" s="354"/>
      <c r="BP43" s="354"/>
      <c r="BQ43" s="354"/>
      <c r="BR43" s="354"/>
      <c r="BS43" s="354"/>
      <c r="BT43" s="354"/>
      <c r="BU43" s="354"/>
      <c r="BV43" s="354"/>
      <c r="BW43" s="354"/>
      <c r="BX43" s="281">
        <f t="shared" si="76"/>
        <v>0</v>
      </c>
    </row>
    <row r="44" spans="1:76" ht="19.5" customHeight="1">
      <c r="A44" s="354"/>
      <c r="B44" s="354"/>
      <c r="C44" s="354"/>
      <c r="D44" s="354"/>
      <c r="E44" s="354"/>
      <c r="F44" s="281">
        <f t="shared" si="38"/>
        <v>10</v>
      </c>
      <c r="G44" s="339"/>
      <c r="H44" s="339"/>
      <c r="I44" s="281">
        <f t="shared" si="39"/>
        <v>10</v>
      </c>
      <c r="J44" s="339"/>
      <c r="K44" s="281">
        <f t="shared" si="40"/>
        <v>10</v>
      </c>
      <c r="L44" s="339"/>
      <c r="M44" s="281">
        <f t="shared" si="41"/>
        <v>10</v>
      </c>
      <c r="N44" s="339"/>
      <c r="O44" s="281">
        <f t="shared" si="42"/>
        <v>10</v>
      </c>
      <c r="P44" s="339"/>
      <c r="Q44" s="281">
        <f t="shared" si="43"/>
        <v>10</v>
      </c>
      <c r="R44" s="341">
        <f t="shared" si="44"/>
        <v>60</v>
      </c>
      <c r="S44" s="342">
        <f t="shared" si="45"/>
        <v>0</v>
      </c>
      <c r="T44" s="341">
        <f t="shared" si="46"/>
        <v>60</v>
      </c>
      <c r="U44" s="341">
        <f t="shared" si="47"/>
        <v>2</v>
      </c>
      <c r="V44" s="339"/>
      <c r="W44" s="339"/>
      <c r="X44" s="281">
        <f t="shared" si="48"/>
        <v>10</v>
      </c>
      <c r="Y44" s="339"/>
      <c r="Z44" s="281">
        <f t="shared" si="49"/>
        <v>10</v>
      </c>
      <c r="AA44" s="342">
        <f t="shared" si="50"/>
        <v>20</v>
      </c>
      <c r="AB44" s="343">
        <f t="shared" si="51"/>
        <v>0</v>
      </c>
      <c r="AC44" s="344">
        <f t="shared" si="52"/>
        <v>20</v>
      </c>
      <c r="AD44" s="343">
        <f t="shared" si="53"/>
        <v>2</v>
      </c>
      <c r="AE44" s="339"/>
      <c r="AF44" s="345">
        <f t="shared" si="54"/>
        <v>10</v>
      </c>
      <c r="AG44" s="345">
        <f t="shared" si="55"/>
        <v>2</v>
      </c>
      <c r="AH44" s="339"/>
      <c r="AI44" s="339"/>
      <c r="AJ44" s="339"/>
      <c r="AK44" s="339"/>
      <c r="AL44" s="345">
        <f t="shared" si="56"/>
        <v>10</v>
      </c>
      <c r="AM44" s="345">
        <f t="shared" si="57"/>
        <v>2</v>
      </c>
      <c r="AN44" s="346">
        <f t="shared" si="58"/>
        <v>8</v>
      </c>
      <c r="AO44" s="346">
        <f t="shared" si="59"/>
        <v>0</v>
      </c>
      <c r="AP44" s="346">
        <f t="shared" si="60"/>
        <v>0</v>
      </c>
      <c r="AQ44" s="346">
        <f t="shared" si="61"/>
        <v>0</v>
      </c>
      <c r="AR44" s="346">
        <f t="shared" si="62"/>
        <v>0</v>
      </c>
      <c r="AS44" s="347">
        <f t="shared" si="63"/>
        <v>8</v>
      </c>
      <c r="AT44" s="339" t="s">
        <v>74</v>
      </c>
      <c r="AU44" s="339" t="s">
        <v>74</v>
      </c>
      <c r="AV44" s="345">
        <f t="shared" si="64"/>
        <v>0</v>
      </c>
      <c r="AW44" s="345">
        <f t="shared" si="65"/>
        <v>0</v>
      </c>
      <c r="AX44" s="339" t="s">
        <v>74</v>
      </c>
      <c r="AY44" s="348">
        <f t="shared" si="66"/>
        <v>0</v>
      </c>
      <c r="AZ44" s="348">
        <f t="shared" si="67"/>
        <v>0</v>
      </c>
      <c r="BA44" s="349" t="s">
        <v>195</v>
      </c>
      <c r="BB44" s="339"/>
      <c r="BC44" s="348">
        <f t="shared" si="68"/>
        <v>0</v>
      </c>
      <c r="BD44" s="350" t="s">
        <v>268</v>
      </c>
      <c r="BE44" s="339"/>
      <c r="BF44" s="348">
        <f t="shared" si="69"/>
        <v>0</v>
      </c>
      <c r="BG44" s="351">
        <f t="shared" si="70"/>
        <v>0</v>
      </c>
      <c r="BH44" s="351">
        <f t="shared" si="71"/>
        <v>1</v>
      </c>
      <c r="BI44" s="351">
        <f t="shared" si="72"/>
        <v>1</v>
      </c>
      <c r="BJ44" s="351">
        <f t="shared" si="73"/>
        <v>1</v>
      </c>
      <c r="BK44" s="351">
        <f t="shared" si="74"/>
        <v>1</v>
      </c>
      <c r="BL44" s="352" t="e">
        <f t="shared" si="75"/>
        <v>#DIV/0!</v>
      </c>
      <c r="BM44" s="354"/>
      <c r="BN44" s="354"/>
      <c r="BO44" s="354"/>
      <c r="BP44" s="354"/>
      <c r="BQ44" s="354"/>
      <c r="BR44" s="354"/>
      <c r="BS44" s="354"/>
      <c r="BT44" s="354"/>
      <c r="BU44" s="354"/>
      <c r="BV44" s="354"/>
      <c r="BW44" s="354"/>
      <c r="BX44" s="281">
        <f t="shared" si="76"/>
        <v>0</v>
      </c>
    </row>
    <row r="45" spans="1:76" ht="19.5" customHeight="1">
      <c r="A45" s="354"/>
      <c r="B45" s="354"/>
      <c r="C45" s="354"/>
      <c r="D45" s="354"/>
      <c r="E45" s="354"/>
      <c r="F45" s="281">
        <f t="shared" si="38"/>
        <v>10</v>
      </c>
      <c r="G45" s="339"/>
      <c r="H45" s="339"/>
      <c r="I45" s="281">
        <f t="shared" si="39"/>
        <v>10</v>
      </c>
      <c r="J45" s="339"/>
      <c r="K45" s="281">
        <f t="shared" si="40"/>
        <v>10</v>
      </c>
      <c r="L45" s="339"/>
      <c r="M45" s="281">
        <f t="shared" si="41"/>
        <v>10</v>
      </c>
      <c r="N45" s="339"/>
      <c r="O45" s="281">
        <f t="shared" si="42"/>
        <v>10</v>
      </c>
      <c r="P45" s="339"/>
      <c r="Q45" s="281">
        <f t="shared" si="43"/>
        <v>10</v>
      </c>
      <c r="R45" s="341">
        <f t="shared" si="44"/>
        <v>60</v>
      </c>
      <c r="S45" s="342">
        <f t="shared" si="45"/>
        <v>0</v>
      </c>
      <c r="T45" s="341">
        <f t="shared" si="46"/>
        <v>60</v>
      </c>
      <c r="U45" s="341">
        <f t="shared" si="47"/>
        <v>2</v>
      </c>
      <c r="V45" s="339"/>
      <c r="W45" s="339"/>
      <c r="X45" s="281">
        <f t="shared" si="48"/>
        <v>10</v>
      </c>
      <c r="Y45" s="339"/>
      <c r="Z45" s="281">
        <f t="shared" si="49"/>
        <v>10</v>
      </c>
      <c r="AA45" s="342">
        <f t="shared" si="50"/>
        <v>20</v>
      </c>
      <c r="AB45" s="343">
        <f t="shared" si="51"/>
        <v>0</v>
      </c>
      <c r="AC45" s="344">
        <f t="shared" si="52"/>
        <v>20</v>
      </c>
      <c r="AD45" s="343">
        <f t="shared" si="53"/>
        <v>2</v>
      </c>
      <c r="AE45" s="339"/>
      <c r="AF45" s="345">
        <f t="shared" si="54"/>
        <v>10</v>
      </c>
      <c r="AG45" s="345">
        <f t="shared" si="55"/>
        <v>2</v>
      </c>
      <c r="AH45" s="339"/>
      <c r="AI45" s="339"/>
      <c r="AJ45" s="339"/>
      <c r="AK45" s="339"/>
      <c r="AL45" s="345">
        <f t="shared" si="56"/>
        <v>10</v>
      </c>
      <c r="AM45" s="345">
        <f t="shared" si="57"/>
        <v>2</v>
      </c>
      <c r="AN45" s="346">
        <f t="shared" si="58"/>
        <v>8</v>
      </c>
      <c r="AO45" s="346">
        <f t="shared" si="59"/>
        <v>0</v>
      </c>
      <c r="AP45" s="346">
        <f t="shared" si="60"/>
        <v>0</v>
      </c>
      <c r="AQ45" s="346">
        <f t="shared" si="61"/>
        <v>0</v>
      </c>
      <c r="AR45" s="346">
        <f t="shared" si="62"/>
        <v>0</v>
      </c>
      <c r="AS45" s="347">
        <f t="shared" si="63"/>
        <v>8</v>
      </c>
      <c r="AT45" s="339" t="s">
        <v>74</v>
      </c>
      <c r="AU45" s="339" t="s">
        <v>74</v>
      </c>
      <c r="AV45" s="345">
        <f t="shared" si="64"/>
        <v>0</v>
      </c>
      <c r="AW45" s="345">
        <f t="shared" si="65"/>
        <v>0</v>
      </c>
      <c r="AX45" s="339" t="s">
        <v>74</v>
      </c>
      <c r="AY45" s="348">
        <f t="shared" si="66"/>
        <v>0</v>
      </c>
      <c r="AZ45" s="348">
        <f t="shared" si="67"/>
        <v>0</v>
      </c>
      <c r="BA45" s="349" t="s">
        <v>195</v>
      </c>
      <c r="BB45" s="339"/>
      <c r="BC45" s="348">
        <f t="shared" si="68"/>
        <v>0</v>
      </c>
      <c r="BD45" s="350" t="s">
        <v>268</v>
      </c>
      <c r="BE45" s="339"/>
      <c r="BF45" s="348">
        <f t="shared" si="69"/>
        <v>0</v>
      </c>
      <c r="BG45" s="351">
        <f t="shared" si="70"/>
        <v>0</v>
      </c>
      <c r="BH45" s="351">
        <f t="shared" si="71"/>
        <v>1</v>
      </c>
      <c r="BI45" s="351">
        <f t="shared" si="72"/>
        <v>1</v>
      </c>
      <c r="BJ45" s="351">
        <f t="shared" si="73"/>
        <v>1</v>
      </c>
      <c r="BK45" s="351">
        <f t="shared" si="74"/>
        <v>1</v>
      </c>
      <c r="BL45" s="352" t="e">
        <f t="shared" si="75"/>
        <v>#DIV/0!</v>
      </c>
      <c r="BM45" s="354"/>
      <c r="BN45" s="354"/>
      <c r="BO45" s="354"/>
      <c r="BP45" s="354"/>
      <c r="BQ45" s="354"/>
      <c r="BR45" s="354"/>
      <c r="BS45" s="354"/>
      <c r="BT45" s="354"/>
      <c r="BU45" s="354"/>
      <c r="BV45" s="354"/>
      <c r="BW45" s="354"/>
      <c r="BX45" s="281">
        <f t="shared" si="76"/>
        <v>0</v>
      </c>
    </row>
    <row r="46" spans="1:76" ht="19.5" customHeight="1">
      <c r="A46" s="354"/>
      <c r="B46" s="354"/>
      <c r="C46" s="354"/>
      <c r="D46" s="354"/>
      <c r="E46" s="354"/>
      <c r="F46" s="281">
        <f t="shared" si="38"/>
        <v>10</v>
      </c>
      <c r="G46" s="339"/>
      <c r="H46" s="339"/>
      <c r="I46" s="281">
        <f t="shared" si="39"/>
        <v>10</v>
      </c>
      <c r="J46" s="339"/>
      <c r="K46" s="281">
        <f t="shared" si="40"/>
        <v>10</v>
      </c>
      <c r="L46" s="339"/>
      <c r="M46" s="281">
        <f t="shared" si="41"/>
        <v>10</v>
      </c>
      <c r="N46" s="339"/>
      <c r="O46" s="281">
        <f t="shared" si="42"/>
        <v>10</v>
      </c>
      <c r="P46" s="339"/>
      <c r="Q46" s="281">
        <f t="shared" si="43"/>
        <v>10</v>
      </c>
      <c r="R46" s="341">
        <f t="shared" si="44"/>
        <v>60</v>
      </c>
      <c r="S46" s="342">
        <f t="shared" si="45"/>
        <v>0</v>
      </c>
      <c r="T46" s="341">
        <f t="shared" si="46"/>
        <v>60</v>
      </c>
      <c r="U46" s="341">
        <f t="shared" si="47"/>
        <v>2</v>
      </c>
      <c r="V46" s="339"/>
      <c r="W46" s="339"/>
      <c r="X46" s="281">
        <f t="shared" si="48"/>
        <v>10</v>
      </c>
      <c r="Y46" s="339"/>
      <c r="Z46" s="281">
        <f t="shared" si="49"/>
        <v>10</v>
      </c>
      <c r="AA46" s="342">
        <f t="shared" si="50"/>
        <v>20</v>
      </c>
      <c r="AB46" s="343">
        <f t="shared" si="51"/>
        <v>0</v>
      </c>
      <c r="AC46" s="344">
        <f t="shared" si="52"/>
        <v>20</v>
      </c>
      <c r="AD46" s="343">
        <f t="shared" si="53"/>
        <v>2</v>
      </c>
      <c r="AE46" s="339"/>
      <c r="AF46" s="345">
        <f t="shared" si="54"/>
        <v>10</v>
      </c>
      <c r="AG46" s="345">
        <f t="shared" si="55"/>
        <v>2</v>
      </c>
      <c r="AH46" s="339"/>
      <c r="AI46" s="339"/>
      <c r="AJ46" s="339"/>
      <c r="AK46" s="339"/>
      <c r="AL46" s="345">
        <f t="shared" si="56"/>
        <v>10</v>
      </c>
      <c r="AM46" s="345">
        <f t="shared" si="57"/>
        <v>2</v>
      </c>
      <c r="AN46" s="346">
        <f t="shared" si="58"/>
        <v>8</v>
      </c>
      <c r="AO46" s="346">
        <f t="shared" si="59"/>
        <v>0</v>
      </c>
      <c r="AP46" s="346">
        <f t="shared" si="60"/>
        <v>0</v>
      </c>
      <c r="AQ46" s="346">
        <f t="shared" si="61"/>
        <v>0</v>
      </c>
      <c r="AR46" s="346">
        <f t="shared" si="62"/>
        <v>0</v>
      </c>
      <c r="AS46" s="347">
        <f t="shared" si="63"/>
        <v>8</v>
      </c>
      <c r="AT46" s="339" t="s">
        <v>74</v>
      </c>
      <c r="AU46" s="339" t="s">
        <v>74</v>
      </c>
      <c r="AV46" s="345">
        <f t="shared" si="64"/>
        <v>0</v>
      </c>
      <c r="AW46" s="345">
        <f t="shared" si="65"/>
        <v>0</v>
      </c>
      <c r="AX46" s="339" t="s">
        <v>74</v>
      </c>
      <c r="AY46" s="348">
        <f t="shared" si="66"/>
        <v>0</v>
      </c>
      <c r="AZ46" s="348">
        <f t="shared" si="67"/>
        <v>0</v>
      </c>
      <c r="BA46" s="349" t="s">
        <v>195</v>
      </c>
      <c r="BB46" s="339"/>
      <c r="BC46" s="348">
        <f t="shared" si="68"/>
        <v>0</v>
      </c>
      <c r="BD46" s="350" t="s">
        <v>268</v>
      </c>
      <c r="BE46" s="339"/>
      <c r="BF46" s="348">
        <f t="shared" si="69"/>
        <v>0</v>
      </c>
      <c r="BG46" s="351">
        <f t="shared" si="70"/>
        <v>0</v>
      </c>
      <c r="BH46" s="351">
        <f t="shared" si="71"/>
        <v>1</v>
      </c>
      <c r="BI46" s="351">
        <f t="shared" si="72"/>
        <v>1</v>
      </c>
      <c r="BJ46" s="351">
        <f t="shared" si="73"/>
        <v>1</v>
      </c>
      <c r="BK46" s="351">
        <f t="shared" si="74"/>
        <v>1</v>
      </c>
      <c r="BL46" s="352" t="e">
        <f t="shared" si="75"/>
        <v>#DIV/0!</v>
      </c>
      <c r="BM46" s="354"/>
      <c r="BN46" s="354"/>
      <c r="BO46" s="354"/>
      <c r="BP46" s="354"/>
      <c r="BQ46" s="354"/>
      <c r="BR46" s="354"/>
      <c r="BS46" s="354"/>
      <c r="BT46" s="354"/>
      <c r="BU46" s="354"/>
      <c r="BV46" s="354"/>
      <c r="BW46" s="354"/>
      <c r="BX46" s="281">
        <f t="shared" si="76"/>
        <v>0</v>
      </c>
    </row>
    <row r="47" spans="1:76" ht="19.5" customHeight="1">
      <c r="A47" s="354"/>
      <c r="B47" s="354"/>
      <c r="C47" s="354"/>
      <c r="D47" s="354"/>
      <c r="E47" s="354"/>
      <c r="F47" s="281">
        <f t="shared" si="38"/>
        <v>10</v>
      </c>
      <c r="G47" s="339"/>
      <c r="H47" s="339"/>
      <c r="I47" s="281">
        <f t="shared" si="39"/>
        <v>10</v>
      </c>
      <c r="J47" s="339"/>
      <c r="K47" s="281">
        <f t="shared" si="40"/>
        <v>10</v>
      </c>
      <c r="L47" s="339"/>
      <c r="M47" s="281">
        <f t="shared" si="41"/>
        <v>10</v>
      </c>
      <c r="N47" s="339"/>
      <c r="O47" s="281">
        <f t="shared" si="42"/>
        <v>10</v>
      </c>
      <c r="P47" s="339"/>
      <c r="Q47" s="281">
        <f t="shared" si="43"/>
        <v>10</v>
      </c>
      <c r="R47" s="341">
        <f t="shared" si="44"/>
        <v>60</v>
      </c>
      <c r="S47" s="342">
        <f t="shared" si="45"/>
        <v>0</v>
      </c>
      <c r="T47" s="341">
        <f t="shared" si="46"/>
        <v>60</v>
      </c>
      <c r="U47" s="341">
        <f t="shared" si="47"/>
        <v>2</v>
      </c>
      <c r="V47" s="339"/>
      <c r="W47" s="339"/>
      <c r="X47" s="281">
        <f t="shared" si="48"/>
        <v>10</v>
      </c>
      <c r="Y47" s="339"/>
      <c r="Z47" s="281">
        <f t="shared" si="49"/>
        <v>10</v>
      </c>
      <c r="AA47" s="342">
        <f t="shared" si="50"/>
        <v>20</v>
      </c>
      <c r="AB47" s="343">
        <f t="shared" si="51"/>
        <v>0</v>
      </c>
      <c r="AC47" s="344">
        <f t="shared" si="52"/>
        <v>20</v>
      </c>
      <c r="AD47" s="343">
        <f t="shared" si="53"/>
        <v>2</v>
      </c>
      <c r="AE47" s="339"/>
      <c r="AF47" s="345">
        <f t="shared" si="54"/>
        <v>10</v>
      </c>
      <c r="AG47" s="345">
        <f t="shared" si="55"/>
        <v>2</v>
      </c>
      <c r="AH47" s="339"/>
      <c r="AI47" s="339"/>
      <c r="AJ47" s="339"/>
      <c r="AK47" s="339"/>
      <c r="AL47" s="345">
        <f t="shared" si="56"/>
        <v>10</v>
      </c>
      <c r="AM47" s="345">
        <f t="shared" si="57"/>
        <v>2</v>
      </c>
      <c r="AN47" s="346">
        <f t="shared" si="58"/>
        <v>8</v>
      </c>
      <c r="AO47" s="346">
        <f t="shared" si="59"/>
        <v>0</v>
      </c>
      <c r="AP47" s="346">
        <f t="shared" si="60"/>
        <v>0</v>
      </c>
      <c r="AQ47" s="346">
        <f t="shared" si="61"/>
        <v>0</v>
      </c>
      <c r="AR47" s="346">
        <f t="shared" si="62"/>
        <v>0</v>
      </c>
      <c r="AS47" s="347">
        <f t="shared" si="63"/>
        <v>8</v>
      </c>
      <c r="AT47" s="339" t="s">
        <v>74</v>
      </c>
      <c r="AU47" s="339" t="s">
        <v>74</v>
      </c>
      <c r="AV47" s="345">
        <f t="shared" si="64"/>
        <v>0</v>
      </c>
      <c r="AW47" s="345">
        <f t="shared" si="65"/>
        <v>0</v>
      </c>
      <c r="AX47" s="339" t="s">
        <v>74</v>
      </c>
      <c r="AY47" s="348">
        <f t="shared" si="66"/>
        <v>0</v>
      </c>
      <c r="AZ47" s="348">
        <f t="shared" si="67"/>
        <v>0</v>
      </c>
      <c r="BA47" s="349" t="s">
        <v>195</v>
      </c>
      <c r="BB47" s="339"/>
      <c r="BC47" s="348">
        <f t="shared" si="68"/>
        <v>0</v>
      </c>
      <c r="BD47" s="350" t="s">
        <v>268</v>
      </c>
      <c r="BE47" s="339"/>
      <c r="BF47" s="348">
        <f t="shared" si="69"/>
        <v>0</v>
      </c>
      <c r="BG47" s="351">
        <f t="shared" si="70"/>
        <v>0</v>
      </c>
      <c r="BH47" s="351">
        <f t="shared" si="71"/>
        <v>1</v>
      </c>
      <c r="BI47" s="351">
        <f t="shared" si="72"/>
        <v>1</v>
      </c>
      <c r="BJ47" s="351">
        <f t="shared" si="73"/>
        <v>1</v>
      </c>
      <c r="BK47" s="351">
        <f t="shared" si="74"/>
        <v>1</v>
      </c>
      <c r="BL47" s="352" t="e">
        <f t="shared" si="75"/>
        <v>#DIV/0!</v>
      </c>
      <c r="BM47" s="354"/>
      <c r="BN47" s="354"/>
      <c r="BO47" s="354"/>
      <c r="BP47" s="354"/>
      <c r="BQ47" s="354"/>
      <c r="BR47" s="354"/>
      <c r="BS47" s="354"/>
      <c r="BT47" s="354"/>
      <c r="BU47" s="354"/>
      <c r="BV47" s="354"/>
      <c r="BW47" s="354"/>
      <c r="BX47" s="281">
        <f t="shared" si="76"/>
        <v>0</v>
      </c>
    </row>
    <row r="48" spans="1:76" ht="19.5" customHeight="1">
      <c r="A48" s="354"/>
      <c r="B48" s="354"/>
      <c r="C48" s="354"/>
      <c r="D48" s="354"/>
      <c r="E48" s="354"/>
      <c r="F48" s="281">
        <f t="shared" si="38"/>
        <v>10</v>
      </c>
      <c r="G48" s="339"/>
      <c r="H48" s="339"/>
      <c r="I48" s="281">
        <f t="shared" si="39"/>
        <v>10</v>
      </c>
      <c r="J48" s="339"/>
      <c r="K48" s="281">
        <f t="shared" si="40"/>
        <v>10</v>
      </c>
      <c r="L48" s="339"/>
      <c r="M48" s="281">
        <f t="shared" si="41"/>
        <v>10</v>
      </c>
      <c r="N48" s="339"/>
      <c r="O48" s="281">
        <f t="shared" si="42"/>
        <v>10</v>
      </c>
      <c r="P48" s="339"/>
      <c r="Q48" s="281">
        <f t="shared" si="43"/>
        <v>10</v>
      </c>
      <c r="R48" s="341">
        <f t="shared" si="44"/>
        <v>60</v>
      </c>
      <c r="S48" s="342">
        <f t="shared" si="45"/>
        <v>0</v>
      </c>
      <c r="T48" s="341">
        <f t="shared" si="46"/>
        <v>60</v>
      </c>
      <c r="U48" s="341">
        <f t="shared" si="47"/>
        <v>2</v>
      </c>
      <c r="V48" s="339"/>
      <c r="W48" s="339"/>
      <c r="X48" s="281">
        <f t="shared" si="48"/>
        <v>10</v>
      </c>
      <c r="Y48" s="339"/>
      <c r="Z48" s="281">
        <f t="shared" si="49"/>
        <v>10</v>
      </c>
      <c r="AA48" s="342">
        <f t="shared" si="50"/>
        <v>20</v>
      </c>
      <c r="AB48" s="343">
        <f t="shared" si="51"/>
        <v>0</v>
      </c>
      <c r="AC48" s="344">
        <f t="shared" si="52"/>
        <v>20</v>
      </c>
      <c r="AD48" s="343">
        <f t="shared" si="53"/>
        <v>2</v>
      </c>
      <c r="AE48" s="339"/>
      <c r="AF48" s="345">
        <f t="shared" si="54"/>
        <v>10</v>
      </c>
      <c r="AG48" s="345">
        <f t="shared" si="55"/>
        <v>2</v>
      </c>
      <c r="AH48" s="339"/>
      <c r="AI48" s="339"/>
      <c r="AJ48" s="339"/>
      <c r="AK48" s="339"/>
      <c r="AL48" s="345">
        <f t="shared" si="56"/>
        <v>10</v>
      </c>
      <c r="AM48" s="345">
        <f t="shared" si="57"/>
        <v>2</v>
      </c>
      <c r="AN48" s="346">
        <f t="shared" si="58"/>
        <v>8</v>
      </c>
      <c r="AO48" s="346">
        <f t="shared" si="59"/>
        <v>0</v>
      </c>
      <c r="AP48" s="346">
        <f t="shared" si="60"/>
        <v>0</v>
      </c>
      <c r="AQ48" s="346">
        <f t="shared" si="61"/>
        <v>0</v>
      </c>
      <c r="AR48" s="346">
        <f t="shared" si="62"/>
        <v>0</v>
      </c>
      <c r="AS48" s="347">
        <f t="shared" si="63"/>
        <v>8</v>
      </c>
      <c r="AT48" s="339" t="s">
        <v>74</v>
      </c>
      <c r="AU48" s="339" t="s">
        <v>74</v>
      </c>
      <c r="AV48" s="345">
        <f t="shared" si="64"/>
        <v>0</v>
      </c>
      <c r="AW48" s="345">
        <f t="shared" si="65"/>
        <v>0</v>
      </c>
      <c r="AX48" s="339" t="s">
        <v>74</v>
      </c>
      <c r="AY48" s="348">
        <f t="shared" si="66"/>
        <v>0</v>
      </c>
      <c r="AZ48" s="348">
        <f t="shared" si="67"/>
        <v>0</v>
      </c>
      <c r="BA48" s="349" t="s">
        <v>195</v>
      </c>
      <c r="BB48" s="339"/>
      <c r="BC48" s="348">
        <f t="shared" si="68"/>
        <v>0</v>
      </c>
      <c r="BD48" s="350" t="s">
        <v>268</v>
      </c>
      <c r="BE48" s="339"/>
      <c r="BF48" s="348">
        <f t="shared" si="69"/>
        <v>0</v>
      </c>
      <c r="BG48" s="351">
        <f t="shared" si="70"/>
        <v>0</v>
      </c>
      <c r="BH48" s="351">
        <f t="shared" si="71"/>
        <v>1</v>
      </c>
      <c r="BI48" s="351">
        <f t="shared" si="72"/>
        <v>1</v>
      </c>
      <c r="BJ48" s="351">
        <f t="shared" si="73"/>
        <v>1</v>
      </c>
      <c r="BK48" s="351">
        <f t="shared" si="74"/>
        <v>1</v>
      </c>
      <c r="BL48" s="352" t="e">
        <f t="shared" si="75"/>
        <v>#DIV/0!</v>
      </c>
      <c r="BM48" s="354"/>
      <c r="BN48" s="354"/>
      <c r="BO48" s="354"/>
      <c r="BP48" s="354"/>
      <c r="BQ48" s="354"/>
      <c r="BR48" s="354"/>
      <c r="BS48" s="354"/>
      <c r="BT48" s="354"/>
      <c r="BU48" s="354"/>
      <c r="BV48" s="354"/>
      <c r="BW48" s="354"/>
      <c r="BX48" s="281">
        <f t="shared" si="76"/>
        <v>0</v>
      </c>
    </row>
    <row r="49" spans="1:76" ht="19.5" customHeight="1">
      <c r="A49" s="354"/>
      <c r="B49" s="354"/>
      <c r="C49" s="354"/>
      <c r="D49" s="354"/>
      <c r="E49" s="354"/>
      <c r="F49" s="281">
        <f t="shared" si="38"/>
        <v>10</v>
      </c>
      <c r="G49" s="339"/>
      <c r="H49" s="339"/>
      <c r="I49" s="281">
        <f t="shared" si="39"/>
        <v>10</v>
      </c>
      <c r="J49" s="339"/>
      <c r="K49" s="281">
        <f t="shared" si="40"/>
        <v>10</v>
      </c>
      <c r="L49" s="339"/>
      <c r="M49" s="281">
        <f t="shared" si="41"/>
        <v>10</v>
      </c>
      <c r="N49" s="339"/>
      <c r="O49" s="281">
        <f t="shared" si="42"/>
        <v>10</v>
      </c>
      <c r="P49" s="339"/>
      <c r="Q49" s="281">
        <f t="shared" si="43"/>
        <v>10</v>
      </c>
      <c r="R49" s="341">
        <f t="shared" si="44"/>
        <v>60</v>
      </c>
      <c r="S49" s="342">
        <f t="shared" si="45"/>
        <v>0</v>
      </c>
      <c r="T49" s="341">
        <f t="shared" si="46"/>
        <v>60</v>
      </c>
      <c r="U49" s="341">
        <f t="shared" si="47"/>
        <v>2</v>
      </c>
      <c r="V49" s="339"/>
      <c r="W49" s="339"/>
      <c r="X49" s="281">
        <f t="shared" si="48"/>
        <v>10</v>
      </c>
      <c r="Y49" s="339"/>
      <c r="Z49" s="281">
        <f t="shared" si="49"/>
        <v>10</v>
      </c>
      <c r="AA49" s="342">
        <f t="shared" si="50"/>
        <v>20</v>
      </c>
      <c r="AB49" s="343">
        <f t="shared" si="51"/>
        <v>0</v>
      </c>
      <c r="AC49" s="344">
        <f t="shared" si="52"/>
        <v>20</v>
      </c>
      <c r="AD49" s="343">
        <f t="shared" si="53"/>
        <v>2</v>
      </c>
      <c r="AE49" s="339"/>
      <c r="AF49" s="345">
        <f t="shared" si="54"/>
        <v>10</v>
      </c>
      <c r="AG49" s="345">
        <f t="shared" si="55"/>
        <v>2</v>
      </c>
      <c r="AH49" s="339"/>
      <c r="AI49" s="339"/>
      <c r="AJ49" s="339"/>
      <c r="AK49" s="339"/>
      <c r="AL49" s="345">
        <f t="shared" si="56"/>
        <v>10</v>
      </c>
      <c r="AM49" s="345">
        <f t="shared" si="57"/>
        <v>2</v>
      </c>
      <c r="AN49" s="346">
        <f t="shared" si="58"/>
        <v>8</v>
      </c>
      <c r="AO49" s="346">
        <f t="shared" si="59"/>
        <v>0</v>
      </c>
      <c r="AP49" s="346">
        <f t="shared" si="60"/>
        <v>0</v>
      </c>
      <c r="AQ49" s="346">
        <f t="shared" si="61"/>
        <v>0</v>
      </c>
      <c r="AR49" s="346">
        <f t="shared" si="62"/>
        <v>0</v>
      </c>
      <c r="AS49" s="347">
        <f t="shared" si="63"/>
        <v>8</v>
      </c>
      <c r="AT49" s="339" t="s">
        <v>74</v>
      </c>
      <c r="AU49" s="339" t="s">
        <v>74</v>
      </c>
      <c r="AV49" s="345">
        <f t="shared" si="64"/>
        <v>0</v>
      </c>
      <c r="AW49" s="345">
        <f t="shared" si="65"/>
        <v>0</v>
      </c>
      <c r="AX49" s="339" t="s">
        <v>74</v>
      </c>
      <c r="AY49" s="348">
        <f t="shared" si="66"/>
        <v>0</v>
      </c>
      <c r="AZ49" s="348">
        <f t="shared" si="67"/>
        <v>0</v>
      </c>
      <c r="BA49" s="349" t="s">
        <v>195</v>
      </c>
      <c r="BB49" s="339"/>
      <c r="BC49" s="348">
        <f t="shared" si="68"/>
        <v>0</v>
      </c>
      <c r="BD49" s="350" t="s">
        <v>268</v>
      </c>
      <c r="BE49" s="339"/>
      <c r="BF49" s="348">
        <f t="shared" si="69"/>
        <v>0</v>
      </c>
      <c r="BG49" s="351">
        <f t="shared" si="70"/>
        <v>0</v>
      </c>
      <c r="BH49" s="351">
        <f t="shared" si="71"/>
        <v>1</v>
      </c>
      <c r="BI49" s="351">
        <f t="shared" si="72"/>
        <v>1</v>
      </c>
      <c r="BJ49" s="351">
        <f t="shared" si="73"/>
        <v>1</v>
      </c>
      <c r="BK49" s="351">
        <f t="shared" si="74"/>
        <v>1</v>
      </c>
      <c r="BL49" s="352" t="e">
        <f t="shared" si="75"/>
        <v>#DIV/0!</v>
      </c>
      <c r="BM49" s="354"/>
      <c r="BN49" s="354"/>
      <c r="BO49" s="354"/>
      <c r="BP49" s="354"/>
      <c r="BQ49" s="354"/>
      <c r="BR49" s="354"/>
      <c r="BS49" s="354"/>
      <c r="BT49" s="354"/>
      <c r="BU49" s="354"/>
      <c r="BV49" s="354"/>
      <c r="BW49" s="354"/>
      <c r="BX49" s="281">
        <f t="shared" si="76"/>
        <v>0</v>
      </c>
    </row>
    <row r="50" spans="1:76" ht="19.5" customHeight="1">
      <c r="A50" s="356"/>
      <c r="B50" s="356"/>
      <c r="C50" s="356"/>
      <c r="D50" s="356"/>
      <c r="E50" s="356"/>
      <c r="F50" s="355"/>
      <c r="G50" s="356"/>
      <c r="H50" s="356"/>
      <c r="I50" s="355"/>
      <c r="J50" s="356"/>
      <c r="K50" s="355"/>
      <c r="L50" s="356"/>
      <c r="M50" s="355"/>
      <c r="N50" s="356"/>
      <c r="O50" s="355"/>
      <c r="P50" s="356"/>
      <c r="Q50" s="355"/>
      <c r="R50" s="355"/>
      <c r="S50" s="355"/>
      <c r="T50" s="355"/>
      <c r="U50" s="355"/>
      <c r="V50" s="355"/>
      <c r="W50" s="355"/>
      <c r="X50" s="355"/>
      <c r="Y50" s="355"/>
      <c r="Z50" s="355"/>
      <c r="AA50" s="355"/>
      <c r="AB50" s="355"/>
      <c r="AC50" s="355"/>
      <c r="AD50" s="355"/>
      <c r="AE50" s="355"/>
      <c r="AF50" s="355"/>
      <c r="AG50" s="355"/>
      <c r="AH50" s="355"/>
      <c r="AI50" s="355"/>
      <c r="AJ50" s="355"/>
      <c r="AK50" s="355"/>
      <c r="AL50" s="355"/>
      <c r="AM50" s="355"/>
      <c r="AN50" s="355"/>
      <c r="AO50" s="355"/>
      <c r="AP50" s="355"/>
      <c r="AQ50" s="355"/>
      <c r="AR50" s="355"/>
      <c r="AS50" s="355"/>
      <c r="AT50" s="356"/>
      <c r="AU50" s="356"/>
      <c r="AV50" s="355"/>
      <c r="AW50" s="353"/>
      <c r="AX50" s="356"/>
      <c r="AY50" s="357"/>
      <c r="AZ50" s="357"/>
      <c r="BA50" s="357"/>
      <c r="BB50" s="358"/>
      <c r="BC50" s="357"/>
      <c r="BD50" s="357"/>
      <c r="BE50" s="358"/>
      <c r="BF50" s="357"/>
      <c r="BG50" s="357"/>
      <c r="BH50" s="357"/>
      <c r="BI50" s="357"/>
      <c r="BJ50" s="357"/>
      <c r="BK50" s="357"/>
      <c r="BL50" s="357"/>
      <c r="BM50" s="358"/>
      <c r="BN50" s="358"/>
      <c r="BO50" s="358"/>
      <c r="BP50" s="358"/>
      <c r="BQ50" s="358"/>
      <c r="BR50" s="358"/>
      <c r="BS50" s="358"/>
      <c r="BT50" s="358"/>
      <c r="BU50" s="358"/>
      <c r="BV50" s="358"/>
      <c r="BW50" s="358"/>
      <c r="BX50" s="281">
        <f t="shared" si="76"/>
        <v>0</v>
      </c>
    </row>
    <row r="51" spans="1:76" ht="19.5" customHeight="1">
      <c r="A51" s="356"/>
      <c r="B51" s="356"/>
      <c r="C51" s="356"/>
      <c r="D51" s="356"/>
      <c r="E51" s="356"/>
      <c r="F51" s="355"/>
      <c r="G51" s="356"/>
      <c r="H51" s="356"/>
      <c r="I51" s="355"/>
      <c r="J51" s="356"/>
      <c r="K51" s="355"/>
      <c r="L51" s="356"/>
      <c r="M51" s="355"/>
      <c r="N51" s="356"/>
      <c r="O51" s="355"/>
      <c r="P51" s="356"/>
      <c r="Q51" s="355"/>
      <c r="R51" s="355"/>
      <c r="S51" s="355"/>
      <c r="T51" s="355"/>
      <c r="U51" s="355"/>
      <c r="V51" s="355"/>
      <c r="W51" s="355"/>
      <c r="X51" s="355"/>
      <c r="Y51" s="355"/>
      <c r="Z51" s="355"/>
      <c r="AA51" s="355"/>
      <c r="AB51" s="355"/>
      <c r="AC51" s="355"/>
      <c r="AD51" s="355"/>
      <c r="AE51" s="355"/>
      <c r="AF51" s="355"/>
      <c r="AG51" s="355"/>
      <c r="AH51" s="355"/>
      <c r="AI51" s="355"/>
      <c r="AJ51" s="355"/>
      <c r="AK51" s="355"/>
      <c r="AL51" s="355"/>
      <c r="AM51" s="355"/>
      <c r="AN51" s="355"/>
      <c r="AO51" s="355"/>
      <c r="AP51" s="355"/>
      <c r="AQ51" s="355"/>
      <c r="AR51" s="355"/>
      <c r="AS51" s="355"/>
      <c r="AT51" s="356"/>
      <c r="AU51" s="356"/>
      <c r="AV51" s="355"/>
      <c r="AW51" s="353"/>
      <c r="AX51" s="356"/>
      <c r="AY51" s="357"/>
      <c r="AZ51" s="357"/>
      <c r="BA51" s="357"/>
      <c r="BB51" s="358"/>
      <c r="BC51" s="357"/>
      <c r="BD51" s="357"/>
      <c r="BE51" s="358"/>
      <c r="BF51" s="357"/>
      <c r="BG51" s="357"/>
      <c r="BH51" s="357"/>
      <c r="BI51" s="357"/>
      <c r="BJ51" s="357"/>
      <c r="BK51" s="357"/>
      <c r="BL51" s="357"/>
      <c r="BM51" s="358"/>
      <c r="BN51" s="358"/>
      <c r="BO51" s="358"/>
      <c r="BP51" s="358"/>
      <c r="BQ51" s="358"/>
      <c r="BR51" s="358"/>
      <c r="BS51" s="358"/>
      <c r="BT51" s="358"/>
      <c r="BU51" s="358"/>
      <c r="BV51" s="358"/>
      <c r="BW51" s="358"/>
      <c r="BX51" s="281">
        <f t="shared" si="76"/>
        <v>0</v>
      </c>
    </row>
    <row r="52" spans="1:76" ht="19.5" customHeight="1">
      <c r="A52" s="356"/>
      <c r="B52" s="356"/>
      <c r="C52" s="356"/>
      <c r="D52" s="356"/>
      <c r="E52" s="356"/>
      <c r="F52" s="355"/>
      <c r="G52" s="356"/>
      <c r="H52" s="356"/>
      <c r="I52" s="355"/>
      <c r="J52" s="356"/>
      <c r="K52" s="355"/>
      <c r="L52" s="356"/>
      <c r="M52" s="355"/>
      <c r="N52" s="356"/>
      <c r="O52" s="355"/>
      <c r="P52" s="356"/>
      <c r="Q52" s="355"/>
      <c r="R52" s="355"/>
      <c r="S52" s="355"/>
      <c r="T52" s="355"/>
      <c r="U52" s="355"/>
      <c r="V52" s="355"/>
      <c r="W52" s="355"/>
      <c r="X52" s="355"/>
      <c r="Y52" s="355"/>
      <c r="Z52" s="355"/>
      <c r="AA52" s="355"/>
      <c r="AB52" s="355"/>
      <c r="AC52" s="355"/>
      <c r="AD52" s="355"/>
      <c r="AE52" s="355"/>
      <c r="AF52" s="355"/>
      <c r="AG52" s="355"/>
      <c r="AH52" s="355"/>
      <c r="AI52" s="355"/>
      <c r="AJ52" s="355"/>
      <c r="AK52" s="355"/>
      <c r="AL52" s="355"/>
      <c r="AM52" s="355"/>
      <c r="AN52" s="355"/>
      <c r="AO52" s="355"/>
      <c r="AP52" s="355"/>
      <c r="AQ52" s="355"/>
      <c r="AR52" s="355"/>
      <c r="AS52" s="355"/>
      <c r="AT52" s="356"/>
      <c r="AU52" s="356"/>
      <c r="AV52" s="355"/>
      <c r="AW52" s="353"/>
      <c r="AX52" s="356"/>
      <c r="AY52" s="357"/>
      <c r="AZ52" s="357"/>
      <c r="BA52" s="357"/>
      <c r="BB52" s="358"/>
      <c r="BC52" s="357"/>
      <c r="BD52" s="357"/>
      <c r="BE52" s="358"/>
      <c r="BF52" s="357"/>
      <c r="BG52" s="357"/>
      <c r="BH52" s="357"/>
      <c r="BI52" s="357"/>
      <c r="BJ52" s="357"/>
      <c r="BK52" s="357"/>
      <c r="BL52" s="357"/>
      <c r="BM52" s="358"/>
      <c r="BN52" s="358"/>
      <c r="BO52" s="358"/>
      <c r="BP52" s="358"/>
      <c r="BQ52" s="358"/>
      <c r="BR52" s="358"/>
      <c r="BS52" s="358"/>
      <c r="BT52" s="358"/>
      <c r="BU52" s="358"/>
      <c r="BV52" s="358"/>
      <c r="BW52" s="358"/>
      <c r="BX52" s="281">
        <f t="shared" si="76"/>
        <v>0</v>
      </c>
    </row>
    <row r="53" spans="1:76" ht="19.5" customHeight="1">
      <c r="A53" s="356"/>
      <c r="B53" s="356"/>
      <c r="C53" s="356"/>
      <c r="D53" s="356"/>
      <c r="E53" s="356"/>
      <c r="F53" s="355"/>
      <c r="G53" s="356"/>
      <c r="H53" s="356"/>
      <c r="I53" s="355"/>
      <c r="J53" s="356"/>
      <c r="K53" s="355"/>
      <c r="L53" s="356"/>
      <c r="M53" s="355"/>
      <c r="N53" s="356"/>
      <c r="O53" s="355"/>
      <c r="P53" s="356"/>
      <c r="Q53" s="355"/>
      <c r="R53" s="355"/>
      <c r="S53" s="355"/>
      <c r="T53" s="355"/>
      <c r="U53" s="355"/>
      <c r="V53" s="355"/>
      <c r="W53" s="355"/>
      <c r="X53" s="355"/>
      <c r="Y53" s="355"/>
      <c r="Z53" s="355"/>
      <c r="AA53" s="355"/>
      <c r="AB53" s="355"/>
      <c r="AC53" s="355"/>
      <c r="AD53" s="355"/>
      <c r="AE53" s="355"/>
      <c r="AF53" s="355"/>
      <c r="AG53" s="355"/>
      <c r="AH53" s="355"/>
      <c r="AI53" s="355"/>
      <c r="AJ53" s="355"/>
      <c r="AK53" s="355"/>
      <c r="AL53" s="355"/>
      <c r="AM53" s="355"/>
      <c r="AN53" s="355"/>
      <c r="AO53" s="355"/>
      <c r="AP53" s="355"/>
      <c r="AQ53" s="355"/>
      <c r="AR53" s="355"/>
      <c r="AS53" s="355"/>
      <c r="AT53" s="356"/>
      <c r="AU53" s="356"/>
      <c r="AV53" s="355"/>
      <c r="AW53" s="353"/>
      <c r="AX53" s="356"/>
      <c r="AY53" s="357"/>
      <c r="AZ53" s="357"/>
      <c r="BA53" s="357"/>
      <c r="BB53" s="358"/>
      <c r="BC53" s="357"/>
      <c r="BD53" s="357"/>
      <c r="BE53" s="358"/>
      <c r="BF53" s="357"/>
      <c r="BG53" s="357"/>
      <c r="BH53" s="357"/>
      <c r="BI53" s="357"/>
      <c r="BJ53" s="357"/>
      <c r="BK53" s="357"/>
      <c r="BL53" s="357"/>
      <c r="BM53" s="358"/>
      <c r="BN53" s="358"/>
      <c r="BO53" s="358"/>
      <c r="BP53" s="358"/>
      <c r="BQ53" s="358"/>
      <c r="BR53" s="358"/>
      <c r="BS53" s="358"/>
      <c r="BT53" s="358"/>
      <c r="BU53" s="358"/>
      <c r="BV53" s="358"/>
      <c r="BW53" s="358"/>
      <c r="BX53" s="281">
        <f t="shared" si="76"/>
        <v>0</v>
      </c>
    </row>
    <row r="54" spans="1:76" ht="19.5" customHeight="1">
      <c r="A54" s="356"/>
      <c r="B54" s="356"/>
      <c r="C54" s="356"/>
      <c r="D54" s="356"/>
      <c r="E54" s="356"/>
      <c r="F54" s="355"/>
      <c r="G54" s="356"/>
      <c r="H54" s="356"/>
      <c r="I54" s="355"/>
      <c r="J54" s="356"/>
      <c r="K54" s="355"/>
      <c r="L54" s="356"/>
      <c r="M54" s="355"/>
      <c r="N54" s="356"/>
      <c r="O54" s="355"/>
      <c r="P54" s="356"/>
      <c r="Q54" s="355"/>
      <c r="R54" s="355"/>
      <c r="S54" s="355"/>
      <c r="T54" s="355"/>
      <c r="U54" s="355"/>
      <c r="V54" s="355"/>
      <c r="W54" s="355"/>
      <c r="X54" s="355"/>
      <c r="Y54" s="355"/>
      <c r="Z54" s="355"/>
      <c r="AA54" s="355"/>
      <c r="AB54" s="355"/>
      <c r="AC54" s="355"/>
      <c r="AD54" s="355"/>
      <c r="AE54" s="355"/>
      <c r="AF54" s="355"/>
      <c r="AG54" s="355"/>
      <c r="AH54" s="355"/>
      <c r="AI54" s="355"/>
      <c r="AJ54" s="355"/>
      <c r="AK54" s="355"/>
      <c r="AL54" s="355"/>
      <c r="AM54" s="355"/>
      <c r="AN54" s="355"/>
      <c r="AO54" s="355"/>
      <c r="AP54" s="355"/>
      <c r="AQ54" s="355"/>
      <c r="AR54" s="355"/>
      <c r="AS54" s="355"/>
      <c r="AT54" s="356"/>
      <c r="AU54" s="356"/>
      <c r="AV54" s="355"/>
      <c r="AW54" s="353"/>
      <c r="AX54" s="356"/>
      <c r="AY54" s="357"/>
      <c r="AZ54" s="357"/>
      <c r="BA54" s="357"/>
      <c r="BB54" s="358"/>
      <c r="BC54" s="357"/>
      <c r="BD54" s="357"/>
      <c r="BE54" s="358"/>
      <c r="BF54" s="357"/>
      <c r="BG54" s="357"/>
      <c r="BH54" s="357"/>
      <c r="BI54" s="357"/>
      <c r="BJ54" s="357"/>
      <c r="BK54" s="357"/>
      <c r="BL54" s="357"/>
      <c r="BM54" s="358"/>
      <c r="BN54" s="358"/>
      <c r="BO54" s="358"/>
      <c r="BP54" s="358"/>
      <c r="BQ54" s="358"/>
      <c r="BR54" s="358"/>
      <c r="BS54" s="358"/>
      <c r="BT54" s="358"/>
      <c r="BU54" s="358"/>
      <c r="BV54" s="358"/>
      <c r="BW54" s="358"/>
      <c r="BX54" s="281">
        <f t="shared" si="76"/>
        <v>0</v>
      </c>
    </row>
    <row r="55" spans="1:76" ht="19.5" customHeight="1">
      <c r="A55" s="356"/>
      <c r="B55" s="356"/>
      <c r="C55" s="356"/>
      <c r="D55" s="356"/>
      <c r="E55" s="356"/>
      <c r="F55" s="355"/>
      <c r="G55" s="356"/>
      <c r="H55" s="356"/>
      <c r="I55" s="355"/>
      <c r="J55" s="356"/>
      <c r="K55" s="355"/>
      <c r="L55" s="356"/>
      <c r="M55" s="355"/>
      <c r="N55" s="356"/>
      <c r="O55" s="355"/>
      <c r="P55" s="356"/>
      <c r="Q55" s="355"/>
      <c r="R55" s="355"/>
      <c r="S55" s="355"/>
      <c r="T55" s="355"/>
      <c r="U55" s="355"/>
      <c r="V55" s="355"/>
      <c r="W55" s="355"/>
      <c r="X55" s="355"/>
      <c r="Y55" s="355"/>
      <c r="Z55" s="355"/>
      <c r="AA55" s="355"/>
      <c r="AB55" s="355"/>
      <c r="AC55" s="355"/>
      <c r="AD55" s="355"/>
      <c r="AE55" s="355"/>
      <c r="AF55" s="355"/>
      <c r="AG55" s="355"/>
      <c r="AH55" s="355"/>
      <c r="AI55" s="355"/>
      <c r="AJ55" s="355"/>
      <c r="AK55" s="355"/>
      <c r="AL55" s="355"/>
      <c r="AM55" s="355"/>
      <c r="AN55" s="355"/>
      <c r="AO55" s="355"/>
      <c r="AP55" s="355"/>
      <c r="AQ55" s="355"/>
      <c r="AR55" s="355"/>
      <c r="AS55" s="355"/>
      <c r="AT55" s="356"/>
      <c r="AU55" s="356"/>
      <c r="AV55" s="355"/>
      <c r="AW55" s="354"/>
      <c r="AX55" s="356"/>
      <c r="AY55" s="357"/>
      <c r="AZ55" s="357"/>
      <c r="BA55" s="357"/>
      <c r="BB55" s="358"/>
      <c r="BC55" s="357"/>
      <c r="BD55" s="357"/>
      <c r="BE55" s="358"/>
      <c r="BF55" s="357"/>
      <c r="BG55" s="357"/>
      <c r="BH55" s="357"/>
      <c r="BI55" s="357"/>
      <c r="BJ55" s="357"/>
      <c r="BK55" s="357"/>
      <c r="BL55" s="357"/>
      <c r="BM55" s="358"/>
      <c r="BN55" s="358"/>
      <c r="BO55" s="358"/>
      <c r="BP55" s="358"/>
      <c r="BQ55" s="358"/>
      <c r="BR55" s="358"/>
      <c r="BS55" s="358"/>
      <c r="BT55" s="358"/>
      <c r="BU55" s="358"/>
      <c r="BV55" s="358"/>
      <c r="BW55" s="358"/>
      <c r="BX55" s="281">
        <f t="shared" si="76"/>
        <v>0</v>
      </c>
    </row>
    <row r="56" spans="1:76" ht="19.5" customHeight="1">
      <c r="A56" s="356"/>
      <c r="B56" s="356"/>
      <c r="C56" s="356"/>
      <c r="D56" s="356"/>
      <c r="E56" s="356"/>
      <c r="F56" s="355"/>
      <c r="G56" s="356"/>
      <c r="H56" s="356"/>
      <c r="I56" s="355"/>
      <c r="J56" s="356"/>
      <c r="K56" s="355"/>
      <c r="L56" s="356"/>
      <c r="M56" s="355"/>
      <c r="N56" s="356"/>
      <c r="O56" s="355"/>
      <c r="P56" s="356"/>
      <c r="Q56" s="355"/>
      <c r="R56" s="355"/>
      <c r="S56" s="355"/>
      <c r="T56" s="355"/>
      <c r="U56" s="355"/>
      <c r="V56" s="355"/>
      <c r="W56" s="355"/>
      <c r="X56" s="355"/>
      <c r="Y56" s="355"/>
      <c r="Z56" s="355"/>
      <c r="AA56" s="355"/>
      <c r="AB56" s="355"/>
      <c r="AC56" s="355"/>
      <c r="AD56" s="355"/>
      <c r="AE56" s="355"/>
      <c r="AF56" s="355"/>
      <c r="AG56" s="355"/>
      <c r="AH56" s="355"/>
      <c r="AI56" s="355"/>
      <c r="AJ56" s="355"/>
      <c r="AK56" s="355"/>
      <c r="AL56" s="355"/>
      <c r="AM56" s="355"/>
      <c r="AN56" s="355"/>
      <c r="AO56" s="355"/>
      <c r="AP56" s="355"/>
      <c r="AQ56" s="355"/>
      <c r="AR56" s="355"/>
      <c r="AS56" s="355"/>
      <c r="AT56" s="356"/>
      <c r="AU56" s="356"/>
      <c r="AV56" s="355"/>
      <c r="AW56" s="354"/>
      <c r="AX56" s="356"/>
      <c r="AY56" s="357"/>
      <c r="AZ56" s="357"/>
      <c r="BA56" s="357"/>
      <c r="BB56" s="358"/>
      <c r="BC56" s="357"/>
      <c r="BD56" s="357"/>
      <c r="BE56" s="358"/>
      <c r="BF56" s="357"/>
      <c r="BG56" s="357"/>
      <c r="BH56" s="357"/>
      <c r="BI56" s="357"/>
      <c r="BJ56" s="357"/>
      <c r="BK56" s="357"/>
      <c r="BL56" s="357"/>
      <c r="BM56" s="358"/>
      <c r="BN56" s="358"/>
      <c r="BO56" s="358"/>
      <c r="BP56" s="358"/>
      <c r="BQ56" s="358"/>
      <c r="BR56" s="358"/>
      <c r="BS56" s="358"/>
      <c r="BT56" s="358"/>
      <c r="BU56" s="358"/>
      <c r="BV56" s="358"/>
      <c r="BW56" s="358"/>
      <c r="BX56" s="281">
        <f t="shared" si="76"/>
        <v>0</v>
      </c>
    </row>
    <row r="57" spans="1:76" ht="19.5" customHeight="1">
      <c r="A57" s="356"/>
      <c r="B57" s="356"/>
      <c r="C57" s="356"/>
      <c r="D57" s="356"/>
      <c r="E57" s="356"/>
      <c r="F57" s="355"/>
      <c r="G57" s="356"/>
      <c r="H57" s="356"/>
      <c r="I57" s="355"/>
      <c r="J57" s="356"/>
      <c r="K57" s="355"/>
      <c r="L57" s="356"/>
      <c r="M57" s="355"/>
      <c r="N57" s="356"/>
      <c r="O57" s="355"/>
      <c r="P57" s="356"/>
      <c r="Q57" s="355"/>
      <c r="R57" s="355"/>
      <c r="S57" s="355"/>
      <c r="T57" s="355"/>
      <c r="U57" s="355"/>
      <c r="V57" s="355"/>
      <c r="W57" s="355"/>
      <c r="X57" s="355"/>
      <c r="Y57" s="355"/>
      <c r="Z57" s="355"/>
      <c r="AA57" s="355"/>
      <c r="AB57" s="355"/>
      <c r="AC57" s="355"/>
      <c r="AD57" s="355"/>
      <c r="AE57" s="355"/>
      <c r="AF57" s="355"/>
      <c r="AG57" s="355"/>
      <c r="AH57" s="355"/>
      <c r="AI57" s="355"/>
      <c r="AJ57" s="355"/>
      <c r="AK57" s="355"/>
      <c r="AL57" s="355"/>
      <c r="AM57" s="355"/>
      <c r="AN57" s="355"/>
      <c r="AO57" s="355"/>
      <c r="AP57" s="355"/>
      <c r="AQ57" s="355"/>
      <c r="AR57" s="355"/>
      <c r="AS57" s="355"/>
      <c r="AT57" s="356"/>
      <c r="AU57" s="356"/>
      <c r="AV57" s="355"/>
      <c r="AW57" s="354"/>
      <c r="AX57" s="356"/>
      <c r="AY57" s="357"/>
      <c r="AZ57" s="357"/>
      <c r="BA57" s="357"/>
      <c r="BB57" s="358"/>
      <c r="BC57" s="357"/>
      <c r="BD57" s="357"/>
      <c r="BE57" s="358"/>
      <c r="BF57" s="357"/>
      <c r="BG57" s="357"/>
      <c r="BH57" s="357"/>
      <c r="BI57" s="357"/>
      <c r="BJ57" s="357"/>
      <c r="BK57" s="357"/>
      <c r="BL57" s="357"/>
      <c r="BM57" s="358"/>
      <c r="BN57" s="358"/>
      <c r="BO57" s="358"/>
      <c r="BP57" s="358"/>
      <c r="BQ57" s="358"/>
      <c r="BR57" s="358"/>
      <c r="BS57" s="358"/>
      <c r="BT57" s="358"/>
      <c r="BU57" s="358"/>
      <c r="BV57" s="358"/>
      <c r="BW57" s="358"/>
      <c r="BX57" s="281">
        <f t="shared" si="76"/>
        <v>0</v>
      </c>
    </row>
    <row r="58" spans="1:76" ht="19.5" customHeight="1">
      <c r="A58" s="356"/>
      <c r="B58" s="356"/>
      <c r="C58" s="356"/>
      <c r="D58" s="356"/>
      <c r="E58" s="356"/>
      <c r="F58" s="355"/>
      <c r="G58" s="356"/>
      <c r="H58" s="356"/>
      <c r="I58" s="355"/>
      <c r="J58" s="356"/>
      <c r="K58" s="355"/>
      <c r="L58" s="356"/>
      <c r="M58" s="355"/>
      <c r="N58" s="356"/>
      <c r="O58" s="355"/>
      <c r="P58" s="356"/>
      <c r="Q58" s="355"/>
      <c r="R58" s="355"/>
      <c r="S58" s="355"/>
      <c r="T58" s="355"/>
      <c r="U58" s="355"/>
      <c r="V58" s="355"/>
      <c r="W58" s="355"/>
      <c r="X58" s="355"/>
      <c r="Y58" s="355"/>
      <c r="Z58" s="355"/>
      <c r="AA58" s="355"/>
      <c r="AB58" s="355"/>
      <c r="AC58" s="355"/>
      <c r="AD58" s="355"/>
      <c r="AE58" s="355"/>
      <c r="AF58" s="355"/>
      <c r="AG58" s="355"/>
      <c r="AH58" s="355"/>
      <c r="AI58" s="355"/>
      <c r="AJ58" s="355"/>
      <c r="AK58" s="355"/>
      <c r="AL58" s="355"/>
      <c r="AM58" s="355"/>
      <c r="AN58" s="355"/>
      <c r="AO58" s="355"/>
      <c r="AP58" s="355"/>
      <c r="AQ58" s="355"/>
      <c r="AR58" s="355"/>
      <c r="AS58" s="355"/>
      <c r="AT58" s="356"/>
      <c r="AU58" s="356"/>
      <c r="AV58" s="355"/>
      <c r="AW58" s="354"/>
      <c r="AX58" s="356"/>
      <c r="AY58" s="357"/>
      <c r="AZ58" s="357"/>
      <c r="BA58" s="357"/>
      <c r="BB58" s="358"/>
      <c r="BC58" s="357"/>
      <c r="BD58" s="357"/>
      <c r="BE58" s="358"/>
      <c r="BF58" s="357"/>
      <c r="BG58" s="357"/>
      <c r="BH58" s="357"/>
      <c r="BI58" s="357"/>
      <c r="BJ58" s="357"/>
      <c r="BK58" s="357"/>
      <c r="BL58" s="357"/>
      <c r="BM58" s="358"/>
      <c r="BN58" s="358"/>
      <c r="BO58" s="358"/>
      <c r="BP58" s="358"/>
      <c r="BQ58" s="358"/>
      <c r="BR58" s="358"/>
      <c r="BS58" s="358"/>
      <c r="BT58" s="358"/>
      <c r="BU58" s="358"/>
      <c r="BV58" s="358"/>
      <c r="BW58" s="358"/>
      <c r="BX58" s="281">
        <f t="shared" si="76"/>
        <v>0</v>
      </c>
    </row>
    <row r="59" spans="1:76" ht="19.5" customHeight="1">
      <c r="A59" s="356"/>
      <c r="B59" s="356"/>
      <c r="C59" s="356"/>
      <c r="D59" s="356"/>
      <c r="E59" s="356"/>
      <c r="F59" s="355"/>
      <c r="G59" s="356"/>
      <c r="H59" s="356"/>
      <c r="I59" s="355"/>
      <c r="J59" s="356"/>
      <c r="K59" s="355"/>
      <c r="L59" s="356"/>
      <c r="M59" s="355"/>
      <c r="N59" s="356"/>
      <c r="O59" s="355"/>
      <c r="P59" s="356"/>
      <c r="Q59" s="355"/>
      <c r="R59" s="355"/>
      <c r="S59" s="355"/>
      <c r="T59" s="355"/>
      <c r="U59" s="355"/>
      <c r="V59" s="355"/>
      <c r="W59" s="355"/>
      <c r="X59" s="355"/>
      <c r="Y59" s="355"/>
      <c r="Z59" s="355"/>
      <c r="AA59" s="355"/>
      <c r="AB59" s="355"/>
      <c r="AC59" s="355"/>
      <c r="AD59" s="355"/>
      <c r="AE59" s="355"/>
      <c r="AF59" s="355"/>
      <c r="AG59" s="355"/>
      <c r="AH59" s="355"/>
      <c r="AI59" s="355"/>
      <c r="AJ59" s="355"/>
      <c r="AK59" s="355"/>
      <c r="AL59" s="355"/>
      <c r="AM59" s="355"/>
      <c r="AN59" s="355"/>
      <c r="AO59" s="355"/>
      <c r="AP59" s="355"/>
      <c r="AQ59" s="355"/>
      <c r="AR59" s="355"/>
      <c r="AS59" s="355"/>
      <c r="AT59" s="356"/>
      <c r="AU59" s="356"/>
      <c r="AV59" s="355"/>
      <c r="AW59" s="354"/>
      <c r="AX59" s="356"/>
      <c r="AY59" s="357"/>
      <c r="AZ59" s="357"/>
      <c r="BA59" s="357"/>
      <c r="BB59" s="358"/>
      <c r="BC59" s="357"/>
      <c r="BD59" s="357"/>
      <c r="BE59" s="358"/>
      <c r="BF59" s="357"/>
      <c r="BG59" s="357"/>
      <c r="BH59" s="357"/>
      <c r="BI59" s="357"/>
      <c r="BJ59" s="357"/>
      <c r="BK59" s="357"/>
      <c r="BL59" s="357"/>
      <c r="BM59" s="358"/>
      <c r="BN59" s="358"/>
      <c r="BO59" s="358"/>
      <c r="BP59" s="358"/>
      <c r="BQ59" s="358"/>
      <c r="BR59" s="358"/>
      <c r="BS59" s="358"/>
      <c r="BT59" s="358"/>
      <c r="BU59" s="358"/>
      <c r="BV59" s="358"/>
      <c r="BW59" s="358"/>
      <c r="BX59" s="281">
        <f t="shared" si="76"/>
        <v>0</v>
      </c>
    </row>
    <row r="60" spans="1:76" ht="19.5" customHeight="1">
      <c r="A60" s="356"/>
      <c r="B60" s="356"/>
      <c r="C60" s="356"/>
      <c r="D60" s="356"/>
      <c r="E60" s="356"/>
      <c r="F60" s="355"/>
      <c r="G60" s="356"/>
      <c r="H60" s="356"/>
      <c r="I60" s="355"/>
      <c r="J60" s="356"/>
      <c r="K60" s="355"/>
      <c r="L60" s="356"/>
      <c r="M60" s="355"/>
      <c r="N60" s="356"/>
      <c r="O60" s="355"/>
      <c r="P60" s="356"/>
      <c r="Q60" s="355"/>
      <c r="R60" s="355"/>
      <c r="S60" s="355"/>
      <c r="T60" s="355"/>
      <c r="U60" s="355"/>
      <c r="V60" s="355"/>
      <c r="W60" s="355"/>
      <c r="X60" s="355"/>
      <c r="Y60" s="355"/>
      <c r="Z60" s="355"/>
      <c r="AA60" s="355"/>
      <c r="AB60" s="355"/>
      <c r="AC60" s="355"/>
      <c r="AD60" s="355"/>
      <c r="AE60" s="355"/>
      <c r="AF60" s="355"/>
      <c r="AG60" s="355"/>
      <c r="AH60" s="355"/>
      <c r="AI60" s="355"/>
      <c r="AJ60" s="355"/>
      <c r="AK60" s="355"/>
      <c r="AL60" s="355"/>
      <c r="AM60" s="355"/>
      <c r="AN60" s="355"/>
      <c r="AO60" s="355"/>
      <c r="AP60" s="355"/>
      <c r="AQ60" s="355"/>
      <c r="AR60" s="355"/>
      <c r="AS60" s="355"/>
      <c r="AT60" s="356"/>
      <c r="AU60" s="356"/>
      <c r="AV60" s="355"/>
      <c r="AW60" s="354"/>
      <c r="AX60" s="356"/>
      <c r="AY60" s="357"/>
      <c r="AZ60" s="357"/>
      <c r="BA60" s="357"/>
      <c r="BB60" s="358"/>
      <c r="BC60" s="357"/>
      <c r="BD60" s="357"/>
      <c r="BE60" s="358"/>
      <c r="BF60" s="357"/>
      <c r="BG60" s="357"/>
      <c r="BH60" s="357"/>
      <c r="BI60" s="357"/>
      <c r="BJ60" s="357"/>
      <c r="BK60" s="357"/>
      <c r="BL60" s="357"/>
      <c r="BM60" s="358"/>
      <c r="BN60" s="358"/>
      <c r="BO60" s="358"/>
      <c r="BP60" s="358"/>
      <c r="BQ60" s="358"/>
      <c r="BR60" s="358"/>
      <c r="BS60" s="358"/>
      <c r="BT60" s="358"/>
      <c r="BU60" s="358"/>
      <c r="BV60" s="358"/>
      <c r="BW60" s="358"/>
      <c r="BX60" s="281">
        <f t="shared" si="76"/>
        <v>0</v>
      </c>
    </row>
    <row r="61" spans="1:76" ht="19.5" customHeight="1">
      <c r="A61" s="356"/>
      <c r="B61" s="356"/>
      <c r="C61" s="356"/>
      <c r="D61" s="356"/>
      <c r="E61" s="356"/>
      <c r="F61" s="355"/>
      <c r="G61" s="356"/>
      <c r="H61" s="356"/>
      <c r="I61" s="355"/>
      <c r="J61" s="356"/>
      <c r="K61" s="355"/>
      <c r="L61" s="356"/>
      <c r="M61" s="355"/>
      <c r="N61" s="356"/>
      <c r="O61" s="355"/>
      <c r="P61" s="356"/>
      <c r="Q61" s="355"/>
      <c r="R61" s="355"/>
      <c r="S61" s="355"/>
      <c r="T61" s="355"/>
      <c r="U61" s="355"/>
      <c r="V61" s="355"/>
      <c r="W61" s="355"/>
      <c r="X61" s="355"/>
      <c r="Y61" s="355"/>
      <c r="Z61" s="355"/>
      <c r="AA61" s="355"/>
      <c r="AB61" s="355"/>
      <c r="AC61" s="355"/>
      <c r="AD61" s="355"/>
      <c r="AE61" s="355"/>
      <c r="AF61" s="355"/>
      <c r="AG61" s="355"/>
      <c r="AH61" s="355"/>
      <c r="AI61" s="355"/>
      <c r="AJ61" s="355"/>
      <c r="AK61" s="355"/>
      <c r="AL61" s="355"/>
      <c r="AM61" s="355"/>
      <c r="AN61" s="355"/>
      <c r="AO61" s="355"/>
      <c r="AP61" s="355"/>
      <c r="AQ61" s="355"/>
      <c r="AR61" s="355"/>
      <c r="AS61" s="355"/>
      <c r="AT61" s="356"/>
      <c r="AU61" s="356"/>
      <c r="AV61" s="355"/>
      <c r="AW61" s="354"/>
      <c r="AX61" s="356"/>
      <c r="AY61" s="357"/>
      <c r="AZ61" s="357"/>
      <c r="BA61" s="357"/>
      <c r="BB61" s="358"/>
      <c r="BC61" s="357"/>
      <c r="BD61" s="357"/>
      <c r="BE61" s="358"/>
      <c r="BF61" s="357"/>
      <c r="BG61" s="357"/>
      <c r="BH61" s="357"/>
      <c r="BI61" s="357"/>
      <c r="BJ61" s="357"/>
      <c r="BK61" s="357"/>
      <c r="BL61" s="357"/>
      <c r="BM61" s="358"/>
      <c r="BN61" s="358"/>
      <c r="BO61" s="358"/>
      <c r="BP61" s="358"/>
      <c r="BQ61" s="358"/>
      <c r="BR61" s="358"/>
      <c r="BS61" s="358"/>
      <c r="BT61" s="358"/>
      <c r="BU61" s="358"/>
      <c r="BV61" s="358"/>
      <c r="BW61" s="358"/>
      <c r="BX61" s="281">
        <f t="shared" si="76"/>
        <v>0</v>
      </c>
    </row>
    <row r="62" spans="1:76" ht="19.5" customHeight="1">
      <c r="A62" s="356"/>
      <c r="B62" s="356"/>
      <c r="C62" s="356"/>
      <c r="D62" s="356"/>
      <c r="E62" s="356"/>
      <c r="F62" s="355"/>
      <c r="G62" s="356"/>
      <c r="H62" s="356"/>
      <c r="I62" s="355"/>
      <c r="J62" s="356"/>
      <c r="K62" s="355"/>
      <c r="L62" s="356"/>
      <c r="M62" s="355"/>
      <c r="N62" s="356"/>
      <c r="O62" s="355"/>
      <c r="P62" s="356"/>
      <c r="Q62" s="355"/>
      <c r="R62" s="355"/>
      <c r="S62" s="355"/>
      <c r="T62" s="355"/>
      <c r="U62" s="355"/>
      <c r="V62" s="355"/>
      <c r="W62" s="355"/>
      <c r="X62" s="355"/>
      <c r="Y62" s="355"/>
      <c r="Z62" s="355"/>
      <c r="AA62" s="355"/>
      <c r="AB62" s="355"/>
      <c r="AC62" s="355"/>
      <c r="AD62" s="355"/>
      <c r="AE62" s="355"/>
      <c r="AF62" s="355"/>
      <c r="AG62" s="355"/>
      <c r="AH62" s="355"/>
      <c r="AI62" s="355"/>
      <c r="AJ62" s="355"/>
      <c r="AK62" s="355"/>
      <c r="AL62" s="355"/>
      <c r="AM62" s="355"/>
      <c r="AN62" s="355"/>
      <c r="AO62" s="355"/>
      <c r="AP62" s="355"/>
      <c r="AQ62" s="355"/>
      <c r="AR62" s="355"/>
      <c r="AS62" s="355"/>
      <c r="AT62" s="356"/>
      <c r="AU62" s="356"/>
      <c r="AV62" s="355"/>
      <c r="AW62" s="354"/>
      <c r="AX62" s="356"/>
      <c r="AY62" s="357"/>
      <c r="AZ62" s="357"/>
      <c r="BA62" s="357"/>
      <c r="BB62" s="358"/>
      <c r="BC62" s="357"/>
      <c r="BD62" s="357"/>
      <c r="BE62" s="358"/>
      <c r="BF62" s="357"/>
      <c r="BG62" s="357"/>
      <c r="BH62" s="357"/>
      <c r="BI62" s="357"/>
      <c r="BJ62" s="357"/>
      <c r="BK62" s="357"/>
      <c r="BL62" s="357"/>
      <c r="BM62" s="358"/>
      <c r="BN62" s="358"/>
      <c r="BO62" s="358"/>
      <c r="BP62" s="358"/>
      <c r="BQ62" s="358"/>
      <c r="BR62" s="358"/>
      <c r="BS62" s="358"/>
      <c r="BT62" s="358"/>
      <c r="BU62" s="358"/>
      <c r="BV62" s="358"/>
      <c r="BW62" s="358"/>
      <c r="BX62" s="281">
        <f t="shared" si="76"/>
        <v>0</v>
      </c>
    </row>
    <row r="63" spans="1:76" ht="19.5" customHeight="1">
      <c r="A63" s="356"/>
      <c r="B63" s="356"/>
      <c r="C63" s="356"/>
      <c r="D63" s="356"/>
      <c r="E63" s="356"/>
      <c r="F63" s="355"/>
      <c r="G63" s="356"/>
      <c r="H63" s="356"/>
      <c r="I63" s="355"/>
      <c r="J63" s="356"/>
      <c r="K63" s="355"/>
      <c r="L63" s="356"/>
      <c r="M63" s="355"/>
      <c r="N63" s="356"/>
      <c r="O63" s="355"/>
      <c r="P63" s="356"/>
      <c r="Q63" s="355"/>
      <c r="R63" s="355"/>
      <c r="S63" s="355"/>
      <c r="T63" s="355"/>
      <c r="U63" s="355"/>
      <c r="V63" s="355"/>
      <c r="W63" s="355"/>
      <c r="X63" s="355"/>
      <c r="Y63" s="355"/>
      <c r="Z63" s="355"/>
      <c r="AA63" s="355"/>
      <c r="AB63" s="355"/>
      <c r="AC63" s="355"/>
      <c r="AD63" s="355"/>
      <c r="AE63" s="355"/>
      <c r="AF63" s="355"/>
      <c r="AG63" s="355"/>
      <c r="AH63" s="355"/>
      <c r="AI63" s="355"/>
      <c r="AJ63" s="355"/>
      <c r="AK63" s="355"/>
      <c r="AL63" s="355"/>
      <c r="AM63" s="355"/>
      <c r="AN63" s="355"/>
      <c r="AO63" s="355"/>
      <c r="AP63" s="355"/>
      <c r="AQ63" s="355"/>
      <c r="AR63" s="355"/>
      <c r="AS63" s="355"/>
      <c r="AT63" s="356"/>
      <c r="AU63" s="356"/>
      <c r="AV63" s="355"/>
      <c r="AW63" s="354"/>
      <c r="AX63" s="356"/>
      <c r="AY63" s="357"/>
      <c r="AZ63" s="357"/>
      <c r="BA63" s="357"/>
      <c r="BB63" s="358"/>
      <c r="BC63" s="357"/>
      <c r="BD63" s="357"/>
      <c r="BE63" s="358"/>
      <c r="BF63" s="357"/>
      <c r="BG63" s="357"/>
      <c r="BH63" s="357"/>
      <c r="BI63" s="357"/>
      <c r="BJ63" s="357"/>
      <c r="BK63" s="357"/>
      <c r="BL63" s="357"/>
      <c r="BM63" s="358"/>
      <c r="BN63" s="358"/>
      <c r="BO63" s="358"/>
      <c r="BP63" s="358"/>
      <c r="BQ63" s="358"/>
      <c r="BR63" s="358"/>
      <c r="BS63" s="358"/>
      <c r="BT63" s="358"/>
      <c r="BU63" s="358"/>
      <c r="BV63" s="358"/>
      <c r="BW63" s="358"/>
      <c r="BX63" s="281">
        <f t="shared" si="76"/>
        <v>0</v>
      </c>
    </row>
    <row r="64" spans="1:76" ht="19.5" customHeight="1">
      <c r="A64" s="356"/>
      <c r="B64" s="356"/>
      <c r="C64" s="356"/>
      <c r="D64" s="356"/>
      <c r="E64" s="356"/>
      <c r="F64" s="355"/>
      <c r="G64" s="356"/>
      <c r="H64" s="356"/>
      <c r="I64" s="355"/>
      <c r="J64" s="356"/>
      <c r="K64" s="355"/>
      <c r="L64" s="356"/>
      <c r="M64" s="355"/>
      <c r="N64" s="356"/>
      <c r="O64" s="355"/>
      <c r="P64" s="356"/>
      <c r="Q64" s="355"/>
      <c r="R64" s="355"/>
      <c r="S64" s="355"/>
      <c r="T64" s="355"/>
      <c r="U64" s="355"/>
      <c r="V64" s="355"/>
      <c r="W64" s="355"/>
      <c r="X64" s="355"/>
      <c r="Y64" s="355"/>
      <c r="Z64" s="355"/>
      <c r="AA64" s="355"/>
      <c r="AB64" s="355"/>
      <c r="AC64" s="355"/>
      <c r="AD64" s="355"/>
      <c r="AE64" s="355"/>
      <c r="AF64" s="355"/>
      <c r="AG64" s="355"/>
      <c r="AH64" s="355"/>
      <c r="AI64" s="355"/>
      <c r="AJ64" s="355"/>
      <c r="AK64" s="355"/>
      <c r="AL64" s="355"/>
      <c r="AM64" s="355"/>
      <c r="AN64" s="355"/>
      <c r="AO64" s="355"/>
      <c r="AP64" s="355"/>
      <c r="AQ64" s="355"/>
      <c r="AR64" s="355"/>
      <c r="AS64" s="355"/>
      <c r="AT64" s="356"/>
      <c r="AU64" s="356"/>
      <c r="AV64" s="355"/>
      <c r="AW64" s="354"/>
      <c r="AX64" s="356"/>
      <c r="AY64" s="357"/>
      <c r="AZ64" s="357"/>
      <c r="BA64" s="357"/>
      <c r="BB64" s="358"/>
      <c r="BC64" s="357"/>
      <c r="BD64" s="357"/>
      <c r="BE64" s="358"/>
      <c r="BF64" s="357"/>
      <c r="BG64" s="357"/>
      <c r="BH64" s="357"/>
      <c r="BI64" s="357"/>
      <c r="BJ64" s="357"/>
      <c r="BK64" s="357"/>
      <c r="BL64" s="357"/>
      <c r="BM64" s="358"/>
      <c r="BN64" s="358"/>
      <c r="BO64" s="358"/>
      <c r="BP64" s="358"/>
      <c r="BQ64" s="358"/>
      <c r="BR64" s="358"/>
      <c r="BS64" s="358"/>
      <c r="BT64" s="358"/>
      <c r="BU64" s="358"/>
      <c r="BV64" s="358"/>
      <c r="BW64" s="358"/>
      <c r="BX64" s="281">
        <f t="shared" si="76"/>
        <v>0</v>
      </c>
    </row>
    <row r="65" spans="1:76" ht="19.5" customHeight="1">
      <c r="A65" s="356"/>
      <c r="B65" s="356"/>
      <c r="C65" s="356"/>
      <c r="D65" s="356"/>
      <c r="E65" s="356"/>
      <c r="F65" s="355"/>
      <c r="G65" s="356"/>
      <c r="H65" s="356"/>
      <c r="I65" s="355"/>
      <c r="J65" s="356"/>
      <c r="K65" s="355"/>
      <c r="L65" s="356"/>
      <c r="M65" s="355"/>
      <c r="N65" s="356"/>
      <c r="O65" s="355"/>
      <c r="P65" s="356"/>
      <c r="Q65" s="355"/>
      <c r="R65" s="355"/>
      <c r="S65" s="355"/>
      <c r="T65" s="355"/>
      <c r="U65" s="355"/>
      <c r="V65" s="355"/>
      <c r="W65" s="355"/>
      <c r="X65" s="355"/>
      <c r="Y65" s="355"/>
      <c r="Z65" s="355"/>
      <c r="AA65" s="355"/>
      <c r="AB65" s="355"/>
      <c r="AC65" s="355"/>
      <c r="AD65" s="355"/>
      <c r="AE65" s="355"/>
      <c r="AF65" s="355"/>
      <c r="AG65" s="355"/>
      <c r="AH65" s="355"/>
      <c r="AI65" s="355"/>
      <c r="AJ65" s="355"/>
      <c r="AK65" s="355"/>
      <c r="AL65" s="355"/>
      <c r="AM65" s="355"/>
      <c r="AN65" s="355"/>
      <c r="AO65" s="355"/>
      <c r="AP65" s="355"/>
      <c r="AQ65" s="355"/>
      <c r="AR65" s="355"/>
      <c r="AS65" s="355"/>
      <c r="AT65" s="356"/>
      <c r="AU65" s="356"/>
      <c r="AV65" s="355"/>
      <c r="AW65" s="354"/>
      <c r="AX65" s="356"/>
      <c r="AY65" s="357"/>
      <c r="AZ65" s="357"/>
      <c r="BA65" s="357"/>
      <c r="BB65" s="358"/>
      <c r="BC65" s="357"/>
      <c r="BD65" s="357"/>
      <c r="BE65" s="358"/>
      <c r="BF65" s="357"/>
      <c r="BG65" s="357"/>
      <c r="BH65" s="357"/>
      <c r="BI65" s="357"/>
      <c r="BJ65" s="357"/>
      <c r="BK65" s="357"/>
      <c r="BL65" s="357"/>
      <c r="BM65" s="358"/>
      <c r="BN65" s="358"/>
      <c r="BO65" s="358"/>
      <c r="BP65" s="358"/>
      <c r="BQ65" s="358"/>
      <c r="BR65" s="358"/>
      <c r="BS65" s="358"/>
      <c r="BT65" s="358"/>
      <c r="BU65" s="358"/>
      <c r="BV65" s="358"/>
      <c r="BW65" s="358"/>
      <c r="BX65" s="281">
        <f t="shared" si="76"/>
        <v>0</v>
      </c>
    </row>
    <row r="66" spans="1:76" ht="19.5" customHeight="1">
      <c r="A66" s="356"/>
      <c r="B66" s="356"/>
      <c r="C66" s="356"/>
      <c r="D66" s="356"/>
      <c r="E66" s="356"/>
      <c r="F66" s="355"/>
      <c r="G66" s="356"/>
      <c r="H66" s="356"/>
      <c r="I66" s="355"/>
      <c r="J66" s="356"/>
      <c r="K66" s="355"/>
      <c r="L66" s="356"/>
      <c r="M66" s="355"/>
      <c r="N66" s="356"/>
      <c r="O66" s="355"/>
      <c r="P66" s="356"/>
      <c r="Q66" s="355"/>
      <c r="R66" s="355"/>
      <c r="S66" s="355"/>
      <c r="T66" s="355"/>
      <c r="U66" s="355"/>
      <c r="V66" s="355"/>
      <c r="W66" s="355"/>
      <c r="X66" s="355"/>
      <c r="Y66" s="355"/>
      <c r="Z66" s="355"/>
      <c r="AA66" s="355"/>
      <c r="AB66" s="355"/>
      <c r="AC66" s="355"/>
      <c r="AD66" s="355"/>
      <c r="AE66" s="355"/>
      <c r="AF66" s="355"/>
      <c r="AG66" s="355"/>
      <c r="AH66" s="355"/>
      <c r="AI66" s="355"/>
      <c r="AJ66" s="355"/>
      <c r="AK66" s="355"/>
      <c r="AL66" s="355"/>
      <c r="AM66" s="355"/>
      <c r="AN66" s="355"/>
      <c r="AO66" s="355"/>
      <c r="AP66" s="355"/>
      <c r="AQ66" s="355"/>
      <c r="AR66" s="355"/>
      <c r="AS66" s="355"/>
      <c r="AT66" s="356"/>
      <c r="AU66" s="356"/>
      <c r="AV66" s="355"/>
      <c r="AW66" s="354"/>
      <c r="AX66" s="356"/>
      <c r="AY66" s="357"/>
      <c r="AZ66" s="357"/>
      <c r="BA66" s="357"/>
      <c r="BB66" s="358"/>
      <c r="BC66" s="357"/>
      <c r="BD66" s="357"/>
      <c r="BE66" s="358"/>
      <c r="BF66" s="357"/>
      <c r="BG66" s="357"/>
      <c r="BH66" s="357"/>
      <c r="BI66" s="357"/>
      <c r="BJ66" s="357"/>
      <c r="BK66" s="357"/>
      <c r="BL66" s="357"/>
      <c r="BM66" s="358"/>
      <c r="BN66" s="358"/>
      <c r="BO66" s="358"/>
      <c r="BP66" s="358"/>
      <c r="BQ66" s="358"/>
      <c r="BR66" s="358"/>
      <c r="BS66" s="358"/>
      <c r="BT66" s="358"/>
      <c r="BU66" s="358"/>
      <c r="BV66" s="358"/>
      <c r="BW66" s="358"/>
      <c r="BX66" s="281">
        <f t="shared" si="76"/>
        <v>0</v>
      </c>
    </row>
    <row r="67" spans="1:76" ht="19.5" customHeight="1">
      <c r="A67" s="356"/>
      <c r="B67" s="356"/>
      <c r="C67" s="356"/>
      <c r="D67" s="356"/>
      <c r="E67" s="356"/>
      <c r="F67" s="355"/>
      <c r="G67" s="356"/>
      <c r="H67" s="356"/>
      <c r="I67" s="355"/>
      <c r="J67" s="356"/>
      <c r="K67" s="355"/>
      <c r="L67" s="356"/>
      <c r="M67" s="355"/>
      <c r="N67" s="356"/>
      <c r="O67" s="355"/>
      <c r="P67" s="356"/>
      <c r="Q67" s="355"/>
      <c r="R67" s="355"/>
      <c r="S67" s="355"/>
      <c r="T67" s="355"/>
      <c r="U67" s="355"/>
      <c r="V67" s="355"/>
      <c r="W67" s="355"/>
      <c r="X67" s="355"/>
      <c r="Y67" s="355"/>
      <c r="Z67" s="355"/>
      <c r="AA67" s="355"/>
      <c r="AB67" s="355"/>
      <c r="AC67" s="355"/>
      <c r="AD67" s="355"/>
      <c r="AE67" s="355"/>
      <c r="AF67" s="355"/>
      <c r="AG67" s="355"/>
      <c r="AH67" s="355"/>
      <c r="AI67" s="355"/>
      <c r="AJ67" s="355"/>
      <c r="AK67" s="355"/>
      <c r="AL67" s="355"/>
      <c r="AM67" s="355"/>
      <c r="AN67" s="355"/>
      <c r="AO67" s="355"/>
      <c r="AP67" s="355"/>
      <c r="AQ67" s="355"/>
      <c r="AR67" s="355"/>
      <c r="AS67" s="355"/>
      <c r="AT67" s="356"/>
      <c r="AU67" s="356"/>
      <c r="AV67" s="355"/>
      <c r="AW67" s="354"/>
      <c r="AX67" s="356"/>
      <c r="AY67" s="357"/>
      <c r="AZ67" s="357"/>
      <c r="BA67" s="357"/>
      <c r="BB67" s="358"/>
      <c r="BC67" s="357"/>
      <c r="BD67" s="357"/>
      <c r="BE67" s="358"/>
      <c r="BF67" s="357"/>
      <c r="BG67" s="357"/>
      <c r="BH67" s="357"/>
      <c r="BI67" s="357"/>
      <c r="BJ67" s="357"/>
      <c r="BK67" s="357"/>
      <c r="BL67" s="357"/>
      <c r="BM67" s="358"/>
      <c r="BN67" s="358"/>
      <c r="BO67" s="358"/>
      <c r="BP67" s="358"/>
      <c r="BQ67" s="358"/>
      <c r="BR67" s="358"/>
      <c r="BS67" s="358"/>
      <c r="BT67" s="358"/>
      <c r="BU67" s="358"/>
      <c r="BV67" s="358"/>
      <c r="BW67" s="358"/>
      <c r="BX67" s="281">
        <f t="shared" si="76"/>
        <v>0</v>
      </c>
    </row>
    <row r="68" spans="1:76" ht="19.5" customHeight="1">
      <c r="A68" s="356"/>
      <c r="B68" s="356"/>
      <c r="C68" s="356"/>
      <c r="D68" s="356"/>
      <c r="E68" s="356"/>
      <c r="F68" s="355"/>
      <c r="G68" s="356"/>
      <c r="H68" s="356"/>
      <c r="I68" s="355"/>
      <c r="J68" s="356"/>
      <c r="K68" s="355"/>
      <c r="L68" s="356"/>
      <c r="M68" s="355"/>
      <c r="N68" s="356"/>
      <c r="O68" s="355"/>
      <c r="P68" s="356"/>
      <c r="Q68" s="355"/>
      <c r="R68" s="355"/>
      <c r="S68" s="355"/>
      <c r="T68" s="355"/>
      <c r="U68" s="355"/>
      <c r="V68" s="355"/>
      <c r="W68" s="355"/>
      <c r="X68" s="355"/>
      <c r="Y68" s="355"/>
      <c r="Z68" s="355"/>
      <c r="AA68" s="355"/>
      <c r="AB68" s="355"/>
      <c r="AC68" s="355"/>
      <c r="AD68" s="355"/>
      <c r="AE68" s="355"/>
      <c r="AF68" s="355"/>
      <c r="AG68" s="355"/>
      <c r="AH68" s="355"/>
      <c r="AI68" s="355"/>
      <c r="AJ68" s="355"/>
      <c r="AK68" s="355"/>
      <c r="AL68" s="355"/>
      <c r="AM68" s="355"/>
      <c r="AN68" s="355"/>
      <c r="AO68" s="355"/>
      <c r="AP68" s="355"/>
      <c r="AQ68" s="355"/>
      <c r="AR68" s="355"/>
      <c r="AS68" s="355"/>
      <c r="AT68" s="356"/>
      <c r="AU68" s="356"/>
      <c r="AV68" s="355"/>
      <c r="AW68" s="354"/>
      <c r="AX68" s="356"/>
      <c r="AY68" s="357"/>
      <c r="AZ68" s="357"/>
      <c r="BA68" s="357"/>
      <c r="BB68" s="358"/>
      <c r="BC68" s="357"/>
      <c r="BD68" s="357"/>
      <c r="BE68" s="358"/>
      <c r="BF68" s="357"/>
      <c r="BG68" s="357"/>
      <c r="BH68" s="357"/>
      <c r="BI68" s="357"/>
      <c r="BJ68" s="357"/>
      <c r="BK68" s="357"/>
      <c r="BL68" s="357"/>
      <c r="BM68" s="358"/>
      <c r="BN68" s="358"/>
      <c r="BO68" s="358"/>
      <c r="BP68" s="358"/>
      <c r="BQ68" s="358"/>
      <c r="BR68" s="358"/>
      <c r="BS68" s="358"/>
      <c r="BT68" s="358"/>
      <c r="BU68" s="358"/>
      <c r="BV68" s="358"/>
      <c r="BW68" s="358"/>
      <c r="BX68" s="281">
        <f t="shared" si="76"/>
        <v>0</v>
      </c>
    </row>
    <row r="69" spans="1:76" ht="19.5" customHeight="1">
      <c r="A69" s="356"/>
      <c r="B69" s="356"/>
      <c r="C69" s="356"/>
      <c r="D69" s="356"/>
      <c r="E69" s="356"/>
      <c r="F69" s="355"/>
      <c r="G69" s="356"/>
      <c r="H69" s="356"/>
      <c r="I69" s="355"/>
      <c r="J69" s="356"/>
      <c r="K69" s="355"/>
      <c r="L69" s="356"/>
      <c r="M69" s="355"/>
      <c r="N69" s="356"/>
      <c r="O69" s="355"/>
      <c r="P69" s="356"/>
      <c r="Q69" s="355"/>
      <c r="R69" s="355"/>
      <c r="S69" s="355"/>
      <c r="T69" s="355"/>
      <c r="U69" s="355"/>
      <c r="V69" s="355"/>
      <c r="W69" s="355"/>
      <c r="X69" s="355"/>
      <c r="Y69" s="355"/>
      <c r="Z69" s="355"/>
      <c r="AA69" s="355"/>
      <c r="AB69" s="355"/>
      <c r="AC69" s="355"/>
      <c r="AD69" s="355"/>
      <c r="AE69" s="355"/>
      <c r="AF69" s="355"/>
      <c r="AG69" s="355"/>
      <c r="AH69" s="355"/>
      <c r="AI69" s="355"/>
      <c r="AJ69" s="355"/>
      <c r="AK69" s="355"/>
      <c r="AL69" s="355"/>
      <c r="AM69" s="355"/>
      <c r="AN69" s="355"/>
      <c r="AO69" s="355"/>
      <c r="AP69" s="355"/>
      <c r="AQ69" s="355"/>
      <c r="AR69" s="355"/>
      <c r="AS69" s="355"/>
      <c r="AT69" s="356"/>
      <c r="AU69" s="356"/>
      <c r="AV69" s="355"/>
      <c r="AW69" s="354"/>
      <c r="AX69" s="356"/>
      <c r="AY69" s="357"/>
      <c r="AZ69" s="357"/>
      <c r="BA69" s="357"/>
      <c r="BB69" s="358"/>
      <c r="BC69" s="357"/>
      <c r="BD69" s="357"/>
      <c r="BE69" s="358"/>
      <c r="BF69" s="357"/>
      <c r="BG69" s="357"/>
      <c r="BH69" s="357"/>
      <c r="BI69" s="357"/>
      <c r="BJ69" s="357"/>
      <c r="BK69" s="357"/>
      <c r="BL69" s="357"/>
      <c r="BM69" s="358"/>
      <c r="BN69" s="358"/>
      <c r="BO69" s="358"/>
      <c r="BP69" s="358"/>
      <c r="BQ69" s="358"/>
      <c r="BR69" s="358"/>
      <c r="BS69" s="358"/>
      <c r="BT69" s="358"/>
      <c r="BU69" s="358"/>
      <c r="BV69" s="358"/>
      <c r="BW69" s="358"/>
      <c r="BX69" s="281">
        <f t="shared" si="76"/>
        <v>0</v>
      </c>
    </row>
    <row r="70" spans="1:76" ht="19.5" customHeight="1">
      <c r="A70" s="356"/>
      <c r="B70" s="356"/>
      <c r="C70" s="356"/>
      <c r="D70" s="356"/>
      <c r="E70" s="356"/>
      <c r="F70" s="355"/>
      <c r="G70" s="356"/>
      <c r="H70" s="356"/>
      <c r="I70" s="355"/>
      <c r="J70" s="356"/>
      <c r="K70" s="355"/>
      <c r="L70" s="356"/>
      <c r="M70" s="355"/>
      <c r="N70" s="356"/>
      <c r="O70" s="355"/>
      <c r="P70" s="356"/>
      <c r="Q70" s="355"/>
      <c r="R70" s="355"/>
      <c r="S70" s="355"/>
      <c r="T70" s="355"/>
      <c r="U70" s="355"/>
      <c r="V70" s="355"/>
      <c r="W70" s="355"/>
      <c r="X70" s="355"/>
      <c r="Y70" s="355"/>
      <c r="Z70" s="355"/>
      <c r="AA70" s="355"/>
      <c r="AB70" s="355"/>
      <c r="AC70" s="355"/>
      <c r="AD70" s="355"/>
      <c r="AE70" s="355"/>
      <c r="AF70" s="355"/>
      <c r="AG70" s="355"/>
      <c r="AH70" s="355"/>
      <c r="AI70" s="355"/>
      <c r="AJ70" s="355"/>
      <c r="AK70" s="355"/>
      <c r="AL70" s="355"/>
      <c r="AM70" s="355"/>
      <c r="AN70" s="355"/>
      <c r="AO70" s="355"/>
      <c r="AP70" s="355"/>
      <c r="AQ70" s="355"/>
      <c r="AR70" s="355"/>
      <c r="AS70" s="355"/>
      <c r="AT70" s="356"/>
      <c r="AU70" s="356"/>
      <c r="AV70" s="355"/>
      <c r="AW70" s="354"/>
      <c r="AX70" s="356"/>
      <c r="AY70" s="357"/>
      <c r="AZ70" s="357"/>
      <c r="BA70" s="357"/>
      <c r="BB70" s="358"/>
      <c r="BC70" s="357"/>
      <c r="BD70" s="357"/>
      <c r="BE70" s="358"/>
      <c r="BF70" s="357"/>
      <c r="BG70" s="357"/>
      <c r="BH70" s="357"/>
      <c r="BI70" s="357"/>
      <c r="BJ70" s="357"/>
      <c r="BK70" s="357"/>
      <c r="BL70" s="357"/>
      <c r="BM70" s="358"/>
      <c r="BN70" s="358"/>
      <c r="BO70" s="358"/>
      <c r="BP70" s="358"/>
      <c r="BQ70" s="358"/>
      <c r="BR70" s="358"/>
      <c r="BS70" s="358"/>
      <c r="BT70" s="358"/>
      <c r="BU70" s="358"/>
      <c r="BV70" s="358"/>
      <c r="BW70" s="358"/>
      <c r="BX70" s="281">
        <f t="shared" si="76"/>
        <v>0</v>
      </c>
    </row>
    <row r="71" spans="1:76" ht="19.5" customHeight="1">
      <c r="A71" s="356"/>
      <c r="B71" s="356"/>
      <c r="C71" s="356"/>
      <c r="D71" s="356"/>
      <c r="E71" s="356"/>
      <c r="F71" s="355"/>
      <c r="G71" s="356"/>
      <c r="H71" s="356"/>
      <c r="I71" s="355"/>
      <c r="J71" s="356"/>
      <c r="K71" s="355"/>
      <c r="L71" s="356"/>
      <c r="M71" s="355"/>
      <c r="N71" s="356"/>
      <c r="O71" s="355"/>
      <c r="P71" s="356"/>
      <c r="Q71" s="355"/>
      <c r="R71" s="355"/>
      <c r="S71" s="355"/>
      <c r="T71" s="355"/>
      <c r="U71" s="355"/>
      <c r="V71" s="355"/>
      <c r="W71" s="355"/>
      <c r="X71" s="355"/>
      <c r="Y71" s="355"/>
      <c r="Z71" s="355"/>
      <c r="AA71" s="355"/>
      <c r="AB71" s="355"/>
      <c r="AC71" s="355"/>
      <c r="AD71" s="355"/>
      <c r="AE71" s="355"/>
      <c r="AF71" s="355"/>
      <c r="AG71" s="355"/>
      <c r="AH71" s="355"/>
      <c r="AI71" s="355"/>
      <c r="AJ71" s="355"/>
      <c r="AK71" s="355"/>
      <c r="AL71" s="355"/>
      <c r="AM71" s="355"/>
      <c r="AN71" s="355"/>
      <c r="AO71" s="355"/>
      <c r="AP71" s="355"/>
      <c r="AQ71" s="355"/>
      <c r="AR71" s="355"/>
      <c r="AS71" s="355"/>
      <c r="AT71" s="356"/>
      <c r="AU71" s="356"/>
      <c r="AV71" s="355"/>
      <c r="AW71" s="355"/>
      <c r="AX71" s="356"/>
      <c r="AY71" s="357"/>
      <c r="AZ71" s="357"/>
      <c r="BA71" s="357"/>
      <c r="BB71" s="358"/>
      <c r="BC71" s="357"/>
      <c r="BD71" s="357"/>
      <c r="BE71" s="358"/>
      <c r="BF71" s="357"/>
      <c r="BG71" s="357"/>
      <c r="BH71" s="357"/>
      <c r="BI71" s="357"/>
      <c r="BJ71" s="357"/>
      <c r="BK71" s="357"/>
      <c r="BL71" s="357"/>
      <c r="BM71" s="358"/>
      <c r="BN71" s="358"/>
      <c r="BO71" s="358"/>
      <c r="BP71" s="358"/>
      <c r="BQ71" s="358"/>
      <c r="BR71" s="358"/>
      <c r="BS71" s="358"/>
      <c r="BT71" s="358"/>
      <c r="BU71" s="358"/>
      <c r="BV71" s="358"/>
      <c r="BW71" s="358"/>
      <c r="BX71" s="281">
        <f t="shared" si="76"/>
        <v>0</v>
      </c>
    </row>
    <row r="72" spans="1:76" ht="19.5" customHeight="1">
      <c r="A72" s="356"/>
      <c r="B72" s="356"/>
      <c r="C72" s="356"/>
      <c r="D72" s="356"/>
      <c r="E72" s="356"/>
      <c r="F72" s="355"/>
      <c r="G72" s="356"/>
      <c r="H72" s="356"/>
      <c r="I72" s="355"/>
      <c r="J72" s="356"/>
      <c r="K72" s="355"/>
      <c r="L72" s="356"/>
      <c r="M72" s="355"/>
      <c r="N72" s="356"/>
      <c r="O72" s="355"/>
      <c r="P72" s="356"/>
      <c r="Q72" s="355"/>
      <c r="R72" s="355"/>
      <c r="S72" s="355"/>
      <c r="T72" s="355"/>
      <c r="U72" s="355"/>
      <c r="V72" s="355"/>
      <c r="W72" s="355"/>
      <c r="X72" s="355"/>
      <c r="Y72" s="355"/>
      <c r="Z72" s="355"/>
      <c r="AA72" s="355"/>
      <c r="AB72" s="355"/>
      <c r="AC72" s="355"/>
      <c r="AD72" s="355"/>
      <c r="AE72" s="355"/>
      <c r="AF72" s="355"/>
      <c r="AG72" s="355"/>
      <c r="AH72" s="355"/>
      <c r="AI72" s="355"/>
      <c r="AJ72" s="355"/>
      <c r="AK72" s="355"/>
      <c r="AL72" s="355"/>
      <c r="AM72" s="355"/>
      <c r="AN72" s="355"/>
      <c r="AO72" s="355"/>
      <c r="AP72" s="355"/>
      <c r="AQ72" s="355"/>
      <c r="AR72" s="355"/>
      <c r="AS72" s="355"/>
      <c r="AT72" s="356"/>
      <c r="AU72" s="356"/>
      <c r="AV72" s="355"/>
      <c r="AW72" s="355"/>
      <c r="AX72" s="356"/>
      <c r="AY72" s="357"/>
      <c r="AZ72" s="357"/>
      <c r="BA72" s="357"/>
      <c r="BB72" s="358"/>
      <c r="BC72" s="357"/>
      <c r="BD72" s="357"/>
      <c r="BE72" s="358"/>
      <c r="BF72" s="357"/>
      <c r="BG72" s="357"/>
      <c r="BH72" s="357"/>
      <c r="BI72" s="357"/>
      <c r="BJ72" s="357"/>
      <c r="BK72" s="357"/>
      <c r="BL72" s="357"/>
      <c r="BM72" s="358"/>
      <c r="BN72" s="358"/>
      <c r="BO72" s="358"/>
      <c r="BP72" s="358"/>
      <c r="BQ72" s="358"/>
      <c r="BR72" s="358"/>
      <c r="BS72" s="358"/>
      <c r="BT72" s="358"/>
      <c r="BU72" s="358"/>
      <c r="BV72" s="358"/>
      <c r="BW72" s="358"/>
      <c r="BX72" s="281">
        <f t="shared" si="76"/>
        <v>0</v>
      </c>
    </row>
    <row r="73" spans="1:76" ht="19.5" customHeight="1">
      <c r="A73" s="356"/>
      <c r="B73" s="356"/>
      <c r="C73" s="356"/>
      <c r="D73" s="356"/>
      <c r="E73" s="356"/>
      <c r="F73" s="355"/>
      <c r="G73" s="356"/>
      <c r="H73" s="356"/>
      <c r="I73" s="355"/>
      <c r="J73" s="356"/>
      <c r="K73" s="355"/>
      <c r="L73" s="356"/>
      <c r="M73" s="355"/>
      <c r="N73" s="356"/>
      <c r="O73" s="355"/>
      <c r="P73" s="356"/>
      <c r="Q73" s="355"/>
      <c r="R73" s="355"/>
      <c r="S73" s="355"/>
      <c r="T73" s="355"/>
      <c r="U73" s="355"/>
      <c r="V73" s="355"/>
      <c r="W73" s="355"/>
      <c r="X73" s="355"/>
      <c r="Y73" s="355"/>
      <c r="Z73" s="355"/>
      <c r="AA73" s="355"/>
      <c r="AB73" s="355"/>
      <c r="AC73" s="355"/>
      <c r="AD73" s="355"/>
      <c r="AE73" s="355"/>
      <c r="AF73" s="355"/>
      <c r="AG73" s="355"/>
      <c r="AH73" s="355"/>
      <c r="AI73" s="355"/>
      <c r="AJ73" s="355"/>
      <c r="AK73" s="355"/>
      <c r="AL73" s="355"/>
      <c r="AM73" s="355"/>
      <c r="AN73" s="355"/>
      <c r="AO73" s="355"/>
      <c r="AP73" s="355"/>
      <c r="AQ73" s="355"/>
      <c r="AR73" s="355"/>
      <c r="AS73" s="355"/>
      <c r="AT73" s="356"/>
      <c r="AU73" s="356"/>
      <c r="AV73" s="355"/>
      <c r="AW73" s="355"/>
      <c r="AX73" s="356"/>
      <c r="AY73" s="357"/>
      <c r="AZ73" s="357"/>
      <c r="BA73" s="357"/>
      <c r="BB73" s="358"/>
      <c r="BC73" s="357"/>
      <c r="BD73" s="357"/>
      <c r="BE73" s="358"/>
      <c r="BF73" s="357"/>
      <c r="BG73" s="357"/>
      <c r="BH73" s="357"/>
      <c r="BI73" s="357"/>
      <c r="BJ73" s="357"/>
      <c r="BK73" s="357"/>
      <c r="BL73" s="357"/>
      <c r="BM73" s="358"/>
      <c r="BN73" s="358"/>
      <c r="BO73" s="358"/>
      <c r="BP73" s="358"/>
      <c r="BQ73" s="358"/>
      <c r="BR73" s="358"/>
      <c r="BS73" s="358"/>
      <c r="BT73" s="358"/>
      <c r="BU73" s="358"/>
      <c r="BV73" s="358"/>
      <c r="BW73" s="358"/>
      <c r="BX73" s="281">
        <f t="shared" si="76"/>
        <v>0</v>
      </c>
    </row>
    <row r="74" spans="1:76" ht="19.5" customHeight="1">
      <c r="A74" s="356"/>
      <c r="B74" s="356"/>
      <c r="C74" s="356"/>
      <c r="D74" s="356"/>
      <c r="E74" s="356"/>
      <c r="F74" s="355"/>
      <c r="G74" s="356"/>
      <c r="H74" s="356"/>
      <c r="I74" s="355"/>
      <c r="J74" s="356"/>
      <c r="K74" s="355"/>
      <c r="L74" s="356"/>
      <c r="M74" s="355"/>
      <c r="N74" s="356"/>
      <c r="O74" s="355"/>
      <c r="P74" s="356"/>
      <c r="Q74" s="355"/>
      <c r="R74" s="355"/>
      <c r="S74" s="355"/>
      <c r="T74" s="355"/>
      <c r="U74" s="355"/>
      <c r="V74" s="355"/>
      <c r="W74" s="355"/>
      <c r="X74" s="355"/>
      <c r="Y74" s="355"/>
      <c r="Z74" s="355"/>
      <c r="AA74" s="355"/>
      <c r="AB74" s="355"/>
      <c r="AC74" s="355"/>
      <c r="AD74" s="355"/>
      <c r="AE74" s="355"/>
      <c r="AF74" s="355"/>
      <c r="AG74" s="355"/>
      <c r="AH74" s="355"/>
      <c r="AI74" s="355"/>
      <c r="AJ74" s="355"/>
      <c r="AK74" s="355"/>
      <c r="AL74" s="355"/>
      <c r="AM74" s="355"/>
      <c r="AN74" s="355"/>
      <c r="AO74" s="355"/>
      <c r="AP74" s="355"/>
      <c r="AQ74" s="355"/>
      <c r="AR74" s="355"/>
      <c r="AS74" s="355"/>
      <c r="AT74" s="356"/>
      <c r="AU74" s="356"/>
      <c r="AV74" s="355"/>
      <c r="AW74" s="355"/>
      <c r="AX74" s="356"/>
      <c r="AY74" s="357"/>
      <c r="AZ74" s="357"/>
      <c r="BA74" s="357"/>
      <c r="BB74" s="358"/>
      <c r="BC74" s="357"/>
      <c r="BD74" s="357"/>
      <c r="BE74" s="358"/>
      <c r="BF74" s="357"/>
      <c r="BG74" s="357"/>
      <c r="BH74" s="357"/>
      <c r="BI74" s="357"/>
      <c r="BJ74" s="357"/>
      <c r="BK74" s="357"/>
      <c r="BL74" s="357"/>
      <c r="BM74" s="358"/>
      <c r="BN74" s="358"/>
      <c r="BO74" s="358"/>
      <c r="BP74" s="358"/>
      <c r="BQ74" s="358"/>
      <c r="BR74" s="358"/>
      <c r="BS74" s="358"/>
      <c r="BT74" s="358"/>
      <c r="BU74" s="358"/>
      <c r="BV74" s="358"/>
      <c r="BW74" s="358"/>
      <c r="BX74" s="281">
        <f t="shared" si="76"/>
        <v>0</v>
      </c>
    </row>
    <row r="75" spans="1:76" ht="19.5" customHeight="1">
      <c r="A75" s="356"/>
      <c r="B75" s="356"/>
      <c r="C75" s="356"/>
      <c r="D75" s="356"/>
      <c r="E75" s="356"/>
      <c r="F75" s="355"/>
      <c r="G75" s="356"/>
      <c r="H75" s="356"/>
      <c r="I75" s="355"/>
      <c r="J75" s="356"/>
      <c r="K75" s="355"/>
      <c r="L75" s="356"/>
      <c r="M75" s="355"/>
      <c r="N75" s="356"/>
      <c r="O75" s="355"/>
      <c r="P75" s="356"/>
      <c r="Q75" s="355"/>
      <c r="R75" s="355"/>
      <c r="S75" s="355"/>
      <c r="T75" s="355"/>
      <c r="U75" s="355"/>
      <c r="V75" s="355"/>
      <c r="W75" s="355"/>
      <c r="X75" s="355"/>
      <c r="Y75" s="355"/>
      <c r="Z75" s="355"/>
      <c r="AA75" s="355"/>
      <c r="AB75" s="355"/>
      <c r="AC75" s="355"/>
      <c r="AD75" s="355"/>
      <c r="AE75" s="355"/>
      <c r="AF75" s="355"/>
      <c r="AG75" s="355"/>
      <c r="AH75" s="355"/>
      <c r="AI75" s="355"/>
      <c r="AJ75" s="355"/>
      <c r="AK75" s="355"/>
      <c r="AL75" s="355"/>
      <c r="AM75" s="355"/>
      <c r="AN75" s="355"/>
      <c r="AO75" s="355"/>
      <c r="AP75" s="355"/>
      <c r="AQ75" s="355"/>
      <c r="AR75" s="355"/>
      <c r="AS75" s="355"/>
      <c r="AT75" s="356"/>
      <c r="AU75" s="356"/>
      <c r="AV75" s="355"/>
      <c r="AW75" s="355"/>
      <c r="AX75" s="356"/>
      <c r="AY75" s="357"/>
      <c r="AZ75" s="357"/>
      <c r="BA75" s="357"/>
      <c r="BB75" s="358"/>
      <c r="BC75" s="357"/>
      <c r="BD75" s="357"/>
      <c r="BE75" s="358"/>
      <c r="BF75" s="357"/>
      <c r="BG75" s="357"/>
      <c r="BH75" s="357"/>
      <c r="BI75" s="357"/>
      <c r="BJ75" s="357"/>
      <c r="BK75" s="357"/>
      <c r="BL75" s="357"/>
      <c r="BM75" s="358"/>
      <c r="BN75" s="358"/>
      <c r="BO75" s="358"/>
      <c r="BP75" s="358"/>
      <c r="BQ75" s="358"/>
      <c r="BR75" s="358"/>
      <c r="BS75" s="358"/>
      <c r="BT75" s="358"/>
      <c r="BU75" s="358"/>
      <c r="BV75" s="358"/>
      <c r="BW75" s="358"/>
      <c r="BX75" s="281">
        <f t="shared" si="76"/>
        <v>0</v>
      </c>
    </row>
    <row r="76" spans="1:76" ht="19.5" customHeight="1">
      <c r="A76" s="356"/>
      <c r="B76" s="356"/>
      <c r="C76" s="356"/>
      <c r="D76" s="356"/>
      <c r="E76" s="356"/>
      <c r="F76" s="355"/>
      <c r="G76" s="356"/>
      <c r="H76" s="356"/>
      <c r="I76" s="355"/>
      <c r="J76" s="356"/>
      <c r="K76" s="355"/>
      <c r="L76" s="356"/>
      <c r="M76" s="355"/>
      <c r="N76" s="356"/>
      <c r="O76" s="355"/>
      <c r="P76" s="356"/>
      <c r="Q76" s="355"/>
      <c r="R76" s="355"/>
      <c r="S76" s="355"/>
      <c r="T76" s="355"/>
      <c r="U76" s="355"/>
      <c r="V76" s="355"/>
      <c r="W76" s="355"/>
      <c r="X76" s="355"/>
      <c r="Y76" s="355"/>
      <c r="Z76" s="355"/>
      <c r="AA76" s="355"/>
      <c r="AB76" s="355"/>
      <c r="AC76" s="355"/>
      <c r="AD76" s="355"/>
      <c r="AE76" s="355"/>
      <c r="AF76" s="355"/>
      <c r="AG76" s="355"/>
      <c r="AH76" s="355"/>
      <c r="AI76" s="355"/>
      <c r="AJ76" s="355"/>
      <c r="AK76" s="355"/>
      <c r="AL76" s="355"/>
      <c r="AM76" s="355"/>
      <c r="AN76" s="355"/>
      <c r="AO76" s="355"/>
      <c r="AP76" s="355"/>
      <c r="AQ76" s="355"/>
      <c r="AR76" s="355"/>
      <c r="AS76" s="355"/>
      <c r="AT76" s="356"/>
      <c r="AU76" s="356"/>
      <c r="AV76" s="355"/>
      <c r="AW76" s="355"/>
      <c r="AX76" s="356"/>
      <c r="AY76" s="357"/>
      <c r="AZ76" s="357"/>
      <c r="BA76" s="357"/>
      <c r="BB76" s="358"/>
      <c r="BC76" s="357"/>
      <c r="BD76" s="357"/>
      <c r="BE76" s="358"/>
      <c r="BF76" s="357"/>
      <c r="BG76" s="357"/>
      <c r="BH76" s="357"/>
      <c r="BI76" s="357"/>
      <c r="BJ76" s="357"/>
      <c r="BK76" s="357"/>
      <c r="BL76" s="357"/>
      <c r="BM76" s="358"/>
      <c r="BN76" s="358"/>
      <c r="BO76" s="358"/>
      <c r="BP76" s="358"/>
      <c r="BQ76" s="358"/>
      <c r="BR76" s="358"/>
      <c r="BS76" s="358"/>
      <c r="BT76" s="358"/>
      <c r="BU76" s="358"/>
      <c r="BV76" s="358"/>
      <c r="BW76" s="358"/>
      <c r="BX76" s="281">
        <f t="shared" si="76"/>
        <v>0</v>
      </c>
    </row>
    <row r="77" spans="1:76" ht="19.5" customHeight="1">
      <c r="A77" s="356"/>
      <c r="B77" s="356"/>
      <c r="C77" s="356"/>
      <c r="D77" s="356"/>
      <c r="E77" s="356"/>
      <c r="F77" s="355"/>
      <c r="G77" s="356"/>
      <c r="H77" s="356"/>
      <c r="I77" s="355"/>
      <c r="J77" s="356"/>
      <c r="K77" s="355"/>
      <c r="L77" s="356"/>
      <c r="M77" s="355"/>
      <c r="N77" s="356"/>
      <c r="O77" s="355"/>
      <c r="P77" s="356"/>
      <c r="Q77" s="355"/>
      <c r="R77" s="355"/>
      <c r="S77" s="355"/>
      <c r="T77" s="355"/>
      <c r="U77" s="355"/>
      <c r="V77" s="355"/>
      <c r="W77" s="355"/>
      <c r="X77" s="355"/>
      <c r="Y77" s="355"/>
      <c r="Z77" s="355"/>
      <c r="AA77" s="355"/>
      <c r="AB77" s="355"/>
      <c r="AC77" s="355"/>
      <c r="AD77" s="355"/>
      <c r="AE77" s="355"/>
      <c r="AF77" s="355"/>
      <c r="AG77" s="355"/>
      <c r="AH77" s="355"/>
      <c r="AI77" s="355"/>
      <c r="AJ77" s="355"/>
      <c r="AK77" s="355"/>
      <c r="AL77" s="355"/>
      <c r="AM77" s="355"/>
      <c r="AN77" s="355"/>
      <c r="AO77" s="355"/>
      <c r="AP77" s="355"/>
      <c r="AQ77" s="355"/>
      <c r="AR77" s="355"/>
      <c r="AS77" s="355"/>
      <c r="AT77" s="356"/>
      <c r="AU77" s="356"/>
      <c r="AV77" s="355"/>
      <c r="AW77" s="355"/>
      <c r="AX77" s="356"/>
      <c r="AY77" s="357"/>
      <c r="AZ77" s="357"/>
      <c r="BA77" s="357"/>
      <c r="BB77" s="358"/>
      <c r="BC77" s="357"/>
      <c r="BD77" s="357"/>
      <c r="BE77" s="358"/>
      <c r="BF77" s="357"/>
      <c r="BG77" s="357"/>
      <c r="BH77" s="357"/>
      <c r="BI77" s="357"/>
      <c r="BJ77" s="357"/>
      <c r="BK77" s="357"/>
      <c r="BL77" s="357"/>
      <c r="BM77" s="358"/>
      <c r="BN77" s="358"/>
      <c r="BO77" s="358"/>
      <c r="BP77" s="358"/>
      <c r="BQ77" s="358"/>
      <c r="BR77" s="358"/>
      <c r="BS77" s="358"/>
      <c r="BT77" s="358"/>
      <c r="BU77" s="358"/>
      <c r="BV77" s="358"/>
      <c r="BW77" s="358"/>
      <c r="BX77" s="281">
        <f t="shared" si="76"/>
        <v>0</v>
      </c>
    </row>
    <row r="78" spans="1:76" ht="19.5" customHeight="1">
      <c r="A78" s="356"/>
      <c r="B78" s="356"/>
      <c r="C78" s="356"/>
      <c r="D78" s="356"/>
      <c r="E78" s="356"/>
      <c r="F78" s="355"/>
      <c r="G78" s="356"/>
      <c r="H78" s="356"/>
      <c r="I78" s="355"/>
      <c r="J78" s="356"/>
      <c r="K78" s="355"/>
      <c r="L78" s="356"/>
      <c r="M78" s="355"/>
      <c r="N78" s="356"/>
      <c r="O78" s="355"/>
      <c r="P78" s="356"/>
      <c r="Q78" s="355"/>
      <c r="R78" s="355"/>
      <c r="S78" s="355"/>
      <c r="T78" s="355"/>
      <c r="U78" s="355"/>
      <c r="V78" s="355"/>
      <c r="W78" s="355"/>
      <c r="X78" s="355"/>
      <c r="Y78" s="355"/>
      <c r="Z78" s="355"/>
      <c r="AA78" s="355"/>
      <c r="AB78" s="355"/>
      <c r="AC78" s="355"/>
      <c r="AD78" s="355"/>
      <c r="AE78" s="355"/>
      <c r="AF78" s="355"/>
      <c r="AG78" s="355"/>
      <c r="AH78" s="355"/>
      <c r="AI78" s="355"/>
      <c r="AJ78" s="355"/>
      <c r="AK78" s="355"/>
      <c r="AL78" s="355"/>
      <c r="AM78" s="355"/>
      <c r="AN78" s="355"/>
      <c r="AO78" s="355"/>
      <c r="AP78" s="355"/>
      <c r="AQ78" s="355"/>
      <c r="AR78" s="355"/>
      <c r="AS78" s="355"/>
      <c r="AT78" s="356"/>
      <c r="AU78" s="356"/>
      <c r="AV78" s="355"/>
      <c r="AW78" s="355"/>
      <c r="AX78" s="356"/>
      <c r="AY78" s="357"/>
      <c r="AZ78" s="357"/>
      <c r="BA78" s="357"/>
      <c r="BB78" s="358"/>
      <c r="BC78" s="357"/>
      <c r="BD78" s="357"/>
      <c r="BE78" s="358"/>
      <c r="BF78" s="357"/>
      <c r="BG78" s="357"/>
      <c r="BH78" s="357"/>
      <c r="BI78" s="357"/>
      <c r="BJ78" s="357"/>
      <c r="BK78" s="357"/>
      <c r="BL78" s="357"/>
      <c r="BM78" s="358"/>
      <c r="BN78" s="358"/>
      <c r="BO78" s="358"/>
      <c r="BP78" s="358"/>
      <c r="BQ78" s="358"/>
      <c r="BR78" s="358"/>
      <c r="BS78" s="358"/>
      <c r="BT78" s="358"/>
      <c r="BU78" s="358"/>
      <c r="BV78" s="358"/>
      <c r="BW78" s="358"/>
      <c r="BX78" s="281">
        <f t="shared" si="76"/>
        <v>0</v>
      </c>
    </row>
    <row r="79" spans="1:76" ht="19.5" customHeight="1">
      <c r="A79" s="356"/>
      <c r="B79" s="356"/>
      <c r="C79" s="356"/>
      <c r="D79" s="356"/>
      <c r="E79" s="356"/>
      <c r="F79" s="355"/>
      <c r="G79" s="356"/>
      <c r="H79" s="356"/>
      <c r="I79" s="355"/>
      <c r="J79" s="356"/>
      <c r="K79" s="355"/>
      <c r="L79" s="356"/>
      <c r="M79" s="355"/>
      <c r="N79" s="356"/>
      <c r="O79" s="355"/>
      <c r="P79" s="356"/>
      <c r="Q79" s="355"/>
      <c r="R79" s="355"/>
      <c r="S79" s="355"/>
      <c r="T79" s="355"/>
      <c r="U79" s="355"/>
      <c r="V79" s="355"/>
      <c r="W79" s="355"/>
      <c r="X79" s="355"/>
      <c r="Y79" s="355"/>
      <c r="Z79" s="355"/>
      <c r="AA79" s="355"/>
      <c r="AB79" s="355"/>
      <c r="AC79" s="355"/>
      <c r="AD79" s="355"/>
      <c r="AE79" s="355"/>
      <c r="AF79" s="355"/>
      <c r="AG79" s="355"/>
      <c r="AH79" s="355"/>
      <c r="AI79" s="355"/>
      <c r="AJ79" s="355"/>
      <c r="AK79" s="355"/>
      <c r="AL79" s="355"/>
      <c r="AM79" s="355"/>
      <c r="AN79" s="355"/>
      <c r="AO79" s="355"/>
      <c r="AP79" s="355"/>
      <c r="AQ79" s="355"/>
      <c r="AR79" s="355"/>
      <c r="AS79" s="355"/>
      <c r="AT79" s="356"/>
      <c r="AU79" s="356"/>
      <c r="AV79" s="355"/>
      <c r="AW79" s="355"/>
      <c r="AX79" s="356"/>
      <c r="AY79" s="357"/>
      <c r="AZ79" s="357"/>
      <c r="BA79" s="357"/>
      <c r="BB79" s="358"/>
      <c r="BC79" s="357"/>
      <c r="BD79" s="357"/>
      <c r="BE79" s="358"/>
      <c r="BF79" s="357"/>
      <c r="BG79" s="357"/>
      <c r="BH79" s="357"/>
      <c r="BI79" s="357"/>
      <c r="BJ79" s="357"/>
      <c r="BK79" s="357"/>
      <c r="BL79" s="357"/>
      <c r="BM79" s="358"/>
      <c r="BN79" s="358"/>
      <c r="BO79" s="358"/>
      <c r="BP79" s="358"/>
      <c r="BQ79" s="358"/>
      <c r="BR79" s="358"/>
      <c r="BS79" s="358"/>
      <c r="BT79" s="358"/>
      <c r="BU79" s="358"/>
      <c r="BV79" s="358"/>
      <c r="BW79" s="358"/>
      <c r="BX79" s="281">
        <f t="shared" si="76"/>
        <v>0</v>
      </c>
    </row>
    <row r="80" spans="1:76" ht="19.5" customHeight="1">
      <c r="A80" s="356"/>
      <c r="B80" s="356"/>
      <c r="C80" s="356"/>
      <c r="D80" s="356"/>
      <c r="E80" s="356"/>
      <c r="F80" s="355"/>
      <c r="G80" s="356"/>
      <c r="H80" s="356"/>
      <c r="I80" s="355"/>
      <c r="J80" s="356"/>
      <c r="K80" s="355"/>
      <c r="L80" s="356"/>
      <c r="M80" s="355"/>
      <c r="N80" s="356"/>
      <c r="O80" s="355"/>
      <c r="P80" s="356"/>
      <c r="Q80" s="355"/>
      <c r="R80" s="355"/>
      <c r="S80" s="355"/>
      <c r="T80" s="355"/>
      <c r="U80" s="355"/>
      <c r="V80" s="355"/>
      <c r="W80" s="355"/>
      <c r="X80" s="355"/>
      <c r="Y80" s="355"/>
      <c r="Z80" s="355"/>
      <c r="AA80" s="355"/>
      <c r="AB80" s="355"/>
      <c r="AC80" s="355"/>
      <c r="AD80" s="355"/>
      <c r="AE80" s="355"/>
      <c r="AF80" s="355"/>
      <c r="AG80" s="355"/>
      <c r="AH80" s="355"/>
      <c r="AI80" s="355"/>
      <c r="AJ80" s="355"/>
      <c r="AK80" s="355"/>
      <c r="AL80" s="355"/>
      <c r="AM80" s="355"/>
      <c r="AN80" s="355"/>
      <c r="AO80" s="355"/>
      <c r="AP80" s="355"/>
      <c r="AQ80" s="355"/>
      <c r="AR80" s="355"/>
      <c r="AS80" s="355"/>
      <c r="AT80" s="356"/>
      <c r="AU80" s="356"/>
      <c r="AV80" s="355"/>
      <c r="AW80" s="355"/>
      <c r="AX80" s="356"/>
      <c r="AY80" s="357"/>
      <c r="AZ80" s="357"/>
      <c r="BA80" s="357"/>
      <c r="BB80" s="358"/>
      <c r="BC80" s="357"/>
      <c r="BD80" s="357"/>
      <c r="BE80" s="358"/>
      <c r="BF80" s="357"/>
      <c r="BG80" s="357"/>
      <c r="BH80" s="357"/>
      <c r="BI80" s="357"/>
      <c r="BJ80" s="357"/>
      <c r="BK80" s="357"/>
      <c r="BL80" s="357"/>
      <c r="BM80" s="358"/>
      <c r="BN80" s="358"/>
      <c r="BO80" s="358"/>
      <c r="BP80" s="358"/>
      <c r="BQ80" s="358"/>
      <c r="BR80" s="358"/>
      <c r="BS80" s="358"/>
      <c r="BT80" s="358"/>
      <c r="BU80" s="358"/>
      <c r="BV80" s="358"/>
      <c r="BW80" s="358"/>
      <c r="BX80" s="281">
        <f t="shared" si="76"/>
        <v>0</v>
      </c>
    </row>
    <row r="81" spans="1:76" ht="19.5" customHeight="1">
      <c r="A81" s="356"/>
      <c r="B81" s="356"/>
      <c r="C81" s="356"/>
      <c r="D81" s="356"/>
      <c r="E81" s="356"/>
      <c r="F81" s="355"/>
      <c r="G81" s="356"/>
      <c r="H81" s="356"/>
      <c r="I81" s="355"/>
      <c r="J81" s="356"/>
      <c r="K81" s="355"/>
      <c r="L81" s="356"/>
      <c r="M81" s="355"/>
      <c r="N81" s="356"/>
      <c r="O81" s="355"/>
      <c r="P81" s="356"/>
      <c r="Q81" s="355"/>
      <c r="R81" s="355"/>
      <c r="S81" s="355"/>
      <c r="T81" s="355"/>
      <c r="U81" s="355"/>
      <c r="V81" s="355"/>
      <c r="W81" s="355"/>
      <c r="X81" s="355"/>
      <c r="Y81" s="355"/>
      <c r="Z81" s="355"/>
      <c r="AA81" s="355"/>
      <c r="AB81" s="355"/>
      <c r="AC81" s="355"/>
      <c r="AD81" s="355"/>
      <c r="AE81" s="355"/>
      <c r="AF81" s="355"/>
      <c r="AG81" s="355"/>
      <c r="AH81" s="355"/>
      <c r="AI81" s="355"/>
      <c r="AJ81" s="355"/>
      <c r="AK81" s="355"/>
      <c r="AL81" s="355"/>
      <c r="AM81" s="355"/>
      <c r="AN81" s="355"/>
      <c r="AO81" s="355"/>
      <c r="AP81" s="355"/>
      <c r="AQ81" s="355"/>
      <c r="AR81" s="355"/>
      <c r="AS81" s="355"/>
      <c r="AT81" s="356"/>
      <c r="AU81" s="356"/>
      <c r="AV81" s="355"/>
      <c r="AW81" s="355"/>
      <c r="AX81" s="356"/>
      <c r="AY81" s="357"/>
      <c r="AZ81" s="357"/>
      <c r="BA81" s="357"/>
      <c r="BB81" s="358"/>
      <c r="BC81" s="357"/>
      <c r="BD81" s="357"/>
      <c r="BE81" s="358"/>
      <c r="BF81" s="357"/>
      <c r="BG81" s="357"/>
      <c r="BH81" s="357"/>
      <c r="BI81" s="357"/>
      <c r="BJ81" s="357"/>
      <c r="BK81" s="357"/>
      <c r="BL81" s="357"/>
      <c r="BM81" s="358"/>
      <c r="BN81" s="358"/>
      <c r="BO81" s="358"/>
      <c r="BP81" s="358"/>
      <c r="BQ81" s="358"/>
      <c r="BR81" s="358"/>
      <c r="BS81" s="358"/>
      <c r="BT81" s="358"/>
      <c r="BU81" s="358"/>
      <c r="BV81" s="358"/>
      <c r="BW81" s="358"/>
      <c r="BX81" s="281">
        <f t="shared" si="76"/>
        <v>0</v>
      </c>
    </row>
    <row r="82" spans="1:76" ht="19.5" customHeight="1">
      <c r="A82" s="356"/>
      <c r="B82" s="356"/>
      <c r="C82" s="356"/>
      <c r="D82" s="356"/>
      <c r="E82" s="356"/>
      <c r="F82" s="355"/>
      <c r="G82" s="356"/>
      <c r="H82" s="356"/>
      <c r="I82" s="355"/>
      <c r="J82" s="356"/>
      <c r="K82" s="355"/>
      <c r="L82" s="356"/>
      <c r="M82" s="355"/>
      <c r="N82" s="356"/>
      <c r="O82" s="355"/>
      <c r="P82" s="356"/>
      <c r="Q82" s="355"/>
      <c r="R82" s="355"/>
      <c r="S82" s="355"/>
      <c r="T82" s="355"/>
      <c r="U82" s="355"/>
      <c r="V82" s="355"/>
      <c r="W82" s="355"/>
      <c r="X82" s="355"/>
      <c r="Y82" s="355"/>
      <c r="Z82" s="355"/>
      <c r="AA82" s="355"/>
      <c r="AB82" s="355"/>
      <c r="AC82" s="355"/>
      <c r="AD82" s="355"/>
      <c r="AE82" s="355"/>
      <c r="AF82" s="355"/>
      <c r="AG82" s="355"/>
      <c r="AH82" s="355"/>
      <c r="AI82" s="355"/>
      <c r="AJ82" s="355"/>
      <c r="AK82" s="355"/>
      <c r="AL82" s="355"/>
      <c r="AM82" s="355"/>
      <c r="AN82" s="355"/>
      <c r="AO82" s="355"/>
      <c r="AP82" s="355"/>
      <c r="AQ82" s="355"/>
      <c r="AR82" s="355"/>
      <c r="AS82" s="355"/>
      <c r="AT82" s="356"/>
      <c r="AU82" s="356"/>
      <c r="AV82" s="355"/>
      <c r="AW82" s="355"/>
      <c r="AX82" s="356"/>
      <c r="AY82" s="357"/>
      <c r="AZ82" s="357"/>
      <c r="BA82" s="357"/>
      <c r="BB82" s="358"/>
      <c r="BC82" s="357"/>
      <c r="BD82" s="357"/>
      <c r="BE82" s="358"/>
      <c r="BF82" s="357"/>
      <c r="BG82" s="357"/>
      <c r="BH82" s="357"/>
      <c r="BI82" s="357"/>
      <c r="BJ82" s="357"/>
      <c r="BK82" s="357"/>
      <c r="BL82" s="357"/>
      <c r="BM82" s="358"/>
      <c r="BN82" s="358"/>
      <c r="BO82" s="358"/>
      <c r="BP82" s="358"/>
      <c r="BQ82" s="358"/>
      <c r="BR82" s="358"/>
      <c r="BS82" s="358"/>
      <c r="BT82" s="358"/>
      <c r="BU82" s="358"/>
      <c r="BV82" s="358"/>
      <c r="BW82" s="358"/>
      <c r="BX82" s="281">
        <f t="shared" si="76"/>
        <v>0</v>
      </c>
    </row>
    <row r="83" spans="1:76" ht="19.5" customHeight="1">
      <c r="A83" s="356"/>
      <c r="B83" s="356"/>
      <c r="C83" s="356"/>
      <c r="D83" s="356"/>
      <c r="E83" s="356"/>
      <c r="F83" s="355"/>
      <c r="G83" s="356"/>
      <c r="H83" s="356"/>
      <c r="I83" s="355"/>
      <c r="J83" s="356"/>
      <c r="K83" s="355"/>
      <c r="L83" s="356"/>
      <c r="M83" s="355"/>
      <c r="N83" s="356"/>
      <c r="O83" s="355"/>
      <c r="P83" s="356"/>
      <c r="Q83" s="355"/>
      <c r="R83" s="355"/>
      <c r="S83" s="355"/>
      <c r="T83" s="355"/>
      <c r="U83" s="355"/>
      <c r="V83" s="355"/>
      <c r="W83" s="355"/>
      <c r="X83" s="355"/>
      <c r="Y83" s="355"/>
      <c r="Z83" s="355"/>
      <c r="AA83" s="355"/>
      <c r="AB83" s="355"/>
      <c r="AC83" s="355"/>
      <c r="AD83" s="355"/>
      <c r="AE83" s="355"/>
      <c r="AF83" s="355"/>
      <c r="AG83" s="355"/>
      <c r="AH83" s="355"/>
      <c r="AI83" s="355"/>
      <c r="AJ83" s="355"/>
      <c r="AK83" s="355"/>
      <c r="AL83" s="355"/>
      <c r="AM83" s="355"/>
      <c r="AN83" s="355"/>
      <c r="AO83" s="355"/>
      <c r="AP83" s="355"/>
      <c r="AQ83" s="355"/>
      <c r="AR83" s="355"/>
      <c r="AS83" s="355"/>
      <c r="AT83" s="356"/>
      <c r="AU83" s="356"/>
      <c r="AV83" s="355"/>
      <c r="AW83" s="355"/>
      <c r="AX83" s="356"/>
      <c r="AY83" s="357"/>
      <c r="AZ83" s="357"/>
      <c r="BA83" s="357"/>
      <c r="BB83" s="358"/>
      <c r="BC83" s="357"/>
      <c r="BD83" s="357"/>
      <c r="BE83" s="358"/>
      <c r="BF83" s="357"/>
      <c r="BG83" s="357"/>
      <c r="BH83" s="357"/>
      <c r="BI83" s="357"/>
      <c r="BJ83" s="357"/>
      <c r="BK83" s="357"/>
      <c r="BL83" s="357"/>
      <c r="BM83" s="358"/>
      <c r="BN83" s="358"/>
      <c r="BO83" s="358"/>
      <c r="BP83" s="358"/>
      <c r="BQ83" s="358"/>
      <c r="BR83" s="358"/>
      <c r="BS83" s="358"/>
      <c r="BT83" s="358"/>
      <c r="BU83" s="358"/>
      <c r="BV83" s="358"/>
      <c r="BW83" s="358"/>
      <c r="BX83" s="281">
        <f t="shared" si="76"/>
        <v>0</v>
      </c>
    </row>
    <row r="84" spans="1:76" ht="19.5" customHeight="1">
      <c r="A84" s="356"/>
      <c r="B84" s="356"/>
      <c r="C84" s="356"/>
      <c r="D84" s="356"/>
      <c r="E84" s="356"/>
      <c r="F84" s="355"/>
      <c r="G84" s="356"/>
      <c r="H84" s="356"/>
      <c r="I84" s="355"/>
      <c r="J84" s="356"/>
      <c r="K84" s="355"/>
      <c r="L84" s="356"/>
      <c r="M84" s="355"/>
      <c r="N84" s="356"/>
      <c r="O84" s="355"/>
      <c r="P84" s="356"/>
      <c r="Q84" s="355"/>
      <c r="R84" s="355"/>
      <c r="S84" s="355"/>
      <c r="T84" s="355"/>
      <c r="U84" s="355"/>
      <c r="V84" s="355"/>
      <c r="W84" s="355"/>
      <c r="X84" s="355"/>
      <c r="Y84" s="355"/>
      <c r="Z84" s="355"/>
      <c r="AA84" s="355"/>
      <c r="AB84" s="355"/>
      <c r="AC84" s="355"/>
      <c r="AD84" s="355"/>
      <c r="AE84" s="355"/>
      <c r="AF84" s="355"/>
      <c r="AG84" s="355"/>
      <c r="AH84" s="355"/>
      <c r="AI84" s="355"/>
      <c r="AJ84" s="355"/>
      <c r="AK84" s="355"/>
      <c r="AL84" s="355"/>
      <c r="AM84" s="355"/>
      <c r="AN84" s="355"/>
      <c r="AO84" s="355"/>
      <c r="AP84" s="355"/>
      <c r="AQ84" s="355"/>
      <c r="AR84" s="355"/>
      <c r="AS84" s="355"/>
      <c r="AT84" s="356"/>
      <c r="AU84" s="356"/>
      <c r="AV84" s="355"/>
      <c r="AW84" s="355"/>
      <c r="AX84" s="356"/>
      <c r="AY84" s="357"/>
      <c r="AZ84" s="357"/>
      <c r="BA84" s="357"/>
      <c r="BB84" s="358"/>
      <c r="BC84" s="357"/>
      <c r="BD84" s="357"/>
      <c r="BE84" s="358"/>
      <c r="BF84" s="357"/>
      <c r="BG84" s="357"/>
      <c r="BH84" s="357"/>
      <c r="BI84" s="357"/>
      <c r="BJ84" s="357"/>
      <c r="BK84" s="357"/>
      <c r="BL84" s="357"/>
      <c r="BM84" s="358"/>
      <c r="BN84" s="358"/>
      <c r="BO84" s="358"/>
      <c r="BP84" s="358"/>
      <c r="BQ84" s="358"/>
      <c r="BR84" s="358"/>
      <c r="BS84" s="358"/>
      <c r="BT84" s="358"/>
      <c r="BU84" s="358"/>
      <c r="BV84" s="358"/>
      <c r="BW84" s="358"/>
      <c r="BX84" s="281">
        <f t="shared" si="76"/>
        <v>0</v>
      </c>
    </row>
    <row r="85" spans="1:76" ht="19.5" customHeight="1">
      <c r="A85" s="356"/>
      <c r="B85" s="356"/>
      <c r="C85" s="356"/>
      <c r="D85" s="356"/>
      <c r="E85" s="356"/>
      <c r="F85" s="355"/>
      <c r="G85" s="356"/>
      <c r="H85" s="356"/>
      <c r="I85" s="355"/>
      <c r="J85" s="356"/>
      <c r="K85" s="355"/>
      <c r="L85" s="356"/>
      <c r="M85" s="355"/>
      <c r="N85" s="356"/>
      <c r="O85" s="355"/>
      <c r="P85" s="356"/>
      <c r="Q85" s="355"/>
      <c r="R85" s="355"/>
      <c r="S85" s="355"/>
      <c r="T85" s="355"/>
      <c r="U85" s="355"/>
      <c r="V85" s="355"/>
      <c r="W85" s="355"/>
      <c r="X85" s="355"/>
      <c r="Y85" s="355"/>
      <c r="Z85" s="355"/>
      <c r="AA85" s="355"/>
      <c r="AB85" s="355"/>
      <c r="AC85" s="355"/>
      <c r="AD85" s="355"/>
      <c r="AE85" s="355"/>
      <c r="AF85" s="355"/>
      <c r="AG85" s="355"/>
      <c r="AH85" s="355"/>
      <c r="AI85" s="355"/>
      <c r="AJ85" s="355"/>
      <c r="AK85" s="355"/>
      <c r="AL85" s="355"/>
      <c r="AM85" s="355"/>
      <c r="AN85" s="355"/>
      <c r="AO85" s="355"/>
      <c r="AP85" s="355"/>
      <c r="AQ85" s="355"/>
      <c r="AR85" s="355"/>
      <c r="AS85" s="355"/>
      <c r="AT85" s="356"/>
      <c r="AU85" s="356"/>
      <c r="AV85" s="355"/>
      <c r="AW85" s="355"/>
      <c r="AX85" s="356"/>
      <c r="AY85" s="357"/>
      <c r="AZ85" s="357"/>
      <c r="BA85" s="357"/>
      <c r="BB85" s="358"/>
      <c r="BC85" s="357"/>
      <c r="BD85" s="357"/>
      <c r="BE85" s="358"/>
      <c r="BF85" s="357"/>
      <c r="BG85" s="357"/>
      <c r="BH85" s="357"/>
      <c r="BI85" s="357"/>
      <c r="BJ85" s="357"/>
      <c r="BK85" s="357"/>
      <c r="BL85" s="357"/>
      <c r="BM85" s="358"/>
      <c r="BN85" s="358"/>
      <c r="BO85" s="358"/>
      <c r="BP85" s="358"/>
      <c r="BQ85" s="358"/>
      <c r="BR85" s="358"/>
      <c r="BS85" s="358"/>
      <c r="BT85" s="358"/>
      <c r="BU85" s="358"/>
      <c r="BV85" s="358"/>
      <c r="BW85" s="358"/>
      <c r="BX85" s="281">
        <f t="shared" si="76"/>
        <v>0</v>
      </c>
    </row>
    <row r="86" spans="1:76" ht="19.5" customHeight="1">
      <c r="A86" s="356"/>
      <c r="B86" s="356"/>
      <c r="C86" s="356"/>
      <c r="D86" s="356"/>
      <c r="E86" s="356"/>
      <c r="F86" s="355"/>
      <c r="G86" s="356"/>
      <c r="H86" s="356"/>
      <c r="I86" s="355"/>
      <c r="J86" s="356"/>
      <c r="K86" s="355"/>
      <c r="L86" s="356"/>
      <c r="M86" s="355"/>
      <c r="N86" s="356"/>
      <c r="O86" s="355"/>
      <c r="P86" s="356"/>
      <c r="Q86" s="355"/>
      <c r="R86" s="355"/>
      <c r="S86" s="355"/>
      <c r="T86" s="355"/>
      <c r="U86" s="355"/>
      <c r="V86" s="355"/>
      <c r="W86" s="355"/>
      <c r="X86" s="355"/>
      <c r="Y86" s="355"/>
      <c r="Z86" s="355"/>
      <c r="AA86" s="355"/>
      <c r="AB86" s="355"/>
      <c r="AC86" s="355"/>
      <c r="AD86" s="355"/>
      <c r="AE86" s="355"/>
      <c r="AF86" s="355"/>
      <c r="AG86" s="355"/>
      <c r="AH86" s="355"/>
      <c r="AI86" s="355"/>
      <c r="AJ86" s="355"/>
      <c r="AK86" s="355"/>
      <c r="AL86" s="355"/>
      <c r="AM86" s="355"/>
      <c r="AN86" s="355"/>
      <c r="AO86" s="355"/>
      <c r="AP86" s="355"/>
      <c r="AQ86" s="355"/>
      <c r="AR86" s="355"/>
      <c r="AS86" s="355"/>
      <c r="AT86" s="356"/>
      <c r="AU86" s="356"/>
      <c r="AV86" s="355"/>
      <c r="AW86" s="355"/>
      <c r="AX86" s="356"/>
      <c r="AY86" s="357"/>
      <c r="AZ86" s="357"/>
      <c r="BA86" s="357"/>
      <c r="BB86" s="358"/>
      <c r="BC86" s="357"/>
      <c r="BD86" s="357"/>
      <c r="BE86" s="358"/>
      <c r="BF86" s="357"/>
      <c r="BG86" s="357"/>
      <c r="BH86" s="357"/>
      <c r="BI86" s="357"/>
      <c r="BJ86" s="357"/>
      <c r="BK86" s="357"/>
      <c r="BL86" s="357"/>
      <c r="BM86" s="358"/>
      <c r="BN86" s="358"/>
      <c r="BO86" s="358"/>
      <c r="BP86" s="358"/>
      <c r="BQ86" s="358"/>
      <c r="BR86" s="358"/>
      <c r="BS86" s="358"/>
      <c r="BT86" s="358"/>
      <c r="BU86" s="358"/>
      <c r="BV86" s="358"/>
      <c r="BW86" s="358"/>
      <c r="BX86" s="281">
        <f t="shared" si="76"/>
        <v>0</v>
      </c>
    </row>
    <row r="87" spans="1:76" ht="19.5" customHeight="1">
      <c r="A87" s="356"/>
      <c r="B87" s="356"/>
      <c r="C87" s="356"/>
      <c r="D87" s="356"/>
      <c r="E87" s="356"/>
      <c r="F87" s="355"/>
      <c r="G87" s="356"/>
      <c r="H87" s="356"/>
      <c r="I87" s="355"/>
      <c r="J87" s="356"/>
      <c r="K87" s="355"/>
      <c r="L87" s="356"/>
      <c r="M87" s="355"/>
      <c r="N87" s="356"/>
      <c r="O87" s="355"/>
      <c r="P87" s="356"/>
      <c r="Q87" s="355"/>
      <c r="R87" s="355"/>
      <c r="S87" s="355"/>
      <c r="T87" s="355"/>
      <c r="U87" s="355"/>
      <c r="V87" s="355"/>
      <c r="W87" s="355"/>
      <c r="X87" s="355"/>
      <c r="Y87" s="355"/>
      <c r="Z87" s="355"/>
      <c r="AA87" s="355"/>
      <c r="AB87" s="355"/>
      <c r="AC87" s="355"/>
      <c r="AD87" s="355"/>
      <c r="AE87" s="355"/>
      <c r="AF87" s="355"/>
      <c r="AG87" s="355"/>
      <c r="AH87" s="355"/>
      <c r="AI87" s="355"/>
      <c r="AJ87" s="355"/>
      <c r="AK87" s="355"/>
      <c r="AL87" s="355"/>
      <c r="AM87" s="355"/>
      <c r="AN87" s="355"/>
      <c r="AO87" s="355"/>
      <c r="AP87" s="355"/>
      <c r="AQ87" s="355"/>
      <c r="AR87" s="355"/>
      <c r="AS87" s="355"/>
      <c r="AT87" s="356"/>
      <c r="AU87" s="356"/>
      <c r="AV87" s="355"/>
      <c r="AW87" s="355"/>
      <c r="AX87" s="356"/>
      <c r="AY87" s="357"/>
      <c r="AZ87" s="357"/>
      <c r="BA87" s="357"/>
      <c r="BB87" s="358"/>
      <c r="BC87" s="357"/>
      <c r="BD87" s="357"/>
      <c r="BE87" s="358"/>
      <c r="BF87" s="357"/>
      <c r="BG87" s="357"/>
      <c r="BH87" s="357"/>
      <c r="BI87" s="357"/>
      <c r="BJ87" s="357"/>
      <c r="BK87" s="357"/>
      <c r="BL87" s="357"/>
      <c r="BM87" s="358"/>
      <c r="BN87" s="358"/>
      <c r="BO87" s="358"/>
      <c r="BP87" s="358"/>
      <c r="BQ87" s="358"/>
      <c r="BR87" s="358"/>
      <c r="BS87" s="358"/>
      <c r="BT87" s="358"/>
      <c r="BU87" s="358"/>
      <c r="BV87" s="358"/>
      <c r="BW87" s="358"/>
      <c r="BX87" s="281">
        <f t="shared" si="76"/>
        <v>0</v>
      </c>
    </row>
    <row r="88" spans="1:76" ht="19.5" customHeight="1">
      <c r="A88" s="356"/>
      <c r="B88" s="356"/>
      <c r="C88" s="356"/>
      <c r="D88" s="356"/>
      <c r="E88" s="356"/>
      <c r="F88" s="355"/>
      <c r="G88" s="356"/>
      <c r="H88" s="356"/>
      <c r="I88" s="355"/>
      <c r="J88" s="356"/>
      <c r="K88" s="355"/>
      <c r="L88" s="356"/>
      <c r="M88" s="355"/>
      <c r="N88" s="356"/>
      <c r="O88" s="355"/>
      <c r="P88" s="356"/>
      <c r="Q88" s="355"/>
      <c r="R88" s="355"/>
      <c r="S88" s="355"/>
      <c r="T88" s="355"/>
      <c r="U88" s="355"/>
      <c r="V88" s="355"/>
      <c r="W88" s="355"/>
      <c r="X88" s="355"/>
      <c r="Y88" s="355"/>
      <c r="Z88" s="355"/>
      <c r="AA88" s="355"/>
      <c r="AB88" s="355"/>
      <c r="AC88" s="355"/>
      <c r="AD88" s="355"/>
      <c r="AE88" s="355"/>
      <c r="AF88" s="355"/>
      <c r="AG88" s="355"/>
      <c r="AH88" s="355"/>
      <c r="AI88" s="355"/>
      <c r="AJ88" s="355"/>
      <c r="AK88" s="355"/>
      <c r="AL88" s="355"/>
      <c r="AM88" s="355"/>
      <c r="AN88" s="355"/>
      <c r="AO88" s="355"/>
      <c r="AP88" s="355"/>
      <c r="AQ88" s="355"/>
      <c r="AR88" s="355"/>
      <c r="AS88" s="355"/>
      <c r="AT88" s="356"/>
      <c r="AU88" s="356"/>
      <c r="AV88" s="355"/>
      <c r="AW88" s="355"/>
      <c r="AX88" s="356"/>
      <c r="AY88" s="357"/>
      <c r="AZ88" s="357"/>
      <c r="BA88" s="357"/>
      <c r="BB88" s="358"/>
      <c r="BC88" s="357"/>
      <c r="BD88" s="357"/>
      <c r="BE88" s="358"/>
      <c r="BF88" s="357"/>
      <c r="BG88" s="357"/>
      <c r="BH88" s="357"/>
      <c r="BI88" s="357"/>
      <c r="BJ88" s="357"/>
      <c r="BK88" s="357"/>
      <c r="BL88" s="357"/>
      <c r="BM88" s="358"/>
      <c r="BN88" s="358"/>
      <c r="BO88" s="358"/>
      <c r="BP88" s="358"/>
      <c r="BQ88" s="358"/>
      <c r="BR88" s="358"/>
      <c r="BS88" s="358"/>
      <c r="BT88" s="358"/>
      <c r="BU88" s="358"/>
      <c r="BV88" s="358"/>
      <c r="BW88" s="358"/>
      <c r="BX88" s="281">
        <f t="shared" si="76"/>
        <v>0</v>
      </c>
    </row>
    <row r="89" spans="1:76" ht="19.5" customHeight="1">
      <c r="A89" s="356"/>
      <c r="B89" s="356"/>
      <c r="C89" s="356"/>
      <c r="D89" s="356"/>
      <c r="E89" s="356"/>
      <c r="F89" s="355"/>
      <c r="G89" s="356"/>
      <c r="H89" s="356"/>
      <c r="I89" s="355"/>
      <c r="J89" s="356"/>
      <c r="K89" s="355"/>
      <c r="L89" s="356"/>
      <c r="M89" s="355"/>
      <c r="N89" s="356"/>
      <c r="O89" s="355"/>
      <c r="P89" s="356"/>
      <c r="Q89" s="355"/>
      <c r="R89" s="355"/>
      <c r="S89" s="355"/>
      <c r="T89" s="355"/>
      <c r="U89" s="355"/>
      <c r="V89" s="355"/>
      <c r="W89" s="355"/>
      <c r="X89" s="355"/>
      <c r="Y89" s="355"/>
      <c r="Z89" s="355"/>
      <c r="AA89" s="355"/>
      <c r="AB89" s="355"/>
      <c r="AC89" s="355"/>
      <c r="AD89" s="355"/>
      <c r="AE89" s="355"/>
      <c r="AF89" s="355"/>
      <c r="AG89" s="355"/>
      <c r="AH89" s="355"/>
      <c r="AI89" s="355"/>
      <c r="AJ89" s="355"/>
      <c r="AK89" s="355"/>
      <c r="AL89" s="355"/>
      <c r="AM89" s="355"/>
      <c r="AN89" s="355"/>
      <c r="AO89" s="355"/>
      <c r="AP89" s="355"/>
      <c r="AQ89" s="355"/>
      <c r="AR89" s="355"/>
      <c r="AS89" s="355"/>
      <c r="AT89" s="356"/>
      <c r="AU89" s="356"/>
      <c r="AV89" s="355"/>
      <c r="AW89" s="355"/>
      <c r="AX89" s="356"/>
      <c r="AY89" s="357"/>
      <c r="AZ89" s="357"/>
      <c r="BA89" s="357"/>
      <c r="BB89" s="358"/>
      <c r="BC89" s="357"/>
      <c r="BD89" s="357"/>
      <c r="BE89" s="358"/>
      <c r="BF89" s="357"/>
      <c r="BG89" s="357"/>
      <c r="BH89" s="357"/>
      <c r="BI89" s="357"/>
      <c r="BJ89" s="357"/>
      <c r="BK89" s="357"/>
      <c r="BL89" s="357"/>
      <c r="BM89" s="358"/>
      <c r="BN89" s="358"/>
      <c r="BO89" s="358"/>
      <c r="BP89" s="358"/>
      <c r="BQ89" s="358"/>
      <c r="BR89" s="358"/>
      <c r="BS89" s="358"/>
      <c r="BT89" s="358"/>
      <c r="BU89" s="358"/>
      <c r="BV89" s="358"/>
      <c r="BW89" s="358"/>
      <c r="BX89" s="281">
        <f t="shared" si="76"/>
        <v>0</v>
      </c>
    </row>
    <row r="90" spans="1:76" ht="19.5" customHeight="1">
      <c r="A90" s="356"/>
      <c r="B90" s="356"/>
      <c r="C90" s="356"/>
      <c r="D90" s="356"/>
      <c r="E90" s="356"/>
      <c r="F90" s="355"/>
      <c r="G90" s="356"/>
      <c r="H90" s="356"/>
      <c r="I90" s="355"/>
      <c r="J90" s="356"/>
      <c r="K90" s="355"/>
      <c r="L90" s="356"/>
      <c r="M90" s="355"/>
      <c r="N90" s="356"/>
      <c r="O90" s="355"/>
      <c r="P90" s="356"/>
      <c r="Q90" s="355"/>
      <c r="R90" s="355"/>
      <c r="S90" s="355"/>
      <c r="T90" s="355"/>
      <c r="U90" s="355"/>
      <c r="V90" s="355"/>
      <c r="W90" s="355"/>
      <c r="X90" s="355"/>
      <c r="Y90" s="355"/>
      <c r="Z90" s="355"/>
      <c r="AA90" s="355"/>
      <c r="AB90" s="355"/>
      <c r="AC90" s="355"/>
      <c r="AD90" s="355"/>
      <c r="AE90" s="355"/>
      <c r="AF90" s="355"/>
      <c r="AG90" s="355"/>
      <c r="AH90" s="355"/>
      <c r="AI90" s="355"/>
      <c r="AJ90" s="355"/>
      <c r="AK90" s="355"/>
      <c r="AL90" s="355"/>
      <c r="AM90" s="355"/>
      <c r="AN90" s="355"/>
      <c r="AO90" s="355"/>
      <c r="AP90" s="355"/>
      <c r="AQ90" s="355"/>
      <c r="AR90" s="355"/>
      <c r="AS90" s="355"/>
      <c r="AT90" s="356"/>
      <c r="AU90" s="356"/>
      <c r="AV90" s="355"/>
      <c r="AW90" s="355"/>
      <c r="AX90" s="356"/>
      <c r="AY90" s="357"/>
      <c r="AZ90" s="357"/>
      <c r="BA90" s="357"/>
      <c r="BB90" s="358"/>
      <c r="BC90" s="357"/>
      <c r="BD90" s="357"/>
      <c r="BE90" s="358"/>
      <c r="BF90" s="357"/>
      <c r="BG90" s="357"/>
      <c r="BH90" s="357"/>
      <c r="BI90" s="357"/>
      <c r="BJ90" s="357"/>
      <c r="BK90" s="357"/>
      <c r="BL90" s="357"/>
      <c r="BM90" s="358"/>
      <c r="BN90" s="358"/>
      <c r="BO90" s="358"/>
      <c r="BP90" s="358"/>
      <c r="BQ90" s="358"/>
      <c r="BR90" s="358"/>
      <c r="BS90" s="358"/>
      <c r="BT90" s="358"/>
      <c r="BU90" s="358"/>
      <c r="BV90" s="358"/>
      <c r="BW90" s="358"/>
      <c r="BX90" s="281">
        <f t="shared" si="76"/>
        <v>0</v>
      </c>
    </row>
    <row r="91" spans="1:76" ht="19.5" customHeight="1">
      <c r="A91" s="356"/>
      <c r="B91" s="356"/>
      <c r="C91" s="356"/>
      <c r="D91" s="356"/>
      <c r="E91" s="356"/>
      <c r="F91" s="355"/>
      <c r="G91" s="356"/>
      <c r="H91" s="356"/>
      <c r="I91" s="355"/>
      <c r="J91" s="356"/>
      <c r="K91" s="355"/>
      <c r="L91" s="356"/>
      <c r="M91" s="355"/>
      <c r="N91" s="356"/>
      <c r="O91" s="355"/>
      <c r="P91" s="356"/>
      <c r="Q91" s="355"/>
      <c r="R91" s="355"/>
      <c r="S91" s="355"/>
      <c r="T91" s="355"/>
      <c r="U91" s="355"/>
      <c r="V91" s="355"/>
      <c r="W91" s="355"/>
      <c r="X91" s="355"/>
      <c r="Y91" s="355"/>
      <c r="Z91" s="355"/>
      <c r="AA91" s="355"/>
      <c r="AB91" s="355"/>
      <c r="AC91" s="355"/>
      <c r="AD91" s="355"/>
      <c r="AE91" s="355"/>
      <c r="AF91" s="355"/>
      <c r="AG91" s="355"/>
      <c r="AH91" s="355"/>
      <c r="AI91" s="355"/>
      <c r="AJ91" s="355"/>
      <c r="AK91" s="355"/>
      <c r="AL91" s="355"/>
      <c r="AM91" s="355"/>
      <c r="AN91" s="355"/>
      <c r="AO91" s="355"/>
      <c r="AP91" s="355"/>
      <c r="AQ91" s="355"/>
      <c r="AR91" s="355"/>
      <c r="AS91" s="355"/>
      <c r="AT91" s="356"/>
      <c r="AU91" s="356"/>
      <c r="AV91" s="355"/>
      <c r="AW91" s="355"/>
      <c r="AX91" s="356"/>
      <c r="AY91" s="357"/>
      <c r="AZ91" s="357"/>
      <c r="BA91" s="357"/>
      <c r="BB91" s="358"/>
      <c r="BC91" s="357"/>
      <c r="BD91" s="357"/>
      <c r="BE91" s="358"/>
      <c r="BF91" s="357"/>
      <c r="BG91" s="357"/>
      <c r="BH91" s="357"/>
      <c r="BI91" s="357"/>
      <c r="BJ91" s="357"/>
      <c r="BK91" s="357"/>
      <c r="BL91" s="357"/>
      <c r="BM91" s="358"/>
      <c r="BN91" s="358"/>
      <c r="BO91" s="358"/>
      <c r="BP91" s="358"/>
      <c r="BQ91" s="358"/>
      <c r="BR91" s="358"/>
      <c r="BS91" s="358"/>
      <c r="BT91" s="358"/>
      <c r="BU91" s="358"/>
      <c r="BV91" s="358"/>
      <c r="BW91" s="358"/>
      <c r="BX91" s="281">
        <f t="shared" si="76"/>
        <v>0</v>
      </c>
    </row>
    <row r="92" spans="1:76" ht="19.5" customHeight="1">
      <c r="A92" s="356"/>
      <c r="B92" s="356"/>
      <c r="C92" s="356"/>
      <c r="D92" s="356"/>
      <c r="E92" s="356"/>
      <c r="F92" s="355"/>
      <c r="G92" s="356"/>
      <c r="H92" s="356"/>
      <c r="I92" s="355"/>
      <c r="J92" s="356"/>
      <c r="K92" s="355"/>
      <c r="L92" s="356"/>
      <c r="M92" s="355"/>
      <c r="N92" s="356"/>
      <c r="O92" s="355"/>
      <c r="P92" s="356"/>
      <c r="Q92" s="355"/>
      <c r="R92" s="355"/>
      <c r="S92" s="355"/>
      <c r="T92" s="355"/>
      <c r="U92" s="355"/>
      <c r="V92" s="355"/>
      <c r="W92" s="355"/>
      <c r="X92" s="355"/>
      <c r="Y92" s="355"/>
      <c r="Z92" s="355"/>
      <c r="AA92" s="355"/>
      <c r="AB92" s="355"/>
      <c r="AC92" s="355"/>
      <c r="AD92" s="355"/>
      <c r="AE92" s="355"/>
      <c r="AF92" s="355"/>
      <c r="AG92" s="355"/>
      <c r="AH92" s="355"/>
      <c r="AI92" s="355"/>
      <c r="AJ92" s="355"/>
      <c r="AK92" s="355"/>
      <c r="AL92" s="355"/>
      <c r="AM92" s="355"/>
      <c r="AN92" s="355"/>
      <c r="AO92" s="355"/>
      <c r="AP92" s="355"/>
      <c r="AQ92" s="355"/>
      <c r="AR92" s="355"/>
      <c r="AS92" s="355"/>
      <c r="AT92" s="356"/>
      <c r="AU92" s="356"/>
      <c r="AV92" s="355"/>
      <c r="AW92" s="355"/>
      <c r="AX92" s="356"/>
      <c r="AY92" s="357"/>
      <c r="AZ92" s="357"/>
      <c r="BA92" s="357"/>
      <c r="BB92" s="358"/>
      <c r="BC92" s="357"/>
      <c r="BD92" s="357"/>
      <c r="BE92" s="358"/>
      <c r="BF92" s="357"/>
      <c r="BG92" s="357"/>
      <c r="BH92" s="357"/>
      <c r="BI92" s="357"/>
      <c r="BJ92" s="357"/>
      <c r="BK92" s="357"/>
      <c r="BL92" s="357"/>
      <c r="BM92" s="358"/>
      <c r="BN92" s="358"/>
      <c r="BO92" s="358"/>
      <c r="BP92" s="358"/>
      <c r="BQ92" s="358"/>
      <c r="BR92" s="358"/>
      <c r="BS92" s="358"/>
      <c r="BT92" s="358"/>
      <c r="BU92" s="358"/>
      <c r="BV92" s="358"/>
      <c r="BW92" s="358"/>
      <c r="BX92" s="281">
        <f t="shared" si="76"/>
        <v>0</v>
      </c>
    </row>
    <row r="93" spans="1:76" ht="19.5" customHeight="1">
      <c r="A93" s="356"/>
      <c r="B93" s="356"/>
      <c r="C93" s="356"/>
      <c r="D93" s="356"/>
      <c r="E93" s="356"/>
      <c r="F93" s="355"/>
      <c r="G93" s="356"/>
      <c r="H93" s="356"/>
      <c r="I93" s="355"/>
      <c r="J93" s="356"/>
      <c r="K93" s="355"/>
      <c r="L93" s="356"/>
      <c r="M93" s="355"/>
      <c r="N93" s="356"/>
      <c r="O93" s="355"/>
      <c r="P93" s="356"/>
      <c r="Q93" s="355"/>
      <c r="R93" s="355"/>
      <c r="S93" s="355"/>
      <c r="T93" s="355"/>
      <c r="U93" s="355"/>
      <c r="V93" s="355"/>
      <c r="W93" s="355"/>
      <c r="X93" s="355"/>
      <c r="Y93" s="355"/>
      <c r="Z93" s="355"/>
      <c r="AA93" s="355"/>
      <c r="AB93" s="355"/>
      <c r="AC93" s="355"/>
      <c r="AD93" s="355"/>
      <c r="AE93" s="355"/>
      <c r="AF93" s="355"/>
      <c r="AG93" s="355"/>
      <c r="AH93" s="355"/>
      <c r="AI93" s="355"/>
      <c r="AJ93" s="355"/>
      <c r="AK93" s="355"/>
      <c r="AL93" s="355"/>
      <c r="AM93" s="355"/>
      <c r="AN93" s="355"/>
      <c r="AO93" s="355"/>
      <c r="AP93" s="355"/>
      <c r="AQ93" s="355"/>
      <c r="AR93" s="355"/>
      <c r="AS93" s="355"/>
      <c r="AT93" s="356"/>
      <c r="AU93" s="356"/>
      <c r="AV93" s="355"/>
      <c r="AW93" s="355"/>
      <c r="AX93" s="356"/>
      <c r="AY93" s="357"/>
      <c r="AZ93" s="357"/>
      <c r="BA93" s="357"/>
      <c r="BB93" s="358"/>
      <c r="BC93" s="357"/>
      <c r="BD93" s="357"/>
      <c r="BE93" s="358"/>
      <c r="BF93" s="357"/>
      <c r="BG93" s="357"/>
      <c r="BH93" s="357"/>
      <c r="BI93" s="357"/>
      <c r="BJ93" s="357"/>
      <c r="BK93" s="357"/>
      <c r="BL93" s="357"/>
      <c r="BM93" s="358"/>
      <c r="BN93" s="358"/>
      <c r="BO93" s="358"/>
      <c r="BP93" s="358"/>
      <c r="BQ93" s="358"/>
      <c r="BR93" s="358"/>
      <c r="BS93" s="358"/>
      <c r="BT93" s="358"/>
      <c r="BU93" s="358"/>
      <c r="BV93" s="358"/>
      <c r="BW93" s="358"/>
      <c r="BX93" s="281">
        <f t="shared" si="76"/>
        <v>0</v>
      </c>
    </row>
    <row r="94" spans="1:76" ht="19.5" customHeight="1">
      <c r="A94" s="356"/>
      <c r="B94" s="356"/>
      <c r="C94" s="356"/>
      <c r="D94" s="356"/>
      <c r="E94" s="356"/>
      <c r="F94" s="355"/>
      <c r="G94" s="356"/>
      <c r="H94" s="356"/>
      <c r="I94" s="355"/>
      <c r="J94" s="356"/>
      <c r="K94" s="355"/>
      <c r="L94" s="356"/>
      <c r="M94" s="355"/>
      <c r="N94" s="356"/>
      <c r="O94" s="355"/>
      <c r="P94" s="356"/>
      <c r="Q94" s="355"/>
      <c r="R94" s="355"/>
      <c r="S94" s="355"/>
      <c r="T94" s="355"/>
      <c r="U94" s="355"/>
      <c r="V94" s="355"/>
      <c r="W94" s="355"/>
      <c r="X94" s="355"/>
      <c r="Y94" s="355"/>
      <c r="Z94" s="355"/>
      <c r="AA94" s="355"/>
      <c r="AB94" s="355"/>
      <c r="AC94" s="355"/>
      <c r="AD94" s="355"/>
      <c r="AE94" s="355"/>
      <c r="AF94" s="355"/>
      <c r="AG94" s="355"/>
      <c r="AH94" s="355"/>
      <c r="AI94" s="355"/>
      <c r="AJ94" s="355"/>
      <c r="AK94" s="355"/>
      <c r="AL94" s="355"/>
      <c r="AM94" s="355"/>
      <c r="AN94" s="355"/>
      <c r="AO94" s="355"/>
      <c r="AP94" s="355"/>
      <c r="AQ94" s="355"/>
      <c r="AR94" s="355"/>
      <c r="AS94" s="355"/>
      <c r="AT94" s="356"/>
      <c r="AU94" s="356"/>
      <c r="AV94" s="355"/>
      <c r="AW94" s="355"/>
      <c r="AX94" s="356"/>
      <c r="AY94" s="357"/>
      <c r="AZ94" s="357"/>
      <c r="BA94" s="357"/>
      <c r="BB94" s="358"/>
      <c r="BC94" s="357"/>
      <c r="BD94" s="357"/>
      <c r="BE94" s="358"/>
      <c r="BF94" s="357"/>
      <c r="BG94" s="357"/>
      <c r="BH94" s="357"/>
      <c r="BI94" s="357"/>
      <c r="BJ94" s="357"/>
      <c r="BK94" s="357"/>
      <c r="BL94" s="357"/>
      <c r="BM94" s="358"/>
      <c r="BN94" s="358"/>
      <c r="BO94" s="358"/>
      <c r="BP94" s="358"/>
      <c r="BQ94" s="358"/>
      <c r="BR94" s="358"/>
      <c r="BS94" s="358"/>
      <c r="BT94" s="358"/>
      <c r="BU94" s="358"/>
      <c r="BV94" s="358"/>
      <c r="BW94" s="358"/>
      <c r="BX94" s="281">
        <f t="shared" si="76"/>
        <v>0</v>
      </c>
    </row>
    <row r="95" spans="1:76" ht="19.5" customHeight="1">
      <c r="A95" s="356"/>
      <c r="B95" s="356"/>
      <c r="C95" s="356"/>
      <c r="D95" s="356"/>
      <c r="E95" s="356"/>
      <c r="F95" s="355"/>
      <c r="G95" s="356"/>
      <c r="H95" s="356"/>
      <c r="I95" s="355"/>
      <c r="J95" s="356"/>
      <c r="K95" s="355"/>
      <c r="L95" s="356"/>
      <c r="M95" s="355"/>
      <c r="N95" s="356"/>
      <c r="O95" s="355"/>
      <c r="P95" s="356"/>
      <c r="Q95" s="355"/>
      <c r="R95" s="355"/>
      <c r="S95" s="355"/>
      <c r="T95" s="355"/>
      <c r="U95" s="355"/>
      <c r="V95" s="355"/>
      <c r="W95" s="355"/>
      <c r="X95" s="355"/>
      <c r="Y95" s="355"/>
      <c r="Z95" s="355"/>
      <c r="AA95" s="355"/>
      <c r="AB95" s="355"/>
      <c r="AC95" s="355"/>
      <c r="AD95" s="355"/>
      <c r="AE95" s="355"/>
      <c r="AF95" s="355"/>
      <c r="AG95" s="355"/>
      <c r="AH95" s="355"/>
      <c r="AI95" s="355"/>
      <c r="AJ95" s="355"/>
      <c r="AK95" s="355"/>
      <c r="AL95" s="355"/>
      <c r="AM95" s="355"/>
      <c r="AN95" s="355"/>
      <c r="AO95" s="355"/>
      <c r="AP95" s="355"/>
      <c r="AQ95" s="355"/>
      <c r="AR95" s="355"/>
      <c r="AS95" s="355"/>
      <c r="AT95" s="356"/>
      <c r="AU95" s="356"/>
      <c r="AV95" s="355"/>
      <c r="AW95" s="355"/>
      <c r="AX95" s="356"/>
      <c r="AY95" s="357"/>
      <c r="AZ95" s="357"/>
      <c r="BA95" s="357"/>
      <c r="BB95" s="358"/>
      <c r="BC95" s="357"/>
      <c r="BD95" s="357"/>
      <c r="BE95" s="358"/>
      <c r="BF95" s="357"/>
      <c r="BG95" s="357"/>
      <c r="BH95" s="357"/>
      <c r="BI95" s="357"/>
      <c r="BJ95" s="357"/>
      <c r="BK95" s="357"/>
      <c r="BL95" s="357"/>
      <c r="BM95" s="358"/>
      <c r="BN95" s="358"/>
      <c r="BO95" s="358"/>
      <c r="BP95" s="358"/>
      <c r="BQ95" s="358"/>
      <c r="BR95" s="358"/>
      <c r="BS95" s="358"/>
      <c r="BT95" s="358"/>
      <c r="BU95" s="358"/>
      <c r="BV95" s="358"/>
      <c r="BW95" s="358"/>
      <c r="BX95" s="281">
        <f t="shared" si="76"/>
        <v>0</v>
      </c>
    </row>
    <row r="96" spans="1:76" ht="19.5" customHeight="1">
      <c r="A96" s="356"/>
      <c r="B96" s="356"/>
      <c r="C96" s="356"/>
      <c r="D96" s="356"/>
      <c r="E96" s="356"/>
      <c r="F96" s="355"/>
      <c r="G96" s="356"/>
      <c r="H96" s="356"/>
      <c r="I96" s="355"/>
      <c r="J96" s="356"/>
      <c r="K96" s="355"/>
      <c r="L96" s="356"/>
      <c r="M96" s="355"/>
      <c r="N96" s="356"/>
      <c r="O96" s="355"/>
      <c r="P96" s="356"/>
      <c r="Q96" s="355"/>
      <c r="R96" s="355"/>
      <c r="S96" s="355"/>
      <c r="T96" s="355"/>
      <c r="U96" s="355"/>
      <c r="V96" s="355"/>
      <c r="W96" s="355"/>
      <c r="X96" s="355"/>
      <c r="Y96" s="355"/>
      <c r="Z96" s="355"/>
      <c r="AA96" s="355"/>
      <c r="AB96" s="355"/>
      <c r="AC96" s="355"/>
      <c r="AD96" s="355"/>
      <c r="AE96" s="355"/>
      <c r="AF96" s="355"/>
      <c r="AG96" s="355"/>
      <c r="AH96" s="355"/>
      <c r="AI96" s="355"/>
      <c r="AJ96" s="355"/>
      <c r="AK96" s="355"/>
      <c r="AL96" s="355"/>
      <c r="AM96" s="355"/>
      <c r="AN96" s="355"/>
      <c r="AO96" s="355"/>
      <c r="AP96" s="355"/>
      <c r="AQ96" s="355"/>
      <c r="AR96" s="355"/>
      <c r="AS96" s="355"/>
      <c r="AT96" s="356"/>
      <c r="AU96" s="356"/>
      <c r="AV96" s="355"/>
      <c r="AW96" s="355"/>
      <c r="AX96" s="356"/>
      <c r="AY96" s="357"/>
      <c r="AZ96" s="357"/>
      <c r="BA96" s="357"/>
      <c r="BB96" s="358"/>
      <c r="BC96" s="357"/>
      <c r="BD96" s="357"/>
      <c r="BE96" s="358"/>
      <c r="BF96" s="357"/>
      <c r="BG96" s="357"/>
      <c r="BH96" s="357"/>
      <c r="BI96" s="357"/>
      <c r="BJ96" s="357"/>
      <c r="BK96" s="357"/>
      <c r="BL96" s="357"/>
      <c r="BM96" s="358"/>
      <c r="BN96" s="358"/>
      <c r="BO96" s="358"/>
      <c r="BP96" s="358"/>
      <c r="BQ96" s="358"/>
      <c r="BR96" s="358"/>
      <c r="BS96" s="358"/>
      <c r="BT96" s="358"/>
      <c r="BU96" s="358"/>
      <c r="BV96" s="358"/>
      <c r="BW96" s="358"/>
      <c r="BX96" s="281">
        <f t="shared" si="76"/>
        <v>0</v>
      </c>
    </row>
    <row r="97" spans="1:76" ht="19.5" customHeight="1">
      <c r="A97" s="356"/>
      <c r="B97" s="356"/>
      <c r="C97" s="356"/>
      <c r="D97" s="356"/>
      <c r="E97" s="356"/>
      <c r="F97" s="355"/>
      <c r="G97" s="356"/>
      <c r="H97" s="356"/>
      <c r="I97" s="355"/>
      <c r="J97" s="356"/>
      <c r="K97" s="355"/>
      <c r="L97" s="356"/>
      <c r="M97" s="355"/>
      <c r="N97" s="356"/>
      <c r="O97" s="355"/>
      <c r="P97" s="356"/>
      <c r="Q97" s="355"/>
      <c r="R97" s="355"/>
      <c r="S97" s="355"/>
      <c r="T97" s="355"/>
      <c r="U97" s="355"/>
      <c r="V97" s="355"/>
      <c r="W97" s="355"/>
      <c r="X97" s="355"/>
      <c r="Y97" s="355"/>
      <c r="Z97" s="355"/>
      <c r="AA97" s="355"/>
      <c r="AB97" s="355"/>
      <c r="AC97" s="355"/>
      <c r="AD97" s="355"/>
      <c r="AE97" s="355"/>
      <c r="AF97" s="355"/>
      <c r="AG97" s="355"/>
      <c r="AH97" s="355"/>
      <c r="AI97" s="355"/>
      <c r="AJ97" s="355"/>
      <c r="AK97" s="355"/>
      <c r="AL97" s="355"/>
      <c r="AM97" s="355"/>
      <c r="AN97" s="355"/>
      <c r="AO97" s="355"/>
      <c r="AP97" s="355"/>
      <c r="AQ97" s="355"/>
      <c r="AR97" s="355"/>
      <c r="AS97" s="355"/>
      <c r="AT97" s="356"/>
      <c r="AU97" s="356"/>
      <c r="AV97" s="355"/>
      <c r="AW97" s="355"/>
      <c r="AX97" s="356"/>
      <c r="AY97" s="357"/>
      <c r="AZ97" s="357"/>
      <c r="BA97" s="357"/>
      <c r="BB97" s="358"/>
      <c r="BC97" s="357"/>
      <c r="BD97" s="357"/>
      <c r="BE97" s="358"/>
      <c r="BF97" s="357"/>
      <c r="BG97" s="357"/>
      <c r="BH97" s="357"/>
      <c r="BI97" s="357"/>
      <c r="BJ97" s="357"/>
      <c r="BK97" s="357"/>
      <c r="BL97" s="357"/>
      <c r="BM97" s="358"/>
      <c r="BN97" s="358"/>
      <c r="BO97" s="358"/>
      <c r="BP97" s="358"/>
      <c r="BQ97" s="358"/>
      <c r="BR97" s="358"/>
      <c r="BS97" s="358"/>
      <c r="BT97" s="358"/>
      <c r="BU97" s="358"/>
      <c r="BV97" s="358"/>
      <c r="BW97" s="358"/>
      <c r="BX97" s="281">
        <f t="shared" si="76"/>
        <v>0</v>
      </c>
    </row>
    <row r="98" spans="1:76" ht="19.5" customHeight="1">
      <c r="A98" s="356"/>
      <c r="B98" s="356"/>
      <c r="C98" s="356"/>
      <c r="D98" s="356"/>
      <c r="E98" s="356"/>
      <c r="F98" s="355"/>
      <c r="G98" s="356"/>
      <c r="H98" s="356"/>
      <c r="I98" s="355"/>
      <c r="J98" s="356"/>
      <c r="K98" s="355"/>
      <c r="L98" s="356"/>
      <c r="M98" s="355"/>
      <c r="N98" s="356"/>
      <c r="O98" s="355"/>
      <c r="P98" s="356"/>
      <c r="Q98" s="355"/>
      <c r="R98" s="355"/>
      <c r="S98" s="355"/>
      <c r="T98" s="355"/>
      <c r="U98" s="355"/>
      <c r="V98" s="355"/>
      <c r="W98" s="355"/>
      <c r="X98" s="355"/>
      <c r="Y98" s="355"/>
      <c r="Z98" s="355"/>
      <c r="AA98" s="355"/>
      <c r="AB98" s="355"/>
      <c r="AC98" s="355"/>
      <c r="AD98" s="355"/>
      <c r="AE98" s="355"/>
      <c r="AF98" s="355"/>
      <c r="AG98" s="355"/>
      <c r="AH98" s="355"/>
      <c r="AI98" s="355"/>
      <c r="AJ98" s="355"/>
      <c r="AK98" s="355"/>
      <c r="AL98" s="355"/>
      <c r="AM98" s="355"/>
      <c r="AN98" s="355"/>
      <c r="AO98" s="355"/>
      <c r="AP98" s="355"/>
      <c r="AQ98" s="355"/>
      <c r="AR98" s="355"/>
      <c r="AS98" s="355"/>
      <c r="AT98" s="356"/>
      <c r="AU98" s="356"/>
      <c r="AV98" s="355"/>
      <c r="AW98" s="355"/>
      <c r="AX98" s="356"/>
      <c r="AY98" s="357"/>
      <c r="AZ98" s="357"/>
      <c r="BA98" s="357"/>
      <c r="BB98" s="358"/>
      <c r="BC98" s="357"/>
      <c r="BD98" s="357"/>
      <c r="BE98" s="358"/>
      <c r="BF98" s="357"/>
      <c r="BG98" s="357"/>
      <c r="BH98" s="357"/>
      <c r="BI98" s="357"/>
      <c r="BJ98" s="357"/>
      <c r="BK98" s="357"/>
      <c r="BL98" s="357"/>
      <c r="BM98" s="358"/>
      <c r="BN98" s="358"/>
      <c r="BO98" s="358"/>
      <c r="BP98" s="358"/>
      <c r="BQ98" s="358"/>
      <c r="BR98" s="358"/>
      <c r="BS98" s="358"/>
      <c r="BT98" s="358"/>
      <c r="BU98" s="358"/>
      <c r="BV98" s="358"/>
      <c r="BW98" s="358"/>
      <c r="BX98" s="355"/>
    </row>
    <row r="99" spans="1:76" ht="19.5" customHeight="1">
      <c r="A99" s="356"/>
      <c r="B99" s="356"/>
      <c r="C99" s="356"/>
      <c r="D99" s="356"/>
      <c r="E99" s="356"/>
      <c r="F99" s="355"/>
      <c r="G99" s="356"/>
      <c r="H99" s="356"/>
      <c r="I99" s="355"/>
      <c r="J99" s="356"/>
      <c r="K99" s="355"/>
      <c r="L99" s="356"/>
      <c r="M99" s="355"/>
      <c r="N99" s="356"/>
      <c r="O99" s="355"/>
      <c r="P99" s="356"/>
      <c r="Q99" s="355"/>
      <c r="R99" s="355"/>
      <c r="S99" s="355"/>
      <c r="T99" s="355"/>
      <c r="U99" s="355"/>
      <c r="V99" s="355"/>
      <c r="W99" s="355"/>
      <c r="X99" s="355"/>
      <c r="Y99" s="355"/>
      <c r="Z99" s="355"/>
      <c r="AA99" s="355"/>
      <c r="AB99" s="355"/>
      <c r="AC99" s="355"/>
      <c r="AD99" s="355"/>
      <c r="AE99" s="355"/>
      <c r="AF99" s="355"/>
      <c r="AG99" s="355"/>
      <c r="AH99" s="355"/>
      <c r="AI99" s="355"/>
      <c r="AJ99" s="355"/>
      <c r="AK99" s="355"/>
      <c r="AL99" s="355"/>
      <c r="AM99" s="355"/>
      <c r="AN99" s="355"/>
      <c r="AO99" s="355"/>
      <c r="AP99" s="355"/>
      <c r="AQ99" s="355"/>
      <c r="AR99" s="355"/>
      <c r="AS99" s="355"/>
      <c r="AT99" s="356"/>
      <c r="AU99" s="356"/>
      <c r="AV99" s="355"/>
      <c r="AW99" s="355"/>
      <c r="AX99" s="356"/>
      <c r="AY99" s="357"/>
      <c r="AZ99" s="357"/>
      <c r="BA99" s="357"/>
      <c r="BB99" s="358"/>
      <c r="BC99" s="357"/>
      <c r="BD99" s="357"/>
      <c r="BE99" s="358"/>
      <c r="BF99" s="357"/>
      <c r="BG99" s="357"/>
      <c r="BH99" s="357"/>
      <c r="BI99" s="357"/>
      <c r="BJ99" s="357"/>
      <c r="BK99" s="357"/>
      <c r="BL99" s="357"/>
      <c r="BM99" s="358"/>
      <c r="BN99" s="358"/>
      <c r="BO99" s="358"/>
      <c r="BP99" s="358"/>
      <c r="BQ99" s="358"/>
      <c r="BR99" s="358"/>
      <c r="BS99" s="358"/>
      <c r="BT99" s="358"/>
      <c r="BU99" s="358"/>
      <c r="BV99" s="358"/>
      <c r="BW99" s="358"/>
      <c r="BX99" s="355"/>
    </row>
    <row r="100" spans="1:76" ht="19.5" customHeight="1">
      <c r="A100" s="356"/>
      <c r="B100" s="356"/>
      <c r="C100" s="356"/>
      <c r="D100" s="356"/>
      <c r="E100" s="356"/>
      <c r="F100" s="355"/>
      <c r="G100" s="356"/>
      <c r="H100" s="356"/>
      <c r="I100" s="355"/>
      <c r="J100" s="356"/>
      <c r="K100" s="355"/>
      <c r="L100" s="356"/>
      <c r="M100" s="355"/>
      <c r="N100" s="356"/>
      <c r="O100" s="355"/>
      <c r="P100" s="356"/>
      <c r="Q100" s="355"/>
      <c r="R100" s="355"/>
      <c r="S100" s="355"/>
      <c r="T100" s="355"/>
      <c r="U100" s="355"/>
      <c r="V100" s="355"/>
      <c r="W100" s="355"/>
      <c r="X100" s="355"/>
      <c r="Y100" s="355"/>
      <c r="Z100" s="355"/>
      <c r="AA100" s="355"/>
      <c r="AB100" s="355"/>
      <c r="AC100" s="355"/>
      <c r="AD100" s="355"/>
      <c r="AE100" s="355"/>
      <c r="AF100" s="355"/>
      <c r="AG100" s="355"/>
      <c r="AH100" s="355"/>
      <c r="AI100" s="355"/>
      <c r="AJ100" s="355"/>
      <c r="AK100" s="355"/>
      <c r="AL100" s="355"/>
      <c r="AM100" s="355"/>
      <c r="AN100" s="355"/>
      <c r="AO100" s="355"/>
      <c r="AP100" s="355"/>
      <c r="AQ100" s="355"/>
      <c r="AR100" s="355"/>
      <c r="AS100" s="355"/>
      <c r="AT100" s="356"/>
      <c r="AU100" s="356"/>
      <c r="AV100" s="355"/>
      <c r="AW100" s="355"/>
      <c r="AX100" s="356"/>
      <c r="AY100" s="357"/>
      <c r="AZ100" s="357"/>
      <c r="BA100" s="357"/>
      <c r="BB100" s="358"/>
      <c r="BC100" s="357"/>
      <c r="BD100" s="357"/>
      <c r="BE100" s="358"/>
      <c r="BF100" s="357"/>
      <c r="BG100" s="357"/>
      <c r="BH100" s="357"/>
      <c r="BI100" s="357"/>
      <c r="BJ100" s="357"/>
      <c r="BK100" s="357"/>
      <c r="BL100" s="357"/>
      <c r="BM100" s="358"/>
      <c r="BN100" s="358"/>
      <c r="BO100" s="358"/>
      <c r="BP100" s="358"/>
      <c r="BQ100" s="358"/>
      <c r="BR100" s="358"/>
      <c r="BS100" s="358"/>
      <c r="BT100" s="358"/>
      <c r="BU100" s="358"/>
      <c r="BV100" s="358"/>
      <c r="BW100" s="358"/>
      <c r="BX100" s="355"/>
    </row>
    <row r="101" spans="1:76" ht="19.5" customHeight="1">
      <c r="A101" s="356"/>
      <c r="B101" s="356"/>
      <c r="C101" s="356"/>
      <c r="D101" s="356"/>
      <c r="E101" s="356"/>
      <c r="F101" s="355"/>
      <c r="G101" s="356"/>
      <c r="H101" s="356"/>
      <c r="I101" s="355"/>
      <c r="J101" s="356"/>
      <c r="K101" s="355"/>
      <c r="L101" s="356"/>
      <c r="M101" s="355"/>
      <c r="N101" s="356"/>
      <c r="O101" s="355"/>
      <c r="P101" s="356"/>
      <c r="Q101" s="355"/>
      <c r="R101" s="355"/>
      <c r="S101" s="355"/>
      <c r="T101" s="355"/>
      <c r="U101" s="355"/>
      <c r="V101" s="355"/>
      <c r="W101" s="355"/>
      <c r="X101" s="355"/>
      <c r="Y101" s="355"/>
      <c r="Z101" s="355"/>
      <c r="AA101" s="355"/>
      <c r="AB101" s="355"/>
      <c r="AC101" s="355"/>
      <c r="AD101" s="355"/>
      <c r="AE101" s="355"/>
      <c r="AF101" s="355"/>
      <c r="AG101" s="355"/>
      <c r="AH101" s="355"/>
      <c r="AI101" s="355"/>
      <c r="AJ101" s="355"/>
      <c r="AK101" s="355"/>
      <c r="AL101" s="355"/>
      <c r="AM101" s="355"/>
      <c r="AN101" s="355"/>
      <c r="AO101" s="355"/>
      <c r="AP101" s="355"/>
      <c r="AQ101" s="355"/>
      <c r="AR101" s="355"/>
      <c r="AS101" s="355"/>
      <c r="AT101" s="356"/>
      <c r="AU101" s="356"/>
      <c r="AV101" s="355"/>
      <c r="AW101" s="355"/>
      <c r="AX101" s="356"/>
      <c r="AY101" s="357"/>
      <c r="AZ101" s="357"/>
      <c r="BA101" s="357"/>
      <c r="BB101" s="358"/>
      <c r="BC101" s="357"/>
      <c r="BD101" s="357"/>
      <c r="BE101" s="358"/>
      <c r="BF101" s="357"/>
      <c r="BG101" s="357"/>
      <c r="BH101" s="357"/>
      <c r="BI101" s="357"/>
      <c r="BJ101" s="357"/>
      <c r="BK101" s="357"/>
      <c r="BL101" s="357"/>
      <c r="BM101" s="358"/>
      <c r="BN101" s="358"/>
      <c r="BO101" s="358"/>
      <c r="BP101" s="358"/>
      <c r="BQ101" s="358"/>
      <c r="BR101" s="358"/>
      <c r="BS101" s="358"/>
      <c r="BT101" s="358"/>
      <c r="BU101" s="358"/>
      <c r="BV101" s="358"/>
      <c r="BW101" s="358"/>
      <c r="BX101" s="355"/>
    </row>
    <row r="102" spans="1:76" ht="19.5" customHeight="1">
      <c r="A102" s="356"/>
      <c r="B102" s="356"/>
      <c r="C102" s="356"/>
      <c r="D102" s="356"/>
      <c r="E102" s="356"/>
      <c r="F102" s="355"/>
      <c r="G102" s="356"/>
      <c r="H102" s="356"/>
      <c r="I102" s="355"/>
      <c r="J102" s="356"/>
      <c r="K102" s="355"/>
      <c r="L102" s="356"/>
      <c r="M102" s="355"/>
      <c r="N102" s="356"/>
      <c r="O102" s="355"/>
      <c r="P102" s="356"/>
      <c r="Q102" s="355"/>
      <c r="R102" s="355"/>
      <c r="S102" s="355"/>
      <c r="T102" s="355"/>
      <c r="U102" s="355"/>
      <c r="V102" s="355"/>
      <c r="W102" s="355"/>
      <c r="X102" s="355"/>
      <c r="Y102" s="355"/>
      <c r="Z102" s="355"/>
      <c r="AA102" s="355"/>
      <c r="AB102" s="355"/>
      <c r="AC102" s="355"/>
      <c r="AD102" s="355"/>
      <c r="AE102" s="355"/>
      <c r="AF102" s="355"/>
      <c r="AG102" s="355"/>
      <c r="AH102" s="355"/>
      <c r="AI102" s="355"/>
      <c r="AJ102" s="355"/>
      <c r="AK102" s="355"/>
      <c r="AL102" s="355"/>
      <c r="AM102" s="355"/>
      <c r="AN102" s="355"/>
      <c r="AO102" s="355"/>
      <c r="AP102" s="355"/>
      <c r="AQ102" s="355"/>
      <c r="AR102" s="355"/>
      <c r="AS102" s="355"/>
      <c r="AT102" s="356"/>
      <c r="AU102" s="356"/>
      <c r="AV102" s="355"/>
      <c r="AW102" s="355"/>
      <c r="AX102" s="356"/>
      <c r="AY102" s="357"/>
      <c r="AZ102" s="357"/>
      <c r="BA102" s="357"/>
      <c r="BB102" s="358"/>
      <c r="BC102" s="357"/>
      <c r="BD102" s="357"/>
      <c r="BE102" s="358"/>
      <c r="BF102" s="357"/>
      <c r="BG102" s="357"/>
      <c r="BH102" s="357"/>
      <c r="BI102" s="357"/>
      <c r="BJ102" s="357"/>
      <c r="BK102" s="357"/>
      <c r="BL102" s="357"/>
      <c r="BM102" s="358"/>
      <c r="BN102" s="358"/>
      <c r="BO102" s="358"/>
      <c r="BP102" s="358"/>
      <c r="BQ102" s="358"/>
      <c r="BR102" s="358"/>
      <c r="BS102" s="358"/>
      <c r="BT102" s="358"/>
      <c r="BU102" s="358"/>
      <c r="BV102" s="358"/>
      <c r="BW102" s="358"/>
      <c r="BX102" s="355"/>
    </row>
    <row r="103" spans="1:76" ht="19.5" customHeight="1">
      <c r="A103" s="356"/>
      <c r="B103" s="356"/>
      <c r="C103" s="356"/>
      <c r="D103" s="356"/>
      <c r="E103" s="356"/>
      <c r="F103" s="355"/>
      <c r="G103" s="356"/>
      <c r="H103" s="356"/>
      <c r="I103" s="355"/>
      <c r="J103" s="356"/>
      <c r="K103" s="355"/>
      <c r="L103" s="356"/>
      <c r="M103" s="355"/>
      <c r="N103" s="356"/>
      <c r="O103" s="355"/>
      <c r="P103" s="356"/>
      <c r="Q103" s="355"/>
      <c r="R103" s="355"/>
      <c r="S103" s="355"/>
      <c r="T103" s="355"/>
      <c r="U103" s="355"/>
      <c r="V103" s="355"/>
      <c r="W103" s="355"/>
      <c r="X103" s="355"/>
      <c r="Y103" s="355"/>
      <c r="Z103" s="355"/>
      <c r="AA103" s="355"/>
      <c r="AB103" s="355"/>
      <c r="AC103" s="355"/>
      <c r="AD103" s="355"/>
      <c r="AE103" s="355"/>
      <c r="AF103" s="355"/>
      <c r="AG103" s="355"/>
      <c r="AH103" s="355"/>
      <c r="AI103" s="355"/>
      <c r="AJ103" s="355"/>
      <c r="AK103" s="355"/>
      <c r="AL103" s="355"/>
      <c r="AM103" s="355"/>
      <c r="AN103" s="355"/>
      <c r="AO103" s="355"/>
      <c r="AP103" s="355"/>
      <c r="AQ103" s="355"/>
      <c r="AR103" s="355"/>
      <c r="AS103" s="355"/>
      <c r="AT103" s="356"/>
      <c r="AU103" s="356"/>
      <c r="AV103" s="355"/>
      <c r="AW103" s="355"/>
      <c r="AX103" s="356"/>
      <c r="AY103" s="357"/>
      <c r="AZ103" s="357"/>
      <c r="BA103" s="357"/>
      <c r="BB103" s="358"/>
      <c r="BC103" s="357"/>
      <c r="BD103" s="357"/>
      <c r="BE103" s="358"/>
      <c r="BF103" s="357"/>
      <c r="BG103" s="357"/>
      <c r="BH103" s="357"/>
      <c r="BI103" s="357"/>
      <c r="BJ103" s="357"/>
      <c r="BK103" s="357"/>
      <c r="BL103" s="357"/>
      <c r="BM103" s="358"/>
      <c r="BN103" s="358"/>
      <c r="BO103" s="358"/>
      <c r="BP103" s="358"/>
      <c r="BQ103" s="358"/>
      <c r="BR103" s="358"/>
      <c r="BS103" s="358"/>
      <c r="BT103" s="358"/>
      <c r="BU103" s="358"/>
      <c r="BV103" s="358"/>
      <c r="BW103" s="358"/>
      <c r="BX103" s="355"/>
    </row>
    <row r="104" spans="1:76" ht="19.5" customHeight="1">
      <c r="A104" s="356"/>
      <c r="B104" s="356"/>
      <c r="C104" s="356"/>
      <c r="D104" s="356"/>
      <c r="E104" s="356"/>
      <c r="F104" s="355"/>
      <c r="G104" s="356"/>
      <c r="H104" s="356"/>
      <c r="I104" s="355"/>
      <c r="J104" s="356"/>
      <c r="K104" s="355"/>
      <c r="L104" s="356"/>
      <c r="M104" s="355"/>
      <c r="N104" s="356"/>
      <c r="O104" s="355"/>
      <c r="P104" s="356"/>
      <c r="Q104" s="355"/>
      <c r="R104" s="355"/>
      <c r="S104" s="355"/>
      <c r="T104" s="355"/>
      <c r="U104" s="355"/>
      <c r="V104" s="355"/>
      <c r="W104" s="355"/>
      <c r="X104" s="355"/>
      <c r="Y104" s="355"/>
      <c r="Z104" s="355"/>
      <c r="AA104" s="355"/>
      <c r="AB104" s="355"/>
      <c r="AC104" s="355"/>
      <c r="AD104" s="355"/>
      <c r="AE104" s="355"/>
      <c r="AF104" s="355"/>
      <c r="AG104" s="355"/>
      <c r="AH104" s="355"/>
      <c r="AI104" s="355"/>
      <c r="AJ104" s="355"/>
      <c r="AK104" s="355"/>
      <c r="AL104" s="355"/>
      <c r="AM104" s="355"/>
      <c r="AN104" s="355"/>
      <c r="AO104" s="355"/>
      <c r="AP104" s="355"/>
      <c r="AQ104" s="355"/>
      <c r="AR104" s="355"/>
      <c r="AS104" s="355"/>
      <c r="AT104" s="356"/>
      <c r="AU104" s="356"/>
      <c r="AV104" s="355"/>
      <c r="AW104" s="355"/>
      <c r="AX104" s="356"/>
      <c r="AY104" s="357"/>
      <c r="AZ104" s="357"/>
      <c r="BA104" s="357"/>
      <c r="BB104" s="358"/>
      <c r="BC104" s="357"/>
      <c r="BD104" s="357"/>
      <c r="BE104" s="358"/>
      <c r="BF104" s="357"/>
      <c r="BG104" s="357"/>
      <c r="BH104" s="357"/>
      <c r="BI104" s="357"/>
      <c r="BJ104" s="357"/>
      <c r="BK104" s="357"/>
      <c r="BL104" s="357"/>
      <c r="BM104" s="358"/>
      <c r="BN104" s="358"/>
      <c r="BO104" s="358"/>
      <c r="BP104" s="358"/>
      <c r="BQ104" s="358"/>
      <c r="BR104" s="358"/>
      <c r="BS104" s="358"/>
      <c r="BT104" s="358"/>
      <c r="BU104" s="358"/>
      <c r="BV104" s="358"/>
      <c r="BW104" s="358"/>
      <c r="BX104" s="355"/>
    </row>
    <row r="105" spans="1:76" ht="19.5" customHeight="1">
      <c r="A105" s="356"/>
      <c r="B105" s="356"/>
      <c r="C105" s="356"/>
      <c r="D105" s="356"/>
      <c r="E105" s="356"/>
      <c r="F105" s="355"/>
      <c r="G105" s="356"/>
      <c r="H105" s="356"/>
      <c r="I105" s="355"/>
      <c r="J105" s="356"/>
      <c r="K105" s="355"/>
      <c r="L105" s="356"/>
      <c r="M105" s="355"/>
      <c r="N105" s="356"/>
      <c r="O105" s="355"/>
      <c r="P105" s="356"/>
      <c r="Q105" s="355"/>
      <c r="R105" s="355"/>
      <c r="S105" s="355"/>
      <c r="T105" s="355"/>
      <c r="U105" s="355"/>
      <c r="V105" s="355"/>
      <c r="W105" s="355"/>
      <c r="X105" s="355"/>
      <c r="Y105" s="355"/>
      <c r="Z105" s="355"/>
      <c r="AA105" s="355"/>
      <c r="AB105" s="355"/>
      <c r="AC105" s="355"/>
      <c r="AD105" s="355"/>
      <c r="AE105" s="355"/>
      <c r="AF105" s="355"/>
      <c r="AG105" s="355"/>
      <c r="AH105" s="355"/>
      <c r="AI105" s="355"/>
      <c r="AJ105" s="355"/>
      <c r="AK105" s="355"/>
      <c r="AL105" s="355"/>
      <c r="AM105" s="355"/>
      <c r="AN105" s="355"/>
      <c r="AO105" s="355"/>
      <c r="AP105" s="355"/>
      <c r="AQ105" s="355"/>
      <c r="AR105" s="355"/>
      <c r="AS105" s="355"/>
      <c r="AT105" s="356"/>
      <c r="AU105" s="356"/>
      <c r="AV105" s="355"/>
      <c r="AW105" s="355"/>
      <c r="AX105" s="356"/>
      <c r="AY105" s="357"/>
      <c r="AZ105" s="357"/>
      <c r="BA105" s="357"/>
      <c r="BB105" s="358"/>
      <c r="BC105" s="357"/>
      <c r="BD105" s="357"/>
      <c r="BE105" s="358"/>
      <c r="BF105" s="357"/>
      <c r="BG105" s="357"/>
      <c r="BH105" s="357"/>
      <c r="BI105" s="357"/>
      <c r="BJ105" s="357"/>
      <c r="BK105" s="357"/>
      <c r="BL105" s="357"/>
      <c r="BM105" s="358"/>
      <c r="BN105" s="358"/>
      <c r="BO105" s="358"/>
      <c r="BP105" s="358"/>
      <c r="BQ105" s="358"/>
      <c r="BR105" s="358"/>
      <c r="BS105" s="358"/>
      <c r="BT105" s="358"/>
      <c r="BU105" s="358"/>
      <c r="BV105" s="358"/>
      <c r="BW105" s="358"/>
      <c r="BX105" s="355"/>
    </row>
    <row r="106" spans="1:76" ht="19.5" customHeight="1">
      <c r="A106" s="356"/>
      <c r="B106" s="356"/>
      <c r="C106" s="356"/>
      <c r="D106" s="356"/>
      <c r="E106" s="356"/>
      <c r="F106" s="355"/>
      <c r="G106" s="356"/>
      <c r="H106" s="356"/>
      <c r="I106" s="355"/>
      <c r="J106" s="356"/>
      <c r="K106" s="355"/>
      <c r="L106" s="356"/>
      <c r="M106" s="355"/>
      <c r="N106" s="356"/>
      <c r="O106" s="355"/>
      <c r="P106" s="356"/>
      <c r="Q106" s="355"/>
      <c r="R106" s="355"/>
      <c r="S106" s="355"/>
      <c r="T106" s="355"/>
      <c r="U106" s="355"/>
      <c r="V106" s="355"/>
      <c r="W106" s="355"/>
      <c r="X106" s="355"/>
      <c r="Y106" s="355"/>
      <c r="Z106" s="355"/>
      <c r="AA106" s="355"/>
      <c r="AB106" s="355"/>
      <c r="AC106" s="355"/>
      <c r="AD106" s="355"/>
      <c r="AE106" s="355"/>
      <c r="AF106" s="355"/>
      <c r="AG106" s="355"/>
      <c r="AH106" s="355"/>
      <c r="AI106" s="355"/>
      <c r="AJ106" s="355"/>
      <c r="AK106" s="355"/>
      <c r="AL106" s="355"/>
      <c r="AM106" s="355"/>
      <c r="AN106" s="355"/>
      <c r="AO106" s="355"/>
      <c r="AP106" s="355"/>
      <c r="AQ106" s="355"/>
      <c r="AR106" s="355"/>
      <c r="AS106" s="355"/>
      <c r="AT106" s="356"/>
      <c r="AU106" s="356"/>
      <c r="AV106" s="355"/>
      <c r="AW106" s="355"/>
      <c r="AX106" s="356"/>
      <c r="AY106" s="357"/>
      <c r="AZ106" s="357"/>
      <c r="BA106" s="357"/>
      <c r="BB106" s="358"/>
      <c r="BC106" s="357"/>
      <c r="BD106" s="357"/>
      <c r="BE106" s="358"/>
      <c r="BF106" s="357"/>
      <c r="BG106" s="357"/>
      <c r="BH106" s="357"/>
      <c r="BI106" s="357"/>
      <c r="BJ106" s="357"/>
      <c r="BK106" s="357"/>
      <c r="BL106" s="357"/>
      <c r="BM106" s="358"/>
      <c r="BN106" s="358"/>
      <c r="BO106" s="358"/>
      <c r="BP106" s="358"/>
      <c r="BQ106" s="358"/>
      <c r="BR106" s="358"/>
      <c r="BS106" s="358"/>
      <c r="BT106" s="358"/>
      <c r="BU106" s="358"/>
      <c r="BV106" s="358"/>
      <c r="BW106" s="358"/>
      <c r="BX106" s="355"/>
    </row>
    <row r="107" spans="1:76" ht="19.5" customHeight="1">
      <c r="A107" s="356"/>
      <c r="B107" s="356"/>
      <c r="C107" s="356"/>
      <c r="D107" s="356"/>
      <c r="E107" s="356"/>
      <c r="F107" s="355"/>
      <c r="G107" s="356"/>
      <c r="H107" s="356"/>
      <c r="I107" s="355"/>
      <c r="J107" s="356"/>
      <c r="K107" s="355"/>
      <c r="L107" s="356"/>
      <c r="M107" s="355"/>
      <c r="N107" s="356"/>
      <c r="O107" s="355"/>
      <c r="P107" s="356"/>
      <c r="Q107" s="355"/>
      <c r="R107" s="355"/>
      <c r="S107" s="355"/>
      <c r="T107" s="355"/>
      <c r="U107" s="355"/>
      <c r="V107" s="355"/>
      <c r="W107" s="355"/>
      <c r="X107" s="355"/>
      <c r="Y107" s="355"/>
      <c r="Z107" s="355"/>
      <c r="AA107" s="355"/>
      <c r="AB107" s="355"/>
      <c r="AC107" s="355"/>
      <c r="AD107" s="355"/>
      <c r="AE107" s="355"/>
      <c r="AF107" s="355"/>
      <c r="AG107" s="355"/>
      <c r="AH107" s="355"/>
      <c r="AI107" s="355"/>
      <c r="AJ107" s="355"/>
      <c r="AK107" s="355"/>
      <c r="AL107" s="355"/>
      <c r="AM107" s="355"/>
      <c r="AN107" s="355"/>
      <c r="AO107" s="355"/>
      <c r="AP107" s="355"/>
      <c r="AQ107" s="355"/>
      <c r="AR107" s="355"/>
      <c r="AS107" s="355"/>
      <c r="AT107" s="356"/>
      <c r="AU107" s="356"/>
      <c r="AV107" s="355"/>
      <c r="AW107" s="355"/>
      <c r="AX107" s="356"/>
      <c r="AY107" s="357"/>
      <c r="AZ107" s="357"/>
      <c r="BA107" s="357"/>
      <c r="BB107" s="358"/>
      <c r="BC107" s="357"/>
      <c r="BD107" s="357"/>
      <c r="BE107" s="358"/>
      <c r="BF107" s="357"/>
      <c r="BG107" s="357"/>
      <c r="BH107" s="357"/>
      <c r="BI107" s="357"/>
      <c r="BJ107" s="357"/>
      <c r="BK107" s="357"/>
      <c r="BL107" s="357"/>
      <c r="BM107" s="358"/>
      <c r="BN107" s="358"/>
      <c r="BO107" s="358"/>
      <c r="BP107" s="358"/>
      <c r="BQ107" s="358"/>
      <c r="BR107" s="358"/>
      <c r="BS107" s="358"/>
      <c r="BT107" s="358"/>
      <c r="BU107" s="358"/>
      <c r="BV107" s="358"/>
      <c r="BW107" s="358"/>
      <c r="BX107" s="355"/>
    </row>
    <row r="108" spans="1:76" ht="19.5" customHeight="1">
      <c r="A108" s="356"/>
      <c r="B108" s="356"/>
      <c r="C108" s="356"/>
      <c r="D108" s="356"/>
      <c r="E108" s="356"/>
      <c r="F108" s="355"/>
      <c r="G108" s="356"/>
      <c r="H108" s="356"/>
      <c r="I108" s="355"/>
      <c r="J108" s="356"/>
      <c r="K108" s="355"/>
      <c r="L108" s="356"/>
      <c r="M108" s="355"/>
      <c r="N108" s="356"/>
      <c r="O108" s="355"/>
      <c r="P108" s="356"/>
      <c r="Q108" s="355"/>
      <c r="R108" s="355"/>
      <c r="S108" s="355"/>
      <c r="T108" s="355"/>
      <c r="U108" s="355"/>
      <c r="V108" s="355"/>
      <c r="W108" s="355"/>
      <c r="X108" s="355"/>
      <c r="Y108" s="355"/>
      <c r="Z108" s="355"/>
      <c r="AA108" s="355"/>
      <c r="AB108" s="355"/>
      <c r="AC108" s="355"/>
      <c r="AD108" s="355"/>
      <c r="AE108" s="355"/>
      <c r="AF108" s="355"/>
      <c r="AG108" s="355"/>
      <c r="AH108" s="355"/>
      <c r="AI108" s="355"/>
      <c r="AJ108" s="355"/>
      <c r="AK108" s="355"/>
      <c r="AL108" s="355"/>
      <c r="AM108" s="355"/>
      <c r="AN108" s="355"/>
      <c r="AO108" s="355"/>
      <c r="AP108" s="355"/>
      <c r="AQ108" s="355"/>
      <c r="AR108" s="355"/>
      <c r="AS108" s="355"/>
      <c r="AT108" s="356"/>
      <c r="AU108" s="356"/>
      <c r="AV108" s="355"/>
      <c r="AW108" s="355"/>
      <c r="AX108" s="356"/>
      <c r="AY108" s="357"/>
      <c r="AZ108" s="357"/>
      <c r="BA108" s="357"/>
      <c r="BB108" s="358"/>
      <c r="BC108" s="357"/>
      <c r="BD108" s="357"/>
      <c r="BE108" s="358"/>
      <c r="BF108" s="357"/>
      <c r="BG108" s="357"/>
      <c r="BH108" s="357"/>
      <c r="BI108" s="357"/>
      <c r="BJ108" s="357"/>
      <c r="BK108" s="357"/>
      <c r="BL108" s="357"/>
      <c r="BM108" s="358"/>
      <c r="BN108" s="358"/>
      <c r="BO108" s="358"/>
      <c r="BP108" s="358"/>
      <c r="BQ108" s="358"/>
      <c r="BR108" s="358"/>
      <c r="BS108" s="358"/>
      <c r="BT108" s="358"/>
      <c r="BU108" s="358"/>
      <c r="BV108" s="358"/>
      <c r="BW108" s="358"/>
      <c r="BX108" s="355"/>
    </row>
    <row r="109" spans="1:76" ht="19.5" customHeight="1">
      <c r="A109" s="356"/>
      <c r="B109" s="356"/>
      <c r="C109" s="356"/>
      <c r="D109" s="356"/>
      <c r="E109" s="356"/>
      <c r="F109" s="355"/>
      <c r="G109" s="356"/>
      <c r="H109" s="356"/>
      <c r="I109" s="355"/>
      <c r="J109" s="356"/>
      <c r="K109" s="355"/>
      <c r="L109" s="356"/>
      <c r="M109" s="355"/>
      <c r="N109" s="356"/>
      <c r="O109" s="355"/>
      <c r="P109" s="356"/>
      <c r="Q109" s="355"/>
      <c r="R109" s="355"/>
      <c r="S109" s="355"/>
      <c r="T109" s="355"/>
      <c r="U109" s="355"/>
      <c r="V109" s="355"/>
      <c r="W109" s="355"/>
      <c r="X109" s="355"/>
      <c r="Y109" s="355"/>
      <c r="Z109" s="355"/>
      <c r="AA109" s="355"/>
      <c r="AB109" s="355"/>
      <c r="AC109" s="355"/>
      <c r="AD109" s="355"/>
      <c r="AE109" s="355"/>
      <c r="AF109" s="355"/>
      <c r="AG109" s="355"/>
      <c r="AH109" s="355"/>
      <c r="AI109" s="355"/>
      <c r="AJ109" s="355"/>
      <c r="AK109" s="355"/>
      <c r="AL109" s="355"/>
      <c r="AM109" s="355"/>
      <c r="AN109" s="355"/>
      <c r="AO109" s="355"/>
      <c r="AP109" s="355"/>
      <c r="AQ109" s="355"/>
      <c r="AR109" s="355"/>
      <c r="AS109" s="355"/>
      <c r="AT109" s="356"/>
      <c r="AU109" s="356"/>
      <c r="AV109" s="355"/>
      <c r="AW109" s="355"/>
      <c r="AX109" s="356"/>
      <c r="AY109" s="357"/>
      <c r="AZ109" s="357"/>
      <c r="BA109" s="357"/>
      <c r="BB109" s="358"/>
      <c r="BC109" s="357"/>
      <c r="BD109" s="357"/>
      <c r="BE109" s="358"/>
      <c r="BF109" s="357"/>
      <c r="BG109" s="357"/>
      <c r="BH109" s="357"/>
      <c r="BI109" s="357"/>
      <c r="BJ109" s="357"/>
      <c r="BK109" s="357"/>
      <c r="BL109" s="357"/>
      <c r="BM109" s="358"/>
      <c r="BN109" s="358"/>
      <c r="BO109" s="358"/>
      <c r="BP109" s="358"/>
      <c r="BQ109" s="358"/>
      <c r="BR109" s="358"/>
      <c r="BS109" s="358"/>
      <c r="BT109" s="358"/>
      <c r="BU109" s="358"/>
      <c r="BV109" s="358"/>
      <c r="BW109" s="358"/>
      <c r="BX109" s="355"/>
    </row>
    <row r="110" spans="1:76" ht="19.5" customHeight="1">
      <c r="A110" s="356"/>
      <c r="B110" s="356"/>
      <c r="C110" s="356"/>
      <c r="D110" s="356"/>
      <c r="E110" s="356"/>
      <c r="F110" s="355"/>
      <c r="G110" s="356"/>
      <c r="H110" s="356"/>
      <c r="I110" s="355"/>
      <c r="J110" s="356"/>
      <c r="K110" s="355"/>
      <c r="L110" s="356"/>
      <c r="M110" s="355"/>
      <c r="N110" s="356"/>
      <c r="O110" s="355"/>
      <c r="P110" s="356"/>
      <c r="Q110" s="355"/>
      <c r="R110" s="355"/>
      <c r="S110" s="355"/>
      <c r="T110" s="355"/>
      <c r="U110" s="355"/>
      <c r="V110" s="355"/>
      <c r="W110" s="355"/>
      <c r="X110" s="355"/>
      <c r="Y110" s="355"/>
      <c r="Z110" s="355"/>
      <c r="AA110" s="355"/>
      <c r="AB110" s="355"/>
      <c r="AC110" s="355"/>
      <c r="AD110" s="355"/>
      <c r="AE110" s="355"/>
      <c r="AF110" s="355"/>
      <c r="AG110" s="355"/>
      <c r="AH110" s="355"/>
      <c r="AI110" s="355"/>
      <c r="AJ110" s="355"/>
      <c r="AK110" s="355"/>
      <c r="AL110" s="355"/>
      <c r="AM110" s="355"/>
      <c r="AN110" s="355"/>
      <c r="AO110" s="355"/>
      <c r="AP110" s="355"/>
      <c r="AQ110" s="355"/>
      <c r="AR110" s="355"/>
      <c r="AS110" s="355"/>
      <c r="AT110" s="356"/>
      <c r="AU110" s="356"/>
      <c r="AV110" s="355"/>
      <c r="AW110" s="355"/>
      <c r="AX110" s="356"/>
      <c r="AY110" s="357"/>
      <c r="AZ110" s="357"/>
      <c r="BA110" s="357"/>
      <c r="BB110" s="358"/>
      <c r="BC110" s="357"/>
      <c r="BD110" s="357"/>
      <c r="BE110" s="358"/>
      <c r="BF110" s="357"/>
      <c r="BG110" s="357"/>
      <c r="BH110" s="357"/>
      <c r="BI110" s="357"/>
      <c r="BJ110" s="357"/>
      <c r="BK110" s="357"/>
      <c r="BL110" s="357"/>
      <c r="BM110" s="358"/>
      <c r="BN110" s="358"/>
      <c r="BO110" s="358"/>
      <c r="BP110" s="358"/>
      <c r="BQ110" s="358"/>
      <c r="BR110" s="358"/>
      <c r="BS110" s="358"/>
      <c r="BT110" s="358"/>
      <c r="BU110" s="358"/>
      <c r="BV110" s="358"/>
      <c r="BW110" s="358"/>
      <c r="BX110" s="355"/>
    </row>
    <row r="111" spans="1:76" ht="19.5" customHeight="1">
      <c r="A111" s="356"/>
      <c r="B111" s="356"/>
      <c r="C111" s="356"/>
      <c r="D111" s="356"/>
      <c r="E111" s="356"/>
      <c r="F111" s="355"/>
      <c r="G111" s="356"/>
      <c r="H111" s="356"/>
      <c r="I111" s="355"/>
      <c r="J111" s="356"/>
      <c r="K111" s="355"/>
      <c r="L111" s="356"/>
      <c r="M111" s="355"/>
      <c r="N111" s="356"/>
      <c r="O111" s="355"/>
      <c r="P111" s="356"/>
      <c r="Q111" s="355"/>
      <c r="R111" s="355"/>
      <c r="S111" s="355"/>
      <c r="T111" s="355"/>
      <c r="U111" s="355"/>
      <c r="V111" s="355"/>
      <c r="W111" s="355"/>
      <c r="X111" s="355"/>
      <c r="Y111" s="355"/>
      <c r="Z111" s="355"/>
      <c r="AA111" s="355"/>
      <c r="AB111" s="355"/>
      <c r="AC111" s="355"/>
      <c r="AD111" s="355"/>
      <c r="AE111" s="355"/>
      <c r="AF111" s="355"/>
      <c r="AG111" s="355"/>
      <c r="AH111" s="355"/>
      <c r="AI111" s="355"/>
      <c r="AJ111" s="355"/>
      <c r="AK111" s="355"/>
      <c r="AL111" s="355"/>
      <c r="AM111" s="355"/>
      <c r="AN111" s="355"/>
      <c r="AO111" s="355"/>
      <c r="AP111" s="355"/>
      <c r="AQ111" s="355"/>
      <c r="AR111" s="355"/>
      <c r="AS111" s="355"/>
      <c r="AT111" s="356"/>
      <c r="AU111" s="356"/>
      <c r="AV111" s="355"/>
      <c r="AW111" s="355"/>
      <c r="AX111" s="356"/>
      <c r="AY111" s="357"/>
      <c r="AZ111" s="357"/>
      <c r="BA111" s="357"/>
      <c r="BB111" s="358"/>
      <c r="BC111" s="357"/>
      <c r="BD111" s="357"/>
      <c r="BE111" s="358"/>
      <c r="BF111" s="357"/>
      <c r="BG111" s="357"/>
      <c r="BH111" s="357"/>
      <c r="BI111" s="357"/>
      <c r="BJ111" s="357"/>
      <c r="BK111" s="357"/>
      <c r="BL111" s="357"/>
      <c r="BM111" s="358"/>
      <c r="BN111" s="358"/>
      <c r="BO111" s="358"/>
      <c r="BP111" s="358"/>
      <c r="BQ111" s="358"/>
      <c r="BR111" s="358"/>
      <c r="BS111" s="358"/>
      <c r="BT111" s="358"/>
      <c r="BU111" s="358"/>
      <c r="BV111" s="358"/>
      <c r="BW111" s="358"/>
      <c r="BX111" s="355"/>
    </row>
    <row r="112" spans="1:76" ht="19.5" customHeight="1">
      <c r="A112" s="356"/>
      <c r="B112" s="356"/>
      <c r="C112" s="356"/>
      <c r="D112" s="356"/>
      <c r="E112" s="356"/>
      <c r="F112" s="355"/>
      <c r="G112" s="356"/>
      <c r="H112" s="356"/>
      <c r="I112" s="355"/>
      <c r="J112" s="356"/>
      <c r="K112" s="355"/>
      <c r="L112" s="356"/>
      <c r="M112" s="355"/>
      <c r="N112" s="356"/>
      <c r="O112" s="355"/>
      <c r="P112" s="356"/>
      <c r="Q112" s="355"/>
      <c r="R112" s="355"/>
      <c r="S112" s="355"/>
      <c r="T112" s="355"/>
      <c r="U112" s="355"/>
      <c r="V112" s="355"/>
      <c r="W112" s="355"/>
      <c r="X112" s="355"/>
      <c r="Y112" s="355"/>
      <c r="Z112" s="355"/>
      <c r="AA112" s="355"/>
      <c r="AB112" s="355"/>
      <c r="AC112" s="355"/>
      <c r="AD112" s="355"/>
      <c r="AE112" s="355"/>
      <c r="AF112" s="355"/>
      <c r="AG112" s="355"/>
      <c r="AH112" s="355"/>
      <c r="AI112" s="355"/>
      <c r="AJ112" s="355"/>
      <c r="AK112" s="355"/>
      <c r="AL112" s="355"/>
      <c r="AM112" s="355"/>
      <c r="AN112" s="355"/>
      <c r="AO112" s="355"/>
      <c r="AP112" s="355"/>
      <c r="AQ112" s="355"/>
      <c r="AR112" s="355"/>
      <c r="AS112" s="355"/>
      <c r="AT112" s="356"/>
      <c r="AU112" s="356"/>
      <c r="AV112" s="355"/>
      <c r="AW112" s="355"/>
      <c r="AX112" s="356"/>
      <c r="AY112" s="357"/>
      <c r="AZ112" s="357"/>
      <c r="BA112" s="357"/>
      <c r="BB112" s="358"/>
      <c r="BC112" s="357"/>
      <c r="BD112" s="357"/>
      <c r="BE112" s="358"/>
      <c r="BF112" s="357"/>
      <c r="BG112" s="357"/>
      <c r="BH112" s="357"/>
      <c r="BI112" s="357"/>
      <c r="BJ112" s="357"/>
      <c r="BK112" s="357"/>
      <c r="BL112" s="357"/>
      <c r="BM112" s="358"/>
      <c r="BN112" s="358"/>
      <c r="BO112" s="358"/>
      <c r="BP112" s="358"/>
      <c r="BQ112" s="358"/>
      <c r="BR112" s="358"/>
      <c r="BS112" s="358"/>
      <c r="BT112" s="358"/>
      <c r="BU112" s="358"/>
      <c r="BV112" s="358"/>
      <c r="BW112" s="358"/>
      <c r="BX112" s="355"/>
    </row>
    <row r="113" spans="1:76" ht="19.5" customHeight="1">
      <c r="A113" s="356"/>
      <c r="B113" s="356"/>
      <c r="C113" s="356"/>
      <c r="D113" s="356"/>
      <c r="E113" s="356"/>
      <c r="F113" s="355"/>
      <c r="G113" s="356"/>
      <c r="H113" s="356"/>
      <c r="I113" s="355"/>
      <c r="J113" s="356"/>
      <c r="K113" s="355"/>
      <c r="L113" s="356"/>
      <c r="M113" s="355"/>
      <c r="N113" s="356"/>
      <c r="O113" s="355"/>
      <c r="P113" s="356"/>
      <c r="Q113" s="355"/>
      <c r="R113" s="355"/>
      <c r="S113" s="355"/>
      <c r="T113" s="355"/>
      <c r="U113" s="355"/>
      <c r="V113" s="355"/>
      <c r="W113" s="355"/>
      <c r="X113" s="355"/>
      <c r="Y113" s="355"/>
      <c r="Z113" s="355"/>
      <c r="AA113" s="355"/>
      <c r="AB113" s="355"/>
      <c r="AC113" s="355"/>
      <c r="AD113" s="355"/>
      <c r="AE113" s="355"/>
      <c r="AF113" s="355"/>
      <c r="AG113" s="355"/>
      <c r="AH113" s="355"/>
      <c r="AI113" s="355"/>
      <c r="AJ113" s="355"/>
      <c r="AK113" s="355"/>
      <c r="AL113" s="355"/>
      <c r="AM113" s="355"/>
      <c r="AN113" s="355"/>
      <c r="AO113" s="355"/>
      <c r="AP113" s="355"/>
      <c r="AQ113" s="355"/>
      <c r="AR113" s="355"/>
      <c r="AS113" s="355"/>
      <c r="AT113" s="356"/>
      <c r="AU113" s="356"/>
      <c r="AV113" s="355"/>
      <c r="AW113" s="355"/>
      <c r="AX113" s="356"/>
      <c r="AY113" s="357"/>
      <c r="AZ113" s="357"/>
      <c r="BA113" s="357"/>
      <c r="BB113" s="358"/>
      <c r="BC113" s="357"/>
      <c r="BD113" s="357"/>
      <c r="BE113" s="358"/>
      <c r="BF113" s="357"/>
      <c r="BG113" s="357"/>
      <c r="BH113" s="357"/>
      <c r="BI113" s="357"/>
      <c r="BJ113" s="357"/>
      <c r="BK113" s="357"/>
      <c r="BL113" s="357"/>
      <c r="BM113" s="358"/>
      <c r="BN113" s="358"/>
      <c r="BO113" s="358"/>
      <c r="BP113" s="358"/>
      <c r="BQ113" s="358"/>
      <c r="BR113" s="358"/>
      <c r="BS113" s="358"/>
      <c r="BT113" s="358"/>
      <c r="BU113" s="358"/>
      <c r="BV113" s="358"/>
      <c r="BW113" s="358"/>
      <c r="BX113" s="355"/>
    </row>
    <row r="114" spans="1:76" ht="19.5" customHeight="1">
      <c r="A114" s="356"/>
      <c r="B114" s="356"/>
      <c r="C114" s="356"/>
      <c r="D114" s="356"/>
      <c r="E114" s="356"/>
      <c r="F114" s="355"/>
      <c r="G114" s="356"/>
      <c r="H114" s="356"/>
      <c r="I114" s="355"/>
      <c r="J114" s="356"/>
      <c r="K114" s="355"/>
      <c r="L114" s="356"/>
      <c r="M114" s="355"/>
      <c r="N114" s="356"/>
      <c r="O114" s="355"/>
      <c r="P114" s="356"/>
      <c r="Q114" s="355"/>
      <c r="R114" s="355"/>
      <c r="S114" s="355"/>
      <c r="T114" s="355"/>
      <c r="U114" s="355"/>
      <c r="V114" s="355"/>
      <c r="W114" s="355"/>
      <c r="X114" s="355"/>
      <c r="Y114" s="355"/>
      <c r="Z114" s="355"/>
      <c r="AA114" s="355"/>
      <c r="AB114" s="355"/>
      <c r="AC114" s="355"/>
      <c r="AD114" s="355"/>
      <c r="AE114" s="355"/>
      <c r="AF114" s="355"/>
      <c r="AG114" s="355"/>
      <c r="AH114" s="355"/>
      <c r="AI114" s="355"/>
      <c r="AJ114" s="355"/>
      <c r="AK114" s="355"/>
      <c r="AL114" s="355"/>
      <c r="AM114" s="355"/>
      <c r="AN114" s="355"/>
      <c r="AO114" s="355"/>
      <c r="AP114" s="355"/>
      <c r="AQ114" s="355"/>
      <c r="AR114" s="355"/>
      <c r="AS114" s="355"/>
      <c r="AT114" s="356"/>
      <c r="AU114" s="356"/>
      <c r="AV114" s="355"/>
      <c r="AW114" s="355"/>
      <c r="AX114" s="356"/>
      <c r="AY114" s="357"/>
      <c r="AZ114" s="357"/>
      <c r="BA114" s="357"/>
      <c r="BB114" s="358"/>
      <c r="BC114" s="357"/>
      <c r="BD114" s="357"/>
      <c r="BE114" s="358"/>
      <c r="BF114" s="357"/>
      <c r="BG114" s="357"/>
      <c r="BH114" s="357"/>
      <c r="BI114" s="357"/>
      <c r="BJ114" s="357"/>
      <c r="BK114" s="357"/>
      <c r="BL114" s="357"/>
      <c r="BM114" s="358"/>
      <c r="BN114" s="358"/>
      <c r="BO114" s="358"/>
      <c r="BP114" s="358"/>
      <c r="BQ114" s="358"/>
      <c r="BR114" s="358"/>
      <c r="BS114" s="358"/>
      <c r="BT114" s="358"/>
      <c r="BU114" s="358"/>
      <c r="BV114" s="358"/>
      <c r="BW114" s="358"/>
      <c r="BX114" s="355"/>
    </row>
    <row r="115" spans="1:76" ht="19.5" customHeight="1">
      <c r="A115" s="356"/>
      <c r="B115" s="356"/>
      <c r="C115" s="356"/>
      <c r="D115" s="356"/>
      <c r="E115" s="356"/>
      <c r="F115" s="355"/>
      <c r="G115" s="356"/>
      <c r="H115" s="356"/>
      <c r="I115" s="355"/>
      <c r="J115" s="356"/>
      <c r="K115" s="355"/>
      <c r="L115" s="356"/>
      <c r="M115" s="355"/>
      <c r="N115" s="356"/>
      <c r="O115" s="355"/>
      <c r="P115" s="356"/>
      <c r="Q115" s="355"/>
      <c r="R115" s="355"/>
      <c r="S115" s="355"/>
      <c r="T115" s="355"/>
      <c r="U115" s="355"/>
      <c r="V115" s="355"/>
      <c r="W115" s="355"/>
      <c r="X115" s="355"/>
      <c r="Y115" s="355"/>
      <c r="Z115" s="355"/>
      <c r="AA115" s="355"/>
      <c r="AB115" s="355"/>
      <c r="AC115" s="355"/>
      <c r="AD115" s="355"/>
      <c r="AE115" s="355"/>
      <c r="AF115" s="355"/>
      <c r="AG115" s="355"/>
      <c r="AH115" s="355"/>
      <c r="AI115" s="355"/>
      <c r="AJ115" s="355"/>
      <c r="AK115" s="355"/>
      <c r="AL115" s="355"/>
      <c r="AM115" s="355"/>
      <c r="AN115" s="355"/>
      <c r="AO115" s="355"/>
      <c r="AP115" s="355"/>
      <c r="AQ115" s="355"/>
      <c r="AR115" s="355"/>
      <c r="AS115" s="355"/>
      <c r="AT115" s="356"/>
      <c r="AU115" s="356"/>
      <c r="AV115" s="355"/>
      <c r="AW115" s="355"/>
      <c r="AX115" s="356"/>
      <c r="AY115" s="357"/>
      <c r="AZ115" s="357"/>
      <c r="BA115" s="357"/>
      <c r="BB115" s="358"/>
      <c r="BC115" s="357"/>
      <c r="BD115" s="357"/>
      <c r="BE115" s="358"/>
      <c r="BF115" s="357"/>
      <c r="BG115" s="357"/>
      <c r="BH115" s="357"/>
      <c r="BI115" s="357"/>
      <c r="BJ115" s="357"/>
      <c r="BK115" s="357"/>
      <c r="BL115" s="357"/>
      <c r="BM115" s="358"/>
      <c r="BN115" s="358"/>
      <c r="BO115" s="358"/>
      <c r="BP115" s="358"/>
      <c r="BQ115" s="358"/>
      <c r="BR115" s="358"/>
      <c r="BS115" s="358"/>
      <c r="BT115" s="358"/>
      <c r="BU115" s="358"/>
      <c r="BV115" s="358"/>
      <c r="BW115" s="358"/>
      <c r="BX115" s="355"/>
    </row>
    <row r="116" spans="1:76" ht="19.5" customHeight="1">
      <c r="A116" s="356"/>
      <c r="B116" s="356"/>
      <c r="C116" s="356"/>
      <c r="D116" s="356"/>
      <c r="E116" s="356"/>
      <c r="F116" s="355"/>
      <c r="G116" s="356"/>
      <c r="H116" s="356"/>
      <c r="I116" s="355"/>
      <c r="J116" s="356"/>
      <c r="K116" s="355"/>
      <c r="L116" s="356"/>
      <c r="M116" s="355"/>
      <c r="N116" s="356"/>
      <c r="O116" s="355"/>
      <c r="P116" s="356"/>
      <c r="Q116" s="355"/>
      <c r="R116" s="355"/>
      <c r="S116" s="355"/>
      <c r="T116" s="355"/>
      <c r="U116" s="355"/>
      <c r="V116" s="355"/>
      <c r="W116" s="355"/>
      <c r="X116" s="355"/>
      <c r="Y116" s="355"/>
      <c r="Z116" s="355"/>
      <c r="AA116" s="355"/>
      <c r="AB116" s="355"/>
      <c r="AC116" s="355"/>
      <c r="AD116" s="355"/>
      <c r="AE116" s="355"/>
      <c r="AF116" s="355"/>
      <c r="AG116" s="355"/>
      <c r="AH116" s="355"/>
      <c r="AI116" s="355"/>
      <c r="AJ116" s="355"/>
      <c r="AK116" s="355"/>
      <c r="AL116" s="355"/>
      <c r="AM116" s="355"/>
      <c r="AN116" s="355"/>
      <c r="AO116" s="355"/>
      <c r="AP116" s="355"/>
      <c r="AQ116" s="355"/>
      <c r="AR116" s="355"/>
      <c r="AS116" s="355"/>
      <c r="AT116" s="356"/>
      <c r="AU116" s="356"/>
      <c r="AV116" s="355"/>
      <c r="AW116" s="355"/>
      <c r="AX116" s="356"/>
      <c r="AY116" s="357"/>
      <c r="AZ116" s="357"/>
      <c r="BA116" s="357"/>
      <c r="BB116" s="358"/>
      <c r="BC116" s="357"/>
      <c r="BD116" s="357"/>
      <c r="BE116" s="358"/>
      <c r="BF116" s="357"/>
      <c r="BG116" s="357"/>
      <c r="BH116" s="357"/>
      <c r="BI116" s="357"/>
      <c r="BJ116" s="357"/>
      <c r="BK116" s="357"/>
      <c r="BL116" s="357"/>
      <c r="BM116" s="358"/>
      <c r="BN116" s="358"/>
      <c r="BO116" s="358"/>
      <c r="BP116" s="358"/>
      <c r="BQ116" s="358"/>
      <c r="BR116" s="358"/>
      <c r="BS116" s="358"/>
      <c r="BT116" s="358"/>
      <c r="BU116" s="358"/>
      <c r="BV116" s="358"/>
      <c r="BW116" s="358"/>
      <c r="BX116" s="355"/>
    </row>
    <row r="117" spans="1:76" ht="19.5" customHeight="1">
      <c r="A117" s="356"/>
      <c r="B117" s="356"/>
      <c r="C117" s="356"/>
      <c r="D117" s="356"/>
      <c r="E117" s="356"/>
      <c r="F117" s="355"/>
      <c r="G117" s="356"/>
      <c r="H117" s="356"/>
      <c r="I117" s="355"/>
      <c r="J117" s="356"/>
      <c r="K117" s="355"/>
      <c r="L117" s="356"/>
      <c r="M117" s="355"/>
      <c r="N117" s="356"/>
      <c r="O117" s="355"/>
      <c r="P117" s="356"/>
      <c r="Q117" s="355"/>
      <c r="R117" s="355"/>
      <c r="S117" s="355"/>
      <c r="T117" s="355"/>
      <c r="U117" s="355"/>
      <c r="V117" s="355"/>
      <c r="W117" s="355"/>
      <c r="X117" s="355"/>
      <c r="Y117" s="355"/>
      <c r="Z117" s="355"/>
      <c r="AA117" s="355"/>
      <c r="AB117" s="355"/>
      <c r="AC117" s="355"/>
      <c r="AD117" s="355"/>
      <c r="AE117" s="355"/>
      <c r="AF117" s="355"/>
      <c r="AG117" s="355"/>
      <c r="AH117" s="355"/>
      <c r="AI117" s="355"/>
      <c r="AJ117" s="355"/>
      <c r="AK117" s="355"/>
      <c r="AL117" s="355"/>
      <c r="AM117" s="355"/>
      <c r="AN117" s="355"/>
      <c r="AO117" s="355"/>
      <c r="AP117" s="355"/>
      <c r="AQ117" s="355"/>
      <c r="AR117" s="355"/>
      <c r="AS117" s="355"/>
      <c r="AT117" s="356"/>
      <c r="AU117" s="356"/>
      <c r="AV117" s="355"/>
      <c r="AW117" s="355"/>
      <c r="AX117" s="356"/>
      <c r="AY117" s="357"/>
      <c r="AZ117" s="357"/>
      <c r="BA117" s="357"/>
      <c r="BB117" s="358"/>
      <c r="BC117" s="357"/>
      <c r="BD117" s="357"/>
      <c r="BE117" s="358"/>
      <c r="BF117" s="357"/>
      <c r="BG117" s="357"/>
      <c r="BH117" s="357"/>
      <c r="BI117" s="357"/>
      <c r="BJ117" s="357"/>
      <c r="BK117" s="357"/>
      <c r="BL117" s="357"/>
      <c r="BM117" s="358"/>
      <c r="BN117" s="358"/>
      <c r="BO117" s="358"/>
      <c r="BP117" s="358"/>
      <c r="BQ117" s="358"/>
      <c r="BR117" s="358"/>
      <c r="BS117" s="358"/>
      <c r="BT117" s="358"/>
      <c r="BU117" s="358"/>
      <c r="BV117" s="358"/>
      <c r="BW117" s="358"/>
      <c r="BX117" s="355"/>
    </row>
    <row r="118" spans="1:76" ht="19.5" customHeight="1">
      <c r="A118" s="356"/>
      <c r="B118" s="356"/>
      <c r="C118" s="356"/>
      <c r="D118" s="356"/>
      <c r="E118" s="356"/>
      <c r="F118" s="355"/>
      <c r="G118" s="356"/>
      <c r="H118" s="356"/>
      <c r="I118" s="355"/>
      <c r="J118" s="356"/>
      <c r="K118" s="355"/>
      <c r="L118" s="356"/>
      <c r="M118" s="355"/>
      <c r="N118" s="356"/>
      <c r="O118" s="355"/>
      <c r="P118" s="356"/>
      <c r="Q118" s="355"/>
      <c r="R118" s="355"/>
      <c r="S118" s="355"/>
      <c r="T118" s="355"/>
      <c r="U118" s="355"/>
      <c r="V118" s="355"/>
      <c r="W118" s="355"/>
      <c r="X118" s="355"/>
      <c r="Y118" s="355"/>
      <c r="Z118" s="355"/>
      <c r="AA118" s="355"/>
      <c r="AB118" s="355"/>
      <c r="AC118" s="355"/>
      <c r="AD118" s="355"/>
      <c r="AE118" s="355"/>
      <c r="AF118" s="355"/>
      <c r="AG118" s="355"/>
      <c r="AH118" s="355"/>
      <c r="AI118" s="355"/>
      <c r="AJ118" s="355"/>
      <c r="AK118" s="355"/>
      <c r="AL118" s="355"/>
      <c r="AM118" s="355"/>
      <c r="AN118" s="355"/>
      <c r="AO118" s="355"/>
      <c r="AP118" s="355"/>
      <c r="AQ118" s="355"/>
      <c r="AR118" s="355"/>
      <c r="AS118" s="355"/>
      <c r="AT118" s="356"/>
      <c r="AU118" s="356"/>
      <c r="AV118" s="355"/>
      <c r="AW118" s="355"/>
      <c r="AX118" s="356"/>
      <c r="AY118" s="357"/>
      <c r="AZ118" s="357"/>
      <c r="BA118" s="357"/>
      <c r="BB118" s="358"/>
      <c r="BC118" s="357"/>
      <c r="BD118" s="357"/>
      <c r="BE118" s="358"/>
      <c r="BF118" s="357"/>
      <c r="BG118" s="357"/>
      <c r="BH118" s="357"/>
      <c r="BI118" s="357"/>
      <c r="BJ118" s="357"/>
      <c r="BK118" s="357"/>
      <c r="BL118" s="357"/>
      <c r="BM118" s="358"/>
      <c r="BN118" s="358"/>
      <c r="BO118" s="358"/>
      <c r="BP118" s="358"/>
      <c r="BQ118" s="358"/>
      <c r="BR118" s="358"/>
      <c r="BS118" s="358"/>
      <c r="BT118" s="358"/>
      <c r="BU118" s="358"/>
      <c r="BV118" s="358"/>
      <c r="BW118" s="358"/>
      <c r="BX118" s="355"/>
    </row>
    <row r="119" spans="1:76" ht="19.5" customHeight="1">
      <c r="A119" s="356"/>
      <c r="B119" s="356"/>
      <c r="C119" s="356"/>
      <c r="D119" s="356"/>
      <c r="E119" s="356"/>
      <c r="F119" s="355"/>
      <c r="G119" s="356"/>
      <c r="H119" s="356"/>
      <c r="I119" s="355"/>
      <c r="J119" s="356"/>
      <c r="K119" s="355"/>
      <c r="L119" s="356"/>
      <c r="M119" s="355"/>
      <c r="N119" s="356"/>
      <c r="O119" s="355"/>
      <c r="P119" s="356"/>
      <c r="Q119" s="355"/>
      <c r="R119" s="355"/>
      <c r="S119" s="355"/>
      <c r="T119" s="355"/>
      <c r="U119" s="355"/>
      <c r="V119" s="355"/>
      <c r="W119" s="355"/>
      <c r="X119" s="355"/>
      <c r="Y119" s="355"/>
      <c r="Z119" s="355"/>
      <c r="AA119" s="355"/>
      <c r="AB119" s="355"/>
      <c r="AC119" s="355"/>
      <c r="AD119" s="355"/>
      <c r="AE119" s="355"/>
      <c r="AF119" s="355"/>
      <c r="AG119" s="355"/>
      <c r="AH119" s="355"/>
      <c r="AI119" s="355"/>
      <c r="AJ119" s="355"/>
      <c r="AK119" s="355"/>
      <c r="AL119" s="355"/>
      <c r="AM119" s="355"/>
      <c r="AN119" s="355"/>
      <c r="AO119" s="355"/>
      <c r="AP119" s="355"/>
      <c r="AQ119" s="355"/>
      <c r="AR119" s="355"/>
      <c r="AS119" s="355"/>
      <c r="AT119" s="356"/>
      <c r="AU119" s="356"/>
      <c r="AV119" s="355"/>
      <c r="AW119" s="355"/>
      <c r="AX119" s="356"/>
      <c r="AY119" s="357"/>
      <c r="AZ119" s="357"/>
      <c r="BA119" s="357"/>
      <c r="BB119" s="358"/>
      <c r="BC119" s="357"/>
      <c r="BD119" s="357"/>
      <c r="BE119" s="358"/>
      <c r="BF119" s="357"/>
      <c r="BG119" s="357"/>
      <c r="BH119" s="357"/>
      <c r="BI119" s="357"/>
      <c r="BJ119" s="357"/>
      <c r="BK119" s="357"/>
      <c r="BL119" s="357"/>
      <c r="BM119" s="358"/>
      <c r="BN119" s="358"/>
      <c r="BO119" s="358"/>
      <c r="BP119" s="358"/>
      <c r="BQ119" s="358"/>
      <c r="BR119" s="358"/>
      <c r="BS119" s="358"/>
      <c r="BT119" s="358"/>
      <c r="BU119" s="358"/>
      <c r="BV119" s="358"/>
      <c r="BW119" s="358"/>
      <c r="BX119" s="355"/>
    </row>
    <row r="120" spans="1:76" ht="19.5" customHeight="1">
      <c r="A120" s="356"/>
      <c r="B120" s="356"/>
      <c r="C120" s="356"/>
      <c r="D120" s="356"/>
      <c r="E120" s="356"/>
      <c r="F120" s="355"/>
      <c r="G120" s="356"/>
      <c r="H120" s="356"/>
      <c r="I120" s="355"/>
      <c r="J120" s="356"/>
      <c r="K120" s="355"/>
      <c r="L120" s="356"/>
      <c r="M120" s="355"/>
      <c r="N120" s="356"/>
      <c r="O120" s="355"/>
      <c r="P120" s="356"/>
      <c r="Q120" s="355"/>
      <c r="R120" s="355"/>
      <c r="S120" s="355"/>
      <c r="T120" s="355"/>
      <c r="U120" s="355"/>
      <c r="V120" s="355"/>
      <c r="W120" s="355"/>
      <c r="X120" s="355"/>
      <c r="Y120" s="355"/>
      <c r="Z120" s="355"/>
      <c r="AA120" s="355"/>
      <c r="AB120" s="355"/>
      <c r="AC120" s="355"/>
      <c r="AD120" s="355"/>
      <c r="AE120" s="355"/>
      <c r="AF120" s="355"/>
      <c r="AG120" s="355"/>
      <c r="AH120" s="355"/>
      <c r="AI120" s="355"/>
      <c r="AJ120" s="355"/>
      <c r="AK120" s="355"/>
      <c r="AL120" s="355"/>
      <c r="AM120" s="355"/>
      <c r="AN120" s="355"/>
      <c r="AO120" s="355"/>
      <c r="AP120" s="355"/>
      <c r="AQ120" s="355"/>
      <c r="AR120" s="355"/>
      <c r="AS120" s="355"/>
      <c r="AT120" s="356"/>
      <c r="AU120" s="356"/>
      <c r="AV120" s="355"/>
      <c r="AW120" s="355"/>
      <c r="AX120" s="356"/>
      <c r="AY120" s="357"/>
      <c r="AZ120" s="357"/>
      <c r="BA120" s="357"/>
      <c r="BB120" s="358"/>
      <c r="BC120" s="357"/>
      <c r="BD120" s="357"/>
      <c r="BE120" s="358"/>
      <c r="BF120" s="357"/>
      <c r="BG120" s="357"/>
      <c r="BH120" s="357"/>
      <c r="BI120" s="357"/>
      <c r="BJ120" s="357"/>
      <c r="BK120" s="357"/>
      <c r="BL120" s="357"/>
      <c r="BM120" s="358"/>
      <c r="BN120" s="358"/>
      <c r="BO120" s="358"/>
      <c r="BP120" s="358"/>
      <c r="BQ120" s="358"/>
      <c r="BR120" s="358"/>
      <c r="BS120" s="358"/>
      <c r="BT120" s="358"/>
      <c r="BU120" s="358"/>
      <c r="BV120" s="358"/>
      <c r="BW120" s="358"/>
      <c r="BX120" s="355"/>
    </row>
    <row r="121" spans="1:76" ht="19.5" customHeight="1">
      <c r="A121" s="356"/>
      <c r="B121" s="356"/>
      <c r="C121" s="356"/>
      <c r="D121" s="356"/>
      <c r="E121" s="356"/>
      <c r="F121" s="355"/>
      <c r="G121" s="356"/>
      <c r="H121" s="356"/>
      <c r="I121" s="355"/>
      <c r="J121" s="356"/>
      <c r="K121" s="355"/>
      <c r="L121" s="356"/>
      <c r="M121" s="355"/>
      <c r="N121" s="356"/>
      <c r="O121" s="355"/>
      <c r="P121" s="356"/>
      <c r="Q121" s="355"/>
      <c r="R121" s="355"/>
      <c r="S121" s="355"/>
      <c r="T121" s="355"/>
      <c r="U121" s="355"/>
      <c r="V121" s="355"/>
      <c r="W121" s="355"/>
      <c r="X121" s="355"/>
      <c r="Y121" s="355"/>
      <c r="Z121" s="355"/>
      <c r="AA121" s="355"/>
      <c r="AB121" s="355"/>
      <c r="AC121" s="355"/>
      <c r="AD121" s="355"/>
      <c r="AE121" s="355"/>
      <c r="AF121" s="355"/>
      <c r="AG121" s="355"/>
      <c r="AH121" s="355"/>
      <c r="AI121" s="355"/>
      <c r="AJ121" s="355"/>
      <c r="AK121" s="355"/>
      <c r="AL121" s="355"/>
      <c r="AM121" s="355"/>
      <c r="AN121" s="355"/>
      <c r="AO121" s="355"/>
      <c r="AP121" s="355"/>
      <c r="AQ121" s="355"/>
      <c r="AR121" s="355"/>
      <c r="AS121" s="355"/>
      <c r="AT121" s="356"/>
      <c r="AU121" s="356"/>
      <c r="AV121" s="355"/>
      <c r="AW121" s="355"/>
      <c r="AX121" s="356"/>
      <c r="AY121" s="357"/>
      <c r="AZ121" s="357"/>
      <c r="BA121" s="357"/>
      <c r="BB121" s="358"/>
      <c r="BC121" s="357"/>
      <c r="BD121" s="357"/>
      <c r="BE121" s="358"/>
      <c r="BF121" s="357"/>
      <c r="BG121" s="357"/>
      <c r="BH121" s="357"/>
      <c r="BI121" s="357"/>
      <c r="BJ121" s="357"/>
      <c r="BK121" s="357"/>
      <c r="BL121" s="357"/>
      <c r="BM121" s="358"/>
      <c r="BN121" s="358"/>
      <c r="BO121" s="358"/>
      <c r="BP121" s="358"/>
      <c r="BQ121" s="358"/>
      <c r="BR121" s="358"/>
      <c r="BS121" s="358"/>
      <c r="BT121" s="358"/>
      <c r="BU121" s="358"/>
      <c r="BV121" s="358"/>
      <c r="BW121" s="358"/>
      <c r="BX121" s="355"/>
    </row>
    <row r="122" spans="1:76" ht="19.5" customHeight="1">
      <c r="A122" s="356"/>
      <c r="B122" s="356"/>
      <c r="C122" s="356"/>
      <c r="D122" s="356"/>
      <c r="E122" s="356"/>
      <c r="F122" s="355"/>
      <c r="G122" s="356"/>
      <c r="H122" s="356"/>
      <c r="I122" s="355"/>
      <c r="J122" s="356"/>
      <c r="K122" s="355"/>
      <c r="L122" s="356"/>
      <c r="M122" s="355"/>
      <c r="N122" s="356"/>
      <c r="O122" s="355"/>
      <c r="P122" s="356"/>
      <c r="Q122" s="355"/>
      <c r="R122" s="355"/>
      <c r="S122" s="355"/>
      <c r="T122" s="355"/>
      <c r="U122" s="355"/>
      <c r="V122" s="355"/>
      <c r="W122" s="355"/>
      <c r="X122" s="355"/>
      <c r="Y122" s="355"/>
      <c r="Z122" s="355"/>
      <c r="AA122" s="355"/>
      <c r="AB122" s="355"/>
      <c r="AC122" s="355"/>
      <c r="AD122" s="355"/>
      <c r="AE122" s="355"/>
      <c r="AF122" s="355"/>
      <c r="AG122" s="355"/>
      <c r="AH122" s="355"/>
      <c r="AI122" s="355"/>
      <c r="AJ122" s="355"/>
      <c r="AK122" s="355"/>
      <c r="AL122" s="355"/>
      <c r="AM122" s="355"/>
      <c r="AN122" s="355"/>
      <c r="AO122" s="355"/>
      <c r="AP122" s="355"/>
      <c r="AQ122" s="355"/>
      <c r="AR122" s="355"/>
      <c r="AS122" s="355"/>
      <c r="AT122" s="356"/>
      <c r="AU122" s="356"/>
      <c r="AV122" s="355"/>
      <c r="AW122" s="355"/>
      <c r="AX122" s="356"/>
      <c r="AY122" s="357"/>
      <c r="AZ122" s="357"/>
      <c r="BA122" s="357"/>
      <c r="BB122" s="358"/>
      <c r="BC122" s="357"/>
      <c r="BD122" s="357"/>
      <c r="BE122" s="358"/>
      <c r="BF122" s="357"/>
      <c r="BG122" s="357"/>
      <c r="BH122" s="357"/>
      <c r="BI122" s="357"/>
      <c r="BJ122" s="357"/>
      <c r="BK122" s="357"/>
      <c r="BL122" s="357"/>
      <c r="BM122" s="358"/>
      <c r="BN122" s="358"/>
      <c r="BO122" s="358"/>
      <c r="BP122" s="358"/>
      <c r="BQ122" s="358"/>
      <c r="BR122" s="358"/>
      <c r="BS122" s="358"/>
      <c r="BT122" s="358"/>
      <c r="BU122" s="358"/>
      <c r="BV122" s="358"/>
      <c r="BW122" s="358"/>
      <c r="BX122" s="355"/>
    </row>
    <row r="123" spans="1:76" ht="19.5" customHeight="1">
      <c r="A123" s="356"/>
      <c r="B123" s="356"/>
      <c r="C123" s="356"/>
      <c r="D123" s="356"/>
      <c r="E123" s="356"/>
      <c r="F123" s="355"/>
      <c r="G123" s="356"/>
      <c r="H123" s="356"/>
      <c r="I123" s="355"/>
      <c r="J123" s="356"/>
      <c r="K123" s="355"/>
      <c r="L123" s="356"/>
      <c r="M123" s="355"/>
      <c r="N123" s="356"/>
      <c r="O123" s="355"/>
      <c r="P123" s="356"/>
      <c r="Q123" s="355"/>
      <c r="R123" s="355"/>
      <c r="S123" s="355"/>
      <c r="T123" s="355"/>
      <c r="U123" s="355"/>
      <c r="V123" s="355"/>
      <c r="W123" s="355"/>
      <c r="X123" s="355"/>
      <c r="Y123" s="355"/>
      <c r="Z123" s="355"/>
      <c r="AA123" s="355"/>
      <c r="AB123" s="355"/>
      <c r="AC123" s="355"/>
      <c r="AD123" s="355"/>
      <c r="AE123" s="355"/>
      <c r="AF123" s="355"/>
      <c r="AG123" s="355"/>
      <c r="AH123" s="355"/>
      <c r="AI123" s="355"/>
      <c r="AJ123" s="355"/>
      <c r="AK123" s="355"/>
      <c r="AL123" s="355"/>
      <c r="AM123" s="355"/>
      <c r="AN123" s="355"/>
      <c r="AO123" s="355"/>
      <c r="AP123" s="355"/>
      <c r="AQ123" s="355"/>
      <c r="AR123" s="355"/>
      <c r="AS123" s="355"/>
      <c r="AT123" s="356"/>
      <c r="AU123" s="356"/>
      <c r="AV123" s="355"/>
      <c r="AW123" s="355"/>
      <c r="AX123" s="356"/>
      <c r="AY123" s="357"/>
      <c r="AZ123" s="357"/>
      <c r="BA123" s="357"/>
      <c r="BB123" s="358"/>
      <c r="BC123" s="357"/>
      <c r="BD123" s="357"/>
      <c r="BE123" s="358"/>
      <c r="BF123" s="357"/>
      <c r="BG123" s="357"/>
      <c r="BH123" s="357"/>
      <c r="BI123" s="357"/>
      <c r="BJ123" s="357"/>
      <c r="BK123" s="357"/>
      <c r="BL123" s="357"/>
      <c r="BM123" s="358"/>
      <c r="BN123" s="358"/>
      <c r="BO123" s="358"/>
      <c r="BP123" s="358"/>
      <c r="BQ123" s="358"/>
      <c r="BR123" s="358"/>
      <c r="BS123" s="358"/>
      <c r="BT123" s="358"/>
      <c r="BU123" s="358"/>
      <c r="BV123" s="358"/>
      <c r="BW123" s="358"/>
      <c r="BX123" s="355"/>
    </row>
    <row r="124" spans="1:76" ht="19.5" customHeight="1">
      <c r="A124" s="356"/>
      <c r="B124" s="356"/>
      <c r="C124" s="356"/>
      <c r="D124" s="356"/>
      <c r="E124" s="356"/>
      <c r="F124" s="355"/>
      <c r="G124" s="356"/>
      <c r="H124" s="356"/>
      <c r="I124" s="355"/>
      <c r="J124" s="356"/>
      <c r="K124" s="355"/>
      <c r="L124" s="356"/>
      <c r="M124" s="355"/>
      <c r="N124" s="356"/>
      <c r="O124" s="355"/>
      <c r="P124" s="356"/>
      <c r="Q124" s="355"/>
      <c r="R124" s="355"/>
      <c r="S124" s="355"/>
      <c r="T124" s="355"/>
      <c r="U124" s="355"/>
      <c r="V124" s="355"/>
      <c r="W124" s="355"/>
      <c r="X124" s="355"/>
      <c r="Y124" s="355"/>
      <c r="Z124" s="355"/>
      <c r="AA124" s="355"/>
      <c r="AB124" s="355"/>
      <c r="AC124" s="355"/>
      <c r="AD124" s="355"/>
      <c r="AE124" s="355"/>
      <c r="AF124" s="355"/>
      <c r="AG124" s="355"/>
      <c r="AH124" s="355"/>
      <c r="AI124" s="355"/>
      <c r="AJ124" s="355"/>
      <c r="AK124" s="355"/>
      <c r="AL124" s="355"/>
      <c r="AM124" s="355"/>
      <c r="AN124" s="355"/>
      <c r="AO124" s="355"/>
      <c r="AP124" s="355"/>
      <c r="AQ124" s="355"/>
      <c r="AR124" s="355"/>
      <c r="AS124" s="355"/>
      <c r="AT124" s="356"/>
      <c r="AU124" s="356"/>
      <c r="AV124" s="355"/>
      <c r="AW124" s="355"/>
      <c r="AX124" s="356"/>
      <c r="AY124" s="357"/>
      <c r="AZ124" s="357"/>
      <c r="BA124" s="357"/>
      <c r="BB124" s="358"/>
      <c r="BC124" s="357"/>
      <c r="BD124" s="357"/>
      <c r="BE124" s="358"/>
      <c r="BF124" s="357"/>
      <c r="BG124" s="357"/>
      <c r="BH124" s="357"/>
      <c r="BI124" s="357"/>
      <c r="BJ124" s="357"/>
      <c r="BK124" s="357"/>
      <c r="BL124" s="357"/>
      <c r="BM124" s="358"/>
      <c r="BN124" s="358"/>
      <c r="BO124" s="358"/>
      <c r="BP124" s="358"/>
      <c r="BQ124" s="358"/>
      <c r="BR124" s="358"/>
      <c r="BS124" s="358"/>
      <c r="BT124" s="358"/>
      <c r="BU124" s="358"/>
      <c r="BV124" s="358"/>
      <c r="BW124" s="358"/>
      <c r="BX124" s="355"/>
    </row>
    <row r="125" spans="1:76" ht="19.5" customHeight="1">
      <c r="A125" s="356"/>
      <c r="B125" s="356"/>
      <c r="C125" s="356"/>
      <c r="D125" s="356"/>
      <c r="E125" s="356"/>
      <c r="F125" s="355"/>
      <c r="G125" s="356"/>
      <c r="H125" s="356"/>
      <c r="I125" s="355"/>
      <c r="J125" s="356"/>
      <c r="K125" s="355"/>
      <c r="L125" s="356"/>
      <c r="M125" s="355"/>
      <c r="N125" s="356"/>
      <c r="O125" s="355"/>
      <c r="P125" s="356"/>
      <c r="Q125" s="355"/>
      <c r="R125" s="355"/>
      <c r="S125" s="355"/>
      <c r="T125" s="355"/>
      <c r="U125" s="355"/>
      <c r="V125" s="355"/>
      <c r="W125" s="355"/>
      <c r="X125" s="355"/>
      <c r="Y125" s="355"/>
      <c r="Z125" s="355"/>
      <c r="AA125" s="355"/>
      <c r="AB125" s="355"/>
      <c r="AC125" s="355"/>
      <c r="AD125" s="355"/>
      <c r="AE125" s="355"/>
      <c r="AF125" s="355"/>
      <c r="AG125" s="355"/>
      <c r="AH125" s="355"/>
      <c r="AI125" s="355"/>
      <c r="AJ125" s="355"/>
      <c r="AK125" s="355"/>
      <c r="AL125" s="355"/>
      <c r="AM125" s="355"/>
      <c r="AN125" s="355"/>
      <c r="AO125" s="355"/>
      <c r="AP125" s="355"/>
      <c r="AQ125" s="355"/>
      <c r="AR125" s="355"/>
      <c r="AS125" s="355"/>
      <c r="AT125" s="356"/>
      <c r="AU125" s="356"/>
      <c r="AV125" s="355"/>
      <c r="AW125" s="355"/>
      <c r="AX125" s="356"/>
      <c r="AY125" s="357"/>
      <c r="AZ125" s="357"/>
      <c r="BA125" s="357"/>
      <c r="BB125" s="358"/>
      <c r="BC125" s="357"/>
      <c r="BD125" s="357"/>
      <c r="BE125" s="358"/>
      <c r="BF125" s="357"/>
      <c r="BG125" s="357"/>
      <c r="BH125" s="357"/>
      <c r="BI125" s="357"/>
      <c r="BJ125" s="357"/>
      <c r="BK125" s="357"/>
      <c r="BL125" s="357"/>
      <c r="BM125" s="358"/>
      <c r="BN125" s="358"/>
      <c r="BO125" s="358"/>
      <c r="BP125" s="358"/>
      <c r="BQ125" s="358"/>
      <c r="BR125" s="358"/>
      <c r="BS125" s="358"/>
      <c r="BT125" s="358"/>
      <c r="BU125" s="358"/>
      <c r="BV125" s="358"/>
      <c r="BW125" s="358"/>
      <c r="BX125" s="355"/>
    </row>
    <row r="126" spans="1:76" ht="19.5" customHeight="1">
      <c r="A126" s="356"/>
      <c r="B126" s="356"/>
      <c r="C126" s="356"/>
      <c r="D126" s="356"/>
      <c r="E126" s="356"/>
      <c r="F126" s="355"/>
      <c r="G126" s="356"/>
      <c r="H126" s="356"/>
      <c r="I126" s="355"/>
      <c r="J126" s="356"/>
      <c r="K126" s="355"/>
      <c r="L126" s="356"/>
      <c r="M126" s="355"/>
      <c r="N126" s="356"/>
      <c r="O126" s="355"/>
      <c r="P126" s="356"/>
      <c r="Q126" s="355"/>
      <c r="R126" s="355"/>
      <c r="S126" s="355"/>
      <c r="T126" s="355"/>
      <c r="U126" s="355"/>
      <c r="V126" s="355"/>
      <c r="W126" s="355"/>
      <c r="X126" s="355"/>
      <c r="Y126" s="355"/>
      <c r="Z126" s="355"/>
      <c r="AA126" s="355"/>
      <c r="AB126" s="355"/>
      <c r="AC126" s="355"/>
      <c r="AD126" s="355"/>
      <c r="AE126" s="355"/>
      <c r="AF126" s="355"/>
      <c r="AG126" s="355"/>
      <c r="AH126" s="355"/>
      <c r="AI126" s="355"/>
      <c r="AJ126" s="355"/>
      <c r="AK126" s="355"/>
      <c r="AL126" s="355"/>
      <c r="AM126" s="355"/>
      <c r="AN126" s="355"/>
      <c r="AO126" s="355"/>
      <c r="AP126" s="355"/>
      <c r="AQ126" s="355"/>
      <c r="AR126" s="355"/>
      <c r="AS126" s="355"/>
      <c r="AT126" s="356"/>
      <c r="AU126" s="356"/>
      <c r="AV126" s="355"/>
      <c r="AW126" s="355"/>
      <c r="AX126" s="356"/>
      <c r="AY126" s="357"/>
      <c r="AZ126" s="357"/>
      <c r="BA126" s="357"/>
      <c r="BB126" s="358"/>
      <c r="BC126" s="357"/>
      <c r="BD126" s="357"/>
      <c r="BE126" s="358"/>
      <c r="BF126" s="357"/>
      <c r="BG126" s="357"/>
      <c r="BH126" s="357"/>
      <c r="BI126" s="357"/>
      <c r="BJ126" s="357"/>
      <c r="BK126" s="357"/>
      <c r="BL126" s="357"/>
      <c r="BM126" s="358"/>
      <c r="BN126" s="358"/>
      <c r="BO126" s="358"/>
      <c r="BP126" s="358"/>
      <c r="BQ126" s="358"/>
      <c r="BR126" s="358"/>
      <c r="BS126" s="358"/>
      <c r="BT126" s="358"/>
      <c r="BU126" s="358"/>
      <c r="BV126" s="358"/>
      <c r="BW126" s="358"/>
      <c r="BX126" s="355"/>
    </row>
    <row r="127" spans="1:76" ht="19.5" customHeight="1">
      <c r="A127" s="356"/>
      <c r="B127" s="356"/>
      <c r="C127" s="356"/>
      <c r="D127" s="356"/>
      <c r="E127" s="356"/>
      <c r="F127" s="355"/>
      <c r="G127" s="356"/>
      <c r="H127" s="356"/>
      <c r="I127" s="355"/>
      <c r="J127" s="356"/>
      <c r="K127" s="355"/>
      <c r="L127" s="356"/>
      <c r="M127" s="355"/>
      <c r="N127" s="356"/>
      <c r="O127" s="355"/>
      <c r="P127" s="356"/>
      <c r="Q127" s="355"/>
      <c r="R127" s="355"/>
      <c r="S127" s="355"/>
      <c r="T127" s="355"/>
      <c r="U127" s="355"/>
      <c r="V127" s="355"/>
      <c r="W127" s="355"/>
      <c r="X127" s="355"/>
      <c r="Y127" s="355"/>
      <c r="Z127" s="355"/>
      <c r="AA127" s="355"/>
      <c r="AB127" s="355"/>
      <c r="AC127" s="355"/>
      <c r="AD127" s="355"/>
      <c r="AE127" s="355"/>
      <c r="AF127" s="355"/>
      <c r="AG127" s="355"/>
      <c r="AH127" s="355"/>
      <c r="AI127" s="355"/>
      <c r="AJ127" s="355"/>
      <c r="AK127" s="355"/>
      <c r="AL127" s="355"/>
      <c r="AM127" s="355"/>
      <c r="AN127" s="355"/>
      <c r="AO127" s="355"/>
      <c r="AP127" s="355"/>
      <c r="AQ127" s="355"/>
      <c r="AR127" s="355"/>
      <c r="AS127" s="355"/>
      <c r="AT127" s="356"/>
      <c r="AU127" s="356"/>
      <c r="AV127" s="355"/>
      <c r="AW127" s="355"/>
      <c r="AX127" s="356"/>
      <c r="AY127" s="357"/>
      <c r="AZ127" s="357"/>
      <c r="BA127" s="357"/>
      <c r="BB127" s="358"/>
      <c r="BC127" s="357"/>
      <c r="BD127" s="357"/>
      <c r="BE127" s="358"/>
      <c r="BF127" s="357"/>
      <c r="BG127" s="357"/>
      <c r="BH127" s="357"/>
      <c r="BI127" s="357"/>
      <c r="BJ127" s="357"/>
      <c r="BK127" s="357"/>
      <c r="BL127" s="357"/>
      <c r="BM127" s="358"/>
      <c r="BN127" s="358"/>
      <c r="BO127" s="358"/>
      <c r="BP127" s="358"/>
      <c r="BQ127" s="358"/>
      <c r="BR127" s="358"/>
      <c r="BS127" s="358"/>
      <c r="BT127" s="358"/>
      <c r="BU127" s="358"/>
      <c r="BV127" s="358"/>
      <c r="BW127" s="358"/>
      <c r="BX127" s="355"/>
    </row>
    <row r="128" spans="1:76" ht="19.5" customHeight="1">
      <c r="A128" s="356"/>
      <c r="B128" s="356"/>
      <c r="C128" s="356"/>
      <c r="D128" s="356"/>
      <c r="E128" s="356"/>
      <c r="F128" s="355"/>
      <c r="G128" s="356"/>
      <c r="H128" s="356"/>
      <c r="I128" s="355"/>
      <c r="J128" s="356"/>
      <c r="K128" s="355"/>
      <c r="L128" s="356"/>
      <c r="M128" s="355"/>
      <c r="N128" s="356"/>
      <c r="O128" s="355"/>
      <c r="P128" s="356"/>
      <c r="Q128" s="355"/>
      <c r="R128" s="355"/>
      <c r="S128" s="355"/>
      <c r="T128" s="355"/>
      <c r="U128" s="355"/>
      <c r="V128" s="355"/>
      <c r="W128" s="355"/>
      <c r="X128" s="355"/>
      <c r="Y128" s="355"/>
      <c r="Z128" s="355"/>
      <c r="AA128" s="355"/>
      <c r="AB128" s="355"/>
      <c r="AC128" s="355"/>
      <c r="AD128" s="355"/>
      <c r="AE128" s="355"/>
      <c r="AF128" s="355"/>
      <c r="AG128" s="355"/>
      <c r="AH128" s="355"/>
      <c r="AI128" s="355"/>
      <c r="AJ128" s="355"/>
      <c r="AK128" s="355"/>
      <c r="AL128" s="355"/>
      <c r="AM128" s="355"/>
      <c r="AN128" s="355"/>
      <c r="AO128" s="355"/>
      <c r="AP128" s="355"/>
      <c r="AQ128" s="355"/>
      <c r="AR128" s="355"/>
      <c r="AS128" s="355"/>
      <c r="AT128" s="356"/>
      <c r="AU128" s="356"/>
      <c r="AV128" s="355"/>
      <c r="AW128" s="355"/>
      <c r="AX128" s="356"/>
      <c r="AY128" s="357"/>
      <c r="AZ128" s="357"/>
      <c r="BA128" s="357"/>
      <c r="BB128" s="358"/>
      <c r="BC128" s="357"/>
      <c r="BD128" s="357"/>
      <c r="BE128" s="358"/>
      <c r="BF128" s="357"/>
      <c r="BG128" s="357"/>
      <c r="BH128" s="357"/>
      <c r="BI128" s="357"/>
      <c r="BJ128" s="357"/>
      <c r="BK128" s="357"/>
      <c r="BL128" s="357"/>
      <c r="BM128" s="358"/>
      <c r="BN128" s="358"/>
      <c r="BO128" s="358"/>
      <c r="BP128" s="358"/>
      <c r="BQ128" s="358"/>
      <c r="BR128" s="358"/>
      <c r="BS128" s="358"/>
      <c r="BT128" s="358"/>
      <c r="BU128" s="358"/>
      <c r="BV128" s="358"/>
      <c r="BW128" s="358"/>
      <c r="BX128" s="355"/>
    </row>
    <row r="129" spans="1:76" ht="19.5" customHeight="1">
      <c r="A129" s="356"/>
      <c r="B129" s="356"/>
      <c r="C129" s="356"/>
      <c r="D129" s="356"/>
      <c r="E129" s="356"/>
      <c r="F129" s="355"/>
      <c r="G129" s="356"/>
      <c r="H129" s="356"/>
      <c r="I129" s="355"/>
      <c r="J129" s="356"/>
      <c r="K129" s="355"/>
      <c r="L129" s="356"/>
      <c r="M129" s="355"/>
      <c r="N129" s="356"/>
      <c r="O129" s="355"/>
      <c r="P129" s="356"/>
      <c r="Q129" s="355"/>
      <c r="R129" s="355"/>
      <c r="S129" s="355"/>
      <c r="T129" s="355"/>
      <c r="U129" s="355"/>
      <c r="V129" s="355"/>
      <c r="W129" s="355"/>
      <c r="X129" s="355"/>
      <c r="Y129" s="355"/>
      <c r="Z129" s="355"/>
      <c r="AA129" s="355"/>
      <c r="AB129" s="355"/>
      <c r="AC129" s="355"/>
      <c r="AD129" s="355"/>
      <c r="AE129" s="355"/>
      <c r="AF129" s="355"/>
      <c r="AG129" s="355"/>
      <c r="AH129" s="355"/>
      <c r="AI129" s="355"/>
      <c r="AJ129" s="355"/>
      <c r="AK129" s="355"/>
      <c r="AL129" s="355"/>
      <c r="AM129" s="355"/>
      <c r="AN129" s="355"/>
      <c r="AO129" s="355"/>
      <c r="AP129" s="355"/>
      <c r="AQ129" s="355"/>
      <c r="AR129" s="355"/>
      <c r="AS129" s="355"/>
      <c r="AT129" s="356"/>
      <c r="AU129" s="356"/>
      <c r="AV129" s="355"/>
      <c r="AW129" s="355"/>
      <c r="AX129" s="356"/>
      <c r="AY129" s="357"/>
      <c r="AZ129" s="357"/>
      <c r="BA129" s="357"/>
      <c r="BB129" s="358"/>
      <c r="BC129" s="357"/>
      <c r="BD129" s="357"/>
      <c r="BE129" s="358"/>
      <c r="BF129" s="357"/>
      <c r="BG129" s="357"/>
      <c r="BH129" s="357"/>
      <c r="BI129" s="357"/>
      <c r="BJ129" s="357"/>
      <c r="BK129" s="357"/>
      <c r="BL129" s="357"/>
      <c r="BM129" s="358"/>
      <c r="BN129" s="358"/>
      <c r="BO129" s="358"/>
      <c r="BP129" s="358"/>
      <c r="BQ129" s="358"/>
      <c r="BR129" s="358"/>
      <c r="BS129" s="358"/>
      <c r="BT129" s="358"/>
      <c r="BU129" s="358"/>
      <c r="BV129" s="358"/>
      <c r="BW129" s="358"/>
      <c r="BX129" s="355"/>
    </row>
    <row r="130" spans="1:76" ht="19.5" customHeight="1">
      <c r="A130" s="356"/>
      <c r="B130" s="356"/>
      <c r="C130" s="356"/>
      <c r="D130" s="356"/>
      <c r="E130" s="356"/>
      <c r="F130" s="355"/>
      <c r="G130" s="356"/>
      <c r="H130" s="356"/>
      <c r="I130" s="355"/>
      <c r="J130" s="356"/>
      <c r="K130" s="355"/>
      <c r="L130" s="356"/>
      <c r="M130" s="355"/>
      <c r="N130" s="356"/>
      <c r="O130" s="355"/>
      <c r="P130" s="356"/>
      <c r="Q130" s="355"/>
      <c r="R130" s="355"/>
      <c r="S130" s="355"/>
      <c r="T130" s="355"/>
      <c r="U130" s="355"/>
      <c r="V130" s="355"/>
      <c r="W130" s="355"/>
      <c r="X130" s="355"/>
      <c r="Y130" s="355"/>
      <c r="Z130" s="355"/>
      <c r="AA130" s="355"/>
      <c r="AB130" s="355"/>
      <c r="AC130" s="355"/>
      <c r="AD130" s="355"/>
      <c r="AE130" s="355"/>
      <c r="AF130" s="355"/>
      <c r="AG130" s="355"/>
      <c r="AH130" s="355"/>
      <c r="AI130" s="355"/>
      <c r="AJ130" s="355"/>
      <c r="AK130" s="355"/>
      <c r="AL130" s="355"/>
      <c r="AM130" s="355"/>
      <c r="AN130" s="355"/>
      <c r="AO130" s="355"/>
      <c r="AP130" s="355"/>
      <c r="AQ130" s="355"/>
      <c r="AR130" s="355"/>
      <c r="AS130" s="355"/>
      <c r="AT130" s="356"/>
      <c r="AU130" s="356"/>
      <c r="AV130" s="355"/>
      <c r="AW130" s="355"/>
      <c r="AX130" s="356"/>
      <c r="AY130" s="357"/>
      <c r="AZ130" s="357"/>
      <c r="BA130" s="357"/>
      <c r="BB130" s="358"/>
      <c r="BC130" s="357"/>
      <c r="BD130" s="357"/>
      <c r="BE130" s="358"/>
      <c r="BF130" s="357"/>
      <c r="BG130" s="357"/>
      <c r="BH130" s="357"/>
      <c r="BI130" s="357"/>
      <c r="BJ130" s="357"/>
      <c r="BK130" s="357"/>
      <c r="BL130" s="357"/>
      <c r="BM130" s="358"/>
      <c r="BN130" s="358"/>
      <c r="BO130" s="358"/>
      <c r="BP130" s="358"/>
      <c r="BQ130" s="358"/>
      <c r="BR130" s="358"/>
      <c r="BS130" s="358"/>
      <c r="BT130" s="358"/>
      <c r="BU130" s="358"/>
      <c r="BV130" s="358"/>
      <c r="BW130" s="358"/>
      <c r="BX130" s="355"/>
    </row>
    <row r="131" spans="1:76" ht="19.5" customHeight="1">
      <c r="A131" s="356"/>
      <c r="B131" s="356"/>
      <c r="C131" s="356"/>
      <c r="D131" s="356"/>
      <c r="E131" s="356"/>
      <c r="F131" s="355"/>
      <c r="G131" s="356"/>
      <c r="H131" s="356"/>
      <c r="I131" s="355"/>
      <c r="J131" s="356"/>
      <c r="K131" s="355"/>
      <c r="L131" s="356"/>
      <c r="M131" s="355"/>
      <c r="N131" s="356"/>
      <c r="O131" s="355"/>
      <c r="P131" s="356"/>
      <c r="Q131" s="355"/>
      <c r="R131" s="355"/>
      <c r="S131" s="355"/>
      <c r="T131" s="355"/>
      <c r="U131" s="355"/>
      <c r="V131" s="355"/>
      <c r="W131" s="355"/>
      <c r="X131" s="355"/>
      <c r="Y131" s="355"/>
      <c r="Z131" s="355"/>
      <c r="AA131" s="355"/>
      <c r="AB131" s="355"/>
      <c r="AC131" s="355"/>
      <c r="AD131" s="355"/>
      <c r="AE131" s="355"/>
      <c r="AF131" s="355"/>
      <c r="AG131" s="355"/>
      <c r="AH131" s="355"/>
      <c r="AI131" s="355"/>
      <c r="AJ131" s="355"/>
      <c r="AK131" s="355"/>
      <c r="AL131" s="355"/>
      <c r="AM131" s="355"/>
      <c r="AN131" s="355"/>
      <c r="AO131" s="355"/>
      <c r="AP131" s="355"/>
      <c r="AQ131" s="355"/>
      <c r="AR131" s="355"/>
      <c r="AS131" s="355"/>
      <c r="AT131" s="356"/>
      <c r="AU131" s="356"/>
      <c r="AV131" s="355"/>
      <c r="AW131" s="355"/>
      <c r="AX131" s="356"/>
      <c r="AY131" s="357"/>
      <c r="AZ131" s="357"/>
      <c r="BA131" s="357"/>
      <c r="BB131" s="358"/>
      <c r="BC131" s="357"/>
      <c r="BD131" s="357"/>
      <c r="BE131" s="358"/>
      <c r="BF131" s="357"/>
      <c r="BG131" s="357"/>
      <c r="BH131" s="357"/>
      <c r="BI131" s="357"/>
      <c r="BJ131" s="357"/>
      <c r="BK131" s="357"/>
      <c r="BL131" s="357"/>
      <c r="BM131" s="358"/>
      <c r="BN131" s="358"/>
      <c r="BO131" s="358"/>
      <c r="BP131" s="358"/>
      <c r="BQ131" s="358"/>
      <c r="BR131" s="358"/>
      <c r="BS131" s="358"/>
      <c r="BT131" s="358"/>
      <c r="BU131" s="358"/>
      <c r="BV131" s="358"/>
      <c r="BW131" s="358"/>
      <c r="BX131" s="355"/>
    </row>
    <row r="132" spans="1:76" ht="19.5" customHeight="1">
      <c r="A132" s="356"/>
      <c r="B132" s="356"/>
      <c r="C132" s="356"/>
      <c r="D132" s="356"/>
      <c r="E132" s="356"/>
      <c r="F132" s="355"/>
      <c r="G132" s="356"/>
      <c r="H132" s="356"/>
      <c r="I132" s="355"/>
      <c r="J132" s="356"/>
      <c r="K132" s="355"/>
      <c r="L132" s="356"/>
      <c r="M132" s="355"/>
      <c r="N132" s="356"/>
      <c r="O132" s="355"/>
      <c r="P132" s="356"/>
      <c r="Q132" s="355"/>
      <c r="R132" s="355"/>
      <c r="S132" s="355"/>
      <c r="T132" s="355"/>
      <c r="U132" s="355"/>
      <c r="V132" s="355"/>
      <c r="W132" s="355"/>
      <c r="X132" s="355"/>
      <c r="Y132" s="355"/>
      <c r="Z132" s="355"/>
      <c r="AA132" s="355"/>
      <c r="AB132" s="355"/>
      <c r="AC132" s="355"/>
      <c r="AD132" s="355"/>
      <c r="AE132" s="355"/>
      <c r="AF132" s="355"/>
      <c r="AG132" s="355"/>
      <c r="AH132" s="355"/>
      <c r="AI132" s="355"/>
      <c r="AJ132" s="355"/>
      <c r="AK132" s="355"/>
      <c r="AL132" s="355"/>
      <c r="AM132" s="355"/>
      <c r="AN132" s="355"/>
      <c r="AO132" s="355"/>
      <c r="AP132" s="355"/>
      <c r="AQ132" s="355"/>
      <c r="AR132" s="355"/>
      <c r="AS132" s="355"/>
      <c r="AT132" s="356"/>
      <c r="AU132" s="356"/>
      <c r="AV132" s="355"/>
      <c r="AW132" s="355"/>
      <c r="AX132" s="356"/>
      <c r="AY132" s="357"/>
      <c r="AZ132" s="357"/>
      <c r="BA132" s="357"/>
      <c r="BB132" s="358"/>
      <c r="BC132" s="357"/>
      <c r="BD132" s="357"/>
      <c r="BE132" s="358"/>
      <c r="BF132" s="357"/>
      <c r="BG132" s="357"/>
      <c r="BH132" s="357"/>
      <c r="BI132" s="357"/>
      <c r="BJ132" s="357"/>
      <c r="BK132" s="357"/>
      <c r="BL132" s="357"/>
      <c r="BM132" s="358"/>
      <c r="BN132" s="358"/>
      <c r="BO132" s="358"/>
      <c r="BP132" s="358"/>
      <c r="BQ132" s="358"/>
      <c r="BR132" s="358"/>
      <c r="BS132" s="358"/>
      <c r="BT132" s="358"/>
      <c r="BU132" s="358"/>
      <c r="BV132" s="358"/>
      <c r="BW132" s="358"/>
      <c r="BX132" s="355"/>
    </row>
    <row r="133" spans="1:76" ht="19.5" customHeight="1">
      <c r="A133" s="356"/>
      <c r="B133" s="356"/>
      <c r="C133" s="356"/>
      <c r="D133" s="356"/>
      <c r="E133" s="356"/>
      <c r="F133" s="355"/>
      <c r="G133" s="356"/>
      <c r="H133" s="356"/>
      <c r="I133" s="355"/>
      <c r="J133" s="356"/>
      <c r="K133" s="355"/>
      <c r="L133" s="356"/>
      <c r="M133" s="355"/>
      <c r="N133" s="356"/>
      <c r="O133" s="355"/>
      <c r="P133" s="356"/>
      <c r="Q133" s="355"/>
      <c r="R133" s="355"/>
      <c r="S133" s="355"/>
      <c r="T133" s="355"/>
      <c r="U133" s="355"/>
      <c r="V133" s="355"/>
      <c r="W133" s="355"/>
      <c r="X133" s="355"/>
      <c r="Y133" s="355"/>
      <c r="Z133" s="355"/>
      <c r="AA133" s="355"/>
      <c r="AB133" s="355"/>
      <c r="AC133" s="355"/>
      <c r="AD133" s="355"/>
      <c r="AE133" s="355"/>
      <c r="AF133" s="355"/>
      <c r="AG133" s="355"/>
      <c r="AH133" s="355"/>
      <c r="AI133" s="355"/>
      <c r="AJ133" s="355"/>
      <c r="AK133" s="355"/>
      <c r="AL133" s="355"/>
      <c r="AM133" s="355"/>
      <c r="AN133" s="355"/>
      <c r="AO133" s="355"/>
      <c r="AP133" s="355"/>
      <c r="AQ133" s="355"/>
      <c r="AR133" s="355"/>
      <c r="AS133" s="355"/>
      <c r="AT133" s="356"/>
      <c r="AU133" s="356"/>
      <c r="AV133" s="355"/>
      <c r="AW133" s="355"/>
      <c r="AX133" s="356"/>
      <c r="AY133" s="357"/>
      <c r="AZ133" s="357"/>
      <c r="BA133" s="357"/>
      <c r="BB133" s="358"/>
      <c r="BC133" s="357"/>
      <c r="BD133" s="357"/>
      <c r="BE133" s="358"/>
      <c r="BF133" s="357"/>
      <c r="BG133" s="357"/>
      <c r="BH133" s="357"/>
      <c r="BI133" s="357"/>
      <c r="BJ133" s="357"/>
      <c r="BK133" s="357"/>
      <c r="BL133" s="357"/>
      <c r="BM133" s="358"/>
      <c r="BN133" s="358"/>
      <c r="BO133" s="358"/>
      <c r="BP133" s="358"/>
      <c r="BQ133" s="358"/>
      <c r="BR133" s="358"/>
      <c r="BS133" s="358"/>
      <c r="BT133" s="358"/>
      <c r="BU133" s="358"/>
      <c r="BV133" s="358"/>
      <c r="BW133" s="358"/>
      <c r="BX133" s="355"/>
    </row>
    <row r="134" spans="1:76" ht="19.5" customHeight="1">
      <c r="A134" s="356"/>
      <c r="B134" s="356"/>
      <c r="C134" s="356"/>
      <c r="D134" s="356"/>
      <c r="E134" s="356"/>
      <c r="F134" s="355"/>
      <c r="G134" s="356"/>
      <c r="H134" s="356"/>
      <c r="I134" s="355"/>
      <c r="J134" s="356"/>
      <c r="K134" s="355"/>
      <c r="L134" s="356"/>
      <c r="M134" s="355"/>
      <c r="N134" s="356"/>
      <c r="O134" s="355"/>
      <c r="P134" s="356"/>
      <c r="Q134" s="355"/>
      <c r="R134" s="355"/>
      <c r="S134" s="355"/>
      <c r="T134" s="355"/>
      <c r="U134" s="355"/>
      <c r="V134" s="355"/>
      <c r="W134" s="355"/>
      <c r="X134" s="355"/>
      <c r="Y134" s="355"/>
      <c r="Z134" s="355"/>
      <c r="AA134" s="355"/>
      <c r="AB134" s="355"/>
      <c r="AC134" s="355"/>
      <c r="AD134" s="355"/>
      <c r="AE134" s="355"/>
      <c r="AF134" s="355"/>
      <c r="AG134" s="355"/>
      <c r="AH134" s="355"/>
      <c r="AI134" s="355"/>
      <c r="AJ134" s="355"/>
      <c r="AK134" s="355"/>
      <c r="AL134" s="355"/>
      <c r="AM134" s="355"/>
      <c r="AN134" s="355"/>
      <c r="AO134" s="355"/>
      <c r="AP134" s="355"/>
      <c r="AQ134" s="355"/>
      <c r="AR134" s="355"/>
      <c r="AS134" s="355"/>
      <c r="AT134" s="356"/>
      <c r="AU134" s="356"/>
      <c r="AV134" s="355"/>
      <c r="AW134" s="355"/>
      <c r="AX134" s="356"/>
      <c r="AY134" s="357"/>
      <c r="AZ134" s="357"/>
      <c r="BA134" s="357"/>
      <c r="BB134" s="358"/>
      <c r="BC134" s="357"/>
      <c r="BD134" s="357"/>
      <c r="BE134" s="358"/>
      <c r="BF134" s="357"/>
      <c r="BG134" s="357"/>
      <c r="BH134" s="357"/>
      <c r="BI134" s="357"/>
      <c r="BJ134" s="357"/>
      <c r="BK134" s="357"/>
      <c r="BL134" s="357"/>
      <c r="BM134" s="358"/>
      <c r="BN134" s="358"/>
      <c r="BO134" s="358"/>
      <c r="BP134" s="358"/>
      <c r="BQ134" s="358"/>
      <c r="BR134" s="358"/>
      <c r="BS134" s="358"/>
      <c r="BT134" s="358"/>
      <c r="BU134" s="358"/>
      <c r="BV134" s="358"/>
      <c r="BW134" s="358"/>
      <c r="BX134" s="355"/>
    </row>
    <row r="135" spans="1:76" ht="19.5" customHeight="1">
      <c r="A135" s="356"/>
      <c r="B135" s="356"/>
      <c r="C135" s="356"/>
      <c r="D135" s="356"/>
      <c r="E135" s="356"/>
      <c r="F135" s="355"/>
      <c r="G135" s="356"/>
      <c r="H135" s="356"/>
      <c r="I135" s="355"/>
      <c r="J135" s="356"/>
      <c r="K135" s="355"/>
      <c r="L135" s="356"/>
      <c r="M135" s="355"/>
      <c r="N135" s="356"/>
      <c r="O135" s="355"/>
      <c r="P135" s="356"/>
      <c r="Q135" s="355"/>
      <c r="R135" s="355"/>
      <c r="S135" s="355"/>
      <c r="T135" s="355"/>
      <c r="U135" s="355"/>
      <c r="V135" s="355"/>
      <c r="W135" s="355"/>
      <c r="X135" s="355"/>
      <c r="Y135" s="355"/>
      <c r="Z135" s="355"/>
      <c r="AA135" s="355"/>
      <c r="AB135" s="355"/>
      <c r="AC135" s="355"/>
      <c r="AD135" s="355"/>
      <c r="AE135" s="355"/>
      <c r="AF135" s="355"/>
      <c r="AG135" s="355"/>
      <c r="AH135" s="355"/>
      <c r="AI135" s="355"/>
      <c r="AJ135" s="355"/>
      <c r="AK135" s="355"/>
      <c r="AL135" s="355"/>
      <c r="AM135" s="355"/>
      <c r="AN135" s="355"/>
      <c r="AO135" s="355"/>
      <c r="AP135" s="355"/>
      <c r="AQ135" s="355"/>
      <c r="AR135" s="355"/>
      <c r="AS135" s="355"/>
      <c r="AT135" s="356"/>
      <c r="AU135" s="356"/>
      <c r="AV135" s="355"/>
      <c r="AW135" s="355"/>
      <c r="AX135" s="356"/>
      <c r="AY135" s="357"/>
      <c r="AZ135" s="357"/>
      <c r="BA135" s="357"/>
      <c r="BB135" s="358"/>
      <c r="BC135" s="357"/>
      <c r="BD135" s="357"/>
      <c r="BE135" s="358"/>
      <c r="BF135" s="357"/>
      <c r="BG135" s="357"/>
      <c r="BH135" s="357"/>
      <c r="BI135" s="357"/>
      <c r="BJ135" s="357"/>
      <c r="BK135" s="357"/>
      <c r="BL135" s="357"/>
      <c r="BM135" s="358"/>
      <c r="BN135" s="358"/>
      <c r="BO135" s="358"/>
      <c r="BP135" s="358"/>
      <c r="BQ135" s="358"/>
      <c r="BR135" s="358"/>
      <c r="BS135" s="358"/>
      <c r="BT135" s="358"/>
      <c r="BU135" s="358"/>
      <c r="BV135" s="358"/>
      <c r="BW135" s="358"/>
      <c r="BX135" s="355"/>
    </row>
    <row r="136" spans="1:76" ht="19.5" customHeight="1">
      <c r="A136" s="356"/>
      <c r="B136" s="356"/>
      <c r="C136" s="356"/>
      <c r="D136" s="356"/>
      <c r="E136" s="356"/>
      <c r="F136" s="355"/>
      <c r="G136" s="356"/>
      <c r="H136" s="356"/>
      <c r="I136" s="355"/>
      <c r="J136" s="356"/>
      <c r="K136" s="355"/>
      <c r="L136" s="356"/>
      <c r="M136" s="355"/>
      <c r="N136" s="356"/>
      <c r="O136" s="355"/>
      <c r="P136" s="356"/>
      <c r="Q136" s="355"/>
      <c r="R136" s="355"/>
      <c r="S136" s="355"/>
      <c r="T136" s="355"/>
      <c r="U136" s="355"/>
      <c r="V136" s="355"/>
      <c r="W136" s="355"/>
      <c r="X136" s="355"/>
      <c r="Y136" s="355"/>
      <c r="Z136" s="355"/>
      <c r="AA136" s="355"/>
      <c r="AB136" s="355"/>
      <c r="AC136" s="355"/>
      <c r="AD136" s="355"/>
      <c r="AE136" s="355"/>
      <c r="AF136" s="355"/>
      <c r="AG136" s="355"/>
      <c r="AH136" s="355"/>
      <c r="AI136" s="355"/>
      <c r="AJ136" s="355"/>
      <c r="AK136" s="355"/>
      <c r="AL136" s="355"/>
      <c r="AM136" s="355"/>
      <c r="AN136" s="355"/>
      <c r="AO136" s="355"/>
      <c r="AP136" s="355"/>
      <c r="AQ136" s="355"/>
      <c r="AR136" s="355"/>
      <c r="AS136" s="355"/>
      <c r="AT136" s="356"/>
      <c r="AU136" s="356"/>
      <c r="AV136" s="355"/>
      <c r="AW136" s="355"/>
      <c r="AX136" s="356"/>
      <c r="AY136" s="357"/>
      <c r="AZ136" s="357"/>
      <c r="BA136" s="357"/>
      <c r="BB136" s="358"/>
      <c r="BC136" s="357"/>
      <c r="BD136" s="357"/>
      <c r="BE136" s="358"/>
      <c r="BF136" s="357"/>
      <c r="BG136" s="357"/>
      <c r="BH136" s="357"/>
      <c r="BI136" s="357"/>
      <c r="BJ136" s="357"/>
      <c r="BK136" s="357"/>
      <c r="BL136" s="357"/>
      <c r="BM136" s="358"/>
      <c r="BN136" s="358"/>
      <c r="BO136" s="358"/>
      <c r="BP136" s="358"/>
      <c r="BQ136" s="358"/>
      <c r="BR136" s="358"/>
      <c r="BS136" s="358"/>
      <c r="BT136" s="358"/>
      <c r="BU136" s="358"/>
      <c r="BV136" s="358"/>
      <c r="BW136" s="358"/>
      <c r="BX136" s="355"/>
    </row>
    <row r="137" spans="1:76" ht="19.5" customHeight="1">
      <c r="A137" s="356"/>
      <c r="B137" s="356"/>
      <c r="C137" s="356"/>
      <c r="D137" s="356"/>
      <c r="E137" s="356"/>
      <c r="F137" s="355"/>
      <c r="G137" s="356"/>
      <c r="H137" s="356"/>
      <c r="I137" s="355"/>
      <c r="J137" s="356"/>
      <c r="K137" s="355"/>
      <c r="L137" s="356"/>
      <c r="M137" s="355"/>
      <c r="N137" s="356"/>
      <c r="O137" s="355"/>
      <c r="P137" s="356"/>
      <c r="Q137" s="355"/>
      <c r="R137" s="355"/>
      <c r="S137" s="355"/>
      <c r="T137" s="355"/>
      <c r="U137" s="355"/>
      <c r="V137" s="355"/>
      <c r="W137" s="355"/>
      <c r="X137" s="355"/>
      <c r="Y137" s="355"/>
      <c r="Z137" s="355"/>
      <c r="AA137" s="355"/>
      <c r="AB137" s="355"/>
      <c r="AC137" s="355"/>
      <c r="AD137" s="355"/>
      <c r="AE137" s="355"/>
      <c r="AF137" s="355"/>
      <c r="AG137" s="355"/>
      <c r="AH137" s="355"/>
      <c r="AI137" s="355"/>
      <c r="AJ137" s="355"/>
      <c r="AK137" s="355"/>
      <c r="AL137" s="355"/>
      <c r="AM137" s="355"/>
      <c r="AN137" s="355"/>
      <c r="AO137" s="355"/>
      <c r="AP137" s="355"/>
      <c r="AQ137" s="355"/>
      <c r="AR137" s="355"/>
      <c r="AS137" s="355"/>
      <c r="AT137" s="356"/>
      <c r="AU137" s="356"/>
      <c r="AV137" s="355"/>
      <c r="AW137" s="355"/>
      <c r="AX137" s="356"/>
      <c r="AY137" s="357"/>
      <c r="AZ137" s="357"/>
      <c r="BA137" s="357"/>
      <c r="BB137" s="358"/>
      <c r="BC137" s="357"/>
      <c r="BD137" s="357"/>
      <c r="BE137" s="358"/>
      <c r="BF137" s="357"/>
      <c r="BG137" s="357"/>
      <c r="BH137" s="357"/>
      <c r="BI137" s="357"/>
      <c r="BJ137" s="357"/>
      <c r="BK137" s="357"/>
      <c r="BL137" s="357"/>
      <c r="BM137" s="358"/>
      <c r="BN137" s="358"/>
      <c r="BO137" s="358"/>
      <c r="BP137" s="358"/>
      <c r="BQ137" s="358"/>
      <c r="BR137" s="358"/>
      <c r="BS137" s="358"/>
      <c r="BT137" s="358"/>
      <c r="BU137" s="358"/>
      <c r="BV137" s="358"/>
      <c r="BW137" s="358"/>
      <c r="BX137" s="355"/>
    </row>
    <row r="138" spans="1:76" ht="19.5" customHeight="1">
      <c r="A138" s="356"/>
      <c r="B138" s="356"/>
      <c r="C138" s="356"/>
      <c r="D138" s="356"/>
      <c r="E138" s="356"/>
      <c r="F138" s="355"/>
      <c r="G138" s="356"/>
      <c r="H138" s="356"/>
      <c r="I138" s="355"/>
      <c r="J138" s="356"/>
      <c r="K138" s="355"/>
      <c r="L138" s="356"/>
      <c r="M138" s="355"/>
      <c r="N138" s="356"/>
      <c r="O138" s="355"/>
      <c r="P138" s="356"/>
      <c r="Q138" s="355"/>
      <c r="R138" s="355"/>
      <c r="S138" s="355"/>
      <c r="T138" s="355"/>
      <c r="U138" s="355"/>
      <c r="V138" s="355"/>
      <c r="W138" s="355"/>
      <c r="X138" s="355"/>
      <c r="Y138" s="355"/>
      <c r="Z138" s="355"/>
      <c r="AA138" s="355"/>
      <c r="AB138" s="355"/>
      <c r="AC138" s="355"/>
      <c r="AD138" s="355"/>
      <c r="AE138" s="355"/>
      <c r="AF138" s="355"/>
      <c r="AG138" s="355"/>
      <c r="AH138" s="355"/>
      <c r="AI138" s="355"/>
      <c r="AJ138" s="355"/>
      <c r="AK138" s="355"/>
      <c r="AL138" s="355"/>
      <c r="AM138" s="355"/>
      <c r="AN138" s="355"/>
      <c r="AO138" s="355"/>
      <c r="AP138" s="355"/>
      <c r="AQ138" s="355"/>
      <c r="AR138" s="355"/>
      <c r="AS138" s="355"/>
      <c r="AT138" s="356"/>
      <c r="AU138" s="356"/>
      <c r="AV138" s="355"/>
      <c r="AW138" s="355"/>
      <c r="AX138" s="356"/>
      <c r="AY138" s="357"/>
      <c r="AZ138" s="357"/>
      <c r="BA138" s="357"/>
      <c r="BB138" s="358"/>
      <c r="BC138" s="357"/>
      <c r="BD138" s="357"/>
      <c r="BE138" s="358"/>
      <c r="BF138" s="357"/>
      <c r="BG138" s="357"/>
      <c r="BH138" s="357"/>
      <c r="BI138" s="357"/>
      <c r="BJ138" s="357"/>
      <c r="BK138" s="357"/>
      <c r="BL138" s="357"/>
      <c r="BM138" s="358"/>
      <c r="BN138" s="358"/>
      <c r="BO138" s="358"/>
      <c r="BP138" s="358"/>
      <c r="BQ138" s="358"/>
      <c r="BR138" s="358"/>
      <c r="BS138" s="358"/>
      <c r="BT138" s="358"/>
      <c r="BU138" s="358"/>
      <c r="BV138" s="358"/>
      <c r="BW138" s="358"/>
      <c r="BX138" s="355"/>
    </row>
    <row r="139" spans="1:76" ht="19.5" customHeight="1">
      <c r="A139" s="356"/>
      <c r="B139" s="356"/>
      <c r="C139" s="356"/>
      <c r="D139" s="356"/>
      <c r="E139" s="356"/>
      <c r="F139" s="355"/>
      <c r="G139" s="356"/>
      <c r="H139" s="356"/>
      <c r="I139" s="355"/>
      <c r="J139" s="356"/>
      <c r="K139" s="355"/>
      <c r="L139" s="356"/>
      <c r="M139" s="355"/>
      <c r="N139" s="356"/>
      <c r="O139" s="355"/>
      <c r="P139" s="356"/>
      <c r="Q139" s="355"/>
      <c r="R139" s="355"/>
      <c r="S139" s="355"/>
      <c r="T139" s="355"/>
      <c r="U139" s="355"/>
      <c r="V139" s="355"/>
      <c r="W139" s="355"/>
      <c r="X139" s="355"/>
      <c r="Y139" s="355"/>
      <c r="Z139" s="355"/>
      <c r="AA139" s="355"/>
      <c r="AB139" s="355"/>
      <c r="AC139" s="355"/>
      <c r="AD139" s="355"/>
      <c r="AE139" s="355"/>
      <c r="AF139" s="355"/>
      <c r="AG139" s="355"/>
      <c r="AH139" s="355"/>
      <c r="AI139" s="355"/>
      <c r="AJ139" s="355"/>
      <c r="AK139" s="355"/>
      <c r="AL139" s="355"/>
      <c r="AM139" s="355"/>
      <c r="AN139" s="355"/>
      <c r="AO139" s="355"/>
      <c r="AP139" s="355"/>
      <c r="AQ139" s="355"/>
      <c r="AR139" s="355"/>
      <c r="AS139" s="355"/>
      <c r="AT139" s="356"/>
      <c r="AU139" s="356"/>
      <c r="AV139" s="355"/>
      <c r="AW139" s="355"/>
      <c r="AX139" s="356"/>
      <c r="AY139" s="357"/>
      <c r="AZ139" s="357"/>
      <c r="BA139" s="357"/>
      <c r="BB139" s="358"/>
      <c r="BC139" s="357"/>
      <c r="BD139" s="357"/>
      <c r="BE139" s="358"/>
      <c r="BF139" s="357"/>
      <c r="BG139" s="357"/>
      <c r="BH139" s="357"/>
      <c r="BI139" s="357"/>
      <c r="BJ139" s="357"/>
      <c r="BK139" s="357"/>
      <c r="BL139" s="357"/>
      <c r="BM139" s="358"/>
      <c r="BN139" s="358"/>
      <c r="BO139" s="358"/>
      <c r="BP139" s="358"/>
      <c r="BQ139" s="358"/>
      <c r="BR139" s="358"/>
      <c r="BS139" s="358"/>
      <c r="BT139" s="358"/>
      <c r="BU139" s="358"/>
      <c r="BV139" s="358"/>
      <c r="BW139" s="358"/>
      <c r="BX139" s="355"/>
    </row>
    <row r="140" spans="1:76" ht="19.5" customHeight="1">
      <c r="A140" s="356"/>
      <c r="B140" s="356"/>
      <c r="C140" s="356"/>
      <c r="D140" s="356"/>
      <c r="E140" s="356"/>
      <c r="F140" s="355"/>
      <c r="G140" s="356"/>
      <c r="H140" s="356"/>
      <c r="I140" s="355"/>
      <c r="J140" s="356"/>
      <c r="K140" s="355"/>
      <c r="L140" s="356"/>
      <c r="M140" s="355"/>
      <c r="N140" s="356"/>
      <c r="O140" s="355"/>
      <c r="P140" s="356"/>
      <c r="Q140" s="355"/>
      <c r="R140" s="355"/>
      <c r="S140" s="355"/>
      <c r="T140" s="355"/>
      <c r="U140" s="355"/>
      <c r="V140" s="355"/>
      <c r="W140" s="355"/>
      <c r="X140" s="355"/>
      <c r="Y140" s="355"/>
      <c r="Z140" s="355"/>
      <c r="AA140" s="355"/>
      <c r="AB140" s="355"/>
      <c r="AC140" s="355"/>
      <c r="AD140" s="355"/>
      <c r="AE140" s="355"/>
      <c r="AF140" s="355"/>
      <c r="AG140" s="355"/>
      <c r="AH140" s="355"/>
      <c r="AI140" s="355"/>
      <c r="AJ140" s="355"/>
      <c r="AK140" s="355"/>
      <c r="AL140" s="355"/>
      <c r="AM140" s="355"/>
      <c r="AN140" s="355"/>
      <c r="AO140" s="355"/>
      <c r="AP140" s="355"/>
      <c r="AQ140" s="355"/>
      <c r="AR140" s="355"/>
      <c r="AS140" s="355"/>
      <c r="AT140" s="356"/>
      <c r="AU140" s="356"/>
      <c r="AV140" s="355"/>
      <c r="AW140" s="355"/>
      <c r="AX140" s="356"/>
      <c r="AY140" s="357"/>
      <c r="AZ140" s="357"/>
      <c r="BA140" s="357"/>
      <c r="BB140" s="358"/>
      <c r="BC140" s="357"/>
      <c r="BD140" s="357"/>
      <c r="BE140" s="358"/>
      <c r="BF140" s="357"/>
      <c r="BG140" s="357"/>
      <c r="BH140" s="357"/>
      <c r="BI140" s="357"/>
      <c r="BJ140" s="357"/>
      <c r="BK140" s="357"/>
      <c r="BL140" s="357"/>
      <c r="BM140" s="358"/>
      <c r="BN140" s="358"/>
      <c r="BO140" s="358"/>
      <c r="BP140" s="358"/>
      <c r="BQ140" s="358"/>
      <c r="BR140" s="358"/>
      <c r="BS140" s="358"/>
      <c r="BT140" s="358"/>
      <c r="BU140" s="358"/>
      <c r="BV140" s="358"/>
      <c r="BW140" s="358"/>
      <c r="BX140" s="355"/>
    </row>
    <row r="141" spans="1:76" ht="19.5" customHeight="1">
      <c r="A141" s="356"/>
      <c r="B141" s="356"/>
      <c r="C141" s="356"/>
      <c r="D141" s="356"/>
      <c r="E141" s="356"/>
      <c r="F141" s="355"/>
      <c r="G141" s="356"/>
      <c r="H141" s="356"/>
      <c r="I141" s="355"/>
      <c r="J141" s="356"/>
      <c r="K141" s="355"/>
      <c r="L141" s="356"/>
      <c r="M141" s="355"/>
      <c r="N141" s="356"/>
      <c r="O141" s="355"/>
      <c r="P141" s="356"/>
      <c r="Q141" s="355"/>
      <c r="R141" s="355"/>
      <c r="S141" s="355"/>
      <c r="T141" s="355"/>
      <c r="U141" s="355"/>
      <c r="V141" s="355"/>
      <c r="W141" s="355"/>
      <c r="X141" s="355"/>
      <c r="Y141" s="355"/>
      <c r="Z141" s="355"/>
      <c r="AA141" s="355"/>
      <c r="AB141" s="355"/>
      <c r="AC141" s="355"/>
      <c r="AD141" s="355"/>
      <c r="AE141" s="355"/>
      <c r="AF141" s="355"/>
      <c r="AG141" s="355"/>
      <c r="AH141" s="355"/>
      <c r="AI141" s="355"/>
      <c r="AJ141" s="355"/>
      <c r="AK141" s="355"/>
      <c r="AL141" s="355"/>
      <c r="AM141" s="355"/>
      <c r="AN141" s="355"/>
      <c r="AO141" s="355"/>
      <c r="AP141" s="355"/>
      <c r="AQ141" s="355"/>
      <c r="AR141" s="355"/>
      <c r="AS141" s="355"/>
      <c r="AT141" s="356"/>
      <c r="AU141" s="356"/>
      <c r="AV141" s="355"/>
      <c r="AW141" s="355"/>
      <c r="AX141" s="356"/>
      <c r="AY141" s="357"/>
      <c r="AZ141" s="357"/>
      <c r="BA141" s="357"/>
      <c r="BB141" s="358"/>
      <c r="BC141" s="357"/>
      <c r="BD141" s="357"/>
      <c r="BE141" s="358"/>
      <c r="BF141" s="357"/>
      <c r="BG141" s="357"/>
      <c r="BH141" s="357"/>
      <c r="BI141" s="357"/>
      <c r="BJ141" s="357"/>
      <c r="BK141" s="357"/>
      <c r="BL141" s="357"/>
      <c r="BM141" s="358"/>
      <c r="BN141" s="358"/>
      <c r="BO141" s="358"/>
      <c r="BP141" s="358"/>
      <c r="BQ141" s="358"/>
      <c r="BR141" s="358"/>
      <c r="BS141" s="358"/>
      <c r="BT141" s="358"/>
      <c r="BU141" s="358"/>
      <c r="BV141" s="358"/>
      <c r="BW141" s="358"/>
      <c r="BX141" s="355"/>
    </row>
    <row r="142" spans="1:76" ht="19.5" customHeight="1">
      <c r="A142" s="356"/>
      <c r="B142" s="356"/>
      <c r="C142" s="356"/>
      <c r="D142" s="356"/>
      <c r="E142" s="356"/>
      <c r="F142" s="355"/>
      <c r="G142" s="356"/>
      <c r="H142" s="356"/>
      <c r="I142" s="355"/>
      <c r="J142" s="356"/>
      <c r="K142" s="355"/>
      <c r="L142" s="356"/>
      <c r="M142" s="355"/>
      <c r="N142" s="356"/>
      <c r="O142" s="355"/>
      <c r="P142" s="356"/>
      <c r="Q142" s="355"/>
      <c r="R142" s="355"/>
      <c r="S142" s="355"/>
      <c r="T142" s="355"/>
      <c r="U142" s="355"/>
      <c r="V142" s="355"/>
      <c r="W142" s="355"/>
      <c r="X142" s="355"/>
      <c r="Y142" s="355"/>
      <c r="Z142" s="355"/>
      <c r="AA142" s="355"/>
      <c r="AB142" s="355"/>
      <c r="AC142" s="355"/>
      <c r="AD142" s="355"/>
      <c r="AE142" s="355"/>
      <c r="AF142" s="355"/>
      <c r="AG142" s="355"/>
      <c r="AH142" s="355"/>
      <c r="AI142" s="355"/>
      <c r="AJ142" s="355"/>
      <c r="AK142" s="355"/>
      <c r="AL142" s="355"/>
      <c r="AM142" s="355"/>
      <c r="AN142" s="355"/>
      <c r="AO142" s="355"/>
      <c r="AP142" s="355"/>
      <c r="AQ142" s="355"/>
      <c r="AR142" s="355"/>
      <c r="AS142" s="355"/>
      <c r="AT142" s="356"/>
      <c r="AU142" s="356"/>
      <c r="AV142" s="355"/>
      <c r="AW142" s="355"/>
      <c r="AX142" s="356"/>
      <c r="AY142" s="357"/>
      <c r="AZ142" s="357"/>
      <c r="BA142" s="357"/>
      <c r="BB142" s="358"/>
      <c r="BC142" s="357"/>
      <c r="BD142" s="357"/>
      <c r="BE142" s="358"/>
      <c r="BF142" s="357"/>
      <c r="BG142" s="357"/>
      <c r="BH142" s="357"/>
      <c r="BI142" s="357"/>
      <c r="BJ142" s="357"/>
      <c r="BK142" s="357"/>
      <c r="BL142" s="357"/>
      <c r="BM142" s="358"/>
      <c r="BN142" s="358"/>
      <c r="BO142" s="358"/>
      <c r="BP142" s="358"/>
      <c r="BQ142" s="358"/>
      <c r="BR142" s="358"/>
      <c r="BS142" s="358"/>
      <c r="BT142" s="358"/>
      <c r="BU142" s="358"/>
      <c r="BV142" s="358"/>
      <c r="BW142" s="358"/>
      <c r="BX142" s="355"/>
    </row>
    <row r="143" spans="1:76" ht="19.5" customHeight="1">
      <c r="A143" s="356"/>
      <c r="B143" s="356"/>
      <c r="C143" s="356"/>
      <c r="D143" s="356"/>
      <c r="E143" s="356"/>
      <c r="F143" s="355"/>
      <c r="G143" s="356"/>
      <c r="H143" s="356"/>
      <c r="I143" s="355"/>
      <c r="J143" s="356"/>
      <c r="K143" s="355"/>
      <c r="L143" s="356"/>
      <c r="M143" s="355"/>
      <c r="N143" s="356"/>
      <c r="O143" s="355"/>
      <c r="P143" s="356"/>
      <c r="Q143" s="355"/>
      <c r="R143" s="355"/>
      <c r="S143" s="355"/>
      <c r="T143" s="355"/>
      <c r="U143" s="355"/>
      <c r="V143" s="355"/>
      <c r="W143" s="355"/>
      <c r="X143" s="355"/>
      <c r="Y143" s="355"/>
      <c r="Z143" s="355"/>
      <c r="AA143" s="355"/>
      <c r="AB143" s="355"/>
      <c r="AC143" s="355"/>
      <c r="AD143" s="355"/>
      <c r="AE143" s="355"/>
      <c r="AF143" s="355"/>
      <c r="AG143" s="355"/>
      <c r="AH143" s="355"/>
      <c r="AI143" s="355"/>
      <c r="AJ143" s="355"/>
      <c r="AK143" s="355"/>
      <c r="AL143" s="355"/>
      <c r="AM143" s="355"/>
      <c r="AN143" s="355"/>
      <c r="AO143" s="355"/>
      <c r="AP143" s="355"/>
      <c r="AQ143" s="355"/>
      <c r="AR143" s="355"/>
      <c r="AS143" s="355"/>
      <c r="AT143" s="356"/>
      <c r="AU143" s="356"/>
      <c r="AV143" s="355"/>
      <c r="AW143" s="355"/>
      <c r="AX143" s="356"/>
      <c r="AY143" s="357"/>
      <c r="AZ143" s="357"/>
      <c r="BA143" s="357"/>
      <c r="BB143" s="358"/>
      <c r="BC143" s="357"/>
      <c r="BD143" s="357"/>
      <c r="BE143" s="358"/>
      <c r="BF143" s="357"/>
      <c r="BG143" s="357"/>
      <c r="BH143" s="357"/>
      <c r="BI143" s="357"/>
      <c r="BJ143" s="357"/>
      <c r="BK143" s="357"/>
      <c r="BL143" s="357"/>
      <c r="BM143" s="358"/>
      <c r="BN143" s="358"/>
      <c r="BO143" s="358"/>
      <c r="BP143" s="358"/>
      <c r="BQ143" s="358"/>
      <c r="BR143" s="358"/>
      <c r="BS143" s="358"/>
      <c r="BT143" s="358"/>
      <c r="BU143" s="358"/>
      <c r="BV143" s="358"/>
      <c r="BW143" s="358"/>
      <c r="BX143" s="355"/>
    </row>
    <row r="144" spans="1:76" ht="19.5" customHeight="1">
      <c r="A144" s="356"/>
      <c r="B144" s="356"/>
      <c r="C144" s="356"/>
      <c r="D144" s="356"/>
      <c r="E144" s="356"/>
      <c r="F144" s="355"/>
      <c r="G144" s="356"/>
      <c r="H144" s="356"/>
      <c r="I144" s="355"/>
      <c r="J144" s="356"/>
      <c r="K144" s="355"/>
      <c r="L144" s="356"/>
      <c r="M144" s="355"/>
      <c r="N144" s="356"/>
      <c r="O144" s="355"/>
      <c r="P144" s="356"/>
      <c r="Q144" s="355"/>
      <c r="R144" s="355"/>
      <c r="S144" s="355"/>
      <c r="T144" s="355"/>
      <c r="U144" s="355"/>
      <c r="V144" s="355"/>
      <c r="W144" s="355"/>
      <c r="X144" s="355"/>
      <c r="Y144" s="355"/>
      <c r="Z144" s="355"/>
      <c r="AA144" s="355"/>
      <c r="AB144" s="355"/>
      <c r="AC144" s="355"/>
      <c r="AD144" s="355"/>
      <c r="AE144" s="355"/>
      <c r="AF144" s="355"/>
      <c r="AG144" s="355"/>
      <c r="AH144" s="355"/>
      <c r="AI144" s="355"/>
      <c r="AJ144" s="355"/>
      <c r="AK144" s="355"/>
      <c r="AL144" s="355"/>
      <c r="AM144" s="355"/>
      <c r="AN144" s="355"/>
      <c r="AO144" s="355"/>
      <c r="AP144" s="355"/>
      <c r="AQ144" s="355"/>
      <c r="AR144" s="355"/>
      <c r="AS144" s="355"/>
      <c r="AT144" s="356"/>
      <c r="AU144" s="356"/>
      <c r="AV144" s="355"/>
      <c r="AW144" s="355"/>
      <c r="AX144" s="356"/>
      <c r="AY144" s="357"/>
      <c r="AZ144" s="357"/>
      <c r="BA144" s="357"/>
      <c r="BB144" s="358"/>
      <c r="BC144" s="357"/>
      <c r="BD144" s="357"/>
      <c r="BE144" s="358"/>
      <c r="BF144" s="357"/>
      <c r="BG144" s="357"/>
      <c r="BH144" s="357"/>
      <c r="BI144" s="357"/>
      <c r="BJ144" s="357"/>
      <c r="BK144" s="357"/>
      <c r="BL144" s="357"/>
      <c r="BM144" s="358"/>
      <c r="BN144" s="358"/>
      <c r="BO144" s="358"/>
      <c r="BP144" s="358"/>
      <c r="BQ144" s="358"/>
      <c r="BR144" s="358"/>
      <c r="BS144" s="358"/>
      <c r="BT144" s="358"/>
      <c r="BU144" s="358"/>
      <c r="BV144" s="358"/>
      <c r="BW144" s="358"/>
      <c r="BX144" s="355"/>
    </row>
    <row r="145" spans="1:76" ht="19.5" customHeight="1">
      <c r="A145" s="356"/>
      <c r="B145" s="356"/>
      <c r="C145" s="356"/>
      <c r="D145" s="356"/>
      <c r="E145" s="356"/>
      <c r="F145" s="355"/>
      <c r="G145" s="356"/>
      <c r="H145" s="356"/>
      <c r="I145" s="355"/>
      <c r="J145" s="356"/>
      <c r="K145" s="355"/>
      <c r="L145" s="356"/>
      <c r="M145" s="355"/>
      <c r="N145" s="356"/>
      <c r="O145" s="355"/>
      <c r="P145" s="356"/>
      <c r="Q145" s="355"/>
      <c r="R145" s="355"/>
      <c r="S145" s="355"/>
      <c r="T145" s="355"/>
      <c r="U145" s="355"/>
      <c r="V145" s="355"/>
      <c r="W145" s="355"/>
      <c r="X145" s="355"/>
      <c r="Y145" s="355"/>
      <c r="Z145" s="355"/>
      <c r="AA145" s="355"/>
      <c r="AB145" s="355"/>
      <c r="AC145" s="355"/>
      <c r="AD145" s="355"/>
      <c r="AE145" s="355"/>
      <c r="AF145" s="355"/>
      <c r="AG145" s="355"/>
      <c r="AH145" s="355"/>
      <c r="AI145" s="355"/>
      <c r="AJ145" s="355"/>
      <c r="AK145" s="355"/>
      <c r="AL145" s="355"/>
      <c r="AM145" s="355"/>
      <c r="AN145" s="355"/>
      <c r="AO145" s="355"/>
      <c r="AP145" s="355"/>
      <c r="AQ145" s="355"/>
      <c r="AR145" s="355"/>
      <c r="AS145" s="355"/>
      <c r="AT145" s="356"/>
      <c r="AU145" s="356"/>
      <c r="AV145" s="355"/>
      <c r="AW145" s="355"/>
      <c r="AX145" s="356"/>
      <c r="AY145" s="357"/>
      <c r="AZ145" s="357"/>
      <c r="BA145" s="357"/>
      <c r="BB145" s="358"/>
      <c r="BC145" s="357"/>
      <c r="BD145" s="357"/>
      <c r="BE145" s="358"/>
      <c r="BF145" s="357"/>
      <c r="BG145" s="357"/>
      <c r="BH145" s="357"/>
      <c r="BI145" s="357"/>
      <c r="BJ145" s="357"/>
      <c r="BK145" s="357"/>
      <c r="BL145" s="357"/>
      <c r="BM145" s="358"/>
      <c r="BN145" s="358"/>
      <c r="BO145" s="358"/>
      <c r="BP145" s="358"/>
      <c r="BQ145" s="358"/>
      <c r="BR145" s="358"/>
      <c r="BS145" s="358"/>
      <c r="BT145" s="358"/>
      <c r="BU145" s="358"/>
      <c r="BV145" s="358"/>
      <c r="BW145" s="358"/>
      <c r="BX145" s="355"/>
    </row>
    <row r="146" spans="1:76" ht="19.5" customHeight="1">
      <c r="A146" s="356"/>
      <c r="B146" s="356"/>
      <c r="C146" s="356"/>
      <c r="D146" s="356"/>
      <c r="E146" s="356"/>
      <c r="F146" s="355"/>
      <c r="G146" s="356"/>
      <c r="H146" s="356"/>
      <c r="I146" s="355"/>
      <c r="J146" s="356"/>
      <c r="K146" s="355"/>
      <c r="L146" s="356"/>
      <c r="M146" s="355"/>
      <c r="N146" s="356"/>
      <c r="O146" s="355"/>
      <c r="P146" s="356"/>
      <c r="Q146" s="355"/>
      <c r="R146" s="355"/>
      <c r="S146" s="355"/>
      <c r="T146" s="355"/>
      <c r="U146" s="355"/>
      <c r="V146" s="355"/>
      <c r="W146" s="355"/>
      <c r="X146" s="355"/>
      <c r="Y146" s="355"/>
      <c r="Z146" s="355"/>
      <c r="AA146" s="355"/>
      <c r="AB146" s="355"/>
      <c r="AC146" s="355"/>
      <c r="AD146" s="355"/>
      <c r="AE146" s="355"/>
      <c r="AF146" s="355"/>
      <c r="AG146" s="355"/>
      <c r="AH146" s="355"/>
      <c r="AI146" s="355"/>
      <c r="AJ146" s="355"/>
      <c r="AK146" s="355"/>
      <c r="AL146" s="355"/>
      <c r="AM146" s="355"/>
      <c r="AN146" s="355"/>
      <c r="AO146" s="355"/>
      <c r="AP146" s="355"/>
      <c r="AQ146" s="355"/>
      <c r="AR146" s="355"/>
      <c r="AS146" s="355"/>
      <c r="AT146" s="356"/>
      <c r="AU146" s="356"/>
      <c r="AV146" s="355"/>
      <c r="AW146" s="355"/>
      <c r="AX146" s="356"/>
      <c r="AY146" s="357"/>
      <c r="AZ146" s="357"/>
      <c r="BA146" s="357"/>
      <c r="BB146" s="358"/>
      <c r="BC146" s="357"/>
      <c r="BD146" s="357"/>
      <c r="BE146" s="358"/>
      <c r="BF146" s="357"/>
      <c r="BG146" s="357"/>
      <c r="BH146" s="357"/>
      <c r="BI146" s="357"/>
      <c r="BJ146" s="357"/>
      <c r="BK146" s="357"/>
      <c r="BL146" s="357"/>
      <c r="BM146" s="358"/>
      <c r="BN146" s="358"/>
      <c r="BO146" s="358"/>
      <c r="BP146" s="358"/>
      <c r="BQ146" s="358"/>
      <c r="BR146" s="358"/>
      <c r="BS146" s="358"/>
      <c r="BT146" s="358"/>
      <c r="BU146" s="358"/>
      <c r="BV146" s="358"/>
      <c r="BW146" s="358"/>
      <c r="BX146" s="355"/>
    </row>
    <row r="147" spans="1:76" ht="19.5" customHeight="1">
      <c r="A147" s="356"/>
      <c r="B147" s="356"/>
      <c r="C147" s="356"/>
      <c r="D147" s="356"/>
      <c r="E147" s="356"/>
      <c r="F147" s="355"/>
      <c r="G147" s="356"/>
      <c r="H147" s="356"/>
      <c r="I147" s="355"/>
      <c r="J147" s="356"/>
      <c r="K147" s="355"/>
      <c r="L147" s="356"/>
      <c r="M147" s="355"/>
      <c r="N147" s="356"/>
      <c r="O147" s="355"/>
      <c r="P147" s="356"/>
      <c r="Q147" s="355"/>
      <c r="R147" s="355"/>
      <c r="S147" s="355"/>
      <c r="T147" s="355"/>
      <c r="U147" s="355"/>
      <c r="V147" s="355"/>
      <c r="W147" s="355"/>
      <c r="X147" s="355"/>
      <c r="Y147" s="355"/>
      <c r="Z147" s="355"/>
      <c r="AA147" s="355"/>
      <c r="AB147" s="355"/>
      <c r="AC147" s="355"/>
      <c r="AD147" s="355"/>
      <c r="AE147" s="355"/>
      <c r="AF147" s="355"/>
      <c r="AG147" s="355"/>
      <c r="AH147" s="355"/>
      <c r="AI147" s="355"/>
      <c r="AJ147" s="355"/>
      <c r="AK147" s="355"/>
      <c r="AL147" s="355"/>
      <c r="AM147" s="355"/>
      <c r="AN147" s="355"/>
      <c r="AO147" s="355"/>
      <c r="AP147" s="355"/>
      <c r="AQ147" s="355"/>
      <c r="AR147" s="355"/>
      <c r="AS147" s="355"/>
      <c r="AT147" s="356"/>
      <c r="AU147" s="356"/>
      <c r="AV147" s="355"/>
      <c r="AW147" s="355"/>
      <c r="AX147" s="356"/>
      <c r="AY147" s="357"/>
      <c r="AZ147" s="357"/>
      <c r="BA147" s="357"/>
      <c r="BB147" s="358"/>
      <c r="BC147" s="357"/>
      <c r="BD147" s="357"/>
      <c r="BE147" s="358"/>
      <c r="BF147" s="357"/>
      <c r="BG147" s="357"/>
      <c r="BH147" s="357"/>
      <c r="BI147" s="357"/>
      <c r="BJ147" s="357"/>
      <c r="BK147" s="357"/>
      <c r="BL147" s="357"/>
      <c r="BM147" s="358"/>
      <c r="BN147" s="358"/>
      <c r="BO147" s="358"/>
      <c r="BP147" s="358"/>
      <c r="BQ147" s="358"/>
      <c r="BR147" s="358"/>
      <c r="BS147" s="358"/>
      <c r="BT147" s="358"/>
      <c r="BU147" s="358"/>
      <c r="BV147" s="358"/>
      <c r="BW147" s="358"/>
      <c r="BX147" s="355"/>
    </row>
    <row r="148" spans="1:76" ht="19.5" customHeight="1">
      <c r="A148" s="356"/>
      <c r="B148" s="356"/>
      <c r="C148" s="356"/>
      <c r="D148" s="356"/>
      <c r="E148" s="356"/>
      <c r="F148" s="355"/>
      <c r="G148" s="356"/>
      <c r="H148" s="356"/>
      <c r="I148" s="355"/>
      <c r="J148" s="356"/>
      <c r="K148" s="355"/>
      <c r="L148" s="356"/>
      <c r="M148" s="355"/>
      <c r="N148" s="356"/>
      <c r="O148" s="355"/>
      <c r="P148" s="356"/>
      <c r="Q148" s="355"/>
      <c r="R148" s="355"/>
      <c r="S148" s="355"/>
      <c r="T148" s="355"/>
      <c r="U148" s="355"/>
      <c r="V148" s="355"/>
      <c r="W148" s="355"/>
      <c r="X148" s="355"/>
      <c r="Y148" s="355"/>
      <c r="Z148" s="355"/>
      <c r="AA148" s="355"/>
      <c r="AB148" s="355"/>
      <c r="AC148" s="355"/>
      <c r="AD148" s="355"/>
      <c r="AE148" s="355"/>
      <c r="AF148" s="355"/>
      <c r="AG148" s="355"/>
      <c r="AH148" s="355"/>
      <c r="AI148" s="355"/>
      <c r="AJ148" s="355"/>
      <c r="AK148" s="355"/>
      <c r="AL148" s="355"/>
      <c r="AM148" s="355"/>
      <c r="AN148" s="355"/>
      <c r="AO148" s="355"/>
      <c r="AP148" s="355"/>
      <c r="AQ148" s="355"/>
      <c r="AR148" s="355"/>
      <c r="AS148" s="355"/>
      <c r="AT148" s="356"/>
      <c r="AU148" s="356"/>
      <c r="AV148" s="355"/>
      <c r="AW148" s="355"/>
      <c r="AX148" s="356"/>
      <c r="AY148" s="357"/>
      <c r="AZ148" s="357"/>
      <c r="BA148" s="357"/>
      <c r="BB148" s="358"/>
      <c r="BC148" s="357"/>
      <c r="BD148" s="357"/>
      <c r="BE148" s="358"/>
      <c r="BF148" s="357"/>
      <c r="BG148" s="357"/>
      <c r="BH148" s="357"/>
      <c r="BI148" s="357"/>
      <c r="BJ148" s="357"/>
      <c r="BK148" s="357"/>
      <c r="BL148" s="357"/>
      <c r="BM148" s="358"/>
      <c r="BN148" s="358"/>
      <c r="BO148" s="358"/>
      <c r="BP148" s="358"/>
      <c r="BQ148" s="358"/>
      <c r="BR148" s="358"/>
      <c r="BS148" s="358"/>
      <c r="BT148" s="358"/>
      <c r="BU148" s="358"/>
      <c r="BV148" s="358"/>
      <c r="BW148" s="358"/>
      <c r="BX148" s="355"/>
    </row>
    <row r="149" spans="1:76" ht="19.5" customHeight="1">
      <c r="A149" s="356"/>
      <c r="B149" s="356"/>
      <c r="C149" s="356"/>
      <c r="D149" s="356"/>
      <c r="E149" s="356"/>
      <c r="F149" s="355"/>
      <c r="G149" s="356"/>
      <c r="H149" s="356"/>
      <c r="I149" s="355"/>
      <c r="J149" s="356"/>
      <c r="K149" s="355"/>
      <c r="L149" s="356"/>
      <c r="M149" s="355"/>
      <c r="N149" s="356"/>
      <c r="O149" s="355"/>
      <c r="P149" s="356"/>
      <c r="Q149" s="355"/>
      <c r="R149" s="355"/>
      <c r="S149" s="355"/>
      <c r="T149" s="355"/>
      <c r="U149" s="355"/>
      <c r="V149" s="355"/>
      <c r="W149" s="355"/>
      <c r="X149" s="355"/>
      <c r="Y149" s="355"/>
      <c r="Z149" s="355"/>
      <c r="AA149" s="355"/>
      <c r="AB149" s="355"/>
      <c r="AC149" s="355"/>
      <c r="AD149" s="355"/>
      <c r="AE149" s="355"/>
      <c r="AF149" s="355"/>
      <c r="AG149" s="355"/>
      <c r="AH149" s="355"/>
      <c r="AI149" s="355"/>
      <c r="AJ149" s="355"/>
      <c r="AK149" s="355"/>
      <c r="AL149" s="355"/>
      <c r="AM149" s="355"/>
      <c r="AN149" s="355"/>
      <c r="AO149" s="355"/>
      <c r="AP149" s="355"/>
      <c r="AQ149" s="355"/>
      <c r="AR149" s="355"/>
      <c r="AS149" s="355"/>
      <c r="AT149" s="356"/>
      <c r="AU149" s="356"/>
      <c r="AV149" s="355"/>
      <c r="AW149" s="355"/>
      <c r="AX149" s="356"/>
      <c r="AY149" s="357"/>
      <c r="AZ149" s="357"/>
      <c r="BA149" s="357"/>
      <c r="BB149" s="358"/>
      <c r="BC149" s="357"/>
      <c r="BD149" s="357"/>
      <c r="BE149" s="358"/>
      <c r="BF149" s="357"/>
      <c r="BG149" s="357"/>
      <c r="BH149" s="357"/>
      <c r="BI149" s="357"/>
      <c r="BJ149" s="357"/>
      <c r="BK149" s="357"/>
      <c r="BL149" s="357"/>
      <c r="BM149" s="358"/>
      <c r="BN149" s="358"/>
      <c r="BO149" s="358"/>
      <c r="BP149" s="358"/>
      <c r="BQ149" s="358"/>
      <c r="BR149" s="358"/>
      <c r="BS149" s="358"/>
      <c r="BT149" s="358"/>
      <c r="BU149" s="358"/>
      <c r="BV149" s="358"/>
      <c r="BW149" s="358"/>
      <c r="BX149" s="355"/>
    </row>
    <row r="150" spans="1:76" ht="19.5" customHeight="1">
      <c r="A150" s="356"/>
      <c r="B150" s="356"/>
      <c r="C150" s="356"/>
      <c r="D150" s="356"/>
      <c r="E150" s="356"/>
      <c r="F150" s="355"/>
      <c r="G150" s="356"/>
      <c r="H150" s="356"/>
      <c r="I150" s="355"/>
      <c r="J150" s="356"/>
      <c r="K150" s="355"/>
      <c r="L150" s="356"/>
      <c r="M150" s="355"/>
      <c r="N150" s="356"/>
      <c r="O150" s="355"/>
      <c r="P150" s="356"/>
      <c r="Q150" s="355"/>
      <c r="R150" s="355"/>
      <c r="S150" s="355"/>
      <c r="T150" s="355"/>
      <c r="U150" s="355"/>
      <c r="V150" s="355"/>
      <c r="W150" s="355"/>
      <c r="X150" s="355"/>
      <c r="Y150" s="355"/>
      <c r="Z150" s="355"/>
      <c r="AA150" s="355"/>
      <c r="AB150" s="355"/>
      <c r="AC150" s="355"/>
      <c r="AD150" s="355"/>
      <c r="AE150" s="355"/>
      <c r="AF150" s="355"/>
      <c r="AG150" s="355"/>
      <c r="AH150" s="355"/>
      <c r="AI150" s="355"/>
      <c r="AJ150" s="355"/>
      <c r="AK150" s="355"/>
      <c r="AL150" s="355"/>
      <c r="AM150" s="355"/>
      <c r="AN150" s="355"/>
      <c r="AO150" s="355"/>
      <c r="AP150" s="355"/>
      <c r="AQ150" s="355"/>
      <c r="AR150" s="355"/>
      <c r="AS150" s="355"/>
      <c r="AT150" s="356"/>
      <c r="AU150" s="356"/>
      <c r="AV150" s="355"/>
      <c r="AW150" s="355"/>
      <c r="AX150" s="356"/>
      <c r="AY150" s="357"/>
      <c r="AZ150" s="357"/>
      <c r="BA150" s="357"/>
      <c r="BB150" s="358"/>
      <c r="BC150" s="357"/>
      <c r="BD150" s="357"/>
      <c r="BE150" s="358"/>
      <c r="BF150" s="357"/>
      <c r="BG150" s="357"/>
      <c r="BH150" s="357"/>
      <c r="BI150" s="357"/>
      <c r="BJ150" s="357"/>
      <c r="BK150" s="357"/>
      <c r="BL150" s="357"/>
      <c r="BM150" s="358"/>
      <c r="BN150" s="358"/>
      <c r="BO150" s="358"/>
      <c r="BP150" s="358"/>
      <c r="BQ150" s="358"/>
      <c r="BR150" s="358"/>
      <c r="BS150" s="358"/>
      <c r="BT150" s="358"/>
      <c r="BU150" s="358"/>
      <c r="BV150" s="358"/>
      <c r="BW150" s="358"/>
      <c r="BX150" s="355"/>
    </row>
    <row r="151" spans="1:76" ht="19.5" customHeight="1">
      <c r="A151" s="356"/>
      <c r="B151" s="356"/>
      <c r="C151" s="356"/>
      <c r="D151" s="356"/>
      <c r="E151" s="356"/>
      <c r="F151" s="355"/>
      <c r="G151" s="356"/>
      <c r="H151" s="356"/>
      <c r="I151" s="355"/>
      <c r="J151" s="356"/>
      <c r="K151" s="355"/>
      <c r="L151" s="356"/>
      <c r="M151" s="355"/>
      <c r="N151" s="356"/>
      <c r="O151" s="355"/>
      <c r="P151" s="356"/>
      <c r="Q151" s="355"/>
      <c r="R151" s="355"/>
      <c r="S151" s="355"/>
      <c r="T151" s="355"/>
      <c r="U151" s="355"/>
      <c r="V151" s="355"/>
      <c r="W151" s="355"/>
      <c r="X151" s="355"/>
      <c r="Y151" s="355"/>
      <c r="Z151" s="355"/>
      <c r="AA151" s="355"/>
      <c r="AB151" s="355"/>
      <c r="AC151" s="355"/>
      <c r="AD151" s="355"/>
      <c r="AE151" s="355"/>
      <c r="AF151" s="355"/>
      <c r="AG151" s="355"/>
      <c r="AH151" s="355"/>
      <c r="AI151" s="355"/>
      <c r="AJ151" s="355"/>
      <c r="AK151" s="355"/>
      <c r="AL151" s="355"/>
      <c r="AM151" s="355"/>
      <c r="AN151" s="355"/>
      <c r="AO151" s="355"/>
      <c r="AP151" s="355"/>
      <c r="AQ151" s="355"/>
      <c r="AR151" s="355"/>
      <c r="AS151" s="355"/>
      <c r="AT151" s="356"/>
      <c r="AU151" s="356"/>
      <c r="AV151" s="355"/>
      <c r="AW151" s="355"/>
      <c r="AX151" s="356"/>
      <c r="AY151" s="357"/>
      <c r="AZ151" s="357"/>
      <c r="BA151" s="357"/>
      <c r="BB151" s="358"/>
      <c r="BC151" s="357"/>
      <c r="BD151" s="357"/>
      <c r="BE151" s="358"/>
      <c r="BF151" s="357"/>
      <c r="BG151" s="357"/>
      <c r="BH151" s="357"/>
      <c r="BI151" s="357"/>
      <c r="BJ151" s="357"/>
      <c r="BK151" s="357"/>
      <c r="BL151" s="357"/>
      <c r="BM151" s="358"/>
      <c r="BN151" s="358"/>
      <c r="BO151" s="358"/>
      <c r="BP151" s="358"/>
      <c r="BQ151" s="358"/>
      <c r="BR151" s="358"/>
      <c r="BS151" s="358"/>
      <c r="BT151" s="358"/>
      <c r="BU151" s="358"/>
      <c r="BV151" s="358"/>
      <c r="BW151" s="358"/>
      <c r="BX151" s="355"/>
    </row>
    <row r="152" spans="1:76" ht="19.5" customHeight="1">
      <c r="A152" s="356"/>
      <c r="B152" s="356"/>
      <c r="C152" s="356"/>
      <c r="D152" s="356"/>
      <c r="E152" s="356"/>
      <c r="F152" s="355"/>
      <c r="G152" s="356"/>
      <c r="H152" s="356"/>
      <c r="I152" s="355"/>
      <c r="J152" s="356"/>
      <c r="K152" s="355"/>
      <c r="L152" s="356"/>
      <c r="M152" s="355"/>
      <c r="N152" s="356"/>
      <c r="O152" s="355"/>
      <c r="P152" s="356"/>
      <c r="Q152" s="355"/>
      <c r="R152" s="355"/>
      <c r="S152" s="355"/>
      <c r="T152" s="355"/>
      <c r="U152" s="355"/>
      <c r="V152" s="355"/>
      <c r="W152" s="355"/>
      <c r="X152" s="355"/>
      <c r="Y152" s="355"/>
      <c r="Z152" s="355"/>
      <c r="AA152" s="355"/>
      <c r="AB152" s="355"/>
      <c r="AC152" s="355"/>
      <c r="AD152" s="355"/>
      <c r="AE152" s="355"/>
      <c r="AF152" s="355"/>
      <c r="AG152" s="355"/>
      <c r="AH152" s="355"/>
      <c r="AI152" s="355"/>
      <c r="AJ152" s="355"/>
      <c r="AK152" s="355"/>
      <c r="AL152" s="355"/>
      <c r="AM152" s="355"/>
      <c r="AN152" s="355"/>
      <c r="AO152" s="355"/>
      <c r="AP152" s="355"/>
      <c r="AQ152" s="355"/>
      <c r="AR152" s="355"/>
      <c r="AS152" s="355"/>
      <c r="AT152" s="356"/>
      <c r="AU152" s="356"/>
      <c r="AV152" s="355"/>
      <c r="AW152" s="355"/>
      <c r="AX152" s="356"/>
      <c r="AY152" s="357"/>
      <c r="AZ152" s="357"/>
      <c r="BA152" s="357"/>
      <c r="BB152" s="358"/>
      <c r="BC152" s="357"/>
      <c r="BD152" s="357"/>
      <c r="BE152" s="358"/>
      <c r="BF152" s="357"/>
      <c r="BG152" s="357"/>
      <c r="BH152" s="357"/>
      <c r="BI152" s="357"/>
      <c r="BJ152" s="357"/>
      <c r="BK152" s="357"/>
      <c r="BL152" s="357"/>
      <c r="BM152" s="358"/>
      <c r="BN152" s="358"/>
      <c r="BO152" s="358"/>
      <c r="BP152" s="358"/>
      <c r="BQ152" s="358"/>
      <c r="BR152" s="358"/>
      <c r="BS152" s="358"/>
      <c r="BT152" s="358"/>
      <c r="BU152" s="358"/>
      <c r="BV152" s="358"/>
      <c r="BW152" s="358"/>
      <c r="BX152" s="355"/>
    </row>
    <row r="153" spans="1:76" ht="19.5" customHeight="1">
      <c r="A153" s="356"/>
      <c r="B153" s="356"/>
      <c r="C153" s="356"/>
      <c r="D153" s="356"/>
      <c r="E153" s="356"/>
      <c r="F153" s="355"/>
      <c r="G153" s="356"/>
      <c r="H153" s="356"/>
      <c r="I153" s="355"/>
      <c r="J153" s="356"/>
      <c r="K153" s="355"/>
      <c r="L153" s="356"/>
      <c r="M153" s="355"/>
      <c r="N153" s="356"/>
      <c r="O153" s="355"/>
      <c r="P153" s="356"/>
      <c r="Q153" s="355"/>
      <c r="R153" s="355"/>
      <c r="S153" s="355"/>
      <c r="T153" s="355"/>
      <c r="U153" s="355"/>
      <c r="V153" s="355"/>
      <c r="W153" s="355"/>
      <c r="X153" s="355"/>
      <c r="Y153" s="355"/>
      <c r="Z153" s="355"/>
      <c r="AA153" s="355"/>
      <c r="AB153" s="355"/>
      <c r="AC153" s="355"/>
      <c r="AD153" s="355"/>
      <c r="AE153" s="355"/>
      <c r="AF153" s="355"/>
      <c r="AG153" s="355"/>
      <c r="AH153" s="355"/>
      <c r="AI153" s="355"/>
      <c r="AJ153" s="355"/>
      <c r="AK153" s="355"/>
      <c r="AL153" s="355"/>
      <c r="AM153" s="355"/>
      <c r="AN153" s="355"/>
      <c r="AO153" s="355"/>
      <c r="AP153" s="355"/>
      <c r="AQ153" s="355"/>
      <c r="AR153" s="355"/>
      <c r="AS153" s="355"/>
      <c r="AT153" s="356"/>
      <c r="AU153" s="356"/>
      <c r="AV153" s="355"/>
      <c r="AW153" s="355"/>
      <c r="AX153" s="356"/>
      <c r="AY153" s="357"/>
      <c r="AZ153" s="357"/>
      <c r="BA153" s="357"/>
      <c r="BB153" s="358"/>
      <c r="BC153" s="357"/>
      <c r="BD153" s="357"/>
      <c r="BE153" s="358"/>
      <c r="BF153" s="357"/>
      <c r="BG153" s="357"/>
      <c r="BH153" s="357"/>
      <c r="BI153" s="357"/>
      <c r="BJ153" s="357"/>
      <c r="BK153" s="357"/>
      <c r="BL153" s="357"/>
      <c r="BM153" s="358"/>
      <c r="BN153" s="358"/>
      <c r="BO153" s="358"/>
      <c r="BP153" s="358"/>
      <c r="BQ153" s="358"/>
      <c r="BR153" s="358"/>
      <c r="BS153" s="358"/>
      <c r="BT153" s="358"/>
      <c r="BU153" s="358"/>
      <c r="BV153" s="358"/>
      <c r="BW153" s="358"/>
      <c r="BX153" s="355"/>
    </row>
    <row r="154" spans="1:76" ht="19.5" customHeight="1">
      <c r="A154" s="356"/>
      <c r="B154" s="356"/>
      <c r="C154" s="356"/>
      <c r="D154" s="356"/>
      <c r="E154" s="356"/>
      <c r="F154" s="355"/>
      <c r="G154" s="356"/>
      <c r="H154" s="356"/>
      <c r="I154" s="355"/>
      <c r="J154" s="356"/>
      <c r="K154" s="355"/>
      <c r="L154" s="356"/>
      <c r="M154" s="355"/>
      <c r="N154" s="356"/>
      <c r="O154" s="355"/>
      <c r="P154" s="356"/>
      <c r="Q154" s="355"/>
      <c r="R154" s="355"/>
      <c r="S154" s="355"/>
      <c r="T154" s="355"/>
      <c r="U154" s="355"/>
      <c r="V154" s="355"/>
      <c r="W154" s="355"/>
      <c r="X154" s="355"/>
      <c r="Y154" s="355"/>
      <c r="Z154" s="355"/>
      <c r="AA154" s="355"/>
      <c r="AB154" s="355"/>
      <c r="AC154" s="355"/>
      <c r="AD154" s="355"/>
      <c r="AE154" s="355"/>
      <c r="AF154" s="355"/>
      <c r="AG154" s="355"/>
      <c r="AH154" s="355"/>
      <c r="AI154" s="355"/>
      <c r="AJ154" s="355"/>
      <c r="AK154" s="355"/>
      <c r="AL154" s="355"/>
      <c r="AM154" s="355"/>
      <c r="AN154" s="355"/>
      <c r="AO154" s="355"/>
      <c r="AP154" s="355"/>
      <c r="AQ154" s="355"/>
      <c r="AR154" s="355"/>
      <c r="AS154" s="355"/>
      <c r="AT154" s="356"/>
      <c r="AU154" s="356"/>
      <c r="AV154" s="355"/>
      <c r="AW154" s="355"/>
      <c r="AX154" s="356"/>
      <c r="AY154" s="357"/>
      <c r="AZ154" s="357"/>
      <c r="BA154" s="357"/>
      <c r="BB154" s="358"/>
      <c r="BC154" s="357"/>
      <c r="BD154" s="357"/>
      <c r="BE154" s="358"/>
      <c r="BF154" s="357"/>
      <c r="BG154" s="357"/>
      <c r="BH154" s="357"/>
      <c r="BI154" s="357"/>
      <c r="BJ154" s="357"/>
      <c r="BK154" s="357"/>
      <c r="BL154" s="357"/>
      <c r="BM154" s="358"/>
      <c r="BN154" s="358"/>
      <c r="BO154" s="358"/>
      <c r="BP154" s="358"/>
      <c r="BQ154" s="358"/>
      <c r="BR154" s="358"/>
      <c r="BS154" s="358"/>
      <c r="BT154" s="358"/>
      <c r="BU154" s="358"/>
      <c r="BV154" s="358"/>
      <c r="BW154" s="358"/>
      <c r="BX154" s="355"/>
    </row>
    <row r="155" spans="1:76" ht="19.5" customHeight="1">
      <c r="A155" s="356"/>
      <c r="B155" s="356"/>
      <c r="C155" s="356"/>
      <c r="D155" s="356"/>
      <c r="E155" s="356"/>
      <c r="F155" s="355"/>
      <c r="G155" s="356"/>
      <c r="H155" s="356"/>
      <c r="I155" s="355"/>
      <c r="J155" s="356"/>
      <c r="K155" s="355"/>
      <c r="L155" s="356"/>
      <c r="M155" s="355"/>
      <c r="N155" s="356"/>
      <c r="O155" s="355"/>
      <c r="P155" s="356"/>
      <c r="Q155" s="355"/>
      <c r="R155" s="355"/>
      <c r="S155" s="355"/>
      <c r="T155" s="355"/>
      <c r="U155" s="355"/>
      <c r="V155" s="355"/>
      <c r="W155" s="355"/>
      <c r="X155" s="355"/>
      <c r="Y155" s="355"/>
      <c r="Z155" s="355"/>
      <c r="AA155" s="355"/>
      <c r="AB155" s="355"/>
      <c r="AC155" s="355"/>
      <c r="AD155" s="355"/>
      <c r="AE155" s="355"/>
      <c r="AF155" s="355"/>
      <c r="AG155" s="355"/>
      <c r="AH155" s="355"/>
      <c r="AI155" s="355"/>
      <c r="AJ155" s="355"/>
      <c r="AK155" s="355"/>
      <c r="AL155" s="355"/>
      <c r="AM155" s="355"/>
      <c r="AN155" s="355"/>
      <c r="AO155" s="355"/>
      <c r="AP155" s="355"/>
      <c r="AQ155" s="355"/>
      <c r="AR155" s="355"/>
      <c r="AS155" s="355"/>
      <c r="AT155" s="356"/>
      <c r="AU155" s="356"/>
      <c r="AV155" s="355"/>
      <c r="AW155" s="355"/>
      <c r="AX155" s="356"/>
      <c r="AY155" s="357"/>
      <c r="AZ155" s="357"/>
      <c r="BA155" s="357"/>
      <c r="BB155" s="358"/>
      <c r="BC155" s="357"/>
      <c r="BD155" s="357"/>
      <c r="BE155" s="358"/>
      <c r="BF155" s="357"/>
      <c r="BG155" s="357"/>
      <c r="BH155" s="357"/>
      <c r="BI155" s="357"/>
      <c r="BJ155" s="357"/>
      <c r="BK155" s="357"/>
      <c r="BL155" s="357"/>
      <c r="BM155" s="358"/>
      <c r="BN155" s="358"/>
      <c r="BO155" s="358"/>
      <c r="BP155" s="358"/>
      <c r="BQ155" s="358"/>
      <c r="BR155" s="358"/>
      <c r="BS155" s="358"/>
      <c r="BT155" s="358"/>
      <c r="BU155" s="358"/>
      <c r="BV155" s="358"/>
      <c r="BW155" s="358"/>
      <c r="BX155" s="355"/>
    </row>
    <row r="156" spans="1:76" ht="19.5" customHeight="1">
      <c r="A156" s="356"/>
      <c r="B156" s="356"/>
      <c r="C156" s="356"/>
      <c r="D156" s="356"/>
      <c r="E156" s="356"/>
      <c r="F156" s="355"/>
      <c r="G156" s="356"/>
      <c r="H156" s="356"/>
      <c r="I156" s="355"/>
      <c r="J156" s="356"/>
      <c r="K156" s="355"/>
      <c r="L156" s="356"/>
      <c r="M156" s="355"/>
      <c r="N156" s="356"/>
      <c r="O156" s="355"/>
      <c r="P156" s="356"/>
      <c r="Q156" s="355"/>
      <c r="R156" s="355"/>
      <c r="S156" s="355"/>
      <c r="T156" s="355"/>
      <c r="U156" s="355"/>
      <c r="V156" s="355"/>
      <c r="W156" s="355"/>
      <c r="X156" s="355"/>
      <c r="Y156" s="355"/>
      <c r="Z156" s="355"/>
      <c r="AA156" s="355"/>
      <c r="AB156" s="355"/>
      <c r="AC156" s="355"/>
      <c r="AD156" s="355"/>
      <c r="AE156" s="355"/>
      <c r="AF156" s="355"/>
      <c r="AG156" s="355"/>
      <c r="AH156" s="355"/>
      <c r="AI156" s="355"/>
      <c r="AJ156" s="355"/>
      <c r="AK156" s="355"/>
      <c r="AL156" s="355"/>
      <c r="AM156" s="355"/>
      <c r="AN156" s="355"/>
      <c r="AO156" s="355"/>
      <c r="AP156" s="355"/>
      <c r="AQ156" s="355"/>
      <c r="AR156" s="355"/>
      <c r="AS156" s="355"/>
      <c r="AT156" s="356"/>
      <c r="AU156" s="356"/>
      <c r="AV156" s="355"/>
      <c r="AW156" s="355"/>
      <c r="AX156" s="356"/>
      <c r="AY156" s="357"/>
      <c r="AZ156" s="357"/>
      <c r="BA156" s="357"/>
      <c r="BB156" s="358"/>
      <c r="BC156" s="357"/>
      <c r="BD156" s="357"/>
      <c r="BE156" s="358"/>
      <c r="BF156" s="357"/>
      <c r="BG156" s="357"/>
      <c r="BH156" s="357"/>
      <c r="BI156" s="357"/>
      <c r="BJ156" s="357"/>
      <c r="BK156" s="357"/>
      <c r="BL156" s="357"/>
      <c r="BM156" s="358"/>
      <c r="BN156" s="358"/>
      <c r="BO156" s="358"/>
      <c r="BP156" s="358"/>
      <c r="BQ156" s="358"/>
      <c r="BR156" s="358"/>
      <c r="BS156" s="358"/>
      <c r="BT156" s="358"/>
      <c r="BU156" s="358"/>
      <c r="BV156" s="358"/>
      <c r="BW156" s="358"/>
      <c r="BX156" s="355"/>
    </row>
    <row r="157" spans="1:76" ht="19.5" customHeight="1">
      <c r="A157" s="356"/>
      <c r="B157" s="356"/>
      <c r="C157" s="356"/>
      <c r="D157" s="356"/>
      <c r="E157" s="356"/>
      <c r="F157" s="355"/>
      <c r="G157" s="356"/>
      <c r="H157" s="356"/>
      <c r="I157" s="355"/>
      <c r="J157" s="356"/>
      <c r="K157" s="355"/>
      <c r="L157" s="356"/>
      <c r="M157" s="355"/>
      <c r="N157" s="356"/>
      <c r="O157" s="355"/>
      <c r="P157" s="356"/>
      <c r="Q157" s="355"/>
      <c r="R157" s="355"/>
      <c r="S157" s="355"/>
      <c r="T157" s="355"/>
      <c r="U157" s="355"/>
      <c r="V157" s="355"/>
      <c r="W157" s="355"/>
      <c r="X157" s="355"/>
      <c r="Y157" s="355"/>
      <c r="Z157" s="355"/>
      <c r="AA157" s="355"/>
      <c r="AB157" s="355"/>
      <c r="AC157" s="355"/>
      <c r="AD157" s="355"/>
      <c r="AE157" s="355"/>
      <c r="AF157" s="355"/>
      <c r="AG157" s="355"/>
      <c r="AH157" s="355"/>
      <c r="AI157" s="355"/>
      <c r="AJ157" s="355"/>
      <c r="AK157" s="355"/>
      <c r="AL157" s="355"/>
      <c r="AM157" s="355"/>
      <c r="AN157" s="355"/>
      <c r="AO157" s="355"/>
      <c r="AP157" s="355"/>
      <c r="AQ157" s="355"/>
      <c r="AR157" s="355"/>
      <c r="AS157" s="355"/>
      <c r="AT157" s="356"/>
      <c r="AU157" s="356"/>
      <c r="AV157" s="355"/>
      <c r="AW157" s="355"/>
      <c r="AX157" s="356"/>
      <c r="AY157" s="357"/>
      <c r="AZ157" s="357"/>
      <c r="BA157" s="357"/>
      <c r="BB157" s="358"/>
      <c r="BC157" s="357"/>
      <c r="BD157" s="357"/>
      <c r="BE157" s="358"/>
      <c r="BF157" s="357"/>
      <c r="BG157" s="357"/>
      <c r="BH157" s="357"/>
      <c r="BI157" s="357"/>
      <c r="BJ157" s="357"/>
      <c r="BK157" s="357"/>
      <c r="BL157" s="357"/>
      <c r="BM157" s="358"/>
      <c r="BN157" s="358"/>
      <c r="BO157" s="358"/>
      <c r="BP157" s="358"/>
      <c r="BQ157" s="358"/>
      <c r="BR157" s="358"/>
      <c r="BS157" s="358"/>
      <c r="BT157" s="358"/>
      <c r="BU157" s="358"/>
      <c r="BV157" s="358"/>
      <c r="BW157" s="358"/>
      <c r="BX157" s="355"/>
    </row>
    <row r="158" spans="1:76" ht="19.5" customHeight="1">
      <c r="A158" s="356"/>
      <c r="B158" s="356"/>
      <c r="C158" s="356"/>
      <c r="D158" s="356"/>
      <c r="E158" s="356"/>
      <c r="F158" s="355"/>
      <c r="G158" s="356"/>
      <c r="H158" s="356"/>
      <c r="I158" s="355"/>
      <c r="J158" s="356"/>
      <c r="K158" s="355"/>
      <c r="L158" s="356"/>
      <c r="M158" s="355"/>
      <c r="N158" s="356"/>
      <c r="O158" s="355"/>
      <c r="P158" s="356"/>
      <c r="Q158" s="355"/>
      <c r="R158" s="355"/>
      <c r="S158" s="355"/>
      <c r="T158" s="355"/>
      <c r="U158" s="355"/>
      <c r="V158" s="355"/>
      <c r="W158" s="355"/>
      <c r="X158" s="355"/>
      <c r="Y158" s="355"/>
      <c r="Z158" s="355"/>
      <c r="AA158" s="355"/>
      <c r="AB158" s="355"/>
      <c r="AC158" s="355"/>
      <c r="AD158" s="355"/>
      <c r="AE158" s="355"/>
      <c r="AF158" s="355"/>
      <c r="AG158" s="355"/>
      <c r="AH158" s="355"/>
      <c r="AI158" s="355"/>
      <c r="AJ158" s="355"/>
      <c r="AK158" s="355"/>
      <c r="AL158" s="355"/>
      <c r="AM158" s="355"/>
      <c r="AN158" s="355"/>
      <c r="AO158" s="355"/>
      <c r="AP158" s="355"/>
      <c r="AQ158" s="355"/>
      <c r="AR158" s="355"/>
      <c r="AS158" s="355"/>
      <c r="AT158" s="356"/>
      <c r="AU158" s="356"/>
      <c r="AV158" s="355"/>
      <c r="AW158" s="355"/>
      <c r="AX158" s="356"/>
      <c r="AY158" s="357"/>
      <c r="AZ158" s="357"/>
      <c r="BA158" s="357"/>
      <c r="BB158" s="358"/>
      <c r="BC158" s="357"/>
      <c r="BD158" s="357"/>
      <c r="BE158" s="358"/>
      <c r="BF158" s="357"/>
      <c r="BG158" s="357"/>
      <c r="BH158" s="357"/>
      <c r="BI158" s="357"/>
      <c r="BJ158" s="357"/>
      <c r="BK158" s="357"/>
      <c r="BL158" s="357"/>
      <c r="BM158" s="358"/>
      <c r="BN158" s="358"/>
      <c r="BO158" s="358"/>
      <c r="BP158" s="358"/>
      <c r="BQ158" s="358"/>
      <c r="BR158" s="358"/>
      <c r="BS158" s="358"/>
      <c r="BT158" s="358"/>
      <c r="BU158" s="358"/>
      <c r="BV158" s="358"/>
      <c r="BW158" s="358"/>
      <c r="BX158" s="355"/>
    </row>
    <row r="159" spans="1:76" ht="19.5" customHeight="1">
      <c r="A159" s="356"/>
      <c r="B159" s="356"/>
      <c r="C159" s="356"/>
      <c r="D159" s="356"/>
      <c r="E159" s="356"/>
      <c r="F159" s="355"/>
      <c r="G159" s="356"/>
      <c r="H159" s="356"/>
      <c r="I159" s="355"/>
      <c r="J159" s="356"/>
      <c r="K159" s="355"/>
      <c r="L159" s="356"/>
      <c r="M159" s="355"/>
      <c r="N159" s="356"/>
      <c r="O159" s="355"/>
      <c r="P159" s="356"/>
      <c r="Q159" s="355"/>
      <c r="R159" s="355"/>
      <c r="S159" s="355"/>
      <c r="T159" s="355"/>
      <c r="U159" s="355"/>
      <c r="V159" s="355"/>
      <c r="W159" s="355"/>
      <c r="X159" s="355"/>
      <c r="Y159" s="355"/>
      <c r="Z159" s="355"/>
      <c r="AA159" s="355"/>
      <c r="AB159" s="355"/>
      <c r="AC159" s="355"/>
      <c r="AD159" s="355"/>
      <c r="AE159" s="355"/>
      <c r="AF159" s="355"/>
      <c r="AG159" s="355"/>
      <c r="AH159" s="355"/>
      <c r="AI159" s="355"/>
      <c r="AJ159" s="355"/>
      <c r="AK159" s="355"/>
      <c r="AL159" s="355"/>
      <c r="AM159" s="355"/>
      <c r="AN159" s="355"/>
      <c r="AO159" s="355"/>
      <c r="AP159" s="355"/>
      <c r="AQ159" s="355"/>
      <c r="AR159" s="355"/>
      <c r="AS159" s="355"/>
      <c r="AT159" s="356"/>
      <c r="AU159" s="356"/>
      <c r="AV159" s="355"/>
      <c r="AW159" s="355"/>
      <c r="AX159" s="356"/>
      <c r="AY159" s="357"/>
      <c r="AZ159" s="357"/>
      <c r="BA159" s="357"/>
      <c r="BB159" s="358"/>
      <c r="BC159" s="357"/>
      <c r="BD159" s="357"/>
      <c r="BE159" s="358"/>
      <c r="BF159" s="357"/>
      <c r="BG159" s="357"/>
      <c r="BH159" s="357"/>
      <c r="BI159" s="357"/>
      <c r="BJ159" s="357"/>
      <c r="BK159" s="357"/>
      <c r="BL159" s="357"/>
      <c r="BM159" s="358"/>
      <c r="BN159" s="358"/>
      <c r="BO159" s="358"/>
      <c r="BP159" s="358"/>
      <c r="BQ159" s="358"/>
      <c r="BR159" s="358"/>
      <c r="BS159" s="358"/>
      <c r="BT159" s="358"/>
      <c r="BU159" s="358"/>
      <c r="BV159" s="358"/>
      <c r="BW159" s="358"/>
      <c r="BX159" s="355"/>
    </row>
    <row r="160" spans="1:76" ht="19.5" customHeight="1">
      <c r="A160" s="356"/>
      <c r="B160" s="356"/>
      <c r="C160" s="356"/>
      <c r="D160" s="356"/>
      <c r="E160" s="356"/>
      <c r="F160" s="355"/>
      <c r="G160" s="356"/>
      <c r="H160" s="356"/>
      <c r="I160" s="355"/>
      <c r="J160" s="356"/>
      <c r="K160" s="355"/>
      <c r="L160" s="356"/>
      <c r="M160" s="355"/>
      <c r="N160" s="356"/>
      <c r="O160" s="355"/>
      <c r="P160" s="356"/>
      <c r="Q160" s="355"/>
      <c r="R160" s="355"/>
      <c r="S160" s="355"/>
      <c r="T160" s="355"/>
      <c r="U160" s="355"/>
      <c r="V160" s="355"/>
      <c r="W160" s="355"/>
      <c r="X160" s="355"/>
      <c r="Y160" s="355"/>
      <c r="Z160" s="355"/>
      <c r="AA160" s="355"/>
      <c r="AB160" s="355"/>
      <c r="AC160" s="355"/>
      <c r="AD160" s="355"/>
      <c r="AE160" s="355"/>
      <c r="AF160" s="355"/>
      <c r="AG160" s="355"/>
      <c r="AH160" s="355"/>
      <c r="AI160" s="355"/>
      <c r="AJ160" s="355"/>
      <c r="AK160" s="355"/>
      <c r="AL160" s="355"/>
      <c r="AM160" s="355"/>
      <c r="AN160" s="355"/>
      <c r="AO160" s="355"/>
      <c r="AP160" s="355"/>
      <c r="AQ160" s="355"/>
      <c r="AR160" s="355"/>
      <c r="AS160" s="355"/>
      <c r="AT160" s="356"/>
      <c r="AU160" s="356"/>
      <c r="AV160" s="355"/>
      <c r="AW160" s="355"/>
      <c r="AX160" s="356"/>
      <c r="AY160" s="357"/>
      <c r="AZ160" s="357"/>
      <c r="BA160" s="357"/>
      <c r="BB160" s="358"/>
      <c r="BC160" s="357"/>
      <c r="BD160" s="357"/>
      <c r="BE160" s="358"/>
      <c r="BF160" s="357"/>
      <c r="BG160" s="357"/>
      <c r="BH160" s="357"/>
      <c r="BI160" s="357"/>
      <c r="BJ160" s="357"/>
      <c r="BK160" s="357"/>
      <c r="BL160" s="357"/>
      <c r="BM160" s="358"/>
      <c r="BN160" s="358"/>
      <c r="BO160" s="358"/>
      <c r="BP160" s="358"/>
      <c r="BQ160" s="358"/>
      <c r="BR160" s="358"/>
      <c r="BS160" s="358"/>
      <c r="BT160" s="358"/>
      <c r="BU160" s="358"/>
      <c r="BV160" s="358"/>
      <c r="BW160" s="358"/>
      <c r="BX160" s="355"/>
    </row>
    <row r="161" spans="1:76" ht="19.5" customHeight="1">
      <c r="A161" s="356"/>
      <c r="B161" s="356"/>
      <c r="C161" s="356"/>
      <c r="D161" s="356"/>
      <c r="E161" s="356"/>
      <c r="F161" s="355"/>
      <c r="G161" s="356"/>
      <c r="H161" s="356"/>
      <c r="I161" s="355"/>
      <c r="J161" s="356"/>
      <c r="K161" s="355"/>
      <c r="L161" s="356"/>
      <c r="M161" s="355"/>
      <c r="N161" s="356"/>
      <c r="O161" s="355"/>
      <c r="P161" s="356"/>
      <c r="Q161" s="355"/>
      <c r="R161" s="355"/>
      <c r="S161" s="355"/>
      <c r="T161" s="355"/>
      <c r="U161" s="355"/>
      <c r="V161" s="355"/>
      <c r="W161" s="355"/>
      <c r="X161" s="355"/>
      <c r="Y161" s="355"/>
      <c r="Z161" s="355"/>
      <c r="AA161" s="355"/>
      <c r="AB161" s="355"/>
      <c r="AC161" s="355"/>
      <c r="AD161" s="355"/>
      <c r="AE161" s="355"/>
      <c r="AF161" s="355"/>
      <c r="AG161" s="355"/>
      <c r="AH161" s="355"/>
      <c r="AI161" s="355"/>
      <c r="AJ161" s="355"/>
      <c r="AK161" s="355"/>
      <c r="AL161" s="355"/>
      <c r="AM161" s="355"/>
      <c r="AN161" s="355"/>
      <c r="AO161" s="355"/>
      <c r="AP161" s="355"/>
      <c r="AQ161" s="355"/>
      <c r="AR161" s="355"/>
      <c r="AS161" s="355"/>
      <c r="AT161" s="356"/>
      <c r="AU161" s="356"/>
      <c r="AV161" s="355"/>
      <c r="AW161" s="355"/>
      <c r="AX161" s="356"/>
      <c r="AY161" s="357"/>
      <c r="AZ161" s="357"/>
      <c r="BA161" s="357"/>
      <c r="BB161" s="358"/>
      <c r="BC161" s="357"/>
      <c r="BD161" s="357"/>
      <c r="BE161" s="358"/>
      <c r="BF161" s="357"/>
      <c r="BG161" s="357"/>
      <c r="BH161" s="357"/>
      <c r="BI161" s="357"/>
      <c r="BJ161" s="357"/>
      <c r="BK161" s="357"/>
      <c r="BL161" s="357"/>
      <c r="BM161" s="358"/>
      <c r="BN161" s="358"/>
      <c r="BO161" s="358"/>
      <c r="BP161" s="358"/>
      <c r="BQ161" s="358"/>
      <c r="BR161" s="358"/>
      <c r="BS161" s="358"/>
      <c r="BT161" s="358"/>
      <c r="BU161" s="358"/>
      <c r="BV161" s="358"/>
      <c r="BW161" s="358"/>
      <c r="BX161" s="355"/>
    </row>
    <row r="162" spans="1:76" ht="19.5" customHeight="1">
      <c r="A162" s="356"/>
      <c r="B162" s="356"/>
      <c r="C162" s="356"/>
      <c r="D162" s="356"/>
      <c r="E162" s="356"/>
      <c r="F162" s="355"/>
      <c r="G162" s="356"/>
      <c r="H162" s="356"/>
      <c r="I162" s="355"/>
      <c r="J162" s="356"/>
      <c r="K162" s="355"/>
      <c r="L162" s="356"/>
      <c r="M162" s="355"/>
      <c r="N162" s="356"/>
      <c r="O162" s="355"/>
      <c r="P162" s="356"/>
      <c r="Q162" s="355"/>
      <c r="R162" s="355"/>
      <c r="S162" s="355"/>
      <c r="T162" s="355"/>
      <c r="U162" s="355"/>
      <c r="V162" s="355"/>
      <c r="W162" s="355"/>
      <c r="X162" s="355"/>
      <c r="Y162" s="355"/>
      <c r="Z162" s="355"/>
      <c r="AA162" s="355"/>
      <c r="AB162" s="355"/>
      <c r="AC162" s="355"/>
      <c r="AD162" s="355"/>
      <c r="AE162" s="355"/>
      <c r="AF162" s="355"/>
      <c r="AG162" s="355"/>
      <c r="AH162" s="355"/>
      <c r="AI162" s="355"/>
      <c r="AJ162" s="355"/>
      <c r="AK162" s="355"/>
      <c r="AL162" s="355"/>
      <c r="AM162" s="355"/>
      <c r="AN162" s="355"/>
      <c r="AO162" s="355"/>
      <c r="AP162" s="355"/>
      <c r="AQ162" s="355"/>
      <c r="AR162" s="355"/>
      <c r="AS162" s="355"/>
      <c r="AT162" s="356"/>
      <c r="AU162" s="356"/>
      <c r="AV162" s="355"/>
      <c r="AW162" s="355"/>
      <c r="AX162" s="356"/>
      <c r="AY162" s="357"/>
      <c r="AZ162" s="357"/>
      <c r="BA162" s="357"/>
      <c r="BB162" s="358"/>
      <c r="BC162" s="357"/>
      <c r="BD162" s="357"/>
      <c r="BE162" s="358"/>
      <c r="BF162" s="357"/>
      <c r="BG162" s="357"/>
      <c r="BH162" s="357"/>
      <c r="BI162" s="357"/>
      <c r="BJ162" s="357"/>
      <c r="BK162" s="357"/>
      <c r="BL162" s="357"/>
      <c r="BM162" s="358"/>
      <c r="BN162" s="358"/>
      <c r="BO162" s="358"/>
      <c r="BP162" s="358"/>
      <c r="BQ162" s="358"/>
      <c r="BR162" s="358"/>
      <c r="BS162" s="358"/>
      <c r="BT162" s="358"/>
      <c r="BU162" s="358"/>
      <c r="BV162" s="358"/>
      <c r="BW162" s="358"/>
      <c r="BX162" s="355"/>
    </row>
    <row r="163" spans="1:76" ht="19.5" customHeight="1">
      <c r="A163" s="356"/>
      <c r="B163" s="356"/>
      <c r="C163" s="356"/>
      <c r="D163" s="356"/>
      <c r="E163" s="356"/>
      <c r="F163" s="355"/>
      <c r="G163" s="356"/>
      <c r="H163" s="356"/>
      <c r="I163" s="355"/>
      <c r="J163" s="356"/>
      <c r="K163" s="355"/>
      <c r="L163" s="356"/>
      <c r="M163" s="355"/>
      <c r="N163" s="356"/>
      <c r="O163" s="355"/>
      <c r="P163" s="356"/>
      <c r="Q163" s="355"/>
      <c r="R163" s="355"/>
      <c r="S163" s="355"/>
      <c r="T163" s="355"/>
      <c r="U163" s="355"/>
      <c r="V163" s="355"/>
      <c r="W163" s="355"/>
      <c r="X163" s="355"/>
      <c r="Y163" s="355"/>
      <c r="Z163" s="355"/>
      <c r="AA163" s="355"/>
      <c r="AB163" s="355"/>
      <c r="AC163" s="355"/>
      <c r="AD163" s="355"/>
      <c r="AE163" s="355"/>
      <c r="AF163" s="355"/>
      <c r="AG163" s="355"/>
      <c r="AH163" s="355"/>
      <c r="AI163" s="355"/>
      <c r="AJ163" s="355"/>
      <c r="AK163" s="355"/>
      <c r="AL163" s="355"/>
      <c r="AM163" s="355"/>
      <c r="AN163" s="355"/>
      <c r="AO163" s="355"/>
      <c r="AP163" s="355"/>
      <c r="AQ163" s="355"/>
      <c r="AR163" s="355"/>
      <c r="AS163" s="355"/>
      <c r="AT163" s="356"/>
      <c r="AU163" s="356"/>
      <c r="AV163" s="355"/>
      <c r="AW163" s="355"/>
      <c r="AX163" s="356"/>
      <c r="AY163" s="357"/>
      <c r="AZ163" s="357"/>
      <c r="BA163" s="357"/>
      <c r="BB163" s="358"/>
      <c r="BC163" s="357"/>
      <c r="BD163" s="357"/>
      <c r="BE163" s="358"/>
      <c r="BF163" s="357"/>
      <c r="BG163" s="357"/>
      <c r="BH163" s="357"/>
      <c r="BI163" s="357"/>
      <c r="BJ163" s="357"/>
      <c r="BK163" s="357"/>
      <c r="BL163" s="357"/>
      <c r="BM163" s="358"/>
      <c r="BN163" s="358"/>
      <c r="BO163" s="358"/>
      <c r="BP163" s="358"/>
      <c r="BQ163" s="358"/>
      <c r="BR163" s="358"/>
      <c r="BS163" s="358"/>
      <c r="BT163" s="358"/>
      <c r="BU163" s="358"/>
      <c r="BV163" s="358"/>
      <c r="BW163" s="358"/>
      <c r="BX163" s="355"/>
    </row>
    <row r="164" spans="1:76" ht="19.5" customHeight="1">
      <c r="A164" s="356"/>
      <c r="B164" s="356"/>
      <c r="C164" s="356"/>
      <c r="D164" s="356"/>
      <c r="E164" s="356"/>
      <c r="F164" s="355"/>
      <c r="G164" s="356"/>
      <c r="H164" s="356"/>
      <c r="I164" s="355"/>
      <c r="J164" s="356"/>
      <c r="K164" s="355"/>
      <c r="L164" s="356"/>
      <c r="M164" s="355"/>
      <c r="N164" s="356"/>
      <c r="O164" s="355"/>
      <c r="P164" s="356"/>
      <c r="Q164" s="355"/>
      <c r="R164" s="355"/>
      <c r="S164" s="355"/>
      <c r="T164" s="355"/>
      <c r="U164" s="355"/>
      <c r="V164" s="355"/>
      <c r="W164" s="355"/>
      <c r="X164" s="355"/>
      <c r="Y164" s="355"/>
      <c r="Z164" s="355"/>
      <c r="AA164" s="355"/>
      <c r="AB164" s="355"/>
      <c r="AC164" s="355"/>
      <c r="AD164" s="355"/>
      <c r="AE164" s="355"/>
      <c r="AF164" s="355"/>
      <c r="AG164" s="355"/>
      <c r="AH164" s="355"/>
      <c r="AI164" s="355"/>
      <c r="AJ164" s="355"/>
      <c r="AK164" s="355"/>
      <c r="AL164" s="355"/>
      <c r="AM164" s="355"/>
      <c r="AN164" s="355"/>
      <c r="AO164" s="355"/>
      <c r="AP164" s="355"/>
      <c r="AQ164" s="355"/>
      <c r="AR164" s="355"/>
      <c r="AS164" s="355"/>
      <c r="AT164" s="356"/>
      <c r="AU164" s="356"/>
      <c r="AV164" s="355"/>
      <c r="AW164" s="355"/>
      <c r="AX164" s="356"/>
      <c r="AY164" s="357"/>
      <c r="AZ164" s="357"/>
      <c r="BA164" s="357"/>
      <c r="BB164" s="358"/>
      <c r="BC164" s="357"/>
      <c r="BD164" s="357"/>
      <c r="BE164" s="358"/>
      <c r="BF164" s="357"/>
      <c r="BG164" s="357"/>
      <c r="BH164" s="357"/>
      <c r="BI164" s="357"/>
      <c r="BJ164" s="357"/>
      <c r="BK164" s="357"/>
      <c r="BL164" s="357"/>
      <c r="BM164" s="358"/>
      <c r="BN164" s="358"/>
      <c r="BO164" s="358"/>
      <c r="BP164" s="358"/>
      <c r="BQ164" s="358"/>
      <c r="BR164" s="358"/>
      <c r="BS164" s="358"/>
      <c r="BT164" s="358"/>
      <c r="BU164" s="358"/>
      <c r="BV164" s="358"/>
      <c r="BW164" s="358"/>
      <c r="BX164" s="355"/>
    </row>
    <row r="165" spans="1:76" ht="19.5" customHeight="1">
      <c r="A165" s="356"/>
      <c r="B165" s="356"/>
      <c r="C165" s="356"/>
      <c r="D165" s="356"/>
      <c r="E165" s="356"/>
      <c r="F165" s="355"/>
      <c r="G165" s="356"/>
      <c r="H165" s="356"/>
      <c r="I165" s="355"/>
      <c r="J165" s="356"/>
      <c r="K165" s="355"/>
      <c r="L165" s="356"/>
      <c r="M165" s="355"/>
      <c r="N165" s="356"/>
      <c r="O165" s="355"/>
      <c r="P165" s="356"/>
      <c r="Q165" s="355"/>
      <c r="R165" s="355"/>
      <c r="S165" s="355"/>
      <c r="T165" s="355"/>
      <c r="U165" s="355"/>
      <c r="V165" s="355"/>
      <c r="W165" s="355"/>
      <c r="X165" s="355"/>
      <c r="Y165" s="355"/>
      <c r="Z165" s="355"/>
      <c r="AA165" s="355"/>
      <c r="AB165" s="355"/>
      <c r="AC165" s="355"/>
      <c r="AD165" s="355"/>
      <c r="AE165" s="355"/>
      <c r="AF165" s="355"/>
      <c r="AG165" s="355"/>
      <c r="AH165" s="355"/>
      <c r="AI165" s="355"/>
      <c r="AJ165" s="355"/>
      <c r="AK165" s="355"/>
      <c r="AL165" s="355"/>
      <c r="AM165" s="355"/>
      <c r="AN165" s="355"/>
      <c r="AO165" s="355"/>
      <c r="AP165" s="355"/>
      <c r="AQ165" s="355"/>
      <c r="AR165" s="355"/>
      <c r="AS165" s="355"/>
      <c r="AT165" s="356"/>
      <c r="AU165" s="356"/>
      <c r="AV165" s="355"/>
      <c r="AW165" s="355"/>
      <c r="AX165" s="356"/>
      <c r="AY165" s="357"/>
      <c r="AZ165" s="357"/>
      <c r="BA165" s="357"/>
      <c r="BB165" s="358"/>
      <c r="BC165" s="357"/>
      <c r="BD165" s="357"/>
      <c r="BE165" s="358"/>
      <c r="BF165" s="357"/>
      <c r="BG165" s="357"/>
      <c r="BH165" s="357"/>
      <c r="BI165" s="357"/>
      <c r="BJ165" s="357"/>
      <c r="BK165" s="357"/>
      <c r="BL165" s="357"/>
      <c r="BM165" s="358"/>
      <c r="BN165" s="358"/>
      <c r="BO165" s="358"/>
      <c r="BP165" s="358"/>
      <c r="BQ165" s="358"/>
      <c r="BR165" s="358"/>
      <c r="BS165" s="358"/>
      <c r="BT165" s="358"/>
      <c r="BU165" s="358"/>
      <c r="BV165" s="358"/>
      <c r="BW165" s="358"/>
      <c r="BX165" s="355"/>
    </row>
    <row r="166" spans="1:76" ht="19.5" customHeight="1">
      <c r="A166" s="356"/>
      <c r="B166" s="356"/>
      <c r="C166" s="356"/>
      <c r="D166" s="356"/>
      <c r="E166" s="356"/>
      <c r="F166" s="355"/>
      <c r="G166" s="356"/>
      <c r="H166" s="356"/>
      <c r="I166" s="355"/>
      <c r="J166" s="356"/>
      <c r="K166" s="355"/>
      <c r="L166" s="356"/>
      <c r="M166" s="355"/>
      <c r="N166" s="356"/>
      <c r="O166" s="355"/>
      <c r="P166" s="356"/>
      <c r="Q166" s="355"/>
      <c r="R166" s="355"/>
      <c r="S166" s="355"/>
      <c r="T166" s="355"/>
      <c r="U166" s="355"/>
      <c r="V166" s="355"/>
      <c r="W166" s="355"/>
      <c r="X166" s="355"/>
      <c r="Y166" s="355"/>
      <c r="Z166" s="355"/>
      <c r="AA166" s="355"/>
      <c r="AB166" s="355"/>
      <c r="AC166" s="355"/>
      <c r="AD166" s="355"/>
      <c r="AE166" s="355"/>
      <c r="AF166" s="355"/>
      <c r="AG166" s="355"/>
      <c r="AH166" s="355"/>
      <c r="AI166" s="355"/>
      <c r="AJ166" s="355"/>
      <c r="AK166" s="355"/>
      <c r="AL166" s="355"/>
      <c r="AM166" s="355"/>
      <c r="AN166" s="355"/>
      <c r="AO166" s="355"/>
      <c r="AP166" s="355"/>
      <c r="AQ166" s="355"/>
      <c r="AR166" s="355"/>
      <c r="AS166" s="355"/>
      <c r="AT166" s="356"/>
      <c r="AU166" s="356"/>
      <c r="AV166" s="355"/>
      <c r="AW166" s="355"/>
      <c r="AX166" s="356"/>
      <c r="AY166" s="357"/>
      <c r="AZ166" s="357"/>
      <c r="BA166" s="357"/>
      <c r="BB166" s="358"/>
      <c r="BC166" s="357"/>
      <c r="BD166" s="357"/>
      <c r="BE166" s="358"/>
      <c r="BF166" s="357"/>
      <c r="BG166" s="357"/>
      <c r="BH166" s="357"/>
      <c r="BI166" s="357"/>
      <c r="BJ166" s="357"/>
      <c r="BK166" s="357"/>
      <c r="BL166" s="357"/>
      <c r="BM166" s="358"/>
      <c r="BN166" s="358"/>
      <c r="BO166" s="358"/>
      <c r="BP166" s="358"/>
      <c r="BQ166" s="358"/>
      <c r="BR166" s="358"/>
      <c r="BS166" s="358"/>
      <c r="BT166" s="358"/>
      <c r="BU166" s="358"/>
      <c r="BV166" s="358"/>
      <c r="BW166" s="358"/>
      <c r="BX166" s="355"/>
    </row>
    <row r="167" spans="1:76" ht="19.5" customHeight="1">
      <c r="A167" s="356"/>
      <c r="B167" s="356"/>
      <c r="C167" s="356"/>
      <c r="D167" s="356"/>
      <c r="E167" s="356"/>
      <c r="F167" s="355"/>
      <c r="G167" s="356"/>
      <c r="H167" s="356"/>
      <c r="I167" s="355"/>
      <c r="J167" s="356"/>
      <c r="K167" s="355"/>
      <c r="L167" s="356"/>
      <c r="M167" s="355"/>
      <c r="N167" s="356"/>
      <c r="O167" s="355"/>
      <c r="P167" s="356"/>
      <c r="Q167" s="355"/>
      <c r="R167" s="355"/>
      <c r="S167" s="355"/>
      <c r="T167" s="355"/>
      <c r="U167" s="355"/>
      <c r="V167" s="355"/>
      <c r="W167" s="355"/>
      <c r="X167" s="355"/>
      <c r="Y167" s="355"/>
      <c r="Z167" s="355"/>
      <c r="AA167" s="355"/>
      <c r="AB167" s="355"/>
      <c r="AC167" s="355"/>
      <c r="AD167" s="355"/>
      <c r="AE167" s="355"/>
      <c r="AF167" s="355"/>
      <c r="AG167" s="355"/>
      <c r="AH167" s="355"/>
      <c r="AI167" s="355"/>
      <c r="AJ167" s="355"/>
      <c r="AK167" s="355"/>
      <c r="AL167" s="355"/>
      <c r="AM167" s="355"/>
      <c r="AN167" s="355"/>
      <c r="AO167" s="355"/>
      <c r="AP167" s="355"/>
      <c r="AQ167" s="355"/>
      <c r="AR167" s="355"/>
      <c r="AS167" s="355"/>
      <c r="AT167" s="356"/>
      <c r="AU167" s="356"/>
      <c r="AV167" s="355"/>
      <c r="AW167" s="355"/>
      <c r="AX167" s="356"/>
      <c r="AY167" s="357"/>
      <c r="AZ167" s="357"/>
      <c r="BA167" s="357"/>
      <c r="BB167" s="358"/>
      <c r="BC167" s="357"/>
      <c r="BD167" s="357"/>
      <c r="BE167" s="358"/>
      <c r="BF167" s="357"/>
      <c r="BG167" s="357"/>
      <c r="BH167" s="357"/>
      <c r="BI167" s="357"/>
      <c r="BJ167" s="357"/>
      <c r="BK167" s="357"/>
      <c r="BL167" s="357"/>
      <c r="BM167" s="358"/>
      <c r="BN167" s="358"/>
      <c r="BO167" s="358"/>
      <c r="BP167" s="358"/>
      <c r="BQ167" s="358"/>
      <c r="BR167" s="358"/>
      <c r="BS167" s="358"/>
      <c r="BT167" s="358"/>
      <c r="BU167" s="358"/>
      <c r="BV167" s="358"/>
      <c r="BW167" s="358"/>
      <c r="BX167" s="355"/>
    </row>
    <row r="168" spans="1:76" ht="19.5" customHeight="1">
      <c r="A168" s="356"/>
      <c r="B168" s="356"/>
      <c r="C168" s="356"/>
      <c r="D168" s="356"/>
      <c r="E168" s="356"/>
      <c r="F168" s="355"/>
      <c r="G168" s="356"/>
      <c r="H168" s="356"/>
      <c r="I168" s="355"/>
      <c r="J168" s="356"/>
      <c r="K168" s="355"/>
      <c r="L168" s="356"/>
      <c r="M168" s="355"/>
      <c r="N168" s="356"/>
      <c r="O168" s="355"/>
      <c r="P168" s="356"/>
      <c r="Q168" s="355"/>
      <c r="R168" s="355"/>
      <c r="S168" s="355"/>
      <c r="T168" s="355"/>
      <c r="U168" s="355"/>
      <c r="V168" s="355"/>
      <c r="W168" s="355"/>
      <c r="X168" s="355"/>
      <c r="Y168" s="355"/>
      <c r="Z168" s="355"/>
      <c r="AA168" s="355"/>
      <c r="AB168" s="355"/>
      <c r="AC168" s="355"/>
      <c r="AD168" s="355"/>
      <c r="AE168" s="355"/>
      <c r="AF168" s="355"/>
      <c r="AG168" s="355"/>
      <c r="AH168" s="355"/>
      <c r="AI168" s="355"/>
      <c r="AJ168" s="355"/>
      <c r="AK168" s="355"/>
      <c r="AL168" s="355"/>
      <c r="AM168" s="355"/>
      <c r="AN168" s="355"/>
      <c r="AO168" s="355"/>
      <c r="AP168" s="355"/>
      <c r="AQ168" s="355"/>
      <c r="AR168" s="355"/>
      <c r="AS168" s="355"/>
      <c r="AT168" s="356"/>
      <c r="AU168" s="356"/>
      <c r="AV168" s="355"/>
      <c r="AW168" s="355"/>
      <c r="AX168" s="356"/>
      <c r="AY168" s="357"/>
      <c r="AZ168" s="357"/>
      <c r="BA168" s="357"/>
      <c r="BB168" s="358"/>
      <c r="BC168" s="357"/>
      <c r="BD168" s="357"/>
      <c r="BE168" s="358"/>
      <c r="BF168" s="357"/>
      <c r="BG168" s="357"/>
      <c r="BH168" s="357"/>
      <c r="BI168" s="357"/>
      <c r="BJ168" s="357"/>
      <c r="BK168" s="357"/>
      <c r="BL168" s="357"/>
      <c r="BM168" s="358"/>
      <c r="BN168" s="358"/>
      <c r="BO168" s="358"/>
      <c r="BP168" s="358"/>
      <c r="BQ168" s="358"/>
      <c r="BR168" s="358"/>
      <c r="BS168" s="358"/>
      <c r="BT168" s="358"/>
      <c r="BU168" s="358"/>
      <c r="BV168" s="358"/>
      <c r="BW168" s="358"/>
      <c r="BX168" s="355"/>
    </row>
    <row r="169" spans="1:76" ht="19.5" customHeight="1">
      <c r="A169" s="356"/>
      <c r="B169" s="356"/>
      <c r="C169" s="356"/>
      <c r="D169" s="356"/>
      <c r="E169" s="356"/>
      <c r="F169" s="355"/>
      <c r="G169" s="356"/>
      <c r="H169" s="356"/>
      <c r="I169" s="355"/>
      <c r="J169" s="356"/>
      <c r="K169" s="355"/>
      <c r="L169" s="356"/>
      <c r="M169" s="355"/>
      <c r="N169" s="356"/>
      <c r="O169" s="355"/>
      <c r="P169" s="356"/>
      <c r="Q169" s="355"/>
      <c r="R169" s="355"/>
      <c r="S169" s="355"/>
      <c r="T169" s="355"/>
      <c r="U169" s="355"/>
      <c r="V169" s="355"/>
      <c r="W169" s="355"/>
      <c r="X169" s="355"/>
      <c r="Y169" s="355"/>
      <c r="Z169" s="355"/>
      <c r="AA169" s="355"/>
      <c r="AB169" s="355"/>
      <c r="AC169" s="355"/>
      <c r="AD169" s="355"/>
      <c r="AE169" s="355"/>
      <c r="AF169" s="355"/>
      <c r="AG169" s="355"/>
      <c r="AH169" s="355"/>
      <c r="AI169" s="355"/>
      <c r="AJ169" s="355"/>
      <c r="AK169" s="355"/>
      <c r="AL169" s="355"/>
      <c r="AM169" s="355"/>
      <c r="AN169" s="355"/>
      <c r="AO169" s="355"/>
      <c r="AP169" s="355"/>
      <c r="AQ169" s="355"/>
      <c r="AR169" s="355"/>
      <c r="AS169" s="355"/>
      <c r="AT169" s="356"/>
      <c r="AU169" s="356"/>
      <c r="AV169" s="355"/>
      <c r="AW169" s="355"/>
      <c r="AX169" s="356"/>
      <c r="AY169" s="357"/>
      <c r="AZ169" s="357"/>
      <c r="BA169" s="357"/>
      <c r="BB169" s="358"/>
      <c r="BC169" s="357"/>
      <c r="BD169" s="357"/>
      <c r="BE169" s="358"/>
      <c r="BF169" s="357"/>
      <c r="BG169" s="357"/>
      <c r="BH169" s="357"/>
      <c r="BI169" s="357"/>
      <c r="BJ169" s="357"/>
      <c r="BK169" s="357"/>
      <c r="BL169" s="357"/>
      <c r="BM169" s="358"/>
      <c r="BN169" s="358"/>
      <c r="BO169" s="358"/>
      <c r="BP169" s="358"/>
      <c r="BQ169" s="358"/>
      <c r="BR169" s="358"/>
      <c r="BS169" s="358"/>
      <c r="BT169" s="358"/>
      <c r="BU169" s="358"/>
      <c r="BV169" s="358"/>
      <c r="BW169" s="358"/>
      <c r="BX169" s="355"/>
    </row>
    <row r="170" spans="1:76" ht="19.5" customHeight="1">
      <c r="A170" s="356"/>
      <c r="B170" s="356"/>
      <c r="C170" s="356"/>
      <c r="D170" s="356"/>
      <c r="E170" s="356"/>
      <c r="F170" s="355"/>
      <c r="G170" s="356"/>
      <c r="H170" s="356"/>
      <c r="I170" s="355"/>
      <c r="J170" s="356"/>
      <c r="K170" s="355"/>
      <c r="L170" s="356"/>
      <c r="M170" s="355"/>
      <c r="N170" s="356"/>
      <c r="O170" s="355"/>
      <c r="P170" s="356"/>
      <c r="Q170" s="355"/>
      <c r="R170" s="355"/>
      <c r="S170" s="355"/>
      <c r="T170" s="355"/>
      <c r="U170" s="355"/>
      <c r="V170" s="355"/>
      <c r="W170" s="355"/>
      <c r="X170" s="355"/>
      <c r="Y170" s="355"/>
      <c r="Z170" s="355"/>
      <c r="AA170" s="355"/>
      <c r="AB170" s="355"/>
      <c r="AC170" s="355"/>
      <c r="AD170" s="355"/>
      <c r="AE170" s="355"/>
      <c r="AF170" s="355"/>
      <c r="AG170" s="355"/>
      <c r="AH170" s="355"/>
      <c r="AI170" s="355"/>
      <c r="AJ170" s="355"/>
      <c r="AK170" s="355"/>
      <c r="AL170" s="355"/>
      <c r="AM170" s="355"/>
      <c r="AN170" s="355"/>
      <c r="AO170" s="355"/>
      <c r="AP170" s="355"/>
      <c r="AQ170" s="355"/>
      <c r="AR170" s="355"/>
      <c r="AS170" s="355"/>
      <c r="AT170" s="356"/>
      <c r="AU170" s="356"/>
      <c r="AV170" s="355"/>
      <c r="AW170" s="355"/>
      <c r="AX170" s="356"/>
      <c r="AY170" s="357"/>
      <c r="AZ170" s="357"/>
      <c r="BA170" s="357"/>
      <c r="BB170" s="358"/>
      <c r="BC170" s="357"/>
      <c r="BD170" s="357"/>
      <c r="BE170" s="358"/>
      <c r="BF170" s="357"/>
      <c r="BG170" s="357"/>
      <c r="BH170" s="357"/>
      <c r="BI170" s="357"/>
      <c r="BJ170" s="357"/>
      <c r="BK170" s="357"/>
      <c r="BL170" s="357"/>
      <c r="BM170" s="358"/>
      <c r="BN170" s="358"/>
      <c r="BO170" s="358"/>
      <c r="BP170" s="358"/>
      <c r="BQ170" s="358"/>
      <c r="BR170" s="358"/>
      <c r="BS170" s="358"/>
      <c r="BT170" s="358"/>
      <c r="BU170" s="358"/>
      <c r="BV170" s="358"/>
      <c r="BW170" s="358"/>
      <c r="BX170" s="355"/>
    </row>
    <row r="171" spans="1:76" ht="19.5" customHeight="1">
      <c r="A171" s="356"/>
      <c r="B171" s="356"/>
      <c r="C171" s="356"/>
      <c r="D171" s="356"/>
      <c r="E171" s="356"/>
      <c r="F171" s="355"/>
      <c r="G171" s="356"/>
      <c r="H171" s="356"/>
      <c r="I171" s="355"/>
      <c r="J171" s="356"/>
      <c r="K171" s="355"/>
      <c r="L171" s="356"/>
      <c r="M171" s="355"/>
      <c r="N171" s="356"/>
      <c r="O171" s="355"/>
      <c r="P171" s="356"/>
      <c r="Q171" s="355"/>
      <c r="R171" s="355"/>
      <c r="S171" s="355"/>
      <c r="T171" s="355"/>
      <c r="U171" s="355"/>
      <c r="V171" s="355"/>
      <c r="W171" s="355"/>
      <c r="X171" s="355"/>
      <c r="Y171" s="355"/>
      <c r="Z171" s="355"/>
      <c r="AA171" s="355"/>
      <c r="AB171" s="355"/>
      <c r="AC171" s="355"/>
      <c r="AD171" s="355"/>
      <c r="AE171" s="355"/>
      <c r="AF171" s="355"/>
      <c r="AG171" s="355"/>
      <c r="AH171" s="355"/>
      <c r="AI171" s="355"/>
      <c r="AJ171" s="355"/>
      <c r="AK171" s="355"/>
      <c r="AL171" s="355"/>
      <c r="AM171" s="355"/>
      <c r="AN171" s="355"/>
      <c r="AO171" s="355"/>
      <c r="AP171" s="355"/>
      <c r="AQ171" s="355"/>
      <c r="AR171" s="355"/>
      <c r="AS171" s="355"/>
      <c r="AT171" s="356"/>
      <c r="AU171" s="356"/>
      <c r="AV171" s="355"/>
      <c r="AW171" s="355"/>
      <c r="AX171" s="356"/>
      <c r="AY171" s="357"/>
      <c r="AZ171" s="357"/>
      <c r="BA171" s="357"/>
      <c r="BB171" s="358"/>
      <c r="BC171" s="357"/>
      <c r="BD171" s="357"/>
      <c r="BE171" s="358"/>
      <c r="BF171" s="357"/>
      <c r="BG171" s="357"/>
      <c r="BH171" s="357"/>
      <c r="BI171" s="357"/>
      <c r="BJ171" s="357"/>
      <c r="BK171" s="357"/>
      <c r="BL171" s="357"/>
      <c r="BM171" s="358"/>
      <c r="BN171" s="358"/>
      <c r="BO171" s="358"/>
      <c r="BP171" s="358"/>
      <c r="BQ171" s="358"/>
      <c r="BR171" s="358"/>
      <c r="BS171" s="358"/>
      <c r="BT171" s="358"/>
      <c r="BU171" s="358"/>
      <c r="BV171" s="358"/>
      <c r="BW171" s="358"/>
      <c r="BX171" s="355"/>
    </row>
    <row r="172" spans="1:76" ht="19.5" customHeight="1">
      <c r="A172" s="356"/>
      <c r="B172" s="356"/>
      <c r="C172" s="356"/>
      <c r="D172" s="356"/>
      <c r="E172" s="356"/>
      <c r="F172" s="355"/>
      <c r="G172" s="356"/>
      <c r="H172" s="356"/>
      <c r="I172" s="355"/>
      <c r="J172" s="356"/>
      <c r="K172" s="355"/>
      <c r="L172" s="356"/>
      <c r="M172" s="355"/>
      <c r="N172" s="356"/>
      <c r="O172" s="355"/>
      <c r="P172" s="356"/>
      <c r="Q172" s="355"/>
      <c r="R172" s="355"/>
      <c r="S172" s="355"/>
      <c r="T172" s="355"/>
      <c r="U172" s="355"/>
      <c r="V172" s="355"/>
      <c r="W172" s="355"/>
      <c r="X172" s="355"/>
      <c r="Y172" s="355"/>
      <c r="Z172" s="355"/>
      <c r="AA172" s="355"/>
      <c r="AB172" s="355"/>
      <c r="AC172" s="355"/>
      <c r="AD172" s="355"/>
      <c r="AE172" s="355"/>
      <c r="AF172" s="355"/>
      <c r="AG172" s="355"/>
      <c r="AH172" s="355"/>
      <c r="AI172" s="355"/>
      <c r="AJ172" s="355"/>
      <c r="AK172" s="355"/>
      <c r="AL172" s="355"/>
      <c r="AM172" s="355"/>
      <c r="AN172" s="355"/>
      <c r="AO172" s="355"/>
      <c r="AP172" s="355"/>
      <c r="AQ172" s="355"/>
      <c r="AR172" s="355"/>
      <c r="AS172" s="355"/>
      <c r="AT172" s="356"/>
      <c r="AU172" s="356"/>
      <c r="AV172" s="355"/>
      <c r="AW172" s="355"/>
      <c r="AX172" s="356"/>
      <c r="AY172" s="357"/>
      <c r="AZ172" s="357"/>
      <c r="BA172" s="357"/>
      <c r="BB172" s="358"/>
      <c r="BC172" s="357"/>
      <c r="BD172" s="357"/>
      <c r="BE172" s="358"/>
      <c r="BF172" s="357"/>
      <c r="BG172" s="357"/>
      <c r="BH172" s="357"/>
      <c r="BI172" s="357"/>
      <c r="BJ172" s="357"/>
      <c r="BK172" s="357"/>
      <c r="BL172" s="357"/>
      <c r="BM172" s="358"/>
      <c r="BN172" s="358"/>
      <c r="BO172" s="358"/>
      <c r="BP172" s="358"/>
      <c r="BQ172" s="358"/>
      <c r="BR172" s="358"/>
      <c r="BS172" s="358"/>
      <c r="BT172" s="358"/>
      <c r="BU172" s="358"/>
      <c r="BV172" s="358"/>
      <c r="BW172" s="358"/>
      <c r="BX172" s="355"/>
    </row>
    <row r="173" spans="1:76" ht="19.5" customHeight="1">
      <c r="A173" s="356"/>
      <c r="B173" s="356"/>
      <c r="C173" s="356"/>
      <c r="D173" s="356"/>
      <c r="E173" s="356"/>
      <c r="F173" s="355"/>
      <c r="G173" s="356"/>
      <c r="H173" s="356"/>
      <c r="I173" s="355"/>
      <c r="J173" s="356"/>
      <c r="K173" s="355"/>
      <c r="L173" s="356"/>
      <c r="M173" s="355"/>
      <c r="N173" s="356"/>
      <c r="O173" s="355"/>
      <c r="P173" s="356"/>
      <c r="Q173" s="355"/>
      <c r="R173" s="355"/>
      <c r="S173" s="355"/>
      <c r="T173" s="355"/>
      <c r="U173" s="355"/>
      <c r="V173" s="355"/>
      <c r="W173" s="355"/>
      <c r="X173" s="355"/>
      <c r="Y173" s="355"/>
      <c r="Z173" s="355"/>
      <c r="AA173" s="355"/>
      <c r="AB173" s="355"/>
      <c r="AC173" s="355"/>
      <c r="AD173" s="355"/>
      <c r="AE173" s="355"/>
      <c r="AF173" s="355"/>
      <c r="AG173" s="355"/>
      <c r="AH173" s="355"/>
      <c r="AI173" s="355"/>
      <c r="AJ173" s="355"/>
      <c r="AK173" s="355"/>
      <c r="AL173" s="355"/>
      <c r="AM173" s="355"/>
      <c r="AN173" s="355"/>
      <c r="AO173" s="355"/>
      <c r="AP173" s="355"/>
      <c r="AQ173" s="355"/>
      <c r="AR173" s="355"/>
      <c r="AS173" s="355"/>
      <c r="AT173" s="356"/>
      <c r="AU173" s="356"/>
      <c r="AV173" s="355"/>
      <c r="AW173" s="355"/>
      <c r="AX173" s="356"/>
      <c r="AY173" s="357"/>
      <c r="AZ173" s="357"/>
      <c r="BA173" s="357"/>
      <c r="BB173" s="358"/>
      <c r="BC173" s="357"/>
      <c r="BD173" s="357"/>
      <c r="BE173" s="358"/>
      <c r="BF173" s="357"/>
      <c r="BG173" s="357"/>
      <c r="BH173" s="357"/>
      <c r="BI173" s="357"/>
      <c r="BJ173" s="357"/>
      <c r="BK173" s="357"/>
      <c r="BL173" s="357"/>
      <c r="BM173" s="358"/>
      <c r="BN173" s="358"/>
      <c r="BO173" s="358"/>
      <c r="BP173" s="358"/>
      <c r="BQ173" s="358"/>
      <c r="BR173" s="358"/>
      <c r="BS173" s="358"/>
      <c r="BT173" s="358"/>
      <c r="BU173" s="358"/>
      <c r="BV173" s="358"/>
      <c r="BW173" s="358"/>
      <c r="BX173" s="355"/>
    </row>
    <row r="174" spans="1:76" ht="19.5" customHeight="1">
      <c r="A174" s="356"/>
      <c r="B174" s="356"/>
      <c r="C174" s="356"/>
      <c r="D174" s="356"/>
      <c r="E174" s="356"/>
      <c r="F174" s="355"/>
      <c r="G174" s="356"/>
      <c r="H174" s="356"/>
      <c r="I174" s="355"/>
      <c r="J174" s="356"/>
      <c r="K174" s="355"/>
      <c r="L174" s="356"/>
      <c r="M174" s="355"/>
      <c r="N174" s="356"/>
      <c r="O174" s="355"/>
      <c r="P174" s="356"/>
      <c r="Q174" s="355"/>
      <c r="R174" s="355"/>
      <c r="S174" s="355"/>
      <c r="T174" s="355"/>
      <c r="U174" s="355"/>
      <c r="V174" s="355"/>
      <c r="W174" s="355"/>
      <c r="X174" s="355"/>
      <c r="Y174" s="355"/>
      <c r="Z174" s="355"/>
      <c r="AA174" s="355"/>
      <c r="AB174" s="355"/>
      <c r="AC174" s="355"/>
      <c r="AD174" s="355"/>
      <c r="AE174" s="355"/>
      <c r="AF174" s="355"/>
      <c r="AG174" s="355"/>
      <c r="AH174" s="355"/>
      <c r="AI174" s="355"/>
      <c r="AJ174" s="355"/>
      <c r="AK174" s="355"/>
      <c r="AL174" s="355"/>
      <c r="AM174" s="355"/>
      <c r="AN174" s="355"/>
      <c r="AO174" s="355"/>
      <c r="AP174" s="355"/>
      <c r="AQ174" s="355"/>
      <c r="AR174" s="355"/>
      <c r="AS174" s="355"/>
      <c r="AT174" s="356"/>
      <c r="AU174" s="356"/>
      <c r="AV174" s="355"/>
      <c r="AW174" s="355"/>
      <c r="AX174" s="356"/>
      <c r="AY174" s="357"/>
      <c r="AZ174" s="357"/>
      <c r="BA174" s="357"/>
      <c r="BB174" s="358"/>
      <c r="BC174" s="357"/>
      <c r="BD174" s="357"/>
      <c r="BE174" s="358"/>
      <c r="BF174" s="357"/>
      <c r="BG174" s="357"/>
      <c r="BH174" s="357"/>
      <c r="BI174" s="357"/>
      <c r="BJ174" s="357"/>
      <c r="BK174" s="357"/>
      <c r="BL174" s="357"/>
      <c r="BM174" s="358"/>
      <c r="BN174" s="358"/>
      <c r="BO174" s="358"/>
      <c r="BP174" s="358"/>
      <c r="BQ174" s="358"/>
      <c r="BR174" s="358"/>
      <c r="BS174" s="358"/>
      <c r="BT174" s="358"/>
      <c r="BU174" s="358"/>
      <c r="BV174" s="358"/>
      <c r="BW174" s="358"/>
      <c r="BX174" s="355"/>
    </row>
    <row r="175" spans="1:76" ht="19.5" customHeight="1">
      <c r="A175" s="356"/>
      <c r="B175" s="356"/>
      <c r="C175" s="356"/>
      <c r="D175" s="356"/>
      <c r="E175" s="356"/>
      <c r="F175" s="355"/>
      <c r="G175" s="356"/>
      <c r="H175" s="356"/>
      <c r="I175" s="355"/>
      <c r="J175" s="356"/>
      <c r="K175" s="355"/>
      <c r="L175" s="356"/>
      <c r="M175" s="355"/>
      <c r="N175" s="356"/>
      <c r="O175" s="355"/>
      <c r="P175" s="356"/>
      <c r="Q175" s="355"/>
      <c r="R175" s="355"/>
      <c r="S175" s="355"/>
      <c r="T175" s="355"/>
      <c r="U175" s="355"/>
      <c r="V175" s="355"/>
      <c r="W175" s="355"/>
      <c r="X175" s="355"/>
      <c r="Y175" s="355"/>
      <c r="Z175" s="355"/>
      <c r="AA175" s="355"/>
      <c r="AB175" s="355"/>
      <c r="AC175" s="355"/>
      <c r="AD175" s="355"/>
      <c r="AE175" s="355"/>
      <c r="AF175" s="355"/>
      <c r="AG175" s="355"/>
      <c r="AH175" s="355"/>
      <c r="AI175" s="355"/>
      <c r="AJ175" s="355"/>
      <c r="AK175" s="355"/>
      <c r="AL175" s="355"/>
      <c r="AM175" s="355"/>
      <c r="AN175" s="355"/>
      <c r="AO175" s="355"/>
      <c r="AP175" s="355"/>
      <c r="AQ175" s="355"/>
      <c r="AR175" s="355"/>
      <c r="AS175" s="355"/>
      <c r="AT175" s="356"/>
      <c r="AU175" s="356"/>
      <c r="AV175" s="355"/>
      <c r="AW175" s="355"/>
      <c r="AX175" s="356"/>
      <c r="AY175" s="357"/>
      <c r="AZ175" s="357"/>
      <c r="BA175" s="357"/>
      <c r="BB175" s="358"/>
      <c r="BC175" s="357"/>
      <c r="BD175" s="357"/>
      <c r="BE175" s="358"/>
      <c r="BF175" s="357"/>
      <c r="BG175" s="357"/>
      <c r="BH175" s="357"/>
      <c r="BI175" s="357"/>
      <c r="BJ175" s="357"/>
      <c r="BK175" s="357"/>
      <c r="BL175" s="357"/>
      <c r="BM175" s="358"/>
      <c r="BN175" s="358"/>
      <c r="BO175" s="358"/>
      <c r="BP175" s="358"/>
      <c r="BQ175" s="358"/>
      <c r="BR175" s="358"/>
      <c r="BS175" s="358"/>
      <c r="BT175" s="358"/>
      <c r="BU175" s="358"/>
      <c r="BV175" s="358"/>
      <c r="BW175" s="358"/>
      <c r="BX175" s="355"/>
    </row>
    <row r="176" spans="1:76" ht="19.5" customHeight="1">
      <c r="A176" s="356"/>
      <c r="B176" s="356"/>
      <c r="C176" s="356"/>
      <c r="D176" s="356"/>
      <c r="E176" s="356"/>
      <c r="F176" s="355"/>
      <c r="G176" s="356"/>
      <c r="H176" s="356"/>
      <c r="I176" s="355"/>
      <c r="J176" s="356"/>
      <c r="K176" s="355"/>
      <c r="L176" s="356"/>
      <c r="M176" s="355"/>
      <c r="N176" s="356"/>
      <c r="O176" s="355"/>
      <c r="P176" s="356"/>
      <c r="Q176" s="355"/>
      <c r="R176" s="355"/>
      <c r="S176" s="355"/>
      <c r="T176" s="355"/>
      <c r="U176" s="355"/>
      <c r="V176" s="355"/>
      <c r="W176" s="355"/>
      <c r="X176" s="355"/>
      <c r="Y176" s="355"/>
      <c r="Z176" s="355"/>
      <c r="AA176" s="355"/>
      <c r="AB176" s="355"/>
      <c r="AC176" s="355"/>
      <c r="AD176" s="355"/>
      <c r="AE176" s="355"/>
      <c r="AF176" s="355"/>
      <c r="AG176" s="355"/>
      <c r="AH176" s="355"/>
      <c r="AI176" s="355"/>
      <c r="AJ176" s="355"/>
      <c r="AK176" s="355"/>
      <c r="AL176" s="355"/>
      <c r="AM176" s="355"/>
      <c r="AN176" s="355"/>
      <c r="AO176" s="355"/>
      <c r="AP176" s="355"/>
      <c r="AQ176" s="355"/>
      <c r="AR176" s="355"/>
      <c r="AS176" s="355"/>
      <c r="AT176" s="356"/>
      <c r="AU176" s="356"/>
      <c r="AV176" s="355"/>
      <c r="AW176" s="355"/>
      <c r="AX176" s="356"/>
      <c r="AY176" s="357"/>
      <c r="AZ176" s="357"/>
      <c r="BA176" s="357"/>
      <c r="BB176" s="358"/>
      <c r="BC176" s="357"/>
      <c r="BD176" s="357"/>
      <c r="BE176" s="358"/>
      <c r="BF176" s="357"/>
      <c r="BG176" s="357"/>
      <c r="BH176" s="357"/>
      <c r="BI176" s="357"/>
      <c r="BJ176" s="357"/>
      <c r="BK176" s="357"/>
      <c r="BL176" s="357"/>
      <c r="BM176" s="358"/>
      <c r="BN176" s="358"/>
      <c r="BO176" s="358"/>
      <c r="BP176" s="358"/>
      <c r="BQ176" s="358"/>
      <c r="BR176" s="358"/>
      <c r="BS176" s="358"/>
      <c r="BT176" s="358"/>
      <c r="BU176" s="358"/>
      <c r="BV176" s="358"/>
      <c r="BW176" s="358"/>
      <c r="BX176" s="355"/>
    </row>
    <row r="177" spans="1:76" ht="19.5" customHeight="1">
      <c r="A177" s="356"/>
      <c r="B177" s="356"/>
      <c r="C177" s="356"/>
      <c r="D177" s="356"/>
      <c r="E177" s="356"/>
      <c r="F177" s="355"/>
      <c r="G177" s="356"/>
      <c r="H177" s="356"/>
      <c r="I177" s="355"/>
      <c r="J177" s="356"/>
      <c r="K177" s="355"/>
      <c r="L177" s="356"/>
      <c r="M177" s="355"/>
      <c r="N177" s="356"/>
      <c r="O177" s="355"/>
      <c r="P177" s="356"/>
      <c r="Q177" s="355"/>
      <c r="R177" s="355"/>
      <c r="S177" s="355"/>
      <c r="T177" s="355"/>
      <c r="U177" s="355"/>
      <c r="V177" s="355"/>
      <c r="W177" s="355"/>
      <c r="X177" s="355"/>
      <c r="Y177" s="355"/>
      <c r="Z177" s="355"/>
      <c r="AA177" s="355"/>
      <c r="AB177" s="355"/>
      <c r="AC177" s="355"/>
      <c r="AD177" s="355"/>
      <c r="AE177" s="355"/>
      <c r="AF177" s="355"/>
      <c r="AG177" s="355"/>
      <c r="AH177" s="355"/>
      <c r="AI177" s="355"/>
      <c r="AJ177" s="355"/>
      <c r="AK177" s="355"/>
      <c r="AL177" s="355"/>
      <c r="AM177" s="355"/>
      <c r="AN177" s="355"/>
      <c r="AO177" s="355"/>
      <c r="AP177" s="355"/>
      <c r="AQ177" s="355"/>
      <c r="AR177" s="355"/>
      <c r="AS177" s="355"/>
      <c r="AT177" s="356"/>
      <c r="AU177" s="356"/>
      <c r="AV177" s="355"/>
      <c r="AW177" s="355"/>
      <c r="AX177" s="356"/>
      <c r="AY177" s="357"/>
      <c r="AZ177" s="357"/>
      <c r="BA177" s="357"/>
      <c r="BB177" s="358"/>
      <c r="BC177" s="357"/>
      <c r="BD177" s="357"/>
      <c r="BE177" s="358"/>
      <c r="BF177" s="357"/>
      <c r="BG177" s="357"/>
      <c r="BH177" s="357"/>
      <c r="BI177" s="357"/>
      <c r="BJ177" s="357"/>
      <c r="BK177" s="357"/>
      <c r="BL177" s="357"/>
      <c r="BM177" s="358"/>
      <c r="BN177" s="358"/>
      <c r="BO177" s="358"/>
      <c r="BP177" s="358"/>
      <c r="BQ177" s="358"/>
      <c r="BR177" s="358"/>
      <c r="BS177" s="358"/>
      <c r="BT177" s="358"/>
      <c r="BU177" s="358"/>
      <c r="BV177" s="358"/>
      <c r="BW177" s="358"/>
      <c r="BX177" s="355"/>
    </row>
    <row r="178" spans="1:76" ht="19.5" customHeight="1">
      <c r="A178" s="356"/>
      <c r="B178" s="356"/>
      <c r="C178" s="356"/>
      <c r="D178" s="356"/>
      <c r="E178" s="356"/>
      <c r="F178" s="355"/>
      <c r="G178" s="356"/>
      <c r="H178" s="356"/>
      <c r="I178" s="355"/>
      <c r="J178" s="356"/>
      <c r="K178" s="355"/>
      <c r="L178" s="356"/>
      <c r="M178" s="355"/>
      <c r="N178" s="356"/>
      <c r="O178" s="355"/>
      <c r="P178" s="356"/>
      <c r="Q178" s="355"/>
      <c r="R178" s="355"/>
      <c r="S178" s="355"/>
      <c r="T178" s="355"/>
      <c r="U178" s="355"/>
      <c r="V178" s="355"/>
      <c r="W178" s="355"/>
      <c r="X178" s="355"/>
      <c r="Y178" s="355"/>
      <c r="Z178" s="355"/>
      <c r="AA178" s="355"/>
      <c r="AB178" s="355"/>
      <c r="AC178" s="355"/>
      <c r="AD178" s="355"/>
      <c r="AE178" s="355"/>
      <c r="AF178" s="355"/>
      <c r="AG178" s="355"/>
      <c r="AH178" s="355"/>
      <c r="AI178" s="355"/>
      <c r="AJ178" s="355"/>
      <c r="AK178" s="355"/>
      <c r="AL178" s="355"/>
      <c r="AM178" s="355"/>
      <c r="AN178" s="355"/>
      <c r="AO178" s="355"/>
      <c r="AP178" s="355"/>
      <c r="AQ178" s="355"/>
      <c r="AR178" s="355"/>
      <c r="AS178" s="355"/>
      <c r="AT178" s="356"/>
      <c r="AU178" s="356"/>
      <c r="AV178" s="355"/>
      <c r="AW178" s="355"/>
      <c r="AX178" s="356"/>
      <c r="AY178" s="357"/>
      <c r="AZ178" s="357"/>
      <c r="BA178" s="357"/>
      <c r="BB178" s="358"/>
      <c r="BC178" s="357"/>
      <c r="BD178" s="357"/>
      <c r="BE178" s="358"/>
      <c r="BF178" s="357"/>
      <c r="BG178" s="357"/>
      <c r="BH178" s="357"/>
      <c r="BI178" s="357"/>
      <c r="BJ178" s="357"/>
      <c r="BK178" s="357"/>
      <c r="BL178" s="357"/>
      <c r="BM178" s="358"/>
      <c r="BN178" s="358"/>
      <c r="BO178" s="358"/>
      <c r="BP178" s="358"/>
      <c r="BQ178" s="358"/>
      <c r="BR178" s="358"/>
      <c r="BS178" s="358"/>
      <c r="BT178" s="358"/>
      <c r="BU178" s="358"/>
      <c r="BV178" s="358"/>
      <c r="BW178" s="358"/>
      <c r="BX178" s="355"/>
    </row>
    <row r="179" spans="1:76" ht="19.5" customHeight="1">
      <c r="A179" s="356"/>
      <c r="B179" s="356"/>
      <c r="C179" s="356"/>
      <c r="D179" s="356"/>
      <c r="E179" s="356"/>
      <c r="F179" s="355"/>
      <c r="G179" s="356"/>
      <c r="H179" s="356"/>
      <c r="I179" s="355"/>
      <c r="J179" s="356"/>
      <c r="K179" s="355"/>
      <c r="L179" s="356"/>
      <c r="M179" s="355"/>
      <c r="N179" s="356"/>
      <c r="O179" s="355"/>
      <c r="P179" s="356"/>
      <c r="Q179" s="355"/>
      <c r="R179" s="355"/>
      <c r="S179" s="355"/>
      <c r="T179" s="355"/>
      <c r="U179" s="355"/>
      <c r="V179" s="355"/>
      <c r="W179" s="355"/>
      <c r="X179" s="355"/>
      <c r="Y179" s="355"/>
      <c r="Z179" s="355"/>
      <c r="AA179" s="355"/>
      <c r="AB179" s="355"/>
      <c r="AC179" s="355"/>
      <c r="AD179" s="355"/>
      <c r="AE179" s="355"/>
      <c r="AF179" s="355"/>
      <c r="AG179" s="355"/>
      <c r="AH179" s="355"/>
      <c r="AI179" s="355"/>
      <c r="AJ179" s="355"/>
      <c r="AK179" s="355"/>
      <c r="AL179" s="355"/>
      <c r="AM179" s="355"/>
      <c r="AN179" s="355"/>
      <c r="AO179" s="355"/>
      <c r="AP179" s="355"/>
      <c r="AQ179" s="355"/>
      <c r="AR179" s="355"/>
      <c r="AS179" s="355"/>
      <c r="AT179" s="356"/>
      <c r="AU179" s="356"/>
      <c r="AV179" s="355"/>
      <c r="AW179" s="355"/>
      <c r="AX179" s="356"/>
      <c r="AY179" s="357"/>
      <c r="AZ179" s="357"/>
      <c r="BA179" s="357"/>
      <c r="BB179" s="358"/>
      <c r="BC179" s="357"/>
      <c r="BD179" s="357"/>
      <c r="BE179" s="358"/>
      <c r="BF179" s="357"/>
      <c r="BG179" s="357"/>
      <c r="BH179" s="357"/>
      <c r="BI179" s="357"/>
      <c r="BJ179" s="357"/>
      <c r="BK179" s="357"/>
      <c r="BL179" s="357"/>
      <c r="BM179" s="358"/>
      <c r="BN179" s="358"/>
      <c r="BO179" s="358"/>
      <c r="BP179" s="358"/>
      <c r="BQ179" s="358"/>
      <c r="BR179" s="358"/>
      <c r="BS179" s="358"/>
      <c r="BT179" s="358"/>
      <c r="BU179" s="358"/>
      <c r="BV179" s="358"/>
      <c r="BW179" s="358"/>
      <c r="BX179" s="355"/>
    </row>
    <row r="180" spans="1:76" ht="19.5" customHeight="1">
      <c r="A180" s="356"/>
      <c r="B180" s="356"/>
      <c r="C180" s="356"/>
      <c r="D180" s="356"/>
      <c r="E180" s="356"/>
      <c r="F180" s="355"/>
      <c r="G180" s="356"/>
      <c r="H180" s="356"/>
      <c r="I180" s="355"/>
      <c r="J180" s="356"/>
      <c r="K180" s="355"/>
      <c r="L180" s="356"/>
      <c r="M180" s="355"/>
      <c r="N180" s="356"/>
      <c r="O180" s="355"/>
      <c r="P180" s="356"/>
      <c r="Q180" s="355"/>
      <c r="R180" s="355"/>
      <c r="S180" s="355"/>
      <c r="T180" s="355"/>
      <c r="U180" s="355"/>
      <c r="V180" s="355"/>
      <c r="W180" s="355"/>
      <c r="X180" s="355"/>
      <c r="Y180" s="355"/>
      <c r="Z180" s="355"/>
      <c r="AA180" s="355"/>
      <c r="AB180" s="355"/>
      <c r="AC180" s="355"/>
      <c r="AD180" s="355"/>
      <c r="AE180" s="355"/>
      <c r="AF180" s="355"/>
      <c r="AG180" s="355"/>
      <c r="AH180" s="355"/>
      <c r="AI180" s="355"/>
      <c r="AJ180" s="355"/>
      <c r="AK180" s="355"/>
      <c r="AL180" s="355"/>
      <c r="AM180" s="355"/>
      <c r="AN180" s="355"/>
      <c r="AO180" s="355"/>
      <c r="AP180" s="355"/>
      <c r="AQ180" s="355"/>
      <c r="AR180" s="355"/>
      <c r="AS180" s="355"/>
      <c r="AT180" s="356"/>
      <c r="AU180" s="356"/>
      <c r="AV180" s="355"/>
      <c r="AW180" s="355"/>
      <c r="AX180" s="356"/>
      <c r="AY180" s="357"/>
      <c r="AZ180" s="357"/>
      <c r="BA180" s="357"/>
      <c r="BB180" s="358"/>
      <c r="BC180" s="357"/>
      <c r="BD180" s="357"/>
      <c r="BE180" s="358"/>
      <c r="BF180" s="357"/>
      <c r="BG180" s="357"/>
      <c r="BH180" s="357"/>
      <c r="BI180" s="357"/>
      <c r="BJ180" s="357"/>
      <c r="BK180" s="357"/>
      <c r="BL180" s="357"/>
      <c r="BM180" s="358"/>
      <c r="BN180" s="358"/>
      <c r="BO180" s="358"/>
      <c r="BP180" s="358"/>
      <c r="BQ180" s="358"/>
      <c r="BR180" s="358"/>
      <c r="BS180" s="358"/>
      <c r="BT180" s="358"/>
      <c r="BU180" s="358"/>
      <c r="BV180" s="358"/>
      <c r="BW180" s="358"/>
      <c r="BX180" s="355"/>
    </row>
    <row r="181" spans="1:76" ht="19.5" customHeight="1">
      <c r="A181" s="356"/>
      <c r="B181" s="356"/>
      <c r="C181" s="356"/>
      <c r="D181" s="356"/>
      <c r="E181" s="356"/>
      <c r="F181" s="355"/>
      <c r="G181" s="356"/>
      <c r="H181" s="356"/>
      <c r="I181" s="355"/>
      <c r="J181" s="356"/>
      <c r="K181" s="355"/>
      <c r="L181" s="356"/>
      <c r="M181" s="355"/>
      <c r="N181" s="356"/>
      <c r="O181" s="355"/>
      <c r="P181" s="356"/>
      <c r="Q181" s="355"/>
      <c r="R181" s="355"/>
      <c r="S181" s="355"/>
      <c r="T181" s="355"/>
      <c r="U181" s="355"/>
      <c r="V181" s="355"/>
      <c r="W181" s="355"/>
      <c r="X181" s="355"/>
      <c r="Y181" s="355"/>
      <c r="Z181" s="355"/>
      <c r="AA181" s="355"/>
      <c r="AB181" s="355"/>
      <c r="AC181" s="355"/>
      <c r="AD181" s="355"/>
      <c r="AE181" s="355"/>
      <c r="AF181" s="355"/>
      <c r="AG181" s="355"/>
      <c r="AH181" s="355"/>
      <c r="AI181" s="355"/>
      <c r="AJ181" s="355"/>
      <c r="AK181" s="355"/>
      <c r="AL181" s="355"/>
      <c r="AM181" s="355"/>
      <c r="AN181" s="355"/>
      <c r="AO181" s="355"/>
      <c r="AP181" s="355"/>
      <c r="AQ181" s="355"/>
      <c r="AR181" s="355"/>
      <c r="AS181" s="355"/>
      <c r="AT181" s="356"/>
      <c r="AU181" s="356"/>
      <c r="AV181" s="355"/>
      <c r="AW181" s="355"/>
      <c r="AX181" s="356"/>
      <c r="AY181" s="357"/>
      <c r="AZ181" s="357"/>
      <c r="BA181" s="357"/>
      <c r="BB181" s="358"/>
      <c r="BC181" s="357"/>
      <c r="BD181" s="357"/>
      <c r="BE181" s="358"/>
      <c r="BF181" s="357"/>
      <c r="BG181" s="357"/>
      <c r="BH181" s="357"/>
      <c r="BI181" s="357"/>
      <c r="BJ181" s="357"/>
      <c r="BK181" s="357"/>
      <c r="BL181" s="357"/>
      <c r="BM181" s="358"/>
      <c r="BN181" s="358"/>
      <c r="BO181" s="358"/>
      <c r="BP181" s="358"/>
      <c r="BQ181" s="358"/>
      <c r="BR181" s="358"/>
      <c r="BS181" s="358"/>
      <c r="BT181" s="358"/>
      <c r="BU181" s="358"/>
      <c r="BV181" s="358"/>
      <c r="BW181" s="358"/>
      <c r="BX181" s="355"/>
    </row>
    <row r="182" spans="1:76" ht="19.5" customHeight="1">
      <c r="A182" s="356"/>
      <c r="B182" s="356"/>
      <c r="C182" s="356"/>
      <c r="D182" s="356"/>
      <c r="E182" s="356"/>
      <c r="F182" s="355"/>
      <c r="G182" s="356"/>
      <c r="H182" s="356"/>
      <c r="I182" s="355"/>
      <c r="J182" s="356"/>
      <c r="K182" s="355"/>
      <c r="L182" s="356"/>
      <c r="M182" s="355"/>
      <c r="N182" s="356"/>
      <c r="O182" s="355"/>
      <c r="P182" s="356"/>
      <c r="Q182" s="355"/>
      <c r="R182" s="355"/>
      <c r="S182" s="355"/>
      <c r="T182" s="355"/>
      <c r="U182" s="355"/>
      <c r="V182" s="355"/>
      <c r="W182" s="355"/>
      <c r="X182" s="355"/>
      <c r="Y182" s="355"/>
      <c r="Z182" s="355"/>
      <c r="AA182" s="355"/>
      <c r="AB182" s="355"/>
      <c r="AC182" s="355"/>
      <c r="AD182" s="355"/>
      <c r="AE182" s="355"/>
      <c r="AF182" s="355"/>
      <c r="AG182" s="355"/>
      <c r="AH182" s="355"/>
      <c r="AI182" s="355"/>
      <c r="AJ182" s="355"/>
      <c r="AK182" s="355"/>
      <c r="AL182" s="355"/>
      <c r="AM182" s="355"/>
      <c r="AN182" s="355"/>
      <c r="AO182" s="355"/>
      <c r="AP182" s="355"/>
      <c r="AQ182" s="355"/>
      <c r="AR182" s="355"/>
      <c r="AS182" s="355"/>
      <c r="AT182" s="356"/>
      <c r="AU182" s="356"/>
      <c r="AV182" s="355"/>
      <c r="AW182" s="355"/>
      <c r="AX182" s="356"/>
      <c r="AY182" s="357"/>
      <c r="AZ182" s="357"/>
      <c r="BA182" s="357"/>
      <c r="BB182" s="358"/>
      <c r="BC182" s="357"/>
      <c r="BD182" s="357"/>
      <c r="BE182" s="358"/>
      <c r="BF182" s="357"/>
      <c r="BG182" s="357"/>
      <c r="BH182" s="357"/>
      <c r="BI182" s="357"/>
      <c r="BJ182" s="357"/>
      <c r="BK182" s="357"/>
      <c r="BL182" s="357"/>
      <c r="BM182" s="358"/>
      <c r="BN182" s="358"/>
      <c r="BO182" s="358"/>
      <c r="BP182" s="358"/>
      <c r="BQ182" s="358"/>
      <c r="BR182" s="358"/>
      <c r="BS182" s="358"/>
      <c r="BT182" s="358"/>
      <c r="BU182" s="358"/>
      <c r="BV182" s="358"/>
      <c r="BW182" s="358"/>
      <c r="BX182" s="355"/>
    </row>
    <row r="183" spans="1:76" ht="19.5" customHeight="1">
      <c r="A183" s="356"/>
      <c r="B183" s="356"/>
      <c r="C183" s="356"/>
      <c r="D183" s="356"/>
      <c r="E183" s="356"/>
      <c r="F183" s="355"/>
      <c r="G183" s="356"/>
      <c r="H183" s="356"/>
      <c r="I183" s="355"/>
      <c r="J183" s="356"/>
      <c r="K183" s="355"/>
      <c r="L183" s="356"/>
      <c r="M183" s="355"/>
      <c r="N183" s="356"/>
      <c r="O183" s="355"/>
      <c r="P183" s="356"/>
      <c r="Q183" s="355"/>
      <c r="R183" s="355"/>
      <c r="S183" s="355"/>
      <c r="T183" s="355"/>
      <c r="U183" s="355"/>
      <c r="V183" s="355"/>
      <c r="W183" s="355"/>
      <c r="X183" s="355"/>
      <c r="Y183" s="355"/>
      <c r="Z183" s="355"/>
      <c r="AA183" s="355"/>
      <c r="AB183" s="355"/>
      <c r="AC183" s="355"/>
      <c r="AD183" s="355"/>
      <c r="AE183" s="355"/>
      <c r="AF183" s="355"/>
      <c r="AG183" s="355"/>
      <c r="AH183" s="355"/>
      <c r="AI183" s="355"/>
      <c r="AJ183" s="355"/>
      <c r="AK183" s="355"/>
      <c r="AL183" s="355"/>
      <c r="AM183" s="355"/>
      <c r="AN183" s="355"/>
      <c r="AO183" s="355"/>
      <c r="AP183" s="355"/>
      <c r="AQ183" s="355"/>
      <c r="AR183" s="355"/>
      <c r="AS183" s="355"/>
      <c r="AT183" s="356"/>
      <c r="AU183" s="356"/>
      <c r="AV183" s="355"/>
      <c r="AW183" s="355"/>
      <c r="AX183" s="356"/>
      <c r="AY183" s="357"/>
      <c r="AZ183" s="357"/>
      <c r="BA183" s="357"/>
      <c r="BB183" s="358"/>
      <c r="BC183" s="357"/>
      <c r="BD183" s="357"/>
      <c r="BE183" s="358"/>
      <c r="BF183" s="357"/>
      <c r="BG183" s="357"/>
      <c r="BH183" s="357"/>
      <c r="BI183" s="357"/>
      <c r="BJ183" s="357"/>
      <c r="BK183" s="357"/>
      <c r="BL183" s="357"/>
      <c r="BM183" s="358"/>
      <c r="BN183" s="358"/>
      <c r="BO183" s="358"/>
      <c r="BP183" s="358"/>
      <c r="BQ183" s="358"/>
      <c r="BR183" s="358"/>
      <c r="BS183" s="358"/>
      <c r="BT183" s="358"/>
      <c r="BU183" s="358"/>
      <c r="BV183" s="358"/>
      <c r="BW183" s="358"/>
      <c r="BX183" s="355"/>
    </row>
    <row r="184" spans="1:76" ht="19.5" customHeight="1">
      <c r="A184" s="356"/>
      <c r="B184" s="356"/>
      <c r="C184" s="356"/>
      <c r="D184" s="356"/>
      <c r="E184" s="356"/>
      <c r="F184" s="355"/>
      <c r="G184" s="356"/>
      <c r="H184" s="356"/>
      <c r="I184" s="355"/>
      <c r="J184" s="356"/>
      <c r="K184" s="355"/>
      <c r="L184" s="356"/>
      <c r="M184" s="355"/>
      <c r="N184" s="356"/>
      <c r="O184" s="355"/>
      <c r="P184" s="356"/>
      <c r="Q184" s="355"/>
      <c r="R184" s="355"/>
      <c r="S184" s="355"/>
      <c r="T184" s="355"/>
      <c r="U184" s="355"/>
      <c r="V184" s="355"/>
      <c r="W184" s="355"/>
      <c r="X184" s="355"/>
      <c r="Y184" s="355"/>
      <c r="Z184" s="355"/>
      <c r="AA184" s="355"/>
      <c r="AB184" s="355"/>
      <c r="AC184" s="355"/>
      <c r="AD184" s="355"/>
      <c r="AE184" s="355"/>
      <c r="AF184" s="355"/>
      <c r="AG184" s="355"/>
      <c r="AH184" s="355"/>
      <c r="AI184" s="355"/>
      <c r="AJ184" s="355"/>
      <c r="AK184" s="355"/>
      <c r="AL184" s="355"/>
      <c r="AM184" s="355"/>
      <c r="AN184" s="355"/>
      <c r="AO184" s="355"/>
      <c r="AP184" s="355"/>
      <c r="AQ184" s="355"/>
      <c r="AR184" s="355"/>
      <c r="AS184" s="355"/>
      <c r="AT184" s="356"/>
      <c r="AU184" s="356"/>
      <c r="AV184" s="355"/>
      <c r="AW184" s="355"/>
      <c r="AX184" s="356"/>
      <c r="AY184" s="357"/>
      <c r="AZ184" s="357"/>
      <c r="BA184" s="357"/>
      <c r="BB184" s="358"/>
      <c r="BC184" s="357"/>
      <c r="BD184" s="357"/>
      <c r="BE184" s="358"/>
      <c r="BF184" s="357"/>
      <c r="BG184" s="357"/>
      <c r="BH184" s="357"/>
      <c r="BI184" s="357"/>
      <c r="BJ184" s="357"/>
      <c r="BK184" s="357"/>
      <c r="BL184" s="357"/>
      <c r="BM184" s="358"/>
      <c r="BN184" s="358"/>
      <c r="BO184" s="358"/>
      <c r="BP184" s="358"/>
      <c r="BQ184" s="358"/>
      <c r="BR184" s="358"/>
      <c r="BS184" s="358"/>
      <c r="BT184" s="358"/>
      <c r="BU184" s="358"/>
      <c r="BV184" s="358"/>
      <c r="BW184" s="358"/>
      <c r="BX184" s="355"/>
    </row>
    <row r="185" spans="1:76" ht="19.5" customHeight="1">
      <c r="A185" s="356"/>
      <c r="B185" s="356"/>
      <c r="C185" s="356"/>
      <c r="D185" s="356"/>
      <c r="E185" s="356"/>
      <c r="F185" s="355"/>
      <c r="G185" s="356"/>
      <c r="H185" s="356"/>
      <c r="I185" s="355"/>
      <c r="J185" s="356"/>
      <c r="K185" s="355"/>
      <c r="L185" s="356"/>
      <c r="M185" s="355"/>
      <c r="N185" s="356"/>
      <c r="O185" s="355"/>
      <c r="P185" s="356"/>
      <c r="Q185" s="355"/>
      <c r="R185" s="355"/>
      <c r="S185" s="355"/>
      <c r="T185" s="355"/>
      <c r="U185" s="355"/>
      <c r="V185" s="355"/>
      <c r="W185" s="355"/>
      <c r="X185" s="355"/>
      <c r="Y185" s="355"/>
      <c r="Z185" s="355"/>
      <c r="AA185" s="355"/>
      <c r="AB185" s="355"/>
      <c r="AC185" s="355"/>
      <c r="AD185" s="355"/>
      <c r="AE185" s="355"/>
      <c r="AF185" s="355"/>
      <c r="AG185" s="355"/>
      <c r="AH185" s="355"/>
      <c r="AI185" s="355"/>
      <c r="AJ185" s="355"/>
      <c r="AK185" s="355"/>
      <c r="AL185" s="355"/>
      <c r="AM185" s="355"/>
      <c r="AN185" s="355"/>
      <c r="AO185" s="355"/>
      <c r="AP185" s="355"/>
      <c r="AQ185" s="355"/>
      <c r="AR185" s="355"/>
      <c r="AS185" s="355"/>
      <c r="AT185" s="356"/>
      <c r="AU185" s="356"/>
      <c r="AV185" s="355"/>
      <c r="AW185" s="355"/>
      <c r="AX185" s="356"/>
      <c r="AY185" s="357"/>
      <c r="AZ185" s="357"/>
      <c r="BA185" s="357"/>
      <c r="BB185" s="358"/>
      <c r="BC185" s="357"/>
      <c r="BD185" s="357"/>
      <c r="BE185" s="358"/>
      <c r="BF185" s="357"/>
      <c r="BG185" s="357"/>
      <c r="BH185" s="357"/>
      <c r="BI185" s="357"/>
      <c r="BJ185" s="357"/>
      <c r="BK185" s="357"/>
      <c r="BL185" s="357"/>
      <c r="BM185" s="358"/>
      <c r="BN185" s="358"/>
      <c r="BO185" s="358"/>
      <c r="BP185" s="358"/>
      <c r="BQ185" s="358"/>
      <c r="BR185" s="358"/>
      <c r="BS185" s="358"/>
      <c r="BT185" s="358"/>
      <c r="BU185" s="358"/>
      <c r="BV185" s="358"/>
      <c r="BW185" s="358"/>
      <c r="BX185" s="355"/>
    </row>
    <row r="186" spans="1:76" ht="19.5" customHeight="1">
      <c r="A186" s="356"/>
      <c r="B186" s="356"/>
      <c r="C186" s="356"/>
      <c r="D186" s="356"/>
      <c r="E186" s="356"/>
      <c r="F186" s="355"/>
      <c r="G186" s="356"/>
      <c r="H186" s="356"/>
      <c r="I186" s="355"/>
      <c r="J186" s="356"/>
      <c r="K186" s="355"/>
      <c r="L186" s="356"/>
      <c r="M186" s="355"/>
      <c r="N186" s="356"/>
      <c r="O186" s="355"/>
      <c r="P186" s="356"/>
      <c r="Q186" s="355"/>
      <c r="R186" s="355"/>
      <c r="S186" s="355"/>
      <c r="T186" s="355"/>
      <c r="U186" s="355"/>
      <c r="V186" s="355"/>
      <c r="W186" s="355"/>
      <c r="X186" s="355"/>
      <c r="Y186" s="355"/>
      <c r="Z186" s="355"/>
      <c r="AA186" s="355"/>
      <c r="AB186" s="355"/>
      <c r="AC186" s="355"/>
      <c r="AD186" s="355"/>
      <c r="AE186" s="355"/>
      <c r="AF186" s="355"/>
      <c r="AG186" s="355"/>
      <c r="AH186" s="355"/>
      <c r="AI186" s="355"/>
      <c r="AJ186" s="355"/>
      <c r="AK186" s="355"/>
      <c r="AL186" s="355"/>
      <c r="AM186" s="355"/>
      <c r="AN186" s="355"/>
      <c r="AO186" s="355"/>
      <c r="AP186" s="355"/>
      <c r="AQ186" s="355"/>
      <c r="AR186" s="355"/>
      <c r="AS186" s="355"/>
      <c r="AT186" s="356"/>
      <c r="AU186" s="356"/>
      <c r="AV186" s="355"/>
      <c r="AW186" s="355"/>
      <c r="AX186" s="356"/>
      <c r="AY186" s="357"/>
      <c r="AZ186" s="357"/>
      <c r="BA186" s="357"/>
      <c r="BB186" s="358"/>
      <c r="BC186" s="357"/>
      <c r="BD186" s="357"/>
      <c r="BE186" s="358"/>
      <c r="BF186" s="357"/>
      <c r="BG186" s="357"/>
      <c r="BH186" s="357"/>
      <c r="BI186" s="357"/>
      <c r="BJ186" s="357"/>
      <c r="BK186" s="357"/>
      <c r="BL186" s="357"/>
      <c r="BM186" s="358"/>
      <c r="BN186" s="358"/>
      <c r="BO186" s="358"/>
      <c r="BP186" s="358"/>
      <c r="BQ186" s="358"/>
      <c r="BR186" s="358"/>
      <c r="BS186" s="358"/>
      <c r="BT186" s="358"/>
      <c r="BU186" s="358"/>
      <c r="BV186" s="358"/>
      <c r="BW186" s="358"/>
      <c r="BX186" s="355"/>
    </row>
    <row r="187" spans="1:76" ht="19.5" customHeight="1">
      <c r="A187" s="356"/>
      <c r="B187" s="356"/>
      <c r="C187" s="356"/>
      <c r="D187" s="356"/>
      <c r="E187" s="356"/>
      <c r="F187" s="355"/>
      <c r="G187" s="356"/>
      <c r="H187" s="356"/>
      <c r="I187" s="355"/>
      <c r="J187" s="356"/>
      <c r="K187" s="355"/>
      <c r="L187" s="356"/>
      <c r="M187" s="355"/>
      <c r="N187" s="356"/>
      <c r="O187" s="355"/>
      <c r="P187" s="356"/>
      <c r="Q187" s="355"/>
      <c r="R187" s="355"/>
      <c r="S187" s="355"/>
      <c r="T187" s="355"/>
      <c r="U187" s="355"/>
      <c r="V187" s="355"/>
      <c r="W187" s="355"/>
      <c r="X187" s="355"/>
      <c r="Y187" s="355"/>
      <c r="Z187" s="355"/>
      <c r="AA187" s="355"/>
      <c r="AB187" s="355"/>
      <c r="AC187" s="355"/>
      <c r="AD187" s="355"/>
      <c r="AE187" s="355"/>
      <c r="AF187" s="355"/>
      <c r="AG187" s="355"/>
      <c r="AH187" s="355"/>
      <c r="AI187" s="355"/>
      <c r="AJ187" s="355"/>
      <c r="AK187" s="355"/>
      <c r="AL187" s="355"/>
      <c r="AM187" s="355"/>
      <c r="AN187" s="355"/>
      <c r="AO187" s="355"/>
      <c r="AP187" s="355"/>
      <c r="AQ187" s="355"/>
      <c r="AR187" s="355"/>
      <c r="AS187" s="355"/>
      <c r="AT187" s="356"/>
      <c r="AU187" s="356"/>
      <c r="AV187" s="355"/>
      <c r="AW187" s="355"/>
      <c r="AX187" s="356"/>
      <c r="AY187" s="357"/>
      <c r="AZ187" s="357"/>
      <c r="BA187" s="357"/>
      <c r="BB187" s="358"/>
      <c r="BC187" s="357"/>
      <c r="BD187" s="357"/>
      <c r="BE187" s="358"/>
      <c r="BF187" s="357"/>
      <c r="BG187" s="357"/>
      <c r="BH187" s="357"/>
      <c r="BI187" s="357"/>
      <c r="BJ187" s="357"/>
      <c r="BK187" s="357"/>
      <c r="BL187" s="357"/>
      <c r="BM187" s="358"/>
      <c r="BN187" s="358"/>
      <c r="BO187" s="358"/>
      <c r="BP187" s="358"/>
      <c r="BQ187" s="358"/>
      <c r="BR187" s="358"/>
      <c r="BS187" s="358"/>
      <c r="BT187" s="358"/>
      <c r="BU187" s="358"/>
      <c r="BV187" s="358"/>
      <c r="BW187" s="358"/>
      <c r="BX187" s="355"/>
    </row>
    <row r="188" spans="1:76" ht="19.5" customHeight="1">
      <c r="A188" s="356"/>
      <c r="B188" s="356"/>
      <c r="C188" s="356"/>
      <c r="D188" s="356"/>
      <c r="E188" s="356"/>
      <c r="F188" s="355"/>
      <c r="G188" s="356"/>
      <c r="H188" s="356"/>
      <c r="I188" s="355"/>
      <c r="J188" s="356"/>
      <c r="K188" s="355"/>
      <c r="L188" s="356"/>
      <c r="M188" s="355"/>
      <c r="N188" s="356"/>
      <c r="O188" s="355"/>
      <c r="P188" s="356"/>
      <c r="Q188" s="355"/>
      <c r="R188" s="355"/>
      <c r="S188" s="355"/>
      <c r="T188" s="355"/>
      <c r="U188" s="355"/>
      <c r="V188" s="355"/>
      <c r="W188" s="355"/>
      <c r="X188" s="355"/>
      <c r="Y188" s="355"/>
      <c r="Z188" s="355"/>
      <c r="AA188" s="355"/>
      <c r="AB188" s="355"/>
      <c r="AC188" s="355"/>
      <c r="AD188" s="355"/>
      <c r="AE188" s="355"/>
      <c r="AF188" s="355"/>
      <c r="AG188" s="355"/>
      <c r="AH188" s="355"/>
      <c r="AI188" s="355"/>
      <c r="AJ188" s="355"/>
      <c r="AK188" s="355"/>
      <c r="AL188" s="355"/>
      <c r="AM188" s="355"/>
      <c r="AN188" s="355"/>
      <c r="AO188" s="355"/>
      <c r="AP188" s="355"/>
      <c r="AQ188" s="355"/>
      <c r="AR188" s="355"/>
      <c r="AS188" s="355"/>
      <c r="AT188" s="356"/>
      <c r="AU188" s="356"/>
      <c r="AV188" s="355"/>
      <c r="AW188" s="355"/>
      <c r="AX188" s="356"/>
      <c r="AY188" s="357"/>
      <c r="AZ188" s="357"/>
      <c r="BA188" s="357"/>
      <c r="BB188" s="358"/>
      <c r="BC188" s="357"/>
      <c r="BD188" s="357"/>
      <c r="BE188" s="358"/>
      <c r="BF188" s="357"/>
      <c r="BG188" s="357"/>
      <c r="BH188" s="357"/>
      <c r="BI188" s="357"/>
      <c r="BJ188" s="357"/>
      <c r="BK188" s="357"/>
      <c r="BL188" s="357"/>
      <c r="BM188" s="358"/>
      <c r="BN188" s="358"/>
      <c r="BO188" s="358"/>
      <c r="BP188" s="358"/>
      <c r="BQ188" s="358"/>
      <c r="BR188" s="358"/>
      <c r="BS188" s="358"/>
      <c r="BT188" s="358"/>
      <c r="BU188" s="358"/>
      <c r="BV188" s="358"/>
      <c r="BW188" s="358"/>
      <c r="BX188" s="355"/>
    </row>
    <row r="189" spans="1:76" ht="19.5" customHeight="1">
      <c r="A189" s="356"/>
      <c r="B189" s="356"/>
      <c r="C189" s="356"/>
      <c r="D189" s="356"/>
      <c r="E189" s="356"/>
      <c r="F189" s="355"/>
      <c r="G189" s="356"/>
      <c r="H189" s="356"/>
      <c r="I189" s="355"/>
      <c r="J189" s="356"/>
      <c r="K189" s="355"/>
      <c r="L189" s="356"/>
      <c r="M189" s="355"/>
      <c r="N189" s="356"/>
      <c r="O189" s="355"/>
      <c r="P189" s="356"/>
      <c r="Q189" s="355"/>
      <c r="R189" s="355"/>
      <c r="S189" s="355"/>
      <c r="T189" s="355"/>
      <c r="U189" s="355"/>
      <c r="V189" s="355"/>
      <c r="W189" s="355"/>
      <c r="X189" s="355"/>
      <c r="Y189" s="355"/>
      <c r="Z189" s="355"/>
      <c r="AA189" s="355"/>
      <c r="AB189" s="355"/>
      <c r="AC189" s="355"/>
      <c r="AD189" s="355"/>
      <c r="AE189" s="355"/>
      <c r="AF189" s="355"/>
      <c r="AG189" s="355"/>
      <c r="AH189" s="355"/>
      <c r="AI189" s="355"/>
      <c r="AJ189" s="355"/>
      <c r="AK189" s="355"/>
      <c r="AL189" s="355"/>
      <c r="AM189" s="355"/>
      <c r="AN189" s="355"/>
      <c r="AO189" s="355"/>
      <c r="AP189" s="355"/>
      <c r="AQ189" s="355"/>
      <c r="AR189" s="355"/>
      <c r="AS189" s="355"/>
      <c r="AT189" s="356"/>
      <c r="AU189" s="356"/>
      <c r="AV189" s="355"/>
      <c r="AW189" s="355"/>
      <c r="AX189" s="356"/>
      <c r="AY189" s="357"/>
      <c r="AZ189" s="357"/>
      <c r="BA189" s="357"/>
      <c r="BB189" s="358"/>
      <c r="BC189" s="357"/>
      <c r="BD189" s="357"/>
      <c r="BE189" s="358"/>
      <c r="BF189" s="357"/>
      <c r="BG189" s="357"/>
      <c r="BH189" s="357"/>
      <c r="BI189" s="357"/>
      <c r="BJ189" s="357"/>
      <c r="BK189" s="357"/>
      <c r="BL189" s="357"/>
      <c r="BM189" s="358"/>
      <c r="BN189" s="358"/>
      <c r="BO189" s="358"/>
      <c r="BP189" s="358"/>
      <c r="BQ189" s="358"/>
      <c r="BR189" s="358"/>
      <c r="BS189" s="358"/>
      <c r="BT189" s="358"/>
      <c r="BU189" s="358"/>
      <c r="BV189" s="358"/>
      <c r="BW189" s="358"/>
      <c r="BX189" s="355"/>
    </row>
    <row r="190" spans="1:76" ht="19.5" customHeight="1">
      <c r="A190" s="356"/>
      <c r="B190" s="356"/>
      <c r="C190" s="356"/>
      <c r="D190" s="356"/>
      <c r="E190" s="356"/>
      <c r="F190" s="355"/>
      <c r="G190" s="356"/>
      <c r="H190" s="356"/>
      <c r="I190" s="355"/>
      <c r="J190" s="356"/>
      <c r="K190" s="355"/>
      <c r="L190" s="356"/>
      <c r="M190" s="355"/>
      <c r="N190" s="356"/>
      <c r="O190" s="355"/>
      <c r="P190" s="356"/>
      <c r="Q190" s="355"/>
      <c r="R190" s="355"/>
      <c r="S190" s="355"/>
      <c r="T190" s="355"/>
      <c r="U190" s="355"/>
      <c r="V190" s="355"/>
      <c r="W190" s="355"/>
      <c r="X190" s="355"/>
      <c r="Y190" s="355"/>
      <c r="Z190" s="355"/>
      <c r="AA190" s="355"/>
      <c r="AB190" s="355"/>
      <c r="AC190" s="355"/>
      <c r="AD190" s="355"/>
      <c r="AE190" s="355"/>
      <c r="AF190" s="355"/>
      <c r="AG190" s="355"/>
      <c r="AH190" s="355"/>
      <c r="AI190" s="355"/>
      <c r="AJ190" s="355"/>
      <c r="AK190" s="355"/>
      <c r="AL190" s="355"/>
      <c r="AM190" s="355"/>
      <c r="AN190" s="355"/>
      <c r="AO190" s="355"/>
      <c r="AP190" s="355"/>
      <c r="AQ190" s="355"/>
      <c r="AR190" s="355"/>
      <c r="AS190" s="355"/>
      <c r="AT190" s="356"/>
      <c r="AU190" s="356"/>
      <c r="AV190" s="355"/>
      <c r="AW190" s="355"/>
      <c r="AX190" s="356"/>
      <c r="AY190" s="357"/>
      <c r="AZ190" s="357"/>
      <c r="BA190" s="357"/>
      <c r="BB190" s="358"/>
      <c r="BC190" s="357"/>
      <c r="BD190" s="357"/>
      <c r="BE190" s="358"/>
      <c r="BF190" s="357"/>
      <c r="BG190" s="357"/>
      <c r="BH190" s="357"/>
      <c r="BI190" s="357"/>
      <c r="BJ190" s="357"/>
      <c r="BK190" s="357"/>
      <c r="BL190" s="357"/>
      <c r="BM190" s="358"/>
      <c r="BN190" s="358"/>
      <c r="BO190" s="358"/>
      <c r="BP190" s="358"/>
      <c r="BQ190" s="358"/>
      <c r="BR190" s="358"/>
      <c r="BS190" s="358"/>
      <c r="BT190" s="358"/>
      <c r="BU190" s="358"/>
      <c r="BV190" s="358"/>
      <c r="BW190" s="358"/>
      <c r="BX190" s="355"/>
    </row>
    <row r="191" spans="1:76" ht="19.5" customHeight="1">
      <c r="A191" s="356"/>
      <c r="B191" s="356"/>
      <c r="C191" s="356"/>
      <c r="D191" s="356"/>
      <c r="E191" s="356"/>
      <c r="F191" s="355"/>
      <c r="G191" s="356"/>
      <c r="H191" s="356"/>
      <c r="I191" s="355"/>
      <c r="J191" s="356"/>
      <c r="K191" s="355"/>
      <c r="L191" s="356"/>
      <c r="M191" s="355"/>
      <c r="N191" s="356"/>
      <c r="O191" s="355"/>
      <c r="P191" s="356"/>
      <c r="Q191" s="355"/>
      <c r="R191" s="355"/>
      <c r="S191" s="355"/>
      <c r="T191" s="355"/>
      <c r="U191" s="355"/>
      <c r="V191" s="355"/>
      <c r="W191" s="355"/>
      <c r="X191" s="355"/>
      <c r="Y191" s="355"/>
      <c r="Z191" s="355"/>
      <c r="AA191" s="355"/>
      <c r="AB191" s="355"/>
      <c r="AC191" s="355"/>
      <c r="AD191" s="355"/>
      <c r="AE191" s="355"/>
      <c r="AF191" s="355"/>
      <c r="AG191" s="355"/>
      <c r="AH191" s="355"/>
      <c r="AI191" s="355"/>
      <c r="AJ191" s="355"/>
      <c r="AK191" s="355"/>
      <c r="AL191" s="355"/>
      <c r="AM191" s="355"/>
      <c r="AN191" s="355"/>
      <c r="AO191" s="355"/>
      <c r="AP191" s="355"/>
      <c r="AQ191" s="355"/>
      <c r="AR191" s="355"/>
      <c r="AS191" s="355"/>
      <c r="AT191" s="356"/>
      <c r="AU191" s="356"/>
      <c r="AV191" s="355"/>
      <c r="AW191" s="355"/>
      <c r="AX191" s="356"/>
      <c r="AY191" s="357"/>
      <c r="AZ191" s="357"/>
      <c r="BA191" s="357"/>
      <c r="BB191" s="358"/>
      <c r="BC191" s="357"/>
      <c r="BD191" s="357"/>
      <c r="BE191" s="358"/>
      <c r="BF191" s="357"/>
      <c r="BG191" s="357"/>
      <c r="BH191" s="357"/>
      <c r="BI191" s="357"/>
      <c r="BJ191" s="357"/>
      <c r="BK191" s="357"/>
      <c r="BL191" s="357"/>
      <c r="BM191" s="358"/>
      <c r="BN191" s="358"/>
      <c r="BO191" s="358"/>
      <c r="BP191" s="358"/>
      <c r="BQ191" s="358"/>
      <c r="BR191" s="358"/>
      <c r="BS191" s="358"/>
      <c r="BT191" s="358"/>
      <c r="BU191" s="358"/>
      <c r="BV191" s="358"/>
      <c r="BW191" s="358"/>
      <c r="BX191" s="355"/>
    </row>
    <row r="192" spans="1:76" ht="19.5" customHeight="1">
      <c r="A192" s="356"/>
      <c r="B192" s="356"/>
      <c r="C192" s="356"/>
      <c r="D192" s="356"/>
      <c r="E192" s="356"/>
      <c r="F192" s="355"/>
      <c r="G192" s="356"/>
      <c r="H192" s="356"/>
      <c r="I192" s="355"/>
      <c r="J192" s="356"/>
      <c r="K192" s="355"/>
      <c r="L192" s="356"/>
      <c r="M192" s="355"/>
      <c r="N192" s="356"/>
      <c r="O192" s="355"/>
      <c r="P192" s="356"/>
      <c r="Q192" s="355"/>
      <c r="R192" s="355"/>
      <c r="S192" s="355"/>
      <c r="T192" s="355"/>
      <c r="U192" s="355"/>
      <c r="V192" s="355"/>
      <c r="W192" s="355"/>
      <c r="X192" s="355"/>
      <c r="Y192" s="355"/>
      <c r="Z192" s="355"/>
      <c r="AA192" s="355"/>
      <c r="AB192" s="355"/>
      <c r="AC192" s="355"/>
      <c r="AD192" s="355"/>
      <c r="AE192" s="355"/>
      <c r="AF192" s="355"/>
      <c r="AG192" s="355"/>
      <c r="AH192" s="355"/>
      <c r="AI192" s="355"/>
      <c r="AJ192" s="355"/>
      <c r="AK192" s="355"/>
      <c r="AL192" s="355"/>
      <c r="AM192" s="355"/>
      <c r="AN192" s="355"/>
      <c r="AO192" s="355"/>
      <c r="AP192" s="355"/>
      <c r="AQ192" s="355"/>
      <c r="AR192" s="355"/>
      <c r="AS192" s="355"/>
      <c r="AT192" s="356"/>
      <c r="AU192" s="356"/>
      <c r="AV192" s="355"/>
      <c r="AW192" s="355"/>
      <c r="AX192" s="356"/>
      <c r="AY192" s="357"/>
      <c r="AZ192" s="357"/>
      <c r="BA192" s="357"/>
      <c r="BB192" s="358"/>
      <c r="BC192" s="357"/>
      <c r="BD192" s="357"/>
      <c r="BE192" s="358"/>
      <c r="BF192" s="357"/>
      <c r="BG192" s="357"/>
      <c r="BH192" s="357"/>
      <c r="BI192" s="357"/>
      <c r="BJ192" s="357"/>
      <c r="BK192" s="357"/>
      <c r="BL192" s="357"/>
      <c r="BM192" s="358"/>
      <c r="BN192" s="358"/>
      <c r="BO192" s="358"/>
      <c r="BP192" s="358"/>
      <c r="BQ192" s="358"/>
      <c r="BR192" s="358"/>
      <c r="BS192" s="358"/>
      <c r="BT192" s="358"/>
      <c r="BU192" s="358"/>
      <c r="BV192" s="358"/>
      <c r="BW192" s="358"/>
      <c r="BX192" s="355"/>
    </row>
    <row r="193" spans="1:76" ht="19.5" customHeight="1">
      <c r="A193" s="356"/>
      <c r="B193" s="356"/>
      <c r="C193" s="356"/>
      <c r="D193" s="356"/>
      <c r="E193" s="356"/>
      <c r="F193" s="355"/>
      <c r="G193" s="356"/>
      <c r="H193" s="356"/>
      <c r="I193" s="355"/>
      <c r="J193" s="356"/>
      <c r="K193" s="355"/>
      <c r="L193" s="356"/>
      <c r="M193" s="355"/>
      <c r="N193" s="356"/>
      <c r="O193" s="355"/>
      <c r="P193" s="356"/>
      <c r="Q193" s="355"/>
      <c r="R193" s="355"/>
      <c r="S193" s="355"/>
      <c r="T193" s="355"/>
      <c r="U193" s="355"/>
      <c r="V193" s="355"/>
      <c r="W193" s="355"/>
      <c r="X193" s="355"/>
      <c r="Y193" s="355"/>
      <c r="Z193" s="355"/>
      <c r="AA193" s="355"/>
      <c r="AB193" s="355"/>
      <c r="AC193" s="355"/>
      <c r="AD193" s="355"/>
      <c r="AE193" s="355"/>
      <c r="AF193" s="355"/>
      <c r="AG193" s="355"/>
      <c r="AH193" s="355"/>
      <c r="AI193" s="355"/>
      <c r="AJ193" s="355"/>
      <c r="AK193" s="355"/>
      <c r="AL193" s="355"/>
      <c r="AM193" s="355"/>
      <c r="AN193" s="355"/>
      <c r="AO193" s="355"/>
      <c r="AP193" s="355"/>
      <c r="AQ193" s="355"/>
      <c r="AR193" s="355"/>
      <c r="AS193" s="355"/>
      <c r="AT193" s="356"/>
      <c r="AU193" s="356"/>
      <c r="AV193" s="355"/>
      <c r="AW193" s="355"/>
      <c r="AX193" s="356"/>
      <c r="AY193" s="357"/>
      <c r="AZ193" s="357"/>
      <c r="BA193" s="357"/>
      <c r="BB193" s="358"/>
      <c r="BC193" s="357"/>
      <c r="BD193" s="357"/>
      <c r="BE193" s="358"/>
      <c r="BF193" s="357"/>
      <c r="BG193" s="357"/>
      <c r="BH193" s="357"/>
      <c r="BI193" s="357"/>
      <c r="BJ193" s="357"/>
      <c r="BK193" s="357"/>
      <c r="BL193" s="357"/>
      <c r="BM193" s="358"/>
      <c r="BN193" s="358"/>
      <c r="BO193" s="358"/>
      <c r="BP193" s="358"/>
      <c r="BQ193" s="358"/>
      <c r="BR193" s="358"/>
      <c r="BS193" s="358"/>
      <c r="BT193" s="358"/>
      <c r="BU193" s="358"/>
      <c r="BV193" s="358"/>
      <c r="BW193" s="358"/>
      <c r="BX193" s="355"/>
    </row>
    <row r="194" spans="1:76" ht="19.5" customHeight="1">
      <c r="A194" s="356"/>
      <c r="B194" s="356"/>
      <c r="C194" s="356"/>
      <c r="D194" s="356"/>
      <c r="E194" s="356"/>
      <c r="F194" s="355"/>
      <c r="G194" s="356"/>
      <c r="H194" s="356"/>
      <c r="I194" s="355"/>
      <c r="J194" s="356"/>
      <c r="K194" s="355"/>
      <c r="L194" s="356"/>
      <c r="M194" s="355"/>
      <c r="N194" s="356"/>
      <c r="O194" s="355"/>
      <c r="P194" s="356"/>
      <c r="Q194" s="355"/>
      <c r="R194" s="355"/>
      <c r="S194" s="355"/>
      <c r="T194" s="355"/>
      <c r="U194" s="355"/>
      <c r="V194" s="355"/>
      <c r="W194" s="355"/>
      <c r="X194" s="355"/>
      <c r="Y194" s="355"/>
      <c r="Z194" s="355"/>
      <c r="AA194" s="355"/>
      <c r="AB194" s="355"/>
      <c r="AC194" s="355"/>
      <c r="AD194" s="355"/>
      <c r="AE194" s="355"/>
      <c r="AF194" s="355"/>
      <c r="AG194" s="355"/>
      <c r="AH194" s="355"/>
      <c r="AI194" s="355"/>
      <c r="AJ194" s="355"/>
      <c r="AK194" s="355"/>
      <c r="AL194" s="355"/>
      <c r="AM194" s="355"/>
      <c r="AN194" s="355"/>
      <c r="AO194" s="355"/>
      <c r="AP194" s="355"/>
      <c r="AQ194" s="355"/>
      <c r="AR194" s="355"/>
      <c r="AS194" s="355"/>
      <c r="AT194" s="356"/>
      <c r="AU194" s="356"/>
      <c r="AV194" s="355"/>
      <c r="AW194" s="355"/>
      <c r="AX194" s="356"/>
      <c r="AY194" s="357"/>
      <c r="AZ194" s="357"/>
      <c r="BA194" s="357"/>
      <c r="BB194" s="358"/>
      <c r="BC194" s="357"/>
      <c r="BD194" s="357"/>
      <c r="BE194" s="358"/>
      <c r="BF194" s="357"/>
      <c r="BG194" s="357"/>
      <c r="BH194" s="357"/>
      <c r="BI194" s="357"/>
      <c r="BJ194" s="357"/>
      <c r="BK194" s="357"/>
      <c r="BL194" s="357"/>
      <c r="BM194" s="358"/>
      <c r="BN194" s="358"/>
      <c r="BO194" s="358"/>
      <c r="BP194" s="358"/>
      <c r="BQ194" s="358"/>
      <c r="BR194" s="358"/>
      <c r="BS194" s="358"/>
      <c r="BT194" s="358"/>
      <c r="BU194" s="358"/>
      <c r="BV194" s="358"/>
      <c r="BW194" s="358"/>
      <c r="BX194" s="355"/>
    </row>
    <row r="195" spans="1:76" ht="19.5" customHeight="1">
      <c r="A195" s="356"/>
      <c r="B195" s="356"/>
      <c r="C195" s="356"/>
      <c r="D195" s="356"/>
      <c r="E195" s="356"/>
      <c r="F195" s="355"/>
      <c r="G195" s="356"/>
      <c r="H195" s="356"/>
      <c r="I195" s="355"/>
      <c r="J195" s="356"/>
      <c r="K195" s="355"/>
      <c r="L195" s="356"/>
      <c r="M195" s="355"/>
      <c r="N195" s="356"/>
      <c r="O195" s="355"/>
      <c r="P195" s="356"/>
      <c r="Q195" s="355"/>
      <c r="R195" s="355"/>
      <c r="S195" s="355"/>
      <c r="T195" s="355"/>
      <c r="U195" s="355"/>
      <c r="V195" s="355"/>
      <c r="W195" s="355"/>
      <c r="X195" s="355"/>
      <c r="Y195" s="355"/>
      <c r="Z195" s="355"/>
      <c r="AA195" s="355"/>
      <c r="AB195" s="355"/>
      <c r="AC195" s="355"/>
      <c r="AD195" s="355"/>
      <c r="AE195" s="355"/>
      <c r="AF195" s="355"/>
      <c r="AG195" s="355"/>
      <c r="AH195" s="355"/>
      <c r="AI195" s="355"/>
      <c r="AJ195" s="355"/>
      <c r="AK195" s="355"/>
      <c r="AL195" s="355"/>
      <c r="AM195" s="355"/>
      <c r="AN195" s="355"/>
      <c r="AO195" s="355"/>
      <c r="AP195" s="355"/>
      <c r="AQ195" s="355"/>
      <c r="AR195" s="355"/>
      <c r="AS195" s="355"/>
      <c r="AT195" s="356"/>
      <c r="AU195" s="356"/>
      <c r="AV195" s="355"/>
      <c r="AW195" s="355"/>
      <c r="AX195" s="356"/>
      <c r="AY195" s="357"/>
      <c r="AZ195" s="357"/>
      <c r="BA195" s="357"/>
      <c r="BB195" s="358"/>
      <c r="BC195" s="357"/>
      <c r="BD195" s="357"/>
      <c r="BE195" s="358"/>
      <c r="BF195" s="357"/>
      <c r="BG195" s="357"/>
      <c r="BH195" s="357"/>
      <c r="BI195" s="357"/>
      <c r="BJ195" s="357"/>
      <c r="BK195" s="357"/>
      <c r="BL195" s="357"/>
      <c r="BM195" s="358"/>
      <c r="BN195" s="358"/>
      <c r="BO195" s="358"/>
      <c r="BP195" s="358"/>
      <c r="BQ195" s="358"/>
      <c r="BR195" s="358"/>
      <c r="BS195" s="358"/>
      <c r="BT195" s="358"/>
      <c r="BU195" s="358"/>
      <c r="BV195" s="358"/>
      <c r="BW195" s="358"/>
      <c r="BX195" s="355"/>
    </row>
    <row r="196" spans="1:76" ht="19.5" customHeight="1">
      <c r="A196" s="356"/>
      <c r="B196" s="356"/>
      <c r="C196" s="356"/>
      <c r="D196" s="356"/>
      <c r="E196" s="356"/>
      <c r="F196" s="355"/>
      <c r="G196" s="356"/>
      <c r="H196" s="356"/>
      <c r="I196" s="355"/>
      <c r="J196" s="356"/>
      <c r="K196" s="355"/>
      <c r="L196" s="356"/>
      <c r="M196" s="355"/>
      <c r="N196" s="356"/>
      <c r="O196" s="355"/>
      <c r="P196" s="356"/>
      <c r="Q196" s="355"/>
      <c r="R196" s="355"/>
      <c r="S196" s="355"/>
      <c r="T196" s="355"/>
      <c r="U196" s="355"/>
      <c r="V196" s="355"/>
      <c r="W196" s="355"/>
      <c r="X196" s="355"/>
      <c r="Y196" s="355"/>
      <c r="Z196" s="355"/>
      <c r="AA196" s="355"/>
      <c r="AB196" s="355"/>
      <c r="AC196" s="355"/>
      <c r="AD196" s="355"/>
      <c r="AE196" s="355"/>
      <c r="AF196" s="355"/>
      <c r="AG196" s="355"/>
      <c r="AH196" s="355"/>
      <c r="AI196" s="355"/>
      <c r="AJ196" s="355"/>
      <c r="AK196" s="355"/>
      <c r="AL196" s="355"/>
      <c r="AM196" s="355"/>
      <c r="AN196" s="355"/>
      <c r="AO196" s="355"/>
      <c r="AP196" s="355"/>
      <c r="AQ196" s="355"/>
      <c r="AR196" s="355"/>
      <c r="AS196" s="355"/>
      <c r="AT196" s="356"/>
      <c r="AU196" s="356"/>
      <c r="AV196" s="355"/>
      <c r="AW196" s="355"/>
      <c r="AX196" s="356"/>
      <c r="AY196" s="357"/>
      <c r="AZ196" s="357"/>
      <c r="BA196" s="357"/>
      <c r="BB196" s="358"/>
      <c r="BC196" s="357"/>
      <c r="BD196" s="357"/>
      <c r="BE196" s="358"/>
      <c r="BF196" s="357"/>
      <c r="BG196" s="357"/>
      <c r="BH196" s="357"/>
      <c r="BI196" s="357"/>
      <c r="BJ196" s="357"/>
      <c r="BK196" s="357"/>
      <c r="BL196" s="357"/>
      <c r="BM196" s="358"/>
      <c r="BN196" s="358"/>
      <c r="BO196" s="358"/>
      <c r="BP196" s="358"/>
      <c r="BQ196" s="358"/>
      <c r="BR196" s="358"/>
      <c r="BS196" s="358"/>
      <c r="BT196" s="358"/>
      <c r="BU196" s="358"/>
      <c r="BV196" s="358"/>
      <c r="BW196" s="358"/>
      <c r="BX196" s="355"/>
    </row>
    <row r="197" spans="1:76" ht="19.5" customHeight="1">
      <c r="A197" s="356"/>
      <c r="B197" s="356"/>
      <c r="C197" s="356"/>
      <c r="D197" s="356"/>
      <c r="E197" s="356"/>
      <c r="F197" s="355"/>
      <c r="G197" s="356"/>
      <c r="H197" s="356"/>
      <c r="I197" s="355"/>
      <c r="J197" s="356"/>
      <c r="K197" s="355"/>
      <c r="L197" s="356"/>
      <c r="M197" s="355"/>
      <c r="N197" s="356"/>
      <c r="O197" s="355"/>
      <c r="P197" s="356"/>
      <c r="Q197" s="355"/>
      <c r="R197" s="355"/>
      <c r="S197" s="355"/>
      <c r="T197" s="355"/>
      <c r="U197" s="355"/>
      <c r="V197" s="355"/>
      <c r="W197" s="355"/>
      <c r="X197" s="355"/>
      <c r="Y197" s="355"/>
      <c r="Z197" s="355"/>
      <c r="AA197" s="355"/>
      <c r="AB197" s="355"/>
      <c r="AC197" s="355"/>
      <c r="AD197" s="355"/>
      <c r="AE197" s="355"/>
      <c r="AF197" s="355"/>
      <c r="AG197" s="355"/>
      <c r="AH197" s="355"/>
      <c r="AI197" s="355"/>
      <c r="AJ197" s="355"/>
      <c r="AK197" s="355"/>
      <c r="AL197" s="355"/>
      <c r="AM197" s="355"/>
      <c r="AN197" s="355"/>
      <c r="AO197" s="355"/>
      <c r="AP197" s="355"/>
      <c r="AQ197" s="355"/>
      <c r="AR197" s="355"/>
      <c r="AS197" s="355"/>
      <c r="AT197" s="356"/>
      <c r="AU197" s="356"/>
      <c r="AV197" s="355"/>
      <c r="AW197" s="355"/>
      <c r="AX197" s="356"/>
      <c r="AY197" s="357"/>
      <c r="AZ197" s="357"/>
      <c r="BA197" s="357"/>
      <c r="BB197" s="358"/>
      <c r="BC197" s="357"/>
      <c r="BD197" s="357"/>
      <c r="BE197" s="358"/>
      <c r="BF197" s="357"/>
      <c r="BG197" s="357"/>
      <c r="BH197" s="357"/>
      <c r="BI197" s="357"/>
      <c r="BJ197" s="357"/>
      <c r="BK197" s="357"/>
      <c r="BL197" s="357"/>
      <c r="BM197" s="358"/>
      <c r="BN197" s="358"/>
      <c r="BO197" s="358"/>
      <c r="BP197" s="358"/>
      <c r="BQ197" s="358"/>
      <c r="BR197" s="358"/>
      <c r="BS197" s="358"/>
      <c r="BT197" s="358"/>
      <c r="BU197" s="358"/>
      <c r="BV197" s="358"/>
      <c r="BW197" s="358"/>
      <c r="BX197" s="355"/>
    </row>
    <row r="198" spans="1:76" ht="19.5" customHeight="1">
      <c r="A198" s="356"/>
      <c r="B198" s="356"/>
      <c r="C198" s="356"/>
      <c r="D198" s="356"/>
      <c r="E198" s="356"/>
      <c r="F198" s="355"/>
      <c r="G198" s="356"/>
      <c r="H198" s="356"/>
      <c r="I198" s="355"/>
      <c r="J198" s="356"/>
      <c r="K198" s="355"/>
      <c r="L198" s="356"/>
      <c r="M198" s="355"/>
      <c r="N198" s="356"/>
      <c r="O198" s="355"/>
      <c r="P198" s="356"/>
      <c r="Q198" s="355"/>
      <c r="R198" s="355"/>
      <c r="S198" s="355"/>
      <c r="T198" s="355"/>
      <c r="U198" s="355"/>
      <c r="V198" s="355"/>
      <c r="W198" s="355"/>
      <c r="X198" s="355"/>
      <c r="Y198" s="355"/>
      <c r="Z198" s="355"/>
      <c r="AA198" s="355"/>
      <c r="AB198" s="355"/>
      <c r="AC198" s="355"/>
      <c r="AD198" s="355"/>
      <c r="AE198" s="355"/>
      <c r="AF198" s="355"/>
      <c r="AG198" s="355"/>
      <c r="AH198" s="355"/>
      <c r="AI198" s="355"/>
      <c r="AJ198" s="355"/>
      <c r="AK198" s="355"/>
      <c r="AL198" s="355"/>
      <c r="AM198" s="355"/>
      <c r="AN198" s="355"/>
      <c r="AO198" s="355"/>
      <c r="AP198" s="355"/>
      <c r="AQ198" s="355"/>
      <c r="AR198" s="355"/>
      <c r="AS198" s="355"/>
      <c r="AT198" s="356"/>
      <c r="AU198" s="356"/>
      <c r="AV198" s="355"/>
      <c r="AW198" s="355"/>
      <c r="AX198" s="356"/>
      <c r="AY198" s="357"/>
      <c r="AZ198" s="357"/>
      <c r="BA198" s="357"/>
      <c r="BB198" s="358"/>
      <c r="BC198" s="357"/>
      <c r="BD198" s="357"/>
      <c r="BE198" s="358"/>
      <c r="BF198" s="357"/>
      <c r="BG198" s="357"/>
      <c r="BH198" s="357"/>
      <c r="BI198" s="357"/>
      <c r="BJ198" s="357"/>
      <c r="BK198" s="357"/>
      <c r="BL198" s="357"/>
      <c r="BM198" s="358"/>
      <c r="BN198" s="358"/>
      <c r="BO198" s="358"/>
      <c r="BP198" s="358"/>
      <c r="BQ198" s="358"/>
      <c r="BR198" s="358"/>
      <c r="BS198" s="358"/>
      <c r="BT198" s="358"/>
      <c r="BU198" s="358"/>
      <c r="BV198" s="358"/>
      <c r="BW198" s="358"/>
      <c r="BX198" s="355"/>
    </row>
    <row r="199" spans="1:76" ht="19.5" customHeight="1">
      <c r="A199" s="356"/>
      <c r="B199" s="356"/>
      <c r="C199" s="356"/>
      <c r="D199" s="356"/>
      <c r="E199" s="356"/>
      <c r="F199" s="355"/>
      <c r="G199" s="356"/>
      <c r="H199" s="356"/>
      <c r="I199" s="355"/>
      <c r="J199" s="356"/>
      <c r="K199" s="355"/>
      <c r="L199" s="356"/>
      <c r="M199" s="355"/>
      <c r="N199" s="356"/>
      <c r="O199" s="355"/>
      <c r="P199" s="356"/>
      <c r="Q199" s="355"/>
      <c r="R199" s="355"/>
      <c r="S199" s="355"/>
      <c r="T199" s="355"/>
      <c r="U199" s="355"/>
      <c r="V199" s="355"/>
      <c r="W199" s="355"/>
      <c r="X199" s="355"/>
      <c r="Y199" s="355"/>
      <c r="Z199" s="355"/>
      <c r="AA199" s="355"/>
      <c r="AB199" s="355"/>
      <c r="AC199" s="355"/>
      <c r="AD199" s="355"/>
      <c r="AE199" s="355"/>
      <c r="AF199" s="355"/>
      <c r="AG199" s="355"/>
      <c r="AH199" s="355"/>
      <c r="AI199" s="355"/>
      <c r="AJ199" s="355"/>
      <c r="AK199" s="355"/>
      <c r="AL199" s="355"/>
      <c r="AM199" s="355"/>
      <c r="AN199" s="355"/>
      <c r="AO199" s="355"/>
      <c r="AP199" s="355"/>
      <c r="AQ199" s="355"/>
      <c r="AR199" s="355"/>
      <c r="AS199" s="355"/>
      <c r="AT199" s="356"/>
      <c r="AU199" s="356"/>
      <c r="AV199" s="355"/>
      <c r="AW199" s="355"/>
      <c r="AX199" s="356"/>
      <c r="AY199" s="357"/>
      <c r="AZ199" s="357"/>
      <c r="BA199" s="357"/>
      <c r="BB199" s="358"/>
      <c r="BC199" s="357"/>
      <c r="BD199" s="357"/>
      <c r="BE199" s="358"/>
      <c r="BF199" s="357"/>
      <c r="BG199" s="357"/>
      <c r="BH199" s="357"/>
      <c r="BI199" s="357"/>
      <c r="BJ199" s="357"/>
      <c r="BK199" s="357"/>
      <c r="BL199" s="357"/>
      <c r="BM199" s="358"/>
      <c r="BN199" s="358"/>
      <c r="BO199" s="358"/>
      <c r="BP199" s="358"/>
      <c r="BQ199" s="358"/>
      <c r="BR199" s="358"/>
      <c r="BS199" s="358"/>
      <c r="BT199" s="358"/>
      <c r="BU199" s="358"/>
      <c r="BV199" s="358"/>
      <c r="BW199" s="358"/>
      <c r="BX199" s="355"/>
    </row>
    <row r="200" spans="1:76" ht="19.5" customHeight="1">
      <c r="A200" s="356"/>
      <c r="B200" s="356"/>
      <c r="C200" s="356"/>
      <c r="D200" s="356"/>
      <c r="E200" s="356"/>
      <c r="F200" s="355"/>
      <c r="G200" s="356"/>
      <c r="H200" s="356"/>
      <c r="I200" s="355"/>
      <c r="J200" s="356"/>
      <c r="K200" s="355"/>
      <c r="L200" s="356"/>
      <c r="M200" s="355"/>
      <c r="N200" s="356"/>
      <c r="O200" s="355"/>
      <c r="P200" s="356"/>
      <c r="Q200" s="355"/>
      <c r="R200" s="355"/>
      <c r="S200" s="355"/>
      <c r="T200" s="355"/>
      <c r="U200" s="355"/>
      <c r="V200" s="355"/>
      <c r="W200" s="355"/>
      <c r="X200" s="355"/>
      <c r="Y200" s="355"/>
      <c r="Z200" s="355"/>
      <c r="AA200" s="355"/>
      <c r="AB200" s="355"/>
      <c r="AC200" s="355"/>
      <c r="AD200" s="355"/>
      <c r="AE200" s="355"/>
      <c r="AF200" s="355"/>
      <c r="AG200" s="355"/>
      <c r="AH200" s="355"/>
      <c r="AI200" s="355"/>
      <c r="AJ200" s="355"/>
      <c r="AK200" s="355"/>
      <c r="AL200" s="355"/>
      <c r="AM200" s="355"/>
      <c r="AN200" s="355"/>
      <c r="AO200" s="355"/>
      <c r="AP200" s="355"/>
      <c r="AQ200" s="355"/>
      <c r="AR200" s="355"/>
      <c r="AS200" s="355"/>
      <c r="AT200" s="356"/>
      <c r="AU200" s="356"/>
      <c r="AV200" s="355"/>
      <c r="AW200" s="355"/>
      <c r="AX200" s="356"/>
      <c r="AY200" s="357"/>
      <c r="AZ200" s="357"/>
      <c r="BA200" s="357"/>
      <c r="BB200" s="358"/>
      <c r="BC200" s="357"/>
      <c r="BD200" s="357"/>
      <c r="BE200" s="358"/>
      <c r="BF200" s="357"/>
      <c r="BG200" s="357"/>
      <c r="BH200" s="357"/>
      <c r="BI200" s="357"/>
      <c r="BJ200" s="357"/>
      <c r="BK200" s="357"/>
      <c r="BL200" s="357"/>
      <c r="BM200" s="358"/>
      <c r="BN200" s="358"/>
      <c r="BO200" s="358"/>
      <c r="BP200" s="358"/>
      <c r="BQ200" s="358"/>
      <c r="BR200" s="358"/>
      <c r="BS200" s="358"/>
      <c r="BT200" s="358"/>
      <c r="BU200" s="358"/>
      <c r="BV200" s="358"/>
      <c r="BW200" s="358"/>
      <c r="BX200" s="355"/>
    </row>
    <row r="201" spans="1:76" ht="19.5" customHeight="1">
      <c r="A201" s="356"/>
      <c r="B201" s="356"/>
      <c r="C201" s="356"/>
      <c r="D201" s="356"/>
      <c r="E201" s="356"/>
      <c r="F201" s="355"/>
      <c r="G201" s="356"/>
      <c r="H201" s="356"/>
      <c r="I201" s="355"/>
      <c r="J201" s="356"/>
      <c r="K201" s="355"/>
      <c r="L201" s="356"/>
      <c r="M201" s="355"/>
      <c r="N201" s="356"/>
      <c r="O201" s="355"/>
      <c r="P201" s="356"/>
      <c r="Q201" s="355"/>
      <c r="R201" s="355"/>
      <c r="S201" s="355"/>
      <c r="T201" s="355"/>
      <c r="U201" s="355"/>
      <c r="V201" s="355"/>
      <c r="W201" s="355"/>
      <c r="X201" s="355"/>
      <c r="Y201" s="355"/>
      <c r="Z201" s="355"/>
      <c r="AA201" s="355"/>
      <c r="AB201" s="355"/>
      <c r="AC201" s="355"/>
      <c r="AD201" s="355"/>
      <c r="AE201" s="355"/>
      <c r="AF201" s="355"/>
      <c r="AG201" s="355"/>
      <c r="AH201" s="355"/>
      <c r="AI201" s="355"/>
      <c r="AJ201" s="355"/>
      <c r="AK201" s="355"/>
      <c r="AL201" s="355"/>
      <c r="AM201" s="355"/>
      <c r="AN201" s="355"/>
      <c r="AO201" s="355"/>
      <c r="AP201" s="355"/>
      <c r="AQ201" s="355"/>
      <c r="AR201" s="355"/>
      <c r="AS201" s="355"/>
      <c r="AT201" s="356"/>
      <c r="AU201" s="356"/>
      <c r="AV201" s="355"/>
      <c r="AW201" s="355"/>
      <c r="AX201" s="356"/>
      <c r="AY201" s="357"/>
      <c r="AZ201" s="357"/>
      <c r="BA201" s="357"/>
      <c r="BB201" s="358"/>
      <c r="BC201" s="357"/>
      <c r="BD201" s="357"/>
      <c r="BE201" s="358"/>
      <c r="BF201" s="357"/>
      <c r="BG201" s="357"/>
      <c r="BH201" s="357"/>
      <c r="BI201" s="357"/>
      <c r="BJ201" s="357"/>
      <c r="BK201" s="357"/>
      <c r="BL201" s="357"/>
      <c r="BM201" s="358"/>
      <c r="BN201" s="358"/>
      <c r="BO201" s="358"/>
      <c r="BP201" s="358"/>
      <c r="BQ201" s="358"/>
      <c r="BR201" s="358"/>
      <c r="BS201" s="358"/>
      <c r="BT201" s="358"/>
      <c r="BU201" s="358"/>
      <c r="BV201" s="358"/>
      <c r="BW201" s="358"/>
      <c r="BX201" s="355"/>
    </row>
    <row r="202" spans="1:76" ht="19.5" customHeight="1">
      <c r="A202" s="356"/>
      <c r="B202" s="356"/>
      <c r="C202" s="356"/>
      <c r="D202" s="356"/>
      <c r="E202" s="356"/>
      <c r="F202" s="355"/>
      <c r="G202" s="356"/>
      <c r="H202" s="356"/>
      <c r="I202" s="355"/>
      <c r="J202" s="356"/>
      <c r="K202" s="355"/>
      <c r="L202" s="356"/>
      <c r="M202" s="355"/>
      <c r="N202" s="356"/>
      <c r="O202" s="355"/>
      <c r="P202" s="356"/>
      <c r="Q202" s="355"/>
      <c r="R202" s="355"/>
      <c r="S202" s="355"/>
      <c r="T202" s="355"/>
      <c r="U202" s="355"/>
      <c r="V202" s="355"/>
      <c r="W202" s="355"/>
      <c r="X202" s="355"/>
      <c r="Y202" s="355"/>
      <c r="Z202" s="355"/>
      <c r="AA202" s="355"/>
      <c r="AB202" s="355"/>
      <c r="AC202" s="355"/>
      <c r="AD202" s="355"/>
      <c r="AE202" s="355"/>
      <c r="AF202" s="355"/>
      <c r="AG202" s="355"/>
      <c r="AH202" s="355"/>
      <c r="AI202" s="355"/>
      <c r="AJ202" s="355"/>
      <c r="AK202" s="355"/>
      <c r="AL202" s="355"/>
      <c r="AM202" s="355"/>
      <c r="AN202" s="355"/>
      <c r="AO202" s="355"/>
      <c r="AP202" s="355"/>
      <c r="AQ202" s="355"/>
      <c r="AR202" s="355"/>
      <c r="AS202" s="355"/>
      <c r="AT202" s="356"/>
      <c r="AU202" s="356"/>
      <c r="AV202" s="355"/>
      <c r="AW202" s="355"/>
      <c r="AX202" s="356"/>
      <c r="AY202" s="357"/>
      <c r="AZ202" s="357"/>
      <c r="BA202" s="357"/>
      <c r="BB202" s="358"/>
      <c r="BC202" s="357"/>
      <c r="BD202" s="357"/>
      <c r="BE202" s="358"/>
      <c r="BF202" s="357"/>
      <c r="BG202" s="357"/>
      <c r="BH202" s="357"/>
      <c r="BI202" s="357"/>
      <c r="BJ202" s="357"/>
      <c r="BK202" s="357"/>
      <c r="BL202" s="357"/>
      <c r="BM202" s="358"/>
      <c r="BN202" s="358"/>
      <c r="BO202" s="358"/>
      <c r="BP202" s="358"/>
      <c r="BQ202" s="358"/>
      <c r="BR202" s="358"/>
      <c r="BS202" s="358"/>
      <c r="BT202" s="358"/>
      <c r="BU202" s="358"/>
      <c r="BV202" s="358"/>
      <c r="BW202" s="358"/>
      <c r="BX202" s="355"/>
    </row>
    <row r="203" spans="1:76" ht="19.5" customHeight="1">
      <c r="A203" s="356"/>
      <c r="B203" s="356"/>
      <c r="C203" s="356"/>
      <c r="D203" s="356"/>
      <c r="E203" s="356"/>
      <c r="F203" s="355"/>
      <c r="G203" s="356"/>
      <c r="H203" s="356"/>
      <c r="I203" s="355"/>
      <c r="J203" s="356"/>
      <c r="K203" s="355"/>
      <c r="L203" s="356"/>
      <c r="M203" s="355"/>
      <c r="N203" s="356"/>
      <c r="O203" s="355"/>
      <c r="P203" s="356"/>
      <c r="Q203" s="355"/>
      <c r="R203" s="355"/>
      <c r="S203" s="355"/>
      <c r="T203" s="355"/>
      <c r="U203" s="355"/>
      <c r="V203" s="355"/>
      <c r="W203" s="355"/>
      <c r="X203" s="355"/>
      <c r="Y203" s="355"/>
      <c r="Z203" s="355"/>
      <c r="AA203" s="355"/>
      <c r="AB203" s="355"/>
      <c r="AC203" s="355"/>
      <c r="AD203" s="355"/>
      <c r="AE203" s="355"/>
      <c r="AF203" s="355"/>
      <c r="AG203" s="355"/>
      <c r="AH203" s="355"/>
      <c r="AI203" s="355"/>
      <c r="AJ203" s="355"/>
      <c r="AK203" s="355"/>
      <c r="AL203" s="355"/>
      <c r="AM203" s="355"/>
      <c r="AN203" s="355"/>
      <c r="AO203" s="355"/>
      <c r="AP203" s="355"/>
      <c r="AQ203" s="355"/>
      <c r="AR203" s="355"/>
      <c r="AS203" s="355"/>
      <c r="AT203" s="356"/>
      <c r="AU203" s="356"/>
      <c r="AV203" s="355"/>
      <c r="AW203" s="355"/>
      <c r="AX203" s="356"/>
      <c r="AY203" s="357"/>
      <c r="AZ203" s="357"/>
      <c r="BA203" s="357"/>
      <c r="BB203" s="358"/>
      <c r="BC203" s="357"/>
      <c r="BD203" s="357"/>
      <c r="BE203" s="358"/>
      <c r="BF203" s="357"/>
      <c r="BG203" s="357"/>
      <c r="BH203" s="357"/>
      <c r="BI203" s="357"/>
      <c r="BJ203" s="357"/>
      <c r="BK203" s="357"/>
      <c r="BL203" s="357"/>
      <c r="BM203" s="358"/>
      <c r="BN203" s="358"/>
      <c r="BO203" s="358"/>
      <c r="BP203" s="358"/>
      <c r="BQ203" s="358"/>
      <c r="BR203" s="358"/>
      <c r="BS203" s="358"/>
      <c r="BT203" s="358"/>
      <c r="BU203" s="358"/>
      <c r="BV203" s="358"/>
      <c r="BW203" s="358"/>
      <c r="BX203" s="355"/>
    </row>
    <row r="204" spans="1:76" ht="19.5" customHeight="1">
      <c r="A204" s="356"/>
      <c r="B204" s="356"/>
      <c r="C204" s="356"/>
      <c r="D204" s="356"/>
      <c r="E204" s="356"/>
      <c r="F204" s="355"/>
      <c r="G204" s="356"/>
      <c r="H204" s="356"/>
      <c r="I204" s="355"/>
      <c r="J204" s="356"/>
      <c r="K204" s="355"/>
      <c r="L204" s="356"/>
      <c r="M204" s="355"/>
      <c r="N204" s="356"/>
      <c r="O204" s="355"/>
      <c r="P204" s="356"/>
      <c r="Q204" s="355"/>
      <c r="R204" s="355"/>
      <c r="S204" s="355"/>
      <c r="T204" s="355"/>
      <c r="U204" s="355"/>
      <c r="V204" s="355"/>
      <c r="W204" s="355"/>
      <c r="X204" s="355"/>
      <c r="Y204" s="355"/>
      <c r="Z204" s="355"/>
      <c r="AA204" s="355"/>
      <c r="AB204" s="355"/>
      <c r="AC204" s="355"/>
      <c r="AD204" s="355"/>
      <c r="AE204" s="355"/>
      <c r="AF204" s="355"/>
      <c r="AG204" s="355"/>
      <c r="AH204" s="355"/>
      <c r="AI204" s="355"/>
      <c r="AJ204" s="355"/>
      <c r="AK204" s="355"/>
      <c r="AL204" s="355"/>
      <c r="AM204" s="355"/>
      <c r="AN204" s="355"/>
      <c r="AO204" s="355"/>
      <c r="AP204" s="355"/>
      <c r="AQ204" s="355"/>
      <c r="AR204" s="355"/>
      <c r="AS204" s="355"/>
      <c r="AT204" s="356"/>
      <c r="AU204" s="356"/>
      <c r="AV204" s="355"/>
      <c r="AW204" s="355"/>
      <c r="AX204" s="356"/>
      <c r="AY204" s="357"/>
      <c r="AZ204" s="357"/>
      <c r="BA204" s="357"/>
      <c r="BB204" s="358"/>
      <c r="BC204" s="357"/>
      <c r="BD204" s="357"/>
      <c r="BE204" s="358"/>
      <c r="BF204" s="357"/>
      <c r="BG204" s="357"/>
      <c r="BH204" s="357"/>
      <c r="BI204" s="357"/>
      <c r="BJ204" s="357"/>
      <c r="BK204" s="357"/>
      <c r="BL204" s="357"/>
      <c r="BM204" s="358"/>
      <c r="BN204" s="358"/>
      <c r="BO204" s="358"/>
      <c r="BP204" s="358"/>
      <c r="BQ204" s="358"/>
      <c r="BR204" s="358"/>
      <c r="BS204" s="358"/>
      <c r="BT204" s="358"/>
      <c r="BU204" s="358"/>
      <c r="BV204" s="358"/>
      <c r="BW204" s="358"/>
      <c r="BX204" s="355"/>
    </row>
    <row r="205" spans="1:76" ht="19.5" customHeight="1">
      <c r="A205" s="356"/>
      <c r="B205" s="356"/>
      <c r="C205" s="356"/>
      <c r="D205" s="356"/>
      <c r="E205" s="356"/>
      <c r="F205" s="355"/>
      <c r="G205" s="356"/>
      <c r="H205" s="356"/>
      <c r="I205" s="355"/>
      <c r="J205" s="356"/>
      <c r="K205" s="355"/>
      <c r="L205" s="356"/>
      <c r="M205" s="355"/>
      <c r="N205" s="356"/>
      <c r="O205" s="355"/>
      <c r="P205" s="356"/>
      <c r="Q205" s="355"/>
      <c r="R205" s="355"/>
      <c r="S205" s="355"/>
      <c r="T205" s="355"/>
      <c r="U205" s="355"/>
      <c r="V205" s="355"/>
      <c r="W205" s="355"/>
      <c r="X205" s="355"/>
      <c r="Y205" s="355"/>
      <c r="Z205" s="355"/>
      <c r="AA205" s="355"/>
      <c r="AB205" s="355"/>
      <c r="AC205" s="355"/>
      <c r="AD205" s="355"/>
      <c r="AE205" s="355"/>
      <c r="AF205" s="355"/>
      <c r="AG205" s="355"/>
      <c r="AH205" s="355"/>
      <c r="AI205" s="355"/>
      <c r="AJ205" s="355"/>
      <c r="AK205" s="355"/>
      <c r="AL205" s="355"/>
      <c r="AM205" s="355"/>
      <c r="AN205" s="355"/>
      <c r="AO205" s="355"/>
      <c r="AP205" s="355"/>
      <c r="AQ205" s="355"/>
      <c r="AR205" s="355"/>
      <c r="AS205" s="355"/>
      <c r="AT205" s="356"/>
      <c r="AU205" s="356"/>
      <c r="AV205" s="355"/>
      <c r="AW205" s="355"/>
      <c r="AX205" s="356"/>
      <c r="AY205" s="357"/>
      <c r="AZ205" s="357"/>
      <c r="BA205" s="357"/>
      <c r="BB205" s="358"/>
      <c r="BC205" s="357"/>
      <c r="BD205" s="357"/>
      <c r="BE205" s="358"/>
      <c r="BF205" s="357"/>
      <c r="BG205" s="357"/>
      <c r="BH205" s="357"/>
      <c r="BI205" s="357"/>
      <c r="BJ205" s="357"/>
      <c r="BK205" s="357"/>
      <c r="BL205" s="357"/>
      <c r="BM205" s="358"/>
      <c r="BN205" s="358"/>
      <c r="BO205" s="358"/>
      <c r="BP205" s="358"/>
      <c r="BQ205" s="358"/>
      <c r="BR205" s="358"/>
      <c r="BS205" s="358"/>
      <c r="BT205" s="358"/>
      <c r="BU205" s="358"/>
      <c r="BV205" s="358"/>
      <c r="BW205" s="358"/>
      <c r="BX205" s="355"/>
    </row>
    <row r="206" spans="1:76" ht="19.5" customHeight="1">
      <c r="A206" s="356"/>
      <c r="B206" s="356"/>
      <c r="C206" s="356"/>
      <c r="D206" s="356"/>
      <c r="E206" s="356"/>
      <c r="F206" s="355"/>
      <c r="G206" s="356"/>
      <c r="H206" s="356"/>
      <c r="I206" s="355"/>
      <c r="J206" s="356"/>
      <c r="K206" s="355"/>
      <c r="L206" s="356"/>
      <c r="M206" s="355"/>
      <c r="N206" s="356"/>
      <c r="O206" s="355"/>
      <c r="P206" s="356"/>
      <c r="Q206" s="355"/>
      <c r="R206" s="355"/>
      <c r="S206" s="355"/>
      <c r="T206" s="355"/>
      <c r="U206" s="355"/>
      <c r="V206" s="355"/>
      <c r="W206" s="355"/>
      <c r="X206" s="355"/>
      <c r="Y206" s="355"/>
      <c r="Z206" s="355"/>
      <c r="AA206" s="355"/>
      <c r="AB206" s="355"/>
      <c r="AC206" s="355"/>
      <c r="AD206" s="355"/>
      <c r="AE206" s="355"/>
      <c r="AF206" s="355"/>
      <c r="AG206" s="355"/>
      <c r="AH206" s="355"/>
      <c r="AI206" s="355"/>
      <c r="AJ206" s="355"/>
      <c r="AK206" s="355"/>
      <c r="AL206" s="355"/>
      <c r="AM206" s="355"/>
      <c r="AN206" s="355"/>
      <c r="AO206" s="355"/>
      <c r="AP206" s="355"/>
      <c r="AQ206" s="355"/>
      <c r="AR206" s="355"/>
      <c r="AS206" s="355"/>
      <c r="AT206" s="356"/>
      <c r="AU206" s="356"/>
      <c r="AV206" s="355"/>
      <c r="AW206" s="355"/>
      <c r="AX206" s="356"/>
      <c r="AY206" s="357"/>
      <c r="AZ206" s="357"/>
      <c r="BA206" s="357"/>
      <c r="BB206" s="358"/>
      <c r="BC206" s="357"/>
      <c r="BD206" s="357"/>
      <c r="BE206" s="358"/>
      <c r="BF206" s="357"/>
      <c r="BG206" s="357"/>
      <c r="BH206" s="357"/>
      <c r="BI206" s="357"/>
      <c r="BJ206" s="357"/>
      <c r="BK206" s="357"/>
      <c r="BL206" s="357"/>
      <c r="BM206" s="358"/>
      <c r="BN206" s="358"/>
      <c r="BO206" s="358"/>
      <c r="BP206" s="358"/>
      <c r="BQ206" s="358"/>
      <c r="BR206" s="358"/>
      <c r="BS206" s="358"/>
      <c r="BT206" s="358"/>
      <c r="BU206" s="358"/>
      <c r="BV206" s="358"/>
      <c r="BW206" s="358"/>
      <c r="BX206" s="355"/>
    </row>
    <row r="207" spans="1:76" ht="19.5" customHeight="1">
      <c r="A207" s="356"/>
      <c r="B207" s="356"/>
      <c r="C207" s="356"/>
      <c r="D207" s="356"/>
      <c r="E207" s="356"/>
      <c r="F207" s="355"/>
      <c r="G207" s="356"/>
      <c r="H207" s="356"/>
      <c r="I207" s="355"/>
      <c r="J207" s="356"/>
      <c r="K207" s="355"/>
      <c r="L207" s="356"/>
      <c r="M207" s="355"/>
      <c r="N207" s="356"/>
      <c r="O207" s="355"/>
      <c r="P207" s="356"/>
      <c r="Q207" s="355"/>
      <c r="R207" s="355"/>
      <c r="S207" s="355"/>
      <c r="T207" s="355"/>
      <c r="U207" s="355"/>
      <c r="V207" s="355"/>
      <c r="W207" s="355"/>
      <c r="X207" s="355"/>
      <c r="Y207" s="355"/>
      <c r="Z207" s="355"/>
      <c r="AA207" s="355"/>
      <c r="AB207" s="355"/>
      <c r="AC207" s="355"/>
      <c r="AD207" s="355"/>
      <c r="AE207" s="355"/>
      <c r="AF207" s="355"/>
      <c r="AG207" s="355"/>
      <c r="AH207" s="355"/>
      <c r="AI207" s="355"/>
      <c r="AJ207" s="355"/>
      <c r="AK207" s="355"/>
      <c r="AL207" s="355"/>
      <c r="AM207" s="355"/>
      <c r="AN207" s="355"/>
      <c r="AO207" s="355"/>
      <c r="AP207" s="355"/>
      <c r="AQ207" s="355"/>
      <c r="AR207" s="355"/>
      <c r="AS207" s="355"/>
      <c r="AT207" s="356"/>
      <c r="AU207" s="356"/>
      <c r="AV207" s="355"/>
      <c r="AW207" s="355"/>
      <c r="AX207" s="356"/>
      <c r="AY207" s="357"/>
      <c r="AZ207" s="357"/>
      <c r="BA207" s="357"/>
      <c r="BB207" s="358"/>
      <c r="BC207" s="357"/>
      <c r="BD207" s="357"/>
      <c r="BE207" s="358"/>
      <c r="BF207" s="357"/>
      <c r="BG207" s="357"/>
      <c r="BH207" s="357"/>
      <c r="BI207" s="357"/>
      <c r="BJ207" s="357"/>
      <c r="BK207" s="357"/>
      <c r="BL207" s="357"/>
      <c r="BM207" s="358"/>
      <c r="BN207" s="358"/>
      <c r="BO207" s="358"/>
      <c r="BP207" s="358"/>
      <c r="BQ207" s="358"/>
      <c r="BR207" s="358"/>
      <c r="BS207" s="358"/>
      <c r="BT207" s="358"/>
      <c r="BU207" s="358"/>
      <c r="BV207" s="358"/>
      <c r="BW207" s="358"/>
      <c r="BX207" s="355"/>
    </row>
    <row r="208" spans="1:76" ht="19.5" customHeight="1">
      <c r="A208" s="356"/>
      <c r="B208" s="356"/>
      <c r="C208" s="356"/>
      <c r="D208" s="356"/>
      <c r="E208" s="356"/>
      <c r="F208" s="355"/>
      <c r="G208" s="356"/>
      <c r="H208" s="356"/>
      <c r="I208" s="355"/>
      <c r="J208" s="356"/>
      <c r="K208" s="355"/>
      <c r="L208" s="356"/>
      <c r="M208" s="355"/>
      <c r="N208" s="356"/>
      <c r="O208" s="355"/>
      <c r="P208" s="356"/>
      <c r="Q208" s="355"/>
      <c r="R208" s="355"/>
      <c r="S208" s="355"/>
      <c r="T208" s="355"/>
      <c r="U208" s="355"/>
      <c r="V208" s="355"/>
      <c r="W208" s="355"/>
      <c r="X208" s="355"/>
      <c r="Y208" s="355"/>
      <c r="Z208" s="355"/>
      <c r="AA208" s="355"/>
      <c r="AB208" s="355"/>
      <c r="AC208" s="355"/>
      <c r="AD208" s="355"/>
      <c r="AE208" s="355"/>
      <c r="AF208" s="355"/>
      <c r="AG208" s="355"/>
      <c r="AH208" s="355"/>
      <c r="AI208" s="355"/>
      <c r="AJ208" s="355"/>
      <c r="AK208" s="355"/>
      <c r="AL208" s="355"/>
      <c r="AM208" s="355"/>
      <c r="AN208" s="355"/>
      <c r="AO208" s="355"/>
      <c r="AP208" s="355"/>
      <c r="AQ208" s="355"/>
      <c r="AR208" s="355"/>
      <c r="AS208" s="355"/>
      <c r="AT208" s="356"/>
      <c r="AU208" s="356"/>
      <c r="AV208" s="355"/>
      <c r="AW208" s="355"/>
      <c r="AX208" s="356"/>
      <c r="AY208" s="357"/>
      <c r="AZ208" s="357"/>
      <c r="BA208" s="357"/>
      <c r="BB208" s="358"/>
      <c r="BC208" s="357"/>
      <c r="BD208" s="357"/>
      <c r="BE208" s="358"/>
      <c r="BF208" s="357"/>
      <c r="BG208" s="357"/>
      <c r="BH208" s="357"/>
      <c r="BI208" s="357"/>
      <c r="BJ208" s="357"/>
      <c r="BK208" s="357"/>
      <c r="BL208" s="357"/>
      <c r="BM208" s="358"/>
      <c r="BN208" s="358"/>
      <c r="BO208" s="358"/>
      <c r="BP208" s="358"/>
      <c r="BQ208" s="358"/>
      <c r="BR208" s="358"/>
      <c r="BS208" s="358"/>
      <c r="BT208" s="358"/>
      <c r="BU208" s="358"/>
      <c r="BV208" s="358"/>
      <c r="BW208" s="358"/>
      <c r="BX208" s="355"/>
    </row>
    <row r="209" spans="1:76" ht="19.5" customHeight="1">
      <c r="A209" s="356"/>
      <c r="B209" s="356"/>
      <c r="C209" s="356"/>
      <c r="D209" s="356"/>
      <c r="E209" s="356"/>
      <c r="F209" s="355"/>
      <c r="G209" s="356"/>
      <c r="H209" s="356"/>
      <c r="I209" s="355"/>
      <c r="J209" s="356"/>
      <c r="K209" s="355"/>
      <c r="L209" s="356"/>
      <c r="M209" s="355"/>
      <c r="N209" s="356"/>
      <c r="O209" s="355"/>
      <c r="P209" s="356"/>
      <c r="Q209" s="355"/>
      <c r="R209" s="355"/>
      <c r="S209" s="355"/>
      <c r="T209" s="355"/>
      <c r="U209" s="355"/>
      <c r="V209" s="355"/>
      <c r="W209" s="355"/>
      <c r="X209" s="355"/>
      <c r="Y209" s="355"/>
      <c r="Z209" s="355"/>
      <c r="AA209" s="355"/>
      <c r="AB209" s="355"/>
      <c r="AC209" s="355"/>
      <c r="AD209" s="355"/>
      <c r="AE209" s="355"/>
      <c r="AF209" s="355"/>
      <c r="AG209" s="355"/>
      <c r="AH209" s="355"/>
      <c r="AI209" s="355"/>
      <c r="AJ209" s="355"/>
      <c r="AK209" s="355"/>
      <c r="AL209" s="355"/>
      <c r="AM209" s="355"/>
      <c r="AN209" s="355"/>
      <c r="AO209" s="355"/>
      <c r="AP209" s="355"/>
      <c r="AQ209" s="355"/>
      <c r="AR209" s="355"/>
      <c r="AS209" s="355"/>
      <c r="AT209" s="356"/>
      <c r="AU209" s="356"/>
      <c r="AV209" s="355"/>
      <c r="AW209" s="355"/>
      <c r="AX209" s="356"/>
      <c r="AY209" s="357"/>
      <c r="AZ209" s="357"/>
      <c r="BA209" s="357"/>
      <c r="BB209" s="358"/>
      <c r="BC209" s="357"/>
      <c r="BD209" s="357"/>
      <c r="BE209" s="358"/>
      <c r="BF209" s="357"/>
      <c r="BG209" s="357"/>
      <c r="BH209" s="357"/>
      <c r="BI209" s="357"/>
      <c r="BJ209" s="357"/>
      <c r="BK209" s="357"/>
      <c r="BL209" s="357"/>
      <c r="BM209" s="358"/>
      <c r="BN209" s="358"/>
      <c r="BO209" s="358"/>
      <c r="BP209" s="358"/>
      <c r="BQ209" s="358"/>
      <c r="BR209" s="358"/>
      <c r="BS209" s="358"/>
      <c r="BT209" s="358"/>
      <c r="BU209" s="358"/>
      <c r="BV209" s="358"/>
      <c r="BW209" s="358"/>
      <c r="BX209" s="355"/>
    </row>
    <row r="210" spans="1:76" ht="19.5" customHeight="1">
      <c r="A210" s="356"/>
      <c r="B210" s="356"/>
      <c r="C210" s="356"/>
      <c r="D210" s="356"/>
      <c r="E210" s="356"/>
      <c r="F210" s="355"/>
      <c r="G210" s="356"/>
      <c r="H210" s="356"/>
      <c r="I210" s="355"/>
      <c r="J210" s="356"/>
      <c r="K210" s="355"/>
      <c r="L210" s="356"/>
      <c r="M210" s="355"/>
      <c r="N210" s="356"/>
      <c r="O210" s="355"/>
      <c r="P210" s="356"/>
      <c r="Q210" s="355"/>
      <c r="R210" s="355"/>
      <c r="S210" s="355"/>
      <c r="T210" s="355"/>
      <c r="U210" s="355"/>
      <c r="V210" s="355"/>
      <c r="W210" s="355"/>
      <c r="X210" s="355"/>
      <c r="Y210" s="355"/>
      <c r="Z210" s="355"/>
      <c r="AA210" s="355"/>
      <c r="AB210" s="355"/>
      <c r="AC210" s="355"/>
      <c r="AD210" s="355"/>
      <c r="AE210" s="355"/>
      <c r="AF210" s="355"/>
      <c r="AG210" s="355"/>
      <c r="AH210" s="355"/>
      <c r="AI210" s="355"/>
      <c r="AJ210" s="355"/>
      <c r="AK210" s="355"/>
      <c r="AL210" s="355"/>
      <c r="AM210" s="355"/>
      <c r="AN210" s="355"/>
      <c r="AO210" s="355"/>
      <c r="AP210" s="355"/>
      <c r="AQ210" s="355"/>
      <c r="AR210" s="355"/>
      <c r="AS210" s="355"/>
      <c r="AT210" s="356"/>
      <c r="AU210" s="356"/>
      <c r="AV210" s="355"/>
      <c r="AW210" s="355"/>
      <c r="AX210" s="356"/>
      <c r="AY210" s="357"/>
      <c r="AZ210" s="357"/>
      <c r="BA210" s="357"/>
      <c r="BB210" s="358"/>
      <c r="BC210" s="357"/>
      <c r="BD210" s="357"/>
      <c r="BE210" s="358"/>
      <c r="BF210" s="357"/>
      <c r="BG210" s="357"/>
      <c r="BH210" s="357"/>
      <c r="BI210" s="357"/>
      <c r="BJ210" s="357"/>
      <c r="BK210" s="357"/>
      <c r="BL210" s="357"/>
      <c r="BM210" s="358"/>
      <c r="BN210" s="358"/>
      <c r="BO210" s="358"/>
      <c r="BP210" s="358"/>
      <c r="BQ210" s="358"/>
      <c r="BR210" s="358"/>
      <c r="BS210" s="358"/>
      <c r="BT210" s="358"/>
      <c r="BU210" s="358"/>
      <c r="BV210" s="358"/>
      <c r="BW210" s="358"/>
      <c r="BX210" s="355"/>
    </row>
    <row r="211" spans="1:76" ht="19.5" customHeight="1">
      <c r="A211" s="356"/>
      <c r="B211" s="356"/>
      <c r="C211" s="356"/>
      <c r="D211" s="356"/>
      <c r="E211" s="356"/>
      <c r="F211" s="355"/>
      <c r="G211" s="356"/>
      <c r="H211" s="356"/>
      <c r="I211" s="355"/>
      <c r="J211" s="356"/>
      <c r="K211" s="355"/>
      <c r="L211" s="356"/>
      <c r="M211" s="355"/>
      <c r="N211" s="356"/>
      <c r="O211" s="355"/>
      <c r="P211" s="356"/>
      <c r="Q211" s="355"/>
      <c r="R211" s="355"/>
      <c r="S211" s="355"/>
      <c r="T211" s="355"/>
      <c r="U211" s="355"/>
      <c r="V211" s="355"/>
      <c r="W211" s="355"/>
      <c r="X211" s="355"/>
      <c r="Y211" s="355"/>
      <c r="Z211" s="355"/>
      <c r="AA211" s="355"/>
      <c r="AB211" s="355"/>
      <c r="AC211" s="355"/>
      <c r="AD211" s="355"/>
      <c r="AE211" s="355"/>
      <c r="AF211" s="355"/>
      <c r="AG211" s="355"/>
      <c r="AH211" s="355"/>
      <c r="AI211" s="355"/>
      <c r="AJ211" s="355"/>
      <c r="AK211" s="355"/>
      <c r="AL211" s="355"/>
      <c r="AM211" s="355"/>
      <c r="AN211" s="355"/>
      <c r="AO211" s="355"/>
      <c r="AP211" s="355"/>
      <c r="AQ211" s="355"/>
      <c r="AR211" s="355"/>
      <c r="AS211" s="355"/>
      <c r="AT211" s="356"/>
      <c r="AU211" s="356"/>
      <c r="AV211" s="355"/>
      <c r="AW211" s="355"/>
      <c r="AX211" s="356"/>
      <c r="AY211" s="357"/>
      <c r="AZ211" s="357"/>
      <c r="BA211" s="357"/>
      <c r="BB211" s="358"/>
      <c r="BC211" s="357"/>
      <c r="BD211" s="357"/>
      <c r="BE211" s="358"/>
      <c r="BF211" s="357"/>
      <c r="BG211" s="357"/>
      <c r="BH211" s="357"/>
      <c r="BI211" s="357"/>
      <c r="BJ211" s="357"/>
      <c r="BK211" s="357"/>
      <c r="BL211" s="357"/>
      <c r="BM211" s="358"/>
      <c r="BN211" s="358"/>
      <c r="BO211" s="358"/>
      <c r="BP211" s="358"/>
      <c r="BQ211" s="358"/>
      <c r="BR211" s="358"/>
      <c r="BS211" s="358"/>
      <c r="BT211" s="358"/>
      <c r="BU211" s="358"/>
      <c r="BV211" s="358"/>
      <c r="BW211" s="358"/>
      <c r="BX211" s="355"/>
    </row>
    <row r="212" spans="1:76" ht="19.5" customHeight="1">
      <c r="A212" s="356"/>
      <c r="B212" s="356"/>
      <c r="C212" s="356"/>
      <c r="D212" s="356"/>
      <c r="E212" s="356"/>
      <c r="F212" s="355"/>
      <c r="G212" s="356"/>
      <c r="H212" s="356"/>
      <c r="I212" s="355"/>
      <c r="J212" s="356"/>
      <c r="K212" s="355"/>
      <c r="L212" s="356"/>
      <c r="M212" s="355"/>
      <c r="N212" s="356"/>
      <c r="O212" s="355"/>
      <c r="P212" s="356"/>
      <c r="Q212" s="355"/>
      <c r="R212" s="355"/>
      <c r="S212" s="355"/>
      <c r="T212" s="355"/>
      <c r="U212" s="355"/>
      <c r="V212" s="355"/>
      <c r="W212" s="355"/>
      <c r="X212" s="355"/>
      <c r="Y212" s="355"/>
      <c r="Z212" s="355"/>
      <c r="AA212" s="355"/>
      <c r="AB212" s="355"/>
      <c r="AC212" s="355"/>
      <c r="AD212" s="355"/>
      <c r="AE212" s="355"/>
      <c r="AF212" s="355"/>
      <c r="AG212" s="355"/>
      <c r="AH212" s="355"/>
      <c r="AI212" s="355"/>
      <c r="AJ212" s="355"/>
      <c r="AK212" s="355"/>
      <c r="AL212" s="355"/>
      <c r="AM212" s="355"/>
      <c r="AN212" s="355"/>
      <c r="AO212" s="355"/>
      <c r="AP212" s="355"/>
      <c r="AQ212" s="355"/>
      <c r="AR212" s="355"/>
      <c r="AS212" s="355"/>
      <c r="AT212" s="356"/>
      <c r="AU212" s="356"/>
      <c r="AV212" s="355"/>
      <c r="AW212" s="355"/>
      <c r="AX212" s="356"/>
      <c r="AY212" s="357"/>
      <c r="AZ212" s="357"/>
      <c r="BA212" s="357"/>
      <c r="BB212" s="358"/>
      <c r="BC212" s="357"/>
      <c r="BD212" s="357"/>
      <c r="BE212" s="358"/>
      <c r="BF212" s="357"/>
      <c r="BG212" s="357"/>
      <c r="BH212" s="357"/>
      <c r="BI212" s="357"/>
      <c r="BJ212" s="357"/>
      <c r="BK212" s="357"/>
      <c r="BL212" s="357"/>
      <c r="BM212" s="358"/>
      <c r="BN212" s="358"/>
      <c r="BO212" s="358"/>
      <c r="BP212" s="358"/>
      <c r="BQ212" s="358"/>
      <c r="BR212" s="358"/>
      <c r="BS212" s="358"/>
      <c r="BT212" s="358"/>
      <c r="BU212" s="358"/>
      <c r="BV212" s="358"/>
      <c r="BW212" s="358"/>
      <c r="BX212" s="355"/>
    </row>
    <row r="213" spans="1:76" ht="19.5" customHeight="1">
      <c r="A213" s="356"/>
      <c r="B213" s="356"/>
      <c r="C213" s="356"/>
      <c r="D213" s="356"/>
      <c r="E213" s="356"/>
      <c r="F213" s="355"/>
      <c r="G213" s="356"/>
      <c r="H213" s="356"/>
      <c r="I213" s="355"/>
      <c r="J213" s="356"/>
      <c r="K213" s="355"/>
      <c r="L213" s="356"/>
      <c r="M213" s="355"/>
      <c r="N213" s="356"/>
      <c r="O213" s="355"/>
      <c r="P213" s="356"/>
      <c r="Q213" s="355"/>
      <c r="R213" s="355"/>
      <c r="S213" s="355"/>
      <c r="T213" s="355"/>
      <c r="U213" s="355"/>
      <c r="V213" s="355"/>
      <c r="W213" s="355"/>
      <c r="X213" s="355"/>
      <c r="Y213" s="355"/>
      <c r="Z213" s="355"/>
      <c r="AA213" s="355"/>
      <c r="AB213" s="355"/>
      <c r="AC213" s="355"/>
      <c r="AD213" s="355"/>
      <c r="AE213" s="355"/>
      <c r="AF213" s="355"/>
      <c r="AG213" s="355"/>
      <c r="AH213" s="355"/>
      <c r="AI213" s="355"/>
      <c r="AJ213" s="355"/>
      <c r="AK213" s="355"/>
      <c r="AL213" s="355"/>
      <c r="AM213" s="355"/>
      <c r="AN213" s="355"/>
      <c r="AO213" s="355"/>
      <c r="AP213" s="355"/>
      <c r="AQ213" s="355"/>
      <c r="AR213" s="355"/>
      <c r="AS213" s="355"/>
      <c r="AT213" s="356"/>
      <c r="AU213" s="356"/>
      <c r="AV213" s="355"/>
      <c r="AW213" s="355"/>
      <c r="AX213" s="356"/>
      <c r="AY213" s="357"/>
      <c r="AZ213" s="357"/>
      <c r="BA213" s="357"/>
      <c r="BB213" s="358"/>
      <c r="BC213" s="357"/>
      <c r="BD213" s="357"/>
      <c r="BE213" s="358"/>
      <c r="BF213" s="357"/>
      <c r="BG213" s="357"/>
      <c r="BH213" s="357"/>
      <c r="BI213" s="357"/>
      <c r="BJ213" s="357"/>
      <c r="BK213" s="357"/>
      <c r="BL213" s="357"/>
      <c r="BM213" s="358"/>
      <c r="BN213" s="358"/>
      <c r="BO213" s="358"/>
      <c r="BP213" s="358"/>
      <c r="BQ213" s="358"/>
      <c r="BR213" s="358"/>
      <c r="BS213" s="358"/>
      <c r="BT213" s="358"/>
      <c r="BU213" s="358"/>
      <c r="BV213" s="358"/>
      <c r="BW213" s="358"/>
      <c r="BX213" s="355"/>
    </row>
    <row r="214" spans="1:76" ht="19.5" customHeight="1">
      <c r="A214" s="356"/>
      <c r="B214" s="356"/>
      <c r="C214" s="356"/>
      <c r="D214" s="356"/>
      <c r="E214" s="356"/>
      <c r="F214" s="355"/>
      <c r="G214" s="356"/>
      <c r="H214" s="356"/>
      <c r="I214" s="355"/>
      <c r="J214" s="356"/>
      <c r="K214" s="355"/>
      <c r="L214" s="356"/>
      <c r="M214" s="355"/>
      <c r="N214" s="356"/>
      <c r="O214" s="355"/>
      <c r="P214" s="356"/>
      <c r="Q214" s="355"/>
      <c r="R214" s="355"/>
      <c r="S214" s="355"/>
      <c r="T214" s="355"/>
      <c r="U214" s="355"/>
      <c r="V214" s="355"/>
      <c r="W214" s="355"/>
      <c r="X214" s="355"/>
      <c r="Y214" s="355"/>
      <c r="Z214" s="355"/>
      <c r="AA214" s="355"/>
      <c r="AB214" s="355"/>
      <c r="AC214" s="355"/>
      <c r="AD214" s="355"/>
      <c r="AE214" s="355"/>
      <c r="AF214" s="355"/>
      <c r="AG214" s="355"/>
      <c r="AH214" s="355"/>
      <c r="AI214" s="355"/>
      <c r="AJ214" s="355"/>
      <c r="AK214" s="355"/>
      <c r="AL214" s="355"/>
      <c r="AM214" s="355"/>
      <c r="AN214" s="355"/>
      <c r="AO214" s="355"/>
      <c r="AP214" s="355"/>
      <c r="AQ214" s="355"/>
      <c r="AR214" s="355"/>
      <c r="AS214" s="355"/>
      <c r="AT214" s="356"/>
      <c r="AU214" s="356"/>
      <c r="AV214" s="355"/>
      <c r="AW214" s="355"/>
      <c r="AX214" s="356"/>
      <c r="AY214" s="357"/>
      <c r="AZ214" s="357"/>
      <c r="BA214" s="357"/>
      <c r="BB214" s="358"/>
      <c r="BC214" s="357"/>
      <c r="BD214" s="357"/>
      <c r="BE214" s="358"/>
      <c r="BF214" s="357"/>
      <c r="BG214" s="357"/>
      <c r="BH214" s="357"/>
      <c r="BI214" s="357"/>
      <c r="BJ214" s="357"/>
      <c r="BK214" s="357"/>
      <c r="BL214" s="357"/>
      <c r="BM214" s="358"/>
      <c r="BN214" s="358"/>
      <c r="BO214" s="358"/>
      <c r="BP214" s="358"/>
      <c r="BQ214" s="358"/>
      <c r="BR214" s="358"/>
      <c r="BS214" s="358"/>
      <c r="BT214" s="358"/>
      <c r="BU214" s="358"/>
      <c r="BV214" s="358"/>
      <c r="BW214" s="358"/>
      <c r="BX214" s="355"/>
    </row>
    <row r="215" spans="1:76" ht="19.5" customHeight="1">
      <c r="A215" s="356"/>
      <c r="B215" s="356"/>
      <c r="C215" s="356"/>
      <c r="D215" s="356"/>
      <c r="E215" s="356"/>
      <c r="F215" s="355"/>
      <c r="G215" s="356"/>
      <c r="H215" s="356"/>
      <c r="I215" s="355"/>
      <c r="J215" s="356"/>
      <c r="K215" s="355"/>
      <c r="L215" s="356"/>
      <c r="M215" s="355"/>
      <c r="N215" s="356"/>
      <c r="O215" s="355"/>
      <c r="P215" s="356"/>
      <c r="Q215" s="355"/>
      <c r="R215" s="355"/>
      <c r="S215" s="355"/>
      <c r="T215" s="355"/>
      <c r="U215" s="355"/>
      <c r="V215" s="355"/>
      <c r="W215" s="355"/>
      <c r="X215" s="355"/>
      <c r="Y215" s="355"/>
      <c r="Z215" s="355"/>
      <c r="AA215" s="355"/>
      <c r="AB215" s="355"/>
      <c r="AC215" s="355"/>
      <c r="AD215" s="355"/>
      <c r="AE215" s="355"/>
      <c r="AF215" s="355"/>
      <c r="AG215" s="355"/>
      <c r="AH215" s="355"/>
      <c r="AI215" s="355"/>
      <c r="AJ215" s="355"/>
      <c r="AK215" s="355"/>
      <c r="AL215" s="355"/>
      <c r="AM215" s="355"/>
      <c r="AN215" s="355"/>
      <c r="AO215" s="355"/>
      <c r="AP215" s="355"/>
      <c r="AQ215" s="355"/>
      <c r="AR215" s="355"/>
      <c r="AS215" s="355"/>
      <c r="AT215" s="356"/>
      <c r="AU215" s="356"/>
      <c r="AV215" s="355"/>
      <c r="AW215" s="355"/>
      <c r="AX215" s="356"/>
      <c r="AY215" s="357"/>
      <c r="AZ215" s="357"/>
      <c r="BA215" s="357"/>
      <c r="BB215" s="358"/>
      <c r="BC215" s="357"/>
      <c r="BD215" s="357"/>
      <c r="BE215" s="358"/>
      <c r="BF215" s="357"/>
      <c r="BG215" s="357"/>
      <c r="BH215" s="357"/>
      <c r="BI215" s="357"/>
      <c r="BJ215" s="357"/>
      <c r="BK215" s="357"/>
      <c r="BL215" s="357"/>
      <c r="BM215" s="358"/>
      <c r="BN215" s="358"/>
      <c r="BO215" s="358"/>
      <c r="BP215" s="358"/>
      <c r="BQ215" s="358"/>
      <c r="BR215" s="358"/>
      <c r="BS215" s="358"/>
      <c r="BT215" s="358"/>
      <c r="BU215" s="358"/>
      <c r="BV215" s="358"/>
      <c r="BW215" s="358"/>
      <c r="BX215" s="355"/>
    </row>
    <row r="216" spans="1:76" ht="19.5" customHeight="1">
      <c r="A216" s="356"/>
      <c r="B216" s="356"/>
      <c r="C216" s="356"/>
      <c r="D216" s="356"/>
      <c r="E216" s="356"/>
      <c r="F216" s="355"/>
      <c r="G216" s="356"/>
      <c r="H216" s="356"/>
      <c r="I216" s="355"/>
      <c r="J216" s="356"/>
      <c r="K216" s="355"/>
      <c r="L216" s="356"/>
      <c r="M216" s="355"/>
      <c r="N216" s="356"/>
      <c r="O216" s="355"/>
      <c r="P216" s="356"/>
      <c r="Q216" s="355"/>
      <c r="R216" s="355"/>
      <c r="S216" s="355"/>
      <c r="T216" s="355"/>
      <c r="U216" s="355"/>
      <c r="V216" s="355"/>
      <c r="W216" s="355"/>
      <c r="X216" s="355"/>
      <c r="Y216" s="355"/>
      <c r="Z216" s="355"/>
      <c r="AA216" s="355"/>
      <c r="AB216" s="355"/>
      <c r="AC216" s="355"/>
      <c r="AD216" s="355"/>
      <c r="AE216" s="355"/>
      <c r="AF216" s="355"/>
      <c r="AG216" s="355"/>
      <c r="AH216" s="355"/>
      <c r="AI216" s="355"/>
      <c r="AJ216" s="355"/>
      <c r="AK216" s="355"/>
      <c r="AL216" s="355"/>
      <c r="AM216" s="355"/>
      <c r="AN216" s="355"/>
      <c r="AO216" s="355"/>
      <c r="AP216" s="355"/>
      <c r="AQ216" s="355"/>
      <c r="AR216" s="355"/>
      <c r="AS216" s="355"/>
      <c r="AT216" s="356"/>
      <c r="AU216" s="356"/>
      <c r="AV216" s="355"/>
      <c r="AW216" s="355"/>
      <c r="AX216" s="356"/>
      <c r="AY216" s="357"/>
      <c r="AZ216" s="357"/>
      <c r="BA216" s="357"/>
      <c r="BB216" s="358"/>
      <c r="BC216" s="357"/>
      <c r="BD216" s="357"/>
      <c r="BE216" s="358"/>
      <c r="BF216" s="357"/>
      <c r="BG216" s="357"/>
      <c r="BH216" s="357"/>
      <c r="BI216" s="357"/>
      <c r="BJ216" s="357"/>
      <c r="BK216" s="357"/>
      <c r="BL216" s="357"/>
      <c r="BM216" s="358"/>
      <c r="BN216" s="358"/>
      <c r="BO216" s="358"/>
      <c r="BP216" s="358"/>
      <c r="BQ216" s="358"/>
      <c r="BR216" s="358"/>
      <c r="BS216" s="358"/>
      <c r="BT216" s="358"/>
      <c r="BU216" s="358"/>
      <c r="BV216" s="358"/>
      <c r="BW216" s="358"/>
      <c r="BX216" s="355"/>
    </row>
    <row r="217" spans="1:76" ht="19.5" customHeight="1">
      <c r="A217" s="356"/>
      <c r="B217" s="356"/>
      <c r="C217" s="356"/>
      <c r="D217" s="356"/>
      <c r="E217" s="356"/>
      <c r="F217" s="355"/>
      <c r="G217" s="356"/>
      <c r="H217" s="356"/>
      <c r="I217" s="355"/>
      <c r="J217" s="356"/>
      <c r="K217" s="355"/>
      <c r="L217" s="356"/>
      <c r="M217" s="355"/>
      <c r="N217" s="356"/>
      <c r="O217" s="355"/>
      <c r="P217" s="356"/>
      <c r="Q217" s="355"/>
      <c r="R217" s="355"/>
      <c r="S217" s="355"/>
      <c r="T217" s="355"/>
      <c r="U217" s="355"/>
      <c r="V217" s="355"/>
      <c r="W217" s="355"/>
      <c r="X217" s="355"/>
      <c r="Y217" s="355"/>
      <c r="Z217" s="355"/>
      <c r="AA217" s="355"/>
      <c r="AB217" s="355"/>
      <c r="AC217" s="355"/>
      <c r="AD217" s="355"/>
      <c r="AE217" s="355"/>
      <c r="AF217" s="355"/>
      <c r="AG217" s="355"/>
      <c r="AH217" s="355"/>
      <c r="AI217" s="355"/>
      <c r="AJ217" s="355"/>
      <c r="AK217" s="355"/>
      <c r="AL217" s="355"/>
      <c r="AM217" s="355"/>
      <c r="AN217" s="355"/>
      <c r="AO217" s="355"/>
      <c r="AP217" s="355"/>
      <c r="AQ217" s="355"/>
      <c r="AR217" s="355"/>
      <c r="AS217" s="355"/>
      <c r="AT217" s="356"/>
      <c r="AU217" s="356"/>
      <c r="AV217" s="355"/>
      <c r="AW217" s="355"/>
      <c r="AX217" s="356"/>
      <c r="AY217" s="357"/>
      <c r="AZ217" s="357"/>
      <c r="BA217" s="357"/>
      <c r="BB217" s="358"/>
      <c r="BC217" s="357"/>
      <c r="BD217" s="357"/>
      <c r="BE217" s="358"/>
      <c r="BF217" s="357"/>
      <c r="BG217" s="357"/>
      <c r="BH217" s="357"/>
      <c r="BI217" s="357"/>
      <c r="BJ217" s="357"/>
      <c r="BK217" s="357"/>
      <c r="BL217" s="357"/>
      <c r="BM217" s="358"/>
      <c r="BN217" s="358"/>
      <c r="BO217" s="358"/>
      <c r="BP217" s="358"/>
      <c r="BQ217" s="358"/>
      <c r="BR217" s="358"/>
      <c r="BS217" s="358"/>
      <c r="BT217" s="358"/>
      <c r="BU217" s="358"/>
      <c r="BV217" s="358"/>
      <c r="BW217" s="358"/>
      <c r="BX217" s="355"/>
    </row>
    <row r="218" spans="1:76" ht="19.5" customHeight="1">
      <c r="A218" s="356"/>
      <c r="B218" s="356"/>
      <c r="C218" s="356"/>
      <c r="D218" s="356"/>
      <c r="E218" s="356"/>
      <c r="F218" s="355"/>
      <c r="G218" s="356"/>
      <c r="H218" s="356"/>
      <c r="I218" s="355"/>
      <c r="J218" s="356"/>
      <c r="K218" s="355"/>
      <c r="L218" s="356"/>
      <c r="M218" s="355"/>
      <c r="N218" s="356"/>
      <c r="O218" s="355"/>
      <c r="P218" s="356"/>
      <c r="Q218" s="355"/>
      <c r="R218" s="355"/>
      <c r="S218" s="355"/>
      <c r="T218" s="355"/>
      <c r="U218" s="355"/>
      <c r="V218" s="355"/>
      <c r="W218" s="355"/>
      <c r="X218" s="355"/>
      <c r="Y218" s="355"/>
      <c r="Z218" s="355"/>
      <c r="AA218" s="355"/>
      <c r="AB218" s="355"/>
      <c r="AC218" s="355"/>
      <c r="AD218" s="355"/>
      <c r="AE218" s="355"/>
      <c r="AF218" s="355"/>
      <c r="AG218" s="355"/>
      <c r="AH218" s="355"/>
      <c r="AI218" s="355"/>
      <c r="AJ218" s="355"/>
      <c r="AK218" s="355"/>
      <c r="AL218" s="355"/>
      <c r="AM218" s="355"/>
      <c r="AN218" s="355"/>
      <c r="AO218" s="355"/>
      <c r="AP218" s="355"/>
      <c r="AQ218" s="355"/>
      <c r="AR218" s="355"/>
      <c r="AS218" s="355"/>
      <c r="AT218" s="356"/>
      <c r="AU218" s="356"/>
      <c r="AV218" s="355"/>
      <c r="AW218" s="355"/>
      <c r="AX218" s="356"/>
      <c r="AY218" s="357"/>
      <c r="AZ218" s="357"/>
      <c r="BA218" s="357"/>
      <c r="BB218" s="358"/>
      <c r="BC218" s="357"/>
      <c r="BD218" s="357"/>
      <c r="BE218" s="358"/>
      <c r="BF218" s="357"/>
      <c r="BG218" s="357"/>
      <c r="BH218" s="357"/>
      <c r="BI218" s="357"/>
      <c r="BJ218" s="357"/>
      <c r="BK218" s="357"/>
      <c r="BL218" s="357"/>
      <c r="BM218" s="358"/>
      <c r="BN218" s="358"/>
      <c r="BO218" s="358"/>
      <c r="BP218" s="358"/>
      <c r="BQ218" s="358"/>
      <c r="BR218" s="358"/>
      <c r="BS218" s="358"/>
      <c r="BT218" s="358"/>
      <c r="BU218" s="358"/>
      <c r="BV218" s="358"/>
      <c r="BW218" s="358"/>
      <c r="BX218" s="355"/>
    </row>
    <row r="219" spans="1:76" ht="19.5" customHeight="1">
      <c r="A219" s="356"/>
      <c r="B219" s="356"/>
      <c r="C219" s="356"/>
      <c r="D219" s="356"/>
      <c r="E219" s="356"/>
      <c r="F219" s="355"/>
      <c r="G219" s="356"/>
      <c r="H219" s="356"/>
      <c r="I219" s="355"/>
      <c r="J219" s="356"/>
      <c r="K219" s="355"/>
      <c r="L219" s="356"/>
      <c r="M219" s="355"/>
      <c r="N219" s="356"/>
      <c r="O219" s="355"/>
      <c r="P219" s="356"/>
      <c r="Q219" s="355"/>
      <c r="R219" s="355"/>
      <c r="S219" s="355"/>
      <c r="T219" s="355"/>
      <c r="U219" s="355"/>
      <c r="V219" s="355"/>
      <c r="W219" s="355"/>
      <c r="X219" s="355"/>
      <c r="Y219" s="355"/>
      <c r="Z219" s="355"/>
      <c r="AA219" s="355"/>
      <c r="AB219" s="355"/>
      <c r="AC219" s="355"/>
      <c r="AD219" s="355"/>
      <c r="AE219" s="355"/>
      <c r="AF219" s="355"/>
      <c r="AG219" s="355"/>
      <c r="AH219" s="355"/>
      <c r="AI219" s="355"/>
      <c r="AJ219" s="355"/>
      <c r="AK219" s="355"/>
      <c r="AL219" s="355"/>
      <c r="AM219" s="355"/>
      <c r="AN219" s="355"/>
      <c r="AO219" s="355"/>
      <c r="AP219" s="355"/>
      <c r="AQ219" s="355"/>
      <c r="AR219" s="355"/>
      <c r="AS219" s="355"/>
      <c r="AT219" s="356"/>
      <c r="AU219" s="356"/>
      <c r="AV219" s="355"/>
      <c r="AW219" s="355"/>
      <c r="AX219" s="356"/>
      <c r="AY219" s="357"/>
      <c r="AZ219" s="357"/>
      <c r="BA219" s="357"/>
      <c r="BB219" s="358"/>
      <c r="BC219" s="357"/>
      <c r="BD219" s="357"/>
      <c r="BE219" s="358"/>
      <c r="BF219" s="357"/>
      <c r="BG219" s="357"/>
      <c r="BH219" s="357"/>
      <c r="BI219" s="357"/>
      <c r="BJ219" s="357"/>
      <c r="BK219" s="357"/>
      <c r="BL219" s="357"/>
      <c r="BM219" s="358"/>
      <c r="BN219" s="358"/>
      <c r="BO219" s="358"/>
      <c r="BP219" s="358"/>
      <c r="BQ219" s="358"/>
      <c r="BR219" s="358"/>
      <c r="BS219" s="358"/>
      <c r="BT219" s="358"/>
      <c r="BU219" s="358"/>
      <c r="BV219" s="358"/>
      <c r="BW219" s="358"/>
      <c r="BX219" s="355"/>
    </row>
    <row r="220" spans="1:76" ht="19.5" customHeight="1">
      <c r="A220" s="356"/>
      <c r="B220" s="356"/>
      <c r="C220" s="356"/>
      <c r="D220" s="356"/>
      <c r="E220" s="356"/>
      <c r="F220" s="355"/>
      <c r="G220" s="356"/>
      <c r="H220" s="356"/>
      <c r="I220" s="355"/>
      <c r="J220" s="356"/>
      <c r="K220" s="355"/>
      <c r="L220" s="356"/>
      <c r="M220" s="355"/>
      <c r="N220" s="356"/>
      <c r="O220" s="355"/>
      <c r="P220" s="356"/>
      <c r="Q220" s="355"/>
      <c r="R220" s="355"/>
      <c r="S220" s="355"/>
      <c r="T220" s="355"/>
      <c r="U220" s="355"/>
      <c r="V220" s="355"/>
      <c r="W220" s="355"/>
      <c r="X220" s="355"/>
      <c r="Y220" s="355"/>
      <c r="Z220" s="355"/>
      <c r="AA220" s="355"/>
      <c r="AB220" s="355"/>
      <c r="AC220" s="355"/>
      <c r="AD220" s="355"/>
      <c r="AE220" s="355"/>
      <c r="AF220" s="355"/>
      <c r="AG220" s="355"/>
      <c r="AH220" s="355"/>
      <c r="AI220" s="355"/>
      <c r="AJ220" s="355"/>
      <c r="AK220" s="355"/>
      <c r="AL220" s="355"/>
      <c r="AM220" s="355"/>
      <c r="AN220" s="355"/>
      <c r="AO220" s="355"/>
      <c r="AP220" s="355"/>
      <c r="AQ220" s="355"/>
      <c r="AR220" s="355"/>
      <c r="AS220" s="355"/>
      <c r="AT220" s="356"/>
      <c r="AU220" s="356"/>
      <c r="AV220" s="355"/>
      <c r="AW220" s="355"/>
      <c r="AX220" s="356"/>
      <c r="AY220" s="357"/>
      <c r="AZ220" s="357"/>
      <c r="BA220" s="357"/>
      <c r="BB220" s="358"/>
      <c r="BC220" s="357"/>
      <c r="BD220" s="357"/>
      <c r="BE220" s="358"/>
      <c r="BF220" s="357"/>
      <c r="BG220" s="357"/>
      <c r="BH220" s="357"/>
      <c r="BI220" s="357"/>
      <c r="BJ220" s="357"/>
      <c r="BK220" s="357"/>
      <c r="BL220" s="357"/>
      <c r="BM220" s="358"/>
      <c r="BN220" s="358"/>
      <c r="BO220" s="358"/>
      <c r="BP220" s="358"/>
      <c r="BQ220" s="358"/>
      <c r="BR220" s="358"/>
      <c r="BS220" s="358"/>
      <c r="BT220" s="358"/>
      <c r="BU220" s="358"/>
      <c r="BV220" s="358"/>
      <c r="BW220" s="358"/>
      <c r="BX220" s="355"/>
    </row>
    <row r="221" spans="1:76" ht="19.5" customHeight="1">
      <c r="A221" s="356"/>
      <c r="B221" s="356"/>
      <c r="C221" s="356"/>
      <c r="D221" s="356"/>
      <c r="E221" s="356"/>
      <c r="F221" s="355"/>
      <c r="G221" s="356"/>
      <c r="H221" s="356"/>
      <c r="I221" s="355"/>
      <c r="J221" s="356"/>
      <c r="K221" s="355"/>
      <c r="L221" s="356"/>
      <c r="M221" s="355"/>
      <c r="N221" s="356"/>
      <c r="O221" s="355"/>
      <c r="P221" s="356"/>
      <c r="Q221" s="355"/>
      <c r="R221" s="355"/>
      <c r="S221" s="355"/>
      <c r="T221" s="355"/>
      <c r="U221" s="355"/>
      <c r="V221" s="355"/>
      <c r="W221" s="355"/>
      <c r="X221" s="355"/>
      <c r="Y221" s="355"/>
      <c r="Z221" s="355"/>
      <c r="AA221" s="355"/>
      <c r="AB221" s="355"/>
      <c r="AC221" s="355"/>
      <c r="AD221" s="355"/>
      <c r="AE221" s="355"/>
      <c r="AF221" s="355"/>
      <c r="AG221" s="355"/>
      <c r="AH221" s="355"/>
      <c r="AI221" s="355"/>
      <c r="AJ221" s="355"/>
      <c r="AK221" s="355"/>
      <c r="AL221" s="355"/>
      <c r="AM221" s="355"/>
      <c r="AN221" s="355"/>
      <c r="AO221" s="355"/>
      <c r="AP221" s="355"/>
      <c r="AQ221" s="355"/>
      <c r="AR221" s="355"/>
      <c r="AS221" s="355"/>
      <c r="AT221" s="356"/>
      <c r="AU221" s="356"/>
      <c r="AV221" s="355"/>
      <c r="AW221" s="355"/>
      <c r="AX221" s="356"/>
      <c r="AY221" s="357"/>
      <c r="AZ221" s="357"/>
      <c r="BA221" s="357"/>
      <c r="BB221" s="358"/>
      <c r="BC221" s="357"/>
      <c r="BD221" s="357"/>
      <c r="BE221" s="358"/>
      <c r="BF221" s="357"/>
      <c r="BG221" s="357"/>
      <c r="BH221" s="357"/>
      <c r="BI221" s="357"/>
      <c r="BJ221" s="357"/>
      <c r="BK221" s="357"/>
      <c r="BL221" s="357"/>
      <c r="BM221" s="358"/>
      <c r="BN221" s="358"/>
      <c r="BO221" s="358"/>
      <c r="BP221" s="358"/>
      <c r="BQ221" s="358"/>
      <c r="BR221" s="358"/>
      <c r="BS221" s="358"/>
      <c r="BT221" s="358"/>
      <c r="BU221" s="358"/>
      <c r="BV221" s="358"/>
      <c r="BW221" s="358"/>
      <c r="BX221" s="355"/>
    </row>
    <row r="222" spans="1:76" ht="19.5" customHeight="1">
      <c r="A222" s="356"/>
      <c r="B222" s="356"/>
      <c r="C222" s="356"/>
      <c r="D222" s="356"/>
      <c r="E222" s="356"/>
      <c r="F222" s="355"/>
      <c r="G222" s="356"/>
      <c r="H222" s="356"/>
      <c r="I222" s="355"/>
      <c r="J222" s="356"/>
      <c r="K222" s="355"/>
      <c r="L222" s="356"/>
      <c r="M222" s="355"/>
      <c r="N222" s="356"/>
      <c r="O222" s="355"/>
      <c r="P222" s="356"/>
      <c r="Q222" s="355"/>
      <c r="R222" s="355"/>
      <c r="S222" s="355"/>
      <c r="T222" s="355"/>
      <c r="U222" s="355"/>
      <c r="V222" s="355"/>
      <c r="W222" s="355"/>
      <c r="X222" s="355"/>
      <c r="Y222" s="355"/>
      <c r="Z222" s="355"/>
      <c r="AA222" s="355"/>
      <c r="AB222" s="355"/>
      <c r="AC222" s="355"/>
      <c r="AD222" s="355"/>
      <c r="AE222" s="355"/>
      <c r="AF222" s="355"/>
      <c r="AG222" s="355"/>
      <c r="AH222" s="355"/>
      <c r="AI222" s="355"/>
      <c r="AJ222" s="355"/>
      <c r="AK222" s="355"/>
      <c r="AL222" s="355"/>
      <c r="AM222" s="355"/>
      <c r="AN222" s="355"/>
      <c r="AO222" s="355"/>
      <c r="AP222" s="355"/>
      <c r="AQ222" s="355"/>
      <c r="AR222" s="355"/>
      <c r="AS222" s="355"/>
      <c r="AT222" s="356"/>
      <c r="AU222" s="356"/>
      <c r="AV222" s="355"/>
      <c r="AW222" s="355"/>
      <c r="AX222" s="356"/>
      <c r="AY222" s="357"/>
      <c r="AZ222" s="357"/>
      <c r="BA222" s="357"/>
      <c r="BB222" s="358"/>
      <c r="BC222" s="357"/>
      <c r="BD222" s="357"/>
      <c r="BE222" s="358"/>
      <c r="BF222" s="357"/>
      <c r="BG222" s="357"/>
      <c r="BH222" s="357"/>
      <c r="BI222" s="357"/>
      <c r="BJ222" s="357"/>
      <c r="BK222" s="357"/>
      <c r="BL222" s="357"/>
      <c r="BM222" s="358"/>
      <c r="BN222" s="358"/>
      <c r="BO222" s="358"/>
      <c r="BP222" s="358"/>
      <c r="BQ222" s="358"/>
      <c r="BR222" s="358"/>
      <c r="BS222" s="358"/>
      <c r="BT222" s="358"/>
      <c r="BU222" s="358"/>
      <c r="BV222" s="358"/>
      <c r="BW222" s="358"/>
      <c r="BX222" s="355"/>
    </row>
    <row r="223" spans="1:76" ht="19.5" customHeight="1">
      <c r="A223" s="356"/>
      <c r="B223" s="356"/>
      <c r="C223" s="356"/>
      <c r="D223" s="356"/>
      <c r="E223" s="356"/>
      <c r="F223" s="355"/>
      <c r="G223" s="356"/>
      <c r="H223" s="356"/>
      <c r="I223" s="355"/>
      <c r="J223" s="356"/>
      <c r="K223" s="355"/>
      <c r="L223" s="356"/>
      <c r="M223" s="355"/>
      <c r="N223" s="356"/>
      <c r="O223" s="355"/>
      <c r="P223" s="356"/>
      <c r="Q223" s="355"/>
      <c r="R223" s="355"/>
      <c r="S223" s="355"/>
      <c r="T223" s="355"/>
      <c r="U223" s="355"/>
      <c r="V223" s="355"/>
      <c r="W223" s="355"/>
      <c r="X223" s="355"/>
      <c r="Y223" s="355"/>
      <c r="Z223" s="355"/>
      <c r="AA223" s="355"/>
      <c r="AB223" s="355"/>
      <c r="AC223" s="355"/>
      <c r="AD223" s="355"/>
      <c r="AE223" s="355"/>
      <c r="AF223" s="355"/>
      <c r="AG223" s="355"/>
      <c r="AH223" s="355"/>
      <c r="AI223" s="355"/>
      <c r="AJ223" s="355"/>
      <c r="AK223" s="355"/>
      <c r="AL223" s="355"/>
      <c r="AM223" s="355"/>
      <c r="AN223" s="355"/>
      <c r="AO223" s="355"/>
      <c r="AP223" s="355"/>
      <c r="AQ223" s="355"/>
      <c r="AR223" s="355"/>
      <c r="AS223" s="355"/>
      <c r="AT223" s="356"/>
      <c r="AU223" s="356"/>
      <c r="AV223" s="355"/>
      <c r="AW223" s="355"/>
      <c r="AX223" s="356"/>
      <c r="AY223" s="357"/>
      <c r="AZ223" s="357"/>
      <c r="BA223" s="357"/>
      <c r="BB223" s="358"/>
      <c r="BC223" s="357"/>
      <c r="BD223" s="357"/>
      <c r="BE223" s="358"/>
      <c r="BF223" s="357"/>
      <c r="BG223" s="357"/>
      <c r="BH223" s="357"/>
      <c r="BI223" s="357"/>
      <c r="BJ223" s="357"/>
      <c r="BK223" s="357"/>
      <c r="BL223" s="357"/>
      <c r="BM223" s="358"/>
      <c r="BN223" s="358"/>
      <c r="BO223" s="358"/>
      <c r="BP223" s="358"/>
      <c r="BQ223" s="358"/>
      <c r="BR223" s="358"/>
      <c r="BS223" s="358"/>
      <c r="BT223" s="358"/>
      <c r="BU223" s="358"/>
      <c r="BV223" s="358"/>
      <c r="BW223" s="358"/>
      <c r="BX223" s="355"/>
    </row>
    <row r="224" spans="1:76" ht="19.5" customHeight="1">
      <c r="A224" s="356"/>
      <c r="B224" s="356"/>
      <c r="C224" s="356"/>
      <c r="D224" s="356"/>
      <c r="E224" s="356"/>
      <c r="F224" s="355"/>
      <c r="G224" s="356"/>
      <c r="H224" s="356"/>
      <c r="I224" s="355"/>
      <c r="J224" s="356"/>
      <c r="K224" s="355"/>
      <c r="L224" s="356"/>
      <c r="M224" s="355"/>
      <c r="N224" s="356"/>
      <c r="O224" s="355"/>
      <c r="P224" s="356"/>
      <c r="Q224" s="355"/>
      <c r="R224" s="355"/>
      <c r="S224" s="355"/>
      <c r="T224" s="355"/>
      <c r="U224" s="355"/>
      <c r="V224" s="355"/>
      <c r="W224" s="355"/>
      <c r="X224" s="355"/>
      <c r="Y224" s="355"/>
      <c r="Z224" s="355"/>
      <c r="AA224" s="355"/>
      <c r="AB224" s="355"/>
      <c r="AC224" s="355"/>
      <c r="AD224" s="355"/>
      <c r="AE224" s="355"/>
      <c r="AF224" s="355"/>
      <c r="AG224" s="355"/>
      <c r="AH224" s="355"/>
      <c r="AI224" s="355"/>
      <c r="AJ224" s="355"/>
      <c r="AK224" s="355"/>
      <c r="AL224" s="355"/>
      <c r="AM224" s="355"/>
      <c r="AN224" s="355"/>
      <c r="AO224" s="355"/>
      <c r="AP224" s="355"/>
      <c r="AQ224" s="355"/>
      <c r="AR224" s="355"/>
      <c r="AS224" s="355"/>
      <c r="AT224" s="356"/>
      <c r="AU224" s="356"/>
      <c r="AV224" s="355"/>
      <c r="AW224" s="355"/>
      <c r="AX224" s="356"/>
      <c r="AY224" s="357"/>
      <c r="AZ224" s="357"/>
      <c r="BA224" s="357"/>
      <c r="BB224" s="358"/>
      <c r="BC224" s="357"/>
      <c r="BD224" s="357"/>
      <c r="BE224" s="358"/>
      <c r="BF224" s="357"/>
      <c r="BG224" s="357"/>
      <c r="BH224" s="357"/>
      <c r="BI224" s="357"/>
      <c r="BJ224" s="357"/>
      <c r="BK224" s="357"/>
      <c r="BL224" s="357"/>
      <c r="BM224" s="358"/>
      <c r="BN224" s="358"/>
      <c r="BO224" s="358"/>
      <c r="BP224" s="358"/>
      <c r="BQ224" s="358"/>
      <c r="BR224" s="358"/>
      <c r="BS224" s="358"/>
      <c r="BT224" s="358"/>
      <c r="BU224" s="358"/>
      <c r="BV224" s="358"/>
      <c r="BW224" s="358"/>
      <c r="BX224" s="355"/>
    </row>
    <row r="225" spans="1:76" ht="19.5" customHeight="1">
      <c r="A225" s="356"/>
      <c r="B225" s="356"/>
      <c r="C225" s="356"/>
      <c r="D225" s="356"/>
      <c r="E225" s="356"/>
      <c r="F225" s="355"/>
      <c r="G225" s="356"/>
      <c r="H225" s="356"/>
      <c r="I225" s="355"/>
      <c r="J225" s="356"/>
      <c r="K225" s="355"/>
      <c r="L225" s="356"/>
      <c r="M225" s="355"/>
      <c r="N225" s="356"/>
      <c r="O225" s="355"/>
      <c r="P225" s="356"/>
      <c r="Q225" s="355"/>
      <c r="R225" s="355"/>
      <c r="S225" s="355"/>
      <c r="T225" s="355"/>
      <c r="U225" s="355"/>
      <c r="V225" s="355"/>
      <c r="W225" s="355"/>
      <c r="X225" s="355"/>
      <c r="Y225" s="355"/>
      <c r="Z225" s="355"/>
      <c r="AA225" s="355"/>
      <c r="AB225" s="355"/>
      <c r="AC225" s="355"/>
      <c r="AD225" s="355"/>
      <c r="AE225" s="355"/>
      <c r="AF225" s="355"/>
      <c r="AG225" s="355"/>
      <c r="AH225" s="355"/>
      <c r="AI225" s="355"/>
      <c r="AJ225" s="355"/>
      <c r="AK225" s="355"/>
      <c r="AL225" s="355"/>
      <c r="AM225" s="355"/>
      <c r="AN225" s="355"/>
      <c r="AO225" s="355"/>
      <c r="AP225" s="355"/>
      <c r="AQ225" s="355"/>
      <c r="AR225" s="355"/>
      <c r="AS225" s="355"/>
      <c r="AT225" s="356"/>
      <c r="AU225" s="356"/>
      <c r="AV225" s="355"/>
      <c r="AW225" s="355"/>
      <c r="AX225" s="356"/>
      <c r="AY225" s="357"/>
      <c r="AZ225" s="357"/>
      <c r="BA225" s="357"/>
      <c r="BB225" s="358"/>
      <c r="BC225" s="357"/>
      <c r="BD225" s="357"/>
      <c r="BE225" s="358"/>
      <c r="BF225" s="357"/>
      <c r="BG225" s="357"/>
      <c r="BH225" s="357"/>
      <c r="BI225" s="357"/>
      <c r="BJ225" s="357"/>
      <c r="BK225" s="357"/>
      <c r="BL225" s="357"/>
      <c r="BM225" s="358"/>
      <c r="BN225" s="358"/>
      <c r="BO225" s="358"/>
      <c r="BP225" s="358"/>
      <c r="BQ225" s="358"/>
      <c r="BR225" s="358"/>
      <c r="BS225" s="358"/>
      <c r="BT225" s="358"/>
      <c r="BU225" s="358"/>
      <c r="BV225" s="358"/>
      <c r="BW225" s="358"/>
      <c r="BX225" s="355"/>
    </row>
    <row r="226" spans="1:76" ht="19.5" customHeight="1">
      <c r="A226" s="356"/>
      <c r="B226" s="356"/>
      <c r="C226" s="356"/>
      <c r="D226" s="356"/>
      <c r="E226" s="356"/>
      <c r="F226" s="355"/>
      <c r="G226" s="356"/>
      <c r="H226" s="356"/>
      <c r="I226" s="355"/>
      <c r="J226" s="356"/>
      <c r="K226" s="355"/>
      <c r="L226" s="356"/>
      <c r="M226" s="355"/>
      <c r="N226" s="356"/>
      <c r="O226" s="355"/>
      <c r="P226" s="356"/>
      <c r="Q226" s="355"/>
      <c r="R226" s="355"/>
      <c r="S226" s="355"/>
      <c r="T226" s="355"/>
      <c r="U226" s="355"/>
      <c r="V226" s="355"/>
      <c r="W226" s="355"/>
      <c r="X226" s="355"/>
      <c r="Y226" s="355"/>
      <c r="Z226" s="355"/>
      <c r="AA226" s="355"/>
      <c r="AB226" s="355"/>
      <c r="AC226" s="355"/>
      <c r="AD226" s="355"/>
      <c r="AE226" s="355"/>
      <c r="AF226" s="355"/>
      <c r="AG226" s="355"/>
      <c r="AH226" s="355"/>
      <c r="AI226" s="355"/>
      <c r="AJ226" s="355"/>
      <c r="AK226" s="355"/>
      <c r="AL226" s="355"/>
      <c r="AM226" s="355"/>
      <c r="AN226" s="355"/>
      <c r="AO226" s="355"/>
      <c r="AP226" s="355"/>
      <c r="AQ226" s="355"/>
      <c r="AR226" s="355"/>
      <c r="AS226" s="355"/>
      <c r="AT226" s="356"/>
      <c r="AU226" s="356"/>
      <c r="AV226" s="355"/>
      <c r="AW226" s="355"/>
      <c r="AX226" s="356"/>
      <c r="AY226" s="357"/>
      <c r="AZ226" s="357"/>
      <c r="BA226" s="357"/>
      <c r="BB226" s="358"/>
      <c r="BC226" s="357"/>
      <c r="BD226" s="357"/>
      <c r="BE226" s="358"/>
      <c r="BF226" s="357"/>
      <c r="BG226" s="357"/>
      <c r="BH226" s="357"/>
      <c r="BI226" s="357"/>
      <c r="BJ226" s="357"/>
      <c r="BK226" s="357"/>
      <c r="BL226" s="357"/>
      <c r="BM226" s="358"/>
      <c r="BN226" s="358"/>
      <c r="BO226" s="358"/>
      <c r="BP226" s="358"/>
      <c r="BQ226" s="358"/>
      <c r="BR226" s="358"/>
      <c r="BS226" s="358"/>
      <c r="BT226" s="358"/>
      <c r="BU226" s="358"/>
      <c r="BV226" s="358"/>
      <c r="BW226" s="358"/>
      <c r="BX226" s="355"/>
    </row>
    <row r="227" spans="1:76" ht="19.5" customHeight="1">
      <c r="A227" s="356"/>
      <c r="B227" s="356"/>
      <c r="C227" s="356"/>
      <c r="D227" s="356"/>
      <c r="E227" s="356"/>
      <c r="F227" s="355"/>
      <c r="G227" s="356"/>
      <c r="H227" s="356"/>
      <c r="I227" s="355"/>
      <c r="J227" s="356"/>
      <c r="K227" s="355"/>
      <c r="L227" s="356"/>
      <c r="M227" s="355"/>
      <c r="N227" s="356"/>
      <c r="O227" s="355"/>
      <c r="P227" s="356"/>
      <c r="Q227" s="355"/>
      <c r="R227" s="355"/>
      <c r="S227" s="355"/>
      <c r="T227" s="355"/>
      <c r="U227" s="355"/>
      <c r="V227" s="355"/>
      <c r="W227" s="355"/>
      <c r="X227" s="355"/>
      <c r="Y227" s="355"/>
      <c r="Z227" s="355"/>
      <c r="AA227" s="355"/>
      <c r="AB227" s="355"/>
      <c r="AC227" s="355"/>
      <c r="AD227" s="355"/>
      <c r="AE227" s="355"/>
      <c r="AF227" s="355"/>
      <c r="AG227" s="355"/>
      <c r="AH227" s="355"/>
      <c r="AI227" s="355"/>
      <c r="AJ227" s="355"/>
      <c r="AK227" s="355"/>
      <c r="AL227" s="355"/>
      <c r="AM227" s="355"/>
      <c r="AN227" s="355"/>
      <c r="AO227" s="355"/>
      <c r="AP227" s="355"/>
      <c r="AQ227" s="355"/>
      <c r="AR227" s="355"/>
      <c r="AS227" s="355"/>
      <c r="AT227" s="356"/>
      <c r="AU227" s="356"/>
      <c r="AV227" s="355"/>
      <c r="AW227" s="355"/>
      <c r="AX227" s="356"/>
      <c r="AY227" s="357"/>
      <c r="AZ227" s="357"/>
      <c r="BA227" s="357"/>
      <c r="BB227" s="358"/>
      <c r="BC227" s="357"/>
      <c r="BD227" s="357"/>
      <c r="BE227" s="358"/>
      <c r="BF227" s="357"/>
      <c r="BG227" s="357"/>
      <c r="BH227" s="357"/>
      <c r="BI227" s="357"/>
      <c r="BJ227" s="357"/>
      <c r="BK227" s="357"/>
      <c r="BL227" s="357"/>
      <c r="BM227" s="358"/>
      <c r="BN227" s="358"/>
      <c r="BO227" s="358"/>
      <c r="BP227" s="358"/>
      <c r="BQ227" s="358"/>
      <c r="BR227" s="358"/>
      <c r="BS227" s="358"/>
      <c r="BT227" s="358"/>
      <c r="BU227" s="358"/>
      <c r="BV227" s="358"/>
      <c r="BW227" s="358"/>
      <c r="BX227" s="355"/>
    </row>
    <row r="228" spans="1:76" ht="19.5" customHeight="1">
      <c r="A228" s="356"/>
      <c r="B228" s="356"/>
      <c r="C228" s="356"/>
      <c r="D228" s="356"/>
      <c r="E228" s="356"/>
      <c r="F228" s="355"/>
      <c r="G228" s="356"/>
      <c r="H228" s="356"/>
      <c r="I228" s="355"/>
      <c r="J228" s="356"/>
      <c r="K228" s="355"/>
      <c r="L228" s="356"/>
      <c r="M228" s="355"/>
      <c r="N228" s="356"/>
      <c r="O228" s="355"/>
      <c r="P228" s="356"/>
      <c r="Q228" s="355"/>
      <c r="R228" s="355"/>
      <c r="S228" s="355"/>
      <c r="T228" s="355"/>
      <c r="U228" s="355"/>
      <c r="V228" s="355"/>
      <c r="W228" s="355"/>
      <c r="X228" s="355"/>
      <c r="Y228" s="355"/>
      <c r="Z228" s="355"/>
      <c r="AA228" s="355"/>
      <c r="AB228" s="355"/>
      <c r="AC228" s="355"/>
      <c r="AD228" s="355"/>
      <c r="AE228" s="355"/>
      <c r="AF228" s="355"/>
      <c r="AG228" s="355"/>
      <c r="AH228" s="355"/>
      <c r="AI228" s="355"/>
      <c r="AJ228" s="355"/>
      <c r="AK228" s="355"/>
      <c r="AL228" s="355"/>
      <c r="AM228" s="355"/>
      <c r="AN228" s="355"/>
      <c r="AO228" s="355"/>
      <c r="AP228" s="355"/>
      <c r="AQ228" s="355"/>
      <c r="AR228" s="355"/>
      <c r="AS228" s="355"/>
      <c r="AT228" s="356"/>
      <c r="AU228" s="356"/>
      <c r="AV228" s="355"/>
      <c r="AW228" s="355"/>
      <c r="AX228" s="356"/>
      <c r="AY228" s="357"/>
      <c r="AZ228" s="357"/>
      <c r="BA228" s="357"/>
      <c r="BB228" s="358"/>
      <c r="BC228" s="357"/>
      <c r="BD228" s="357"/>
      <c r="BE228" s="358"/>
      <c r="BF228" s="357"/>
      <c r="BG228" s="357"/>
      <c r="BH228" s="357"/>
      <c r="BI228" s="357"/>
      <c r="BJ228" s="357"/>
      <c r="BK228" s="357"/>
      <c r="BL228" s="357"/>
      <c r="BM228" s="358"/>
      <c r="BN228" s="358"/>
      <c r="BO228" s="358"/>
      <c r="BP228" s="358"/>
      <c r="BQ228" s="358"/>
      <c r="BR228" s="358"/>
      <c r="BS228" s="358"/>
      <c r="BT228" s="358"/>
      <c r="BU228" s="358"/>
      <c r="BV228" s="358"/>
      <c r="BW228" s="358"/>
      <c r="BX228" s="355"/>
    </row>
    <row r="229" spans="1:76" ht="19.5" customHeight="1">
      <c r="A229" s="356"/>
      <c r="B229" s="356"/>
      <c r="C229" s="356"/>
      <c r="D229" s="356"/>
      <c r="E229" s="356"/>
      <c r="F229" s="355"/>
      <c r="G229" s="356"/>
      <c r="H229" s="356"/>
      <c r="I229" s="355"/>
      <c r="J229" s="356"/>
      <c r="K229" s="355"/>
      <c r="L229" s="356"/>
      <c r="M229" s="355"/>
      <c r="N229" s="356"/>
      <c r="O229" s="355"/>
      <c r="P229" s="356"/>
      <c r="Q229" s="355"/>
      <c r="R229" s="355"/>
      <c r="S229" s="355"/>
      <c r="T229" s="355"/>
      <c r="U229" s="355"/>
      <c r="V229" s="355"/>
      <c r="W229" s="355"/>
      <c r="X229" s="355"/>
      <c r="Y229" s="355"/>
      <c r="Z229" s="355"/>
      <c r="AA229" s="355"/>
      <c r="AB229" s="355"/>
      <c r="AC229" s="355"/>
      <c r="AD229" s="355"/>
      <c r="AE229" s="355"/>
      <c r="AF229" s="355"/>
      <c r="AG229" s="355"/>
      <c r="AH229" s="355"/>
      <c r="AI229" s="355"/>
      <c r="AJ229" s="355"/>
      <c r="AK229" s="355"/>
      <c r="AL229" s="355"/>
      <c r="AM229" s="355"/>
      <c r="AN229" s="355"/>
      <c r="AO229" s="355"/>
      <c r="AP229" s="355"/>
      <c r="AQ229" s="355"/>
      <c r="AR229" s="355"/>
      <c r="AS229" s="355"/>
      <c r="AT229" s="356"/>
      <c r="AU229" s="356"/>
      <c r="AV229" s="355"/>
      <c r="AW229" s="355"/>
      <c r="AX229" s="356"/>
      <c r="AY229" s="357"/>
      <c r="AZ229" s="357"/>
      <c r="BA229" s="357"/>
      <c r="BB229" s="358"/>
      <c r="BC229" s="357"/>
      <c r="BD229" s="357"/>
      <c r="BE229" s="358"/>
      <c r="BF229" s="357"/>
      <c r="BG229" s="357"/>
      <c r="BH229" s="357"/>
      <c r="BI229" s="357"/>
      <c r="BJ229" s="357"/>
      <c r="BK229" s="357"/>
      <c r="BL229" s="357"/>
      <c r="BM229" s="358"/>
      <c r="BN229" s="358"/>
      <c r="BO229" s="358"/>
      <c r="BP229" s="358"/>
      <c r="BQ229" s="358"/>
      <c r="BR229" s="358"/>
      <c r="BS229" s="358"/>
      <c r="BT229" s="358"/>
      <c r="BU229" s="358"/>
      <c r="BV229" s="358"/>
      <c r="BW229" s="358"/>
      <c r="BX229" s="355"/>
    </row>
    <row r="230" spans="1:76" ht="19.5" customHeight="1">
      <c r="A230" s="356"/>
      <c r="B230" s="356"/>
      <c r="C230" s="356"/>
      <c r="D230" s="356"/>
      <c r="E230" s="356"/>
      <c r="F230" s="355"/>
      <c r="G230" s="356"/>
      <c r="H230" s="356"/>
      <c r="I230" s="355"/>
      <c r="J230" s="356"/>
      <c r="K230" s="355"/>
      <c r="L230" s="356"/>
      <c r="M230" s="355"/>
      <c r="N230" s="356"/>
      <c r="O230" s="355"/>
      <c r="P230" s="356"/>
      <c r="Q230" s="355"/>
      <c r="R230" s="355"/>
      <c r="S230" s="355"/>
      <c r="T230" s="355"/>
      <c r="U230" s="355"/>
      <c r="V230" s="355"/>
      <c r="W230" s="355"/>
      <c r="X230" s="355"/>
      <c r="Y230" s="355"/>
      <c r="Z230" s="355"/>
      <c r="AA230" s="355"/>
      <c r="AB230" s="355"/>
      <c r="AC230" s="355"/>
      <c r="AD230" s="355"/>
      <c r="AE230" s="355"/>
      <c r="AF230" s="355"/>
      <c r="AG230" s="355"/>
      <c r="AH230" s="355"/>
      <c r="AI230" s="355"/>
      <c r="AJ230" s="355"/>
      <c r="AK230" s="355"/>
      <c r="AL230" s="355"/>
      <c r="AM230" s="355"/>
      <c r="AN230" s="355"/>
      <c r="AO230" s="355"/>
      <c r="AP230" s="355"/>
      <c r="AQ230" s="355"/>
      <c r="AR230" s="355"/>
      <c r="AS230" s="355"/>
      <c r="AT230" s="356"/>
      <c r="AU230" s="356"/>
      <c r="AV230" s="355"/>
      <c r="AW230" s="355"/>
      <c r="AX230" s="356"/>
      <c r="AY230" s="357"/>
      <c r="AZ230" s="357"/>
      <c r="BA230" s="357"/>
      <c r="BB230" s="358"/>
      <c r="BC230" s="357"/>
      <c r="BD230" s="357"/>
      <c r="BE230" s="358"/>
      <c r="BF230" s="357"/>
      <c r="BG230" s="357"/>
      <c r="BH230" s="357"/>
      <c r="BI230" s="357"/>
      <c r="BJ230" s="357"/>
      <c r="BK230" s="357"/>
      <c r="BL230" s="357"/>
      <c r="BM230" s="358"/>
      <c r="BN230" s="358"/>
      <c r="BO230" s="358"/>
      <c r="BP230" s="358"/>
      <c r="BQ230" s="358"/>
      <c r="BR230" s="358"/>
      <c r="BS230" s="358"/>
      <c r="BT230" s="358"/>
      <c r="BU230" s="358"/>
      <c r="BV230" s="358"/>
      <c r="BW230" s="358"/>
      <c r="BX230" s="355"/>
    </row>
    <row r="231" spans="1:76" ht="19.5" customHeight="1">
      <c r="A231" s="356"/>
      <c r="B231" s="356"/>
      <c r="C231" s="356"/>
      <c r="D231" s="356"/>
      <c r="E231" s="356"/>
      <c r="F231" s="355"/>
      <c r="G231" s="356"/>
      <c r="H231" s="356"/>
      <c r="I231" s="355"/>
      <c r="J231" s="356"/>
      <c r="K231" s="355"/>
      <c r="L231" s="356"/>
      <c r="M231" s="355"/>
      <c r="N231" s="356"/>
      <c r="O231" s="355"/>
      <c r="P231" s="356"/>
      <c r="Q231" s="355"/>
      <c r="R231" s="355"/>
      <c r="S231" s="355"/>
      <c r="T231" s="355"/>
      <c r="U231" s="355"/>
      <c r="V231" s="355"/>
      <c r="W231" s="355"/>
      <c r="X231" s="355"/>
      <c r="Y231" s="355"/>
      <c r="Z231" s="355"/>
      <c r="AA231" s="355"/>
      <c r="AB231" s="355"/>
      <c r="AC231" s="355"/>
      <c r="AD231" s="355"/>
      <c r="AE231" s="355"/>
      <c r="AF231" s="355"/>
      <c r="AG231" s="355"/>
      <c r="AH231" s="355"/>
      <c r="AI231" s="355"/>
      <c r="AJ231" s="355"/>
      <c r="AK231" s="355"/>
      <c r="AL231" s="355"/>
      <c r="AM231" s="355"/>
      <c r="AN231" s="355"/>
      <c r="AO231" s="355"/>
      <c r="AP231" s="355"/>
      <c r="AQ231" s="355"/>
      <c r="AR231" s="355"/>
      <c r="AS231" s="355"/>
      <c r="AT231" s="356"/>
      <c r="AU231" s="356"/>
      <c r="AV231" s="355"/>
      <c r="AW231" s="355"/>
      <c r="AX231" s="356"/>
      <c r="AY231" s="357"/>
      <c r="AZ231" s="357"/>
      <c r="BA231" s="357"/>
      <c r="BB231" s="358"/>
      <c r="BC231" s="357"/>
      <c r="BD231" s="357"/>
      <c r="BE231" s="358"/>
      <c r="BF231" s="357"/>
      <c r="BG231" s="357"/>
      <c r="BH231" s="357"/>
      <c r="BI231" s="357"/>
      <c r="BJ231" s="357"/>
      <c r="BK231" s="357"/>
      <c r="BL231" s="357"/>
      <c r="BM231" s="358"/>
      <c r="BN231" s="358"/>
      <c r="BO231" s="358"/>
      <c r="BP231" s="358"/>
      <c r="BQ231" s="358"/>
      <c r="BR231" s="358"/>
      <c r="BS231" s="358"/>
      <c r="BT231" s="358"/>
      <c r="BU231" s="358"/>
      <c r="BV231" s="358"/>
      <c r="BW231" s="358"/>
      <c r="BX231" s="355"/>
    </row>
    <row r="232" spans="1:76" ht="19.5" customHeight="1">
      <c r="A232" s="356"/>
      <c r="B232" s="356"/>
      <c r="C232" s="356"/>
      <c r="D232" s="356"/>
      <c r="E232" s="356"/>
      <c r="F232" s="355"/>
      <c r="G232" s="356"/>
      <c r="H232" s="356"/>
      <c r="I232" s="355"/>
      <c r="J232" s="356"/>
      <c r="K232" s="355"/>
      <c r="L232" s="356"/>
      <c r="M232" s="355"/>
      <c r="N232" s="356"/>
      <c r="O232" s="355"/>
      <c r="P232" s="356"/>
      <c r="Q232" s="355"/>
      <c r="R232" s="355"/>
      <c r="S232" s="355"/>
      <c r="T232" s="355"/>
      <c r="U232" s="355"/>
      <c r="V232" s="355"/>
      <c r="W232" s="355"/>
      <c r="X232" s="355"/>
      <c r="Y232" s="355"/>
      <c r="Z232" s="355"/>
      <c r="AA232" s="355"/>
      <c r="AB232" s="355"/>
      <c r="AC232" s="355"/>
      <c r="AD232" s="355"/>
      <c r="AE232" s="355"/>
      <c r="AF232" s="355"/>
      <c r="AG232" s="355"/>
      <c r="AH232" s="355"/>
      <c r="AI232" s="355"/>
      <c r="AJ232" s="355"/>
      <c r="AK232" s="355"/>
      <c r="AL232" s="355"/>
      <c r="AM232" s="355"/>
      <c r="AN232" s="355"/>
      <c r="AO232" s="355"/>
      <c r="AP232" s="355"/>
      <c r="AQ232" s="355"/>
      <c r="AR232" s="355"/>
      <c r="AS232" s="355"/>
      <c r="AT232" s="356"/>
      <c r="AU232" s="356"/>
      <c r="AV232" s="355"/>
      <c r="AW232" s="355"/>
      <c r="AX232" s="356"/>
      <c r="AY232" s="357"/>
      <c r="AZ232" s="357"/>
      <c r="BA232" s="357"/>
      <c r="BB232" s="358"/>
      <c r="BC232" s="357"/>
      <c r="BD232" s="357"/>
      <c r="BE232" s="358"/>
      <c r="BF232" s="357"/>
      <c r="BG232" s="357"/>
      <c r="BH232" s="357"/>
      <c r="BI232" s="357"/>
      <c r="BJ232" s="357"/>
      <c r="BK232" s="357"/>
      <c r="BL232" s="357"/>
      <c r="BM232" s="358"/>
      <c r="BN232" s="358"/>
      <c r="BO232" s="358"/>
      <c r="BP232" s="358"/>
      <c r="BQ232" s="358"/>
      <c r="BR232" s="358"/>
      <c r="BS232" s="358"/>
      <c r="BT232" s="358"/>
      <c r="BU232" s="358"/>
      <c r="BV232" s="358"/>
      <c r="BW232" s="358"/>
      <c r="BX232" s="355"/>
    </row>
    <row r="233" spans="1:76" ht="19.5" customHeight="1">
      <c r="A233" s="356"/>
      <c r="B233" s="356"/>
      <c r="C233" s="356"/>
      <c r="D233" s="356"/>
      <c r="E233" s="356"/>
      <c r="F233" s="355"/>
      <c r="G233" s="356"/>
      <c r="H233" s="356"/>
      <c r="I233" s="355"/>
      <c r="J233" s="356"/>
      <c r="K233" s="355"/>
      <c r="L233" s="356"/>
      <c r="M233" s="355"/>
      <c r="N233" s="356"/>
      <c r="O233" s="355"/>
      <c r="P233" s="356"/>
      <c r="Q233" s="355"/>
      <c r="R233" s="355"/>
      <c r="S233" s="355"/>
      <c r="T233" s="355"/>
      <c r="U233" s="355"/>
      <c r="V233" s="355"/>
      <c r="W233" s="355"/>
      <c r="X233" s="355"/>
      <c r="Y233" s="355"/>
      <c r="Z233" s="355"/>
      <c r="AA233" s="355"/>
      <c r="AB233" s="355"/>
      <c r="AC233" s="355"/>
      <c r="AD233" s="355"/>
      <c r="AE233" s="355"/>
      <c r="AF233" s="355"/>
      <c r="AG233" s="355"/>
      <c r="AH233" s="355"/>
      <c r="AI233" s="355"/>
      <c r="AJ233" s="355"/>
      <c r="AK233" s="355"/>
      <c r="AL233" s="355"/>
      <c r="AM233" s="355"/>
      <c r="AN233" s="355"/>
      <c r="AO233" s="355"/>
      <c r="AP233" s="355"/>
      <c r="AQ233" s="355"/>
      <c r="AR233" s="355"/>
      <c r="AS233" s="355"/>
      <c r="AT233" s="356"/>
      <c r="AU233" s="356"/>
      <c r="AV233" s="355"/>
      <c r="AW233" s="355"/>
      <c r="AX233" s="356"/>
      <c r="AY233" s="357"/>
      <c r="AZ233" s="357"/>
      <c r="BA233" s="357"/>
      <c r="BB233" s="358"/>
      <c r="BC233" s="357"/>
      <c r="BD233" s="357"/>
      <c r="BE233" s="358"/>
      <c r="BF233" s="357"/>
      <c r="BG233" s="357"/>
      <c r="BH233" s="357"/>
      <c r="BI233" s="357"/>
      <c r="BJ233" s="357"/>
      <c r="BK233" s="357"/>
      <c r="BL233" s="357"/>
      <c r="BM233" s="358"/>
      <c r="BN233" s="358"/>
      <c r="BO233" s="358"/>
      <c r="BP233" s="358"/>
      <c r="BQ233" s="358"/>
      <c r="BR233" s="358"/>
      <c r="BS233" s="358"/>
      <c r="BT233" s="358"/>
      <c r="BU233" s="358"/>
      <c r="BV233" s="358"/>
      <c r="BW233" s="358"/>
      <c r="BX233" s="355"/>
    </row>
    <row r="234" spans="1:76" ht="19.5" customHeight="1">
      <c r="A234" s="356"/>
      <c r="B234" s="356"/>
      <c r="C234" s="356"/>
      <c r="D234" s="356"/>
      <c r="E234" s="356"/>
      <c r="F234" s="355"/>
      <c r="G234" s="356"/>
      <c r="H234" s="356"/>
      <c r="I234" s="355"/>
      <c r="J234" s="356"/>
      <c r="K234" s="355"/>
      <c r="L234" s="356"/>
      <c r="M234" s="355"/>
      <c r="N234" s="356"/>
      <c r="O234" s="355"/>
      <c r="P234" s="356"/>
      <c r="Q234" s="355"/>
      <c r="R234" s="355"/>
      <c r="S234" s="355"/>
      <c r="T234" s="355"/>
      <c r="U234" s="355"/>
      <c r="V234" s="355"/>
      <c r="W234" s="355"/>
      <c r="X234" s="355"/>
      <c r="Y234" s="355"/>
      <c r="Z234" s="355"/>
      <c r="AA234" s="355"/>
      <c r="AB234" s="355"/>
      <c r="AC234" s="355"/>
      <c r="AD234" s="355"/>
      <c r="AE234" s="355"/>
      <c r="AF234" s="355"/>
      <c r="AG234" s="355"/>
      <c r="AH234" s="355"/>
      <c r="AI234" s="355"/>
      <c r="AJ234" s="355"/>
      <c r="AK234" s="355"/>
      <c r="AL234" s="355"/>
      <c r="AM234" s="355"/>
      <c r="AN234" s="355"/>
      <c r="AO234" s="355"/>
      <c r="AP234" s="355"/>
      <c r="AQ234" s="355"/>
      <c r="AR234" s="355"/>
      <c r="AS234" s="355"/>
      <c r="AT234" s="356"/>
      <c r="AU234" s="356"/>
      <c r="AV234" s="355"/>
      <c r="AW234" s="355"/>
      <c r="AX234" s="356"/>
      <c r="AY234" s="357"/>
      <c r="AZ234" s="357"/>
      <c r="BA234" s="357"/>
      <c r="BB234" s="358"/>
      <c r="BC234" s="357"/>
      <c r="BD234" s="357"/>
      <c r="BE234" s="358"/>
      <c r="BF234" s="357"/>
      <c r="BG234" s="357"/>
      <c r="BH234" s="357"/>
      <c r="BI234" s="357"/>
      <c r="BJ234" s="357"/>
      <c r="BK234" s="357"/>
      <c r="BL234" s="357"/>
      <c r="BM234" s="358"/>
      <c r="BN234" s="358"/>
      <c r="BO234" s="358"/>
      <c r="BP234" s="358"/>
      <c r="BQ234" s="358"/>
      <c r="BR234" s="358"/>
      <c r="BS234" s="358"/>
      <c r="BT234" s="358"/>
      <c r="BU234" s="358"/>
      <c r="BV234" s="358"/>
      <c r="BW234" s="358"/>
      <c r="BX234" s="355"/>
    </row>
    <row r="235" spans="1:76" ht="19.5" customHeight="1">
      <c r="A235" s="356"/>
      <c r="B235" s="356"/>
      <c r="C235" s="356"/>
      <c r="D235" s="356"/>
      <c r="E235" s="356"/>
      <c r="F235" s="355"/>
      <c r="G235" s="356"/>
      <c r="H235" s="356"/>
      <c r="I235" s="355"/>
      <c r="J235" s="356"/>
      <c r="K235" s="355"/>
      <c r="L235" s="356"/>
      <c r="M235" s="355"/>
      <c r="N235" s="356"/>
      <c r="O235" s="355"/>
      <c r="P235" s="356"/>
      <c r="Q235" s="355"/>
      <c r="R235" s="355"/>
      <c r="S235" s="355"/>
      <c r="T235" s="355"/>
      <c r="U235" s="355"/>
      <c r="V235" s="355"/>
      <c r="W235" s="355"/>
      <c r="X235" s="355"/>
      <c r="Y235" s="355"/>
      <c r="Z235" s="355"/>
      <c r="AA235" s="355"/>
      <c r="AB235" s="355"/>
      <c r="AC235" s="355"/>
      <c r="AD235" s="355"/>
      <c r="AE235" s="355"/>
      <c r="AF235" s="355"/>
      <c r="AG235" s="355"/>
      <c r="AH235" s="355"/>
      <c r="AI235" s="355"/>
      <c r="AJ235" s="355"/>
      <c r="AK235" s="355"/>
      <c r="AL235" s="355"/>
      <c r="AM235" s="355"/>
      <c r="AN235" s="355"/>
      <c r="AO235" s="355"/>
      <c r="AP235" s="355"/>
      <c r="AQ235" s="355"/>
      <c r="AR235" s="355"/>
      <c r="AS235" s="355"/>
      <c r="AT235" s="356"/>
      <c r="AU235" s="356"/>
      <c r="AV235" s="355"/>
      <c r="AW235" s="355"/>
      <c r="AX235" s="356"/>
      <c r="AY235" s="357"/>
      <c r="AZ235" s="357"/>
      <c r="BA235" s="357"/>
      <c r="BB235" s="358"/>
      <c r="BC235" s="357"/>
      <c r="BD235" s="357"/>
      <c r="BE235" s="358"/>
      <c r="BF235" s="357"/>
      <c r="BG235" s="357"/>
      <c r="BH235" s="357"/>
      <c r="BI235" s="357"/>
      <c r="BJ235" s="357"/>
      <c r="BK235" s="357"/>
      <c r="BL235" s="357"/>
      <c r="BM235" s="358"/>
      <c r="BN235" s="358"/>
      <c r="BO235" s="358"/>
      <c r="BP235" s="358"/>
      <c r="BQ235" s="358"/>
      <c r="BR235" s="358"/>
      <c r="BS235" s="358"/>
      <c r="BT235" s="358"/>
      <c r="BU235" s="358"/>
      <c r="BV235" s="358"/>
      <c r="BW235" s="358"/>
      <c r="BX235" s="355"/>
    </row>
    <row r="236" spans="1:76" ht="19.5" customHeight="1">
      <c r="A236" s="356"/>
      <c r="B236" s="356"/>
      <c r="C236" s="356"/>
      <c r="D236" s="356"/>
      <c r="E236" s="356"/>
      <c r="F236" s="355"/>
      <c r="G236" s="356"/>
      <c r="H236" s="356"/>
      <c r="I236" s="355"/>
      <c r="J236" s="356"/>
      <c r="K236" s="355"/>
      <c r="L236" s="356"/>
      <c r="M236" s="355"/>
      <c r="N236" s="356"/>
      <c r="O236" s="355"/>
      <c r="P236" s="356"/>
      <c r="Q236" s="355"/>
      <c r="R236" s="355"/>
      <c r="S236" s="355"/>
      <c r="T236" s="355"/>
      <c r="U236" s="355"/>
      <c r="V236" s="355"/>
      <c r="W236" s="355"/>
      <c r="X236" s="355"/>
      <c r="Y236" s="355"/>
      <c r="Z236" s="355"/>
      <c r="AA236" s="355"/>
      <c r="AB236" s="355"/>
      <c r="AC236" s="355"/>
      <c r="AD236" s="355"/>
      <c r="AE236" s="355"/>
      <c r="AF236" s="355"/>
      <c r="AG236" s="355"/>
      <c r="AH236" s="355"/>
      <c r="AI236" s="355"/>
      <c r="AJ236" s="355"/>
      <c r="AK236" s="355"/>
      <c r="AL236" s="355"/>
      <c r="AM236" s="355"/>
      <c r="AN236" s="355"/>
      <c r="AO236" s="355"/>
      <c r="AP236" s="355"/>
      <c r="AQ236" s="355"/>
      <c r="AR236" s="355"/>
      <c r="AS236" s="355"/>
      <c r="AT236" s="356"/>
      <c r="AU236" s="356"/>
      <c r="AV236" s="355"/>
      <c r="AW236" s="355"/>
      <c r="AX236" s="356"/>
      <c r="AY236" s="357"/>
      <c r="AZ236" s="357"/>
      <c r="BA236" s="357"/>
      <c r="BB236" s="358"/>
      <c r="BC236" s="357"/>
      <c r="BD236" s="357"/>
      <c r="BE236" s="358"/>
      <c r="BF236" s="357"/>
      <c r="BG236" s="357"/>
      <c r="BH236" s="357"/>
      <c r="BI236" s="357"/>
      <c r="BJ236" s="357"/>
      <c r="BK236" s="357"/>
      <c r="BL236" s="357"/>
      <c r="BM236" s="358"/>
      <c r="BN236" s="358"/>
      <c r="BO236" s="358"/>
      <c r="BP236" s="358"/>
      <c r="BQ236" s="358"/>
      <c r="BR236" s="358"/>
      <c r="BS236" s="358"/>
      <c r="BT236" s="358"/>
      <c r="BU236" s="358"/>
      <c r="BV236" s="358"/>
      <c r="BW236" s="358"/>
      <c r="BX236" s="355"/>
    </row>
    <row r="237" spans="1:76" ht="19.5" customHeight="1">
      <c r="A237" s="356"/>
      <c r="B237" s="356"/>
      <c r="C237" s="356"/>
      <c r="D237" s="356"/>
      <c r="E237" s="356"/>
      <c r="F237" s="355"/>
      <c r="G237" s="356"/>
      <c r="H237" s="356"/>
      <c r="I237" s="355"/>
      <c r="J237" s="356"/>
      <c r="K237" s="355"/>
      <c r="L237" s="356"/>
      <c r="M237" s="355"/>
      <c r="N237" s="356"/>
      <c r="O237" s="355"/>
      <c r="P237" s="356"/>
      <c r="Q237" s="355"/>
      <c r="R237" s="355"/>
      <c r="S237" s="355"/>
      <c r="T237" s="355"/>
      <c r="U237" s="355"/>
      <c r="V237" s="355"/>
      <c r="W237" s="355"/>
      <c r="X237" s="355"/>
      <c r="Y237" s="355"/>
      <c r="Z237" s="355"/>
      <c r="AA237" s="355"/>
      <c r="AB237" s="355"/>
      <c r="AC237" s="355"/>
      <c r="AD237" s="355"/>
      <c r="AE237" s="355"/>
      <c r="AF237" s="355"/>
      <c r="AG237" s="355"/>
      <c r="AH237" s="355"/>
      <c r="AI237" s="355"/>
      <c r="AJ237" s="355"/>
      <c r="AK237" s="355"/>
      <c r="AL237" s="355"/>
      <c r="AM237" s="355"/>
      <c r="AN237" s="355"/>
      <c r="AO237" s="355"/>
      <c r="AP237" s="355"/>
      <c r="AQ237" s="355"/>
      <c r="AR237" s="355"/>
      <c r="AS237" s="355"/>
      <c r="AT237" s="356"/>
      <c r="AU237" s="356"/>
      <c r="AV237" s="355"/>
      <c r="AW237" s="355"/>
      <c r="AX237" s="356"/>
      <c r="AY237" s="357"/>
      <c r="AZ237" s="357"/>
      <c r="BA237" s="357"/>
      <c r="BB237" s="358"/>
      <c r="BC237" s="357"/>
      <c r="BD237" s="357"/>
      <c r="BE237" s="358"/>
      <c r="BF237" s="357"/>
      <c r="BG237" s="357"/>
      <c r="BH237" s="357"/>
      <c r="BI237" s="357"/>
      <c r="BJ237" s="357"/>
      <c r="BK237" s="357"/>
      <c r="BL237" s="357"/>
      <c r="BM237" s="358"/>
      <c r="BN237" s="358"/>
      <c r="BO237" s="358"/>
      <c r="BP237" s="358"/>
      <c r="BQ237" s="358"/>
      <c r="BR237" s="358"/>
      <c r="BS237" s="358"/>
      <c r="BT237" s="358"/>
      <c r="BU237" s="358"/>
      <c r="BV237" s="358"/>
      <c r="BW237" s="358"/>
      <c r="BX237" s="355"/>
    </row>
    <row r="238" spans="1:76" ht="19.5" customHeight="1">
      <c r="A238" s="356"/>
      <c r="B238" s="356"/>
      <c r="C238" s="356"/>
      <c r="D238" s="356"/>
      <c r="E238" s="356"/>
      <c r="F238" s="355"/>
      <c r="G238" s="356"/>
      <c r="H238" s="356"/>
      <c r="I238" s="355"/>
      <c r="J238" s="356"/>
      <c r="K238" s="355"/>
      <c r="L238" s="356"/>
      <c r="M238" s="355"/>
      <c r="N238" s="356"/>
      <c r="O238" s="355"/>
      <c r="P238" s="356"/>
      <c r="Q238" s="355"/>
      <c r="R238" s="355"/>
      <c r="S238" s="355"/>
      <c r="T238" s="355"/>
      <c r="U238" s="355"/>
      <c r="V238" s="355"/>
      <c r="W238" s="355"/>
      <c r="X238" s="355"/>
      <c r="Y238" s="355"/>
      <c r="Z238" s="355"/>
      <c r="AA238" s="355"/>
      <c r="AB238" s="355"/>
      <c r="AC238" s="355"/>
      <c r="AD238" s="355"/>
      <c r="AE238" s="355"/>
      <c r="AF238" s="355"/>
      <c r="AG238" s="355"/>
      <c r="AH238" s="355"/>
      <c r="AI238" s="355"/>
      <c r="AJ238" s="355"/>
      <c r="AK238" s="355"/>
      <c r="AL238" s="355"/>
      <c r="AM238" s="355"/>
      <c r="AN238" s="355"/>
      <c r="AO238" s="355"/>
      <c r="AP238" s="355"/>
      <c r="AQ238" s="355"/>
      <c r="AR238" s="355"/>
      <c r="AS238" s="355"/>
      <c r="AT238" s="356"/>
      <c r="AU238" s="356"/>
      <c r="AV238" s="355"/>
      <c r="AW238" s="355"/>
      <c r="AX238" s="356"/>
      <c r="AY238" s="357"/>
      <c r="AZ238" s="357"/>
      <c r="BA238" s="357"/>
      <c r="BB238" s="358"/>
      <c r="BC238" s="357"/>
      <c r="BD238" s="357"/>
      <c r="BE238" s="358"/>
      <c r="BF238" s="357"/>
      <c r="BG238" s="357"/>
      <c r="BH238" s="357"/>
      <c r="BI238" s="357"/>
      <c r="BJ238" s="357"/>
      <c r="BK238" s="357"/>
      <c r="BL238" s="357"/>
      <c r="BM238" s="358"/>
      <c r="BN238" s="358"/>
      <c r="BO238" s="358"/>
      <c r="BP238" s="358"/>
      <c r="BQ238" s="358"/>
      <c r="BR238" s="358"/>
      <c r="BS238" s="358"/>
      <c r="BT238" s="358"/>
      <c r="BU238" s="358"/>
      <c r="BV238" s="358"/>
      <c r="BW238" s="358"/>
      <c r="BX238" s="355"/>
    </row>
    <row r="239" spans="1:76" ht="19.5" customHeight="1">
      <c r="A239" s="356"/>
      <c r="B239" s="356"/>
      <c r="C239" s="356"/>
      <c r="D239" s="356"/>
      <c r="E239" s="356"/>
      <c r="F239" s="355"/>
      <c r="G239" s="356"/>
      <c r="H239" s="356"/>
      <c r="I239" s="355"/>
      <c r="J239" s="356"/>
      <c r="K239" s="355"/>
      <c r="L239" s="356"/>
      <c r="M239" s="355"/>
      <c r="N239" s="356"/>
      <c r="O239" s="355"/>
      <c r="P239" s="356"/>
      <c r="Q239" s="355"/>
      <c r="R239" s="355"/>
      <c r="S239" s="355"/>
      <c r="T239" s="355"/>
      <c r="U239" s="355"/>
      <c r="V239" s="355"/>
      <c r="W239" s="355"/>
      <c r="X239" s="355"/>
      <c r="Y239" s="355"/>
      <c r="Z239" s="355"/>
      <c r="AA239" s="355"/>
      <c r="AB239" s="355"/>
      <c r="AC239" s="355"/>
      <c r="AD239" s="355"/>
      <c r="AE239" s="355"/>
      <c r="AF239" s="355"/>
      <c r="AG239" s="355"/>
      <c r="AH239" s="355"/>
      <c r="AI239" s="355"/>
      <c r="AJ239" s="355"/>
      <c r="AK239" s="355"/>
      <c r="AL239" s="355"/>
      <c r="AM239" s="355"/>
      <c r="AN239" s="355"/>
      <c r="AO239" s="355"/>
      <c r="AP239" s="355"/>
      <c r="AQ239" s="355"/>
      <c r="AR239" s="355"/>
      <c r="AS239" s="355"/>
      <c r="AT239" s="356"/>
      <c r="AU239" s="356"/>
      <c r="AV239" s="355"/>
      <c r="AW239" s="355"/>
      <c r="AX239" s="356"/>
      <c r="AY239" s="357"/>
      <c r="AZ239" s="357"/>
      <c r="BA239" s="357"/>
      <c r="BB239" s="358"/>
      <c r="BC239" s="357"/>
      <c r="BD239" s="357"/>
      <c r="BE239" s="358"/>
      <c r="BF239" s="357"/>
      <c r="BG239" s="357"/>
      <c r="BH239" s="357"/>
      <c r="BI239" s="357"/>
      <c r="BJ239" s="357"/>
      <c r="BK239" s="357"/>
      <c r="BL239" s="357"/>
      <c r="BM239" s="358"/>
      <c r="BN239" s="358"/>
      <c r="BO239" s="358"/>
      <c r="BP239" s="358"/>
      <c r="BQ239" s="358"/>
      <c r="BR239" s="358"/>
      <c r="BS239" s="358"/>
      <c r="BT239" s="358"/>
      <c r="BU239" s="358"/>
      <c r="BV239" s="358"/>
      <c r="BW239" s="358"/>
      <c r="BX239" s="355"/>
    </row>
    <row r="240" spans="1:76" ht="19.5" customHeight="1">
      <c r="A240" s="356"/>
      <c r="B240" s="356"/>
      <c r="C240" s="356"/>
      <c r="D240" s="356"/>
      <c r="E240" s="356"/>
      <c r="F240" s="355"/>
      <c r="G240" s="356"/>
      <c r="H240" s="356"/>
      <c r="I240" s="355"/>
      <c r="J240" s="356"/>
      <c r="K240" s="355"/>
      <c r="L240" s="356"/>
      <c r="M240" s="355"/>
      <c r="N240" s="356"/>
      <c r="O240" s="355"/>
      <c r="P240" s="356"/>
      <c r="Q240" s="355"/>
      <c r="R240" s="355"/>
      <c r="S240" s="355"/>
      <c r="T240" s="355"/>
      <c r="U240" s="355"/>
      <c r="V240" s="355"/>
      <c r="W240" s="355"/>
      <c r="X240" s="355"/>
      <c r="Y240" s="355"/>
      <c r="Z240" s="355"/>
      <c r="AA240" s="355"/>
      <c r="AB240" s="355"/>
      <c r="AC240" s="355"/>
      <c r="AD240" s="355"/>
      <c r="AE240" s="355"/>
      <c r="AF240" s="355"/>
      <c r="AG240" s="355"/>
      <c r="AH240" s="355"/>
      <c r="AI240" s="355"/>
      <c r="AJ240" s="355"/>
      <c r="AK240" s="355"/>
      <c r="AL240" s="355"/>
      <c r="AM240" s="355"/>
      <c r="AN240" s="355"/>
      <c r="AO240" s="355"/>
      <c r="AP240" s="355"/>
      <c r="AQ240" s="355"/>
      <c r="AR240" s="355"/>
      <c r="AS240" s="355"/>
      <c r="AT240" s="356"/>
      <c r="AU240" s="356"/>
      <c r="AV240" s="355"/>
      <c r="AW240" s="355"/>
      <c r="AX240" s="356"/>
      <c r="AY240" s="357"/>
      <c r="AZ240" s="357"/>
      <c r="BA240" s="357"/>
      <c r="BB240" s="358"/>
      <c r="BC240" s="357"/>
      <c r="BD240" s="357"/>
      <c r="BE240" s="358"/>
      <c r="BF240" s="357"/>
      <c r="BG240" s="357"/>
      <c r="BH240" s="357"/>
      <c r="BI240" s="357"/>
      <c r="BJ240" s="357"/>
      <c r="BK240" s="357"/>
      <c r="BL240" s="357"/>
      <c r="BM240" s="358"/>
      <c r="BN240" s="358"/>
      <c r="BO240" s="358"/>
      <c r="BP240" s="358"/>
      <c r="BQ240" s="358"/>
      <c r="BR240" s="358"/>
      <c r="BS240" s="358"/>
      <c r="BT240" s="358"/>
      <c r="BU240" s="358"/>
      <c r="BV240" s="358"/>
      <c r="BW240" s="358"/>
      <c r="BX240" s="355"/>
    </row>
    <row r="241" spans="1:76" ht="19.5" customHeight="1">
      <c r="A241" s="356"/>
      <c r="B241" s="356"/>
      <c r="C241" s="356"/>
      <c r="D241" s="356"/>
      <c r="E241" s="356"/>
      <c r="F241" s="355"/>
      <c r="G241" s="356"/>
      <c r="H241" s="356"/>
      <c r="I241" s="355"/>
      <c r="J241" s="356"/>
      <c r="K241" s="355"/>
      <c r="L241" s="356"/>
      <c r="M241" s="355"/>
      <c r="N241" s="356"/>
      <c r="O241" s="355"/>
      <c r="P241" s="356"/>
      <c r="Q241" s="355"/>
      <c r="R241" s="355"/>
      <c r="S241" s="355"/>
      <c r="T241" s="355"/>
      <c r="U241" s="355"/>
      <c r="V241" s="355"/>
      <c r="W241" s="355"/>
      <c r="X241" s="355"/>
      <c r="Y241" s="355"/>
      <c r="Z241" s="355"/>
      <c r="AA241" s="355"/>
      <c r="AB241" s="355"/>
      <c r="AC241" s="355"/>
      <c r="AD241" s="355"/>
      <c r="AE241" s="355"/>
      <c r="AF241" s="355"/>
      <c r="AG241" s="355"/>
      <c r="AH241" s="355"/>
      <c r="AI241" s="355"/>
      <c r="AJ241" s="355"/>
      <c r="AK241" s="355"/>
      <c r="AL241" s="355"/>
      <c r="AM241" s="355"/>
      <c r="AN241" s="355"/>
      <c r="AO241" s="355"/>
      <c r="AP241" s="355"/>
      <c r="AQ241" s="355"/>
      <c r="AR241" s="355"/>
      <c r="AS241" s="355"/>
      <c r="AT241" s="356"/>
      <c r="AU241" s="356"/>
      <c r="AV241" s="355"/>
      <c r="AW241" s="355"/>
      <c r="AX241" s="356"/>
      <c r="AY241" s="357"/>
      <c r="AZ241" s="357"/>
      <c r="BA241" s="357"/>
      <c r="BB241" s="358"/>
      <c r="BC241" s="357"/>
      <c r="BD241" s="357"/>
      <c r="BE241" s="358"/>
      <c r="BF241" s="357"/>
      <c r="BG241" s="357"/>
      <c r="BH241" s="357"/>
      <c r="BI241" s="357"/>
      <c r="BJ241" s="357"/>
      <c r="BK241" s="357"/>
      <c r="BL241" s="357"/>
      <c r="BM241" s="358"/>
      <c r="BN241" s="358"/>
      <c r="BO241" s="358"/>
      <c r="BP241" s="358"/>
      <c r="BQ241" s="358"/>
      <c r="BR241" s="358"/>
      <c r="BS241" s="358"/>
      <c r="BT241" s="358"/>
      <c r="BU241" s="358"/>
      <c r="BV241" s="358"/>
      <c r="BW241" s="358"/>
      <c r="BX241" s="355"/>
    </row>
    <row r="242" spans="1:76" ht="19.5" customHeight="1">
      <c r="A242" s="356"/>
      <c r="B242" s="356"/>
      <c r="C242" s="356"/>
      <c r="D242" s="356"/>
      <c r="E242" s="356"/>
      <c r="F242" s="355"/>
      <c r="G242" s="356"/>
      <c r="H242" s="356"/>
      <c r="I242" s="355"/>
      <c r="J242" s="356"/>
      <c r="K242" s="355"/>
      <c r="L242" s="356"/>
      <c r="M242" s="355"/>
      <c r="N242" s="356"/>
      <c r="O242" s="355"/>
      <c r="P242" s="356"/>
      <c r="Q242" s="355"/>
      <c r="R242" s="355"/>
      <c r="S242" s="355"/>
      <c r="T242" s="355"/>
      <c r="U242" s="355"/>
      <c r="V242" s="355"/>
      <c r="W242" s="355"/>
      <c r="X242" s="355"/>
      <c r="Y242" s="355"/>
      <c r="Z242" s="355"/>
      <c r="AA242" s="355"/>
      <c r="AB242" s="355"/>
      <c r="AC242" s="355"/>
      <c r="AD242" s="355"/>
      <c r="AE242" s="355"/>
      <c r="AF242" s="355"/>
      <c r="AG242" s="355"/>
      <c r="AH242" s="355"/>
      <c r="AI242" s="355"/>
      <c r="AJ242" s="355"/>
      <c r="AK242" s="355"/>
      <c r="AL242" s="355"/>
      <c r="AM242" s="355"/>
      <c r="AN242" s="355"/>
      <c r="AO242" s="355"/>
      <c r="AP242" s="355"/>
      <c r="AQ242" s="355"/>
      <c r="AR242" s="355"/>
      <c r="AS242" s="355"/>
      <c r="AT242" s="356"/>
      <c r="AU242" s="356"/>
      <c r="AV242" s="355"/>
      <c r="AW242" s="355"/>
      <c r="AX242" s="356"/>
      <c r="AY242" s="357"/>
      <c r="AZ242" s="357"/>
      <c r="BA242" s="357"/>
      <c r="BB242" s="358"/>
      <c r="BC242" s="357"/>
      <c r="BD242" s="357"/>
      <c r="BE242" s="358"/>
      <c r="BF242" s="357"/>
      <c r="BG242" s="357"/>
      <c r="BH242" s="357"/>
      <c r="BI242" s="357"/>
      <c r="BJ242" s="357"/>
      <c r="BK242" s="357"/>
      <c r="BL242" s="357"/>
      <c r="BM242" s="358"/>
      <c r="BN242" s="358"/>
      <c r="BO242" s="358"/>
      <c r="BP242" s="358"/>
      <c r="BQ242" s="358"/>
      <c r="BR242" s="358"/>
      <c r="BS242" s="358"/>
      <c r="BT242" s="358"/>
      <c r="BU242" s="358"/>
      <c r="BV242" s="358"/>
      <c r="BW242" s="358"/>
      <c r="BX242" s="355"/>
    </row>
    <row r="243" spans="1:76" ht="19.5" customHeight="1">
      <c r="A243" s="356"/>
      <c r="B243" s="356"/>
      <c r="C243" s="356"/>
      <c r="D243" s="356"/>
      <c r="E243" s="356"/>
      <c r="F243" s="355"/>
      <c r="G243" s="356"/>
      <c r="H243" s="356"/>
      <c r="I243" s="355"/>
      <c r="J243" s="356"/>
      <c r="K243" s="355"/>
      <c r="L243" s="356"/>
      <c r="M243" s="355"/>
      <c r="N243" s="356"/>
      <c r="O243" s="355"/>
      <c r="P243" s="356"/>
      <c r="Q243" s="355"/>
      <c r="R243" s="355"/>
      <c r="S243" s="355"/>
      <c r="T243" s="355"/>
      <c r="U243" s="355"/>
      <c r="V243" s="355"/>
      <c r="W243" s="355"/>
      <c r="X243" s="355"/>
      <c r="Y243" s="355"/>
      <c r="Z243" s="355"/>
      <c r="AA243" s="355"/>
      <c r="AB243" s="355"/>
      <c r="AC243" s="355"/>
      <c r="AD243" s="355"/>
      <c r="AE243" s="355"/>
      <c r="AF243" s="355"/>
      <c r="AG243" s="355"/>
      <c r="AH243" s="355"/>
      <c r="AI243" s="355"/>
      <c r="AJ243" s="355"/>
      <c r="AK243" s="355"/>
      <c r="AL243" s="355"/>
      <c r="AM243" s="355"/>
      <c r="AN243" s="355"/>
      <c r="AO243" s="355"/>
      <c r="AP243" s="355"/>
      <c r="AQ243" s="355"/>
      <c r="AR243" s="355"/>
      <c r="AS243" s="355"/>
      <c r="AT243" s="356"/>
      <c r="AU243" s="356"/>
      <c r="AV243" s="355"/>
      <c r="AW243" s="355"/>
      <c r="AX243" s="356"/>
      <c r="AY243" s="357"/>
      <c r="AZ243" s="357"/>
      <c r="BA243" s="357"/>
      <c r="BB243" s="358"/>
      <c r="BC243" s="357"/>
      <c r="BD243" s="357"/>
      <c r="BE243" s="358"/>
      <c r="BF243" s="357"/>
      <c r="BG243" s="357"/>
      <c r="BH243" s="357"/>
      <c r="BI243" s="357"/>
      <c r="BJ243" s="357"/>
      <c r="BK243" s="357"/>
      <c r="BL243" s="357"/>
      <c r="BM243" s="358"/>
      <c r="BN243" s="358"/>
      <c r="BO243" s="358"/>
      <c r="BP243" s="358"/>
      <c r="BQ243" s="358"/>
      <c r="BR243" s="358"/>
      <c r="BS243" s="358"/>
      <c r="BT243" s="358"/>
      <c r="BU243" s="358"/>
      <c r="BV243" s="358"/>
      <c r="BW243" s="358"/>
      <c r="BX243" s="355"/>
    </row>
    <row r="244" spans="1:76" ht="19.5" customHeight="1">
      <c r="A244" s="356"/>
      <c r="B244" s="356"/>
      <c r="C244" s="356"/>
      <c r="D244" s="356"/>
      <c r="E244" s="356"/>
      <c r="F244" s="355"/>
      <c r="G244" s="356"/>
      <c r="H244" s="356"/>
      <c r="I244" s="355"/>
      <c r="J244" s="356"/>
      <c r="K244" s="355"/>
      <c r="L244" s="356"/>
      <c r="M244" s="355"/>
      <c r="N244" s="356"/>
      <c r="O244" s="355"/>
      <c r="P244" s="356"/>
      <c r="Q244" s="355"/>
      <c r="R244" s="355"/>
      <c r="S244" s="355"/>
      <c r="T244" s="355"/>
      <c r="U244" s="355"/>
      <c r="V244" s="355"/>
      <c r="W244" s="355"/>
      <c r="X244" s="355"/>
      <c r="Y244" s="355"/>
      <c r="Z244" s="355"/>
      <c r="AA244" s="355"/>
      <c r="AB244" s="355"/>
      <c r="AC244" s="355"/>
      <c r="AD244" s="355"/>
      <c r="AE244" s="355"/>
      <c r="AF244" s="355"/>
      <c r="AG244" s="355"/>
      <c r="AH244" s="355"/>
      <c r="AI244" s="355"/>
      <c r="AJ244" s="355"/>
      <c r="AK244" s="355"/>
      <c r="AL244" s="355"/>
      <c r="AM244" s="355"/>
      <c r="AN244" s="355"/>
      <c r="AO244" s="355"/>
      <c r="AP244" s="355"/>
      <c r="AQ244" s="355"/>
      <c r="AR244" s="355"/>
      <c r="AS244" s="355"/>
      <c r="AT244" s="356"/>
      <c r="AU244" s="356"/>
      <c r="AV244" s="355"/>
      <c r="AW244" s="355"/>
      <c r="AX244" s="356"/>
      <c r="AY244" s="357"/>
      <c r="AZ244" s="357"/>
      <c r="BA244" s="357"/>
      <c r="BB244" s="358"/>
      <c r="BC244" s="357"/>
      <c r="BD244" s="357"/>
      <c r="BE244" s="358"/>
      <c r="BF244" s="357"/>
      <c r="BG244" s="357"/>
      <c r="BH244" s="357"/>
      <c r="BI244" s="357"/>
      <c r="BJ244" s="357"/>
      <c r="BK244" s="357"/>
      <c r="BL244" s="357"/>
      <c r="BM244" s="358"/>
      <c r="BN244" s="358"/>
      <c r="BO244" s="358"/>
      <c r="BP244" s="358"/>
      <c r="BQ244" s="358"/>
      <c r="BR244" s="358"/>
      <c r="BS244" s="358"/>
      <c r="BT244" s="358"/>
      <c r="BU244" s="358"/>
      <c r="BV244" s="358"/>
      <c r="BW244" s="358"/>
      <c r="BX244" s="355"/>
    </row>
    <row r="245" spans="1:76" ht="19.5" customHeight="1">
      <c r="A245" s="356"/>
      <c r="B245" s="356"/>
      <c r="C245" s="356"/>
      <c r="D245" s="356"/>
      <c r="E245" s="356"/>
      <c r="F245" s="355"/>
      <c r="G245" s="356"/>
      <c r="H245" s="356"/>
      <c r="I245" s="355"/>
      <c r="J245" s="356"/>
      <c r="K245" s="355"/>
      <c r="L245" s="356"/>
      <c r="M245" s="355"/>
      <c r="N245" s="356"/>
      <c r="O245" s="355"/>
      <c r="P245" s="356"/>
      <c r="Q245" s="355"/>
      <c r="R245" s="355"/>
      <c r="S245" s="355"/>
      <c r="T245" s="355"/>
      <c r="U245" s="355"/>
      <c r="V245" s="355"/>
      <c r="W245" s="355"/>
      <c r="X245" s="355"/>
      <c r="Y245" s="355"/>
      <c r="Z245" s="355"/>
      <c r="AA245" s="355"/>
      <c r="AB245" s="355"/>
      <c r="AC245" s="355"/>
      <c r="AD245" s="355"/>
      <c r="AE245" s="355"/>
      <c r="AF245" s="355"/>
      <c r="AG245" s="355"/>
      <c r="AH245" s="355"/>
      <c r="AI245" s="355"/>
      <c r="AJ245" s="355"/>
      <c r="AK245" s="355"/>
      <c r="AL245" s="355"/>
      <c r="AM245" s="355"/>
      <c r="AN245" s="355"/>
      <c r="AO245" s="355"/>
      <c r="AP245" s="355"/>
      <c r="AQ245" s="355"/>
      <c r="AR245" s="355"/>
      <c r="AS245" s="355"/>
      <c r="AT245" s="356"/>
      <c r="AU245" s="356"/>
      <c r="AV245" s="355"/>
      <c r="AW245" s="355"/>
      <c r="AX245" s="356"/>
      <c r="AY245" s="357"/>
      <c r="AZ245" s="357"/>
      <c r="BA245" s="357"/>
      <c r="BB245" s="358"/>
      <c r="BC245" s="357"/>
      <c r="BD245" s="357"/>
      <c r="BE245" s="358"/>
      <c r="BF245" s="357"/>
      <c r="BG245" s="357"/>
      <c r="BH245" s="357"/>
      <c r="BI245" s="357"/>
      <c r="BJ245" s="357"/>
      <c r="BK245" s="357"/>
      <c r="BL245" s="357"/>
      <c r="BM245" s="358"/>
      <c r="BN245" s="358"/>
      <c r="BO245" s="358"/>
      <c r="BP245" s="358"/>
      <c r="BQ245" s="358"/>
      <c r="BR245" s="358"/>
      <c r="BS245" s="358"/>
      <c r="BT245" s="358"/>
      <c r="BU245" s="358"/>
      <c r="BV245" s="358"/>
      <c r="BW245" s="358"/>
      <c r="BX245" s="355"/>
    </row>
    <row r="246" spans="1:76" ht="19.5" customHeight="1">
      <c r="A246" s="356"/>
      <c r="B246" s="356"/>
      <c r="C246" s="356"/>
      <c r="D246" s="356"/>
      <c r="E246" s="356"/>
      <c r="F246" s="355"/>
      <c r="G246" s="356"/>
      <c r="H246" s="356"/>
      <c r="I246" s="355"/>
      <c r="J246" s="356"/>
      <c r="K246" s="355"/>
      <c r="L246" s="356"/>
      <c r="M246" s="355"/>
      <c r="N246" s="356"/>
      <c r="O246" s="355"/>
      <c r="P246" s="356"/>
      <c r="Q246" s="355"/>
      <c r="R246" s="355"/>
      <c r="S246" s="355"/>
      <c r="T246" s="355"/>
      <c r="U246" s="355"/>
      <c r="V246" s="355"/>
      <c r="W246" s="355"/>
      <c r="X246" s="355"/>
      <c r="Y246" s="355"/>
      <c r="Z246" s="355"/>
      <c r="AA246" s="355"/>
      <c r="AB246" s="355"/>
      <c r="AC246" s="355"/>
      <c r="AD246" s="355"/>
      <c r="AE246" s="355"/>
      <c r="AF246" s="355"/>
      <c r="AG246" s="355"/>
      <c r="AH246" s="355"/>
      <c r="AI246" s="355"/>
      <c r="AJ246" s="355"/>
      <c r="AK246" s="355"/>
      <c r="AL246" s="355"/>
      <c r="AM246" s="355"/>
      <c r="AN246" s="355"/>
      <c r="AO246" s="355"/>
      <c r="AP246" s="355"/>
      <c r="AQ246" s="355"/>
      <c r="AR246" s="355"/>
      <c r="AS246" s="355"/>
      <c r="AT246" s="356"/>
      <c r="AU246" s="356"/>
      <c r="AV246" s="355"/>
      <c r="AW246" s="355"/>
      <c r="AX246" s="356"/>
      <c r="AY246" s="357"/>
      <c r="AZ246" s="357"/>
      <c r="BA246" s="357"/>
      <c r="BB246" s="358"/>
      <c r="BC246" s="357"/>
      <c r="BD246" s="357"/>
      <c r="BE246" s="358"/>
      <c r="BF246" s="357"/>
      <c r="BG246" s="357"/>
      <c r="BH246" s="357"/>
      <c r="BI246" s="357"/>
      <c r="BJ246" s="357"/>
      <c r="BK246" s="357"/>
      <c r="BL246" s="357"/>
      <c r="BM246" s="358"/>
      <c r="BN246" s="358"/>
      <c r="BO246" s="358"/>
      <c r="BP246" s="358"/>
      <c r="BQ246" s="358"/>
      <c r="BR246" s="358"/>
      <c r="BS246" s="358"/>
      <c r="BT246" s="358"/>
      <c r="BU246" s="358"/>
      <c r="BV246" s="358"/>
      <c r="BW246" s="358"/>
      <c r="BX246" s="355"/>
    </row>
    <row r="247" spans="1:76" ht="19.5" customHeight="1">
      <c r="A247" s="356"/>
      <c r="B247" s="356"/>
      <c r="C247" s="356"/>
      <c r="D247" s="356"/>
      <c r="E247" s="356"/>
      <c r="F247" s="355"/>
      <c r="G247" s="356"/>
      <c r="H247" s="356"/>
      <c r="I247" s="355"/>
      <c r="J247" s="356"/>
      <c r="K247" s="355"/>
      <c r="L247" s="356"/>
      <c r="M247" s="355"/>
      <c r="N247" s="356"/>
      <c r="O247" s="355"/>
      <c r="P247" s="356"/>
      <c r="Q247" s="355"/>
      <c r="R247" s="355"/>
      <c r="S247" s="355"/>
      <c r="T247" s="355"/>
      <c r="U247" s="355"/>
      <c r="V247" s="355"/>
      <c r="W247" s="355"/>
      <c r="X247" s="355"/>
      <c r="Y247" s="355"/>
      <c r="Z247" s="355"/>
      <c r="AA247" s="355"/>
      <c r="AB247" s="355"/>
      <c r="AC247" s="355"/>
      <c r="AD247" s="355"/>
      <c r="AE247" s="355"/>
      <c r="AF247" s="355"/>
      <c r="AG247" s="355"/>
      <c r="AH247" s="355"/>
      <c r="AI247" s="355"/>
      <c r="AJ247" s="355"/>
      <c r="AK247" s="355"/>
      <c r="AL247" s="355"/>
      <c r="AM247" s="355"/>
      <c r="AN247" s="355"/>
      <c r="AO247" s="355"/>
      <c r="AP247" s="355"/>
      <c r="AQ247" s="355"/>
      <c r="AR247" s="355"/>
      <c r="AS247" s="355"/>
      <c r="AT247" s="356"/>
      <c r="AU247" s="356"/>
      <c r="AV247" s="355"/>
      <c r="AW247" s="355"/>
      <c r="AX247" s="356"/>
      <c r="AY247" s="357"/>
      <c r="AZ247" s="357"/>
      <c r="BA247" s="357"/>
      <c r="BB247" s="358"/>
      <c r="BC247" s="357"/>
      <c r="BD247" s="357"/>
      <c r="BE247" s="358"/>
      <c r="BF247" s="357"/>
      <c r="BG247" s="357"/>
      <c r="BH247" s="357"/>
      <c r="BI247" s="357"/>
      <c r="BJ247" s="357"/>
      <c r="BK247" s="357"/>
      <c r="BL247" s="357"/>
      <c r="BM247" s="358"/>
      <c r="BN247" s="358"/>
      <c r="BO247" s="358"/>
      <c r="BP247" s="358"/>
      <c r="BQ247" s="358"/>
      <c r="BR247" s="358"/>
      <c r="BS247" s="358"/>
      <c r="BT247" s="358"/>
      <c r="BU247" s="358"/>
      <c r="BV247" s="358"/>
      <c r="BW247" s="358"/>
      <c r="BX247" s="355"/>
    </row>
    <row r="248" spans="1:76" ht="19.5" customHeight="1">
      <c r="A248" s="356"/>
      <c r="B248" s="356"/>
      <c r="C248" s="356"/>
      <c r="D248" s="356"/>
      <c r="E248" s="356"/>
      <c r="F248" s="355"/>
      <c r="G248" s="356"/>
      <c r="H248" s="356"/>
      <c r="I248" s="355"/>
      <c r="J248" s="356"/>
      <c r="K248" s="355"/>
      <c r="L248" s="356"/>
      <c r="M248" s="355"/>
      <c r="N248" s="356"/>
      <c r="O248" s="355"/>
      <c r="P248" s="356"/>
      <c r="Q248" s="355"/>
      <c r="R248" s="355"/>
      <c r="S248" s="355"/>
      <c r="T248" s="355"/>
      <c r="U248" s="355"/>
      <c r="V248" s="355"/>
      <c r="W248" s="355"/>
      <c r="X248" s="355"/>
      <c r="Y248" s="355"/>
      <c r="Z248" s="355"/>
      <c r="AA248" s="355"/>
      <c r="AB248" s="355"/>
      <c r="AC248" s="355"/>
      <c r="AD248" s="355"/>
      <c r="AE248" s="355"/>
      <c r="AF248" s="355"/>
      <c r="AG248" s="355"/>
      <c r="AH248" s="355"/>
      <c r="AI248" s="355"/>
      <c r="AJ248" s="355"/>
      <c r="AK248" s="355"/>
      <c r="AL248" s="355"/>
      <c r="AM248" s="355"/>
      <c r="AN248" s="355"/>
      <c r="AO248" s="355"/>
      <c r="AP248" s="355"/>
      <c r="AQ248" s="355"/>
      <c r="AR248" s="355"/>
      <c r="AS248" s="355"/>
      <c r="AT248" s="356"/>
      <c r="AU248" s="356"/>
      <c r="AV248" s="355"/>
      <c r="AW248" s="355"/>
      <c r="AX248" s="356"/>
      <c r="AY248" s="357"/>
      <c r="AZ248" s="357"/>
      <c r="BA248" s="357"/>
      <c r="BB248" s="358"/>
      <c r="BC248" s="357"/>
      <c r="BD248" s="357"/>
      <c r="BE248" s="358"/>
      <c r="BF248" s="357"/>
      <c r="BG248" s="357"/>
      <c r="BH248" s="357"/>
      <c r="BI248" s="357"/>
      <c r="BJ248" s="357"/>
      <c r="BK248" s="357"/>
      <c r="BL248" s="357"/>
      <c r="BM248" s="358"/>
      <c r="BN248" s="358"/>
      <c r="BO248" s="358"/>
      <c r="BP248" s="358"/>
      <c r="BQ248" s="358"/>
      <c r="BR248" s="358"/>
      <c r="BS248" s="358"/>
      <c r="BT248" s="358"/>
      <c r="BU248" s="358"/>
      <c r="BV248" s="358"/>
      <c r="BW248" s="358"/>
      <c r="BX248" s="355"/>
    </row>
    <row r="249" spans="1:76" ht="19.5" customHeight="1">
      <c r="A249" s="356"/>
      <c r="B249" s="356"/>
      <c r="C249" s="356"/>
      <c r="D249" s="356"/>
      <c r="E249" s="356"/>
      <c r="F249" s="355"/>
      <c r="G249" s="356"/>
      <c r="H249" s="356"/>
      <c r="I249" s="355"/>
      <c r="J249" s="356"/>
      <c r="K249" s="355"/>
      <c r="L249" s="356"/>
      <c r="M249" s="355"/>
      <c r="N249" s="356"/>
      <c r="O249" s="355"/>
      <c r="P249" s="356"/>
      <c r="Q249" s="355"/>
      <c r="R249" s="355"/>
      <c r="S249" s="355"/>
      <c r="T249" s="355"/>
      <c r="U249" s="355"/>
      <c r="V249" s="355"/>
      <c r="W249" s="355"/>
      <c r="X249" s="355"/>
      <c r="Y249" s="355"/>
      <c r="Z249" s="355"/>
      <c r="AA249" s="355"/>
      <c r="AB249" s="355"/>
      <c r="AC249" s="355"/>
      <c r="AD249" s="355"/>
      <c r="AE249" s="355"/>
      <c r="AF249" s="355"/>
      <c r="AG249" s="355"/>
      <c r="AH249" s="355"/>
      <c r="AI249" s="355"/>
      <c r="AJ249" s="355"/>
      <c r="AK249" s="355"/>
      <c r="AL249" s="355"/>
      <c r="AM249" s="355"/>
      <c r="AN249" s="355"/>
      <c r="AO249" s="355"/>
      <c r="AP249" s="355"/>
      <c r="AQ249" s="355"/>
      <c r="AR249" s="355"/>
      <c r="AS249" s="355"/>
      <c r="AT249" s="356"/>
      <c r="AU249" s="356"/>
      <c r="AV249" s="355"/>
      <c r="AW249" s="355"/>
      <c r="AX249" s="356"/>
      <c r="AY249" s="357"/>
      <c r="AZ249" s="357"/>
      <c r="BA249" s="357"/>
      <c r="BB249" s="358"/>
      <c r="BC249" s="357"/>
      <c r="BD249" s="357"/>
      <c r="BE249" s="358"/>
      <c r="BF249" s="357"/>
      <c r="BG249" s="357"/>
      <c r="BH249" s="357"/>
      <c r="BI249" s="357"/>
      <c r="BJ249" s="357"/>
      <c r="BK249" s="357"/>
      <c r="BL249" s="357"/>
      <c r="BM249" s="358"/>
      <c r="BN249" s="358"/>
      <c r="BO249" s="358"/>
      <c r="BP249" s="358"/>
      <c r="BQ249" s="358"/>
      <c r="BR249" s="358"/>
      <c r="BS249" s="358"/>
      <c r="BT249" s="358"/>
      <c r="BU249" s="358"/>
      <c r="BV249" s="358"/>
      <c r="BW249" s="358"/>
      <c r="BX249" s="355"/>
    </row>
    <row r="250" spans="1:76" ht="19.5" customHeight="1">
      <c r="A250" s="356"/>
      <c r="B250" s="356"/>
      <c r="C250" s="356"/>
      <c r="D250" s="356"/>
      <c r="E250" s="356"/>
      <c r="F250" s="355"/>
      <c r="G250" s="356"/>
      <c r="H250" s="356"/>
      <c r="I250" s="355"/>
      <c r="J250" s="356"/>
      <c r="K250" s="355"/>
      <c r="L250" s="356"/>
      <c r="M250" s="355"/>
      <c r="N250" s="356"/>
      <c r="O250" s="355"/>
      <c r="P250" s="356"/>
      <c r="Q250" s="355"/>
      <c r="R250" s="355"/>
      <c r="S250" s="355"/>
      <c r="T250" s="355"/>
      <c r="U250" s="355"/>
      <c r="V250" s="355"/>
      <c r="W250" s="355"/>
      <c r="X250" s="355"/>
      <c r="Y250" s="355"/>
      <c r="Z250" s="355"/>
      <c r="AA250" s="355"/>
      <c r="AB250" s="355"/>
      <c r="AC250" s="355"/>
      <c r="AD250" s="355"/>
      <c r="AE250" s="355"/>
      <c r="AF250" s="355"/>
      <c r="AG250" s="355"/>
      <c r="AH250" s="355"/>
      <c r="AI250" s="355"/>
      <c r="AJ250" s="355"/>
      <c r="AK250" s="355"/>
      <c r="AL250" s="355"/>
      <c r="AM250" s="355"/>
      <c r="AN250" s="355"/>
      <c r="AO250" s="355"/>
      <c r="AP250" s="355"/>
      <c r="AQ250" s="355"/>
      <c r="AR250" s="355"/>
      <c r="AS250" s="355"/>
      <c r="AT250" s="356"/>
      <c r="AU250" s="356"/>
      <c r="AV250" s="355"/>
      <c r="AW250" s="355"/>
      <c r="AX250" s="356"/>
      <c r="AY250" s="357"/>
      <c r="AZ250" s="357"/>
      <c r="BA250" s="357"/>
      <c r="BB250" s="358"/>
      <c r="BC250" s="357"/>
      <c r="BD250" s="357"/>
      <c r="BE250" s="358"/>
      <c r="BF250" s="357"/>
      <c r="BG250" s="357"/>
      <c r="BH250" s="357"/>
      <c r="BI250" s="357"/>
      <c r="BJ250" s="357"/>
      <c r="BK250" s="357"/>
      <c r="BL250" s="357"/>
      <c r="BM250" s="358"/>
      <c r="BN250" s="358"/>
      <c r="BO250" s="358"/>
      <c r="BP250" s="358"/>
      <c r="BQ250" s="358"/>
      <c r="BR250" s="358"/>
      <c r="BS250" s="358"/>
      <c r="BT250" s="358"/>
      <c r="BU250" s="358"/>
      <c r="BV250" s="358"/>
      <c r="BW250" s="358"/>
      <c r="BX250" s="355"/>
    </row>
    <row r="251" spans="1:76" ht="19.5" customHeight="1">
      <c r="A251" s="356"/>
      <c r="B251" s="356"/>
      <c r="C251" s="356"/>
      <c r="D251" s="356"/>
      <c r="E251" s="356"/>
      <c r="F251" s="355"/>
      <c r="G251" s="356"/>
      <c r="H251" s="356"/>
      <c r="I251" s="355"/>
      <c r="J251" s="356"/>
      <c r="K251" s="355"/>
      <c r="L251" s="356"/>
      <c r="M251" s="355"/>
      <c r="N251" s="356"/>
      <c r="O251" s="355"/>
      <c r="P251" s="356"/>
      <c r="Q251" s="355"/>
      <c r="R251" s="355"/>
      <c r="S251" s="355"/>
      <c r="T251" s="355"/>
      <c r="U251" s="355"/>
      <c r="V251" s="355"/>
      <c r="W251" s="355"/>
      <c r="X251" s="355"/>
      <c r="Y251" s="355"/>
      <c r="Z251" s="355"/>
      <c r="AA251" s="355"/>
      <c r="AB251" s="355"/>
      <c r="AC251" s="355"/>
      <c r="AD251" s="355"/>
      <c r="AE251" s="355"/>
      <c r="AF251" s="355"/>
      <c r="AG251" s="355"/>
      <c r="AH251" s="355"/>
      <c r="AI251" s="355"/>
      <c r="AJ251" s="355"/>
      <c r="AK251" s="355"/>
      <c r="AL251" s="355"/>
      <c r="AM251" s="355"/>
      <c r="AN251" s="355"/>
      <c r="AO251" s="355"/>
      <c r="AP251" s="355"/>
      <c r="AQ251" s="355"/>
      <c r="AR251" s="355"/>
      <c r="AS251" s="355"/>
      <c r="AT251" s="356"/>
      <c r="AU251" s="356"/>
      <c r="AV251" s="355"/>
      <c r="AW251" s="355"/>
      <c r="AX251" s="356"/>
      <c r="AY251" s="357"/>
      <c r="AZ251" s="357"/>
      <c r="BA251" s="357"/>
      <c r="BB251" s="358"/>
      <c r="BC251" s="357"/>
      <c r="BD251" s="357"/>
      <c r="BE251" s="358"/>
      <c r="BF251" s="357"/>
      <c r="BG251" s="357"/>
      <c r="BH251" s="357"/>
      <c r="BI251" s="357"/>
      <c r="BJ251" s="357"/>
      <c r="BK251" s="357"/>
      <c r="BL251" s="357"/>
      <c r="BM251" s="358"/>
      <c r="BN251" s="358"/>
      <c r="BO251" s="358"/>
      <c r="BP251" s="358"/>
      <c r="BQ251" s="358"/>
      <c r="BR251" s="358"/>
      <c r="BS251" s="358"/>
      <c r="BT251" s="358"/>
      <c r="BU251" s="358"/>
      <c r="BV251" s="358"/>
      <c r="BW251" s="358"/>
      <c r="BX251" s="355"/>
    </row>
    <row r="252" spans="1:76" ht="19.5" customHeight="1">
      <c r="A252" s="356"/>
      <c r="B252" s="356"/>
      <c r="C252" s="356"/>
      <c r="D252" s="356"/>
      <c r="E252" s="356"/>
      <c r="F252" s="355"/>
      <c r="G252" s="356"/>
      <c r="H252" s="356"/>
      <c r="I252" s="355"/>
      <c r="J252" s="356"/>
      <c r="K252" s="355"/>
      <c r="L252" s="356"/>
      <c r="M252" s="355"/>
      <c r="N252" s="356"/>
      <c r="O252" s="355"/>
      <c r="P252" s="356"/>
      <c r="Q252" s="355"/>
      <c r="R252" s="355"/>
      <c r="S252" s="355"/>
      <c r="T252" s="355"/>
      <c r="U252" s="355"/>
      <c r="V252" s="355"/>
      <c r="W252" s="355"/>
      <c r="X252" s="355"/>
      <c r="Y252" s="355"/>
      <c r="Z252" s="355"/>
      <c r="AA252" s="355"/>
      <c r="AB252" s="355"/>
      <c r="AC252" s="355"/>
      <c r="AD252" s="355"/>
      <c r="AE252" s="355"/>
      <c r="AF252" s="355"/>
      <c r="AG252" s="355"/>
      <c r="AH252" s="355"/>
      <c r="AI252" s="355"/>
      <c r="AJ252" s="355"/>
      <c r="AK252" s="355"/>
      <c r="AL252" s="355"/>
      <c r="AM252" s="355"/>
      <c r="AN252" s="355"/>
      <c r="AO252" s="355"/>
      <c r="AP252" s="355"/>
      <c r="AQ252" s="355"/>
      <c r="AR252" s="355"/>
      <c r="AS252" s="355"/>
      <c r="AT252" s="356"/>
      <c r="AU252" s="356"/>
      <c r="AV252" s="355"/>
      <c r="AW252" s="355"/>
      <c r="AX252" s="356"/>
      <c r="AY252" s="357"/>
      <c r="AZ252" s="357"/>
      <c r="BA252" s="357"/>
      <c r="BB252" s="358"/>
      <c r="BC252" s="357"/>
      <c r="BD252" s="357"/>
      <c r="BE252" s="358"/>
      <c r="BF252" s="357"/>
      <c r="BG252" s="357"/>
      <c r="BH252" s="357"/>
      <c r="BI252" s="357"/>
      <c r="BJ252" s="357"/>
      <c r="BK252" s="357"/>
      <c r="BL252" s="357"/>
      <c r="BM252" s="358"/>
      <c r="BN252" s="358"/>
      <c r="BO252" s="358"/>
      <c r="BP252" s="358"/>
      <c r="BQ252" s="358"/>
      <c r="BR252" s="358"/>
      <c r="BS252" s="358"/>
      <c r="BT252" s="358"/>
      <c r="BU252" s="358"/>
      <c r="BV252" s="358"/>
      <c r="BW252" s="358"/>
      <c r="BX252" s="355"/>
    </row>
    <row r="253" spans="1:76" ht="19.5" customHeight="1">
      <c r="A253" s="356"/>
      <c r="B253" s="356"/>
      <c r="C253" s="356"/>
      <c r="D253" s="356"/>
      <c r="E253" s="356"/>
      <c r="F253" s="355"/>
      <c r="G253" s="356"/>
      <c r="H253" s="356"/>
      <c r="I253" s="355"/>
      <c r="J253" s="356"/>
      <c r="K253" s="355"/>
      <c r="L253" s="356"/>
      <c r="M253" s="355"/>
      <c r="N253" s="356"/>
      <c r="O253" s="355"/>
      <c r="P253" s="356"/>
      <c r="Q253" s="355"/>
      <c r="R253" s="355"/>
      <c r="S253" s="355"/>
      <c r="T253" s="355"/>
      <c r="U253" s="355"/>
      <c r="V253" s="355"/>
      <c r="W253" s="355"/>
      <c r="X253" s="355"/>
      <c r="Y253" s="355"/>
      <c r="Z253" s="355"/>
      <c r="AA253" s="355"/>
      <c r="AB253" s="355"/>
      <c r="AC253" s="355"/>
      <c r="AD253" s="355"/>
      <c r="AE253" s="355"/>
      <c r="AF253" s="355"/>
      <c r="AG253" s="355"/>
      <c r="AH253" s="355"/>
      <c r="AI253" s="355"/>
      <c r="AJ253" s="355"/>
      <c r="AK253" s="355"/>
      <c r="AL253" s="355"/>
      <c r="AM253" s="355"/>
      <c r="AN253" s="355"/>
      <c r="AO253" s="355"/>
      <c r="AP253" s="355"/>
      <c r="AQ253" s="355"/>
      <c r="AR253" s="355"/>
      <c r="AS253" s="355"/>
      <c r="AT253" s="356"/>
      <c r="AU253" s="356"/>
      <c r="AV253" s="355"/>
      <c r="AW253" s="355"/>
      <c r="AX253" s="356"/>
      <c r="AY253" s="357"/>
      <c r="AZ253" s="357"/>
      <c r="BA253" s="357"/>
      <c r="BB253" s="358"/>
      <c r="BC253" s="357"/>
      <c r="BD253" s="357"/>
      <c r="BE253" s="358"/>
      <c r="BF253" s="357"/>
      <c r="BG253" s="357"/>
      <c r="BH253" s="357"/>
      <c r="BI253" s="357"/>
      <c r="BJ253" s="357"/>
      <c r="BK253" s="357"/>
      <c r="BL253" s="357"/>
      <c r="BM253" s="358"/>
      <c r="BN253" s="358"/>
      <c r="BO253" s="358"/>
      <c r="BP253" s="358"/>
      <c r="BQ253" s="358"/>
      <c r="BR253" s="358"/>
      <c r="BS253" s="358"/>
      <c r="BT253" s="358"/>
      <c r="BU253" s="358"/>
      <c r="BV253" s="358"/>
      <c r="BW253" s="358"/>
      <c r="BX253" s="355"/>
    </row>
    <row r="254" spans="1:76" ht="19.5" customHeight="1">
      <c r="A254" s="356"/>
      <c r="B254" s="356"/>
      <c r="C254" s="356"/>
      <c r="D254" s="356"/>
      <c r="E254" s="356"/>
      <c r="F254" s="355"/>
      <c r="G254" s="356"/>
      <c r="H254" s="356"/>
      <c r="I254" s="355"/>
      <c r="J254" s="356"/>
      <c r="K254" s="355"/>
      <c r="L254" s="356"/>
      <c r="M254" s="355"/>
      <c r="N254" s="356"/>
      <c r="O254" s="355"/>
      <c r="P254" s="356"/>
      <c r="Q254" s="355"/>
      <c r="R254" s="355"/>
      <c r="S254" s="355"/>
      <c r="T254" s="355"/>
      <c r="U254" s="355"/>
      <c r="V254" s="355"/>
      <c r="W254" s="355"/>
      <c r="X254" s="355"/>
      <c r="Y254" s="355"/>
      <c r="Z254" s="355"/>
      <c r="AA254" s="355"/>
      <c r="AB254" s="355"/>
      <c r="AC254" s="355"/>
      <c r="AD254" s="355"/>
      <c r="AE254" s="355"/>
      <c r="AF254" s="355"/>
      <c r="AG254" s="355"/>
      <c r="AH254" s="355"/>
      <c r="AI254" s="355"/>
      <c r="AJ254" s="355"/>
      <c r="AK254" s="355"/>
      <c r="AL254" s="355"/>
      <c r="AM254" s="355"/>
      <c r="AN254" s="355"/>
      <c r="AO254" s="355"/>
      <c r="AP254" s="355"/>
      <c r="AQ254" s="355"/>
      <c r="AR254" s="355"/>
      <c r="AS254" s="355"/>
      <c r="AT254" s="356"/>
      <c r="AU254" s="356"/>
      <c r="AV254" s="355"/>
      <c r="AW254" s="355"/>
      <c r="AX254" s="356"/>
      <c r="AY254" s="357"/>
      <c r="AZ254" s="357"/>
      <c r="BA254" s="357"/>
      <c r="BB254" s="358"/>
      <c r="BC254" s="357"/>
      <c r="BD254" s="357"/>
      <c r="BE254" s="358"/>
      <c r="BF254" s="357"/>
      <c r="BG254" s="357"/>
      <c r="BH254" s="357"/>
      <c r="BI254" s="357"/>
      <c r="BJ254" s="357"/>
      <c r="BK254" s="357"/>
      <c r="BL254" s="357"/>
      <c r="BM254" s="358"/>
      <c r="BN254" s="358"/>
      <c r="BO254" s="358"/>
      <c r="BP254" s="358"/>
      <c r="BQ254" s="358"/>
      <c r="BR254" s="358"/>
      <c r="BS254" s="358"/>
      <c r="BT254" s="358"/>
      <c r="BU254" s="358"/>
      <c r="BV254" s="358"/>
      <c r="BW254" s="358"/>
      <c r="BX254" s="355"/>
    </row>
    <row r="255" spans="1:76" ht="19.5" customHeight="1">
      <c r="A255" s="356"/>
      <c r="B255" s="356"/>
      <c r="C255" s="356"/>
      <c r="D255" s="356"/>
      <c r="E255" s="356"/>
      <c r="F255" s="355"/>
      <c r="G255" s="356"/>
      <c r="H255" s="356"/>
      <c r="I255" s="355"/>
      <c r="J255" s="356"/>
      <c r="K255" s="355"/>
      <c r="L255" s="356"/>
      <c r="M255" s="355"/>
      <c r="N255" s="356"/>
      <c r="O255" s="355"/>
      <c r="P255" s="356"/>
      <c r="Q255" s="355"/>
      <c r="R255" s="355"/>
      <c r="S255" s="355"/>
      <c r="T255" s="355"/>
      <c r="U255" s="355"/>
      <c r="V255" s="355"/>
      <c r="W255" s="355"/>
      <c r="X255" s="355"/>
      <c r="Y255" s="355"/>
      <c r="Z255" s="355"/>
      <c r="AA255" s="355"/>
      <c r="AB255" s="355"/>
      <c r="AC255" s="355"/>
      <c r="AD255" s="355"/>
      <c r="AE255" s="355"/>
      <c r="AF255" s="355"/>
      <c r="AG255" s="355"/>
      <c r="AH255" s="355"/>
      <c r="AI255" s="355"/>
      <c r="AJ255" s="355"/>
      <c r="AK255" s="355"/>
      <c r="AL255" s="355"/>
      <c r="AM255" s="355"/>
      <c r="AN255" s="355"/>
      <c r="AO255" s="355"/>
      <c r="AP255" s="355"/>
      <c r="AQ255" s="355"/>
      <c r="AR255" s="355"/>
      <c r="AS255" s="355"/>
      <c r="AT255" s="356"/>
      <c r="AU255" s="356"/>
      <c r="AV255" s="355"/>
      <c r="AW255" s="355"/>
      <c r="AX255" s="356"/>
      <c r="AY255" s="357"/>
      <c r="AZ255" s="357"/>
      <c r="BA255" s="357"/>
      <c r="BB255" s="358"/>
      <c r="BC255" s="357"/>
      <c r="BD255" s="357"/>
      <c r="BE255" s="358"/>
      <c r="BF255" s="357"/>
      <c r="BG255" s="357"/>
      <c r="BH255" s="357"/>
      <c r="BI255" s="357"/>
      <c r="BJ255" s="357"/>
      <c r="BK255" s="357"/>
      <c r="BL255" s="357"/>
      <c r="BM255" s="358"/>
      <c r="BN255" s="358"/>
      <c r="BO255" s="358"/>
      <c r="BP255" s="358"/>
      <c r="BQ255" s="358"/>
      <c r="BR255" s="358"/>
      <c r="BS255" s="358"/>
      <c r="BT255" s="358"/>
      <c r="BU255" s="358"/>
      <c r="BV255" s="358"/>
      <c r="BW255" s="358"/>
      <c r="BX255" s="355"/>
    </row>
    <row r="256" spans="1:76" ht="19.5" customHeight="1">
      <c r="A256" s="356"/>
      <c r="B256" s="356"/>
      <c r="C256" s="356"/>
      <c r="D256" s="356"/>
      <c r="E256" s="356"/>
      <c r="F256" s="355"/>
      <c r="G256" s="356"/>
      <c r="H256" s="356"/>
      <c r="I256" s="355"/>
      <c r="J256" s="356"/>
      <c r="K256" s="355"/>
      <c r="L256" s="356"/>
      <c r="M256" s="355"/>
      <c r="N256" s="356"/>
      <c r="O256" s="355"/>
      <c r="P256" s="356"/>
      <c r="Q256" s="355"/>
      <c r="R256" s="355"/>
      <c r="S256" s="355"/>
      <c r="T256" s="355"/>
      <c r="U256" s="355"/>
      <c r="V256" s="355"/>
      <c r="W256" s="355"/>
      <c r="X256" s="355"/>
      <c r="Y256" s="355"/>
      <c r="Z256" s="355"/>
      <c r="AA256" s="355"/>
      <c r="AB256" s="355"/>
      <c r="AC256" s="355"/>
      <c r="AD256" s="355"/>
      <c r="AE256" s="355"/>
      <c r="AF256" s="355"/>
      <c r="AG256" s="355"/>
      <c r="AH256" s="355"/>
      <c r="AI256" s="355"/>
      <c r="AJ256" s="355"/>
      <c r="AK256" s="355"/>
      <c r="AL256" s="355"/>
      <c r="AM256" s="355"/>
      <c r="AN256" s="355"/>
      <c r="AO256" s="355"/>
      <c r="AP256" s="355"/>
      <c r="AQ256" s="355"/>
      <c r="AR256" s="355"/>
      <c r="AS256" s="355"/>
      <c r="AT256" s="356"/>
      <c r="AU256" s="356"/>
      <c r="AV256" s="355"/>
      <c r="AW256" s="355"/>
      <c r="AX256" s="356"/>
      <c r="AY256" s="357"/>
      <c r="AZ256" s="357"/>
      <c r="BA256" s="357"/>
      <c r="BB256" s="358"/>
      <c r="BC256" s="357"/>
      <c r="BD256" s="357"/>
      <c r="BE256" s="358"/>
      <c r="BF256" s="357"/>
      <c r="BG256" s="357"/>
      <c r="BH256" s="357"/>
      <c r="BI256" s="357"/>
      <c r="BJ256" s="357"/>
      <c r="BK256" s="357"/>
      <c r="BL256" s="357"/>
      <c r="BM256" s="358"/>
      <c r="BN256" s="358"/>
      <c r="BO256" s="358"/>
      <c r="BP256" s="358"/>
      <c r="BQ256" s="358"/>
      <c r="BR256" s="358"/>
      <c r="BS256" s="358"/>
      <c r="BT256" s="358"/>
      <c r="BU256" s="358"/>
      <c r="BV256" s="358"/>
      <c r="BW256" s="358"/>
      <c r="BX256" s="355"/>
    </row>
    <row r="257" spans="1:76" ht="19.5" customHeight="1">
      <c r="A257" s="356"/>
      <c r="B257" s="356"/>
      <c r="C257" s="356"/>
      <c r="D257" s="356"/>
      <c r="E257" s="356"/>
      <c r="F257" s="355"/>
      <c r="G257" s="356"/>
      <c r="H257" s="356"/>
      <c r="I257" s="355"/>
      <c r="J257" s="356"/>
      <c r="K257" s="355"/>
      <c r="L257" s="356"/>
      <c r="M257" s="355"/>
      <c r="N257" s="356"/>
      <c r="O257" s="355"/>
      <c r="P257" s="356"/>
      <c r="Q257" s="355"/>
      <c r="R257" s="355"/>
      <c r="S257" s="355"/>
      <c r="T257" s="355"/>
      <c r="U257" s="355"/>
      <c r="V257" s="355"/>
      <c r="W257" s="355"/>
      <c r="X257" s="355"/>
      <c r="Y257" s="355"/>
      <c r="Z257" s="355"/>
      <c r="AA257" s="355"/>
      <c r="AB257" s="355"/>
      <c r="AC257" s="355"/>
      <c r="AD257" s="355"/>
      <c r="AE257" s="355"/>
      <c r="AF257" s="355"/>
      <c r="AG257" s="355"/>
      <c r="AH257" s="355"/>
      <c r="AI257" s="355"/>
      <c r="AJ257" s="355"/>
      <c r="AK257" s="355"/>
      <c r="AL257" s="355"/>
      <c r="AM257" s="355"/>
      <c r="AN257" s="355"/>
      <c r="AO257" s="355"/>
      <c r="AP257" s="355"/>
      <c r="AQ257" s="355"/>
      <c r="AR257" s="355"/>
      <c r="AS257" s="355"/>
      <c r="AT257" s="356"/>
      <c r="AU257" s="356"/>
      <c r="AV257" s="355"/>
      <c r="AW257" s="355"/>
      <c r="AX257" s="356"/>
      <c r="AY257" s="357"/>
      <c r="AZ257" s="357"/>
      <c r="BA257" s="357"/>
      <c r="BB257" s="358"/>
      <c r="BC257" s="357"/>
      <c r="BD257" s="357"/>
      <c r="BE257" s="358"/>
      <c r="BF257" s="357"/>
      <c r="BG257" s="357"/>
      <c r="BH257" s="357"/>
      <c r="BI257" s="357"/>
      <c r="BJ257" s="357"/>
      <c r="BK257" s="357"/>
      <c r="BL257" s="357"/>
      <c r="BM257" s="358"/>
      <c r="BN257" s="358"/>
      <c r="BO257" s="358"/>
      <c r="BP257" s="358"/>
      <c r="BQ257" s="358"/>
      <c r="BR257" s="358"/>
      <c r="BS257" s="358"/>
      <c r="BT257" s="358"/>
      <c r="BU257" s="358"/>
      <c r="BV257" s="358"/>
      <c r="BW257" s="358"/>
      <c r="BX257" s="355"/>
    </row>
    <row r="258" spans="1:76" ht="19.5" customHeight="1">
      <c r="A258" s="356"/>
      <c r="B258" s="356"/>
      <c r="C258" s="356"/>
      <c r="D258" s="356"/>
      <c r="E258" s="356"/>
      <c r="F258" s="355"/>
      <c r="G258" s="356"/>
      <c r="H258" s="356"/>
      <c r="I258" s="355"/>
      <c r="J258" s="356"/>
      <c r="K258" s="355"/>
      <c r="L258" s="356"/>
      <c r="M258" s="355"/>
      <c r="N258" s="356"/>
      <c r="O258" s="355"/>
      <c r="P258" s="356"/>
      <c r="Q258" s="355"/>
      <c r="R258" s="355"/>
      <c r="S258" s="355"/>
      <c r="T258" s="355"/>
      <c r="U258" s="355"/>
      <c r="V258" s="355"/>
      <c r="W258" s="355"/>
      <c r="X258" s="355"/>
      <c r="Y258" s="355"/>
      <c r="Z258" s="355"/>
      <c r="AA258" s="355"/>
      <c r="AB258" s="355"/>
      <c r="AC258" s="355"/>
      <c r="AD258" s="355"/>
      <c r="AE258" s="355"/>
      <c r="AF258" s="355"/>
      <c r="AG258" s="355"/>
      <c r="AH258" s="355"/>
      <c r="AI258" s="355"/>
      <c r="AJ258" s="355"/>
      <c r="AK258" s="355"/>
      <c r="AL258" s="355"/>
      <c r="AM258" s="355"/>
      <c r="AN258" s="355"/>
      <c r="AO258" s="355"/>
      <c r="AP258" s="355"/>
      <c r="AQ258" s="355"/>
      <c r="AR258" s="355"/>
      <c r="AS258" s="355"/>
      <c r="AT258" s="356"/>
      <c r="AU258" s="356"/>
      <c r="AV258" s="355"/>
      <c r="AW258" s="355"/>
      <c r="AX258" s="356"/>
      <c r="AY258" s="357"/>
      <c r="AZ258" s="357"/>
      <c r="BA258" s="357"/>
      <c r="BB258" s="358"/>
      <c r="BC258" s="357"/>
      <c r="BD258" s="357"/>
      <c r="BE258" s="358"/>
      <c r="BF258" s="357"/>
      <c r="BG258" s="357"/>
      <c r="BH258" s="357"/>
      <c r="BI258" s="357"/>
      <c r="BJ258" s="357"/>
      <c r="BK258" s="357"/>
      <c r="BL258" s="357"/>
      <c r="BM258" s="358"/>
      <c r="BN258" s="358"/>
      <c r="BO258" s="358"/>
      <c r="BP258" s="358"/>
      <c r="BQ258" s="358"/>
      <c r="BR258" s="358"/>
      <c r="BS258" s="358"/>
      <c r="BT258" s="358"/>
      <c r="BU258" s="358"/>
      <c r="BV258" s="358"/>
      <c r="BW258" s="358"/>
      <c r="BX258" s="355"/>
    </row>
    <row r="259" spans="1:76" ht="19.5" customHeight="1">
      <c r="A259" s="356"/>
      <c r="B259" s="356"/>
      <c r="C259" s="356"/>
      <c r="D259" s="356"/>
      <c r="E259" s="356"/>
      <c r="F259" s="355"/>
      <c r="G259" s="356"/>
      <c r="H259" s="356"/>
      <c r="I259" s="355"/>
      <c r="J259" s="356"/>
      <c r="K259" s="355"/>
      <c r="L259" s="356"/>
      <c r="M259" s="355"/>
      <c r="N259" s="356"/>
      <c r="O259" s="355"/>
      <c r="P259" s="356"/>
      <c r="Q259" s="355"/>
      <c r="R259" s="355"/>
      <c r="S259" s="355"/>
      <c r="T259" s="355"/>
      <c r="U259" s="355"/>
      <c r="V259" s="355"/>
      <c r="W259" s="355"/>
      <c r="X259" s="355"/>
      <c r="Y259" s="355"/>
      <c r="Z259" s="355"/>
      <c r="AA259" s="355"/>
      <c r="AB259" s="355"/>
      <c r="AC259" s="355"/>
      <c r="AD259" s="355"/>
      <c r="AE259" s="355"/>
      <c r="AF259" s="355"/>
      <c r="AG259" s="355"/>
      <c r="AH259" s="355"/>
      <c r="AI259" s="355"/>
      <c r="AJ259" s="355"/>
      <c r="AK259" s="355"/>
      <c r="AL259" s="355"/>
      <c r="AM259" s="355"/>
      <c r="AN259" s="355"/>
      <c r="AO259" s="355"/>
      <c r="AP259" s="355"/>
      <c r="AQ259" s="355"/>
      <c r="AR259" s="355"/>
      <c r="AS259" s="355"/>
      <c r="AT259" s="356"/>
      <c r="AU259" s="356"/>
      <c r="AV259" s="355"/>
      <c r="AW259" s="355"/>
      <c r="AX259" s="356"/>
      <c r="AY259" s="357"/>
      <c r="AZ259" s="357"/>
      <c r="BA259" s="357"/>
      <c r="BB259" s="358"/>
      <c r="BC259" s="357"/>
      <c r="BD259" s="357"/>
      <c r="BE259" s="358"/>
      <c r="BF259" s="357"/>
      <c r="BG259" s="357"/>
      <c r="BH259" s="357"/>
      <c r="BI259" s="357"/>
      <c r="BJ259" s="357"/>
      <c r="BK259" s="357"/>
      <c r="BL259" s="357"/>
      <c r="BM259" s="358"/>
      <c r="BN259" s="358"/>
      <c r="BO259" s="358"/>
      <c r="BP259" s="358"/>
      <c r="BQ259" s="358"/>
      <c r="BR259" s="358"/>
      <c r="BS259" s="358"/>
      <c r="BT259" s="358"/>
      <c r="BU259" s="358"/>
      <c r="BV259" s="358"/>
      <c r="BW259" s="358"/>
      <c r="BX259" s="355"/>
    </row>
    <row r="260" spans="1:76" ht="19.5" customHeight="1">
      <c r="A260" s="356"/>
      <c r="B260" s="356"/>
      <c r="C260" s="356"/>
      <c r="D260" s="356"/>
      <c r="E260" s="356"/>
      <c r="F260" s="355"/>
      <c r="G260" s="356"/>
      <c r="H260" s="356"/>
      <c r="I260" s="355"/>
      <c r="J260" s="356"/>
      <c r="K260" s="355"/>
      <c r="L260" s="356"/>
      <c r="M260" s="355"/>
      <c r="N260" s="356"/>
      <c r="O260" s="355"/>
      <c r="P260" s="356"/>
      <c r="Q260" s="355"/>
      <c r="R260" s="355"/>
      <c r="S260" s="355"/>
      <c r="T260" s="355"/>
      <c r="U260" s="355"/>
      <c r="V260" s="355"/>
      <c r="W260" s="355"/>
      <c r="X260" s="355"/>
      <c r="Y260" s="355"/>
      <c r="Z260" s="355"/>
      <c r="AA260" s="355"/>
      <c r="AB260" s="355"/>
      <c r="AC260" s="355"/>
      <c r="AD260" s="355"/>
      <c r="AE260" s="355"/>
      <c r="AF260" s="355"/>
      <c r="AG260" s="355"/>
      <c r="AH260" s="355"/>
      <c r="AI260" s="355"/>
      <c r="AJ260" s="355"/>
      <c r="AK260" s="355"/>
      <c r="AL260" s="355"/>
      <c r="AM260" s="355"/>
      <c r="AN260" s="355"/>
      <c r="AO260" s="355"/>
      <c r="AP260" s="355"/>
      <c r="AQ260" s="355"/>
      <c r="AR260" s="355"/>
      <c r="AS260" s="355"/>
      <c r="AT260" s="356"/>
      <c r="AU260" s="356"/>
      <c r="AV260" s="355"/>
      <c r="AW260" s="355"/>
      <c r="AX260" s="356"/>
      <c r="AY260" s="357"/>
      <c r="AZ260" s="357"/>
      <c r="BA260" s="357"/>
      <c r="BB260" s="358"/>
      <c r="BC260" s="357"/>
      <c r="BD260" s="357"/>
      <c r="BE260" s="358"/>
      <c r="BF260" s="357"/>
      <c r="BG260" s="357"/>
      <c r="BH260" s="357"/>
      <c r="BI260" s="357"/>
      <c r="BJ260" s="357"/>
      <c r="BK260" s="357"/>
      <c r="BL260" s="357"/>
      <c r="BM260" s="358"/>
      <c r="BN260" s="358"/>
      <c r="BO260" s="358"/>
      <c r="BP260" s="358"/>
      <c r="BQ260" s="358"/>
      <c r="BR260" s="358"/>
      <c r="BS260" s="358"/>
      <c r="BT260" s="358"/>
      <c r="BU260" s="358"/>
      <c r="BV260" s="358"/>
      <c r="BW260" s="358"/>
      <c r="BX260" s="355"/>
    </row>
    <row r="261" spans="1:76" ht="19.5" customHeight="1">
      <c r="A261" s="356"/>
      <c r="B261" s="356"/>
      <c r="C261" s="356"/>
      <c r="D261" s="356"/>
      <c r="E261" s="356"/>
      <c r="F261" s="355"/>
      <c r="G261" s="356"/>
      <c r="H261" s="356"/>
      <c r="I261" s="355"/>
      <c r="J261" s="356"/>
      <c r="K261" s="355"/>
      <c r="L261" s="356"/>
      <c r="M261" s="355"/>
      <c r="N261" s="356"/>
      <c r="O261" s="355"/>
      <c r="P261" s="356"/>
      <c r="Q261" s="355"/>
      <c r="R261" s="355"/>
      <c r="S261" s="355"/>
      <c r="T261" s="355"/>
      <c r="U261" s="355"/>
      <c r="V261" s="355"/>
      <c r="W261" s="355"/>
      <c r="X261" s="355"/>
      <c r="Y261" s="355"/>
      <c r="Z261" s="355"/>
      <c r="AA261" s="355"/>
      <c r="AB261" s="355"/>
      <c r="AC261" s="355"/>
      <c r="AD261" s="355"/>
      <c r="AE261" s="355"/>
      <c r="AF261" s="355"/>
      <c r="AG261" s="355"/>
      <c r="AH261" s="355"/>
      <c r="AI261" s="355"/>
      <c r="AJ261" s="355"/>
      <c r="AK261" s="355"/>
      <c r="AL261" s="355"/>
      <c r="AM261" s="355"/>
      <c r="AN261" s="355"/>
      <c r="AO261" s="355"/>
      <c r="AP261" s="355"/>
      <c r="AQ261" s="355"/>
      <c r="AR261" s="355"/>
      <c r="AS261" s="355"/>
      <c r="AT261" s="356"/>
      <c r="AU261" s="356"/>
      <c r="AV261" s="355"/>
      <c r="AW261" s="355"/>
      <c r="AX261" s="356"/>
      <c r="AY261" s="357"/>
      <c r="AZ261" s="357"/>
      <c r="BA261" s="357"/>
      <c r="BB261" s="358"/>
      <c r="BC261" s="357"/>
      <c r="BD261" s="357"/>
      <c r="BE261" s="358"/>
      <c r="BF261" s="357"/>
      <c r="BG261" s="357"/>
      <c r="BH261" s="357"/>
      <c r="BI261" s="357"/>
      <c r="BJ261" s="357"/>
      <c r="BK261" s="357"/>
      <c r="BL261" s="357"/>
      <c r="BM261" s="358"/>
      <c r="BN261" s="358"/>
      <c r="BO261" s="358"/>
      <c r="BP261" s="358"/>
      <c r="BQ261" s="358"/>
      <c r="BR261" s="358"/>
      <c r="BS261" s="358"/>
      <c r="BT261" s="358"/>
      <c r="BU261" s="358"/>
      <c r="BV261" s="358"/>
      <c r="BW261" s="358"/>
      <c r="BX261" s="355"/>
    </row>
    <row r="262" spans="1:76" ht="19.5" customHeight="1">
      <c r="A262" s="356"/>
      <c r="B262" s="356"/>
      <c r="C262" s="356"/>
      <c r="D262" s="356"/>
      <c r="E262" s="356"/>
      <c r="F262" s="355"/>
      <c r="G262" s="356"/>
      <c r="H262" s="356"/>
      <c r="I262" s="355"/>
      <c r="J262" s="356"/>
      <c r="K262" s="355"/>
      <c r="L262" s="356"/>
      <c r="M262" s="355"/>
      <c r="N262" s="356"/>
      <c r="O262" s="355"/>
      <c r="P262" s="356"/>
      <c r="Q262" s="355"/>
      <c r="R262" s="355"/>
      <c r="S262" s="355"/>
      <c r="T262" s="355"/>
      <c r="U262" s="355"/>
      <c r="V262" s="355"/>
      <c r="W262" s="355"/>
      <c r="X262" s="355"/>
      <c r="Y262" s="355"/>
      <c r="Z262" s="355"/>
      <c r="AA262" s="355"/>
      <c r="AB262" s="355"/>
      <c r="AC262" s="355"/>
      <c r="AD262" s="355"/>
      <c r="AE262" s="355"/>
      <c r="AF262" s="355"/>
      <c r="AG262" s="355"/>
      <c r="AH262" s="355"/>
      <c r="AI262" s="355"/>
      <c r="AJ262" s="355"/>
      <c r="AK262" s="355"/>
      <c r="AL262" s="355"/>
      <c r="AM262" s="355"/>
      <c r="AN262" s="355"/>
      <c r="AO262" s="355"/>
      <c r="AP262" s="355"/>
      <c r="AQ262" s="355"/>
      <c r="AR262" s="355"/>
      <c r="AS262" s="355"/>
      <c r="AT262" s="356"/>
      <c r="AU262" s="356"/>
      <c r="AV262" s="355"/>
      <c r="AW262" s="355"/>
      <c r="AX262" s="356"/>
      <c r="AY262" s="357"/>
      <c r="AZ262" s="357"/>
      <c r="BA262" s="357"/>
      <c r="BB262" s="358"/>
      <c r="BC262" s="357"/>
      <c r="BD262" s="357"/>
      <c r="BE262" s="358"/>
      <c r="BF262" s="357"/>
      <c r="BG262" s="357"/>
      <c r="BH262" s="357"/>
      <c r="BI262" s="357"/>
      <c r="BJ262" s="357"/>
      <c r="BK262" s="357"/>
      <c r="BL262" s="357"/>
      <c r="BM262" s="358"/>
      <c r="BN262" s="358"/>
      <c r="BO262" s="358"/>
      <c r="BP262" s="358"/>
      <c r="BQ262" s="358"/>
      <c r="BR262" s="358"/>
      <c r="BS262" s="358"/>
      <c r="BT262" s="358"/>
      <c r="BU262" s="358"/>
      <c r="BV262" s="358"/>
      <c r="BW262" s="358"/>
      <c r="BX262" s="355"/>
    </row>
    <row r="263" spans="1:76" ht="19.5" customHeight="1">
      <c r="A263" s="356"/>
      <c r="B263" s="356"/>
      <c r="C263" s="356"/>
      <c r="D263" s="356"/>
      <c r="E263" s="356"/>
      <c r="F263" s="355"/>
      <c r="G263" s="356"/>
      <c r="H263" s="356"/>
      <c r="I263" s="355"/>
      <c r="J263" s="356"/>
      <c r="K263" s="355"/>
      <c r="L263" s="356"/>
      <c r="M263" s="355"/>
      <c r="N263" s="356"/>
      <c r="O263" s="355"/>
      <c r="P263" s="356"/>
      <c r="Q263" s="355"/>
      <c r="R263" s="355"/>
      <c r="S263" s="355"/>
      <c r="T263" s="355"/>
      <c r="U263" s="355"/>
      <c r="V263" s="355"/>
      <c r="W263" s="355"/>
      <c r="X263" s="355"/>
      <c r="Y263" s="355"/>
      <c r="Z263" s="355"/>
      <c r="AA263" s="355"/>
      <c r="AB263" s="355"/>
      <c r="AC263" s="355"/>
      <c r="AD263" s="355"/>
      <c r="AE263" s="355"/>
      <c r="AF263" s="355"/>
      <c r="AG263" s="355"/>
      <c r="AH263" s="355"/>
      <c r="AI263" s="355"/>
      <c r="AJ263" s="355"/>
      <c r="AK263" s="355"/>
      <c r="AL263" s="355"/>
      <c r="AM263" s="355"/>
      <c r="AN263" s="355"/>
      <c r="AO263" s="355"/>
      <c r="AP263" s="355"/>
      <c r="AQ263" s="355"/>
      <c r="AR263" s="355"/>
      <c r="AS263" s="355"/>
      <c r="AT263" s="356"/>
      <c r="AU263" s="356"/>
      <c r="AV263" s="355"/>
      <c r="AW263" s="355"/>
      <c r="AX263" s="356"/>
      <c r="AY263" s="357"/>
      <c r="AZ263" s="357"/>
      <c r="BA263" s="357"/>
      <c r="BB263" s="358"/>
      <c r="BC263" s="357"/>
      <c r="BD263" s="357"/>
      <c r="BE263" s="358"/>
      <c r="BF263" s="357"/>
      <c r="BG263" s="357"/>
      <c r="BH263" s="357"/>
      <c r="BI263" s="357"/>
      <c r="BJ263" s="357"/>
      <c r="BK263" s="357"/>
      <c r="BL263" s="357"/>
      <c r="BM263" s="358"/>
      <c r="BN263" s="358"/>
      <c r="BO263" s="358"/>
      <c r="BP263" s="358"/>
      <c r="BQ263" s="358"/>
      <c r="BR263" s="358"/>
      <c r="BS263" s="358"/>
      <c r="BT263" s="358"/>
      <c r="BU263" s="358"/>
      <c r="BV263" s="358"/>
      <c r="BW263" s="358"/>
      <c r="BX263" s="355"/>
    </row>
    <row r="264" spans="1:76" ht="19.5" customHeight="1">
      <c r="A264" s="356"/>
      <c r="B264" s="356"/>
      <c r="C264" s="356"/>
      <c r="D264" s="356"/>
      <c r="E264" s="356"/>
      <c r="F264" s="355"/>
      <c r="G264" s="356"/>
      <c r="H264" s="356"/>
      <c r="I264" s="355"/>
      <c r="J264" s="356"/>
      <c r="K264" s="355"/>
      <c r="L264" s="356"/>
      <c r="M264" s="355"/>
      <c r="N264" s="356"/>
      <c r="O264" s="355"/>
      <c r="P264" s="356"/>
      <c r="Q264" s="355"/>
      <c r="R264" s="355"/>
      <c r="S264" s="355"/>
      <c r="T264" s="355"/>
      <c r="U264" s="355"/>
      <c r="V264" s="355"/>
      <c r="W264" s="355"/>
      <c r="X264" s="355"/>
      <c r="Y264" s="355"/>
      <c r="Z264" s="355"/>
      <c r="AA264" s="355"/>
      <c r="AB264" s="355"/>
      <c r="AC264" s="355"/>
      <c r="AD264" s="355"/>
      <c r="AE264" s="355"/>
      <c r="AF264" s="355"/>
      <c r="AG264" s="355"/>
      <c r="AH264" s="355"/>
      <c r="AI264" s="355"/>
      <c r="AJ264" s="355"/>
      <c r="AK264" s="355"/>
      <c r="AL264" s="355"/>
      <c r="AM264" s="355"/>
      <c r="AN264" s="355"/>
      <c r="AO264" s="355"/>
      <c r="AP264" s="355"/>
      <c r="AQ264" s="355"/>
      <c r="AR264" s="355"/>
      <c r="AS264" s="355"/>
      <c r="AT264" s="356"/>
      <c r="AU264" s="356"/>
      <c r="AV264" s="355"/>
      <c r="AW264" s="355"/>
      <c r="AX264" s="356"/>
      <c r="AY264" s="357"/>
      <c r="AZ264" s="357"/>
      <c r="BA264" s="357"/>
      <c r="BB264" s="358"/>
      <c r="BC264" s="357"/>
      <c r="BD264" s="357"/>
      <c r="BE264" s="358"/>
      <c r="BF264" s="357"/>
      <c r="BG264" s="357"/>
      <c r="BH264" s="357"/>
      <c r="BI264" s="357"/>
      <c r="BJ264" s="357"/>
      <c r="BK264" s="357"/>
      <c r="BL264" s="357"/>
      <c r="BM264" s="358"/>
      <c r="BN264" s="358"/>
      <c r="BO264" s="358"/>
      <c r="BP264" s="358"/>
      <c r="BQ264" s="358"/>
      <c r="BR264" s="358"/>
      <c r="BS264" s="358"/>
      <c r="BT264" s="358"/>
      <c r="BU264" s="358"/>
      <c r="BV264" s="358"/>
      <c r="BW264" s="358"/>
      <c r="BX264" s="355"/>
    </row>
    <row r="265" spans="1:76" ht="19.5" customHeight="1">
      <c r="A265" s="356"/>
      <c r="B265" s="356"/>
      <c r="C265" s="356"/>
      <c r="D265" s="356"/>
      <c r="E265" s="356"/>
      <c r="F265" s="355"/>
      <c r="G265" s="356"/>
      <c r="H265" s="356"/>
      <c r="I265" s="355"/>
      <c r="J265" s="356"/>
      <c r="K265" s="355"/>
      <c r="L265" s="356"/>
      <c r="M265" s="355"/>
      <c r="N265" s="356"/>
      <c r="O265" s="355"/>
      <c r="P265" s="356"/>
      <c r="Q265" s="355"/>
      <c r="R265" s="355"/>
      <c r="S265" s="355"/>
      <c r="T265" s="355"/>
      <c r="U265" s="355"/>
      <c r="V265" s="355"/>
      <c r="W265" s="355"/>
      <c r="X265" s="355"/>
      <c r="Y265" s="355"/>
      <c r="Z265" s="355"/>
      <c r="AA265" s="355"/>
      <c r="AB265" s="355"/>
      <c r="AC265" s="355"/>
      <c r="AD265" s="355"/>
      <c r="AE265" s="355"/>
      <c r="AF265" s="355"/>
      <c r="AG265" s="355"/>
      <c r="AH265" s="355"/>
      <c r="AI265" s="355"/>
      <c r="AJ265" s="355"/>
      <c r="AK265" s="355"/>
      <c r="AL265" s="355"/>
      <c r="AM265" s="355"/>
      <c r="AN265" s="355"/>
      <c r="AO265" s="355"/>
      <c r="AP265" s="355"/>
      <c r="AQ265" s="355"/>
      <c r="AR265" s="355"/>
      <c r="AS265" s="355"/>
      <c r="AT265" s="356"/>
      <c r="AU265" s="356"/>
      <c r="AV265" s="355"/>
      <c r="AW265" s="355"/>
      <c r="AX265" s="356"/>
      <c r="AY265" s="357"/>
      <c r="AZ265" s="357"/>
      <c r="BA265" s="357"/>
      <c r="BB265" s="358"/>
      <c r="BC265" s="357"/>
      <c r="BD265" s="357"/>
      <c r="BE265" s="358"/>
      <c r="BF265" s="357"/>
      <c r="BG265" s="357"/>
      <c r="BH265" s="357"/>
      <c r="BI265" s="357"/>
      <c r="BJ265" s="357"/>
      <c r="BK265" s="357"/>
      <c r="BL265" s="357"/>
      <c r="BM265" s="358"/>
      <c r="BN265" s="358"/>
      <c r="BO265" s="358"/>
      <c r="BP265" s="358"/>
      <c r="BQ265" s="358"/>
      <c r="BR265" s="358"/>
      <c r="BS265" s="358"/>
      <c r="BT265" s="358"/>
      <c r="BU265" s="358"/>
      <c r="BV265" s="358"/>
      <c r="BW265" s="358"/>
      <c r="BX265" s="355"/>
    </row>
    <row r="266" spans="1:76" ht="19.5" customHeight="1">
      <c r="A266" s="356"/>
      <c r="B266" s="356"/>
      <c r="C266" s="356"/>
      <c r="D266" s="356"/>
      <c r="E266" s="356"/>
      <c r="F266" s="355"/>
      <c r="G266" s="356"/>
      <c r="H266" s="356"/>
      <c r="I266" s="355"/>
      <c r="J266" s="356"/>
      <c r="K266" s="355"/>
      <c r="L266" s="356"/>
      <c r="M266" s="355"/>
      <c r="N266" s="356"/>
      <c r="O266" s="355"/>
      <c r="P266" s="356"/>
      <c r="Q266" s="355"/>
      <c r="R266" s="355"/>
      <c r="S266" s="355"/>
      <c r="T266" s="355"/>
      <c r="U266" s="355"/>
      <c r="V266" s="355"/>
      <c r="W266" s="355"/>
      <c r="X266" s="355"/>
      <c r="Y266" s="355"/>
      <c r="Z266" s="355"/>
      <c r="AA266" s="355"/>
      <c r="AB266" s="355"/>
      <c r="AC266" s="355"/>
      <c r="AD266" s="355"/>
      <c r="AE266" s="355"/>
      <c r="AF266" s="355"/>
      <c r="AG266" s="355"/>
      <c r="AH266" s="355"/>
      <c r="AI266" s="355"/>
      <c r="AJ266" s="355"/>
      <c r="AK266" s="355"/>
      <c r="AL266" s="355"/>
      <c r="AM266" s="355"/>
      <c r="AN266" s="355"/>
      <c r="AO266" s="355"/>
      <c r="AP266" s="355"/>
      <c r="AQ266" s="355"/>
      <c r="AR266" s="355"/>
      <c r="AS266" s="355"/>
      <c r="AT266" s="356"/>
      <c r="AU266" s="356"/>
      <c r="AV266" s="355"/>
      <c r="AW266" s="355"/>
      <c r="AX266" s="356"/>
      <c r="AY266" s="357"/>
      <c r="AZ266" s="357"/>
      <c r="BA266" s="357"/>
      <c r="BB266" s="358"/>
      <c r="BC266" s="357"/>
      <c r="BD266" s="357"/>
      <c r="BE266" s="358"/>
      <c r="BF266" s="357"/>
      <c r="BG266" s="357"/>
      <c r="BH266" s="357"/>
      <c r="BI266" s="357"/>
      <c r="BJ266" s="357"/>
      <c r="BK266" s="357"/>
      <c r="BL266" s="357"/>
      <c r="BM266" s="358"/>
      <c r="BN266" s="358"/>
      <c r="BO266" s="358"/>
      <c r="BP266" s="358"/>
      <c r="BQ266" s="358"/>
      <c r="BR266" s="358"/>
      <c r="BS266" s="358"/>
      <c r="BT266" s="358"/>
      <c r="BU266" s="358"/>
      <c r="BV266" s="358"/>
      <c r="BW266" s="358"/>
      <c r="BX266" s="355"/>
    </row>
    <row r="267" spans="1:76" ht="19.5" customHeight="1">
      <c r="A267" s="356"/>
      <c r="B267" s="356"/>
      <c r="C267" s="356"/>
      <c r="D267" s="356"/>
      <c r="E267" s="356"/>
      <c r="F267" s="355"/>
      <c r="G267" s="356"/>
      <c r="H267" s="356"/>
      <c r="I267" s="355"/>
      <c r="J267" s="356"/>
      <c r="K267" s="355"/>
      <c r="L267" s="356"/>
      <c r="M267" s="355"/>
      <c r="N267" s="356"/>
      <c r="O267" s="355"/>
      <c r="P267" s="356"/>
      <c r="Q267" s="355"/>
      <c r="R267" s="355"/>
      <c r="S267" s="355"/>
      <c r="T267" s="355"/>
      <c r="U267" s="355"/>
      <c r="V267" s="355"/>
      <c r="W267" s="355"/>
      <c r="X267" s="355"/>
      <c r="Y267" s="355"/>
      <c r="Z267" s="355"/>
      <c r="AA267" s="355"/>
      <c r="AB267" s="355"/>
      <c r="AC267" s="355"/>
      <c r="AD267" s="355"/>
      <c r="AE267" s="355"/>
      <c r="AF267" s="355"/>
      <c r="AG267" s="355"/>
      <c r="AH267" s="355"/>
      <c r="AI267" s="355"/>
      <c r="AJ267" s="355"/>
      <c r="AK267" s="355"/>
      <c r="AL267" s="355"/>
      <c r="AM267" s="355"/>
      <c r="AN267" s="355"/>
      <c r="AO267" s="355"/>
      <c r="AP267" s="355"/>
      <c r="AQ267" s="355"/>
      <c r="AR267" s="355"/>
      <c r="AS267" s="355"/>
      <c r="AT267" s="356"/>
      <c r="AU267" s="356"/>
      <c r="AV267" s="355"/>
      <c r="AW267" s="355"/>
      <c r="AX267" s="356"/>
      <c r="AY267" s="357"/>
      <c r="AZ267" s="357"/>
      <c r="BA267" s="357"/>
      <c r="BB267" s="358"/>
      <c r="BC267" s="357"/>
      <c r="BD267" s="357"/>
      <c r="BE267" s="358"/>
      <c r="BF267" s="357"/>
      <c r="BG267" s="357"/>
      <c r="BH267" s="357"/>
      <c r="BI267" s="357"/>
      <c r="BJ267" s="357"/>
      <c r="BK267" s="357"/>
      <c r="BL267" s="357"/>
      <c r="BM267" s="358"/>
      <c r="BN267" s="358"/>
      <c r="BO267" s="358"/>
      <c r="BP267" s="358"/>
      <c r="BQ267" s="358"/>
      <c r="BR267" s="358"/>
      <c r="BS267" s="358"/>
      <c r="BT267" s="358"/>
      <c r="BU267" s="358"/>
      <c r="BV267" s="358"/>
      <c r="BW267" s="358"/>
      <c r="BX267" s="355"/>
    </row>
    <row r="268" spans="1:76" ht="19.5" customHeight="1">
      <c r="A268" s="356"/>
      <c r="B268" s="356"/>
      <c r="C268" s="356"/>
      <c r="D268" s="356"/>
      <c r="E268" s="356"/>
      <c r="F268" s="355"/>
      <c r="G268" s="356"/>
      <c r="H268" s="356"/>
      <c r="I268" s="355"/>
      <c r="J268" s="356"/>
      <c r="K268" s="355"/>
      <c r="L268" s="356"/>
      <c r="M268" s="355"/>
      <c r="N268" s="356"/>
      <c r="O268" s="355"/>
      <c r="P268" s="356"/>
      <c r="Q268" s="355"/>
      <c r="R268" s="355"/>
      <c r="S268" s="355"/>
      <c r="T268" s="355"/>
      <c r="U268" s="355"/>
      <c r="V268" s="355"/>
      <c r="W268" s="355"/>
      <c r="X268" s="355"/>
      <c r="Y268" s="355"/>
      <c r="Z268" s="355"/>
      <c r="AA268" s="355"/>
      <c r="AB268" s="355"/>
      <c r="AC268" s="355"/>
      <c r="AD268" s="355"/>
      <c r="AE268" s="355"/>
      <c r="AF268" s="355"/>
      <c r="AG268" s="355"/>
      <c r="AH268" s="355"/>
      <c r="AI268" s="355"/>
      <c r="AJ268" s="355"/>
      <c r="AK268" s="355"/>
      <c r="AL268" s="355"/>
      <c r="AM268" s="355"/>
      <c r="AN268" s="355"/>
      <c r="AO268" s="355"/>
      <c r="AP268" s="355"/>
      <c r="AQ268" s="355"/>
      <c r="AR268" s="355"/>
      <c r="AS268" s="355"/>
      <c r="AT268" s="356"/>
      <c r="AU268" s="356"/>
      <c r="AV268" s="355"/>
      <c r="AW268" s="355"/>
      <c r="AX268" s="356"/>
      <c r="AY268" s="357"/>
      <c r="AZ268" s="357"/>
      <c r="BA268" s="357"/>
      <c r="BB268" s="358"/>
      <c r="BC268" s="357"/>
      <c r="BD268" s="357"/>
      <c r="BE268" s="358"/>
      <c r="BF268" s="357"/>
      <c r="BG268" s="357"/>
      <c r="BH268" s="357"/>
      <c r="BI268" s="357"/>
      <c r="BJ268" s="357"/>
      <c r="BK268" s="357"/>
      <c r="BL268" s="357"/>
      <c r="BM268" s="358"/>
      <c r="BN268" s="358"/>
      <c r="BO268" s="358"/>
      <c r="BP268" s="358"/>
      <c r="BQ268" s="358"/>
      <c r="BR268" s="358"/>
      <c r="BS268" s="358"/>
      <c r="BT268" s="358"/>
      <c r="BU268" s="358"/>
      <c r="BV268" s="358"/>
      <c r="BW268" s="358"/>
      <c r="BX268" s="355"/>
    </row>
    <row r="269" spans="1:76" ht="19.5" customHeight="1">
      <c r="A269" s="356"/>
      <c r="B269" s="356"/>
      <c r="C269" s="356"/>
      <c r="D269" s="356"/>
      <c r="E269" s="356"/>
      <c r="F269" s="355"/>
      <c r="G269" s="356"/>
      <c r="H269" s="356"/>
      <c r="I269" s="355"/>
      <c r="J269" s="356"/>
      <c r="K269" s="355"/>
      <c r="L269" s="356"/>
      <c r="M269" s="355"/>
      <c r="N269" s="356"/>
      <c r="O269" s="355"/>
      <c r="P269" s="356"/>
      <c r="Q269" s="355"/>
      <c r="R269" s="355"/>
      <c r="S269" s="355"/>
      <c r="T269" s="355"/>
      <c r="U269" s="355"/>
      <c r="V269" s="355"/>
      <c r="W269" s="355"/>
      <c r="X269" s="355"/>
      <c r="Y269" s="355"/>
      <c r="Z269" s="355"/>
      <c r="AA269" s="355"/>
      <c r="AB269" s="355"/>
      <c r="AC269" s="355"/>
      <c r="AD269" s="355"/>
      <c r="AE269" s="355"/>
      <c r="AF269" s="355"/>
      <c r="AG269" s="355"/>
      <c r="AH269" s="355"/>
      <c r="AI269" s="355"/>
      <c r="AJ269" s="355"/>
      <c r="AK269" s="355"/>
      <c r="AL269" s="355"/>
      <c r="AM269" s="355"/>
      <c r="AN269" s="355"/>
      <c r="AO269" s="355"/>
      <c r="AP269" s="355"/>
      <c r="AQ269" s="355"/>
      <c r="AR269" s="355"/>
      <c r="AS269" s="355"/>
      <c r="AT269" s="356"/>
      <c r="AU269" s="356"/>
      <c r="AV269" s="355"/>
      <c r="AW269" s="355"/>
      <c r="AX269" s="356"/>
      <c r="AY269" s="357"/>
      <c r="AZ269" s="357"/>
      <c r="BA269" s="357"/>
      <c r="BB269" s="358"/>
      <c r="BC269" s="357"/>
      <c r="BD269" s="357"/>
      <c r="BE269" s="358"/>
      <c r="BF269" s="357"/>
      <c r="BG269" s="357"/>
      <c r="BH269" s="357"/>
      <c r="BI269" s="357"/>
      <c r="BJ269" s="357"/>
      <c r="BK269" s="357"/>
      <c r="BL269" s="357"/>
      <c r="BM269" s="358"/>
      <c r="BN269" s="358"/>
      <c r="BO269" s="358"/>
      <c r="BP269" s="358"/>
      <c r="BQ269" s="358"/>
      <c r="BR269" s="358"/>
      <c r="BS269" s="358"/>
      <c r="BT269" s="358"/>
      <c r="BU269" s="358"/>
      <c r="BV269" s="358"/>
      <c r="BW269" s="358"/>
      <c r="BX269" s="355"/>
    </row>
    <row r="270" spans="1:76" ht="19.5" customHeight="1">
      <c r="A270" s="356"/>
      <c r="B270" s="356"/>
      <c r="C270" s="356"/>
      <c r="D270" s="356"/>
      <c r="E270" s="356"/>
      <c r="F270" s="355"/>
      <c r="G270" s="356"/>
      <c r="H270" s="356"/>
      <c r="I270" s="355"/>
      <c r="J270" s="356"/>
      <c r="K270" s="355"/>
      <c r="L270" s="356"/>
      <c r="M270" s="355"/>
      <c r="N270" s="356"/>
      <c r="O270" s="355"/>
      <c r="P270" s="356"/>
      <c r="Q270" s="355"/>
      <c r="R270" s="355"/>
      <c r="S270" s="355"/>
      <c r="T270" s="355"/>
      <c r="U270" s="355"/>
      <c r="V270" s="355"/>
      <c r="W270" s="355"/>
      <c r="X270" s="355"/>
      <c r="Y270" s="355"/>
      <c r="Z270" s="355"/>
      <c r="AA270" s="355"/>
      <c r="AB270" s="355"/>
      <c r="AC270" s="355"/>
      <c r="AD270" s="355"/>
      <c r="AE270" s="355"/>
      <c r="AF270" s="355"/>
      <c r="AG270" s="355"/>
      <c r="AH270" s="355"/>
      <c r="AI270" s="355"/>
      <c r="AJ270" s="355"/>
      <c r="AK270" s="355"/>
      <c r="AL270" s="355"/>
      <c r="AM270" s="355"/>
      <c r="AN270" s="355"/>
      <c r="AO270" s="355"/>
      <c r="AP270" s="355"/>
      <c r="AQ270" s="355"/>
      <c r="AR270" s="355"/>
      <c r="AS270" s="355"/>
      <c r="AT270" s="356"/>
      <c r="AU270" s="356"/>
      <c r="AV270" s="355"/>
      <c r="AW270" s="355"/>
      <c r="AX270" s="356"/>
      <c r="AY270" s="357"/>
      <c r="AZ270" s="357"/>
      <c r="BA270" s="357"/>
      <c r="BB270" s="358"/>
      <c r="BC270" s="357"/>
      <c r="BD270" s="357"/>
      <c r="BE270" s="358"/>
      <c r="BF270" s="357"/>
      <c r="BG270" s="357"/>
      <c r="BH270" s="357"/>
      <c r="BI270" s="357"/>
      <c r="BJ270" s="357"/>
      <c r="BK270" s="357"/>
      <c r="BL270" s="357"/>
      <c r="BM270" s="358"/>
      <c r="BN270" s="358"/>
      <c r="BO270" s="358"/>
      <c r="BP270" s="358"/>
      <c r="BQ270" s="358"/>
      <c r="BR270" s="358"/>
      <c r="BS270" s="358"/>
      <c r="BT270" s="358"/>
      <c r="BU270" s="358"/>
      <c r="BV270" s="358"/>
      <c r="BW270" s="358"/>
      <c r="BX270" s="355"/>
    </row>
    <row r="271" spans="1:76" ht="19.5" customHeight="1">
      <c r="A271" s="356"/>
      <c r="B271" s="356"/>
      <c r="C271" s="356"/>
      <c r="D271" s="356"/>
      <c r="E271" s="356"/>
      <c r="F271" s="355"/>
      <c r="G271" s="356"/>
      <c r="H271" s="356"/>
      <c r="I271" s="355"/>
      <c r="J271" s="356"/>
      <c r="K271" s="355"/>
      <c r="L271" s="356"/>
      <c r="M271" s="355"/>
      <c r="N271" s="356"/>
      <c r="O271" s="355"/>
      <c r="P271" s="356"/>
      <c r="Q271" s="355"/>
      <c r="R271" s="355"/>
      <c r="S271" s="355"/>
      <c r="T271" s="355"/>
      <c r="U271" s="355"/>
      <c r="V271" s="355"/>
      <c r="W271" s="355"/>
      <c r="X271" s="355"/>
      <c r="Y271" s="355"/>
      <c r="Z271" s="355"/>
      <c r="AA271" s="355"/>
      <c r="AB271" s="355"/>
      <c r="AC271" s="355"/>
      <c r="AD271" s="355"/>
      <c r="AE271" s="355"/>
      <c r="AF271" s="355"/>
      <c r="AG271" s="355"/>
      <c r="AH271" s="355"/>
      <c r="AI271" s="355"/>
      <c r="AJ271" s="355"/>
      <c r="AK271" s="355"/>
      <c r="AL271" s="355"/>
      <c r="AM271" s="355"/>
      <c r="AN271" s="355"/>
      <c r="AO271" s="355"/>
      <c r="AP271" s="355"/>
      <c r="AQ271" s="355"/>
      <c r="AR271" s="355"/>
      <c r="AS271" s="355"/>
      <c r="AT271" s="356"/>
      <c r="AU271" s="356"/>
      <c r="AV271" s="355"/>
      <c r="AW271" s="355"/>
      <c r="AX271" s="356"/>
      <c r="AY271" s="357"/>
      <c r="AZ271" s="357"/>
      <c r="BA271" s="357"/>
      <c r="BB271" s="358"/>
      <c r="BC271" s="357"/>
      <c r="BD271" s="357"/>
      <c r="BE271" s="358"/>
      <c r="BF271" s="357"/>
      <c r="BG271" s="357"/>
      <c r="BH271" s="357"/>
      <c r="BI271" s="357"/>
      <c r="BJ271" s="357"/>
      <c r="BK271" s="357"/>
      <c r="BL271" s="357"/>
      <c r="BM271" s="358"/>
      <c r="BN271" s="358"/>
      <c r="BO271" s="358"/>
      <c r="BP271" s="358"/>
      <c r="BQ271" s="358"/>
      <c r="BR271" s="358"/>
      <c r="BS271" s="358"/>
      <c r="BT271" s="358"/>
      <c r="BU271" s="358"/>
      <c r="BV271" s="358"/>
      <c r="BW271" s="358"/>
      <c r="BX271" s="355"/>
    </row>
    <row r="272" spans="1:76" ht="19.5" customHeight="1">
      <c r="A272" s="356"/>
      <c r="B272" s="356"/>
      <c r="C272" s="356"/>
      <c r="D272" s="356"/>
      <c r="E272" s="356"/>
      <c r="F272" s="355"/>
      <c r="G272" s="356"/>
      <c r="H272" s="356"/>
      <c r="I272" s="355"/>
      <c r="J272" s="356"/>
      <c r="K272" s="355"/>
      <c r="L272" s="356"/>
      <c r="M272" s="355"/>
      <c r="N272" s="356"/>
      <c r="O272" s="355"/>
      <c r="P272" s="356"/>
      <c r="Q272" s="355"/>
      <c r="R272" s="355"/>
      <c r="S272" s="355"/>
      <c r="T272" s="355"/>
      <c r="U272" s="355"/>
      <c r="V272" s="355"/>
      <c r="W272" s="355"/>
      <c r="X272" s="355"/>
      <c r="Y272" s="355"/>
      <c r="Z272" s="355"/>
      <c r="AA272" s="355"/>
      <c r="AB272" s="355"/>
      <c r="AC272" s="355"/>
      <c r="AD272" s="355"/>
      <c r="AE272" s="355"/>
      <c r="AF272" s="355"/>
      <c r="AG272" s="355"/>
      <c r="AH272" s="355"/>
      <c r="AI272" s="355"/>
      <c r="AJ272" s="355"/>
      <c r="AK272" s="355"/>
      <c r="AL272" s="355"/>
      <c r="AM272" s="355"/>
      <c r="AN272" s="355"/>
      <c r="AO272" s="355"/>
      <c r="AP272" s="355"/>
      <c r="AQ272" s="355"/>
      <c r="AR272" s="355"/>
      <c r="AS272" s="355"/>
      <c r="AT272" s="356"/>
      <c r="AU272" s="356"/>
      <c r="AV272" s="355"/>
      <c r="AW272" s="355"/>
      <c r="AX272" s="356"/>
      <c r="AY272" s="357"/>
      <c r="AZ272" s="357"/>
      <c r="BA272" s="357"/>
      <c r="BB272" s="358"/>
      <c r="BC272" s="357"/>
      <c r="BD272" s="357"/>
      <c r="BE272" s="358"/>
      <c r="BF272" s="357"/>
      <c r="BG272" s="357"/>
      <c r="BH272" s="357"/>
      <c r="BI272" s="357"/>
      <c r="BJ272" s="357"/>
      <c r="BK272" s="357"/>
      <c r="BL272" s="357"/>
      <c r="BM272" s="358"/>
      <c r="BN272" s="358"/>
      <c r="BO272" s="358"/>
      <c r="BP272" s="358"/>
      <c r="BQ272" s="358"/>
      <c r="BR272" s="358"/>
      <c r="BS272" s="358"/>
      <c r="BT272" s="358"/>
      <c r="BU272" s="358"/>
      <c r="BV272" s="358"/>
      <c r="BW272" s="358"/>
      <c r="BX272" s="355"/>
    </row>
    <row r="273" spans="1:76" ht="19.5" customHeight="1">
      <c r="A273" s="356"/>
      <c r="B273" s="356"/>
      <c r="C273" s="356"/>
      <c r="D273" s="356"/>
      <c r="E273" s="356"/>
      <c r="F273" s="355"/>
      <c r="G273" s="356"/>
      <c r="H273" s="356"/>
      <c r="I273" s="355"/>
      <c r="J273" s="356"/>
      <c r="K273" s="355"/>
      <c r="L273" s="356"/>
      <c r="M273" s="355"/>
      <c r="N273" s="356"/>
      <c r="O273" s="355"/>
      <c r="P273" s="356"/>
      <c r="Q273" s="355"/>
      <c r="R273" s="355"/>
      <c r="S273" s="355"/>
      <c r="T273" s="355"/>
      <c r="U273" s="355"/>
      <c r="V273" s="355"/>
      <c r="W273" s="355"/>
      <c r="X273" s="355"/>
      <c r="Y273" s="355"/>
      <c r="Z273" s="355"/>
      <c r="AA273" s="355"/>
      <c r="AB273" s="355"/>
      <c r="AC273" s="355"/>
      <c r="AD273" s="355"/>
      <c r="AE273" s="355"/>
      <c r="AF273" s="355"/>
      <c r="AG273" s="355"/>
      <c r="AH273" s="355"/>
      <c r="AI273" s="355"/>
      <c r="AJ273" s="355"/>
      <c r="AK273" s="355"/>
      <c r="AL273" s="355"/>
      <c r="AM273" s="355"/>
      <c r="AN273" s="355"/>
      <c r="AO273" s="355"/>
      <c r="AP273" s="355"/>
      <c r="AQ273" s="355"/>
      <c r="AR273" s="355"/>
      <c r="AS273" s="355"/>
      <c r="AT273" s="356"/>
      <c r="AU273" s="356"/>
      <c r="AV273" s="355"/>
      <c r="AW273" s="355"/>
      <c r="AX273" s="356"/>
      <c r="AY273" s="357"/>
      <c r="AZ273" s="357"/>
      <c r="BA273" s="357"/>
      <c r="BB273" s="358"/>
      <c r="BC273" s="357"/>
      <c r="BD273" s="357"/>
      <c r="BE273" s="358"/>
      <c r="BF273" s="357"/>
      <c r="BG273" s="357"/>
      <c r="BH273" s="357"/>
      <c r="BI273" s="357"/>
      <c r="BJ273" s="357"/>
      <c r="BK273" s="357"/>
      <c r="BL273" s="357"/>
      <c r="BM273" s="358"/>
      <c r="BN273" s="358"/>
      <c r="BO273" s="358"/>
      <c r="BP273" s="358"/>
      <c r="BQ273" s="358"/>
      <c r="BR273" s="358"/>
      <c r="BS273" s="358"/>
      <c r="BT273" s="358"/>
      <c r="BU273" s="358"/>
      <c r="BV273" s="358"/>
      <c r="BW273" s="358"/>
      <c r="BX273" s="355"/>
    </row>
    <row r="274" spans="1:76" ht="19.5" customHeight="1">
      <c r="A274" s="356"/>
      <c r="B274" s="356"/>
      <c r="C274" s="356"/>
      <c r="D274" s="356"/>
      <c r="E274" s="356"/>
      <c r="F274" s="355"/>
      <c r="G274" s="356"/>
      <c r="H274" s="356"/>
      <c r="I274" s="355"/>
      <c r="J274" s="356"/>
      <c r="K274" s="355"/>
      <c r="L274" s="356"/>
      <c r="M274" s="355"/>
      <c r="N274" s="356"/>
      <c r="O274" s="355"/>
      <c r="P274" s="356"/>
      <c r="Q274" s="355"/>
      <c r="R274" s="355"/>
      <c r="S274" s="355"/>
      <c r="T274" s="355"/>
      <c r="U274" s="355"/>
      <c r="V274" s="355"/>
      <c r="W274" s="355"/>
      <c r="X274" s="355"/>
      <c r="Y274" s="355"/>
      <c r="Z274" s="355"/>
      <c r="AA274" s="355"/>
      <c r="AB274" s="355"/>
      <c r="AC274" s="355"/>
      <c r="AD274" s="355"/>
      <c r="AE274" s="355"/>
      <c r="AF274" s="355"/>
      <c r="AG274" s="355"/>
      <c r="AH274" s="355"/>
      <c r="AI274" s="355"/>
      <c r="AJ274" s="355"/>
      <c r="AK274" s="355"/>
      <c r="AL274" s="355"/>
      <c r="AM274" s="355"/>
      <c r="AN274" s="355"/>
      <c r="AO274" s="355"/>
      <c r="AP274" s="355"/>
      <c r="AQ274" s="355"/>
      <c r="AR274" s="355"/>
      <c r="AS274" s="355"/>
      <c r="AT274" s="356"/>
      <c r="AU274" s="356"/>
      <c r="AV274" s="355"/>
      <c r="AW274" s="355"/>
      <c r="AX274" s="356"/>
      <c r="AY274" s="357"/>
      <c r="AZ274" s="357"/>
      <c r="BA274" s="357"/>
      <c r="BB274" s="358"/>
      <c r="BC274" s="357"/>
      <c r="BD274" s="357"/>
      <c r="BE274" s="358"/>
      <c r="BF274" s="357"/>
      <c r="BG274" s="357"/>
      <c r="BH274" s="357"/>
      <c r="BI274" s="357"/>
      <c r="BJ274" s="357"/>
      <c r="BK274" s="357"/>
      <c r="BL274" s="357"/>
      <c r="BM274" s="358"/>
      <c r="BN274" s="358"/>
      <c r="BO274" s="358"/>
      <c r="BP274" s="358"/>
      <c r="BQ274" s="358"/>
      <c r="BR274" s="358"/>
      <c r="BS274" s="358"/>
      <c r="BT274" s="358"/>
      <c r="BU274" s="358"/>
      <c r="BV274" s="358"/>
      <c r="BW274" s="358"/>
      <c r="BX274" s="355"/>
    </row>
    <row r="275" spans="1:76" ht="19.5" customHeight="1">
      <c r="A275" s="356"/>
      <c r="B275" s="356"/>
      <c r="C275" s="356"/>
      <c r="D275" s="356"/>
      <c r="E275" s="356"/>
      <c r="F275" s="355"/>
      <c r="G275" s="356"/>
      <c r="H275" s="356"/>
      <c r="I275" s="355"/>
      <c r="J275" s="356"/>
      <c r="K275" s="355"/>
      <c r="L275" s="356"/>
      <c r="M275" s="355"/>
      <c r="N275" s="356"/>
      <c r="O275" s="355"/>
      <c r="P275" s="356"/>
      <c r="Q275" s="355"/>
      <c r="R275" s="355"/>
      <c r="S275" s="355"/>
      <c r="T275" s="355"/>
      <c r="U275" s="355"/>
      <c r="V275" s="355"/>
      <c r="W275" s="355"/>
      <c r="X275" s="355"/>
      <c r="Y275" s="355"/>
      <c r="Z275" s="355"/>
      <c r="AA275" s="355"/>
      <c r="AB275" s="355"/>
      <c r="AC275" s="355"/>
      <c r="AD275" s="355"/>
      <c r="AE275" s="355"/>
      <c r="AF275" s="355"/>
      <c r="AG275" s="355"/>
      <c r="AH275" s="355"/>
      <c r="AI275" s="355"/>
      <c r="AJ275" s="355"/>
      <c r="AK275" s="355"/>
      <c r="AL275" s="355"/>
      <c r="AM275" s="355"/>
      <c r="AN275" s="355"/>
      <c r="AO275" s="355"/>
      <c r="AP275" s="355"/>
      <c r="AQ275" s="355"/>
      <c r="AR275" s="355"/>
      <c r="AS275" s="355"/>
      <c r="AT275" s="356"/>
      <c r="AU275" s="356"/>
      <c r="AV275" s="355"/>
      <c r="AW275" s="355"/>
      <c r="AX275" s="356"/>
      <c r="AY275" s="357"/>
      <c r="AZ275" s="357"/>
      <c r="BA275" s="357"/>
      <c r="BB275" s="358"/>
      <c r="BC275" s="357"/>
      <c r="BD275" s="357"/>
      <c r="BE275" s="358"/>
      <c r="BF275" s="357"/>
      <c r="BG275" s="357"/>
      <c r="BH275" s="357"/>
      <c r="BI275" s="357"/>
      <c r="BJ275" s="357"/>
      <c r="BK275" s="357"/>
      <c r="BL275" s="357"/>
      <c r="BM275" s="358"/>
      <c r="BN275" s="358"/>
      <c r="BO275" s="358"/>
      <c r="BP275" s="358"/>
      <c r="BQ275" s="358"/>
      <c r="BR275" s="358"/>
      <c r="BS275" s="358"/>
      <c r="BT275" s="358"/>
      <c r="BU275" s="358"/>
      <c r="BV275" s="358"/>
      <c r="BW275" s="358"/>
      <c r="BX275" s="355"/>
    </row>
    <row r="276" spans="1:76" ht="19.5" customHeight="1">
      <c r="A276" s="356"/>
      <c r="B276" s="356"/>
      <c r="C276" s="356"/>
      <c r="D276" s="356"/>
      <c r="E276" s="356"/>
      <c r="F276" s="355"/>
      <c r="G276" s="356"/>
      <c r="H276" s="356"/>
      <c r="I276" s="355"/>
      <c r="J276" s="356"/>
      <c r="K276" s="355"/>
      <c r="L276" s="356"/>
      <c r="M276" s="355"/>
      <c r="N276" s="356"/>
      <c r="O276" s="355"/>
      <c r="P276" s="356"/>
      <c r="Q276" s="355"/>
      <c r="R276" s="355"/>
      <c r="S276" s="355"/>
      <c r="T276" s="355"/>
      <c r="U276" s="355"/>
      <c r="V276" s="355"/>
      <c r="W276" s="355"/>
      <c r="X276" s="355"/>
      <c r="Y276" s="355"/>
      <c r="Z276" s="355"/>
      <c r="AA276" s="355"/>
      <c r="AB276" s="355"/>
      <c r="AC276" s="355"/>
      <c r="AD276" s="355"/>
      <c r="AE276" s="355"/>
      <c r="AF276" s="355"/>
      <c r="AG276" s="355"/>
      <c r="AH276" s="355"/>
      <c r="AI276" s="355"/>
      <c r="AJ276" s="355"/>
      <c r="AK276" s="355"/>
      <c r="AL276" s="355"/>
      <c r="AM276" s="355"/>
      <c r="AN276" s="355"/>
      <c r="AO276" s="355"/>
      <c r="AP276" s="355"/>
      <c r="AQ276" s="355"/>
      <c r="AR276" s="355"/>
      <c r="AS276" s="355"/>
      <c r="AT276" s="356"/>
      <c r="AU276" s="356"/>
      <c r="AV276" s="355"/>
      <c r="AW276" s="355"/>
      <c r="AX276" s="356"/>
      <c r="AY276" s="357"/>
      <c r="AZ276" s="357"/>
      <c r="BA276" s="357"/>
      <c r="BB276" s="358"/>
      <c r="BC276" s="357"/>
      <c r="BD276" s="357"/>
      <c r="BE276" s="358"/>
      <c r="BF276" s="357"/>
      <c r="BG276" s="357"/>
      <c r="BH276" s="357"/>
      <c r="BI276" s="357"/>
      <c r="BJ276" s="357"/>
      <c r="BK276" s="357"/>
      <c r="BL276" s="357"/>
      <c r="BM276" s="358"/>
      <c r="BN276" s="358"/>
      <c r="BO276" s="358"/>
      <c r="BP276" s="358"/>
      <c r="BQ276" s="358"/>
      <c r="BR276" s="358"/>
      <c r="BS276" s="358"/>
      <c r="BT276" s="358"/>
      <c r="BU276" s="358"/>
      <c r="BV276" s="358"/>
      <c r="BW276" s="358"/>
      <c r="BX276" s="355"/>
    </row>
    <row r="277" spans="1:76" ht="19.5" customHeight="1">
      <c r="A277" s="356"/>
      <c r="B277" s="356"/>
      <c r="C277" s="356"/>
      <c r="D277" s="356"/>
      <c r="E277" s="356"/>
      <c r="F277" s="355"/>
      <c r="G277" s="356"/>
      <c r="H277" s="356"/>
      <c r="I277" s="355"/>
      <c r="J277" s="356"/>
      <c r="K277" s="355"/>
      <c r="L277" s="356"/>
      <c r="M277" s="355"/>
      <c r="N277" s="356"/>
      <c r="O277" s="355"/>
      <c r="P277" s="356"/>
      <c r="Q277" s="355"/>
      <c r="R277" s="355"/>
      <c r="S277" s="355"/>
      <c r="T277" s="355"/>
      <c r="U277" s="355"/>
      <c r="V277" s="355"/>
      <c r="W277" s="355"/>
      <c r="X277" s="355"/>
      <c r="Y277" s="355"/>
      <c r="Z277" s="355"/>
      <c r="AA277" s="355"/>
      <c r="AB277" s="355"/>
      <c r="AC277" s="355"/>
      <c r="AD277" s="355"/>
      <c r="AE277" s="355"/>
      <c r="AF277" s="355"/>
      <c r="AG277" s="355"/>
      <c r="AH277" s="355"/>
      <c r="AI277" s="355"/>
      <c r="AJ277" s="355"/>
      <c r="AK277" s="355"/>
      <c r="AL277" s="355"/>
      <c r="AM277" s="355"/>
      <c r="AN277" s="355"/>
      <c r="AO277" s="355"/>
      <c r="AP277" s="355"/>
      <c r="AQ277" s="355"/>
      <c r="AR277" s="355"/>
      <c r="AS277" s="355"/>
      <c r="AT277" s="356"/>
      <c r="AU277" s="356"/>
      <c r="AV277" s="355"/>
      <c r="AW277" s="355"/>
      <c r="AX277" s="356"/>
      <c r="AY277" s="357"/>
      <c r="AZ277" s="357"/>
      <c r="BA277" s="357"/>
      <c r="BB277" s="358"/>
      <c r="BC277" s="357"/>
      <c r="BD277" s="357"/>
      <c r="BE277" s="358"/>
      <c r="BF277" s="357"/>
      <c r="BG277" s="357"/>
      <c r="BH277" s="357"/>
      <c r="BI277" s="357"/>
      <c r="BJ277" s="357"/>
      <c r="BK277" s="357"/>
      <c r="BL277" s="357"/>
      <c r="BM277" s="358"/>
      <c r="BN277" s="358"/>
      <c r="BO277" s="358"/>
      <c r="BP277" s="358"/>
      <c r="BQ277" s="358"/>
      <c r="BR277" s="358"/>
      <c r="BS277" s="358"/>
      <c r="BT277" s="358"/>
      <c r="BU277" s="358"/>
      <c r="BV277" s="358"/>
      <c r="BW277" s="358"/>
      <c r="BX277" s="355"/>
    </row>
    <row r="278" spans="1:76" ht="19.5" customHeight="1">
      <c r="A278" s="356"/>
      <c r="B278" s="356"/>
      <c r="C278" s="356"/>
      <c r="D278" s="356"/>
      <c r="E278" s="356"/>
      <c r="F278" s="355"/>
      <c r="G278" s="356"/>
      <c r="H278" s="356"/>
      <c r="I278" s="355"/>
      <c r="J278" s="356"/>
      <c r="K278" s="355"/>
      <c r="L278" s="356"/>
      <c r="M278" s="355"/>
      <c r="N278" s="356"/>
      <c r="O278" s="355"/>
      <c r="P278" s="356"/>
      <c r="Q278" s="355"/>
      <c r="R278" s="355"/>
      <c r="S278" s="355"/>
      <c r="T278" s="355"/>
      <c r="U278" s="355"/>
      <c r="V278" s="355"/>
      <c r="W278" s="355"/>
      <c r="X278" s="355"/>
      <c r="Y278" s="355"/>
      <c r="Z278" s="355"/>
      <c r="AA278" s="355"/>
      <c r="AB278" s="355"/>
      <c r="AC278" s="355"/>
      <c r="AD278" s="355"/>
      <c r="AE278" s="355"/>
      <c r="AF278" s="355"/>
      <c r="AG278" s="355"/>
      <c r="AH278" s="355"/>
      <c r="AI278" s="355"/>
      <c r="AJ278" s="355"/>
      <c r="AK278" s="355"/>
      <c r="AL278" s="355"/>
      <c r="AM278" s="355"/>
      <c r="AN278" s="355"/>
      <c r="AO278" s="355"/>
      <c r="AP278" s="355"/>
      <c r="AQ278" s="355"/>
      <c r="AR278" s="355"/>
      <c r="AS278" s="355"/>
      <c r="AT278" s="356"/>
      <c r="AU278" s="356"/>
      <c r="AV278" s="355"/>
      <c r="AW278" s="355"/>
      <c r="AX278" s="356"/>
      <c r="AY278" s="357"/>
      <c r="AZ278" s="357"/>
      <c r="BA278" s="357"/>
      <c r="BB278" s="358"/>
      <c r="BC278" s="357"/>
      <c r="BD278" s="357"/>
      <c r="BE278" s="358"/>
      <c r="BF278" s="357"/>
      <c r="BG278" s="357"/>
      <c r="BH278" s="357"/>
      <c r="BI278" s="357"/>
      <c r="BJ278" s="357"/>
      <c r="BK278" s="357"/>
      <c r="BL278" s="357"/>
      <c r="BM278" s="358"/>
      <c r="BN278" s="358"/>
      <c r="BO278" s="358"/>
      <c r="BP278" s="358"/>
      <c r="BQ278" s="358"/>
      <c r="BR278" s="358"/>
      <c r="BS278" s="358"/>
      <c r="BT278" s="358"/>
      <c r="BU278" s="358"/>
      <c r="BV278" s="358"/>
      <c r="BW278" s="358"/>
      <c r="BX278" s="355"/>
    </row>
    <row r="279" spans="1:76" ht="19.5" customHeight="1">
      <c r="A279" s="356"/>
      <c r="B279" s="356"/>
      <c r="C279" s="356"/>
      <c r="D279" s="356"/>
      <c r="E279" s="356"/>
      <c r="F279" s="355"/>
      <c r="G279" s="356"/>
      <c r="H279" s="356"/>
      <c r="I279" s="355"/>
      <c r="J279" s="356"/>
      <c r="K279" s="355"/>
      <c r="L279" s="356"/>
      <c r="M279" s="355"/>
      <c r="N279" s="356"/>
      <c r="O279" s="355"/>
      <c r="P279" s="356"/>
      <c r="Q279" s="355"/>
      <c r="R279" s="355"/>
      <c r="S279" s="355"/>
      <c r="T279" s="355"/>
      <c r="U279" s="355"/>
      <c r="V279" s="355"/>
      <c r="W279" s="355"/>
      <c r="X279" s="355"/>
      <c r="Y279" s="355"/>
      <c r="Z279" s="355"/>
      <c r="AA279" s="355"/>
      <c r="AB279" s="355"/>
      <c r="AC279" s="355"/>
      <c r="AD279" s="355"/>
      <c r="AE279" s="355"/>
      <c r="AF279" s="355"/>
      <c r="AG279" s="355"/>
      <c r="AH279" s="355"/>
      <c r="AI279" s="355"/>
      <c r="AJ279" s="355"/>
      <c r="AK279" s="355"/>
      <c r="AL279" s="355"/>
      <c r="AM279" s="355"/>
      <c r="AN279" s="355"/>
      <c r="AO279" s="355"/>
      <c r="AP279" s="355"/>
      <c r="AQ279" s="355"/>
      <c r="AR279" s="355"/>
      <c r="AS279" s="355"/>
      <c r="AT279" s="356"/>
      <c r="AU279" s="356"/>
      <c r="AV279" s="355"/>
      <c r="AW279" s="355"/>
      <c r="AX279" s="356"/>
      <c r="AY279" s="357"/>
      <c r="AZ279" s="357"/>
      <c r="BA279" s="357"/>
      <c r="BB279" s="358"/>
      <c r="BC279" s="357"/>
      <c r="BD279" s="357"/>
      <c r="BE279" s="358"/>
      <c r="BF279" s="357"/>
      <c r="BG279" s="357"/>
      <c r="BH279" s="357"/>
      <c r="BI279" s="357"/>
      <c r="BJ279" s="357"/>
      <c r="BK279" s="357"/>
      <c r="BL279" s="357"/>
      <c r="BM279" s="358"/>
      <c r="BN279" s="358"/>
      <c r="BO279" s="358"/>
      <c r="BP279" s="358"/>
      <c r="BQ279" s="358"/>
      <c r="BR279" s="358"/>
      <c r="BS279" s="358"/>
      <c r="BT279" s="358"/>
      <c r="BU279" s="358"/>
      <c r="BV279" s="358"/>
      <c r="BW279" s="358"/>
      <c r="BX279" s="355"/>
    </row>
    <row r="280" spans="1:76" ht="19.5" customHeight="1">
      <c r="A280" s="356"/>
      <c r="B280" s="356"/>
      <c r="C280" s="356"/>
      <c r="D280" s="356"/>
      <c r="E280" s="356"/>
      <c r="F280" s="355"/>
      <c r="G280" s="356"/>
      <c r="H280" s="356"/>
      <c r="I280" s="355"/>
      <c r="J280" s="356"/>
      <c r="K280" s="355"/>
      <c r="L280" s="356"/>
      <c r="M280" s="355"/>
      <c r="N280" s="356"/>
      <c r="O280" s="355"/>
      <c r="P280" s="356"/>
      <c r="Q280" s="355"/>
      <c r="R280" s="355"/>
      <c r="S280" s="355"/>
      <c r="T280" s="355"/>
      <c r="U280" s="355"/>
      <c r="V280" s="355"/>
      <c r="W280" s="355"/>
      <c r="X280" s="355"/>
      <c r="Y280" s="355"/>
      <c r="Z280" s="355"/>
      <c r="AA280" s="355"/>
      <c r="AB280" s="355"/>
      <c r="AC280" s="355"/>
      <c r="AD280" s="355"/>
      <c r="AE280" s="355"/>
      <c r="AF280" s="355"/>
      <c r="AG280" s="355"/>
      <c r="AH280" s="355"/>
      <c r="AI280" s="355"/>
      <c r="AJ280" s="355"/>
      <c r="AK280" s="355"/>
      <c r="AL280" s="355"/>
      <c r="AM280" s="355"/>
      <c r="AN280" s="355"/>
      <c r="AO280" s="355"/>
      <c r="AP280" s="355"/>
      <c r="AQ280" s="355"/>
      <c r="AR280" s="355"/>
      <c r="AS280" s="355"/>
      <c r="AT280" s="356"/>
      <c r="AU280" s="356"/>
      <c r="AV280" s="355"/>
      <c r="AW280" s="355"/>
      <c r="AX280" s="356"/>
      <c r="AY280" s="357"/>
      <c r="AZ280" s="357"/>
      <c r="BA280" s="357"/>
      <c r="BB280" s="358"/>
      <c r="BC280" s="357"/>
      <c r="BD280" s="357"/>
      <c r="BE280" s="358"/>
      <c r="BF280" s="357"/>
      <c r="BG280" s="357"/>
      <c r="BH280" s="357"/>
      <c r="BI280" s="357"/>
      <c r="BJ280" s="357"/>
      <c r="BK280" s="357"/>
      <c r="BL280" s="357"/>
      <c r="BM280" s="358"/>
      <c r="BN280" s="358"/>
      <c r="BO280" s="358"/>
      <c r="BP280" s="358"/>
      <c r="BQ280" s="358"/>
      <c r="BR280" s="358"/>
      <c r="BS280" s="358"/>
      <c r="BT280" s="358"/>
      <c r="BU280" s="358"/>
      <c r="BV280" s="358"/>
      <c r="BW280" s="358"/>
      <c r="BX280" s="355"/>
    </row>
    <row r="281" spans="1:76" ht="19.5" customHeight="1">
      <c r="A281" s="356"/>
      <c r="B281" s="356"/>
      <c r="C281" s="356"/>
      <c r="D281" s="356"/>
      <c r="E281" s="356"/>
      <c r="F281" s="355"/>
      <c r="G281" s="356"/>
      <c r="H281" s="356"/>
      <c r="I281" s="355"/>
      <c r="J281" s="356"/>
      <c r="K281" s="355"/>
      <c r="L281" s="356"/>
      <c r="M281" s="355"/>
      <c r="N281" s="356"/>
      <c r="O281" s="355"/>
      <c r="P281" s="356"/>
      <c r="Q281" s="355"/>
      <c r="R281" s="355"/>
      <c r="S281" s="355"/>
      <c r="T281" s="355"/>
      <c r="U281" s="355"/>
      <c r="V281" s="355"/>
      <c r="W281" s="355"/>
      <c r="X281" s="355"/>
      <c r="Y281" s="355"/>
      <c r="Z281" s="355"/>
      <c r="AA281" s="355"/>
      <c r="AB281" s="355"/>
      <c r="AC281" s="355"/>
      <c r="AD281" s="355"/>
      <c r="AE281" s="355"/>
      <c r="AF281" s="355"/>
      <c r="AG281" s="355"/>
      <c r="AH281" s="355"/>
      <c r="AI281" s="355"/>
      <c r="AJ281" s="355"/>
      <c r="AK281" s="355"/>
      <c r="AL281" s="355"/>
      <c r="AM281" s="355"/>
      <c r="AN281" s="355"/>
      <c r="AO281" s="355"/>
      <c r="AP281" s="355"/>
      <c r="AQ281" s="355"/>
      <c r="AR281" s="355"/>
      <c r="AS281" s="355"/>
      <c r="AT281" s="356"/>
      <c r="AU281" s="356"/>
      <c r="AV281" s="355"/>
      <c r="AW281" s="355"/>
      <c r="AX281" s="356"/>
      <c r="AY281" s="357"/>
      <c r="AZ281" s="357"/>
      <c r="BA281" s="357"/>
      <c r="BB281" s="358"/>
      <c r="BC281" s="357"/>
      <c r="BD281" s="357"/>
      <c r="BE281" s="358"/>
      <c r="BF281" s="357"/>
      <c r="BG281" s="357"/>
      <c r="BH281" s="357"/>
      <c r="BI281" s="357"/>
      <c r="BJ281" s="357"/>
      <c r="BK281" s="357"/>
      <c r="BL281" s="357"/>
      <c r="BM281" s="358"/>
      <c r="BN281" s="358"/>
      <c r="BO281" s="358"/>
      <c r="BP281" s="358"/>
      <c r="BQ281" s="358"/>
      <c r="BR281" s="358"/>
      <c r="BS281" s="358"/>
      <c r="BT281" s="358"/>
      <c r="BU281" s="358"/>
      <c r="BV281" s="358"/>
      <c r="BW281" s="358"/>
      <c r="BX281" s="355"/>
    </row>
    <row r="282" spans="1:76" ht="19.5" customHeight="1">
      <c r="A282" s="356"/>
      <c r="B282" s="356"/>
      <c r="C282" s="356"/>
      <c r="D282" s="356"/>
      <c r="E282" s="356"/>
      <c r="F282" s="355"/>
      <c r="G282" s="356"/>
      <c r="H282" s="356"/>
      <c r="I282" s="355"/>
      <c r="J282" s="356"/>
      <c r="K282" s="355"/>
      <c r="L282" s="356"/>
      <c r="M282" s="355"/>
      <c r="N282" s="356"/>
      <c r="O282" s="355"/>
      <c r="P282" s="356"/>
      <c r="Q282" s="355"/>
      <c r="R282" s="355"/>
      <c r="S282" s="355"/>
      <c r="T282" s="355"/>
      <c r="U282" s="355"/>
      <c r="V282" s="355"/>
      <c r="W282" s="355"/>
      <c r="X282" s="355"/>
      <c r="Y282" s="355"/>
      <c r="Z282" s="355"/>
      <c r="AA282" s="355"/>
      <c r="AB282" s="355"/>
      <c r="AC282" s="355"/>
      <c r="AD282" s="355"/>
      <c r="AE282" s="355"/>
      <c r="AF282" s="355"/>
      <c r="AG282" s="355"/>
      <c r="AH282" s="355"/>
      <c r="AI282" s="355"/>
      <c r="AJ282" s="355"/>
      <c r="AK282" s="355"/>
      <c r="AL282" s="355"/>
      <c r="AM282" s="355"/>
      <c r="AN282" s="355"/>
      <c r="AO282" s="355"/>
      <c r="AP282" s="355"/>
      <c r="AQ282" s="355"/>
      <c r="AR282" s="355"/>
      <c r="AS282" s="355"/>
      <c r="AT282" s="356"/>
      <c r="AU282" s="356"/>
      <c r="AV282" s="355"/>
      <c r="AW282" s="355"/>
      <c r="AX282" s="356"/>
      <c r="AY282" s="357"/>
      <c r="AZ282" s="357"/>
      <c r="BA282" s="357"/>
      <c r="BB282" s="358"/>
      <c r="BC282" s="357"/>
      <c r="BD282" s="357"/>
      <c r="BE282" s="358"/>
      <c r="BF282" s="357"/>
      <c r="BG282" s="357"/>
      <c r="BH282" s="357"/>
      <c r="BI282" s="357"/>
      <c r="BJ282" s="357"/>
      <c r="BK282" s="357"/>
      <c r="BL282" s="357"/>
      <c r="BM282" s="358"/>
      <c r="BN282" s="358"/>
      <c r="BO282" s="358"/>
      <c r="BP282" s="358"/>
      <c r="BQ282" s="358"/>
      <c r="BR282" s="358"/>
      <c r="BS282" s="358"/>
      <c r="BT282" s="358"/>
      <c r="BU282" s="358"/>
      <c r="BV282" s="358"/>
      <c r="BW282" s="358"/>
      <c r="BX282" s="355"/>
    </row>
    <row r="283" spans="1:76" ht="19.5" customHeight="1">
      <c r="A283" s="356"/>
      <c r="B283" s="356"/>
      <c r="C283" s="356"/>
      <c r="D283" s="356"/>
      <c r="E283" s="356"/>
      <c r="F283" s="355"/>
      <c r="G283" s="356"/>
      <c r="H283" s="356"/>
      <c r="I283" s="355"/>
      <c r="J283" s="356"/>
      <c r="K283" s="355"/>
      <c r="L283" s="356"/>
      <c r="M283" s="355"/>
      <c r="N283" s="356"/>
      <c r="O283" s="355"/>
      <c r="P283" s="356"/>
      <c r="Q283" s="355"/>
      <c r="R283" s="355"/>
      <c r="S283" s="355"/>
      <c r="T283" s="355"/>
      <c r="U283" s="355"/>
      <c r="V283" s="355"/>
      <c r="W283" s="355"/>
      <c r="X283" s="355"/>
      <c r="Y283" s="355"/>
      <c r="Z283" s="355"/>
      <c r="AA283" s="355"/>
      <c r="AB283" s="355"/>
      <c r="AC283" s="355"/>
      <c r="AD283" s="355"/>
      <c r="AE283" s="355"/>
      <c r="AF283" s="355"/>
      <c r="AG283" s="355"/>
      <c r="AH283" s="355"/>
      <c r="AI283" s="355"/>
      <c r="AJ283" s="355"/>
      <c r="AK283" s="355"/>
      <c r="AL283" s="355"/>
      <c r="AM283" s="355"/>
      <c r="AN283" s="355"/>
      <c r="AO283" s="355"/>
      <c r="AP283" s="355"/>
      <c r="AQ283" s="355"/>
      <c r="AR283" s="355"/>
      <c r="AS283" s="355"/>
      <c r="AT283" s="356"/>
      <c r="AU283" s="356"/>
      <c r="AV283" s="355"/>
      <c r="AW283" s="355"/>
      <c r="AX283" s="356"/>
      <c r="AY283" s="357"/>
      <c r="AZ283" s="357"/>
      <c r="BA283" s="357"/>
      <c r="BB283" s="358"/>
      <c r="BC283" s="357"/>
      <c r="BD283" s="357"/>
      <c r="BE283" s="358"/>
      <c r="BF283" s="357"/>
      <c r="BG283" s="357"/>
      <c r="BH283" s="357"/>
      <c r="BI283" s="357"/>
      <c r="BJ283" s="357"/>
      <c r="BK283" s="357"/>
      <c r="BL283" s="357"/>
      <c r="BM283" s="358"/>
      <c r="BN283" s="358"/>
      <c r="BO283" s="358"/>
      <c r="BP283" s="358"/>
      <c r="BQ283" s="358"/>
      <c r="BR283" s="358"/>
      <c r="BS283" s="358"/>
      <c r="BT283" s="358"/>
      <c r="BU283" s="358"/>
      <c r="BV283" s="358"/>
      <c r="BW283" s="358"/>
      <c r="BX283" s="355"/>
    </row>
    <row r="284" spans="1:76" ht="19.5" customHeight="1">
      <c r="A284" s="356"/>
      <c r="B284" s="356"/>
      <c r="C284" s="356"/>
      <c r="D284" s="356"/>
      <c r="E284" s="356"/>
      <c r="F284" s="355"/>
      <c r="G284" s="356"/>
      <c r="H284" s="356"/>
      <c r="I284" s="355"/>
      <c r="J284" s="356"/>
      <c r="K284" s="355"/>
      <c r="L284" s="356"/>
      <c r="M284" s="355"/>
      <c r="N284" s="356"/>
      <c r="O284" s="355"/>
      <c r="P284" s="356"/>
      <c r="Q284" s="355"/>
      <c r="R284" s="355"/>
      <c r="S284" s="355"/>
      <c r="T284" s="355"/>
      <c r="U284" s="355"/>
      <c r="V284" s="355"/>
      <c r="W284" s="355"/>
      <c r="X284" s="355"/>
      <c r="Y284" s="355"/>
      <c r="Z284" s="355"/>
      <c r="AA284" s="355"/>
      <c r="AB284" s="355"/>
      <c r="AC284" s="355"/>
      <c r="AD284" s="355"/>
      <c r="AE284" s="355"/>
      <c r="AF284" s="355"/>
      <c r="AG284" s="355"/>
      <c r="AH284" s="355"/>
      <c r="AI284" s="355"/>
      <c r="AJ284" s="355"/>
      <c r="AK284" s="355"/>
      <c r="AL284" s="355"/>
      <c r="AM284" s="355"/>
      <c r="AN284" s="355"/>
      <c r="AO284" s="355"/>
      <c r="AP284" s="355"/>
      <c r="AQ284" s="355"/>
      <c r="AR284" s="355"/>
      <c r="AS284" s="355"/>
      <c r="AT284" s="356"/>
      <c r="AU284" s="356"/>
      <c r="AV284" s="355"/>
      <c r="AW284" s="355"/>
      <c r="AX284" s="356"/>
      <c r="AY284" s="357"/>
      <c r="AZ284" s="357"/>
      <c r="BA284" s="357"/>
      <c r="BB284" s="358"/>
      <c r="BC284" s="357"/>
      <c r="BD284" s="357"/>
      <c r="BE284" s="358"/>
      <c r="BF284" s="357"/>
      <c r="BG284" s="357"/>
      <c r="BH284" s="357"/>
      <c r="BI284" s="357"/>
      <c r="BJ284" s="357"/>
      <c r="BK284" s="357"/>
      <c r="BL284" s="357"/>
      <c r="BM284" s="358"/>
      <c r="BN284" s="358"/>
      <c r="BO284" s="358"/>
      <c r="BP284" s="358"/>
      <c r="BQ284" s="358"/>
      <c r="BR284" s="358"/>
      <c r="BS284" s="358"/>
      <c r="BT284" s="358"/>
      <c r="BU284" s="358"/>
      <c r="BV284" s="358"/>
      <c r="BW284" s="358"/>
      <c r="BX284" s="355"/>
    </row>
    <row r="285" spans="1:76" ht="19.5" customHeight="1">
      <c r="A285" s="356"/>
      <c r="B285" s="356"/>
      <c r="C285" s="356"/>
      <c r="D285" s="356"/>
      <c r="E285" s="356"/>
      <c r="F285" s="355"/>
      <c r="G285" s="356"/>
      <c r="H285" s="356"/>
      <c r="I285" s="355"/>
      <c r="J285" s="356"/>
      <c r="K285" s="355"/>
      <c r="L285" s="356"/>
      <c r="M285" s="355"/>
      <c r="N285" s="356"/>
      <c r="O285" s="355"/>
      <c r="P285" s="356"/>
      <c r="Q285" s="355"/>
      <c r="R285" s="355"/>
      <c r="S285" s="355"/>
      <c r="T285" s="355"/>
      <c r="U285" s="355"/>
      <c r="V285" s="355"/>
      <c r="W285" s="355"/>
      <c r="X285" s="355"/>
      <c r="Y285" s="355"/>
      <c r="Z285" s="355"/>
      <c r="AA285" s="355"/>
      <c r="AB285" s="355"/>
      <c r="AC285" s="355"/>
      <c r="AD285" s="355"/>
      <c r="AE285" s="355"/>
      <c r="AF285" s="355"/>
      <c r="AG285" s="355"/>
      <c r="AH285" s="355"/>
      <c r="AI285" s="355"/>
      <c r="AJ285" s="355"/>
      <c r="AK285" s="355"/>
      <c r="AL285" s="355"/>
      <c r="AM285" s="355"/>
      <c r="AN285" s="355"/>
      <c r="AO285" s="355"/>
      <c r="AP285" s="355"/>
      <c r="AQ285" s="355"/>
      <c r="AR285" s="355"/>
      <c r="AS285" s="355"/>
      <c r="AT285" s="356"/>
      <c r="AU285" s="356"/>
      <c r="AV285" s="355"/>
      <c r="AW285" s="355"/>
      <c r="AX285" s="356"/>
      <c r="AY285" s="357"/>
      <c r="AZ285" s="357"/>
      <c r="BA285" s="357"/>
      <c r="BB285" s="358"/>
      <c r="BC285" s="357"/>
      <c r="BD285" s="357"/>
      <c r="BE285" s="358"/>
      <c r="BF285" s="357"/>
      <c r="BG285" s="357"/>
      <c r="BH285" s="357"/>
      <c r="BI285" s="357"/>
      <c r="BJ285" s="357"/>
      <c r="BK285" s="357"/>
      <c r="BL285" s="357"/>
      <c r="BM285" s="358"/>
      <c r="BN285" s="358"/>
      <c r="BO285" s="358"/>
      <c r="BP285" s="358"/>
      <c r="BQ285" s="358"/>
      <c r="BR285" s="358"/>
      <c r="BS285" s="358"/>
      <c r="BT285" s="358"/>
      <c r="BU285" s="358"/>
      <c r="BV285" s="358"/>
      <c r="BW285" s="358"/>
      <c r="BX285" s="355"/>
    </row>
    <row r="286" spans="1:76" ht="19.5" customHeight="1">
      <c r="A286" s="356"/>
      <c r="B286" s="356"/>
      <c r="C286" s="356"/>
      <c r="D286" s="356"/>
      <c r="E286" s="356"/>
      <c r="F286" s="355"/>
      <c r="G286" s="356"/>
      <c r="H286" s="356"/>
      <c r="I286" s="355"/>
      <c r="J286" s="356"/>
      <c r="K286" s="355"/>
      <c r="L286" s="356"/>
      <c r="M286" s="355"/>
      <c r="N286" s="356"/>
      <c r="O286" s="355"/>
      <c r="P286" s="356"/>
      <c r="Q286" s="355"/>
      <c r="R286" s="355"/>
      <c r="S286" s="355"/>
      <c r="T286" s="355"/>
      <c r="U286" s="355"/>
      <c r="V286" s="355"/>
      <c r="W286" s="355"/>
      <c r="X286" s="355"/>
      <c r="Y286" s="355"/>
      <c r="Z286" s="355"/>
      <c r="AA286" s="355"/>
      <c r="AB286" s="355"/>
      <c r="AC286" s="355"/>
      <c r="AD286" s="355"/>
      <c r="AE286" s="355"/>
      <c r="AF286" s="355"/>
      <c r="AG286" s="355"/>
      <c r="AH286" s="355"/>
      <c r="AI286" s="355"/>
      <c r="AJ286" s="355"/>
      <c r="AK286" s="355"/>
      <c r="AL286" s="355"/>
      <c r="AM286" s="355"/>
      <c r="AN286" s="355"/>
      <c r="AO286" s="355"/>
      <c r="AP286" s="355"/>
      <c r="AQ286" s="355"/>
      <c r="AR286" s="355"/>
      <c r="AS286" s="355"/>
      <c r="AT286" s="356"/>
      <c r="AU286" s="356"/>
      <c r="AV286" s="355"/>
      <c r="AW286" s="355"/>
      <c r="AX286" s="356"/>
      <c r="AY286" s="357"/>
      <c r="AZ286" s="357"/>
      <c r="BA286" s="357"/>
      <c r="BB286" s="358"/>
      <c r="BC286" s="357"/>
      <c r="BD286" s="357"/>
      <c r="BE286" s="358"/>
      <c r="BF286" s="357"/>
      <c r="BG286" s="357"/>
      <c r="BH286" s="357"/>
      <c r="BI286" s="357"/>
      <c r="BJ286" s="357"/>
      <c r="BK286" s="357"/>
      <c r="BL286" s="357"/>
      <c r="BM286" s="358"/>
      <c r="BN286" s="358"/>
      <c r="BO286" s="358"/>
      <c r="BP286" s="358"/>
      <c r="BQ286" s="358"/>
      <c r="BR286" s="358"/>
      <c r="BS286" s="358"/>
      <c r="BT286" s="358"/>
      <c r="BU286" s="358"/>
      <c r="BV286" s="358"/>
      <c r="BW286" s="358"/>
      <c r="BX286" s="355"/>
    </row>
    <row r="287" spans="1:76" ht="19.5" customHeight="1">
      <c r="A287" s="356"/>
      <c r="B287" s="356"/>
      <c r="C287" s="356"/>
      <c r="D287" s="356"/>
      <c r="E287" s="356"/>
      <c r="F287" s="355"/>
      <c r="G287" s="356"/>
      <c r="H287" s="356"/>
      <c r="I287" s="355"/>
      <c r="J287" s="356"/>
      <c r="K287" s="355"/>
      <c r="L287" s="356"/>
      <c r="M287" s="355"/>
      <c r="N287" s="356"/>
      <c r="O287" s="355"/>
      <c r="P287" s="356"/>
      <c r="Q287" s="355"/>
      <c r="R287" s="355"/>
      <c r="S287" s="355"/>
      <c r="T287" s="355"/>
      <c r="U287" s="355"/>
      <c r="V287" s="355"/>
      <c r="W287" s="355"/>
      <c r="X287" s="355"/>
      <c r="Y287" s="355"/>
      <c r="Z287" s="355"/>
      <c r="AA287" s="355"/>
      <c r="AB287" s="355"/>
      <c r="AC287" s="355"/>
      <c r="AD287" s="355"/>
      <c r="AE287" s="355"/>
      <c r="AF287" s="355"/>
      <c r="AG287" s="355"/>
      <c r="AH287" s="355"/>
      <c r="AI287" s="355"/>
      <c r="AJ287" s="355"/>
      <c r="AK287" s="355"/>
      <c r="AL287" s="355"/>
      <c r="AM287" s="355"/>
      <c r="AN287" s="355"/>
      <c r="AO287" s="355"/>
      <c r="AP287" s="355"/>
      <c r="AQ287" s="355"/>
      <c r="AR287" s="355"/>
      <c r="AS287" s="355"/>
      <c r="AT287" s="356"/>
      <c r="AU287" s="356"/>
      <c r="AV287" s="355"/>
      <c r="AW287" s="355"/>
      <c r="AX287" s="356"/>
      <c r="AY287" s="357"/>
      <c r="AZ287" s="357"/>
      <c r="BA287" s="357"/>
      <c r="BB287" s="358"/>
      <c r="BC287" s="357"/>
      <c r="BD287" s="357"/>
      <c r="BE287" s="358"/>
      <c r="BF287" s="357"/>
      <c r="BG287" s="357"/>
      <c r="BH287" s="357"/>
      <c r="BI287" s="357"/>
      <c r="BJ287" s="357"/>
      <c r="BK287" s="357"/>
      <c r="BL287" s="357"/>
      <c r="BM287" s="358"/>
      <c r="BN287" s="358"/>
      <c r="BO287" s="358"/>
      <c r="BP287" s="358"/>
      <c r="BQ287" s="358"/>
      <c r="BR287" s="358"/>
      <c r="BS287" s="358"/>
      <c r="BT287" s="358"/>
      <c r="BU287" s="358"/>
      <c r="BV287" s="358"/>
      <c r="BW287" s="358"/>
      <c r="BX287" s="355"/>
    </row>
    <row r="288" spans="1:76" ht="19.5" customHeight="1">
      <c r="A288" s="356"/>
      <c r="B288" s="356"/>
      <c r="C288" s="356"/>
      <c r="D288" s="356"/>
      <c r="E288" s="356"/>
      <c r="F288" s="355"/>
      <c r="G288" s="356"/>
      <c r="H288" s="356"/>
      <c r="I288" s="355"/>
      <c r="J288" s="356"/>
      <c r="K288" s="355"/>
      <c r="L288" s="356"/>
      <c r="M288" s="355"/>
      <c r="N288" s="356"/>
      <c r="O288" s="355"/>
      <c r="P288" s="356"/>
      <c r="Q288" s="355"/>
      <c r="R288" s="355"/>
      <c r="S288" s="355"/>
      <c r="T288" s="355"/>
      <c r="U288" s="355"/>
      <c r="V288" s="355"/>
      <c r="W288" s="355"/>
      <c r="X288" s="355"/>
      <c r="Y288" s="355"/>
      <c r="Z288" s="355"/>
      <c r="AA288" s="355"/>
      <c r="AB288" s="355"/>
      <c r="AC288" s="355"/>
      <c r="AD288" s="355"/>
      <c r="AE288" s="355"/>
      <c r="AF288" s="355"/>
      <c r="AG288" s="355"/>
      <c r="AH288" s="355"/>
      <c r="AI288" s="355"/>
      <c r="AJ288" s="355"/>
      <c r="AK288" s="355"/>
      <c r="AL288" s="355"/>
      <c r="AM288" s="355"/>
      <c r="AN288" s="355"/>
      <c r="AO288" s="355"/>
      <c r="AP288" s="355"/>
      <c r="AQ288" s="355"/>
      <c r="AR288" s="355"/>
      <c r="AS288" s="355"/>
      <c r="AT288" s="356"/>
      <c r="AU288" s="356"/>
      <c r="AV288" s="355"/>
      <c r="AW288" s="355"/>
      <c r="AX288" s="356"/>
      <c r="AY288" s="357"/>
      <c r="AZ288" s="357"/>
      <c r="BA288" s="357"/>
      <c r="BB288" s="358"/>
      <c r="BC288" s="357"/>
      <c r="BD288" s="357"/>
      <c r="BE288" s="358"/>
      <c r="BF288" s="357"/>
      <c r="BG288" s="357"/>
      <c r="BH288" s="357"/>
      <c r="BI288" s="357"/>
      <c r="BJ288" s="357"/>
      <c r="BK288" s="357"/>
      <c r="BL288" s="357"/>
      <c r="BM288" s="358"/>
      <c r="BN288" s="358"/>
      <c r="BO288" s="358"/>
      <c r="BP288" s="358"/>
      <c r="BQ288" s="358"/>
      <c r="BR288" s="358"/>
      <c r="BS288" s="358"/>
      <c r="BT288" s="358"/>
      <c r="BU288" s="358"/>
      <c r="BV288" s="358"/>
      <c r="BW288" s="358"/>
      <c r="BX288" s="355"/>
    </row>
    <row r="289" spans="1:76" ht="19.5" customHeight="1">
      <c r="A289" s="356"/>
      <c r="B289" s="356"/>
      <c r="C289" s="356"/>
      <c r="D289" s="356"/>
      <c r="E289" s="356"/>
      <c r="F289" s="355"/>
      <c r="G289" s="356"/>
      <c r="H289" s="356"/>
      <c r="I289" s="355"/>
      <c r="J289" s="356"/>
      <c r="K289" s="355"/>
      <c r="L289" s="356"/>
      <c r="M289" s="355"/>
      <c r="N289" s="356"/>
      <c r="O289" s="355"/>
      <c r="P289" s="356"/>
      <c r="Q289" s="355"/>
      <c r="R289" s="355"/>
      <c r="S289" s="355"/>
      <c r="T289" s="355"/>
      <c r="U289" s="355"/>
      <c r="V289" s="355"/>
      <c r="W289" s="355"/>
      <c r="X289" s="355"/>
      <c r="Y289" s="355"/>
      <c r="Z289" s="355"/>
      <c r="AA289" s="355"/>
      <c r="AB289" s="355"/>
      <c r="AC289" s="355"/>
      <c r="AD289" s="355"/>
      <c r="AE289" s="355"/>
      <c r="AF289" s="355"/>
      <c r="AG289" s="355"/>
      <c r="AH289" s="355"/>
      <c r="AI289" s="355"/>
      <c r="AJ289" s="355"/>
      <c r="AK289" s="355"/>
      <c r="AL289" s="355"/>
      <c r="AM289" s="355"/>
      <c r="AN289" s="355"/>
      <c r="AO289" s="355"/>
      <c r="AP289" s="355"/>
      <c r="AQ289" s="355"/>
      <c r="AR289" s="355"/>
      <c r="AS289" s="355"/>
      <c r="AT289" s="356"/>
      <c r="AU289" s="356"/>
      <c r="AV289" s="355"/>
      <c r="AW289" s="355"/>
      <c r="AX289" s="356"/>
      <c r="AY289" s="357"/>
      <c r="AZ289" s="357"/>
      <c r="BA289" s="357"/>
      <c r="BB289" s="358"/>
      <c r="BC289" s="357"/>
      <c r="BD289" s="357"/>
      <c r="BE289" s="358"/>
      <c r="BF289" s="357"/>
      <c r="BG289" s="357"/>
      <c r="BH289" s="357"/>
      <c r="BI289" s="357"/>
      <c r="BJ289" s="357"/>
      <c r="BK289" s="357"/>
      <c r="BL289" s="357"/>
      <c r="BM289" s="358"/>
      <c r="BN289" s="358"/>
      <c r="BO289" s="358"/>
      <c r="BP289" s="358"/>
      <c r="BQ289" s="358"/>
      <c r="BR289" s="358"/>
      <c r="BS289" s="358"/>
      <c r="BT289" s="358"/>
      <c r="BU289" s="358"/>
      <c r="BV289" s="358"/>
      <c r="BW289" s="358"/>
      <c r="BX289" s="355"/>
    </row>
    <row r="290" spans="1:76" ht="19.5" customHeight="1">
      <c r="A290" s="356"/>
      <c r="B290" s="356"/>
      <c r="C290" s="356"/>
      <c r="D290" s="356"/>
      <c r="E290" s="356"/>
      <c r="F290" s="355"/>
      <c r="G290" s="356"/>
      <c r="H290" s="356"/>
      <c r="I290" s="355"/>
      <c r="J290" s="356"/>
      <c r="K290" s="355"/>
      <c r="L290" s="356"/>
      <c r="M290" s="355"/>
      <c r="N290" s="356"/>
      <c r="O290" s="355"/>
      <c r="P290" s="356"/>
      <c r="Q290" s="355"/>
      <c r="R290" s="355"/>
      <c r="S290" s="355"/>
      <c r="T290" s="355"/>
      <c r="U290" s="355"/>
      <c r="V290" s="355"/>
      <c r="W290" s="355"/>
      <c r="X290" s="355"/>
      <c r="Y290" s="355"/>
      <c r="Z290" s="355"/>
      <c r="AA290" s="355"/>
      <c r="AB290" s="355"/>
      <c r="AC290" s="355"/>
      <c r="AD290" s="355"/>
      <c r="AE290" s="355"/>
      <c r="AF290" s="355"/>
      <c r="AG290" s="355"/>
      <c r="AH290" s="355"/>
      <c r="AI290" s="355"/>
      <c r="AJ290" s="355"/>
      <c r="AK290" s="355"/>
      <c r="AL290" s="355"/>
      <c r="AM290" s="355"/>
      <c r="AN290" s="355"/>
      <c r="AO290" s="355"/>
      <c r="AP290" s="355"/>
      <c r="AQ290" s="355"/>
      <c r="AR290" s="355"/>
      <c r="AS290" s="355"/>
      <c r="AT290" s="356"/>
      <c r="AU290" s="356"/>
      <c r="AV290" s="355"/>
      <c r="AW290" s="355"/>
      <c r="AX290" s="356"/>
      <c r="AY290" s="357"/>
      <c r="AZ290" s="357"/>
      <c r="BA290" s="357"/>
      <c r="BB290" s="358"/>
      <c r="BC290" s="357"/>
      <c r="BD290" s="357"/>
      <c r="BE290" s="358"/>
      <c r="BF290" s="357"/>
      <c r="BG290" s="357"/>
      <c r="BH290" s="357"/>
      <c r="BI290" s="357"/>
      <c r="BJ290" s="357"/>
      <c r="BK290" s="357"/>
      <c r="BL290" s="357"/>
      <c r="BM290" s="358"/>
      <c r="BN290" s="358"/>
      <c r="BO290" s="358"/>
      <c r="BP290" s="358"/>
      <c r="BQ290" s="358"/>
      <c r="BR290" s="358"/>
      <c r="BS290" s="358"/>
      <c r="BT290" s="358"/>
      <c r="BU290" s="358"/>
      <c r="BV290" s="358"/>
      <c r="BW290" s="358"/>
      <c r="BX290" s="355"/>
    </row>
    <row r="291" spans="1:76" ht="19.5" customHeight="1">
      <c r="A291" s="356"/>
      <c r="B291" s="356"/>
      <c r="C291" s="356"/>
      <c r="D291" s="356"/>
      <c r="E291" s="356"/>
      <c r="F291" s="355"/>
      <c r="G291" s="356"/>
      <c r="H291" s="356"/>
      <c r="I291" s="355"/>
      <c r="J291" s="356"/>
      <c r="K291" s="355"/>
      <c r="L291" s="356"/>
      <c r="M291" s="355"/>
      <c r="N291" s="356"/>
      <c r="O291" s="355"/>
      <c r="P291" s="356"/>
      <c r="Q291" s="355"/>
      <c r="R291" s="355"/>
      <c r="S291" s="355"/>
      <c r="T291" s="355"/>
      <c r="U291" s="355"/>
      <c r="V291" s="355"/>
      <c r="W291" s="355"/>
      <c r="X291" s="355"/>
      <c r="Y291" s="355"/>
      <c r="Z291" s="355"/>
      <c r="AA291" s="355"/>
      <c r="AB291" s="355"/>
      <c r="AC291" s="355"/>
      <c r="AD291" s="355"/>
      <c r="AE291" s="355"/>
      <c r="AF291" s="355"/>
      <c r="AG291" s="355"/>
      <c r="AH291" s="355"/>
      <c r="AI291" s="355"/>
      <c r="AJ291" s="355"/>
      <c r="AK291" s="355"/>
      <c r="AL291" s="355"/>
      <c r="AM291" s="355"/>
      <c r="AN291" s="355"/>
      <c r="AO291" s="355"/>
      <c r="AP291" s="355"/>
      <c r="AQ291" s="355"/>
      <c r="AR291" s="355"/>
      <c r="AS291" s="355"/>
      <c r="AT291" s="356"/>
      <c r="AU291" s="356"/>
      <c r="AV291" s="355"/>
      <c r="AW291" s="355"/>
      <c r="AX291" s="356"/>
      <c r="AY291" s="357"/>
      <c r="AZ291" s="357"/>
      <c r="BA291" s="357"/>
      <c r="BB291" s="358"/>
      <c r="BC291" s="357"/>
      <c r="BD291" s="357"/>
      <c r="BE291" s="358"/>
      <c r="BF291" s="357"/>
      <c r="BG291" s="357"/>
      <c r="BH291" s="357"/>
      <c r="BI291" s="357"/>
      <c r="BJ291" s="357"/>
      <c r="BK291" s="357"/>
      <c r="BL291" s="357"/>
      <c r="BM291" s="358"/>
      <c r="BN291" s="358"/>
      <c r="BO291" s="358"/>
      <c r="BP291" s="358"/>
      <c r="BQ291" s="358"/>
      <c r="BR291" s="358"/>
      <c r="BS291" s="358"/>
      <c r="BT291" s="358"/>
      <c r="BU291" s="358"/>
      <c r="BV291" s="358"/>
      <c r="BW291" s="358"/>
      <c r="BX291" s="355"/>
    </row>
    <row r="292" spans="1:76" ht="19.5" customHeight="1">
      <c r="A292" s="356"/>
      <c r="B292" s="356"/>
      <c r="C292" s="356"/>
      <c r="D292" s="356"/>
      <c r="E292" s="356"/>
      <c r="F292" s="355"/>
      <c r="G292" s="356"/>
      <c r="H292" s="356"/>
      <c r="I292" s="355"/>
      <c r="J292" s="356"/>
      <c r="K292" s="355"/>
      <c r="L292" s="356"/>
      <c r="M292" s="355"/>
      <c r="N292" s="356"/>
      <c r="O292" s="355"/>
      <c r="P292" s="356"/>
      <c r="Q292" s="355"/>
      <c r="R292" s="355"/>
      <c r="S292" s="355"/>
      <c r="T292" s="355"/>
      <c r="U292" s="355"/>
      <c r="V292" s="355"/>
      <c r="W292" s="355"/>
      <c r="X292" s="355"/>
      <c r="Y292" s="355"/>
      <c r="Z292" s="355"/>
      <c r="AA292" s="355"/>
      <c r="AB292" s="355"/>
      <c r="AC292" s="355"/>
      <c r="AD292" s="355"/>
      <c r="AE292" s="355"/>
      <c r="AF292" s="355"/>
      <c r="AG292" s="355"/>
      <c r="AH292" s="355"/>
      <c r="AI292" s="355"/>
      <c r="AJ292" s="355"/>
      <c r="AK292" s="355"/>
      <c r="AL292" s="355"/>
      <c r="AM292" s="355"/>
      <c r="AN292" s="355"/>
      <c r="AO292" s="355"/>
      <c r="AP292" s="355"/>
      <c r="AQ292" s="355"/>
      <c r="AR292" s="355"/>
      <c r="AS292" s="355"/>
      <c r="AT292" s="356"/>
      <c r="AU292" s="356"/>
      <c r="AV292" s="355"/>
      <c r="AW292" s="355"/>
      <c r="AX292" s="356"/>
      <c r="AY292" s="357"/>
      <c r="AZ292" s="357"/>
      <c r="BA292" s="357"/>
      <c r="BB292" s="358"/>
      <c r="BC292" s="357"/>
      <c r="BD292" s="357"/>
      <c r="BE292" s="358"/>
      <c r="BF292" s="357"/>
      <c r="BG292" s="357"/>
      <c r="BH292" s="357"/>
      <c r="BI292" s="357"/>
      <c r="BJ292" s="357"/>
      <c r="BK292" s="357"/>
      <c r="BL292" s="357"/>
      <c r="BM292" s="358"/>
      <c r="BN292" s="358"/>
      <c r="BO292" s="358"/>
      <c r="BP292" s="358"/>
      <c r="BQ292" s="358"/>
      <c r="BR292" s="358"/>
      <c r="BS292" s="358"/>
      <c r="BT292" s="358"/>
      <c r="BU292" s="358"/>
      <c r="BV292" s="358"/>
      <c r="BW292" s="358"/>
      <c r="BX292" s="355"/>
    </row>
    <row r="293" spans="1:76" ht="19.5" customHeight="1">
      <c r="A293" s="356"/>
      <c r="B293" s="356"/>
      <c r="C293" s="356"/>
      <c r="D293" s="356"/>
      <c r="E293" s="356"/>
      <c r="F293" s="355"/>
      <c r="G293" s="356"/>
      <c r="H293" s="356"/>
      <c r="I293" s="355"/>
      <c r="J293" s="356"/>
      <c r="K293" s="355"/>
      <c r="L293" s="356"/>
      <c r="M293" s="355"/>
      <c r="N293" s="356"/>
      <c r="O293" s="355"/>
      <c r="P293" s="356"/>
      <c r="Q293" s="355"/>
      <c r="R293" s="355"/>
      <c r="S293" s="355"/>
      <c r="T293" s="355"/>
      <c r="U293" s="355"/>
      <c r="V293" s="355"/>
      <c r="W293" s="355"/>
      <c r="X293" s="355"/>
      <c r="Y293" s="355"/>
      <c r="Z293" s="355"/>
      <c r="AA293" s="355"/>
      <c r="AB293" s="355"/>
      <c r="AC293" s="355"/>
      <c r="AD293" s="355"/>
      <c r="AE293" s="355"/>
      <c r="AF293" s="355"/>
      <c r="AG293" s="355"/>
      <c r="AH293" s="355"/>
      <c r="AI293" s="355"/>
      <c r="AJ293" s="355"/>
      <c r="AK293" s="355"/>
      <c r="AL293" s="355"/>
      <c r="AM293" s="355"/>
      <c r="AN293" s="355"/>
      <c r="AO293" s="355"/>
      <c r="AP293" s="355"/>
      <c r="AQ293" s="355"/>
      <c r="AR293" s="355"/>
      <c r="AS293" s="355"/>
      <c r="AT293" s="356"/>
      <c r="AU293" s="356"/>
      <c r="AV293" s="355"/>
      <c r="AW293" s="355"/>
      <c r="AX293" s="356"/>
      <c r="AY293" s="357"/>
      <c r="AZ293" s="357"/>
      <c r="BA293" s="357"/>
      <c r="BB293" s="358"/>
      <c r="BC293" s="357"/>
      <c r="BD293" s="357"/>
      <c r="BE293" s="358"/>
      <c r="BF293" s="357"/>
      <c r="BG293" s="357"/>
      <c r="BH293" s="357"/>
      <c r="BI293" s="357"/>
      <c r="BJ293" s="357"/>
      <c r="BK293" s="357"/>
      <c r="BL293" s="357"/>
      <c r="BM293" s="358"/>
      <c r="BN293" s="358"/>
      <c r="BO293" s="358"/>
      <c r="BP293" s="358"/>
      <c r="BQ293" s="358"/>
      <c r="BR293" s="358"/>
      <c r="BS293" s="358"/>
      <c r="BT293" s="358"/>
      <c r="BU293" s="358"/>
      <c r="BV293" s="358"/>
      <c r="BW293" s="358"/>
      <c r="BX293" s="355"/>
    </row>
    <row r="294" spans="1:76" ht="19.5" customHeight="1">
      <c r="A294" s="356"/>
      <c r="B294" s="356"/>
      <c r="C294" s="356"/>
      <c r="D294" s="356"/>
      <c r="E294" s="356"/>
      <c r="F294" s="355"/>
      <c r="G294" s="356"/>
      <c r="H294" s="356"/>
      <c r="I294" s="355"/>
      <c r="J294" s="356"/>
      <c r="K294" s="355"/>
      <c r="L294" s="356"/>
      <c r="M294" s="355"/>
      <c r="N294" s="356"/>
      <c r="O294" s="355"/>
      <c r="P294" s="356"/>
      <c r="Q294" s="355"/>
      <c r="R294" s="355"/>
      <c r="S294" s="355"/>
      <c r="T294" s="355"/>
      <c r="U294" s="355"/>
      <c r="V294" s="355"/>
      <c r="W294" s="355"/>
      <c r="X294" s="355"/>
      <c r="Y294" s="355"/>
      <c r="Z294" s="355"/>
      <c r="AA294" s="355"/>
      <c r="AB294" s="355"/>
      <c r="AC294" s="355"/>
      <c r="AD294" s="355"/>
      <c r="AE294" s="355"/>
      <c r="AF294" s="355"/>
      <c r="AG294" s="355"/>
      <c r="AH294" s="355"/>
      <c r="AI294" s="355"/>
      <c r="AJ294" s="355"/>
      <c r="AK294" s="355"/>
      <c r="AL294" s="355"/>
      <c r="AM294" s="355"/>
      <c r="AN294" s="355"/>
      <c r="AO294" s="355"/>
      <c r="AP294" s="355"/>
      <c r="AQ294" s="355"/>
      <c r="AR294" s="355"/>
      <c r="AS294" s="355"/>
      <c r="AT294" s="356"/>
      <c r="AU294" s="356"/>
      <c r="AV294" s="355"/>
      <c r="AW294" s="355"/>
      <c r="AX294" s="356"/>
      <c r="AY294" s="357"/>
      <c r="AZ294" s="357"/>
      <c r="BA294" s="357"/>
      <c r="BB294" s="358"/>
      <c r="BC294" s="357"/>
      <c r="BD294" s="357"/>
      <c r="BE294" s="358"/>
      <c r="BF294" s="357"/>
      <c r="BG294" s="357"/>
      <c r="BH294" s="357"/>
      <c r="BI294" s="357"/>
      <c r="BJ294" s="357"/>
      <c r="BK294" s="357"/>
      <c r="BL294" s="357"/>
      <c r="BM294" s="358"/>
      <c r="BN294" s="358"/>
      <c r="BO294" s="358"/>
      <c r="BP294" s="358"/>
      <c r="BQ294" s="358"/>
      <c r="BR294" s="358"/>
      <c r="BS294" s="358"/>
      <c r="BT294" s="358"/>
      <c r="BU294" s="358"/>
      <c r="BV294" s="358"/>
      <c r="BW294" s="358"/>
      <c r="BX294" s="355"/>
    </row>
    <row r="295" spans="1:76" ht="19.5" customHeight="1">
      <c r="A295" s="356"/>
      <c r="B295" s="356"/>
      <c r="C295" s="356"/>
      <c r="D295" s="356"/>
      <c r="E295" s="356"/>
      <c r="F295" s="355"/>
      <c r="G295" s="356"/>
      <c r="H295" s="356"/>
      <c r="I295" s="355"/>
      <c r="J295" s="356"/>
      <c r="K295" s="355"/>
      <c r="L295" s="356"/>
      <c r="M295" s="355"/>
      <c r="N295" s="356"/>
      <c r="O295" s="355"/>
      <c r="P295" s="356"/>
      <c r="Q295" s="355"/>
      <c r="R295" s="355"/>
      <c r="S295" s="355"/>
      <c r="T295" s="355"/>
      <c r="U295" s="355"/>
      <c r="V295" s="355"/>
      <c r="W295" s="355"/>
      <c r="X295" s="355"/>
      <c r="Y295" s="355"/>
      <c r="Z295" s="355"/>
      <c r="AA295" s="355"/>
      <c r="AB295" s="355"/>
      <c r="AC295" s="355"/>
      <c r="AD295" s="355"/>
      <c r="AE295" s="355"/>
      <c r="AF295" s="355"/>
      <c r="AG295" s="355"/>
      <c r="AH295" s="355"/>
      <c r="AI295" s="355"/>
      <c r="AJ295" s="355"/>
      <c r="AK295" s="355"/>
      <c r="AL295" s="355"/>
      <c r="AM295" s="355"/>
      <c r="AN295" s="355"/>
      <c r="AO295" s="355"/>
      <c r="AP295" s="355"/>
      <c r="AQ295" s="355"/>
      <c r="AR295" s="355"/>
      <c r="AS295" s="355"/>
      <c r="AT295" s="356"/>
      <c r="AU295" s="356"/>
      <c r="AV295" s="355"/>
      <c r="AW295" s="355"/>
      <c r="AX295" s="356"/>
      <c r="AY295" s="357"/>
      <c r="AZ295" s="357"/>
      <c r="BA295" s="357"/>
      <c r="BB295" s="358"/>
      <c r="BC295" s="357"/>
      <c r="BD295" s="357"/>
      <c r="BE295" s="358"/>
      <c r="BF295" s="357"/>
      <c r="BG295" s="357"/>
      <c r="BH295" s="357"/>
      <c r="BI295" s="357"/>
      <c r="BJ295" s="357"/>
      <c r="BK295" s="357"/>
      <c r="BL295" s="357"/>
      <c r="BM295" s="358"/>
      <c r="BN295" s="358"/>
      <c r="BO295" s="358"/>
      <c r="BP295" s="358"/>
      <c r="BQ295" s="358"/>
      <c r="BR295" s="358"/>
      <c r="BS295" s="358"/>
      <c r="BT295" s="358"/>
      <c r="BU295" s="358"/>
      <c r="BV295" s="358"/>
      <c r="BW295" s="358"/>
      <c r="BX295" s="355"/>
    </row>
    <row r="296" spans="1:76" ht="19.5" customHeight="1">
      <c r="A296" s="356"/>
      <c r="B296" s="356"/>
      <c r="C296" s="356"/>
      <c r="D296" s="356"/>
      <c r="E296" s="356"/>
      <c r="F296" s="355"/>
      <c r="G296" s="356"/>
      <c r="H296" s="356"/>
      <c r="I296" s="355"/>
      <c r="J296" s="356"/>
      <c r="K296" s="355"/>
      <c r="L296" s="356"/>
      <c r="M296" s="355"/>
      <c r="N296" s="356"/>
      <c r="O296" s="355"/>
      <c r="P296" s="356"/>
      <c r="Q296" s="355"/>
      <c r="R296" s="355"/>
      <c r="S296" s="355"/>
      <c r="T296" s="355"/>
      <c r="U296" s="355"/>
      <c r="V296" s="355"/>
      <c r="W296" s="355"/>
      <c r="X296" s="355"/>
      <c r="Y296" s="355"/>
      <c r="Z296" s="355"/>
      <c r="AA296" s="355"/>
      <c r="AB296" s="355"/>
      <c r="AC296" s="355"/>
      <c r="AD296" s="355"/>
      <c r="AE296" s="355"/>
      <c r="AF296" s="355"/>
      <c r="AG296" s="355"/>
      <c r="AH296" s="355"/>
      <c r="AI296" s="355"/>
      <c r="AJ296" s="355"/>
      <c r="AK296" s="355"/>
      <c r="AL296" s="355"/>
      <c r="AM296" s="355"/>
      <c r="AN296" s="355"/>
      <c r="AO296" s="355"/>
      <c r="AP296" s="355"/>
      <c r="AQ296" s="355"/>
      <c r="AR296" s="355"/>
      <c r="AS296" s="355"/>
      <c r="AT296" s="356"/>
      <c r="AU296" s="356"/>
      <c r="AV296" s="355"/>
      <c r="AW296" s="355"/>
      <c r="AX296" s="356"/>
      <c r="AY296" s="357"/>
      <c r="AZ296" s="357"/>
      <c r="BA296" s="357"/>
      <c r="BB296" s="358"/>
      <c r="BC296" s="357"/>
      <c r="BD296" s="357"/>
      <c r="BE296" s="358"/>
      <c r="BF296" s="357"/>
      <c r="BG296" s="357"/>
      <c r="BH296" s="357"/>
      <c r="BI296" s="357"/>
      <c r="BJ296" s="357"/>
      <c r="BK296" s="357"/>
      <c r="BL296" s="357"/>
      <c r="BM296" s="358"/>
      <c r="BN296" s="358"/>
      <c r="BO296" s="358"/>
      <c r="BP296" s="358"/>
      <c r="BQ296" s="358"/>
      <c r="BR296" s="358"/>
      <c r="BS296" s="358"/>
      <c r="BT296" s="358"/>
      <c r="BU296" s="358"/>
      <c r="BV296" s="358"/>
      <c r="BW296" s="358"/>
      <c r="BX296" s="355"/>
    </row>
    <row r="297" spans="1:76" ht="19.5" customHeight="1">
      <c r="A297" s="356"/>
      <c r="B297" s="356"/>
      <c r="C297" s="356"/>
      <c r="D297" s="356"/>
      <c r="E297" s="356"/>
      <c r="F297" s="355"/>
      <c r="G297" s="356"/>
      <c r="H297" s="356"/>
      <c r="I297" s="355"/>
      <c r="J297" s="356"/>
      <c r="K297" s="355"/>
      <c r="L297" s="356"/>
      <c r="M297" s="355"/>
      <c r="N297" s="356"/>
      <c r="O297" s="355"/>
      <c r="P297" s="356"/>
      <c r="Q297" s="355"/>
      <c r="R297" s="355"/>
      <c r="S297" s="355"/>
      <c r="T297" s="355"/>
      <c r="U297" s="355"/>
      <c r="V297" s="355"/>
      <c r="W297" s="355"/>
      <c r="X297" s="355"/>
      <c r="Y297" s="355"/>
      <c r="Z297" s="355"/>
      <c r="AA297" s="355"/>
      <c r="AB297" s="355"/>
      <c r="AC297" s="355"/>
      <c r="AD297" s="355"/>
      <c r="AE297" s="355"/>
      <c r="AF297" s="355"/>
      <c r="AG297" s="355"/>
      <c r="AH297" s="355"/>
      <c r="AI297" s="355"/>
      <c r="AJ297" s="355"/>
      <c r="AK297" s="355"/>
      <c r="AL297" s="355"/>
      <c r="AM297" s="355"/>
      <c r="AN297" s="355"/>
      <c r="AO297" s="355"/>
      <c r="AP297" s="355"/>
      <c r="AQ297" s="355"/>
      <c r="AR297" s="355"/>
      <c r="AS297" s="355"/>
      <c r="AT297" s="356"/>
      <c r="AU297" s="356"/>
      <c r="AV297" s="355"/>
      <c r="AW297" s="355"/>
      <c r="AX297" s="356"/>
      <c r="AY297" s="357"/>
      <c r="AZ297" s="357"/>
      <c r="BA297" s="357"/>
      <c r="BB297" s="358"/>
      <c r="BC297" s="357"/>
      <c r="BD297" s="357"/>
      <c r="BE297" s="358"/>
      <c r="BF297" s="357"/>
      <c r="BG297" s="357"/>
      <c r="BH297" s="357"/>
      <c r="BI297" s="357"/>
      <c r="BJ297" s="357"/>
      <c r="BK297" s="357"/>
      <c r="BL297" s="357"/>
      <c r="BM297" s="358"/>
      <c r="BN297" s="358"/>
      <c r="BO297" s="358"/>
      <c r="BP297" s="358"/>
      <c r="BQ297" s="358"/>
      <c r="BR297" s="358"/>
      <c r="BS297" s="358"/>
      <c r="BT297" s="358"/>
      <c r="BU297" s="358"/>
      <c r="BV297" s="358"/>
      <c r="BW297" s="358"/>
      <c r="BX297" s="355"/>
    </row>
    <row r="298" spans="1:76" ht="19.5" customHeight="1">
      <c r="A298" s="356"/>
      <c r="B298" s="356"/>
      <c r="C298" s="356"/>
      <c r="D298" s="356"/>
      <c r="E298" s="356"/>
      <c r="F298" s="355"/>
      <c r="G298" s="356"/>
      <c r="H298" s="356"/>
      <c r="I298" s="355"/>
      <c r="J298" s="356"/>
      <c r="K298" s="355"/>
      <c r="L298" s="356"/>
      <c r="M298" s="355"/>
      <c r="N298" s="356"/>
      <c r="O298" s="355"/>
      <c r="P298" s="356"/>
      <c r="Q298" s="355"/>
      <c r="R298" s="355"/>
      <c r="S298" s="355"/>
      <c r="T298" s="355"/>
      <c r="U298" s="355"/>
      <c r="V298" s="355"/>
      <c r="W298" s="355"/>
      <c r="X298" s="355"/>
      <c r="Y298" s="355"/>
      <c r="Z298" s="355"/>
      <c r="AA298" s="355"/>
      <c r="AB298" s="355"/>
      <c r="AC298" s="355"/>
      <c r="AD298" s="355"/>
      <c r="AE298" s="355"/>
      <c r="AF298" s="355"/>
      <c r="AG298" s="355"/>
      <c r="AH298" s="355"/>
      <c r="AI298" s="355"/>
      <c r="AJ298" s="355"/>
      <c r="AK298" s="355"/>
      <c r="AL298" s="355"/>
      <c r="AM298" s="355"/>
      <c r="AN298" s="355"/>
      <c r="AO298" s="355"/>
      <c r="AP298" s="355"/>
      <c r="AQ298" s="355"/>
      <c r="AR298" s="355"/>
      <c r="AS298" s="355"/>
      <c r="AT298" s="356"/>
      <c r="AU298" s="356"/>
      <c r="AV298" s="355"/>
      <c r="AW298" s="355"/>
      <c r="AX298" s="356"/>
      <c r="AY298" s="357"/>
      <c r="AZ298" s="357"/>
      <c r="BA298" s="357"/>
      <c r="BB298" s="358"/>
      <c r="BC298" s="357"/>
      <c r="BD298" s="357"/>
      <c r="BE298" s="358"/>
      <c r="BF298" s="357"/>
      <c r="BG298" s="357"/>
      <c r="BH298" s="357"/>
      <c r="BI298" s="357"/>
      <c r="BJ298" s="357"/>
      <c r="BK298" s="357"/>
      <c r="BL298" s="357"/>
      <c r="BM298" s="358"/>
      <c r="BN298" s="358"/>
      <c r="BO298" s="358"/>
      <c r="BP298" s="358"/>
      <c r="BQ298" s="358"/>
      <c r="BR298" s="358"/>
      <c r="BS298" s="358"/>
      <c r="BT298" s="358"/>
      <c r="BU298" s="358"/>
      <c r="BV298" s="358"/>
      <c r="BW298" s="358"/>
      <c r="BX298" s="355"/>
    </row>
    <row r="299" spans="1:76" ht="19.5" customHeight="1">
      <c r="A299" s="356"/>
      <c r="B299" s="356"/>
      <c r="C299" s="356"/>
      <c r="D299" s="356"/>
      <c r="E299" s="356"/>
      <c r="F299" s="355"/>
      <c r="G299" s="356"/>
      <c r="H299" s="356"/>
      <c r="I299" s="355"/>
      <c r="J299" s="356"/>
      <c r="K299" s="355"/>
      <c r="L299" s="356"/>
      <c r="M299" s="355"/>
      <c r="N299" s="356"/>
      <c r="O299" s="355"/>
      <c r="P299" s="356"/>
      <c r="Q299" s="355"/>
      <c r="R299" s="355"/>
      <c r="S299" s="355"/>
      <c r="T299" s="355"/>
      <c r="U299" s="355"/>
      <c r="V299" s="355"/>
      <c r="W299" s="355"/>
      <c r="X299" s="355"/>
      <c r="Y299" s="355"/>
      <c r="Z299" s="355"/>
      <c r="AA299" s="355"/>
      <c r="AB299" s="355"/>
      <c r="AC299" s="355"/>
      <c r="AD299" s="355"/>
      <c r="AE299" s="355"/>
      <c r="AF299" s="355"/>
      <c r="AG299" s="355"/>
      <c r="AH299" s="355"/>
      <c r="AI299" s="355"/>
      <c r="AJ299" s="355"/>
      <c r="AK299" s="355"/>
      <c r="AL299" s="355"/>
      <c r="AM299" s="355"/>
      <c r="AN299" s="355"/>
      <c r="AO299" s="355"/>
      <c r="AP299" s="355"/>
      <c r="AQ299" s="355"/>
      <c r="AR299" s="355"/>
      <c r="AS299" s="355"/>
      <c r="AT299" s="356"/>
      <c r="AU299" s="356"/>
      <c r="AV299" s="355"/>
      <c r="AW299" s="355"/>
      <c r="AX299" s="356"/>
      <c r="AY299" s="357"/>
      <c r="AZ299" s="357"/>
      <c r="BA299" s="357"/>
      <c r="BB299" s="358"/>
      <c r="BC299" s="357"/>
      <c r="BD299" s="357"/>
      <c r="BE299" s="358"/>
      <c r="BF299" s="357"/>
      <c r="BG299" s="357"/>
      <c r="BH299" s="357"/>
      <c r="BI299" s="357"/>
      <c r="BJ299" s="357"/>
      <c r="BK299" s="357"/>
      <c r="BL299" s="357"/>
      <c r="BM299" s="358"/>
      <c r="BN299" s="358"/>
      <c r="BO299" s="358"/>
      <c r="BP299" s="358"/>
      <c r="BQ299" s="358"/>
      <c r="BR299" s="358"/>
      <c r="BS299" s="358"/>
      <c r="BT299" s="358"/>
      <c r="BU299" s="358"/>
      <c r="BV299" s="358"/>
      <c r="BW299" s="358"/>
      <c r="BX299" s="355"/>
    </row>
    <row r="300" spans="1:76" ht="19.5" customHeight="1">
      <c r="A300" s="356"/>
      <c r="B300" s="356"/>
      <c r="C300" s="356"/>
      <c r="D300" s="356"/>
      <c r="E300" s="356"/>
      <c r="F300" s="355"/>
      <c r="G300" s="356"/>
      <c r="H300" s="356"/>
      <c r="I300" s="355"/>
      <c r="J300" s="356"/>
      <c r="K300" s="355"/>
      <c r="L300" s="356"/>
      <c r="M300" s="355"/>
      <c r="N300" s="356"/>
      <c r="O300" s="355"/>
      <c r="P300" s="356"/>
      <c r="Q300" s="355"/>
      <c r="R300" s="355"/>
      <c r="S300" s="355"/>
      <c r="T300" s="355"/>
      <c r="U300" s="355"/>
      <c r="V300" s="355"/>
      <c r="W300" s="355"/>
      <c r="X300" s="355"/>
      <c r="Y300" s="355"/>
      <c r="Z300" s="355"/>
      <c r="AA300" s="355"/>
      <c r="AB300" s="355"/>
      <c r="AC300" s="355"/>
      <c r="AD300" s="355"/>
      <c r="AE300" s="355"/>
      <c r="AF300" s="355"/>
      <c r="AG300" s="355"/>
      <c r="AH300" s="355"/>
      <c r="AI300" s="355"/>
      <c r="AJ300" s="355"/>
      <c r="AK300" s="355"/>
      <c r="AL300" s="355"/>
      <c r="AM300" s="355"/>
      <c r="AN300" s="355"/>
      <c r="AO300" s="355"/>
      <c r="AP300" s="355"/>
      <c r="AQ300" s="355"/>
      <c r="AR300" s="355"/>
      <c r="AS300" s="355"/>
      <c r="AT300" s="356"/>
      <c r="AU300" s="356"/>
      <c r="AV300" s="355"/>
      <c r="AW300" s="355"/>
      <c r="AX300" s="356"/>
      <c r="AY300" s="357"/>
      <c r="AZ300" s="357"/>
      <c r="BA300" s="357"/>
      <c r="BB300" s="358"/>
      <c r="BC300" s="357"/>
      <c r="BD300" s="357"/>
      <c r="BE300" s="358"/>
      <c r="BF300" s="357"/>
      <c r="BG300" s="357"/>
      <c r="BH300" s="357"/>
      <c r="BI300" s="357"/>
      <c r="BJ300" s="357"/>
      <c r="BK300" s="357"/>
      <c r="BL300" s="357"/>
      <c r="BM300" s="358"/>
      <c r="BN300" s="358"/>
      <c r="BO300" s="358"/>
      <c r="BP300" s="358"/>
      <c r="BQ300" s="358"/>
      <c r="BR300" s="358"/>
      <c r="BS300" s="358"/>
      <c r="BT300" s="358"/>
      <c r="BU300" s="358"/>
      <c r="BV300" s="358"/>
      <c r="BW300" s="358"/>
      <c r="BX300" s="355"/>
    </row>
    <row r="301" spans="1:76" ht="19.5" customHeight="1">
      <c r="A301" s="356"/>
      <c r="B301" s="356"/>
      <c r="C301" s="356"/>
      <c r="D301" s="356"/>
      <c r="E301" s="356"/>
      <c r="F301" s="355"/>
      <c r="G301" s="356"/>
      <c r="H301" s="356"/>
      <c r="I301" s="355"/>
      <c r="J301" s="356"/>
      <c r="K301" s="355"/>
      <c r="L301" s="356"/>
      <c r="M301" s="355"/>
      <c r="N301" s="356"/>
      <c r="O301" s="355"/>
      <c r="P301" s="356"/>
      <c r="Q301" s="355"/>
      <c r="R301" s="355"/>
      <c r="S301" s="355"/>
      <c r="T301" s="355"/>
      <c r="U301" s="355"/>
      <c r="V301" s="355"/>
      <c r="W301" s="355"/>
      <c r="X301" s="355"/>
      <c r="Y301" s="355"/>
      <c r="Z301" s="355"/>
      <c r="AA301" s="355"/>
      <c r="AB301" s="355"/>
      <c r="AC301" s="355"/>
      <c r="AD301" s="355"/>
      <c r="AE301" s="355"/>
      <c r="AF301" s="355"/>
      <c r="AG301" s="355"/>
      <c r="AH301" s="355"/>
      <c r="AI301" s="355"/>
      <c r="AJ301" s="355"/>
      <c r="AK301" s="355"/>
      <c r="AL301" s="355"/>
      <c r="AM301" s="355"/>
      <c r="AN301" s="355"/>
      <c r="AO301" s="355"/>
      <c r="AP301" s="355"/>
      <c r="AQ301" s="355"/>
      <c r="AR301" s="355"/>
      <c r="AS301" s="355"/>
      <c r="AT301" s="356"/>
      <c r="AU301" s="356"/>
      <c r="AV301" s="355"/>
      <c r="AW301" s="355"/>
      <c r="AX301" s="356"/>
      <c r="AY301" s="357"/>
      <c r="AZ301" s="357"/>
      <c r="BA301" s="357"/>
      <c r="BB301" s="358"/>
      <c r="BC301" s="357"/>
      <c r="BD301" s="357"/>
      <c r="BE301" s="358"/>
      <c r="BF301" s="357"/>
      <c r="BG301" s="357"/>
      <c r="BH301" s="357"/>
      <c r="BI301" s="357"/>
      <c r="BJ301" s="357"/>
      <c r="BK301" s="357"/>
      <c r="BL301" s="357"/>
      <c r="BM301" s="358"/>
      <c r="BN301" s="358"/>
      <c r="BO301" s="358"/>
      <c r="BP301" s="358"/>
      <c r="BQ301" s="358"/>
      <c r="BR301" s="358"/>
      <c r="BS301" s="358"/>
      <c r="BT301" s="358"/>
      <c r="BU301" s="358"/>
      <c r="BV301" s="358"/>
      <c r="BW301" s="358"/>
      <c r="BX301" s="355"/>
    </row>
    <row r="302" spans="1:76" ht="19.5" customHeight="1">
      <c r="A302" s="356"/>
      <c r="B302" s="356"/>
      <c r="C302" s="356"/>
      <c r="D302" s="356"/>
      <c r="E302" s="356"/>
      <c r="F302" s="355"/>
      <c r="G302" s="356"/>
      <c r="H302" s="356"/>
      <c r="I302" s="355"/>
      <c r="J302" s="356"/>
      <c r="K302" s="355"/>
      <c r="L302" s="356"/>
      <c r="M302" s="355"/>
      <c r="N302" s="356"/>
      <c r="O302" s="355"/>
      <c r="P302" s="356"/>
      <c r="Q302" s="355"/>
      <c r="R302" s="355"/>
      <c r="S302" s="355"/>
      <c r="T302" s="355"/>
      <c r="U302" s="355"/>
      <c r="V302" s="355"/>
      <c r="W302" s="355"/>
      <c r="X302" s="355"/>
      <c r="Y302" s="355"/>
      <c r="Z302" s="355"/>
      <c r="AA302" s="355"/>
      <c r="AB302" s="355"/>
      <c r="AC302" s="355"/>
      <c r="AD302" s="355"/>
      <c r="AE302" s="355"/>
      <c r="AF302" s="355"/>
      <c r="AG302" s="355"/>
      <c r="AH302" s="355"/>
      <c r="AI302" s="355"/>
      <c r="AJ302" s="355"/>
      <c r="AK302" s="355"/>
      <c r="AL302" s="355"/>
      <c r="AM302" s="355"/>
      <c r="AN302" s="355"/>
      <c r="AO302" s="355"/>
      <c r="AP302" s="355"/>
      <c r="AQ302" s="355"/>
      <c r="AR302" s="355"/>
      <c r="AS302" s="355"/>
      <c r="AT302" s="356"/>
      <c r="AU302" s="356"/>
      <c r="AV302" s="355"/>
      <c r="AW302" s="355"/>
      <c r="AX302" s="356"/>
      <c r="AY302" s="357"/>
      <c r="AZ302" s="357"/>
      <c r="BA302" s="357"/>
      <c r="BB302" s="358"/>
      <c r="BC302" s="357"/>
      <c r="BD302" s="357"/>
      <c r="BE302" s="358"/>
      <c r="BF302" s="357"/>
      <c r="BG302" s="357"/>
      <c r="BH302" s="357"/>
      <c r="BI302" s="357"/>
      <c r="BJ302" s="357"/>
      <c r="BK302" s="357"/>
      <c r="BL302" s="357"/>
      <c r="BM302" s="358"/>
      <c r="BN302" s="358"/>
      <c r="BO302" s="358"/>
      <c r="BP302" s="358"/>
      <c r="BQ302" s="358"/>
      <c r="BR302" s="358"/>
      <c r="BS302" s="358"/>
      <c r="BT302" s="358"/>
      <c r="BU302" s="358"/>
      <c r="BV302" s="358"/>
      <c r="BW302" s="358"/>
      <c r="BX302" s="355"/>
    </row>
    <row r="303" spans="1:76" ht="19.5" customHeight="1">
      <c r="A303" s="356"/>
      <c r="B303" s="356"/>
      <c r="C303" s="356"/>
      <c r="D303" s="356"/>
      <c r="E303" s="356"/>
      <c r="F303" s="355"/>
      <c r="G303" s="356"/>
      <c r="H303" s="356"/>
      <c r="I303" s="355"/>
      <c r="J303" s="356"/>
      <c r="K303" s="355"/>
      <c r="L303" s="356"/>
      <c r="M303" s="355"/>
      <c r="N303" s="356"/>
      <c r="O303" s="355"/>
      <c r="P303" s="356"/>
      <c r="Q303" s="355"/>
      <c r="R303" s="355"/>
      <c r="S303" s="355"/>
      <c r="T303" s="355"/>
      <c r="U303" s="355"/>
      <c r="V303" s="355"/>
      <c r="W303" s="355"/>
      <c r="X303" s="355"/>
      <c r="Y303" s="355"/>
      <c r="Z303" s="355"/>
      <c r="AA303" s="355"/>
      <c r="AB303" s="355"/>
      <c r="AC303" s="355"/>
      <c r="AD303" s="355"/>
      <c r="AE303" s="355"/>
      <c r="AF303" s="355"/>
      <c r="AG303" s="355"/>
      <c r="AH303" s="355"/>
      <c r="AI303" s="355"/>
      <c r="AJ303" s="355"/>
      <c r="AK303" s="355"/>
      <c r="AL303" s="355"/>
      <c r="AM303" s="355"/>
      <c r="AN303" s="355"/>
      <c r="AO303" s="355"/>
      <c r="AP303" s="355"/>
      <c r="AQ303" s="355"/>
      <c r="AR303" s="355"/>
      <c r="AS303" s="355"/>
      <c r="AT303" s="356"/>
      <c r="AU303" s="356"/>
      <c r="AV303" s="355"/>
      <c r="AW303" s="355"/>
      <c r="AX303" s="356"/>
      <c r="AY303" s="357"/>
      <c r="AZ303" s="357"/>
      <c r="BA303" s="357"/>
      <c r="BB303" s="358"/>
      <c r="BC303" s="357"/>
      <c r="BD303" s="357"/>
      <c r="BE303" s="358"/>
      <c r="BF303" s="357"/>
      <c r="BG303" s="357"/>
      <c r="BH303" s="357"/>
      <c r="BI303" s="357"/>
      <c r="BJ303" s="357"/>
      <c r="BK303" s="357"/>
      <c r="BL303" s="357"/>
      <c r="BM303" s="358"/>
      <c r="BN303" s="358"/>
      <c r="BO303" s="358"/>
      <c r="BP303" s="358"/>
      <c r="BQ303" s="358"/>
      <c r="BR303" s="358"/>
      <c r="BS303" s="358"/>
      <c r="BT303" s="358"/>
      <c r="BU303" s="358"/>
      <c r="BV303" s="358"/>
      <c r="BW303" s="358"/>
      <c r="BX303" s="355"/>
    </row>
    <row r="304" spans="1:76" ht="19.5" customHeight="1">
      <c r="A304" s="356"/>
      <c r="B304" s="356"/>
      <c r="C304" s="356"/>
      <c r="D304" s="356"/>
      <c r="E304" s="356"/>
      <c r="F304" s="355"/>
      <c r="G304" s="356"/>
      <c r="H304" s="356"/>
      <c r="I304" s="355"/>
      <c r="J304" s="356"/>
      <c r="K304" s="355"/>
      <c r="L304" s="356"/>
      <c r="M304" s="355"/>
      <c r="N304" s="356"/>
      <c r="O304" s="355"/>
      <c r="P304" s="356"/>
      <c r="Q304" s="355"/>
      <c r="R304" s="355"/>
      <c r="S304" s="355"/>
      <c r="T304" s="355"/>
      <c r="U304" s="355"/>
      <c r="V304" s="355"/>
      <c r="W304" s="355"/>
      <c r="X304" s="355"/>
      <c r="Y304" s="355"/>
      <c r="Z304" s="355"/>
      <c r="AA304" s="355"/>
      <c r="AB304" s="355"/>
      <c r="AC304" s="355"/>
      <c r="AD304" s="355"/>
      <c r="AE304" s="355"/>
      <c r="AF304" s="355"/>
      <c r="AG304" s="355"/>
      <c r="AH304" s="355"/>
      <c r="AI304" s="355"/>
      <c r="AJ304" s="355"/>
      <c r="AK304" s="355"/>
      <c r="AL304" s="355"/>
      <c r="AM304" s="355"/>
      <c r="AN304" s="355"/>
      <c r="AO304" s="355"/>
      <c r="AP304" s="355"/>
      <c r="AQ304" s="355"/>
      <c r="AR304" s="355"/>
      <c r="AS304" s="355"/>
      <c r="AT304" s="356"/>
      <c r="AU304" s="356"/>
      <c r="AV304" s="355"/>
      <c r="AW304" s="355"/>
      <c r="AX304" s="356"/>
      <c r="AY304" s="357"/>
      <c r="AZ304" s="357"/>
      <c r="BA304" s="357"/>
      <c r="BB304" s="358"/>
      <c r="BC304" s="357"/>
      <c r="BD304" s="357"/>
      <c r="BE304" s="358"/>
      <c r="BF304" s="357"/>
      <c r="BG304" s="357"/>
      <c r="BH304" s="357"/>
      <c r="BI304" s="357"/>
      <c r="BJ304" s="357"/>
      <c r="BK304" s="357"/>
      <c r="BL304" s="357"/>
      <c r="BM304" s="358"/>
      <c r="BN304" s="358"/>
      <c r="BO304" s="358"/>
      <c r="BP304" s="358"/>
      <c r="BQ304" s="358"/>
      <c r="BR304" s="358"/>
      <c r="BS304" s="358"/>
      <c r="BT304" s="358"/>
      <c r="BU304" s="358"/>
      <c r="BV304" s="358"/>
      <c r="BW304" s="358"/>
      <c r="BX304" s="355"/>
    </row>
    <row r="305" spans="1:76" ht="19.5" customHeight="1">
      <c r="A305" s="356"/>
      <c r="B305" s="356"/>
      <c r="C305" s="356"/>
      <c r="D305" s="356"/>
      <c r="E305" s="356"/>
      <c r="F305" s="355"/>
      <c r="G305" s="356"/>
      <c r="H305" s="356"/>
      <c r="I305" s="355"/>
      <c r="J305" s="356"/>
      <c r="K305" s="355"/>
      <c r="L305" s="356"/>
      <c r="M305" s="355"/>
      <c r="N305" s="356"/>
      <c r="O305" s="355"/>
      <c r="P305" s="356"/>
      <c r="Q305" s="355"/>
      <c r="R305" s="355"/>
      <c r="S305" s="355"/>
      <c r="T305" s="355"/>
      <c r="U305" s="355"/>
      <c r="V305" s="355"/>
      <c r="W305" s="355"/>
      <c r="X305" s="355"/>
      <c r="Y305" s="355"/>
      <c r="Z305" s="355"/>
      <c r="AA305" s="355"/>
      <c r="AB305" s="355"/>
      <c r="AC305" s="355"/>
      <c r="AD305" s="355"/>
      <c r="AE305" s="355"/>
      <c r="AF305" s="355"/>
      <c r="AG305" s="355"/>
      <c r="AH305" s="355"/>
      <c r="AI305" s="355"/>
      <c r="AJ305" s="355"/>
      <c r="AK305" s="355"/>
      <c r="AL305" s="355"/>
      <c r="AM305" s="355"/>
      <c r="AN305" s="355"/>
      <c r="AO305" s="355"/>
      <c r="AP305" s="355"/>
      <c r="AQ305" s="355"/>
      <c r="AR305" s="355"/>
      <c r="AS305" s="355"/>
      <c r="AT305" s="356"/>
      <c r="AU305" s="356"/>
      <c r="AV305" s="355"/>
      <c r="AW305" s="355"/>
      <c r="AX305" s="356"/>
      <c r="AY305" s="357"/>
      <c r="AZ305" s="357"/>
      <c r="BA305" s="357"/>
      <c r="BB305" s="358"/>
      <c r="BC305" s="357"/>
      <c r="BD305" s="357"/>
      <c r="BE305" s="358"/>
      <c r="BF305" s="357"/>
      <c r="BG305" s="357"/>
      <c r="BH305" s="357"/>
      <c r="BI305" s="357"/>
      <c r="BJ305" s="357"/>
      <c r="BK305" s="357"/>
      <c r="BL305" s="357"/>
      <c r="BM305" s="358"/>
      <c r="BN305" s="358"/>
      <c r="BO305" s="358"/>
      <c r="BP305" s="358"/>
      <c r="BQ305" s="358"/>
      <c r="BR305" s="358"/>
      <c r="BS305" s="358"/>
      <c r="BT305" s="358"/>
      <c r="BU305" s="358"/>
      <c r="BV305" s="358"/>
      <c r="BW305" s="358"/>
      <c r="BX305" s="355"/>
    </row>
    <row r="306" spans="1:76" ht="19.5" customHeight="1">
      <c r="A306" s="356"/>
      <c r="B306" s="356"/>
      <c r="C306" s="356"/>
      <c r="D306" s="356"/>
      <c r="E306" s="356"/>
      <c r="F306" s="355"/>
      <c r="G306" s="356"/>
      <c r="H306" s="356"/>
      <c r="I306" s="355"/>
      <c r="J306" s="356"/>
      <c r="K306" s="355"/>
      <c r="L306" s="356"/>
      <c r="M306" s="355"/>
      <c r="N306" s="356"/>
      <c r="O306" s="355"/>
      <c r="P306" s="356"/>
      <c r="Q306" s="355"/>
      <c r="R306" s="355"/>
      <c r="S306" s="355"/>
      <c r="T306" s="355"/>
      <c r="U306" s="355"/>
      <c r="V306" s="355"/>
      <c r="W306" s="355"/>
      <c r="X306" s="355"/>
      <c r="Y306" s="355"/>
      <c r="Z306" s="355"/>
      <c r="AA306" s="355"/>
      <c r="AB306" s="355"/>
      <c r="AC306" s="355"/>
      <c r="AD306" s="355"/>
      <c r="AE306" s="355"/>
      <c r="AF306" s="355"/>
      <c r="AG306" s="355"/>
      <c r="AH306" s="355"/>
      <c r="AI306" s="355"/>
      <c r="AJ306" s="355"/>
      <c r="AK306" s="355"/>
      <c r="AL306" s="355"/>
      <c r="AM306" s="355"/>
      <c r="AN306" s="355"/>
      <c r="AO306" s="355"/>
      <c r="AP306" s="355"/>
      <c r="AQ306" s="355"/>
      <c r="AR306" s="355"/>
      <c r="AS306" s="355"/>
      <c r="AT306" s="356"/>
      <c r="AU306" s="356"/>
      <c r="AV306" s="355"/>
      <c r="AW306" s="355"/>
      <c r="AX306" s="356"/>
      <c r="AY306" s="357"/>
      <c r="AZ306" s="357"/>
      <c r="BA306" s="357"/>
      <c r="BB306" s="358"/>
      <c r="BC306" s="357"/>
      <c r="BD306" s="357"/>
      <c r="BE306" s="358"/>
      <c r="BF306" s="357"/>
      <c r="BG306" s="357"/>
      <c r="BH306" s="357"/>
      <c r="BI306" s="357"/>
      <c r="BJ306" s="357"/>
      <c r="BK306" s="357"/>
      <c r="BL306" s="357"/>
      <c r="BM306" s="358"/>
      <c r="BN306" s="358"/>
      <c r="BO306" s="358"/>
      <c r="BP306" s="358"/>
      <c r="BQ306" s="358"/>
      <c r="BR306" s="358"/>
      <c r="BS306" s="358"/>
      <c r="BT306" s="358"/>
      <c r="BU306" s="358"/>
      <c r="BV306" s="358"/>
      <c r="BW306" s="358"/>
      <c r="BX306" s="355"/>
    </row>
    <row r="307" spans="1:76" ht="19.5" customHeight="1">
      <c r="A307" s="356"/>
      <c r="B307" s="356"/>
      <c r="C307" s="356"/>
      <c r="D307" s="356"/>
      <c r="E307" s="356"/>
      <c r="F307" s="355"/>
      <c r="G307" s="356"/>
      <c r="H307" s="356"/>
      <c r="I307" s="355"/>
      <c r="J307" s="356"/>
      <c r="K307" s="355"/>
      <c r="L307" s="356"/>
      <c r="M307" s="355"/>
      <c r="N307" s="356"/>
      <c r="O307" s="355"/>
      <c r="P307" s="356"/>
      <c r="Q307" s="355"/>
      <c r="R307" s="355"/>
      <c r="S307" s="355"/>
      <c r="T307" s="355"/>
      <c r="U307" s="355"/>
      <c r="V307" s="355"/>
      <c r="W307" s="355"/>
      <c r="X307" s="355"/>
      <c r="Y307" s="355"/>
      <c r="Z307" s="355"/>
      <c r="AA307" s="355"/>
      <c r="AB307" s="355"/>
      <c r="AC307" s="355"/>
      <c r="AD307" s="355"/>
      <c r="AE307" s="355"/>
      <c r="AF307" s="355"/>
      <c r="AG307" s="355"/>
      <c r="AH307" s="355"/>
      <c r="AI307" s="355"/>
      <c r="AJ307" s="355"/>
      <c r="AK307" s="355"/>
      <c r="AL307" s="355"/>
      <c r="AM307" s="355"/>
      <c r="AN307" s="355"/>
      <c r="AO307" s="355"/>
      <c r="AP307" s="355"/>
      <c r="AQ307" s="355"/>
      <c r="AR307" s="355"/>
      <c r="AS307" s="355"/>
      <c r="AT307" s="356"/>
      <c r="AU307" s="356"/>
      <c r="AV307" s="355"/>
      <c r="AW307" s="355"/>
      <c r="AX307" s="356"/>
      <c r="AY307" s="357"/>
      <c r="AZ307" s="357"/>
      <c r="BA307" s="357"/>
      <c r="BB307" s="358"/>
      <c r="BC307" s="357"/>
      <c r="BD307" s="357"/>
      <c r="BE307" s="358"/>
      <c r="BF307" s="357"/>
      <c r="BG307" s="357"/>
      <c r="BH307" s="357"/>
      <c r="BI307" s="357"/>
      <c r="BJ307" s="357"/>
      <c r="BK307" s="357"/>
      <c r="BL307" s="357"/>
      <c r="BM307" s="358"/>
      <c r="BN307" s="358"/>
      <c r="BO307" s="358"/>
      <c r="BP307" s="358"/>
      <c r="BQ307" s="358"/>
      <c r="BR307" s="358"/>
      <c r="BS307" s="358"/>
      <c r="BT307" s="358"/>
      <c r="BU307" s="358"/>
      <c r="BV307" s="358"/>
      <c r="BW307" s="358"/>
      <c r="BX307" s="355"/>
    </row>
    <row r="308" spans="1:76" ht="19.5" customHeight="1">
      <c r="A308" s="356"/>
      <c r="B308" s="356"/>
      <c r="C308" s="356"/>
      <c r="D308" s="356"/>
      <c r="E308" s="356"/>
      <c r="F308" s="355"/>
      <c r="G308" s="356"/>
      <c r="H308" s="356"/>
      <c r="I308" s="355"/>
      <c r="J308" s="356"/>
      <c r="K308" s="355"/>
      <c r="L308" s="356"/>
      <c r="M308" s="355"/>
      <c r="N308" s="356"/>
      <c r="O308" s="355"/>
      <c r="P308" s="356"/>
      <c r="Q308" s="355"/>
      <c r="R308" s="355"/>
      <c r="S308" s="355"/>
      <c r="T308" s="355"/>
      <c r="U308" s="355"/>
      <c r="V308" s="355"/>
      <c r="W308" s="355"/>
      <c r="X308" s="355"/>
      <c r="Y308" s="355"/>
      <c r="Z308" s="355"/>
      <c r="AA308" s="355"/>
      <c r="AB308" s="355"/>
      <c r="AC308" s="355"/>
      <c r="AD308" s="355"/>
      <c r="AE308" s="355"/>
      <c r="AF308" s="355"/>
      <c r="AG308" s="355"/>
      <c r="AH308" s="355"/>
      <c r="AI308" s="355"/>
      <c r="AJ308" s="355"/>
      <c r="AK308" s="355"/>
      <c r="AL308" s="355"/>
      <c r="AM308" s="355"/>
      <c r="AN308" s="355"/>
      <c r="AO308" s="355"/>
      <c r="AP308" s="355"/>
      <c r="AQ308" s="355"/>
      <c r="AR308" s="355"/>
      <c r="AS308" s="355"/>
      <c r="AT308" s="356"/>
      <c r="AU308" s="356"/>
      <c r="AV308" s="355"/>
      <c r="AW308" s="355"/>
      <c r="AX308" s="356"/>
      <c r="AY308" s="357"/>
      <c r="AZ308" s="357"/>
      <c r="BA308" s="357"/>
      <c r="BB308" s="358"/>
      <c r="BC308" s="357"/>
      <c r="BD308" s="357"/>
      <c r="BE308" s="358"/>
      <c r="BF308" s="357"/>
      <c r="BG308" s="357"/>
      <c r="BH308" s="357"/>
      <c r="BI308" s="357"/>
      <c r="BJ308" s="357"/>
      <c r="BK308" s="357"/>
      <c r="BL308" s="357"/>
      <c r="BM308" s="358"/>
      <c r="BN308" s="358"/>
      <c r="BO308" s="358"/>
      <c r="BP308" s="358"/>
      <c r="BQ308" s="358"/>
      <c r="BR308" s="358"/>
      <c r="BS308" s="358"/>
      <c r="BT308" s="358"/>
      <c r="BU308" s="358"/>
      <c r="BV308" s="358"/>
      <c r="BW308" s="358"/>
      <c r="BX308" s="355"/>
    </row>
    <row r="309" spans="1:76" ht="19.5" customHeight="1">
      <c r="A309" s="356"/>
      <c r="B309" s="356"/>
      <c r="C309" s="356"/>
      <c r="D309" s="356"/>
      <c r="E309" s="356"/>
      <c r="F309" s="355"/>
      <c r="G309" s="356"/>
      <c r="H309" s="356"/>
      <c r="I309" s="355"/>
      <c r="J309" s="356"/>
      <c r="K309" s="355"/>
      <c r="L309" s="356"/>
      <c r="M309" s="355"/>
      <c r="N309" s="356"/>
      <c r="O309" s="355"/>
      <c r="P309" s="356"/>
      <c r="Q309" s="355"/>
      <c r="R309" s="355"/>
      <c r="S309" s="355"/>
      <c r="T309" s="355"/>
      <c r="U309" s="355"/>
      <c r="V309" s="355"/>
      <c r="W309" s="355"/>
      <c r="X309" s="355"/>
      <c r="Y309" s="355"/>
      <c r="Z309" s="355"/>
      <c r="AA309" s="355"/>
      <c r="AB309" s="355"/>
      <c r="AC309" s="355"/>
      <c r="AD309" s="355"/>
      <c r="AE309" s="355"/>
      <c r="AF309" s="355"/>
      <c r="AG309" s="355"/>
      <c r="AH309" s="355"/>
      <c r="AI309" s="355"/>
      <c r="AJ309" s="355"/>
      <c r="AK309" s="355"/>
      <c r="AL309" s="355"/>
      <c r="AM309" s="355"/>
      <c r="AN309" s="355"/>
      <c r="AO309" s="355"/>
      <c r="AP309" s="355"/>
      <c r="AQ309" s="355"/>
      <c r="AR309" s="355"/>
      <c r="AS309" s="355"/>
      <c r="AT309" s="356"/>
      <c r="AU309" s="356"/>
      <c r="AV309" s="355"/>
      <c r="AW309" s="355"/>
      <c r="AX309" s="356"/>
      <c r="AY309" s="357"/>
      <c r="AZ309" s="357"/>
      <c r="BA309" s="357"/>
      <c r="BB309" s="358"/>
      <c r="BC309" s="357"/>
      <c r="BD309" s="357"/>
      <c r="BE309" s="358"/>
      <c r="BF309" s="357"/>
      <c r="BG309" s="357"/>
      <c r="BH309" s="357"/>
      <c r="BI309" s="357"/>
      <c r="BJ309" s="357"/>
      <c r="BK309" s="357"/>
      <c r="BL309" s="357"/>
      <c r="BM309" s="358"/>
      <c r="BN309" s="358"/>
      <c r="BO309" s="358"/>
      <c r="BP309" s="358"/>
      <c r="BQ309" s="358"/>
      <c r="BR309" s="358"/>
      <c r="BS309" s="358"/>
      <c r="BT309" s="358"/>
      <c r="BU309" s="358"/>
      <c r="BV309" s="358"/>
      <c r="BW309" s="358"/>
      <c r="BX309" s="355"/>
    </row>
    <row r="310" spans="1:76" ht="19.5" customHeight="1">
      <c r="A310" s="356"/>
      <c r="B310" s="356"/>
      <c r="C310" s="356"/>
      <c r="D310" s="356"/>
      <c r="E310" s="356"/>
      <c r="F310" s="355"/>
      <c r="G310" s="356"/>
      <c r="H310" s="356"/>
      <c r="I310" s="355"/>
      <c r="J310" s="356"/>
      <c r="K310" s="355"/>
      <c r="L310" s="356"/>
      <c r="M310" s="355"/>
      <c r="N310" s="356"/>
      <c r="O310" s="355"/>
      <c r="P310" s="356"/>
      <c r="Q310" s="355"/>
      <c r="R310" s="355"/>
      <c r="S310" s="355"/>
      <c r="T310" s="355"/>
      <c r="U310" s="355"/>
      <c r="V310" s="355"/>
      <c r="W310" s="355"/>
      <c r="X310" s="355"/>
      <c r="Y310" s="355"/>
      <c r="Z310" s="355"/>
      <c r="AA310" s="355"/>
      <c r="AB310" s="355"/>
      <c r="AC310" s="355"/>
      <c r="AD310" s="355"/>
      <c r="AE310" s="355"/>
      <c r="AF310" s="355"/>
      <c r="AG310" s="355"/>
      <c r="AH310" s="355"/>
      <c r="AI310" s="355"/>
      <c r="AJ310" s="355"/>
      <c r="AK310" s="355"/>
      <c r="AL310" s="355"/>
      <c r="AM310" s="355"/>
      <c r="AN310" s="355"/>
      <c r="AO310" s="355"/>
      <c r="AP310" s="355"/>
      <c r="AQ310" s="355"/>
      <c r="AR310" s="355"/>
      <c r="AS310" s="355"/>
      <c r="AT310" s="356"/>
      <c r="AU310" s="356"/>
      <c r="AV310" s="355"/>
      <c r="AW310" s="355"/>
      <c r="AX310" s="356"/>
      <c r="AY310" s="357"/>
      <c r="AZ310" s="357"/>
      <c r="BA310" s="357"/>
      <c r="BB310" s="358"/>
      <c r="BC310" s="357"/>
      <c r="BD310" s="357"/>
      <c r="BE310" s="358"/>
      <c r="BF310" s="357"/>
      <c r="BG310" s="357"/>
      <c r="BH310" s="357"/>
      <c r="BI310" s="357"/>
      <c r="BJ310" s="357"/>
      <c r="BK310" s="357"/>
      <c r="BL310" s="357"/>
      <c r="BM310" s="358"/>
      <c r="BN310" s="358"/>
      <c r="BO310" s="358"/>
      <c r="BP310" s="358"/>
      <c r="BQ310" s="358"/>
      <c r="BR310" s="358"/>
      <c r="BS310" s="358"/>
      <c r="BT310" s="358"/>
      <c r="BU310" s="358"/>
      <c r="BV310" s="358"/>
      <c r="BW310" s="358"/>
      <c r="BX310" s="355"/>
    </row>
    <row r="311" spans="1:76" ht="19.5" customHeight="1">
      <c r="A311" s="356"/>
      <c r="B311" s="356"/>
      <c r="C311" s="356"/>
      <c r="D311" s="356"/>
      <c r="E311" s="356"/>
      <c r="F311" s="355"/>
      <c r="G311" s="356"/>
      <c r="H311" s="356"/>
      <c r="I311" s="355"/>
      <c r="J311" s="356"/>
      <c r="K311" s="355"/>
      <c r="L311" s="356"/>
      <c r="M311" s="355"/>
      <c r="N311" s="356"/>
      <c r="O311" s="355"/>
      <c r="P311" s="356"/>
      <c r="Q311" s="355"/>
      <c r="R311" s="355"/>
      <c r="S311" s="355"/>
      <c r="T311" s="355"/>
      <c r="U311" s="355"/>
      <c r="V311" s="355"/>
      <c r="W311" s="355"/>
      <c r="X311" s="355"/>
      <c r="Y311" s="355"/>
      <c r="Z311" s="355"/>
      <c r="AA311" s="355"/>
      <c r="AB311" s="355"/>
      <c r="AC311" s="355"/>
      <c r="AD311" s="355"/>
      <c r="AE311" s="355"/>
      <c r="AF311" s="355"/>
      <c r="AG311" s="355"/>
      <c r="AH311" s="355"/>
      <c r="AI311" s="355"/>
      <c r="AJ311" s="355"/>
      <c r="AK311" s="355"/>
      <c r="AL311" s="355"/>
      <c r="AM311" s="355"/>
      <c r="AN311" s="355"/>
      <c r="AO311" s="355"/>
      <c r="AP311" s="355"/>
      <c r="AQ311" s="355"/>
      <c r="AR311" s="355"/>
      <c r="AS311" s="355"/>
      <c r="AT311" s="356"/>
      <c r="AU311" s="356"/>
      <c r="AV311" s="355"/>
      <c r="AW311" s="355"/>
      <c r="AX311" s="356"/>
      <c r="AY311" s="357"/>
      <c r="AZ311" s="357"/>
      <c r="BA311" s="357"/>
      <c r="BB311" s="358"/>
      <c r="BC311" s="357"/>
      <c r="BD311" s="357"/>
      <c r="BE311" s="358"/>
      <c r="BF311" s="357"/>
      <c r="BG311" s="357"/>
      <c r="BH311" s="357"/>
      <c r="BI311" s="357"/>
      <c r="BJ311" s="357"/>
      <c r="BK311" s="357"/>
      <c r="BL311" s="357"/>
      <c r="BM311" s="358"/>
      <c r="BN311" s="358"/>
      <c r="BO311" s="358"/>
      <c r="BP311" s="358"/>
      <c r="BQ311" s="358"/>
      <c r="BR311" s="358"/>
      <c r="BS311" s="358"/>
      <c r="BT311" s="358"/>
      <c r="BU311" s="358"/>
      <c r="BV311" s="358"/>
      <c r="BW311" s="358"/>
      <c r="BX311" s="355"/>
    </row>
    <row r="312" spans="1:76" ht="19.5" customHeight="1">
      <c r="A312" s="356"/>
      <c r="B312" s="356"/>
      <c r="C312" s="356"/>
      <c r="D312" s="356"/>
      <c r="E312" s="356"/>
      <c r="F312" s="355"/>
      <c r="G312" s="356"/>
      <c r="H312" s="356"/>
      <c r="I312" s="355"/>
      <c r="J312" s="356"/>
      <c r="K312" s="355"/>
      <c r="L312" s="356"/>
      <c r="M312" s="355"/>
      <c r="N312" s="356"/>
      <c r="O312" s="355"/>
      <c r="P312" s="356"/>
      <c r="Q312" s="355"/>
      <c r="R312" s="355"/>
      <c r="S312" s="355"/>
      <c r="T312" s="355"/>
      <c r="U312" s="355"/>
      <c r="V312" s="355"/>
      <c r="W312" s="355"/>
      <c r="X312" s="355"/>
      <c r="Y312" s="355"/>
      <c r="Z312" s="355"/>
      <c r="AA312" s="355"/>
      <c r="AB312" s="355"/>
      <c r="AC312" s="355"/>
      <c r="AD312" s="355"/>
      <c r="AE312" s="355"/>
      <c r="AF312" s="355"/>
      <c r="AG312" s="355"/>
      <c r="AH312" s="355"/>
      <c r="AI312" s="355"/>
      <c r="AJ312" s="355"/>
      <c r="AK312" s="355"/>
      <c r="AL312" s="355"/>
      <c r="AM312" s="355"/>
      <c r="AN312" s="355"/>
      <c r="AO312" s="355"/>
      <c r="AP312" s="355"/>
      <c r="AQ312" s="355"/>
      <c r="AR312" s="355"/>
      <c r="AS312" s="355"/>
      <c r="AT312" s="356"/>
      <c r="AU312" s="356"/>
      <c r="AV312" s="355"/>
      <c r="AW312" s="355"/>
      <c r="AX312" s="356"/>
      <c r="AY312" s="357"/>
      <c r="AZ312" s="357"/>
      <c r="BA312" s="357"/>
      <c r="BB312" s="358"/>
      <c r="BC312" s="357"/>
      <c r="BD312" s="357"/>
      <c r="BE312" s="358"/>
      <c r="BF312" s="357"/>
      <c r="BG312" s="357"/>
      <c r="BH312" s="357"/>
      <c r="BI312" s="357"/>
      <c r="BJ312" s="357"/>
      <c r="BK312" s="357"/>
      <c r="BL312" s="357"/>
      <c r="BM312" s="358"/>
      <c r="BN312" s="358"/>
      <c r="BO312" s="358"/>
      <c r="BP312" s="358"/>
      <c r="BQ312" s="358"/>
      <c r="BR312" s="358"/>
      <c r="BS312" s="358"/>
      <c r="BT312" s="358"/>
      <c r="BU312" s="358"/>
      <c r="BV312" s="358"/>
      <c r="BW312" s="358"/>
      <c r="BX312" s="355"/>
    </row>
    <row r="313" spans="1:76" ht="19.5" customHeight="1">
      <c r="A313" s="356"/>
      <c r="B313" s="356"/>
      <c r="C313" s="356"/>
      <c r="D313" s="356"/>
      <c r="E313" s="356"/>
      <c r="F313" s="355"/>
      <c r="G313" s="356"/>
      <c r="H313" s="356"/>
      <c r="I313" s="355"/>
      <c r="J313" s="356"/>
      <c r="K313" s="355"/>
      <c r="L313" s="356"/>
      <c r="M313" s="355"/>
      <c r="N313" s="356"/>
      <c r="O313" s="355"/>
      <c r="P313" s="356"/>
      <c r="Q313" s="355"/>
      <c r="R313" s="355"/>
      <c r="S313" s="355"/>
      <c r="T313" s="355"/>
      <c r="U313" s="355"/>
      <c r="V313" s="355"/>
      <c r="W313" s="355"/>
      <c r="X313" s="355"/>
      <c r="Y313" s="355"/>
      <c r="Z313" s="355"/>
      <c r="AA313" s="355"/>
      <c r="AB313" s="355"/>
      <c r="AC313" s="355"/>
      <c r="AD313" s="355"/>
      <c r="AE313" s="355"/>
      <c r="AF313" s="355"/>
      <c r="AG313" s="355"/>
      <c r="AH313" s="355"/>
      <c r="AI313" s="355"/>
      <c r="AJ313" s="355"/>
      <c r="AK313" s="355"/>
      <c r="AL313" s="355"/>
      <c r="AM313" s="355"/>
      <c r="AN313" s="355"/>
      <c r="AO313" s="355"/>
      <c r="AP313" s="355"/>
      <c r="AQ313" s="355"/>
      <c r="AR313" s="355"/>
      <c r="AS313" s="355"/>
      <c r="AT313" s="356"/>
      <c r="AU313" s="356"/>
      <c r="AV313" s="355"/>
      <c r="AW313" s="355"/>
      <c r="AX313" s="356"/>
      <c r="AY313" s="357"/>
      <c r="AZ313" s="357"/>
      <c r="BA313" s="357"/>
      <c r="BB313" s="358"/>
      <c r="BC313" s="357"/>
      <c r="BD313" s="357"/>
      <c r="BE313" s="358"/>
      <c r="BF313" s="357"/>
      <c r="BG313" s="357"/>
      <c r="BH313" s="357"/>
      <c r="BI313" s="357"/>
      <c r="BJ313" s="357"/>
      <c r="BK313" s="357"/>
      <c r="BL313" s="357"/>
      <c r="BM313" s="358"/>
      <c r="BN313" s="358"/>
      <c r="BO313" s="358"/>
      <c r="BP313" s="358"/>
      <c r="BQ313" s="358"/>
      <c r="BR313" s="358"/>
      <c r="BS313" s="358"/>
      <c r="BT313" s="358"/>
      <c r="BU313" s="358"/>
      <c r="BV313" s="358"/>
      <c r="BW313" s="358"/>
      <c r="BX313" s="355"/>
    </row>
    <row r="314" spans="1:76" ht="19.5" customHeight="1">
      <c r="A314" s="356"/>
      <c r="B314" s="356"/>
      <c r="C314" s="356"/>
      <c r="D314" s="356"/>
      <c r="E314" s="356"/>
      <c r="F314" s="355"/>
      <c r="G314" s="356"/>
      <c r="H314" s="356"/>
      <c r="I314" s="355"/>
      <c r="J314" s="356"/>
      <c r="K314" s="355"/>
      <c r="L314" s="356"/>
      <c r="M314" s="355"/>
      <c r="N314" s="356"/>
      <c r="O314" s="355"/>
      <c r="P314" s="356"/>
      <c r="Q314" s="355"/>
      <c r="R314" s="355"/>
      <c r="S314" s="355"/>
      <c r="T314" s="355"/>
      <c r="U314" s="355"/>
      <c r="V314" s="355"/>
      <c r="W314" s="355"/>
      <c r="X314" s="355"/>
      <c r="Y314" s="355"/>
      <c r="Z314" s="355"/>
      <c r="AA314" s="355"/>
      <c r="AB314" s="355"/>
      <c r="AC314" s="355"/>
      <c r="AD314" s="355"/>
      <c r="AE314" s="355"/>
      <c r="AF314" s="355"/>
      <c r="AG314" s="355"/>
      <c r="AH314" s="355"/>
      <c r="AI314" s="355"/>
      <c r="AJ314" s="355"/>
      <c r="AK314" s="355"/>
      <c r="AL314" s="355"/>
      <c r="AM314" s="355"/>
      <c r="AN314" s="355"/>
      <c r="AO314" s="355"/>
      <c r="AP314" s="355"/>
      <c r="AQ314" s="355"/>
      <c r="AR314" s="355"/>
      <c r="AS314" s="355"/>
      <c r="AT314" s="356"/>
      <c r="AU314" s="356"/>
      <c r="AV314" s="355"/>
      <c r="AW314" s="355"/>
      <c r="AX314" s="356"/>
      <c r="AY314" s="357"/>
      <c r="AZ314" s="357"/>
      <c r="BA314" s="357"/>
      <c r="BB314" s="358"/>
      <c r="BC314" s="357"/>
      <c r="BD314" s="357"/>
      <c r="BE314" s="358"/>
      <c r="BF314" s="357"/>
      <c r="BG314" s="357"/>
      <c r="BH314" s="357"/>
      <c r="BI314" s="357"/>
      <c r="BJ314" s="357"/>
      <c r="BK314" s="357"/>
      <c r="BL314" s="357"/>
      <c r="BM314" s="358"/>
      <c r="BN314" s="358"/>
      <c r="BO314" s="358"/>
      <c r="BP314" s="358"/>
      <c r="BQ314" s="358"/>
      <c r="BR314" s="358"/>
      <c r="BS314" s="358"/>
      <c r="BT314" s="358"/>
      <c r="BU314" s="358"/>
      <c r="BV314" s="358"/>
      <c r="BW314" s="358"/>
      <c r="BX314" s="355"/>
    </row>
    <row r="315" spans="1:76" ht="19.5" customHeight="1">
      <c r="A315" s="356"/>
      <c r="B315" s="356"/>
      <c r="C315" s="356"/>
      <c r="D315" s="356"/>
      <c r="E315" s="356"/>
      <c r="F315" s="355"/>
      <c r="G315" s="356"/>
      <c r="H315" s="356"/>
      <c r="I315" s="355"/>
      <c r="J315" s="356"/>
      <c r="K315" s="355"/>
      <c r="L315" s="356"/>
      <c r="M315" s="355"/>
      <c r="N315" s="356"/>
      <c r="O315" s="355"/>
      <c r="P315" s="356"/>
      <c r="Q315" s="355"/>
      <c r="R315" s="355"/>
      <c r="S315" s="355"/>
      <c r="T315" s="355"/>
      <c r="U315" s="355"/>
      <c r="V315" s="355"/>
      <c r="W315" s="355"/>
      <c r="X315" s="355"/>
      <c r="Y315" s="355"/>
      <c r="Z315" s="355"/>
      <c r="AA315" s="355"/>
      <c r="AB315" s="355"/>
      <c r="AC315" s="355"/>
      <c r="AD315" s="355"/>
      <c r="AE315" s="355"/>
      <c r="AF315" s="355"/>
      <c r="AG315" s="355"/>
      <c r="AH315" s="355"/>
      <c r="AI315" s="355"/>
      <c r="AJ315" s="355"/>
      <c r="AK315" s="355"/>
      <c r="AL315" s="355"/>
      <c r="AM315" s="355"/>
      <c r="AN315" s="355"/>
      <c r="AO315" s="355"/>
      <c r="AP315" s="355"/>
      <c r="AQ315" s="355"/>
      <c r="AR315" s="355"/>
      <c r="AS315" s="355"/>
      <c r="AT315" s="356"/>
      <c r="AU315" s="356"/>
      <c r="AV315" s="355"/>
      <c r="AW315" s="355"/>
      <c r="AX315" s="356"/>
      <c r="AY315" s="357"/>
      <c r="AZ315" s="357"/>
      <c r="BA315" s="357"/>
      <c r="BB315" s="358"/>
      <c r="BC315" s="357"/>
      <c r="BD315" s="357"/>
      <c r="BE315" s="358"/>
      <c r="BF315" s="357"/>
      <c r="BG315" s="357"/>
      <c r="BH315" s="357"/>
      <c r="BI315" s="357"/>
      <c r="BJ315" s="357"/>
      <c r="BK315" s="357"/>
      <c r="BL315" s="357"/>
      <c r="BM315" s="358"/>
      <c r="BN315" s="358"/>
      <c r="BO315" s="358"/>
      <c r="BP315" s="358"/>
      <c r="BQ315" s="358"/>
      <c r="BR315" s="358"/>
      <c r="BS315" s="358"/>
      <c r="BT315" s="358"/>
      <c r="BU315" s="358"/>
      <c r="BV315" s="358"/>
      <c r="BW315" s="358"/>
      <c r="BX315" s="355"/>
    </row>
    <row r="316" spans="1:76" ht="19.5" customHeight="1">
      <c r="A316" s="356"/>
      <c r="B316" s="356"/>
      <c r="C316" s="356"/>
      <c r="D316" s="356"/>
      <c r="E316" s="356"/>
      <c r="F316" s="355"/>
      <c r="G316" s="356"/>
      <c r="H316" s="356"/>
      <c r="I316" s="355"/>
      <c r="J316" s="356"/>
      <c r="K316" s="355"/>
      <c r="L316" s="356"/>
      <c r="M316" s="355"/>
      <c r="N316" s="356"/>
      <c r="O316" s="355"/>
      <c r="P316" s="356"/>
      <c r="Q316" s="355"/>
      <c r="R316" s="355"/>
      <c r="S316" s="355"/>
      <c r="T316" s="355"/>
      <c r="U316" s="355"/>
      <c r="V316" s="355"/>
      <c r="W316" s="355"/>
      <c r="X316" s="355"/>
      <c r="Y316" s="355"/>
      <c r="Z316" s="355"/>
      <c r="AA316" s="355"/>
      <c r="AB316" s="355"/>
      <c r="AC316" s="355"/>
      <c r="AD316" s="355"/>
      <c r="AE316" s="355"/>
      <c r="AF316" s="355"/>
      <c r="AG316" s="355"/>
      <c r="AH316" s="355"/>
      <c r="AI316" s="355"/>
      <c r="AJ316" s="355"/>
      <c r="AK316" s="355"/>
      <c r="AL316" s="355"/>
      <c r="AM316" s="355"/>
      <c r="AN316" s="355"/>
      <c r="AO316" s="355"/>
      <c r="AP316" s="355"/>
      <c r="AQ316" s="355"/>
      <c r="AR316" s="355"/>
      <c r="AS316" s="355"/>
      <c r="AT316" s="356"/>
      <c r="AU316" s="356"/>
      <c r="AV316" s="355"/>
      <c r="AW316" s="355"/>
      <c r="AX316" s="356"/>
      <c r="AY316" s="357"/>
      <c r="AZ316" s="357"/>
      <c r="BA316" s="357"/>
      <c r="BB316" s="358"/>
      <c r="BC316" s="357"/>
      <c r="BD316" s="357"/>
      <c r="BE316" s="358"/>
      <c r="BF316" s="357"/>
      <c r="BG316" s="357"/>
      <c r="BH316" s="357"/>
      <c r="BI316" s="357"/>
      <c r="BJ316" s="357"/>
      <c r="BK316" s="357"/>
      <c r="BL316" s="357"/>
      <c r="BM316" s="358"/>
      <c r="BN316" s="358"/>
      <c r="BO316" s="358"/>
      <c r="BP316" s="358"/>
      <c r="BQ316" s="358"/>
      <c r="BR316" s="358"/>
      <c r="BS316" s="358"/>
      <c r="BT316" s="358"/>
      <c r="BU316" s="358"/>
      <c r="BV316" s="358"/>
      <c r="BW316" s="358"/>
      <c r="BX316" s="355"/>
    </row>
    <row r="317" spans="1:76" ht="19.5" customHeight="1">
      <c r="A317" s="356"/>
      <c r="B317" s="356"/>
      <c r="C317" s="356"/>
      <c r="D317" s="356"/>
      <c r="E317" s="356"/>
      <c r="F317" s="355"/>
      <c r="G317" s="356"/>
      <c r="H317" s="356"/>
      <c r="I317" s="355"/>
      <c r="J317" s="356"/>
      <c r="K317" s="355"/>
      <c r="L317" s="356"/>
      <c r="M317" s="355"/>
      <c r="N317" s="356"/>
      <c r="O317" s="355"/>
      <c r="P317" s="356"/>
      <c r="Q317" s="355"/>
      <c r="R317" s="355"/>
      <c r="S317" s="355"/>
      <c r="T317" s="355"/>
      <c r="U317" s="355"/>
      <c r="V317" s="355"/>
      <c r="W317" s="355"/>
      <c r="X317" s="355"/>
      <c r="Y317" s="355"/>
      <c r="Z317" s="355"/>
      <c r="AA317" s="355"/>
      <c r="AB317" s="355"/>
      <c r="AC317" s="355"/>
      <c r="AD317" s="355"/>
      <c r="AE317" s="355"/>
      <c r="AF317" s="355"/>
      <c r="AG317" s="355"/>
      <c r="AH317" s="355"/>
      <c r="AI317" s="355"/>
      <c r="AJ317" s="355"/>
      <c r="AK317" s="355"/>
      <c r="AL317" s="355"/>
      <c r="AM317" s="355"/>
      <c r="AN317" s="355"/>
      <c r="AO317" s="355"/>
      <c r="AP317" s="355"/>
      <c r="AQ317" s="355"/>
      <c r="AR317" s="355"/>
      <c r="AS317" s="355"/>
      <c r="AT317" s="356"/>
      <c r="AU317" s="356"/>
      <c r="AV317" s="355"/>
      <c r="AW317" s="355"/>
      <c r="AX317" s="356"/>
      <c r="AY317" s="357"/>
      <c r="AZ317" s="357"/>
      <c r="BA317" s="357"/>
      <c r="BB317" s="358"/>
      <c r="BC317" s="357"/>
      <c r="BD317" s="357"/>
      <c r="BE317" s="358"/>
      <c r="BF317" s="357"/>
      <c r="BG317" s="357"/>
      <c r="BH317" s="357"/>
      <c r="BI317" s="357"/>
      <c r="BJ317" s="357"/>
      <c r="BK317" s="357"/>
      <c r="BL317" s="357"/>
      <c r="BM317" s="358"/>
      <c r="BN317" s="358"/>
      <c r="BO317" s="358"/>
      <c r="BP317" s="358"/>
      <c r="BQ317" s="358"/>
      <c r="BR317" s="358"/>
      <c r="BS317" s="358"/>
      <c r="BT317" s="358"/>
      <c r="BU317" s="358"/>
      <c r="BV317" s="358"/>
      <c r="BW317" s="358"/>
      <c r="BX317" s="355"/>
    </row>
    <row r="318" spans="1:76" ht="19.5" customHeight="1">
      <c r="A318" s="356"/>
      <c r="B318" s="356"/>
      <c r="C318" s="356"/>
      <c r="D318" s="356"/>
      <c r="E318" s="356"/>
      <c r="F318" s="355"/>
      <c r="G318" s="356"/>
      <c r="H318" s="356"/>
      <c r="I318" s="355"/>
      <c r="J318" s="356"/>
      <c r="K318" s="355"/>
      <c r="L318" s="356"/>
      <c r="M318" s="355"/>
      <c r="N318" s="356"/>
      <c r="O318" s="355"/>
      <c r="P318" s="356"/>
      <c r="Q318" s="355"/>
      <c r="R318" s="355"/>
      <c r="S318" s="355"/>
      <c r="T318" s="355"/>
      <c r="U318" s="355"/>
      <c r="V318" s="355"/>
      <c r="W318" s="355"/>
      <c r="X318" s="355"/>
      <c r="Y318" s="355"/>
      <c r="Z318" s="355"/>
      <c r="AA318" s="355"/>
      <c r="AB318" s="355"/>
      <c r="AC318" s="355"/>
      <c r="AD318" s="355"/>
      <c r="AE318" s="355"/>
      <c r="AF318" s="355"/>
      <c r="AG318" s="355"/>
      <c r="AH318" s="355"/>
      <c r="AI318" s="355"/>
      <c r="AJ318" s="355"/>
      <c r="AK318" s="355"/>
      <c r="AL318" s="355"/>
      <c r="AM318" s="355"/>
      <c r="AN318" s="355"/>
      <c r="AO318" s="355"/>
      <c r="AP318" s="355"/>
      <c r="AQ318" s="355"/>
      <c r="AR318" s="355"/>
      <c r="AS318" s="355"/>
      <c r="AT318" s="356"/>
      <c r="AU318" s="356"/>
      <c r="AV318" s="355"/>
      <c r="AW318" s="355"/>
      <c r="AX318" s="356"/>
      <c r="AY318" s="357"/>
      <c r="AZ318" s="357"/>
      <c r="BA318" s="357"/>
      <c r="BB318" s="358"/>
      <c r="BC318" s="357"/>
      <c r="BD318" s="357"/>
      <c r="BE318" s="358"/>
      <c r="BF318" s="357"/>
      <c r="BG318" s="357"/>
      <c r="BH318" s="357"/>
      <c r="BI318" s="357"/>
      <c r="BJ318" s="357"/>
      <c r="BK318" s="357"/>
      <c r="BL318" s="357"/>
      <c r="BM318" s="358"/>
      <c r="BN318" s="358"/>
      <c r="BO318" s="358"/>
      <c r="BP318" s="358"/>
      <c r="BQ318" s="358"/>
      <c r="BR318" s="358"/>
      <c r="BS318" s="358"/>
      <c r="BT318" s="358"/>
      <c r="BU318" s="358"/>
      <c r="BV318" s="358"/>
      <c r="BW318" s="358"/>
      <c r="BX318" s="355"/>
    </row>
    <row r="319" spans="1:76" ht="19.5" customHeight="1">
      <c r="A319" s="356"/>
      <c r="B319" s="356"/>
      <c r="C319" s="356"/>
      <c r="D319" s="356"/>
      <c r="E319" s="356"/>
      <c r="F319" s="355"/>
      <c r="G319" s="356"/>
      <c r="H319" s="356"/>
      <c r="I319" s="355"/>
      <c r="J319" s="356"/>
      <c r="K319" s="355"/>
      <c r="L319" s="356"/>
      <c r="M319" s="355"/>
      <c r="N319" s="356"/>
      <c r="O319" s="355"/>
      <c r="P319" s="356"/>
      <c r="Q319" s="355"/>
      <c r="R319" s="355"/>
      <c r="S319" s="355"/>
      <c r="T319" s="355"/>
      <c r="U319" s="355"/>
      <c r="V319" s="355"/>
      <c r="W319" s="355"/>
      <c r="X319" s="355"/>
      <c r="Y319" s="355"/>
      <c r="Z319" s="355"/>
      <c r="AA319" s="355"/>
      <c r="AB319" s="355"/>
      <c r="AC319" s="355"/>
      <c r="AD319" s="355"/>
      <c r="AE319" s="355"/>
      <c r="AF319" s="355"/>
      <c r="AG319" s="355"/>
      <c r="AH319" s="355"/>
      <c r="AI319" s="355"/>
      <c r="AJ319" s="355"/>
      <c r="AK319" s="355"/>
      <c r="AL319" s="355"/>
      <c r="AM319" s="355"/>
      <c r="AN319" s="355"/>
      <c r="AO319" s="355"/>
      <c r="AP319" s="355"/>
      <c r="AQ319" s="355"/>
      <c r="AR319" s="355"/>
      <c r="AS319" s="355"/>
      <c r="AT319" s="356"/>
      <c r="AU319" s="356"/>
      <c r="AV319" s="355"/>
      <c r="AW319" s="355"/>
      <c r="AX319" s="356"/>
      <c r="AY319" s="357"/>
      <c r="AZ319" s="357"/>
      <c r="BA319" s="357"/>
      <c r="BB319" s="358"/>
      <c r="BC319" s="357"/>
      <c r="BD319" s="357"/>
      <c r="BE319" s="358"/>
      <c r="BF319" s="357"/>
      <c r="BG319" s="357"/>
      <c r="BH319" s="357"/>
      <c r="BI319" s="357"/>
      <c r="BJ319" s="357"/>
      <c r="BK319" s="357"/>
      <c r="BL319" s="357"/>
      <c r="BM319" s="358"/>
      <c r="BN319" s="358"/>
      <c r="BO319" s="358"/>
      <c r="BP319" s="358"/>
      <c r="BQ319" s="358"/>
      <c r="BR319" s="358"/>
      <c r="BS319" s="358"/>
      <c r="BT319" s="358"/>
      <c r="BU319" s="358"/>
      <c r="BV319" s="358"/>
      <c r="BW319" s="358"/>
      <c r="BX319" s="355"/>
    </row>
    <row r="320" spans="1:76" ht="19.5" customHeight="1">
      <c r="A320" s="356"/>
      <c r="B320" s="356"/>
      <c r="C320" s="356"/>
      <c r="D320" s="356"/>
      <c r="E320" s="356"/>
      <c r="F320" s="355"/>
      <c r="G320" s="356"/>
      <c r="H320" s="356"/>
      <c r="I320" s="355"/>
      <c r="J320" s="356"/>
      <c r="K320" s="355"/>
      <c r="L320" s="356"/>
      <c r="M320" s="355"/>
      <c r="N320" s="356"/>
      <c r="O320" s="355"/>
      <c r="P320" s="356"/>
      <c r="Q320" s="355"/>
      <c r="R320" s="355"/>
      <c r="S320" s="355"/>
      <c r="T320" s="355"/>
      <c r="U320" s="355"/>
      <c r="V320" s="355"/>
      <c r="W320" s="355"/>
      <c r="X320" s="355"/>
      <c r="Y320" s="355"/>
      <c r="Z320" s="355"/>
      <c r="AA320" s="355"/>
      <c r="AB320" s="355"/>
      <c r="AC320" s="355"/>
      <c r="AD320" s="355"/>
      <c r="AE320" s="355"/>
      <c r="AF320" s="355"/>
      <c r="AG320" s="355"/>
      <c r="AH320" s="355"/>
      <c r="AI320" s="355"/>
      <c r="AJ320" s="355"/>
      <c r="AK320" s="355"/>
      <c r="AL320" s="355"/>
      <c r="AM320" s="355"/>
      <c r="AN320" s="355"/>
      <c r="AO320" s="355"/>
      <c r="AP320" s="355"/>
      <c r="AQ320" s="355"/>
      <c r="AR320" s="355"/>
      <c r="AS320" s="355"/>
      <c r="AT320" s="356"/>
      <c r="AU320" s="356"/>
      <c r="AV320" s="355"/>
      <c r="AW320" s="355"/>
      <c r="AX320" s="356"/>
      <c r="AY320" s="357"/>
      <c r="AZ320" s="357"/>
      <c r="BA320" s="357"/>
      <c r="BB320" s="358"/>
      <c r="BC320" s="357"/>
      <c r="BD320" s="357"/>
      <c r="BE320" s="358"/>
      <c r="BF320" s="357"/>
      <c r="BG320" s="357"/>
      <c r="BH320" s="357"/>
      <c r="BI320" s="357"/>
      <c r="BJ320" s="357"/>
      <c r="BK320" s="357"/>
      <c r="BL320" s="357"/>
      <c r="BM320" s="358"/>
      <c r="BN320" s="358"/>
      <c r="BO320" s="358"/>
      <c r="BP320" s="358"/>
      <c r="BQ320" s="358"/>
      <c r="BR320" s="358"/>
      <c r="BS320" s="358"/>
      <c r="BT320" s="358"/>
      <c r="BU320" s="358"/>
      <c r="BV320" s="358"/>
      <c r="BW320" s="358"/>
      <c r="BX320" s="355"/>
    </row>
    <row r="321" spans="1:76" ht="19.5" customHeight="1">
      <c r="A321" s="356"/>
      <c r="B321" s="356"/>
      <c r="C321" s="356"/>
      <c r="D321" s="356"/>
      <c r="E321" s="356"/>
      <c r="F321" s="355"/>
      <c r="G321" s="356"/>
      <c r="H321" s="356"/>
      <c r="I321" s="355"/>
      <c r="J321" s="356"/>
      <c r="K321" s="355"/>
      <c r="L321" s="356"/>
      <c r="M321" s="355"/>
      <c r="N321" s="356"/>
      <c r="O321" s="355"/>
      <c r="P321" s="356"/>
      <c r="Q321" s="355"/>
      <c r="R321" s="355"/>
      <c r="S321" s="355"/>
      <c r="T321" s="355"/>
      <c r="U321" s="355"/>
      <c r="V321" s="355"/>
      <c r="W321" s="355"/>
      <c r="X321" s="355"/>
      <c r="Y321" s="355"/>
      <c r="Z321" s="355"/>
      <c r="AA321" s="355"/>
      <c r="AB321" s="355"/>
      <c r="AC321" s="355"/>
      <c r="AD321" s="355"/>
      <c r="AE321" s="355"/>
      <c r="AF321" s="355"/>
      <c r="AG321" s="355"/>
      <c r="AH321" s="355"/>
      <c r="AI321" s="355"/>
      <c r="AJ321" s="355"/>
      <c r="AK321" s="355"/>
      <c r="AL321" s="355"/>
      <c r="AM321" s="355"/>
      <c r="AN321" s="355"/>
      <c r="AO321" s="355"/>
      <c r="AP321" s="355"/>
      <c r="AQ321" s="355"/>
      <c r="AR321" s="355"/>
      <c r="AS321" s="355"/>
      <c r="AT321" s="356"/>
      <c r="AU321" s="356"/>
      <c r="AV321" s="355"/>
      <c r="AW321" s="355"/>
      <c r="AX321" s="356"/>
      <c r="AY321" s="357"/>
      <c r="AZ321" s="357"/>
      <c r="BA321" s="357"/>
      <c r="BB321" s="358"/>
      <c r="BC321" s="357"/>
      <c r="BD321" s="357"/>
      <c r="BE321" s="358"/>
      <c r="BF321" s="357"/>
      <c r="BG321" s="357"/>
      <c r="BH321" s="357"/>
      <c r="BI321" s="357"/>
      <c r="BJ321" s="357"/>
      <c r="BK321" s="357"/>
      <c r="BL321" s="357"/>
      <c r="BM321" s="358"/>
      <c r="BN321" s="358"/>
      <c r="BO321" s="358"/>
      <c r="BP321" s="358"/>
      <c r="BQ321" s="358"/>
      <c r="BR321" s="358"/>
      <c r="BS321" s="358"/>
      <c r="BT321" s="358"/>
      <c r="BU321" s="358"/>
      <c r="BV321" s="358"/>
      <c r="BW321" s="358"/>
      <c r="BX321" s="355"/>
    </row>
    <row r="322" spans="1:76" ht="19.5" customHeight="1">
      <c r="A322" s="356"/>
      <c r="B322" s="356"/>
      <c r="C322" s="356"/>
      <c r="D322" s="356"/>
      <c r="E322" s="356"/>
      <c r="F322" s="355"/>
      <c r="G322" s="356"/>
      <c r="H322" s="356"/>
      <c r="I322" s="355"/>
      <c r="J322" s="356"/>
      <c r="K322" s="355"/>
      <c r="L322" s="356"/>
      <c r="M322" s="355"/>
      <c r="N322" s="356"/>
      <c r="O322" s="355"/>
      <c r="P322" s="356"/>
      <c r="Q322" s="355"/>
      <c r="R322" s="355"/>
      <c r="S322" s="355"/>
      <c r="T322" s="355"/>
      <c r="U322" s="355"/>
      <c r="V322" s="355"/>
      <c r="W322" s="355"/>
      <c r="X322" s="355"/>
      <c r="Y322" s="355"/>
      <c r="Z322" s="355"/>
      <c r="AA322" s="355"/>
      <c r="AB322" s="355"/>
      <c r="AC322" s="355"/>
      <c r="AD322" s="355"/>
      <c r="AE322" s="355"/>
      <c r="AF322" s="355"/>
      <c r="AG322" s="355"/>
      <c r="AH322" s="355"/>
      <c r="AI322" s="355"/>
      <c r="AJ322" s="355"/>
      <c r="AK322" s="355"/>
      <c r="AL322" s="355"/>
      <c r="AM322" s="355"/>
      <c r="AN322" s="355"/>
      <c r="AO322" s="355"/>
      <c r="AP322" s="355"/>
      <c r="AQ322" s="355"/>
      <c r="AR322" s="355"/>
      <c r="AS322" s="355"/>
      <c r="AT322" s="356"/>
      <c r="AU322" s="356"/>
      <c r="AV322" s="355"/>
      <c r="AW322" s="355"/>
      <c r="AX322" s="356"/>
      <c r="AY322" s="357"/>
      <c r="AZ322" s="357"/>
      <c r="BA322" s="357"/>
      <c r="BB322" s="358"/>
      <c r="BC322" s="357"/>
      <c r="BD322" s="357"/>
      <c r="BE322" s="358"/>
      <c r="BF322" s="357"/>
      <c r="BG322" s="357"/>
      <c r="BH322" s="357"/>
      <c r="BI322" s="357"/>
      <c r="BJ322" s="357"/>
      <c r="BK322" s="357"/>
      <c r="BL322" s="357"/>
      <c r="BM322" s="358"/>
      <c r="BN322" s="358"/>
      <c r="BO322" s="358"/>
      <c r="BP322" s="358"/>
      <c r="BQ322" s="358"/>
      <c r="BR322" s="358"/>
      <c r="BS322" s="358"/>
      <c r="BT322" s="358"/>
      <c r="BU322" s="358"/>
      <c r="BV322" s="358"/>
      <c r="BW322" s="358"/>
      <c r="BX322" s="355"/>
    </row>
    <row r="323" spans="1:76" ht="19.5" customHeight="1">
      <c r="A323" s="356"/>
      <c r="B323" s="356"/>
      <c r="C323" s="356"/>
      <c r="D323" s="356"/>
      <c r="E323" s="356"/>
      <c r="F323" s="355"/>
      <c r="G323" s="356"/>
      <c r="H323" s="356"/>
      <c r="I323" s="355"/>
      <c r="J323" s="356"/>
      <c r="K323" s="355"/>
      <c r="L323" s="356"/>
      <c r="M323" s="355"/>
      <c r="N323" s="356"/>
      <c r="O323" s="355"/>
      <c r="P323" s="356"/>
      <c r="Q323" s="355"/>
      <c r="R323" s="355"/>
      <c r="S323" s="355"/>
      <c r="T323" s="355"/>
      <c r="U323" s="355"/>
      <c r="V323" s="355"/>
      <c r="W323" s="355"/>
      <c r="X323" s="355"/>
      <c r="Y323" s="355"/>
      <c r="Z323" s="355"/>
      <c r="AA323" s="355"/>
      <c r="AB323" s="355"/>
      <c r="AC323" s="355"/>
      <c r="AD323" s="355"/>
      <c r="AE323" s="355"/>
      <c r="AF323" s="355"/>
      <c r="AG323" s="355"/>
      <c r="AH323" s="355"/>
      <c r="AI323" s="355"/>
      <c r="AJ323" s="355"/>
      <c r="AK323" s="355"/>
      <c r="AL323" s="355"/>
      <c r="AM323" s="355"/>
      <c r="AN323" s="355"/>
      <c r="AO323" s="355"/>
      <c r="AP323" s="355"/>
      <c r="AQ323" s="355"/>
      <c r="AR323" s="355"/>
      <c r="AS323" s="355"/>
      <c r="AT323" s="356"/>
      <c r="AU323" s="356"/>
      <c r="AV323" s="355"/>
      <c r="AW323" s="355"/>
      <c r="AX323" s="356"/>
      <c r="AY323" s="357"/>
      <c r="AZ323" s="357"/>
      <c r="BA323" s="357"/>
      <c r="BB323" s="358"/>
      <c r="BC323" s="357"/>
      <c r="BD323" s="357"/>
      <c r="BE323" s="358"/>
      <c r="BF323" s="357"/>
      <c r="BG323" s="357"/>
      <c r="BH323" s="357"/>
      <c r="BI323" s="357"/>
      <c r="BJ323" s="357"/>
      <c r="BK323" s="357"/>
      <c r="BL323" s="357"/>
      <c r="BM323" s="358"/>
      <c r="BN323" s="358"/>
      <c r="BO323" s="358"/>
      <c r="BP323" s="358"/>
      <c r="BQ323" s="358"/>
      <c r="BR323" s="358"/>
      <c r="BS323" s="358"/>
      <c r="BT323" s="358"/>
      <c r="BU323" s="358"/>
      <c r="BV323" s="358"/>
      <c r="BW323" s="358"/>
      <c r="BX323" s="355"/>
    </row>
    <row r="324" spans="1:76" ht="19.5" customHeight="1">
      <c r="A324" s="356"/>
      <c r="B324" s="356"/>
      <c r="C324" s="356"/>
      <c r="D324" s="356"/>
      <c r="E324" s="356"/>
      <c r="F324" s="355"/>
      <c r="G324" s="356"/>
      <c r="H324" s="356"/>
      <c r="I324" s="355"/>
      <c r="J324" s="356"/>
      <c r="K324" s="355"/>
      <c r="L324" s="356"/>
      <c r="M324" s="355"/>
      <c r="N324" s="356"/>
      <c r="O324" s="355"/>
      <c r="P324" s="356"/>
      <c r="Q324" s="355"/>
      <c r="R324" s="355"/>
      <c r="S324" s="355"/>
      <c r="T324" s="355"/>
      <c r="U324" s="355"/>
      <c r="V324" s="355"/>
      <c r="W324" s="355"/>
      <c r="X324" s="355"/>
      <c r="Y324" s="355"/>
      <c r="Z324" s="355"/>
      <c r="AA324" s="355"/>
      <c r="AB324" s="355"/>
      <c r="AC324" s="355"/>
      <c r="AD324" s="355"/>
      <c r="AE324" s="355"/>
      <c r="AF324" s="355"/>
      <c r="AG324" s="355"/>
      <c r="AH324" s="355"/>
      <c r="AI324" s="355"/>
      <c r="AJ324" s="355"/>
      <c r="AK324" s="355"/>
      <c r="AL324" s="355"/>
      <c r="AM324" s="355"/>
      <c r="AN324" s="355"/>
      <c r="AO324" s="355"/>
      <c r="AP324" s="355"/>
      <c r="AQ324" s="355"/>
      <c r="AR324" s="355"/>
      <c r="AS324" s="355"/>
      <c r="AT324" s="356"/>
      <c r="AU324" s="356"/>
      <c r="AV324" s="355"/>
      <c r="AW324" s="355"/>
      <c r="AX324" s="356"/>
      <c r="AY324" s="357"/>
      <c r="AZ324" s="357"/>
      <c r="BA324" s="357"/>
      <c r="BB324" s="358"/>
      <c r="BC324" s="357"/>
      <c r="BD324" s="357"/>
      <c r="BE324" s="358"/>
      <c r="BF324" s="357"/>
      <c r="BG324" s="357"/>
      <c r="BH324" s="357"/>
      <c r="BI324" s="357"/>
      <c r="BJ324" s="357"/>
      <c r="BK324" s="357"/>
      <c r="BL324" s="357"/>
      <c r="BM324" s="358"/>
      <c r="BN324" s="358"/>
      <c r="BO324" s="358"/>
      <c r="BP324" s="358"/>
      <c r="BQ324" s="358"/>
      <c r="BR324" s="358"/>
      <c r="BS324" s="358"/>
      <c r="BT324" s="358"/>
      <c r="BU324" s="358"/>
      <c r="BV324" s="358"/>
      <c r="BW324" s="358"/>
      <c r="BX324" s="355"/>
    </row>
    <row r="325" spans="1:76" ht="19.5" customHeight="1">
      <c r="A325" s="356"/>
      <c r="B325" s="356"/>
      <c r="C325" s="356"/>
      <c r="D325" s="356"/>
      <c r="E325" s="356"/>
      <c r="F325" s="355"/>
      <c r="G325" s="356"/>
      <c r="H325" s="356"/>
      <c r="I325" s="355"/>
      <c r="J325" s="356"/>
      <c r="K325" s="355"/>
      <c r="L325" s="356"/>
      <c r="M325" s="355"/>
      <c r="N325" s="356"/>
      <c r="O325" s="355"/>
      <c r="P325" s="356"/>
      <c r="Q325" s="355"/>
      <c r="R325" s="355"/>
      <c r="S325" s="355"/>
      <c r="T325" s="355"/>
      <c r="U325" s="355"/>
      <c r="V325" s="355"/>
      <c r="W325" s="355"/>
      <c r="X325" s="355"/>
      <c r="Y325" s="355"/>
      <c r="Z325" s="355"/>
      <c r="AA325" s="355"/>
      <c r="AB325" s="355"/>
      <c r="AC325" s="355"/>
      <c r="AD325" s="355"/>
      <c r="AE325" s="355"/>
      <c r="AF325" s="355"/>
      <c r="AG325" s="355"/>
      <c r="AH325" s="355"/>
      <c r="AI325" s="355"/>
      <c r="AJ325" s="355"/>
      <c r="AK325" s="355"/>
      <c r="AL325" s="355"/>
      <c r="AM325" s="355"/>
      <c r="AN325" s="355"/>
      <c r="AO325" s="355"/>
      <c r="AP325" s="355"/>
      <c r="AQ325" s="355"/>
      <c r="AR325" s="355"/>
      <c r="AS325" s="355"/>
      <c r="AT325" s="356"/>
      <c r="AU325" s="356"/>
      <c r="AV325" s="355"/>
      <c r="AW325" s="355"/>
      <c r="AX325" s="356"/>
      <c r="AY325" s="357"/>
      <c r="AZ325" s="357"/>
      <c r="BA325" s="357"/>
      <c r="BB325" s="358"/>
      <c r="BC325" s="357"/>
      <c r="BD325" s="357"/>
      <c r="BE325" s="358"/>
      <c r="BF325" s="357"/>
      <c r="BG325" s="357"/>
      <c r="BH325" s="357"/>
      <c r="BI325" s="357"/>
      <c r="BJ325" s="357"/>
      <c r="BK325" s="357"/>
      <c r="BL325" s="357"/>
      <c r="BM325" s="358"/>
      <c r="BN325" s="358"/>
      <c r="BO325" s="358"/>
      <c r="BP325" s="358"/>
      <c r="BQ325" s="358"/>
      <c r="BR325" s="358"/>
      <c r="BS325" s="358"/>
      <c r="BT325" s="358"/>
      <c r="BU325" s="358"/>
      <c r="BV325" s="358"/>
      <c r="BW325" s="358"/>
      <c r="BX325" s="355"/>
    </row>
    <row r="326" spans="1:76" ht="19.5" customHeight="1">
      <c r="A326" s="356"/>
      <c r="B326" s="356"/>
      <c r="C326" s="356"/>
      <c r="D326" s="356"/>
      <c r="E326" s="356"/>
      <c r="F326" s="355"/>
      <c r="G326" s="356"/>
      <c r="H326" s="356"/>
      <c r="I326" s="355"/>
      <c r="J326" s="356"/>
      <c r="K326" s="355"/>
      <c r="L326" s="356"/>
      <c r="M326" s="355"/>
      <c r="N326" s="356"/>
      <c r="O326" s="355"/>
      <c r="P326" s="356"/>
      <c r="Q326" s="355"/>
      <c r="R326" s="355"/>
      <c r="S326" s="355"/>
      <c r="T326" s="355"/>
      <c r="U326" s="355"/>
      <c r="V326" s="355"/>
      <c r="W326" s="355"/>
      <c r="X326" s="355"/>
      <c r="Y326" s="355"/>
      <c r="Z326" s="355"/>
      <c r="AA326" s="355"/>
      <c r="AB326" s="355"/>
      <c r="AC326" s="355"/>
      <c r="AD326" s="355"/>
      <c r="AE326" s="355"/>
      <c r="AF326" s="355"/>
      <c r="AG326" s="355"/>
      <c r="AH326" s="355"/>
      <c r="AI326" s="355"/>
      <c r="AJ326" s="355"/>
      <c r="AK326" s="355"/>
      <c r="AL326" s="355"/>
      <c r="AM326" s="355"/>
      <c r="AN326" s="355"/>
      <c r="AO326" s="355"/>
      <c r="AP326" s="355"/>
      <c r="AQ326" s="355"/>
      <c r="AR326" s="355"/>
      <c r="AS326" s="355"/>
      <c r="AT326" s="356"/>
      <c r="AU326" s="356"/>
      <c r="AV326" s="355"/>
      <c r="AW326" s="355"/>
      <c r="AX326" s="356"/>
      <c r="AY326" s="357"/>
      <c r="AZ326" s="357"/>
      <c r="BA326" s="357"/>
      <c r="BB326" s="358"/>
      <c r="BC326" s="357"/>
      <c r="BD326" s="357"/>
      <c r="BE326" s="358"/>
      <c r="BF326" s="357"/>
      <c r="BG326" s="357"/>
      <c r="BH326" s="357"/>
      <c r="BI326" s="357"/>
      <c r="BJ326" s="357"/>
      <c r="BK326" s="357"/>
      <c r="BL326" s="357"/>
      <c r="BM326" s="358"/>
      <c r="BN326" s="358"/>
      <c r="BO326" s="358"/>
      <c r="BP326" s="358"/>
      <c r="BQ326" s="358"/>
      <c r="BR326" s="358"/>
      <c r="BS326" s="358"/>
      <c r="BT326" s="358"/>
      <c r="BU326" s="358"/>
      <c r="BV326" s="358"/>
      <c r="BW326" s="358"/>
      <c r="BX326" s="355"/>
    </row>
    <row r="327" spans="1:76" ht="19.5" customHeight="1">
      <c r="A327" s="356"/>
      <c r="B327" s="356"/>
      <c r="C327" s="356"/>
      <c r="D327" s="356"/>
      <c r="E327" s="356"/>
      <c r="F327" s="355"/>
      <c r="G327" s="356"/>
      <c r="H327" s="356"/>
      <c r="I327" s="355"/>
      <c r="J327" s="356"/>
      <c r="K327" s="355"/>
      <c r="L327" s="356"/>
      <c r="M327" s="355"/>
      <c r="N327" s="356"/>
      <c r="O327" s="355"/>
      <c r="P327" s="356"/>
      <c r="Q327" s="355"/>
      <c r="R327" s="355"/>
      <c r="S327" s="355"/>
      <c r="T327" s="355"/>
      <c r="U327" s="355"/>
      <c r="V327" s="355"/>
      <c r="W327" s="355"/>
      <c r="X327" s="355"/>
      <c r="Y327" s="355"/>
      <c r="Z327" s="355"/>
      <c r="AA327" s="355"/>
      <c r="AB327" s="355"/>
      <c r="AC327" s="355"/>
      <c r="AD327" s="355"/>
      <c r="AE327" s="355"/>
      <c r="AF327" s="355"/>
      <c r="AG327" s="355"/>
      <c r="AH327" s="355"/>
      <c r="AI327" s="355"/>
      <c r="AJ327" s="355"/>
      <c r="AK327" s="355"/>
      <c r="AL327" s="355"/>
      <c r="AM327" s="355"/>
      <c r="AN327" s="355"/>
      <c r="AO327" s="355"/>
      <c r="AP327" s="355"/>
      <c r="AQ327" s="355"/>
      <c r="AR327" s="355"/>
      <c r="AS327" s="355"/>
      <c r="AT327" s="356"/>
      <c r="AU327" s="356"/>
      <c r="AV327" s="355"/>
      <c r="AW327" s="355"/>
      <c r="AX327" s="356"/>
      <c r="AY327" s="357"/>
      <c r="AZ327" s="357"/>
      <c r="BA327" s="357"/>
      <c r="BB327" s="358"/>
      <c r="BC327" s="357"/>
      <c r="BD327" s="357"/>
      <c r="BE327" s="358"/>
      <c r="BF327" s="357"/>
      <c r="BG327" s="357"/>
      <c r="BH327" s="357"/>
      <c r="BI327" s="357"/>
      <c r="BJ327" s="357"/>
      <c r="BK327" s="357"/>
      <c r="BL327" s="357"/>
      <c r="BM327" s="358"/>
      <c r="BN327" s="358"/>
      <c r="BO327" s="358"/>
      <c r="BP327" s="358"/>
      <c r="BQ327" s="358"/>
      <c r="BR327" s="358"/>
      <c r="BS327" s="358"/>
      <c r="BT327" s="358"/>
      <c r="BU327" s="358"/>
      <c r="BV327" s="358"/>
      <c r="BW327" s="358"/>
      <c r="BX327" s="355"/>
    </row>
    <row r="328" spans="1:76" ht="19.5" customHeight="1">
      <c r="A328" s="356"/>
      <c r="B328" s="356"/>
      <c r="C328" s="356"/>
      <c r="D328" s="356"/>
      <c r="E328" s="356"/>
      <c r="F328" s="355"/>
      <c r="G328" s="356"/>
      <c r="H328" s="356"/>
      <c r="I328" s="355"/>
      <c r="J328" s="356"/>
      <c r="K328" s="355"/>
      <c r="L328" s="356"/>
      <c r="M328" s="355"/>
      <c r="N328" s="356"/>
      <c r="O328" s="355"/>
      <c r="P328" s="356"/>
      <c r="Q328" s="355"/>
      <c r="R328" s="355"/>
      <c r="S328" s="355"/>
      <c r="T328" s="355"/>
      <c r="U328" s="355"/>
      <c r="V328" s="355"/>
      <c r="W328" s="355"/>
      <c r="X328" s="355"/>
      <c r="Y328" s="355"/>
      <c r="Z328" s="355"/>
      <c r="AA328" s="355"/>
      <c r="AB328" s="355"/>
      <c r="AC328" s="355"/>
      <c r="AD328" s="355"/>
      <c r="AE328" s="355"/>
      <c r="AF328" s="355"/>
      <c r="AG328" s="355"/>
      <c r="AH328" s="355"/>
      <c r="AI328" s="355"/>
      <c r="AJ328" s="355"/>
      <c r="AK328" s="355"/>
      <c r="AL328" s="355"/>
      <c r="AM328" s="355"/>
      <c r="AN328" s="355"/>
      <c r="AO328" s="355"/>
      <c r="AP328" s="355"/>
      <c r="AQ328" s="355"/>
      <c r="AR328" s="355"/>
      <c r="AS328" s="355"/>
      <c r="AT328" s="356"/>
      <c r="AU328" s="356"/>
      <c r="AV328" s="355"/>
      <c r="AW328" s="355"/>
      <c r="AX328" s="356"/>
      <c r="AY328" s="357"/>
      <c r="AZ328" s="357"/>
      <c r="BA328" s="357"/>
      <c r="BB328" s="358"/>
      <c r="BC328" s="357"/>
      <c r="BD328" s="357"/>
      <c r="BE328" s="358"/>
      <c r="BF328" s="357"/>
      <c r="BG328" s="357"/>
      <c r="BH328" s="357"/>
      <c r="BI328" s="357"/>
      <c r="BJ328" s="357"/>
      <c r="BK328" s="357"/>
      <c r="BL328" s="357"/>
      <c r="BM328" s="358"/>
      <c r="BN328" s="358"/>
      <c r="BO328" s="358"/>
      <c r="BP328" s="358"/>
      <c r="BQ328" s="358"/>
      <c r="BR328" s="358"/>
      <c r="BS328" s="358"/>
      <c r="BT328" s="358"/>
      <c r="BU328" s="358"/>
      <c r="BV328" s="358"/>
      <c r="BW328" s="358"/>
      <c r="BX328" s="355"/>
    </row>
    <row r="329" spans="1:76" ht="19.5" customHeight="1">
      <c r="A329" s="356"/>
      <c r="B329" s="356"/>
      <c r="C329" s="356"/>
      <c r="D329" s="356"/>
      <c r="E329" s="356"/>
      <c r="F329" s="355"/>
      <c r="G329" s="356"/>
      <c r="H329" s="356"/>
      <c r="I329" s="355"/>
      <c r="J329" s="356"/>
      <c r="K329" s="355"/>
      <c r="L329" s="356"/>
      <c r="M329" s="355"/>
      <c r="N329" s="356"/>
      <c r="O329" s="355"/>
      <c r="P329" s="356"/>
      <c r="Q329" s="355"/>
      <c r="R329" s="355"/>
      <c r="S329" s="355"/>
      <c r="T329" s="355"/>
      <c r="U329" s="355"/>
      <c r="V329" s="355"/>
      <c r="W329" s="355"/>
      <c r="X329" s="355"/>
      <c r="Y329" s="355"/>
      <c r="Z329" s="355"/>
      <c r="AA329" s="355"/>
      <c r="AB329" s="355"/>
      <c r="AC329" s="355"/>
      <c r="AD329" s="355"/>
      <c r="AE329" s="355"/>
      <c r="AF329" s="355"/>
      <c r="AG329" s="355"/>
      <c r="AH329" s="355"/>
      <c r="AI329" s="355"/>
      <c r="AJ329" s="355"/>
      <c r="AK329" s="355"/>
      <c r="AL329" s="355"/>
      <c r="AM329" s="355"/>
      <c r="AN329" s="355"/>
      <c r="AO329" s="355"/>
      <c r="AP329" s="355"/>
      <c r="AQ329" s="355"/>
      <c r="AR329" s="355"/>
      <c r="AS329" s="355"/>
      <c r="AT329" s="356"/>
      <c r="AU329" s="356"/>
      <c r="AV329" s="355"/>
      <c r="AW329" s="355"/>
      <c r="AX329" s="356"/>
      <c r="AY329" s="357"/>
      <c r="AZ329" s="357"/>
      <c r="BA329" s="357"/>
      <c r="BB329" s="358"/>
      <c r="BC329" s="357"/>
      <c r="BD329" s="357"/>
      <c r="BE329" s="358"/>
      <c r="BF329" s="357"/>
      <c r="BG329" s="357"/>
      <c r="BH329" s="357"/>
      <c r="BI329" s="357"/>
      <c r="BJ329" s="357"/>
      <c r="BK329" s="357"/>
      <c r="BL329" s="357"/>
      <c r="BM329" s="358"/>
      <c r="BN329" s="358"/>
      <c r="BO329" s="358"/>
      <c r="BP329" s="358"/>
      <c r="BQ329" s="358"/>
      <c r="BR329" s="358"/>
      <c r="BS329" s="358"/>
      <c r="BT329" s="358"/>
      <c r="BU329" s="358"/>
      <c r="BV329" s="358"/>
      <c r="BW329" s="358"/>
      <c r="BX329" s="355"/>
    </row>
    <row r="330" spans="1:76" ht="19.5" customHeight="1">
      <c r="A330" s="356"/>
      <c r="B330" s="356"/>
      <c r="C330" s="356"/>
      <c r="D330" s="356"/>
      <c r="E330" s="356"/>
      <c r="F330" s="355"/>
      <c r="G330" s="356"/>
      <c r="H330" s="356"/>
      <c r="I330" s="355"/>
      <c r="J330" s="356"/>
      <c r="K330" s="355"/>
      <c r="L330" s="356"/>
      <c r="M330" s="355"/>
      <c r="N330" s="356"/>
      <c r="O330" s="355"/>
      <c r="P330" s="356"/>
      <c r="Q330" s="355"/>
      <c r="R330" s="355"/>
      <c r="S330" s="355"/>
      <c r="T330" s="355"/>
      <c r="U330" s="355"/>
      <c r="V330" s="355"/>
      <c r="W330" s="355"/>
      <c r="X330" s="355"/>
      <c r="Y330" s="355"/>
      <c r="Z330" s="355"/>
      <c r="AA330" s="355"/>
      <c r="AB330" s="355"/>
      <c r="AC330" s="355"/>
      <c r="AD330" s="355"/>
      <c r="AE330" s="355"/>
      <c r="AF330" s="355"/>
      <c r="AG330" s="355"/>
      <c r="AH330" s="355"/>
      <c r="AI330" s="355"/>
      <c r="AJ330" s="355"/>
      <c r="AK330" s="355"/>
      <c r="AL330" s="355"/>
      <c r="AM330" s="355"/>
      <c r="AN330" s="355"/>
      <c r="AO330" s="355"/>
      <c r="AP330" s="355"/>
      <c r="AQ330" s="355"/>
      <c r="AR330" s="355"/>
      <c r="AS330" s="355"/>
      <c r="AT330" s="356"/>
      <c r="AU330" s="356"/>
      <c r="AV330" s="355"/>
      <c r="AW330" s="355"/>
      <c r="AX330" s="356"/>
      <c r="AY330" s="357"/>
      <c r="AZ330" s="357"/>
      <c r="BA330" s="357"/>
      <c r="BB330" s="358"/>
      <c r="BC330" s="357"/>
      <c r="BD330" s="357"/>
      <c r="BE330" s="358"/>
      <c r="BF330" s="357"/>
      <c r="BG330" s="357"/>
      <c r="BH330" s="357"/>
      <c r="BI330" s="357"/>
      <c r="BJ330" s="357"/>
      <c r="BK330" s="357"/>
      <c r="BL330" s="357"/>
      <c r="BM330" s="358"/>
      <c r="BN330" s="358"/>
      <c r="BO330" s="358"/>
      <c r="BP330" s="358"/>
      <c r="BQ330" s="358"/>
      <c r="BR330" s="358"/>
      <c r="BS330" s="358"/>
      <c r="BT330" s="358"/>
      <c r="BU330" s="358"/>
      <c r="BV330" s="358"/>
      <c r="BW330" s="358"/>
      <c r="BX330" s="355"/>
    </row>
    <row r="331" spans="1:76" ht="19.5" customHeight="1">
      <c r="A331" s="356"/>
      <c r="B331" s="356"/>
      <c r="C331" s="356"/>
      <c r="D331" s="356"/>
      <c r="E331" s="356"/>
      <c r="F331" s="355"/>
      <c r="G331" s="356"/>
      <c r="H331" s="356"/>
      <c r="I331" s="355"/>
      <c r="J331" s="356"/>
      <c r="K331" s="355"/>
      <c r="L331" s="356"/>
      <c r="M331" s="355"/>
      <c r="N331" s="356"/>
      <c r="O331" s="355"/>
      <c r="P331" s="356"/>
      <c r="Q331" s="355"/>
      <c r="R331" s="355"/>
      <c r="S331" s="355"/>
      <c r="T331" s="355"/>
      <c r="U331" s="355"/>
      <c r="V331" s="355"/>
      <c r="W331" s="355"/>
      <c r="X331" s="355"/>
      <c r="Y331" s="355"/>
      <c r="Z331" s="355"/>
      <c r="AA331" s="355"/>
      <c r="AB331" s="355"/>
      <c r="AC331" s="355"/>
      <c r="AD331" s="355"/>
      <c r="AE331" s="355"/>
      <c r="AF331" s="355"/>
      <c r="AG331" s="355"/>
      <c r="AH331" s="355"/>
      <c r="AI331" s="355"/>
      <c r="AJ331" s="355"/>
      <c r="AK331" s="355"/>
      <c r="AL331" s="355"/>
      <c r="AM331" s="355"/>
      <c r="AN331" s="355"/>
      <c r="AO331" s="355"/>
      <c r="AP331" s="355"/>
      <c r="AQ331" s="355"/>
      <c r="AR331" s="355"/>
      <c r="AS331" s="355"/>
      <c r="AT331" s="356"/>
      <c r="AU331" s="356"/>
      <c r="AV331" s="355"/>
      <c r="AW331" s="355"/>
      <c r="AX331" s="356"/>
      <c r="AY331" s="357"/>
      <c r="AZ331" s="357"/>
      <c r="BA331" s="357"/>
      <c r="BB331" s="358"/>
      <c r="BC331" s="357"/>
      <c r="BD331" s="357"/>
      <c r="BE331" s="358"/>
      <c r="BF331" s="357"/>
      <c r="BG331" s="357"/>
      <c r="BH331" s="357"/>
      <c r="BI331" s="357"/>
      <c r="BJ331" s="357"/>
      <c r="BK331" s="357"/>
      <c r="BL331" s="357"/>
      <c r="BM331" s="358"/>
      <c r="BN331" s="358"/>
      <c r="BO331" s="358"/>
      <c r="BP331" s="358"/>
      <c r="BQ331" s="358"/>
      <c r="BR331" s="358"/>
      <c r="BS331" s="358"/>
      <c r="BT331" s="358"/>
      <c r="BU331" s="358"/>
      <c r="BV331" s="358"/>
      <c r="BW331" s="358"/>
      <c r="BX331" s="355"/>
    </row>
    <row r="332" spans="1:76" ht="19.5" customHeight="1">
      <c r="A332" s="356"/>
      <c r="B332" s="356"/>
      <c r="C332" s="356"/>
      <c r="D332" s="356"/>
      <c r="E332" s="356"/>
      <c r="F332" s="355"/>
      <c r="G332" s="356"/>
      <c r="H332" s="356"/>
      <c r="I332" s="355"/>
      <c r="J332" s="356"/>
      <c r="K332" s="355"/>
      <c r="L332" s="356"/>
      <c r="M332" s="355"/>
      <c r="N332" s="356"/>
      <c r="O332" s="355"/>
      <c r="P332" s="356"/>
      <c r="Q332" s="355"/>
      <c r="R332" s="355"/>
      <c r="S332" s="355"/>
      <c r="T332" s="355"/>
      <c r="U332" s="355"/>
      <c r="V332" s="355"/>
      <c r="W332" s="355"/>
      <c r="X332" s="355"/>
      <c r="Y332" s="355"/>
      <c r="Z332" s="355"/>
      <c r="AA332" s="355"/>
      <c r="AB332" s="355"/>
      <c r="AC332" s="355"/>
      <c r="AD332" s="355"/>
      <c r="AE332" s="355"/>
      <c r="AF332" s="355"/>
      <c r="AG332" s="355"/>
      <c r="AH332" s="355"/>
      <c r="AI332" s="355"/>
      <c r="AJ332" s="355"/>
      <c r="AK332" s="355"/>
      <c r="AL332" s="355"/>
      <c r="AM332" s="355"/>
      <c r="AN332" s="355"/>
      <c r="AO332" s="355"/>
      <c r="AP332" s="355"/>
      <c r="AQ332" s="355"/>
      <c r="AR332" s="355"/>
      <c r="AS332" s="355"/>
      <c r="AT332" s="356"/>
      <c r="AU332" s="356"/>
      <c r="AV332" s="355"/>
      <c r="AW332" s="355"/>
      <c r="AX332" s="356"/>
      <c r="AY332" s="357"/>
      <c r="AZ332" s="357"/>
      <c r="BA332" s="357"/>
      <c r="BB332" s="358"/>
      <c r="BC332" s="357"/>
      <c r="BD332" s="357"/>
      <c r="BE332" s="358"/>
      <c r="BF332" s="357"/>
      <c r="BG332" s="357"/>
      <c r="BH332" s="357"/>
      <c r="BI332" s="357"/>
      <c r="BJ332" s="357"/>
      <c r="BK332" s="357"/>
      <c r="BL332" s="357"/>
      <c r="BM332" s="358"/>
      <c r="BN332" s="358"/>
      <c r="BO332" s="358"/>
      <c r="BP332" s="358"/>
      <c r="BQ332" s="358"/>
      <c r="BR332" s="358"/>
      <c r="BS332" s="358"/>
      <c r="BT332" s="358"/>
      <c r="BU332" s="358"/>
      <c r="BV332" s="358"/>
      <c r="BW332" s="358"/>
      <c r="BX332" s="355"/>
    </row>
    <row r="333" spans="1:76" ht="19.5" customHeight="1">
      <c r="A333" s="356"/>
      <c r="B333" s="356"/>
      <c r="C333" s="356"/>
      <c r="D333" s="356"/>
      <c r="E333" s="356"/>
      <c r="F333" s="355"/>
      <c r="G333" s="356"/>
      <c r="H333" s="356"/>
      <c r="I333" s="355"/>
      <c r="J333" s="356"/>
      <c r="K333" s="355"/>
      <c r="L333" s="356"/>
      <c r="M333" s="355"/>
      <c r="N333" s="356"/>
      <c r="O333" s="355"/>
      <c r="P333" s="356"/>
      <c r="Q333" s="355"/>
      <c r="R333" s="355"/>
      <c r="S333" s="355"/>
      <c r="T333" s="355"/>
      <c r="U333" s="355"/>
      <c r="V333" s="355"/>
      <c r="W333" s="355"/>
      <c r="X333" s="355"/>
      <c r="Y333" s="355"/>
      <c r="Z333" s="355"/>
      <c r="AA333" s="355"/>
      <c r="AB333" s="355"/>
      <c r="AC333" s="355"/>
      <c r="AD333" s="355"/>
      <c r="AE333" s="355"/>
      <c r="AF333" s="355"/>
      <c r="AG333" s="355"/>
      <c r="AH333" s="355"/>
      <c r="AI333" s="355"/>
      <c r="AJ333" s="355"/>
      <c r="AK333" s="355"/>
      <c r="AL333" s="355"/>
      <c r="AM333" s="355"/>
      <c r="AN333" s="355"/>
      <c r="AO333" s="355"/>
      <c r="AP333" s="355"/>
      <c r="AQ333" s="355"/>
      <c r="AR333" s="355"/>
      <c r="AS333" s="355"/>
      <c r="AT333" s="356"/>
      <c r="AU333" s="356"/>
      <c r="AV333" s="355"/>
      <c r="AW333" s="355"/>
      <c r="AX333" s="356"/>
      <c r="AY333" s="357"/>
      <c r="AZ333" s="357"/>
      <c r="BA333" s="357"/>
      <c r="BB333" s="358"/>
      <c r="BC333" s="357"/>
      <c r="BD333" s="357"/>
      <c r="BE333" s="358"/>
      <c r="BF333" s="357"/>
      <c r="BG333" s="357"/>
      <c r="BH333" s="357"/>
      <c r="BI333" s="357"/>
      <c r="BJ333" s="357"/>
      <c r="BK333" s="357"/>
      <c r="BL333" s="357"/>
      <c r="BM333" s="358"/>
      <c r="BN333" s="358"/>
      <c r="BO333" s="358"/>
      <c r="BP333" s="358"/>
      <c r="BQ333" s="358"/>
      <c r="BR333" s="358"/>
      <c r="BS333" s="358"/>
      <c r="BT333" s="358"/>
      <c r="BU333" s="358"/>
      <c r="BV333" s="358"/>
      <c r="BW333" s="358"/>
      <c r="BX333" s="355"/>
    </row>
    <row r="334" spans="1:76" ht="19.5" customHeight="1">
      <c r="A334" s="356"/>
      <c r="B334" s="356"/>
      <c r="C334" s="356"/>
      <c r="D334" s="356"/>
      <c r="E334" s="356"/>
      <c r="F334" s="355"/>
      <c r="G334" s="356"/>
      <c r="H334" s="356"/>
      <c r="I334" s="355"/>
      <c r="J334" s="356"/>
      <c r="K334" s="355"/>
      <c r="L334" s="356"/>
      <c r="M334" s="355"/>
      <c r="N334" s="356"/>
      <c r="O334" s="355"/>
      <c r="P334" s="356"/>
      <c r="Q334" s="355"/>
      <c r="R334" s="355"/>
      <c r="S334" s="355"/>
      <c r="T334" s="355"/>
      <c r="U334" s="355"/>
      <c r="V334" s="355"/>
      <c r="W334" s="355"/>
      <c r="X334" s="355"/>
      <c r="Y334" s="355"/>
      <c r="Z334" s="355"/>
      <c r="AA334" s="355"/>
      <c r="AB334" s="355"/>
      <c r="AC334" s="355"/>
      <c r="AD334" s="355"/>
      <c r="AE334" s="355"/>
      <c r="AF334" s="355"/>
      <c r="AG334" s="355"/>
      <c r="AH334" s="355"/>
      <c r="AI334" s="355"/>
      <c r="AJ334" s="355"/>
      <c r="AK334" s="355"/>
      <c r="AL334" s="355"/>
      <c r="AM334" s="355"/>
      <c r="AN334" s="355"/>
      <c r="AO334" s="355"/>
      <c r="AP334" s="355"/>
      <c r="AQ334" s="355"/>
      <c r="AR334" s="355"/>
      <c r="AS334" s="355"/>
      <c r="AT334" s="356"/>
      <c r="AU334" s="356"/>
      <c r="AV334" s="355"/>
      <c r="AW334" s="355"/>
      <c r="AX334" s="356"/>
      <c r="AY334" s="357"/>
      <c r="AZ334" s="357"/>
      <c r="BA334" s="357"/>
      <c r="BB334" s="358"/>
      <c r="BC334" s="357"/>
      <c r="BD334" s="357"/>
      <c r="BE334" s="358"/>
      <c r="BF334" s="357"/>
      <c r="BG334" s="357"/>
      <c r="BH334" s="357"/>
      <c r="BI334" s="357"/>
      <c r="BJ334" s="357"/>
      <c r="BK334" s="357"/>
      <c r="BL334" s="357"/>
      <c r="BM334" s="358"/>
      <c r="BN334" s="358"/>
      <c r="BO334" s="358"/>
      <c r="BP334" s="358"/>
      <c r="BQ334" s="358"/>
      <c r="BR334" s="358"/>
      <c r="BS334" s="358"/>
      <c r="BT334" s="358"/>
      <c r="BU334" s="358"/>
      <c r="BV334" s="358"/>
      <c r="BW334" s="358"/>
      <c r="BX334" s="355"/>
    </row>
    <row r="335" spans="1:76" ht="19.5" customHeight="1">
      <c r="A335" s="356"/>
      <c r="B335" s="356"/>
      <c r="C335" s="356"/>
      <c r="D335" s="356"/>
      <c r="E335" s="356"/>
      <c r="F335" s="355"/>
      <c r="G335" s="356"/>
      <c r="H335" s="356"/>
      <c r="I335" s="355"/>
      <c r="J335" s="356"/>
      <c r="K335" s="355"/>
      <c r="L335" s="356"/>
      <c r="M335" s="355"/>
      <c r="N335" s="356"/>
      <c r="O335" s="355"/>
      <c r="P335" s="356"/>
      <c r="Q335" s="355"/>
      <c r="R335" s="355"/>
      <c r="S335" s="355"/>
      <c r="T335" s="355"/>
      <c r="U335" s="355"/>
      <c r="V335" s="355"/>
      <c r="W335" s="355"/>
      <c r="X335" s="355"/>
      <c r="Y335" s="355"/>
      <c r="Z335" s="355"/>
      <c r="AA335" s="355"/>
      <c r="AB335" s="355"/>
      <c r="AC335" s="355"/>
      <c r="AD335" s="355"/>
      <c r="AE335" s="355"/>
      <c r="AF335" s="355"/>
      <c r="AG335" s="355"/>
      <c r="AH335" s="355"/>
      <c r="AI335" s="355"/>
      <c r="AJ335" s="355"/>
      <c r="AK335" s="355"/>
      <c r="AL335" s="355"/>
      <c r="AM335" s="355"/>
      <c r="AN335" s="355"/>
      <c r="AO335" s="355"/>
      <c r="AP335" s="355"/>
      <c r="AQ335" s="355"/>
      <c r="AR335" s="355"/>
      <c r="AS335" s="355"/>
      <c r="AT335" s="356"/>
      <c r="AU335" s="356"/>
      <c r="AV335" s="355"/>
      <c r="AW335" s="355"/>
      <c r="AX335" s="356"/>
      <c r="AY335" s="357"/>
      <c r="AZ335" s="357"/>
      <c r="BA335" s="357"/>
      <c r="BB335" s="358"/>
      <c r="BC335" s="357"/>
      <c r="BD335" s="357"/>
      <c r="BE335" s="358"/>
      <c r="BF335" s="357"/>
      <c r="BG335" s="357"/>
      <c r="BH335" s="357"/>
      <c r="BI335" s="357"/>
      <c r="BJ335" s="357"/>
      <c r="BK335" s="357"/>
      <c r="BL335" s="357"/>
      <c r="BM335" s="358"/>
      <c r="BN335" s="358"/>
      <c r="BO335" s="358"/>
      <c r="BP335" s="358"/>
      <c r="BQ335" s="358"/>
      <c r="BR335" s="358"/>
      <c r="BS335" s="358"/>
      <c r="BT335" s="358"/>
      <c r="BU335" s="358"/>
      <c r="BV335" s="358"/>
      <c r="BW335" s="358"/>
      <c r="BX335" s="355"/>
    </row>
    <row r="336" spans="1:76" ht="19.5" customHeight="1">
      <c r="A336" s="356"/>
      <c r="B336" s="356"/>
      <c r="C336" s="356"/>
      <c r="D336" s="356"/>
      <c r="E336" s="356"/>
      <c r="F336" s="355"/>
      <c r="G336" s="356"/>
      <c r="H336" s="356"/>
      <c r="I336" s="355"/>
      <c r="J336" s="356"/>
      <c r="K336" s="355"/>
      <c r="L336" s="356"/>
      <c r="M336" s="355"/>
      <c r="N336" s="356"/>
      <c r="O336" s="355"/>
      <c r="P336" s="356"/>
      <c r="Q336" s="355"/>
      <c r="R336" s="355"/>
      <c r="S336" s="355"/>
      <c r="T336" s="355"/>
      <c r="U336" s="355"/>
      <c r="V336" s="355"/>
      <c r="W336" s="355"/>
      <c r="X336" s="355"/>
      <c r="Y336" s="355"/>
      <c r="Z336" s="355"/>
      <c r="AA336" s="355"/>
      <c r="AB336" s="355"/>
      <c r="AC336" s="355"/>
      <c r="AD336" s="355"/>
      <c r="AE336" s="355"/>
      <c r="AF336" s="355"/>
      <c r="AG336" s="355"/>
      <c r="AH336" s="355"/>
      <c r="AI336" s="355"/>
      <c r="AJ336" s="355"/>
      <c r="AK336" s="355"/>
      <c r="AL336" s="355"/>
      <c r="AM336" s="355"/>
      <c r="AN336" s="355"/>
      <c r="AO336" s="355"/>
      <c r="AP336" s="355"/>
      <c r="AQ336" s="355"/>
      <c r="AR336" s="355"/>
      <c r="AS336" s="355"/>
      <c r="AT336" s="356"/>
      <c r="AU336" s="356"/>
      <c r="AV336" s="355"/>
      <c r="AW336" s="355"/>
      <c r="AX336" s="356"/>
      <c r="AY336" s="357"/>
      <c r="AZ336" s="357"/>
      <c r="BA336" s="357"/>
      <c r="BB336" s="358"/>
      <c r="BC336" s="357"/>
      <c r="BD336" s="357"/>
      <c r="BE336" s="358"/>
      <c r="BF336" s="357"/>
      <c r="BG336" s="357"/>
      <c r="BH336" s="357"/>
      <c r="BI336" s="357"/>
      <c r="BJ336" s="357"/>
      <c r="BK336" s="357"/>
      <c r="BL336" s="357"/>
      <c r="BM336" s="358"/>
      <c r="BN336" s="358"/>
      <c r="BO336" s="358"/>
      <c r="BP336" s="358"/>
      <c r="BQ336" s="358"/>
      <c r="BR336" s="358"/>
      <c r="BS336" s="358"/>
      <c r="BT336" s="358"/>
      <c r="BU336" s="358"/>
      <c r="BV336" s="358"/>
      <c r="BW336" s="358"/>
      <c r="BX336" s="355"/>
    </row>
    <row r="337" spans="1:76" ht="19.5" customHeight="1">
      <c r="A337" s="356"/>
      <c r="B337" s="356"/>
      <c r="C337" s="356"/>
      <c r="D337" s="356"/>
      <c r="E337" s="356"/>
      <c r="F337" s="355"/>
      <c r="G337" s="356"/>
      <c r="H337" s="356"/>
      <c r="I337" s="355"/>
      <c r="J337" s="356"/>
      <c r="K337" s="355"/>
      <c r="L337" s="356"/>
      <c r="M337" s="355"/>
      <c r="N337" s="356"/>
      <c r="O337" s="355"/>
      <c r="P337" s="356"/>
      <c r="Q337" s="355"/>
      <c r="R337" s="355"/>
      <c r="S337" s="355"/>
      <c r="T337" s="355"/>
      <c r="U337" s="355"/>
      <c r="V337" s="355"/>
      <c r="W337" s="355"/>
      <c r="X337" s="355"/>
      <c r="Y337" s="355"/>
      <c r="Z337" s="355"/>
      <c r="AA337" s="355"/>
      <c r="AB337" s="355"/>
      <c r="AC337" s="355"/>
      <c r="AD337" s="355"/>
      <c r="AE337" s="355"/>
      <c r="AF337" s="355"/>
      <c r="AG337" s="355"/>
      <c r="AH337" s="355"/>
      <c r="AI337" s="355"/>
      <c r="AJ337" s="355"/>
      <c r="AK337" s="355"/>
      <c r="AL337" s="355"/>
      <c r="AM337" s="355"/>
      <c r="AN337" s="355"/>
      <c r="AO337" s="355"/>
      <c r="AP337" s="355"/>
      <c r="AQ337" s="355"/>
      <c r="AR337" s="355"/>
      <c r="AS337" s="355"/>
      <c r="AT337" s="356"/>
      <c r="AU337" s="356"/>
      <c r="AV337" s="355"/>
      <c r="AW337" s="355"/>
      <c r="AX337" s="356"/>
      <c r="AY337" s="357"/>
      <c r="AZ337" s="357"/>
      <c r="BA337" s="357"/>
      <c r="BB337" s="358"/>
      <c r="BC337" s="357"/>
      <c r="BD337" s="357"/>
      <c r="BE337" s="358"/>
      <c r="BF337" s="357"/>
      <c r="BG337" s="357"/>
      <c r="BH337" s="357"/>
      <c r="BI337" s="357"/>
      <c r="BJ337" s="357"/>
      <c r="BK337" s="357"/>
      <c r="BL337" s="357"/>
      <c r="BM337" s="358"/>
      <c r="BN337" s="358"/>
      <c r="BO337" s="358"/>
      <c r="BP337" s="358"/>
      <c r="BQ337" s="358"/>
      <c r="BR337" s="358"/>
      <c r="BS337" s="358"/>
      <c r="BT337" s="358"/>
      <c r="BU337" s="358"/>
      <c r="BV337" s="358"/>
      <c r="BW337" s="358"/>
      <c r="BX337" s="355"/>
    </row>
    <row r="338" spans="1:76" ht="19.5" customHeight="1">
      <c r="A338" s="356"/>
      <c r="B338" s="356"/>
      <c r="C338" s="356"/>
      <c r="D338" s="356"/>
      <c r="E338" s="356"/>
      <c r="F338" s="355"/>
      <c r="G338" s="356"/>
      <c r="H338" s="356"/>
      <c r="I338" s="355"/>
      <c r="J338" s="356"/>
      <c r="K338" s="355"/>
      <c r="L338" s="356"/>
      <c r="M338" s="355"/>
      <c r="N338" s="356"/>
      <c r="O338" s="355"/>
      <c r="P338" s="356"/>
      <c r="Q338" s="355"/>
      <c r="R338" s="355"/>
      <c r="S338" s="355"/>
      <c r="T338" s="355"/>
      <c r="U338" s="355"/>
      <c r="V338" s="355"/>
      <c r="W338" s="355"/>
      <c r="X338" s="355"/>
      <c r="Y338" s="355"/>
      <c r="Z338" s="355"/>
      <c r="AA338" s="355"/>
      <c r="AB338" s="355"/>
      <c r="AC338" s="355"/>
      <c r="AD338" s="355"/>
      <c r="AE338" s="355"/>
      <c r="AF338" s="355"/>
      <c r="AG338" s="355"/>
      <c r="AH338" s="355"/>
      <c r="AI338" s="355"/>
      <c r="AJ338" s="355"/>
      <c r="AK338" s="355"/>
      <c r="AL338" s="355"/>
      <c r="AM338" s="355"/>
      <c r="AN338" s="355"/>
      <c r="AO338" s="355"/>
      <c r="AP338" s="355"/>
      <c r="AQ338" s="355"/>
      <c r="AR338" s="355"/>
      <c r="AS338" s="355"/>
      <c r="AT338" s="356"/>
      <c r="AU338" s="356"/>
      <c r="AV338" s="355"/>
      <c r="AW338" s="355"/>
      <c r="AX338" s="356"/>
      <c r="AY338" s="357"/>
      <c r="AZ338" s="357"/>
      <c r="BA338" s="357"/>
      <c r="BB338" s="358"/>
      <c r="BC338" s="357"/>
      <c r="BD338" s="357"/>
      <c r="BE338" s="358"/>
      <c r="BF338" s="357"/>
      <c r="BG338" s="357"/>
      <c r="BH338" s="357"/>
      <c r="BI338" s="357"/>
      <c r="BJ338" s="357"/>
      <c r="BK338" s="357"/>
      <c r="BL338" s="357"/>
      <c r="BM338" s="358"/>
      <c r="BN338" s="358"/>
      <c r="BO338" s="358"/>
      <c r="BP338" s="358"/>
      <c r="BQ338" s="358"/>
      <c r="BR338" s="358"/>
      <c r="BS338" s="358"/>
      <c r="BT338" s="358"/>
      <c r="BU338" s="358"/>
      <c r="BV338" s="358"/>
      <c r="BW338" s="358"/>
      <c r="BX338" s="355"/>
    </row>
    <row r="339" spans="1:76" ht="19.5" customHeight="1">
      <c r="A339" s="356"/>
      <c r="B339" s="356"/>
      <c r="C339" s="356"/>
      <c r="D339" s="356"/>
      <c r="E339" s="356"/>
      <c r="F339" s="355"/>
      <c r="G339" s="356"/>
      <c r="H339" s="356"/>
      <c r="I339" s="355"/>
      <c r="J339" s="356"/>
      <c r="K339" s="355"/>
      <c r="L339" s="356"/>
      <c r="M339" s="355"/>
      <c r="N339" s="356"/>
      <c r="O339" s="355"/>
      <c r="P339" s="356"/>
      <c r="Q339" s="355"/>
      <c r="R339" s="355"/>
      <c r="S339" s="355"/>
      <c r="T339" s="355"/>
      <c r="U339" s="355"/>
      <c r="V339" s="355"/>
      <c r="W339" s="355"/>
      <c r="X339" s="355"/>
      <c r="Y339" s="355"/>
      <c r="Z339" s="355"/>
      <c r="AA339" s="355"/>
      <c r="AB339" s="355"/>
      <c r="AC339" s="355"/>
      <c r="AD339" s="355"/>
      <c r="AE339" s="355"/>
      <c r="AF339" s="355"/>
      <c r="AG339" s="355"/>
      <c r="AH339" s="355"/>
      <c r="AI339" s="355"/>
      <c r="AJ339" s="355"/>
      <c r="AK339" s="355"/>
      <c r="AL339" s="355"/>
      <c r="AM339" s="355"/>
      <c r="AN339" s="355"/>
      <c r="AO339" s="355"/>
      <c r="AP339" s="355"/>
      <c r="AQ339" s="355"/>
      <c r="AR339" s="355"/>
      <c r="AS339" s="355"/>
      <c r="AT339" s="356"/>
      <c r="AU339" s="356"/>
      <c r="AV339" s="355"/>
      <c r="AW339" s="355"/>
      <c r="AX339" s="356"/>
      <c r="AY339" s="357"/>
      <c r="AZ339" s="357"/>
      <c r="BA339" s="357"/>
      <c r="BB339" s="358"/>
      <c r="BC339" s="357"/>
      <c r="BD339" s="357"/>
      <c r="BE339" s="358"/>
      <c r="BF339" s="357"/>
      <c r="BG339" s="357"/>
      <c r="BH339" s="357"/>
      <c r="BI339" s="357"/>
      <c r="BJ339" s="357"/>
      <c r="BK339" s="357"/>
      <c r="BL339" s="357"/>
      <c r="BM339" s="358"/>
      <c r="BN339" s="358"/>
      <c r="BO339" s="358"/>
      <c r="BP339" s="358"/>
      <c r="BQ339" s="358"/>
      <c r="BR339" s="358"/>
      <c r="BS339" s="358"/>
      <c r="BT339" s="358"/>
      <c r="BU339" s="358"/>
      <c r="BV339" s="358"/>
      <c r="BW339" s="358"/>
      <c r="BX339" s="355"/>
    </row>
    <row r="340" spans="1:76" ht="19.5" customHeight="1">
      <c r="A340" s="356"/>
      <c r="B340" s="356"/>
      <c r="C340" s="356"/>
      <c r="D340" s="356"/>
      <c r="E340" s="356"/>
      <c r="F340" s="355"/>
      <c r="G340" s="356"/>
      <c r="H340" s="356"/>
      <c r="I340" s="355"/>
      <c r="J340" s="356"/>
      <c r="K340" s="355"/>
      <c r="L340" s="356"/>
      <c r="M340" s="355"/>
      <c r="N340" s="356"/>
      <c r="O340" s="355"/>
      <c r="P340" s="356"/>
      <c r="Q340" s="355"/>
      <c r="R340" s="355"/>
      <c r="S340" s="355"/>
      <c r="T340" s="355"/>
      <c r="U340" s="355"/>
      <c r="V340" s="355"/>
      <c r="W340" s="355"/>
      <c r="X340" s="355"/>
      <c r="Y340" s="355"/>
      <c r="Z340" s="355"/>
      <c r="AA340" s="355"/>
      <c r="AB340" s="355"/>
      <c r="AC340" s="355"/>
      <c r="AD340" s="355"/>
      <c r="AE340" s="355"/>
      <c r="AF340" s="355"/>
      <c r="AG340" s="355"/>
      <c r="AH340" s="355"/>
      <c r="AI340" s="355"/>
      <c r="AJ340" s="355"/>
      <c r="AK340" s="355"/>
      <c r="AL340" s="355"/>
      <c r="AM340" s="355"/>
      <c r="AN340" s="355"/>
      <c r="AO340" s="355"/>
      <c r="AP340" s="355"/>
      <c r="AQ340" s="355"/>
      <c r="AR340" s="355"/>
      <c r="AS340" s="355"/>
      <c r="AT340" s="356"/>
      <c r="AU340" s="356"/>
      <c r="AV340" s="355"/>
      <c r="AW340" s="355"/>
      <c r="AX340" s="356"/>
      <c r="AY340" s="357"/>
      <c r="AZ340" s="357"/>
      <c r="BA340" s="357"/>
      <c r="BB340" s="358"/>
      <c r="BC340" s="357"/>
      <c r="BD340" s="357"/>
      <c r="BE340" s="358"/>
      <c r="BF340" s="357"/>
      <c r="BG340" s="357"/>
      <c r="BH340" s="357"/>
      <c r="BI340" s="357"/>
      <c r="BJ340" s="357"/>
      <c r="BK340" s="357"/>
      <c r="BL340" s="357"/>
      <c r="BM340" s="358"/>
      <c r="BN340" s="358"/>
      <c r="BO340" s="358"/>
      <c r="BP340" s="358"/>
      <c r="BQ340" s="358"/>
      <c r="BR340" s="358"/>
      <c r="BS340" s="358"/>
      <c r="BT340" s="358"/>
      <c r="BU340" s="358"/>
      <c r="BV340" s="358"/>
      <c r="BW340" s="358"/>
      <c r="BX340" s="355"/>
    </row>
    <row r="341" spans="1:76" ht="19.5" customHeight="1">
      <c r="A341" s="356"/>
      <c r="B341" s="356"/>
      <c r="C341" s="356"/>
      <c r="D341" s="356"/>
      <c r="E341" s="356"/>
      <c r="F341" s="355"/>
      <c r="G341" s="356"/>
      <c r="H341" s="356"/>
      <c r="I341" s="355"/>
      <c r="J341" s="356"/>
      <c r="K341" s="355"/>
      <c r="L341" s="356"/>
      <c r="M341" s="355"/>
      <c r="N341" s="356"/>
      <c r="O341" s="355"/>
      <c r="P341" s="356"/>
      <c r="Q341" s="355"/>
      <c r="R341" s="355"/>
      <c r="S341" s="355"/>
      <c r="T341" s="355"/>
      <c r="U341" s="355"/>
      <c r="V341" s="355"/>
      <c r="W341" s="355"/>
      <c r="X341" s="355"/>
      <c r="Y341" s="355"/>
      <c r="Z341" s="355"/>
      <c r="AA341" s="355"/>
      <c r="AB341" s="355"/>
      <c r="AC341" s="355"/>
      <c r="AD341" s="355"/>
      <c r="AE341" s="355"/>
      <c r="AF341" s="355"/>
      <c r="AG341" s="355"/>
      <c r="AH341" s="355"/>
      <c r="AI341" s="355"/>
      <c r="AJ341" s="355"/>
      <c r="AK341" s="355"/>
      <c r="AL341" s="355"/>
      <c r="AM341" s="355"/>
      <c r="AN341" s="355"/>
      <c r="AO341" s="355"/>
      <c r="AP341" s="355"/>
      <c r="AQ341" s="355"/>
      <c r="AR341" s="355"/>
      <c r="AS341" s="355"/>
      <c r="AT341" s="356"/>
      <c r="AU341" s="356"/>
      <c r="AV341" s="355"/>
      <c r="AW341" s="355"/>
      <c r="AX341" s="356"/>
      <c r="AY341" s="357"/>
      <c r="AZ341" s="357"/>
      <c r="BA341" s="357"/>
      <c r="BB341" s="358"/>
      <c r="BC341" s="357"/>
      <c r="BD341" s="357"/>
      <c r="BE341" s="358"/>
      <c r="BF341" s="357"/>
      <c r="BG341" s="357"/>
      <c r="BH341" s="357"/>
      <c r="BI341" s="357"/>
      <c r="BJ341" s="357"/>
      <c r="BK341" s="357"/>
      <c r="BL341" s="357"/>
      <c r="BM341" s="358"/>
      <c r="BN341" s="358"/>
      <c r="BO341" s="358"/>
      <c r="BP341" s="358"/>
      <c r="BQ341" s="358"/>
      <c r="BR341" s="358"/>
      <c r="BS341" s="358"/>
      <c r="BT341" s="358"/>
      <c r="BU341" s="358"/>
      <c r="BV341" s="358"/>
      <c r="BW341" s="358"/>
      <c r="BX341" s="355"/>
    </row>
    <row r="342" spans="1:76" ht="19.5" customHeight="1">
      <c r="A342" s="356"/>
      <c r="B342" s="356"/>
      <c r="C342" s="356"/>
      <c r="D342" s="356"/>
      <c r="E342" s="356"/>
      <c r="F342" s="355"/>
      <c r="G342" s="356"/>
      <c r="H342" s="356"/>
      <c r="I342" s="355"/>
      <c r="J342" s="356"/>
      <c r="K342" s="355"/>
      <c r="L342" s="356"/>
      <c r="M342" s="355"/>
      <c r="N342" s="356"/>
      <c r="O342" s="355"/>
      <c r="P342" s="356"/>
      <c r="Q342" s="355"/>
      <c r="R342" s="355"/>
      <c r="S342" s="355"/>
      <c r="T342" s="355"/>
      <c r="U342" s="355"/>
      <c r="V342" s="355"/>
      <c r="W342" s="355"/>
      <c r="X342" s="355"/>
      <c r="Y342" s="355"/>
      <c r="Z342" s="355"/>
      <c r="AA342" s="355"/>
      <c r="AB342" s="355"/>
      <c r="AC342" s="355"/>
      <c r="AD342" s="355"/>
      <c r="AE342" s="355"/>
      <c r="AF342" s="355"/>
      <c r="AG342" s="355"/>
      <c r="AH342" s="355"/>
      <c r="AI342" s="355"/>
      <c r="AJ342" s="355"/>
      <c r="AK342" s="355"/>
      <c r="AL342" s="355"/>
      <c r="AM342" s="355"/>
      <c r="AN342" s="355"/>
      <c r="AO342" s="355"/>
      <c r="AP342" s="355"/>
      <c r="AQ342" s="355"/>
      <c r="AR342" s="355"/>
      <c r="AS342" s="355"/>
      <c r="AT342" s="356"/>
      <c r="AU342" s="356"/>
      <c r="AV342" s="355"/>
      <c r="AW342" s="355"/>
      <c r="AX342" s="356"/>
      <c r="AY342" s="357"/>
      <c r="AZ342" s="357"/>
      <c r="BA342" s="357"/>
      <c r="BB342" s="358"/>
      <c r="BC342" s="357"/>
      <c r="BD342" s="357"/>
      <c r="BE342" s="358"/>
      <c r="BF342" s="357"/>
      <c r="BG342" s="357"/>
      <c r="BH342" s="357"/>
      <c r="BI342" s="357"/>
      <c r="BJ342" s="357"/>
      <c r="BK342" s="357"/>
      <c r="BL342" s="357"/>
      <c r="BM342" s="358"/>
      <c r="BN342" s="358"/>
      <c r="BO342" s="358"/>
      <c r="BP342" s="358"/>
      <c r="BQ342" s="358"/>
      <c r="BR342" s="358"/>
      <c r="BS342" s="358"/>
      <c r="BT342" s="358"/>
      <c r="BU342" s="358"/>
      <c r="BV342" s="358"/>
      <c r="BW342" s="358"/>
      <c r="BX342" s="355"/>
    </row>
    <row r="343" spans="1:76" ht="19.5" customHeight="1">
      <c r="A343" s="356"/>
      <c r="B343" s="356"/>
      <c r="C343" s="356"/>
      <c r="D343" s="356"/>
      <c r="E343" s="356"/>
      <c r="F343" s="355"/>
      <c r="G343" s="356"/>
      <c r="H343" s="356"/>
      <c r="I343" s="355"/>
      <c r="J343" s="356"/>
      <c r="K343" s="355"/>
      <c r="L343" s="356"/>
      <c r="M343" s="355"/>
      <c r="N343" s="356"/>
      <c r="O343" s="355"/>
      <c r="P343" s="356"/>
      <c r="Q343" s="355"/>
      <c r="R343" s="355"/>
      <c r="S343" s="355"/>
      <c r="T343" s="355"/>
      <c r="U343" s="355"/>
      <c r="V343" s="355"/>
      <c r="W343" s="355"/>
      <c r="X343" s="355"/>
      <c r="Y343" s="355"/>
      <c r="Z343" s="355"/>
      <c r="AA343" s="355"/>
      <c r="AB343" s="355"/>
      <c r="AC343" s="355"/>
      <c r="AD343" s="355"/>
      <c r="AE343" s="355"/>
      <c r="AF343" s="355"/>
      <c r="AG343" s="355"/>
      <c r="AH343" s="355"/>
      <c r="AI343" s="355"/>
      <c r="AJ343" s="355"/>
      <c r="AK343" s="355"/>
      <c r="AL343" s="355"/>
      <c r="AM343" s="355"/>
      <c r="AN343" s="355"/>
      <c r="AO343" s="355"/>
      <c r="AP343" s="355"/>
      <c r="AQ343" s="355"/>
      <c r="AR343" s="355"/>
      <c r="AS343" s="355"/>
      <c r="AT343" s="356"/>
      <c r="AU343" s="356"/>
      <c r="AV343" s="355"/>
      <c r="AW343" s="355"/>
      <c r="AX343" s="356"/>
      <c r="AY343" s="357"/>
      <c r="AZ343" s="357"/>
      <c r="BA343" s="357"/>
      <c r="BB343" s="358"/>
      <c r="BC343" s="357"/>
      <c r="BD343" s="357"/>
      <c r="BE343" s="358"/>
      <c r="BF343" s="357"/>
      <c r="BG343" s="357"/>
      <c r="BH343" s="357"/>
      <c r="BI343" s="357"/>
      <c r="BJ343" s="357"/>
      <c r="BK343" s="357"/>
      <c r="BL343" s="357"/>
      <c r="BM343" s="358"/>
      <c r="BN343" s="358"/>
      <c r="BO343" s="358"/>
      <c r="BP343" s="358"/>
      <c r="BQ343" s="358"/>
      <c r="BR343" s="358"/>
      <c r="BS343" s="358"/>
      <c r="BT343" s="358"/>
      <c r="BU343" s="358"/>
      <c r="BV343" s="358"/>
      <c r="BW343" s="358"/>
      <c r="BX343" s="355"/>
    </row>
    <row r="344" spans="1:76" ht="19.5" customHeight="1">
      <c r="A344" s="356"/>
      <c r="B344" s="356"/>
      <c r="C344" s="356"/>
      <c r="D344" s="356"/>
      <c r="E344" s="356"/>
      <c r="F344" s="355"/>
      <c r="G344" s="356"/>
      <c r="H344" s="356"/>
      <c r="I344" s="355"/>
      <c r="J344" s="356"/>
      <c r="K344" s="355"/>
      <c r="L344" s="356"/>
      <c r="M344" s="355"/>
      <c r="N344" s="356"/>
      <c r="O344" s="355"/>
      <c r="P344" s="356"/>
      <c r="Q344" s="355"/>
      <c r="R344" s="355"/>
      <c r="S344" s="355"/>
      <c r="T344" s="355"/>
      <c r="U344" s="355"/>
      <c r="V344" s="355"/>
      <c r="W344" s="355"/>
      <c r="X344" s="355"/>
      <c r="Y344" s="355"/>
      <c r="Z344" s="355"/>
      <c r="AA344" s="355"/>
      <c r="AB344" s="355"/>
      <c r="AC344" s="355"/>
      <c r="AD344" s="355"/>
      <c r="AE344" s="355"/>
      <c r="AF344" s="355"/>
      <c r="AG344" s="355"/>
      <c r="AH344" s="355"/>
      <c r="AI344" s="355"/>
      <c r="AJ344" s="355"/>
      <c r="AK344" s="355"/>
      <c r="AL344" s="355"/>
      <c r="AM344" s="355"/>
      <c r="AN344" s="355"/>
      <c r="AO344" s="355"/>
      <c r="AP344" s="355"/>
      <c r="AQ344" s="355"/>
      <c r="AR344" s="355"/>
      <c r="AS344" s="355"/>
      <c r="AT344" s="356"/>
      <c r="AU344" s="356"/>
      <c r="AV344" s="355"/>
      <c r="AW344" s="355"/>
      <c r="AX344" s="356"/>
      <c r="AY344" s="357"/>
      <c r="AZ344" s="357"/>
      <c r="BA344" s="357"/>
      <c r="BB344" s="358"/>
      <c r="BC344" s="357"/>
      <c r="BD344" s="357"/>
      <c r="BE344" s="358"/>
      <c r="BF344" s="357"/>
      <c r="BG344" s="357"/>
      <c r="BH344" s="357"/>
      <c r="BI344" s="357"/>
      <c r="BJ344" s="357"/>
      <c r="BK344" s="357"/>
      <c r="BL344" s="357"/>
      <c r="BM344" s="358"/>
      <c r="BN344" s="358"/>
      <c r="BO344" s="358"/>
      <c r="BP344" s="358"/>
      <c r="BQ344" s="358"/>
      <c r="BR344" s="358"/>
      <c r="BS344" s="358"/>
      <c r="BT344" s="358"/>
      <c r="BU344" s="358"/>
      <c r="BV344" s="358"/>
      <c r="BW344" s="358"/>
      <c r="BX344" s="355"/>
    </row>
    <row r="345" spans="1:76" ht="19.5" customHeight="1">
      <c r="A345" s="356"/>
      <c r="B345" s="356"/>
      <c r="C345" s="356"/>
      <c r="D345" s="356"/>
      <c r="E345" s="356"/>
      <c r="F345" s="355"/>
      <c r="G345" s="356"/>
      <c r="H345" s="356"/>
      <c r="I345" s="355"/>
      <c r="J345" s="356"/>
      <c r="K345" s="355"/>
      <c r="L345" s="356"/>
      <c r="M345" s="355"/>
      <c r="N345" s="356"/>
      <c r="O345" s="355"/>
      <c r="P345" s="356"/>
      <c r="Q345" s="355"/>
      <c r="R345" s="355"/>
      <c r="S345" s="355"/>
      <c r="T345" s="355"/>
      <c r="U345" s="355"/>
      <c r="V345" s="355"/>
      <c r="W345" s="355"/>
      <c r="X345" s="355"/>
      <c r="Y345" s="355"/>
      <c r="Z345" s="355"/>
      <c r="AA345" s="355"/>
      <c r="AB345" s="355"/>
      <c r="AC345" s="355"/>
      <c r="AD345" s="355"/>
      <c r="AE345" s="355"/>
      <c r="AF345" s="355"/>
      <c r="AG345" s="355"/>
      <c r="AH345" s="355"/>
      <c r="AI345" s="355"/>
      <c r="AJ345" s="355"/>
      <c r="AK345" s="355"/>
      <c r="AL345" s="355"/>
      <c r="AM345" s="355"/>
      <c r="AN345" s="355"/>
      <c r="AO345" s="355"/>
      <c r="AP345" s="355"/>
      <c r="AQ345" s="355"/>
      <c r="AR345" s="355"/>
      <c r="AS345" s="355"/>
      <c r="AT345" s="356"/>
      <c r="AU345" s="356"/>
      <c r="AV345" s="355"/>
      <c r="AW345" s="355"/>
      <c r="AX345" s="356"/>
      <c r="AY345" s="357"/>
      <c r="AZ345" s="357"/>
      <c r="BA345" s="357"/>
      <c r="BB345" s="358"/>
      <c r="BC345" s="357"/>
      <c r="BD345" s="357"/>
      <c r="BE345" s="358"/>
      <c r="BF345" s="357"/>
      <c r="BG345" s="357"/>
      <c r="BH345" s="357"/>
      <c r="BI345" s="357"/>
      <c r="BJ345" s="357"/>
      <c r="BK345" s="357"/>
      <c r="BL345" s="357"/>
      <c r="BM345" s="358"/>
      <c r="BN345" s="358"/>
      <c r="BO345" s="358"/>
      <c r="BP345" s="358"/>
      <c r="BQ345" s="358"/>
      <c r="BR345" s="358"/>
      <c r="BS345" s="358"/>
      <c r="BT345" s="358"/>
      <c r="BU345" s="358"/>
      <c r="BV345" s="358"/>
      <c r="BW345" s="358"/>
      <c r="BX345" s="355"/>
    </row>
    <row r="346" spans="1:76" ht="19.5" customHeight="1">
      <c r="A346" s="356"/>
      <c r="B346" s="356"/>
      <c r="C346" s="356"/>
      <c r="D346" s="356"/>
      <c r="E346" s="356"/>
      <c r="F346" s="355"/>
      <c r="G346" s="356"/>
      <c r="H346" s="356"/>
      <c r="I346" s="355"/>
      <c r="J346" s="356"/>
      <c r="K346" s="355"/>
      <c r="L346" s="356"/>
      <c r="M346" s="355"/>
      <c r="N346" s="356"/>
      <c r="O346" s="355"/>
      <c r="P346" s="356"/>
      <c r="Q346" s="355"/>
      <c r="R346" s="355"/>
      <c r="S346" s="355"/>
      <c r="T346" s="355"/>
      <c r="U346" s="355"/>
      <c r="V346" s="355"/>
      <c r="W346" s="355"/>
      <c r="X346" s="355"/>
      <c r="Y346" s="355"/>
      <c r="Z346" s="355"/>
      <c r="AA346" s="355"/>
      <c r="AB346" s="355"/>
      <c r="AC346" s="355"/>
      <c r="AD346" s="355"/>
      <c r="AE346" s="355"/>
      <c r="AF346" s="355"/>
      <c r="AG346" s="355"/>
      <c r="AH346" s="355"/>
      <c r="AI346" s="355"/>
      <c r="AJ346" s="355"/>
      <c r="AK346" s="355"/>
      <c r="AL346" s="355"/>
      <c r="AM346" s="355"/>
      <c r="AN346" s="355"/>
      <c r="AO346" s="355"/>
      <c r="AP346" s="355"/>
      <c r="AQ346" s="355"/>
      <c r="AR346" s="355"/>
      <c r="AS346" s="355"/>
      <c r="AT346" s="356"/>
      <c r="AU346" s="356"/>
      <c r="AV346" s="355"/>
      <c r="AW346" s="355"/>
      <c r="AX346" s="356"/>
      <c r="AY346" s="357"/>
      <c r="AZ346" s="357"/>
      <c r="BA346" s="357"/>
      <c r="BB346" s="358"/>
      <c r="BC346" s="357"/>
      <c r="BD346" s="357"/>
      <c r="BE346" s="358"/>
      <c r="BF346" s="357"/>
      <c r="BG346" s="357"/>
      <c r="BH346" s="357"/>
      <c r="BI346" s="357"/>
      <c r="BJ346" s="357"/>
      <c r="BK346" s="357"/>
      <c r="BL346" s="357"/>
      <c r="BM346" s="358"/>
      <c r="BN346" s="358"/>
      <c r="BO346" s="358"/>
      <c r="BP346" s="358"/>
      <c r="BQ346" s="358"/>
      <c r="BR346" s="358"/>
      <c r="BS346" s="358"/>
      <c r="BT346" s="358"/>
      <c r="BU346" s="358"/>
      <c r="BV346" s="358"/>
      <c r="BW346" s="358"/>
      <c r="BX346" s="355"/>
    </row>
    <row r="347" spans="1:76" ht="19.5" customHeight="1">
      <c r="A347" s="356"/>
      <c r="B347" s="356"/>
      <c r="C347" s="356"/>
      <c r="D347" s="356"/>
      <c r="E347" s="356"/>
      <c r="F347" s="355"/>
      <c r="G347" s="356"/>
      <c r="H347" s="356"/>
      <c r="I347" s="355"/>
      <c r="J347" s="356"/>
      <c r="K347" s="355"/>
      <c r="L347" s="356"/>
      <c r="M347" s="355"/>
      <c r="N347" s="356"/>
      <c r="O347" s="355"/>
      <c r="P347" s="356"/>
      <c r="Q347" s="355"/>
      <c r="R347" s="355"/>
      <c r="S347" s="355"/>
      <c r="T347" s="355"/>
      <c r="U347" s="355"/>
      <c r="V347" s="355"/>
      <c r="W347" s="355"/>
      <c r="X347" s="355"/>
      <c r="Y347" s="355"/>
      <c r="Z347" s="355"/>
      <c r="AA347" s="355"/>
      <c r="AB347" s="355"/>
      <c r="AC347" s="355"/>
      <c r="AD347" s="355"/>
      <c r="AE347" s="355"/>
      <c r="AF347" s="355"/>
      <c r="AG347" s="355"/>
      <c r="AH347" s="355"/>
      <c r="AI347" s="355"/>
      <c r="AJ347" s="355"/>
      <c r="AK347" s="355"/>
      <c r="AL347" s="355"/>
      <c r="AM347" s="355"/>
      <c r="AN347" s="355"/>
      <c r="AO347" s="355"/>
      <c r="AP347" s="355"/>
      <c r="AQ347" s="355"/>
      <c r="AR347" s="355"/>
      <c r="AS347" s="355"/>
      <c r="AT347" s="356"/>
      <c r="AU347" s="356"/>
      <c r="AV347" s="355"/>
      <c r="AW347" s="355"/>
      <c r="AX347" s="356"/>
      <c r="AY347" s="357"/>
      <c r="AZ347" s="357"/>
      <c r="BA347" s="357"/>
      <c r="BB347" s="358"/>
      <c r="BC347" s="357"/>
      <c r="BD347" s="357"/>
      <c r="BE347" s="358"/>
      <c r="BF347" s="357"/>
      <c r="BG347" s="357"/>
      <c r="BH347" s="357"/>
      <c r="BI347" s="357"/>
      <c r="BJ347" s="357"/>
      <c r="BK347" s="357"/>
      <c r="BL347" s="357"/>
      <c r="BM347" s="358"/>
      <c r="BN347" s="358"/>
      <c r="BO347" s="358"/>
      <c r="BP347" s="358"/>
      <c r="BQ347" s="358"/>
      <c r="BR347" s="358"/>
      <c r="BS347" s="358"/>
      <c r="BT347" s="358"/>
      <c r="BU347" s="358"/>
      <c r="BV347" s="358"/>
      <c r="BW347" s="358"/>
      <c r="BX347" s="355"/>
    </row>
    <row r="348" spans="1:76" ht="19.5" customHeight="1">
      <c r="A348" s="356"/>
      <c r="B348" s="356"/>
      <c r="C348" s="356"/>
      <c r="D348" s="356"/>
      <c r="E348" s="356"/>
      <c r="F348" s="355"/>
      <c r="G348" s="356"/>
      <c r="H348" s="356"/>
      <c r="I348" s="355"/>
      <c r="J348" s="356"/>
      <c r="K348" s="355"/>
      <c r="L348" s="356"/>
      <c r="M348" s="355"/>
      <c r="N348" s="356"/>
      <c r="O348" s="355"/>
      <c r="P348" s="356"/>
      <c r="Q348" s="355"/>
      <c r="R348" s="355"/>
      <c r="S348" s="355"/>
      <c r="T348" s="355"/>
      <c r="U348" s="355"/>
      <c r="V348" s="355"/>
      <c r="W348" s="355"/>
      <c r="X348" s="355"/>
      <c r="Y348" s="355"/>
      <c r="Z348" s="355"/>
      <c r="AA348" s="355"/>
      <c r="AB348" s="355"/>
      <c r="AC348" s="355"/>
      <c r="AD348" s="355"/>
      <c r="AE348" s="355"/>
      <c r="AF348" s="355"/>
      <c r="AG348" s="355"/>
      <c r="AH348" s="355"/>
      <c r="AI348" s="355"/>
      <c r="AJ348" s="355"/>
      <c r="AK348" s="355"/>
      <c r="AL348" s="355"/>
      <c r="AM348" s="355"/>
      <c r="AN348" s="355"/>
      <c r="AO348" s="355"/>
      <c r="AP348" s="355"/>
      <c r="AQ348" s="355"/>
      <c r="AR348" s="355"/>
      <c r="AS348" s="355"/>
      <c r="AT348" s="356"/>
      <c r="AU348" s="356"/>
      <c r="AV348" s="355"/>
      <c r="AW348" s="355"/>
      <c r="AX348" s="356"/>
      <c r="AY348" s="357"/>
      <c r="AZ348" s="357"/>
      <c r="BA348" s="357"/>
      <c r="BB348" s="358"/>
      <c r="BC348" s="357"/>
      <c r="BD348" s="357"/>
      <c r="BE348" s="358"/>
      <c r="BF348" s="357"/>
      <c r="BG348" s="357"/>
      <c r="BH348" s="357"/>
      <c r="BI348" s="357"/>
      <c r="BJ348" s="357"/>
      <c r="BK348" s="357"/>
      <c r="BL348" s="357"/>
      <c r="BM348" s="358"/>
      <c r="BN348" s="358"/>
      <c r="BO348" s="358"/>
      <c r="BP348" s="358"/>
      <c r="BQ348" s="358"/>
      <c r="BR348" s="358"/>
      <c r="BS348" s="358"/>
      <c r="BT348" s="358"/>
      <c r="BU348" s="358"/>
      <c r="BV348" s="358"/>
      <c r="BW348" s="358"/>
      <c r="BX348" s="355"/>
    </row>
    <row r="349" spans="1:76" ht="19.5" customHeight="1">
      <c r="A349" s="356"/>
      <c r="B349" s="356"/>
      <c r="C349" s="356"/>
      <c r="D349" s="356"/>
      <c r="E349" s="356"/>
      <c r="F349" s="355"/>
      <c r="G349" s="356"/>
      <c r="H349" s="356"/>
      <c r="I349" s="355"/>
      <c r="J349" s="356"/>
      <c r="K349" s="355"/>
      <c r="L349" s="356"/>
      <c r="M349" s="355"/>
      <c r="N349" s="356"/>
      <c r="O349" s="355"/>
      <c r="P349" s="356"/>
      <c r="Q349" s="355"/>
      <c r="R349" s="355"/>
      <c r="S349" s="355"/>
      <c r="T349" s="355"/>
      <c r="U349" s="355"/>
      <c r="V349" s="355"/>
      <c r="W349" s="355"/>
      <c r="X349" s="355"/>
      <c r="Y349" s="355"/>
      <c r="Z349" s="355"/>
      <c r="AA349" s="355"/>
      <c r="AB349" s="355"/>
      <c r="AC349" s="355"/>
      <c r="AD349" s="355"/>
      <c r="AE349" s="355"/>
      <c r="AF349" s="355"/>
      <c r="AG349" s="355"/>
      <c r="AH349" s="355"/>
      <c r="AI349" s="355"/>
      <c r="AJ349" s="355"/>
      <c r="AK349" s="355"/>
      <c r="AL349" s="355"/>
      <c r="AM349" s="355"/>
      <c r="AN349" s="355"/>
      <c r="AO349" s="355"/>
      <c r="AP349" s="355"/>
      <c r="AQ349" s="355"/>
      <c r="AR349" s="355"/>
      <c r="AS349" s="355"/>
      <c r="AT349" s="356"/>
      <c r="AU349" s="356"/>
      <c r="AV349" s="355"/>
      <c r="AW349" s="355"/>
      <c r="AX349" s="356"/>
      <c r="AY349" s="357"/>
      <c r="AZ349" s="357"/>
      <c r="BA349" s="357"/>
      <c r="BB349" s="358"/>
      <c r="BC349" s="357"/>
      <c r="BD349" s="357"/>
      <c r="BE349" s="358"/>
      <c r="BF349" s="357"/>
      <c r="BG349" s="357"/>
      <c r="BH349" s="357"/>
      <c r="BI349" s="357"/>
      <c r="BJ349" s="357"/>
      <c r="BK349" s="357"/>
      <c r="BL349" s="357"/>
      <c r="BM349" s="358"/>
      <c r="BN349" s="358"/>
      <c r="BO349" s="358"/>
      <c r="BP349" s="358"/>
      <c r="BQ349" s="358"/>
      <c r="BR349" s="358"/>
      <c r="BS349" s="358"/>
      <c r="BT349" s="358"/>
      <c r="BU349" s="358"/>
      <c r="BV349" s="358"/>
      <c r="BW349" s="358"/>
      <c r="BX349" s="355"/>
    </row>
    <row r="350" spans="1:76" ht="19.5" customHeight="1">
      <c r="A350" s="356"/>
      <c r="B350" s="356"/>
      <c r="C350" s="356"/>
      <c r="D350" s="356"/>
      <c r="E350" s="356"/>
      <c r="F350" s="355"/>
      <c r="G350" s="356"/>
      <c r="H350" s="356"/>
      <c r="I350" s="355"/>
      <c r="J350" s="356"/>
      <c r="K350" s="355"/>
      <c r="L350" s="356"/>
      <c r="M350" s="355"/>
      <c r="N350" s="356"/>
      <c r="O350" s="355"/>
      <c r="P350" s="356"/>
      <c r="Q350" s="355"/>
      <c r="R350" s="355"/>
      <c r="S350" s="355"/>
      <c r="T350" s="355"/>
      <c r="U350" s="355"/>
      <c r="V350" s="355"/>
      <c r="W350" s="355"/>
      <c r="X350" s="355"/>
      <c r="Y350" s="355"/>
      <c r="Z350" s="355"/>
      <c r="AA350" s="355"/>
      <c r="AB350" s="355"/>
      <c r="AC350" s="355"/>
      <c r="AD350" s="355"/>
      <c r="AE350" s="355"/>
      <c r="AF350" s="355"/>
      <c r="AG350" s="355"/>
      <c r="AH350" s="355"/>
      <c r="AI350" s="355"/>
      <c r="AJ350" s="355"/>
      <c r="AK350" s="355"/>
      <c r="AL350" s="355"/>
      <c r="AM350" s="355"/>
      <c r="AN350" s="355"/>
      <c r="AO350" s="355"/>
      <c r="AP350" s="355"/>
      <c r="AQ350" s="355"/>
      <c r="AR350" s="355"/>
      <c r="AS350" s="355"/>
      <c r="AT350" s="356"/>
      <c r="AU350" s="356"/>
      <c r="AV350" s="355"/>
      <c r="AW350" s="355"/>
      <c r="AX350" s="356"/>
      <c r="AY350" s="357"/>
      <c r="AZ350" s="357"/>
      <c r="BA350" s="357"/>
      <c r="BB350" s="358"/>
      <c r="BC350" s="357"/>
      <c r="BD350" s="357"/>
      <c r="BE350" s="358"/>
      <c r="BF350" s="357"/>
      <c r="BG350" s="357"/>
      <c r="BH350" s="357"/>
      <c r="BI350" s="357"/>
      <c r="BJ350" s="357"/>
      <c r="BK350" s="357"/>
      <c r="BL350" s="357"/>
      <c r="BM350" s="358"/>
      <c r="BN350" s="358"/>
      <c r="BO350" s="358"/>
      <c r="BP350" s="358"/>
      <c r="BQ350" s="358"/>
      <c r="BR350" s="358"/>
      <c r="BS350" s="358"/>
      <c r="BT350" s="358"/>
      <c r="BU350" s="358"/>
      <c r="BV350" s="358"/>
      <c r="BW350" s="358"/>
      <c r="BX350" s="355"/>
    </row>
    <row r="351" spans="1:76" ht="19.5" customHeight="1">
      <c r="A351" s="356"/>
      <c r="B351" s="356"/>
      <c r="C351" s="356"/>
      <c r="D351" s="356"/>
      <c r="E351" s="356"/>
      <c r="F351" s="355"/>
      <c r="G351" s="356"/>
      <c r="H351" s="356"/>
      <c r="I351" s="355"/>
      <c r="J351" s="356"/>
      <c r="K351" s="355"/>
      <c r="L351" s="356"/>
      <c r="M351" s="355"/>
      <c r="N351" s="356"/>
      <c r="O351" s="355"/>
      <c r="P351" s="356"/>
      <c r="Q351" s="355"/>
      <c r="R351" s="355"/>
      <c r="S351" s="355"/>
      <c r="T351" s="355"/>
      <c r="U351" s="355"/>
      <c r="V351" s="355"/>
      <c r="W351" s="355"/>
      <c r="X351" s="355"/>
      <c r="Y351" s="355"/>
      <c r="Z351" s="355"/>
      <c r="AA351" s="355"/>
      <c r="AB351" s="355"/>
      <c r="AC351" s="355"/>
      <c r="AD351" s="355"/>
      <c r="AE351" s="355"/>
      <c r="AF351" s="355"/>
      <c r="AG351" s="355"/>
      <c r="AH351" s="355"/>
      <c r="AI351" s="355"/>
      <c r="AJ351" s="355"/>
      <c r="AK351" s="355"/>
      <c r="AL351" s="355"/>
      <c r="AM351" s="355"/>
      <c r="AN351" s="355"/>
      <c r="AO351" s="355"/>
      <c r="AP351" s="355"/>
      <c r="AQ351" s="355"/>
      <c r="AR351" s="355"/>
      <c r="AS351" s="355"/>
      <c r="AT351" s="356"/>
      <c r="AU351" s="356"/>
      <c r="AV351" s="355"/>
      <c r="AW351" s="355"/>
      <c r="AX351" s="356"/>
      <c r="AY351" s="357"/>
      <c r="AZ351" s="357"/>
      <c r="BA351" s="357"/>
      <c r="BB351" s="358"/>
      <c r="BC351" s="357"/>
      <c r="BD351" s="357"/>
      <c r="BE351" s="358"/>
      <c r="BF351" s="357"/>
      <c r="BG351" s="357"/>
      <c r="BH351" s="357"/>
      <c r="BI351" s="357"/>
      <c r="BJ351" s="357"/>
      <c r="BK351" s="357"/>
      <c r="BL351" s="357"/>
      <c r="BM351" s="358"/>
      <c r="BN351" s="358"/>
      <c r="BO351" s="358"/>
      <c r="BP351" s="358"/>
      <c r="BQ351" s="358"/>
      <c r="BR351" s="358"/>
      <c r="BS351" s="358"/>
      <c r="BT351" s="358"/>
      <c r="BU351" s="358"/>
      <c r="BV351" s="358"/>
      <c r="BW351" s="358"/>
      <c r="BX351" s="355"/>
    </row>
    <row r="352" spans="1:76" ht="19.5" customHeight="1">
      <c r="A352" s="356"/>
      <c r="B352" s="356"/>
      <c r="C352" s="356"/>
      <c r="D352" s="356"/>
      <c r="E352" s="356"/>
      <c r="F352" s="355"/>
      <c r="G352" s="356"/>
      <c r="H352" s="356"/>
      <c r="I352" s="355"/>
      <c r="J352" s="356"/>
      <c r="K352" s="355"/>
      <c r="L352" s="356"/>
      <c r="M352" s="355"/>
      <c r="N352" s="356"/>
      <c r="O352" s="355"/>
      <c r="P352" s="356"/>
      <c r="Q352" s="355"/>
      <c r="R352" s="355"/>
      <c r="S352" s="355"/>
      <c r="T352" s="355"/>
      <c r="U352" s="355"/>
      <c r="V352" s="355"/>
      <c r="W352" s="355"/>
      <c r="X352" s="355"/>
      <c r="Y352" s="355"/>
      <c r="Z352" s="355"/>
      <c r="AA352" s="355"/>
      <c r="AB352" s="355"/>
      <c r="AC352" s="355"/>
      <c r="AD352" s="355"/>
      <c r="AE352" s="355"/>
      <c r="AF352" s="355"/>
      <c r="AG352" s="355"/>
      <c r="AH352" s="355"/>
      <c r="AI352" s="355"/>
      <c r="AJ352" s="355"/>
      <c r="AK352" s="355"/>
      <c r="AL352" s="355"/>
      <c r="AM352" s="355"/>
      <c r="AN352" s="355"/>
      <c r="AO352" s="355"/>
      <c r="AP352" s="355"/>
      <c r="AQ352" s="355"/>
      <c r="AR352" s="355"/>
      <c r="AS352" s="355"/>
      <c r="AT352" s="356"/>
      <c r="AU352" s="356"/>
      <c r="AV352" s="355"/>
      <c r="AW352" s="355"/>
      <c r="AX352" s="356"/>
      <c r="AY352" s="357"/>
      <c r="AZ352" s="357"/>
      <c r="BA352" s="357"/>
      <c r="BB352" s="358"/>
      <c r="BC352" s="357"/>
      <c r="BD352" s="357"/>
      <c r="BE352" s="358"/>
      <c r="BF352" s="357"/>
      <c r="BG352" s="357"/>
      <c r="BH352" s="357"/>
      <c r="BI352" s="357"/>
      <c r="BJ352" s="357"/>
      <c r="BK352" s="357"/>
      <c r="BL352" s="357"/>
      <c r="BM352" s="358"/>
      <c r="BN352" s="358"/>
      <c r="BO352" s="358"/>
      <c r="BP352" s="358"/>
      <c r="BQ352" s="358"/>
      <c r="BR352" s="358"/>
      <c r="BS352" s="358"/>
      <c r="BT352" s="358"/>
      <c r="BU352" s="358"/>
      <c r="BV352" s="358"/>
      <c r="BW352" s="358"/>
      <c r="BX352" s="355"/>
    </row>
    <row r="353" spans="1:76" ht="19.5" customHeight="1">
      <c r="A353" s="356"/>
      <c r="B353" s="356"/>
      <c r="C353" s="356"/>
      <c r="D353" s="356"/>
      <c r="E353" s="356"/>
      <c r="F353" s="355"/>
      <c r="G353" s="356"/>
      <c r="H353" s="356"/>
      <c r="I353" s="355"/>
      <c r="J353" s="356"/>
      <c r="K353" s="355"/>
      <c r="L353" s="356"/>
      <c r="M353" s="355"/>
      <c r="N353" s="356"/>
      <c r="O353" s="355"/>
      <c r="P353" s="356"/>
      <c r="Q353" s="355"/>
      <c r="R353" s="355"/>
      <c r="S353" s="355"/>
      <c r="T353" s="355"/>
      <c r="U353" s="355"/>
      <c r="V353" s="355"/>
      <c r="W353" s="355"/>
      <c r="X353" s="355"/>
      <c r="Y353" s="355"/>
      <c r="Z353" s="355"/>
      <c r="AA353" s="355"/>
      <c r="AB353" s="355"/>
      <c r="AC353" s="355"/>
      <c r="AD353" s="355"/>
      <c r="AE353" s="355"/>
      <c r="AF353" s="355"/>
      <c r="AG353" s="355"/>
      <c r="AH353" s="355"/>
      <c r="AI353" s="355"/>
      <c r="AJ353" s="355"/>
      <c r="AK353" s="355"/>
      <c r="AL353" s="355"/>
      <c r="AM353" s="355"/>
      <c r="AN353" s="355"/>
      <c r="AO353" s="355"/>
      <c r="AP353" s="355"/>
      <c r="AQ353" s="355"/>
      <c r="AR353" s="355"/>
      <c r="AS353" s="355"/>
      <c r="AT353" s="356"/>
      <c r="AU353" s="356"/>
      <c r="AV353" s="355"/>
      <c r="AW353" s="355"/>
      <c r="AX353" s="356"/>
      <c r="AY353" s="357"/>
      <c r="AZ353" s="357"/>
      <c r="BA353" s="357"/>
      <c r="BB353" s="358"/>
      <c r="BC353" s="357"/>
      <c r="BD353" s="357"/>
      <c r="BE353" s="358"/>
      <c r="BF353" s="357"/>
      <c r="BG353" s="357"/>
      <c r="BH353" s="357"/>
      <c r="BI353" s="357"/>
      <c r="BJ353" s="357"/>
      <c r="BK353" s="357"/>
      <c r="BL353" s="357"/>
      <c r="BM353" s="358"/>
      <c r="BN353" s="358"/>
      <c r="BO353" s="358"/>
      <c r="BP353" s="358"/>
      <c r="BQ353" s="358"/>
      <c r="BR353" s="358"/>
      <c r="BS353" s="358"/>
      <c r="BT353" s="358"/>
      <c r="BU353" s="358"/>
      <c r="BV353" s="358"/>
      <c r="BW353" s="358"/>
      <c r="BX353" s="355"/>
    </row>
    <row r="354" spans="1:76" ht="19.5" customHeight="1">
      <c r="A354" s="356"/>
      <c r="B354" s="356"/>
      <c r="C354" s="356"/>
      <c r="D354" s="356"/>
      <c r="E354" s="356"/>
      <c r="F354" s="355"/>
      <c r="G354" s="356"/>
      <c r="H354" s="356"/>
      <c r="I354" s="355"/>
      <c r="J354" s="356"/>
      <c r="K354" s="355"/>
      <c r="L354" s="356"/>
      <c r="M354" s="355"/>
      <c r="N354" s="356"/>
      <c r="O354" s="355"/>
      <c r="P354" s="356"/>
      <c r="Q354" s="355"/>
      <c r="R354" s="355"/>
      <c r="S354" s="355"/>
      <c r="T354" s="355"/>
      <c r="U354" s="355"/>
      <c r="V354" s="355"/>
      <c r="W354" s="355"/>
      <c r="X354" s="355"/>
      <c r="Y354" s="355"/>
      <c r="Z354" s="355"/>
      <c r="AA354" s="355"/>
      <c r="AB354" s="355"/>
      <c r="AC354" s="355"/>
      <c r="AD354" s="355"/>
      <c r="AE354" s="355"/>
      <c r="AF354" s="355"/>
      <c r="AG354" s="355"/>
      <c r="AH354" s="355"/>
      <c r="AI354" s="355"/>
      <c r="AJ354" s="355"/>
      <c r="AK354" s="355"/>
      <c r="AL354" s="355"/>
      <c r="AM354" s="355"/>
      <c r="AN354" s="355"/>
      <c r="AO354" s="355"/>
      <c r="AP354" s="355"/>
      <c r="AQ354" s="355"/>
      <c r="AR354" s="355"/>
      <c r="AS354" s="355"/>
      <c r="AT354" s="356"/>
      <c r="AU354" s="356"/>
      <c r="AV354" s="355"/>
      <c r="AW354" s="355"/>
      <c r="AX354" s="356"/>
      <c r="AY354" s="357"/>
      <c r="AZ354" s="357"/>
      <c r="BA354" s="357"/>
      <c r="BB354" s="358"/>
      <c r="BC354" s="357"/>
      <c r="BD354" s="357"/>
      <c r="BE354" s="358"/>
      <c r="BF354" s="357"/>
      <c r="BG354" s="357"/>
      <c r="BH354" s="357"/>
      <c r="BI354" s="357"/>
      <c r="BJ354" s="357"/>
      <c r="BK354" s="357"/>
      <c r="BL354" s="357"/>
      <c r="BM354" s="358"/>
      <c r="BN354" s="358"/>
      <c r="BO354" s="358"/>
      <c r="BP354" s="358"/>
      <c r="BQ354" s="358"/>
      <c r="BR354" s="358"/>
      <c r="BS354" s="358"/>
      <c r="BT354" s="358"/>
      <c r="BU354" s="358"/>
      <c r="BV354" s="358"/>
      <c r="BW354" s="358"/>
      <c r="BX354" s="355"/>
    </row>
    <row r="355" spans="1:76" ht="19.5" customHeight="1">
      <c r="A355" s="356"/>
      <c r="B355" s="356"/>
      <c r="C355" s="356"/>
      <c r="D355" s="356"/>
      <c r="E355" s="356"/>
      <c r="F355" s="355"/>
      <c r="G355" s="356"/>
      <c r="H355" s="356"/>
      <c r="I355" s="355"/>
      <c r="J355" s="356"/>
      <c r="K355" s="355"/>
      <c r="L355" s="356"/>
      <c r="M355" s="355"/>
      <c r="N355" s="356"/>
      <c r="O355" s="355"/>
      <c r="P355" s="356"/>
      <c r="Q355" s="355"/>
      <c r="R355" s="355"/>
      <c r="S355" s="355"/>
      <c r="T355" s="355"/>
      <c r="U355" s="355"/>
      <c r="V355" s="355"/>
      <c r="W355" s="355"/>
      <c r="X355" s="355"/>
      <c r="Y355" s="355"/>
      <c r="Z355" s="355"/>
      <c r="AA355" s="355"/>
      <c r="AB355" s="355"/>
      <c r="AC355" s="355"/>
      <c r="AD355" s="355"/>
      <c r="AE355" s="355"/>
      <c r="AF355" s="355"/>
      <c r="AG355" s="355"/>
      <c r="AH355" s="355"/>
      <c r="AI355" s="355"/>
      <c r="AJ355" s="355"/>
      <c r="AK355" s="355"/>
      <c r="AL355" s="355"/>
      <c r="AM355" s="355"/>
      <c r="AN355" s="355"/>
      <c r="AO355" s="355"/>
      <c r="AP355" s="355"/>
      <c r="AQ355" s="355"/>
      <c r="AR355" s="355"/>
      <c r="AS355" s="355"/>
      <c r="AT355" s="356"/>
      <c r="AU355" s="356"/>
      <c r="AV355" s="355"/>
      <c r="AW355" s="355"/>
      <c r="AX355" s="356"/>
      <c r="AY355" s="357"/>
      <c r="AZ355" s="357"/>
      <c r="BA355" s="357"/>
      <c r="BB355" s="358"/>
      <c r="BC355" s="357"/>
      <c r="BD355" s="357"/>
      <c r="BE355" s="358"/>
      <c r="BF355" s="357"/>
      <c r="BG355" s="357"/>
      <c r="BH355" s="357"/>
      <c r="BI355" s="357"/>
      <c r="BJ355" s="357"/>
      <c r="BK355" s="357"/>
      <c r="BL355" s="357"/>
      <c r="BM355" s="358"/>
      <c r="BN355" s="358"/>
      <c r="BO355" s="358"/>
      <c r="BP355" s="358"/>
      <c r="BQ355" s="358"/>
      <c r="BR355" s="358"/>
      <c r="BS355" s="358"/>
      <c r="BT355" s="358"/>
      <c r="BU355" s="358"/>
      <c r="BV355" s="358"/>
      <c r="BW355" s="358"/>
      <c r="BX355" s="355"/>
    </row>
    <row r="356" spans="1:76" ht="19.5" customHeight="1">
      <c r="A356" s="356"/>
      <c r="B356" s="356"/>
      <c r="C356" s="356"/>
      <c r="D356" s="356"/>
      <c r="E356" s="356"/>
      <c r="F356" s="355"/>
      <c r="G356" s="356"/>
      <c r="H356" s="356"/>
      <c r="I356" s="355"/>
      <c r="J356" s="356"/>
      <c r="K356" s="355"/>
      <c r="L356" s="356"/>
      <c r="M356" s="355"/>
      <c r="N356" s="356"/>
      <c r="O356" s="355"/>
      <c r="P356" s="356"/>
      <c r="Q356" s="355"/>
      <c r="R356" s="355"/>
      <c r="S356" s="355"/>
      <c r="T356" s="355"/>
      <c r="U356" s="355"/>
      <c r="V356" s="355"/>
      <c r="W356" s="355"/>
      <c r="X356" s="355"/>
      <c r="Y356" s="355"/>
      <c r="Z356" s="355"/>
      <c r="AA356" s="355"/>
      <c r="AB356" s="355"/>
      <c r="AC356" s="355"/>
      <c r="AD356" s="355"/>
      <c r="AE356" s="355"/>
      <c r="AF356" s="355"/>
      <c r="AG356" s="355"/>
      <c r="AH356" s="355"/>
      <c r="AI356" s="355"/>
      <c r="AJ356" s="355"/>
      <c r="AK356" s="355"/>
      <c r="AL356" s="355"/>
      <c r="AM356" s="355"/>
      <c r="AN356" s="355"/>
      <c r="AO356" s="355"/>
      <c r="AP356" s="355"/>
      <c r="AQ356" s="355"/>
      <c r="AR356" s="355"/>
      <c r="AS356" s="355"/>
      <c r="AT356" s="356"/>
      <c r="AU356" s="356"/>
      <c r="AV356" s="355"/>
      <c r="AW356" s="355"/>
      <c r="AX356" s="356"/>
      <c r="AY356" s="357"/>
      <c r="AZ356" s="357"/>
      <c r="BA356" s="357"/>
      <c r="BB356" s="358"/>
      <c r="BC356" s="357"/>
      <c r="BD356" s="357"/>
      <c r="BE356" s="358"/>
      <c r="BF356" s="357"/>
      <c r="BG356" s="357"/>
      <c r="BH356" s="357"/>
      <c r="BI356" s="357"/>
      <c r="BJ356" s="357"/>
      <c r="BK356" s="357"/>
      <c r="BL356" s="357"/>
      <c r="BM356" s="358"/>
      <c r="BN356" s="358"/>
      <c r="BO356" s="358"/>
      <c r="BP356" s="358"/>
      <c r="BQ356" s="358"/>
      <c r="BR356" s="358"/>
      <c r="BS356" s="358"/>
      <c r="BT356" s="358"/>
      <c r="BU356" s="358"/>
      <c r="BV356" s="358"/>
      <c r="BW356" s="358"/>
      <c r="BX356" s="355"/>
    </row>
    <row r="357" spans="1:76" ht="19.5" customHeight="1">
      <c r="A357" s="356"/>
      <c r="B357" s="356"/>
      <c r="C357" s="356"/>
      <c r="D357" s="356"/>
      <c r="E357" s="356"/>
      <c r="F357" s="355"/>
      <c r="G357" s="356"/>
      <c r="H357" s="356"/>
      <c r="I357" s="355"/>
      <c r="J357" s="356"/>
      <c r="K357" s="355"/>
      <c r="L357" s="356"/>
      <c r="M357" s="355"/>
      <c r="N357" s="356"/>
      <c r="O357" s="355"/>
      <c r="P357" s="356"/>
      <c r="Q357" s="355"/>
      <c r="R357" s="355"/>
      <c r="S357" s="355"/>
      <c r="T357" s="355"/>
      <c r="U357" s="355"/>
      <c r="V357" s="355"/>
      <c r="W357" s="355"/>
      <c r="X357" s="355"/>
      <c r="Y357" s="355"/>
      <c r="Z357" s="355"/>
      <c r="AA357" s="355"/>
      <c r="AB357" s="355"/>
      <c r="AC357" s="355"/>
      <c r="AD357" s="355"/>
      <c r="AE357" s="355"/>
      <c r="AF357" s="355"/>
      <c r="AG357" s="355"/>
      <c r="AH357" s="355"/>
      <c r="AI357" s="355"/>
      <c r="AJ357" s="355"/>
      <c r="AK357" s="355"/>
      <c r="AL357" s="355"/>
      <c r="AM357" s="355"/>
      <c r="AN357" s="355"/>
      <c r="AO357" s="355"/>
      <c r="AP357" s="355"/>
      <c r="AQ357" s="355"/>
      <c r="AR357" s="355"/>
      <c r="AS357" s="355"/>
      <c r="AT357" s="356"/>
      <c r="AU357" s="356"/>
      <c r="AV357" s="355"/>
      <c r="AW357" s="355"/>
      <c r="AX357" s="356"/>
      <c r="AY357" s="357"/>
      <c r="AZ357" s="357"/>
      <c r="BA357" s="357"/>
      <c r="BB357" s="358"/>
      <c r="BC357" s="357"/>
      <c r="BD357" s="357"/>
      <c r="BE357" s="358"/>
      <c r="BF357" s="357"/>
      <c r="BG357" s="357"/>
      <c r="BH357" s="357"/>
      <c r="BI357" s="357"/>
      <c r="BJ357" s="357"/>
      <c r="BK357" s="357"/>
      <c r="BL357" s="357"/>
      <c r="BM357" s="358"/>
      <c r="BN357" s="358"/>
      <c r="BO357" s="358"/>
      <c r="BP357" s="358"/>
      <c r="BQ357" s="358"/>
      <c r="BR357" s="358"/>
      <c r="BS357" s="358"/>
      <c r="BT357" s="358"/>
      <c r="BU357" s="358"/>
      <c r="BV357" s="358"/>
      <c r="BW357" s="358"/>
      <c r="BX357" s="355"/>
    </row>
    <row r="358" spans="1:76" ht="19.5" customHeight="1">
      <c r="A358" s="356"/>
      <c r="B358" s="356"/>
      <c r="C358" s="356"/>
      <c r="D358" s="356"/>
      <c r="E358" s="356"/>
      <c r="F358" s="355"/>
      <c r="G358" s="356"/>
      <c r="H358" s="356"/>
      <c r="I358" s="355"/>
      <c r="J358" s="356"/>
      <c r="K358" s="355"/>
      <c r="L358" s="356"/>
      <c r="M358" s="355"/>
      <c r="N358" s="356"/>
      <c r="O358" s="355"/>
      <c r="P358" s="356"/>
      <c r="Q358" s="355"/>
      <c r="R358" s="355"/>
      <c r="S358" s="355"/>
      <c r="T358" s="355"/>
      <c r="U358" s="355"/>
      <c r="V358" s="355"/>
      <c r="W358" s="355"/>
      <c r="X358" s="355"/>
      <c r="Y358" s="355"/>
      <c r="Z358" s="355"/>
      <c r="AA358" s="355"/>
      <c r="AB358" s="355"/>
      <c r="AC358" s="355"/>
      <c r="AD358" s="355"/>
      <c r="AE358" s="355"/>
      <c r="AF358" s="355"/>
      <c r="AG358" s="355"/>
      <c r="AH358" s="355"/>
      <c r="AI358" s="355"/>
      <c r="AJ358" s="355"/>
      <c r="AK358" s="355"/>
      <c r="AL358" s="355"/>
      <c r="AM358" s="355"/>
      <c r="AN358" s="355"/>
      <c r="AO358" s="355"/>
      <c r="AP358" s="355"/>
      <c r="AQ358" s="355"/>
      <c r="AR358" s="355"/>
      <c r="AS358" s="355"/>
      <c r="AT358" s="356"/>
      <c r="AU358" s="356"/>
      <c r="AV358" s="355"/>
      <c r="AW358" s="355"/>
      <c r="AX358" s="356"/>
      <c r="AY358" s="357"/>
      <c r="AZ358" s="357"/>
      <c r="BA358" s="357"/>
      <c r="BB358" s="358"/>
      <c r="BC358" s="357"/>
      <c r="BD358" s="357"/>
      <c r="BE358" s="358"/>
      <c r="BF358" s="357"/>
      <c r="BG358" s="357"/>
      <c r="BH358" s="357"/>
      <c r="BI358" s="357"/>
      <c r="BJ358" s="357"/>
      <c r="BK358" s="357"/>
      <c r="BL358" s="357"/>
      <c r="BM358" s="358"/>
      <c r="BN358" s="358"/>
      <c r="BO358" s="358"/>
      <c r="BP358" s="358"/>
      <c r="BQ358" s="358"/>
      <c r="BR358" s="358"/>
      <c r="BS358" s="358"/>
      <c r="BT358" s="358"/>
      <c r="BU358" s="358"/>
      <c r="BV358" s="358"/>
      <c r="BW358" s="358"/>
      <c r="BX358" s="355"/>
    </row>
    <row r="359" spans="1:76" ht="19.5" customHeight="1">
      <c r="A359" s="356"/>
      <c r="B359" s="356"/>
      <c r="C359" s="356"/>
      <c r="D359" s="356"/>
      <c r="E359" s="356"/>
      <c r="F359" s="355"/>
      <c r="G359" s="356"/>
      <c r="H359" s="356"/>
      <c r="I359" s="355"/>
      <c r="J359" s="356"/>
      <c r="K359" s="355"/>
      <c r="L359" s="356"/>
      <c r="M359" s="355"/>
      <c r="N359" s="356"/>
      <c r="O359" s="355"/>
      <c r="P359" s="356"/>
      <c r="Q359" s="355"/>
      <c r="R359" s="355"/>
      <c r="S359" s="355"/>
      <c r="T359" s="355"/>
      <c r="U359" s="355"/>
      <c r="V359" s="355"/>
      <c r="W359" s="355"/>
      <c r="X359" s="355"/>
      <c r="Y359" s="355"/>
      <c r="Z359" s="355"/>
      <c r="AA359" s="355"/>
      <c r="AB359" s="355"/>
      <c r="AC359" s="355"/>
      <c r="AD359" s="355"/>
      <c r="AE359" s="355"/>
      <c r="AF359" s="355"/>
      <c r="AG359" s="355"/>
      <c r="AH359" s="355"/>
      <c r="AI359" s="355"/>
      <c r="AJ359" s="355"/>
      <c r="AK359" s="355"/>
      <c r="AL359" s="355"/>
      <c r="AM359" s="355"/>
      <c r="AN359" s="355"/>
      <c r="AO359" s="355"/>
      <c r="AP359" s="355"/>
      <c r="AQ359" s="355"/>
      <c r="AR359" s="355"/>
      <c r="AS359" s="355"/>
      <c r="AT359" s="356"/>
      <c r="AU359" s="356"/>
      <c r="AV359" s="355"/>
      <c r="AW359" s="355"/>
      <c r="AX359" s="356"/>
      <c r="AY359" s="357"/>
      <c r="AZ359" s="357"/>
      <c r="BA359" s="357"/>
      <c r="BB359" s="358"/>
      <c r="BC359" s="357"/>
      <c r="BD359" s="357"/>
      <c r="BE359" s="358"/>
      <c r="BF359" s="357"/>
      <c r="BG359" s="357"/>
      <c r="BH359" s="357"/>
      <c r="BI359" s="357"/>
      <c r="BJ359" s="357"/>
      <c r="BK359" s="357"/>
      <c r="BL359" s="357"/>
      <c r="BM359" s="358"/>
      <c r="BN359" s="358"/>
      <c r="BO359" s="358"/>
      <c r="BP359" s="358"/>
      <c r="BQ359" s="358"/>
      <c r="BR359" s="358"/>
      <c r="BS359" s="358"/>
      <c r="BT359" s="358"/>
      <c r="BU359" s="358"/>
      <c r="BV359" s="358"/>
      <c r="BW359" s="358"/>
      <c r="BX359" s="355"/>
    </row>
    <row r="360" spans="1:76" ht="19.5" customHeight="1">
      <c r="A360" s="356"/>
      <c r="B360" s="356"/>
      <c r="C360" s="356"/>
      <c r="D360" s="356"/>
      <c r="E360" s="356"/>
      <c r="F360" s="355"/>
      <c r="G360" s="356"/>
      <c r="H360" s="356"/>
      <c r="I360" s="355"/>
      <c r="J360" s="356"/>
      <c r="K360" s="355"/>
      <c r="L360" s="356"/>
      <c r="M360" s="355"/>
      <c r="N360" s="356"/>
      <c r="O360" s="355"/>
      <c r="P360" s="356"/>
      <c r="Q360" s="355"/>
      <c r="R360" s="355"/>
      <c r="S360" s="355"/>
      <c r="T360" s="355"/>
      <c r="U360" s="355"/>
      <c r="V360" s="355"/>
      <c r="W360" s="355"/>
      <c r="X360" s="355"/>
      <c r="Y360" s="355"/>
      <c r="Z360" s="355"/>
      <c r="AA360" s="355"/>
      <c r="AB360" s="355"/>
      <c r="AC360" s="355"/>
      <c r="AD360" s="355"/>
      <c r="AE360" s="355"/>
      <c r="AF360" s="355"/>
      <c r="AG360" s="355"/>
      <c r="AH360" s="355"/>
      <c r="AI360" s="355"/>
      <c r="AJ360" s="355"/>
      <c r="AK360" s="355"/>
      <c r="AL360" s="355"/>
      <c r="AM360" s="355"/>
      <c r="AN360" s="355"/>
      <c r="AO360" s="355"/>
      <c r="AP360" s="355"/>
      <c r="AQ360" s="355"/>
      <c r="AR360" s="355"/>
      <c r="AS360" s="355"/>
      <c r="AT360" s="356"/>
      <c r="AU360" s="356"/>
      <c r="AV360" s="355"/>
      <c r="AW360" s="355"/>
      <c r="AX360" s="356"/>
      <c r="AY360" s="357"/>
      <c r="AZ360" s="357"/>
      <c r="BA360" s="357"/>
      <c r="BB360" s="358"/>
      <c r="BC360" s="357"/>
      <c r="BD360" s="357"/>
      <c r="BE360" s="358"/>
      <c r="BF360" s="357"/>
      <c r="BG360" s="357"/>
      <c r="BH360" s="357"/>
      <c r="BI360" s="357"/>
      <c r="BJ360" s="357"/>
      <c r="BK360" s="357"/>
      <c r="BL360" s="357"/>
      <c r="BM360" s="358"/>
      <c r="BN360" s="358"/>
      <c r="BO360" s="358"/>
      <c r="BP360" s="358"/>
      <c r="BQ360" s="358"/>
      <c r="BR360" s="358"/>
      <c r="BS360" s="358"/>
      <c r="BT360" s="358"/>
      <c r="BU360" s="358"/>
      <c r="BV360" s="358"/>
      <c r="BW360" s="358"/>
      <c r="BX360" s="355"/>
    </row>
    <row r="361" spans="1:76" ht="19.5" customHeight="1">
      <c r="A361" s="356"/>
      <c r="B361" s="356"/>
      <c r="C361" s="356"/>
      <c r="D361" s="356"/>
      <c r="E361" s="356"/>
      <c r="F361" s="355"/>
      <c r="G361" s="356"/>
      <c r="H361" s="356"/>
      <c r="I361" s="355"/>
      <c r="J361" s="356"/>
      <c r="K361" s="355"/>
      <c r="L361" s="356"/>
      <c r="M361" s="355"/>
      <c r="N361" s="356"/>
      <c r="O361" s="355"/>
      <c r="P361" s="356"/>
      <c r="Q361" s="355"/>
      <c r="R361" s="355"/>
      <c r="S361" s="355"/>
      <c r="T361" s="355"/>
      <c r="U361" s="355"/>
      <c r="V361" s="355"/>
      <c r="W361" s="355"/>
      <c r="X361" s="355"/>
      <c r="Y361" s="355"/>
      <c r="Z361" s="355"/>
      <c r="AA361" s="355"/>
      <c r="AB361" s="355"/>
      <c r="AC361" s="355"/>
      <c r="AD361" s="355"/>
      <c r="AE361" s="355"/>
      <c r="AF361" s="355"/>
      <c r="AG361" s="355"/>
      <c r="AH361" s="355"/>
      <c r="AI361" s="355"/>
      <c r="AJ361" s="355"/>
      <c r="AK361" s="355"/>
      <c r="AL361" s="355"/>
      <c r="AM361" s="355"/>
      <c r="AN361" s="355"/>
      <c r="AO361" s="355"/>
      <c r="AP361" s="355"/>
      <c r="AQ361" s="355"/>
      <c r="AR361" s="355"/>
      <c r="AS361" s="355"/>
      <c r="AT361" s="356"/>
      <c r="AU361" s="356"/>
      <c r="AV361" s="355"/>
      <c r="AW361" s="355"/>
      <c r="AX361" s="356"/>
      <c r="AY361" s="357"/>
      <c r="AZ361" s="357"/>
      <c r="BA361" s="357"/>
      <c r="BB361" s="358"/>
      <c r="BC361" s="357"/>
      <c r="BD361" s="357"/>
      <c r="BE361" s="358"/>
      <c r="BF361" s="357"/>
      <c r="BG361" s="357"/>
      <c r="BH361" s="357"/>
      <c r="BI361" s="357"/>
      <c r="BJ361" s="357"/>
      <c r="BK361" s="357"/>
      <c r="BL361" s="357"/>
      <c r="BM361" s="358"/>
      <c r="BN361" s="358"/>
      <c r="BO361" s="358"/>
      <c r="BP361" s="358"/>
      <c r="BQ361" s="358"/>
      <c r="BR361" s="358"/>
      <c r="BS361" s="358"/>
      <c r="BT361" s="358"/>
      <c r="BU361" s="358"/>
      <c r="BV361" s="358"/>
      <c r="BW361" s="358"/>
      <c r="BX361" s="355"/>
    </row>
    <row r="362" spans="1:76" ht="19.5" customHeight="1">
      <c r="A362" s="356"/>
      <c r="B362" s="356"/>
      <c r="C362" s="356"/>
      <c r="D362" s="356"/>
      <c r="E362" s="356"/>
      <c r="F362" s="355"/>
      <c r="G362" s="356"/>
      <c r="H362" s="356"/>
      <c r="I362" s="355"/>
      <c r="J362" s="356"/>
      <c r="K362" s="355"/>
      <c r="L362" s="356"/>
      <c r="M362" s="355"/>
      <c r="N362" s="356"/>
      <c r="O362" s="355"/>
      <c r="P362" s="356"/>
      <c r="Q362" s="355"/>
      <c r="R362" s="355"/>
      <c r="S362" s="355"/>
      <c r="T362" s="355"/>
      <c r="U362" s="355"/>
      <c r="V362" s="355"/>
      <c r="W362" s="355"/>
      <c r="X362" s="355"/>
      <c r="Y362" s="355"/>
      <c r="Z362" s="355"/>
      <c r="AA362" s="355"/>
      <c r="AB362" s="355"/>
      <c r="AC362" s="355"/>
      <c r="AD362" s="355"/>
      <c r="AE362" s="355"/>
      <c r="AF362" s="355"/>
      <c r="AG362" s="355"/>
      <c r="AH362" s="355"/>
      <c r="AI362" s="355"/>
      <c r="AJ362" s="355"/>
      <c r="AK362" s="355"/>
      <c r="AL362" s="355"/>
      <c r="AM362" s="355"/>
      <c r="AN362" s="355"/>
      <c r="AO362" s="355"/>
      <c r="AP362" s="355"/>
      <c r="AQ362" s="355"/>
      <c r="AR362" s="355"/>
      <c r="AS362" s="355"/>
      <c r="AT362" s="356"/>
      <c r="AU362" s="356"/>
      <c r="AV362" s="355"/>
      <c r="AW362" s="355"/>
      <c r="AX362" s="356"/>
      <c r="AY362" s="357"/>
      <c r="AZ362" s="357"/>
      <c r="BA362" s="357"/>
      <c r="BB362" s="358"/>
      <c r="BC362" s="357"/>
      <c r="BD362" s="357"/>
      <c r="BE362" s="358"/>
      <c r="BF362" s="357"/>
      <c r="BG362" s="357"/>
      <c r="BH362" s="357"/>
      <c r="BI362" s="357"/>
      <c r="BJ362" s="357"/>
      <c r="BK362" s="357"/>
      <c r="BL362" s="357"/>
      <c r="BM362" s="358"/>
      <c r="BN362" s="358"/>
      <c r="BO362" s="358"/>
      <c r="BP362" s="358"/>
      <c r="BQ362" s="358"/>
      <c r="BR362" s="358"/>
      <c r="BS362" s="358"/>
      <c r="BT362" s="358"/>
      <c r="BU362" s="358"/>
      <c r="BV362" s="358"/>
      <c r="BW362" s="358"/>
      <c r="BX362" s="355"/>
    </row>
    <row r="363" spans="1:76" ht="19.5" customHeight="1">
      <c r="A363" s="356"/>
      <c r="B363" s="356"/>
      <c r="C363" s="356"/>
      <c r="D363" s="356"/>
      <c r="E363" s="356"/>
      <c r="F363" s="355"/>
      <c r="G363" s="356"/>
      <c r="H363" s="356"/>
      <c r="I363" s="355"/>
      <c r="J363" s="356"/>
      <c r="K363" s="355"/>
      <c r="L363" s="356"/>
      <c r="M363" s="355"/>
      <c r="N363" s="356"/>
      <c r="O363" s="355"/>
      <c r="P363" s="356"/>
      <c r="Q363" s="355"/>
      <c r="R363" s="355"/>
      <c r="S363" s="355"/>
      <c r="T363" s="355"/>
      <c r="U363" s="355"/>
      <c r="V363" s="355"/>
      <c r="W363" s="355"/>
      <c r="X363" s="355"/>
      <c r="Y363" s="355"/>
      <c r="Z363" s="355"/>
      <c r="AA363" s="355"/>
      <c r="AB363" s="355"/>
      <c r="AC363" s="355"/>
      <c r="AD363" s="355"/>
      <c r="AE363" s="355"/>
      <c r="AF363" s="355"/>
      <c r="AG363" s="355"/>
      <c r="AH363" s="355"/>
      <c r="AI363" s="355"/>
      <c r="AJ363" s="355"/>
      <c r="AK363" s="355"/>
      <c r="AL363" s="355"/>
      <c r="AM363" s="355"/>
      <c r="AN363" s="355"/>
      <c r="AO363" s="355"/>
      <c r="AP363" s="355"/>
      <c r="AQ363" s="355"/>
      <c r="AR363" s="355"/>
      <c r="AS363" s="355"/>
      <c r="AT363" s="356"/>
      <c r="AU363" s="356"/>
      <c r="AV363" s="355"/>
      <c r="AW363" s="355"/>
      <c r="AX363" s="356"/>
      <c r="AY363" s="357"/>
      <c r="AZ363" s="357"/>
      <c r="BA363" s="357"/>
      <c r="BB363" s="358"/>
      <c r="BC363" s="357"/>
      <c r="BD363" s="357"/>
      <c r="BE363" s="358"/>
      <c r="BF363" s="357"/>
      <c r="BG363" s="357"/>
      <c r="BH363" s="357"/>
      <c r="BI363" s="357"/>
      <c r="BJ363" s="357"/>
      <c r="BK363" s="357"/>
      <c r="BL363" s="357"/>
      <c r="BM363" s="358"/>
      <c r="BN363" s="358"/>
      <c r="BO363" s="358"/>
      <c r="BP363" s="358"/>
      <c r="BQ363" s="358"/>
      <c r="BR363" s="358"/>
      <c r="BS363" s="358"/>
      <c r="BT363" s="358"/>
      <c r="BU363" s="358"/>
      <c r="BV363" s="358"/>
      <c r="BW363" s="358"/>
      <c r="BX363" s="355"/>
    </row>
    <row r="364" spans="1:76" ht="19.5" customHeight="1">
      <c r="A364" s="356"/>
      <c r="B364" s="356"/>
      <c r="C364" s="356"/>
      <c r="D364" s="356"/>
      <c r="E364" s="356"/>
      <c r="F364" s="355"/>
      <c r="G364" s="356"/>
      <c r="H364" s="356"/>
      <c r="I364" s="355"/>
      <c r="J364" s="356"/>
      <c r="K364" s="355"/>
      <c r="L364" s="356"/>
      <c r="M364" s="355"/>
      <c r="N364" s="356"/>
      <c r="O364" s="355"/>
      <c r="P364" s="356"/>
      <c r="Q364" s="355"/>
      <c r="R364" s="355"/>
      <c r="S364" s="355"/>
      <c r="T364" s="355"/>
      <c r="U364" s="355"/>
      <c r="V364" s="355"/>
      <c r="W364" s="355"/>
      <c r="X364" s="355"/>
      <c r="Y364" s="355"/>
      <c r="Z364" s="355"/>
      <c r="AA364" s="355"/>
      <c r="AB364" s="355"/>
      <c r="AC364" s="355"/>
      <c r="AD364" s="355"/>
      <c r="AE364" s="355"/>
      <c r="AF364" s="355"/>
      <c r="AG364" s="355"/>
      <c r="AH364" s="355"/>
      <c r="AI364" s="355"/>
      <c r="AJ364" s="355"/>
      <c r="AK364" s="355"/>
      <c r="AL364" s="355"/>
      <c r="AM364" s="355"/>
      <c r="AN364" s="355"/>
      <c r="AO364" s="355"/>
      <c r="AP364" s="355"/>
      <c r="AQ364" s="355"/>
      <c r="AR364" s="355"/>
      <c r="AS364" s="355"/>
      <c r="AT364" s="356"/>
      <c r="AU364" s="356"/>
      <c r="AV364" s="355"/>
      <c r="AW364" s="355"/>
      <c r="AX364" s="356"/>
      <c r="AY364" s="357"/>
      <c r="AZ364" s="357"/>
      <c r="BA364" s="357"/>
      <c r="BB364" s="358"/>
      <c r="BC364" s="357"/>
      <c r="BD364" s="357"/>
      <c r="BE364" s="358"/>
      <c r="BF364" s="357"/>
      <c r="BG364" s="357"/>
      <c r="BH364" s="357"/>
      <c r="BI364" s="357"/>
      <c r="BJ364" s="357"/>
      <c r="BK364" s="357"/>
      <c r="BL364" s="357"/>
      <c r="BM364" s="358"/>
      <c r="BN364" s="358"/>
      <c r="BO364" s="358"/>
      <c r="BP364" s="358"/>
      <c r="BQ364" s="358"/>
      <c r="BR364" s="358"/>
      <c r="BS364" s="358"/>
      <c r="BT364" s="358"/>
      <c r="BU364" s="358"/>
      <c r="BV364" s="358"/>
      <c r="BW364" s="358"/>
      <c r="BX364" s="355"/>
    </row>
    <row r="365" spans="1:76" ht="19.5" customHeight="1">
      <c r="A365" s="356"/>
      <c r="B365" s="356"/>
      <c r="C365" s="356"/>
      <c r="D365" s="356"/>
      <c r="E365" s="356"/>
      <c r="F365" s="355"/>
      <c r="G365" s="356"/>
      <c r="H365" s="356"/>
      <c r="I365" s="355"/>
      <c r="J365" s="356"/>
      <c r="K365" s="355"/>
      <c r="L365" s="356"/>
      <c r="M365" s="355"/>
      <c r="N365" s="356"/>
      <c r="O365" s="355"/>
      <c r="P365" s="356"/>
      <c r="Q365" s="355"/>
      <c r="R365" s="355"/>
      <c r="S365" s="355"/>
      <c r="T365" s="355"/>
      <c r="U365" s="355"/>
      <c r="V365" s="355"/>
      <c r="W365" s="355"/>
      <c r="X365" s="355"/>
      <c r="Y365" s="355"/>
      <c r="Z365" s="355"/>
      <c r="AA365" s="355"/>
      <c r="AB365" s="355"/>
      <c r="AC365" s="355"/>
      <c r="AD365" s="355"/>
      <c r="AE365" s="355"/>
      <c r="AF365" s="355"/>
      <c r="AG365" s="355"/>
      <c r="AH365" s="355"/>
      <c r="AI365" s="355"/>
      <c r="AJ365" s="355"/>
      <c r="AK365" s="355"/>
      <c r="AL365" s="355"/>
      <c r="AM365" s="355"/>
      <c r="AN365" s="355"/>
      <c r="AO365" s="355"/>
      <c r="AP365" s="355"/>
      <c r="AQ365" s="355"/>
      <c r="AR365" s="355"/>
      <c r="AS365" s="355"/>
      <c r="AT365" s="356"/>
      <c r="AU365" s="356"/>
      <c r="AV365" s="355"/>
      <c r="AW365" s="355"/>
      <c r="AX365" s="356"/>
      <c r="AY365" s="357"/>
      <c r="AZ365" s="357"/>
      <c r="BA365" s="357"/>
      <c r="BB365" s="358"/>
      <c r="BC365" s="357"/>
      <c r="BD365" s="357"/>
      <c r="BE365" s="358"/>
      <c r="BF365" s="357"/>
      <c r="BG365" s="357"/>
      <c r="BH365" s="357"/>
      <c r="BI365" s="357"/>
      <c r="BJ365" s="357"/>
      <c r="BK365" s="357"/>
      <c r="BL365" s="357"/>
      <c r="BM365" s="358"/>
      <c r="BN365" s="358"/>
      <c r="BO365" s="358"/>
      <c r="BP365" s="358"/>
      <c r="BQ365" s="358"/>
      <c r="BR365" s="358"/>
      <c r="BS365" s="358"/>
      <c r="BT365" s="358"/>
      <c r="BU365" s="358"/>
      <c r="BV365" s="358"/>
      <c r="BW365" s="358"/>
      <c r="BX365" s="355"/>
    </row>
    <row r="366" spans="1:76" ht="19.5" customHeight="1">
      <c r="A366" s="356"/>
      <c r="B366" s="356"/>
      <c r="C366" s="356"/>
      <c r="D366" s="356"/>
      <c r="E366" s="356"/>
      <c r="F366" s="355"/>
      <c r="G366" s="356"/>
      <c r="H366" s="356"/>
      <c r="I366" s="355"/>
      <c r="J366" s="356"/>
      <c r="K366" s="355"/>
      <c r="L366" s="356"/>
      <c r="M366" s="355"/>
      <c r="N366" s="356"/>
      <c r="O366" s="355"/>
      <c r="P366" s="356"/>
      <c r="Q366" s="355"/>
      <c r="R366" s="355"/>
      <c r="S366" s="355"/>
      <c r="T366" s="355"/>
      <c r="U366" s="355"/>
      <c r="V366" s="355"/>
      <c r="W366" s="355"/>
      <c r="X366" s="355"/>
      <c r="Y366" s="355"/>
      <c r="Z366" s="355"/>
      <c r="AA366" s="355"/>
      <c r="AB366" s="355"/>
      <c r="AC366" s="355"/>
      <c r="AD366" s="355"/>
      <c r="AE366" s="355"/>
      <c r="AF366" s="355"/>
      <c r="AG366" s="355"/>
      <c r="AH366" s="355"/>
      <c r="AI366" s="355"/>
      <c r="AJ366" s="355"/>
      <c r="AK366" s="355"/>
      <c r="AL366" s="355"/>
      <c r="AM366" s="355"/>
      <c r="AN366" s="355"/>
      <c r="AO366" s="355"/>
      <c r="AP366" s="355"/>
      <c r="AQ366" s="355"/>
      <c r="AR366" s="355"/>
      <c r="AS366" s="355"/>
      <c r="AT366" s="356"/>
      <c r="AU366" s="356"/>
      <c r="AV366" s="355"/>
      <c r="AW366" s="355"/>
      <c r="AX366" s="356"/>
      <c r="AY366" s="357"/>
      <c r="AZ366" s="357"/>
      <c r="BA366" s="357"/>
      <c r="BB366" s="358"/>
      <c r="BC366" s="357"/>
      <c r="BD366" s="357"/>
      <c r="BE366" s="358"/>
      <c r="BF366" s="357"/>
      <c r="BG366" s="357"/>
      <c r="BH366" s="357"/>
      <c r="BI366" s="357"/>
      <c r="BJ366" s="357"/>
      <c r="BK366" s="357"/>
      <c r="BL366" s="357"/>
      <c r="BM366" s="358"/>
      <c r="BN366" s="358"/>
      <c r="BO366" s="358"/>
      <c r="BP366" s="358"/>
      <c r="BQ366" s="358"/>
      <c r="BR366" s="358"/>
      <c r="BS366" s="358"/>
      <c r="BT366" s="358"/>
      <c r="BU366" s="358"/>
      <c r="BV366" s="358"/>
      <c r="BW366" s="358"/>
      <c r="BX366" s="355"/>
    </row>
    <row r="367" spans="1:76" ht="19.5" customHeight="1">
      <c r="A367" s="356"/>
      <c r="B367" s="356"/>
      <c r="C367" s="356"/>
      <c r="D367" s="356"/>
      <c r="E367" s="356"/>
      <c r="F367" s="355"/>
      <c r="G367" s="356"/>
      <c r="H367" s="356"/>
      <c r="I367" s="355"/>
      <c r="J367" s="356"/>
      <c r="K367" s="355"/>
      <c r="L367" s="356"/>
      <c r="M367" s="355"/>
      <c r="N367" s="356"/>
      <c r="O367" s="355"/>
      <c r="P367" s="356"/>
      <c r="Q367" s="355"/>
      <c r="R367" s="355"/>
      <c r="S367" s="355"/>
      <c r="T367" s="355"/>
      <c r="U367" s="355"/>
      <c r="V367" s="355"/>
      <c r="W367" s="355"/>
      <c r="X367" s="355"/>
      <c r="Y367" s="355"/>
      <c r="Z367" s="355"/>
      <c r="AA367" s="355"/>
      <c r="AB367" s="355"/>
      <c r="AC367" s="355"/>
      <c r="AD367" s="355"/>
      <c r="AE367" s="355"/>
      <c r="AF367" s="355"/>
      <c r="AG367" s="355"/>
      <c r="AH367" s="355"/>
      <c r="AI367" s="355"/>
      <c r="AJ367" s="355"/>
      <c r="AK367" s="355"/>
      <c r="AL367" s="355"/>
      <c r="AM367" s="355"/>
      <c r="AN367" s="355"/>
      <c r="AO367" s="355"/>
      <c r="AP367" s="355"/>
      <c r="AQ367" s="355"/>
      <c r="AR367" s="355"/>
      <c r="AS367" s="355"/>
      <c r="AT367" s="356"/>
      <c r="AU367" s="356"/>
      <c r="AV367" s="355"/>
      <c r="AW367" s="355"/>
      <c r="AX367" s="356"/>
      <c r="AY367" s="357"/>
      <c r="AZ367" s="357"/>
      <c r="BA367" s="357"/>
      <c r="BB367" s="358"/>
      <c r="BC367" s="357"/>
      <c r="BD367" s="357"/>
      <c r="BE367" s="358"/>
      <c r="BF367" s="357"/>
      <c r="BG367" s="357"/>
      <c r="BH367" s="357"/>
      <c r="BI367" s="357"/>
      <c r="BJ367" s="357"/>
      <c r="BK367" s="357"/>
      <c r="BL367" s="357"/>
      <c r="BM367" s="358"/>
      <c r="BN367" s="358"/>
      <c r="BO367" s="358"/>
      <c r="BP367" s="358"/>
      <c r="BQ367" s="358"/>
      <c r="BR367" s="358"/>
      <c r="BS367" s="358"/>
      <c r="BT367" s="358"/>
      <c r="BU367" s="358"/>
      <c r="BV367" s="358"/>
      <c r="BW367" s="358"/>
      <c r="BX367" s="355"/>
    </row>
    <row r="368" spans="1:76" ht="19.5" customHeight="1">
      <c r="A368" s="356"/>
      <c r="B368" s="356"/>
      <c r="C368" s="356"/>
      <c r="D368" s="356"/>
      <c r="E368" s="356"/>
      <c r="F368" s="355"/>
      <c r="G368" s="356"/>
      <c r="H368" s="356"/>
      <c r="I368" s="355"/>
      <c r="J368" s="356"/>
      <c r="K368" s="355"/>
      <c r="L368" s="356"/>
      <c r="M368" s="355"/>
      <c r="N368" s="356"/>
      <c r="O368" s="355"/>
      <c r="P368" s="356"/>
      <c r="Q368" s="355"/>
      <c r="R368" s="355"/>
      <c r="S368" s="355"/>
      <c r="T368" s="355"/>
      <c r="U368" s="355"/>
      <c r="V368" s="355"/>
      <c r="W368" s="355"/>
      <c r="X368" s="355"/>
      <c r="Y368" s="355"/>
      <c r="Z368" s="355"/>
      <c r="AA368" s="355"/>
      <c r="AB368" s="355"/>
      <c r="AC368" s="355"/>
      <c r="AD368" s="355"/>
      <c r="AE368" s="355"/>
      <c r="AF368" s="355"/>
      <c r="AG368" s="355"/>
      <c r="AH368" s="355"/>
      <c r="AI368" s="355"/>
      <c r="AJ368" s="355"/>
      <c r="AK368" s="355"/>
      <c r="AL368" s="355"/>
      <c r="AM368" s="355"/>
      <c r="AN368" s="355"/>
      <c r="AO368" s="355"/>
      <c r="AP368" s="355"/>
      <c r="AQ368" s="355"/>
      <c r="AR368" s="355"/>
      <c r="AS368" s="355"/>
      <c r="AT368" s="356"/>
      <c r="AU368" s="356"/>
      <c r="AV368" s="355"/>
      <c r="AW368" s="355"/>
      <c r="AX368" s="356"/>
      <c r="AY368" s="357"/>
      <c r="AZ368" s="357"/>
      <c r="BA368" s="357"/>
      <c r="BB368" s="358"/>
      <c r="BC368" s="357"/>
      <c r="BD368" s="357"/>
      <c r="BE368" s="358"/>
      <c r="BF368" s="357"/>
      <c r="BG368" s="357"/>
      <c r="BH368" s="357"/>
      <c r="BI368" s="357"/>
      <c r="BJ368" s="357"/>
      <c r="BK368" s="357"/>
      <c r="BL368" s="357"/>
      <c r="BM368" s="358"/>
      <c r="BN368" s="358"/>
      <c r="BO368" s="358"/>
      <c r="BP368" s="358"/>
      <c r="BQ368" s="358"/>
      <c r="BR368" s="358"/>
      <c r="BS368" s="358"/>
      <c r="BT368" s="358"/>
      <c r="BU368" s="358"/>
      <c r="BV368" s="358"/>
      <c r="BW368" s="358"/>
      <c r="BX368" s="355"/>
    </row>
    <row r="369" spans="1:76" ht="19.5" customHeight="1">
      <c r="A369" s="356"/>
      <c r="B369" s="356"/>
      <c r="C369" s="356"/>
      <c r="D369" s="356"/>
      <c r="E369" s="356"/>
      <c r="F369" s="355"/>
      <c r="G369" s="356"/>
      <c r="H369" s="356"/>
      <c r="I369" s="355"/>
      <c r="J369" s="356"/>
      <c r="K369" s="355"/>
      <c r="L369" s="356"/>
      <c r="M369" s="355"/>
      <c r="N369" s="356"/>
      <c r="O369" s="355"/>
      <c r="P369" s="356"/>
      <c r="Q369" s="355"/>
      <c r="R369" s="355"/>
      <c r="S369" s="355"/>
      <c r="T369" s="355"/>
      <c r="U369" s="355"/>
      <c r="V369" s="355"/>
      <c r="W369" s="355"/>
      <c r="X369" s="355"/>
      <c r="Y369" s="355"/>
      <c r="Z369" s="355"/>
      <c r="AA369" s="355"/>
      <c r="AB369" s="355"/>
      <c r="AC369" s="355"/>
      <c r="AD369" s="355"/>
      <c r="AE369" s="355"/>
      <c r="AF369" s="355"/>
      <c r="AG369" s="355"/>
      <c r="AH369" s="355"/>
      <c r="AI369" s="355"/>
      <c r="AJ369" s="355"/>
      <c r="AK369" s="355"/>
      <c r="AL369" s="355"/>
      <c r="AM369" s="355"/>
      <c r="AN369" s="355"/>
      <c r="AO369" s="355"/>
      <c r="AP369" s="355"/>
      <c r="AQ369" s="355"/>
      <c r="AR369" s="355"/>
      <c r="AS369" s="355"/>
      <c r="AT369" s="356"/>
      <c r="AU369" s="356"/>
      <c r="AV369" s="355"/>
      <c r="AW369" s="355"/>
      <c r="AX369" s="356"/>
      <c r="AY369" s="357"/>
      <c r="AZ369" s="357"/>
      <c r="BA369" s="357"/>
      <c r="BB369" s="358"/>
      <c r="BC369" s="357"/>
      <c r="BD369" s="357"/>
      <c r="BE369" s="358"/>
      <c r="BF369" s="357"/>
      <c r="BG369" s="357"/>
      <c r="BH369" s="357"/>
      <c r="BI369" s="357"/>
      <c r="BJ369" s="357"/>
      <c r="BK369" s="357"/>
      <c r="BL369" s="357"/>
      <c r="BM369" s="358"/>
      <c r="BN369" s="358"/>
      <c r="BO369" s="358"/>
      <c r="BP369" s="358"/>
      <c r="BQ369" s="358"/>
      <c r="BR369" s="358"/>
      <c r="BS369" s="358"/>
      <c r="BT369" s="358"/>
      <c r="BU369" s="358"/>
      <c r="BV369" s="358"/>
      <c r="BW369" s="358"/>
      <c r="BX369" s="355"/>
    </row>
    <row r="370" spans="1:76" ht="19.5" customHeight="1">
      <c r="A370" s="356"/>
      <c r="B370" s="356"/>
      <c r="C370" s="356"/>
      <c r="D370" s="356"/>
      <c r="E370" s="356"/>
      <c r="F370" s="355"/>
      <c r="G370" s="356"/>
      <c r="H370" s="356"/>
      <c r="I370" s="355"/>
      <c r="J370" s="356"/>
      <c r="K370" s="355"/>
      <c r="L370" s="356"/>
      <c r="M370" s="355"/>
      <c r="N370" s="356"/>
      <c r="O370" s="355"/>
      <c r="P370" s="356"/>
      <c r="Q370" s="355"/>
      <c r="R370" s="355"/>
      <c r="S370" s="355"/>
      <c r="T370" s="355"/>
      <c r="U370" s="355"/>
      <c r="V370" s="355"/>
      <c r="W370" s="355"/>
      <c r="X370" s="355"/>
      <c r="Y370" s="355"/>
      <c r="Z370" s="355"/>
      <c r="AA370" s="355"/>
      <c r="AB370" s="355"/>
      <c r="AC370" s="355"/>
      <c r="AD370" s="355"/>
      <c r="AE370" s="355"/>
      <c r="AF370" s="355"/>
      <c r="AG370" s="355"/>
      <c r="AH370" s="355"/>
      <c r="AI370" s="355"/>
      <c r="AJ370" s="355"/>
      <c r="AK370" s="355"/>
      <c r="AL370" s="355"/>
      <c r="AM370" s="355"/>
      <c r="AN370" s="355"/>
      <c r="AO370" s="355"/>
      <c r="AP370" s="355"/>
      <c r="AQ370" s="355"/>
      <c r="AR370" s="355"/>
      <c r="AS370" s="355"/>
      <c r="AT370" s="356"/>
      <c r="AU370" s="356"/>
      <c r="AV370" s="355"/>
      <c r="AW370" s="355"/>
      <c r="AX370" s="356"/>
      <c r="AY370" s="357"/>
      <c r="AZ370" s="357"/>
      <c r="BA370" s="357"/>
      <c r="BB370" s="358"/>
      <c r="BC370" s="357"/>
      <c r="BD370" s="357"/>
      <c r="BE370" s="358"/>
      <c r="BF370" s="357"/>
      <c r="BG370" s="357"/>
      <c r="BH370" s="357"/>
      <c r="BI370" s="357"/>
      <c r="BJ370" s="357"/>
      <c r="BK370" s="357"/>
      <c r="BL370" s="357"/>
      <c r="BM370" s="358"/>
      <c r="BN370" s="358"/>
      <c r="BO370" s="358"/>
      <c r="BP370" s="358"/>
      <c r="BQ370" s="358"/>
      <c r="BR370" s="358"/>
      <c r="BS370" s="358"/>
      <c r="BT370" s="358"/>
      <c r="BU370" s="358"/>
      <c r="BV370" s="358"/>
      <c r="BW370" s="358"/>
      <c r="BX370" s="355"/>
    </row>
    <row r="371" spans="1:76" ht="19.5" customHeight="1">
      <c r="A371" s="356"/>
      <c r="B371" s="356"/>
      <c r="C371" s="356"/>
      <c r="D371" s="356"/>
      <c r="E371" s="356"/>
      <c r="F371" s="355"/>
      <c r="G371" s="356"/>
      <c r="H371" s="356"/>
      <c r="I371" s="355"/>
      <c r="J371" s="356"/>
      <c r="K371" s="355"/>
      <c r="L371" s="356"/>
      <c r="M371" s="355"/>
      <c r="N371" s="356"/>
      <c r="O371" s="355"/>
      <c r="P371" s="356"/>
      <c r="Q371" s="355"/>
      <c r="R371" s="355"/>
      <c r="S371" s="355"/>
      <c r="T371" s="355"/>
      <c r="U371" s="355"/>
      <c r="V371" s="355"/>
      <c r="W371" s="355"/>
      <c r="X371" s="355"/>
      <c r="Y371" s="355"/>
      <c r="Z371" s="355"/>
      <c r="AA371" s="355"/>
      <c r="AB371" s="355"/>
      <c r="AC371" s="355"/>
      <c r="AD371" s="355"/>
      <c r="AE371" s="355"/>
      <c r="AF371" s="355"/>
      <c r="AG371" s="355"/>
      <c r="AH371" s="355"/>
      <c r="AI371" s="355"/>
      <c r="AJ371" s="355"/>
      <c r="AK371" s="355"/>
      <c r="AL371" s="355"/>
      <c r="AM371" s="355"/>
      <c r="AN371" s="355"/>
      <c r="AO371" s="355"/>
      <c r="AP371" s="355"/>
      <c r="AQ371" s="355"/>
      <c r="AR371" s="355"/>
      <c r="AS371" s="355"/>
      <c r="AT371" s="356"/>
      <c r="AU371" s="356"/>
      <c r="AV371" s="355"/>
      <c r="AW371" s="355"/>
      <c r="AX371" s="356"/>
      <c r="AY371" s="357"/>
      <c r="AZ371" s="357"/>
      <c r="BA371" s="357"/>
      <c r="BB371" s="358"/>
      <c r="BC371" s="357"/>
      <c r="BD371" s="357"/>
      <c r="BE371" s="358"/>
      <c r="BF371" s="357"/>
      <c r="BG371" s="357"/>
      <c r="BH371" s="357"/>
      <c r="BI371" s="357"/>
      <c r="BJ371" s="357"/>
      <c r="BK371" s="357"/>
      <c r="BL371" s="357"/>
      <c r="BM371" s="358"/>
      <c r="BN371" s="358"/>
      <c r="BO371" s="358"/>
      <c r="BP371" s="358"/>
      <c r="BQ371" s="358"/>
      <c r="BR371" s="358"/>
      <c r="BS371" s="358"/>
      <c r="BT371" s="358"/>
      <c r="BU371" s="358"/>
      <c r="BV371" s="358"/>
      <c r="BW371" s="358"/>
      <c r="BX371" s="355"/>
    </row>
    <row r="372" spans="1:76" ht="19.5" customHeight="1">
      <c r="A372" s="356"/>
      <c r="B372" s="356"/>
      <c r="C372" s="356"/>
      <c r="D372" s="356"/>
      <c r="E372" s="356"/>
      <c r="F372" s="355"/>
      <c r="G372" s="356"/>
      <c r="H372" s="356"/>
      <c r="I372" s="355"/>
      <c r="J372" s="356"/>
      <c r="K372" s="355"/>
      <c r="L372" s="356"/>
      <c r="M372" s="355"/>
      <c r="N372" s="356"/>
      <c r="O372" s="355"/>
      <c r="P372" s="356"/>
      <c r="Q372" s="355"/>
      <c r="R372" s="355"/>
      <c r="S372" s="355"/>
      <c r="T372" s="355"/>
      <c r="U372" s="355"/>
      <c r="V372" s="355"/>
      <c r="W372" s="355"/>
      <c r="X372" s="355"/>
      <c r="Y372" s="355"/>
      <c r="Z372" s="355"/>
      <c r="AA372" s="355"/>
      <c r="AB372" s="355"/>
      <c r="AC372" s="355"/>
      <c r="AD372" s="355"/>
      <c r="AE372" s="355"/>
      <c r="AF372" s="355"/>
      <c r="AG372" s="355"/>
      <c r="AH372" s="355"/>
      <c r="AI372" s="355"/>
      <c r="AJ372" s="355"/>
      <c r="AK372" s="355"/>
      <c r="AL372" s="355"/>
      <c r="AM372" s="355"/>
      <c r="AN372" s="355"/>
      <c r="AO372" s="355"/>
      <c r="AP372" s="355"/>
      <c r="AQ372" s="355"/>
      <c r="AR372" s="355"/>
      <c r="AS372" s="355"/>
      <c r="AT372" s="356"/>
      <c r="AU372" s="356"/>
      <c r="AV372" s="355"/>
      <c r="AW372" s="355"/>
      <c r="AX372" s="356"/>
      <c r="AY372" s="357"/>
      <c r="AZ372" s="357"/>
      <c r="BA372" s="357"/>
      <c r="BB372" s="358"/>
      <c r="BC372" s="357"/>
      <c r="BD372" s="357"/>
      <c r="BE372" s="358"/>
      <c r="BF372" s="357"/>
      <c r="BG372" s="357"/>
      <c r="BH372" s="357"/>
      <c r="BI372" s="357"/>
      <c r="BJ372" s="357"/>
      <c r="BK372" s="357"/>
      <c r="BL372" s="357"/>
      <c r="BM372" s="358"/>
      <c r="BN372" s="358"/>
      <c r="BO372" s="358"/>
      <c r="BP372" s="358"/>
      <c r="BQ372" s="358"/>
      <c r="BR372" s="358"/>
      <c r="BS372" s="358"/>
      <c r="BT372" s="358"/>
      <c r="BU372" s="358"/>
      <c r="BV372" s="358"/>
      <c r="BW372" s="358"/>
      <c r="BX372" s="355"/>
    </row>
    <row r="373" spans="1:76" ht="19.5" customHeight="1">
      <c r="A373" s="356"/>
      <c r="B373" s="356"/>
      <c r="C373" s="356"/>
      <c r="D373" s="356"/>
      <c r="E373" s="356"/>
      <c r="F373" s="355"/>
      <c r="G373" s="356"/>
      <c r="H373" s="356"/>
      <c r="I373" s="355"/>
      <c r="J373" s="356"/>
      <c r="K373" s="355"/>
      <c r="L373" s="356"/>
      <c r="M373" s="355"/>
      <c r="N373" s="356"/>
      <c r="O373" s="355"/>
      <c r="P373" s="356"/>
      <c r="Q373" s="355"/>
      <c r="R373" s="355"/>
      <c r="S373" s="355"/>
      <c r="T373" s="355"/>
      <c r="U373" s="355"/>
      <c r="V373" s="355"/>
      <c r="W373" s="355"/>
      <c r="X373" s="355"/>
      <c r="Y373" s="355"/>
      <c r="Z373" s="355"/>
      <c r="AA373" s="355"/>
      <c r="AB373" s="355"/>
      <c r="AC373" s="355"/>
      <c r="AD373" s="355"/>
      <c r="AE373" s="355"/>
      <c r="AF373" s="355"/>
      <c r="AG373" s="355"/>
      <c r="AH373" s="355"/>
      <c r="AI373" s="355"/>
      <c r="AJ373" s="355"/>
      <c r="AK373" s="355"/>
      <c r="AL373" s="355"/>
      <c r="AM373" s="355"/>
      <c r="AN373" s="355"/>
      <c r="AO373" s="355"/>
      <c r="AP373" s="355"/>
      <c r="AQ373" s="355"/>
      <c r="AR373" s="355"/>
      <c r="AS373" s="355"/>
      <c r="AT373" s="356"/>
      <c r="AU373" s="356"/>
      <c r="AV373" s="355"/>
      <c r="AW373" s="355"/>
      <c r="AX373" s="356"/>
      <c r="AY373" s="357"/>
      <c r="AZ373" s="357"/>
      <c r="BA373" s="357"/>
      <c r="BB373" s="358"/>
      <c r="BC373" s="357"/>
      <c r="BD373" s="357"/>
      <c r="BE373" s="358"/>
      <c r="BF373" s="357"/>
      <c r="BG373" s="357"/>
      <c r="BH373" s="357"/>
      <c r="BI373" s="357"/>
      <c r="BJ373" s="357"/>
      <c r="BK373" s="357"/>
      <c r="BL373" s="357"/>
      <c r="BM373" s="358"/>
      <c r="BN373" s="358"/>
      <c r="BO373" s="358"/>
      <c r="BP373" s="358"/>
      <c r="BQ373" s="358"/>
      <c r="BR373" s="358"/>
      <c r="BS373" s="358"/>
      <c r="BT373" s="358"/>
      <c r="BU373" s="358"/>
      <c r="BV373" s="358"/>
      <c r="BW373" s="358"/>
      <c r="BX373" s="355"/>
    </row>
    <row r="374" spans="1:76" ht="19.5" customHeight="1">
      <c r="A374" s="356"/>
      <c r="B374" s="356"/>
      <c r="C374" s="356"/>
      <c r="D374" s="356"/>
      <c r="E374" s="356"/>
      <c r="F374" s="355"/>
      <c r="G374" s="356"/>
      <c r="H374" s="356"/>
      <c r="I374" s="355"/>
      <c r="J374" s="356"/>
      <c r="K374" s="355"/>
      <c r="L374" s="356"/>
      <c r="M374" s="355"/>
      <c r="N374" s="356"/>
      <c r="O374" s="355"/>
      <c r="P374" s="356"/>
      <c r="Q374" s="355"/>
      <c r="R374" s="355"/>
      <c r="S374" s="355"/>
      <c r="T374" s="355"/>
      <c r="U374" s="355"/>
      <c r="V374" s="355"/>
      <c r="W374" s="355"/>
      <c r="X374" s="355"/>
      <c r="Y374" s="355"/>
      <c r="Z374" s="355"/>
      <c r="AA374" s="355"/>
      <c r="AB374" s="355"/>
      <c r="AC374" s="355"/>
      <c r="AD374" s="355"/>
      <c r="AE374" s="355"/>
      <c r="AF374" s="355"/>
      <c r="AG374" s="355"/>
      <c r="AH374" s="355"/>
      <c r="AI374" s="355"/>
      <c r="AJ374" s="355"/>
      <c r="AK374" s="355"/>
      <c r="AL374" s="355"/>
      <c r="AM374" s="355"/>
      <c r="AN374" s="355"/>
      <c r="AO374" s="355"/>
      <c r="AP374" s="355"/>
      <c r="AQ374" s="355"/>
      <c r="AR374" s="355"/>
      <c r="AS374" s="355"/>
      <c r="AT374" s="356"/>
      <c r="AU374" s="356"/>
      <c r="AV374" s="355"/>
      <c r="AW374" s="355"/>
      <c r="AX374" s="356"/>
      <c r="AY374" s="357"/>
      <c r="AZ374" s="357"/>
      <c r="BA374" s="357"/>
      <c r="BB374" s="358"/>
      <c r="BC374" s="357"/>
      <c r="BD374" s="357"/>
      <c r="BE374" s="358"/>
      <c r="BF374" s="357"/>
      <c r="BG374" s="357"/>
      <c r="BH374" s="357"/>
      <c r="BI374" s="357"/>
      <c r="BJ374" s="357"/>
      <c r="BK374" s="357"/>
      <c r="BL374" s="357"/>
      <c r="BM374" s="358"/>
      <c r="BN374" s="358"/>
      <c r="BO374" s="358"/>
      <c r="BP374" s="358"/>
      <c r="BQ374" s="358"/>
      <c r="BR374" s="358"/>
      <c r="BS374" s="358"/>
      <c r="BT374" s="358"/>
      <c r="BU374" s="358"/>
      <c r="BV374" s="358"/>
      <c r="BW374" s="358"/>
      <c r="BX374" s="355"/>
    </row>
    <row r="375" spans="1:76" ht="19.5" customHeight="1">
      <c r="A375" s="356"/>
      <c r="B375" s="356"/>
      <c r="C375" s="356"/>
      <c r="D375" s="356"/>
      <c r="E375" s="356"/>
      <c r="F375" s="355"/>
      <c r="G375" s="356"/>
      <c r="H375" s="356"/>
      <c r="I375" s="355"/>
      <c r="J375" s="356"/>
      <c r="K375" s="355"/>
      <c r="L375" s="356"/>
      <c r="M375" s="355"/>
      <c r="N375" s="356"/>
      <c r="O375" s="355"/>
      <c r="P375" s="356"/>
      <c r="Q375" s="355"/>
      <c r="R375" s="355"/>
      <c r="S375" s="355"/>
      <c r="T375" s="355"/>
      <c r="U375" s="355"/>
      <c r="V375" s="355"/>
      <c r="W375" s="355"/>
      <c r="X375" s="355"/>
      <c r="Y375" s="355"/>
      <c r="Z375" s="355"/>
      <c r="AA375" s="355"/>
      <c r="AB375" s="355"/>
      <c r="AC375" s="355"/>
      <c r="AD375" s="355"/>
      <c r="AE375" s="355"/>
      <c r="AF375" s="355"/>
      <c r="AG375" s="355"/>
      <c r="AH375" s="355"/>
      <c r="AI375" s="355"/>
      <c r="AJ375" s="355"/>
      <c r="AK375" s="355"/>
      <c r="AL375" s="355"/>
      <c r="AM375" s="355"/>
      <c r="AN375" s="355"/>
      <c r="AO375" s="355"/>
      <c r="AP375" s="355"/>
      <c r="AQ375" s="355"/>
      <c r="AR375" s="355"/>
      <c r="AS375" s="355"/>
      <c r="AT375" s="356"/>
      <c r="AU375" s="356"/>
      <c r="AV375" s="355"/>
      <c r="AW375" s="355"/>
      <c r="AX375" s="356"/>
      <c r="AY375" s="357"/>
      <c r="AZ375" s="357"/>
      <c r="BA375" s="357"/>
      <c r="BB375" s="358"/>
      <c r="BC375" s="357"/>
      <c r="BD375" s="357"/>
      <c r="BE375" s="358"/>
      <c r="BF375" s="357"/>
      <c r="BG375" s="357"/>
      <c r="BH375" s="357"/>
      <c r="BI375" s="357"/>
      <c r="BJ375" s="357"/>
      <c r="BK375" s="357"/>
      <c r="BL375" s="357"/>
      <c r="BM375" s="358"/>
      <c r="BN375" s="358"/>
      <c r="BO375" s="358"/>
      <c r="BP375" s="358"/>
      <c r="BQ375" s="358"/>
      <c r="BR375" s="358"/>
      <c r="BS375" s="358"/>
      <c r="BT375" s="358"/>
      <c r="BU375" s="358"/>
      <c r="BV375" s="358"/>
      <c r="BW375" s="358"/>
      <c r="BX375" s="355"/>
    </row>
    <row r="376" spans="1:76" ht="19.5" customHeight="1">
      <c r="A376" s="356"/>
      <c r="B376" s="356"/>
      <c r="C376" s="356"/>
      <c r="D376" s="356"/>
      <c r="E376" s="356"/>
      <c r="F376" s="355"/>
      <c r="G376" s="356"/>
      <c r="H376" s="356"/>
      <c r="I376" s="355"/>
      <c r="J376" s="356"/>
      <c r="K376" s="355"/>
      <c r="L376" s="356"/>
      <c r="M376" s="355"/>
      <c r="N376" s="356"/>
      <c r="O376" s="355"/>
      <c r="P376" s="356"/>
      <c r="Q376" s="355"/>
      <c r="R376" s="355"/>
      <c r="S376" s="355"/>
      <c r="T376" s="355"/>
      <c r="U376" s="355"/>
      <c r="V376" s="355"/>
      <c r="W376" s="355"/>
      <c r="X376" s="355"/>
      <c r="Y376" s="355"/>
      <c r="Z376" s="355"/>
      <c r="AA376" s="355"/>
      <c r="AB376" s="355"/>
      <c r="AC376" s="355"/>
      <c r="AD376" s="355"/>
      <c r="AE376" s="355"/>
      <c r="AF376" s="355"/>
      <c r="AG376" s="355"/>
      <c r="AH376" s="355"/>
      <c r="AI376" s="355"/>
      <c r="AJ376" s="355"/>
      <c r="AK376" s="355"/>
      <c r="AL376" s="355"/>
      <c r="AM376" s="355"/>
      <c r="AN376" s="355"/>
      <c r="AO376" s="355"/>
      <c r="AP376" s="355"/>
      <c r="AQ376" s="355"/>
      <c r="AR376" s="355"/>
      <c r="AS376" s="355"/>
      <c r="AT376" s="356"/>
      <c r="AU376" s="356"/>
      <c r="AV376" s="355"/>
      <c r="AW376" s="355"/>
      <c r="AX376" s="356"/>
      <c r="AY376" s="357"/>
      <c r="AZ376" s="357"/>
      <c r="BA376" s="357"/>
      <c r="BB376" s="358"/>
      <c r="BC376" s="357"/>
      <c r="BD376" s="357"/>
      <c r="BE376" s="358"/>
      <c r="BF376" s="357"/>
      <c r="BG376" s="357"/>
      <c r="BH376" s="357"/>
      <c r="BI376" s="357"/>
      <c r="BJ376" s="357"/>
      <c r="BK376" s="357"/>
      <c r="BL376" s="357"/>
      <c r="BM376" s="358"/>
      <c r="BN376" s="358"/>
      <c r="BO376" s="358"/>
      <c r="BP376" s="358"/>
      <c r="BQ376" s="358"/>
      <c r="BR376" s="358"/>
      <c r="BS376" s="358"/>
      <c r="BT376" s="358"/>
      <c r="BU376" s="358"/>
      <c r="BV376" s="358"/>
      <c r="BW376" s="358"/>
      <c r="BX376" s="355"/>
    </row>
    <row r="377" spans="1:76" ht="19.5" customHeight="1">
      <c r="A377" s="356"/>
      <c r="B377" s="356"/>
      <c r="C377" s="356"/>
      <c r="D377" s="356"/>
      <c r="E377" s="356"/>
      <c r="F377" s="355"/>
      <c r="G377" s="356"/>
      <c r="H377" s="356"/>
      <c r="I377" s="355"/>
      <c r="J377" s="356"/>
      <c r="K377" s="355"/>
      <c r="L377" s="356"/>
      <c r="M377" s="355"/>
      <c r="N377" s="356"/>
      <c r="O377" s="355"/>
      <c r="P377" s="356"/>
      <c r="Q377" s="355"/>
      <c r="R377" s="355"/>
      <c r="S377" s="355"/>
      <c r="T377" s="355"/>
      <c r="U377" s="355"/>
      <c r="V377" s="355"/>
      <c r="W377" s="355"/>
      <c r="X377" s="355"/>
      <c r="Y377" s="355"/>
      <c r="Z377" s="355"/>
      <c r="AA377" s="355"/>
      <c r="AB377" s="355"/>
      <c r="AC377" s="355"/>
      <c r="AD377" s="355"/>
      <c r="AE377" s="355"/>
      <c r="AF377" s="355"/>
      <c r="AG377" s="355"/>
      <c r="AH377" s="355"/>
      <c r="AI377" s="355"/>
      <c r="AJ377" s="355"/>
      <c r="AK377" s="355"/>
      <c r="AL377" s="355"/>
      <c r="AM377" s="355"/>
      <c r="AN377" s="355"/>
      <c r="AO377" s="355"/>
      <c r="AP377" s="355"/>
      <c r="AQ377" s="355"/>
      <c r="AR377" s="355"/>
      <c r="AS377" s="355"/>
      <c r="AT377" s="356"/>
      <c r="AU377" s="356"/>
      <c r="AV377" s="355"/>
      <c r="AW377" s="355"/>
      <c r="AX377" s="356"/>
      <c r="AY377" s="357"/>
      <c r="AZ377" s="357"/>
      <c r="BA377" s="357"/>
      <c r="BB377" s="358"/>
      <c r="BC377" s="357"/>
      <c r="BD377" s="357"/>
      <c r="BE377" s="358"/>
      <c r="BF377" s="357"/>
      <c r="BG377" s="357"/>
      <c r="BH377" s="357"/>
      <c r="BI377" s="357"/>
      <c r="BJ377" s="357"/>
      <c r="BK377" s="357"/>
      <c r="BL377" s="357"/>
      <c r="BM377" s="358"/>
      <c r="BN377" s="358"/>
      <c r="BO377" s="358"/>
      <c r="BP377" s="358"/>
      <c r="BQ377" s="358"/>
      <c r="BR377" s="358"/>
      <c r="BS377" s="358"/>
      <c r="BT377" s="358"/>
      <c r="BU377" s="358"/>
      <c r="BV377" s="358"/>
      <c r="BW377" s="358"/>
      <c r="BX377" s="355"/>
    </row>
    <row r="378" spans="1:76" ht="19.5" customHeight="1">
      <c r="A378" s="356"/>
      <c r="B378" s="356"/>
      <c r="C378" s="356"/>
      <c r="D378" s="356"/>
      <c r="E378" s="356"/>
      <c r="F378" s="355"/>
      <c r="G378" s="356"/>
      <c r="H378" s="356"/>
      <c r="I378" s="355"/>
      <c r="J378" s="356"/>
      <c r="K378" s="355"/>
      <c r="L378" s="356"/>
      <c r="M378" s="355"/>
      <c r="N378" s="356"/>
      <c r="O378" s="355"/>
      <c r="P378" s="356"/>
      <c r="Q378" s="355"/>
      <c r="R378" s="355"/>
      <c r="S378" s="355"/>
      <c r="T378" s="355"/>
      <c r="U378" s="355"/>
      <c r="V378" s="355"/>
      <c r="W378" s="355"/>
      <c r="X378" s="355"/>
      <c r="Y378" s="355"/>
      <c r="Z378" s="355"/>
      <c r="AA378" s="355"/>
      <c r="AB378" s="355"/>
      <c r="AC378" s="355"/>
      <c r="AD378" s="355"/>
      <c r="AE378" s="355"/>
      <c r="AF378" s="355"/>
      <c r="AG378" s="355"/>
      <c r="AH378" s="355"/>
      <c r="AI378" s="355"/>
      <c r="AJ378" s="355"/>
      <c r="AK378" s="355"/>
      <c r="AL378" s="355"/>
      <c r="AM378" s="355"/>
      <c r="AN378" s="355"/>
      <c r="AO378" s="355"/>
      <c r="AP378" s="355"/>
      <c r="AQ378" s="355"/>
      <c r="AR378" s="355"/>
      <c r="AS378" s="355"/>
      <c r="AT378" s="356"/>
      <c r="AU378" s="356"/>
      <c r="AV378" s="355"/>
      <c r="AW378" s="355"/>
      <c r="AX378" s="356"/>
      <c r="AY378" s="357"/>
      <c r="AZ378" s="357"/>
      <c r="BA378" s="357"/>
      <c r="BB378" s="358"/>
      <c r="BC378" s="357"/>
      <c r="BD378" s="357"/>
      <c r="BE378" s="358"/>
      <c r="BF378" s="357"/>
      <c r="BG378" s="357"/>
      <c r="BH378" s="357"/>
      <c r="BI378" s="357"/>
      <c r="BJ378" s="357"/>
      <c r="BK378" s="357"/>
      <c r="BL378" s="357"/>
      <c r="BM378" s="358"/>
      <c r="BN378" s="358"/>
      <c r="BO378" s="358"/>
      <c r="BP378" s="358"/>
      <c r="BQ378" s="358"/>
      <c r="BR378" s="358"/>
      <c r="BS378" s="358"/>
      <c r="BT378" s="358"/>
      <c r="BU378" s="358"/>
      <c r="BV378" s="358"/>
      <c r="BW378" s="358"/>
      <c r="BX378" s="355"/>
    </row>
    <row r="379" spans="1:76" ht="19.5" customHeight="1">
      <c r="A379" s="356"/>
      <c r="B379" s="356"/>
      <c r="C379" s="356"/>
      <c r="D379" s="356"/>
      <c r="E379" s="356"/>
      <c r="F379" s="355"/>
      <c r="G379" s="356"/>
      <c r="H379" s="356"/>
      <c r="I379" s="355"/>
      <c r="J379" s="356"/>
      <c r="K379" s="355"/>
      <c r="L379" s="356"/>
      <c r="M379" s="355"/>
      <c r="N379" s="356"/>
      <c r="O379" s="355"/>
      <c r="P379" s="356"/>
      <c r="Q379" s="355"/>
      <c r="R379" s="355"/>
      <c r="S379" s="355"/>
      <c r="T379" s="355"/>
      <c r="U379" s="355"/>
      <c r="V379" s="355"/>
      <c r="W379" s="355"/>
      <c r="X379" s="355"/>
      <c r="Y379" s="355"/>
      <c r="Z379" s="355"/>
      <c r="AA379" s="355"/>
      <c r="AB379" s="355"/>
      <c r="AC379" s="355"/>
      <c r="AD379" s="355"/>
      <c r="AE379" s="355"/>
      <c r="AF379" s="355"/>
      <c r="AG379" s="355"/>
      <c r="AH379" s="355"/>
      <c r="AI379" s="355"/>
      <c r="AJ379" s="355"/>
      <c r="AK379" s="355"/>
      <c r="AL379" s="355"/>
      <c r="AM379" s="355"/>
      <c r="AN379" s="355"/>
      <c r="AO379" s="355"/>
      <c r="AP379" s="355"/>
      <c r="AQ379" s="355"/>
      <c r="AR379" s="355"/>
      <c r="AS379" s="355"/>
      <c r="AT379" s="356"/>
      <c r="AU379" s="356"/>
      <c r="AV379" s="355"/>
      <c r="AW379" s="355"/>
      <c r="AX379" s="356"/>
      <c r="AY379" s="357"/>
      <c r="AZ379" s="357"/>
      <c r="BA379" s="357"/>
      <c r="BB379" s="358"/>
      <c r="BC379" s="357"/>
      <c r="BD379" s="357"/>
      <c r="BE379" s="358"/>
      <c r="BF379" s="357"/>
      <c r="BG379" s="357"/>
      <c r="BH379" s="357"/>
      <c r="BI379" s="357"/>
      <c r="BJ379" s="357"/>
      <c r="BK379" s="357"/>
      <c r="BL379" s="357"/>
      <c r="BM379" s="358"/>
      <c r="BN379" s="358"/>
      <c r="BO379" s="358"/>
      <c r="BP379" s="358"/>
      <c r="BQ379" s="358"/>
      <c r="BR379" s="358"/>
      <c r="BS379" s="358"/>
      <c r="BT379" s="358"/>
      <c r="BU379" s="358"/>
      <c r="BV379" s="358"/>
      <c r="BW379" s="358"/>
      <c r="BX379" s="355"/>
    </row>
    <row r="380" spans="1:76" ht="19.5" customHeight="1">
      <c r="A380" s="356"/>
      <c r="B380" s="356"/>
      <c r="C380" s="356"/>
      <c r="D380" s="356"/>
      <c r="E380" s="356"/>
      <c r="F380" s="355"/>
      <c r="G380" s="356"/>
      <c r="H380" s="356"/>
      <c r="I380" s="355"/>
      <c r="J380" s="356"/>
      <c r="K380" s="355"/>
      <c r="L380" s="356"/>
      <c r="M380" s="355"/>
      <c r="N380" s="356"/>
      <c r="O380" s="355"/>
      <c r="P380" s="356"/>
      <c r="Q380" s="355"/>
      <c r="R380" s="355"/>
      <c r="S380" s="355"/>
      <c r="T380" s="355"/>
      <c r="U380" s="355"/>
      <c r="V380" s="355"/>
      <c r="W380" s="355"/>
      <c r="X380" s="355"/>
      <c r="Y380" s="355"/>
      <c r="Z380" s="355"/>
      <c r="AA380" s="355"/>
      <c r="AB380" s="355"/>
      <c r="AC380" s="355"/>
      <c r="AD380" s="355"/>
      <c r="AE380" s="355"/>
      <c r="AF380" s="355"/>
      <c r="AG380" s="355"/>
      <c r="AH380" s="355"/>
      <c r="AI380" s="355"/>
      <c r="AJ380" s="355"/>
      <c r="AK380" s="355"/>
      <c r="AL380" s="355"/>
      <c r="AM380" s="355"/>
      <c r="AN380" s="355"/>
      <c r="AO380" s="355"/>
      <c r="AP380" s="355"/>
      <c r="AQ380" s="355"/>
      <c r="AR380" s="355"/>
      <c r="AS380" s="355"/>
      <c r="AT380" s="356"/>
      <c r="AU380" s="356"/>
      <c r="AV380" s="355"/>
      <c r="AW380" s="355"/>
      <c r="AX380" s="356"/>
      <c r="AY380" s="357"/>
      <c r="AZ380" s="357"/>
      <c r="BA380" s="357"/>
      <c r="BB380" s="358"/>
      <c r="BC380" s="357"/>
      <c r="BD380" s="357"/>
      <c r="BE380" s="358"/>
      <c r="BF380" s="357"/>
      <c r="BG380" s="357"/>
      <c r="BH380" s="357"/>
      <c r="BI380" s="357"/>
      <c r="BJ380" s="357"/>
      <c r="BK380" s="357"/>
      <c r="BL380" s="357"/>
      <c r="BM380" s="358"/>
      <c r="BN380" s="358"/>
      <c r="BO380" s="358"/>
      <c r="BP380" s="358"/>
      <c r="BQ380" s="358"/>
      <c r="BR380" s="358"/>
      <c r="BS380" s="358"/>
      <c r="BT380" s="358"/>
      <c r="BU380" s="358"/>
      <c r="BV380" s="358"/>
      <c r="BW380" s="358"/>
      <c r="BX380" s="355"/>
    </row>
    <row r="381" spans="1:76" ht="19.5" customHeight="1">
      <c r="A381" s="356"/>
      <c r="B381" s="356"/>
      <c r="C381" s="356"/>
      <c r="D381" s="356"/>
      <c r="E381" s="356"/>
      <c r="F381" s="355"/>
      <c r="G381" s="356"/>
      <c r="H381" s="356"/>
      <c r="I381" s="355"/>
      <c r="J381" s="356"/>
      <c r="K381" s="355"/>
      <c r="L381" s="356"/>
      <c r="M381" s="355"/>
      <c r="N381" s="356"/>
      <c r="O381" s="355"/>
      <c r="P381" s="356"/>
      <c r="Q381" s="355"/>
      <c r="R381" s="355"/>
      <c r="S381" s="355"/>
      <c r="T381" s="355"/>
      <c r="U381" s="355"/>
      <c r="V381" s="355"/>
      <c r="W381" s="355"/>
      <c r="X381" s="355"/>
      <c r="Y381" s="355"/>
      <c r="Z381" s="355"/>
      <c r="AA381" s="355"/>
      <c r="AB381" s="355"/>
      <c r="AC381" s="355"/>
      <c r="AD381" s="355"/>
      <c r="AE381" s="355"/>
      <c r="AF381" s="355"/>
      <c r="AG381" s="355"/>
      <c r="AH381" s="355"/>
      <c r="AI381" s="355"/>
      <c r="AJ381" s="355"/>
      <c r="AK381" s="355"/>
      <c r="AL381" s="355"/>
      <c r="AM381" s="355"/>
      <c r="AN381" s="355"/>
      <c r="AO381" s="355"/>
      <c r="AP381" s="355"/>
      <c r="AQ381" s="355"/>
      <c r="AR381" s="355"/>
      <c r="AS381" s="355"/>
      <c r="AT381" s="356"/>
      <c r="AU381" s="356"/>
      <c r="AV381" s="355"/>
      <c r="AW381" s="355"/>
      <c r="AX381" s="356"/>
      <c r="AY381" s="357"/>
      <c r="AZ381" s="357"/>
      <c r="BA381" s="357"/>
      <c r="BB381" s="358"/>
      <c r="BC381" s="357"/>
      <c r="BD381" s="357"/>
      <c r="BE381" s="358"/>
      <c r="BF381" s="357"/>
      <c r="BG381" s="357"/>
      <c r="BH381" s="357"/>
      <c r="BI381" s="357"/>
      <c r="BJ381" s="357"/>
      <c r="BK381" s="357"/>
      <c r="BL381" s="357"/>
      <c r="BM381" s="358"/>
      <c r="BN381" s="358"/>
      <c r="BO381" s="358"/>
      <c r="BP381" s="358"/>
      <c r="BQ381" s="358"/>
      <c r="BR381" s="358"/>
      <c r="BS381" s="358"/>
      <c r="BT381" s="358"/>
      <c r="BU381" s="358"/>
      <c r="BV381" s="358"/>
      <c r="BW381" s="358"/>
      <c r="BX381" s="355"/>
    </row>
    <row r="382" spans="1:76" ht="19.5" customHeight="1">
      <c r="A382" s="356"/>
      <c r="B382" s="356"/>
      <c r="C382" s="356"/>
      <c r="D382" s="356"/>
      <c r="E382" s="356"/>
      <c r="F382" s="355"/>
      <c r="G382" s="356"/>
      <c r="H382" s="356"/>
      <c r="I382" s="355"/>
      <c r="J382" s="356"/>
      <c r="K382" s="355"/>
      <c r="L382" s="356"/>
      <c r="M382" s="355"/>
      <c r="N382" s="356"/>
      <c r="O382" s="355"/>
      <c r="P382" s="356"/>
      <c r="Q382" s="355"/>
      <c r="R382" s="355"/>
      <c r="S382" s="355"/>
      <c r="T382" s="355"/>
      <c r="U382" s="355"/>
      <c r="V382" s="355"/>
      <c r="W382" s="355"/>
      <c r="X382" s="355"/>
      <c r="Y382" s="355"/>
      <c r="Z382" s="355"/>
      <c r="AA382" s="355"/>
      <c r="AB382" s="355"/>
      <c r="AC382" s="355"/>
      <c r="AD382" s="355"/>
      <c r="AE382" s="355"/>
      <c r="AF382" s="355"/>
      <c r="AG382" s="355"/>
      <c r="AH382" s="355"/>
      <c r="AI382" s="355"/>
      <c r="AJ382" s="355"/>
      <c r="AK382" s="355"/>
      <c r="AL382" s="355"/>
      <c r="AM382" s="355"/>
      <c r="AN382" s="355"/>
      <c r="AO382" s="355"/>
      <c r="AP382" s="355"/>
      <c r="AQ382" s="355"/>
      <c r="AR382" s="355"/>
      <c r="AS382" s="355"/>
      <c r="AT382" s="356"/>
      <c r="AU382" s="356"/>
      <c r="AV382" s="355"/>
      <c r="AW382" s="355"/>
      <c r="AX382" s="356"/>
      <c r="AY382" s="357"/>
      <c r="AZ382" s="357"/>
      <c r="BA382" s="357"/>
      <c r="BB382" s="358"/>
      <c r="BC382" s="357"/>
      <c r="BD382" s="357"/>
      <c r="BE382" s="358"/>
      <c r="BF382" s="357"/>
      <c r="BG382" s="357"/>
      <c r="BH382" s="357"/>
      <c r="BI382" s="357"/>
      <c r="BJ382" s="357"/>
      <c r="BK382" s="357"/>
      <c r="BL382" s="357"/>
      <c r="BM382" s="358"/>
      <c r="BN382" s="358"/>
      <c r="BO382" s="358"/>
      <c r="BP382" s="358"/>
      <c r="BQ382" s="358"/>
      <c r="BR382" s="358"/>
      <c r="BS382" s="358"/>
      <c r="BT382" s="358"/>
      <c r="BU382" s="358"/>
      <c r="BV382" s="358"/>
      <c r="BW382" s="358"/>
      <c r="BX382" s="355"/>
    </row>
    <row r="383" spans="1:76" ht="19.5" customHeight="1">
      <c r="A383" s="356"/>
      <c r="B383" s="356"/>
      <c r="C383" s="356"/>
      <c r="D383" s="356"/>
      <c r="E383" s="356"/>
      <c r="F383" s="355"/>
      <c r="G383" s="356"/>
      <c r="H383" s="356"/>
      <c r="I383" s="355"/>
      <c r="J383" s="356"/>
      <c r="K383" s="355"/>
      <c r="L383" s="356"/>
      <c r="M383" s="355"/>
      <c r="N383" s="356"/>
      <c r="O383" s="355"/>
      <c r="P383" s="356"/>
      <c r="Q383" s="355"/>
      <c r="R383" s="355"/>
      <c r="S383" s="355"/>
      <c r="T383" s="355"/>
      <c r="U383" s="355"/>
      <c r="V383" s="355"/>
      <c r="W383" s="355"/>
      <c r="X383" s="355"/>
      <c r="Y383" s="355"/>
      <c r="Z383" s="355"/>
      <c r="AA383" s="355"/>
      <c r="AB383" s="355"/>
      <c r="AC383" s="355"/>
      <c r="AD383" s="355"/>
      <c r="AE383" s="355"/>
      <c r="AF383" s="355"/>
      <c r="AG383" s="355"/>
      <c r="AH383" s="355"/>
      <c r="AI383" s="355"/>
      <c r="AJ383" s="355"/>
      <c r="AK383" s="355"/>
      <c r="AL383" s="355"/>
      <c r="AM383" s="355"/>
      <c r="AN383" s="355"/>
      <c r="AO383" s="355"/>
      <c r="AP383" s="355"/>
      <c r="AQ383" s="355"/>
      <c r="AR383" s="355"/>
      <c r="AS383" s="355"/>
      <c r="AT383" s="356"/>
      <c r="AU383" s="356"/>
      <c r="AV383" s="355"/>
      <c r="AW383" s="355"/>
      <c r="AX383" s="356"/>
      <c r="AY383" s="357"/>
      <c r="AZ383" s="357"/>
      <c r="BA383" s="357"/>
      <c r="BB383" s="358"/>
      <c r="BC383" s="357"/>
      <c r="BD383" s="357"/>
      <c r="BE383" s="358"/>
      <c r="BF383" s="357"/>
      <c r="BG383" s="357"/>
      <c r="BH383" s="357"/>
      <c r="BI383" s="357"/>
      <c r="BJ383" s="357"/>
      <c r="BK383" s="357"/>
      <c r="BL383" s="357"/>
      <c r="BM383" s="358"/>
      <c r="BN383" s="358"/>
      <c r="BO383" s="358"/>
      <c r="BP383" s="358"/>
      <c r="BQ383" s="358"/>
      <c r="BR383" s="358"/>
      <c r="BS383" s="358"/>
      <c r="BT383" s="358"/>
      <c r="BU383" s="358"/>
      <c r="BV383" s="358"/>
      <c r="BW383" s="358"/>
      <c r="BX383" s="355"/>
    </row>
    <row r="384" spans="1:76" ht="19.5" customHeight="1">
      <c r="A384" s="356"/>
      <c r="B384" s="356"/>
      <c r="C384" s="356"/>
      <c r="D384" s="356"/>
      <c r="E384" s="356"/>
      <c r="F384" s="355"/>
      <c r="G384" s="356"/>
      <c r="H384" s="356"/>
      <c r="I384" s="355"/>
      <c r="J384" s="356"/>
      <c r="K384" s="355"/>
      <c r="L384" s="356"/>
      <c r="M384" s="355"/>
      <c r="N384" s="356"/>
      <c r="O384" s="355"/>
      <c r="P384" s="356"/>
      <c r="Q384" s="355"/>
      <c r="R384" s="355"/>
      <c r="S384" s="355"/>
      <c r="T384" s="355"/>
      <c r="U384" s="355"/>
      <c r="V384" s="355"/>
      <c r="W384" s="355"/>
      <c r="X384" s="355"/>
      <c r="Y384" s="355"/>
      <c r="Z384" s="355"/>
      <c r="AA384" s="355"/>
      <c r="AB384" s="355"/>
      <c r="AC384" s="355"/>
      <c r="AD384" s="355"/>
      <c r="AE384" s="355"/>
      <c r="AF384" s="355"/>
      <c r="AG384" s="355"/>
      <c r="AH384" s="355"/>
      <c r="AI384" s="355"/>
      <c r="AJ384" s="355"/>
      <c r="AK384" s="355"/>
      <c r="AL384" s="355"/>
      <c r="AM384" s="355"/>
      <c r="AN384" s="355"/>
      <c r="AO384" s="355"/>
      <c r="AP384" s="355"/>
      <c r="AQ384" s="355"/>
      <c r="AR384" s="355"/>
      <c r="AS384" s="355"/>
      <c r="AT384" s="356"/>
      <c r="AU384" s="356"/>
      <c r="AV384" s="355"/>
      <c r="AW384" s="355"/>
      <c r="AX384" s="356"/>
      <c r="AY384" s="357"/>
      <c r="AZ384" s="357"/>
      <c r="BA384" s="357"/>
      <c r="BB384" s="358"/>
      <c r="BC384" s="357"/>
      <c r="BD384" s="357"/>
      <c r="BE384" s="358"/>
      <c r="BF384" s="357"/>
      <c r="BG384" s="357"/>
      <c r="BH384" s="357"/>
      <c r="BI384" s="357"/>
      <c r="BJ384" s="357"/>
      <c r="BK384" s="357"/>
      <c r="BL384" s="357"/>
      <c r="BM384" s="358"/>
      <c r="BN384" s="358"/>
      <c r="BO384" s="358"/>
      <c r="BP384" s="358"/>
      <c r="BQ384" s="358"/>
      <c r="BR384" s="358"/>
      <c r="BS384" s="358"/>
      <c r="BT384" s="358"/>
      <c r="BU384" s="358"/>
      <c r="BV384" s="358"/>
      <c r="BW384" s="358"/>
      <c r="BX384" s="355"/>
    </row>
    <row r="385" spans="1:76" ht="19.5" customHeight="1">
      <c r="A385" s="356"/>
      <c r="B385" s="356"/>
      <c r="C385" s="356"/>
      <c r="D385" s="356"/>
      <c r="E385" s="356"/>
      <c r="F385" s="355"/>
      <c r="G385" s="356"/>
      <c r="H385" s="356"/>
      <c r="I385" s="355"/>
      <c r="J385" s="356"/>
      <c r="K385" s="355"/>
      <c r="L385" s="356"/>
      <c r="M385" s="355"/>
      <c r="N385" s="356"/>
      <c r="O385" s="355"/>
      <c r="P385" s="356"/>
      <c r="Q385" s="355"/>
      <c r="R385" s="355"/>
      <c r="S385" s="355"/>
      <c r="T385" s="355"/>
      <c r="U385" s="355"/>
      <c r="V385" s="355"/>
      <c r="W385" s="355"/>
      <c r="X385" s="355"/>
      <c r="Y385" s="355"/>
      <c r="Z385" s="355"/>
      <c r="AA385" s="355"/>
      <c r="AB385" s="355"/>
      <c r="AC385" s="355"/>
      <c r="AD385" s="355"/>
      <c r="AE385" s="355"/>
      <c r="AF385" s="355"/>
      <c r="AG385" s="355"/>
      <c r="AH385" s="355"/>
      <c r="AI385" s="355"/>
      <c r="AJ385" s="355"/>
      <c r="AK385" s="355"/>
      <c r="AL385" s="355"/>
      <c r="AM385" s="355"/>
      <c r="AN385" s="355"/>
      <c r="AO385" s="355"/>
      <c r="AP385" s="355"/>
      <c r="AQ385" s="355"/>
      <c r="AR385" s="355"/>
      <c r="AS385" s="355"/>
      <c r="AT385" s="356"/>
      <c r="AU385" s="356"/>
      <c r="AV385" s="355"/>
      <c r="AW385" s="355"/>
      <c r="AX385" s="356"/>
      <c r="AY385" s="357"/>
      <c r="AZ385" s="357"/>
      <c r="BA385" s="357"/>
      <c r="BB385" s="358"/>
      <c r="BC385" s="357"/>
      <c r="BD385" s="357"/>
      <c r="BE385" s="358"/>
      <c r="BF385" s="357"/>
      <c r="BG385" s="357"/>
      <c r="BH385" s="357"/>
      <c r="BI385" s="357"/>
      <c r="BJ385" s="357"/>
      <c r="BK385" s="357"/>
      <c r="BL385" s="357"/>
      <c r="BM385" s="358"/>
      <c r="BN385" s="358"/>
      <c r="BO385" s="358"/>
      <c r="BP385" s="358"/>
      <c r="BQ385" s="358"/>
      <c r="BR385" s="358"/>
      <c r="BS385" s="358"/>
      <c r="BT385" s="358"/>
      <c r="BU385" s="358"/>
      <c r="BV385" s="358"/>
      <c r="BW385" s="358"/>
      <c r="BX385" s="355"/>
    </row>
    <row r="386" spans="1:76" ht="19.5" customHeight="1">
      <c r="A386" s="356"/>
      <c r="B386" s="356"/>
      <c r="C386" s="356"/>
      <c r="D386" s="356"/>
      <c r="E386" s="356"/>
      <c r="F386" s="355"/>
      <c r="G386" s="356"/>
      <c r="H386" s="356"/>
      <c r="I386" s="355"/>
      <c r="J386" s="356"/>
      <c r="K386" s="355"/>
      <c r="L386" s="356"/>
      <c r="M386" s="355"/>
      <c r="N386" s="356"/>
      <c r="O386" s="355"/>
      <c r="P386" s="356"/>
      <c r="Q386" s="355"/>
      <c r="R386" s="355"/>
      <c r="S386" s="355"/>
      <c r="T386" s="355"/>
      <c r="U386" s="355"/>
      <c r="V386" s="355"/>
      <c r="W386" s="355"/>
      <c r="X386" s="355"/>
      <c r="Y386" s="355"/>
      <c r="Z386" s="355"/>
      <c r="AA386" s="355"/>
      <c r="AB386" s="355"/>
      <c r="AC386" s="355"/>
      <c r="AD386" s="355"/>
      <c r="AE386" s="355"/>
      <c r="AF386" s="355"/>
      <c r="AG386" s="355"/>
      <c r="AH386" s="355"/>
      <c r="AI386" s="355"/>
      <c r="AJ386" s="355"/>
      <c r="AK386" s="355"/>
      <c r="AL386" s="355"/>
      <c r="AM386" s="355"/>
      <c r="AN386" s="355"/>
      <c r="AO386" s="355"/>
      <c r="AP386" s="355"/>
      <c r="AQ386" s="355"/>
      <c r="AR386" s="355"/>
      <c r="AS386" s="355"/>
      <c r="AT386" s="356"/>
      <c r="AU386" s="356"/>
      <c r="AV386" s="355"/>
      <c r="AW386" s="355"/>
      <c r="AX386" s="356"/>
      <c r="AY386" s="357"/>
      <c r="AZ386" s="357"/>
      <c r="BA386" s="357"/>
      <c r="BB386" s="358"/>
      <c r="BC386" s="357"/>
      <c r="BD386" s="357"/>
      <c r="BE386" s="358"/>
      <c r="BF386" s="357"/>
      <c r="BG386" s="357"/>
      <c r="BH386" s="357"/>
      <c r="BI386" s="357"/>
      <c r="BJ386" s="357"/>
      <c r="BK386" s="357"/>
      <c r="BL386" s="357"/>
      <c r="BM386" s="358"/>
      <c r="BN386" s="358"/>
      <c r="BO386" s="358"/>
      <c r="BP386" s="358"/>
      <c r="BQ386" s="358"/>
      <c r="BR386" s="358"/>
      <c r="BS386" s="358"/>
      <c r="BT386" s="358"/>
      <c r="BU386" s="358"/>
      <c r="BV386" s="358"/>
      <c r="BW386" s="358"/>
      <c r="BX386" s="355"/>
    </row>
    <row r="387" spans="1:76" ht="19.5" customHeight="1">
      <c r="A387" s="356"/>
      <c r="B387" s="356"/>
      <c r="C387" s="356"/>
      <c r="D387" s="356"/>
      <c r="E387" s="356"/>
      <c r="F387" s="355"/>
      <c r="G387" s="356"/>
      <c r="H387" s="356"/>
      <c r="I387" s="355"/>
      <c r="J387" s="356"/>
      <c r="K387" s="355"/>
      <c r="L387" s="356"/>
      <c r="M387" s="355"/>
      <c r="N387" s="356"/>
      <c r="O387" s="355"/>
      <c r="P387" s="356"/>
      <c r="Q387" s="355"/>
      <c r="R387" s="355"/>
      <c r="S387" s="355"/>
      <c r="T387" s="355"/>
      <c r="U387" s="355"/>
      <c r="V387" s="355"/>
      <c r="W387" s="355"/>
      <c r="X387" s="355"/>
      <c r="Y387" s="355"/>
      <c r="Z387" s="355"/>
      <c r="AA387" s="355"/>
      <c r="AB387" s="355"/>
      <c r="AC387" s="355"/>
      <c r="AD387" s="355"/>
      <c r="AE387" s="355"/>
      <c r="AF387" s="355"/>
      <c r="AG387" s="355"/>
      <c r="AH387" s="355"/>
      <c r="AI387" s="355"/>
      <c r="AJ387" s="355"/>
      <c r="AK387" s="355"/>
      <c r="AL387" s="355"/>
      <c r="AM387" s="355"/>
      <c r="AN387" s="355"/>
      <c r="AO387" s="355"/>
      <c r="AP387" s="355"/>
      <c r="AQ387" s="355"/>
      <c r="AR387" s="355"/>
      <c r="AS387" s="355"/>
      <c r="AT387" s="356"/>
      <c r="AU387" s="356"/>
      <c r="AV387" s="355"/>
      <c r="AW387" s="355"/>
      <c r="AX387" s="356"/>
      <c r="AY387" s="357"/>
      <c r="AZ387" s="357"/>
      <c r="BA387" s="357"/>
      <c r="BB387" s="358"/>
      <c r="BC387" s="357"/>
      <c r="BD387" s="357"/>
      <c r="BE387" s="358"/>
      <c r="BF387" s="357"/>
      <c r="BG387" s="357"/>
      <c r="BH387" s="357"/>
      <c r="BI387" s="357"/>
      <c r="BJ387" s="357"/>
      <c r="BK387" s="357"/>
      <c r="BL387" s="357"/>
      <c r="BM387" s="358"/>
      <c r="BN387" s="358"/>
      <c r="BO387" s="358"/>
      <c r="BP387" s="358"/>
      <c r="BQ387" s="358"/>
      <c r="BR387" s="358"/>
      <c r="BS387" s="358"/>
      <c r="BT387" s="358"/>
      <c r="BU387" s="358"/>
      <c r="BV387" s="358"/>
      <c r="BW387" s="358"/>
      <c r="BX387" s="355"/>
    </row>
    <row r="388" spans="1:76" ht="19.5" customHeight="1">
      <c r="A388" s="356"/>
      <c r="B388" s="356"/>
      <c r="C388" s="356"/>
      <c r="D388" s="356"/>
      <c r="E388" s="356"/>
      <c r="F388" s="355"/>
      <c r="G388" s="356"/>
      <c r="H388" s="356"/>
      <c r="I388" s="355"/>
      <c r="J388" s="356"/>
      <c r="K388" s="355"/>
      <c r="L388" s="356"/>
      <c r="M388" s="355"/>
      <c r="N388" s="356"/>
      <c r="O388" s="355"/>
      <c r="P388" s="356"/>
      <c r="Q388" s="355"/>
      <c r="R388" s="355"/>
      <c r="S388" s="355"/>
      <c r="T388" s="355"/>
      <c r="U388" s="355"/>
      <c r="V388" s="355"/>
      <c r="W388" s="355"/>
      <c r="X388" s="355"/>
      <c r="Y388" s="355"/>
      <c r="Z388" s="355"/>
      <c r="AA388" s="355"/>
      <c r="AB388" s="355"/>
      <c r="AC388" s="355"/>
      <c r="AD388" s="355"/>
      <c r="AE388" s="355"/>
      <c r="AF388" s="355"/>
      <c r="AG388" s="355"/>
      <c r="AH388" s="355"/>
      <c r="AI388" s="355"/>
      <c r="AJ388" s="355"/>
      <c r="AK388" s="355"/>
      <c r="AL388" s="355"/>
      <c r="AM388" s="355"/>
      <c r="AN388" s="355"/>
      <c r="AO388" s="355"/>
      <c r="AP388" s="355"/>
      <c r="AQ388" s="355"/>
      <c r="AR388" s="355"/>
      <c r="AS388" s="355"/>
      <c r="AT388" s="356"/>
      <c r="AU388" s="356"/>
      <c r="AV388" s="355"/>
      <c r="AW388" s="355"/>
      <c r="AX388" s="356"/>
      <c r="AY388" s="357"/>
      <c r="AZ388" s="357"/>
      <c r="BA388" s="357"/>
      <c r="BB388" s="358"/>
      <c r="BC388" s="357"/>
      <c r="BD388" s="357"/>
      <c r="BE388" s="358"/>
      <c r="BF388" s="357"/>
      <c r="BG388" s="357"/>
      <c r="BH388" s="357"/>
      <c r="BI388" s="357"/>
      <c r="BJ388" s="357"/>
      <c r="BK388" s="357"/>
      <c r="BL388" s="357"/>
      <c r="BM388" s="358"/>
      <c r="BN388" s="358"/>
      <c r="BO388" s="358"/>
      <c r="BP388" s="358"/>
      <c r="BQ388" s="358"/>
      <c r="BR388" s="358"/>
      <c r="BS388" s="358"/>
      <c r="BT388" s="358"/>
      <c r="BU388" s="358"/>
      <c r="BV388" s="358"/>
      <c r="BW388" s="358"/>
      <c r="BX388" s="355"/>
    </row>
    <row r="389" spans="1:76" ht="19.5" customHeight="1">
      <c r="A389" s="356"/>
      <c r="B389" s="356"/>
      <c r="C389" s="356"/>
      <c r="D389" s="356"/>
      <c r="E389" s="356"/>
      <c r="F389" s="355"/>
      <c r="G389" s="356"/>
      <c r="H389" s="356"/>
      <c r="I389" s="355"/>
      <c r="J389" s="356"/>
      <c r="K389" s="355"/>
      <c r="L389" s="356"/>
      <c r="M389" s="355"/>
      <c r="N389" s="356"/>
      <c r="O389" s="355"/>
      <c r="P389" s="356"/>
      <c r="Q389" s="355"/>
      <c r="R389" s="355"/>
      <c r="S389" s="355"/>
      <c r="T389" s="355"/>
      <c r="U389" s="355"/>
      <c r="V389" s="355"/>
      <c r="W389" s="355"/>
      <c r="X389" s="355"/>
      <c r="Y389" s="355"/>
      <c r="Z389" s="355"/>
      <c r="AA389" s="355"/>
      <c r="AB389" s="355"/>
      <c r="AC389" s="355"/>
      <c r="AD389" s="355"/>
      <c r="AE389" s="355"/>
      <c r="AF389" s="355"/>
      <c r="AG389" s="355"/>
      <c r="AH389" s="355"/>
      <c r="AI389" s="355"/>
      <c r="AJ389" s="355"/>
      <c r="AK389" s="355"/>
      <c r="AL389" s="355"/>
      <c r="AM389" s="355"/>
      <c r="AN389" s="355"/>
      <c r="AO389" s="355"/>
      <c r="AP389" s="355"/>
      <c r="AQ389" s="355"/>
      <c r="AR389" s="355"/>
      <c r="AS389" s="355"/>
      <c r="AT389" s="356"/>
      <c r="AU389" s="356"/>
      <c r="AV389" s="355"/>
      <c r="AW389" s="355"/>
      <c r="AX389" s="356"/>
      <c r="AY389" s="357"/>
      <c r="AZ389" s="357"/>
      <c r="BA389" s="357"/>
      <c r="BB389" s="358"/>
      <c r="BC389" s="357"/>
      <c r="BD389" s="357"/>
      <c r="BE389" s="358"/>
      <c r="BF389" s="357"/>
      <c r="BG389" s="357"/>
      <c r="BH389" s="357"/>
      <c r="BI389" s="357"/>
      <c r="BJ389" s="357"/>
      <c r="BK389" s="357"/>
      <c r="BL389" s="357"/>
      <c r="BM389" s="358"/>
      <c r="BN389" s="358"/>
      <c r="BO389" s="358"/>
      <c r="BP389" s="358"/>
      <c r="BQ389" s="358"/>
      <c r="BR389" s="358"/>
      <c r="BS389" s="358"/>
      <c r="BT389" s="358"/>
      <c r="BU389" s="358"/>
      <c r="BV389" s="358"/>
      <c r="BW389" s="358"/>
      <c r="BX389" s="355"/>
    </row>
    <row r="390" spans="1:76" ht="19.5" customHeight="1">
      <c r="A390" s="356"/>
      <c r="B390" s="356"/>
      <c r="C390" s="356"/>
      <c r="D390" s="356"/>
      <c r="E390" s="356"/>
      <c r="F390" s="355"/>
      <c r="G390" s="356"/>
      <c r="H390" s="356"/>
      <c r="I390" s="355"/>
      <c r="J390" s="356"/>
      <c r="K390" s="355"/>
      <c r="L390" s="356"/>
      <c r="M390" s="355"/>
      <c r="N390" s="356"/>
      <c r="O390" s="355"/>
      <c r="P390" s="356"/>
      <c r="Q390" s="355"/>
      <c r="R390" s="355"/>
      <c r="S390" s="355"/>
      <c r="T390" s="355"/>
      <c r="U390" s="355"/>
      <c r="V390" s="355"/>
      <c r="W390" s="355"/>
      <c r="X390" s="355"/>
      <c r="Y390" s="355"/>
      <c r="Z390" s="355"/>
      <c r="AA390" s="355"/>
      <c r="AB390" s="355"/>
      <c r="AC390" s="355"/>
      <c r="AD390" s="355"/>
      <c r="AE390" s="355"/>
      <c r="AF390" s="355"/>
      <c r="AG390" s="355"/>
      <c r="AH390" s="355"/>
      <c r="AI390" s="355"/>
      <c r="AJ390" s="355"/>
      <c r="AK390" s="355"/>
      <c r="AL390" s="355"/>
      <c r="AM390" s="355"/>
      <c r="AN390" s="355"/>
      <c r="AO390" s="355"/>
      <c r="AP390" s="355"/>
      <c r="AQ390" s="355"/>
      <c r="AR390" s="355"/>
      <c r="AS390" s="355"/>
      <c r="AT390" s="356"/>
      <c r="AU390" s="356"/>
      <c r="AV390" s="355"/>
      <c r="AW390" s="355"/>
      <c r="AX390" s="356"/>
      <c r="AY390" s="357"/>
      <c r="AZ390" s="357"/>
      <c r="BA390" s="357"/>
      <c r="BB390" s="358"/>
      <c r="BC390" s="357"/>
      <c r="BD390" s="357"/>
      <c r="BE390" s="358"/>
      <c r="BF390" s="357"/>
      <c r="BG390" s="357"/>
      <c r="BH390" s="357"/>
      <c r="BI390" s="357"/>
      <c r="BJ390" s="357"/>
      <c r="BK390" s="357"/>
      <c r="BL390" s="357"/>
      <c r="BM390" s="358"/>
      <c r="BN390" s="358"/>
      <c r="BO390" s="358"/>
      <c r="BP390" s="358"/>
      <c r="BQ390" s="358"/>
      <c r="BR390" s="358"/>
      <c r="BS390" s="358"/>
      <c r="BT390" s="358"/>
      <c r="BU390" s="358"/>
      <c r="BV390" s="358"/>
      <c r="BW390" s="358"/>
      <c r="BX390" s="355"/>
    </row>
    <row r="391" spans="1:76" ht="19.5" customHeight="1">
      <c r="A391" s="356"/>
      <c r="B391" s="356"/>
      <c r="C391" s="356"/>
      <c r="D391" s="356"/>
      <c r="E391" s="356"/>
      <c r="F391" s="355"/>
      <c r="G391" s="356"/>
      <c r="H391" s="356"/>
      <c r="I391" s="355"/>
      <c r="J391" s="356"/>
      <c r="K391" s="355"/>
      <c r="L391" s="356"/>
      <c r="M391" s="355"/>
      <c r="N391" s="356"/>
      <c r="O391" s="355"/>
      <c r="P391" s="356"/>
      <c r="Q391" s="355"/>
      <c r="R391" s="355"/>
      <c r="S391" s="355"/>
      <c r="T391" s="355"/>
      <c r="U391" s="355"/>
      <c r="V391" s="355"/>
      <c r="W391" s="355"/>
      <c r="X391" s="355"/>
      <c r="Y391" s="355"/>
      <c r="Z391" s="355"/>
      <c r="AA391" s="355"/>
      <c r="AB391" s="355"/>
      <c r="AC391" s="355"/>
      <c r="AD391" s="355"/>
      <c r="AE391" s="355"/>
      <c r="AF391" s="355"/>
      <c r="AG391" s="355"/>
      <c r="AH391" s="355"/>
      <c r="AI391" s="355"/>
      <c r="AJ391" s="355"/>
      <c r="AK391" s="355"/>
      <c r="AL391" s="355"/>
      <c r="AM391" s="355"/>
      <c r="AN391" s="355"/>
      <c r="AO391" s="355"/>
      <c r="AP391" s="355"/>
      <c r="AQ391" s="355"/>
      <c r="AR391" s="355"/>
      <c r="AS391" s="355"/>
      <c r="AT391" s="356"/>
      <c r="AU391" s="356"/>
      <c r="AV391" s="355"/>
      <c r="AW391" s="355"/>
      <c r="AX391" s="356"/>
      <c r="AY391" s="357"/>
      <c r="AZ391" s="357"/>
      <c r="BA391" s="357"/>
      <c r="BB391" s="358"/>
      <c r="BC391" s="357"/>
      <c r="BD391" s="357"/>
      <c r="BE391" s="358"/>
      <c r="BF391" s="357"/>
      <c r="BG391" s="357"/>
      <c r="BH391" s="357"/>
      <c r="BI391" s="357"/>
      <c r="BJ391" s="357"/>
      <c r="BK391" s="357"/>
      <c r="BL391" s="357"/>
      <c r="BM391" s="358"/>
      <c r="BN391" s="358"/>
      <c r="BO391" s="358"/>
      <c r="BP391" s="358"/>
      <c r="BQ391" s="358"/>
      <c r="BR391" s="358"/>
      <c r="BS391" s="358"/>
      <c r="BT391" s="358"/>
      <c r="BU391" s="358"/>
      <c r="BV391" s="358"/>
      <c r="BW391" s="358"/>
      <c r="BX391" s="355"/>
    </row>
    <row r="392" spans="1:76" ht="19.5" customHeight="1">
      <c r="A392" s="356"/>
      <c r="B392" s="356"/>
      <c r="C392" s="356"/>
      <c r="D392" s="356"/>
      <c r="E392" s="356"/>
      <c r="F392" s="355"/>
      <c r="G392" s="356"/>
      <c r="H392" s="356"/>
      <c r="I392" s="355"/>
      <c r="J392" s="356"/>
      <c r="K392" s="355"/>
      <c r="L392" s="356"/>
      <c r="M392" s="355"/>
      <c r="N392" s="356"/>
      <c r="O392" s="355"/>
      <c r="P392" s="356"/>
      <c r="Q392" s="355"/>
      <c r="R392" s="355"/>
      <c r="S392" s="355"/>
      <c r="T392" s="355"/>
      <c r="U392" s="355"/>
      <c r="V392" s="355"/>
      <c r="W392" s="355"/>
      <c r="X392" s="355"/>
      <c r="Y392" s="355"/>
      <c r="Z392" s="355"/>
      <c r="AA392" s="355"/>
      <c r="AB392" s="355"/>
      <c r="AC392" s="355"/>
      <c r="AD392" s="355"/>
      <c r="AE392" s="355"/>
      <c r="AF392" s="355"/>
      <c r="AG392" s="355"/>
      <c r="AH392" s="355"/>
      <c r="AI392" s="355"/>
      <c r="AJ392" s="355"/>
      <c r="AK392" s="355"/>
      <c r="AL392" s="355"/>
      <c r="AM392" s="355"/>
      <c r="AN392" s="355"/>
      <c r="AO392" s="355"/>
      <c r="AP392" s="355"/>
      <c r="AQ392" s="355"/>
      <c r="AR392" s="355"/>
      <c r="AS392" s="355"/>
      <c r="AT392" s="356"/>
      <c r="AU392" s="356"/>
      <c r="AV392" s="355"/>
      <c r="AW392" s="355"/>
      <c r="AX392" s="356"/>
      <c r="AY392" s="357"/>
      <c r="AZ392" s="357"/>
      <c r="BA392" s="357"/>
      <c r="BB392" s="358"/>
      <c r="BC392" s="357"/>
      <c r="BD392" s="357"/>
      <c r="BE392" s="358"/>
      <c r="BF392" s="357"/>
      <c r="BG392" s="357"/>
      <c r="BH392" s="357"/>
      <c r="BI392" s="357"/>
      <c r="BJ392" s="357"/>
      <c r="BK392" s="357"/>
      <c r="BL392" s="357"/>
      <c r="BM392" s="358"/>
      <c r="BN392" s="358"/>
      <c r="BO392" s="358"/>
      <c r="BP392" s="358"/>
      <c r="BQ392" s="358"/>
      <c r="BR392" s="358"/>
      <c r="BS392" s="358"/>
      <c r="BT392" s="358"/>
      <c r="BU392" s="358"/>
      <c r="BV392" s="358"/>
      <c r="BW392" s="358"/>
      <c r="BX392" s="355"/>
    </row>
    <row r="393" spans="1:76" ht="19.5" customHeight="1">
      <c r="A393" s="356"/>
      <c r="B393" s="356"/>
      <c r="C393" s="356"/>
      <c r="D393" s="356"/>
      <c r="E393" s="356"/>
      <c r="F393" s="355"/>
      <c r="G393" s="356"/>
      <c r="H393" s="356"/>
      <c r="I393" s="355"/>
      <c r="J393" s="356"/>
      <c r="K393" s="355"/>
      <c r="L393" s="356"/>
      <c r="M393" s="355"/>
      <c r="N393" s="356"/>
      <c r="O393" s="355"/>
      <c r="P393" s="356"/>
      <c r="Q393" s="355"/>
      <c r="R393" s="355"/>
      <c r="S393" s="355"/>
      <c r="T393" s="355"/>
      <c r="U393" s="355"/>
      <c r="V393" s="355"/>
      <c r="W393" s="355"/>
      <c r="X393" s="355"/>
      <c r="Y393" s="355"/>
      <c r="Z393" s="355"/>
      <c r="AA393" s="355"/>
      <c r="AB393" s="355"/>
      <c r="AC393" s="355"/>
      <c r="AD393" s="355"/>
      <c r="AE393" s="355"/>
      <c r="AF393" s="355"/>
      <c r="AG393" s="355"/>
      <c r="AH393" s="355"/>
      <c r="AI393" s="355"/>
      <c r="AJ393" s="355"/>
      <c r="AK393" s="355"/>
      <c r="AL393" s="355"/>
      <c r="AM393" s="355"/>
      <c r="AN393" s="355"/>
      <c r="AO393" s="355"/>
      <c r="AP393" s="355"/>
      <c r="AQ393" s="355"/>
      <c r="AR393" s="355"/>
      <c r="AS393" s="355"/>
      <c r="AT393" s="356"/>
      <c r="AU393" s="356"/>
      <c r="AV393" s="355"/>
      <c r="AW393" s="355"/>
      <c r="AX393" s="356"/>
      <c r="AY393" s="357"/>
      <c r="AZ393" s="357"/>
      <c r="BA393" s="357"/>
      <c r="BB393" s="358"/>
      <c r="BC393" s="357"/>
      <c r="BD393" s="357"/>
      <c r="BE393" s="358"/>
      <c r="BF393" s="357"/>
      <c r="BG393" s="357"/>
      <c r="BH393" s="357"/>
      <c r="BI393" s="357"/>
      <c r="BJ393" s="357"/>
      <c r="BK393" s="357"/>
      <c r="BL393" s="357"/>
      <c r="BM393" s="358"/>
      <c r="BN393" s="358"/>
      <c r="BO393" s="358"/>
      <c r="BP393" s="358"/>
      <c r="BQ393" s="358"/>
      <c r="BR393" s="358"/>
      <c r="BS393" s="358"/>
      <c r="BT393" s="358"/>
      <c r="BU393" s="358"/>
      <c r="BV393" s="358"/>
      <c r="BW393" s="358"/>
      <c r="BX393" s="355"/>
    </row>
    <row r="394" spans="1:76" ht="19.5" customHeight="1">
      <c r="A394" s="356"/>
      <c r="B394" s="356"/>
      <c r="C394" s="356"/>
      <c r="D394" s="356"/>
      <c r="E394" s="356"/>
      <c r="F394" s="355"/>
      <c r="G394" s="356"/>
      <c r="H394" s="356"/>
      <c r="I394" s="355"/>
      <c r="J394" s="356"/>
      <c r="K394" s="355"/>
      <c r="L394" s="356"/>
      <c r="M394" s="355"/>
      <c r="N394" s="356"/>
      <c r="O394" s="355"/>
      <c r="P394" s="356"/>
      <c r="Q394" s="355"/>
      <c r="R394" s="355"/>
      <c r="S394" s="355"/>
      <c r="T394" s="355"/>
      <c r="U394" s="355"/>
      <c r="V394" s="355"/>
      <c r="W394" s="355"/>
      <c r="X394" s="355"/>
      <c r="Y394" s="355"/>
      <c r="Z394" s="355"/>
      <c r="AA394" s="355"/>
      <c r="AB394" s="355"/>
      <c r="AC394" s="355"/>
      <c r="AD394" s="355"/>
      <c r="AE394" s="355"/>
      <c r="AF394" s="355"/>
      <c r="AG394" s="355"/>
      <c r="AH394" s="355"/>
      <c r="AI394" s="355"/>
      <c r="AJ394" s="355"/>
      <c r="AK394" s="355"/>
      <c r="AL394" s="355"/>
      <c r="AM394" s="355"/>
      <c r="AN394" s="355"/>
      <c r="AO394" s="355"/>
      <c r="AP394" s="355"/>
      <c r="AQ394" s="355"/>
      <c r="AR394" s="355"/>
      <c r="AS394" s="355"/>
      <c r="AT394" s="356"/>
      <c r="AU394" s="356"/>
      <c r="AV394" s="355"/>
      <c r="AW394" s="355"/>
      <c r="AX394" s="356"/>
      <c r="AY394" s="357"/>
      <c r="AZ394" s="357"/>
      <c r="BA394" s="357"/>
      <c r="BB394" s="358"/>
      <c r="BC394" s="357"/>
      <c r="BD394" s="357"/>
      <c r="BE394" s="358"/>
      <c r="BF394" s="357"/>
      <c r="BG394" s="357"/>
      <c r="BH394" s="357"/>
      <c r="BI394" s="357"/>
      <c r="BJ394" s="357"/>
      <c r="BK394" s="357"/>
      <c r="BL394" s="357"/>
      <c r="BM394" s="358"/>
      <c r="BN394" s="358"/>
      <c r="BO394" s="358"/>
      <c r="BP394" s="358"/>
      <c r="BQ394" s="358"/>
      <c r="BR394" s="358"/>
      <c r="BS394" s="358"/>
      <c r="BT394" s="358"/>
      <c r="BU394" s="358"/>
      <c r="BV394" s="358"/>
      <c r="BW394" s="358"/>
      <c r="BX394" s="355"/>
    </row>
    <row r="395" spans="1:76" ht="19.5" customHeight="1">
      <c r="A395" s="356"/>
      <c r="B395" s="356"/>
      <c r="C395" s="356"/>
      <c r="D395" s="356"/>
      <c r="E395" s="356"/>
      <c r="F395" s="355"/>
      <c r="G395" s="356"/>
      <c r="H395" s="356"/>
      <c r="I395" s="355"/>
      <c r="J395" s="356"/>
      <c r="K395" s="355"/>
      <c r="L395" s="356"/>
      <c r="M395" s="355"/>
      <c r="N395" s="356"/>
      <c r="O395" s="355"/>
      <c r="P395" s="356"/>
      <c r="Q395" s="355"/>
      <c r="R395" s="355"/>
      <c r="S395" s="355"/>
      <c r="T395" s="355"/>
      <c r="U395" s="355"/>
      <c r="V395" s="355"/>
      <c r="W395" s="355"/>
      <c r="X395" s="355"/>
      <c r="Y395" s="355"/>
      <c r="Z395" s="355"/>
      <c r="AA395" s="355"/>
      <c r="AB395" s="355"/>
      <c r="AC395" s="355"/>
      <c r="AD395" s="355"/>
      <c r="AE395" s="355"/>
      <c r="AF395" s="355"/>
      <c r="AG395" s="355"/>
      <c r="AH395" s="355"/>
      <c r="AI395" s="355"/>
      <c r="AJ395" s="355"/>
      <c r="AK395" s="355"/>
      <c r="AL395" s="355"/>
      <c r="AM395" s="355"/>
      <c r="AN395" s="355"/>
      <c r="AO395" s="355"/>
      <c r="AP395" s="355"/>
      <c r="AQ395" s="355"/>
      <c r="AR395" s="355"/>
      <c r="AS395" s="355"/>
      <c r="AT395" s="356"/>
      <c r="AU395" s="356"/>
      <c r="AV395" s="355"/>
      <c r="AW395" s="355"/>
      <c r="AX395" s="356"/>
      <c r="AY395" s="357"/>
      <c r="AZ395" s="357"/>
      <c r="BA395" s="357"/>
      <c r="BB395" s="358"/>
      <c r="BC395" s="357"/>
      <c r="BD395" s="357"/>
      <c r="BE395" s="358"/>
      <c r="BF395" s="357"/>
      <c r="BG395" s="357"/>
      <c r="BH395" s="357"/>
      <c r="BI395" s="357"/>
      <c r="BJ395" s="357"/>
      <c r="BK395" s="357"/>
      <c r="BL395" s="357"/>
      <c r="BM395" s="358"/>
      <c r="BN395" s="358"/>
      <c r="BO395" s="358"/>
      <c r="BP395" s="358"/>
      <c r="BQ395" s="358"/>
      <c r="BR395" s="358"/>
      <c r="BS395" s="358"/>
      <c r="BT395" s="358"/>
      <c r="BU395" s="358"/>
      <c r="BV395" s="358"/>
      <c r="BW395" s="358"/>
      <c r="BX395" s="355"/>
    </row>
    <row r="396" spans="1:76" ht="19.5" customHeight="1">
      <c r="A396" s="356"/>
      <c r="B396" s="356"/>
      <c r="C396" s="356"/>
      <c r="D396" s="356"/>
      <c r="E396" s="356"/>
      <c r="F396" s="355"/>
      <c r="G396" s="356"/>
      <c r="H396" s="356"/>
      <c r="I396" s="355"/>
      <c r="J396" s="356"/>
      <c r="K396" s="355"/>
      <c r="L396" s="356"/>
      <c r="M396" s="355"/>
      <c r="N396" s="356"/>
      <c r="O396" s="355"/>
      <c r="P396" s="356"/>
      <c r="Q396" s="355"/>
      <c r="R396" s="355"/>
      <c r="S396" s="355"/>
      <c r="T396" s="355"/>
      <c r="U396" s="355"/>
      <c r="V396" s="355"/>
      <c r="W396" s="355"/>
      <c r="X396" s="355"/>
      <c r="Y396" s="355"/>
      <c r="Z396" s="355"/>
      <c r="AA396" s="355"/>
      <c r="AB396" s="355"/>
      <c r="AC396" s="355"/>
      <c r="AD396" s="355"/>
      <c r="AE396" s="355"/>
      <c r="AF396" s="355"/>
      <c r="AG396" s="355"/>
      <c r="AH396" s="355"/>
      <c r="AI396" s="355"/>
      <c r="AJ396" s="355"/>
      <c r="AK396" s="355"/>
      <c r="AL396" s="355"/>
      <c r="AM396" s="355"/>
      <c r="AN396" s="355"/>
      <c r="AO396" s="355"/>
      <c r="AP396" s="355"/>
      <c r="AQ396" s="355"/>
      <c r="AR396" s="355"/>
      <c r="AS396" s="355"/>
      <c r="AT396" s="356"/>
      <c r="AU396" s="356"/>
      <c r="AV396" s="355"/>
      <c r="AW396" s="355"/>
      <c r="AX396" s="356"/>
      <c r="AY396" s="357"/>
      <c r="AZ396" s="357"/>
      <c r="BA396" s="357"/>
      <c r="BB396" s="358"/>
      <c r="BC396" s="357"/>
      <c r="BD396" s="357"/>
      <c r="BE396" s="358"/>
      <c r="BF396" s="357"/>
      <c r="BG396" s="357"/>
      <c r="BH396" s="357"/>
      <c r="BI396" s="357"/>
      <c r="BJ396" s="357"/>
      <c r="BK396" s="357"/>
      <c r="BL396" s="357"/>
      <c r="BM396" s="358"/>
      <c r="BN396" s="358"/>
      <c r="BO396" s="358"/>
      <c r="BP396" s="358"/>
      <c r="BQ396" s="358"/>
      <c r="BR396" s="358"/>
      <c r="BS396" s="358"/>
      <c r="BT396" s="358"/>
      <c r="BU396" s="358"/>
      <c r="BV396" s="358"/>
      <c r="BW396" s="358"/>
      <c r="BX396" s="355"/>
    </row>
    <row r="397" spans="1:76" ht="19.5" customHeight="1">
      <c r="A397" s="356"/>
      <c r="B397" s="356"/>
      <c r="C397" s="356"/>
      <c r="D397" s="356"/>
      <c r="E397" s="356"/>
      <c r="F397" s="355"/>
      <c r="G397" s="356"/>
      <c r="H397" s="356"/>
      <c r="I397" s="355"/>
      <c r="J397" s="356"/>
      <c r="K397" s="355"/>
      <c r="L397" s="356"/>
      <c r="M397" s="355"/>
      <c r="N397" s="356"/>
      <c r="O397" s="355"/>
      <c r="P397" s="356"/>
      <c r="Q397" s="355"/>
      <c r="R397" s="355"/>
      <c r="S397" s="355"/>
      <c r="T397" s="355"/>
      <c r="U397" s="355"/>
      <c r="V397" s="355"/>
      <c r="W397" s="355"/>
      <c r="X397" s="355"/>
      <c r="Y397" s="355"/>
      <c r="Z397" s="355"/>
      <c r="AA397" s="355"/>
      <c r="AB397" s="355"/>
      <c r="AC397" s="355"/>
      <c r="AD397" s="355"/>
      <c r="AE397" s="355"/>
      <c r="AF397" s="355"/>
      <c r="AG397" s="355"/>
      <c r="AH397" s="355"/>
      <c r="AI397" s="355"/>
      <c r="AJ397" s="355"/>
      <c r="AK397" s="355"/>
      <c r="AL397" s="355"/>
      <c r="AM397" s="355"/>
      <c r="AN397" s="355"/>
      <c r="AO397" s="355"/>
      <c r="AP397" s="355"/>
      <c r="AQ397" s="355"/>
      <c r="AR397" s="355"/>
      <c r="AS397" s="355"/>
      <c r="AT397" s="356"/>
      <c r="AU397" s="356"/>
      <c r="AV397" s="355"/>
      <c r="AW397" s="355"/>
      <c r="AX397" s="356"/>
      <c r="AY397" s="357"/>
      <c r="AZ397" s="357"/>
      <c r="BA397" s="357"/>
      <c r="BB397" s="358"/>
      <c r="BC397" s="357"/>
      <c r="BD397" s="357"/>
      <c r="BE397" s="358"/>
      <c r="BF397" s="357"/>
      <c r="BG397" s="357"/>
      <c r="BH397" s="357"/>
      <c r="BI397" s="357"/>
      <c r="BJ397" s="357"/>
      <c r="BK397" s="357"/>
      <c r="BL397" s="357"/>
      <c r="BM397" s="358"/>
      <c r="BN397" s="358"/>
      <c r="BO397" s="358"/>
      <c r="BP397" s="358"/>
      <c r="BQ397" s="358"/>
      <c r="BR397" s="358"/>
      <c r="BS397" s="358"/>
      <c r="BT397" s="358"/>
      <c r="BU397" s="358"/>
      <c r="BV397" s="358"/>
      <c r="BW397" s="358"/>
      <c r="BX397" s="355"/>
    </row>
    <row r="398" spans="1:76" ht="19.5" customHeight="1">
      <c r="A398" s="356"/>
      <c r="B398" s="356"/>
      <c r="C398" s="356"/>
      <c r="D398" s="356"/>
      <c r="E398" s="356"/>
      <c r="F398" s="355"/>
      <c r="G398" s="356"/>
      <c r="H398" s="356"/>
      <c r="I398" s="355"/>
      <c r="J398" s="356"/>
      <c r="K398" s="355"/>
      <c r="L398" s="356"/>
      <c r="M398" s="355"/>
      <c r="N398" s="356"/>
      <c r="O398" s="355"/>
      <c r="P398" s="356"/>
      <c r="Q398" s="355"/>
      <c r="R398" s="355"/>
      <c r="S398" s="355"/>
      <c r="T398" s="355"/>
      <c r="U398" s="355"/>
      <c r="V398" s="355"/>
      <c r="W398" s="355"/>
      <c r="X398" s="355"/>
      <c r="Y398" s="355"/>
      <c r="Z398" s="355"/>
      <c r="AA398" s="355"/>
      <c r="AB398" s="355"/>
      <c r="AC398" s="355"/>
      <c r="AD398" s="355"/>
      <c r="AE398" s="355"/>
      <c r="AF398" s="355"/>
      <c r="AG398" s="355"/>
      <c r="AH398" s="355"/>
      <c r="AI398" s="355"/>
      <c r="AJ398" s="355"/>
      <c r="AK398" s="355"/>
      <c r="AL398" s="355"/>
      <c r="AM398" s="355"/>
      <c r="AN398" s="355"/>
      <c r="AO398" s="355"/>
      <c r="AP398" s="355"/>
      <c r="AQ398" s="355"/>
      <c r="AR398" s="355"/>
      <c r="AS398" s="355"/>
      <c r="AT398" s="356"/>
      <c r="AU398" s="356"/>
      <c r="AV398" s="355"/>
      <c r="AW398" s="355"/>
      <c r="AX398" s="356"/>
      <c r="AY398" s="357"/>
      <c r="AZ398" s="357"/>
      <c r="BA398" s="357"/>
      <c r="BB398" s="358"/>
      <c r="BC398" s="357"/>
      <c r="BD398" s="357"/>
      <c r="BE398" s="358"/>
      <c r="BF398" s="357"/>
      <c r="BG398" s="357"/>
      <c r="BH398" s="357"/>
      <c r="BI398" s="357"/>
      <c r="BJ398" s="357"/>
      <c r="BK398" s="357"/>
      <c r="BL398" s="357"/>
      <c r="BM398" s="358"/>
      <c r="BN398" s="358"/>
      <c r="BO398" s="358"/>
      <c r="BP398" s="358"/>
      <c r="BQ398" s="358"/>
      <c r="BR398" s="358"/>
      <c r="BS398" s="358"/>
      <c r="BT398" s="358"/>
      <c r="BU398" s="358"/>
      <c r="BV398" s="358"/>
      <c r="BW398" s="358"/>
      <c r="BX398" s="355"/>
    </row>
    <row r="399" spans="1:76" ht="19.5" customHeight="1">
      <c r="A399" s="356"/>
      <c r="B399" s="356"/>
      <c r="C399" s="356"/>
      <c r="D399" s="356"/>
      <c r="E399" s="356"/>
      <c r="F399" s="355"/>
      <c r="G399" s="356"/>
      <c r="H399" s="356"/>
      <c r="I399" s="355"/>
      <c r="J399" s="356"/>
      <c r="K399" s="355"/>
      <c r="L399" s="356"/>
      <c r="M399" s="355"/>
      <c r="N399" s="356"/>
      <c r="O399" s="355"/>
      <c r="P399" s="356"/>
      <c r="Q399" s="355"/>
      <c r="R399" s="355"/>
      <c r="S399" s="355"/>
      <c r="T399" s="355"/>
      <c r="U399" s="355"/>
      <c r="V399" s="355"/>
      <c r="W399" s="355"/>
      <c r="X399" s="355"/>
      <c r="Y399" s="355"/>
      <c r="Z399" s="355"/>
      <c r="AA399" s="355"/>
      <c r="AB399" s="355"/>
      <c r="AC399" s="355"/>
      <c r="AD399" s="355"/>
      <c r="AE399" s="355"/>
      <c r="AF399" s="355"/>
      <c r="AG399" s="355"/>
      <c r="AH399" s="355"/>
      <c r="AI399" s="355"/>
      <c r="AJ399" s="355"/>
      <c r="AK399" s="355"/>
      <c r="AL399" s="355"/>
      <c r="AM399" s="355"/>
      <c r="AN399" s="355"/>
      <c r="AO399" s="355"/>
      <c r="AP399" s="355"/>
      <c r="AQ399" s="355"/>
      <c r="AR399" s="355"/>
      <c r="AS399" s="355"/>
      <c r="AT399" s="356"/>
      <c r="AU399" s="356"/>
      <c r="AV399" s="355"/>
      <c r="AW399" s="355"/>
      <c r="AX399" s="356"/>
      <c r="AY399" s="357"/>
      <c r="AZ399" s="357"/>
      <c r="BA399" s="357"/>
      <c r="BB399" s="358"/>
      <c r="BC399" s="357"/>
      <c r="BD399" s="357"/>
      <c r="BE399" s="358"/>
      <c r="BF399" s="357"/>
      <c r="BG399" s="357"/>
      <c r="BH399" s="357"/>
      <c r="BI399" s="357"/>
      <c r="BJ399" s="357"/>
      <c r="BK399" s="357"/>
      <c r="BL399" s="357"/>
      <c r="BM399" s="358"/>
      <c r="BN399" s="358"/>
      <c r="BO399" s="358"/>
      <c r="BP399" s="358"/>
      <c r="BQ399" s="358"/>
      <c r="BR399" s="358"/>
      <c r="BS399" s="358"/>
      <c r="BT399" s="358"/>
      <c r="BU399" s="358"/>
      <c r="BV399" s="358"/>
      <c r="BW399" s="358"/>
      <c r="BX399" s="355"/>
    </row>
    <row r="400" spans="1:76" ht="19.5" customHeight="1">
      <c r="A400" s="356"/>
      <c r="B400" s="356"/>
      <c r="C400" s="356"/>
      <c r="D400" s="356"/>
      <c r="E400" s="356"/>
      <c r="F400" s="355"/>
      <c r="G400" s="356"/>
      <c r="H400" s="356"/>
      <c r="I400" s="355"/>
      <c r="J400" s="356"/>
      <c r="K400" s="355"/>
      <c r="L400" s="356"/>
      <c r="M400" s="355"/>
      <c r="N400" s="356"/>
      <c r="O400" s="355"/>
      <c r="P400" s="356"/>
      <c r="Q400" s="355"/>
      <c r="R400" s="355"/>
      <c r="S400" s="355"/>
      <c r="T400" s="355"/>
      <c r="U400" s="355"/>
      <c r="V400" s="355"/>
      <c r="W400" s="355"/>
      <c r="X400" s="355"/>
      <c r="Y400" s="355"/>
      <c r="Z400" s="355"/>
      <c r="AA400" s="355"/>
      <c r="AB400" s="355"/>
      <c r="AC400" s="355"/>
      <c r="AD400" s="355"/>
      <c r="AE400" s="355"/>
      <c r="AF400" s="355"/>
      <c r="AG400" s="355"/>
      <c r="AH400" s="355"/>
      <c r="AI400" s="355"/>
      <c r="AJ400" s="355"/>
      <c r="AK400" s="355"/>
      <c r="AL400" s="355"/>
      <c r="AM400" s="355"/>
      <c r="AN400" s="355"/>
      <c r="AO400" s="355"/>
      <c r="AP400" s="355"/>
      <c r="AQ400" s="355"/>
      <c r="AR400" s="355"/>
      <c r="AS400" s="355"/>
      <c r="AT400" s="356"/>
      <c r="AU400" s="356"/>
      <c r="AV400" s="355"/>
      <c r="AW400" s="355"/>
      <c r="AX400" s="356"/>
      <c r="AY400" s="357"/>
      <c r="AZ400" s="357"/>
      <c r="BA400" s="357"/>
      <c r="BB400" s="358"/>
      <c r="BC400" s="357"/>
      <c r="BD400" s="357"/>
      <c r="BE400" s="358"/>
      <c r="BF400" s="357"/>
      <c r="BG400" s="357"/>
      <c r="BH400" s="357"/>
      <c r="BI400" s="357"/>
      <c r="BJ400" s="357"/>
      <c r="BK400" s="357"/>
      <c r="BL400" s="357"/>
      <c r="BM400" s="358"/>
      <c r="BN400" s="358"/>
      <c r="BO400" s="358"/>
      <c r="BP400" s="358"/>
      <c r="BQ400" s="358"/>
      <c r="BR400" s="358"/>
      <c r="BS400" s="358"/>
      <c r="BT400" s="358"/>
      <c r="BU400" s="358"/>
      <c r="BV400" s="358"/>
      <c r="BW400" s="358"/>
      <c r="BX400" s="355"/>
    </row>
    <row r="401" spans="1:76" ht="19.5" customHeight="1">
      <c r="A401" s="356"/>
      <c r="B401" s="356"/>
      <c r="C401" s="356"/>
      <c r="D401" s="356"/>
      <c r="E401" s="356"/>
      <c r="F401" s="355"/>
      <c r="G401" s="356"/>
      <c r="H401" s="356"/>
      <c r="I401" s="355"/>
      <c r="J401" s="356"/>
      <c r="K401" s="355"/>
      <c r="L401" s="356"/>
      <c r="M401" s="355"/>
      <c r="N401" s="356"/>
      <c r="O401" s="355"/>
      <c r="P401" s="356"/>
      <c r="Q401" s="355"/>
      <c r="R401" s="355"/>
      <c r="S401" s="355"/>
      <c r="T401" s="355"/>
      <c r="U401" s="355"/>
      <c r="V401" s="355"/>
      <c r="W401" s="355"/>
      <c r="X401" s="355"/>
      <c r="Y401" s="355"/>
      <c r="Z401" s="355"/>
      <c r="AA401" s="355"/>
      <c r="AB401" s="355"/>
      <c r="AC401" s="355"/>
      <c r="AD401" s="355"/>
      <c r="AE401" s="355"/>
      <c r="AF401" s="355"/>
      <c r="AG401" s="355"/>
      <c r="AH401" s="355"/>
      <c r="AI401" s="355"/>
      <c r="AJ401" s="355"/>
      <c r="AK401" s="355"/>
      <c r="AL401" s="355"/>
      <c r="AM401" s="355"/>
      <c r="AN401" s="355"/>
      <c r="AO401" s="355"/>
      <c r="AP401" s="355"/>
      <c r="AQ401" s="355"/>
      <c r="AR401" s="355"/>
      <c r="AS401" s="355"/>
      <c r="AT401" s="356"/>
      <c r="AU401" s="356"/>
      <c r="AV401" s="355"/>
      <c r="AW401" s="355"/>
      <c r="AX401" s="356"/>
      <c r="AY401" s="357"/>
      <c r="AZ401" s="357"/>
      <c r="BA401" s="357"/>
      <c r="BB401" s="358"/>
      <c r="BC401" s="357"/>
      <c r="BD401" s="357"/>
      <c r="BE401" s="358"/>
      <c r="BF401" s="357"/>
      <c r="BG401" s="357"/>
      <c r="BH401" s="357"/>
      <c r="BI401" s="357"/>
      <c r="BJ401" s="357"/>
      <c r="BK401" s="357"/>
      <c r="BL401" s="357"/>
      <c r="BM401" s="358"/>
      <c r="BN401" s="358"/>
      <c r="BO401" s="358"/>
      <c r="BP401" s="358"/>
      <c r="BQ401" s="358"/>
      <c r="BR401" s="358"/>
      <c r="BS401" s="358"/>
      <c r="BT401" s="358"/>
      <c r="BU401" s="358"/>
      <c r="BV401" s="358"/>
      <c r="BW401" s="358"/>
      <c r="BX401" s="355"/>
    </row>
    <row r="402" spans="1:76" ht="19.5" customHeight="1">
      <c r="A402" s="356"/>
      <c r="B402" s="356"/>
      <c r="C402" s="356"/>
      <c r="D402" s="356"/>
      <c r="E402" s="356"/>
      <c r="F402" s="355"/>
      <c r="G402" s="356"/>
      <c r="H402" s="356"/>
      <c r="I402" s="355"/>
      <c r="J402" s="356"/>
      <c r="K402" s="355"/>
      <c r="L402" s="356"/>
      <c r="M402" s="355"/>
      <c r="N402" s="356"/>
      <c r="O402" s="355"/>
      <c r="P402" s="356"/>
      <c r="Q402" s="355"/>
      <c r="R402" s="355"/>
      <c r="S402" s="355"/>
      <c r="T402" s="355"/>
      <c r="U402" s="355"/>
      <c r="V402" s="355"/>
      <c r="W402" s="355"/>
      <c r="X402" s="355"/>
      <c r="Y402" s="355"/>
      <c r="Z402" s="355"/>
      <c r="AA402" s="355"/>
      <c r="AB402" s="355"/>
      <c r="AC402" s="355"/>
      <c r="AD402" s="355"/>
      <c r="AE402" s="355"/>
      <c r="AF402" s="355"/>
      <c r="AG402" s="355"/>
      <c r="AH402" s="355"/>
      <c r="AI402" s="355"/>
      <c r="AJ402" s="355"/>
      <c r="AK402" s="355"/>
      <c r="AL402" s="355"/>
      <c r="AM402" s="355"/>
      <c r="AN402" s="355"/>
      <c r="AO402" s="355"/>
      <c r="AP402" s="355"/>
      <c r="AQ402" s="355"/>
      <c r="AR402" s="355"/>
      <c r="AS402" s="355"/>
      <c r="AT402" s="356"/>
      <c r="AU402" s="356"/>
      <c r="AV402" s="355"/>
      <c r="AW402" s="355"/>
      <c r="AX402" s="356"/>
      <c r="AY402" s="357"/>
      <c r="AZ402" s="357"/>
      <c r="BA402" s="357"/>
      <c r="BB402" s="358"/>
      <c r="BC402" s="357"/>
      <c r="BD402" s="357"/>
      <c r="BE402" s="358"/>
      <c r="BF402" s="357"/>
      <c r="BG402" s="357"/>
      <c r="BH402" s="357"/>
      <c r="BI402" s="357"/>
      <c r="BJ402" s="357"/>
      <c r="BK402" s="357"/>
      <c r="BL402" s="357"/>
      <c r="BM402" s="358"/>
      <c r="BN402" s="358"/>
      <c r="BO402" s="358"/>
      <c r="BP402" s="358"/>
      <c r="BQ402" s="358"/>
      <c r="BR402" s="358"/>
      <c r="BS402" s="358"/>
      <c r="BT402" s="358"/>
      <c r="BU402" s="358"/>
      <c r="BV402" s="358"/>
      <c r="BW402" s="358"/>
      <c r="BX402" s="355"/>
    </row>
    <row r="403" spans="1:76" ht="19.5" customHeight="1">
      <c r="A403" s="356"/>
      <c r="B403" s="356"/>
      <c r="C403" s="356"/>
      <c r="D403" s="356"/>
      <c r="E403" s="356"/>
      <c r="F403" s="355"/>
      <c r="G403" s="356"/>
      <c r="H403" s="356"/>
      <c r="I403" s="355"/>
      <c r="J403" s="356"/>
      <c r="K403" s="355"/>
      <c r="L403" s="356"/>
      <c r="M403" s="355"/>
      <c r="N403" s="356"/>
      <c r="O403" s="355"/>
      <c r="P403" s="356"/>
      <c r="Q403" s="355"/>
      <c r="R403" s="355"/>
      <c r="S403" s="355"/>
      <c r="T403" s="355"/>
      <c r="U403" s="355"/>
      <c r="V403" s="355"/>
      <c r="W403" s="355"/>
      <c r="X403" s="355"/>
      <c r="Y403" s="355"/>
      <c r="Z403" s="355"/>
      <c r="AA403" s="355"/>
      <c r="AB403" s="355"/>
      <c r="AC403" s="355"/>
      <c r="AD403" s="355"/>
      <c r="AE403" s="355"/>
      <c r="AF403" s="355"/>
      <c r="AG403" s="355"/>
      <c r="AH403" s="355"/>
      <c r="AI403" s="355"/>
      <c r="AJ403" s="355"/>
      <c r="AK403" s="355"/>
      <c r="AL403" s="355"/>
      <c r="AM403" s="355"/>
      <c r="AN403" s="355"/>
      <c r="AO403" s="355"/>
      <c r="AP403" s="355"/>
      <c r="AQ403" s="355"/>
      <c r="AR403" s="355"/>
      <c r="AS403" s="355"/>
      <c r="AT403" s="356"/>
      <c r="AU403" s="356"/>
      <c r="AV403" s="355"/>
      <c r="AW403" s="355"/>
      <c r="AX403" s="356"/>
      <c r="AY403" s="357"/>
      <c r="AZ403" s="357"/>
      <c r="BA403" s="357"/>
      <c r="BB403" s="358"/>
      <c r="BC403" s="357"/>
      <c r="BD403" s="357"/>
      <c r="BE403" s="358"/>
      <c r="BF403" s="357"/>
      <c r="BG403" s="357"/>
      <c r="BH403" s="357"/>
      <c r="BI403" s="357"/>
      <c r="BJ403" s="357"/>
      <c r="BK403" s="357"/>
      <c r="BL403" s="357"/>
      <c r="BM403" s="358"/>
      <c r="BN403" s="358"/>
      <c r="BO403" s="358"/>
      <c r="BP403" s="358"/>
      <c r="BQ403" s="358"/>
      <c r="BR403" s="358"/>
      <c r="BS403" s="358"/>
      <c r="BT403" s="358"/>
      <c r="BU403" s="358"/>
      <c r="BV403" s="358"/>
      <c r="BW403" s="358"/>
      <c r="BX403" s="355"/>
    </row>
    <row r="404" spans="1:76" ht="19.5" customHeight="1">
      <c r="A404" s="356"/>
      <c r="B404" s="356"/>
      <c r="C404" s="356"/>
      <c r="D404" s="356"/>
      <c r="E404" s="356"/>
      <c r="F404" s="355"/>
      <c r="G404" s="356"/>
      <c r="H404" s="356"/>
      <c r="I404" s="355"/>
      <c r="J404" s="356"/>
      <c r="K404" s="355"/>
      <c r="L404" s="356"/>
      <c r="M404" s="355"/>
      <c r="N404" s="356"/>
      <c r="O404" s="355"/>
      <c r="P404" s="356"/>
      <c r="Q404" s="355"/>
      <c r="R404" s="355"/>
      <c r="S404" s="355"/>
      <c r="T404" s="355"/>
      <c r="U404" s="355"/>
      <c r="V404" s="355"/>
      <c r="W404" s="355"/>
      <c r="X404" s="355"/>
      <c r="Y404" s="355"/>
      <c r="Z404" s="355"/>
      <c r="AA404" s="355"/>
      <c r="AB404" s="355"/>
      <c r="AC404" s="355"/>
      <c r="AD404" s="355"/>
      <c r="AE404" s="355"/>
      <c r="AF404" s="355"/>
      <c r="AG404" s="355"/>
      <c r="AH404" s="355"/>
      <c r="AI404" s="355"/>
      <c r="AJ404" s="355"/>
      <c r="AK404" s="355"/>
      <c r="AL404" s="355"/>
      <c r="AM404" s="355"/>
      <c r="AN404" s="355"/>
      <c r="AO404" s="355"/>
      <c r="AP404" s="355"/>
      <c r="AQ404" s="355"/>
      <c r="AR404" s="355"/>
      <c r="AS404" s="355"/>
      <c r="AT404" s="356"/>
      <c r="AU404" s="356"/>
      <c r="AV404" s="355"/>
      <c r="AW404" s="355"/>
      <c r="AX404" s="356"/>
      <c r="AY404" s="357"/>
      <c r="AZ404" s="357"/>
      <c r="BA404" s="357"/>
      <c r="BB404" s="358"/>
      <c r="BC404" s="357"/>
      <c r="BD404" s="357"/>
      <c r="BE404" s="358"/>
      <c r="BF404" s="357"/>
      <c r="BG404" s="357"/>
      <c r="BH404" s="357"/>
      <c r="BI404" s="357"/>
      <c r="BJ404" s="357"/>
      <c r="BK404" s="357"/>
      <c r="BL404" s="357"/>
      <c r="BM404" s="358"/>
      <c r="BN404" s="358"/>
      <c r="BO404" s="358"/>
      <c r="BP404" s="358"/>
      <c r="BQ404" s="358"/>
      <c r="BR404" s="358"/>
      <c r="BS404" s="358"/>
      <c r="BT404" s="358"/>
      <c r="BU404" s="358"/>
      <c r="BV404" s="358"/>
      <c r="BW404" s="358"/>
      <c r="BX404" s="355"/>
    </row>
    <row r="405" spans="1:76" ht="19.5" customHeight="1">
      <c r="A405" s="356"/>
      <c r="B405" s="356"/>
      <c r="C405" s="356"/>
      <c r="D405" s="356"/>
      <c r="E405" s="356"/>
      <c r="F405" s="355"/>
      <c r="G405" s="356"/>
      <c r="H405" s="356"/>
      <c r="I405" s="355"/>
      <c r="J405" s="356"/>
      <c r="K405" s="355"/>
      <c r="L405" s="356"/>
      <c r="M405" s="355"/>
      <c r="N405" s="356"/>
      <c r="O405" s="355"/>
      <c r="P405" s="356"/>
      <c r="Q405" s="355"/>
      <c r="R405" s="355"/>
      <c r="S405" s="355"/>
      <c r="T405" s="355"/>
      <c r="U405" s="355"/>
      <c r="V405" s="355"/>
      <c r="W405" s="355"/>
      <c r="X405" s="355"/>
      <c r="Y405" s="355"/>
      <c r="Z405" s="355"/>
      <c r="AA405" s="355"/>
      <c r="AB405" s="355"/>
      <c r="AC405" s="355"/>
      <c r="AD405" s="355"/>
      <c r="AE405" s="355"/>
      <c r="AF405" s="355"/>
      <c r="AG405" s="355"/>
      <c r="AH405" s="355"/>
      <c r="AI405" s="355"/>
      <c r="AJ405" s="355"/>
      <c r="AK405" s="355"/>
      <c r="AL405" s="355"/>
      <c r="AM405" s="355"/>
      <c r="AN405" s="355"/>
      <c r="AO405" s="355"/>
      <c r="AP405" s="355"/>
      <c r="AQ405" s="355"/>
      <c r="AR405" s="355"/>
      <c r="AS405" s="355"/>
      <c r="AT405" s="356"/>
      <c r="AU405" s="356"/>
      <c r="AV405" s="355"/>
      <c r="AW405" s="355"/>
      <c r="AX405" s="356"/>
      <c r="AY405" s="357"/>
      <c r="AZ405" s="357"/>
      <c r="BA405" s="357"/>
      <c r="BB405" s="358"/>
      <c r="BC405" s="357"/>
      <c r="BD405" s="357"/>
      <c r="BE405" s="358"/>
      <c r="BF405" s="357"/>
      <c r="BG405" s="357"/>
      <c r="BH405" s="357"/>
      <c r="BI405" s="357"/>
      <c r="BJ405" s="357"/>
      <c r="BK405" s="357"/>
      <c r="BL405" s="357"/>
      <c r="BM405" s="358"/>
      <c r="BN405" s="358"/>
      <c r="BO405" s="358"/>
      <c r="BP405" s="358"/>
      <c r="BQ405" s="358"/>
      <c r="BR405" s="358"/>
      <c r="BS405" s="358"/>
      <c r="BT405" s="358"/>
      <c r="BU405" s="358"/>
      <c r="BV405" s="358"/>
      <c r="BW405" s="358"/>
      <c r="BX405" s="355"/>
    </row>
    <row r="406" spans="1:76" ht="19.5" customHeight="1">
      <c r="A406" s="356"/>
      <c r="B406" s="356"/>
      <c r="C406" s="356"/>
      <c r="D406" s="356"/>
      <c r="E406" s="356"/>
      <c r="F406" s="355"/>
      <c r="G406" s="356"/>
      <c r="H406" s="356"/>
      <c r="I406" s="355"/>
      <c r="J406" s="356"/>
      <c r="K406" s="355"/>
      <c r="L406" s="356"/>
      <c r="M406" s="355"/>
      <c r="N406" s="356"/>
      <c r="O406" s="355"/>
      <c r="P406" s="356"/>
      <c r="Q406" s="355"/>
      <c r="R406" s="355"/>
      <c r="S406" s="355"/>
      <c r="T406" s="355"/>
      <c r="U406" s="355"/>
      <c r="V406" s="355"/>
      <c r="W406" s="355"/>
      <c r="X406" s="355"/>
      <c r="Y406" s="355"/>
      <c r="Z406" s="355"/>
      <c r="AA406" s="355"/>
      <c r="AB406" s="355"/>
      <c r="AC406" s="355"/>
      <c r="AD406" s="355"/>
      <c r="AE406" s="355"/>
      <c r="AF406" s="355"/>
      <c r="AG406" s="355"/>
      <c r="AH406" s="355"/>
      <c r="AI406" s="355"/>
      <c r="AJ406" s="355"/>
      <c r="AK406" s="355"/>
      <c r="AL406" s="355"/>
      <c r="AM406" s="355"/>
      <c r="AN406" s="355"/>
      <c r="AO406" s="355"/>
      <c r="AP406" s="355"/>
      <c r="AQ406" s="355"/>
      <c r="AR406" s="355"/>
      <c r="AS406" s="355"/>
      <c r="AT406" s="356"/>
      <c r="AU406" s="356"/>
      <c r="AV406" s="355"/>
      <c r="AW406" s="355"/>
      <c r="AX406" s="356"/>
      <c r="AY406" s="357"/>
      <c r="AZ406" s="357"/>
      <c r="BA406" s="357"/>
      <c r="BB406" s="358"/>
      <c r="BC406" s="357"/>
      <c r="BD406" s="357"/>
      <c r="BE406" s="358"/>
      <c r="BF406" s="357"/>
      <c r="BG406" s="357"/>
      <c r="BH406" s="357"/>
      <c r="BI406" s="357"/>
      <c r="BJ406" s="357"/>
      <c r="BK406" s="357"/>
      <c r="BL406" s="357"/>
      <c r="BM406" s="358"/>
      <c r="BN406" s="358"/>
      <c r="BO406" s="358"/>
      <c r="BP406" s="358"/>
      <c r="BQ406" s="358"/>
      <c r="BR406" s="358"/>
      <c r="BS406" s="358"/>
      <c r="BT406" s="358"/>
      <c r="BU406" s="358"/>
      <c r="BV406" s="358"/>
      <c r="BW406" s="358"/>
      <c r="BX406" s="355"/>
    </row>
    <row r="407" spans="1:76" ht="19.5" customHeight="1">
      <c r="A407" s="356"/>
      <c r="B407" s="356"/>
      <c r="C407" s="356"/>
      <c r="D407" s="356"/>
      <c r="E407" s="356"/>
      <c r="F407" s="355"/>
      <c r="G407" s="356"/>
      <c r="H407" s="356"/>
      <c r="I407" s="355"/>
      <c r="J407" s="356"/>
      <c r="K407" s="355"/>
      <c r="L407" s="356"/>
      <c r="M407" s="355"/>
      <c r="N407" s="356"/>
      <c r="O407" s="355"/>
      <c r="P407" s="356"/>
      <c r="Q407" s="355"/>
      <c r="R407" s="355"/>
      <c r="S407" s="355"/>
      <c r="T407" s="355"/>
      <c r="U407" s="355"/>
      <c r="V407" s="355"/>
      <c r="W407" s="355"/>
      <c r="X407" s="355"/>
      <c r="Y407" s="355"/>
      <c r="Z407" s="355"/>
      <c r="AA407" s="355"/>
      <c r="AB407" s="355"/>
      <c r="AC407" s="355"/>
      <c r="AD407" s="355"/>
      <c r="AE407" s="355"/>
      <c r="AF407" s="355"/>
      <c r="AG407" s="355"/>
      <c r="AH407" s="355"/>
      <c r="AI407" s="355"/>
      <c r="AJ407" s="355"/>
      <c r="AK407" s="355"/>
      <c r="AL407" s="355"/>
      <c r="AM407" s="355"/>
      <c r="AN407" s="355"/>
      <c r="AO407" s="355"/>
      <c r="AP407" s="355"/>
      <c r="AQ407" s="355"/>
      <c r="AR407" s="355"/>
      <c r="AS407" s="355"/>
      <c r="AT407" s="356"/>
      <c r="AU407" s="356"/>
      <c r="AV407" s="355"/>
      <c r="AW407" s="355"/>
      <c r="AX407" s="356"/>
      <c r="AY407" s="357"/>
      <c r="AZ407" s="357"/>
      <c r="BA407" s="357"/>
      <c r="BB407" s="358"/>
      <c r="BC407" s="357"/>
      <c r="BD407" s="357"/>
      <c r="BE407" s="358"/>
      <c r="BF407" s="357"/>
      <c r="BG407" s="357"/>
      <c r="BH407" s="357"/>
      <c r="BI407" s="357"/>
      <c r="BJ407" s="357"/>
      <c r="BK407" s="357"/>
      <c r="BL407" s="357"/>
      <c r="BM407" s="358"/>
      <c r="BN407" s="358"/>
      <c r="BO407" s="358"/>
      <c r="BP407" s="358"/>
      <c r="BQ407" s="358"/>
      <c r="BR407" s="358"/>
      <c r="BS407" s="358"/>
      <c r="BT407" s="358"/>
      <c r="BU407" s="358"/>
      <c r="BV407" s="358"/>
      <c r="BW407" s="358"/>
      <c r="BX407" s="355"/>
    </row>
    <row r="408" spans="1:76" ht="19.5" customHeight="1">
      <c r="A408" s="356"/>
      <c r="B408" s="356"/>
      <c r="C408" s="356"/>
      <c r="D408" s="356"/>
      <c r="E408" s="356"/>
      <c r="F408" s="355"/>
      <c r="G408" s="356"/>
      <c r="H408" s="356"/>
      <c r="I408" s="355"/>
      <c r="J408" s="356"/>
      <c r="K408" s="355"/>
      <c r="L408" s="356"/>
      <c r="M408" s="355"/>
      <c r="N408" s="356"/>
      <c r="O408" s="355"/>
      <c r="P408" s="356"/>
      <c r="Q408" s="355"/>
      <c r="R408" s="355"/>
      <c r="S408" s="355"/>
      <c r="T408" s="355"/>
      <c r="U408" s="355"/>
      <c r="V408" s="355"/>
      <c r="W408" s="355"/>
      <c r="X408" s="355"/>
      <c r="Y408" s="355"/>
      <c r="Z408" s="355"/>
      <c r="AA408" s="355"/>
      <c r="AB408" s="355"/>
      <c r="AC408" s="355"/>
      <c r="AD408" s="355"/>
      <c r="AE408" s="355"/>
      <c r="AF408" s="355"/>
      <c r="AG408" s="355"/>
      <c r="AH408" s="355"/>
      <c r="AI408" s="355"/>
      <c r="AJ408" s="355"/>
      <c r="AK408" s="355"/>
      <c r="AL408" s="355"/>
      <c r="AM408" s="355"/>
      <c r="AN408" s="355"/>
      <c r="AO408" s="355"/>
      <c r="AP408" s="355"/>
      <c r="AQ408" s="355"/>
      <c r="AR408" s="355"/>
      <c r="AS408" s="355"/>
      <c r="AT408" s="356"/>
      <c r="AU408" s="356"/>
      <c r="AV408" s="355"/>
      <c r="AW408" s="355"/>
      <c r="AX408" s="356"/>
      <c r="AY408" s="357"/>
      <c r="AZ408" s="357"/>
      <c r="BA408" s="357"/>
      <c r="BB408" s="358"/>
      <c r="BC408" s="357"/>
      <c r="BD408" s="357"/>
      <c r="BE408" s="358"/>
      <c r="BF408" s="357"/>
      <c r="BG408" s="357"/>
      <c r="BH408" s="357"/>
      <c r="BI408" s="357"/>
      <c r="BJ408" s="357"/>
      <c r="BK408" s="357"/>
      <c r="BL408" s="357"/>
      <c r="BM408" s="358"/>
      <c r="BN408" s="358"/>
      <c r="BO408" s="358"/>
      <c r="BP408" s="358"/>
      <c r="BQ408" s="358"/>
      <c r="BR408" s="358"/>
      <c r="BS408" s="358"/>
      <c r="BT408" s="358"/>
      <c r="BU408" s="358"/>
      <c r="BV408" s="358"/>
      <c r="BW408" s="358"/>
      <c r="BX408" s="355"/>
    </row>
    <row r="409" spans="1:76" ht="19.5" customHeight="1">
      <c r="A409" s="356"/>
      <c r="B409" s="356"/>
      <c r="C409" s="356"/>
      <c r="D409" s="356"/>
      <c r="E409" s="356"/>
      <c r="F409" s="355"/>
      <c r="G409" s="356"/>
      <c r="H409" s="356"/>
      <c r="I409" s="355"/>
      <c r="J409" s="356"/>
      <c r="K409" s="355"/>
      <c r="L409" s="356"/>
      <c r="M409" s="355"/>
      <c r="N409" s="356"/>
      <c r="O409" s="355"/>
      <c r="P409" s="356"/>
      <c r="Q409" s="355"/>
      <c r="R409" s="355"/>
      <c r="S409" s="355"/>
      <c r="T409" s="355"/>
      <c r="U409" s="355"/>
      <c r="V409" s="355"/>
      <c r="W409" s="355"/>
      <c r="X409" s="355"/>
      <c r="Y409" s="355"/>
      <c r="Z409" s="355"/>
      <c r="AA409" s="355"/>
      <c r="AB409" s="355"/>
      <c r="AC409" s="355"/>
      <c r="AD409" s="355"/>
      <c r="AE409" s="355"/>
      <c r="AF409" s="355"/>
      <c r="AG409" s="355"/>
      <c r="AH409" s="355"/>
      <c r="AI409" s="355"/>
      <c r="AJ409" s="355"/>
      <c r="AK409" s="355"/>
      <c r="AL409" s="355"/>
      <c r="AM409" s="355"/>
      <c r="AN409" s="355"/>
      <c r="AO409" s="355"/>
      <c r="AP409" s="355"/>
      <c r="AQ409" s="355"/>
      <c r="AR409" s="355"/>
      <c r="AS409" s="355"/>
      <c r="AT409" s="356"/>
      <c r="AU409" s="356"/>
      <c r="AV409" s="355"/>
      <c r="AW409" s="355"/>
      <c r="AX409" s="356"/>
      <c r="AY409" s="357"/>
      <c r="AZ409" s="357"/>
      <c r="BA409" s="357"/>
      <c r="BB409" s="358"/>
      <c r="BC409" s="357"/>
      <c r="BD409" s="357"/>
      <c r="BE409" s="358"/>
      <c r="BF409" s="357"/>
      <c r="BG409" s="357"/>
      <c r="BH409" s="357"/>
      <c r="BI409" s="357"/>
      <c r="BJ409" s="357"/>
      <c r="BK409" s="357"/>
      <c r="BL409" s="357"/>
      <c r="BM409" s="358"/>
      <c r="BN409" s="358"/>
      <c r="BO409" s="358"/>
      <c r="BP409" s="358"/>
      <c r="BQ409" s="358"/>
      <c r="BR409" s="358"/>
      <c r="BS409" s="358"/>
      <c r="BT409" s="358"/>
      <c r="BU409" s="358"/>
      <c r="BV409" s="358"/>
      <c r="BW409" s="358"/>
      <c r="BX409" s="355"/>
    </row>
    <row r="410" spans="1:76" ht="19.5" customHeight="1">
      <c r="A410" s="356"/>
      <c r="B410" s="356"/>
      <c r="C410" s="356"/>
      <c r="D410" s="356"/>
      <c r="E410" s="356"/>
      <c r="F410" s="355"/>
      <c r="G410" s="356"/>
      <c r="H410" s="356"/>
      <c r="I410" s="355"/>
      <c r="J410" s="356"/>
      <c r="K410" s="355"/>
      <c r="L410" s="356"/>
      <c r="M410" s="355"/>
      <c r="N410" s="356"/>
      <c r="O410" s="355"/>
      <c r="P410" s="356"/>
      <c r="Q410" s="355"/>
      <c r="R410" s="355"/>
      <c r="S410" s="355"/>
      <c r="T410" s="355"/>
      <c r="U410" s="355"/>
      <c r="V410" s="355"/>
      <c r="W410" s="355"/>
      <c r="X410" s="355"/>
      <c r="Y410" s="355"/>
      <c r="Z410" s="355"/>
      <c r="AA410" s="355"/>
      <c r="AB410" s="355"/>
      <c r="AC410" s="355"/>
      <c r="AD410" s="355"/>
      <c r="AE410" s="355"/>
      <c r="AF410" s="355"/>
      <c r="AG410" s="355"/>
      <c r="AH410" s="355"/>
      <c r="AI410" s="355"/>
      <c r="AJ410" s="355"/>
      <c r="AK410" s="355"/>
      <c r="AL410" s="355"/>
      <c r="AM410" s="355"/>
      <c r="AN410" s="355"/>
      <c r="AO410" s="355"/>
      <c r="AP410" s="355"/>
      <c r="AQ410" s="355"/>
      <c r="AR410" s="355"/>
      <c r="AS410" s="355"/>
      <c r="AT410" s="356"/>
      <c r="AU410" s="356"/>
      <c r="AV410" s="355"/>
      <c r="AW410" s="355"/>
      <c r="AX410" s="356"/>
      <c r="AY410" s="357"/>
      <c r="AZ410" s="357"/>
      <c r="BA410" s="357"/>
      <c r="BB410" s="358"/>
      <c r="BC410" s="357"/>
      <c r="BD410" s="357"/>
      <c r="BE410" s="358"/>
      <c r="BF410" s="357"/>
      <c r="BG410" s="357"/>
      <c r="BH410" s="357"/>
      <c r="BI410" s="357"/>
      <c r="BJ410" s="357"/>
      <c r="BK410" s="357"/>
      <c r="BL410" s="357"/>
      <c r="BM410" s="358"/>
      <c r="BN410" s="358"/>
      <c r="BO410" s="358"/>
      <c r="BP410" s="358"/>
      <c r="BQ410" s="358"/>
      <c r="BR410" s="358"/>
      <c r="BS410" s="358"/>
      <c r="BT410" s="358"/>
      <c r="BU410" s="358"/>
      <c r="BV410" s="358"/>
      <c r="BW410" s="358"/>
      <c r="BX410" s="355"/>
    </row>
    <row r="411" spans="1:76" ht="19.5" customHeight="1">
      <c r="A411" s="356"/>
      <c r="B411" s="356"/>
      <c r="C411" s="356"/>
      <c r="D411" s="356"/>
      <c r="E411" s="356"/>
      <c r="F411" s="355"/>
      <c r="G411" s="356"/>
      <c r="H411" s="356"/>
      <c r="I411" s="355"/>
      <c r="J411" s="356"/>
      <c r="K411" s="355"/>
      <c r="L411" s="356"/>
      <c r="M411" s="355"/>
      <c r="N411" s="356"/>
      <c r="O411" s="355"/>
      <c r="P411" s="356"/>
      <c r="Q411" s="355"/>
      <c r="R411" s="355"/>
      <c r="S411" s="355"/>
      <c r="T411" s="355"/>
      <c r="U411" s="355"/>
      <c r="V411" s="355"/>
      <c r="W411" s="355"/>
      <c r="X411" s="355"/>
      <c r="Y411" s="355"/>
      <c r="Z411" s="355"/>
      <c r="AA411" s="355"/>
      <c r="AB411" s="355"/>
      <c r="AC411" s="355"/>
      <c r="AD411" s="355"/>
      <c r="AE411" s="355"/>
      <c r="AF411" s="355"/>
      <c r="AG411" s="355"/>
      <c r="AH411" s="355"/>
      <c r="AI411" s="355"/>
      <c r="AJ411" s="355"/>
      <c r="AK411" s="355"/>
      <c r="AL411" s="355"/>
      <c r="AM411" s="355"/>
      <c r="AN411" s="355"/>
      <c r="AO411" s="355"/>
      <c r="AP411" s="355"/>
      <c r="AQ411" s="355"/>
      <c r="AR411" s="355"/>
      <c r="AS411" s="355"/>
      <c r="AT411" s="356"/>
      <c r="AU411" s="356"/>
      <c r="AV411" s="355"/>
      <c r="AW411" s="355"/>
      <c r="AX411" s="356"/>
      <c r="AY411" s="357"/>
      <c r="AZ411" s="357"/>
      <c r="BA411" s="357"/>
      <c r="BB411" s="358"/>
      <c r="BC411" s="357"/>
      <c r="BD411" s="357"/>
      <c r="BE411" s="358"/>
      <c r="BF411" s="357"/>
      <c r="BG411" s="357"/>
      <c r="BH411" s="357"/>
      <c r="BI411" s="357"/>
      <c r="BJ411" s="357"/>
      <c r="BK411" s="357"/>
      <c r="BL411" s="357"/>
      <c r="BM411" s="358"/>
      <c r="BN411" s="358"/>
      <c r="BO411" s="358"/>
      <c r="BP411" s="358"/>
      <c r="BQ411" s="358"/>
      <c r="BR411" s="358"/>
      <c r="BS411" s="358"/>
      <c r="BT411" s="358"/>
      <c r="BU411" s="358"/>
      <c r="BV411" s="358"/>
      <c r="BW411" s="358"/>
      <c r="BX411" s="355"/>
    </row>
    <row r="412" spans="1:76" ht="19.5" customHeight="1">
      <c r="A412" s="356"/>
      <c r="B412" s="356"/>
      <c r="C412" s="356"/>
      <c r="D412" s="356"/>
      <c r="E412" s="356"/>
      <c r="F412" s="355"/>
      <c r="G412" s="356"/>
      <c r="H412" s="356"/>
      <c r="I412" s="355"/>
      <c r="J412" s="356"/>
      <c r="K412" s="355"/>
      <c r="L412" s="356"/>
      <c r="M412" s="355"/>
      <c r="N412" s="356"/>
      <c r="O412" s="355"/>
      <c r="P412" s="356"/>
      <c r="Q412" s="355"/>
      <c r="R412" s="355"/>
      <c r="S412" s="355"/>
      <c r="T412" s="355"/>
      <c r="U412" s="355"/>
      <c r="V412" s="355"/>
      <c r="W412" s="355"/>
      <c r="X412" s="355"/>
      <c r="Y412" s="355"/>
      <c r="Z412" s="355"/>
      <c r="AA412" s="355"/>
      <c r="AB412" s="355"/>
      <c r="AC412" s="355"/>
      <c r="AD412" s="355"/>
      <c r="AE412" s="355"/>
      <c r="AF412" s="355"/>
      <c r="AG412" s="355"/>
      <c r="AH412" s="355"/>
      <c r="AI412" s="355"/>
      <c r="AJ412" s="355"/>
      <c r="AK412" s="355"/>
      <c r="AL412" s="355"/>
      <c r="AM412" s="355"/>
      <c r="AN412" s="355"/>
      <c r="AO412" s="355"/>
      <c r="AP412" s="355"/>
      <c r="AQ412" s="355"/>
      <c r="AR412" s="355"/>
      <c r="AS412" s="355"/>
      <c r="AT412" s="356"/>
      <c r="AU412" s="356"/>
      <c r="AV412" s="355"/>
      <c r="AW412" s="355"/>
      <c r="AX412" s="356"/>
      <c r="AY412" s="357"/>
      <c r="AZ412" s="357"/>
      <c r="BA412" s="357"/>
      <c r="BB412" s="358"/>
      <c r="BC412" s="357"/>
      <c r="BD412" s="357"/>
      <c r="BE412" s="358"/>
      <c r="BF412" s="357"/>
      <c r="BG412" s="357"/>
      <c r="BH412" s="357"/>
      <c r="BI412" s="357"/>
      <c r="BJ412" s="357"/>
      <c r="BK412" s="357"/>
      <c r="BL412" s="357"/>
      <c r="BM412" s="358"/>
      <c r="BN412" s="358"/>
      <c r="BO412" s="358"/>
      <c r="BP412" s="358"/>
      <c r="BQ412" s="358"/>
      <c r="BR412" s="358"/>
      <c r="BS412" s="358"/>
      <c r="BT412" s="358"/>
      <c r="BU412" s="358"/>
      <c r="BV412" s="358"/>
      <c r="BW412" s="358"/>
      <c r="BX412" s="355"/>
    </row>
    <row r="413" spans="1:76" ht="19.5" customHeight="1">
      <c r="A413" s="356"/>
      <c r="B413" s="356"/>
      <c r="C413" s="356"/>
      <c r="D413" s="356"/>
      <c r="E413" s="356"/>
      <c r="F413" s="355"/>
      <c r="G413" s="356"/>
      <c r="H413" s="356"/>
      <c r="I413" s="355"/>
      <c r="J413" s="356"/>
      <c r="K413" s="355"/>
      <c r="L413" s="356"/>
      <c r="M413" s="355"/>
      <c r="N413" s="356"/>
      <c r="O413" s="355"/>
      <c r="P413" s="356"/>
      <c r="Q413" s="355"/>
      <c r="R413" s="355"/>
      <c r="S413" s="355"/>
      <c r="T413" s="355"/>
      <c r="U413" s="355"/>
      <c r="V413" s="355"/>
      <c r="W413" s="355"/>
      <c r="X413" s="355"/>
      <c r="Y413" s="355"/>
      <c r="Z413" s="355"/>
      <c r="AA413" s="355"/>
      <c r="AB413" s="355"/>
      <c r="AC413" s="355"/>
      <c r="AD413" s="355"/>
      <c r="AE413" s="355"/>
      <c r="AF413" s="355"/>
      <c r="AG413" s="355"/>
      <c r="AH413" s="355"/>
      <c r="AI413" s="355"/>
      <c r="AJ413" s="355"/>
      <c r="AK413" s="355"/>
      <c r="AL413" s="355"/>
      <c r="AM413" s="355"/>
      <c r="AN413" s="355"/>
      <c r="AO413" s="355"/>
      <c r="AP413" s="355"/>
      <c r="AQ413" s="355"/>
      <c r="AR413" s="355"/>
      <c r="AS413" s="355"/>
      <c r="AT413" s="356"/>
      <c r="AU413" s="356"/>
      <c r="AV413" s="355"/>
      <c r="AW413" s="355"/>
      <c r="AX413" s="356"/>
      <c r="AY413" s="357"/>
      <c r="AZ413" s="357"/>
      <c r="BA413" s="357"/>
      <c r="BB413" s="358"/>
      <c r="BC413" s="357"/>
      <c r="BD413" s="357"/>
      <c r="BE413" s="358"/>
      <c r="BF413" s="357"/>
      <c r="BG413" s="357"/>
      <c r="BH413" s="357"/>
      <c r="BI413" s="357"/>
      <c r="BJ413" s="357"/>
      <c r="BK413" s="357"/>
      <c r="BL413" s="357"/>
      <c r="BM413" s="358"/>
      <c r="BN413" s="358"/>
      <c r="BO413" s="358"/>
      <c r="BP413" s="358"/>
      <c r="BQ413" s="358"/>
      <c r="BR413" s="358"/>
      <c r="BS413" s="358"/>
      <c r="BT413" s="358"/>
      <c r="BU413" s="358"/>
      <c r="BV413" s="358"/>
      <c r="BW413" s="358"/>
      <c r="BX413" s="355"/>
    </row>
    <row r="414" spans="1:76" ht="19.5" customHeight="1">
      <c r="A414" s="356"/>
      <c r="B414" s="356"/>
      <c r="C414" s="356"/>
      <c r="D414" s="356"/>
      <c r="E414" s="356"/>
      <c r="F414" s="355"/>
      <c r="G414" s="356"/>
      <c r="H414" s="356"/>
      <c r="I414" s="355"/>
      <c r="J414" s="356"/>
      <c r="K414" s="355"/>
      <c r="L414" s="356"/>
      <c r="M414" s="355"/>
      <c r="N414" s="356"/>
      <c r="O414" s="355"/>
      <c r="P414" s="356"/>
      <c r="Q414" s="355"/>
      <c r="R414" s="355"/>
      <c r="S414" s="355"/>
      <c r="T414" s="355"/>
      <c r="U414" s="355"/>
      <c r="V414" s="355"/>
      <c r="W414" s="355"/>
      <c r="X414" s="355"/>
      <c r="Y414" s="355"/>
      <c r="Z414" s="355"/>
      <c r="AA414" s="355"/>
      <c r="AB414" s="355"/>
      <c r="AC414" s="355"/>
      <c r="AD414" s="355"/>
      <c r="AE414" s="355"/>
      <c r="AF414" s="355"/>
      <c r="AG414" s="355"/>
      <c r="AH414" s="355"/>
      <c r="AI414" s="355"/>
      <c r="AJ414" s="355"/>
      <c r="AK414" s="355"/>
      <c r="AL414" s="355"/>
      <c r="AM414" s="355"/>
      <c r="AN414" s="355"/>
      <c r="AO414" s="355"/>
      <c r="AP414" s="355"/>
      <c r="AQ414" s="355"/>
      <c r="AR414" s="355"/>
      <c r="AS414" s="355"/>
      <c r="AT414" s="356"/>
      <c r="AU414" s="356"/>
      <c r="AV414" s="355"/>
      <c r="AW414" s="355"/>
      <c r="AX414" s="356"/>
      <c r="AY414" s="357"/>
      <c r="AZ414" s="357"/>
      <c r="BA414" s="357"/>
      <c r="BB414" s="358"/>
      <c r="BC414" s="357"/>
      <c r="BD414" s="357"/>
      <c r="BE414" s="358"/>
      <c r="BF414" s="357"/>
      <c r="BG414" s="357"/>
      <c r="BH414" s="357"/>
      <c r="BI414" s="357"/>
      <c r="BJ414" s="357"/>
      <c r="BK414" s="357"/>
      <c r="BL414" s="357"/>
      <c r="BM414" s="358"/>
      <c r="BN414" s="358"/>
      <c r="BO414" s="358"/>
      <c r="BP414" s="358"/>
      <c r="BQ414" s="358"/>
      <c r="BR414" s="358"/>
      <c r="BS414" s="358"/>
      <c r="BT414" s="358"/>
      <c r="BU414" s="358"/>
      <c r="BV414" s="358"/>
      <c r="BW414" s="358"/>
      <c r="BX414" s="355"/>
    </row>
    <row r="415" spans="1:76" ht="19.5" customHeight="1">
      <c r="A415" s="356"/>
      <c r="B415" s="356"/>
      <c r="C415" s="356"/>
      <c r="D415" s="356"/>
      <c r="E415" s="356"/>
      <c r="F415" s="355"/>
      <c r="G415" s="356"/>
      <c r="H415" s="356"/>
      <c r="I415" s="355"/>
      <c r="J415" s="356"/>
      <c r="K415" s="355"/>
      <c r="L415" s="356"/>
      <c r="M415" s="355"/>
      <c r="N415" s="356"/>
      <c r="O415" s="355"/>
      <c r="P415" s="356"/>
      <c r="Q415" s="355"/>
      <c r="R415" s="355"/>
      <c r="S415" s="355"/>
      <c r="T415" s="355"/>
      <c r="U415" s="355"/>
      <c r="V415" s="355"/>
      <c r="W415" s="355"/>
      <c r="X415" s="355"/>
      <c r="Y415" s="355"/>
      <c r="Z415" s="355"/>
      <c r="AA415" s="355"/>
      <c r="AB415" s="355"/>
      <c r="AC415" s="355"/>
      <c r="AD415" s="355"/>
      <c r="AE415" s="355"/>
      <c r="AF415" s="355"/>
      <c r="AG415" s="355"/>
      <c r="AH415" s="355"/>
      <c r="AI415" s="355"/>
      <c r="AJ415" s="355"/>
      <c r="AK415" s="355"/>
      <c r="AL415" s="355"/>
      <c r="AM415" s="355"/>
      <c r="AN415" s="355"/>
      <c r="AO415" s="355"/>
      <c r="AP415" s="355"/>
      <c r="AQ415" s="355"/>
      <c r="AR415" s="355"/>
      <c r="AS415" s="355"/>
      <c r="AT415" s="356"/>
      <c r="AU415" s="356"/>
      <c r="AV415" s="355"/>
      <c r="AW415" s="355"/>
      <c r="AX415" s="356"/>
      <c r="AY415" s="357"/>
      <c r="AZ415" s="357"/>
      <c r="BA415" s="357"/>
      <c r="BB415" s="358"/>
      <c r="BC415" s="357"/>
      <c r="BD415" s="357"/>
      <c r="BE415" s="358"/>
      <c r="BF415" s="357"/>
      <c r="BG415" s="357"/>
      <c r="BH415" s="357"/>
      <c r="BI415" s="357"/>
      <c r="BJ415" s="357"/>
      <c r="BK415" s="357"/>
      <c r="BL415" s="357"/>
      <c r="BM415" s="358"/>
      <c r="BN415" s="358"/>
      <c r="BO415" s="358"/>
      <c r="BP415" s="358"/>
      <c r="BQ415" s="358"/>
      <c r="BR415" s="358"/>
      <c r="BS415" s="358"/>
      <c r="BT415" s="358"/>
      <c r="BU415" s="358"/>
      <c r="BV415" s="358"/>
      <c r="BW415" s="358"/>
      <c r="BX415" s="355"/>
    </row>
    <row r="416" spans="1:76" ht="19.5" customHeight="1">
      <c r="A416" s="356"/>
      <c r="B416" s="356"/>
      <c r="C416" s="356"/>
      <c r="D416" s="356"/>
      <c r="E416" s="356"/>
      <c r="F416" s="355"/>
      <c r="G416" s="356"/>
      <c r="H416" s="356"/>
      <c r="I416" s="355"/>
      <c r="J416" s="356"/>
      <c r="K416" s="355"/>
      <c r="L416" s="356"/>
      <c r="M416" s="355"/>
      <c r="N416" s="356"/>
      <c r="O416" s="355"/>
      <c r="P416" s="356"/>
      <c r="Q416" s="355"/>
      <c r="R416" s="355"/>
      <c r="S416" s="355"/>
      <c r="T416" s="355"/>
      <c r="U416" s="355"/>
      <c r="V416" s="355"/>
      <c r="W416" s="355"/>
      <c r="X416" s="355"/>
      <c r="Y416" s="355"/>
      <c r="Z416" s="355"/>
      <c r="AA416" s="355"/>
      <c r="AB416" s="355"/>
      <c r="AC416" s="355"/>
      <c r="AD416" s="355"/>
      <c r="AE416" s="355"/>
      <c r="AF416" s="355"/>
      <c r="AG416" s="355"/>
      <c r="AH416" s="355"/>
      <c r="AI416" s="355"/>
      <c r="AJ416" s="355"/>
      <c r="AK416" s="355"/>
      <c r="AL416" s="355"/>
      <c r="AM416" s="355"/>
      <c r="AN416" s="355"/>
      <c r="AO416" s="355"/>
      <c r="AP416" s="355"/>
      <c r="AQ416" s="355"/>
      <c r="AR416" s="355"/>
      <c r="AS416" s="355"/>
      <c r="AT416" s="356"/>
      <c r="AU416" s="356"/>
      <c r="AV416" s="355"/>
      <c r="AW416" s="355"/>
      <c r="AX416" s="356"/>
      <c r="AY416" s="357"/>
      <c r="AZ416" s="357"/>
      <c r="BA416" s="357"/>
      <c r="BB416" s="358"/>
      <c r="BC416" s="357"/>
      <c r="BD416" s="357"/>
      <c r="BE416" s="358"/>
      <c r="BF416" s="357"/>
      <c r="BG416" s="357"/>
      <c r="BH416" s="357"/>
      <c r="BI416" s="357"/>
      <c r="BJ416" s="357"/>
      <c r="BK416" s="357"/>
      <c r="BL416" s="357"/>
      <c r="BM416" s="358"/>
      <c r="BN416" s="358"/>
      <c r="BO416" s="358"/>
      <c r="BP416" s="358"/>
      <c r="BQ416" s="358"/>
      <c r="BR416" s="358"/>
      <c r="BS416" s="358"/>
      <c r="BT416" s="358"/>
      <c r="BU416" s="358"/>
      <c r="BV416" s="358"/>
      <c r="BW416" s="358"/>
      <c r="BX416" s="355"/>
    </row>
    <row r="417" spans="1:76" ht="19.5" customHeight="1">
      <c r="A417" s="356"/>
      <c r="B417" s="356"/>
      <c r="C417" s="356"/>
      <c r="D417" s="356"/>
      <c r="E417" s="356"/>
      <c r="F417" s="355"/>
      <c r="G417" s="356"/>
      <c r="H417" s="356"/>
      <c r="I417" s="355"/>
      <c r="J417" s="356"/>
      <c r="K417" s="355"/>
      <c r="L417" s="356"/>
      <c r="M417" s="355"/>
      <c r="N417" s="356"/>
      <c r="O417" s="355"/>
      <c r="P417" s="356"/>
      <c r="Q417" s="355"/>
      <c r="R417" s="355"/>
      <c r="S417" s="355"/>
      <c r="T417" s="355"/>
      <c r="U417" s="355"/>
      <c r="V417" s="355"/>
      <c r="W417" s="355"/>
      <c r="X417" s="355"/>
      <c r="Y417" s="355"/>
      <c r="Z417" s="355"/>
      <c r="AA417" s="355"/>
      <c r="AB417" s="355"/>
      <c r="AC417" s="355"/>
      <c r="AD417" s="355"/>
      <c r="AE417" s="355"/>
      <c r="AF417" s="355"/>
      <c r="AG417" s="355"/>
      <c r="AH417" s="355"/>
      <c r="AI417" s="355"/>
      <c r="AJ417" s="355"/>
      <c r="AK417" s="355"/>
      <c r="AL417" s="355"/>
      <c r="AM417" s="355"/>
      <c r="AN417" s="355"/>
      <c r="AO417" s="355"/>
      <c r="AP417" s="355"/>
      <c r="AQ417" s="355"/>
      <c r="AR417" s="355"/>
      <c r="AS417" s="355"/>
      <c r="AT417" s="356"/>
      <c r="AU417" s="356"/>
      <c r="AV417" s="355"/>
      <c r="AW417" s="355"/>
      <c r="AX417" s="356"/>
      <c r="AY417" s="357"/>
      <c r="AZ417" s="357"/>
      <c r="BA417" s="357"/>
      <c r="BB417" s="358"/>
      <c r="BC417" s="357"/>
      <c r="BD417" s="357"/>
      <c r="BE417" s="358"/>
      <c r="BF417" s="357"/>
      <c r="BG417" s="357"/>
      <c r="BH417" s="357"/>
      <c r="BI417" s="357"/>
      <c r="BJ417" s="357"/>
      <c r="BK417" s="357"/>
      <c r="BL417" s="357"/>
      <c r="BM417" s="358"/>
      <c r="BN417" s="358"/>
      <c r="BO417" s="358"/>
      <c r="BP417" s="358"/>
      <c r="BQ417" s="358"/>
      <c r="BR417" s="358"/>
      <c r="BS417" s="358"/>
      <c r="BT417" s="358"/>
      <c r="BU417" s="358"/>
      <c r="BV417" s="358"/>
      <c r="BW417" s="358"/>
      <c r="BX417" s="355"/>
    </row>
    <row r="418" spans="1:76" ht="19.5" customHeight="1">
      <c r="A418" s="356"/>
      <c r="B418" s="356"/>
      <c r="C418" s="356"/>
      <c r="D418" s="356"/>
      <c r="E418" s="356"/>
      <c r="F418" s="355"/>
      <c r="G418" s="356"/>
      <c r="H418" s="356"/>
      <c r="I418" s="355"/>
      <c r="J418" s="356"/>
      <c r="K418" s="355"/>
      <c r="L418" s="356"/>
      <c r="M418" s="355"/>
      <c r="N418" s="356"/>
      <c r="O418" s="355"/>
      <c r="P418" s="356"/>
      <c r="Q418" s="355"/>
      <c r="R418" s="355"/>
      <c r="S418" s="355"/>
      <c r="T418" s="355"/>
      <c r="U418" s="355"/>
      <c r="V418" s="355"/>
      <c r="W418" s="355"/>
      <c r="X418" s="355"/>
      <c r="Y418" s="355"/>
      <c r="Z418" s="355"/>
      <c r="AA418" s="355"/>
      <c r="AB418" s="355"/>
      <c r="AC418" s="355"/>
      <c r="AD418" s="355"/>
      <c r="AE418" s="355"/>
      <c r="AF418" s="355"/>
      <c r="AG418" s="355"/>
      <c r="AH418" s="355"/>
      <c r="AI418" s="355"/>
      <c r="AJ418" s="355"/>
      <c r="AK418" s="355"/>
      <c r="AL418" s="355"/>
      <c r="AM418" s="355"/>
      <c r="AN418" s="355"/>
      <c r="AO418" s="355"/>
      <c r="AP418" s="355"/>
      <c r="AQ418" s="355"/>
      <c r="AR418" s="355"/>
      <c r="AS418" s="355"/>
      <c r="AT418" s="356"/>
      <c r="AU418" s="356"/>
      <c r="AV418" s="355"/>
      <c r="AW418" s="355"/>
      <c r="AX418" s="356"/>
      <c r="AY418" s="357"/>
      <c r="AZ418" s="357"/>
      <c r="BA418" s="357"/>
      <c r="BB418" s="358"/>
      <c r="BC418" s="357"/>
      <c r="BD418" s="357"/>
      <c r="BE418" s="358"/>
      <c r="BF418" s="357"/>
      <c r="BG418" s="357"/>
      <c r="BH418" s="357"/>
      <c r="BI418" s="357"/>
      <c r="BJ418" s="357"/>
      <c r="BK418" s="357"/>
      <c r="BL418" s="357"/>
      <c r="BM418" s="358"/>
      <c r="BN418" s="358"/>
      <c r="BO418" s="358"/>
      <c r="BP418" s="358"/>
      <c r="BQ418" s="358"/>
      <c r="BR418" s="358"/>
      <c r="BS418" s="358"/>
      <c r="BT418" s="358"/>
      <c r="BU418" s="358"/>
      <c r="BV418" s="358"/>
      <c r="BW418" s="358"/>
      <c r="BX418" s="355"/>
    </row>
    <row r="419" spans="1:76" ht="19.5" customHeight="1">
      <c r="A419" s="356"/>
      <c r="B419" s="356"/>
      <c r="C419" s="356"/>
      <c r="D419" s="356"/>
      <c r="E419" s="356"/>
      <c r="F419" s="355"/>
      <c r="G419" s="356"/>
      <c r="H419" s="356"/>
      <c r="I419" s="355"/>
      <c r="J419" s="356"/>
      <c r="K419" s="355"/>
      <c r="L419" s="356"/>
      <c r="M419" s="355"/>
      <c r="N419" s="356"/>
      <c r="O419" s="355"/>
      <c r="P419" s="356"/>
      <c r="Q419" s="355"/>
      <c r="R419" s="355"/>
      <c r="S419" s="355"/>
      <c r="T419" s="355"/>
      <c r="U419" s="355"/>
      <c r="V419" s="355"/>
      <c r="W419" s="355"/>
      <c r="X419" s="355"/>
      <c r="Y419" s="355"/>
      <c r="Z419" s="355"/>
      <c r="AA419" s="355"/>
      <c r="AB419" s="355"/>
      <c r="AC419" s="355"/>
      <c r="AD419" s="355"/>
      <c r="AE419" s="355"/>
      <c r="AF419" s="355"/>
      <c r="AG419" s="355"/>
      <c r="AH419" s="355"/>
      <c r="AI419" s="355"/>
      <c r="AJ419" s="355"/>
      <c r="AK419" s="355"/>
      <c r="AL419" s="355"/>
      <c r="AM419" s="355"/>
      <c r="AN419" s="355"/>
      <c r="AO419" s="355"/>
      <c r="AP419" s="355"/>
      <c r="AQ419" s="355"/>
      <c r="AR419" s="355"/>
      <c r="AS419" s="355"/>
      <c r="AT419" s="356"/>
      <c r="AU419" s="356"/>
      <c r="AV419" s="355"/>
      <c r="AW419" s="355"/>
      <c r="AX419" s="356"/>
      <c r="AY419" s="357"/>
      <c r="AZ419" s="357"/>
      <c r="BA419" s="357"/>
      <c r="BB419" s="358"/>
      <c r="BC419" s="357"/>
      <c r="BD419" s="357"/>
      <c r="BE419" s="358"/>
      <c r="BF419" s="357"/>
      <c r="BG419" s="357"/>
      <c r="BH419" s="357"/>
      <c r="BI419" s="357"/>
      <c r="BJ419" s="357"/>
      <c r="BK419" s="357"/>
      <c r="BL419" s="357"/>
      <c r="BM419" s="358"/>
      <c r="BN419" s="358"/>
      <c r="BO419" s="358"/>
      <c r="BP419" s="358"/>
      <c r="BQ419" s="358"/>
      <c r="BR419" s="358"/>
      <c r="BS419" s="358"/>
      <c r="BT419" s="358"/>
      <c r="BU419" s="358"/>
      <c r="BV419" s="358"/>
      <c r="BW419" s="358"/>
      <c r="BX419" s="355"/>
    </row>
    <row r="420" spans="1:76" ht="19.5" customHeight="1">
      <c r="A420" s="356"/>
      <c r="B420" s="356"/>
      <c r="C420" s="356"/>
      <c r="D420" s="356"/>
      <c r="E420" s="356"/>
      <c r="F420" s="355"/>
      <c r="G420" s="356"/>
      <c r="H420" s="356"/>
      <c r="I420" s="355"/>
      <c r="J420" s="356"/>
      <c r="K420" s="355"/>
      <c r="L420" s="356"/>
      <c r="M420" s="355"/>
      <c r="N420" s="356"/>
      <c r="O420" s="355"/>
      <c r="P420" s="356"/>
      <c r="Q420" s="355"/>
      <c r="R420" s="355"/>
      <c r="S420" s="355"/>
      <c r="T420" s="355"/>
      <c r="U420" s="355"/>
      <c r="V420" s="355"/>
      <c r="W420" s="355"/>
      <c r="X420" s="355"/>
      <c r="Y420" s="355"/>
      <c r="Z420" s="355"/>
      <c r="AA420" s="355"/>
      <c r="AB420" s="355"/>
      <c r="AC420" s="355"/>
      <c r="AD420" s="355"/>
      <c r="AE420" s="355"/>
      <c r="AF420" s="355"/>
      <c r="AG420" s="355"/>
      <c r="AH420" s="355"/>
      <c r="AI420" s="355"/>
      <c r="AJ420" s="355"/>
      <c r="AK420" s="355"/>
      <c r="AL420" s="355"/>
      <c r="AM420" s="355"/>
      <c r="AN420" s="355"/>
      <c r="AO420" s="355"/>
      <c r="AP420" s="355"/>
      <c r="AQ420" s="355"/>
      <c r="AR420" s="355"/>
      <c r="AS420" s="355"/>
      <c r="AT420" s="356"/>
      <c r="AU420" s="356"/>
      <c r="AV420" s="355"/>
      <c r="AW420" s="355"/>
      <c r="AX420" s="356"/>
      <c r="AY420" s="357"/>
      <c r="AZ420" s="357"/>
      <c r="BA420" s="357"/>
      <c r="BB420" s="358"/>
      <c r="BC420" s="357"/>
      <c r="BD420" s="357"/>
      <c r="BE420" s="358"/>
      <c r="BF420" s="357"/>
      <c r="BG420" s="357"/>
      <c r="BH420" s="357"/>
      <c r="BI420" s="357"/>
      <c r="BJ420" s="357"/>
      <c r="BK420" s="357"/>
      <c r="BL420" s="357"/>
      <c r="BM420" s="358"/>
      <c r="BN420" s="358"/>
      <c r="BO420" s="358"/>
      <c r="BP420" s="358"/>
      <c r="BQ420" s="358"/>
      <c r="BR420" s="358"/>
      <c r="BS420" s="358"/>
      <c r="BT420" s="358"/>
      <c r="BU420" s="358"/>
      <c r="BV420" s="358"/>
      <c r="BW420" s="358"/>
      <c r="BX420" s="355"/>
    </row>
    <row r="421" spans="1:76" ht="19.5" customHeight="1">
      <c r="A421" s="356"/>
      <c r="B421" s="356"/>
      <c r="C421" s="356"/>
      <c r="D421" s="356"/>
      <c r="E421" s="356"/>
      <c r="F421" s="355"/>
      <c r="G421" s="356"/>
      <c r="H421" s="356"/>
      <c r="I421" s="355"/>
      <c r="J421" s="356"/>
      <c r="K421" s="355"/>
      <c r="L421" s="356"/>
      <c r="M421" s="355"/>
      <c r="N421" s="356"/>
      <c r="O421" s="355"/>
      <c r="P421" s="356"/>
      <c r="Q421" s="355"/>
      <c r="R421" s="355"/>
      <c r="S421" s="355"/>
      <c r="T421" s="355"/>
      <c r="U421" s="355"/>
      <c r="V421" s="355"/>
      <c r="W421" s="355"/>
      <c r="X421" s="355"/>
      <c r="Y421" s="355"/>
      <c r="Z421" s="355"/>
      <c r="AA421" s="355"/>
      <c r="AB421" s="355"/>
      <c r="AC421" s="355"/>
      <c r="AD421" s="355"/>
      <c r="AE421" s="355"/>
      <c r="AF421" s="355"/>
      <c r="AG421" s="355"/>
      <c r="AH421" s="355"/>
      <c r="AI421" s="355"/>
      <c r="AJ421" s="355"/>
      <c r="AK421" s="355"/>
      <c r="AL421" s="355"/>
      <c r="AM421" s="355"/>
      <c r="AN421" s="355"/>
      <c r="AO421" s="355"/>
      <c r="AP421" s="355"/>
      <c r="AQ421" s="355"/>
      <c r="AR421" s="355"/>
      <c r="AS421" s="355"/>
      <c r="AT421" s="356"/>
      <c r="AU421" s="356"/>
      <c r="AV421" s="355"/>
      <c r="AW421" s="355"/>
      <c r="AX421" s="356"/>
      <c r="AY421" s="357"/>
      <c r="AZ421" s="357"/>
      <c r="BA421" s="357"/>
      <c r="BB421" s="358"/>
      <c r="BC421" s="357"/>
      <c r="BD421" s="357"/>
      <c r="BE421" s="358"/>
      <c r="BF421" s="357"/>
      <c r="BG421" s="357"/>
      <c r="BH421" s="357"/>
      <c r="BI421" s="357"/>
      <c r="BJ421" s="357"/>
      <c r="BK421" s="357"/>
      <c r="BL421" s="357"/>
      <c r="BM421" s="358"/>
      <c r="BN421" s="358"/>
      <c r="BO421" s="358"/>
      <c r="BP421" s="358"/>
      <c r="BQ421" s="358"/>
      <c r="BR421" s="358"/>
      <c r="BS421" s="358"/>
      <c r="BT421" s="358"/>
      <c r="BU421" s="358"/>
      <c r="BV421" s="358"/>
      <c r="BW421" s="358"/>
      <c r="BX421" s="355"/>
    </row>
    <row r="422" spans="1:76" ht="19.5" customHeight="1">
      <c r="A422" s="356"/>
      <c r="B422" s="356"/>
      <c r="C422" s="356"/>
      <c r="D422" s="356"/>
      <c r="E422" s="356"/>
      <c r="F422" s="355"/>
      <c r="G422" s="356"/>
      <c r="H422" s="356"/>
      <c r="I422" s="355"/>
      <c r="J422" s="356"/>
      <c r="K422" s="355"/>
      <c r="L422" s="356"/>
      <c r="M422" s="355"/>
      <c r="N422" s="356"/>
      <c r="O422" s="355"/>
      <c r="P422" s="356"/>
      <c r="Q422" s="355"/>
      <c r="R422" s="355"/>
      <c r="S422" s="355"/>
      <c r="T422" s="355"/>
      <c r="U422" s="355"/>
      <c r="V422" s="355"/>
      <c r="W422" s="355"/>
      <c r="X422" s="355"/>
      <c r="Y422" s="355"/>
      <c r="Z422" s="355"/>
      <c r="AA422" s="355"/>
      <c r="AB422" s="355"/>
      <c r="AC422" s="355"/>
      <c r="AD422" s="355"/>
      <c r="AE422" s="355"/>
      <c r="AF422" s="355"/>
      <c r="AG422" s="355"/>
      <c r="AH422" s="355"/>
      <c r="AI422" s="355"/>
      <c r="AJ422" s="355"/>
      <c r="AK422" s="355"/>
      <c r="AL422" s="355"/>
      <c r="AM422" s="355"/>
      <c r="AN422" s="355"/>
      <c r="AO422" s="355"/>
      <c r="AP422" s="355"/>
      <c r="AQ422" s="355"/>
      <c r="AR422" s="355"/>
      <c r="AS422" s="355"/>
      <c r="AT422" s="356"/>
      <c r="AU422" s="356"/>
      <c r="AV422" s="355"/>
      <c r="AW422" s="355"/>
      <c r="AX422" s="356"/>
      <c r="AY422" s="357"/>
      <c r="AZ422" s="357"/>
      <c r="BA422" s="357"/>
      <c r="BB422" s="358"/>
      <c r="BC422" s="357"/>
      <c r="BD422" s="357"/>
      <c r="BE422" s="358"/>
      <c r="BF422" s="357"/>
      <c r="BG422" s="357"/>
      <c r="BH422" s="357"/>
      <c r="BI422" s="357"/>
      <c r="BJ422" s="357"/>
      <c r="BK422" s="357"/>
      <c r="BL422" s="357"/>
      <c r="BM422" s="358"/>
      <c r="BN422" s="358"/>
      <c r="BO422" s="358"/>
      <c r="BP422" s="358"/>
      <c r="BQ422" s="358"/>
      <c r="BR422" s="358"/>
      <c r="BS422" s="358"/>
      <c r="BT422" s="358"/>
      <c r="BU422" s="358"/>
      <c r="BV422" s="358"/>
      <c r="BW422" s="358"/>
      <c r="BX422" s="355"/>
    </row>
    <row r="423" spans="1:76" ht="19.5" customHeight="1">
      <c r="A423" s="356"/>
      <c r="B423" s="356"/>
      <c r="C423" s="356"/>
      <c r="D423" s="356"/>
      <c r="E423" s="356"/>
      <c r="F423" s="355"/>
      <c r="G423" s="356"/>
      <c r="H423" s="356"/>
      <c r="I423" s="355"/>
      <c r="J423" s="356"/>
      <c r="K423" s="355"/>
      <c r="L423" s="356"/>
      <c r="M423" s="355"/>
      <c r="N423" s="356"/>
      <c r="O423" s="355"/>
      <c r="P423" s="356"/>
      <c r="Q423" s="355"/>
      <c r="R423" s="355"/>
      <c r="S423" s="355"/>
      <c r="T423" s="355"/>
      <c r="U423" s="355"/>
      <c r="V423" s="355"/>
      <c r="W423" s="355"/>
      <c r="X423" s="355"/>
      <c r="Y423" s="355"/>
      <c r="Z423" s="355"/>
      <c r="AA423" s="355"/>
      <c r="AB423" s="355"/>
      <c r="AC423" s="355"/>
      <c r="AD423" s="355"/>
      <c r="AE423" s="355"/>
      <c r="AF423" s="355"/>
      <c r="AG423" s="355"/>
      <c r="AH423" s="355"/>
      <c r="AI423" s="355"/>
      <c r="AJ423" s="355"/>
      <c r="AK423" s="355"/>
      <c r="AL423" s="355"/>
      <c r="AM423" s="355"/>
      <c r="AN423" s="355"/>
      <c r="AO423" s="355"/>
      <c r="AP423" s="355"/>
      <c r="AQ423" s="355"/>
      <c r="AR423" s="355"/>
      <c r="AS423" s="355"/>
      <c r="AT423" s="356"/>
      <c r="AU423" s="356"/>
      <c r="AV423" s="355"/>
      <c r="AW423" s="355"/>
      <c r="AX423" s="356"/>
      <c r="AY423" s="357"/>
      <c r="AZ423" s="357"/>
      <c r="BA423" s="357"/>
      <c r="BB423" s="358"/>
      <c r="BC423" s="357"/>
      <c r="BD423" s="357"/>
      <c r="BE423" s="358"/>
      <c r="BF423" s="357"/>
      <c r="BG423" s="357"/>
      <c r="BH423" s="357"/>
      <c r="BI423" s="357"/>
      <c r="BJ423" s="357"/>
      <c r="BK423" s="357"/>
      <c r="BL423" s="357"/>
      <c r="BM423" s="358"/>
      <c r="BN423" s="358"/>
      <c r="BO423" s="358"/>
      <c r="BP423" s="358"/>
      <c r="BQ423" s="358"/>
      <c r="BR423" s="358"/>
      <c r="BS423" s="358"/>
      <c r="BT423" s="358"/>
      <c r="BU423" s="358"/>
      <c r="BV423" s="358"/>
      <c r="BW423" s="358"/>
      <c r="BX423" s="355"/>
    </row>
    <row r="424" spans="1:76" ht="19.5" customHeight="1">
      <c r="A424" s="356"/>
      <c r="B424" s="356"/>
      <c r="C424" s="356"/>
      <c r="D424" s="356"/>
      <c r="E424" s="356"/>
      <c r="F424" s="355"/>
      <c r="G424" s="356"/>
      <c r="H424" s="356"/>
      <c r="I424" s="355"/>
      <c r="J424" s="356"/>
      <c r="K424" s="355"/>
      <c r="L424" s="356"/>
      <c r="M424" s="355"/>
      <c r="N424" s="356"/>
      <c r="O424" s="355"/>
      <c r="P424" s="356"/>
      <c r="Q424" s="355"/>
      <c r="R424" s="355"/>
      <c r="S424" s="355"/>
      <c r="T424" s="355"/>
      <c r="U424" s="355"/>
      <c r="V424" s="355"/>
      <c r="W424" s="355"/>
      <c r="X424" s="355"/>
      <c r="Y424" s="355"/>
      <c r="Z424" s="355"/>
      <c r="AA424" s="355"/>
      <c r="AB424" s="355"/>
      <c r="AC424" s="355"/>
      <c r="AD424" s="355"/>
      <c r="AE424" s="355"/>
      <c r="AF424" s="355"/>
      <c r="AG424" s="355"/>
      <c r="AH424" s="355"/>
      <c r="AI424" s="355"/>
      <c r="AJ424" s="355"/>
      <c r="AK424" s="355"/>
      <c r="AL424" s="355"/>
      <c r="AM424" s="355"/>
      <c r="AN424" s="355"/>
      <c r="AO424" s="355"/>
      <c r="AP424" s="355"/>
      <c r="AQ424" s="355"/>
      <c r="AR424" s="355"/>
      <c r="AS424" s="355"/>
      <c r="AT424" s="356"/>
      <c r="AU424" s="356"/>
      <c r="AV424" s="355"/>
      <c r="AW424" s="355"/>
      <c r="AX424" s="356"/>
      <c r="AY424" s="357"/>
      <c r="AZ424" s="357"/>
      <c r="BA424" s="357"/>
      <c r="BB424" s="358"/>
      <c r="BC424" s="357"/>
      <c r="BD424" s="357"/>
      <c r="BE424" s="358"/>
      <c r="BF424" s="357"/>
      <c r="BG424" s="357"/>
      <c r="BH424" s="357"/>
      <c r="BI424" s="357"/>
      <c r="BJ424" s="357"/>
      <c r="BK424" s="357"/>
      <c r="BL424" s="357"/>
      <c r="BM424" s="358"/>
      <c r="BN424" s="358"/>
      <c r="BO424" s="358"/>
      <c r="BP424" s="358"/>
      <c r="BQ424" s="358"/>
      <c r="BR424" s="358"/>
      <c r="BS424" s="358"/>
      <c r="BT424" s="358"/>
      <c r="BU424" s="358"/>
      <c r="BV424" s="358"/>
      <c r="BW424" s="358"/>
      <c r="BX424" s="355"/>
    </row>
    <row r="425" spans="1:76" ht="19.5" customHeight="1">
      <c r="A425" s="356"/>
      <c r="B425" s="356"/>
      <c r="C425" s="356"/>
      <c r="D425" s="356"/>
      <c r="E425" s="356"/>
      <c r="F425" s="355"/>
      <c r="G425" s="356"/>
      <c r="H425" s="356"/>
      <c r="I425" s="355"/>
      <c r="J425" s="356"/>
      <c r="K425" s="355"/>
      <c r="L425" s="356"/>
      <c r="M425" s="355"/>
      <c r="N425" s="356"/>
      <c r="O425" s="355"/>
      <c r="P425" s="356"/>
      <c r="Q425" s="355"/>
      <c r="R425" s="355"/>
      <c r="S425" s="355"/>
      <c r="T425" s="355"/>
      <c r="U425" s="355"/>
      <c r="V425" s="355"/>
      <c r="W425" s="355"/>
      <c r="X425" s="355"/>
      <c r="Y425" s="355"/>
      <c r="Z425" s="355"/>
      <c r="AA425" s="355"/>
      <c r="AB425" s="355"/>
      <c r="AC425" s="355"/>
      <c r="AD425" s="355"/>
      <c r="AE425" s="355"/>
      <c r="AF425" s="355"/>
      <c r="AG425" s="355"/>
      <c r="AH425" s="355"/>
      <c r="AI425" s="355"/>
      <c r="AJ425" s="355"/>
      <c r="AK425" s="355"/>
      <c r="AL425" s="355"/>
      <c r="AM425" s="355"/>
      <c r="AN425" s="355"/>
      <c r="AO425" s="355"/>
      <c r="AP425" s="355"/>
      <c r="AQ425" s="355"/>
      <c r="AR425" s="355"/>
      <c r="AS425" s="355"/>
      <c r="AT425" s="356"/>
      <c r="AU425" s="356"/>
      <c r="AV425" s="355"/>
      <c r="AW425" s="355"/>
      <c r="AX425" s="356"/>
      <c r="AY425" s="357"/>
      <c r="AZ425" s="357"/>
      <c r="BA425" s="357"/>
      <c r="BB425" s="358"/>
      <c r="BC425" s="357"/>
      <c r="BD425" s="357"/>
      <c r="BE425" s="358"/>
      <c r="BF425" s="357"/>
      <c r="BG425" s="357"/>
      <c r="BH425" s="357"/>
      <c r="BI425" s="357"/>
      <c r="BJ425" s="357"/>
      <c r="BK425" s="357"/>
      <c r="BL425" s="357"/>
      <c r="BM425" s="358"/>
      <c r="BN425" s="358"/>
      <c r="BO425" s="358"/>
      <c r="BP425" s="358"/>
      <c r="BQ425" s="358"/>
      <c r="BR425" s="358"/>
      <c r="BS425" s="358"/>
      <c r="BT425" s="358"/>
      <c r="BU425" s="358"/>
      <c r="BV425" s="358"/>
      <c r="BW425" s="358"/>
      <c r="BX425" s="355"/>
    </row>
    <row r="426" spans="1:76" ht="19.5" customHeight="1">
      <c r="A426" s="356"/>
      <c r="B426" s="356"/>
      <c r="C426" s="356"/>
      <c r="D426" s="356"/>
      <c r="E426" s="356"/>
      <c r="F426" s="355"/>
      <c r="G426" s="356"/>
      <c r="H426" s="356"/>
      <c r="I426" s="355"/>
      <c r="J426" s="356"/>
      <c r="K426" s="355"/>
      <c r="L426" s="356"/>
      <c r="M426" s="355"/>
      <c r="N426" s="356"/>
      <c r="O426" s="355"/>
      <c r="P426" s="356"/>
      <c r="Q426" s="355"/>
      <c r="R426" s="355"/>
      <c r="S426" s="355"/>
      <c r="T426" s="355"/>
      <c r="U426" s="355"/>
      <c r="V426" s="355"/>
      <c r="W426" s="355"/>
      <c r="X426" s="355"/>
      <c r="Y426" s="355"/>
      <c r="Z426" s="355"/>
      <c r="AA426" s="355"/>
      <c r="AB426" s="355"/>
      <c r="AC426" s="355"/>
      <c r="AD426" s="355"/>
      <c r="AE426" s="355"/>
      <c r="AF426" s="355"/>
      <c r="AG426" s="355"/>
      <c r="AH426" s="355"/>
      <c r="AI426" s="355"/>
      <c r="AJ426" s="355"/>
      <c r="AK426" s="355"/>
      <c r="AL426" s="355"/>
      <c r="AM426" s="355"/>
      <c r="AN426" s="355"/>
      <c r="AO426" s="355"/>
      <c r="AP426" s="355"/>
      <c r="AQ426" s="355"/>
      <c r="AR426" s="355"/>
      <c r="AS426" s="355"/>
      <c r="AT426" s="356"/>
      <c r="AU426" s="356"/>
      <c r="AV426" s="355"/>
      <c r="AW426" s="355"/>
      <c r="AX426" s="356"/>
      <c r="AY426" s="357"/>
      <c r="AZ426" s="357"/>
      <c r="BA426" s="357"/>
      <c r="BB426" s="358"/>
      <c r="BC426" s="357"/>
      <c r="BD426" s="357"/>
      <c r="BE426" s="358"/>
      <c r="BF426" s="357"/>
      <c r="BG426" s="357"/>
      <c r="BH426" s="357"/>
      <c r="BI426" s="357"/>
      <c r="BJ426" s="357"/>
      <c r="BK426" s="357"/>
      <c r="BL426" s="357"/>
      <c r="BM426" s="358"/>
      <c r="BN426" s="358"/>
      <c r="BO426" s="358"/>
      <c r="BP426" s="358"/>
      <c r="BQ426" s="358"/>
      <c r="BR426" s="358"/>
      <c r="BS426" s="358"/>
      <c r="BT426" s="358"/>
      <c r="BU426" s="358"/>
      <c r="BV426" s="358"/>
      <c r="BW426" s="358"/>
      <c r="BX426" s="355"/>
    </row>
    <row r="427" spans="1:76" ht="19.5" customHeight="1">
      <c r="A427" s="356"/>
      <c r="B427" s="356"/>
      <c r="C427" s="356"/>
      <c r="D427" s="356"/>
      <c r="E427" s="356"/>
      <c r="F427" s="355"/>
      <c r="G427" s="356"/>
      <c r="H427" s="356"/>
      <c r="I427" s="355"/>
      <c r="J427" s="356"/>
      <c r="K427" s="355"/>
      <c r="L427" s="356"/>
      <c r="M427" s="355"/>
      <c r="N427" s="356"/>
      <c r="O427" s="355"/>
      <c r="P427" s="356"/>
      <c r="Q427" s="355"/>
      <c r="R427" s="355"/>
      <c r="S427" s="355"/>
      <c r="T427" s="355"/>
      <c r="U427" s="355"/>
      <c r="V427" s="355"/>
      <c r="W427" s="355"/>
      <c r="X427" s="355"/>
      <c r="Y427" s="355"/>
      <c r="Z427" s="355"/>
      <c r="AA427" s="355"/>
      <c r="AB427" s="355"/>
      <c r="AC427" s="355"/>
      <c r="AD427" s="355"/>
      <c r="AE427" s="355"/>
      <c r="AF427" s="355"/>
      <c r="AG427" s="355"/>
      <c r="AH427" s="355"/>
      <c r="AI427" s="355"/>
      <c r="AJ427" s="355"/>
      <c r="AK427" s="355"/>
      <c r="AL427" s="355"/>
      <c r="AM427" s="355"/>
      <c r="AN427" s="355"/>
      <c r="AO427" s="355"/>
      <c r="AP427" s="355"/>
      <c r="AQ427" s="355"/>
      <c r="AR427" s="355"/>
      <c r="AS427" s="355"/>
      <c r="AT427" s="356"/>
      <c r="AU427" s="356"/>
      <c r="AV427" s="355"/>
      <c r="AW427" s="355"/>
      <c r="AX427" s="356"/>
      <c r="AY427" s="357"/>
      <c r="AZ427" s="357"/>
      <c r="BA427" s="357"/>
      <c r="BB427" s="358"/>
      <c r="BC427" s="357"/>
      <c r="BD427" s="357"/>
      <c r="BE427" s="358"/>
      <c r="BF427" s="357"/>
      <c r="BG427" s="357"/>
      <c r="BH427" s="357"/>
      <c r="BI427" s="357"/>
      <c r="BJ427" s="357"/>
      <c r="BK427" s="357"/>
      <c r="BL427" s="357"/>
      <c r="BM427" s="358"/>
      <c r="BN427" s="358"/>
      <c r="BO427" s="358"/>
      <c r="BP427" s="358"/>
      <c r="BQ427" s="358"/>
      <c r="BR427" s="358"/>
      <c r="BS427" s="358"/>
      <c r="BT427" s="358"/>
      <c r="BU427" s="358"/>
      <c r="BV427" s="358"/>
      <c r="BW427" s="358"/>
      <c r="BX427" s="355"/>
    </row>
    <row r="428" spans="1:76" ht="19.5" customHeight="1">
      <c r="A428" s="356"/>
      <c r="B428" s="356"/>
      <c r="C428" s="356"/>
      <c r="D428" s="356"/>
      <c r="E428" s="356"/>
      <c r="F428" s="355"/>
      <c r="G428" s="356"/>
      <c r="H428" s="356"/>
      <c r="I428" s="355"/>
      <c r="J428" s="356"/>
      <c r="K428" s="355"/>
      <c r="L428" s="356"/>
      <c r="M428" s="355"/>
      <c r="N428" s="356"/>
      <c r="O428" s="355"/>
      <c r="P428" s="356"/>
      <c r="Q428" s="355"/>
      <c r="R428" s="355"/>
      <c r="S428" s="355"/>
      <c r="T428" s="355"/>
      <c r="U428" s="355"/>
      <c r="V428" s="355"/>
      <c r="W428" s="355"/>
      <c r="X428" s="355"/>
      <c r="Y428" s="355"/>
      <c r="Z428" s="355"/>
      <c r="AA428" s="355"/>
      <c r="AB428" s="355"/>
      <c r="AC428" s="355"/>
      <c r="AD428" s="355"/>
      <c r="AE428" s="355"/>
      <c r="AF428" s="355"/>
      <c r="AG428" s="355"/>
      <c r="AH428" s="355"/>
      <c r="AI428" s="355"/>
      <c r="AJ428" s="355"/>
      <c r="AK428" s="355"/>
      <c r="AL428" s="355"/>
      <c r="AM428" s="355"/>
      <c r="AN428" s="355"/>
      <c r="AO428" s="355"/>
      <c r="AP428" s="355"/>
      <c r="AQ428" s="355"/>
      <c r="AR428" s="355"/>
      <c r="AS428" s="355"/>
      <c r="AT428" s="356"/>
      <c r="AU428" s="356"/>
      <c r="AV428" s="355"/>
      <c r="AW428" s="355"/>
      <c r="AX428" s="356"/>
      <c r="AY428" s="357"/>
      <c r="AZ428" s="357"/>
      <c r="BA428" s="357"/>
      <c r="BB428" s="358"/>
      <c r="BC428" s="357"/>
      <c r="BD428" s="357"/>
      <c r="BE428" s="358"/>
      <c r="BF428" s="357"/>
      <c r="BG428" s="357"/>
      <c r="BH428" s="357"/>
      <c r="BI428" s="357"/>
      <c r="BJ428" s="357"/>
      <c r="BK428" s="357"/>
      <c r="BL428" s="357"/>
      <c r="BM428" s="358"/>
      <c r="BN428" s="358"/>
      <c r="BO428" s="358"/>
      <c r="BP428" s="358"/>
      <c r="BQ428" s="358"/>
      <c r="BR428" s="358"/>
      <c r="BS428" s="358"/>
      <c r="BT428" s="358"/>
      <c r="BU428" s="358"/>
      <c r="BV428" s="358"/>
      <c r="BW428" s="358"/>
      <c r="BX428" s="355"/>
    </row>
    <row r="429" spans="1:76" ht="19.5" customHeight="1">
      <c r="A429" s="356"/>
      <c r="B429" s="356"/>
      <c r="C429" s="356"/>
      <c r="D429" s="356"/>
      <c r="E429" s="356"/>
      <c r="F429" s="355"/>
      <c r="G429" s="356"/>
      <c r="H429" s="356"/>
      <c r="I429" s="355"/>
      <c r="J429" s="356"/>
      <c r="K429" s="355"/>
      <c r="L429" s="356"/>
      <c r="M429" s="355"/>
      <c r="N429" s="356"/>
      <c r="O429" s="355"/>
      <c r="P429" s="356"/>
      <c r="Q429" s="355"/>
      <c r="R429" s="355"/>
      <c r="S429" s="355"/>
      <c r="T429" s="355"/>
      <c r="U429" s="355"/>
      <c r="V429" s="355"/>
      <c r="W429" s="355"/>
      <c r="X429" s="355"/>
      <c r="Y429" s="355"/>
      <c r="Z429" s="355"/>
      <c r="AA429" s="355"/>
      <c r="AB429" s="355"/>
      <c r="AC429" s="355"/>
      <c r="AD429" s="355"/>
      <c r="AE429" s="355"/>
      <c r="AF429" s="355"/>
      <c r="AG429" s="355"/>
      <c r="AH429" s="355"/>
      <c r="AI429" s="355"/>
      <c r="AJ429" s="355"/>
      <c r="AK429" s="355"/>
      <c r="AL429" s="355"/>
      <c r="AM429" s="355"/>
      <c r="AN429" s="355"/>
      <c r="AO429" s="355"/>
      <c r="AP429" s="355"/>
      <c r="AQ429" s="355"/>
      <c r="AR429" s="355"/>
      <c r="AS429" s="355"/>
      <c r="AT429" s="356"/>
      <c r="AU429" s="356"/>
      <c r="AV429" s="355"/>
      <c r="AW429" s="355"/>
      <c r="AX429" s="356"/>
      <c r="AY429" s="357"/>
      <c r="AZ429" s="357"/>
      <c r="BA429" s="357"/>
      <c r="BB429" s="358"/>
      <c r="BC429" s="357"/>
      <c r="BD429" s="357"/>
      <c r="BE429" s="358"/>
      <c r="BF429" s="357"/>
      <c r="BG429" s="357"/>
      <c r="BH429" s="357"/>
      <c r="BI429" s="357"/>
      <c r="BJ429" s="357"/>
      <c r="BK429" s="357"/>
      <c r="BL429" s="357"/>
      <c r="BM429" s="358"/>
      <c r="BN429" s="358"/>
      <c r="BO429" s="358"/>
      <c r="BP429" s="358"/>
      <c r="BQ429" s="358"/>
      <c r="BR429" s="358"/>
      <c r="BS429" s="358"/>
      <c r="BT429" s="358"/>
      <c r="BU429" s="358"/>
      <c r="BV429" s="358"/>
      <c r="BW429" s="358"/>
      <c r="BX429" s="355"/>
    </row>
    <row r="430" spans="1:76" ht="19.5" customHeight="1">
      <c r="A430" s="356"/>
      <c r="B430" s="356"/>
      <c r="C430" s="356"/>
      <c r="D430" s="356"/>
      <c r="E430" s="356"/>
      <c r="F430" s="355"/>
      <c r="G430" s="356"/>
      <c r="H430" s="356"/>
      <c r="I430" s="355"/>
      <c r="J430" s="356"/>
      <c r="K430" s="355"/>
      <c r="L430" s="356"/>
      <c r="M430" s="355"/>
      <c r="N430" s="356"/>
      <c r="O430" s="355"/>
      <c r="P430" s="356"/>
      <c r="Q430" s="355"/>
      <c r="R430" s="355"/>
      <c r="S430" s="355"/>
      <c r="T430" s="355"/>
      <c r="U430" s="355"/>
      <c r="V430" s="355"/>
      <c r="W430" s="355"/>
      <c r="X430" s="355"/>
      <c r="Y430" s="355"/>
      <c r="Z430" s="355"/>
      <c r="AA430" s="355"/>
      <c r="AB430" s="355"/>
      <c r="AC430" s="355"/>
      <c r="AD430" s="355"/>
      <c r="AE430" s="355"/>
      <c r="AF430" s="355"/>
      <c r="AG430" s="355"/>
      <c r="AH430" s="355"/>
      <c r="AI430" s="355"/>
      <c r="AJ430" s="355"/>
      <c r="AK430" s="355"/>
      <c r="AL430" s="355"/>
      <c r="AM430" s="355"/>
      <c r="AN430" s="355"/>
      <c r="AO430" s="355"/>
      <c r="AP430" s="355"/>
      <c r="AQ430" s="355"/>
      <c r="AR430" s="355"/>
      <c r="AS430" s="355"/>
      <c r="AT430" s="356"/>
      <c r="AU430" s="356"/>
      <c r="AV430" s="355"/>
      <c r="AW430" s="355"/>
      <c r="AX430" s="356"/>
      <c r="AY430" s="357"/>
      <c r="AZ430" s="357"/>
      <c r="BA430" s="357"/>
      <c r="BB430" s="358"/>
      <c r="BC430" s="357"/>
      <c r="BD430" s="357"/>
      <c r="BE430" s="358"/>
      <c r="BF430" s="357"/>
      <c r="BG430" s="357"/>
      <c r="BH430" s="357"/>
      <c r="BI430" s="357"/>
      <c r="BJ430" s="357"/>
      <c r="BK430" s="357"/>
      <c r="BL430" s="357"/>
      <c r="BM430" s="358"/>
      <c r="BN430" s="358"/>
      <c r="BO430" s="358"/>
      <c r="BP430" s="358"/>
      <c r="BQ430" s="358"/>
      <c r="BR430" s="358"/>
      <c r="BS430" s="358"/>
      <c r="BT430" s="358"/>
      <c r="BU430" s="358"/>
      <c r="BV430" s="358"/>
      <c r="BW430" s="358"/>
      <c r="BX430" s="355"/>
    </row>
    <row r="431" spans="1:76" ht="19.5" customHeight="1">
      <c r="A431" s="356"/>
      <c r="B431" s="356"/>
      <c r="C431" s="356"/>
      <c r="D431" s="356"/>
      <c r="E431" s="356"/>
      <c r="F431" s="355"/>
      <c r="G431" s="356"/>
      <c r="H431" s="356"/>
      <c r="I431" s="355"/>
      <c r="J431" s="356"/>
      <c r="K431" s="355"/>
      <c r="L431" s="356"/>
      <c r="M431" s="355"/>
      <c r="N431" s="356"/>
      <c r="O431" s="355"/>
      <c r="P431" s="356"/>
      <c r="Q431" s="355"/>
      <c r="R431" s="355"/>
      <c r="S431" s="355"/>
      <c r="T431" s="355"/>
      <c r="U431" s="355"/>
      <c r="V431" s="355"/>
      <c r="W431" s="355"/>
      <c r="X431" s="355"/>
      <c r="Y431" s="355"/>
      <c r="Z431" s="355"/>
      <c r="AA431" s="355"/>
      <c r="AB431" s="355"/>
      <c r="AC431" s="355"/>
      <c r="AD431" s="355"/>
      <c r="AE431" s="355"/>
      <c r="AF431" s="355"/>
      <c r="AG431" s="355"/>
      <c r="AH431" s="355"/>
      <c r="AI431" s="355"/>
      <c r="AJ431" s="355"/>
      <c r="AK431" s="355"/>
      <c r="AL431" s="355"/>
      <c r="AM431" s="355"/>
      <c r="AN431" s="355"/>
      <c r="AO431" s="355"/>
      <c r="AP431" s="355"/>
      <c r="AQ431" s="355"/>
      <c r="AR431" s="355"/>
      <c r="AS431" s="355"/>
      <c r="AT431" s="356"/>
      <c r="AU431" s="356"/>
      <c r="AV431" s="355"/>
      <c r="AW431" s="355"/>
      <c r="AX431" s="356"/>
      <c r="AY431" s="357"/>
      <c r="AZ431" s="357"/>
      <c r="BA431" s="357"/>
      <c r="BB431" s="358"/>
      <c r="BC431" s="357"/>
      <c r="BD431" s="357"/>
      <c r="BE431" s="358"/>
      <c r="BF431" s="357"/>
      <c r="BG431" s="357"/>
      <c r="BH431" s="357"/>
      <c r="BI431" s="357"/>
      <c r="BJ431" s="357"/>
      <c r="BK431" s="357"/>
      <c r="BL431" s="357"/>
      <c r="BM431" s="358"/>
      <c r="BN431" s="358"/>
      <c r="BO431" s="358"/>
      <c r="BP431" s="358"/>
      <c r="BQ431" s="358"/>
      <c r="BR431" s="358"/>
      <c r="BS431" s="358"/>
      <c r="BT431" s="358"/>
      <c r="BU431" s="358"/>
      <c r="BV431" s="358"/>
      <c r="BW431" s="358"/>
      <c r="BX431" s="355"/>
    </row>
    <row r="432" spans="1:76" ht="19.5" customHeight="1">
      <c r="A432" s="356"/>
      <c r="B432" s="356"/>
      <c r="C432" s="356"/>
      <c r="D432" s="356"/>
      <c r="E432" s="356"/>
      <c r="F432" s="355"/>
      <c r="G432" s="356"/>
      <c r="H432" s="356"/>
      <c r="I432" s="355"/>
      <c r="J432" s="356"/>
      <c r="K432" s="355"/>
      <c r="L432" s="356"/>
      <c r="M432" s="355"/>
      <c r="N432" s="356"/>
      <c r="O432" s="355"/>
      <c r="P432" s="356"/>
      <c r="Q432" s="355"/>
      <c r="R432" s="355"/>
      <c r="S432" s="355"/>
      <c r="T432" s="355"/>
      <c r="U432" s="355"/>
      <c r="V432" s="355"/>
      <c r="W432" s="355"/>
      <c r="X432" s="355"/>
      <c r="Y432" s="355"/>
      <c r="Z432" s="355"/>
      <c r="AA432" s="355"/>
      <c r="AB432" s="355"/>
      <c r="AC432" s="355"/>
      <c r="AD432" s="355"/>
      <c r="AE432" s="355"/>
      <c r="AF432" s="355"/>
      <c r="AG432" s="355"/>
      <c r="AH432" s="355"/>
      <c r="AI432" s="355"/>
      <c r="AJ432" s="355"/>
      <c r="AK432" s="355"/>
      <c r="AL432" s="355"/>
      <c r="AM432" s="355"/>
      <c r="AN432" s="355"/>
      <c r="AO432" s="355"/>
      <c r="AP432" s="355"/>
      <c r="AQ432" s="355"/>
      <c r="AR432" s="355"/>
      <c r="AS432" s="355"/>
      <c r="AT432" s="356"/>
      <c r="AU432" s="356"/>
      <c r="AV432" s="355"/>
      <c r="AW432" s="355"/>
      <c r="AX432" s="356"/>
      <c r="AY432" s="357"/>
      <c r="AZ432" s="357"/>
      <c r="BA432" s="357"/>
      <c r="BB432" s="358"/>
      <c r="BC432" s="357"/>
      <c r="BD432" s="357"/>
      <c r="BE432" s="358"/>
      <c r="BF432" s="357"/>
      <c r="BG432" s="357"/>
      <c r="BH432" s="357"/>
      <c r="BI432" s="357"/>
      <c r="BJ432" s="357"/>
      <c r="BK432" s="357"/>
      <c r="BL432" s="357"/>
      <c r="BM432" s="358"/>
      <c r="BN432" s="358"/>
      <c r="BO432" s="358"/>
      <c r="BP432" s="358"/>
      <c r="BQ432" s="358"/>
      <c r="BR432" s="358"/>
      <c r="BS432" s="358"/>
      <c r="BT432" s="358"/>
      <c r="BU432" s="358"/>
      <c r="BV432" s="358"/>
      <c r="BW432" s="358"/>
      <c r="BX432" s="355"/>
    </row>
    <row r="433" spans="1:76" ht="19.5" customHeight="1">
      <c r="A433" s="356"/>
      <c r="B433" s="356"/>
      <c r="C433" s="356"/>
      <c r="D433" s="356"/>
      <c r="E433" s="356"/>
      <c r="F433" s="355"/>
      <c r="G433" s="356"/>
      <c r="H433" s="356"/>
      <c r="I433" s="355"/>
      <c r="J433" s="356"/>
      <c r="K433" s="355"/>
      <c r="L433" s="356"/>
      <c r="M433" s="355"/>
      <c r="N433" s="356"/>
      <c r="O433" s="355"/>
      <c r="P433" s="356"/>
      <c r="Q433" s="355"/>
      <c r="R433" s="355"/>
      <c r="S433" s="355"/>
      <c r="T433" s="355"/>
      <c r="U433" s="355"/>
      <c r="V433" s="355"/>
      <c r="W433" s="355"/>
      <c r="X433" s="355"/>
      <c r="Y433" s="355"/>
      <c r="Z433" s="355"/>
      <c r="AA433" s="355"/>
      <c r="AB433" s="355"/>
      <c r="AC433" s="355"/>
      <c r="AD433" s="355"/>
      <c r="AE433" s="355"/>
      <c r="AF433" s="355"/>
      <c r="AG433" s="355"/>
      <c r="AH433" s="355"/>
      <c r="AI433" s="355"/>
      <c r="AJ433" s="355"/>
      <c r="AK433" s="355"/>
      <c r="AL433" s="355"/>
      <c r="AM433" s="355"/>
      <c r="AN433" s="355"/>
      <c r="AO433" s="355"/>
      <c r="AP433" s="355"/>
      <c r="AQ433" s="355"/>
      <c r="AR433" s="355"/>
      <c r="AS433" s="355"/>
      <c r="AT433" s="356"/>
      <c r="AU433" s="356"/>
      <c r="AV433" s="355"/>
      <c r="AW433" s="355"/>
      <c r="AX433" s="356"/>
      <c r="AY433" s="357"/>
      <c r="AZ433" s="357"/>
      <c r="BA433" s="357"/>
      <c r="BB433" s="358"/>
      <c r="BC433" s="357"/>
      <c r="BD433" s="357"/>
      <c r="BE433" s="358"/>
      <c r="BF433" s="357"/>
      <c r="BG433" s="357"/>
      <c r="BH433" s="357"/>
      <c r="BI433" s="357"/>
      <c r="BJ433" s="357"/>
      <c r="BK433" s="357"/>
      <c r="BL433" s="357"/>
      <c r="BM433" s="358"/>
      <c r="BN433" s="358"/>
      <c r="BO433" s="358"/>
      <c r="BP433" s="358"/>
      <c r="BQ433" s="358"/>
      <c r="BR433" s="358"/>
      <c r="BS433" s="358"/>
      <c r="BT433" s="358"/>
      <c r="BU433" s="358"/>
      <c r="BV433" s="358"/>
      <c r="BW433" s="358"/>
      <c r="BX433" s="355"/>
    </row>
    <row r="434" spans="1:76" ht="19.5" customHeight="1">
      <c r="A434" s="356"/>
      <c r="B434" s="356"/>
      <c r="C434" s="356"/>
      <c r="D434" s="356"/>
      <c r="E434" s="356"/>
      <c r="F434" s="355"/>
      <c r="G434" s="356"/>
      <c r="H434" s="356"/>
      <c r="I434" s="355"/>
      <c r="J434" s="356"/>
      <c r="K434" s="355"/>
      <c r="L434" s="356"/>
      <c r="M434" s="355"/>
      <c r="N434" s="356"/>
      <c r="O434" s="355"/>
      <c r="P434" s="356"/>
      <c r="Q434" s="355"/>
      <c r="R434" s="355"/>
      <c r="S434" s="355"/>
      <c r="T434" s="355"/>
      <c r="U434" s="355"/>
      <c r="V434" s="355"/>
      <c r="W434" s="355"/>
      <c r="X434" s="355"/>
      <c r="Y434" s="355"/>
      <c r="Z434" s="355"/>
      <c r="AA434" s="355"/>
      <c r="AB434" s="355"/>
      <c r="AC434" s="355"/>
      <c r="AD434" s="355"/>
      <c r="AE434" s="355"/>
      <c r="AF434" s="355"/>
      <c r="AG434" s="355"/>
      <c r="AH434" s="355"/>
      <c r="AI434" s="355"/>
      <c r="AJ434" s="355"/>
      <c r="AK434" s="355"/>
      <c r="AL434" s="355"/>
      <c r="AM434" s="355"/>
      <c r="AN434" s="355"/>
      <c r="AO434" s="355"/>
      <c r="AP434" s="355"/>
      <c r="AQ434" s="355"/>
      <c r="AR434" s="355"/>
      <c r="AS434" s="355"/>
      <c r="AT434" s="356"/>
      <c r="AU434" s="356"/>
      <c r="AV434" s="355"/>
      <c r="AW434" s="355"/>
      <c r="AX434" s="356"/>
      <c r="AY434" s="357"/>
      <c r="AZ434" s="357"/>
      <c r="BA434" s="357"/>
      <c r="BB434" s="358"/>
      <c r="BC434" s="357"/>
      <c r="BD434" s="357"/>
      <c r="BE434" s="358"/>
      <c r="BF434" s="357"/>
      <c r="BG434" s="357"/>
      <c r="BH434" s="357"/>
      <c r="BI434" s="357"/>
      <c r="BJ434" s="357"/>
      <c r="BK434" s="357"/>
      <c r="BL434" s="357"/>
      <c r="BM434" s="358"/>
      <c r="BN434" s="358"/>
      <c r="BO434" s="358"/>
      <c r="BP434" s="358"/>
      <c r="BQ434" s="358"/>
      <c r="BR434" s="358"/>
      <c r="BS434" s="358"/>
      <c r="BT434" s="358"/>
      <c r="BU434" s="358"/>
      <c r="BV434" s="358"/>
      <c r="BW434" s="358"/>
      <c r="BX434" s="355"/>
    </row>
    <row r="435" spans="1:76" ht="19.5" customHeight="1">
      <c r="A435" s="356"/>
      <c r="B435" s="356"/>
      <c r="C435" s="356"/>
      <c r="D435" s="356"/>
      <c r="E435" s="356"/>
      <c r="F435" s="355"/>
      <c r="G435" s="356"/>
      <c r="H435" s="356"/>
      <c r="I435" s="355"/>
      <c r="J435" s="356"/>
      <c r="K435" s="355"/>
      <c r="L435" s="356"/>
      <c r="M435" s="355"/>
      <c r="N435" s="356"/>
      <c r="O435" s="355"/>
      <c r="P435" s="356"/>
      <c r="Q435" s="355"/>
      <c r="R435" s="355"/>
      <c r="S435" s="355"/>
      <c r="T435" s="355"/>
      <c r="U435" s="355"/>
      <c r="V435" s="355"/>
      <c r="W435" s="355"/>
      <c r="X435" s="355"/>
      <c r="Y435" s="355"/>
      <c r="Z435" s="355"/>
      <c r="AA435" s="355"/>
      <c r="AB435" s="355"/>
      <c r="AC435" s="355"/>
      <c r="AD435" s="355"/>
      <c r="AE435" s="355"/>
      <c r="AF435" s="355"/>
      <c r="AG435" s="355"/>
      <c r="AH435" s="355"/>
      <c r="AI435" s="355"/>
      <c r="AJ435" s="355"/>
      <c r="AK435" s="355"/>
      <c r="AL435" s="355"/>
      <c r="AM435" s="355"/>
      <c r="AN435" s="355"/>
      <c r="AO435" s="355"/>
      <c r="AP435" s="355"/>
      <c r="AQ435" s="355"/>
      <c r="AR435" s="355"/>
      <c r="AS435" s="355"/>
      <c r="AT435" s="356"/>
      <c r="AU435" s="356"/>
      <c r="AV435" s="355"/>
      <c r="AW435" s="355"/>
      <c r="AX435" s="356"/>
      <c r="AY435" s="357"/>
      <c r="AZ435" s="357"/>
      <c r="BA435" s="357"/>
      <c r="BB435" s="358"/>
      <c r="BC435" s="357"/>
      <c r="BD435" s="357"/>
      <c r="BE435" s="358"/>
      <c r="BF435" s="357"/>
      <c r="BG435" s="357"/>
      <c r="BH435" s="357"/>
      <c r="BI435" s="357"/>
      <c r="BJ435" s="357"/>
      <c r="BK435" s="357"/>
      <c r="BL435" s="357"/>
      <c r="BM435" s="358"/>
      <c r="BN435" s="358"/>
      <c r="BO435" s="358"/>
      <c r="BP435" s="358"/>
      <c r="BQ435" s="358"/>
      <c r="BR435" s="358"/>
      <c r="BS435" s="358"/>
      <c r="BT435" s="358"/>
      <c r="BU435" s="358"/>
      <c r="BV435" s="358"/>
      <c r="BW435" s="358"/>
      <c r="BX435" s="355"/>
    </row>
    <row r="436" spans="1:76" ht="19.5" customHeight="1">
      <c r="A436" s="356"/>
      <c r="B436" s="356"/>
      <c r="C436" s="356"/>
      <c r="D436" s="356"/>
      <c r="E436" s="356"/>
      <c r="F436" s="355"/>
      <c r="G436" s="356"/>
      <c r="H436" s="356"/>
      <c r="I436" s="355"/>
      <c r="J436" s="356"/>
      <c r="K436" s="355"/>
      <c r="L436" s="356"/>
      <c r="M436" s="355"/>
      <c r="N436" s="356"/>
      <c r="O436" s="355"/>
      <c r="P436" s="356"/>
      <c r="Q436" s="355"/>
      <c r="R436" s="355"/>
      <c r="S436" s="355"/>
      <c r="T436" s="355"/>
      <c r="U436" s="355"/>
      <c r="V436" s="355"/>
      <c r="W436" s="355"/>
      <c r="X436" s="355"/>
      <c r="Y436" s="355"/>
      <c r="Z436" s="355"/>
      <c r="AA436" s="355"/>
      <c r="AB436" s="355"/>
      <c r="AC436" s="355"/>
      <c r="AD436" s="355"/>
      <c r="AE436" s="355"/>
      <c r="AF436" s="355"/>
      <c r="AG436" s="355"/>
      <c r="AH436" s="355"/>
      <c r="AI436" s="355"/>
      <c r="AJ436" s="355"/>
      <c r="AK436" s="355"/>
      <c r="AL436" s="355"/>
      <c r="AM436" s="355"/>
      <c r="AN436" s="355"/>
      <c r="AO436" s="355"/>
      <c r="AP436" s="355"/>
      <c r="AQ436" s="355"/>
      <c r="AR436" s="355"/>
      <c r="AS436" s="355"/>
      <c r="AT436" s="356"/>
      <c r="AU436" s="356"/>
      <c r="AV436" s="355"/>
      <c r="AW436" s="355"/>
      <c r="AX436" s="356"/>
      <c r="AY436" s="357"/>
      <c r="AZ436" s="357"/>
      <c r="BA436" s="357"/>
      <c r="BB436" s="358"/>
      <c r="BC436" s="357"/>
      <c r="BD436" s="357"/>
      <c r="BE436" s="358"/>
      <c r="BF436" s="357"/>
      <c r="BG436" s="357"/>
      <c r="BH436" s="357"/>
      <c r="BI436" s="357"/>
      <c r="BJ436" s="357"/>
      <c r="BK436" s="357"/>
      <c r="BL436" s="357"/>
      <c r="BM436" s="358"/>
      <c r="BN436" s="358"/>
      <c r="BO436" s="358"/>
      <c r="BP436" s="358"/>
      <c r="BQ436" s="358"/>
      <c r="BR436" s="358"/>
      <c r="BS436" s="358"/>
      <c r="BT436" s="358"/>
      <c r="BU436" s="358"/>
      <c r="BV436" s="358"/>
      <c r="BW436" s="358"/>
      <c r="BX436" s="355"/>
    </row>
    <row r="437" spans="1:76" ht="19.5" customHeight="1">
      <c r="A437" s="356"/>
      <c r="B437" s="356"/>
      <c r="C437" s="356"/>
      <c r="D437" s="356"/>
      <c r="E437" s="356"/>
      <c r="F437" s="355"/>
      <c r="G437" s="356"/>
      <c r="H437" s="356"/>
      <c r="I437" s="355"/>
      <c r="J437" s="356"/>
      <c r="K437" s="355"/>
      <c r="L437" s="356"/>
      <c r="M437" s="355"/>
      <c r="N437" s="356"/>
      <c r="O437" s="355"/>
      <c r="P437" s="356"/>
      <c r="Q437" s="355"/>
      <c r="R437" s="355"/>
      <c r="S437" s="355"/>
      <c r="T437" s="355"/>
      <c r="U437" s="355"/>
      <c r="V437" s="355"/>
      <c r="W437" s="355"/>
      <c r="X437" s="355"/>
      <c r="Y437" s="355"/>
      <c r="Z437" s="355"/>
      <c r="AA437" s="355"/>
      <c r="AB437" s="355"/>
      <c r="AC437" s="355"/>
      <c r="AD437" s="355"/>
      <c r="AE437" s="355"/>
      <c r="AF437" s="355"/>
      <c r="AG437" s="355"/>
      <c r="AH437" s="355"/>
      <c r="AI437" s="355"/>
      <c r="AJ437" s="355"/>
      <c r="AK437" s="355"/>
      <c r="AL437" s="355"/>
      <c r="AM437" s="355"/>
      <c r="AN437" s="355"/>
      <c r="AO437" s="355"/>
      <c r="AP437" s="355"/>
      <c r="AQ437" s="355"/>
      <c r="AR437" s="355"/>
      <c r="AS437" s="355"/>
      <c r="AT437" s="356"/>
      <c r="AU437" s="356"/>
      <c r="AV437" s="355"/>
      <c r="AW437" s="355"/>
      <c r="AX437" s="356"/>
      <c r="AY437" s="357"/>
      <c r="AZ437" s="357"/>
      <c r="BA437" s="357"/>
      <c r="BB437" s="358"/>
      <c r="BC437" s="357"/>
      <c r="BD437" s="357"/>
      <c r="BE437" s="358"/>
      <c r="BF437" s="357"/>
      <c r="BG437" s="357"/>
      <c r="BH437" s="357"/>
      <c r="BI437" s="357"/>
      <c r="BJ437" s="357"/>
      <c r="BK437" s="357"/>
      <c r="BL437" s="357"/>
      <c r="BM437" s="358"/>
      <c r="BN437" s="358"/>
      <c r="BO437" s="358"/>
      <c r="BP437" s="358"/>
      <c r="BQ437" s="358"/>
      <c r="BR437" s="358"/>
      <c r="BS437" s="358"/>
      <c r="BT437" s="358"/>
      <c r="BU437" s="358"/>
      <c r="BV437" s="358"/>
      <c r="BW437" s="358"/>
      <c r="BX437" s="355"/>
    </row>
    <row r="438" spans="1:76" ht="19.5" customHeight="1">
      <c r="A438" s="356"/>
      <c r="B438" s="356"/>
      <c r="C438" s="356"/>
      <c r="D438" s="356"/>
      <c r="E438" s="356"/>
      <c r="F438" s="355"/>
      <c r="G438" s="356"/>
      <c r="H438" s="356"/>
      <c r="I438" s="355"/>
      <c r="J438" s="356"/>
      <c r="K438" s="355"/>
      <c r="L438" s="356"/>
      <c r="M438" s="355"/>
      <c r="N438" s="356"/>
      <c r="O438" s="355"/>
      <c r="P438" s="356"/>
      <c r="Q438" s="355"/>
      <c r="R438" s="355"/>
      <c r="S438" s="355"/>
      <c r="T438" s="355"/>
      <c r="U438" s="355"/>
      <c r="V438" s="355"/>
      <c r="W438" s="355"/>
      <c r="X438" s="355"/>
      <c r="Y438" s="355"/>
      <c r="Z438" s="355"/>
      <c r="AA438" s="355"/>
      <c r="AB438" s="355"/>
      <c r="AC438" s="355"/>
      <c r="AD438" s="355"/>
      <c r="AE438" s="355"/>
      <c r="AF438" s="355"/>
      <c r="AG438" s="355"/>
      <c r="AH438" s="355"/>
      <c r="AI438" s="355"/>
      <c r="AJ438" s="355"/>
      <c r="AK438" s="355"/>
      <c r="AL438" s="355"/>
      <c r="AM438" s="355"/>
      <c r="AN438" s="355"/>
      <c r="AO438" s="355"/>
      <c r="AP438" s="355"/>
      <c r="AQ438" s="355"/>
      <c r="AR438" s="355"/>
      <c r="AS438" s="355"/>
      <c r="AT438" s="356"/>
      <c r="AU438" s="356"/>
      <c r="AV438" s="355"/>
      <c r="AW438" s="355"/>
      <c r="AX438" s="356"/>
      <c r="AY438" s="357"/>
      <c r="AZ438" s="357"/>
      <c r="BA438" s="357"/>
      <c r="BB438" s="358"/>
      <c r="BC438" s="357"/>
      <c r="BD438" s="357"/>
      <c r="BE438" s="358"/>
      <c r="BF438" s="357"/>
      <c r="BG438" s="357"/>
      <c r="BH438" s="357"/>
      <c r="BI438" s="357"/>
      <c r="BJ438" s="357"/>
      <c r="BK438" s="357"/>
      <c r="BL438" s="357"/>
      <c r="BM438" s="358"/>
      <c r="BN438" s="358"/>
      <c r="BO438" s="358"/>
      <c r="BP438" s="358"/>
      <c r="BQ438" s="358"/>
      <c r="BR438" s="358"/>
      <c r="BS438" s="358"/>
      <c r="BT438" s="358"/>
      <c r="BU438" s="358"/>
      <c r="BV438" s="358"/>
      <c r="BW438" s="358"/>
      <c r="BX438" s="355"/>
    </row>
    <row r="439" spans="1:76" ht="19.5" customHeight="1">
      <c r="A439" s="356"/>
      <c r="B439" s="356"/>
      <c r="C439" s="356"/>
      <c r="D439" s="356"/>
      <c r="E439" s="356"/>
      <c r="F439" s="355"/>
      <c r="G439" s="356"/>
      <c r="H439" s="356"/>
      <c r="I439" s="355"/>
      <c r="J439" s="356"/>
      <c r="K439" s="355"/>
      <c r="L439" s="356"/>
      <c r="M439" s="355"/>
      <c r="N439" s="356"/>
      <c r="O439" s="355"/>
      <c r="P439" s="356"/>
      <c r="Q439" s="355"/>
      <c r="R439" s="355"/>
      <c r="S439" s="355"/>
      <c r="T439" s="355"/>
      <c r="U439" s="355"/>
      <c r="V439" s="355"/>
      <c r="W439" s="355"/>
      <c r="X439" s="355"/>
      <c r="Y439" s="355"/>
      <c r="Z439" s="355"/>
      <c r="AA439" s="355"/>
      <c r="AB439" s="355"/>
      <c r="AC439" s="355"/>
      <c r="AD439" s="355"/>
      <c r="AE439" s="355"/>
      <c r="AF439" s="355"/>
      <c r="AG439" s="355"/>
      <c r="AH439" s="355"/>
      <c r="AI439" s="355"/>
      <c r="AJ439" s="355"/>
      <c r="AK439" s="355"/>
      <c r="AL439" s="355"/>
      <c r="AM439" s="355"/>
      <c r="AN439" s="355"/>
      <c r="AO439" s="355"/>
      <c r="AP439" s="355"/>
      <c r="AQ439" s="355"/>
      <c r="AR439" s="355"/>
      <c r="AS439" s="355"/>
      <c r="AT439" s="356"/>
      <c r="AU439" s="356"/>
      <c r="AV439" s="355"/>
      <c r="AW439" s="355"/>
      <c r="AX439" s="356"/>
      <c r="AY439" s="357"/>
      <c r="AZ439" s="357"/>
      <c r="BA439" s="357"/>
      <c r="BB439" s="358"/>
      <c r="BC439" s="357"/>
      <c r="BD439" s="357"/>
      <c r="BE439" s="358"/>
      <c r="BF439" s="357"/>
      <c r="BG439" s="357"/>
      <c r="BH439" s="357"/>
      <c r="BI439" s="357"/>
      <c r="BJ439" s="357"/>
      <c r="BK439" s="357"/>
      <c r="BL439" s="357"/>
      <c r="BM439" s="358"/>
      <c r="BN439" s="358"/>
      <c r="BO439" s="358"/>
      <c r="BP439" s="358"/>
      <c r="BQ439" s="358"/>
      <c r="BR439" s="358"/>
      <c r="BS439" s="358"/>
      <c r="BT439" s="358"/>
      <c r="BU439" s="358"/>
      <c r="BV439" s="358"/>
      <c r="BW439" s="358"/>
      <c r="BX439" s="355"/>
    </row>
    <row r="440" spans="1:76" ht="19.5" customHeight="1">
      <c r="A440" s="356"/>
      <c r="B440" s="356"/>
      <c r="C440" s="356"/>
      <c r="D440" s="356"/>
      <c r="E440" s="356"/>
      <c r="F440" s="355"/>
      <c r="G440" s="356"/>
      <c r="H440" s="356"/>
      <c r="I440" s="355"/>
      <c r="J440" s="356"/>
      <c r="K440" s="355"/>
      <c r="L440" s="356"/>
      <c r="M440" s="355"/>
      <c r="N440" s="356"/>
      <c r="O440" s="355"/>
      <c r="P440" s="356"/>
      <c r="Q440" s="355"/>
      <c r="R440" s="355"/>
      <c r="S440" s="355"/>
      <c r="T440" s="355"/>
      <c r="U440" s="355"/>
      <c r="V440" s="355"/>
      <c r="W440" s="355"/>
      <c r="X440" s="355"/>
      <c r="Y440" s="355"/>
      <c r="Z440" s="355"/>
      <c r="AA440" s="355"/>
      <c r="AB440" s="355"/>
      <c r="AC440" s="355"/>
      <c r="AD440" s="355"/>
      <c r="AE440" s="355"/>
      <c r="AF440" s="355"/>
      <c r="AG440" s="355"/>
      <c r="AH440" s="355"/>
      <c r="AI440" s="355"/>
      <c r="AJ440" s="355"/>
      <c r="AK440" s="355"/>
      <c r="AL440" s="355"/>
      <c r="AM440" s="355"/>
      <c r="AN440" s="355"/>
      <c r="AO440" s="355"/>
      <c r="AP440" s="355"/>
      <c r="AQ440" s="355"/>
      <c r="AR440" s="355"/>
      <c r="AS440" s="355"/>
      <c r="AT440" s="356"/>
      <c r="AU440" s="356"/>
      <c r="AV440" s="355"/>
      <c r="AW440" s="355"/>
      <c r="AX440" s="356"/>
      <c r="AY440" s="357"/>
      <c r="AZ440" s="357"/>
      <c r="BA440" s="357"/>
      <c r="BB440" s="358"/>
      <c r="BC440" s="357"/>
      <c r="BD440" s="357"/>
      <c r="BE440" s="358"/>
      <c r="BF440" s="357"/>
      <c r="BG440" s="357"/>
      <c r="BH440" s="357"/>
      <c r="BI440" s="357"/>
      <c r="BJ440" s="357"/>
      <c r="BK440" s="357"/>
      <c r="BL440" s="357"/>
      <c r="BM440" s="358"/>
      <c r="BN440" s="358"/>
      <c r="BO440" s="358"/>
      <c r="BP440" s="358"/>
      <c r="BQ440" s="358"/>
      <c r="BR440" s="358"/>
      <c r="BS440" s="358"/>
      <c r="BT440" s="358"/>
      <c r="BU440" s="358"/>
      <c r="BV440" s="358"/>
      <c r="BW440" s="358"/>
      <c r="BX440" s="355"/>
    </row>
    <row r="441" spans="1:76" ht="19.5" customHeight="1">
      <c r="A441" s="356"/>
      <c r="B441" s="356"/>
      <c r="C441" s="356"/>
      <c r="D441" s="356"/>
      <c r="E441" s="356"/>
      <c r="F441" s="355"/>
      <c r="G441" s="356"/>
      <c r="H441" s="356"/>
      <c r="I441" s="355"/>
      <c r="J441" s="356"/>
      <c r="K441" s="355"/>
      <c r="L441" s="356"/>
      <c r="M441" s="355"/>
      <c r="N441" s="356"/>
      <c r="O441" s="355"/>
      <c r="P441" s="356"/>
      <c r="Q441" s="355"/>
      <c r="R441" s="355"/>
      <c r="S441" s="355"/>
      <c r="T441" s="355"/>
      <c r="U441" s="355"/>
      <c r="V441" s="355"/>
      <c r="W441" s="355"/>
      <c r="X441" s="355"/>
      <c r="Y441" s="355"/>
      <c r="Z441" s="355"/>
      <c r="AA441" s="355"/>
      <c r="AB441" s="355"/>
      <c r="AC441" s="355"/>
      <c r="AD441" s="355"/>
      <c r="AE441" s="355"/>
      <c r="AF441" s="355"/>
      <c r="AG441" s="355"/>
      <c r="AH441" s="355"/>
      <c r="AI441" s="355"/>
      <c r="AJ441" s="355"/>
      <c r="AK441" s="355"/>
      <c r="AL441" s="355"/>
      <c r="AM441" s="355"/>
      <c r="AN441" s="355"/>
      <c r="AO441" s="355"/>
      <c r="AP441" s="355"/>
      <c r="AQ441" s="355"/>
      <c r="AR441" s="355"/>
      <c r="AS441" s="355"/>
      <c r="AT441" s="356"/>
      <c r="AU441" s="356"/>
      <c r="AV441" s="355"/>
      <c r="AW441" s="355"/>
      <c r="AX441" s="356"/>
      <c r="AY441" s="357"/>
      <c r="AZ441" s="357"/>
      <c r="BA441" s="357"/>
      <c r="BB441" s="358"/>
      <c r="BC441" s="357"/>
      <c r="BD441" s="357"/>
      <c r="BE441" s="358"/>
      <c r="BF441" s="357"/>
      <c r="BG441" s="357"/>
      <c r="BH441" s="357"/>
      <c r="BI441" s="357"/>
      <c r="BJ441" s="357"/>
      <c r="BK441" s="357"/>
      <c r="BL441" s="357"/>
      <c r="BM441" s="358"/>
      <c r="BN441" s="358"/>
      <c r="BO441" s="358"/>
      <c r="BP441" s="358"/>
      <c r="BQ441" s="358"/>
      <c r="BR441" s="358"/>
      <c r="BS441" s="358"/>
      <c r="BT441" s="358"/>
      <c r="BU441" s="358"/>
      <c r="BV441" s="358"/>
      <c r="BW441" s="358"/>
      <c r="BX441" s="355"/>
    </row>
    <row r="442" spans="1:76" ht="19.5" customHeight="1">
      <c r="A442" s="356"/>
      <c r="B442" s="356"/>
      <c r="C442" s="356"/>
      <c r="D442" s="356"/>
      <c r="E442" s="356"/>
      <c r="F442" s="355"/>
      <c r="G442" s="356"/>
      <c r="H442" s="356"/>
      <c r="I442" s="355"/>
      <c r="J442" s="356"/>
      <c r="K442" s="355"/>
      <c r="L442" s="356"/>
      <c r="M442" s="355"/>
      <c r="N442" s="356"/>
      <c r="O442" s="355"/>
      <c r="P442" s="356"/>
      <c r="Q442" s="355"/>
      <c r="R442" s="355"/>
      <c r="S442" s="355"/>
      <c r="T442" s="355"/>
      <c r="U442" s="355"/>
      <c r="V442" s="355"/>
      <c r="W442" s="355"/>
      <c r="X442" s="355"/>
      <c r="Y442" s="355"/>
      <c r="Z442" s="355"/>
      <c r="AA442" s="355"/>
      <c r="AB442" s="355"/>
      <c r="AC442" s="355"/>
      <c r="AD442" s="355"/>
      <c r="AE442" s="355"/>
      <c r="AF442" s="355"/>
      <c r="AG442" s="355"/>
      <c r="AH442" s="355"/>
      <c r="AI442" s="355"/>
      <c r="AJ442" s="355"/>
      <c r="AK442" s="355"/>
      <c r="AL442" s="355"/>
      <c r="AM442" s="355"/>
      <c r="AN442" s="355"/>
      <c r="AO442" s="355"/>
      <c r="AP442" s="355"/>
      <c r="AQ442" s="355"/>
      <c r="AR442" s="355"/>
      <c r="AS442" s="355"/>
      <c r="AT442" s="356"/>
      <c r="AU442" s="356"/>
      <c r="AV442" s="355"/>
      <c r="AW442" s="355"/>
      <c r="AX442" s="356"/>
      <c r="AY442" s="357"/>
      <c r="AZ442" s="357"/>
      <c r="BA442" s="357"/>
      <c r="BB442" s="358"/>
      <c r="BC442" s="357"/>
      <c r="BD442" s="357"/>
      <c r="BE442" s="358"/>
      <c r="BF442" s="357"/>
      <c r="BG442" s="357"/>
      <c r="BH442" s="357"/>
      <c r="BI442" s="357"/>
      <c r="BJ442" s="357"/>
      <c r="BK442" s="357"/>
      <c r="BL442" s="357"/>
      <c r="BM442" s="358"/>
      <c r="BN442" s="358"/>
      <c r="BO442" s="358"/>
      <c r="BP442" s="358"/>
      <c r="BQ442" s="358"/>
      <c r="BR442" s="358"/>
      <c r="BS442" s="358"/>
      <c r="BT442" s="358"/>
      <c r="BU442" s="358"/>
      <c r="BV442" s="358"/>
      <c r="BW442" s="358"/>
      <c r="BX442" s="355"/>
    </row>
    <row r="443" spans="1:76" ht="19.5" customHeight="1">
      <c r="A443" s="356"/>
      <c r="B443" s="356"/>
      <c r="C443" s="356"/>
      <c r="D443" s="356"/>
      <c r="E443" s="356"/>
      <c r="F443" s="355"/>
      <c r="G443" s="356"/>
      <c r="H443" s="356"/>
      <c r="I443" s="355"/>
      <c r="J443" s="356"/>
      <c r="K443" s="355"/>
      <c r="L443" s="356"/>
      <c r="M443" s="355"/>
      <c r="N443" s="356"/>
      <c r="O443" s="355"/>
      <c r="P443" s="356"/>
      <c r="Q443" s="355"/>
      <c r="R443" s="355"/>
      <c r="S443" s="355"/>
      <c r="T443" s="355"/>
      <c r="U443" s="355"/>
      <c r="V443" s="355"/>
      <c r="W443" s="355"/>
      <c r="X443" s="355"/>
      <c r="Y443" s="355"/>
      <c r="Z443" s="355"/>
      <c r="AA443" s="355"/>
      <c r="AB443" s="355"/>
      <c r="AC443" s="355"/>
      <c r="AD443" s="355"/>
      <c r="AE443" s="355"/>
      <c r="AF443" s="355"/>
      <c r="AG443" s="355"/>
      <c r="AH443" s="355"/>
      <c r="AI443" s="355"/>
      <c r="AJ443" s="355"/>
      <c r="AK443" s="355"/>
      <c r="AL443" s="355"/>
      <c r="AM443" s="355"/>
      <c r="AN443" s="355"/>
      <c r="AO443" s="355"/>
      <c r="AP443" s="355"/>
      <c r="AQ443" s="355"/>
      <c r="AR443" s="355"/>
      <c r="AS443" s="355"/>
      <c r="AT443" s="356"/>
      <c r="AU443" s="356"/>
      <c r="AV443" s="355"/>
      <c r="AW443" s="355"/>
      <c r="AX443" s="356"/>
      <c r="AY443" s="357"/>
      <c r="AZ443" s="357"/>
      <c r="BA443" s="357"/>
      <c r="BB443" s="358"/>
      <c r="BC443" s="357"/>
      <c r="BD443" s="357"/>
      <c r="BE443" s="358"/>
      <c r="BF443" s="357"/>
      <c r="BG443" s="357"/>
      <c r="BH443" s="357"/>
      <c r="BI443" s="357"/>
      <c r="BJ443" s="357"/>
      <c r="BK443" s="357"/>
      <c r="BL443" s="357"/>
      <c r="BM443" s="358"/>
      <c r="BN443" s="358"/>
      <c r="BO443" s="358"/>
      <c r="BP443" s="358"/>
      <c r="BQ443" s="358"/>
      <c r="BR443" s="358"/>
      <c r="BS443" s="358"/>
      <c r="BT443" s="358"/>
      <c r="BU443" s="358"/>
      <c r="BV443" s="358"/>
      <c r="BW443" s="358"/>
      <c r="BX443" s="355"/>
    </row>
    <row r="444" spans="1:76" ht="19.5" customHeight="1">
      <c r="A444" s="356"/>
      <c r="B444" s="356"/>
      <c r="C444" s="356"/>
      <c r="D444" s="356"/>
      <c r="E444" s="356"/>
      <c r="F444" s="355"/>
      <c r="G444" s="356"/>
      <c r="H444" s="356"/>
      <c r="I444" s="355"/>
      <c r="J444" s="356"/>
      <c r="K444" s="355"/>
      <c r="L444" s="356"/>
      <c r="M444" s="355"/>
      <c r="N444" s="356"/>
      <c r="O444" s="355"/>
      <c r="P444" s="356"/>
      <c r="Q444" s="355"/>
      <c r="R444" s="355"/>
      <c r="S444" s="355"/>
      <c r="T444" s="355"/>
      <c r="U444" s="355"/>
      <c r="V444" s="355"/>
      <c r="W444" s="355"/>
      <c r="X444" s="355"/>
      <c r="Y444" s="355"/>
      <c r="Z444" s="355"/>
      <c r="AA444" s="355"/>
      <c r="AB444" s="355"/>
      <c r="AC444" s="355"/>
      <c r="AD444" s="355"/>
      <c r="AE444" s="355"/>
      <c r="AF444" s="355"/>
      <c r="AG444" s="355"/>
      <c r="AH444" s="355"/>
      <c r="AI444" s="355"/>
      <c r="AJ444" s="355"/>
      <c r="AK444" s="355"/>
      <c r="AL444" s="355"/>
      <c r="AM444" s="355"/>
      <c r="AN444" s="355"/>
      <c r="AO444" s="355"/>
      <c r="AP444" s="355"/>
      <c r="AQ444" s="355"/>
      <c r="AR444" s="355"/>
      <c r="AS444" s="355"/>
      <c r="AT444" s="356"/>
      <c r="AU444" s="356"/>
      <c r="AV444" s="355"/>
      <c r="AW444" s="355"/>
      <c r="AX444" s="356"/>
      <c r="AY444" s="357"/>
      <c r="AZ444" s="357"/>
      <c r="BA444" s="357"/>
      <c r="BB444" s="358"/>
      <c r="BC444" s="357"/>
      <c r="BD444" s="357"/>
      <c r="BE444" s="358"/>
      <c r="BF444" s="357"/>
      <c r="BG444" s="357"/>
      <c r="BH444" s="357"/>
      <c r="BI444" s="357"/>
      <c r="BJ444" s="357"/>
      <c r="BK444" s="357"/>
      <c r="BL444" s="357"/>
      <c r="BM444" s="358"/>
      <c r="BN444" s="358"/>
      <c r="BO444" s="358"/>
      <c r="BP444" s="358"/>
      <c r="BQ444" s="358"/>
      <c r="BR444" s="358"/>
      <c r="BS444" s="358"/>
      <c r="BT444" s="358"/>
      <c r="BU444" s="358"/>
      <c r="BV444" s="358"/>
      <c r="BW444" s="358"/>
      <c r="BX444" s="355"/>
    </row>
    <row r="445" spans="1:76" ht="19.5" customHeight="1">
      <c r="A445" s="356"/>
      <c r="B445" s="356"/>
      <c r="C445" s="356"/>
      <c r="D445" s="356"/>
      <c r="E445" s="356"/>
      <c r="F445" s="355"/>
      <c r="G445" s="356"/>
      <c r="H445" s="356"/>
      <c r="I445" s="355"/>
      <c r="J445" s="356"/>
      <c r="K445" s="355"/>
      <c r="L445" s="356"/>
      <c r="M445" s="355"/>
      <c r="N445" s="356"/>
      <c r="O445" s="355"/>
      <c r="P445" s="356"/>
      <c r="Q445" s="355"/>
      <c r="R445" s="355"/>
      <c r="S445" s="355"/>
      <c r="T445" s="355"/>
      <c r="U445" s="355"/>
      <c r="V445" s="355"/>
      <c r="W445" s="355"/>
      <c r="X445" s="355"/>
      <c r="Y445" s="355"/>
      <c r="Z445" s="355"/>
      <c r="AA445" s="355"/>
      <c r="AB445" s="355"/>
      <c r="AC445" s="355"/>
      <c r="AD445" s="355"/>
      <c r="AE445" s="355"/>
      <c r="AF445" s="355"/>
      <c r="AG445" s="355"/>
      <c r="AH445" s="355"/>
      <c r="AI445" s="355"/>
      <c r="AJ445" s="355"/>
      <c r="AK445" s="355"/>
      <c r="AL445" s="355"/>
      <c r="AM445" s="355"/>
      <c r="AN445" s="355"/>
      <c r="AO445" s="355"/>
      <c r="AP445" s="355"/>
      <c r="AQ445" s="355"/>
      <c r="AR445" s="355"/>
      <c r="AS445" s="355"/>
      <c r="AT445" s="356"/>
      <c r="AU445" s="356"/>
      <c r="AV445" s="355"/>
      <c r="AW445" s="355"/>
      <c r="AX445" s="356"/>
      <c r="AY445" s="357"/>
      <c r="AZ445" s="357"/>
      <c r="BA445" s="357"/>
      <c r="BB445" s="358"/>
      <c r="BC445" s="357"/>
      <c r="BD445" s="357"/>
      <c r="BE445" s="358"/>
      <c r="BF445" s="357"/>
      <c r="BG445" s="357"/>
      <c r="BH445" s="357"/>
      <c r="BI445" s="357"/>
      <c r="BJ445" s="357"/>
      <c r="BK445" s="357"/>
      <c r="BL445" s="357"/>
      <c r="BM445" s="358"/>
      <c r="BN445" s="358"/>
      <c r="BO445" s="358"/>
      <c r="BP445" s="358"/>
      <c r="BQ445" s="358"/>
      <c r="BR445" s="358"/>
      <c r="BS445" s="358"/>
      <c r="BT445" s="358"/>
      <c r="BU445" s="358"/>
      <c r="BV445" s="358"/>
      <c r="BW445" s="358"/>
      <c r="BX445" s="355"/>
    </row>
    <row r="446" spans="1:76" ht="19.5" customHeight="1">
      <c r="A446" s="356"/>
      <c r="B446" s="356"/>
      <c r="C446" s="356"/>
      <c r="D446" s="356"/>
      <c r="E446" s="356"/>
      <c r="F446" s="355"/>
      <c r="G446" s="356"/>
      <c r="H446" s="356"/>
      <c r="I446" s="355"/>
      <c r="J446" s="356"/>
      <c r="K446" s="355"/>
      <c r="L446" s="356"/>
      <c r="M446" s="355"/>
      <c r="N446" s="356"/>
      <c r="O446" s="355"/>
      <c r="P446" s="356"/>
      <c r="Q446" s="355"/>
      <c r="R446" s="355"/>
      <c r="S446" s="355"/>
      <c r="T446" s="355"/>
      <c r="U446" s="355"/>
      <c r="V446" s="355"/>
      <c r="W446" s="355"/>
      <c r="X446" s="355"/>
      <c r="Y446" s="355"/>
      <c r="Z446" s="355"/>
      <c r="AA446" s="355"/>
      <c r="AB446" s="355"/>
      <c r="AC446" s="355"/>
      <c r="AD446" s="355"/>
      <c r="AE446" s="355"/>
      <c r="AF446" s="355"/>
      <c r="AG446" s="355"/>
      <c r="AH446" s="355"/>
      <c r="AI446" s="355"/>
      <c r="AJ446" s="355"/>
      <c r="AK446" s="355"/>
      <c r="AL446" s="355"/>
      <c r="AM446" s="355"/>
      <c r="AN446" s="355"/>
      <c r="AO446" s="355"/>
      <c r="AP446" s="355"/>
      <c r="AQ446" s="355"/>
      <c r="AR446" s="355"/>
      <c r="AS446" s="355"/>
      <c r="AT446" s="356"/>
      <c r="AU446" s="356"/>
      <c r="AV446" s="355"/>
      <c r="AW446" s="355"/>
      <c r="AX446" s="356"/>
      <c r="AY446" s="357"/>
      <c r="AZ446" s="357"/>
      <c r="BA446" s="357"/>
      <c r="BB446" s="358"/>
      <c r="BC446" s="357"/>
      <c r="BD446" s="357"/>
      <c r="BE446" s="358"/>
      <c r="BF446" s="357"/>
      <c r="BG446" s="357"/>
      <c r="BH446" s="357"/>
      <c r="BI446" s="357"/>
      <c r="BJ446" s="357"/>
      <c r="BK446" s="357"/>
      <c r="BL446" s="357"/>
      <c r="BM446" s="358"/>
      <c r="BN446" s="358"/>
      <c r="BO446" s="358"/>
      <c r="BP446" s="358"/>
      <c r="BQ446" s="358"/>
      <c r="BR446" s="358"/>
      <c r="BS446" s="358"/>
      <c r="BT446" s="358"/>
      <c r="BU446" s="358"/>
      <c r="BV446" s="358"/>
      <c r="BW446" s="358"/>
      <c r="BX446" s="355"/>
    </row>
    <row r="447" spans="1:76" ht="19.5" customHeight="1">
      <c r="A447" s="356"/>
      <c r="B447" s="356"/>
      <c r="C447" s="356"/>
      <c r="D447" s="356"/>
      <c r="E447" s="356"/>
      <c r="F447" s="355"/>
      <c r="G447" s="356"/>
      <c r="H447" s="356"/>
      <c r="I447" s="355"/>
      <c r="J447" s="356"/>
      <c r="K447" s="355"/>
      <c r="L447" s="356"/>
      <c r="M447" s="355"/>
      <c r="N447" s="356"/>
      <c r="O447" s="355"/>
      <c r="P447" s="356"/>
      <c r="Q447" s="355"/>
      <c r="R447" s="355"/>
      <c r="S447" s="355"/>
      <c r="T447" s="355"/>
      <c r="U447" s="355"/>
      <c r="V447" s="355"/>
      <c r="W447" s="355"/>
      <c r="X447" s="355"/>
      <c r="Y447" s="355"/>
      <c r="Z447" s="355"/>
      <c r="AA447" s="355"/>
      <c r="AB447" s="355"/>
      <c r="AC447" s="355"/>
      <c r="AD447" s="355"/>
      <c r="AE447" s="355"/>
      <c r="AF447" s="355"/>
      <c r="AG447" s="355"/>
      <c r="AH447" s="355"/>
      <c r="AI447" s="355"/>
      <c r="AJ447" s="355"/>
      <c r="AK447" s="355"/>
      <c r="AL447" s="355"/>
      <c r="AM447" s="355"/>
      <c r="AN447" s="355"/>
      <c r="AO447" s="355"/>
      <c r="AP447" s="355"/>
      <c r="AQ447" s="355"/>
      <c r="AR447" s="355"/>
      <c r="AS447" s="355"/>
      <c r="AT447" s="356"/>
      <c r="AU447" s="356"/>
      <c r="AV447" s="355"/>
      <c r="AW447" s="355"/>
      <c r="AX447" s="356"/>
      <c r="AY447" s="357"/>
      <c r="AZ447" s="357"/>
      <c r="BA447" s="357"/>
      <c r="BB447" s="358"/>
      <c r="BC447" s="357"/>
      <c r="BD447" s="357"/>
      <c r="BE447" s="358"/>
      <c r="BF447" s="357"/>
      <c r="BG447" s="357"/>
      <c r="BH447" s="357"/>
      <c r="BI447" s="357"/>
      <c r="BJ447" s="357"/>
      <c r="BK447" s="357"/>
      <c r="BL447" s="357"/>
      <c r="BM447" s="358"/>
      <c r="BN447" s="358"/>
      <c r="BO447" s="358"/>
      <c r="BP447" s="358"/>
      <c r="BQ447" s="358"/>
      <c r="BR447" s="358"/>
      <c r="BS447" s="358"/>
      <c r="BT447" s="358"/>
      <c r="BU447" s="358"/>
      <c r="BV447" s="358"/>
      <c r="BW447" s="358"/>
      <c r="BX447" s="355"/>
    </row>
    <row r="448" spans="1:76" ht="19.5" customHeight="1">
      <c r="A448" s="356"/>
      <c r="B448" s="356"/>
      <c r="C448" s="356"/>
      <c r="D448" s="356"/>
      <c r="E448" s="356"/>
      <c r="F448" s="355"/>
      <c r="G448" s="356"/>
      <c r="H448" s="356"/>
      <c r="I448" s="355"/>
      <c r="J448" s="356"/>
      <c r="K448" s="355"/>
      <c r="L448" s="356"/>
      <c r="M448" s="355"/>
      <c r="N448" s="356"/>
      <c r="O448" s="355"/>
      <c r="P448" s="356"/>
      <c r="Q448" s="355"/>
      <c r="R448" s="355"/>
      <c r="S448" s="355"/>
      <c r="T448" s="355"/>
      <c r="U448" s="355"/>
      <c r="V448" s="355"/>
      <c r="W448" s="355"/>
      <c r="X448" s="355"/>
      <c r="Y448" s="355"/>
      <c r="Z448" s="355"/>
      <c r="AA448" s="355"/>
      <c r="AB448" s="355"/>
      <c r="AC448" s="355"/>
      <c r="AD448" s="355"/>
      <c r="AE448" s="355"/>
      <c r="AF448" s="355"/>
      <c r="AG448" s="355"/>
      <c r="AH448" s="355"/>
      <c r="AI448" s="355"/>
      <c r="AJ448" s="355"/>
      <c r="AK448" s="355"/>
      <c r="AL448" s="355"/>
      <c r="AM448" s="355"/>
      <c r="AN448" s="355"/>
      <c r="AO448" s="355"/>
      <c r="AP448" s="355"/>
      <c r="AQ448" s="355"/>
      <c r="AR448" s="355"/>
      <c r="AS448" s="355"/>
      <c r="AT448" s="356"/>
      <c r="AU448" s="356"/>
      <c r="AV448" s="355"/>
      <c r="AW448" s="355"/>
      <c r="AX448" s="356"/>
      <c r="AY448" s="357"/>
      <c r="AZ448" s="357"/>
      <c r="BA448" s="357"/>
      <c r="BB448" s="358"/>
      <c r="BC448" s="357"/>
      <c r="BD448" s="357"/>
      <c r="BE448" s="358"/>
      <c r="BF448" s="357"/>
      <c r="BG448" s="357"/>
      <c r="BH448" s="357"/>
      <c r="BI448" s="357"/>
      <c r="BJ448" s="357"/>
      <c r="BK448" s="357"/>
      <c r="BL448" s="357"/>
      <c r="BM448" s="358"/>
      <c r="BN448" s="358"/>
      <c r="BO448" s="358"/>
      <c r="BP448" s="358"/>
      <c r="BQ448" s="358"/>
      <c r="BR448" s="358"/>
      <c r="BS448" s="358"/>
      <c r="BT448" s="358"/>
      <c r="BU448" s="358"/>
      <c r="BV448" s="358"/>
      <c r="BW448" s="358"/>
      <c r="BX448" s="355"/>
    </row>
    <row r="449" spans="1:76" ht="19.5" customHeight="1">
      <c r="A449" s="356"/>
      <c r="B449" s="356"/>
      <c r="C449" s="356"/>
      <c r="D449" s="356"/>
      <c r="E449" s="356"/>
      <c r="F449" s="355"/>
      <c r="G449" s="356"/>
      <c r="H449" s="356"/>
      <c r="I449" s="355"/>
      <c r="J449" s="356"/>
      <c r="K449" s="355"/>
      <c r="L449" s="356"/>
      <c r="M449" s="355"/>
      <c r="N449" s="356"/>
      <c r="O449" s="355"/>
      <c r="P449" s="356"/>
      <c r="Q449" s="355"/>
      <c r="R449" s="355"/>
      <c r="S449" s="355"/>
      <c r="T449" s="355"/>
      <c r="U449" s="355"/>
      <c r="V449" s="355"/>
      <c r="W449" s="355"/>
      <c r="X449" s="355"/>
      <c r="Y449" s="355"/>
      <c r="Z449" s="355"/>
      <c r="AA449" s="355"/>
      <c r="AB449" s="355"/>
      <c r="AC449" s="355"/>
      <c r="AD449" s="355"/>
      <c r="AE449" s="355"/>
      <c r="AF449" s="355"/>
      <c r="AG449" s="355"/>
      <c r="AH449" s="355"/>
      <c r="AI449" s="355"/>
      <c r="AJ449" s="355"/>
      <c r="AK449" s="355"/>
      <c r="AL449" s="355"/>
      <c r="AM449" s="355"/>
      <c r="AN449" s="355"/>
      <c r="AO449" s="355"/>
      <c r="AP449" s="355"/>
      <c r="AQ449" s="355"/>
      <c r="AR449" s="355"/>
      <c r="AS449" s="355"/>
      <c r="AT449" s="356"/>
      <c r="AU449" s="356"/>
      <c r="AV449" s="355"/>
      <c r="AW449" s="355"/>
      <c r="AX449" s="356"/>
      <c r="AY449" s="357"/>
      <c r="AZ449" s="357"/>
      <c r="BA449" s="357"/>
      <c r="BB449" s="358"/>
      <c r="BC449" s="357"/>
      <c r="BD449" s="357"/>
      <c r="BE449" s="358"/>
      <c r="BF449" s="357"/>
      <c r="BG449" s="357"/>
      <c r="BH449" s="357"/>
      <c r="BI449" s="357"/>
      <c r="BJ449" s="357"/>
      <c r="BK449" s="357"/>
      <c r="BL449" s="357"/>
      <c r="BM449" s="358"/>
      <c r="BN449" s="358"/>
      <c r="BO449" s="358"/>
      <c r="BP449" s="358"/>
      <c r="BQ449" s="358"/>
      <c r="BR449" s="358"/>
      <c r="BS449" s="358"/>
      <c r="BT449" s="358"/>
      <c r="BU449" s="358"/>
      <c r="BV449" s="358"/>
      <c r="BW449" s="358"/>
      <c r="BX449" s="355"/>
    </row>
    <row r="450" spans="1:76" ht="19.5" customHeight="1">
      <c r="A450" s="356"/>
      <c r="B450" s="356"/>
      <c r="C450" s="356"/>
      <c r="D450" s="356"/>
      <c r="E450" s="356"/>
      <c r="F450" s="355"/>
      <c r="G450" s="356"/>
      <c r="H450" s="356"/>
      <c r="I450" s="355"/>
      <c r="J450" s="356"/>
      <c r="K450" s="355"/>
      <c r="L450" s="356"/>
      <c r="M450" s="355"/>
      <c r="N450" s="356"/>
      <c r="O450" s="355"/>
      <c r="P450" s="356"/>
      <c r="Q450" s="355"/>
      <c r="R450" s="355"/>
      <c r="S450" s="355"/>
      <c r="T450" s="355"/>
      <c r="U450" s="355"/>
      <c r="V450" s="355"/>
      <c r="W450" s="355"/>
      <c r="X450" s="355"/>
      <c r="Y450" s="355"/>
      <c r="Z450" s="355"/>
      <c r="AA450" s="355"/>
      <c r="AB450" s="355"/>
      <c r="AC450" s="355"/>
      <c r="AD450" s="355"/>
      <c r="AE450" s="355"/>
      <c r="AF450" s="355"/>
      <c r="AG450" s="355"/>
      <c r="AH450" s="355"/>
      <c r="AI450" s="355"/>
      <c r="AJ450" s="355"/>
      <c r="AK450" s="355"/>
      <c r="AL450" s="355"/>
      <c r="AM450" s="355"/>
      <c r="AN450" s="355"/>
      <c r="AO450" s="355"/>
      <c r="AP450" s="355"/>
      <c r="AQ450" s="355"/>
      <c r="AR450" s="355"/>
      <c r="AS450" s="355"/>
      <c r="AT450" s="356"/>
      <c r="AU450" s="356"/>
      <c r="AV450" s="355"/>
      <c r="AW450" s="355"/>
      <c r="AX450" s="356"/>
      <c r="AY450" s="357"/>
      <c r="AZ450" s="357"/>
      <c r="BA450" s="357"/>
      <c r="BB450" s="358"/>
      <c r="BC450" s="357"/>
      <c r="BD450" s="357"/>
      <c r="BE450" s="358"/>
      <c r="BF450" s="357"/>
      <c r="BG450" s="357"/>
      <c r="BH450" s="357"/>
      <c r="BI450" s="357"/>
      <c r="BJ450" s="357"/>
      <c r="BK450" s="357"/>
      <c r="BL450" s="357"/>
      <c r="BM450" s="358"/>
      <c r="BN450" s="358"/>
      <c r="BO450" s="358"/>
      <c r="BP450" s="358"/>
      <c r="BQ450" s="358"/>
      <c r="BR450" s="358"/>
      <c r="BS450" s="358"/>
      <c r="BT450" s="358"/>
      <c r="BU450" s="358"/>
      <c r="BV450" s="358"/>
      <c r="BW450" s="358"/>
      <c r="BX450" s="355"/>
    </row>
    <row r="451" spans="1:76" ht="19.5" customHeight="1">
      <c r="A451" s="356"/>
      <c r="B451" s="356"/>
      <c r="C451" s="356"/>
      <c r="D451" s="356"/>
      <c r="E451" s="356"/>
      <c r="F451" s="355"/>
      <c r="G451" s="356"/>
      <c r="H451" s="356"/>
      <c r="I451" s="355"/>
      <c r="J451" s="356"/>
      <c r="K451" s="355"/>
      <c r="L451" s="356"/>
      <c r="M451" s="355"/>
      <c r="N451" s="356"/>
      <c r="O451" s="355"/>
      <c r="P451" s="356"/>
      <c r="Q451" s="355"/>
      <c r="R451" s="355"/>
      <c r="S451" s="355"/>
      <c r="T451" s="355"/>
      <c r="U451" s="355"/>
      <c r="V451" s="355"/>
      <c r="W451" s="355"/>
      <c r="X451" s="355"/>
      <c r="Y451" s="355"/>
      <c r="Z451" s="355"/>
      <c r="AA451" s="355"/>
      <c r="AB451" s="355"/>
      <c r="AC451" s="355"/>
      <c r="AD451" s="355"/>
      <c r="AE451" s="355"/>
      <c r="AF451" s="355"/>
      <c r="AG451" s="355"/>
      <c r="AH451" s="355"/>
      <c r="AI451" s="355"/>
      <c r="AJ451" s="355"/>
      <c r="AK451" s="355"/>
      <c r="AL451" s="355"/>
      <c r="AM451" s="355"/>
      <c r="AN451" s="355"/>
      <c r="AO451" s="355"/>
      <c r="AP451" s="355"/>
      <c r="AQ451" s="355"/>
      <c r="AR451" s="355"/>
      <c r="AS451" s="355"/>
      <c r="AT451" s="356"/>
      <c r="AU451" s="356"/>
      <c r="AV451" s="355"/>
      <c r="AW451" s="355"/>
      <c r="AX451" s="356"/>
      <c r="AY451" s="357"/>
      <c r="AZ451" s="357"/>
      <c r="BA451" s="357"/>
      <c r="BB451" s="358"/>
      <c r="BC451" s="357"/>
      <c r="BD451" s="357"/>
      <c r="BE451" s="358"/>
      <c r="BF451" s="357"/>
      <c r="BG451" s="357"/>
      <c r="BH451" s="357"/>
      <c r="BI451" s="357"/>
      <c r="BJ451" s="357"/>
      <c r="BK451" s="357"/>
      <c r="BL451" s="357"/>
      <c r="BM451" s="358"/>
      <c r="BN451" s="358"/>
      <c r="BO451" s="358"/>
      <c r="BP451" s="358"/>
      <c r="BQ451" s="358"/>
      <c r="BR451" s="358"/>
      <c r="BS451" s="358"/>
      <c r="BT451" s="358"/>
      <c r="BU451" s="358"/>
      <c r="BV451" s="358"/>
      <c r="BW451" s="358"/>
      <c r="BX451" s="355"/>
    </row>
    <row r="452" spans="1:76" ht="19.5" customHeight="1">
      <c r="A452" s="356"/>
      <c r="B452" s="356"/>
      <c r="C452" s="356"/>
      <c r="D452" s="356"/>
      <c r="E452" s="356"/>
      <c r="F452" s="355"/>
      <c r="G452" s="356"/>
      <c r="H452" s="356"/>
      <c r="I452" s="355"/>
      <c r="J452" s="356"/>
      <c r="K452" s="355"/>
      <c r="L452" s="356"/>
      <c r="M452" s="355"/>
      <c r="N452" s="356"/>
      <c r="O452" s="355"/>
      <c r="P452" s="356"/>
      <c r="Q452" s="355"/>
      <c r="R452" s="355"/>
      <c r="S452" s="355"/>
      <c r="T452" s="355"/>
      <c r="U452" s="355"/>
      <c r="V452" s="355"/>
      <c r="W452" s="355"/>
      <c r="X452" s="355"/>
      <c r="Y452" s="355"/>
      <c r="Z452" s="355"/>
      <c r="AA452" s="355"/>
      <c r="AB452" s="355"/>
      <c r="AC452" s="355"/>
      <c r="AD452" s="355"/>
      <c r="AE452" s="355"/>
      <c r="AF452" s="355"/>
      <c r="AG452" s="355"/>
      <c r="AH452" s="355"/>
      <c r="AI452" s="355"/>
      <c r="AJ452" s="355"/>
      <c r="AK452" s="355"/>
      <c r="AL452" s="355"/>
      <c r="AM452" s="355"/>
      <c r="AN452" s="355"/>
      <c r="AO452" s="355"/>
      <c r="AP452" s="355"/>
      <c r="AQ452" s="355"/>
      <c r="AR452" s="355"/>
      <c r="AS452" s="355"/>
      <c r="AT452" s="356"/>
      <c r="AU452" s="356"/>
      <c r="AV452" s="355"/>
      <c r="AW452" s="355"/>
      <c r="AX452" s="356"/>
      <c r="AY452" s="357"/>
      <c r="AZ452" s="357"/>
      <c r="BA452" s="357"/>
      <c r="BB452" s="358"/>
      <c r="BC452" s="357"/>
      <c r="BD452" s="357"/>
      <c r="BE452" s="358"/>
      <c r="BF452" s="357"/>
      <c r="BG452" s="357"/>
      <c r="BH452" s="357"/>
      <c r="BI452" s="357"/>
      <c r="BJ452" s="357"/>
      <c r="BK452" s="357"/>
      <c r="BL452" s="357"/>
      <c r="BM452" s="358"/>
      <c r="BN452" s="358"/>
      <c r="BO452" s="358"/>
      <c r="BP452" s="358"/>
      <c r="BQ452" s="358"/>
      <c r="BR452" s="358"/>
      <c r="BS452" s="358"/>
      <c r="BT452" s="358"/>
      <c r="BU452" s="358"/>
      <c r="BV452" s="358"/>
      <c r="BW452" s="358"/>
      <c r="BX452" s="355"/>
    </row>
    <row r="453" spans="1:76" ht="19.5" customHeight="1">
      <c r="A453" s="356"/>
      <c r="B453" s="356"/>
      <c r="C453" s="356"/>
      <c r="D453" s="356"/>
      <c r="E453" s="356"/>
      <c r="F453" s="355"/>
      <c r="G453" s="356"/>
      <c r="H453" s="356"/>
      <c r="I453" s="355"/>
      <c r="J453" s="356"/>
      <c r="K453" s="355"/>
      <c r="L453" s="356"/>
      <c r="M453" s="355"/>
      <c r="N453" s="356"/>
      <c r="O453" s="355"/>
      <c r="P453" s="356"/>
      <c r="Q453" s="355"/>
      <c r="R453" s="355"/>
      <c r="S453" s="355"/>
      <c r="T453" s="355"/>
      <c r="U453" s="355"/>
      <c r="V453" s="355"/>
      <c r="W453" s="355"/>
      <c r="X453" s="355"/>
      <c r="Y453" s="355"/>
      <c r="Z453" s="355"/>
      <c r="AA453" s="355"/>
      <c r="AB453" s="355"/>
      <c r="AC453" s="355"/>
      <c r="AD453" s="355"/>
      <c r="AE453" s="355"/>
      <c r="AF453" s="355"/>
      <c r="AG453" s="355"/>
      <c r="AH453" s="355"/>
      <c r="AI453" s="355"/>
      <c r="AJ453" s="355"/>
      <c r="AK453" s="355"/>
      <c r="AL453" s="355"/>
      <c r="AM453" s="355"/>
      <c r="AN453" s="355"/>
      <c r="AO453" s="355"/>
      <c r="AP453" s="355"/>
      <c r="AQ453" s="355"/>
      <c r="AR453" s="355"/>
      <c r="AS453" s="355"/>
      <c r="AT453" s="356"/>
      <c r="AU453" s="356"/>
      <c r="AV453" s="355"/>
      <c r="AW453" s="355"/>
      <c r="AX453" s="356"/>
      <c r="AY453" s="357"/>
      <c r="AZ453" s="357"/>
      <c r="BA453" s="357"/>
      <c r="BB453" s="358"/>
      <c r="BC453" s="357"/>
      <c r="BD453" s="357"/>
      <c r="BE453" s="358"/>
      <c r="BF453" s="357"/>
      <c r="BG453" s="357"/>
      <c r="BH453" s="357"/>
      <c r="BI453" s="357"/>
      <c r="BJ453" s="357"/>
      <c r="BK453" s="357"/>
      <c r="BL453" s="357"/>
      <c r="BM453" s="358"/>
      <c r="BN453" s="358"/>
      <c r="BO453" s="358"/>
      <c r="BP453" s="358"/>
      <c r="BQ453" s="358"/>
      <c r="BR453" s="358"/>
      <c r="BS453" s="358"/>
      <c r="BT453" s="358"/>
      <c r="BU453" s="358"/>
      <c r="BV453" s="358"/>
      <c r="BW453" s="358"/>
      <c r="BX453" s="355"/>
    </row>
    <row r="454" spans="1:76" ht="19.5" customHeight="1">
      <c r="A454" s="356"/>
      <c r="B454" s="356"/>
      <c r="C454" s="356"/>
      <c r="D454" s="356"/>
      <c r="E454" s="356"/>
      <c r="F454" s="355"/>
      <c r="G454" s="356"/>
      <c r="H454" s="356"/>
      <c r="I454" s="355"/>
      <c r="J454" s="356"/>
      <c r="K454" s="355"/>
      <c r="L454" s="356"/>
      <c r="M454" s="355"/>
      <c r="N454" s="356"/>
      <c r="O454" s="355"/>
      <c r="P454" s="356"/>
      <c r="Q454" s="355"/>
      <c r="R454" s="355"/>
      <c r="S454" s="355"/>
      <c r="T454" s="355"/>
      <c r="U454" s="355"/>
      <c r="V454" s="355"/>
      <c r="W454" s="355"/>
      <c r="X454" s="355"/>
      <c r="Y454" s="355"/>
      <c r="Z454" s="355"/>
      <c r="AA454" s="355"/>
      <c r="AB454" s="355"/>
      <c r="AC454" s="355"/>
      <c r="AD454" s="355"/>
      <c r="AE454" s="355"/>
      <c r="AF454" s="355"/>
      <c r="AG454" s="355"/>
      <c r="AH454" s="355"/>
      <c r="AI454" s="355"/>
      <c r="AJ454" s="355"/>
      <c r="AK454" s="355"/>
      <c r="AL454" s="355"/>
      <c r="AM454" s="355"/>
      <c r="AN454" s="355"/>
      <c r="AO454" s="355"/>
      <c r="AP454" s="355"/>
      <c r="AQ454" s="355"/>
      <c r="AR454" s="355"/>
      <c r="AS454" s="355"/>
      <c r="AT454" s="356"/>
      <c r="AU454" s="356"/>
      <c r="AV454" s="355"/>
      <c r="AW454" s="355"/>
      <c r="AX454" s="356"/>
      <c r="AY454" s="357"/>
      <c r="AZ454" s="357"/>
      <c r="BA454" s="357"/>
      <c r="BB454" s="358"/>
      <c r="BC454" s="357"/>
      <c r="BD454" s="357"/>
      <c r="BE454" s="358"/>
      <c r="BF454" s="357"/>
      <c r="BG454" s="357"/>
      <c r="BH454" s="357"/>
      <c r="BI454" s="357"/>
      <c r="BJ454" s="357"/>
      <c r="BK454" s="357"/>
      <c r="BL454" s="357"/>
      <c r="BM454" s="358"/>
      <c r="BN454" s="358"/>
      <c r="BO454" s="358"/>
      <c r="BP454" s="358"/>
      <c r="BQ454" s="358"/>
      <c r="BR454" s="358"/>
      <c r="BS454" s="358"/>
      <c r="BT454" s="358"/>
      <c r="BU454" s="358"/>
      <c r="BV454" s="358"/>
      <c r="BW454" s="358"/>
      <c r="BX454" s="355"/>
    </row>
    <row r="455" spans="1:76" ht="19.5" customHeight="1">
      <c r="A455" s="356"/>
      <c r="B455" s="356"/>
      <c r="C455" s="356"/>
      <c r="D455" s="356"/>
      <c r="E455" s="356"/>
      <c r="F455" s="355"/>
      <c r="G455" s="356"/>
      <c r="H455" s="356"/>
      <c r="I455" s="355"/>
      <c r="J455" s="356"/>
      <c r="K455" s="355"/>
      <c r="L455" s="356"/>
      <c r="M455" s="355"/>
      <c r="N455" s="356"/>
      <c r="O455" s="355"/>
      <c r="P455" s="356"/>
      <c r="Q455" s="355"/>
      <c r="R455" s="355"/>
      <c r="S455" s="355"/>
      <c r="T455" s="355"/>
      <c r="U455" s="355"/>
      <c r="V455" s="355"/>
      <c r="W455" s="355"/>
      <c r="X455" s="355"/>
      <c r="Y455" s="355"/>
      <c r="Z455" s="355"/>
      <c r="AA455" s="355"/>
      <c r="AB455" s="355"/>
      <c r="AC455" s="355"/>
      <c r="AD455" s="355"/>
      <c r="AE455" s="355"/>
      <c r="AF455" s="355"/>
      <c r="AG455" s="355"/>
      <c r="AH455" s="355"/>
      <c r="AI455" s="355"/>
      <c r="AJ455" s="355"/>
      <c r="AK455" s="355"/>
      <c r="AL455" s="355"/>
      <c r="AM455" s="355"/>
      <c r="AN455" s="355"/>
      <c r="AO455" s="355"/>
      <c r="AP455" s="355"/>
      <c r="AQ455" s="355"/>
      <c r="AR455" s="355"/>
      <c r="AS455" s="355"/>
      <c r="AT455" s="356"/>
      <c r="AU455" s="356"/>
      <c r="AV455" s="355"/>
      <c r="AW455" s="355"/>
      <c r="AX455" s="356"/>
      <c r="AY455" s="357"/>
      <c r="AZ455" s="357"/>
      <c r="BA455" s="357"/>
      <c r="BB455" s="358"/>
      <c r="BC455" s="357"/>
      <c r="BD455" s="357"/>
      <c r="BE455" s="358"/>
      <c r="BF455" s="357"/>
      <c r="BG455" s="357"/>
      <c r="BH455" s="357"/>
      <c r="BI455" s="357"/>
      <c r="BJ455" s="357"/>
      <c r="BK455" s="357"/>
      <c r="BL455" s="357"/>
      <c r="BM455" s="358"/>
      <c r="BN455" s="358"/>
      <c r="BO455" s="358"/>
      <c r="BP455" s="358"/>
      <c r="BQ455" s="358"/>
      <c r="BR455" s="358"/>
      <c r="BS455" s="358"/>
      <c r="BT455" s="358"/>
      <c r="BU455" s="358"/>
      <c r="BV455" s="358"/>
      <c r="BW455" s="358"/>
      <c r="BX455" s="355"/>
    </row>
    <row r="456" spans="1:76" ht="19.5" customHeight="1">
      <c r="A456" s="356"/>
      <c r="B456" s="356"/>
      <c r="C456" s="356"/>
      <c r="D456" s="356"/>
      <c r="E456" s="356"/>
      <c r="F456" s="355"/>
      <c r="G456" s="356"/>
      <c r="H456" s="356"/>
      <c r="I456" s="355"/>
      <c r="J456" s="356"/>
      <c r="K456" s="355"/>
      <c r="L456" s="356"/>
      <c r="M456" s="355"/>
      <c r="N456" s="356"/>
      <c r="O456" s="355"/>
      <c r="P456" s="356"/>
      <c r="Q456" s="355"/>
      <c r="R456" s="355"/>
      <c r="S456" s="355"/>
      <c r="T456" s="355"/>
      <c r="U456" s="355"/>
      <c r="V456" s="355"/>
      <c r="W456" s="355"/>
      <c r="X456" s="355"/>
      <c r="Y456" s="355"/>
      <c r="Z456" s="355"/>
      <c r="AA456" s="355"/>
      <c r="AB456" s="355"/>
      <c r="AC456" s="355"/>
      <c r="AD456" s="355"/>
      <c r="AE456" s="355"/>
      <c r="AF456" s="355"/>
      <c r="AG456" s="355"/>
      <c r="AH456" s="355"/>
      <c r="AI456" s="355"/>
      <c r="AJ456" s="355"/>
      <c r="AK456" s="355"/>
      <c r="AL456" s="355"/>
      <c r="AM456" s="355"/>
      <c r="AN456" s="355"/>
      <c r="AO456" s="355"/>
      <c r="AP456" s="355"/>
      <c r="AQ456" s="355"/>
      <c r="AR456" s="355"/>
      <c r="AS456" s="355"/>
      <c r="AT456" s="356"/>
      <c r="AU456" s="356"/>
      <c r="AV456" s="355"/>
      <c r="AW456" s="355"/>
      <c r="AX456" s="356"/>
      <c r="AY456" s="357"/>
      <c r="AZ456" s="357"/>
      <c r="BA456" s="357"/>
      <c r="BB456" s="358"/>
      <c r="BC456" s="357"/>
      <c r="BD456" s="357"/>
      <c r="BE456" s="358"/>
      <c r="BF456" s="357"/>
      <c r="BG456" s="357"/>
      <c r="BH456" s="357"/>
      <c r="BI456" s="357"/>
      <c r="BJ456" s="357"/>
      <c r="BK456" s="357"/>
      <c r="BL456" s="357"/>
      <c r="BM456" s="358"/>
      <c r="BN456" s="358"/>
      <c r="BO456" s="358"/>
      <c r="BP456" s="358"/>
      <c r="BQ456" s="358"/>
      <c r="BR456" s="358"/>
      <c r="BS456" s="358"/>
      <c r="BT456" s="358"/>
      <c r="BU456" s="358"/>
      <c r="BV456" s="358"/>
      <c r="BW456" s="358"/>
      <c r="BX456" s="355"/>
    </row>
    <row r="457" spans="1:76" ht="19.5" customHeight="1">
      <c r="A457" s="356"/>
      <c r="B457" s="356"/>
      <c r="C457" s="356"/>
      <c r="D457" s="356"/>
      <c r="E457" s="356"/>
      <c r="F457" s="355"/>
      <c r="G457" s="356"/>
      <c r="H457" s="356"/>
      <c r="I457" s="355"/>
      <c r="J457" s="356"/>
      <c r="K457" s="355"/>
      <c r="L457" s="356"/>
      <c r="M457" s="355"/>
      <c r="N457" s="356"/>
      <c r="O457" s="355"/>
      <c r="P457" s="356"/>
      <c r="Q457" s="355"/>
      <c r="R457" s="355"/>
      <c r="S457" s="355"/>
      <c r="T457" s="355"/>
      <c r="U457" s="355"/>
      <c r="V457" s="355"/>
      <c r="W457" s="355"/>
      <c r="X457" s="355"/>
      <c r="Y457" s="355"/>
      <c r="Z457" s="355"/>
      <c r="AA457" s="355"/>
      <c r="AB457" s="355"/>
      <c r="AC457" s="355"/>
      <c r="AD457" s="355"/>
      <c r="AE457" s="355"/>
      <c r="AF457" s="355"/>
      <c r="AG457" s="355"/>
      <c r="AH457" s="355"/>
      <c r="AI457" s="355"/>
      <c r="AJ457" s="355"/>
      <c r="AK457" s="355"/>
      <c r="AL457" s="355"/>
      <c r="AM457" s="355"/>
      <c r="AN457" s="355"/>
      <c r="AO457" s="355"/>
      <c r="AP457" s="355"/>
      <c r="AQ457" s="355"/>
      <c r="AR457" s="355"/>
      <c r="AS457" s="355"/>
      <c r="AT457" s="356"/>
      <c r="AU457" s="356"/>
      <c r="AV457" s="355"/>
      <c r="AW457" s="355"/>
      <c r="AX457" s="356"/>
      <c r="AY457" s="357"/>
      <c r="AZ457" s="357"/>
      <c r="BA457" s="357"/>
      <c r="BB457" s="358"/>
      <c r="BC457" s="357"/>
      <c r="BD457" s="357"/>
      <c r="BE457" s="358"/>
      <c r="BF457" s="357"/>
      <c r="BG457" s="357"/>
      <c r="BH457" s="357"/>
      <c r="BI457" s="357"/>
      <c r="BJ457" s="357"/>
      <c r="BK457" s="357"/>
      <c r="BL457" s="357"/>
      <c r="BM457" s="358"/>
      <c r="BN457" s="358"/>
      <c r="BO457" s="358"/>
      <c r="BP457" s="358"/>
      <c r="BQ457" s="358"/>
      <c r="BR457" s="358"/>
      <c r="BS457" s="358"/>
      <c r="BT457" s="358"/>
      <c r="BU457" s="358"/>
      <c r="BV457" s="358"/>
      <c r="BW457" s="358"/>
      <c r="BX457" s="355"/>
    </row>
    <row r="458" spans="1:76" ht="19.5" customHeight="1">
      <c r="A458" s="356"/>
      <c r="B458" s="356"/>
      <c r="C458" s="356"/>
      <c r="D458" s="356"/>
      <c r="E458" s="356"/>
      <c r="F458" s="355"/>
      <c r="G458" s="356"/>
      <c r="H458" s="356"/>
      <c r="I458" s="355"/>
      <c r="J458" s="356"/>
      <c r="K458" s="355"/>
      <c r="L458" s="356"/>
      <c r="M458" s="355"/>
      <c r="N458" s="356"/>
      <c r="O458" s="355"/>
      <c r="P458" s="356"/>
      <c r="Q458" s="355"/>
      <c r="R458" s="355"/>
      <c r="S458" s="355"/>
      <c r="T458" s="355"/>
      <c r="U458" s="355"/>
      <c r="V458" s="355"/>
      <c r="W458" s="355"/>
      <c r="X458" s="355"/>
      <c r="Y458" s="355"/>
      <c r="Z458" s="355"/>
      <c r="AA458" s="355"/>
      <c r="AB458" s="355"/>
      <c r="AC458" s="355"/>
      <c r="AD458" s="355"/>
      <c r="AE458" s="355"/>
      <c r="AF458" s="355"/>
      <c r="AG458" s="355"/>
      <c r="AH458" s="355"/>
      <c r="AI458" s="355"/>
      <c r="AJ458" s="355"/>
      <c r="AK458" s="355"/>
      <c r="AL458" s="355"/>
      <c r="AM458" s="355"/>
      <c r="AN458" s="355"/>
      <c r="AO458" s="355"/>
      <c r="AP458" s="355"/>
      <c r="AQ458" s="355"/>
      <c r="AR458" s="355"/>
      <c r="AS458" s="355"/>
      <c r="AT458" s="356"/>
      <c r="AU458" s="356"/>
      <c r="AV458" s="355"/>
      <c r="AW458" s="355"/>
      <c r="AX458" s="356"/>
      <c r="AY458" s="357"/>
      <c r="AZ458" s="357"/>
      <c r="BA458" s="357"/>
      <c r="BB458" s="358"/>
      <c r="BC458" s="357"/>
      <c r="BD458" s="357"/>
      <c r="BE458" s="358"/>
      <c r="BF458" s="357"/>
      <c r="BG458" s="357"/>
      <c r="BH458" s="357"/>
      <c r="BI458" s="357"/>
      <c r="BJ458" s="357"/>
      <c r="BK458" s="357"/>
      <c r="BL458" s="357"/>
      <c r="BM458" s="358"/>
      <c r="BN458" s="358"/>
      <c r="BO458" s="358"/>
      <c r="BP458" s="358"/>
      <c r="BQ458" s="358"/>
      <c r="BR458" s="358"/>
      <c r="BS458" s="358"/>
      <c r="BT458" s="358"/>
      <c r="BU458" s="358"/>
      <c r="BV458" s="358"/>
      <c r="BW458" s="358"/>
      <c r="BX458" s="355"/>
    </row>
    <row r="459" spans="1:76" ht="19.5" customHeight="1">
      <c r="A459" s="356"/>
      <c r="B459" s="356"/>
      <c r="C459" s="356"/>
      <c r="D459" s="356"/>
      <c r="E459" s="356"/>
      <c r="F459" s="355"/>
      <c r="G459" s="356"/>
      <c r="H459" s="356"/>
      <c r="I459" s="355"/>
      <c r="J459" s="356"/>
      <c r="K459" s="355"/>
      <c r="L459" s="356"/>
      <c r="M459" s="355"/>
      <c r="N459" s="356"/>
      <c r="O459" s="355"/>
      <c r="P459" s="356"/>
      <c r="Q459" s="355"/>
      <c r="R459" s="355"/>
      <c r="S459" s="355"/>
      <c r="T459" s="355"/>
      <c r="U459" s="355"/>
      <c r="V459" s="355"/>
      <c r="W459" s="355"/>
      <c r="X459" s="355"/>
      <c r="Y459" s="355"/>
      <c r="Z459" s="355"/>
      <c r="AA459" s="355"/>
      <c r="AB459" s="355"/>
      <c r="AC459" s="355"/>
      <c r="AD459" s="355"/>
      <c r="AE459" s="355"/>
      <c r="AF459" s="355"/>
      <c r="AG459" s="355"/>
      <c r="AH459" s="355"/>
      <c r="AI459" s="355"/>
      <c r="AJ459" s="355"/>
      <c r="AK459" s="355"/>
      <c r="AL459" s="355"/>
      <c r="AM459" s="355"/>
      <c r="AN459" s="355"/>
      <c r="AO459" s="355"/>
      <c r="AP459" s="355"/>
      <c r="AQ459" s="355"/>
      <c r="AR459" s="355"/>
      <c r="AS459" s="355"/>
      <c r="AT459" s="356"/>
      <c r="AU459" s="356"/>
      <c r="AV459" s="355"/>
      <c r="AW459" s="355"/>
      <c r="AX459" s="356"/>
      <c r="AY459" s="357"/>
      <c r="AZ459" s="357"/>
      <c r="BA459" s="357"/>
      <c r="BB459" s="358"/>
      <c r="BC459" s="357"/>
      <c r="BD459" s="357"/>
      <c r="BE459" s="358"/>
      <c r="BF459" s="357"/>
      <c r="BG459" s="357"/>
      <c r="BH459" s="357"/>
      <c r="BI459" s="357"/>
      <c r="BJ459" s="357"/>
      <c r="BK459" s="357"/>
      <c r="BL459" s="357"/>
      <c r="BM459" s="358"/>
      <c r="BN459" s="358"/>
      <c r="BO459" s="358"/>
      <c r="BP459" s="358"/>
      <c r="BQ459" s="358"/>
      <c r="BR459" s="358"/>
      <c r="BS459" s="358"/>
      <c r="BT459" s="358"/>
      <c r="BU459" s="358"/>
      <c r="BV459" s="358"/>
      <c r="BW459" s="358"/>
      <c r="BX459" s="355"/>
    </row>
    <row r="460" spans="1:76" ht="19.5" customHeight="1">
      <c r="A460" s="356"/>
      <c r="B460" s="356"/>
      <c r="C460" s="356"/>
      <c r="D460" s="356"/>
      <c r="E460" s="356"/>
      <c r="F460" s="355"/>
      <c r="G460" s="356"/>
      <c r="H460" s="356"/>
      <c r="I460" s="355"/>
      <c r="J460" s="356"/>
      <c r="K460" s="355"/>
      <c r="L460" s="356"/>
      <c r="M460" s="355"/>
      <c r="N460" s="356"/>
      <c r="O460" s="355"/>
      <c r="P460" s="356"/>
      <c r="Q460" s="355"/>
      <c r="R460" s="355"/>
      <c r="S460" s="355"/>
      <c r="T460" s="355"/>
      <c r="U460" s="355"/>
      <c r="V460" s="355"/>
      <c r="W460" s="355"/>
      <c r="X460" s="355"/>
      <c r="Y460" s="355"/>
      <c r="Z460" s="355"/>
      <c r="AA460" s="355"/>
      <c r="AB460" s="355"/>
      <c r="AC460" s="355"/>
      <c r="AD460" s="355"/>
      <c r="AE460" s="355"/>
      <c r="AF460" s="355"/>
      <c r="AG460" s="355"/>
      <c r="AH460" s="355"/>
      <c r="AI460" s="355"/>
      <c r="AJ460" s="355"/>
      <c r="AK460" s="355"/>
      <c r="AL460" s="355"/>
      <c r="AM460" s="355"/>
      <c r="AN460" s="355"/>
      <c r="AO460" s="355"/>
      <c r="AP460" s="355"/>
      <c r="AQ460" s="355"/>
      <c r="AR460" s="355"/>
      <c r="AS460" s="355"/>
      <c r="AT460" s="356"/>
      <c r="AU460" s="356"/>
      <c r="AV460" s="355"/>
      <c r="AW460" s="355"/>
      <c r="AX460" s="356"/>
      <c r="AY460" s="357"/>
      <c r="AZ460" s="357"/>
      <c r="BA460" s="357"/>
      <c r="BB460" s="358"/>
      <c r="BC460" s="357"/>
      <c r="BD460" s="357"/>
      <c r="BE460" s="358"/>
      <c r="BF460" s="357"/>
      <c r="BG460" s="357"/>
      <c r="BH460" s="357"/>
      <c r="BI460" s="357"/>
      <c r="BJ460" s="357"/>
      <c r="BK460" s="357"/>
      <c r="BL460" s="357"/>
      <c r="BM460" s="358"/>
      <c r="BN460" s="358"/>
      <c r="BO460" s="358"/>
      <c r="BP460" s="358"/>
      <c r="BQ460" s="358"/>
      <c r="BR460" s="358"/>
      <c r="BS460" s="358"/>
      <c r="BT460" s="358"/>
      <c r="BU460" s="358"/>
      <c r="BV460" s="358"/>
      <c r="BW460" s="358"/>
      <c r="BX460" s="355"/>
    </row>
    <row r="461" spans="1:76" ht="19.5" customHeight="1">
      <c r="A461" s="356"/>
      <c r="B461" s="356"/>
      <c r="C461" s="356"/>
      <c r="D461" s="356"/>
      <c r="E461" s="356"/>
      <c r="F461" s="355"/>
      <c r="G461" s="356"/>
      <c r="H461" s="356"/>
      <c r="I461" s="355"/>
      <c r="J461" s="356"/>
      <c r="K461" s="355"/>
      <c r="L461" s="356"/>
      <c r="M461" s="355"/>
      <c r="N461" s="356"/>
      <c r="O461" s="355"/>
      <c r="P461" s="356"/>
      <c r="Q461" s="355"/>
      <c r="R461" s="355"/>
      <c r="S461" s="355"/>
      <c r="T461" s="355"/>
      <c r="U461" s="355"/>
      <c r="V461" s="355"/>
      <c r="W461" s="355"/>
      <c r="X461" s="355"/>
      <c r="Y461" s="355"/>
      <c r="Z461" s="355"/>
      <c r="AA461" s="355"/>
      <c r="AB461" s="355"/>
      <c r="AC461" s="355"/>
      <c r="AD461" s="355"/>
      <c r="AE461" s="355"/>
      <c r="AF461" s="355"/>
      <c r="AG461" s="355"/>
      <c r="AH461" s="355"/>
      <c r="AI461" s="355"/>
      <c r="AJ461" s="355"/>
      <c r="AK461" s="355"/>
      <c r="AL461" s="355"/>
      <c r="AM461" s="355"/>
      <c r="AN461" s="355"/>
      <c r="AO461" s="355"/>
      <c r="AP461" s="355"/>
      <c r="AQ461" s="355"/>
      <c r="AR461" s="355"/>
      <c r="AS461" s="355"/>
      <c r="AT461" s="356"/>
      <c r="AU461" s="356"/>
      <c r="AV461" s="355"/>
      <c r="AW461" s="355"/>
      <c r="AX461" s="356"/>
      <c r="AY461" s="357"/>
      <c r="AZ461" s="357"/>
      <c r="BA461" s="357"/>
      <c r="BB461" s="358"/>
      <c r="BC461" s="357"/>
      <c r="BD461" s="357"/>
      <c r="BE461" s="358"/>
      <c r="BF461" s="357"/>
      <c r="BG461" s="357"/>
      <c r="BH461" s="357"/>
      <c r="BI461" s="357"/>
      <c r="BJ461" s="357"/>
      <c r="BK461" s="357"/>
      <c r="BL461" s="357"/>
      <c r="BM461" s="358"/>
      <c r="BN461" s="358"/>
      <c r="BO461" s="358"/>
      <c r="BP461" s="358"/>
      <c r="BQ461" s="358"/>
      <c r="BR461" s="358"/>
      <c r="BS461" s="358"/>
      <c r="BT461" s="358"/>
      <c r="BU461" s="358"/>
      <c r="BV461" s="358"/>
      <c r="BW461" s="358"/>
      <c r="BX461" s="355"/>
    </row>
    <row r="462" spans="1:76" ht="19.5" customHeight="1">
      <c r="A462" s="356"/>
      <c r="B462" s="356"/>
      <c r="C462" s="356"/>
      <c r="D462" s="356"/>
      <c r="E462" s="356"/>
      <c r="F462" s="355"/>
      <c r="G462" s="356"/>
      <c r="H462" s="356"/>
      <c r="I462" s="355"/>
      <c r="J462" s="356"/>
      <c r="K462" s="355"/>
      <c r="L462" s="356"/>
      <c r="M462" s="355"/>
      <c r="N462" s="356"/>
      <c r="O462" s="355"/>
      <c r="P462" s="356"/>
      <c r="Q462" s="355"/>
      <c r="R462" s="355"/>
      <c r="S462" s="355"/>
      <c r="T462" s="355"/>
      <c r="U462" s="355"/>
      <c r="V462" s="355"/>
      <c r="W462" s="355"/>
      <c r="X462" s="355"/>
      <c r="Y462" s="355"/>
      <c r="Z462" s="355"/>
      <c r="AA462" s="355"/>
      <c r="AB462" s="355"/>
      <c r="AC462" s="355"/>
      <c r="AD462" s="355"/>
      <c r="AE462" s="355"/>
      <c r="AF462" s="355"/>
      <c r="AG462" s="355"/>
      <c r="AH462" s="355"/>
      <c r="AI462" s="355"/>
      <c r="AJ462" s="355"/>
      <c r="AK462" s="355"/>
      <c r="AL462" s="355"/>
      <c r="AM462" s="355"/>
      <c r="AN462" s="355"/>
      <c r="AO462" s="355"/>
      <c r="AP462" s="355"/>
      <c r="AQ462" s="355"/>
      <c r="AR462" s="355"/>
      <c r="AS462" s="355"/>
      <c r="AT462" s="356"/>
      <c r="AU462" s="356"/>
      <c r="AV462" s="355"/>
      <c r="AW462" s="355"/>
      <c r="AX462" s="356"/>
      <c r="AY462" s="357"/>
      <c r="AZ462" s="357"/>
      <c r="BA462" s="357"/>
      <c r="BB462" s="358"/>
      <c r="BC462" s="357"/>
      <c r="BD462" s="357"/>
      <c r="BE462" s="358"/>
      <c r="BF462" s="357"/>
      <c r="BG462" s="357"/>
      <c r="BH462" s="357"/>
      <c r="BI462" s="357"/>
      <c r="BJ462" s="357"/>
      <c r="BK462" s="357"/>
      <c r="BL462" s="357"/>
      <c r="BM462" s="358"/>
      <c r="BN462" s="358"/>
      <c r="BO462" s="358"/>
      <c r="BP462" s="358"/>
      <c r="BQ462" s="358"/>
      <c r="BR462" s="358"/>
      <c r="BS462" s="358"/>
      <c r="BT462" s="358"/>
      <c r="BU462" s="358"/>
      <c r="BV462" s="358"/>
      <c r="BW462" s="358"/>
      <c r="BX462" s="355"/>
    </row>
    <row r="463" spans="1:76" ht="19.5" customHeight="1">
      <c r="A463" s="356"/>
      <c r="B463" s="356"/>
      <c r="C463" s="356"/>
      <c r="D463" s="356"/>
      <c r="E463" s="356"/>
      <c r="F463" s="355"/>
      <c r="G463" s="356"/>
      <c r="H463" s="356"/>
      <c r="I463" s="355"/>
      <c r="J463" s="356"/>
      <c r="K463" s="355"/>
      <c r="L463" s="356"/>
      <c r="M463" s="355"/>
      <c r="N463" s="356"/>
      <c r="O463" s="355"/>
      <c r="P463" s="356"/>
      <c r="Q463" s="355"/>
      <c r="R463" s="355"/>
      <c r="S463" s="355"/>
      <c r="T463" s="355"/>
      <c r="U463" s="355"/>
      <c r="V463" s="355"/>
      <c r="W463" s="355"/>
      <c r="X463" s="355"/>
      <c r="Y463" s="355"/>
      <c r="Z463" s="355"/>
      <c r="AA463" s="355"/>
      <c r="AB463" s="355"/>
      <c r="AC463" s="355"/>
      <c r="AD463" s="355"/>
      <c r="AE463" s="355"/>
      <c r="AF463" s="355"/>
      <c r="AG463" s="355"/>
      <c r="AH463" s="355"/>
      <c r="AI463" s="355"/>
      <c r="AJ463" s="355"/>
      <c r="AK463" s="355"/>
      <c r="AL463" s="355"/>
      <c r="AM463" s="355"/>
      <c r="AN463" s="355"/>
      <c r="AO463" s="355"/>
      <c r="AP463" s="355"/>
      <c r="AQ463" s="355"/>
      <c r="AR463" s="355"/>
      <c r="AS463" s="355"/>
      <c r="AT463" s="356"/>
      <c r="AU463" s="356"/>
      <c r="AV463" s="355"/>
      <c r="AW463" s="355"/>
      <c r="AX463" s="356"/>
      <c r="AY463" s="357"/>
      <c r="AZ463" s="357"/>
      <c r="BA463" s="357"/>
      <c r="BB463" s="358"/>
      <c r="BC463" s="357"/>
      <c r="BD463" s="357"/>
      <c r="BE463" s="358"/>
      <c r="BF463" s="357"/>
      <c r="BG463" s="357"/>
      <c r="BH463" s="357"/>
      <c r="BI463" s="357"/>
      <c r="BJ463" s="357"/>
      <c r="BK463" s="357"/>
      <c r="BL463" s="357"/>
      <c r="BM463" s="358"/>
      <c r="BN463" s="358"/>
      <c r="BO463" s="358"/>
      <c r="BP463" s="358"/>
      <c r="BQ463" s="358"/>
      <c r="BR463" s="358"/>
      <c r="BS463" s="358"/>
      <c r="BT463" s="358"/>
      <c r="BU463" s="358"/>
      <c r="BV463" s="358"/>
      <c r="BW463" s="358"/>
      <c r="BX463" s="355"/>
    </row>
    <row r="464" spans="1:76" ht="19.5" customHeight="1">
      <c r="A464" s="356"/>
      <c r="B464" s="356"/>
      <c r="C464" s="356"/>
      <c r="D464" s="356"/>
      <c r="E464" s="356"/>
      <c r="F464" s="355"/>
      <c r="G464" s="356"/>
      <c r="H464" s="356"/>
      <c r="I464" s="355"/>
      <c r="J464" s="356"/>
      <c r="K464" s="355"/>
      <c r="L464" s="356"/>
      <c r="M464" s="355"/>
      <c r="N464" s="356"/>
      <c r="O464" s="355"/>
      <c r="P464" s="356"/>
      <c r="Q464" s="355"/>
      <c r="R464" s="355"/>
      <c r="S464" s="355"/>
      <c r="T464" s="355"/>
      <c r="U464" s="355"/>
      <c r="V464" s="355"/>
      <c r="W464" s="355"/>
      <c r="X464" s="355"/>
      <c r="Y464" s="355"/>
      <c r="Z464" s="355"/>
      <c r="AA464" s="355"/>
      <c r="AB464" s="355"/>
      <c r="AC464" s="355"/>
      <c r="AD464" s="355"/>
      <c r="AE464" s="355"/>
      <c r="AF464" s="355"/>
      <c r="AG464" s="355"/>
      <c r="AH464" s="355"/>
      <c r="AI464" s="355"/>
      <c r="AJ464" s="355"/>
      <c r="AK464" s="355"/>
      <c r="AL464" s="355"/>
      <c r="AM464" s="355"/>
      <c r="AN464" s="355"/>
      <c r="AO464" s="355"/>
      <c r="AP464" s="355"/>
      <c r="AQ464" s="355"/>
      <c r="AR464" s="355"/>
      <c r="AS464" s="355"/>
      <c r="AT464" s="356"/>
      <c r="AU464" s="356"/>
      <c r="AV464" s="355"/>
      <c r="AW464" s="355"/>
      <c r="AX464" s="356"/>
      <c r="AY464" s="357"/>
      <c r="AZ464" s="357"/>
      <c r="BA464" s="357"/>
      <c r="BB464" s="358"/>
      <c r="BC464" s="357"/>
      <c r="BD464" s="357"/>
      <c r="BE464" s="358"/>
      <c r="BF464" s="357"/>
      <c r="BG464" s="357"/>
      <c r="BH464" s="357"/>
      <c r="BI464" s="357"/>
      <c r="BJ464" s="357"/>
      <c r="BK464" s="357"/>
      <c r="BL464" s="357"/>
      <c r="BM464" s="358"/>
      <c r="BN464" s="358"/>
      <c r="BO464" s="358"/>
      <c r="BP464" s="358"/>
      <c r="BQ464" s="358"/>
      <c r="BR464" s="358"/>
      <c r="BS464" s="358"/>
      <c r="BT464" s="358"/>
      <c r="BU464" s="358"/>
      <c r="BV464" s="358"/>
      <c r="BW464" s="358"/>
      <c r="BX464" s="355"/>
    </row>
    <row r="465" spans="1:76" ht="19.5" customHeight="1">
      <c r="A465" s="356"/>
      <c r="B465" s="356"/>
      <c r="C465" s="356"/>
      <c r="D465" s="356"/>
      <c r="E465" s="356"/>
      <c r="F465" s="355"/>
      <c r="G465" s="356"/>
      <c r="H465" s="356"/>
      <c r="I465" s="355"/>
      <c r="J465" s="356"/>
      <c r="K465" s="355"/>
      <c r="L465" s="356"/>
      <c r="M465" s="355"/>
      <c r="N465" s="356"/>
      <c r="O465" s="355"/>
      <c r="P465" s="356"/>
      <c r="Q465" s="355"/>
      <c r="R465" s="355"/>
      <c r="S465" s="355"/>
      <c r="T465" s="355"/>
      <c r="U465" s="355"/>
      <c r="V465" s="355"/>
      <c r="W465" s="355"/>
      <c r="X465" s="355"/>
      <c r="Y465" s="355"/>
      <c r="Z465" s="355"/>
      <c r="AA465" s="355"/>
      <c r="AB465" s="355"/>
      <c r="AC465" s="355"/>
      <c r="AD465" s="355"/>
      <c r="AE465" s="355"/>
      <c r="AF465" s="355"/>
      <c r="AG465" s="355"/>
      <c r="AH465" s="355"/>
      <c r="AI465" s="355"/>
      <c r="AJ465" s="355"/>
      <c r="AK465" s="355"/>
      <c r="AL465" s="355"/>
      <c r="AM465" s="355"/>
      <c r="AN465" s="355"/>
      <c r="AO465" s="355"/>
      <c r="AP465" s="355"/>
      <c r="AQ465" s="355"/>
      <c r="AR465" s="355"/>
      <c r="AS465" s="355"/>
      <c r="AT465" s="356"/>
      <c r="AU465" s="356"/>
      <c r="AV465" s="355"/>
      <c r="AW465" s="355"/>
      <c r="AX465" s="356"/>
      <c r="AY465" s="357"/>
      <c r="AZ465" s="357"/>
      <c r="BA465" s="357"/>
      <c r="BB465" s="358"/>
      <c r="BC465" s="357"/>
      <c r="BD465" s="357"/>
      <c r="BE465" s="358"/>
      <c r="BF465" s="357"/>
      <c r="BG465" s="357"/>
      <c r="BH465" s="357"/>
      <c r="BI465" s="357"/>
      <c r="BJ465" s="357"/>
      <c r="BK465" s="357"/>
      <c r="BL465" s="357"/>
      <c r="BM465" s="358"/>
      <c r="BN465" s="358"/>
      <c r="BO465" s="358"/>
      <c r="BP465" s="358"/>
      <c r="BQ465" s="358"/>
      <c r="BR465" s="358"/>
      <c r="BS465" s="358"/>
      <c r="BT465" s="358"/>
      <c r="BU465" s="358"/>
      <c r="BV465" s="358"/>
      <c r="BW465" s="358"/>
      <c r="BX465" s="355"/>
    </row>
    <row r="466" spans="1:76" ht="19.5" customHeight="1">
      <c r="A466" s="356"/>
      <c r="B466" s="356"/>
      <c r="C466" s="356"/>
      <c r="D466" s="356"/>
      <c r="E466" s="356"/>
      <c r="F466" s="355"/>
      <c r="G466" s="356"/>
      <c r="H466" s="356"/>
      <c r="I466" s="355"/>
      <c r="J466" s="356"/>
      <c r="K466" s="355"/>
      <c r="L466" s="356"/>
      <c r="M466" s="355"/>
      <c r="N466" s="356"/>
      <c r="O466" s="355"/>
      <c r="P466" s="356"/>
      <c r="Q466" s="355"/>
      <c r="R466" s="355"/>
      <c r="S466" s="355"/>
      <c r="T466" s="355"/>
      <c r="U466" s="355"/>
      <c r="V466" s="355"/>
      <c r="W466" s="355"/>
      <c r="X466" s="355"/>
      <c r="Y466" s="355"/>
      <c r="Z466" s="355"/>
      <c r="AA466" s="355"/>
      <c r="AB466" s="355"/>
      <c r="AC466" s="355"/>
      <c r="AD466" s="355"/>
      <c r="AE466" s="355"/>
      <c r="AF466" s="355"/>
      <c r="AG466" s="355"/>
      <c r="AH466" s="355"/>
      <c r="AI466" s="355"/>
      <c r="AJ466" s="355"/>
      <c r="AK466" s="355"/>
      <c r="AL466" s="355"/>
      <c r="AM466" s="355"/>
      <c r="AN466" s="355"/>
      <c r="AO466" s="355"/>
      <c r="AP466" s="355"/>
      <c r="AQ466" s="355"/>
      <c r="AR466" s="355"/>
      <c r="AS466" s="355"/>
      <c r="AT466" s="356"/>
      <c r="AU466" s="356"/>
      <c r="AV466" s="355"/>
      <c r="AW466" s="355"/>
      <c r="AX466" s="356"/>
      <c r="AY466" s="357"/>
      <c r="AZ466" s="357"/>
      <c r="BA466" s="357"/>
      <c r="BB466" s="358"/>
      <c r="BC466" s="357"/>
      <c r="BD466" s="357"/>
      <c r="BE466" s="358"/>
      <c r="BF466" s="357"/>
      <c r="BG466" s="357"/>
      <c r="BH466" s="357"/>
      <c r="BI466" s="357"/>
      <c r="BJ466" s="357"/>
      <c r="BK466" s="357"/>
      <c r="BL466" s="357"/>
      <c r="BM466" s="358"/>
      <c r="BN466" s="358"/>
      <c r="BO466" s="358"/>
      <c r="BP466" s="358"/>
      <c r="BQ466" s="358"/>
      <c r="BR466" s="358"/>
      <c r="BS466" s="358"/>
      <c r="BT466" s="358"/>
      <c r="BU466" s="358"/>
      <c r="BV466" s="358"/>
      <c r="BW466" s="358"/>
      <c r="BX466" s="355"/>
    </row>
    <row r="467" spans="1:76" ht="19.5" customHeight="1">
      <c r="A467" s="356"/>
      <c r="B467" s="356"/>
      <c r="C467" s="356"/>
      <c r="D467" s="356"/>
      <c r="E467" s="356"/>
      <c r="F467" s="355"/>
      <c r="G467" s="356"/>
      <c r="H467" s="356"/>
      <c r="I467" s="355"/>
      <c r="J467" s="356"/>
      <c r="K467" s="355"/>
      <c r="L467" s="356"/>
      <c r="M467" s="355"/>
      <c r="N467" s="356"/>
      <c r="O467" s="355"/>
      <c r="P467" s="356"/>
      <c r="Q467" s="355"/>
      <c r="R467" s="355"/>
      <c r="S467" s="355"/>
      <c r="T467" s="355"/>
      <c r="U467" s="355"/>
      <c r="V467" s="355"/>
      <c r="W467" s="355"/>
      <c r="X467" s="355"/>
      <c r="Y467" s="355"/>
      <c r="Z467" s="355"/>
      <c r="AA467" s="355"/>
      <c r="AB467" s="355"/>
      <c r="AC467" s="355"/>
      <c r="AD467" s="355"/>
      <c r="AE467" s="355"/>
      <c r="AF467" s="355"/>
      <c r="AG467" s="355"/>
      <c r="AH467" s="355"/>
      <c r="AI467" s="355"/>
      <c r="AJ467" s="355"/>
      <c r="AK467" s="355"/>
      <c r="AL467" s="355"/>
      <c r="AM467" s="355"/>
      <c r="AN467" s="355"/>
      <c r="AO467" s="355"/>
      <c r="AP467" s="355"/>
      <c r="AQ467" s="355"/>
      <c r="AR467" s="355"/>
      <c r="AS467" s="355"/>
      <c r="AT467" s="356"/>
      <c r="AU467" s="356"/>
      <c r="AV467" s="355"/>
      <c r="AW467" s="355"/>
      <c r="AX467" s="356"/>
      <c r="AY467" s="357"/>
      <c r="AZ467" s="357"/>
      <c r="BA467" s="357"/>
      <c r="BB467" s="358"/>
      <c r="BC467" s="357"/>
      <c r="BD467" s="357"/>
      <c r="BE467" s="358"/>
      <c r="BF467" s="357"/>
      <c r="BG467" s="357"/>
      <c r="BH467" s="357"/>
      <c r="BI467" s="357"/>
      <c r="BJ467" s="357"/>
      <c r="BK467" s="357"/>
      <c r="BL467" s="357"/>
      <c r="BM467" s="358"/>
      <c r="BN467" s="358"/>
      <c r="BO467" s="358"/>
      <c r="BP467" s="358"/>
      <c r="BQ467" s="358"/>
      <c r="BR467" s="358"/>
      <c r="BS467" s="358"/>
      <c r="BT467" s="358"/>
      <c r="BU467" s="358"/>
      <c r="BV467" s="358"/>
      <c r="BW467" s="358"/>
      <c r="BX467" s="355"/>
    </row>
    <row r="468" spans="1:76" ht="19.5" customHeight="1">
      <c r="A468" s="356"/>
      <c r="B468" s="356"/>
      <c r="C468" s="356"/>
      <c r="D468" s="356"/>
      <c r="E468" s="356"/>
      <c r="F468" s="355"/>
      <c r="G468" s="356"/>
      <c r="H468" s="356"/>
      <c r="I468" s="355"/>
      <c r="J468" s="356"/>
      <c r="K468" s="355"/>
      <c r="L468" s="356"/>
      <c r="M468" s="355"/>
      <c r="N468" s="356"/>
      <c r="O468" s="355"/>
      <c r="P468" s="356"/>
      <c r="Q468" s="355"/>
      <c r="R468" s="355"/>
      <c r="S468" s="355"/>
      <c r="T468" s="355"/>
      <c r="U468" s="355"/>
      <c r="V468" s="355"/>
      <c r="W468" s="355"/>
      <c r="X468" s="355"/>
      <c r="Y468" s="355"/>
      <c r="Z468" s="355"/>
      <c r="AA468" s="355"/>
      <c r="AB468" s="355"/>
      <c r="AC468" s="355"/>
      <c r="AD468" s="355"/>
      <c r="AE468" s="355"/>
      <c r="AF468" s="355"/>
      <c r="AG468" s="355"/>
      <c r="AH468" s="355"/>
      <c r="AI468" s="355"/>
      <c r="AJ468" s="355"/>
      <c r="AK468" s="355"/>
      <c r="AL468" s="355"/>
      <c r="AM468" s="355"/>
      <c r="AN468" s="355"/>
      <c r="AO468" s="355"/>
      <c r="AP468" s="355"/>
      <c r="AQ468" s="355"/>
      <c r="AR468" s="355"/>
      <c r="AS468" s="355"/>
      <c r="AT468" s="356"/>
      <c r="AU468" s="356"/>
      <c r="AV468" s="355"/>
      <c r="AW468" s="355"/>
      <c r="AX468" s="356"/>
      <c r="AY468" s="357"/>
      <c r="AZ468" s="357"/>
      <c r="BA468" s="357"/>
      <c r="BB468" s="358"/>
      <c r="BC468" s="357"/>
      <c r="BD468" s="357"/>
      <c r="BE468" s="358"/>
      <c r="BF468" s="357"/>
      <c r="BG468" s="357"/>
      <c r="BH468" s="357"/>
      <c r="BI468" s="357"/>
      <c r="BJ468" s="357"/>
      <c r="BK468" s="357"/>
      <c r="BL468" s="357"/>
      <c r="BM468" s="358"/>
      <c r="BN468" s="358"/>
      <c r="BO468" s="358"/>
      <c r="BP468" s="358"/>
      <c r="BQ468" s="358"/>
      <c r="BR468" s="358"/>
      <c r="BS468" s="358"/>
      <c r="BT468" s="358"/>
      <c r="BU468" s="358"/>
      <c r="BV468" s="358"/>
      <c r="BW468" s="358"/>
      <c r="BX468" s="355"/>
    </row>
    <row r="469" spans="1:76" ht="19.5" customHeight="1">
      <c r="A469" s="356"/>
      <c r="B469" s="356"/>
      <c r="C469" s="356"/>
      <c r="D469" s="356"/>
      <c r="E469" s="356"/>
      <c r="F469" s="355"/>
      <c r="G469" s="356"/>
      <c r="H469" s="356"/>
      <c r="I469" s="355"/>
      <c r="J469" s="356"/>
      <c r="K469" s="355"/>
      <c r="L469" s="356"/>
      <c r="M469" s="355"/>
      <c r="N469" s="356"/>
      <c r="O469" s="355"/>
      <c r="P469" s="356"/>
      <c r="Q469" s="355"/>
      <c r="R469" s="355"/>
      <c r="S469" s="355"/>
      <c r="T469" s="355"/>
      <c r="U469" s="355"/>
      <c r="V469" s="355"/>
      <c r="W469" s="355"/>
      <c r="X469" s="355"/>
      <c r="Y469" s="355"/>
      <c r="Z469" s="355"/>
      <c r="AA469" s="355"/>
      <c r="AB469" s="355"/>
      <c r="AC469" s="355"/>
      <c r="AD469" s="355"/>
      <c r="AE469" s="355"/>
      <c r="AF469" s="355"/>
      <c r="AG469" s="355"/>
      <c r="AH469" s="355"/>
      <c r="AI469" s="355"/>
      <c r="AJ469" s="355"/>
      <c r="AK469" s="355"/>
      <c r="AL469" s="355"/>
      <c r="AM469" s="355"/>
      <c r="AN469" s="355"/>
      <c r="AO469" s="355"/>
      <c r="AP469" s="355"/>
      <c r="AQ469" s="355"/>
      <c r="AR469" s="355"/>
      <c r="AS469" s="355"/>
      <c r="AT469" s="356"/>
      <c r="AU469" s="356"/>
      <c r="AV469" s="355"/>
      <c r="AW469" s="355"/>
      <c r="AX469" s="356"/>
      <c r="AY469" s="357"/>
      <c r="AZ469" s="357"/>
      <c r="BA469" s="357"/>
      <c r="BB469" s="358"/>
      <c r="BC469" s="357"/>
      <c r="BD469" s="357"/>
      <c r="BE469" s="358"/>
      <c r="BF469" s="357"/>
      <c r="BG469" s="357"/>
      <c r="BH469" s="357"/>
      <c r="BI469" s="357"/>
      <c r="BJ469" s="357"/>
      <c r="BK469" s="357"/>
      <c r="BL469" s="357"/>
      <c r="BM469" s="358"/>
      <c r="BN469" s="358"/>
      <c r="BO469" s="358"/>
      <c r="BP469" s="358"/>
      <c r="BQ469" s="358"/>
      <c r="BR469" s="358"/>
      <c r="BS469" s="358"/>
      <c r="BT469" s="358"/>
      <c r="BU469" s="358"/>
      <c r="BV469" s="358"/>
      <c r="BW469" s="358"/>
      <c r="BX469" s="355"/>
    </row>
    <row r="470" spans="1:76" ht="19.5" customHeight="1">
      <c r="A470" s="356"/>
      <c r="B470" s="356"/>
      <c r="C470" s="356"/>
      <c r="D470" s="356"/>
      <c r="E470" s="356"/>
      <c r="F470" s="355"/>
      <c r="G470" s="356"/>
      <c r="H470" s="356"/>
      <c r="I470" s="355"/>
      <c r="J470" s="356"/>
      <c r="K470" s="355"/>
      <c r="L470" s="356"/>
      <c r="M470" s="355"/>
      <c r="N470" s="356"/>
      <c r="O470" s="355"/>
      <c r="P470" s="356"/>
      <c r="Q470" s="355"/>
      <c r="R470" s="355"/>
      <c r="S470" s="355"/>
      <c r="T470" s="355"/>
      <c r="U470" s="355"/>
      <c r="V470" s="355"/>
      <c r="W470" s="355"/>
      <c r="X470" s="355"/>
      <c r="Y470" s="355"/>
      <c r="Z470" s="355"/>
      <c r="AA470" s="355"/>
      <c r="AB470" s="355"/>
      <c r="AC470" s="355"/>
      <c r="AD470" s="355"/>
      <c r="AE470" s="355"/>
      <c r="AF470" s="355"/>
      <c r="AG470" s="355"/>
      <c r="AH470" s="355"/>
      <c r="AI470" s="355"/>
      <c r="AJ470" s="355"/>
      <c r="AK470" s="355"/>
      <c r="AL470" s="355"/>
      <c r="AM470" s="355"/>
      <c r="AN470" s="355"/>
      <c r="AO470" s="355"/>
      <c r="AP470" s="355"/>
      <c r="AQ470" s="355"/>
      <c r="AR470" s="355"/>
      <c r="AS470" s="355"/>
      <c r="AT470" s="356"/>
      <c r="AU470" s="356"/>
      <c r="AV470" s="355"/>
      <c r="AW470" s="355"/>
      <c r="AX470" s="356"/>
      <c r="AY470" s="357"/>
      <c r="AZ470" s="357"/>
      <c r="BA470" s="357"/>
      <c r="BB470" s="358"/>
      <c r="BC470" s="357"/>
      <c r="BD470" s="357"/>
      <c r="BE470" s="358"/>
      <c r="BF470" s="357"/>
      <c r="BG470" s="357"/>
      <c r="BH470" s="357"/>
      <c r="BI470" s="357"/>
      <c r="BJ470" s="357"/>
      <c r="BK470" s="357"/>
      <c r="BL470" s="357"/>
      <c r="BM470" s="358"/>
      <c r="BN470" s="358"/>
      <c r="BO470" s="358"/>
      <c r="BP470" s="358"/>
      <c r="BQ470" s="358"/>
      <c r="BR470" s="358"/>
      <c r="BS470" s="358"/>
      <c r="BT470" s="358"/>
      <c r="BU470" s="358"/>
      <c r="BV470" s="358"/>
      <c r="BW470" s="358"/>
      <c r="BX470" s="355"/>
    </row>
    <row r="471" spans="1:76" ht="19.5" customHeight="1">
      <c r="A471" s="356"/>
      <c r="B471" s="356"/>
      <c r="C471" s="356"/>
      <c r="D471" s="356"/>
      <c r="E471" s="356"/>
      <c r="F471" s="355"/>
      <c r="G471" s="356"/>
      <c r="H471" s="356"/>
      <c r="I471" s="355"/>
      <c r="J471" s="356"/>
      <c r="K471" s="355"/>
      <c r="L471" s="356"/>
      <c r="M471" s="355"/>
      <c r="N471" s="356"/>
      <c r="O471" s="355"/>
      <c r="P471" s="356"/>
      <c r="Q471" s="355"/>
      <c r="R471" s="355"/>
      <c r="S471" s="355"/>
      <c r="T471" s="355"/>
      <c r="U471" s="355"/>
      <c r="V471" s="355"/>
      <c r="W471" s="355"/>
      <c r="X471" s="355"/>
      <c r="Y471" s="355"/>
      <c r="Z471" s="355"/>
      <c r="AA471" s="355"/>
      <c r="AB471" s="355"/>
      <c r="AC471" s="355"/>
      <c r="AD471" s="355"/>
      <c r="AE471" s="355"/>
      <c r="AF471" s="355"/>
      <c r="AG471" s="355"/>
      <c r="AH471" s="355"/>
      <c r="AI471" s="355"/>
      <c r="AJ471" s="355"/>
      <c r="AK471" s="355"/>
      <c r="AL471" s="355"/>
      <c r="AM471" s="355"/>
      <c r="AN471" s="355"/>
      <c r="AO471" s="355"/>
      <c r="AP471" s="355"/>
      <c r="AQ471" s="355"/>
      <c r="AR471" s="355"/>
      <c r="AS471" s="355"/>
      <c r="AT471" s="356"/>
      <c r="AU471" s="356"/>
      <c r="AV471" s="355"/>
      <c r="AW471" s="355"/>
      <c r="AX471" s="356"/>
      <c r="AY471" s="357"/>
      <c r="AZ471" s="357"/>
      <c r="BA471" s="357"/>
      <c r="BB471" s="358"/>
      <c r="BC471" s="357"/>
      <c r="BD471" s="357"/>
      <c r="BE471" s="358"/>
      <c r="BF471" s="357"/>
      <c r="BG471" s="357"/>
      <c r="BH471" s="357"/>
      <c r="BI471" s="357"/>
      <c r="BJ471" s="357"/>
      <c r="BK471" s="357"/>
      <c r="BL471" s="357"/>
      <c r="BM471" s="358"/>
      <c r="BN471" s="358"/>
      <c r="BO471" s="358"/>
      <c r="BP471" s="358"/>
      <c r="BQ471" s="358"/>
      <c r="BR471" s="358"/>
      <c r="BS471" s="358"/>
      <c r="BT471" s="358"/>
      <c r="BU471" s="358"/>
      <c r="BV471" s="358"/>
      <c r="BW471" s="358"/>
      <c r="BX471" s="355"/>
    </row>
    <row r="472" spans="1:76" ht="19.5" customHeight="1">
      <c r="A472" s="356"/>
      <c r="B472" s="356"/>
      <c r="C472" s="356"/>
      <c r="D472" s="356"/>
      <c r="E472" s="356"/>
      <c r="F472" s="355"/>
      <c r="G472" s="356"/>
      <c r="H472" s="356"/>
      <c r="I472" s="355"/>
      <c r="J472" s="356"/>
      <c r="K472" s="355"/>
      <c r="L472" s="356"/>
      <c r="M472" s="355"/>
      <c r="N472" s="356"/>
      <c r="O472" s="355"/>
      <c r="P472" s="356"/>
      <c r="Q472" s="355"/>
      <c r="R472" s="355"/>
      <c r="S472" s="355"/>
      <c r="T472" s="355"/>
      <c r="U472" s="355"/>
      <c r="V472" s="355"/>
      <c r="W472" s="355"/>
      <c r="X472" s="355"/>
      <c r="Y472" s="355"/>
      <c r="Z472" s="355"/>
      <c r="AA472" s="355"/>
      <c r="AB472" s="355"/>
      <c r="AC472" s="355"/>
      <c r="AD472" s="355"/>
      <c r="AE472" s="355"/>
      <c r="AF472" s="355"/>
      <c r="AG472" s="355"/>
      <c r="AH472" s="355"/>
      <c r="AI472" s="355"/>
      <c r="AJ472" s="355"/>
      <c r="AK472" s="355"/>
      <c r="AL472" s="355"/>
      <c r="AM472" s="355"/>
      <c r="AN472" s="355"/>
      <c r="AO472" s="355"/>
      <c r="AP472" s="355"/>
      <c r="AQ472" s="355"/>
      <c r="AR472" s="355"/>
      <c r="AS472" s="355"/>
      <c r="AT472" s="356"/>
      <c r="AU472" s="356"/>
      <c r="AV472" s="355"/>
      <c r="AW472" s="355"/>
      <c r="AX472" s="356"/>
      <c r="AY472" s="357"/>
      <c r="AZ472" s="357"/>
      <c r="BA472" s="357"/>
      <c r="BB472" s="358"/>
      <c r="BC472" s="357"/>
      <c r="BD472" s="357"/>
      <c r="BE472" s="358"/>
      <c r="BF472" s="357"/>
      <c r="BG472" s="357"/>
      <c r="BH472" s="357"/>
      <c r="BI472" s="357"/>
      <c r="BJ472" s="357"/>
      <c r="BK472" s="357"/>
      <c r="BL472" s="357"/>
      <c r="BM472" s="358"/>
      <c r="BN472" s="358"/>
      <c r="BO472" s="358"/>
      <c r="BP472" s="358"/>
      <c r="BQ472" s="358"/>
      <c r="BR472" s="358"/>
      <c r="BS472" s="358"/>
      <c r="BT472" s="358"/>
      <c r="BU472" s="358"/>
      <c r="BV472" s="358"/>
      <c r="BW472" s="358"/>
      <c r="BX472" s="355"/>
    </row>
    <row r="473" spans="1:76" ht="19.5" customHeight="1">
      <c r="A473" s="356"/>
      <c r="B473" s="356"/>
      <c r="C473" s="356"/>
      <c r="D473" s="356"/>
      <c r="E473" s="356"/>
      <c r="F473" s="355"/>
      <c r="G473" s="356"/>
      <c r="H473" s="356"/>
      <c r="I473" s="355"/>
      <c r="J473" s="356"/>
      <c r="K473" s="355"/>
      <c r="L473" s="356"/>
      <c r="M473" s="355"/>
      <c r="N473" s="356"/>
      <c r="O473" s="355"/>
      <c r="P473" s="356"/>
      <c r="Q473" s="355"/>
      <c r="R473" s="355"/>
      <c r="S473" s="355"/>
      <c r="T473" s="355"/>
      <c r="U473" s="355"/>
      <c r="V473" s="355"/>
      <c r="W473" s="355"/>
      <c r="X473" s="355"/>
      <c r="Y473" s="355"/>
      <c r="Z473" s="355"/>
      <c r="AA473" s="355"/>
      <c r="AB473" s="355"/>
      <c r="AC473" s="355"/>
      <c r="AD473" s="355"/>
      <c r="AE473" s="355"/>
      <c r="AF473" s="355"/>
      <c r="AG473" s="355"/>
      <c r="AH473" s="355"/>
      <c r="AI473" s="355"/>
      <c r="AJ473" s="355"/>
      <c r="AK473" s="355"/>
      <c r="AL473" s="355"/>
      <c r="AM473" s="355"/>
      <c r="AN473" s="355"/>
      <c r="AO473" s="355"/>
      <c r="AP473" s="355"/>
      <c r="AQ473" s="355"/>
      <c r="AR473" s="355"/>
      <c r="AS473" s="355"/>
      <c r="AT473" s="356"/>
      <c r="AU473" s="356"/>
      <c r="AV473" s="355"/>
      <c r="AW473" s="355"/>
      <c r="AX473" s="356"/>
      <c r="AY473" s="357"/>
      <c r="AZ473" s="357"/>
      <c r="BA473" s="357"/>
      <c r="BB473" s="358"/>
      <c r="BC473" s="357"/>
      <c r="BD473" s="357"/>
      <c r="BE473" s="358"/>
      <c r="BF473" s="357"/>
      <c r="BG473" s="357"/>
      <c r="BH473" s="357"/>
      <c r="BI473" s="357"/>
      <c r="BJ473" s="357"/>
      <c r="BK473" s="357"/>
      <c r="BL473" s="357"/>
      <c r="BM473" s="358"/>
      <c r="BN473" s="358"/>
      <c r="BO473" s="358"/>
      <c r="BP473" s="358"/>
      <c r="BQ473" s="358"/>
      <c r="BR473" s="358"/>
      <c r="BS473" s="358"/>
      <c r="BT473" s="358"/>
      <c r="BU473" s="358"/>
      <c r="BV473" s="358"/>
      <c r="BW473" s="358"/>
      <c r="BX473" s="355"/>
    </row>
    <row r="474" spans="1:76" ht="19.5" customHeight="1">
      <c r="A474" s="356"/>
      <c r="B474" s="356"/>
      <c r="C474" s="356"/>
      <c r="D474" s="356"/>
      <c r="E474" s="356"/>
      <c r="F474" s="355"/>
      <c r="G474" s="356"/>
      <c r="H474" s="356"/>
      <c r="I474" s="355"/>
      <c r="J474" s="356"/>
      <c r="K474" s="355"/>
      <c r="L474" s="356"/>
      <c r="M474" s="355"/>
      <c r="N474" s="356"/>
      <c r="O474" s="355"/>
      <c r="P474" s="356"/>
      <c r="Q474" s="355"/>
      <c r="R474" s="355"/>
      <c r="S474" s="355"/>
      <c r="T474" s="355"/>
      <c r="U474" s="355"/>
      <c r="V474" s="355"/>
      <c r="W474" s="355"/>
      <c r="X474" s="355"/>
      <c r="Y474" s="355"/>
      <c r="Z474" s="355"/>
      <c r="AA474" s="355"/>
      <c r="AB474" s="355"/>
      <c r="AC474" s="355"/>
      <c r="AD474" s="355"/>
      <c r="AE474" s="355"/>
      <c r="AF474" s="355"/>
      <c r="AG474" s="355"/>
      <c r="AH474" s="355"/>
      <c r="AI474" s="355"/>
      <c r="AJ474" s="355"/>
      <c r="AK474" s="355"/>
      <c r="AL474" s="355"/>
      <c r="AM474" s="355"/>
      <c r="AN474" s="355"/>
      <c r="AO474" s="355"/>
      <c r="AP474" s="355"/>
      <c r="AQ474" s="355"/>
      <c r="AR474" s="355"/>
      <c r="AS474" s="355"/>
      <c r="AT474" s="356"/>
      <c r="AU474" s="356"/>
      <c r="AV474" s="355"/>
      <c r="AW474" s="355"/>
      <c r="AX474" s="356"/>
      <c r="AY474" s="357"/>
      <c r="AZ474" s="357"/>
      <c r="BA474" s="357"/>
      <c r="BB474" s="358"/>
      <c r="BC474" s="357"/>
      <c r="BD474" s="357"/>
      <c r="BE474" s="358"/>
      <c r="BF474" s="357"/>
      <c r="BG474" s="357"/>
      <c r="BH474" s="357"/>
      <c r="BI474" s="357"/>
      <c r="BJ474" s="357"/>
      <c r="BK474" s="357"/>
      <c r="BL474" s="357"/>
      <c r="BM474" s="358"/>
      <c r="BN474" s="358"/>
      <c r="BO474" s="358"/>
      <c r="BP474" s="358"/>
      <c r="BQ474" s="358"/>
      <c r="BR474" s="358"/>
      <c r="BS474" s="358"/>
      <c r="BT474" s="358"/>
      <c r="BU474" s="358"/>
      <c r="BV474" s="358"/>
      <c r="BW474" s="358"/>
      <c r="BX474" s="355"/>
    </row>
    <row r="475" spans="1:76" ht="19.5" customHeight="1">
      <c r="A475" s="356"/>
      <c r="B475" s="356"/>
      <c r="C475" s="356"/>
      <c r="D475" s="356"/>
      <c r="E475" s="356"/>
      <c r="F475" s="355"/>
      <c r="G475" s="356"/>
      <c r="H475" s="356"/>
      <c r="I475" s="355"/>
      <c r="J475" s="356"/>
      <c r="K475" s="355"/>
      <c r="L475" s="356"/>
      <c r="M475" s="355"/>
      <c r="N475" s="356"/>
      <c r="O475" s="355"/>
      <c r="P475" s="356"/>
      <c r="Q475" s="355"/>
      <c r="R475" s="355"/>
      <c r="S475" s="355"/>
      <c r="T475" s="355"/>
      <c r="U475" s="355"/>
      <c r="V475" s="355"/>
      <c r="W475" s="355"/>
      <c r="X475" s="355"/>
      <c r="Y475" s="355"/>
      <c r="Z475" s="355"/>
      <c r="AA475" s="355"/>
      <c r="AB475" s="355"/>
      <c r="AC475" s="355"/>
      <c r="AD475" s="355"/>
      <c r="AE475" s="355"/>
      <c r="AF475" s="355"/>
      <c r="AG475" s="355"/>
      <c r="AH475" s="355"/>
      <c r="AI475" s="355"/>
      <c r="AJ475" s="355"/>
      <c r="AK475" s="355"/>
      <c r="AL475" s="355"/>
      <c r="AM475" s="355"/>
      <c r="AN475" s="355"/>
      <c r="AO475" s="355"/>
      <c r="AP475" s="355"/>
      <c r="AQ475" s="355"/>
      <c r="AR475" s="355"/>
      <c r="AS475" s="355"/>
      <c r="AT475" s="356"/>
      <c r="AU475" s="356"/>
      <c r="AV475" s="355"/>
      <c r="AW475" s="355"/>
      <c r="AX475" s="356"/>
      <c r="AY475" s="357"/>
      <c r="AZ475" s="357"/>
      <c r="BA475" s="357"/>
      <c r="BB475" s="358"/>
      <c r="BC475" s="357"/>
      <c r="BD475" s="357"/>
      <c r="BE475" s="358"/>
      <c r="BF475" s="357"/>
      <c r="BG475" s="357"/>
      <c r="BH475" s="357"/>
      <c r="BI475" s="357"/>
      <c r="BJ475" s="357"/>
      <c r="BK475" s="357"/>
      <c r="BL475" s="357"/>
      <c r="BM475" s="358"/>
      <c r="BN475" s="358"/>
      <c r="BO475" s="358"/>
      <c r="BP475" s="358"/>
      <c r="BQ475" s="358"/>
      <c r="BR475" s="358"/>
      <c r="BS475" s="358"/>
      <c r="BT475" s="358"/>
      <c r="BU475" s="358"/>
      <c r="BV475" s="358"/>
      <c r="BW475" s="358"/>
      <c r="BX475" s="355"/>
    </row>
    <row r="476" spans="1:76" ht="19.5" customHeight="1">
      <c r="A476" s="356"/>
      <c r="B476" s="356"/>
      <c r="C476" s="356"/>
      <c r="D476" s="356"/>
      <c r="E476" s="356"/>
      <c r="F476" s="355"/>
      <c r="G476" s="356"/>
      <c r="H476" s="356"/>
      <c r="I476" s="355"/>
      <c r="J476" s="356"/>
      <c r="K476" s="355"/>
      <c r="L476" s="356"/>
      <c r="M476" s="355"/>
      <c r="N476" s="356"/>
      <c r="O476" s="355"/>
      <c r="P476" s="356"/>
      <c r="Q476" s="355"/>
      <c r="R476" s="355"/>
      <c r="S476" s="355"/>
      <c r="T476" s="355"/>
      <c r="U476" s="355"/>
      <c r="V476" s="355"/>
      <c r="W476" s="355"/>
      <c r="X476" s="355"/>
      <c r="Y476" s="355"/>
      <c r="Z476" s="355"/>
      <c r="AA476" s="355"/>
      <c r="AB476" s="355"/>
      <c r="AC476" s="355"/>
      <c r="AD476" s="355"/>
      <c r="AE476" s="355"/>
      <c r="AF476" s="355"/>
      <c r="AG476" s="355"/>
      <c r="AH476" s="355"/>
      <c r="AI476" s="355"/>
      <c r="AJ476" s="355"/>
      <c r="AK476" s="355"/>
      <c r="AL476" s="355"/>
      <c r="AM476" s="355"/>
      <c r="AN476" s="355"/>
      <c r="AO476" s="355"/>
      <c r="AP476" s="355"/>
      <c r="AQ476" s="355"/>
      <c r="AR476" s="355"/>
      <c r="AS476" s="355"/>
      <c r="AT476" s="356"/>
      <c r="AU476" s="356"/>
      <c r="AV476" s="355"/>
      <c r="AW476" s="355"/>
      <c r="AX476" s="356"/>
      <c r="AY476" s="357"/>
      <c r="AZ476" s="357"/>
      <c r="BA476" s="357"/>
      <c r="BB476" s="358"/>
      <c r="BC476" s="357"/>
      <c r="BD476" s="357"/>
      <c r="BE476" s="358"/>
      <c r="BF476" s="357"/>
      <c r="BG476" s="357"/>
      <c r="BH476" s="357"/>
      <c r="BI476" s="357"/>
      <c r="BJ476" s="357"/>
      <c r="BK476" s="357"/>
      <c r="BL476" s="357"/>
      <c r="BM476" s="358"/>
      <c r="BN476" s="358"/>
      <c r="BO476" s="358"/>
      <c r="BP476" s="358"/>
      <c r="BQ476" s="358"/>
      <c r="BR476" s="358"/>
      <c r="BS476" s="358"/>
      <c r="BT476" s="358"/>
      <c r="BU476" s="358"/>
      <c r="BV476" s="358"/>
      <c r="BW476" s="358"/>
      <c r="BX476" s="355"/>
    </row>
    <row r="477" spans="1:76" ht="19.5" customHeight="1">
      <c r="A477" s="356"/>
      <c r="B477" s="356"/>
      <c r="C477" s="356"/>
      <c r="D477" s="356"/>
      <c r="E477" s="356"/>
      <c r="F477" s="355"/>
      <c r="G477" s="356"/>
      <c r="H477" s="356"/>
      <c r="I477" s="355"/>
      <c r="J477" s="356"/>
      <c r="K477" s="355"/>
      <c r="L477" s="356"/>
      <c r="M477" s="355"/>
      <c r="N477" s="356"/>
      <c r="O477" s="355"/>
      <c r="P477" s="356"/>
      <c r="Q477" s="355"/>
      <c r="R477" s="355"/>
      <c r="S477" s="355"/>
      <c r="T477" s="355"/>
      <c r="U477" s="355"/>
      <c r="V477" s="355"/>
      <c r="W477" s="355"/>
      <c r="X477" s="355"/>
      <c r="Y477" s="355"/>
      <c r="Z477" s="355"/>
      <c r="AA477" s="355"/>
      <c r="AB477" s="355"/>
      <c r="AC477" s="355"/>
      <c r="AD477" s="355"/>
      <c r="AE477" s="355"/>
      <c r="AF477" s="355"/>
      <c r="AG477" s="355"/>
      <c r="AH477" s="355"/>
      <c r="AI477" s="355"/>
      <c r="AJ477" s="355"/>
      <c r="AK477" s="355"/>
      <c r="AL477" s="355"/>
      <c r="AM477" s="355"/>
      <c r="AN477" s="355"/>
      <c r="AO477" s="355"/>
      <c r="AP477" s="355"/>
      <c r="AQ477" s="355"/>
      <c r="AR477" s="355"/>
      <c r="AS477" s="355"/>
      <c r="AT477" s="356"/>
      <c r="AU477" s="356"/>
      <c r="AV477" s="355"/>
      <c r="AW477" s="355"/>
      <c r="AX477" s="356"/>
      <c r="AY477" s="357"/>
      <c r="AZ477" s="357"/>
      <c r="BA477" s="357"/>
      <c r="BB477" s="358"/>
      <c r="BC477" s="357"/>
      <c r="BD477" s="357"/>
      <c r="BE477" s="358"/>
      <c r="BF477" s="357"/>
      <c r="BG477" s="357"/>
      <c r="BH477" s="357"/>
      <c r="BI477" s="357"/>
      <c r="BJ477" s="357"/>
      <c r="BK477" s="357"/>
      <c r="BL477" s="357"/>
      <c r="BM477" s="358"/>
      <c r="BN477" s="358"/>
      <c r="BO477" s="358"/>
      <c r="BP477" s="358"/>
      <c r="BQ477" s="358"/>
      <c r="BR477" s="358"/>
      <c r="BS477" s="358"/>
      <c r="BT477" s="358"/>
      <c r="BU477" s="358"/>
      <c r="BV477" s="358"/>
      <c r="BW477" s="358"/>
      <c r="BX477" s="355"/>
    </row>
    <row r="478" spans="1:76" ht="19.5" customHeight="1">
      <c r="A478" s="356"/>
      <c r="B478" s="356"/>
      <c r="C478" s="356"/>
      <c r="D478" s="356"/>
      <c r="E478" s="356"/>
      <c r="F478" s="355"/>
      <c r="G478" s="356"/>
      <c r="H478" s="356"/>
      <c r="I478" s="355"/>
      <c r="J478" s="356"/>
      <c r="K478" s="355"/>
      <c r="L478" s="356"/>
      <c r="M478" s="355"/>
      <c r="N478" s="356"/>
      <c r="O478" s="355"/>
      <c r="P478" s="356"/>
      <c r="Q478" s="355"/>
      <c r="R478" s="355"/>
      <c r="S478" s="355"/>
      <c r="T478" s="355"/>
      <c r="U478" s="355"/>
      <c r="V478" s="355"/>
      <c r="W478" s="355"/>
      <c r="X478" s="355"/>
      <c r="Y478" s="355"/>
      <c r="Z478" s="355"/>
      <c r="AA478" s="355"/>
      <c r="AB478" s="355"/>
      <c r="AC478" s="355"/>
      <c r="AD478" s="355"/>
      <c r="AE478" s="355"/>
      <c r="AF478" s="355"/>
      <c r="AG478" s="355"/>
      <c r="AH478" s="355"/>
      <c r="AI478" s="355"/>
      <c r="AJ478" s="355"/>
      <c r="AK478" s="355"/>
      <c r="AL478" s="355"/>
      <c r="AM478" s="355"/>
      <c r="AN478" s="355"/>
      <c r="AO478" s="355"/>
      <c r="AP478" s="355"/>
      <c r="AQ478" s="355"/>
      <c r="AR478" s="355"/>
      <c r="AS478" s="355"/>
      <c r="AT478" s="356"/>
      <c r="AU478" s="356"/>
      <c r="AV478" s="355"/>
      <c r="AW478" s="355"/>
      <c r="AX478" s="356"/>
      <c r="AY478" s="357"/>
      <c r="AZ478" s="357"/>
      <c r="BA478" s="357"/>
      <c r="BB478" s="358"/>
      <c r="BC478" s="357"/>
      <c r="BD478" s="357"/>
      <c r="BE478" s="358"/>
      <c r="BF478" s="357"/>
      <c r="BG478" s="357"/>
      <c r="BH478" s="357"/>
      <c r="BI478" s="357"/>
      <c r="BJ478" s="357"/>
      <c r="BK478" s="357"/>
      <c r="BL478" s="357"/>
      <c r="BM478" s="358"/>
      <c r="BN478" s="358"/>
      <c r="BO478" s="358"/>
      <c r="BP478" s="358"/>
      <c r="BQ478" s="358"/>
      <c r="BR478" s="358"/>
      <c r="BS478" s="358"/>
      <c r="BT478" s="358"/>
      <c r="BU478" s="358"/>
      <c r="BV478" s="358"/>
      <c r="BW478" s="358"/>
      <c r="BX478" s="355"/>
    </row>
    <row r="479" spans="1:76" ht="19.5" customHeight="1">
      <c r="A479" s="356"/>
      <c r="B479" s="356"/>
      <c r="C479" s="356"/>
      <c r="D479" s="356"/>
      <c r="E479" s="356"/>
      <c r="F479" s="355"/>
      <c r="G479" s="356"/>
      <c r="H479" s="356"/>
      <c r="I479" s="355"/>
      <c r="J479" s="356"/>
      <c r="K479" s="355"/>
      <c r="L479" s="356"/>
      <c r="M479" s="355"/>
      <c r="N479" s="356"/>
      <c r="O479" s="355"/>
      <c r="P479" s="356"/>
      <c r="Q479" s="355"/>
      <c r="R479" s="355"/>
      <c r="S479" s="355"/>
      <c r="T479" s="355"/>
      <c r="U479" s="355"/>
      <c r="V479" s="355"/>
      <c r="W479" s="355"/>
      <c r="X479" s="355"/>
      <c r="Y479" s="355"/>
      <c r="Z479" s="355"/>
      <c r="AA479" s="355"/>
      <c r="AB479" s="355"/>
      <c r="AC479" s="355"/>
      <c r="AD479" s="355"/>
      <c r="AE479" s="355"/>
      <c r="AF479" s="355"/>
      <c r="AG479" s="355"/>
      <c r="AH479" s="355"/>
      <c r="AI479" s="355"/>
      <c r="AJ479" s="355"/>
      <c r="AK479" s="355"/>
      <c r="AL479" s="355"/>
      <c r="AM479" s="355"/>
      <c r="AN479" s="355"/>
      <c r="AO479" s="355"/>
      <c r="AP479" s="355"/>
      <c r="AQ479" s="355"/>
      <c r="AR479" s="355"/>
      <c r="AS479" s="355"/>
      <c r="AT479" s="356"/>
      <c r="AU479" s="356"/>
      <c r="AV479" s="355"/>
      <c r="AW479" s="355"/>
      <c r="AX479" s="356"/>
      <c r="AY479" s="357"/>
      <c r="AZ479" s="357"/>
      <c r="BA479" s="357"/>
      <c r="BB479" s="358"/>
      <c r="BC479" s="357"/>
      <c r="BD479" s="357"/>
      <c r="BE479" s="358"/>
      <c r="BF479" s="357"/>
      <c r="BG479" s="357"/>
      <c r="BH479" s="357"/>
      <c r="BI479" s="357"/>
      <c r="BJ479" s="357"/>
      <c r="BK479" s="357"/>
      <c r="BL479" s="357"/>
      <c r="BM479" s="358"/>
      <c r="BN479" s="358"/>
      <c r="BO479" s="358"/>
      <c r="BP479" s="358"/>
      <c r="BQ479" s="358"/>
      <c r="BR479" s="358"/>
      <c r="BS479" s="358"/>
      <c r="BT479" s="358"/>
      <c r="BU479" s="358"/>
      <c r="BV479" s="358"/>
      <c r="BW479" s="358"/>
      <c r="BX479" s="355"/>
    </row>
    <row r="480" spans="1:76" ht="19.5" customHeight="1">
      <c r="A480" s="356"/>
      <c r="B480" s="356"/>
      <c r="C480" s="356"/>
      <c r="D480" s="356"/>
      <c r="E480" s="356"/>
      <c r="F480" s="355"/>
      <c r="G480" s="356"/>
      <c r="H480" s="356"/>
      <c r="I480" s="355"/>
      <c r="J480" s="356"/>
      <c r="K480" s="355"/>
      <c r="L480" s="356"/>
      <c r="M480" s="355"/>
      <c r="N480" s="356"/>
      <c r="O480" s="355"/>
      <c r="P480" s="356"/>
      <c r="Q480" s="355"/>
      <c r="R480" s="355"/>
      <c r="S480" s="355"/>
      <c r="T480" s="355"/>
      <c r="U480" s="355"/>
      <c r="V480" s="355"/>
      <c r="W480" s="355"/>
      <c r="X480" s="355"/>
      <c r="Y480" s="355"/>
      <c r="Z480" s="355"/>
      <c r="AA480" s="355"/>
      <c r="AB480" s="355"/>
      <c r="AC480" s="355"/>
      <c r="AD480" s="355"/>
      <c r="AE480" s="355"/>
      <c r="AF480" s="355"/>
      <c r="AG480" s="355"/>
      <c r="AH480" s="355"/>
      <c r="AI480" s="355"/>
      <c r="AJ480" s="355"/>
      <c r="AK480" s="355"/>
      <c r="AL480" s="355"/>
      <c r="AM480" s="355"/>
      <c r="AN480" s="355"/>
      <c r="AO480" s="355"/>
      <c r="AP480" s="355"/>
      <c r="AQ480" s="355"/>
      <c r="AR480" s="355"/>
      <c r="AS480" s="355"/>
      <c r="AT480" s="356"/>
      <c r="AU480" s="356"/>
      <c r="AV480" s="355"/>
      <c r="AW480" s="355"/>
      <c r="AX480" s="356"/>
      <c r="AY480" s="357"/>
      <c r="AZ480" s="357"/>
      <c r="BA480" s="357"/>
      <c r="BB480" s="358"/>
      <c r="BC480" s="357"/>
      <c r="BD480" s="357"/>
      <c r="BE480" s="358"/>
      <c r="BF480" s="357"/>
      <c r="BG480" s="357"/>
      <c r="BH480" s="357"/>
      <c r="BI480" s="357"/>
      <c r="BJ480" s="357"/>
      <c r="BK480" s="357"/>
      <c r="BL480" s="357"/>
      <c r="BM480" s="358"/>
      <c r="BN480" s="358"/>
      <c r="BO480" s="358"/>
      <c r="BP480" s="358"/>
      <c r="BQ480" s="358"/>
      <c r="BR480" s="358"/>
      <c r="BS480" s="358"/>
      <c r="BT480" s="358"/>
      <c r="BU480" s="358"/>
      <c r="BV480" s="358"/>
      <c r="BW480" s="358"/>
      <c r="BX480" s="355"/>
    </row>
    <row r="481" spans="1:76" ht="19.5" customHeight="1">
      <c r="A481" s="356"/>
      <c r="B481" s="356"/>
      <c r="C481" s="356"/>
      <c r="D481" s="356"/>
      <c r="E481" s="356"/>
      <c r="F481" s="355"/>
      <c r="G481" s="356"/>
      <c r="H481" s="356"/>
      <c r="I481" s="355"/>
      <c r="J481" s="356"/>
      <c r="K481" s="355"/>
      <c r="L481" s="356"/>
      <c r="M481" s="355"/>
      <c r="N481" s="356"/>
      <c r="O481" s="355"/>
      <c r="P481" s="356"/>
      <c r="Q481" s="355"/>
      <c r="R481" s="355"/>
      <c r="S481" s="355"/>
      <c r="T481" s="355"/>
      <c r="U481" s="355"/>
      <c r="V481" s="355"/>
      <c r="W481" s="355"/>
      <c r="X481" s="355"/>
      <c r="Y481" s="355"/>
      <c r="Z481" s="355"/>
      <c r="AA481" s="355"/>
      <c r="AB481" s="355"/>
      <c r="AC481" s="355"/>
      <c r="AD481" s="355"/>
      <c r="AE481" s="355"/>
      <c r="AF481" s="355"/>
      <c r="AG481" s="355"/>
      <c r="AH481" s="355"/>
      <c r="AI481" s="355"/>
      <c r="AJ481" s="355"/>
      <c r="AK481" s="355"/>
      <c r="AL481" s="355"/>
      <c r="AM481" s="355"/>
      <c r="AN481" s="355"/>
      <c r="AO481" s="355"/>
      <c r="AP481" s="355"/>
      <c r="AQ481" s="355"/>
      <c r="AR481" s="355"/>
      <c r="AS481" s="355"/>
      <c r="AT481" s="356"/>
      <c r="AU481" s="356"/>
      <c r="AV481" s="355"/>
      <c r="AW481" s="355"/>
      <c r="AX481" s="356"/>
      <c r="AY481" s="357"/>
      <c r="AZ481" s="357"/>
      <c r="BA481" s="357"/>
      <c r="BB481" s="358"/>
      <c r="BC481" s="357"/>
      <c r="BD481" s="357"/>
      <c r="BE481" s="358"/>
      <c r="BF481" s="357"/>
      <c r="BG481" s="357"/>
      <c r="BH481" s="357"/>
      <c r="BI481" s="357"/>
      <c r="BJ481" s="357"/>
      <c r="BK481" s="357"/>
      <c r="BL481" s="357"/>
      <c r="BM481" s="358"/>
      <c r="BN481" s="358"/>
      <c r="BO481" s="358"/>
      <c r="BP481" s="358"/>
      <c r="BQ481" s="358"/>
      <c r="BR481" s="358"/>
      <c r="BS481" s="358"/>
      <c r="BT481" s="358"/>
      <c r="BU481" s="358"/>
      <c r="BV481" s="358"/>
      <c r="BW481" s="358"/>
      <c r="BX481" s="355"/>
    </row>
    <row r="482" spans="1:76" ht="19.5" customHeight="1">
      <c r="A482" s="356"/>
      <c r="B482" s="356"/>
      <c r="C482" s="356"/>
      <c r="D482" s="356"/>
      <c r="E482" s="356"/>
      <c r="F482" s="355"/>
      <c r="G482" s="356"/>
      <c r="H482" s="356"/>
      <c r="I482" s="355"/>
      <c r="J482" s="356"/>
      <c r="K482" s="355"/>
      <c r="L482" s="356"/>
      <c r="M482" s="355"/>
      <c r="N482" s="356"/>
      <c r="O482" s="355"/>
      <c r="P482" s="356"/>
      <c r="Q482" s="355"/>
      <c r="R482" s="355"/>
      <c r="S482" s="355"/>
      <c r="T482" s="355"/>
      <c r="U482" s="355"/>
      <c r="V482" s="355"/>
      <c r="W482" s="355"/>
      <c r="X482" s="355"/>
      <c r="Y482" s="355"/>
      <c r="Z482" s="355"/>
      <c r="AA482" s="355"/>
      <c r="AB482" s="355"/>
      <c r="AC482" s="355"/>
      <c r="AD482" s="355"/>
      <c r="AE482" s="355"/>
      <c r="AF482" s="355"/>
      <c r="AG482" s="355"/>
      <c r="AH482" s="355"/>
      <c r="AI482" s="355"/>
      <c r="AJ482" s="355"/>
      <c r="AK482" s="355"/>
      <c r="AL482" s="355"/>
      <c r="AM482" s="355"/>
      <c r="AN482" s="355"/>
      <c r="AO482" s="355"/>
      <c r="AP482" s="355"/>
      <c r="AQ482" s="355"/>
      <c r="AR482" s="355"/>
      <c r="AS482" s="355"/>
      <c r="AT482" s="356"/>
      <c r="AU482" s="356"/>
      <c r="AV482" s="355"/>
      <c r="AW482" s="355"/>
      <c r="AX482" s="356"/>
      <c r="AY482" s="357"/>
      <c r="AZ482" s="357"/>
      <c r="BA482" s="357"/>
      <c r="BB482" s="358"/>
      <c r="BC482" s="357"/>
      <c r="BD482" s="357"/>
      <c r="BE482" s="358"/>
      <c r="BF482" s="357"/>
      <c r="BG482" s="357"/>
      <c r="BH482" s="357"/>
      <c r="BI482" s="357"/>
      <c r="BJ482" s="357"/>
      <c r="BK482" s="357"/>
      <c r="BL482" s="357"/>
      <c r="BM482" s="358"/>
      <c r="BN482" s="358"/>
      <c r="BO482" s="358"/>
      <c r="BP482" s="358"/>
      <c r="BQ482" s="358"/>
      <c r="BR482" s="358"/>
      <c r="BS482" s="358"/>
      <c r="BT482" s="358"/>
      <c r="BU482" s="358"/>
      <c r="BV482" s="358"/>
      <c r="BW482" s="358"/>
      <c r="BX482" s="355"/>
    </row>
    <row r="483" spans="1:76" ht="19.5" customHeight="1">
      <c r="A483" s="356"/>
      <c r="B483" s="356"/>
      <c r="C483" s="356"/>
      <c r="D483" s="356"/>
      <c r="E483" s="356"/>
      <c r="F483" s="355"/>
      <c r="G483" s="356"/>
      <c r="H483" s="356"/>
      <c r="I483" s="355"/>
      <c r="J483" s="356"/>
      <c r="K483" s="355"/>
      <c r="L483" s="356"/>
      <c r="M483" s="355"/>
      <c r="N483" s="356"/>
      <c r="O483" s="355"/>
      <c r="P483" s="356"/>
      <c r="Q483" s="355"/>
      <c r="R483" s="355"/>
      <c r="S483" s="355"/>
      <c r="T483" s="355"/>
      <c r="U483" s="355"/>
      <c r="V483" s="355"/>
      <c r="W483" s="355"/>
      <c r="X483" s="355"/>
      <c r="Y483" s="355"/>
      <c r="Z483" s="355"/>
      <c r="AA483" s="355"/>
      <c r="AB483" s="355"/>
      <c r="AC483" s="355"/>
      <c r="AD483" s="355"/>
      <c r="AE483" s="355"/>
      <c r="AF483" s="355"/>
      <c r="AG483" s="355"/>
      <c r="AH483" s="355"/>
      <c r="AI483" s="355"/>
      <c r="AJ483" s="355"/>
      <c r="AK483" s="355"/>
      <c r="AL483" s="355"/>
      <c r="AM483" s="355"/>
      <c r="AN483" s="355"/>
      <c r="AO483" s="355"/>
      <c r="AP483" s="355"/>
      <c r="AQ483" s="355"/>
      <c r="AR483" s="355"/>
      <c r="AS483" s="355"/>
      <c r="AT483" s="356"/>
      <c r="AU483" s="356"/>
      <c r="AV483" s="355"/>
      <c r="AW483" s="355"/>
      <c r="AX483" s="356"/>
      <c r="AY483" s="357"/>
      <c r="AZ483" s="357"/>
      <c r="BA483" s="357"/>
      <c r="BB483" s="358"/>
      <c r="BC483" s="357"/>
      <c r="BD483" s="357"/>
      <c r="BE483" s="358"/>
      <c r="BF483" s="357"/>
      <c r="BG483" s="357"/>
      <c r="BH483" s="357"/>
      <c r="BI483" s="357"/>
      <c r="BJ483" s="357"/>
      <c r="BK483" s="357"/>
      <c r="BL483" s="357"/>
      <c r="BM483" s="358"/>
      <c r="BN483" s="358"/>
      <c r="BO483" s="358"/>
      <c r="BP483" s="358"/>
      <c r="BQ483" s="358"/>
      <c r="BR483" s="358"/>
      <c r="BS483" s="358"/>
      <c r="BT483" s="358"/>
      <c r="BU483" s="358"/>
      <c r="BV483" s="358"/>
      <c r="BW483" s="358"/>
      <c r="BX483" s="355"/>
    </row>
    <row r="484" spans="1:76" ht="19.5" customHeight="1">
      <c r="A484" s="356"/>
      <c r="B484" s="356"/>
      <c r="C484" s="356"/>
      <c r="D484" s="356"/>
      <c r="E484" s="356"/>
      <c r="F484" s="355"/>
      <c r="G484" s="356"/>
      <c r="H484" s="356"/>
      <c r="I484" s="355"/>
      <c r="J484" s="356"/>
      <c r="K484" s="355"/>
      <c r="L484" s="356"/>
      <c r="M484" s="355"/>
      <c r="N484" s="356"/>
      <c r="O484" s="355"/>
      <c r="P484" s="356"/>
      <c r="Q484" s="355"/>
      <c r="R484" s="355"/>
      <c r="S484" s="355"/>
      <c r="T484" s="355"/>
      <c r="U484" s="355"/>
      <c r="V484" s="355"/>
      <c r="W484" s="355"/>
      <c r="X484" s="355"/>
      <c r="Y484" s="355"/>
      <c r="Z484" s="355"/>
      <c r="AA484" s="355"/>
      <c r="AB484" s="355"/>
      <c r="AC484" s="355"/>
      <c r="AD484" s="355"/>
      <c r="AE484" s="355"/>
      <c r="AF484" s="355"/>
      <c r="AG484" s="355"/>
      <c r="AH484" s="355"/>
      <c r="AI484" s="355"/>
      <c r="AJ484" s="355"/>
      <c r="AK484" s="355"/>
      <c r="AL484" s="355"/>
      <c r="AM484" s="355"/>
      <c r="AN484" s="355"/>
      <c r="AO484" s="355"/>
      <c r="AP484" s="355"/>
      <c r="AQ484" s="355"/>
      <c r="AR484" s="355"/>
      <c r="AS484" s="355"/>
      <c r="AT484" s="356"/>
      <c r="AU484" s="356"/>
      <c r="AV484" s="355"/>
      <c r="AW484" s="355"/>
      <c r="AX484" s="356"/>
      <c r="AY484" s="357"/>
      <c r="AZ484" s="357"/>
      <c r="BA484" s="357"/>
      <c r="BB484" s="358"/>
      <c r="BC484" s="357"/>
      <c r="BD484" s="357"/>
      <c r="BE484" s="358"/>
      <c r="BF484" s="357"/>
      <c r="BG484" s="357"/>
      <c r="BH484" s="357"/>
      <c r="BI484" s="357"/>
      <c r="BJ484" s="357"/>
      <c r="BK484" s="357"/>
      <c r="BL484" s="357"/>
      <c r="BM484" s="358"/>
      <c r="BN484" s="358"/>
      <c r="BO484" s="358"/>
      <c r="BP484" s="358"/>
      <c r="BQ484" s="358"/>
      <c r="BR484" s="358"/>
      <c r="BS484" s="358"/>
      <c r="BT484" s="358"/>
      <c r="BU484" s="358"/>
      <c r="BV484" s="358"/>
      <c r="BW484" s="358"/>
      <c r="BX484" s="355"/>
    </row>
    <row r="485" spans="1:76" ht="19.5" customHeight="1">
      <c r="A485" s="356"/>
      <c r="B485" s="356"/>
      <c r="C485" s="356"/>
      <c r="D485" s="356"/>
      <c r="E485" s="356"/>
      <c r="F485" s="355"/>
      <c r="G485" s="356"/>
      <c r="H485" s="356"/>
      <c r="I485" s="355"/>
      <c r="J485" s="356"/>
      <c r="K485" s="355"/>
      <c r="L485" s="356"/>
      <c r="M485" s="355"/>
      <c r="N485" s="356"/>
      <c r="O485" s="355"/>
      <c r="P485" s="356"/>
      <c r="Q485" s="355"/>
      <c r="R485" s="355"/>
      <c r="S485" s="355"/>
      <c r="T485" s="355"/>
      <c r="U485" s="355"/>
      <c r="V485" s="355"/>
      <c r="W485" s="355"/>
      <c r="X485" s="355"/>
      <c r="Y485" s="355"/>
      <c r="Z485" s="355"/>
      <c r="AA485" s="355"/>
      <c r="AB485" s="355"/>
      <c r="AC485" s="355"/>
      <c r="AD485" s="355"/>
      <c r="AE485" s="355"/>
      <c r="AF485" s="355"/>
      <c r="AG485" s="355"/>
      <c r="AH485" s="355"/>
      <c r="AI485" s="355"/>
      <c r="AJ485" s="355"/>
      <c r="AK485" s="355"/>
      <c r="AL485" s="355"/>
      <c r="AM485" s="355"/>
      <c r="AN485" s="355"/>
      <c r="AO485" s="355"/>
      <c r="AP485" s="355"/>
      <c r="AQ485" s="355"/>
      <c r="AR485" s="355"/>
      <c r="AS485" s="355"/>
      <c r="AT485" s="356"/>
      <c r="AU485" s="356"/>
      <c r="AV485" s="355"/>
      <c r="AW485" s="355"/>
      <c r="AX485" s="356"/>
      <c r="AY485" s="357"/>
      <c r="AZ485" s="357"/>
      <c r="BA485" s="357"/>
      <c r="BB485" s="358"/>
      <c r="BC485" s="357"/>
      <c r="BD485" s="357"/>
      <c r="BE485" s="358"/>
      <c r="BF485" s="357"/>
      <c r="BG485" s="357"/>
      <c r="BH485" s="357"/>
      <c r="BI485" s="357"/>
      <c r="BJ485" s="357"/>
      <c r="BK485" s="357"/>
      <c r="BL485" s="357"/>
      <c r="BM485" s="358"/>
      <c r="BN485" s="358"/>
      <c r="BO485" s="358"/>
      <c r="BP485" s="358"/>
      <c r="BQ485" s="358"/>
      <c r="BR485" s="358"/>
      <c r="BS485" s="358"/>
      <c r="BT485" s="358"/>
      <c r="BU485" s="358"/>
      <c r="BV485" s="358"/>
      <c r="BW485" s="358"/>
      <c r="BX485" s="355"/>
    </row>
    <row r="486" spans="1:76" ht="19.5" customHeight="1">
      <c r="A486" s="356"/>
      <c r="B486" s="356"/>
      <c r="C486" s="356"/>
      <c r="D486" s="356"/>
      <c r="E486" s="356"/>
      <c r="F486" s="355"/>
      <c r="G486" s="356"/>
      <c r="H486" s="356"/>
      <c r="I486" s="355"/>
      <c r="J486" s="356"/>
      <c r="K486" s="355"/>
      <c r="L486" s="356"/>
      <c r="M486" s="355"/>
      <c r="N486" s="356"/>
      <c r="O486" s="355"/>
      <c r="P486" s="356"/>
      <c r="Q486" s="355"/>
      <c r="R486" s="355"/>
      <c r="S486" s="355"/>
      <c r="T486" s="355"/>
      <c r="U486" s="355"/>
      <c r="V486" s="355"/>
      <c r="W486" s="355"/>
      <c r="X486" s="355"/>
      <c r="Y486" s="355"/>
      <c r="Z486" s="355"/>
      <c r="AA486" s="355"/>
      <c r="AB486" s="355"/>
      <c r="AC486" s="355"/>
      <c r="AD486" s="355"/>
      <c r="AE486" s="355"/>
      <c r="AF486" s="355"/>
      <c r="AG486" s="355"/>
      <c r="AH486" s="355"/>
      <c r="AI486" s="355"/>
      <c r="AJ486" s="355"/>
      <c r="AK486" s="355"/>
      <c r="AL486" s="355"/>
      <c r="AM486" s="355"/>
      <c r="AN486" s="355"/>
      <c r="AO486" s="355"/>
      <c r="AP486" s="355"/>
      <c r="AQ486" s="355"/>
      <c r="AR486" s="355"/>
      <c r="AS486" s="355"/>
      <c r="AT486" s="356"/>
      <c r="AU486" s="356"/>
      <c r="AV486" s="355"/>
      <c r="AW486" s="355"/>
      <c r="AX486" s="356"/>
      <c r="AY486" s="357"/>
      <c r="AZ486" s="357"/>
      <c r="BA486" s="357"/>
      <c r="BB486" s="358"/>
      <c r="BC486" s="357"/>
      <c r="BD486" s="357"/>
      <c r="BE486" s="358"/>
      <c r="BF486" s="357"/>
      <c r="BG486" s="357"/>
      <c r="BH486" s="357"/>
      <c r="BI486" s="357"/>
      <c r="BJ486" s="357"/>
      <c r="BK486" s="357"/>
      <c r="BL486" s="357"/>
      <c r="BM486" s="358"/>
      <c r="BN486" s="358"/>
      <c r="BO486" s="358"/>
      <c r="BP486" s="358"/>
      <c r="BQ486" s="358"/>
      <c r="BR486" s="358"/>
      <c r="BS486" s="358"/>
      <c r="BT486" s="358"/>
      <c r="BU486" s="358"/>
      <c r="BV486" s="358"/>
      <c r="BW486" s="358"/>
      <c r="BX486" s="355"/>
    </row>
    <row r="487" spans="1:76" ht="19.5" customHeight="1">
      <c r="A487" s="356"/>
      <c r="B487" s="356"/>
      <c r="C487" s="356"/>
      <c r="D487" s="356"/>
      <c r="E487" s="356"/>
      <c r="F487" s="355"/>
      <c r="G487" s="356"/>
      <c r="H487" s="356"/>
      <c r="I487" s="355"/>
      <c r="J487" s="356"/>
      <c r="K487" s="355"/>
      <c r="L487" s="356"/>
      <c r="M487" s="355"/>
      <c r="N487" s="356"/>
      <c r="O487" s="355"/>
      <c r="P487" s="356"/>
      <c r="Q487" s="355"/>
      <c r="R487" s="355"/>
      <c r="S487" s="355"/>
      <c r="T487" s="355"/>
      <c r="U487" s="355"/>
      <c r="V487" s="355"/>
      <c r="W487" s="355"/>
      <c r="X487" s="355"/>
      <c r="Y487" s="355"/>
      <c r="Z487" s="355"/>
      <c r="AA487" s="355"/>
      <c r="AB487" s="355"/>
      <c r="AC487" s="355"/>
      <c r="AD487" s="355"/>
      <c r="AE487" s="355"/>
      <c r="AF487" s="355"/>
      <c r="AG487" s="355"/>
      <c r="AH487" s="355"/>
      <c r="AI487" s="355"/>
      <c r="AJ487" s="355"/>
      <c r="AK487" s="355"/>
      <c r="AL487" s="355"/>
      <c r="AM487" s="355"/>
      <c r="AN487" s="355"/>
      <c r="AO487" s="355"/>
      <c r="AP487" s="355"/>
      <c r="AQ487" s="355"/>
      <c r="AR487" s="355"/>
      <c r="AS487" s="355"/>
      <c r="AT487" s="356"/>
      <c r="AU487" s="356"/>
      <c r="AV487" s="355"/>
      <c r="AW487" s="355"/>
      <c r="AX487" s="356"/>
      <c r="AY487" s="357"/>
      <c r="AZ487" s="357"/>
      <c r="BA487" s="357"/>
      <c r="BB487" s="358"/>
      <c r="BC487" s="357"/>
      <c r="BD487" s="357"/>
      <c r="BE487" s="358"/>
      <c r="BF487" s="357"/>
      <c r="BG487" s="357"/>
      <c r="BH487" s="357"/>
      <c r="BI487" s="357"/>
      <c r="BJ487" s="357"/>
      <c r="BK487" s="357"/>
      <c r="BL487" s="357"/>
      <c r="BM487" s="358"/>
      <c r="BN487" s="358"/>
      <c r="BO487" s="358"/>
      <c r="BP487" s="358"/>
      <c r="BQ487" s="358"/>
      <c r="BR487" s="358"/>
      <c r="BS487" s="358"/>
      <c r="BT487" s="358"/>
      <c r="BU487" s="358"/>
      <c r="BV487" s="358"/>
      <c r="BW487" s="358"/>
      <c r="BX487" s="355"/>
    </row>
    <row r="488" spans="1:76" ht="19.5" customHeight="1">
      <c r="A488" s="356"/>
      <c r="B488" s="356"/>
      <c r="C488" s="356"/>
      <c r="D488" s="356"/>
      <c r="E488" s="356"/>
      <c r="F488" s="355"/>
      <c r="G488" s="356"/>
      <c r="H488" s="356"/>
      <c r="I488" s="355"/>
      <c r="J488" s="356"/>
      <c r="K488" s="355"/>
      <c r="L488" s="356"/>
      <c r="M488" s="355"/>
      <c r="N488" s="356"/>
      <c r="O488" s="355"/>
      <c r="P488" s="356"/>
      <c r="Q488" s="355"/>
      <c r="R488" s="355"/>
      <c r="S488" s="355"/>
      <c r="T488" s="355"/>
      <c r="U488" s="355"/>
      <c r="V488" s="355"/>
      <c r="W488" s="355"/>
      <c r="X488" s="355"/>
      <c r="Y488" s="355"/>
      <c r="Z488" s="355"/>
      <c r="AA488" s="355"/>
      <c r="AB488" s="355"/>
      <c r="AC488" s="355"/>
      <c r="AD488" s="355"/>
      <c r="AE488" s="355"/>
      <c r="AF488" s="355"/>
      <c r="AG488" s="355"/>
      <c r="AH488" s="355"/>
      <c r="AI488" s="355"/>
      <c r="AJ488" s="355"/>
      <c r="AK488" s="355"/>
      <c r="AL488" s="355"/>
      <c r="AM488" s="355"/>
      <c r="AN488" s="355"/>
      <c r="AO488" s="355"/>
      <c r="AP488" s="355"/>
      <c r="AQ488" s="355"/>
      <c r="AR488" s="355"/>
      <c r="AS488" s="355"/>
      <c r="AT488" s="356"/>
      <c r="AU488" s="356"/>
      <c r="AV488" s="355"/>
      <c r="AW488" s="355"/>
      <c r="AX488" s="356"/>
      <c r="AY488" s="357"/>
      <c r="AZ488" s="357"/>
      <c r="BA488" s="357"/>
      <c r="BB488" s="358"/>
      <c r="BC488" s="357"/>
      <c r="BD488" s="357"/>
      <c r="BE488" s="358"/>
      <c r="BF488" s="357"/>
      <c r="BG488" s="357"/>
      <c r="BH488" s="357"/>
      <c r="BI488" s="357"/>
      <c r="BJ488" s="357"/>
      <c r="BK488" s="357"/>
      <c r="BL488" s="357"/>
      <c r="BM488" s="358"/>
      <c r="BN488" s="358"/>
      <c r="BO488" s="358"/>
      <c r="BP488" s="358"/>
      <c r="BQ488" s="358"/>
      <c r="BR488" s="358"/>
      <c r="BS488" s="358"/>
      <c r="BT488" s="358"/>
      <c r="BU488" s="358"/>
      <c r="BV488" s="358"/>
      <c r="BW488" s="358"/>
      <c r="BX488" s="355"/>
    </row>
    <row r="489" spans="1:76" ht="19.5" customHeight="1">
      <c r="A489" s="356"/>
      <c r="B489" s="356"/>
      <c r="C489" s="356"/>
      <c r="D489" s="356"/>
      <c r="E489" s="356"/>
      <c r="F489" s="355"/>
      <c r="G489" s="356"/>
      <c r="H489" s="356"/>
      <c r="I489" s="355"/>
      <c r="J489" s="356"/>
      <c r="K489" s="355"/>
      <c r="L489" s="356"/>
      <c r="M489" s="355"/>
      <c r="N489" s="356"/>
      <c r="O489" s="355"/>
      <c r="P489" s="356"/>
      <c r="Q489" s="355"/>
      <c r="R489" s="355"/>
      <c r="S489" s="355"/>
      <c r="T489" s="355"/>
      <c r="U489" s="355"/>
      <c r="V489" s="355"/>
      <c r="W489" s="355"/>
      <c r="X489" s="355"/>
      <c r="Y489" s="355"/>
      <c r="Z489" s="355"/>
      <c r="AA489" s="355"/>
      <c r="AB489" s="355"/>
      <c r="AC489" s="355"/>
      <c r="AD489" s="355"/>
      <c r="AE489" s="355"/>
      <c r="AF489" s="355"/>
      <c r="AG489" s="355"/>
      <c r="AH489" s="355"/>
      <c r="AI489" s="355"/>
      <c r="AJ489" s="355"/>
      <c r="AK489" s="355"/>
      <c r="AL489" s="355"/>
      <c r="AM489" s="355"/>
      <c r="AN489" s="355"/>
      <c r="AO489" s="355"/>
      <c r="AP489" s="355"/>
      <c r="AQ489" s="355"/>
      <c r="AR489" s="355"/>
      <c r="AS489" s="355"/>
      <c r="AT489" s="356"/>
      <c r="AU489" s="356"/>
      <c r="AV489" s="355"/>
      <c r="AW489" s="355"/>
      <c r="AX489" s="356"/>
      <c r="AY489" s="357"/>
      <c r="AZ489" s="357"/>
      <c r="BA489" s="357"/>
      <c r="BB489" s="358"/>
      <c r="BC489" s="357"/>
      <c r="BD489" s="357"/>
      <c r="BE489" s="358"/>
      <c r="BF489" s="357"/>
      <c r="BG489" s="357"/>
      <c r="BH489" s="357"/>
      <c r="BI489" s="357"/>
      <c r="BJ489" s="357"/>
      <c r="BK489" s="357"/>
      <c r="BL489" s="357"/>
      <c r="BM489" s="358"/>
      <c r="BN489" s="358"/>
      <c r="BO489" s="358"/>
      <c r="BP489" s="358"/>
      <c r="BQ489" s="358"/>
      <c r="BR489" s="358"/>
      <c r="BS489" s="358"/>
      <c r="BT489" s="358"/>
      <c r="BU489" s="358"/>
      <c r="BV489" s="358"/>
      <c r="BW489" s="358"/>
      <c r="BX489" s="355"/>
    </row>
    <row r="490" spans="1:76" ht="19.5" customHeight="1">
      <c r="A490" s="356"/>
      <c r="B490" s="356"/>
      <c r="C490" s="356"/>
      <c r="D490" s="356"/>
      <c r="E490" s="356"/>
      <c r="F490" s="355"/>
      <c r="G490" s="356"/>
      <c r="H490" s="356"/>
      <c r="I490" s="355"/>
      <c r="J490" s="356"/>
      <c r="K490" s="355"/>
      <c r="L490" s="356"/>
      <c r="M490" s="355"/>
      <c r="N490" s="356"/>
      <c r="O490" s="355"/>
      <c r="P490" s="356"/>
      <c r="Q490" s="355"/>
      <c r="R490" s="355"/>
      <c r="S490" s="355"/>
      <c r="T490" s="355"/>
      <c r="U490" s="355"/>
      <c r="V490" s="355"/>
      <c r="W490" s="355"/>
      <c r="X490" s="355"/>
      <c r="Y490" s="355"/>
      <c r="Z490" s="355"/>
      <c r="AA490" s="355"/>
      <c r="AB490" s="355"/>
      <c r="AC490" s="355"/>
      <c r="AD490" s="355"/>
      <c r="AE490" s="355"/>
      <c r="AF490" s="355"/>
      <c r="AG490" s="355"/>
      <c r="AH490" s="355"/>
      <c r="AI490" s="355"/>
      <c r="AJ490" s="355"/>
      <c r="AK490" s="355"/>
      <c r="AL490" s="355"/>
      <c r="AM490" s="355"/>
      <c r="AN490" s="355"/>
      <c r="AO490" s="355"/>
      <c r="AP490" s="355"/>
      <c r="AQ490" s="355"/>
      <c r="AR490" s="355"/>
      <c r="AS490" s="355"/>
      <c r="AT490" s="356"/>
      <c r="AU490" s="356"/>
      <c r="AV490" s="355"/>
      <c r="AW490" s="355"/>
      <c r="AX490" s="356"/>
      <c r="AY490" s="357"/>
      <c r="AZ490" s="357"/>
      <c r="BA490" s="357"/>
      <c r="BB490" s="358"/>
      <c r="BC490" s="357"/>
      <c r="BD490" s="357"/>
      <c r="BE490" s="358"/>
      <c r="BF490" s="357"/>
      <c r="BG490" s="357"/>
      <c r="BH490" s="357"/>
      <c r="BI490" s="357"/>
      <c r="BJ490" s="357"/>
      <c r="BK490" s="357"/>
      <c r="BL490" s="357"/>
      <c r="BM490" s="358"/>
      <c r="BN490" s="358"/>
      <c r="BO490" s="358"/>
      <c r="BP490" s="358"/>
      <c r="BQ490" s="358"/>
      <c r="BR490" s="358"/>
      <c r="BS490" s="358"/>
      <c r="BT490" s="358"/>
      <c r="BU490" s="358"/>
      <c r="BV490" s="358"/>
      <c r="BW490" s="358"/>
      <c r="BX490" s="355"/>
    </row>
    <row r="491" spans="1:76" ht="19.5" customHeight="1">
      <c r="A491" s="356"/>
      <c r="B491" s="356"/>
      <c r="C491" s="356"/>
      <c r="D491" s="356"/>
      <c r="E491" s="356"/>
      <c r="F491" s="355"/>
      <c r="G491" s="356"/>
      <c r="H491" s="356"/>
      <c r="I491" s="355"/>
      <c r="J491" s="356"/>
      <c r="K491" s="355"/>
      <c r="L491" s="356"/>
      <c r="M491" s="355"/>
      <c r="N491" s="356"/>
      <c r="O491" s="355"/>
      <c r="P491" s="356"/>
      <c r="Q491" s="355"/>
      <c r="R491" s="355"/>
      <c r="S491" s="355"/>
      <c r="T491" s="355"/>
      <c r="U491" s="355"/>
      <c r="V491" s="355"/>
      <c r="W491" s="355"/>
      <c r="X491" s="355"/>
      <c r="Y491" s="355"/>
      <c r="Z491" s="355"/>
      <c r="AA491" s="355"/>
      <c r="AB491" s="355"/>
      <c r="AC491" s="355"/>
      <c r="AD491" s="355"/>
      <c r="AE491" s="355"/>
      <c r="AF491" s="355"/>
      <c r="AG491" s="355"/>
      <c r="AH491" s="355"/>
      <c r="AI491" s="355"/>
      <c r="AJ491" s="355"/>
      <c r="AK491" s="355"/>
      <c r="AL491" s="355"/>
      <c r="AM491" s="355"/>
      <c r="AN491" s="355"/>
      <c r="AO491" s="355"/>
      <c r="AP491" s="355"/>
      <c r="AQ491" s="355"/>
      <c r="AR491" s="355"/>
      <c r="AS491" s="355"/>
      <c r="AT491" s="356"/>
      <c r="AU491" s="356"/>
      <c r="AV491" s="355"/>
      <c r="AW491" s="355"/>
      <c r="AX491" s="356"/>
      <c r="AY491" s="357"/>
      <c r="AZ491" s="357"/>
      <c r="BA491" s="357"/>
      <c r="BB491" s="358"/>
      <c r="BC491" s="357"/>
      <c r="BD491" s="357"/>
      <c r="BE491" s="358"/>
      <c r="BF491" s="357"/>
      <c r="BG491" s="357"/>
      <c r="BH491" s="357"/>
      <c r="BI491" s="357"/>
      <c r="BJ491" s="357"/>
      <c r="BK491" s="357"/>
      <c r="BL491" s="357"/>
      <c r="BM491" s="358"/>
      <c r="BN491" s="358"/>
      <c r="BO491" s="358"/>
      <c r="BP491" s="358"/>
      <c r="BQ491" s="358"/>
      <c r="BR491" s="358"/>
      <c r="BS491" s="358"/>
      <c r="BT491" s="358"/>
      <c r="BU491" s="358"/>
      <c r="BV491" s="358"/>
      <c r="BW491" s="358"/>
      <c r="BX491" s="355"/>
    </row>
    <row r="492" spans="1:76" ht="19.5" customHeight="1">
      <c r="A492" s="356"/>
      <c r="B492" s="356"/>
      <c r="C492" s="356"/>
      <c r="D492" s="356"/>
      <c r="E492" s="356"/>
      <c r="F492" s="355"/>
      <c r="G492" s="356"/>
      <c r="H492" s="356"/>
      <c r="I492" s="355"/>
      <c r="J492" s="356"/>
      <c r="K492" s="355"/>
      <c r="L492" s="356"/>
      <c r="M492" s="355"/>
      <c r="N492" s="356"/>
      <c r="O492" s="355"/>
      <c r="P492" s="356"/>
      <c r="Q492" s="355"/>
      <c r="R492" s="355"/>
      <c r="S492" s="355"/>
      <c r="T492" s="355"/>
      <c r="U492" s="355"/>
      <c r="V492" s="355"/>
      <c r="W492" s="355"/>
      <c r="X492" s="355"/>
      <c r="Y492" s="355"/>
      <c r="Z492" s="355"/>
      <c r="AA492" s="355"/>
      <c r="AB492" s="355"/>
      <c r="AC492" s="355"/>
      <c r="AD492" s="355"/>
      <c r="AE492" s="355"/>
      <c r="AF492" s="355"/>
      <c r="AG492" s="355"/>
      <c r="AH492" s="355"/>
      <c r="AI492" s="355"/>
      <c r="AJ492" s="355"/>
      <c r="AK492" s="355"/>
      <c r="AL492" s="355"/>
      <c r="AM492" s="355"/>
      <c r="AN492" s="355"/>
      <c r="AO492" s="355"/>
      <c r="AP492" s="355"/>
      <c r="AQ492" s="355"/>
      <c r="AR492" s="355"/>
      <c r="AS492" s="355"/>
      <c r="AT492" s="356"/>
      <c r="AU492" s="356"/>
      <c r="AV492" s="355"/>
      <c r="AW492" s="355"/>
      <c r="AX492" s="356"/>
      <c r="AY492" s="357"/>
      <c r="AZ492" s="357"/>
      <c r="BA492" s="357"/>
      <c r="BB492" s="358"/>
      <c r="BC492" s="357"/>
      <c r="BD492" s="357"/>
      <c r="BE492" s="358"/>
      <c r="BF492" s="357"/>
      <c r="BG492" s="357"/>
      <c r="BH492" s="357"/>
      <c r="BI492" s="357"/>
      <c r="BJ492" s="357"/>
      <c r="BK492" s="357"/>
      <c r="BL492" s="357"/>
      <c r="BM492" s="358"/>
      <c r="BN492" s="358"/>
      <c r="BO492" s="358"/>
      <c r="BP492" s="358"/>
      <c r="BQ492" s="358"/>
      <c r="BR492" s="358"/>
      <c r="BS492" s="358"/>
      <c r="BT492" s="358"/>
      <c r="BU492" s="358"/>
      <c r="BV492" s="358"/>
      <c r="BW492" s="358"/>
      <c r="BX492" s="355"/>
    </row>
    <row r="493" spans="1:76" ht="19.5" customHeight="1">
      <c r="A493" s="356"/>
      <c r="B493" s="356"/>
      <c r="C493" s="356"/>
      <c r="D493" s="356"/>
      <c r="E493" s="356"/>
      <c r="F493" s="355"/>
      <c r="G493" s="356"/>
      <c r="H493" s="356"/>
      <c r="I493" s="355"/>
      <c r="J493" s="356"/>
      <c r="K493" s="355"/>
      <c r="L493" s="356"/>
      <c r="M493" s="355"/>
      <c r="N493" s="356"/>
      <c r="O493" s="355"/>
      <c r="P493" s="356"/>
      <c r="Q493" s="355"/>
      <c r="R493" s="355"/>
      <c r="S493" s="355"/>
      <c r="T493" s="355"/>
      <c r="U493" s="355"/>
      <c r="V493" s="355"/>
      <c r="W493" s="355"/>
      <c r="X493" s="355"/>
      <c r="Y493" s="355"/>
      <c r="Z493" s="355"/>
      <c r="AA493" s="355"/>
      <c r="AB493" s="355"/>
      <c r="AC493" s="355"/>
      <c r="AD493" s="355"/>
      <c r="AE493" s="355"/>
      <c r="AF493" s="355"/>
      <c r="AG493" s="355"/>
      <c r="AH493" s="355"/>
      <c r="AI493" s="355"/>
      <c r="AJ493" s="355"/>
      <c r="AK493" s="355"/>
      <c r="AL493" s="355"/>
      <c r="AM493" s="355"/>
      <c r="AN493" s="355"/>
      <c r="AO493" s="355"/>
      <c r="AP493" s="355"/>
      <c r="AQ493" s="355"/>
      <c r="AR493" s="355"/>
      <c r="AS493" s="355"/>
      <c r="AT493" s="356"/>
      <c r="AU493" s="356"/>
      <c r="AV493" s="355"/>
      <c r="AW493" s="355"/>
      <c r="AX493" s="356"/>
      <c r="AY493" s="357"/>
      <c r="AZ493" s="357"/>
      <c r="BA493" s="357"/>
      <c r="BB493" s="358"/>
      <c r="BC493" s="357"/>
      <c r="BD493" s="357"/>
      <c r="BE493" s="358"/>
      <c r="BF493" s="357"/>
      <c r="BG493" s="357"/>
      <c r="BH493" s="357"/>
      <c r="BI493" s="357"/>
      <c r="BJ493" s="357"/>
      <c r="BK493" s="357"/>
      <c r="BL493" s="357"/>
      <c r="BM493" s="358"/>
      <c r="BN493" s="358"/>
      <c r="BO493" s="358"/>
      <c r="BP493" s="358"/>
      <c r="BQ493" s="358"/>
      <c r="BR493" s="358"/>
      <c r="BS493" s="358"/>
      <c r="BT493" s="358"/>
      <c r="BU493" s="358"/>
      <c r="BV493" s="358"/>
      <c r="BW493" s="358"/>
      <c r="BX493" s="355"/>
    </row>
    <row r="494" spans="1:76" ht="19.5" customHeight="1">
      <c r="A494" s="356"/>
      <c r="B494" s="356"/>
      <c r="C494" s="356"/>
      <c r="D494" s="356"/>
      <c r="E494" s="356"/>
      <c r="F494" s="355"/>
      <c r="G494" s="356"/>
      <c r="H494" s="356"/>
      <c r="I494" s="355"/>
      <c r="J494" s="356"/>
      <c r="K494" s="355"/>
      <c r="L494" s="356"/>
      <c r="M494" s="355"/>
      <c r="N494" s="356"/>
      <c r="O494" s="355"/>
      <c r="P494" s="356"/>
      <c r="Q494" s="355"/>
      <c r="R494" s="355"/>
      <c r="S494" s="355"/>
      <c r="T494" s="355"/>
      <c r="U494" s="355"/>
      <c r="V494" s="355"/>
      <c r="W494" s="355"/>
      <c r="X494" s="355"/>
      <c r="Y494" s="355"/>
      <c r="Z494" s="355"/>
      <c r="AA494" s="355"/>
      <c r="AB494" s="355"/>
      <c r="AC494" s="355"/>
      <c r="AD494" s="355"/>
      <c r="AE494" s="355"/>
      <c r="AF494" s="355"/>
      <c r="AG494" s="355"/>
      <c r="AH494" s="355"/>
      <c r="AI494" s="355"/>
      <c r="AJ494" s="355"/>
      <c r="AK494" s="355"/>
      <c r="AL494" s="355"/>
      <c r="AM494" s="355"/>
      <c r="AN494" s="355"/>
      <c r="AO494" s="355"/>
      <c r="AP494" s="355"/>
      <c r="AQ494" s="355"/>
      <c r="AR494" s="355"/>
      <c r="AS494" s="355"/>
      <c r="AT494" s="356"/>
      <c r="AU494" s="356"/>
      <c r="AV494" s="355"/>
      <c r="AW494" s="355"/>
      <c r="AX494" s="356"/>
      <c r="AY494" s="357"/>
      <c r="AZ494" s="357"/>
      <c r="BA494" s="357"/>
      <c r="BB494" s="358"/>
      <c r="BC494" s="357"/>
      <c r="BD494" s="357"/>
      <c r="BE494" s="358"/>
      <c r="BF494" s="357"/>
      <c r="BG494" s="357"/>
      <c r="BH494" s="357"/>
      <c r="BI494" s="357"/>
      <c r="BJ494" s="357"/>
      <c r="BK494" s="357"/>
      <c r="BL494" s="357"/>
      <c r="BM494" s="358"/>
      <c r="BN494" s="358"/>
      <c r="BO494" s="358"/>
      <c r="BP494" s="358"/>
      <c r="BQ494" s="358"/>
      <c r="BR494" s="358"/>
      <c r="BS494" s="358"/>
      <c r="BT494" s="358"/>
      <c r="BU494" s="358"/>
      <c r="BV494" s="358"/>
      <c r="BW494" s="358"/>
      <c r="BX494" s="355"/>
    </row>
    <row r="495" spans="1:76" ht="19.5" customHeight="1">
      <c r="A495" s="356"/>
      <c r="B495" s="356"/>
      <c r="C495" s="356"/>
      <c r="D495" s="356"/>
      <c r="E495" s="356"/>
      <c r="F495" s="355"/>
      <c r="G495" s="356"/>
      <c r="H495" s="356"/>
      <c r="I495" s="355"/>
      <c r="J495" s="356"/>
      <c r="K495" s="355"/>
      <c r="L495" s="356"/>
      <c r="M495" s="355"/>
      <c r="N495" s="356"/>
      <c r="O495" s="355"/>
      <c r="P495" s="356"/>
      <c r="Q495" s="355"/>
      <c r="R495" s="355"/>
      <c r="S495" s="355"/>
      <c r="T495" s="355"/>
      <c r="U495" s="355"/>
      <c r="V495" s="355"/>
      <c r="W495" s="355"/>
      <c r="X495" s="355"/>
      <c r="Y495" s="355"/>
      <c r="Z495" s="355"/>
      <c r="AA495" s="355"/>
      <c r="AB495" s="355"/>
      <c r="AC495" s="355"/>
      <c r="AD495" s="355"/>
      <c r="AE495" s="355"/>
      <c r="AF495" s="355"/>
      <c r="AG495" s="355"/>
      <c r="AH495" s="355"/>
      <c r="AI495" s="355"/>
      <c r="AJ495" s="355"/>
      <c r="AK495" s="355"/>
      <c r="AL495" s="355"/>
      <c r="AM495" s="355"/>
      <c r="AN495" s="355"/>
      <c r="AO495" s="355"/>
      <c r="AP495" s="355"/>
      <c r="AQ495" s="355"/>
      <c r="AR495" s="355"/>
      <c r="AS495" s="355"/>
      <c r="AT495" s="356"/>
      <c r="AU495" s="356"/>
      <c r="AV495" s="355"/>
      <c r="AW495" s="355"/>
      <c r="AX495" s="356"/>
      <c r="AY495" s="357"/>
      <c r="AZ495" s="357"/>
      <c r="BA495" s="357"/>
      <c r="BB495" s="358"/>
      <c r="BC495" s="357"/>
      <c r="BD495" s="357"/>
      <c r="BE495" s="358"/>
      <c r="BF495" s="357"/>
      <c r="BG495" s="357"/>
      <c r="BH495" s="357"/>
      <c r="BI495" s="357"/>
      <c r="BJ495" s="357"/>
      <c r="BK495" s="357"/>
      <c r="BL495" s="357"/>
      <c r="BM495" s="358"/>
      <c r="BN495" s="358"/>
      <c r="BO495" s="358"/>
      <c r="BP495" s="358"/>
      <c r="BQ495" s="358"/>
      <c r="BR495" s="358"/>
      <c r="BS495" s="358"/>
      <c r="BT495" s="358"/>
      <c r="BU495" s="358"/>
      <c r="BV495" s="358"/>
      <c r="BW495" s="358"/>
      <c r="BX495" s="355"/>
    </row>
    <row r="496" spans="1:76" ht="19.5" customHeight="1">
      <c r="A496" s="356"/>
      <c r="B496" s="356"/>
      <c r="C496" s="356"/>
      <c r="D496" s="356"/>
      <c r="E496" s="356"/>
      <c r="F496" s="355"/>
      <c r="G496" s="356"/>
      <c r="H496" s="356"/>
      <c r="I496" s="355"/>
      <c r="J496" s="356"/>
      <c r="K496" s="355"/>
      <c r="L496" s="356"/>
      <c r="M496" s="355"/>
      <c r="N496" s="356"/>
      <c r="O496" s="355"/>
      <c r="P496" s="356"/>
      <c r="Q496" s="355"/>
      <c r="R496" s="355"/>
      <c r="S496" s="355"/>
      <c r="T496" s="355"/>
      <c r="U496" s="355"/>
      <c r="V496" s="355"/>
      <c r="W496" s="355"/>
      <c r="X496" s="355"/>
      <c r="Y496" s="355"/>
      <c r="Z496" s="355"/>
      <c r="AA496" s="355"/>
      <c r="AB496" s="355"/>
      <c r="AC496" s="355"/>
      <c r="AD496" s="355"/>
      <c r="AE496" s="355"/>
      <c r="AF496" s="355"/>
      <c r="AG496" s="355"/>
      <c r="AH496" s="355"/>
      <c r="AI496" s="355"/>
      <c r="AJ496" s="355"/>
      <c r="AK496" s="355"/>
      <c r="AL496" s="355"/>
      <c r="AM496" s="355"/>
      <c r="AN496" s="355"/>
      <c r="AO496" s="355"/>
      <c r="AP496" s="355"/>
      <c r="AQ496" s="355"/>
      <c r="AR496" s="355"/>
      <c r="AS496" s="355"/>
      <c r="AT496" s="356"/>
      <c r="AU496" s="356"/>
      <c r="AV496" s="355"/>
      <c r="AW496" s="355"/>
      <c r="AX496" s="356"/>
      <c r="AY496" s="357"/>
      <c r="AZ496" s="357"/>
      <c r="BA496" s="357"/>
      <c r="BB496" s="358"/>
      <c r="BC496" s="357"/>
      <c r="BD496" s="357"/>
      <c r="BE496" s="358"/>
      <c r="BF496" s="357"/>
      <c r="BG496" s="357"/>
      <c r="BH496" s="357"/>
      <c r="BI496" s="357"/>
      <c r="BJ496" s="357"/>
      <c r="BK496" s="357"/>
      <c r="BL496" s="357"/>
      <c r="BM496" s="358"/>
      <c r="BN496" s="358"/>
      <c r="BO496" s="358"/>
      <c r="BP496" s="358"/>
      <c r="BQ496" s="358"/>
      <c r="BR496" s="358"/>
      <c r="BS496" s="358"/>
      <c r="BT496" s="358"/>
      <c r="BU496" s="358"/>
      <c r="BV496" s="358"/>
      <c r="BW496" s="358"/>
      <c r="BX496" s="355"/>
    </row>
    <row r="497" spans="1:76" ht="19.5" customHeight="1">
      <c r="A497" s="356"/>
      <c r="B497" s="356"/>
      <c r="C497" s="356"/>
      <c r="D497" s="356"/>
      <c r="E497" s="356"/>
      <c r="F497" s="355"/>
      <c r="G497" s="356"/>
      <c r="H497" s="356"/>
      <c r="I497" s="355"/>
      <c r="J497" s="356"/>
      <c r="K497" s="355"/>
      <c r="L497" s="356"/>
      <c r="M497" s="355"/>
      <c r="N497" s="356"/>
      <c r="O497" s="355"/>
      <c r="P497" s="356"/>
      <c r="Q497" s="355"/>
      <c r="R497" s="355"/>
      <c r="S497" s="355"/>
      <c r="T497" s="355"/>
      <c r="U497" s="355"/>
      <c r="V497" s="355"/>
      <c r="W497" s="355"/>
      <c r="X497" s="355"/>
      <c r="Y497" s="355"/>
      <c r="Z497" s="355"/>
      <c r="AA497" s="355"/>
      <c r="AB497" s="355"/>
      <c r="AC497" s="355"/>
      <c r="AD497" s="355"/>
      <c r="AE497" s="355"/>
      <c r="AF497" s="355"/>
      <c r="AG497" s="355"/>
      <c r="AH497" s="355"/>
      <c r="AI497" s="355"/>
      <c r="AJ497" s="355"/>
      <c r="AK497" s="355"/>
      <c r="AL497" s="355"/>
      <c r="AM497" s="355"/>
      <c r="AN497" s="355"/>
      <c r="AO497" s="355"/>
      <c r="AP497" s="355"/>
      <c r="AQ497" s="355"/>
      <c r="AR497" s="355"/>
      <c r="AS497" s="355"/>
      <c r="AT497" s="356"/>
      <c r="AU497" s="356"/>
      <c r="AV497" s="355"/>
      <c r="AW497" s="355"/>
      <c r="AX497" s="356"/>
      <c r="AY497" s="357"/>
      <c r="AZ497" s="357"/>
      <c r="BA497" s="357"/>
      <c r="BB497" s="358"/>
      <c r="BC497" s="357"/>
      <c r="BD497" s="357"/>
      <c r="BE497" s="358"/>
      <c r="BF497" s="357"/>
      <c r="BG497" s="357"/>
      <c r="BH497" s="357"/>
      <c r="BI497" s="357"/>
      <c r="BJ497" s="357"/>
      <c r="BK497" s="357"/>
      <c r="BL497" s="357"/>
      <c r="BM497" s="358"/>
      <c r="BN497" s="358"/>
      <c r="BO497" s="358"/>
      <c r="BP497" s="358"/>
      <c r="BQ497" s="358"/>
      <c r="BR497" s="358"/>
      <c r="BS497" s="358"/>
      <c r="BT497" s="358"/>
      <c r="BU497" s="358"/>
      <c r="BV497" s="358"/>
      <c r="BW497" s="358"/>
      <c r="BX497" s="355"/>
    </row>
    <row r="498" spans="1:76" ht="19.5" customHeight="1">
      <c r="A498" s="356"/>
      <c r="B498" s="356"/>
      <c r="C498" s="356"/>
      <c r="D498" s="356"/>
      <c r="E498" s="356"/>
      <c r="F498" s="355"/>
      <c r="G498" s="356"/>
      <c r="H498" s="356"/>
      <c r="I498" s="355"/>
      <c r="J498" s="356"/>
      <c r="K498" s="355"/>
      <c r="L498" s="356"/>
      <c r="M498" s="355"/>
      <c r="N498" s="356"/>
      <c r="O498" s="355"/>
      <c r="P498" s="356"/>
      <c r="Q498" s="355"/>
      <c r="R498" s="355"/>
      <c r="S498" s="355"/>
      <c r="T498" s="355"/>
      <c r="U498" s="355"/>
      <c r="V498" s="355"/>
      <c r="W498" s="355"/>
      <c r="X498" s="355"/>
      <c r="Y498" s="355"/>
      <c r="Z498" s="355"/>
      <c r="AA498" s="355"/>
      <c r="AB498" s="355"/>
      <c r="AC498" s="355"/>
      <c r="AD498" s="355"/>
      <c r="AE498" s="355"/>
      <c r="AF498" s="355"/>
      <c r="AG498" s="355"/>
      <c r="AH498" s="355"/>
      <c r="AI498" s="355"/>
      <c r="AJ498" s="355"/>
      <c r="AK498" s="355"/>
      <c r="AL498" s="355"/>
      <c r="AM498" s="355"/>
      <c r="AN498" s="355"/>
      <c r="AO498" s="355"/>
      <c r="AP498" s="355"/>
      <c r="AQ498" s="355"/>
      <c r="AR498" s="355"/>
      <c r="AS498" s="355"/>
      <c r="AT498" s="356"/>
      <c r="AU498" s="356"/>
      <c r="AV498" s="355"/>
      <c r="AW498" s="355"/>
      <c r="AX498" s="356"/>
      <c r="AY498" s="357"/>
      <c r="AZ498" s="357"/>
      <c r="BA498" s="357"/>
      <c r="BB498" s="358"/>
      <c r="BC498" s="357"/>
      <c r="BD498" s="357"/>
      <c r="BE498" s="358"/>
      <c r="BF498" s="357"/>
      <c r="BG498" s="357"/>
      <c r="BH498" s="357"/>
      <c r="BI498" s="357"/>
      <c r="BJ498" s="357"/>
      <c r="BK498" s="357"/>
      <c r="BL498" s="357"/>
      <c r="BM498" s="358"/>
      <c r="BN498" s="358"/>
      <c r="BO498" s="358"/>
      <c r="BP498" s="358"/>
      <c r="BQ498" s="358"/>
      <c r="BR498" s="358"/>
      <c r="BS498" s="358"/>
      <c r="BT498" s="358"/>
      <c r="BU498" s="358"/>
      <c r="BV498" s="358"/>
      <c r="BW498" s="358"/>
      <c r="BX498" s="355"/>
    </row>
    <row r="499" spans="1:76" ht="19.5" customHeight="1">
      <c r="A499" s="356"/>
      <c r="B499" s="356"/>
      <c r="C499" s="356"/>
      <c r="D499" s="356"/>
      <c r="E499" s="356"/>
      <c r="F499" s="355"/>
      <c r="G499" s="356"/>
      <c r="H499" s="356"/>
      <c r="I499" s="355"/>
      <c r="J499" s="356"/>
      <c r="K499" s="355"/>
      <c r="L499" s="356"/>
      <c r="M499" s="355"/>
      <c r="N499" s="356"/>
      <c r="O499" s="355"/>
      <c r="P499" s="356"/>
      <c r="Q499" s="355"/>
      <c r="R499" s="355"/>
      <c r="S499" s="355"/>
      <c r="T499" s="355"/>
      <c r="U499" s="355"/>
      <c r="V499" s="355"/>
      <c r="W499" s="355"/>
      <c r="X499" s="355"/>
      <c r="Y499" s="355"/>
      <c r="Z499" s="355"/>
      <c r="AA499" s="355"/>
      <c r="AB499" s="355"/>
      <c r="AC499" s="355"/>
      <c r="AD499" s="355"/>
      <c r="AE499" s="355"/>
      <c r="AF499" s="355"/>
      <c r="AG499" s="355"/>
      <c r="AH499" s="355"/>
      <c r="AI499" s="355"/>
      <c r="AJ499" s="355"/>
      <c r="AK499" s="355"/>
      <c r="AL499" s="355"/>
      <c r="AM499" s="355"/>
      <c r="AN499" s="355"/>
      <c r="AO499" s="355"/>
      <c r="AP499" s="355"/>
      <c r="AQ499" s="355"/>
      <c r="AR499" s="355"/>
      <c r="AS499" s="355"/>
      <c r="AT499" s="356"/>
      <c r="AU499" s="356"/>
      <c r="AV499" s="355"/>
      <c r="AW499" s="355"/>
      <c r="AX499" s="356"/>
      <c r="AY499" s="357"/>
      <c r="AZ499" s="357"/>
      <c r="BA499" s="357"/>
      <c r="BB499" s="358"/>
      <c r="BC499" s="357"/>
      <c r="BD499" s="357"/>
      <c r="BE499" s="358"/>
      <c r="BF499" s="357"/>
      <c r="BG499" s="357"/>
      <c r="BH499" s="357"/>
      <c r="BI499" s="357"/>
      <c r="BJ499" s="357"/>
      <c r="BK499" s="357"/>
      <c r="BL499" s="357"/>
      <c r="BM499" s="358"/>
      <c r="BN499" s="358"/>
      <c r="BO499" s="358"/>
      <c r="BP499" s="358"/>
      <c r="BQ499" s="358"/>
      <c r="BR499" s="358"/>
      <c r="BS499" s="358"/>
      <c r="BT499" s="358"/>
      <c r="BU499" s="358"/>
      <c r="BV499" s="358"/>
      <c r="BW499" s="358"/>
      <c r="BX499" s="355"/>
    </row>
    <row r="500" spans="1:76" ht="19.5" customHeight="1">
      <c r="A500" s="356"/>
      <c r="B500" s="356"/>
      <c r="C500" s="356"/>
      <c r="D500" s="356"/>
      <c r="E500" s="356"/>
      <c r="F500" s="355"/>
      <c r="G500" s="356"/>
      <c r="H500" s="356"/>
      <c r="I500" s="355"/>
      <c r="J500" s="356"/>
      <c r="K500" s="355"/>
      <c r="L500" s="356"/>
      <c r="M500" s="355"/>
      <c r="N500" s="356"/>
      <c r="O500" s="355"/>
      <c r="P500" s="356"/>
      <c r="Q500" s="355"/>
      <c r="R500" s="355"/>
      <c r="S500" s="355"/>
      <c r="T500" s="355"/>
      <c r="U500" s="355"/>
      <c r="V500" s="355"/>
      <c r="W500" s="355"/>
      <c r="X500" s="355"/>
      <c r="Y500" s="355"/>
      <c r="Z500" s="355"/>
      <c r="AA500" s="355"/>
      <c r="AB500" s="355"/>
      <c r="AC500" s="355"/>
      <c r="AD500" s="355"/>
      <c r="AE500" s="355"/>
      <c r="AF500" s="355"/>
      <c r="AG500" s="355"/>
      <c r="AH500" s="355"/>
      <c r="AI500" s="355"/>
      <c r="AJ500" s="355"/>
      <c r="AK500" s="355"/>
      <c r="AL500" s="355"/>
      <c r="AM500" s="355"/>
      <c r="AN500" s="355"/>
      <c r="AO500" s="355"/>
      <c r="AP500" s="355"/>
      <c r="AQ500" s="355"/>
      <c r="AR500" s="355"/>
      <c r="AS500" s="355"/>
      <c r="AT500" s="356"/>
      <c r="AU500" s="356"/>
      <c r="AV500" s="355"/>
      <c r="AW500" s="355"/>
      <c r="AX500" s="356"/>
      <c r="AY500" s="357"/>
      <c r="AZ500" s="357"/>
      <c r="BA500" s="357"/>
      <c r="BB500" s="358"/>
      <c r="BC500" s="357"/>
      <c r="BD500" s="357"/>
      <c r="BE500" s="358"/>
      <c r="BF500" s="357"/>
      <c r="BG500" s="357"/>
      <c r="BH500" s="357"/>
      <c r="BI500" s="357"/>
      <c r="BJ500" s="357"/>
      <c r="BK500" s="357"/>
      <c r="BL500" s="357"/>
      <c r="BM500" s="358"/>
      <c r="BN500" s="358"/>
      <c r="BO500" s="358"/>
      <c r="BP500" s="358"/>
      <c r="BQ500" s="358"/>
      <c r="BR500" s="358"/>
      <c r="BS500" s="358"/>
      <c r="BT500" s="358"/>
      <c r="BU500" s="358"/>
      <c r="BV500" s="358"/>
      <c r="BW500" s="358"/>
      <c r="BX500" s="355"/>
    </row>
    <row r="501" spans="1:76" ht="19.5" customHeight="1">
      <c r="A501" s="356"/>
      <c r="B501" s="356"/>
      <c r="C501" s="356"/>
      <c r="D501" s="356"/>
      <c r="E501" s="356"/>
      <c r="F501" s="355"/>
      <c r="G501" s="356"/>
      <c r="H501" s="356"/>
      <c r="I501" s="355"/>
      <c r="J501" s="356"/>
      <c r="K501" s="355"/>
      <c r="L501" s="356"/>
      <c r="M501" s="355"/>
      <c r="N501" s="356"/>
      <c r="O501" s="355"/>
      <c r="P501" s="356"/>
      <c r="Q501" s="355"/>
      <c r="R501" s="355"/>
      <c r="S501" s="355"/>
      <c r="T501" s="355"/>
      <c r="U501" s="355"/>
      <c r="V501" s="355"/>
      <c r="W501" s="355"/>
      <c r="X501" s="355"/>
      <c r="Y501" s="355"/>
      <c r="Z501" s="355"/>
      <c r="AA501" s="355"/>
      <c r="AB501" s="355"/>
      <c r="AC501" s="355"/>
      <c r="AD501" s="355"/>
      <c r="AE501" s="355"/>
      <c r="AF501" s="355"/>
      <c r="AG501" s="355"/>
      <c r="AH501" s="355"/>
      <c r="AI501" s="355"/>
      <c r="AJ501" s="355"/>
      <c r="AK501" s="355"/>
      <c r="AL501" s="355"/>
      <c r="AM501" s="355"/>
      <c r="AN501" s="355"/>
      <c r="AO501" s="355"/>
      <c r="AP501" s="355"/>
      <c r="AQ501" s="355"/>
      <c r="AR501" s="355"/>
      <c r="AS501" s="355"/>
      <c r="AT501" s="356"/>
      <c r="AU501" s="356"/>
      <c r="AV501" s="355"/>
      <c r="AW501" s="355"/>
      <c r="AX501" s="356"/>
      <c r="AY501" s="357"/>
      <c r="AZ501" s="357"/>
      <c r="BA501" s="357"/>
      <c r="BB501" s="358"/>
      <c r="BC501" s="357"/>
      <c r="BD501" s="357"/>
      <c r="BE501" s="358"/>
      <c r="BF501" s="357"/>
      <c r="BG501" s="357"/>
      <c r="BH501" s="357"/>
      <c r="BI501" s="357"/>
      <c r="BJ501" s="357"/>
      <c r="BK501" s="357"/>
      <c r="BL501" s="357"/>
      <c r="BM501" s="358"/>
      <c r="BN501" s="358"/>
      <c r="BO501" s="358"/>
      <c r="BP501" s="358"/>
      <c r="BQ501" s="358"/>
      <c r="BR501" s="358"/>
      <c r="BS501" s="358"/>
      <c r="BT501" s="358"/>
      <c r="BU501" s="358"/>
      <c r="BV501" s="358"/>
      <c r="BW501" s="358"/>
      <c r="BX501" s="355"/>
    </row>
    <row r="502" spans="1:76" ht="19.5" customHeight="1">
      <c r="A502" s="356"/>
      <c r="B502" s="356"/>
      <c r="C502" s="356"/>
      <c r="D502" s="356"/>
      <c r="E502" s="356"/>
      <c r="F502" s="355"/>
      <c r="G502" s="356"/>
      <c r="H502" s="356"/>
      <c r="I502" s="355"/>
      <c r="J502" s="356"/>
      <c r="K502" s="355"/>
      <c r="L502" s="356"/>
      <c r="M502" s="355"/>
      <c r="N502" s="356"/>
      <c r="O502" s="355"/>
      <c r="P502" s="356"/>
      <c r="Q502" s="355"/>
      <c r="R502" s="355"/>
      <c r="S502" s="355"/>
      <c r="T502" s="355"/>
      <c r="U502" s="355"/>
      <c r="V502" s="355"/>
      <c r="W502" s="355"/>
      <c r="X502" s="355"/>
      <c r="Y502" s="355"/>
      <c r="Z502" s="355"/>
      <c r="AA502" s="355"/>
      <c r="AB502" s="355"/>
      <c r="AC502" s="355"/>
      <c r="AD502" s="355"/>
      <c r="AE502" s="355"/>
      <c r="AF502" s="355"/>
      <c r="AG502" s="355"/>
      <c r="AH502" s="355"/>
      <c r="AI502" s="355"/>
      <c r="AJ502" s="355"/>
      <c r="AK502" s="355"/>
      <c r="AL502" s="355"/>
      <c r="AM502" s="355"/>
      <c r="AN502" s="355"/>
      <c r="AO502" s="355"/>
      <c r="AP502" s="355"/>
      <c r="AQ502" s="355"/>
      <c r="AR502" s="355"/>
      <c r="AS502" s="355"/>
      <c r="AT502" s="356"/>
      <c r="AU502" s="356"/>
      <c r="AV502" s="355"/>
      <c r="AW502" s="355"/>
      <c r="AX502" s="356"/>
      <c r="AY502" s="357"/>
      <c r="AZ502" s="357"/>
      <c r="BA502" s="357"/>
      <c r="BB502" s="358"/>
      <c r="BC502" s="357"/>
      <c r="BD502" s="357"/>
      <c r="BE502" s="358"/>
      <c r="BF502" s="357"/>
      <c r="BG502" s="357"/>
      <c r="BH502" s="357"/>
      <c r="BI502" s="357"/>
      <c r="BJ502" s="357"/>
      <c r="BK502" s="357"/>
      <c r="BL502" s="357"/>
      <c r="BM502" s="358"/>
      <c r="BN502" s="358"/>
      <c r="BO502" s="358"/>
      <c r="BP502" s="358"/>
      <c r="BQ502" s="358"/>
      <c r="BR502" s="358"/>
      <c r="BS502" s="358"/>
      <c r="BT502" s="358"/>
      <c r="BU502" s="358"/>
      <c r="BV502" s="358"/>
      <c r="BW502" s="358"/>
      <c r="BX502" s="355"/>
    </row>
    <row r="503" spans="1:76" ht="19.5" customHeight="1">
      <c r="A503" s="356"/>
      <c r="B503" s="356"/>
      <c r="C503" s="356"/>
      <c r="D503" s="356"/>
      <c r="E503" s="356"/>
      <c r="F503" s="355"/>
      <c r="G503" s="356"/>
      <c r="H503" s="356"/>
      <c r="I503" s="355"/>
      <c r="J503" s="356"/>
      <c r="K503" s="355"/>
      <c r="L503" s="356"/>
      <c r="M503" s="355"/>
      <c r="N503" s="356"/>
      <c r="O503" s="355"/>
      <c r="P503" s="356"/>
      <c r="Q503" s="355"/>
      <c r="R503" s="355"/>
      <c r="S503" s="355"/>
      <c r="T503" s="355"/>
      <c r="U503" s="355"/>
      <c r="V503" s="355"/>
      <c r="W503" s="355"/>
      <c r="X503" s="355"/>
      <c r="Y503" s="355"/>
      <c r="Z503" s="355"/>
      <c r="AA503" s="355"/>
      <c r="AB503" s="355"/>
      <c r="AC503" s="355"/>
      <c r="AD503" s="355"/>
      <c r="AE503" s="355"/>
      <c r="AF503" s="355"/>
      <c r="AG503" s="355"/>
      <c r="AH503" s="355"/>
      <c r="AI503" s="355"/>
      <c r="AJ503" s="355"/>
      <c r="AK503" s="355"/>
      <c r="AL503" s="355"/>
      <c r="AM503" s="355"/>
      <c r="AN503" s="355"/>
      <c r="AO503" s="355"/>
      <c r="AP503" s="355"/>
      <c r="AQ503" s="355"/>
      <c r="AR503" s="355"/>
      <c r="AS503" s="355"/>
      <c r="AT503" s="356"/>
      <c r="AU503" s="356"/>
      <c r="AV503" s="355"/>
      <c r="AW503" s="355"/>
      <c r="AX503" s="356"/>
      <c r="AY503" s="357"/>
      <c r="AZ503" s="357"/>
      <c r="BA503" s="357"/>
      <c r="BB503" s="358"/>
      <c r="BC503" s="357"/>
      <c r="BD503" s="357"/>
      <c r="BE503" s="358"/>
      <c r="BF503" s="357"/>
      <c r="BG503" s="357"/>
      <c r="BH503" s="357"/>
      <c r="BI503" s="357"/>
      <c r="BJ503" s="357"/>
      <c r="BK503" s="357"/>
      <c r="BL503" s="357"/>
      <c r="BM503" s="358"/>
      <c r="BN503" s="358"/>
      <c r="BO503" s="358"/>
      <c r="BP503" s="358"/>
      <c r="BQ503" s="358"/>
      <c r="BR503" s="358"/>
      <c r="BS503" s="358"/>
      <c r="BT503" s="358"/>
      <c r="BU503" s="358"/>
      <c r="BV503" s="358"/>
      <c r="BW503" s="358"/>
      <c r="BX503" s="355"/>
    </row>
    <row r="504" spans="1:76" ht="19.5" customHeight="1">
      <c r="A504" s="356"/>
      <c r="B504" s="356"/>
      <c r="C504" s="356"/>
      <c r="D504" s="356"/>
      <c r="E504" s="356"/>
      <c r="F504" s="355"/>
      <c r="G504" s="356"/>
      <c r="H504" s="356"/>
      <c r="I504" s="355"/>
      <c r="J504" s="356"/>
      <c r="K504" s="355"/>
      <c r="L504" s="356"/>
      <c r="M504" s="355"/>
      <c r="N504" s="356"/>
      <c r="O504" s="355"/>
      <c r="P504" s="356"/>
      <c r="Q504" s="355"/>
      <c r="R504" s="355"/>
      <c r="S504" s="355"/>
      <c r="T504" s="355"/>
      <c r="U504" s="355"/>
      <c r="V504" s="355"/>
      <c r="W504" s="355"/>
      <c r="X504" s="355"/>
      <c r="Y504" s="355"/>
      <c r="Z504" s="355"/>
      <c r="AA504" s="355"/>
      <c r="AB504" s="355"/>
      <c r="AC504" s="355"/>
      <c r="AD504" s="355"/>
      <c r="AE504" s="355"/>
      <c r="AF504" s="355"/>
      <c r="AG504" s="355"/>
      <c r="AH504" s="355"/>
      <c r="AI504" s="355"/>
      <c r="AJ504" s="355"/>
      <c r="AK504" s="355"/>
      <c r="AL504" s="355"/>
      <c r="AM504" s="355"/>
      <c r="AN504" s="355"/>
      <c r="AO504" s="355"/>
      <c r="AP504" s="355"/>
      <c r="AQ504" s="355"/>
      <c r="AR504" s="355"/>
      <c r="AS504" s="355"/>
      <c r="AT504" s="356"/>
      <c r="AU504" s="356"/>
      <c r="AV504" s="355"/>
      <c r="AW504" s="355"/>
      <c r="AX504" s="356"/>
      <c r="AY504" s="357"/>
      <c r="AZ504" s="357"/>
      <c r="BA504" s="357"/>
      <c r="BB504" s="358"/>
      <c r="BC504" s="357"/>
      <c r="BD504" s="357"/>
      <c r="BE504" s="358"/>
      <c r="BF504" s="357"/>
      <c r="BG504" s="357"/>
      <c r="BH504" s="357"/>
      <c r="BI504" s="357"/>
      <c r="BJ504" s="357"/>
      <c r="BK504" s="357"/>
      <c r="BL504" s="357"/>
      <c r="BM504" s="358"/>
      <c r="BN504" s="358"/>
      <c r="BO504" s="358"/>
      <c r="BP504" s="358"/>
      <c r="BQ504" s="358"/>
      <c r="BR504" s="358"/>
      <c r="BS504" s="358"/>
      <c r="BT504" s="358"/>
      <c r="BU504" s="358"/>
      <c r="BV504" s="358"/>
      <c r="BW504" s="358"/>
      <c r="BX504" s="355"/>
    </row>
    <row r="505" spans="1:76" ht="19.5" customHeight="1">
      <c r="A505" s="356"/>
      <c r="B505" s="356"/>
      <c r="C505" s="356"/>
      <c r="D505" s="356"/>
      <c r="E505" s="356"/>
      <c r="F505" s="355"/>
      <c r="G505" s="356"/>
      <c r="H505" s="356"/>
      <c r="I505" s="355"/>
      <c r="J505" s="356"/>
      <c r="K505" s="355"/>
      <c r="L505" s="356"/>
      <c r="M505" s="355"/>
      <c r="N505" s="356"/>
      <c r="O505" s="355"/>
      <c r="P505" s="356"/>
      <c r="Q505" s="355"/>
      <c r="R505" s="355"/>
      <c r="S505" s="355"/>
      <c r="T505" s="355"/>
      <c r="U505" s="355"/>
      <c r="V505" s="355"/>
      <c r="W505" s="355"/>
      <c r="X505" s="355"/>
      <c r="Y505" s="355"/>
      <c r="Z505" s="355"/>
      <c r="AA505" s="355"/>
      <c r="AB505" s="355"/>
      <c r="AC505" s="355"/>
      <c r="AD505" s="355"/>
      <c r="AE505" s="355"/>
      <c r="AF505" s="355"/>
      <c r="AG505" s="355"/>
      <c r="AH505" s="355"/>
      <c r="AI505" s="355"/>
      <c r="AJ505" s="355"/>
      <c r="AK505" s="355"/>
      <c r="AL505" s="355"/>
      <c r="AM505" s="355"/>
      <c r="AN505" s="355"/>
      <c r="AO505" s="355"/>
      <c r="AP505" s="355"/>
      <c r="AQ505" s="355"/>
      <c r="AR505" s="355"/>
      <c r="AS505" s="355"/>
      <c r="AT505" s="356"/>
      <c r="AU505" s="356"/>
      <c r="AV505" s="355"/>
      <c r="AW505" s="355"/>
      <c r="AX505" s="356"/>
      <c r="AY505" s="357"/>
      <c r="AZ505" s="357"/>
      <c r="BA505" s="357"/>
      <c r="BB505" s="358"/>
      <c r="BC505" s="357"/>
      <c r="BD505" s="357"/>
      <c r="BE505" s="358"/>
      <c r="BF505" s="357"/>
      <c r="BG505" s="357"/>
      <c r="BH505" s="357"/>
      <c r="BI505" s="357"/>
      <c r="BJ505" s="357"/>
      <c r="BK505" s="357"/>
      <c r="BL505" s="357"/>
      <c r="BM505" s="358"/>
      <c r="BN505" s="358"/>
      <c r="BO505" s="358"/>
      <c r="BP505" s="358"/>
      <c r="BQ505" s="358"/>
      <c r="BR505" s="358"/>
      <c r="BS505" s="358"/>
      <c r="BT505" s="358"/>
      <c r="BU505" s="358"/>
      <c r="BV505" s="358"/>
      <c r="BW505" s="358"/>
      <c r="BX505" s="355"/>
    </row>
    <row r="506" spans="1:76" ht="19.5" customHeight="1">
      <c r="A506" s="356"/>
      <c r="B506" s="356"/>
      <c r="C506" s="356"/>
      <c r="D506" s="356"/>
      <c r="E506" s="356"/>
      <c r="F506" s="355"/>
      <c r="G506" s="356"/>
      <c r="H506" s="356"/>
      <c r="I506" s="355"/>
      <c r="J506" s="356"/>
      <c r="K506" s="355"/>
      <c r="L506" s="356"/>
      <c r="M506" s="355"/>
      <c r="N506" s="356"/>
      <c r="O506" s="355"/>
      <c r="P506" s="356"/>
      <c r="Q506" s="355"/>
      <c r="R506" s="355"/>
      <c r="S506" s="355"/>
      <c r="T506" s="355"/>
      <c r="U506" s="355"/>
      <c r="V506" s="355"/>
      <c r="W506" s="355"/>
      <c r="X506" s="355"/>
      <c r="Y506" s="355"/>
      <c r="Z506" s="355"/>
      <c r="AA506" s="355"/>
      <c r="AB506" s="355"/>
      <c r="AC506" s="355"/>
      <c r="AD506" s="355"/>
      <c r="AE506" s="355"/>
      <c r="AF506" s="355"/>
      <c r="AG506" s="355"/>
      <c r="AH506" s="355"/>
      <c r="AI506" s="355"/>
      <c r="AJ506" s="355"/>
      <c r="AK506" s="355"/>
      <c r="AL506" s="355"/>
      <c r="AM506" s="355"/>
      <c r="AN506" s="355"/>
      <c r="AO506" s="355"/>
      <c r="AP506" s="355"/>
      <c r="AQ506" s="355"/>
      <c r="AR506" s="355"/>
      <c r="AS506" s="355"/>
      <c r="AT506" s="356"/>
      <c r="AU506" s="356"/>
      <c r="AV506" s="355"/>
      <c r="AW506" s="355"/>
      <c r="AX506" s="356"/>
      <c r="AY506" s="357"/>
      <c r="AZ506" s="357"/>
      <c r="BA506" s="357"/>
      <c r="BB506" s="358"/>
      <c r="BC506" s="357"/>
      <c r="BD506" s="357"/>
      <c r="BE506" s="358"/>
      <c r="BF506" s="357"/>
      <c r="BG506" s="357"/>
      <c r="BH506" s="357"/>
      <c r="BI506" s="357"/>
      <c r="BJ506" s="357"/>
      <c r="BK506" s="357"/>
      <c r="BL506" s="357"/>
      <c r="BM506" s="358"/>
      <c r="BN506" s="358"/>
      <c r="BO506" s="358"/>
      <c r="BP506" s="358"/>
      <c r="BQ506" s="358"/>
      <c r="BR506" s="358"/>
      <c r="BS506" s="358"/>
      <c r="BT506" s="358"/>
      <c r="BU506" s="358"/>
      <c r="BV506" s="358"/>
      <c r="BW506" s="358"/>
      <c r="BX506" s="355"/>
    </row>
    <row r="507" spans="1:76" ht="19.5" customHeight="1">
      <c r="A507" s="356"/>
      <c r="B507" s="356"/>
      <c r="C507" s="356"/>
      <c r="D507" s="356"/>
      <c r="E507" s="356"/>
      <c r="F507" s="355"/>
      <c r="G507" s="356"/>
      <c r="H507" s="356"/>
      <c r="I507" s="355"/>
      <c r="J507" s="356"/>
      <c r="K507" s="355"/>
      <c r="L507" s="356"/>
      <c r="M507" s="355"/>
      <c r="N507" s="356"/>
      <c r="O507" s="355"/>
      <c r="P507" s="356"/>
      <c r="Q507" s="355"/>
      <c r="R507" s="355"/>
      <c r="S507" s="355"/>
      <c r="T507" s="355"/>
      <c r="U507" s="355"/>
      <c r="V507" s="355"/>
      <c r="W507" s="355"/>
      <c r="X507" s="355"/>
      <c r="Y507" s="355"/>
      <c r="Z507" s="355"/>
      <c r="AA507" s="355"/>
      <c r="AB507" s="355"/>
      <c r="AC507" s="355"/>
      <c r="AD507" s="355"/>
      <c r="AE507" s="355"/>
      <c r="AF507" s="355"/>
      <c r="AG507" s="355"/>
      <c r="AH507" s="355"/>
      <c r="AI507" s="355"/>
      <c r="AJ507" s="355"/>
      <c r="AK507" s="355"/>
      <c r="AL507" s="355"/>
      <c r="AM507" s="355"/>
      <c r="AN507" s="355"/>
      <c r="AO507" s="355"/>
      <c r="AP507" s="355"/>
      <c r="AQ507" s="355"/>
      <c r="AR507" s="355"/>
      <c r="AS507" s="355"/>
      <c r="AT507" s="356"/>
      <c r="AU507" s="356"/>
      <c r="AV507" s="355"/>
      <c r="AW507" s="355"/>
      <c r="AX507" s="356"/>
      <c r="AY507" s="357"/>
      <c r="AZ507" s="357"/>
      <c r="BA507" s="357"/>
      <c r="BB507" s="358"/>
      <c r="BC507" s="357"/>
      <c r="BD507" s="357"/>
      <c r="BE507" s="358"/>
      <c r="BF507" s="357"/>
      <c r="BG507" s="357"/>
      <c r="BH507" s="357"/>
      <c r="BI507" s="357"/>
      <c r="BJ507" s="357"/>
      <c r="BK507" s="357"/>
      <c r="BL507" s="357"/>
      <c r="BM507" s="358"/>
      <c r="BN507" s="358"/>
      <c r="BO507" s="358"/>
      <c r="BP507" s="358"/>
      <c r="BQ507" s="358"/>
      <c r="BR507" s="358"/>
      <c r="BS507" s="358"/>
      <c r="BT507" s="358"/>
      <c r="BU507" s="358"/>
      <c r="BV507" s="358"/>
      <c r="BW507" s="358"/>
      <c r="BX507" s="355"/>
    </row>
    <row r="508" spans="1:76" ht="19.5" customHeight="1">
      <c r="A508" s="356"/>
      <c r="B508" s="356"/>
      <c r="C508" s="356"/>
      <c r="D508" s="356"/>
      <c r="E508" s="356"/>
      <c r="F508" s="355"/>
      <c r="G508" s="356"/>
      <c r="H508" s="356"/>
      <c r="I508" s="355"/>
      <c r="J508" s="356"/>
      <c r="K508" s="355"/>
      <c r="L508" s="356"/>
      <c r="M508" s="355"/>
      <c r="N508" s="356"/>
      <c r="O508" s="355"/>
      <c r="P508" s="356"/>
      <c r="Q508" s="355"/>
      <c r="R508" s="355"/>
      <c r="S508" s="355"/>
      <c r="T508" s="355"/>
      <c r="U508" s="355"/>
      <c r="V508" s="355"/>
      <c r="W508" s="355"/>
      <c r="X508" s="355"/>
      <c r="Y508" s="355"/>
      <c r="Z508" s="355"/>
      <c r="AA508" s="355"/>
      <c r="AB508" s="355"/>
      <c r="AC508" s="355"/>
      <c r="AD508" s="355"/>
      <c r="AE508" s="355"/>
      <c r="AF508" s="355"/>
      <c r="AG508" s="355"/>
      <c r="AH508" s="355"/>
      <c r="AI508" s="355"/>
      <c r="AJ508" s="355"/>
      <c r="AK508" s="355"/>
      <c r="AL508" s="355"/>
      <c r="AM508" s="355"/>
      <c r="AN508" s="355"/>
      <c r="AO508" s="355"/>
      <c r="AP508" s="355"/>
      <c r="AQ508" s="355"/>
      <c r="AR508" s="355"/>
      <c r="AS508" s="355"/>
      <c r="AT508" s="356"/>
      <c r="AU508" s="356"/>
      <c r="AV508" s="355"/>
      <c r="AW508" s="355"/>
      <c r="AX508" s="356"/>
      <c r="AY508" s="357"/>
      <c r="AZ508" s="357"/>
      <c r="BA508" s="357"/>
      <c r="BB508" s="358"/>
      <c r="BC508" s="357"/>
      <c r="BD508" s="357"/>
      <c r="BE508" s="358"/>
      <c r="BF508" s="357"/>
      <c r="BG508" s="357"/>
      <c r="BH508" s="357"/>
      <c r="BI508" s="357"/>
      <c r="BJ508" s="357"/>
      <c r="BK508" s="357"/>
      <c r="BL508" s="357"/>
      <c r="BM508" s="358"/>
      <c r="BN508" s="358"/>
      <c r="BO508" s="358"/>
      <c r="BP508" s="358"/>
      <c r="BQ508" s="358"/>
      <c r="BR508" s="358"/>
      <c r="BS508" s="358"/>
      <c r="BT508" s="358"/>
      <c r="BU508" s="358"/>
      <c r="BV508" s="358"/>
      <c r="BW508" s="358"/>
      <c r="BX508" s="355"/>
    </row>
    <row r="509" spans="1:76" ht="19.5" customHeight="1">
      <c r="A509" s="356"/>
      <c r="B509" s="356"/>
      <c r="C509" s="356"/>
      <c r="D509" s="356"/>
      <c r="E509" s="356"/>
      <c r="F509" s="355"/>
      <c r="G509" s="356"/>
      <c r="H509" s="356"/>
      <c r="I509" s="355"/>
      <c r="J509" s="356"/>
      <c r="K509" s="355"/>
      <c r="L509" s="356"/>
      <c r="M509" s="355"/>
      <c r="N509" s="356"/>
      <c r="O509" s="355"/>
      <c r="P509" s="356"/>
      <c r="Q509" s="355"/>
      <c r="R509" s="355"/>
      <c r="S509" s="355"/>
      <c r="T509" s="355"/>
      <c r="U509" s="355"/>
      <c r="V509" s="355"/>
      <c r="W509" s="355"/>
      <c r="X509" s="355"/>
      <c r="Y509" s="355"/>
      <c r="Z509" s="355"/>
      <c r="AA509" s="355"/>
      <c r="AB509" s="355"/>
      <c r="AC509" s="355"/>
      <c r="AD509" s="355"/>
      <c r="AE509" s="355"/>
      <c r="AF509" s="355"/>
      <c r="AG509" s="355"/>
      <c r="AH509" s="355"/>
      <c r="AI509" s="355"/>
      <c r="AJ509" s="355"/>
      <c r="AK509" s="355"/>
      <c r="AL509" s="355"/>
      <c r="AM509" s="355"/>
      <c r="AN509" s="355"/>
      <c r="AO509" s="355"/>
      <c r="AP509" s="355"/>
      <c r="AQ509" s="355"/>
      <c r="AR509" s="355"/>
      <c r="AS509" s="355"/>
      <c r="AT509" s="356"/>
      <c r="AU509" s="356"/>
      <c r="AV509" s="355"/>
      <c r="AW509" s="355"/>
      <c r="AX509" s="356"/>
      <c r="AY509" s="357"/>
      <c r="AZ509" s="357"/>
      <c r="BA509" s="357"/>
      <c r="BB509" s="358"/>
      <c r="BC509" s="357"/>
      <c r="BD509" s="357"/>
      <c r="BE509" s="358"/>
      <c r="BF509" s="357"/>
      <c r="BG509" s="357"/>
      <c r="BH509" s="357"/>
      <c r="BI509" s="357"/>
      <c r="BJ509" s="357"/>
      <c r="BK509" s="357"/>
      <c r="BL509" s="357"/>
      <c r="BM509" s="358"/>
      <c r="BN509" s="358"/>
      <c r="BO509" s="358"/>
      <c r="BP509" s="358"/>
      <c r="BQ509" s="358"/>
      <c r="BR509" s="358"/>
      <c r="BS509" s="358"/>
      <c r="BT509" s="358"/>
      <c r="BU509" s="358"/>
      <c r="BV509" s="358"/>
      <c r="BW509" s="358"/>
      <c r="BX509" s="355"/>
    </row>
    <row r="510" spans="1:76" ht="19.5" customHeight="1">
      <c r="A510" s="356"/>
      <c r="B510" s="356"/>
      <c r="C510" s="356"/>
      <c r="D510" s="356"/>
      <c r="E510" s="356"/>
      <c r="F510" s="355"/>
      <c r="G510" s="356"/>
      <c r="H510" s="356"/>
      <c r="I510" s="355"/>
      <c r="J510" s="356"/>
      <c r="K510" s="355"/>
      <c r="L510" s="356"/>
      <c r="M510" s="355"/>
      <c r="N510" s="356"/>
      <c r="O510" s="355"/>
      <c r="P510" s="356"/>
      <c r="Q510" s="355"/>
      <c r="R510" s="355"/>
      <c r="S510" s="355"/>
      <c r="T510" s="355"/>
      <c r="U510" s="355"/>
      <c r="V510" s="355"/>
      <c r="W510" s="355"/>
      <c r="X510" s="355"/>
      <c r="Y510" s="355"/>
      <c r="Z510" s="355"/>
      <c r="AA510" s="355"/>
      <c r="AB510" s="355"/>
      <c r="AC510" s="355"/>
      <c r="AD510" s="355"/>
      <c r="AE510" s="355"/>
      <c r="AF510" s="355"/>
      <c r="AG510" s="355"/>
      <c r="AH510" s="355"/>
      <c r="AI510" s="355"/>
      <c r="AJ510" s="355"/>
      <c r="AK510" s="355"/>
      <c r="AL510" s="355"/>
      <c r="AM510" s="355"/>
      <c r="AN510" s="355"/>
      <c r="AO510" s="355"/>
      <c r="AP510" s="355"/>
      <c r="AQ510" s="355"/>
      <c r="AR510" s="355"/>
      <c r="AS510" s="355"/>
      <c r="AT510" s="356"/>
      <c r="AU510" s="356"/>
      <c r="AV510" s="355"/>
      <c r="AW510" s="355"/>
      <c r="AX510" s="356"/>
      <c r="AY510" s="357"/>
      <c r="AZ510" s="357"/>
      <c r="BA510" s="357"/>
      <c r="BB510" s="358"/>
      <c r="BC510" s="357"/>
      <c r="BD510" s="357"/>
      <c r="BE510" s="358"/>
      <c r="BF510" s="357"/>
      <c r="BG510" s="357"/>
      <c r="BH510" s="357"/>
      <c r="BI510" s="357"/>
      <c r="BJ510" s="357"/>
      <c r="BK510" s="357"/>
      <c r="BL510" s="357"/>
      <c r="BM510" s="358"/>
      <c r="BN510" s="358"/>
      <c r="BO510" s="358"/>
      <c r="BP510" s="358"/>
      <c r="BQ510" s="358"/>
      <c r="BR510" s="358"/>
      <c r="BS510" s="358"/>
      <c r="BT510" s="358"/>
      <c r="BU510" s="358"/>
      <c r="BV510" s="358"/>
      <c r="BW510" s="358"/>
      <c r="BX510" s="355"/>
    </row>
    <row r="511" spans="1:76" ht="19.5" customHeight="1">
      <c r="A511" s="356"/>
      <c r="B511" s="356"/>
      <c r="C511" s="356"/>
      <c r="D511" s="356"/>
      <c r="E511" s="356"/>
      <c r="F511" s="355"/>
      <c r="G511" s="356"/>
      <c r="H511" s="356"/>
      <c r="I511" s="355"/>
      <c r="J511" s="356"/>
      <c r="K511" s="355"/>
      <c r="L511" s="356"/>
      <c r="M511" s="355"/>
      <c r="N511" s="356"/>
      <c r="O511" s="355"/>
      <c r="P511" s="356"/>
      <c r="Q511" s="355"/>
      <c r="R511" s="355"/>
      <c r="S511" s="355"/>
      <c r="T511" s="355"/>
      <c r="U511" s="355"/>
      <c r="V511" s="355"/>
      <c r="W511" s="355"/>
      <c r="X511" s="355"/>
      <c r="Y511" s="355"/>
      <c r="Z511" s="355"/>
      <c r="AA511" s="355"/>
      <c r="AB511" s="355"/>
      <c r="AC511" s="355"/>
      <c r="AD511" s="355"/>
      <c r="AE511" s="355"/>
      <c r="AF511" s="355"/>
      <c r="AG511" s="355"/>
      <c r="AH511" s="355"/>
      <c r="AI511" s="355"/>
      <c r="AJ511" s="355"/>
      <c r="AK511" s="355"/>
      <c r="AL511" s="355"/>
      <c r="AM511" s="355"/>
      <c r="AN511" s="355"/>
      <c r="AO511" s="355"/>
      <c r="AP511" s="355"/>
      <c r="AQ511" s="355"/>
      <c r="AR511" s="355"/>
      <c r="AS511" s="355"/>
      <c r="AT511" s="356"/>
      <c r="AU511" s="356"/>
      <c r="AV511" s="355"/>
      <c r="AW511" s="355"/>
      <c r="AX511" s="356"/>
      <c r="AY511" s="357"/>
      <c r="AZ511" s="357"/>
      <c r="BA511" s="357"/>
      <c r="BB511" s="358"/>
      <c r="BC511" s="357"/>
      <c r="BD511" s="357"/>
      <c r="BE511" s="358"/>
      <c r="BF511" s="357"/>
      <c r="BG511" s="357"/>
      <c r="BH511" s="357"/>
      <c r="BI511" s="357"/>
      <c r="BJ511" s="357"/>
      <c r="BK511" s="357"/>
      <c r="BL511" s="357"/>
      <c r="BM511" s="358"/>
      <c r="BN511" s="358"/>
      <c r="BO511" s="358"/>
      <c r="BP511" s="358"/>
      <c r="BQ511" s="358"/>
      <c r="BR511" s="358"/>
      <c r="BS511" s="358"/>
      <c r="BT511" s="358"/>
      <c r="BU511" s="358"/>
      <c r="BV511" s="358"/>
      <c r="BW511" s="358"/>
      <c r="BX511" s="355"/>
    </row>
    <row r="512" spans="1:76" ht="19.5" customHeight="1">
      <c r="A512" s="356"/>
      <c r="B512" s="356"/>
      <c r="C512" s="356"/>
      <c r="D512" s="356"/>
      <c r="E512" s="356"/>
      <c r="F512" s="355"/>
      <c r="G512" s="356"/>
      <c r="H512" s="356"/>
      <c r="I512" s="355"/>
      <c r="J512" s="356"/>
      <c r="K512" s="355"/>
      <c r="L512" s="356"/>
      <c r="M512" s="355"/>
      <c r="N512" s="356"/>
      <c r="O512" s="355"/>
      <c r="P512" s="356"/>
      <c r="Q512" s="355"/>
      <c r="R512" s="355"/>
      <c r="S512" s="355"/>
      <c r="T512" s="355"/>
      <c r="U512" s="355"/>
      <c r="V512" s="355"/>
      <c r="W512" s="355"/>
      <c r="X512" s="355"/>
      <c r="Y512" s="355"/>
      <c r="Z512" s="355"/>
      <c r="AA512" s="355"/>
      <c r="AB512" s="355"/>
      <c r="AC512" s="355"/>
      <c r="AD512" s="355"/>
      <c r="AE512" s="355"/>
      <c r="AF512" s="355"/>
      <c r="AG512" s="355"/>
      <c r="AH512" s="355"/>
      <c r="AI512" s="355"/>
      <c r="AJ512" s="355"/>
      <c r="AK512" s="355"/>
      <c r="AL512" s="355"/>
      <c r="AM512" s="355"/>
      <c r="AN512" s="355"/>
      <c r="AO512" s="355"/>
      <c r="AP512" s="355"/>
      <c r="AQ512" s="355"/>
      <c r="AR512" s="355"/>
      <c r="AS512" s="355"/>
      <c r="AT512" s="356"/>
      <c r="AU512" s="356"/>
      <c r="AV512" s="355"/>
      <c r="AW512" s="355"/>
      <c r="AX512" s="356"/>
      <c r="AY512" s="357"/>
      <c r="AZ512" s="357"/>
      <c r="BA512" s="357"/>
      <c r="BB512" s="358"/>
      <c r="BC512" s="357"/>
      <c r="BD512" s="357"/>
      <c r="BE512" s="358"/>
      <c r="BF512" s="357"/>
      <c r="BG512" s="357"/>
      <c r="BH512" s="357"/>
      <c r="BI512" s="357"/>
      <c r="BJ512" s="357"/>
      <c r="BK512" s="357"/>
      <c r="BL512" s="357"/>
      <c r="BM512" s="358"/>
      <c r="BN512" s="358"/>
      <c r="BO512" s="358"/>
      <c r="BP512" s="358"/>
      <c r="BQ512" s="358"/>
      <c r="BR512" s="358"/>
      <c r="BS512" s="358"/>
      <c r="BT512" s="358"/>
      <c r="BU512" s="358"/>
      <c r="BV512" s="358"/>
      <c r="BW512" s="358"/>
      <c r="BX512" s="355"/>
    </row>
    <row r="513" spans="1:76" ht="19.5" customHeight="1">
      <c r="A513" s="356"/>
      <c r="B513" s="356"/>
      <c r="C513" s="356"/>
      <c r="D513" s="356"/>
      <c r="E513" s="356"/>
      <c r="F513" s="355"/>
      <c r="G513" s="356"/>
      <c r="H513" s="356"/>
      <c r="I513" s="355"/>
      <c r="J513" s="356"/>
      <c r="K513" s="355"/>
      <c r="L513" s="356"/>
      <c r="M513" s="355"/>
      <c r="N513" s="356"/>
      <c r="O513" s="355"/>
      <c r="P513" s="356"/>
      <c r="Q513" s="355"/>
      <c r="R513" s="355"/>
      <c r="S513" s="355"/>
      <c r="T513" s="355"/>
      <c r="U513" s="355"/>
      <c r="V513" s="355"/>
      <c r="W513" s="355"/>
      <c r="X513" s="355"/>
      <c r="Y513" s="355"/>
      <c r="Z513" s="355"/>
      <c r="AA513" s="355"/>
      <c r="AB513" s="355"/>
      <c r="AC513" s="355"/>
      <c r="AD513" s="355"/>
      <c r="AE513" s="355"/>
      <c r="AF513" s="355"/>
      <c r="AG513" s="355"/>
      <c r="AH513" s="355"/>
      <c r="AI513" s="355"/>
      <c r="AJ513" s="355"/>
      <c r="AK513" s="355"/>
      <c r="AL513" s="355"/>
      <c r="AM513" s="355"/>
      <c r="AN513" s="355"/>
      <c r="AO513" s="355"/>
      <c r="AP513" s="355"/>
      <c r="AQ513" s="355"/>
      <c r="AR513" s="355"/>
      <c r="AS513" s="355"/>
      <c r="AT513" s="356"/>
      <c r="AU513" s="356"/>
      <c r="AV513" s="355"/>
      <c r="AW513" s="355"/>
      <c r="AX513" s="356"/>
      <c r="AY513" s="357"/>
      <c r="AZ513" s="357"/>
      <c r="BA513" s="357"/>
      <c r="BB513" s="358"/>
      <c r="BC513" s="357"/>
      <c r="BD513" s="357"/>
      <c r="BE513" s="358"/>
      <c r="BF513" s="357"/>
      <c r="BG513" s="357"/>
      <c r="BH513" s="357"/>
      <c r="BI513" s="357"/>
      <c r="BJ513" s="357"/>
      <c r="BK513" s="357"/>
      <c r="BL513" s="357"/>
      <c r="BM513" s="358"/>
      <c r="BN513" s="358"/>
      <c r="BO513" s="358"/>
      <c r="BP513" s="358"/>
      <c r="BQ513" s="358"/>
      <c r="BR513" s="358"/>
      <c r="BS513" s="358"/>
      <c r="BT513" s="358"/>
      <c r="BU513" s="358"/>
      <c r="BV513" s="358"/>
      <c r="BW513" s="358"/>
      <c r="BX513" s="355"/>
    </row>
    <row r="514" spans="1:76" ht="19.5" customHeight="1">
      <c r="A514" s="356"/>
      <c r="B514" s="356"/>
      <c r="C514" s="356"/>
      <c r="D514" s="356"/>
      <c r="E514" s="356"/>
      <c r="F514" s="355"/>
      <c r="G514" s="356"/>
      <c r="H514" s="356"/>
      <c r="I514" s="355"/>
      <c r="J514" s="356"/>
      <c r="K514" s="355"/>
      <c r="L514" s="356"/>
      <c r="M514" s="355"/>
      <c r="N514" s="356"/>
      <c r="O514" s="355"/>
      <c r="P514" s="356"/>
      <c r="Q514" s="355"/>
      <c r="R514" s="355"/>
      <c r="S514" s="355"/>
      <c r="T514" s="355"/>
      <c r="U514" s="355"/>
      <c r="V514" s="355"/>
      <c r="W514" s="355"/>
      <c r="X514" s="355"/>
      <c r="Y514" s="355"/>
      <c r="Z514" s="355"/>
      <c r="AA514" s="355"/>
      <c r="AB514" s="355"/>
      <c r="AC514" s="355"/>
      <c r="AD514" s="355"/>
      <c r="AE514" s="355"/>
      <c r="AF514" s="355"/>
      <c r="AG514" s="355"/>
      <c r="AH514" s="355"/>
      <c r="AI514" s="355"/>
      <c r="AJ514" s="355"/>
      <c r="AK514" s="355"/>
      <c r="AL514" s="355"/>
      <c r="AM514" s="355"/>
      <c r="AN514" s="355"/>
      <c r="AO514" s="355"/>
      <c r="AP514" s="355"/>
      <c r="AQ514" s="355"/>
      <c r="AR514" s="355"/>
      <c r="AS514" s="355"/>
      <c r="AT514" s="356"/>
      <c r="AU514" s="356"/>
      <c r="AV514" s="355"/>
      <c r="AW514" s="355"/>
      <c r="AX514" s="356"/>
      <c r="AY514" s="357"/>
      <c r="AZ514" s="357"/>
      <c r="BA514" s="357"/>
      <c r="BB514" s="358"/>
      <c r="BC514" s="357"/>
      <c r="BD514" s="357"/>
      <c r="BE514" s="358"/>
      <c r="BF514" s="357"/>
      <c r="BG514" s="357"/>
      <c r="BH514" s="357"/>
      <c r="BI514" s="357"/>
      <c r="BJ514" s="357"/>
      <c r="BK514" s="357"/>
      <c r="BL514" s="357"/>
      <c r="BM514" s="358"/>
      <c r="BN514" s="358"/>
      <c r="BO514" s="358"/>
      <c r="BP514" s="358"/>
      <c r="BQ514" s="358"/>
      <c r="BR514" s="358"/>
      <c r="BS514" s="358"/>
      <c r="BT514" s="358"/>
      <c r="BU514" s="358"/>
      <c r="BV514" s="358"/>
      <c r="BW514" s="358"/>
      <c r="BX514" s="355"/>
    </row>
    <row r="515" spans="1:76" ht="19.5" customHeight="1">
      <c r="A515" s="356"/>
      <c r="B515" s="356"/>
      <c r="C515" s="356"/>
      <c r="D515" s="356"/>
      <c r="E515" s="356"/>
      <c r="F515" s="355"/>
      <c r="G515" s="356"/>
      <c r="H515" s="356"/>
      <c r="I515" s="355"/>
      <c r="J515" s="356"/>
      <c r="K515" s="355"/>
      <c r="L515" s="356"/>
      <c r="M515" s="355"/>
      <c r="N515" s="356"/>
      <c r="O515" s="355"/>
      <c r="P515" s="356"/>
      <c r="Q515" s="355"/>
      <c r="R515" s="355"/>
      <c r="S515" s="355"/>
      <c r="T515" s="355"/>
      <c r="U515" s="355"/>
      <c r="V515" s="355"/>
      <c r="W515" s="355"/>
      <c r="X515" s="355"/>
      <c r="Y515" s="355"/>
      <c r="Z515" s="355"/>
      <c r="AA515" s="355"/>
      <c r="AB515" s="355"/>
      <c r="AC515" s="355"/>
      <c r="AD515" s="355"/>
      <c r="AE515" s="355"/>
      <c r="AF515" s="355"/>
      <c r="AG515" s="355"/>
      <c r="AH515" s="355"/>
      <c r="AI515" s="355"/>
      <c r="AJ515" s="355"/>
      <c r="AK515" s="355"/>
      <c r="AL515" s="355"/>
      <c r="AM515" s="355"/>
      <c r="AN515" s="355"/>
      <c r="AO515" s="355"/>
      <c r="AP515" s="355"/>
      <c r="AQ515" s="355"/>
      <c r="AR515" s="355"/>
      <c r="AS515" s="355"/>
      <c r="AT515" s="356"/>
      <c r="AU515" s="356"/>
      <c r="AV515" s="355"/>
      <c r="AW515" s="355"/>
      <c r="AX515" s="356"/>
      <c r="AY515" s="357"/>
      <c r="AZ515" s="357"/>
      <c r="BA515" s="357"/>
      <c r="BB515" s="358"/>
      <c r="BC515" s="357"/>
      <c r="BD515" s="357"/>
      <c r="BE515" s="358"/>
      <c r="BF515" s="357"/>
      <c r="BG515" s="357"/>
      <c r="BH515" s="357"/>
      <c r="BI515" s="357"/>
      <c r="BJ515" s="357"/>
      <c r="BK515" s="357"/>
      <c r="BL515" s="357"/>
      <c r="BM515" s="358"/>
      <c r="BN515" s="358"/>
      <c r="BO515" s="358"/>
      <c r="BP515" s="358"/>
      <c r="BQ515" s="358"/>
      <c r="BR515" s="358"/>
      <c r="BS515" s="358"/>
      <c r="BT515" s="358"/>
      <c r="BU515" s="358"/>
      <c r="BV515" s="358"/>
      <c r="BW515" s="358"/>
      <c r="BX515" s="355"/>
    </row>
    <row r="516" spans="1:76" ht="19.5" customHeight="1">
      <c r="A516" s="356"/>
      <c r="B516" s="356"/>
      <c r="C516" s="356"/>
      <c r="D516" s="356"/>
      <c r="E516" s="356"/>
      <c r="F516" s="355"/>
      <c r="G516" s="356"/>
      <c r="H516" s="356"/>
      <c r="I516" s="355"/>
      <c r="J516" s="356"/>
      <c r="K516" s="355"/>
      <c r="L516" s="356"/>
      <c r="M516" s="355"/>
      <c r="N516" s="356"/>
      <c r="O516" s="355"/>
      <c r="P516" s="356"/>
      <c r="Q516" s="355"/>
      <c r="R516" s="355"/>
      <c r="S516" s="355"/>
      <c r="T516" s="355"/>
      <c r="U516" s="355"/>
      <c r="V516" s="355"/>
      <c r="W516" s="355"/>
      <c r="X516" s="355"/>
      <c r="Y516" s="355"/>
      <c r="Z516" s="355"/>
      <c r="AA516" s="355"/>
      <c r="AB516" s="355"/>
      <c r="AC516" s="355"/>
      <c r="AD516" s="355"/>
      <c r="AE516" s="355"/>
      <c r="AF516" s="355"/>
      <c r="AG516" s="355"/>
      <c r="AH516" s="355"/>
      <c r="AI516" s="355"/>
      <c r="AJ516" s="355"/>
      <c r="AK516" s="355"/>
      <c r="AL516" s="355"/>
      <c r="AM516" s="355"/>
      <c r="AN516" s="355"/>
      <c r="AO516" s="355"/>
      <c r="AP516" s="355"/>
      <c r="AQ516" s="355"/>
      <c r="AR516" s="355"/>
      <c r="AS516" s="355"/>
      <c r="AT516" s="356"/>
      <c r="AU516" s="356"/>
      <c r="AV516" s="355"/>
      <c r="AW516" s="355"/>
      <c r="AX516" s="356"/>
      <c r="AY516" s="357"/>
      <c r="AZ516" s="357"/>
      <c r="BA516" s="357"/>
      <c r="BB516" s="358"/>
      <c r="BC516" s="357"/>
      <c r="BD516" s="357"/>
      <c r="BE516" s="358"/>
      <c r="BF516" s="357"/>
      <c r="BG516" s="357"/>
      <c r="BH516" s="357"/>
      <c r="BI516" s="357"/>
      <c r="BJ516" s="357"/>
      <c r="BK516" s="357"/>
      <c r="BL516" s="357"/>
      <c r="BM516" s="358"/>
      <c r="BN516" s="358"/>
      <c r="BO516" s="358"/>
      <c r="BP516" s="358"/>
      <c r="BQ516" s="358"/>
      <c r="BR516" s="358"/>
      <c r="BS516" s="358"/>
      <c r="BT516" s="358"/>
      <c r="BU516" s="358"/>
      <c r="BV516" s="358"/>
      <c r="BW516" s="358"/>
      <c r="BX516" s="355"/>
    </row>
    <row r="517" spans="1:76" ht="19.5" customHeight="1">
      <c r="A517" s="356"/>
      <c r="B517" s="356"/>
      <c r="C517" s="356"/>
      <c r="D517" s="356"/>
      <c r="E517" s="356"/>
      <c r="F517" s="355"/>
      <c r="G517" s="356"/>
      <c r="H517" s="356"/>
      <c r="I517" s="355"/>
      <c r="J517" s="356"/>
      <c r="K517" s="355"/>
      <c r="L517" s="356"/>
      <c r="M517" s="355"/>
      <c r="N517" s="356"/>
      <c r="O517" s="355"/>
      <c r="P517" s="356"/>
      <c r="Q517" s="355"/>
      <c r="R517" s="355"/>
      <c r="S517" s="355"/>
      <c r="T517" s="355"/>
      <c r="U517" s="355"/>
      <c r="V517" s="355"/>
      <c r="W517" s="355"/>
      <c r="X517" s="355"/>
      <c r="Y517" s="355"/>
      <c r="Z517" s="355"/>
      <c r="AA517" s="355"/>
      <c r="AB517" s="355"/>
      <c r="AC517" s="355"/>
      <c r="AD517" s="355"/>
      <c r="AE517" s="355"/>
      <c r="AF517" s="355"/>
      <c r="AG517" s="355"/>
      <c r="AH517" s="355"/>
      <c r="AI517" s="355"/>
      <c r="AJ517" s="355"/>
      <c r="AK517" s="355"/>
      <c r="AL517" s="355"/>
      <c r="AM517" s="355"/>
      <c r="AN517" s="355"/>
      <c r="AO517" s="355"/>
      <c r="AP517" s="355"/>
      <c r="AQ517" s="355"/>
      <c r="AR517" s="355"/>
      <c r="AS517" s="355"/>
      <c r="AT517" s="356"/>
      <c r="AU517" s="356"/>
      <c r="AV517" s="355"/>
      <c r="AW517" s="355"/>
      <c r="AX517" s="356"/>
      <c r="AY517" s="357"/>
      <c r="AZ517" s="357"/>
      <c r="BA517" s="357"/>
      <c r="BB517" s="358"/>
      <c r="BC517" s="357"/>
      <c r="BD517" s="357"/>
      <c r="BE517" s="358"/>
      <c r="BF517" s="357"/>
      <c r="BG517" s="357"/>
      <c r="BH517" s="357"/>
      <c r="BI517" s="357"/>
      <c r="BJ517" s="357"/>
      <c r="BK517" s="357"/>
      <c r="BL517" s="357"/>
      <c r="BM517" s="358"/>
      <c r="BN517" s="358"/>
      <c r="BO517" s="358"/>
      <c r="BP517" s="358"/>
      <c r="BQ517" s="358"/>
      <c r="BR517" s="358"/>
      <c r="BS517" s="358"/>
      <c r="BT517" s="358"/>
      <c r="BU517" s="358"/>
      <c r="BV517" s="358"/>
      <c r="BW517" s="358"/>
      <c r="BX517" s="355"/>
    </row>
    <row r="518" spans="1:76" ht="19.5" customHeight="1">
      <c r="A518" s="356"/>
      <c r="B518" s="356"/>
      <c r="C518" s="356"/>
      <c r="D518" s="356"/>
      <c r="E518" s="356"/>
      <c r="F518" s="355"/>
      <c r="G518" s="356"/>
      <c r="H518" s="356"/>
      <c r="I518" s="355"/>
      <c r="J518" s="356"/>
      <c r="K518" s="355"/>
      <c r="L518" s="356"/>
      <c r="M518" s="355"/>
      <c r="N518" s="356"/>
      <c r="O518" s="355"/>
      <c r="P518" s="356"/>
      <c r="Q518" s="355"/>
      <c r="R518" s="355"/>
      <c r="S518" s="355"/>
      <c r="T518" s="355"/>
      <c r="U518" s="355"/>
      <c r="V518" s="355"/>
      <c r="W518" s="355"/>
      <c r="X518" s="355"/>
      <c r="Y518" s="355"/>
      <c r="Z518" s="355"/>
      <c r="AA518" s="355"/>
      <c r="AB518" s="355"/>
      <c r="AC518" s="355"/>
      <c r="AD518" s="355"/>
      <c r="AE518" s="355"/>
      <c r="AF518" s="355"/>
      <c r="AG518" s="355"/>
      <c r="AH518" s="355"/>
      <c r="AI518" s="355"/>
      <c r="AJ518" s="355"/>
      <c r="AK518" s="355"/>
      <c r="AL518" s="355"/>
      <c r="AM518" s="355"/>
      <c r="AN518" s="355"/>
      <c r="AO518" s="355"/>
      <c r="AP518" s="355"/>
      <c r="AQ518" s="355"/>
      <c r="AR518" s="355"/>
      <c r="AS518" s="355"/>
      <c r="AT518" s="356"/>
      <c r="AU518" s="356"/>
      <c r="AV518" s="355"/>
      <c r="AW518" s="355"/>
      <c r="AX518" s="356"/>
      <c r="AY518" s="357"/>
      <c r="AZ518" s="357"/>
      <c r="BA518" s="357"/>
      <c r="BB518" s="358"/>
      <c r="BC518" s="357"/>
      <c r="BD518" s="357"/>
      <c r="BE518" s="358"/>
      <c r="BF518" s="357"/>
      <c r="BG518" s="357"/>
      <c r="BH518" s="357"/>
      <c r="BI518" s="357"/>
      <c r="BJ518" s="357"/>
      <c r="BK518" s="357"/>
      <c r="BL518" s="357"/>
      <c r="BM518" s="358"/>
      <c r="BN518" s="358"/>
      <c r="BO518" s="358"/>
      <c r="BP518" s="358"/>
      <c r="BQ518" s="358"/>
      <c r="BR518" s="358"/>
      <c r="BS518" s="358"/>
      <c r="BT518" s="358"/>
      <c r="BU518" s="358"/>
      <c r="BV518" s="358"/>
      <c r="BW518" s="358"/>
      <c r="BX518" s="355"/>
    </row>
    <row r="519" spans="1:76" ht="19.5" customHeight="1">
      <c r="A519" s="356"/>
      <c r="B519" s="356"/>
      <c r="C519" s="356"/>
      <c r="D519" s="356"/>
      <c r="E519" s="356"/>
      <c r="F519" s="355"/>
      <c r="G519" s="356"/>
      <c r="H519" s="356"/>
      <c r="I519" s="355"/>
      <c r="J519" s="356"/>
      <c r="K519" s="355"/>
      <c r="L519" s="356"/>
      <c r="M519" s="355"/>
      <c r="N519" s="356"/>
      <c r="O519" s="355"/>
      <c r="P519" s="356"/>
      <c r="Q519" s="355"/>
      <c r="R519" s="355"/>
      <c r="S519" s="355"/>
      <c r="T519" s="355"/>
      <c r="U519" s="355"/>
      <c r="V519" s="355"/>
      <c r="W519" s="355"/>
      <c r="X519" s="355"/>
      <c r="Y519" s="355"/>
      <c r="Z519" s="355"/>
      <c r="AA519" s="355"/>
      <c r="AB519" s="355"/>
      <c r="AC519" s="355"/>
      <c r="AD519" s="355"/>
      <c r="AE519" s="355"/>
      <c r="AF519" s="355"/>
      <c r="AG519" s="355"/>
      <c r="AH519" s="355"/>
      <c r="AI519" s="355"/>
      <c r="AJ519" s="355"/>
      <c r="AK519" s="355"/>
      <c r="AL519" s="355"/>
      <c r="AM519" s="355"/>
      <c r="AN519" s="355"/>
      <c r="AO519" s="355"/>
      <c r="AP519" s="355"/>
      <c r="AQ519" s="355"/>
      <c r="AR519" s="355"/>
      <c r="AS519" s="355"/>
      <c r="AT519" s="356"/>
      <c r="AU519" s="356"/>
      <c r="AV519" s="355"/>
      <c r="AW519" s="355"/>
      <c r="AX519" s="356"/>
      <c r="AY519" s="357"/>
      <c r="AZ519" s="357"/>
      <c r="BA519" s="357"/>
      <c r="BB519" s="358"/>
      <c r="BC519" s="357"/>
      <c r="BD519" s="357"/>
      <c r="BE519" s="358"/>
      <c r="BF519" s="357"/>
      <c r="BG519" s="357"/>
      <c r="BH519" s="357"/>
      <c r="BI519" s="357"/>
      <c r="BJ519" s="357"/>
      <c r="BK519" s="357"/>
      <c r="BL519" s="357"/>
      <c r="BM519" s="358"/>
      <c r="BN519" s="358"/>
      <c r="BO519" s="358"/>
      <c r="BP519" s="358"/>
      <c r="BQ519" s="358"/>
      <c r="BR519" s="358"/>
      <c r="BS519" s="358"/>
      <c r="BT519" s="358"/>
      <c r="BU519" s="358"/>
      <c r="BV519" s="358"/>
      <c r="BW519" s="358"/>
      <c r="BX519" s="355"/>
    </row>
    <row r="520" spans="1:76" ht="19.5" customHeight="1">
      <c r="A520" s="356"/>
      <c r="B520" s="356"/>
      <c r="C520" s="356"/>
      <c r="D520" s="356"/>
      <c r="E520" s="356"/>
      <c r="F520" s="355"/>
      <c r="G520" s="356"/>
      <c r="H520" s="356"/>
      <c r="I520" s="355"/>
      <c r="J520" s="356"/>
      <c r="K520" s="355"/>
      <c r="L520" s="356"/>
      <c r="M520" s="355"/>
      <c r="N520" s="356"/>
      <c r="O520" s="355"/>
      <c r="P520" s="356"/>
      <c r="Q520" s="355"/>
      <c r="R520" s="355"/>
      <c r="S520" s="355"/>
      <c r="T520" s="355"/>
      <c r="U520" s="355"/>
      <c r="V520" s="355"/>
      <c r="W520" s="355"/>
      <c r="X520" s="355"/>
      <c r="Y520" s="355"/>
      <c r="Z520" s="355"/>
      <c r="AA520" s="355"/>
      <c r="AB520" s="355"/>
      <c r="AC520" s="355"/>
      <c r="AD520" s="355"/>
      <c r="AE520" s="355"/>
      <c r="AF520" s="355"/>
      <c r="AG520" s="355"/>
      <c r="AH520" s="355"/>
      <c r="AI520" s="355"/>
      <c r="AJ520" s="355"/>
      <c r="AK520" s="355"/>
      <c r="AL520" s="355"/>
      <c r="AM520" s="355"/>
      <c r="AN520" s="355"/>
      <c r="AO520" s="355"/>
      <c r="AP520" s="355"/>
      <c r="AQ520" s="355"/>
      <c r="AR520" s="355"/>
      <c r="AS520" s="355"/>
      <c r="AT520" s="356"/>
      <c r="AU520" s="356"/>
      <c r="AV520" s="355"/>
      <c r="AW520" s="355"/>
      <c r="AX520" s="356"/>
      <c r="AY520" s="357"/>
      <c r="AZ520" s="357"/>
      <c r="BA520" s="357"/>
      <c r="BB520" s="358"/>
      <c r="BC520" s="357"/>
      <c r="BD520" s="357"/>
      <c r="BE520" s="358"/>
      <c r="BF520" s="357"/>
      <c r="BG520" s="357"/>
      <c r="BH520" s="357"/>
      <c r="BI520" s="357"/>
      <c r="BJ520" s="357"/>
      <c r="BK520" s="357"/>
      <c r="BL520" s="357"/>
      <c r="BM520" s="358"/>
      <c r="BN520" s="358"/>
      <c r="BO520" s="358"/>
      <c r="BP520" s="358"/>
      <c r="BQ520" s="358"/>
      <c r="BR520" s="358"/>
      <c r="BS520" s="358"/>
      <c r="BT520" s="358"/>
      <c r="BU520" s="358"/>
      <c r="BV520" s="358"/>
      <c r="BW520" s="358"/>
      <c r="BX520" s="355"/>
    </row>
    <row r="521" spans="1:76" ht="19.5" customHeight="1">
      <c r="A521" s="356"/>
      <c r="B521" s="356"/>
      <c r="C521" s="356"/>
      <c r="D521" s="356"/>
      <c r="E521" s="356"/>
      <c r="F521" s="355"/>
      <c r="G521" s="356"/>
      <c r="H521" s="356"/>
      <c r="I521" s="355"/>
      <c r="J521" s="356"/>
      <c r="K521" s="355"/>
      <c r="L521" s="356"/>
      <c r="M521" s="355"/>
      <c r="N521" s="356"/>
      <c r="O521" s="355"/>
      <c r="P521" s="356"/>
      <c r="Q521" s="355"/>
      <c r="R521" s="355"/>
      <c r="S521" s="355"/>
      <c r="T521" s="355"/>
      <c r="U521" s="355"/>
      <c r="V521" s="355"/>
      <c r="W521" s="355"/>
      <c r="X521" s="355"/>
      <c r="Y521" s="355"/>
      <c r="Z521" s="355"/>
      <c r="AA521" s="355"/>
      <c r="AB521" s="355"/>
      <c r="AC521" s="355"/>
      <c r="AD521" s="355"/>
      <c r="AE521" s="355"/>
      <c r="AF521" s="355"/>
      <c r="AG521" s="355"/>
      <c r="AH521" s="355"/>
      <c r="AI521" s="355"/>
      <c r="AJ521" s="355"/>
      <c r="AK521" s="355"/>
      <c r="AL521" s="355"/>
      <c r="AM521" s="355"/>
      <c r="AN521" s="355"/>
      <c r="AO521" s="355"/>
      <c r="AP521" s="355"/>
      <c r="AQ521" s="355"/>
      <c r="AR521" s="355"/>
      <c r="AS521" s="355"/>
      <c r="AT521" s="356"/>
      <c r="AU521" s="356"/>
      <c r="AV521" s="355"/>
      <c r="AW521" s="355"/>
      <c r="AX521" s="356"/>
      <c r="AY521" s="357"/>
      <c r="AZ521" s="357"/>
      <c r="BA521" s="357"/>
      <c r="BB521" s="358"/>
      <c r="BC521" s="357"/>
      <c r="BD521" s="357"/>
      <c r="BE521" s="358"/>
      <c r="BF521" s="357"/>
      <c r="BG521" s="357"/>
      <c r="BH521" s="357"/>
      <c r="BI521" s="357"/>
      <c r="BJ521" s="357"/>
      <c r="BK521" s="357"/>
      <c r="BL521" s="357"/>
      <c r="BM521" s="358"/>
      <c r="BN521" s="358"/>
      <c r="BO521" s="358"/>
      <c r="BP521" s="358"/>
      <c r="BQ521" s="358"/>
      <c r="BR521" s="358"/>
      <c r="BS521" s="358"/>
      <c r="BT521" s="358"/>
      <c r="BU521" s="358"/>
      <c r="BV521" s="358"/>
      <c r="BW521" s="358"/>
      <c r="BX521" s="355"/>
    </row>
    <row r="522" spans="1:76" ht="19.5" customHeight="1">
      <c r="A522" s="356"/>
      <c r="B522" s="356"/>
      <c r="C522" s="356"/>
      <c r="D522" s="356"/>
      <c r="E522" s="356"/>
      <c r="F522" s="355"/>
      <c r="G522" s="356"/>
      <c r="H522" s="356"/>
      <c r="I522" s="355"/>
      <c r="J522" s="356"/>
      <c r="K522" s="355"/>
      <c r="L522" s="356"/>
      <c r="M522" s="355"/>
      <c r="N522" s="356"/>
      <c r="O522" s="355"/>
      <c r="P522" s="356"/>
      <c r="Q522" s="355"/>
      <c r="R522" s="355"/>
      <c r="S522" s="355"/>
      <c r="T522" s="355"/>
      <c r="U522" s="355"/>
      <c r="V522" s="355"/>
      <c r="W522" s="355"/>
      <c r="X522" s="355"/>
      <c r="Y522" s="355"/>
      <c r="Z522" s="355"/>
      <c r="AA522" s="355"/>
      <c r="AB522" s="355"/>
      <c r="AC522" s="355"/>
      <c r="AD522" s="355"/>
      <c r="AE522" s="355"/>
      <c r="AF522" s="355"/>
      <c r="AG522" s="355"/>
      <c r="AH522" s="355"/>
      <c r="AI522" s="355"/>
      <c r="AJ522" s="355"/>
      <c r="AK522" s="355"/>
      <c r="AL522" s="355"/>
      <c r="AM522" s="355"/>
      <c r="AN522" s="355"/>
      <c r="AO522" s="355"/>
      <c r="AP522" s="355"/>
      <c r="AQ522" s="355"/>
      <c r="AR522" s="355"/>
      <c r="AS522" s="355"/>
      <c r="AT522" s="356"/>
      <c r="AU522" s="356"/>
      <c r="AV522" s="355"/>
      <c r="AW522" s="355"/>
      <c r="AX522" s="356"/>
      <c r="AY522" s="357"/>
      <c r="AZ522" s="357"/>
      <c r="BA522" s="357"/>
      <c r="BB522" s="358"/>
      <c r="BC522" s="357"/>
      <c r="BD522" s="357"/>
      <c r="BE522" s="358"/>
      <c r="BF522" s="357"/>
      <c r="BG522" s="357"/>
      <c r="BH522" s="357"/>
      <c r="BI522" s="357"/>
      <c r="BJ522" s="357"/>
      <c r="BK522" s="357"/>
      <c r="BL522" s="357"/>
      <c r="BM522" s="358"/>
      <c r="BN522" s="358"/>
      <c r="BO522" s="358"/>
      <c r="BP522" s="358"/>
      <c r="BQ522" s="358"/>
      <c r="BR522" s="358"/>
      <c r="BS522" s="358"/>
      <c r="BT522" s="358"/>
      <c r="BU522" s="358"/>
      <c r="BV522" s="358"/>
      <c r="BW522" s="358"/>
      <c r="BX522" s="355"/>
    </row>
    <row r="523" spans="1:76" ht="19.5" customHeight="1">
      <c r="A523" s="356"/>
      <c r="B523" s="356"/>
      <c r="C523" s="356"/>
      <c r="D523" s="356"/>
      <c r="E523" s="356"/>
      <c r="F523" s="355"/>
      <c r="G523" s="356"/>
      <c r="H523" s="356"/>
      <c r="I523" s="355"/>
      <c r="J523" s="356"/>
      <c r="K523" s="355"/>
      <c r="L523" s="356"/>
      <c r="M523" s="355"/>
      <c r="N523" s="356"/>
      <c r="O523" s="355"/>
      <c r="P523" s="356"/>
      <c r="Q523" s="355"/>
      <c r="R523" s="355"/>
      <c r="S523" s="355"/>
      <c r="T523" s="355"/>
      <c r="U523" s="355"/>
      <c r="V523" s="355"/>
      <c r="W523" s="355"/>
      <c r="X523" s="355"/>
      <c r="Y523" s="355"/>
      <c r="Z523" s="355"/>
      <c r="AA523" s="355"/>
      <c r="AB523" s="355"/>
      <c r="AC523" s="355"/>
      <c r="AD523" s="355"/>
      <c r="AE523" s="355"/>
      <c r="AF523" s="355"/>
      <c r="AG523" s="355"/>
      <c r="AH523" s="355"/>
      <c r="AI523" s="355"/>
      <c r="AJ523" s="355"/>
      <c r="AK523" s="355"/>
      <c r="AL523" s="355"/>
      <c r="AM523" s="355"/>
      <c r="AN523" s="355"/>
      <c r="AO523" s="355"/>
      <c r="AP523" s="355"/>
      <c r="AQ523" s="355"/>
      <c r="AR523" s="355"/>
      <c r="AS523" s="355"/>
      <c r="AT523" s="356"/>
      <c r="AU523" s="356"/>
      <c r="AV523" s="355"/>
      <c r="AW523" s="355"/>
      <c r="AX523" s="356"/>
      <c r="AY523" s="357"/>
      <c r="AZ523" s="357"/>
      <c r="BA523" s="357"/>
      <c r="BB523" s="358"/>
      <c r="BC523" s="357"/>
      <c r="BD523" s="357"/>
      <c r="BE523" s="358"/>
      <c r="BF523" s="357"/>
      <c r="BG523" s="357"/>
      <c r="BH523" s="357"/>
      <c r="BI523" s="357"/>
      <c r="BJ523" s="357"/>
      <c r="BK523" s="357"/>
      <c r="BL523" s="357"/>
      <c r="BM523" s="358"/>
      <c r="BN523" s="358"/>
      <c r="BO523" s="358"/>
      <c r="BP523" s="358"/>
      <c r="BQ523" s="358"/>
      <c r="BR523" s="358"/>
      <c r="BS523" s="358"/>
      <c r="BT523" s="358"/>
      <c r="BU523" s="358"/>
      <c r="BV523" s="358"/>
      <c r="BW523" s="358"/>
      <c r="BX523" s="355"/>
    </row>
    <row r="524" spans="1:76" ht="19.5" customHeight="1">
      <c r="A524" s="356"/>
      <c r="B524" s="356"/>
      <c r="C524" s="356"/>
      <c r="D524" s="356"/>
      <c r="E524" s="356"/>
      <c r="F524" s="355"/>
      <c r="G524" s="356"/>
      <c r="H524" s="356"/>
      <c r="I524" s="355"/>
      <c r="J524" s="356"/>
      <c r="K524" s="355"/>
      <c r="L524" s="356"/>
      <c r="M524" s="355"/>
      <c r="N524" s="356"/>
      <c r="O524" s="355"/>
      <c r="P524" s="356"/>
      <c r="Q524" s="355"/>
      <c r="R524" s="355"/>
      <c r="S524" s="355"/>
      <c r="T524" s="355"/>
      <c r="U524" s="355"/>
      <c r="V524" s="355"/>
      <c r="W524" s="355"/>
      <c r="X524" s="355"/>
      <c r="Y524" s="355"/>
      <c r="Z524" s="355"/>
      <c r="AA524" s="355"/>
      <c r="AB524" s="355"/>
      <c r="AC524" s="355"/>
      <c r="AD524" s="355"/>
      <c r="AE524" s="355"/>
      <c r="AF524" s="355"/>
      <c r="AG524" s="355"/>
      <c r="AH524" s="355"/>
      <c r="AI524" s="355"/>
      <c r="AJ524" s="355"/>
      <c r="AK524" s="355"/>
      <c r="AL524" s="355"/>
      <c r="AM524" s="355"/>
      <c r="AN524" s="355"/>
      <c r="AO524" s="355"/>
      <c r="AP524" s="355"/>
      <c r="AQ524" s="355"/>
      <c r="AR524" s="355"/>
      <c r="AS524" s="355"/>
      <c r="AT524" s="356"/>
      <c r="AU524" s="356"/>
      <c r="AV524" s="355"/>
      <c r="AW524" s="355"/>
      <c r="AX524" s="356"/>
      <c r="AY524" s="357"/>
      <c r="AZ524" s="357"/>
      <c r="BA524" s="357"/>
      <c r="BB524" s="358"/>
      <c r="BC524" s="357"/>
      <c r="BD524" s="357"/>
      <c r="BE524" s="358"/>
      <c r="BF524" s="357"/>
      <c r="BG524" s="357"/>
      <c r="BH524" s="357"/>
      <c r="BI524" s="357"/>
      <c r="BJ524" s="357"/>
      <c r="BK524" s="357"/>
      <c r="BL524" s="357"/>
      <c r="BM524" s="358"/>
      <c r="BN524" s="358"/>
      <c r="BO524" s="358"/>
      <c r="BP524" s="358"/>
      <c r="BQ524" s="358"/>
      <c r="BR524" s="358"/>
      <c r="BS524" s="358"/>
      <c r="BT524" s="358"/>
      <c r="BU524" s="358"/>
      <c r="BV524" s="358"/>
      <c r="BW524" s="358"/>
      <c r="BX524" s="355"/>
    </row>
    <row r="525" spans="1:76" ht="19.5" customHeight="1">
      <c r="A525" s="356"/>
      <c r="B525" s="356"/>
      <c r="C525" s="356"/>
      <c r="D525" s="356"/>
      <c r="E525" s="356"/>
      <c r="F525" s="355"/>
      <c r="G525" s="356"/>
      <c r="H525" s="356"/>
      <c r="I525" s="355"/>
      <c r="J525" s="356"/>
      <c r="K525" s="355"/>
      <c r="L525" s="356"/>
      <c r="M525" s="355"/>
      <c r="N525" s="356"/>
      <c r="O525" s="355"/>
      <c r="P525" s="356"/>
      <c r="Q525" s="355"/>
      <c r="R525" s="355"/>
      <c r="S525" s="355"/>
      <c r="T525" s="355"/>
      <c r="U525" s="355"/>
      <c r="V525" s="355"/>
      <c r="W525" s="355"/>
      <c r="X525" s="355"/>
      <c r="Y525" s="355"/>
      <c r="Z525" s="355"/>
      <c r="AA525" s="355"/>
      <c r="AB525" s="355"/>
      <c r="AC525" s="355"/>
      <c r="AD525" s="355"/>
      <c r="AE525" s="355"/>
      <c r="AF525" s="355"/>
      <c r="AG525" s="355"/>
      <c r="AH525" s="355"/>
      <c r="AI525" s="355"/>
      <c r="AJ525" s="355"/>
      <c r="AK525" s="355"/>
      <c r="AL525" s="355"/>
      <c r="AM525" s="355"/>
      <c r="AN525" s="355"/>
      <c r="AO525" s="355"/>
      <c r="AP525" s="355"/>
      <c r="AQ525" s="355"/>
      <c r="AR525" s="355"/>
      <c r="AS525" s="355"/>
      <c r="AT525" s="356"/>
      <c r="AU525" s="356"/>
      <c r="AV525" s="355"/>
      <c r="AW525" s="355"/>
      <c r="AX525" s="356"/>
      <c r="AY525" s="357"/>
      <c r="AZ525" s="357"/>
      <c r="BA525" s="357"/>
      <c r="BB525" s="358"/>
      <c r="BC525" s="357"/>
      <c r="BD525" s="357"/>
      <c r="BE525" s="358"/>
      <c r="BF525" s="357"/>
      <c r="BG525" s="357"/>
      <c r="BH525" s="357"/>
      <c r="BI525" s="357"/>
      <c r="BJ525" s="357"/>
      <c r="BK525" s="357"/>
      <c r="BL525" s="357"/>
      <c r="BM525" s="358"/>
      <c r="BN525" s="358"/>
      <c r="BO525" s="358"/>
      <c r="BP525" s="358"/>
      <c r="BQ525" s="358"/>
      <c r="BR525" s="358"/>
      <c r="BS525" s="358"/>
      <c r="BT525" s="358"/>
      <c r="BU525" s="358"/>
      <c r="BV525" s="358"/>
      <c r="BW525" s="358"/>
      <c r="BX525" s="355"/>
    </row>
    <row r="526" spans="1:76" ht="19.5" customHeight="1">
      <c r="A526" s="356"/>
      <c r="B526" s="356"/>
      <c r="C526" s="356"/>
      <c r="D526" s="356"/>
      <c r="E526" s="356"/>
      <c r="F526" s="355"/>
      <c r="G526" s="356"/>
      <c r="H526" s="356"/>
      <c r="I526" s="355"/>
      <c r="J526" s="356"/>
      <c r="K526" s="355"/>
      <c r="L526" s="356"/>
      <c r="M526" s="355"/>
      <c r="N526" s="356"/>
      <c r="O526" s="355"/>
      <c r="P526" s="356"/>
      <c r="Q526" s="355"/>
      <c r="R526" s="355"/>
      <c r="S526" s="355"/>
      <c r="T526" s="355"/>
      <c r="U526" s="355"/>
      <c r="V526" s="355"/>
      <c r="W526" s="355"/>
      <c r="X526" s="355"/>
      <c r="Y526" s="355"/>
      <c r="Z526" s="355"/>
      <c r="AA526" s="355"/>
      <c r="AB526" s="355"/>
      <c r="AC526" s="355"/>
      <c r="AD526" s="355"/>
      <c r="AE526" s="355"/>
      <c r="AF526" s="355"/>
      <c r="AG526" s="355"/>
      <c r="AH526" s="355"/>
      <c r="AI526" s="355"/>
      <c r="AJ526" s="355"/>
      <c r="AK526" s="355"/>
      <c r="AL526" s="355"/>
      <c r="AM526" s="355"/>
      <c r="AN526" s="355"/>
      <c r="AO526" s="355"/>
      <c r="AP526" s="355"/>
      <c r="AQ526" s="355"/>
      <c r="AR526" s="355"/>
      <c r="AS526" s="355"/>
      <c r="AT526" s="356"/>
      <c r="AU526" s="356"/>
      <c r="AV526" s="355"/>
      <c r="AW526" s="355"/>
      <c r="AX526" s="356"/>
      <c r="AY526" s="357"/>
      <c r="AZ526" s="357"/>
      <c r="BA526" s="357"/>
      <c r="BB526" s="358"/>
      <c r="BC526" s="357"/>
      <c r="BD526" s="357"/>
      <c r="BE526" s="358"/>
      <c r="BF526" s="357"/>
      <c r="BG526" s="357"/>
      <c r="BH526" s="357"/>
      <c r="BI526" s="357"/>
      <c r="BJ526" s="357"/>
      <c r="BK526" s="357"/>
      <c r="BL526" s="357"/>
      <c r="BM526" s="358"/>
      <c r="BN526" s="358"/>
      <c r="BO526" s="358"/>
      <c r="BP526" s="358"/>
      <c r="BQ526" s="358"/>
      <c r="BR526" s="358"/>
      <c r="BS526" s="358"/>
      <c r="BT526" s="358"/>
      <c r="BU526" s="358"/>
      <c r="BV526" s="358"/>
      <c r="BW526" s="358"/>
      <c r="BX526" s="355"/>
    </row>
    <row r="527" spans="1:76" ht="19.5" customHeight="1">
      <c r="A527" s="356"/>
      <c r="B527" s="356"/>
      <c r="C527" s="356"/>
      <c r="D527" s="356"/>
      <c r="E527" s="356"/>
      <c r="F527" s="355"/>
      <c r="G527" s="356"/>
      <c r="H527" s="356"/>
      <c r="I527" s="355"/>
      <c r="J527" s="356"/>
      <c r="K527" s="355"/>
      <c r="L527" s="356"/>
      <c r="M527" s="355"/>
      <c r="N527" s="356"/>
      <c r="O527" s="355"/>
      <c r="P527" s="356"/>
      <c r="Q527" s="355"/>
      <c r="R527" s="355"/>
      <c r="S527" s="355"/>
      <c r="T527" s="355"/>
      <c r="U527" s="355"/>
      <c r="V527" s="355"/>
      <c r="W527" s="355"/>
      <c r="X527" s="355"/>
      <c r="Y527" s="355"/>
      <c r="Z527" s="355"/>
      <c r="AA527" s="355"/>
      <c r="AB527" s="355"/>
      <c r="AC527" s="355"/>
      <c r="AD527" s="355"/>
      <c r="AE527" s="355"/>
      <c r="AF527" s="355"/>
      <c r="AG527" s="355"/>
      <c r="AH527" s="355"/>
      <c r="AI527" s="355"/>
      <c r="AJ527" s="355"/>
      <c r="AK527" s="355"/>
      <c r="AL527" s="355"/>
      <c r="AM527" s="355"/>
      <c r="AN527" s="355"/>
      <c r="AO527" s="355"/>
      <c r="AP527" s="355"/>
      <c r="AQ527" s="355"/>
      <c r="AR527" s="355"/>
      <c r="AS527" s="355"/>
      <c r="AT527" s="356"/>
      <c r="AU527" s="356"/>
      <c r="AV527" s="355"/>
      <c r="AW527" s="355"/>
      <c r="AX527" s="356"/>
      <c r="AY527" s="357"/>
      <c r="AZ527" s="357"/>
      <c r="BA527" s="357"/>
      <c r="BB527" s="358"/>
      <c r="BC527" s="357"/>
      <c r="BD527" s="357"/>
      <c r="BE527" s="358"/>
      <c r="BF527" s="357"/>
      <c r="BG527" s="357"/>
      <c r="BH527" s="357"/>
      <c r="BI527" s="357"/>
      <c r="BJ527" s="357"/>
      <c r="BK527" s="357"/>
      <c r="BL527" s="357"/>
      <c r="BM527" s="358"/>
      <c r="BN527" s="358"/>
      <c r="BO527" s="358"/>
      <c r="BP527" s="358"/>
      <c r="BQ527" s="358"/>
      <c r="BR527" s="358"/>
      <c r="BS527" s="358"/>
      <c r="BT527" s="358"/>
      <c r="BU527" s="358"/>
      <c r="BV527" s="358"/>
      <c r="BW527" s="358"/>
      <c r="BX527" s="355"/>
    </row>
    <row r="528" spans="1:76" ht="19.5" customHeight="1">
      <c r="A528" s="356"/>
      <c r="B528" s="356"/>
      <c r="C528" s="356"/>
      <c r="D528" s="356"/>
      <c r="E528" s="356"/>
      <c r="F528" s="355"/>
      <c r="G528" s="356"/>
      <c r="H528" s="356"/>
      <c r="I528" s="355"/>
      <c r="J528" s="356"/>
      <c r="K528" s="355"/>
      <c r="L528" s="356"/>
      <c r="M528" s="355"/>
      <c r="N528" s="356"/>
      <c r="O528" s="355"/>
      <c r="P528" s="356"/>
      <c r="Q528" s="355"/>
      <c r="R528" s="355"/>
      <c r="S528" s="355"/>
      <c r="T528" s="355"/>
      <c r="U528" s="355"/>
      <c r="V528" s="355"/>
      <c r="W528" s="355"/>
      <c r="X528" s="355"/>
      <c r="Y528" s="355"/>
      <c r="Z528" s="355"/>
      <c r="AA528" s="355"/>
      <c r="AB528" s="355"/>
      <c r="AC528" s="355"/>
      <c r="AD528" s="355"/>
      <c r="AE528" s="355"/>
      <c r="AF528" s="355"/>
      <c r="AG528" s="355"/>
      <c r="AH528" s="355"/>
      <c r="AI528" s="355"/>
      <c r="AJ528" s="355"/>
      <c r="AK528" s="355"/>
      <c r="AL528" s="355"/>
      <c r="AM528" s="355"/>
      <c r="AN528" s="355"/>
      <c r="AO528" s="355"/>
      <c r="AP528" s="355"/>
      <c r="AQ528" s="355"/>
      <c r="AR528" s="355"/>
      <c r="AS528" s="355"/>
      <c r="AT528" s="356"/>
      <c r="AU528" s="356"/>
      <c r="AV528" s="355"/>
      <c r="AW528" s="355"/>
      <c r="AX528" s="356"/>
      <c r="AY528" s="357"/>
      <c r="AZ528" s="357"/>
      <c r="BA528" s="357"/>
      <c r="BB528" s="358"/>
      <c r="BC528" s="357"/>
      <c r="BD528" s="357"/>
      <c r="BE528" s="358"/>
      <c r="BF528" s="357"/>
      <c r="BG528" s="357"/>
      <c r="BH528" s="357"/>
      <c r="BI528" s="357"/>
      <c r="BJ528" s="357"/>
      <c r="BK528" s="357"/>
      <c r="BL528" s="357"/>
      <c r="BM528" s="358"/>
      <c r="BN528" s="358"/>
      <c r="BO528" s="358"/>
      <c r="BP528" s="358"/>
      <c r="BQ528" s="358"/>
      <c r="BR528" s="358"/>
      <c r="BS528" s="358"/>
      <c r="BT528" s="358"/>
      <c r="BU528" s="358"/>
      <c r="BV528" s="358"/>
      <c r="BW528" s="358"/>
      <c r="BX528" s="355"/>
    </row>
    <row r="529" spans="1:76" ht="19.5" customHeight="1">
      <c r="A529" s="356"/>
      <c r="B529" s="356"/>
      <c r="C529" s="356"/>
      <c r="D529" s="356"/>
      <c r="E529" s="356"/>
      <c r="F529" s="355"/>
      <c r="G529" s="356"/>
      <c r="H529" s="356"/>
      <c r="I529" s="355"/>
      <c r="J529" s="356"/>
      <c r="K529" s="355"/>
      <c r="L529" s="356"/>
      <c r="M529" s="355"/>
      <c r="N529" s="356"/>
      <c r="O529" s="355"/>
      <c r="P529" s="356"/>
      <c r="Q529" s="355"/>
      <c r="R529" s="355"/>
      <c r="S529" s="355"/>
      <c r="T529" s="355"/>
      <c r="U529" s="355"/>
      <c r="V529" s="355"/>
      <c r="W529" s="355"/>
      <c r="X529" s="355"/>
      <c r="Y529" s="355"/>
      <c r="Z529" s="355"/>
      <c r="AA529" s="355"/>
      <c r="AB529" s="355"/>
      <c r="AC529" s="355"/>
      <c r="AD529" s="355"/>
      <c r="AE529" s="355"/>
      <c r="AF529" s="355"/>
      <c r="AG529" s="355"/>
      <c r="AH529" s="355"/>
      <c r="AI529" s="355"/>
      <c r="AJ529" s="355"/>
      <c r="AK529" s="355"/>
      <c r="AL529" s="355"/>
      <c r="AM529" s="355"/>
      <c r="AN529" s="355"/>
      <c r="AO529" s="355"/>
      <c r="AP529" s="355"/>
      <c r="AQ529" s="355"/>
      <c r="AR529" s="355"/>
      <c r="AS529" s="355"/>
      <c r="AT529" s="356"/>
      <c r="AU529" s="356"/>
      <c r="AV529" s="355"/>
      <c r="AW529" s="355"/>
      <c r="AX529" s="356"/>
      <c r="AY529" s="357"/>
      <c r="AZ529" s="357"/>
      <c r="BA529" s="357"/>
      <c r="BB529" s="358"/>
      <c r="BC529" s="357"/>
      <c r="BD529" s="357"/>
      <c r="BE529" s="358"/>
      <c r="BF529" s="357"/>
      <c r="BG529" s="357"/>
      <c r="BH529" s="357"/>
      <c r="BI529" s="357"/>
      <c r="BJ529" s="357"/>
      <c r="BK529" s="357"/>
      <c r="BL529" s="357"/>
      <c r="BM529" s="358"/>
      <c r="BN529" s="358"/>
      <c r="BO529" s="358"/>
      <c r="BP529" s="358"/>
      <c r="BQ529" s="358"/>
      <c r="BR529" s="358"/>
      <c r="BS529" s="358"/>
      <c r="BT529" s="358"/>
      <c r="BU529" s="358"/>
      <c r="BV529" s="358"/>
      <c r="BW529" s="358"/>
      <c r="BX529" s="355"/>
    </row>
    <row r="530" spans="1:76" ht="19.5" customHeight="1">
      <c r="A530" s="356"/>
      <c r="B530" s="356"/>
      <c r="C530" s="356"/>
      <c r="D530" s="356"/>
      <c r="E530" s="356"/>
      <c r="F530" s="355"/>
      <c r="G530" s="356"/>
      <c r="H530" s="356"/>
      <c r="I530" s="355"/>
      <c r="J530" s="356"/>
      <c r="K530" s="355"/>
      <c r="L530" s="356"/>
      <c r="M530" s="355"/>
      <c r="N530" s="356"/>
      <c r="O530" s="355"/>
      <c r="P530" s="356"/>
      <c r="Q530" s="355"/>
      <c r="R530" s="355"/>
      <c r="S530" s="355"/>
      <c r="T530" s="355"/>
      <c r="U530" s="355"/>
      <c r="V530" s="355"/>
      <c r="W530" s="355"/>
      <c r="X530" s="355"/>
      <c r="Y530" s="355"/>
      <c r="Z530" s="355"/>
      <c r="AA530" s="355"/>
      <c r="AB530" s="355"/>
      <c r="AC530" s="355"/>
      <c r="AD530" s="355"/>
      <c r="AE530" s="355"/>
      <c r="AF530" s="355"/>
      <c r="AG530" s="355"/>
      <c r="AH530" s="355"/>
      <c r="AI530" s="355"/>
      <c r="AJ530" s="355"/>
      <c r="AK530" s="355"/>
      <c r="AL530" s="355"/>
      <c r="AM530" s="355"/>
      <c r="AN530" s="355"/>
      <c r="AO530" s="355"/>
      <c r="AP530" s="355"/>
      <c r="AQ530" s="355"/>
      <c r="AR530" s="355"/>
      <c r="AS530" s="355"/>
      <c r="AT530" s="356"/>
      <c r="AU530" s="356"/>
      <c r="AV530" s="355"/>
      <c r="AW530" s="355"/>
      <c r="AX530" s="356"/>
      <c r="AY530" s="357"/>
      <c r="AZ530" s="357"/>
      <c r="BA530" s="357"/>
      <c r="BB530" s="358"/>
      <c r="BC530" s="357"/>
      <c r="BD530" s="357"/>
      <c r="BE530" s="358"/>
      <c r="BF530" s="357"/>
      <c r="BG530" s="357"/>
      <c r="BH530" s="357"/>
      <c r="BI530" s="357"/>
      <c r="BJ530" s="357"/>
      <c r="BK530" s="357"/>
      <c r="BL530" s="357"/>
      <c r="BM530" s="358"/>
      <c r="BN530" s="358"/>
      <c r="BO530" s="358"/>
      <c r="BP530" s="358"/>
      <c r="BQ530" s="358"/>
      <c r="BR530" s="358"/>
      <c r="BS530" s="358"/>
      <c r="BT530" s="358"/>
      <c r="BU530" s="358"/>
      <c r="BV530" s="358"/>
      <c r="BW530" s="358"/>
      <c r="BX530" s="355"/>
    </row>
    <row r="531" spans="1:76" ht="19.5" customHeight="1">
      <c r="A531" s="356"/>
      <c r="B531" s="356"/>
      <c r="C531" s="356"/>
      <c r="D531" s="356"/>
      <c r="E531" s="356"/>
      <c r="F531" s="355"/>
      <c r="G531" s="356"/>
      <c r="H531" s="356"/>
      <c r="I531" s="355"/>
      <c r="J531" s="356"/>
      <c r="K531" s="355"/>
      <c r="L531" s="356"/>
      <c r="M531" s="355"/>
      <c r="N531" s="356"/>
      <c r="O531" s="355"/>
      <c r="P531" s="356"/>
      <c r="Q531" s="355"/>
      <c r="R531" s="355"/>
      <c r="S531" s="355"/>
      <c r="T531" s="355"/>
      <c r="U531" s="355"/>
      <c r="V531" s="355"/>
      <c r="W531" s="355"/>
      <c r="X531" s="355"/>
      <c r="Y531" s="355"/>
      <c r="Z531" s="355"/>
      <c r="AA531" s="355"/>
      <c r="AB531" s="355"/>
      <c r="AC531" s="355"/>
      <c r="AD531" s="355"/>
      <c r="AE531" s="355"/>
      <c r="AF531" s="355"/>
      <c r="AG531" s="355"/>
      <c r="AH531" s="355"/>
      <c r="AI531" s="355"/>
      <c r="AJ531" s="355"/>
      <c r="AK531" s="355"/>
      <c r="AL531" s="355"/>
      <c r="AM531" s="355"/>
      <c r="AN531" s="355"/>
      <c r="AO531" s="355"/>
      <c r="AP531" s="355"/>
      <c r="AQ531" s="355"/>
      <c r="AR531" s="355"/>
      <c r="AS531" s="355"/>
      <c r="AT531" s="356"/>
      <c r="AU531" s="356"/>
      <c r="AV531" s="355"/>
      <c r="AW531" s="355"/>
      <c r="AX531" s="356"/>
      <c r="AY531" s="357"/>
      <c r="AZ531" s="357"/>
      <c r="BA531" s="357"/>
      <c r="BB531" s="358"/>
      <c r="BC531" s="357"/>
      <c r="BD531" s="357"/>
      <c r="BE531" s="358"/>
      <c r="BF531" s="357"/>
      <c r="BG531" s="357"/>
      <c r="BH531" s="357"/>
      <c r="BI531" s="357"/>
      <c r="BJ531" s="357"/>
      <c r="BK531" s="357"/>
      <c r="BL531" s="357"/>
      <c r="BM531" s="358"/>
      <c r="BN531" s="358"/>
      <c r="BO531" s="358"/>
      <c r="BP531" s="358"/>
      <c r="BQ531" s="358"/>
      <c r="BR531" s="358"/>
      <c r="BS531" s="358"/>
      <c r="BT531" s="358"/>
      <c r="BU531" s="358"/>
      <c r="BV531" s="358"/>
      <c r="BW531" s="358"/>
      <c r="BX531" s="355"/>
    </row>
    <row r="532" spans="1:76" ht="19.5" customHeight="1">
      <c r="A532" s="356"/>
      <c r="B532" s="356"/>
      <c r="C532" s="356"/>
      <c r="D532" s="356"/>
      <c r="E532" s="356"/>
      <c r="F532" s="355"/>
      <c r="G532" s="356"/>
      <c r="H532" s="356"/>
      <c r="I532" s="355"/>
      <c r="J532" s="356"/>
      <c r="K532" s="355"/>
      <c r="L532" s="356"/>
      <c r="M532" s="355"/>
      <c r="N532" s="356"/>
      <c r="O532" s="355"/>
      <c r="P532" s="356"/>
      <c r="Q532" s="355"/>
      <c r="R532" s="355"/>
      <c r="S532" s="355"/>
      <c r="T532" s="355"/>
      <c r="U532" s="355"/>
      <c r="V532" s="355"/>
      <c r="W532" s="355"/>
      <c r="X532" s="355"/>
      <c r="Y532" s="355"/>
      <c r="Z532" s="355"/>
      <c r="AA532" s="355"/>
      <c r="AB532" s="355"/>
      <c r="AC532" s="355"/>
      <c r="AD532" s="355"/>
      <c r="AE532" s="355"/>
      <c r="AF532" s="355"/>
      <c r="AG532" s="355"/>
      <c r="AH532" s="355"/>
      <c r="AI532" s="355"/>
      <c r="AJ532" s="355"/>
      <c r="AK532" s="355"/>
      <c r="AL532" s="355"/>
      <c r="AM532" s="355"/>
      <c r="AN532" s="355"/>
      <c r="AO532" s="355"/>
      <c r="AP532" s="355"/>
      <c r="AQ532" s="355"/>
      <c r="AR532" s="355"/>
      <c r="AS532" s="355"/>
      <c r="AT532" s="356"/>
      <c r="AU532" s="356"/>
      <c r="AV532" s="355"/>
      <c r="AW532" s="355"/>
      <c r="AX532" s="356"/>
      <c r="AY532" s="357"/>
      <c r="AZ532" s="357"/>
      <c r="BA532" s="357"/>
      <c r="BB532" s="358"/>
      <c r="BC532" s="357"/>
      <c r="BD532" s="357"/>
      <c r="BE532" s="358"/>
      <c r="BF532" s="357"/>
      <c r="BG532" s="357"/>
      <c r="BH532" s="357"/>
      <c r="BI532" s="357"/>
      <c r="BJ532" s="357"/>
      <c r="BK532" s="357"/>
      <c r="BL532" s="357"/>
      <c r="BM532" s="358"/>
      <c r="BN532" s="358"/>
      <c r="BO532" s="358"/>
      <c r="BP532" s="358"/>
      <c r="BQ532" s="358"/>
      <c r="BR532" s="358"/>
      <c r="BS532" s="358"/>
      <c r="BT532" s="358"/>
      <c r="BU532" s="358"/>
      <c r="BV532" s="358"/>
      <c r="BW532" s="358"/>
      <c r="BX532" s="355"/>
    </row>
    <row r="533" spans="1:76" ht="19.5" customHeight="1">
      <c r="A533" s="356"/>
      <c r="B533" s="356"/>
      <c r="C533" s="356"/>
      <c r="D533" s="356"/>
      <c r="E533" s="356"/>
      <c r="F533" s="355"/>
      <c r="G533" s="356"/>
      <c r="H533" s="356"/>
      <c r="I533" s="355"/>
      <c r="J533" s="356"/>
      <c r="K533" s="355"/>
      <c r="L533" s="356"/>
      <c r="M533" s="355"/>
      <c r="N533" s="356"/>
      <c r="O533" s="355"/>
      <c r="P533" s="356"/>
      <c r="Q533" s="355"/>
      <c r="R533" s="355"/>
      <c r="S533" s="355"/>
      <c r="T533" s="355"/>
      <c r="U533" s="355"/>
      <c r="V533" s="355"/>
      <c r="W533" s="355"/>
      <c r="X533" s="355"/>
      <c r="Y533" s="355"/>
      <c r="Z533" s="355"/>
      <c r="AA533" s="355"/>
      <c r="AB533" s="355"/>
      <c r="AC533" s="355"/>
      <c r="AD533" s="355"/>
      <c r="AE533" s="355"/>
      <c r="AF533" s="355"/>
      <c r="AG533" s="355"/>
      <c r="AH533" s="355"/>
      <c r="AI533" s="355"/>
      <c r="AJ533" s="355"/>
      <c r="AK533" s="355"/>
      <c r="AL533" s="355"/>
      <c r="AM533" s="355"/>
      <c r="AN533" s="355"/>
      <c r="AO533" s="355"/>
      <c r="AP533" s="355"/>
      <c r="AQ533" s="355"/>
      <c r="AR533" s="355"/>
      <c r="AS533" s="355"/>
      <c r="AT533" s="356"/>
      <c r="AU533" s="356"/>
      <c r="AV533" s="355"/>
      <c r="AW533" s="355"/>
      <c r="AX533" s="356"/>
      <c r="AY533" s="357"/>
      <c r="AZ533" s="357"/>
      <c r="BA533" s="357"/>
      <c r="BB533" s="358"/>
      <c r="BC533" s="357"/>
      <c r="BD533" s="357"/>
      <c r="BE533" s="358"/>
      <c r="BF533" s="357"/>
      <c r="BG533" s="357"/>
      <c r="BH533" s="357"/>
      <c r="BI533" s="357"/>
      <c r="BJ533" s="357"/>
      <c r="BK533" s="357"/>
      <c r="BL533" s="357"/>
      <c r="BM533" s="358"/>
      <c r="BN533" s="358"/>
      <c r="BO533" s="358"/>
      <c r="BP533" s="358"/>
      <c r="BQ533" s="358"/>
      <c r="BR533" s="358"/>
      <c r="BS533" s="358"/>
      <c r="BT533" s="358"/>
      <c r="BU533" s="358"/>
      <c r="BV533" s="358"/>
      <c r="BW533" s="358"/>
      <c r="BX533" s="355"/>
    </row>
    <row r="534" spans="1:76" ht="19.5" customHeight="1">
      <c r="A534" s="356"/>
      <c r="B534" s="356"/>
      <c r="C534" s="356"/>
      <c r="D534" s="356"/>
      <c r="E534" s="356"/>
      <c r="F534" s="355"/>
      <c r="G534" s="356"/>
      <c r="H534" s="356"/>
      <c r="I534" s="355"/>
      <c r="J534" s="356"/>
      <c r="K534" s="355"/>
      <c r="L534" s="356"/>
      <c r="M534" s="355"/>
      <c r="N534" s="356"/>
      <c r="O534" s="355"/>
      <c r="P534" s="356"/>
      <c r="Q534" s="355"/>
      <c r="R534" s="355"/>
      <c r="S534" s="355"/>
      <c r="T534" s="355"/>
      <c r="U534" s="355"/>
      <c r="V534" s="355"/>
      <c r="W534" s="355"/>
      <c r="X534" s="355"/>
      <c r="Y534" s="355"/>
      <c r="Z534" s="355"/>
      <c r="AA534" s="355"/>
      <c r="AB534" s="355"/>
      <c r="AC534" s="355"/>
      <c r="AD534" s="355"/>
      <c r="AE534" s="355"/>
      <c r="AF534" s="355"/>
      <c r="AG534" s="355"/>
      <c r="AH534" s="355"/>
      <c r="AI534" s="355"/>
      <c r="AJ534" s="355"/>
      <c r="AK534" s="355"/>
      <c r="AL534" s="355"/>
      <c r="AM534" s="355"/>
      <c r="AN534" s="355"/>
      <c r="AO534" s="355"/>
      <c r="AP534" s="355"/>
      <c r="AQ534" s="355"/>
      <c r="AR534" s="355"/>
      <c r="AS534" s="355"/>
      <c r="AT534" s="356"/>
      <c r="AU534" s="356"/>
      <c r="AV534" s="355"/>
      <c r="AW534" s="355"/>
      <c r="AX534" s="356"/>
      <c r="AY534" s="357"/>
      <c r="AZ534" s="357"/>
      <c r="BA534" s="357"/>
      <c r="BB534" s="358"/>
      <c r="BC534" s="357"/>
      <c r="BD534" s="357"/>
      <c r="BE534" s="358"/>
      <c r="BF534" s="357"/>
      <c r="BG534" s="357"/>
      <c r="BH534" s="357"/>
      <c r="BI534" s="357"/>
      <c r="BJ534" s="357"/>
      <c r="BK534" s="357"/>
      <c r="BL534" s="357"/>
      <c r="BM534" s="358"/>
      <c r="BN534" s="358"/>
      <c r="BO534" s="358"/>
      <c r="BP534" s="358"/>
      <c r="BQ534" s="358"/>
      <c r="BR534" s="358"/>
      <c r="BS534" s="358"/>
      <c r="BT534" s="358"/>
      <c r="BU534" s="358"/>
      <c r="BV534" s="358"/>
      <c r="BW534" s="358"/>
      <c r="BX534" s="355"/>
    </row>
    <row r="535" spans="1:76" ht="19.5" customHeight="1">
      <c r="A535" s="356"/>
      <c r="B535" s="356"/>
      <c r="C535" s="356"/>
      <c r="D535" s="356"/>
      <c r="E535" s="356"/>
      <c r="F535" s="355"/>
      <c r="G535" s="356"/>
      <c r="H535" s="356"/>
      <c r="I535" s="355"/>
      <c r="J535" s="356"/>
      <c r="K535" s="355"/>
      <c r="L535" s="356"/>
      <c r="M535" s="355"/>
      <c r="N535" s="356"/>
      <c r="O535" s="355"/>
      <c r="P535" s="356"/>
      <c r="Q535" s="355"/>
      <c r="R535" s="355"/>
      <c r="S535" s="355"/>
      <c r="T535" s="355"/>
      <c r="U535" s="355"/>
      <c r="V535" s="355"/>
      <c r="W535" s="355"/>
      <c r="X535" s="355"/>
      <c r="Y535" s="355"/>
      <c r="Z535" s="355"/>
      <c r="AA535" s="355"/>
      <c r="AB535" s="355"/>
      <c r="AC535" s="355"/>
      <c r="AD535" s="355"/>
      <c r="AE535" s="355"/>
      <c r="AF535" s="355"/>
      <c r="AG535" s="355"/>
      <c r="AH535" s="355"/>
      <c r="AI535" s="355"/>
      <c r="AJ535" s="355"/>
      <c r="AK535" s="355"/>
      <c r="AL535" s="355"/>
      <c r="AM535" s="355"/>
      <c r="AN535" s="355"/>
      <c r="AO535" s="355"/>
      <c r="AP535" s="355"/>
      <c r="AQ535" s="355"/>
      <c r="AR535" s="355"/>
      <c r="AS535" s="355"/>
      <c r="AT535" s="356"/>
      <c r="AU535" s="356"/>
      <c r="AV535" s="355"/>
      <c r="AW535" s="355"/>
      <c r="AX535" s="356"/>
      <c r="AY535" s="357"/>
      <c r="AZ535" s="357"/>
      <c r="BA535" s="357"/>
      <c r="BB535" s="358"/>
      <c r="BC535" s="357"/>
      <c r="BD535" s="357"/>
      <c r="BE535" s="358"/>
      <c r="BF535" s="357"/>
      <c r="BG535" s="357"/>
      <c r="BH535" s="357"/>
      <c r="BI535" s="357"/>
      <c r="BJ535" s="357"/>
      <c r="BK535" s="357"/>
      <c r="BL535" s="357"/>
      <c r="BM535" s="358"/>
      <c r="BN535" s="358"/>
      <c r="BO535" s="358"/>
      <c r="BP535" s="358"/>
      <c r="BQ535" s="358"/>
      <c r="BR535" s="358"/>
      <c r="BS535" s="358"/>
      <c r="BT535" s="358"/>
      <c r="BU535" s="358"/>
      <c r="BV535" s="358"/>
      <c r="BW535" s="358"/>
      <c r="BX535" s="355"/>
    </row>
    <row r="536" spans="1:76" ht="19.5" customHeight="1">
      <c r="A536" s="356"/>
      <c r="B536" s="356"/>
      <c r="C536" s="356"/>
      <c r="D536" s="356"/>
      <c r="E536" s="356"/>
      <c r="F536" s="355"/>
      <c r="G536" s="356"/>
      <c r="H536" s="356"/>
      <c r="I536" s="355"/>
      <c r="J536" s="356"/>
      <c r="K536" s="355"/>
      <c r="L536" s="356"/>
      <c r="M536" s="355"/>
      <c r="N536" s="356"/>
      <c r="O536" s="355"/>
      <c r="P536" s="356"/>
      <c r="Q536" s="355"/>
      <c r="R536" s="355"/>
      <c r="S536" s="355"/>
      <c r="T536" s="355"/>
      <c r="U536" s="355"/>
      <c r="V536" s="355"/>
      <c r="W536" s="355"/>
      <c r="X536" s="355"/>
      <c r="Y536" s="355"/>
      <c r="Z536" s="355"/>
      <c r="AA536" s="355"/>
      <c r="AB536" s="355"/>
      <c r="AC536" s="355"/>
      <c r="AD536" s="355"/>
      <c r="AE536" s="355"/>
      <c r="AF536" s="355"/>
      <c r="AG536" s="355"/>
      <c r="AH536" s="355"/>
      <c r="AI536" s="355"/>
      <c r="AJ536" s="355"/>
      <c r="AK536" s="355"/>
      <c r="AL536" s="355"/>
      <c r="AM536" s="355"/>
      <c r="AN536" s="355"/>
      <c r="AO536" s="355"/>
      <c r="AP536" s="355"/>
      <c r="AQ536" s="355"/>
      <c r="AR536" s="355"/>
      <c r="AS536" s="355"/>
      <c r="AT536" s="356"/>
      <c r="AU536" s="356"/>
      <c r="AV536" s="355"/>
      <c r="AW536" s="355"/>
      <c r="AX536" s="356"/>
      <c r="AY536" s="357"/>
      <c r="AZ536" s="357"/>
      <c r="BA536" s="357"/>
      <c r="BB536" s="358"/>
      <c r="BC536" s="357"/>
      <c r="BD536" s="357"/>
      <c r="BE536" s="358"/>
      <c r="BF536" s="357"/>
      <c r="BG536" s="357"/>
      <c r="BH536" s="357"/>
      <c r="BI536" s="357"/>
      <c r="BJ536" s="357"/>
      <c r="BK536" s="357"/>
      <c r="BL536" s="357"/>
      <c r="BM536" s="358"/>
      <c r="BN536" s="358"/>
      <c r="BO536" s="358"/>
      <c r="BP536" s="358"/>
      <c r="BQ536" s="358"/>
      <c r="BR536" s="358"/>
      <c r="BS536" s="358"/>
      <c r="BT536" s="358"/>
      <c r="BU536" s="358"/>
      <c r="BV536" s="358"/>
      <c r="BW536" s="358"/>
      <c r="BX536" s="355"/>
    </row>
    <row r="537" spans="1:76" ht="19.5" customHeight="1">
      <c r="A537" s="356"/>
      <c r="B537" s="356"/>
      <c r="C537" s="356"/>
      <c r="D537" s="356"/>
      <c r="E537" s="356"/>
      <c r="F537" s="355"/>
      <c r="G537" s="356"/>
      <c r="H537" s="356"/>
      <c r="I537" s="355"/>
      <c r="J537" s="356"/>
      <c r="K537" s="355"/>
      <c r="L537" s="356"/>
      <c r="M537" s="355"/>
      <c r="N537" s="356"/>
      <c r="O537" s="355"/>
      <c r="P537" s="356"/>
      <c r="Q537" s="355"/>
      <c r="R537" s="355"/>
      <c r="S537" s="355"/>
      <c r="T537" s="355"/>
      <c r="U537" s="355"/>
      <c r="V537" s="355"/>
      <c r="W537" s="355"/>
      <c r="X537" s="355"/>
      <c r="Y537" s="355"/>
      <c r="Z537" s="355"/>
      <c r="AA537" s="355"/>
      <c r="AB537" s="355"/>
      <c r="AC537" s="355"/>
      <c r="AD537" s="355"/>
      <c r="AE537" s="355"/>
      <c r="AF537" s="355"/>
      <c r="AG537" s="355"/>
      <c r="AH537" s="355"/>
      <c r="AI537" s="355"/>
      <c r="AJ537" s="355"/>
      <c r="AK537" s="355"/>
      <c r="AL537" s="355"/>
      <c r="AM537" s="355"/>
      <c r="AN537" s="355"/>
      <c r="AO537" s="355"/>
      <c r="AP537" s="355"/>
      <c r="AQ537" s="355"/>
      <c r="AR537" s="355"/>
      <c r="AS537" s="355"/>
      <c r="AT537" s="356"/>
      <c r="AU537" s="356"/>
      <c r="AV537" s="355"/>
      <c r="AW537" s="355"/>
      <c r="AX537" s="356"/>
      <c r="AY537" s="357"/>
      <c r="AZ537" s="357"/>
      <c r="BA537" s="357"/>
      <c r="BB537" s="358"/>
      <c r="BC537" s="357"/>
      <c r="BD537" s="357"/>
      <c r="BE537" s="358"/>
      <c r="BF537" s="357"/>
      <c r="BG537" s="357"/>
      <c r="BH537" s="357"/>
      <c r="BI537" s="357"/>
      <c r="BJ537" s="357"/>
      <c r="BK537" s="357"/>
      <c r="BL537" s="357"/>
      <c r="BM537" s="358"/>
      <c r="BN537" s="358"/>
      <c r="BO537" s="358"/>
      <c r="BP537" s="358"/>
      <c r="BQ537" s="358"/>
      <c r="BR537" s="358"/>
      <c r="BS537" s="358"/>
      <c r="BT537" s="358"/>
      <c r="BU537" s="358"/>
      <c r="BV537" s="358"/>
      <c r="BW537" s="358"/>
      <c r="BX537" s="355"/>
    </row>
    <row r="538" spans="1:76" ht="19.5" customHeight="1">
      <c r="A538" s="356"/>
      <c r="B538" s="356"/>
      <c r="C538" s="356"/>
      <c r="D538" s="356"/>
      <c r="E538" s="356"/>
      <c r="F538" s="355"/>
      <c r="G538" s="356"/>
      <c r="H538" s="356"/>
      <c r="I538" s="355"/>
      <c r="J538" s="356"/>
      <c r="K538" s="355"/>
      <c r="L538" s="356"/>
      <c r="M538" s="355"/>
      <c r="N538" s="356"/>
      <c r="O538" s="355"/>
      <c r="P538" s="356"/>
      <c r="Q538" s="355"/>
      <c r="R538" s="355"/>
      <c r="S538" s="355"/>
      <c r="T538" s="355"/>
      <c r="U538" s="355"/>
      <c r="V538" s="355"/>
      <c r="W538" s="355"/>
      <c r="X538" s="355"/>
      <c r="Y538" s="355"/>
      <c r="Z538" s="355"/>
      <c r="AA538" s="355"/>
      <c r="AB538" s="355"/>
      <c r="AC538" s="355"/>
      <c r="AD538" s="355"/>
      <c r="AE538" s="355"/>
      <c r="AF538" s="355"/>
      <c r="AG538" s="355"/>
      <c r="AH538" s="355"/>
      <c r="AI538" s="355"/>
      <c r="AJ538" s="355"/>
      <c r="AK538" s="355"/>
      <c r="AL538" s="355"/>
      <c r="AM538" s="355"/>
      <c r="AN538" s="355"/>
      <c r="AO538" s="355"/>
      <c r="AP538" s="355"/>
      <c r="AQ538" s="355"/>
      <c r="AR538" s="355"/>
      <c r="AS538" s="355"/>
      <c r="AT538" s="356"/>
      <c r="AU538" s="356"/>
      <c r="AV538" s="355"/>
      <c r="AW538" s="355"/>
      <c r="AX538" s="356"/>
      <c r="AY538" s="357"/>
      <c r="AZ538" s="357"/>
      <c r="BA538" s="357"/>
      <c r="BB538" s="358"/>
      <c r="BC538" s="357"/>
      <c r="BD538" s="357"/>
      <c r="BE538" s="358"/>
      <c r="BF538" s="357"/>
      <c r="BG538" s="357"/>
      <c r="BH538" s="357"/>
      <c r="BI538" s="357"/>
      <c r="BJ538" s="357"/>
      <c r="BK538" s="357"/>
      <c r="BL538" s="357"/>
      <c r="BM538" s="358"/>
      <c r="BN538" s="358"/>
      <c r="BO538" s="358"/>
      <c r="BP538" s="358"/>
      <c r="BQ538" s="358"/>
      <c r="BR538" s="358"/>
      <c r="BS538" s="358"/>
      <c r="BT538" s="358"/>
      <c r="BU538" s="358"/>
      <c r="BV538" s="358"/>
      <c r="BW538" s="358"/>
      <c r="BX538" s="355"/>
    </row>
    <row r="539" spans="1:76" ht="19.5" customHeight="1">
      <c r="A539" s="356"/>
      <c r="B539" s="356"/>
      <c r="C539" s="356"/>
      <c r="D539" s="356"/>
      <c r="E539" s="356"/>
      <c r="F539" s="355"/>
      <c r="G539" s="356"/>
      <c r="H539" s="356"/>
      <c r="I539" s="355"/>
      <c r="J539" s="356"/>
      <c r="K539" s="355"/>
      <c r="L539" s="356"/>
      <c r="M539" s="355"/>
      <c r="N539" s="356"/>
      <c r="O539" s="355"/>
      <c r="P539" s="356"/>
      <c r="Q539" s="355"/>
      <c r="R539" s="355"/>
      <c r="S539" s="355"/>
      <c r="T539" s="355"/>
      <c r="U539" s="355"/>
      <c r="V539" s="355"/>
      <c r="W539" s="355"/>
      <c r="X539" s="355"/>
      <c r="Y539" s="355"/>
      <c r="Z539" s="355"/>
      <c r="AA539" s="355"/>
      <c r="AB539" s="355"/>
      <c r="AC539" s="355"/>
      <c r="AD539" s="355"/>
      <c r="AE539" s="355"/>
      <c r="AF539" s="355"/>
      <c r="AG539" s="355"/>
      <c r="AH539" s="355"/>
      <c r="AI539" s="355"/>
      <c r="AJ539" s="355"/>
      <c r="AK539" s="355"/>
      <c r="AL539" s="355"/>
      <c r="AM539" s="355"/>
      <c r="AN539" s="355"/>
      <c r="AO539" s="355"/>
      <c r="AP539" s="355"/>
      <c r="AQ539" s="355"/>
      <c r="AR539" s="355"/>
      <c r="AS539" s="355"/>
      <c r="AT539" s="356"/>
      <c r="AU539" s="356"/>
      <c r="AV539" s="355"/>
      <c r="AW539" s="355"/>
      <c r="AX539" s="356"/>
      <c r="AY539" s="357"/>
      <c r="AZ539" s="357"/>
      <c r="BA539" s="357"/>
      <c r="BB539" s="358"/>
      <c r="BC539" s="357"/>
      <c r="BD539" s="357"/>
      <c r="BE539" s="358"/>
      <c r="BF539" s="357"/>
      <c r="BG539" s="357"/>
      <c r="BH539" s="357"/>
      <c r="BI539" s="357"/>
      <c r="BJ539" s="357"/>
      <c r="BK539" s="357"/>
      <c r="BL539" s="357"/>
      <c r="BM539" s="358"/>
      <c r="BN539" s="358"/>
      <c r="BO539" s="358"/>
      <c r="BP539" s="358"/>
      <c r="BQ539" s="358"/>
      <c r="BR539" s="358"/>
      <c r="BS539" s="358"/>
      <c r="BT539" s="358"/>
      <c r="BU539" s="358"/>
      <c r="BV539" s="358"/>
      <c r="BW539" s="358"/>
      <c r="BX539" s="355"/>
    </row>
    <row r="540" spans="1:76" ht="19.5" customHeight="1">
      <c r="A540" s="356"/>
      <c r="B540" s="356"/>
      <c r="C540" s="356"/>
      <c r="D540" s="356"/>
      <c r="E540" s="356"/>
      <c r="F540" s="355"/>
      <c r="G540" s="356"/>
      <c r="H540" s="356"/>
      <c r="I540" s="355"/>
      <c r="J540" s="356"/>
      <c r="K540" s="355"/>
      <c r="L540" s="356"/>
      <c r="M540" s="355"/>
      <c r="N540" s="356"/>
      <c r="O540" s="355"/>
      <c r="P540" s="356"/>
      <c r="Q540" s="355"/>
      <c r="R540" s="355"/>
      <c r="S540" s="355"/>
      <c r="T540" s="355"/>
      <c r="U540" s="355"/>
      <c r="V540" s="355"/>
      <c r="W540" s="355"/>
      <c r="X540" s="355"/>
      <c r="Y540" s="355"/>
      <c r="Z540" s="355"/>
      <c r="AA540" s="355"/>
      <c r="AB540" s="355"/>
      <c r="AC540" s="355"/>
      <c r="AD540" s="355"/>
      <c r="AE540" s="355"/>
      <c r="AF540" s="355"/>
      <c r="AG540" s="355"/>
      <c r="AH540" s="355"/>
      <c r="AI540" s="355"/>
      <c r="AJ540" s="355"/>
      <c r="AK540" s="355"/>
      <c r="AL540" s="355"/>
      <c r="AM540" s="355"/>
      <c r="AN540" s="355"/>
      <c r="AO540" s="355"/>
      <c r="AP540" s="355"/>
      <c r="AQ540" s="355"/>
      <c r="AR540" s="355"/>
      <c r="AS540" s="355"/>
      <c r="AT540" s="356"/>
      <c r="AU540" s="356"/>
      <c r="AV540" s="355"/>
      <c r="AW540" s="355"/>
      <c r="AX540" s="356"/>
      <c r="AY540" s="357"/>
      <c r="AZ540" s="357"/>
      <c r="BA540" s="357"/>
      <c r="BB540" s="358"/>
      <c r="BC540" s="357"/>
      <c r="BD540" s="357"/>
      <c r="BE540" s="358"/>
      <c r="BF540" s="357"/>
      <c r="BG540" s="357"/>
      <c r="BH540" s="357"/>
      <c r="BI540" s="357"/>
      <c r="BJ540" s="357"/>
      <c r="BK540" s="357"/>
      <c r="BL540" s="357"/>
      <c r="BM540" s="358"/>
      <c r="BN540" s="358"/>
      <c r="BO540" s="358"/>
      <c r="BP540" s="358"/>
      <c r="BQ540" s="358"/>
      <c r="BR540" s="358"/>
      <c r="BS540" s="358"/>
      <c r="BT540" s="358"/>
      <c r="BU540" s="358"/>
      <c r="BV540" s="358"/>
      <c r="BW540" s="358"/>
      <c r="BX540" s="355"/>
    </row>
    <row r="541" spans="1:76" ht="19.5" customHeight="1">
      <c r="A541" s="356"/>
      <c r="B541" s="356"/>
      <c r="C541" s="356"/>
      <c r="D541" s="356"/>
      <c r="E541" s="356"/>
      <c r="F541" s="355"/>
      <c r="G541" s="356"/>
      <c r="H541" s="356"/>
      <c r="I541" s="355"/>
      <c r="J541" s="356"/>
      <c r="K541" s="355"/>
      <c r="L541" s="356"/>
      <c r="M541" s="355"/>
      <c r="N541" s="356"/>
      <c r="O541" s="355"/>
      <c r="P541" s="356"/>
      <c r="Q541" s="355"/>
      <c r="R541" s="355"/>
      <c r="S541" s="355"/>
      <c r="T541" s="355"/>
      <c r="U541" s="355"/>
      <c r="V541" s="355"/>
      <c r="W541" s="355"/>
      <c r="X541" s="355"/>
      <c r="Y541" s="355"/>
      <c r="Z541" s="355"/>
      <c r="AA541" s="355"/>
      <c r="AB541" s="355"/>
      <c r="AC541" s="355"/>
      <c r="AD541" s="355"/>
      <c r="AE541" s="355"/>
      <c r="AF541" s="355"/>
      <c r="AG541" s="355"/>
      <c r="AH541" s="355"/>
      <c r="AI541" s="355"/>
      <c r="AJ541" s="355"/>
      <c r="AK541" s="355"/>
      <c r="AL541" s="355"/>
      <c r="AM541" s="355"/>
      <c r="AN541" s="355"/>
      <c r="AO541" s="355"/>
      <c r="AP541" s="355"/>
      <c r="AQ541" s="355"/>
      <c r="AR541" s="355"/>
      <c r="AS541" s="355"/>
      <c r="AT541" s="356"/>
      <c r="AU541" s="356"/>
      <c r="AV541" s="355"/>
      <c r="AW541" s="355"/>
      <c r="AX541" s="356"/>
      <c r="AY541" s="357"/>
      <c r="AZ541" s="357"/>
      <c r="BA541" s="357"/>
      <c r="BB541" s="358"/>
      <c r="BC541" s="357"/>
      <c r="BD541" s="357"/>
      <c r="BE541" s="358"/>
      <c r="BF541" s="357"/>
      <c r="BG541" s="357"/>
      <c r="BH541" s="357"/>
      <c r="BI541" s="357"/>
      <c r="BJ541" s="357"/>
      <c r="BK541" s="357"/>
      <c r="BL541" s="357"/>
      <c r="BM541" s="358"/>
      <c r="BN541" s="358"/>
      <c r="BO541" s="358"/>
      <c r="BP541" s="358"/>
      <c r="BQ541" s="358"/>
      <c r="BR541" s="358"/>
      <c r="BS541" s="358"/>
      <c r="BT541" s="358"/>
      <c r="BU541" s="358"/>
      <c r="BV541" s="358"/>
      <c r="BW541" s="358"/>
      <c r="BX541" s="355"/>
    </row>
    <row r="542" spans="1:76" ht="19.5" customHeight="1">
      <c r="A542" s="356"/>
      <c r="B542" s="356"/>
      <c r="C542" s="356"/>
      <c r="D542" s="356"/>
      <c r="E542" s="356"/>
      <c r="F542" s="355"/>
      <c r="G542" s="356"/>
      <c r="H542" s="356"/>
      <c r="I542" s="355"/>
      <c r="J542" s="356"/>
      <c r="K542" s="355"/>
      <c r="L542" s="356"/>
      <c r="M542" s="355"/>
      <c r="N542" s="356"/>
      <c r="O542" s="355"/>
      <c r="P542" s="356"/>
      <c r="Q542" s="355"/>
      <c r="R542" s="355"/>
      <c r="S542" s="355"/>
      <c r="T542" s="355"/>
      <c r="U542" s="355"/>
      <c r="V542" s="355"/>
      <c r="W542" s="355"/>
      <c r="X542" s="355"/>
      <c r="Y542" s="355"/>
      <c r="Z542" s="355"/>
      <c r="AA542" s="355"/>
      <c r="AB542" s="355"/>
      <c r="AC542" s="355"/>
      <c r="AD542" s="355"/>
      <c r="AE542" s="355"/>
      <c r="AF542" s="355"/>
      <c r="AG542" s="355"/>
      <c r="AH542" s="355"/>
      <c r="AI542" s="355"/>
      <c r="AJ542" s="355"/>
      <c r="AK542" s="355"/>
      <c r="AL542" s="355"/>
      <c r="AM542" s="355"/>
      <c r="AN542" s="355"/>
      <c r="AO542" s="355"/>
      <c r="AP542" s="355"/>
      <c r="AQ542" s="355"/>
      <c r="AR542" s="355"/>
      <c r="AS542" s="355"/>
      <c r="AT542" s="356"/>
      <c r="AU542" s="356"/>
      <c r="AV542" s="355"/>
      <c r="AW542" s="355"/>
      <c r="AX542" s="356"/>
      <c r="AY542" s="357"/>
      <c r="AZ542" s="357"/>
      <c r="BA542" s="357"/>
      <c r="BB542" s="358"/>
      <c r="BC542" s="357"/>
      <c r="BD542" s="357"/>
      <c r="BE542" s="358"/>
      <c r="BF542" s="357"/>
      <c r="BG542" s="357"/>
      <c r="BH542" s="357"/>
      <c r="BI542" s="357"/>
      <c r="BJ542" s="357"/>
      <c r="BK542" s="357"/>
      <c r="BL542" s="357"/>
      <c r="BM542" s="358"/>
      <c r="BN542" s="358"/>
      <c r="BO542" s="358"/>
      <c r="BP542" s="358"/>
      <c r="BQ542" s="358"/>
      <c r="BR542" s="358"/>
      <c r="BS542" s="358"/>
      <c r="BT542" s="358"/>
      <c r="BU542" s="358"/>
      <c r="BV542" s="358"/>
      <c r="BW542" s="358"/>
      <c r="BX542" s="355"/>
    </row>
    <row r="543" spans="1:76" ht="19.5" customHeight="1">
      <c r="A543" s="356"/>
      <c r="B543" s="356"/>
      <c r="C543" s="356"/>
      <c r="D543" s="356"/>
      <c r="E543" s="356"/>
      <c r="F543" s="355"/>
      <c r="G543" s="356"/>
      <c r="H543" s="356"/>
      <c r="I543" s="355"/>
      <c r="J543" s="356"/>
      <c r="K543" s="355"/>
      <c r="L543" s="356"/>
      <c r="M543" s="355"/>
      <c r="N543" s="356"/>
      <c r="O543" s="355"/>
      <c r="P543" s="356"/>
      <c r="Q543" s="355"/>
      <c r="R543" s="355"/>
      <c r="S543" s="355"/>
      <c r="T543" s="355"/>
      <c r="U543" s="355"/>
      <c r="V543" s="355"/>
      <c r="W543" s="355"/>
      <c r="X543" s="355"/>
      <c r="Y543" s="355"/>
      <c r="Z543" s="355"/>
      <c r="AA543" s="355"/>
      <c r="AB543" s="355"/>
      <c r="AC543" s="355"/>
      <c r="AD543" s="355"/>
      <c r="AE543" s="355"/>
      <c r="AF543" s="355"/>
      <c r="AG543" s="355"/>
      <c r="AH543" s="355"/>
      <c r="AI543" s="355"/>
      <c r="AJ543" s="355"/>
      <c r="AK543" s="355"/>
      <c r="AL543" s="355"/>
      <c r="AM543" s="355"/>
      <c r="AN543" s="355"/>
      <c r="AO543" s="355"/>
      <c r="AP543" s="355"/>
      <c r="AQ543" s="355"/>
      <c r="AR543" s="355"/>
      <c r="AS543" s="355"/>
      <c r="AT543" s="356"/>
      <c r="AU543" s="356"/>
      <c r="AV543" s="355"/>
      <c r="AW543" s="355"/>
      <c r="AX543" s="356"/>
      <c r="AY543" s="357"/>
      <c r="AZ543" s="357"/>
      <c r="BA543" s="357"/>
      <c r="BB543" s="358"/>
      <c r="BC543" s="357"/>
      <c r="BD543" s="357"/>
      <c r="BE543" s="358"/>
      <c r="BF543" s="357"/>
      <c r="BG543" s="357"/>
      <c r="BH543" s="357"/>
      <c r="BI543" s="357"/>
      <c r="BJ543" s="357"/>
      <c r="BK543" s="357"/>
      <c r="BL543" s="357"/>
      <c r="BM543" s="358"/>
      <c r="BN543" s="358"/>
      <c r="BO543" s="358"/>
      <c r="BP543" s="358"/>
      <c r="BQ543" s="358"/>
      <c r="BR543" s="358"/>
      <c r="BS543" s="358"/>
      <c r="BT543" s="358"/>
      <c r="BU543" s="358"/>
      <c r="BV543" s="358"/>
      <c r="BW543" s="358"/>
      <c r="BX543" s="355"/>
    </row>
    <row r="544" spans="1:76" ht="19.5" customHeight="1">
      <c r="A544" s="356"/>
      <c r="B544" s="356"/>
      <c r="C544" s="356"/>
      <c r="D544" s="356"/>
      <c r="E544" s="356"/>
      <c r="F544" s="355"/>
      <c r="G544" s="356"/>
      <c r="H544" s="356"/>
      <c r="I544" s="355"/>
      <c r="J544" s="356"/>
      <c r="K544" s="355"/>
      <c r="L544" s="356"/>
      <c r="M544" s="355"/>
      <c r="N544" s="356"/>
      <c r="O544" s="355"/>
      <c r="P544" s="356"/>
      <c r="Q544" s="355"/>
      <c r="R544" s="355"/>
      <c r="S544" s="355"/>
      <c r="T544" s="355"/>
      <c r="U544" s="355"/>
      <c r="V544" s="355"/>
      <c r="W544" s="355"/>
      <c r="X544" s="355"/>
      <c r="Y544" s="355"/>
      <c r="Z544" s="355"/>
      <c r="AA544" s="355"/>
      <c r="AB544" s="355"/>
      <c r="AC544" s="355"/>
      <c r="AD544" s="355"/>
      <c r="AE544" s="355"/>
      <c r="AF544" s="355"/>
      <c r="AG544" s="355"/>
      <c r="AH544" s="355"/>
      <c r="AI544" s="355"/>
      <c r="AJ544" s="355"/>
      <c r="AK544" s="355"/>
      <c r="AL544" s="355"/>
      <c r="AM544" s="355"/>
      <c r="AN544" s="355"/>
      <c r="AO544" s="355"/>
      <c r="AP544" s="355"/>
      <c r="AQ544" s="355"/>
      <c r="AR544" s="355"/>
      <c r="AS544" s="355"/>
      <c r="AT544" s="356"/>
      <c r="AU544" s="356"/>
      <c r="AV544" s="355"/>
      <c r="AW544" s="355"/>
      <c r="AX544" s="356"/>
      <c r="AY544" s="357"/>
      <c r="AZ544" s="357"/>
      <c r="BA544" s="357"/>
      <c r="BB544" s="358"/>
      <c r="BC544" s="357"/>
      <c r="BD544" s="357"/>
      <c r="BE544" s="358"/>
      <c r="BF544" s="357"/>
      <c r="BG544" s="357"/>
      <c r="BH544" s="357"/>
      <c r="BI544" s="357"/>
      <c r="BJ544" s="357"/>
      <c r="BK544" s="357"/>
      <c r="BL544" s="357"/>
      <c r="BM544" s="358"/>
      <c r="BN544" s="358"/>
      <c r="BO544" s="358"/>
      <c r="BP544" s="358"/>
      <c r="BQ544" s="358"/>
      <c r="BR544" s="358"/>
      <c r="BS544" s="358"/>
      <c r="BT544" s="358"/>
      <c r="BU544" s="358"/>
      <c r="BV544" s="358"/>
      <c r="BW544" s="358"/>
      <c r="BX544" s="355"/>
    </row>
    <row r="545" spans="1:76" ht="19.5" customHeight="1">
      <c r="A545" s="356"/>
      <c r="B545" s="356"/>
      <c r="C545" s="356"/>
      <c r="D545" s="356"/>
      <c r="E545" s="356"/>
      <c r="F545" s="355"/>
      <c r="G545" s="356"/>
      <c r="H545" s="356"/>
      <c r="I545" s="355"/>
      <c r="J545" s="356"/>
      <c r="K545" s="355"/>
      <c r="L545" s="356"/>
      <c r="M545" s="355"/>
      <c r="N545" s="356"/>
      <c r="O545" s="355"/>
      <c r="P545" s="356"/>
      <c r="Q545" s="355"/>
      <c r="R545" s="355"/>
      <c r="S545" s="355"/>
      <c r="T545" s="355"/>
      <c r="U545" s="355"/>
      <c r="V545" s="355"/>
      <c r="W545" s="355"/>
      <c r="X545" s="355"/>
      <c r="Y545" s="355"/>
      <c r="Z545" s="355"/>
      <c r="AA545" s="355"/>
      <c r="AB545" s="355"/>
      <c r="AC545" s="355"/>
      <c r="AD545" s="355"/>
      <c r="AE545" s="355"/>
      <c r="AF545" s="355"/>
      <c r="AG545" s="355"/>
      <c r="AH545" s="355"/>
      <c r="AI545" s="355"/>
      <c r="AJ545" s="355"/>
      <c r="AK545" s="355"/>
      <c r="AL545" s="355"/>
      <c r="AM545" s="355"/>
      <c r="AN545" s="355"/>
      <c r="AO545" s="355"/>
      <c r="AP545" s="355"/>
      <c r="AQ545" s="355"/>
      <c r="AR545" s="355"/>
      <c r="AS545" s="355"/>
      <c r="AT545" s="356"/>
      <c r="AU545" s="356"/>
      <c r="AV545" s="355"/>
      <c r="AW545" s="355"/>
      <c r="AX545" s="356"/>
      <c r="AY545" s="357"/>
      <c r="AZ545" s="357"/>
      <c r="BA545" s="357"/>
      <c r="BB545" s="358"/>
      <c r="BC545" s="357"/>
      <c r="BD545" s="357"/>
      <c r="BE545" s="358"/>
      <c r="BF545" s="357"/>
      <c r="BG545" s="357"/>
      <c r="BH545" s="357"/>
      <c r="BI545" s="357"/>
      <c r="BJ545" s="357"/>
      <c r="BK545" s="357"/>
      <c r="BL545" s="357"/>
      <c r="BM545" s="358"/>
      <c r="BN545" s="358"/>
      <c r="BO545" s="358"/>
      <c r="BP545" s="358"/>
      <c r="BQ545" s="358"/>
      <c r="BR545" s="358"/>
      <c r="BS545" s="358"/>
      <c r="BT545" s="358"/>
      <c r="BU545" s="358"/>
      <c r="BV545" s="358"/>
      <c r="BW545" s="358"/>
      <c r="BX545" s="355"/>
    </row>
    <row r="546" spans="1:76" ht="19.5" customHeight="1">
      <c r="A546" s="356"/>
      <c r="B546" s="356"/>
      <c r="C546" s="356"/>
      <c r="D546" s="356"/>
      <c r="E546" s="356"/>
      <c r="F546" s="355"/>
      <c r="G546" s="356"/>
      <c r="H546" s="356"/>
      <c r="I546" s="355"/>
      <c r="J546" s="356"/>
      <c r="K546" s="355"/>
      <c r="L546" s="356"/>
      <c r="M546" s="355"/>
      <c r="N546" s="356"/>
      <c r="O546" s="355"/>
      <c r="P546" s="356"/>
      <c r="Q546" s="355"/>
      <c r="R546" s="355"/>
      <c r="S546" s="355"/>
      <c r="T546" s="355"/>
      <c r="U546" s="355"/>
      <c r="V546" s="355"/>
      <c r="W546" s="355"/>
      <c r="X546" s="355"/>
      <c r="Y546" s="355"/>
      <c r="Z546" s="355"/>
      <c r="AA546" s="355"/>
      <c r="AB546" s="355"/>
      <c r="AC546" s="355"/>
      <c r="AD546" s="355"/>
      <c r="AE546" s="355"/>
      <c r="AF546" s="355"/>
      <c r="AG546" s="355"/>
      <c r="AH546" s="355"/>
      <c r="AI546" s="355"/>
      <c r="AJ546" s="355"/>
      <c r="AK546" s="355"/>
      <c r="AL546" s="355"/>
      <c r="AM546" s="355"/>
      <c r="AN546" s="355"/>
      <c r="AO546" s="355"/>
      <c r="AP546" s="355"/>
      <c r="AQ546" s="355"/>
      <c r="AR546" s="355"/>
      <c r="AS546" s="355"/>
      <c r="AT546" s="356"/>
      <c r="AU546" s="356"/>
      <c r="AV546" s="355"/>
      <c r="AW546" s="355"/>
      <c r="AX546" s="356"/>
      <c r="AY546" s="357"/>
      <c r="AZ546" s="357"/>
      <c r="BA546" s="357"/>
      <c r="BB546" s="358"/>
      <c r="BC546" s="357"/>
      <c r="BD546" s="357"/>
      <c r="BE546" s="358"/>
      <c r="BF546" s="357"/>
      <c r="BG546" s="357"/>
      <c r="BH546" s="357"/>
      <c r="BI546" s="357"/>
      <c r="BJ546" s="357"/>
      <c r="BK546" s="357"/>
      <c r="BL546" s="357"/>
      <c r="BM546" s="358"/>
      <c r="BN546" s="358"/>
      <c r="BO546" s="358"/>
      <c r="BP546" s="358"/>
      <c r="BQ546" s="358"/>
      <c r="BR546" s="358"/>
      <c r="BS546" s="358"/>
      <c r="BT546" s="358"/>
      <c r="BU546" s="358"/>
      <c r="BV546" s="358"/>
      <c r="BW546" s="358"/>
      <c r="BX546" s="355"/>
    </row>
    <row r="547" spans="1:76" ht="19.5" customHeight="1">
      <c r="A547" s="356"/>
      <c r="B547" s="356"/>
      <c r="C547" s="356"/>
      <c r="D547" s="356"/>
      <c r="E547" s="356"/>
      <c r="F547" s="355"/>
      <c r="G547" s="356"/>
      <c r="H547" s="356"/>
      <c r="I547" s="355"/>
      <c r="J547" s="356"/>
      <c r="K547" s="355"/>
      <c r="L547" s="356"/>
      <c r="M547" s="355"/>
      <c r="N547" s="356"/>
      <c r="O547" s="355"/>
      <c r="P547" s="356"/>
      <c r="Q547" s="355"/>
      <c r="R547" s="355"/>
      <c r="S547" s="355"/>
      <c r="T547" s="355"/>
      <c r="U547" s="355"/>
      <c r="V547" s="355"/>
      <c r="W547" s="355"/>
      <c r="X547" s="355"/>
      <c r="Y547" s="355"/>
      <c r="Z547" s="355"/>
      <c r="AA547" s="355"/>
      <c r="AB547" s="355"/>
      <c r="AC547" s="355"/>
      <c r="AD547" s="355"/>
      <c r="AE547" s="355"/>
      <c r="AF547" s="355"/>
      <c r="AG547" s="355"/>
      <c r="AH547" s="355"/>
      <c r="AI547" s="355"/>
      <c r="AJ547" s="355"/>
      <c r="AK547" s="355"/>
      <c r="AL547" s="355"/>
      <c r="AM547" s="355"/>
      <c r="AN547" s="355"/>
      <c r="AO547" s="355"/>
      <c r="AP547" s="355"/>
      <c r="AQ547" s="355"/>
      <c r="AR547" s="355"/>
      <c r="AS547" s="355"/>
      <c r="AT547" s="356"/>
      <c r="AU547" s="356"/>
      <c r="AV547" s="355"/>
      <c r="AW547" s="355"/>
      <c r="AX547" s="356"/>
      <c r="AY547" s="357"/>
      <c r="AZ547" s="357"/>
      <c r="BA547" s="357"/>
      <c r="BB547" s="358"/>
      <c r="BC547" s="357"/>
      <c r="BD547" s="357"/>
      <c r="BE547" s="358"/>
      <c r="BF547" s="357"/>
      <c r="BG547" s="357"/>
      <c r="BH547" s="357"/>
      <c r="BI547" s="357"/>
      <c r="BJ547" s="357"/>
      <c r="BK547" s="357"/>
      <c r="BL547" s="357"/>
      <c r="BM547" s="358"/>
      <c r="BN547" s="358"/>
      <c r="BO547" s="358"/>
      <c r="BP547" s="358"/>
      <c r="BQ547" s="358"/>
      <c r="BR547" s="358"/>
      <c r="BS547" s="358"/>
      <c r="BT547" s="358"/>
      <c r="BU547" s="358"/>
      <c r="BV547" s="358"/>
      <c r="BW547" s="358"/>
      <c r="BX547" s="355"/>
    </row>
    <row r="548" spans="1:76" ht="19.5" customHeight="1">
      <c r="A548" s="356"/>
      <c r="B548" s="356"/>
      <c r="C548" s="356"/>
      <c r="D548" s="356"/>
      <c r="E548" s="356"/>
      <c r="F548" s="355"/>
      <c r="G548" s="356"/>
      <c r="H548" s="356"/>
      <c r="I548" s="355"/>
      <c r="J548" s="356"/>
      <c r="K548" s="355"/>
      <c r="L548" s="356"/>
      <c r="M548" s="355"/>
      <c r="N548" s="356"/>
      <c r="O548" s="355"/>
      <c r="P548" s="356"/>
      <c r="Q548" s="355"/>
      <c r="R548" s="355"/>
      <c r="S548" s="355"/>
      <c r="T548" s="355"/>
      <c r="U548" s="355"/>
      <c r="V548" s="355"/>
      <c r="W548" s="355"/>
      <c r="X548" s="355"/>
      <c r="Y548" s="355"/>
      <c r="Z548" s="355"/>
      <c r="AA548" s="355"/>
      <c r="AB548" s="355"/>
      <c r="AC548" s="355"/>
      <c r="AD548" s="355"/>
      <c r="AE548" s="355"/>
      <c r="AF548" s="355"/>
      <c r="AG548" s="355"/>
      <c r="AH548" s="355"/>
      <c r="AI548" s="355"/>
      <c r="AJ548" s="355"/>
      <c r="AK548" s="355"/>
      <c r="AL548" s="355"/>
      <c r="AM548" s="355"/>
      <c r="AN548" s="355"/>
      <c r="AO548" s="355"/>
      <c r="AP548" s="355"/>
      <c r="AQ548" s="355"/>
      <c r="AR548" s="355"/>
      <c r="AS548" s="355"/>
      <c r="AT548" s="356"/>
      <c r="AU548" s="356"/>
      <c r="AV548" s="355"/>
      <c r="AW548" s="355"/>
      <c r="AX548" s="356"/>
      <c r="AY548" s="357"/>
      <c r="AZ548" s="357"/>
      <c r="BA548" s="357"/>
      <c r="BB548" s="358"/>
      <c r="BC548" s="357"/>
      <c r="BD548" s="357"/>
      <c r="BE548" s="358"/>
      <c r="BF548" s="357"/>
      <c r="BG548" s="357"/>
      <c r="BH548" s="357"/>
      <c r="BI548" s="357"/>
      <c r="BJ548" s="357"/>
      <c r="BK548" s="357"/>
      <c r="BL548" s="357"/>
      <c r="BM548" s="358"/>
      <c r="BN548" s="358"/>
      <c r="BO548" s="358"/>
      <c r="BP548" s="358"/>
      <c r="BQ548" s="358"/>
      <c r="BR548" s="358"/>
      <c r="BS548" s="358"/>
      <c r="BT548" s="358"/>
      <c r="BU548" s="358"/>
      <c r="BV548" s="358"/>
      <c r="BW548" s="358"/>
      <c r="BX548" s="355"/>
    </row>
    <row r="549" spans="1:76" ht="19.5" customHeight="1">
      <c r="A549" s="356"/>
      <c r="B549" s="356"/>
      <c r="C549" s="356"/>
      <c r="D549" s="356"/>
      <c r="E549" s="356"/>
      <c r="F549" s="355"/>
      <c r="G549" s="356"/>
      <c r="H549" s="356"/>
      <c r="I549" s="355"/>
      <c r="J549" s="356"/>
      <c r="K549" s="355"/>
      <c r="L549" s="356"/>
      <c r="M549" s="355"/>
      <c r="N549" s="356"/>
      <c r="O549" s="355"/>
      <c r="P549" s="356"/>
      <c r="Q549" s="355"/>
      <c r="R549" s="355"/>
      <c r="S549" s="355"/>
      <c r="T549" s="355"/>
      <c r="U549" s="355"/>
      <c r="V549" s="355"/>
      <c r="W549" s="355"/>
      <c r="X549" s="355"/>
      <c r="Y549" s="355"/>
      <c r="Z549" s="355"/>
      <c r="AA549" s="355"/>
      <c r="AB549" s="355"/>
      <c r="AC549" s="355"/>
      <c r="AD549" s="355"/>
      <c r="AE549" s="355"/>
      <c r="AF549" s="355"/>
      <c r="AG549" s="355"/>
      <c r="AH549" s="355"/>
      <c r="AI549" s="355"/>
      <c r="AJ549" s="355"/>
      <c r="AK549" s="355"/>
      <c r="AL549" s="355"/>
      <c r="AM549" s="355"/>
      <c r="AN549" s="355"/>
      <c r="AO549" s="355"/>
      <c r="AP549" s="355"/>
      <c r="AQ549" s="355"/>
      <c r="AR549" s="355"/>
      <c r="AS549" s="355"/>
      <c r="AT549" s="356"/>
      <c r="AU549" s="356"/>
      <c r="AV549" s="355"/>
      <c r="AW549" s="355"/>
      <c r="AX549" s="356"/>
      <c r="AY549" s="357"/>
      <c r="AZ549" s="357"/>
      <c r="BA549" s="357"/>
      <c r="BB549" s="358"/>
      <c r="BC549" s="357"/>
      <c r="BD549" s="357"/>
      <c r="BE549" s="358"/>
      <c r="BF549" s="357"/>
      <c r="BG549" s="357"/>
      <c r="BH549" s="357"/>
      <c r="BI549" s="357"/>
      <c r="BJ549" s="357"/>
      <c r="BK549" s="357"/>
      <c r="BL549" s="357"/>
      <c r="BM549" s="358"/>
      <c r="BN549" s="358"/>
      <c r="BO549" s="358"/>
      <c r="BP549" s="358"/>
      <c r="BQ549" s="358"/>
      <c r="BR549" s="358"/>
      <c r="BS549" s="358"/>
      <c r="BT549" s="358"/>
      <c r="BU549" s="358"/>
      <c r="BV549" s="358"/>
      <c r="BW549" s="358"/>
      <c r="BX549" s="355"/>
    </row>
    <row r="550" spans="1:76" ht="19.5" customHeight="1">
      <c r="A550" s="356"/>
      <c r="B550" s="356"/>
      <c r="C550" s="356"/>
      <c r="D550" s="356"/>
      <c r="E550" s="356"/>
      <c r="F550" s="355"/>
      <c r="G550" s="356"/>
      <c r="H550" s="356"/>
      <c r="I550" s="355"/>
      <c r="J550" s="356"/>
      <c r="K550" s="355"/>
      <c r="L550" s="356"/>
      <c r="M550" s="355"/>
      <c r="N550" s="356"/>
      <c r="O550" s="355"/>
      <c r="P550" s="356"/>
      <c r="Q550" s="355"/>
      <c r="R550" s="355"/>
      <c r="S550" s="355"/>
      <c r="T550" s="355"/>
      <c r="U550" s="355"/>
      <c r="V550" s="355"/>
      <c r="W550" s="355"/>
      <c r="X550" s="355"/>
      <c r="Y550" s="355"/>
      <c r="Z550" s="355"/>
      <c r="AA550" s="355"/>
      <c r="AB550" s="355"/>
      <c r="AC550" s="355"/>
      <c r="AD550" s="355"/>
      <c r="AE550" s="355"/>
      <c r="AF550" s="355"/>
      <c r="AG550" s="355"/>
      <c r="AH550" s="355"/>
      <c r="AI550" s="355"/>
      <c r="AJ550" s="355"/>
      <c r="AK550" s="355"/>
      <c r="AL550" s="355"/>
      <c r="AM550" s="355"/>
      <c r="AN550" s="355"/>
      <c r="AO550" s="355"/>
      <c r="AP550" s="355"/>
      <c r="AQ550" s="355"/>
      <c r="AR550" s="355"/>
      <c r="AS550" s="355"/>
      <c r="AT550" s="356"/>
      <c r="AU550" s="356"/>
      <c r="AV550" s="355"/>
      <c r="AW550" s="355"/>
      <c r="AX550" s="356"/>
      <c r="AY550" s="357"/>
      <c r="AZ550" s="357"/>
      <c r="BA550" s="357"/>
      <c r="BB550" s="358"/>
      <c r="BC550" s="357"/>
      <c r="BD550" s="357"/>
      <c r="BE550" s="358"/>
      <c r="BF550" s="357"/>
      <c r="BG550" s="357"/>
      <c r="BH550" s="357"/>
      <c r="BI550" s="357"/>
      <c r="BJ550" s="357"/>
      <c r="BK550" s="357"/>
      <c r="BL550" s="357"/>
      <c r="BM550" s="358"/>
      <c r="BN550" s="358"/>
      <c r="BO550" s="358"/>
      <c r="BP550" s="358"/>
      <c r="BQ550" s="358"/>
      <c r="BR550" s="358"/>
      <c r="BS550" s="358"/>
      <c r="BT550" s="358"/>
      <c r="BU550" s="358"/>
      <c r="BV550" s="358"/>
      <c r="BW550" s="358"/>
      <c r="BX550" s="355"/>
    </row>
    <row r="551" spans="1:76" ht="19.5" customHeight="1">
      <c r="A551" s="356"/>
      <c r="B551" s="356"/>
      <c r="C551" s="356"/>
      <c r="D551" s="356"/>
      <c r="E551" s="356"/>
      <c r="F551" s="355"/>
      <c r="G551" s="356"/>
      <c r="H551" s="356"/>
      <c r="I551" s="355"/>
      <c r="J551" s="356"/>
      <c r="K551" s="355"/>
      <c r="L551" s="356"/>
      <c r="M551" s="355"/>
      <c r="N551" s="356"/>
      <c r="O551" s="355"/>
      <c r="P551" s="356"/>
      <c r="Q551" s="355"/>
      <c r="R551" s="355"/>
      <c r="S551" s="355"/>
      <c r="T551" s="355"/>
      <c r="U551" s="355"/>
      <c r="V551" s="355"/>
      <c r="W551" s="355"/>
      <c r="X551" s="355"/>
      <c r="Y551" s="355"/>
      <c r="Z551" s="355"/>
      <c r="AA551" s="355"/>
      <c r="AB551" s="355"/>
      <c r="AC551" s="355"/>
      <c r="AD551" s="355"/>
      <c r="AE551" s="355"/>
      <c r="AF551" s="355"/>
      <c r="AG551" s="355"/>
      <c r="AH551" s="355"/>
      <c r="AI551" s="355"/>
      <c r="AJ551" s="355"/>
      <c r="AK551" s="355"/>
      <c r="AL551" s="355"/>
      <c r="AM551" s="355"/>
      <c r="AN551" s="355"/>
      <c r="AO551" s="355"/>
      <c r="AP551" s="355"/>
      <c r="AQ551" s="355"/>
      <c r="AR551" s="355"/>
      <c r="AS551" s="355"/>
      <c r="AT551" s="356"/>
      <c r="AU551" s="356"/>
      <c r="AV551" s="355"/>
      <c r="AW551" s="355"/>
      <c r="AX551" s="356"/>
      <c r="AY551" s="357"/>
      <c r="AZ551" s="357"/>
      <c r="BA551" s="357"/>
      <c r="BB551" s="358"/>
      <c r="BC551" s="357"/>
      <c r="BD551" s="357"/>
      <c r="BE551" s="358"/>
      <c r="BF551" s="357"/>
      <c r="BG551" s="357"/>
      <c r="BH551" s="357"/>
      <c r="BI551" s="357"/>
      <c r="BJ551" s="357"/>
      <c r="BK551" s="357"/>
      <c r="BL551" s="357"/>
      <c r="BM551" s="358"/>
      <c r="BN551" s="358"/>
      <c r="BO551" s="358"/>
      <c r="BP551" s="358"/>
      <c r="BQ551" s="358"/>
      <c r="BR551" s="358"/>
      <c r="BS551" s="358"/>
      <c r="BT551" s="358"/>
      <c r="BU551" s="358"/>
      <c r="BV551" s="358"/>
      <c r="BW551" s="358"/>
      <c r="BX551" s="355"/>
    </row>
    <row r="552" spans="1:76" ht="19.5" customHeight="1">
      <c r="A552" s="356"/>
      <c r="B552" s="356"/>
      <c r="C552" s="356"/>
      <c r="D552" s="356"/>
      <c r="E552" s="356"/>
      <c r="F552" s="355"/>
      <c r="G552" s="356"/>
      <c r="H552" s="356"/>
      <c r="I552" s="355"/>
      <c r="J552" s="356"/>
      <c r="K552" s="355"/>
      <c r="L552" s="356"/>
      <c r="M552" s="355"/>
      <c r="N552" s="356"/>
      <c r="O552" s="355"/>
      <c r="P552" s="356"/>
      <c r="Q552" s="355"/>
      <c r="R552" s="355"/>
      <c r="S552" s="355"/>
      <c r="T552" s="355"/>
      <c r="U552" s="355"/>
      <c r="V552" s="355"/>
      <c r="W552" s="355"/>
      <c r="X552" s="355"/>
      <c r="Y552" s="355"/>
      <c r="Z552" s="355"/>
      <c r="AA552" s="355"/>
      <c r="AB552" s="355"/>
      <c r="AC552" s="355"/>
      <c r="AD552" s="355"/>
      <c r="AE552" s="355"/>
      <c r="AF552" s="355"/>
      <c r="AG552" s="355"/>
      <c r="AH552" s="355"/>
      <c r="AI552" s="355"/>
      <c r="AJ552" s="355"/>
      <c r="AK552" s="355"/>
      <c r="AL552" s="355"/>
      <c r="AM552" s="355"/>
      <c r="AN552" s="355"/>
      <c r="AO552" s="355"/>
      <c r="AP552" s="355"/>
      <c r="AQ552" s="355"/>
      <c r="AR552" s="355"/>
      <c r="AS552" s="355"/>
      <c r="AT552" s="356"/>
      <c r="AU552" s="356"/>
      <c r="AV552" s="355"/>
      <c r="AW552" s="355"/>
      <c r="AX552" s="356"/>
      <c r="AY552" s="357"/>
      <c r="AZ552" s="357"/>
      <c r="BA552" s="357"/>
      <c r="BB552" s="358"/>
      <c r="BC552" s="357"/>
      <c r="BD552" s="357"/>
      <c r="BE552" s="358"/>
      <c r="BF552" s="357"/>
      <c r="BG552" s="357"/>
      <c r="BH552" s="357"/>
      <c r="BI552" s="357"/>
      <c r="BJ552" s="357"/>
      <c r="BK552" s="357"/>
      <c r="BL552" s="357"/>
      <c r="BM552" s="358"/>
      <c r="BN552" s="358"/>
      <c r="BO552" s="358"/>
      <c r="BP552" s="358"/>
      <c r="BQ552" s="358"/>
      <c r="BR552" s="358"/>
      <c r="BS552" s="358"/>
      <c r="BT552" s="358"/>
      <c r="BU552" s="358"/>
      <c r="BV552" s="358"/>
      <c r="BW552" s="358"/>
      <c r="BX552" s="355"/>
    </row>
    <row r="553" spans="1:76" ht="19.5" customHeight="1">
      <c r="A553" s="356"/>
      <c r="B553" s="356"/>
      <c r="C553" s="356"/>
      <c r="D553" s="356"/>
      <c r="E553" s="356"/>
      <c r="F553" s="355"/>
      <c r="G553" s="356"/>
      <c r="H553" s="356"/>
      <c r="I553" s="355"/>
      <c r="J553" s="356"/>
      <c r="K553" s="355"/>
      <c r="L553" s="356"/>
      <c r="M553" s="355"/>
      <c r="N553" s="356"/>
      <c r="O553" s="355"/>
      <c r="P553" s="356"/>
      <c r="Q553" s="355"/>
      <c r="R553" s="355"/>
      <c r="S553" s="355"/>
      <c r="T553" s="355"/>
      <c r="U553" s="355"/>
      <c r="V553" s="355"/>
      <c r="W553" s="355"/>
      <c r="X553" s="355"/>
      <c r="Y553" s="355"/>
      <c r="Z553" s="355"/>
      <c r="AA553" s="355"/>
      <c r="AB553" s="355"/>
      <c r="AC553" s="355"/>
      <c r="AD553" s="355"/>
      <c r="AE553" s="355"/>
      <c r="AF553" s="355"/>
      <c r="AG553" s="355"/>
      <c r="AH553" s="355"/>
      <c r="AI553" s="355"/>
      <c r="AJ553" s="355"/>
      <c r="AK553" s="355"/>
      <c r="AL553" s="355"/>
      <c r="AM553" s="355"/>
      <c r="AN553" s="355"/>
      <c r="AO553" s="355"/>
      <c r="AP553" s="355"/>
      <c r="AQ553" s="355"/>
      <c r="AR553" s="355"/>
      <c r="AS553" s="355"/>
      <c r="AT553" s="356"/>
      <c r="AU553" s="356"/>
      <c r="AV553" s="355"/>
      <c r="AW553" s="355"/>
      <c r="AX553" s="356"/>
      <c r="AY553" s="357"/>
      <c r="AZ553" s="357"/>
      <c r="BA553" s="357"/>
      <c r="BB553" s="358"/>
      <c r="BC553" s="357"/>
      <c r="BD553" s="357"/>
      <c r="BE553" s="358"/>
      <c r="BF553" s="357"/>
      <c r="BG553" s="357"/>
      <c r="BH553" s="357"/>
      <c r="BI553" s="357"/>
      <c r="BJ553" s="357"/>
      <c r="BK553" s="357"/>
      <c r="BL553" s="357"/>
      <c r="BM553" s="358"/>
      <c r="BN553" s="358"/>
      <c r="BO553" s="358"/>
      <c r="BP553" s="358"/>
      <c r="BQ553" s="358"/>
      <c r="BR553" s="358"/>
      <c r="BS553" s="358"/>
      <c r="BT553" s="358"/>
      <c r="BU553" s="358"/>
      <c r="BV553" s="358"/>
      <c r="BW553" s="358"/>
      <c r="BX553" s="355"/>
    </row>
    <row r="554" spans="1:76" ht="19.5" customHeight="1">
      <c r="A554" s="356"/>
      <c r="B554" s="356"/>
      <c r="C554" s="356"/>
      <c r="D554" s="356"/>
      <c r="E554" s="356"/>
      <c r="F554" s="355"/>
      <c r="G554" s="356"/>
      <c r="H554" s="356"/>
      <c r="I554" s="355"/>
      <c r="J554" s="356"/>
      <c r="K554" s="355"/>
      <c r="L554" s="356"/>
      <c r="M554" s="355"/>
      <c r="N554" s="356"/>
      <c r="O554" s="355"/>
      <c r="P554" s="356"/>
      <c r="Q554" s="355"/>
      <c r="R554" s="355"/>
      <c r="S554" s="355"/>
      <c r="T554" s="355"/>
      <c r="U554" s="355"/>
      <c r="V554" s="355"/>
      <c r="W554" s="355"/>
      <c r="X554" s="355"/>
      <c r="Y554" s="355"/>
      <c r="Z554" s="355"/>
      <c r="AA554" s="355"/>
      <c r="AB554" s="355"/>
      <c r="AC554" s="355"/>
      <c r="AD554" s="355"/>
      <c r="AE554" s="355"/>
      <c r="AF554" s="355"/>
      <c r="AG554" s="355"/>
      <c r="AH554" s="355"/>
      <c r="AI554" s="355"/>
      <c r="AJ554" s="355"/>
      <c r="AK554" s="355"/>
      <c r="AL554" s="355"/>
      <c r="AM554" s="355"/>
      <c r="AN554" s="355"/>
      <c r="AO554" s="355"/>
      <c r="AP554" s="355"/>
      <c r="AQ554" s="355"/>
      <c r="AR554" s="355"/>
      <c r="AS554" s="355"/>
      <c r="AT554" s="356"/>
      <c r="AU554" s="356"/>
      <c r="AV554" s="355"/>
      <c r="AW554" s="355"/>
      <c r="AX554" s="356"/>
      <c r="AY554" s="357"/>
      <c r="AZ554" s="357"/>
      <c r="BA554" s="357"/>
      <c r="BB554" s="358"/>
      <c r="BC554" s="357"/>
      <c r="BD554" s="357"/>
      <c r="BE554" s="358"/>
      <c r="BF554" s="357"/>
      <c r="BG554" s="357"/>
      <c r="BH554" s="357"/>
      <c r="BI554" s="357"/>
      <c r="BJ554" s="357"/>
      <c r="BK554" s="357"/>
      <c r="BL554" s="357"/>
      <c r="BM554" s="358"/>
      <c r="BN554" s="358"/>
      <c r="BO554" s="358"/>
      <c r="BP554" s="358"/>
      <c r="BQ554" s="358"/>
      <c r="BR554" s="358"/>
      <c r="BS554" s="358"/>
      <c r="BT554" s="358"/>
      <c r="BU554" s="358"/>
      <c r="BV554" s="358"/>
      <c r="BW554" s="358"/>
      <c r="BX554" s="355"/>
    </row>
    <row r="555" spans="1:76" ht="19.5" customHeight="1">
      <c r="A555" s="356"/>
      <c r="B555" s="356"/>
      <c r="C555" s="356"/>
      <c r="D555" s="356"/>
      <c r="E555" s="356"/>
      <c r="F555" s="355"/>
      <c r="G555" s="356"/>
      <c r="H555" s="356"/>
      <c r="I555" s="355"/>
      <c r="J555" s="356"/>
      <c r="K555" s="355"/>
      <c r="L555" s="356"/>
      <c r="M555" s="355"/>
      <c r="N555" s="356"/>
      <c r="O555" s="355"/>
      <c r="P555" s="356"/>
      <c r="Q555" s="355"/>
      <c r="R555" s="355"/>
      <c r="S555" s="355"/>
      <c r="T555" s="355"/>
      <c r="U555" s="355"/>
      <c r="V555" s="355"/>
      <c r="W555" s="355"/>
      <c r="X555" s="355"/>
      <c r="Y555" s="355"/>
      <c r="Z555" s="355"/>
      <c r="AA555" s="355"/>
      <c r="AB555" s="355"/>
      <c r="AC555" s="355"/>
      <c r="AD555" s="355"/>
      <c r="AE555" s="355"/>
      <c r="AF555" s="355"/>
      <c r="AG555" s="355"/>
      <c r="AH555" s="355"/>
      <c r="AI555" s="355"/>
      <c r="AJ555" s="355"/>
      <c r="AK555" s="355"/>
      <c r="AL555" s="355"/>
      <c r="AM555" s="355"/>
      <c r="AN555" s="355"/>
      <c r="AO555" s="355"/>
      <c r="AP555" s="355"/>
      <c r="AQ555" s="355"/>
      <c r="AR555" s="355"/>
      <c r="AS555" s="355"/>
      <c r="AT555" s="356"/>
      <c r="AU555" s="356"/>
      <c r="AV555" s="355"/>
      <c r="AW555" s="355"/>
      <c r="AX555" s="356"/>
      <c r="AY555" s="357"/>
      <c r="AZ555" s="357"/>
      <c r="BA555" s="357"/>
      <c r="BB555" s="358"/>
      <c r="BC555" s="357"/>
      <c r="BD555" s="357"/>
      <c r="BE555" s="358"/>
      <c r="BF555" s="357"/>
      <c r="BG555" s="357"/>
      <c r="BH555" s="357"/>
      <c r="BI555" s="357"/>
      <c r="BJ555" s="357"/>
      <c r="BK555" s="357"/>
      <c r="BL555" s="357"/>
      <c r="BM555" s="358"/>
      <c r="BN555" s="358"/>
      <c r="BO555" s="358"/>
      <c r="BP555" s="358"/>
      <c r="BQ555" s="358"/>
      <c r="BR555" s="358"/>
      <c r="BS555" s="358"/>
      <c r="BT555" s="358"/>
      <c r="BU555" s="358"/>
      <c r="BV555" s="358"/>
      <c r="BW555" s="358"/>
      <c r="BX555" s="355"/>
    </row>
    <row r="556" spans="1:76" ht="19.5" customHeight="1">
      <c r="A556" s="356"/>
      <c r="B556" s="356"/>
      <c r="C556" s="356"/>
      <c r="D556" s="356"/>
      <c r="E556" s="356"/>
      <c r="F556" s="355"/>
      <c r="G556" s="356"/>
      <c r="H556" s="356"/>
      <c r="I556" s="355"/>
      <c r="J556" s="356"/>
      <c r="K556" s="355"/>
      <c r="L556" s="356"/>
      <c r="M556" s="355"/>
      <c r="N556" s="356"/>
      <c r="O556" s="355"/>
      <c r="P556" s="356"/>
      <c r="Q556" s="355"/>
      <c r="R556" s="355"/>
      <c r="S556" s="355"/>
      <c r="T556" s="355"/>
      <c r="U556" s="355"/>
      <c r="V556" s="355"/>
      <c r="W556" s="355"/>
      <c r="X556" s="355"/>
      <c r="Y556" s="355"/>
      <c r="Z556" s="355"/>
      <c r="AA556" s="355"/>
      <c r="AB556" s="355"/>
      <c r="AC556" s="355"/>
      <c r="AD556" s="355"/>
      <c r="AE556" s="355"/>
      <c r="AF556" s="355"/>
      <c r="AG556" s="355"/>
      <c r="AH556" s="355"/>
      <c r="AI556" s="355"/>
      <c r="AJ556" s="355"/>
      <c r="AK556" s="355"/>
      <c r="AL556" s="355"/>
      <c r="AM556" s="355"/>
      <c r="AN556" s="355"/>
      <c r="AO556" s="355"/>
      <c r="AP556" s="355"/>
      <c r="AQ556" s="355"/>
      <c r="AR556" s="355"/>
      <c r="AS556" s="355"/>
      <c r="AT556" s="356"/>
      <c r="AU556" s="356"/>
      <c r="AV556" s="355"/>
      <c r="AW556" s="355"/>
      <c r="AX556" s="356"/>
      <c r="AY556" s="357"/>
      <c r="AZ556" s="357"/>
      <c r="BA556" s="357"/>
      <c r="BB556" s="358"/>
      <c r="BC556" s="357"/>
      <c r="BD556" s="357"/>
      <c r="BE556" s="358"/>
      <c r="BF556" s="357"/>
      <c r="BG556" s="357"/>
      <c r="BH556" s="357"/>
      <c r="BI556" s="357"/>
      <c r="BJ556" s="357"/>
      <c r="BK556" s="357"/>
      <c r="BL556" s="357"/>
      <c r="BM556" s="358"/>
      <c r="BN556" s="358"/>
      <c r="BO556" s="358"/>
      <c r="BP556" s="358"/>
      <c r="BQ556" s="358"/>
      <c r="BR556" s="358"/>
      <c r="BS556" s="358"/>
      <c r="BT556" s="358"/>
      <c r="BU556" s="358"/>
      <c r="BV556" s="358"/>
      <c r="BW556" s="358"/>
      <c r="BX556" s="355"/>
    </row>
    <row r="557" spans="1:76" ht="19.5" customHeight="1">
      <c r="A557" s="356"/>
      <c r="B557" s="356"/>
      <c r="C557" s="356"/>
      <c r="D557" s="356"/>
      <c r="E557" s="356"/>
      <c r="F557" s="355"/>
      <c r="G557" s="356"/>
      <c r="H557" s="356"/>
      <c r="I557" s="355"/>
      <c r="J557" s="356"/>
      <c r="K557" s="355"/>
      <c r="L557" s="356"/>
      <c r="M557" s="355"/>
      <c r="N557" s="356"/>
      <c r="O557" s="355"/>
      <c r="P557" s="356"/>
      <c r="Q557" s="355"/>
      <c r="R557" s="355"/>
      <c r="S557" s="355"/>
      <c r="T557" s="355"/>
      <c r="U557" s="355"/>
      <c r="V557" s="355"/>
      <c r="W557" s="355"/>
      <c r="X557" s="355"/>
      <c r="Y557" s="355"/>
      <c r="Z557" s="355"/>
      <c r="AA557" s="355"/>
      <c r="AB557" s="355"/>
      <c r="AC557" s="355"/>
      <c r="AD557" s="355"/>
      <c r="AE557" s="355"/>
      <c r="AF557" s="355"/>
      <c r="AG557" s="355"/>
      <c r="AH557" s="355"/>
      <c r="AI557" s="355"/>
      <c r="AJ557" s="355"/>
      <c r="AK557" s="355"/>
      <c r="AL557" s="355"/>
      <c r="AM557" s="355"/>
      <c r="AN557" s="355"/>
      <c r="AO557" s="355"/>
      <c r="AP557" s="355"/>
      <c r="AQ557" s="355"/>
      <c r="AR557" s="355"/>
      <c r="AS557" s="355"/>
      <c r="AT557" s="356"/>
      <c r="AU557" s="356"/>
      <c r="AV557" s="355"/>
      <c r="AW557" s="355"/>
      <c r="AX557" s="356"/>
      <c r="AY557" s="357"/>
      <c r="AZ557" s="357"/>
      <c r="BA557" s="357"/>
      <c r="BB557" s="358"/>
      <c r="BC557" s="357"/>
      <c r="BD557" s="357"/>
      <c r="BE557" s="358"/>
      <c r="BF557" s="357"/>
      <c r="BG557" s="357"/>
      <c r="BH557" s="357"/>
      <c r="BI557" s="357"/>
      <c r="BJ557" s="357"/>
      <c r="BK557" s="357"/>
      <c r="BL557" s="357"/>
      <c r="BM557" s="358"/>
      <c r="BN557" s="358"/>
      <c r="BO557" s="358"/>
      <c r="BP557" s="358"/>
      <c r="BQ557" s="358"/>
      <c r="BR557" s="358"/>
      <c r="BS557" s="358"/>
      <c r="BT557" s="358"/>
      <c r="BU557" s="358"/>
      <c r="BV557" s="358"/>
      <c r="BW557" s="358"/>
      <c r="BX557" s="355"/>
    </row>
    <row r="558" spans="1:76" ht="19.5" customHeight="1">
      <c r="A558" s="356"/>
      <c r="B558" s="356"/>
      <c r="C558" s="356"/>
      <c r="D558" s="356"/>
      <c r="E558" s="356"/>
      <c r="F558" s="355"/>
      <c r="G558" s="356"/>
      <c r="H558" s="356"/>
      <c r="I558" s="355"/>
      <c r="J558" s="356"/>
      <c r="K558" s="355"/>
      <c r="L558" s="356"/>
      <c r="M558" s="355"/>
      <c r="N558" s="356"/>
      <c r="O558" s="355"/>
      <c r="P558" s="356"/>
      <c r="Q558" s="355"/>
      <c r="R558" s="355"/>
      <c r="S558" s="355"/>
      <c r="T558" s="355"/>
      <c r="U558" s="355"/>
      <c r="V558" s="355"/>
      <c r="W558" s="355"/>
      <c r="X558" s="355"/>
      <c r="Y558" s="355"/>
      <c r="Z558" s="355"/>
      <c r="AA558" s="355"/>
      <c r="AB558" s="355"/>
      <c r="AC558" s="355"/>
      <c r="AD558" s="355"/>
      <c r="AE558" s="355"/>
      <c r="AF558" s="355"/>
      <c r="AG558" s="355"/>
      <c r="AH558" s="355"/>
      <c r="AI558" s="355"/>
      <c r="AJ558" s="355"/>
      <c r="AK558" s="355"/>
      <c r="AL558" s="355"/>
      <c r="AM558" s="355"/>
      <c r="AN558" s="355"/>
      <c r="AO558" s="355"/>
      <c r="AP558" s="355"/>
      <c r="AQ558" s="355"/>
      <c r="AR558" s="355"/>
      <c r="AS558" s="355"/>
      <c r="AT558" s="356"/>
      <c r="AU558" s="356"/>
      <c r="AV558" s="355"/>
      <c r="AW558" s="355"/>
      <c r="AX558" s="356"/>
      <c r="AY558" s="357"/>
      <c r="AZ558" s="357"/>
      <c r="BA558" s="357"/>
      <c r="BB558" s="358"/>
      <c r="BC558" s="357"/>
      <c r="BD558" s="357"/>
      <c r="BE558" s="358"/>
      <c r="BF558" s="357"/>
      <c r="BG558" s="357"/>
      <c r="BH558" s="357"/>
      <c r="BI558" s="357"/>
      <c r="BJ558" s="357"/>
      <c r="BK558" s="357"/>
      <c r="BL558" s="357"/>
      <c r="BM558" s="358"/>
      <c r="BN558" s="358"/>
      <c r="BO558" s="358"/>
      <c r="BP558" s="358"/>
      <c r="BQ558" s="358"/>
      <c r="BR558" s="358"/>
      <c r="BS558" s="358"/>
      <c r="BT558" s="358"/>
      <c r="BU558" s="358"/>
      <c r="BV558" s="358"/>
      <c r="BW558" s="358"/>
      <c r="BX558" s="355"/>
    </row>
    <row r="559" spans="1:76" ht="19.5" customHeight="1">
      <c r="A559" s="356"/>
      <c r="B559" s="356"/>
      <c r="C559" s="356"/>
      <c r="D559" s="356"/>
      <c r="E559" s="356"/>
      <c r="F559" s="355"/>
      <c r="G559" s="356"/>
      <c r="H559" s="356"/>
      <c r="I559" s="355"/>
      <c r="J559" s="356"/>
      <c r="K559" s="355"/>
      <c r="L559" s="356"/>
      <c r="M559" s="355"/>
      <c r="N559" s="356"/>
      <c r="O559" s="355"/>
      <c r="P559" s="356"/>
      <c r="Q559" s="355"/>
      <c r="R559" s="355"/>
      <c r="S559" s="355"/>
      <c r="T559" s="355"/>
      <c r="U559" s="355"/>
      <c r="V559" s="355"/>
      <c r="W559" s="355"/>
      <c r="X559" s="355"/>
      <c r="Y559" s="355"/>
      <c r="Z559" s="355"/>
      <c r="AA559" s="355"/>
      <c r="AB559" s="355"/>
      <c r="AC559" s="355"/>
      <c r="AD559" s="355"/>
      <c r="AE559" s="355"/>
      <c r="AF559" s="355"/>
      <c r="AG559" s="355"/>
      <c r="AH559" s="355"/>
      <c r="AI559" s="355"/>
      <c r="AJ559" s="355"/>
      <c r="AK559" s="355"/>
      <c r="AL559" s="355"/>
      <c r="AM559" s="355"/>
      <c r="AN559" s="355"/>
      <c r="AO559" s="355"/>
      <c r="AP559" s="355"/>
      <c r="AQ559" s="355"/>
      <c r="AR559" s="355"/>
      <c r="AS559" s="355"/>
      <c r="AT559" s="356"/>
      <c r="AU559" s="356"/>
      <c r="AV559" s="355"/>
      <c r="AW559" s="355"/>
      <c r="AX559" s="356"/>
      <c r="AY559" s="357"/>
      <c r="AZ559" s="357"/>
      <c r="BA559" s="357"/>
      <c r="BB559" s="358"/>
      <c r="BC559" s="357"/>
      <c r="BD559" s="357"/>
      <c r="BE559" s="358"/>
      <c r="BF559" s="357"/>
      <c r="BG559" s="357"/>
      <c r="BH559" s="357"/>
      <c r="BI559" s="357"/>
      <c r="BJ559" s="357"/>
      <c r="BK559" s="357"/>
      <c r="BL559" s="357"/>
      <c r="BM559" s="358"/>
      <c r="BN559" s="358"/>
      <c r="BO559" s="358"/>
      <c r="BP559" s="358"/>
      <c r="BQ559" s="358"/>
      <c r="BR559" s="358"/>
      <c r="BS559" s="358"/>
      <c r="BT559" s="358"/>
      <c r="BU559" s="358"/>
      <c r="BV559" s="358"/>
      <c r="BW559" s="358"/>
      <c r="BX559" s="355"/>
    </row>
    <row r="560" spans="1:76" ht="19.5" customHeight="1">
      <c r="A560" s="356"/>
      <c r="B560" s="356"/>
      <c r="C560" s="356"/>
      <c r="D560" s="356"/>
      <c r="E560" s="356"/>
      <c r="F560" s="355"/>
      <c r="G560" s="356"/>
      <c r="H560" s="356"/>
      <c r="I560" s="355"/>
      <c r="J560" s="356"/>
      <c r="K560" s="355"/>
      <c r="L560" s="356"/>
      <c r="M560" s="355"/>
      <c r="N560" s="356"/>
      <c r="O560" s="355"/>
      <c r="P560" s="356"/>
      <c r="Q560" s="355"/>
      <c r="R560" s="355"/>
      <c r="S560" s="355"/>
      <c r="T560" s="355"/>
      <c r="U560" s="355"/>
      <c r="V560" s="355"/>
      <c r="W560" s="355"/>
      <c r="X560" s="355"/>
      <c r="Y560" s="355"/>
      <c r="Z560" s="355"/>
      <c r="AA560" s="355"/>
      <c r="AB560" s="355"/>
      <c r="AC560" s="355"/>
      <c r="AD560" s="355"/>
      <c r="AE560" s="355"/>
      <c r="AF560" s="355"/>
      <c r="AG560" s="355"/>
      <c r="AH560" s="355"/>
      <c r="AI560" s="355"/>
      <c r="AJ560" s="355"/>
      <c r="AK560" s="355"/>
      <c r="AL560" s="355"/>
      <c r="AM560" s="355"/>
      <c r="AN560" s="355"/>
      <c r="AO560" s="355"/>
      <c r="AP560" s="355"/>
      <c r="AQ560" s="355"/>
      <c r="AR560" s="355"/>
      <c r="AS560" s="355"/>
      <c r="AT560" s="356"/>
      <c r="AU560" s="356"/>
      <c r="AV560" s="355"/>
      <c r="AW560" s="355"/>
      <c r="AX560" s="356"/>
      <c r="AY560" s="357"/>
      <c r="AZ560" s="357"/>
      <c r="BA560" s="357"/>
      <c r="BB560" s="358"/>
      <c r="BC560" s="357"/>
      <c r="BD560" s="357"/>
      <c r="BE560" s="358"/>
      <c r="BF560" s="357"/>
      <c r="BG560" s="357"/>
      <c r="BH560" s="357"/>
      <c r="BI560" s="357"/>
      <c r="BJ560" s="357"/>
      <c r="BK560" s="357"/>
      <c r="BL560" s="357"/>
      <c r="BM560" s="358"/>
      <c r="BN560" s="358"/>
      <c r="BO560" s="358"/>
      <c r="BP560" s="358"/>
      <c r="BQ560" s="358"/>
      <c r="BR560" s="358"/>
      <c r="BS560" s="358"/>
      <c r="BT560" s="358"/>
      <c r="BU560" s="358"/>
      <c r="BV560" s="358"/>
      <c r="BW560" s="358"/>
      <c r="BX560" s="355"/>
    </row>
    <row r="561" spans="1:76" ht="19.5" customHeight="1">
      <c r="A561" s="356"/>
      <c r="B561" s="356"/>
      <c r="C561" s="356"/>
      <c r="D561" s="356"/>
      <c r="E561" s="356"/>
      <c r="F561" s="355"/>
      <c r="G561" s="356"/>
      <c r="H561" s="356"/>
      <c r="I561" s="355"/>
      <c r="J561" s="356"/>
      <c r="K561" s="355"/>
      <c r="L561" s="356"/>
      <c r="M561" s="355"/>
      <c r="N561" s="356"/>
      <c r="O561" s="355"/>
      <c r="P561" s="356"/>
      <c r="Q561" s="355"/>
      <c r="R561" s="355"/>
      <c r="S561" s="355"/>
      <c r="T561" s="355"/>
      <c r="U561" s="355"/>
      <c r="V561" s="355"/>
      <c r="W561" s="355"/>
      <c r="X561" s="355"/>
      <c r="Y561" s="355"/>
      <c r="Z561" s="355"/>
      <c r="AA561" s="355"/>
      <c r="AB561" s="355"/>
      <c r="AC561" s="355"/>
      <c r="AD561" s="355"/>
      <c r="AE561" s="355"/>
      <c r="AF561" s="355"/>
      <c r="AG561" s="355"/>
      <c r="AH561" s="355"/>
      <c r="AI561" s="355"/>
      <c r="AJ561" s="355"/>
      <c r="AK561" s="355"/>
      <c r="AL561" s="355"/>
      <c r="AM561" s="355"/>
      <c r="AN561" s="355"/>
      <c r="AO561" s="355"/>
      <c r="AP561" s="355"/>
      <c r="AQ561" s="355"/>
      <c r="AR561" s="355"/>
      <c r="AS561" s="355"/>
      <c r="AT561" s="356"/>
      <c r="AU561" s="356"/>
      <c r="AV561" s="355"/>
      <c r="AW561" s="355"/>
      <c r="AX561" s="356"/>
      <c r="AY561" s="357"/>
      <c r="AZ561" s="357"/>
      <c r="BA561" s="357"/>
      <c r="BB561" s="358"/>
      <c r="BC561" s="357"/>
      <c r="BD561" s="357"/>
      <c r="BE561" s="358"/>
      <c r="BF561" s="357"/>
      <c r="BG561" s="357"/>
      <c r="BH561" s="357"/>
      <c r="BI561" s="357"/>
      <c r="BJ561" s="357"/>
      <c r="BK561" s="357"/>
      <c r="BL561" s="357"/>
      <c r="BM561" s="358"/>
      <c r="BN561" s="358"/>
      <c r="BO561" s="358"/>
      <c r="BP561" s="358"/>
      <c r="BQ561" s="358"/>
      <c r="BR561" s="358"/>
      <c r="BS561" s="358"/>
      <c r="BT561" s="358"/>
      <c r="BU561" s="358"/>
      <c r="BV561" s="358"/>
      <c r="BW561" s="358"/>
      <c r="BX561" s="355"/>
    </row>
    <row r="562" spans="1:76" ht="19.5" customHeight="1">
      <c r="A562" s="356"/>
      <c r="B562" s="356"/>
      <c r="C562" s="356"/>
      <c r="D562" s="356"/>
      <c r="E562" s="356"/>
      <c r="F562" s="355"/>
      <c r="G562" s="356"/>
      <c r="H562" s="356"/>
      <c r="I562" s="355"/>
      <c r="J562" s="356"/>
      <c r="K562" s="355"/>
      <c r="L562" s="356"/>
      <c r="M562" s="355"/>
      <c r="N562" s="356"/>
      <c r="O562" s="355"/>
      <c r="P562" s="356"/>
      <c r="Q562" s="355"/>
      <c r="R562" s="355"/>
      <c r="S562" s="355"/>
      <c r="T562" s="355"/>
      <c r="U562" s="355"/>
      <c r="V562" s="355"/>
      <c r="W562" s="355"/>
      <c r="X562" s="355"/>
      <c r="Y562" s="355"/>
      <c r="Z562" s="355"/>
      <c r="AA562" s="355"/>
      <c r="AB562" s="355"/>
      <c r="AC562" s="355"/>
      <c r="AD562" s="355"/>
      <c r="AE562" s="355"/>
      <c r="AF562" s="355"/>
      <c r="AG562" s="355"/>
      <c r="AH562" s="355"/>
      <c r="AI562" s="355"/>
      <c r="AJ562" s="355"/>
      <c r="AK562" s="355"/>
      <c r="AL562" s="355"/>
      <c r="AM562" s="355"/>
      <c r="AN562" s="355"/>
      <c r="AO562" s="355"/>
      <c r="AP562" s="355"/>
      <c r="AQ562" s="355"/>
      <c r="AR562" s="355"/>
      <c r="AS562" s="355"/>
      <c r="AT562" s="356"/>
      <c r="AU562" s="356"/>
      <c r="AV562" s="355"/>
      <c r="AW562" s="355"/>
      <c r="AX562" s="356"/>
      <c r="AY562" s="357"/>
      <c r="AZ562" s="357"/>
      <c r="BA562" s="357"/>
      <c r="BB562" s="358"/>
      <c r="BC562" s="357"/>
      <c r="BD562" s="357"/>
      <c r="BE562" s="358"/>
      <c r="BF562" s="357"/>
      <c r="BG562" s="357"/>
      <c r="BH562" s="357"/>
      <c r="BI562" s="357"/>
      <c r="BJ562" s="357"/>
      <c r="BK562" s="357"/>
      <c r="BL562" s="357"/>
      <c r="BM562" s="358"/>
      <c r="BN562" s="358"/>
      <c r="BO562" s="358"/>
      <c r="BP562" s="358"/>
      <c r="BQ562" s="358"/>
      <c r="BR562" s="358"/>
      <c r="BS562" s="358"/>
      <c r="BT562" s="358"/>
      <c r="BU562" s="358"/>
      <c r="BV562" s="358"/>
      <c r="BW562" s="358"/>
      <c r="BX562" s="355"/>
    </row>
    <row r="563" spans="1:76" ht="19.5" customHeight="1">
      <c r="A563" s="356"/>
      <c r="B563" s="356"/>
      <c r="C563" s="356"/>
      <c r="D563" s="356"/>
      <c r="E563" s="356"/>
      <c r="F563" s="355"/>
      <c r="G563" s="356"/>
      <c r="H563" s="356"/>
      <c r="I563" s="355"/>
      <c r="J563" s="356"/>
      <c r="K563" s="355"/>
      <c r="L563" s="356"/>
      <c r="M563" s="355"/>
      <c r="N563" s="356"/>
      <c r="O563" s="355"/>
      <c r="P563" s="356"/>
      <c r="Q563" s="355"/>
      <c r="R563" s="355"/>
      <c r="S563" s="355"/>
      <c r="T563" s="355"/>
      <c r="U563" s="355"/>
      <c r="V563" s="355"/>
      <c r="W563" s="355"/>
      <c r="X563" s="355"/>
      <c r="Y563" s="355"/>
      <c r="Z563" s="355"/>
      <c r="AA563" s="355"/>
      <c r="AB563" s="355"/>
      <c r="AC563" s="355"/>
      <c r="AD563" s="355"/>
      <c r="AE563" s="355"/>
      <c r="AF563" s="355"/>
      <c r="AG563" s="355"/>
      <c r="AH563" s="355"/>
      <c r="AI563" s="355"/>
      <c r="AJ563" s="355"/>
      <c r="AK563" s="355"/>
      <c r="AL563" s="355"/>
      <c r="AM563" s="355"/>
      <c r="AN563" s="355"/>
      <c r="AO563" s="355"/>
      <c r="AP563" s="355"/>
      <c r="AQ563" s="355"/>
      <c r="AR563" s="355"/>
      <c r="AS563" s="355"/>
      <c r="AT563" s="356"/>
      <c r="AU563" s="356"/>
      <c r="AV563" s="355"/>
      <c r="AW563" s="355"/>
      <c r="AX563" s="356"/>
      <c r="AY563" s="357"/>
      <c r="AZ563" s="357"/>
      <c r="BA563" s="357"/>
      <c r="BB563" s="358"/>
      <c r="BC563" s="357"/>
      <c r="BD563" s="357"/>
      <c r="BE563" s="358"/>
      <c r="BF563" s="357"/>
      <c r="BG563" s="357"/>
      <c r="BH563" s="357"/>
      <c r="BI563" s="357"/>
      <c r="BJ563" s="357"/>
      <c r="BK563" s="357"/>
      <c r="BL563" s="357"/>
      <c r="BM563" s="358"/>
      <c r="BN563" s="358"/>
      <c r="BO563" s="358"/>
      <c r="BP563" s="358"/>
      <c r="BQ563" s="358"/>
      <c r="BR563" s="358"/>
      <c r="BS563" s="358"/>
      <c r="BT563" s="358"/>
      <c r="BU563" s="358"/>
      <c r="BV563" s="358"/>
      <c r="BW563" s="358"/>
      <c r="BX563" s="355"/>
    </row>
    <row r="564" spans="1:76" ht="19.5" customHeight="1">
      <c r="A564" s="356"/>
      <c r="B564" s="356"/>
      <c r="C564" s="356"/>
      <c r="D564" s="356"/>
      <c r="E564" s="356"/>
      <c r="F564" s="355"/>
      <c r="G564" s="356"/>
      <c r="H564" s="356"/>
      <c r="I564" s="355"/>
      <c r="J564" s="356"/>
      <c r="K564" s="355"/>
      <c r="L564" s="356"/>
      <c r="M564" s="355"/>
      <c r="N564" s="356"/>
      <c r="O564" s="355"/>
      <c r="P564" s="356"/>
      <c r="Q564" s="355"/>
      <c r="R564" s="355"/>
      <c r="S564" s="355"/>
      <c r="T564" s="355"/>
      <c r="U564" s="355"/>
      <c r="V564" s="355"/>
      <c r="W564" s="355"/>
      <c r="X564" s="355"/>
      <c r="Y564" s="355"/>
      <c r="Z564" s="355"/>
      <c r="AA564" s="355"/>
      <c r="AB564" s="355"/>
      <c r="AC564" s="355"/>
      <c r="AD564" s="355"/>
      <c r="AE564" s="355"/>
      <c r="AF564" s="355"/>
      <c r="AG564" s="355"/>
      <c r="AH564" s="355"/>
      <c r="AI564" s="355"/>
      <c r="AJ564" s="355"/>
      <c r="AK564" s="355"/>
      <c r="AL564" s="355"/>
      <c r="AM564" s="355"/>
      <c r="AN564" s="355"/>
      <c r="AO564" s="355"/>
      <c r="AP564" s="355"/>
      <c r="AQ564" s="355"/>
      <c r="AR564" s="355"/>
      <c r="AS564" s="355"/>
      <c r="AT564" s="356"/>
      <c r="AU564" s="356"/>
      <c r="AV564" s="355"/>
      <c r="AW564" s="355"/>
      <c r="AX564" s="356"/>
      <c r="AY564" s="357"/>
      <c r="AZ564" s="357"/>
      <c r="BA564" s="357"/>
      <c r="BB564" s="358"/>
      <c r="BC564" s="357"/>
      <c r="BD564" s="357"/>
      <c r="BE564" s="358"/>
      <c r="BF564" s="357"/>
      <c r="BG564" s="357"/>
      <c r="BH564" s="357"/>
      <c r="BI564" s="357"/>
      <c r="BJ564" s="357"/>
      <c r="BK564" s="357"/>
      <c r="BL564" s="357"/>
      <c r="BM564" s="358"/>
      <c r="BN564" s="358"/>
      <c r="BO564" s="358"/>
      <c r="BP564" s="358"/>
      <c r="BQ564" s="358"/>
      <c r="BR564" s="358"/>
      <c r="BS564" s="358"/>
      <c r="BT564" s="358"/>
      <c r="BU564" s="358"/>
      <c r="BV564" s="358"/>
      <c r="BW564" s="358"/>
      <c r="BX564" s="355"/>
    </row>
    <row r="565" spans="1:76" ht="19.5" customHeight="1">
      <c r="A565" s="356"/>
      <c r="B565" s="356"/>
      <c r="C565" s="356"/>
      <c r="D565" s="356"/>
      <c r="E565" s="356"/>
      <c r="F565" s="355"/>
      <c r="G565" s="356"/>
      <c r="H565" s="356"/>
      <c r="I565" s="355"/>
      <c r="J565" s="356"/>
      <c r="K565" s="355"/>
      <c r="L565" s="356"/>
      <c r="M565" s="355"/>
      <c r="N565" s="356"/>
      <c r="O565" s="355"/>
      <c r="P565" s="356"/>
      <c r="Q565" s="355"/>
      <c r="R565" s="355"/>
      <c r="S565" s="355"/>
      <c r="T565" s="355"/>
      <c r="U565" s="355"/>
      <c r="V565" s="355"/>
      <c r="W565" s="355"/>
      <c r="X565" s="355"/>
      <c r="Y565" s="355"/>
      <c r="Z565" s="355"/>
      <c r="AA565" s="355"/>
      <c r="AB565" s="355"/>
      <c r="AC565" s="355"/>
      <c r="AD565" s="355"/>
      <c r="AE565" s="355"/>
      <c r="AF565" s="355"/>
      <c r="AG565" s="355"/>
      <c r="AH565" s="355"/>
      <c r="AI565" s="355"/>
      <c r="AJ565" s="355"/>
      <c r="AK565" s="355"/>
      <c r="AL565" s="355"/>
      <c r="AM565" s="355"/>
      <c r="AN565" s="355"/>
      <c r="AO565" s="355"/>
      <c r="AP565" s="355"/>
      <c r="AQ565" s="355"/>
      <c r="AR565" s="355"/>
      <c r="AS565" s="355"/>
      <c r="AT565" s="356"/>
      <c r="AU565" s="356"/>
      <c r="AV565" s="355"/>
      <c r="AW565" s="355"/>
      <c r="AX565" s="356"/>
      <c r="AY565" s="357"/>
      <c r="AZ565" s="357"/>
      <c r="BA565" s="357"/>
      <c r="BB565" s="358"/>
      <c r="BC565" s="357"/>
      <c r="BD565" s="357"/>
      <c r="BE565" s="358"/>
      <c r="BF565" s="357"/>
      <c r="BG565" s="357"/>
      <c r="BH565" s="357"/>
      <c r="BI565" s="357"/>
      <c r="BJ565" s="357"/>
      <c r="BK565" s="357"/>
      <c r="BL565" s="357"/>
      <c r="BM565" s="358"/>
      <c r="BN565" s="358"/>
      <c r="BO565" s="358"/>
      <c r="BP565" s="358"/>
      <c r="BQ565" s="358"/>
      <c r="BR565" s="358"/>
      <c r="BS565" s="358"/>
      <c r="BT565" s="358"/>
      <c r="BU565" s="358"/>
      <c r="BV565" s="358"/>
      <c r="BW565" s="358"/>
      <c r="BX565" s="355"/>
    </row>
    <row r="566" spans="1:76" ht="19.5" customHeight="1">
      <c r="A566" s="356"/>
      <c r="B566" s="356"/>
      <c r="C566" s="356"/>
      <c r="D566" s="356"/>
      <c r="E566" s="356"/>
      <c r="F566" s="355"/>
      <c r="G566" s="356"/>
      <c r="H566" s="356"/>
      <c r="I566" s="355"/>
      <c r="J566" s="356"/>
      <c r="K566" s="355"/>
      <c r="L566" s="356"/>
      <c r="M566" s="355"/>
      <c r="N566" s="356"/>
      <c r="O566" s="355"/>
      <c r="P566" s="356"/>
      <c r="Q566" s="355"/>
      <c r="R566" s="355"/>
      <c r="S566" s="355"/>
      <c r="T566" s="355"/>
      <c r="U566" s="355"/>
      <c r="V566" s="355"/>
      <c r="W566" s="355"/>
      <c r="X566" s="355"/>
      <c r="Y566" s="355"/>
      <c r="Z566" s="355"/>
      <c r="AA566" s="355"/>
      <c r="AB566" s="355"/>
      <c r="AC566" s="355"/>
      <c r="AD566" s="355"/>
      <c r="AE566" s="355"/>
      <c r="AF566" s="355"/>
      <c r="AG566" s="355"/>
      <c r="AH566" s="355"/>
      <c r="AI566" s="355"/>
      <c r="AJ566" s="355"/>
      <c r="AK566" s="355"/>
      <c r="AL566" s="355"/>
      <c r="AM566" s="355"/>
      <c r="AN566" s="355"/>
      <c r="AO566" s="355"/>
      <c r="AP566" s="355"/>
      <c r="AQ566" s="355"/>
      <c r="AR566" s="355"/>
      <c r="AS566" s="355"/>
      <c r="AT566" s="356"/>
      <c r="AU566" s="356"/>
      <c r="AV566" s="355"/>
      <c r="AW566" s="355"/>
      <c r="AX566" s="356"/>
      <c r="AY566" s="357"/>
      <c r="AZ566" s="357"/>
      <c r="BA566" s="357"/>
      <c r="BB566" s="358"/>
      <c r="BC566" s="357"/>
      <c r="BD566" s="357"/>
      <c r="BE566" s="358"/>
      <c r="BF566" s="357"/>
      <c r="BG566" s="357"/>
      <c r="BH566" s="357"/>
      <c r="BI566" s="357"/>
      <c r="BJ566" s="357"/>
      <c r="BK566" s="357"/>
      <c r="BL566" s="357"/>
      <c r="BM566" s="358"/>
      <c r="BN566" s="358"/>
      <c r="BO566" s="358"/>
      <c r="BP566" s="358"/>
      <c r="BQ566" s="358"/>
      <c r="BR566" s="358"/>
      <c r="BS566" s="358"/>
      <c r="BT566" s="358"/>
      <c r="BU566" s="358"/>
      <c r="BV566" s="358"/>
      <c r="BW566" s="358"/>
      <c r="BX566" s="355"/>
    </row>
    <row r="567" spans="1:76" ht="19.5" customHeight="1">
      <c r="A567" s="356"/>
      <c r="B567" s="356"/>
      <c r="C567" s="356"/>
      <c r="D567" s="356"/>
      <c r="E567" s="356"/>
      <c r="F567" s="355"/>
      <c r="G567" s="356"/>
      <c r="H567" s="356"/>
      <c r="I567" s="355"/>
      <c r="J567" s="356"/>
      <c r="K567" s="355"/>
      <c r="L567" s="356"/>
      <c r="M567" s="355"/>
      <c r="N567" s="356"/>
      <c r="O567" s="355"/>
      <c r="P567" s="356"/>
      <c r="Q567" s="355"/>
      <c r="R567" s="355"/>
      <c r="S567" s="355"/>
      <c r="T567" s="355"/>
      <c r="U567" s="355"/>
      <c r="V567" s="355"/>
      <c r="W567" s="355"/>
      <c r="X567" s="355"/>
      <c r="Y567" s="355"/>
      <c r="Z567" s="355"/>
      <c r="AA567" s="355"/>
      <c r="AB567" s="355"/>
      <c r="AC567" s="355"/>
      <c r="AD567" s="355"/>
      <c r="AE567" s="355"/>
      <c r="AF567" s="355"/>
      <c r="AG567" s="355"/>
      <c r="AH567" s="355"/>
      <c r="AI567" s="355"/>
      <c r="AJ567" s="355"/>
      <c r="AK567" s="355"/>
      <c r="AL567" s="355"/>
      <c r="AM567" s="355"/>
      <c r="AN567" s="355"/>
      <c r="AO567" s="355"/>
      <c r="AP567" s="355"/>
      <c r="AQ567" s="355"/>
      <c r="AR567" s="355"/>
      <c r="AS567" s="355"/>
      <c r="AT567" s="356"/>
      <c r="AU567" s="356"/>
      <c r="AV567" s="355"/>
      <c r="AW567" s="355"/>
      <c r="AX567" s="356"/>
      <c r="AY567" s="357"/>
      <c r="AZ567" s="357"/>
      <c r="BA567" s="357"/>
      <c r="BB567" s="358"/>
      <c r="BC567" s="357"/>
      <c r="BD567" s="357"/>
      <c r="BE567" s="358"/>
      <c r="BF567" s="357"/>
      <c r="BG567" s="357"/>
      <c r="BH567" s="357"/>
      <c r="BI567" s="357"/>
      <c r="BJ567" s="357"/>
      <c r="BK567" s="357"/>
      <c r="BL567" s="357"/>
      <c r="BM567" s="358"/>
      <c r="BN567" s="358"/>
      <c r="BO567" s="358"/>
      <c r="BP567" s="358"/>
      <c r="BQ567" s="358"/>
      <c r="BR567" s="358"/>
      <c r="BS567" s="358"/>
      <c r="BT567" s="358"/>
      <c r="BU567" s="358"/>
      <c r="BV567" s="358"/>
      <c r="BW567" s="358"/>
      <c r="BX567" s="355"/>
    </row>
    <row r="568" spans="1:76" ht="19.5" customHeight="1">
      <c r="A568" s="356"/>
      <c r="B568" s="356"/>
      <c r="C568" s="356"/>
      <c r="D568" s="356"/>
      <c r="E568" s="356"/>
      <c r="F568" s="355"/>
      <c r="G568" s="356"/>
      <c r="H568" s="356"/>
      <c r="I568" s="355"/>
      <c r="J568" s="356"/>
      <c r="K568" s="355"/>
      <c r="L568" s="356"/>
      <c r="M568" s="355"/>
      <c r="N568" s="356"/>
      <c r="O568" s="355"/>
      <c r="P568" s="356"/>
      <c r="Q568" s="355"/>
      <c r="R568" s="355"/>
      <c r="S568" s="355"/>
      <c r="T568" s="355"/>
      <c r="U568" s="355"/>
      <c r="V568" s="355"/>
      <c r="W568" s="355"/>
      <c r="X568" s="355"/>
      <c r="Y568" s="355"/>
      <c r="Z568" s="355"/>
      <c r="AA568" s="355"/>
      <c r="AB568" s="355"/>
      <c r="AC568" s="355"/>
      <c r="AD568" s="355"/>
      <c r="AE568" s="355"/>
      <c r="AF568" s="355"/>
      <c r="AG568" s="355"/>
      <c r="AH568" s="355"/>
      <c r="AI568" s="355"/>
      <c r="AJ568" s="355"/>
      <c r="AK568" s="355"/>
      <c r="AL568" s="355"/>
      <c r="AM568" s="355"/>
      <c r="AN568" s="355"/>
      <c r="AO568" s="355"/>
      <c r="AP568" s="355"/>
      <c r="AQ568" s="355"/>
      <c r="AR568" s="355"/>
      <c r="AS568" s="355"/>
      <c r="AT568" s="356"/>
      <c r="AU568" s="356"/>
      <c r="AV568" s="355"/>
      <c r="AW568" s="355"/>
      <c r="AX568" s="356"/>
      <c r="AY568" s="357"/>
      <c r="AZ568" s="357"/>
      <c r="BA568" s="357"/>
      <c r="BB568" s="358"/>
      <c r="BC568" s="357"/>
      <c r="BD568" s="357"/>
      <c r="BE568" s="358"/>
      <c r="BF568" s="357"/>
      <c r="BG568" s="357"/>
      <c r="BH568" s="357"/>
      <c r="BI568" s="357"/>
      <c r="BJ568" s="357"/>
      <c r="BK568" s="357"/>
      <c r="BL568" s="357"/>
      <c r="BM568" s="358"/>
      <c r="BN568" s="358"/>
      <c r="BO568" s="358"/>
      <c r="BP568" s="358"/>
      <c r="BQ568" s="358"/>
      <c r="BR568" s="358"/>
      <c r="BS568" s="358"/>
      <c r="BT568" s="358"/>
      <c r="BU568" s="358"/>
      <c r="BV568" s="358"/>
      <c r="BW568" s="358"/>
      <c r="BX568" s="355"/>
    </row>
    <row r="569" spans="1:76" ht="19.5" customHeight="1">
      <c r="A569" s="356"/>
      <c r="B569" s="356"/>
      <c r="C569" s="356"/>
      <c r="D569" s="356"/>
      <c r="E569" s="356"/>
      <c r="F569" s="355"/>
      <c r="G569" s="356"/>
      <c r="H569" s="356"/>
      <c r="I569" s="355"/>
      <c r="J569" s="356"/>
      <c r="K569" s="355"/>
      <c r="L569" s="356"/>
      <c r="M569" s="355"/>
      <c r="N569" s="356"/>
      <c r="O569" s="355"/>
      <c r="P569" s="356"/>
      <c r="Q569" s="355"/>
      <c r="R569" s="355"/>
      <c r="S569" s="355"/>
      <c r="T569" s="355"/>
      <c r="U569" s="355"/>
      <c r="V569" s="355"/>
      <c r="W569" s="355"/>
      <c r="X569" s="355"/>
      <c r="Y569" s="355"/>
      <c r="Z569" s="355"/>
      <c r="AA569" s="355"/>
      <c r="AB569" s="355"/>
      <c r="AC569" s="355"/>
      <c r="AD569" s="355"/>
      <c r="AE569" s="355"/>
      <c r="AF569" s="355"/>
      <c r="AG569" s="355"/>
      <c r="AH569" s="355"/>
      <c r="AI569" s="355"/>
      <c r="AJ569" s="355"/>
      <c r="AK569" s="355"/>
      <c r="AL569" s="355"/>
      <c r="AM569" s="355"/>
      <c r="AN569" s="355"/>
      <c r="AO569" s="355"/>
      <c r="AP569" s="355"/>
      <c r="AQ569" s="355"/>
      <c r="AR569" s="355"/>
      <c r="AS569" s="355"/>
      <c r="AT569" s="356"/>
      <c r="AU569" s="356"/>
      <c r="AV569" s="355"/>
      <c r="AW569" s="355"/>
      <c r="AX569" s="356"/>
      <c r="AY569" s="357"/>
      <c r="AZ569" s="357"/>
      <c r="BA569" s="357"/>
      <c r="BB569" s="358"/>
      <c r="BC569" s="357"/>
      <c r="BD569" s="357"/>
      <c r="BE569" s="358"/>
      <c r="BF569" s="357"/>
      <c r="BG569" s="357"/>
      <c r="BH569" s="357"/>
      <c r="BI569" s="357"/>
      <c r="BJ569" s="357"/>
      <c r="BK569" s="357"/>
      <c r="BL569" s="357"/>
      <c r="BM569" s="358"/>
      <c r="BN569" s="358"/>
      <c r="BO569" s="358"/>
      <c r="BP569" s="358"/>
      <c r="BQ569" s="358"/>
      <c r="BR569" s="358"/>
      <c r="BS569" s="358"/>
      <c r="BT569" s="358"/>
      <c r="BU569" s="358"/>
      <c r="BV569" s="358"/>
      <c r="BW569" s="358"/>
      <c r="BX569" s="355"/>
    </row>
    <row r="570" spans="1:76" ht="19.5" customHeight="1">
      <c r="A570" s="356"/>
      <c r="B570" s="356"/>
      <c r="C570" s="356"/>
      <c r="D570" s="356"/>
      <c r="E570" s="356"/>
      <c r="F570" s="355"/>
      <c r="G570" s="356"/>
      <c r="H570" s="356"/>
      <c r="I570" s="355"/>
      <c r="J570" s="356"/>
      <c r="K570" s="355"/>
      <c r="L570" s="356"/>
      <c r="M570" s="355"/>
      <c r="N570" s="356"/>
      <c r="O570" s="355"/>
      <c r="P570" s="356"/>
      <c r="Q570" s="355"/>
      <c r="R570" s="355"/>
      <c r="S570" s="355"/>
      <c r="T570" s="355"/>
      <c r="U570" s="355"/>
      <c r="V570" s="355"/>
      <c r="W570" s="355"/>
      <c r="X570" s="355"/>
      <c r="Y570" s="355"/>
      <c r="Z570" s="355"/>
      <c r="AA570" s="355"/>
      <c r="AB570" s="355"/>
      <c r="AC570" s="355"/>
      <c r="AD570" s="355"/>
      <c r="AE570" s="355"/>
      <c r="AF570" s="355"/>
      <c r="AG570" s="355"/>
      <c r="AH570" s="355"/>
      <c r="AI570" s="355"/>
      <c r="AJ570" s="355"/>
      <c r="AK570" s="355"/>
      <c r="AL570" s="355"/>
      <c r="AM570" s="355"/>
      <c r="AN570" s="355"/>
      <c r="AO570" s="355"/>
      <c r="AP570" s="355"/>
      <c r="AQ570" s="355"/>
      <c r="AR570" s="355"/>
      <c r="AS570" s="355"/>
      <c r="AT570" s="356"/>
      <c r="AU570" s="356"/>
      <c r="AV570" s="355"/>
      <c r="AW570" s="355"/>
      <c r="AX570" s="356"/>
      <c r="AY570" s="357"/>
      <c r="AZ570" s="357"/>
      <c r="BA570" s="357"/>
      <c r="BB570" s="358"/>
      <c r="BC570" s="357"/>
      <c r="BD570" s="357"/>
      <c r="BE570" s="358"/>
      <c r="BF570" s="357"/>
      <c r="BG570" s="357"/>
      <c r="BH570" s="357"/>
      <c r="BI570" s="357"/>
      <c r="BJ570" s="357"/>
      <c r="BK570" s="357"/>
      <c r="BL570" s="357"/>
      <c r="BM570" s="358"/>
      <c r="BN570" s="358"/>
      <c r="BO570" s="358"/>
      <c r="BP570" s="358"/>
      <c r="BQ570" s="358"/>
      <c r="BR570" s="358"/>
      <c r="BS570" s="358"/>
      <c r="BT570" s="358"/>
      <c r="BU570" s="358"/>
      <c r="BV570" s="358"/>
      <c r="BW570" s="358"/>
      <c r="BX570" s="355"/>
    </row>
    <row r="571" spans="1:76" ht="19.5" customHeight="1">
      <c r="A571" s="356"/>
      <c r="B571" s="356"/>
      <c r="C571" s="356"/>
      <c r="D571" s="356"/>
      <c r="E571" s="356"/>
      <c r="F571" s="355"/>
      <c r="G571" s="356"/>
      <c r="H571" s="356"/>
      <c r="I571" s="355"/>
      <c r="J571" s="356"/>
      <c r="K571" s="355"/>
      <c r="L571" s="356"/>
      <c r="M571" s="355"/>
      <c r="N571" s="356"/>
      <c r="O571" s="355"/>
      <c r="P571" s="356"/>
      <c r="Q571" s="355"/>
      <c r="R571" s="355"/>
      <c r="S571" s="355"/>
      <c r="T571" s="355"/>
      <c r="U571" s="355"/>
      <c r="V571" s="355"/>
      <c r="W571" s="355"/>
      <c r="X571" s="355"/>
      <c r="Y571" s="355"/>
      <c r="Z571" s="355"/>
      <c r="AA571" s="355"/>
      <c r="AB571" s="355"/>
      <c r="AC571" s="355"/>
      <c r="AD571" s="355"/>
      <c r="AE571" s="355"/>
      <c r="AF571" s="355"/>
      <c r="AG571" s="355"/>
      <c r="AH571" s="355"/>
      <c r="AI571" s="355"/>
      <c r="AJ571" s="355"/>
      <c r="AK571" s="355"/>
      <c r="AL571" s="355"/>
      <c r="AM571" s="355"/>
      <c r="AN571" s="355"/>
      <c r="AO571" s="355"/>
      <c r="AP571" s="355"/>
      <c r="AQ571" s="355"/>
      <c r="AR571" s="355"/>
      <c r="AS571" s="355"/>
      <c r="AT571" s="356"/>
      <c r="AU571" s="356"/>
      <c r="AV571" s="355"/>
      <c r="AW571" s="355"/>
      <c r="AX571" s="356"/>
      <c r="AY571" s="357"/>
      <c r="AZ571" s="357"/>
      <c r="BA571" s="357"/>
      <c r="BB571" s="358"/>
      <c r="BC571" s="357"/>
      <c r="BD571" s="357"/>
      <c r="BE571" s="358"/>
      <c r="BF571" s="357"/>
      <c r="BG571" s="357"/>
      <c r="BH571" s="357"/>
      <c r="BI571" s="357"/>
      <c r="BJ571" s="357"/>
      <c r="BK571" s="357"/>
      <c r="BL571" s="357"/>
      <c r="BM571" s="358"/>
      <c r="BN571" s="358"/>
      <c r="BO571" s="358"/>
      <c r="BP571" s="358"/>
      <c r="BQ571" s="358"/>
      <c r="BR571" s="358"/>
      <c r="BS571" s="358"/>
      <c r="BT571" s="358"/>
      <c r="BU571" s="358"/>
      <c r="BV571" s="358"/>
      <c r="BW571" s="358"/>
      <c r="BX571" s="355"/>
    </row>
    <row r="572" spans="1:76" ht="19.5" customHeight="1">
      <c r="A572" s="356"/>
      <c r="B572" s="356"/>
      <c r="C572" s="356"/>
      <c r="D572" s="356"/>
      <c r="E572" s="356"/>
      <c r="F572" s="355"/>
      <c r="G572" s="356"/>
      <c r="H572" s="356"/>
      <c r="I572" s="355"/>
      <c r="J572" s="356"/>
      <c r="K572" s="355"/>
      <c r="L572" s="356"/>
      <c r="M572" s="355"/>
      <c r="N572" s="356"/>
      <c r="O572" s="355"/>
      <c r="P572" s="356"/>
      <c r="Q572" s="355"/>
      <c r="R572" s="355"/>
      <c r="S572" s="355"/>
      <c r="T572" s="355"/>
      <c r="U572" s="355"/>
      <c r="V572" s="355"/>
      <c r="W572" s="355"/>
      <c r="X572" s="355"/>
      <c r="Y572" s="355"/>
      <c r="Z572" s="355"/>
      <c r="AA572" s="355"/>
      <c r="AB572" s="355"/>
      <c r="AC572" s="355"/>
      <c r="AD572" s="355"/>
      <c r="AE572" s="355"/>
      <c r="AF572" s="355"/>
      <c r="AG572" s="355"/>
      <c r="AH572" s="355"/>
      <c r="AI572" s="355"/>
      <c r="AJ572" s="355"/>
      <c r="AK572" s="355"/>
      <c r="AL572" s="355"/>
      <c r="AM572" s="355"/>
      <c r="AN572" s="355"/>
      <c r="AO572" s="355"/>
      <c r="AP572" s="355"/>
      <c r="AQ572" s="355"/>
      <c r="AR572" s="355"/>
      <c r="AS572" s="355"/>
      <c r="AT572" s="356"/>
      <c r="AU572" s="356"/>
      <c r="AV572" s="355"/>
      <c r="AW572" s="355"/>
      <c r="AX572" s="356"/>
      <c r="AY572" s="357"/>
      <c r="AZ572" s="357"/>
      <c r="BA572" s="357"/>
      <c r="BB572" s="358"/>
      <c r="BC572" s="357"/>
      <c r="BD572" s="357"/>
      <c r="BE572" s="358"/>
      <c r="BF572" s="357"/>
      <c r="BG572" s="357"/>
      <c r="BH572" s="357"/>
      <c r="BI572" s="357"/>
      <c r="BJ572" s="357"/>
      <c r="BK572" s="357"/>
      <c r="BL572" s="357"/>
      <c r="BM572" s="358"/>
      <c r="BN572" s="358"/>
      <c r="BO572" s="358"/>
      <c r="BP572" s="358"/>
      <c r="BQ572" s="358"/>
      <c r="BR572" s="358"/>
      <c r="BS572" s="358"/>
      <c r="BT572" s="358"/>
      <c r="BU572" s="358"/>
      <c r="BV572" s="358"/>
      <c r="BW572" s="358"/>
      <c r="BX572" s="355"/>
    </row>
    <row r="573" spans="1:76" ht="19.5" customHeight="1">
      <c r="A573" s="356"/>
      <c r="B573" s="356"/>
      <c r="C573" s="356"/>
      <c r="D573" s="356"/>
      <c r="E573" s="356"/>
      <c r="F573" s="355"/>
      <c r="G573" s="356"/>
      <c r="H573" s="356"/>
      <c r="I573" s="355"/>
      <c r="J573" s="356"/>
      <c r="K573" s="355"/>
      <c r="L573" s="356"/>
      <c r="M573" s="355"/>
      <c r="N573" s="356"/>
      <c r="O573" s="355"/>
      <c r="P573" s="356"/>
      <c r="Q573" s="355"/>
      <c r="R573" s="355"/>
      <c r="S573" s="355"/>
      <c r="T573" s="355"/>
      <c r="U573" s="355"/>
      <c r="V573" s="355"/>
      <c r="W573" s="355"/>
      <c r="X573" s="355"/>
      <c r="Y573" s="355"/>
      <c r="Z573" s="355"/>
      <c r="AA573" s="355"/>
      <c r="AB573" s="355"/>
      <c r="AC573" s="355"/>
      <c r="AD573" s="355"/>
      <c r="AE573" s="355"/>
      <c r="AF573" s="355"/>
      <c r="AG573" s="355"/>
      <c r="AH573" s="355"/>
      <c r="AI573" s="355"/>
      <c r="AJ573" s="355"/>
      <c r="AK573" s="355"/>
      <c r="AL573" s="355"/>
      <c r="AM573" s="355"/>
      <c r="AN573" s="355"/>
      <c r="AO573" s="355"/>
      <c r="AP573" s="355"/>
      <c r="AQ573" s="355"/>
      <c r="AR573" s="355"/>
      <c r="AS573" s="355"/>
      <c r="AT573" s="356"/>
      <c r="AU573" s="356"/>
      <c r="AV573" s="355"/>
      <c r="AW573" s="355"/>
      <c r="AX573" s="356"/>
      <c r="AY573" s="357"/>
      <c r="AZ573" s="357"/>
      <c r="BA573" s="357"/>
      <c r="BB573" s="358"/>
      <c r="BC573" s="357"/>
      <c r="BD573" s="357"/>
      <c r="BE573" s="358"/>
      <c r="BF573" s="357"/>
      <c r="BG573" s="357"/>
      <c r="BH573" s="357"/>
      <c r="BI573" s="357"/>
      <c r="BJ573" s="357"/>
      <c r="BK573" s="357"/>
      <c r="BL573" s="357"/>
      <c r="BM573" s="358"/>
      <c r="BN573" s="358"/>
      <c r="BO573" s="358"/>
      <c r="BP573" s="358"/>
      <c r="BQ573" s="358"/>
      <c r="BR573" s="358"/>
      <c r="BS573" s="358"/>
      <c r="BT573" s="358"/>
      <c r="BU573" s="358"/>
      <c r="BV573" s="358"/>
      <c r="BW573" s="358"/>
      <c r="BX573" s="355"/>
    </row>
    <row r="574" spans="1:76" ht="19.5" customHeight="1">
      <c r="A574" s="356"/>
      <c r="B574" s="356"/>
      <c r="C574" s="356"/>
      <c r="D574" s="356"/>
      <c r="E574" s="356"/>
      <c r="F574" s="355"/>
      <c r="G574" s="356"/>
      <c r="H574" s="356"/>
      <c r="I574" s="355"/>
      <c r="J574" s="356"/>
      <c r="K574" s="355"/>
      <c r="L574" s="356"/>
      <c r="M574" s="355"/>
      <c r="N574" s="356"/>
      <c r="O574" s="355"/>
      <c r="P574" s="356"/>
      <c r="Q574" s="355"/>
      <c r="R574" s="355"/>
      <c r="S574" s="355"/>
      <c r="T574" s="355"/>
      <c r="U574" s="355"/>
      <c r="V574" s="355"/>
      <c r="W574" s="355"/>
      <c r="X574" s="355"/>
      <c r="Y574" s="355"/>
      <c r="Z574" s="355"/>
      <c r="AA574" s="355"/>
      <c r="AB574" s="355"/>
      <c r="AC574" s="355"/>
      <c r="AD574" s="355"/>
      <c r="AE574" s="355"/>
      <c r="AF574" s="355"/>
      <c r="AG574" s="355"/>
      <c r="AH574" s="355"/>
      <c r="AI574" s="355"/>
      <c r="AJ574" s="355"/>
      <c r="AK574" s="355"/>
      <c r="AL574" s="355"/>
      <c r="AM574" s="355"/>
      <c r="AN574" s="355"/>
      <c r="AO574" s="355"/>
      <c r="AP574" s="355"/>
      <c r="AQ574" s="355"/>
      <c r="AR574" s="355"/>
      <c r="AS574" s="355"/>
      <c r="AT574" s="356"/>
      <c r="AU574" s="356"/>
      <c r="AV574" s="355"/>
      <c r="AW574" s="355"/>
      <c r="AX574" s="356"/>
      <c r="AY574" s="357"/>
      <c r="AZ574" s="357"/>
      <c r="BA574" s="357"/>
      <c r="BB574" s="358"/>
      <c r="BC574" s="357"/>
      <c r="BD574" s="357"/>
      <c r="BE574" s="358"/>
      <c r="BF574" s="357"/>
      <c r="BG574" s="357"/>
      <c r="BH574" s="357"/>
      <c r="BI574" s="357"/>
      <c r="BJ574" s="357"/>
      <c r="BK574" s="357"/>
      <c r="BL574" s="357"/>
      <c r="BM574" s="358"/>
      <c r="BN574" s="358"/>
      <c r="BO574" s="358"/>
      <c r="BP574" s="358"/>
      <c r="BQ574" s="358"/>
      <c r="BR574" s="358"/>
      <c r="BS574" s="358"/>
      <c r="BT574" s="358"/>
      <c r="BU574" s="358"/>
      <c r="BV574" s="358"/>
      <c r="BW574" s="358"/>
      <c r="BX574" s="355"/>
    </row>
    <row r="575" spans="1:76" ht="19.5" customHeight="1">
      <c r="A575" s="356"/>
      <c r="B575" s="356"/>
      <c r="C575" s="356"/>
      <c r="D575" s="356"/>
      <c r="E575" s="356"/>
      <c r="F575" s="355"/>
      <c r="G575" s="356"/>
      <c r="H575" s="356"/>
      <c r="I575" s="355"/>
      <c r="J575" s="356"/>
      <c r="K575" s="355"/>
      <c r="L575" s="356"/>
      <c r="M575" s="355"/>
      <c r="N575" s="356"/>
      <c r="O575" s="355"/>
      <c r="P575" s="356"/>
      <c r="Q575" s="355"/>
      <c r="R575" s="355"/>
      <c r="S575" s="355"/>
      <c r="T575" s="355"/>
      <c r="U575" s="355"/>
      <c r="V575" s="355"/>
      <c r="W575" s="355"/>
      <c r="X575" s="355"/>
      <c r="Y575" s="355"/>
      <c r="Z575" s="355"/>
      <c r="AA575" s="355"/>
      <c r="AB575" s="355"/>
      <c r="AC575" s="355"/>
      <c r="AD575" s="355"/>
      <c r="AE575" s="355"/>
      <c r="AF575" s="355"/>
      <c r="AG575" s="355"/>
      <c r="AH575" s="355"/>
      <c r="AI575" s="355"/>
      <c r="AJ575" s="355"/>
      <c r="AK575" s="355"/>
      <c r="AL575" s="355"/>
      <c r="AM575" s="355"/>
      <c r="AN575" s="355"/>
      <c r="AO575" s="355"/>
      <c r="AP575" s="355"/>
      <c r="AQ575" s="355"/>
      <c r="AR575" s="355"/>
      <c r="AS575" s="355"/>
      <c r="AT575" s="356"/>
      <c r="AU575" s="356"/>
      <c r="AV575" s="355"/>
      <c r="AW575" s="355"/>
      <c r="AX575" s="356"/>
      <c r="AY575" s="357"/>
      <c r="AZ575" s="357"/>
      <c r="BA575" s="357"/>
      <c r="BB575" s="358"/>
      <c r="BC575" s="357"/>
      <c r="BD575" s="357"/>
      <c r="BE575" s="358"/>
      <c r="BF575" s="357"/>
      <c r="BG575" s="357"/>
      <c r="BH575" s="357"/>
      <c r="BI575" s="357"/>
      <c r="BJ575" s="357"/>
      <c r="BK575" s="357"/>
      <c r="BL575" s="357"/>
      <c r="BM575" s="358"/>
      <c r="BN575" s="358"/>
      <c r="BO575" s="358"/>
      <c r="BP575" s="358"/>
      <c r="BQ575" s="358"/>
      <c r="BR575" s="358"/>
      <c r="BS575" s="358"/>
      <c r="BT575" s="358"/>
      <c r="BU575" s="358"/>
      <c r="BV575" s="358"/>
      <c r="BW575" s="358"/>
      <c r="BX575" s="355"/>
    </row>
    <row r="576" spans="1:76" ht="19.5" customHeight="1">
      <c r="A576" s="356"/>
      <c r="B576" s="356"/>
      <c r="C576" s="356"/>
      <c r="D576" s="356"/>
      <c r="E576" s="356"/>
      <c r="F576" s="355"/>
      <c r="G576" s="356"/>
      <c r="H576" s="356"/>
      <c r="I576" s="355"/>
      <c r="J576" s="356"/>
      <c r="K576" s="355"/>
      <c r="L576" s="356"/>
      <c r="M576" s="355"/>
      <c r="N576" s="356"/>
      <c r="O576" s="355"/>
      <c r="P576" s="356"/>
      <c r="Q576" s="355"/>
      <c r="R576" s="355"/>
      <c r="S576" s="355"/>
      <c r="T576" s="355"/>
      <c r="U576" s="355"/>
      <c r="V576" s="355"/>
      <c r="W576" s="355"/>
      <c r="X576" s="355"/>
      <c r="Y576" s="355"/>
      <c r="Z576" s="355"/>
      <c r="AA576" s="355"/>
      <c r="AB576" s="355"/>
      <c r="AC576" s="355"/>
      <c r="AD576" s="355"/>
      <c r="AE576" s="355"/>
      <c r="AF576" s="355"/>
      <c r="AG576" s="355"/>
      <c r="AH576" s="355"/>
      <c r="AI576" s="355"/>
      <c r="AJ576" s="355"/>
      <c r="AK576" s="355"/>
      <c r="AL576" s="355"/>
      <c r="AM576" s="355"/>
      <c r="AN576" s="355"/>
      <c r="AO576" s="355"/>
      <c r="AP576" s="355"/>
      <c r="AQ576" s="355"/>
      <c r="AR576" s="355"/>
      <c r="AS576" s="355"/>
      <c r="AT576" s="356"/>
      <c r="AU576" s="356"/>
      <c r="AV576" s="355"/>
      <c r="AW576" s="355"/>
      <c r="AX576" s="356"/>
      <c r="AY576" s="357"/>
      <c r="AZ576" s="357"/>
      <c r="BA576" s="357"/>
      <c r="BB576" s="358"/>
      <c r="BC576" s="357"/>
      <c r="BD576" s="357"/>
      <c r="BE576" s="358"/>
      <c r="BF576" s="357"/>
      <c r="BG576" s="357"/>
      <c r="BH576" s="357"/>
      <c r="BI576" s="357"/>
      <c r="BJ576" s="357"/>
      <c r="BK576" s="357"/>
      <c r="BL576" s="357"/>
      <c r="BM576" s="358"/>
      <c r="BN576" s="358"/>
      <c r="BO576" s="358"/>
      <c r="BP576" s="358"/>
      <c r="BQ576" s="358"/>
      <c r="BR576" s="358"/>
      <c r="BS576" s="358"/>
      <c r="BT576" s="358"/>
      <c r="BU576" s="358"/>
      <c r="BV576" s="358"/>
      <c r="BW576" s="358"/>
      <c r="BX576" s="355"/>
    </row>
    <row r="577" spans="1:76" ht="19.5" customHeight="1">
      <c r="A577" s="356"/>
      <c r="B577" s="356"/>
      <c r="C577" s="356"/>
      <c r="D577" s="356"/>
      <c r="E577" s="356"/>
      <c r="F577" s="355"/>
      <c r="G577" s="356"/>
      <c r="H577" s="356"/>
      <c r="I577" s="355"/>
      <c r="J577" s="356"/>
      <c r="K577" s="355"/>
      <c r="L577" s="356"/>
      <c r="M577" s="355"/>
      <c r="N577" s="356"/>
      <c r="O577" s="355"/>
      <c r="P577" s="356"/>
      <c r="Q577" s="355"/>
      <c r="R577" s="355"/>
      <c r="S577" s="355"/>
      <c r="T577" s="355"/>
      <c r="U577" s="355"/>
      <c r="V577" s="355"/>
      <c r="W577" s="355"/>
      <c r="X577" s="355"/>
      <c r="Y577" s="355"/>
      <c r="Z577" s="355"/>
      <c r="AA577" s="355"/>
      <c r="AB577" s="355"/>
      <c r="AC577" s="355"/>
      <c r="AD577" s="355"/>
      <c r="AE577" s="355"/>
      <c r="AF577" s="355"/>
      <c r="AG577" s="355"/>
      <c r="AH577" s="355"/>
      <c r="AI577" s="355"/>
      <c r="AJ577" s="355"/>
      <c r="AK577" s="355"/>
      <c r="AL577" s="355"/>
      <c r="AM577" s="355"/>
      <c r="AN577" s="355"/>
      <c r="AO577" s="355"/>
      <c r="AP577" s="355"/>
      <c r="AQ577" s="355"/>
      <c r="AR577" s="355"/>
      <c r="AS577" s="355"/>
      <c r="AT577" s="356"/>
      <c r="AU577" s="356"/>
      <c r="AV577" s="355"/>
      <c r="AW577" s="355"/>
      <c r="AX577" s="356"/>
      <c r="AY577" s="357"/>
      <c r="AZ577" s="357"/>
      <c r="BA577" s="357"/>
      <c r="BB577" s="358"/>
      <c r="BC577" s="357"/>
      <c r="BD577" s="357"/>
      <c r="BE577" s="358"/>
      <c r="BF577" s="357"/>
      <c r="BG577" s="357"/>
      <c r="BH577" s="357"/>
      <c r="BI577" s="357"/>
      <c r="BJ577" s="357"/>
      <c r="BK577" s="357"/>
      <c r="BL577" s="357"/>
      <c r="BM577" s="358"/>
      <c r="BN577" s="358"/>
      <c r="BO577" s="358"/>
      <c r="BP577" s="358"/>
      <c r="BQ577" s="358"/>
      <c r="BR577" s="358"/>
      <c r="BS577" s="358"/>
      <c r="BT577" s="358"/>
      <c r="BU577" s="358"/>
      <c r="BV577" s="358"/>
      <c r="BW577" s="358"/>
      <c r="BX577" s="355"/>
    </row>
    <row r="578" spans="1:76" ht="19.5" customHeight="1">
      <c r="A578" s="356"/>
      <c r="B578" s="356"/>
      <c r="C578" s="356"/>
      <c r="D578" s="356"/>
      <c r="E578" s="356"/>
      <c r="F578" s="355"/>
      <c r="G578" s="356"/>
      <c r="H578" s="356"/>
      <c r="I578" s="355"/>
      <c r="J578" s="356"/>
      <c r="K578" s="355"/>
      <c r="L578" s="356"/>
      <c r="M578" s="355"/>
      <c r="N578" s="356"/>
      <c r="O578" s="355"/>
      <c r="P578" s="356"/>
      <c r="Q578" s="355"/>
      <c r="R578" s="355"/>
      <c r="S578" s="355"/>
      <c r="T578" s="355"/>
      <c r="U578" s="355"/>
      <c r="V578" s="355"/>
      <c r="W578" s="355"/>
      <c r="X578" s="355"/>
      <c r="Y578" s="355"/>
      <c r="Z578" s="355"/>
      <c r="AA578" s="355"/>
      <c r="AB578" s="355"/>
      <c r="AC578" s="355"/>
      <c r="AD578" s="355"/>
      <c r="AE578" s="355"/>
      <c r="AF578" s="355"/>
      <c r="AG578" s="355"/>
      <c r="AH578" s="355"/>
      <c r="AI578" s="355"/>
      <c r="AJ578" s="355"/>
      <c r="AK578" s="355"/>
      <c r="AL578" s="355"/>
      <c r="AM578" s="355"/>
      <c r="AN578" s="355"/>
      <c r="AO578" s="355"/>
      <c r="AP578" s="355"/>
      <c r="AQ578" s="355"/>
      <c r="AR578" s="355"/>
      <c r="AS578" s="355"/>
      <c r="AT578" s="356"/>
      <c r="AU578" s="356"/>
      <c r="AV578" s="355"/>
      <c r="AW578" s="355"/>
      <c r="AX578" s="356"/>
      <c r="AY578" s="357"/>
      <c r="AZ578" s="357"/>
      <c r="BA578" s="357"/>
      <c r="BB578" s="358"/>
      <c r="BC578" s="357"/>
      <c r="BD578" s="357"/>
      <c r="BE578" s="358"/>
      <c r="BF578" s="357"/>
      <c r="BG578" s="357"/>
      <c r="BH578" s="357"/>
      <c r="BI578" s="357"/>
      <c r="BJ578" s="357"/>
      <c r="BK578" s="357"/>
      <c r="BL578" s="357"/>
      <c r="BM578" s="358"/>
      <c r="BN578" s="358"/>
      <c r="BO578" s="358"/>
      <c r="BP578" s="358"/>
      <c r="BQ578" s="358"/>
      <c r="BR578" s="358"/>
      <c r="BS578" s="358"/>
      <c r="BT578" s="358"/>
      <c r="BU578" s="358"/>
      <c r="BV578" s="358"/>
      <c r="BW578" s="358"/>
      <c r="BX578" s="355"/>
    </row>
    <row r="579" spans="1:76" ht="19.5" customHeight="1">
      <c r="A579" s="356"/>
      <c r="B579" s="356"/>
      <c r="C579" s="356"/>
      <c r="D579" s="356"/>
      <c r="E579" s="356"/>
      <c r="F579" s="355"/>
      <c r="G579" s="356"/>
      <c r="H579" s="356"/>
      <c r="I579" s="355"/>
      <c r="J579" s="356"/>
      <c r="K579" s="355"/>
      <c r="L579" s="356"/>
      <c r="M579" s="355"/>
      <c r="N579" s="356"/>
      <c r="O579" s="355"/>
      <c r="P579" s="356"/>
      <c r="Q579" s="355"/>
      <c r="R579" s="355"/>
      <c r="S579" s="355"/>
      <c r="T579" s="355"/>
      <c r="U579" s="355"/>
      <c r="V579" s="355"/>
      <c r="W579" s="355"/>
      <c r="X579" s="355"/>
      <c r="Y579" s="355"/>
      <c r="Z579" s="355"/>
      <c r="AA579" s="355"/>
      <c r="AB579" s="355"/>
      <c r="AC579" s="355"/>
      <c r="AD579" s="355"/>
      <c r="AE579" s="355"/>
      <c r="AF579" s="355"/>
      <c r="AG579" s="355"/>
      <c r="AH579" s="355"/>
      <c r="AI579" s="355"/>
      <c r="AJ579" s="355"/>
      <c r="AK579" s="355"/>
      <c r="AL579" s="355"/>
      <c r="AM579" s="355"/>
      <c r="AN579" s="355"/>
      <c r="AO579" s="355"/>
      <c r="AP579" s="355"/>
      <c r="AQ579" s="355"/>
      <c r="AR579" s="355"/>
      <c r="AS579" s="355"/>
      <c r="AT579" s="356"/>
      <c r="AU579" s="356"/>
      <c r="AV579" s="355"/>
      <c r="AW579" s="355"/>
      <c r="AX579" s="356"/>
      <c r="AY579" s="357"/>
      <c r="AZ579" s="357"/>
      <c r="BA579" s="357"/>
      <c r="BB579" s="358"/>
      <c r="BC579" s="357"/>
      <c r="BD579" s="357"/>
      <c r="BE579" s="358"/>
      <c r="BF579" s="357"/>
      <c r="BG579" s="357"/>
      <c r="BH579" s="357"/>
      <c r="BI579" s="357"/>
      <c r="BJ579" s="357"/>
      <c r="BK579" s="357"/>
      <c r="BL579" s="357"/>
      <c r="BM579" s="358"/>
      <c r="BN579" s="358"/>
      <c r="BO579" s="358"/>
      <c r="BP579" s="358"/>
      <c r="BQ579" s="358"/>
      <c r="BR579" s="358"/>
      <c r="BS579" s="358"/>
      <c r="BT579" s="358"/>
      <c r="BU579" s="358"/>
      <c r="BV579" s="358"/>
      <c r="BW579" s="358"/>
      <c r="BX579" s="355"/>
    </row>
    <row r="580" spans="1:76" ht="19.5" customHeight="1">
      <c r="A580" s="356"/>
      <c r="B580" s="356"/>
      <c r="C580" s="356"/>
      <c r="D580" s="356"/>
      <c r="E580" s="356"/>
      <c r="F580" s="355"/>
      <c r="G580" s="356"/>
      <c r="H580" s="356"/>
      <c r="I580" s="355"/>
      <c r="J580" s="356"/>
      <c r="K580" s="355"/>
      <c r="L580" s="356"/>
      <c r="M580" s="355"/>
      <c r="N580" s="356"/>
      <c r="O580" s="355"/>
      <c r="P580" s="356"/>
      <c r="Q580" s="355"/>
      <c r="R580" s="355"/>
      <c r="S580" s="355"/>
      <c r="T580" s="355"/>
      <c r="U580" s="355"/>
      <c r="V580" s="355"/>
      <c r="W580" s="355"/>
      <c r="X580" s="355"/>
      <c r="Y580" s="355"/>
      <c r="Z580" s="355"/>
      <c r="AA580" s="355"/>
      <c r="AB580" s="355"/>
      <c r="AC580" s="355"/>
      <c r="AD580" s="355"/>
      <c r="AE580" s="355"/>
      <c r="AF580" s="355"/>
      <c r="AG580" s="355"/>
      <c r="AH580" s="355"/>
      <c r="AI580" s="355"/>
      <c r="AJ580" s="355"/>
      <c r="AK580" s="355"/>
      <c r="AL580" s="355"/>
      <c r="AM580" s="355"/>
      <c r="AN580" s="355"/>
      <c r="AO580" s="355"/>
      <c r="AP580" s="355"/>
      <c r="AQ580" s="355"/>
      <c r="AR580" s="355"/>
      <c r="AS580" s="355"/>
      <c r="AT580" s="356"/>
      <c r="AU580" s="356"/>
      <c r="AV580" s="355"/>
      <c r="AW580" s="355"/>
      <c r="AX580" s="356"/>
      <c r="AY580" s="357"/>
      <c r="AZ580" s="357"/>
      <c r="BA580" s="357"/>
      <c r="BB580" s="358"/>
      <c r="BC580" s="357"/>
      <c r="BD580" s="357"/>
      <c r="BE580" s="358"/>
      <c r="BF580" s="357"/>
      <c r="BG580" s="357"/>
      <c r="BH580" s="357"/>
      <c r="BI580" s="357"/>
      <c r="BJ580" s="357"/>
      <c r="BK580" s="357"/>
      <c r="BL580" s="357"/>
      <c r="BM580" s="358"/>
      <c r="BN580" s="358"/>
      <c r="BO580" s="358"/>
      <c r="BP580" s="358"/>
      <c r="BQ580" s="358"/>
      <c r="BR580" s="358"/>
      <c r="BS580" s="358"/>
      <c r="BT580" s="358"/>
      <c r="BU580" s="358"/>
      <c r="BV580" s="358"/>
      <c r="BW580" s="358"/>
      <c r="BX580" s="355"/>
    </row>
    <row r="581" spans="1:76" ht="19.5" customHeight="1">
      <c r="A581" s="356"/>
      <c r="B581" s="356"/>
      <c r="C581" s="356"/>
      <c r="D581" s="356"/>
      <c r="E581" s="356"/>
      <c r="F581" s="355"/>
      <c r="G581" s="356"/>
      <c r="H581" s="356"/>
      <c r="I581" s="355"/>
      <c r="J581" s="356"/>
      <c r="K581" s="355"/>
      <c r="L581" s="356"/>
      <c r="M581" s="355"/>
      <c r="N581" s="356"/>
      <c r="O581" s="355"/>
      <c r="P581" s="356"/>
      <c r="Q581" s="355"/>
      <c r="R581" s="355"/>
      <c r="S581" s="355"/>
      <c r="T581" s="355"/>
      <c r="U581" s="355"/>
      <c r="V581" s="355"/>
      <c r="W581" s="355"/>
      <c r="X581" s="355"/>
      <c r="Y581" s="355"/>
      <c r="Z581" s="355"/>
      <c r="AA581" s="355"/>
      <c r="AB581" s="355"/>
      <c r="AC581" s="355"/>
      <c r="AD581" s="355"/>
      <c r="AE581" s="355"/>
      <c r="AF581" s="355"/>
      <c r="AG581" s="355"/>
      <c r="AH581" s="355"/>
      <c r="AI581" s="355"/>
      <c r="AJ581" s="355"/>
      <c r="AK581" s="355"/>
      <c r="AL581" s="355"/>
      <c r="AM581" s="355"/>
      <c r="AN581" s="355"/>
      <c r="AO581" s="355"/>
      <c r="AP581" s="355"/>
      <c r="AQ581" s="355"/>
      <c r="AR581" s="355"/>
      <c r="AS581" s="355"/>
      <c r="AT581" s="356"/>
      <c r="AU581" s="356"/>
      <c r="AV581" s="355"/>
      <c r="AW581" s="355"/>
      <c r="AX581" s="356"/>
      <c r="AY581" s="357"/>
      <c r="AZ581" s="357"/>
      <c r="BA581" s="357"/>
      <c r="BB581" s="358"/>
      <c r="BC581" s="357"/>
      <c r="BD581" s="357"/>
      <c r="BE581" s="358"/>
      <c r="BF581" s="357"/>
      <c r="BG581" s="357"/>
      <c r="BH581" s="357"/>
      <c r="BI581" s="357"/>
      <c r="BJ581" s="357"/>
      <c r="BK581" s="357"/>
      <c r="BL581" s="357"/>
      <c r="BM581" s="358"/>
      <c r="BN581" s="358"/>
      <c r="BO581" s="358"/>
      <c r="BP581" s="358"/>
      <c r="BQ581" s="358"/>
      <c r="BR581" s="358"/>
      <c r="BS581" s="358"/>
      <c r="BT581" s="358"/>
      <c r="BU581" s="358"/>
      <c r="BV581" s="358"/>
      <c r="BW581" s="358"/>
      <c r="BX581" s="355"/>
    </row>
    <row r="582" spans="1:76" ht="19.5" customHeight="1">
      <c r="A582" s="356"/>
      <c r="B582" s="356"/>
      <c r="C582" s="356"/>
      <c r="D582" s="356"/>
      <c r="E582" s="356"/>
      <c r="F582" s="355"/>
      <c r="G582" s="356"/>
      <c r="H582" s="356"/>
      <c r="I582" s="355"/>
      <c r="J582" s="356"/>
      <c r="K582" s="355"/>
      <c r="L582" s="356"/>
      <c r="M582" s="355"/>
      <c r="N582" s="356"/>
      <c r="O582" s="355"/>
      <c r="P582" s="356"/>
      <c r="Q582" s="355"/>
      <c r="R582" s="355"/>
      <c r="S582" s="355"/>
      <c r="T582" s="355"/>
      <c r="U582" s="355"/>
      <c r="V582" s="355"/>
      <c r="W582" s="355"/>
      <c r="X582" s="355"/>
      <c r="Y582" s="355"/>
      <c r="Z582" s="355"/>
      <c r="AA582" s="355"/>
      <c r="AB582" s="355"/>
      <c r="AC582" s="355"/>
      <c r="AD582" s="355"/>
      <c r="AE582" s="355"/>
      <c r="AF582" s="355"/>
      <c r="AG582" s="355"/>
      <c r="AH582" s="355"/>
      <c r="AI582" s="355"/>
      <c r="AJ582" s="355"/>
      <c r="AK582" s="355"/>
      <c r="AL582" s="355"/>
      <c r="AM582" s="355"/>
      <c r="AN582" s="355"/>
      <c r="AO582" s="355"/>
      <c r="AP582" s="355"/>
      <c r="AQ582" s="355"/>
      <c r="AR582" s="355"/>
      <c r="AS582" s="355"/>
      <c r="AT582" s="356"/>
      <c r="AU582" s="356"/>
      <c r="AV582" s="355"/>
      <c r="AW582" s="355"/>
      <c r="AX582" s="356"/>
      <c r="AY582" s="357"/>
      <c r="AZ582" s="357"/>
      <c r="BA582" s="357"/>
      <c r="BB582" s="358"/>
      <c r="BC582" s="357"/>
      <c r="BD582" s="357"/>
      <c r="BE582" s="358"/>
      <c r="BF582" s="357"/>
      <c r="BG582" s="357"/>
      <c r="BH582" s="357"/>
      <c r="BI582" s="357"/>
      <c r="BJ582" s="357"/>
      <c r="BK582" s="357"/>
      <c r="BL582" s="357"/>
      <c r="BM582" s="358"/>
      <c r="BN582" s="358"/>
      <c r="BO582" s="358"/>
      <c r="BP582" s="358"/>
      <c r="BQ582" s="358"/>
      <c r="BR582" s="358"/>
      <c r="BS582" s="358"/>
      <c r="BT582" s="358"/>
      <c r="BU582" s="358"/>
      <c r="BV582" s="358"/>
      <c r="BW582" s="358"/>
      <c r="BX582" s="355"/>
    </row>
    <row r="583" spans="1:76" ht="19.5" customHeight="1">
      <c r="A583" s="356"/>
      <c r="B583" s="356"/>
      <c r="C583" s="356"/>
      <c r="D583" s="356"/>
      <c r="E583" s="356"/>
      <c r="F583" s="355"/>
      <c r="G583" s="356"/>
      <c r="H583" s="356"/>
      <c r="I583" s="355"/>
      <c r="J583" s="356"/>
      <c r="K583" s="355"/>
      <c r="L583" s="356"/>
      <c r="M583" s="355"/>
      <c r="N583" s="356"/>
      <c r="O583" s="355"/>
      <c r="P583" s="356"/>
      <c r="Q583" s="355"/>
      <c r="R583" s="355"/>
      <c r="S583" s="355"/>
      <c r="T583" s="355"/>
      <c r="U583" s="355"/>
      <c r="V583" s="355"/>
      <c r="W583" s="355"/>
      <c r="X583" s="355"/>
      <c r="Y583" s="355"/>
      <c r="Z583" s="355"/>
      <c r="AA583" s="355"/>
      <c r="AB583" s="355"/>
      <c r="AC583" s="355"/>
      <c r="AD583" s="355"/>
      <c r="AE583" s="355"/>
      <c r="AF583" s="355"/>
      <c r="AG583" s="355"/>
      <c r="AH583" s="355"/>
      <c r="AI583" s="355"/>
      <c r="AJ583" s="355"/>
      <c r="AK583" s="355"/>
      <c r="AL583" s="355"/>
      <c r="AM583" s="355"/>
      <c r="AN583" s="355"/>
      <c r="AO583" s="355"/>
      <c r="AP583" s="355"/>
      <c r="AQ583" s="355"/>
      <c r="AR583" s="355"/>
      <c r="AS583" s="355"/>
      <c r="AT583" s="356"/>
      <c r="AU583" s="356"/>
      <c r="AV583" s="355"/>
      <c r="AW583" s="355"/>
      <c r="AX583" s="356"/>
      <c r="AY583" s="357"/>
      <c r="AZ583" s="357"/>
      <c r="BA583" s="357"/>
      <c r="BB583" s="358"/>
      <c r="BC583" s="357"/>
      <c r="BD583" s="357"/>
      <c r="BE583" s="358"/>
      <c r="BF583" s="357"/>
      <c r="BG583" s="357"/>
      <c r="BH583" s="357"/>
      <c r="BI583" s="357"/>
      <c r="BJ583" s="357"/>
      <c r="BK583" s="357"/>
      <c r="BL583" s="357"/>
      <c r="BM583" s="358"/>
      <c r="BN583" s="358"/>
      <c r="BO583" s="358"/>
      <c r="BP583" s="358"/>
      <c r="BQ583" s="358"/>
      <c r="BR583" s="358"/>
      <c r="BS583" s="358"/>
      <c r="BT583" s="358"/>
      <c r="BU583" s="358"/>
      <c r="BV583" s="358"/>
      <c r="BW583" s="358"/>
      <c r="BX583" s="355"/>
    </row>
    <row r="584" spans="1:76" ht="19.5" customHeight="1">
      <c r="A584" s="356"/>
      <c r="B584" s="356"/>
      <c r="C584" s="356"/>
      <c r="D584" s="356"/>
      <c r="E584" s="356"/>
      <c r="F584" s="355"/>
      <c r="G584" s="356"/>
      <c r="H584" s="356"/>
      <c r="I584" s="355"/>
      <c r="J584" s="356"/>
      <c r="K584" s="355"/>
      <c r="L584" s="356"/>
      <c r="M584" s="355"/>
      <c r="N584" s="356"/>
      <c r="O584" s="355"/>
      <c r="P584" s="356"/>
      <c r="Q584" s="355"/>
      <c r="R584" s="355"/>
      <c r="S584" s="355"/>
      <c r="T584" s="355"/>
      <c r="U584" s="355"/>
      <c r="V584" s="355"/>
      <c r="W584" s="355"/>
      <c r="X584" s="355"/>
      <c r="Y584" s="355"/>
      <c r="Z584" s="355"/>
      <c r="AA584" s="355"/>
      <c r="AB584" s="355"/>
      <c r="AC584" s="355"/>
      <c r="AD584" s="355"/>
      <c r="AE584" s="355"/>
      <c r="AF584" s="355"/>
      <c r="AG584" s="355"/>
      <c r="AH584" s="355"/>
      <c r="AI584" s="355"/>
      <c r="AJ584" s="355"/>
      <c r="AK584" s="355"/>
      <c r="AL584" s="355"/>
      <c r="AM584" s="355"/>
      <c r="AN584" s="355"/>
      <c r="AO584" s="355"/>
      <c r="AP584" s="355"/>
      <c r="AQ584" s="355"/>
      <c r="AR584" s="355"/>
      <c r="AS584" s="355"/>
      <c r="AT584" s="356"/>
      <c r="AU584" s="356"/>
      <c r="AV584" s="355"/>
      <c r="AW584" s="355"/>
      <c r="AX584" s="356"/>
      <c r="AY584" s="357"/>
      <c r="AZ584" s="357"/>
      <c r="BA584" s="357"/>
      <c r="BB584" s="358"/>
      <c r="BC584" s="357"/>
      <c r="BD584" s="357"/>
      <c r="BE584" s="358"/>
      <c r="BF584" s="357"/>
      <c r="BG584" s="357"/>
      <c r="BH584" s="357"/>
      <c r="BI584" s="357"/>
      <c r="BJ584" s="357"/>
      <c r="BK584" s="357"/>
      <c r="BL584" s="357"/>
      <c r="BM584" s="358"/>
      <c r="BN584" s="358"/>
      <c r="BO584" s="358"/>
      <c r="BP584" s="358"/>
      <c r="BQ584" s="358"/>
      <c r="BR584" s="358"/>
      <c r="BS584" s="358"/>
      <c r="BT584" s="358"/>
      <c r="BU584" s="358"/>
      <c r="BV584" s="358"/>
      <c r="BW584" s="358"/>
      <c r="BX584" s="355"/>
    </row>
    <row r="585" spans="1:76" ht="19.5" customHeight="1">
      <c r="A585" s="356"/>
      <c r="B585" s="356"/>
      <c r="C585" s="356"/>
      <c r="D585" s="356"/>
      <c r="E585" s="356"/>
      <c r="F585" s="355"/>
      <c r="G585" s="356"/>
      <c r="H585" s="356"/>
      <c r="I585" s="355"/>
      <c r="J585" s="356"/>
      <c r="K585" s="355"/>
      <c r="L585" s="356"/>
      <c r="M585" s="355"/>
      <c r="N585" s="356"/>
      <c r="O585" s="355"/>
      <c r="P585" s="356"/>
      <c r="Q585" s="355"/>
      <c r="R585" s="355"/>
      <c r="S585" s="355"/>
      <c r="T585" s="355"/>
      <c r="U585" s="355"/>
      <c r="V585" s="355"/>
      <c r="W585" s="355"/>
      <c r="X585" s="355"/>
      <c r="Y585" s="355"/>
      <c r="Z585" s="355"/>
      <c r="AA585" s="355"/>
      <c r="AB585" s="355"/>
      <c r="AC585" s="355"/>
      <c r="AD585" s="355"/>
      <c r="AE585" s="355"/>
      <c r="AF585" s="355"/>
      <c r="AG585" s="355"/>
      <c r="AH585" s="355"/>
      <c r="AI585" s="355"/>
      <c r="AJ585" s="355"/>
      <c r="AK585" s="355"/>
      <c r="AL585" s="355"/>
      <c r="AM585" s="355"/>
      <c r="AN585" s="355"/>
      <c r="AO585" s="355"/>
      <c r="AP585" s="355"/>
      <c r="AQ585" s="355"/>
      <c r="AR585" s="355"/>
      <c r="AS585" s="355"/>
      <c r="AT585" s="356"/>
      <c r="AU585" s="356"/>
      <c r="AV585" s="355"/>
      <c r="AW585" s="355"/>
      <c r="AX585" s="356"/>
      <c r="AY585" s="357"/>
      <c r="AZ585" s="357"/>
      <c r="BA585" s="357"/>
      <c r="BB585" s="358"/>
      <c r="BC585" s="357"/>
      <c r="BD585" s="357"/>
      <c r="BE585" s="358"/>
      <c r="BF585" s="357"/>
      <c r="BG585" s="357"/>
      <c r="BH585" s="357"/>
      <c r="BI585" s="357"/>
      <c r="BJ585" s="357"/>
      <c r="BK585" s="357"/>
      <c r="BL585" s="357"/>
      <c r="BM585" s="358"/>
      <c r="BN585" s="358"/>
      <c r="BO585" s="358"/>
      <c r="BP585" s="358"/>
      <c r="BQ585" s="358"/>
      <c r="BR585" s="358"/>
      <c r="BS585" s="358"/>
      <c r="BT585" s="358"/>
      <c r="BU585" s="358"/>
      <c r="BV585" s="358"/>
      <c r="BW585" s="358"/>
      <c r="BX585" s="355"/>
    </row>
    <row r="586" spans="1:76" ht="19.5" customHeight="1">
      <c r="A586" s="356"/>
      <c r="B586" s="356"/>
      <c r="C586" s="356"/>
      <c r="D586" s="356"/>
      <c r="E586" s="356"/>
      <c r="F586" s="355"/>
      <c r="G586" s="356"/>
      <c r="H586" s="356"/>
      <c r="I586" s="355"/>
      <c r="J586" s="356"/>
      <c r="K586" s="355"/>
      <c r="L586" s="356"/>
      <c r="M586" s="355"/>
      <c r="N586" s="356"/>
      <c r="O586" s="355"/>
      <c r="P586" s="356"/>
      <c r="Q586" s="355"/>
      <c r="R586" s="355"/>
      <c r="S586" s="355"/>
      <c r="T586" s="355"/>
      <c r="U586" s="355"/>
      <c r="V586" s="355"/>
      <c r="W586" s="355"/>
      <c r="X586" s="355"/>
      <c r="Y586" s="355"/>
      <c r="Z586" s="355"/>
      <c r="AA586" s="355"/>
      <c r="AB586" s="355"/>
      <c r="AC586" s="355"/>
      <c r="AD586" s="355"/>
      <c r="AE586" s="355"/>
      <c r="AF586" s="355"/>
      <c r="AG586" s="355"/>
      <c r="AH586" s="355"/>
      <c r="AI586" s="355"/>
      <c r="AJ586" s="355"/>
      <c r="AK586" s="355"/>
      <c r="AL586" s="355"/>
      <c r="AM586" s="355"/>
      <c r="AN586" s="355"/>
      <c r="AO586" s="355"/>
      <c r="AP586" s="355"/>
      <c r="AQ586" s="355"/>
      <c r="AR586" s="355"/>
      <c r="AS586" s="355"/>
      <c r="AT586" s="356"/>
      <c r="AU586" s="356"/>
      <c r="AV586" s="355"/>
      <c r="AW586" s="355"/>
      <c r="AX586" s="356"/>
      <c r="AY586" s="357"/>
      <c r="AZ586" s="357"/>
      <c r="BA586" s="357"/>
      <c r="BB586" s="358"/>
      <c r="BC586" s="357"/>
      <c r="BD586" s="357"/>
      <c r="BE586" s="358"/>
      <c r="BF586" s="357"/>
      <c r="BG586" s="357"/>
      <c r="BH586" s="357"/>
      <c r="BI586" s="357"/>
      <c r="BJ586" s="357"/>
      <c r="BK586" s="357"/>
      <c r="BL586" s="357"/>
      <c r="BM586" s="358"/>
      <c r="BN586" s="358"/>
      <c r="BO586" s="358"/>
      <c r="BP586" s="358"/>
      <c r="BQ586" s="358"/>
      <c r="BR586" s="358"/>
      <c r="BS586" s="358"/>
      <c r="BT586" s="358"/>
      <c r="BU586" s="358"/>
      <c r="BV586" s="358"/>
      <c r="BW586" s="358"/>
      <c r="BX586" s="355"/>
    </row>
    <row r="587" spans="1:76" ht="19.5" customHeight="1">
      <c r="A587" s="356"/>
      <c r="B587" s="356"/>
      <c r="C587" s="356"/>
      <c r="D587" s="356"/>
      <c r="E587" s="356"/>
      <c r="F587" s="355"/>
      <c r="G587" s="356"/>
      <c r="H587" s="356"/>
      <c r="I587" s="355"/>
      <c r="J587" s="356"/>
      <c r="K587" s="355"/>
      <c r="L587" s="356"/>
      <c r="M587" s="355"/>
      <c r="N587" s="356"/>
      <c r="O587" s="355"/>
      <c r="P587" s="356"/>
      <c r="Q587" s="355"/>
      <c r="R587" s="355"/>
      <c r="S587" s="355"/>
      <c r="T587" s="355"/>
      <c r="U587" s="355"/>
      <c r="V587" s="355"/>
      <c r="W587" s="355"/>
      <c r="X587" s="355"/>
      <c r="Y587" s="355"/>
      <c r="Z587" s="355"/>
      <c r="AA587" s="355"/>
      <c r="AB587" s="355"/>
      <c r="AC587" s="355"/>
      <c r="AD587" s="355"/>
      <c r="AE587" s="355"/>
      <c r="AF587" s="355"/>
      <c r="AG587" s="355"/>
      <c r="AH587" s="355"/>
      <c r="AI587" s="355"/>
      <c r="AJ587" s="355"/>
      <c r="AK587" s="355"/>
      <c r="AL587" s="355"/>
      <c r="AM587" s="355"/>
      <c r="AN587" s="355"/>
      <c r="AO587" s="355"/>
      <c r="AP587" s="355"/>
      <c r="AQ587" s="355"/>
      <c r="AR587" s="355"/>
      <c r="AS587" s="355"/>
      <c r="AT587" s="356"/>
      <c r="AU587" s="356"/>
      <c r="AV587" s="355"/>
      <c r="AW587" s="355"/>
      <c r="AX587" s="356"/>
      <c r="AY587" s="357"/>
      <c r="AZ587" s="357"/>
      <c r="BA587" s="357"/>
      <c r="BB587" s="358"/>
      <c r="BC587" s="357"/>
      <c r="BD587" s="357"/>
      <c r="BE587" s="358"/>
      <c r="BF587" s="357"/>
      <c r="BG587" s="357"/>
      <c r="BH587" s="357"/>
      <c r="BI587" s="357"/>
      <c r="BJ587" s="357"/>
      <c r="BK587" s="357"/>
      <c r="BL587" s="357"/>
      <c r="BM587" s="358"/>
      <c r="BN587" s="358"/>
      <c r="BO587" s="358"/>
      <c r="BP587" s="358"/>
      <c r="BQ587" s="358"/>
      <c r="BR587" s="358"/>
      <c r="BS587" s="358"/>
      <c r="BT587" s="358"/>
      <c r="BU587" s="358"/>
      <c r="BV587" s="358"/>
      <c r="BW587" s="358"/>
      <c r="BX587" s="355"/>
    </row>
    <row r="588" spans="1:76" ht="19.5" customHeight="1">
      <c r="A588" s="356"/>
      <c r="B588" s="356"/>
      <c r="C588" s="356"/>
      <c r="D588" s="356"/>
      <c r="E588" s="356"/>
      <c r="F588" s="355"/>
      <c r="G588" s="356"/>
      <c r="H588" s="356"/>
      <c r="I588" s="355"/>
      <c r="J588" s="356"/>
      <c r="K588" s="355"/>
      <c r="L588" s="356"/>
      <c r="M588" s="355"/>
      <c r="N588" s="356"/>
      <c r="O588" s="355"/>
      <c r="P588" s="356"/>
      <c r="Q588" s="355"/>
      <c r="R588" s="355"/>
      <c r="S588" s="355"/>
      <c r="T588" s="355"/>
      <c r="U588" s="355"/>
      <c r="V588" s="355"/>
      <c r="W588" s="355"/>
      <c r="X588" s="355"/>
      <c r="Y588" s="355"/>
      <c r="Z588" s="355"/>
      <c r="AA588" s="355"/>
      <c r="AB588" s="355"/>
      <c r="AC588" s="355"/>
      <c r="AD588" s="355"/>
      <c r="AE588" s="355"/>
      <c r="AF588" s="355"/>
      <c r="AG588" s="355"/>
      <c r="AH588" s="355"/>
      <c r="AI588" s="355"/>
      <c r="AJ588" s="355"/>
      <c r="AK588" s="355"/>
      <c r="AL588" s="355"/>
      <c r="AM588" s="355"/>
      <c r="AN588" s="355"/>
      <c r="AO588" s="355"/>
      <c r="AP588" s="355"/>
      <c r="AQ588" s="355"/>
      <c r="AR588" s="355"/>
      <c r="AS588" s="355"/>
      <c r="AT588" s="356"/>
      <c r="AU588" s="356"/>
      <c r="AV588" s="355"/>
      <c r="AW588" s="355"/>
      <c r="AX588" s="356"/>
      <c r="AY588" s="357"/>
      <c r="AZ588" s="357"/>
      <c r="BA588" s="357"/>
      <c r="BB588" s="358"/>
      <c r="BC588" s="357"/>
      <c r="BD588" s="357"/>
      <c r="BE588" s="358"/>
      <c r="BF588" s="357"/>
      <c r="BG588" s="357"/>
      <c r="BH588" s="357"/>
      <c r="BI588" s="357"/>
      <c r="BJ588" s="357"/>
      <c r="BK588" s="357"/>
      <c r="BL588" s="357"/>
      <c r="BM588" s="358"/>
      <c r="BN588" s="358"/>
      <c r="BO588" s="358"/>
      <c r="BP588" s="358"/>
      <c r="BQ588" s="358"/>
      <c r="BR588" s="358"/>
      <c r="BS588" s="358"/>
      <c r="BT588" s="358"/>
      <c r="BU588" s="358"/>
      <c r="BV588" s="358"/>
      <c r="BW588" s="358"/>
      <c r="BX588" s="355"/>
    </row>
    <row r="589" spans="1:76" ht="19.5" customHeight="1">
      <c r="A589" s="356"/>
      <c r="B589" s="356"/>
      <c r="C589" s="356"/>
      <c r="D589" s="356"/>
      <c r="E589" s="356"/>
      <c r="F589" s="355"/>
      <c r="G589" s="356"/>
      <c r="H589" s="356"/>
      <c r="I589" s="355"/>
      <c r="J589" s="356"/>
      <c r="K589" s="355"/>
      <c r="L589" s="356"/>
      <c r="M589" s="355"/>
      <c r="N589" s="356"/>
      <c r="O589" s="355"/>
      <c r="P589" s="356"/>
      <c r="Q589" s="355"/>
      <c r="R589" s="355"/>
      <c r="S589" s="355"/>
      <c r="T589" s="355"/>
      <c r="U589" s="355"/>
      <c r="V589" s="355"/>
      <c r="W589" s="355"/>
      <c r="X589" s="355"/>
      <c r="Y589" s="355"/>
      <c r="Z589" s="355"/>
      <c r="AA589" s="355"/>
      <c r="AB589" s="355"/>
      <c r="AC589" s="355"/>
      <c r="AD589" s="355"/>
      <c r="AE589" s="355"/>
      <c r="AF589" s="355"/>
      <c r="AG589" s="355"/>
      <c r="AH589" s="355"/>
      <c r="AI589" s="355"/>
      <c r="AJ589" s="355"/>
      <c r="AK589" s="355"/>
      <c r="AL589" s="355"/>
      <c r="AM589" s="355"/>
      <c r="AN589" s="355"/>
      <c r="AO589" s="355"/>
      <c r="AP589" s="355"/>
      <c r="AQ589" s="355"/>
      <c r="AR589" s="355"/>
      <c r="AS589" s="355"/>
      <c r="AT589" s="356"/>
      <c r="AU589" s="356"/>
      <c r="AV589" s="355"/>
      <c r="AW589" s="355"/>
      <c r="AX589" s="356"/>
      <c r="AY589" s="357"/>
      <c r="AZ589" s="357"/>
      <c r="BA589" s="357"/>
      <c r="BB589" s="358"/>
      <c r="BC589" s="357"/>
      <c r="BD589" s="357"/>
      <c r="BE589" s="358"/>
      <c r="BF589" s="357"/>
      <c r="BG589" s="357"/>
      <c r="BH589" s="357"/>
      <c r="BI589" s="357"/>
      <c r="BJ589" s="357"/>
      <c r="BK589" s="357"/>
      <c r="BL589" s="357"/>
      <c r="BM589" s="358"/>
      <c r="BN589" s="358"/>
      <c r="BO589" s="358"/>
      <c r="BP589" s="358"/>
      <c r="BQ589" s="358"/>
      <c r="BR589" s="358"/>
      <c r="BS589" s="358"/>
      <c r="BT589" s="358"/>
      <c r="BU589" s="358"/>
      <c r="BV589" s="358"/>
      <c r="BW589" s="358"/>
      <c r="BX589" s="355"/>
    </row>
    <row r="590" spans="1:76" ht="19.5" customHeight="1">
      <c r="A590" s="356"/>
      <c r="B590" s="356"/>
      <c r="C590" s="356"/>
      <c r="D590" s="356"/>
      <c r="E590" s="356"/>
      <c r="F590" s="355"/>
      <c r="G590" s="356"/>
      <c r="H590" s="356"/>
      <c r="I590" s="355"/>
      <c r="J590" s="356"/>
      <c r="K590" s="355"/>
      <c r="L590" s="356"/>
      <c r="M590" s="355"/>
      <c r="N590" s="356"/>
      <c r="O590" s="355"/>
      <c r="P590" s="356"/>
      <c r="Q590" s="355"/>
      <c r="R590" s="355"/>
      <c r="S590" s="355"/>
      <c r="T590" s="355"/>
      <c r="U590" s="355"/>
      <c r="V590" s="355"/>
      <c r="W590" s="355"/>
      <c r="X590" s="355"/>
      <c r="Y590" s="355"/>
      <c r="Z590" s="355"/>
      <c r="AA590" s="355"/>
      <c r="AB590" s="355"/>
      <c r="AC590" s="355"/>
      <c r="AD590" s="355"/>
      <c r="AE590" s="355"/>
      <c r="AF590" s="355"/>
      <c r="AG590" s="355"/>
      <c r="AH590" s="355"/>
      <c r="AI590" s="355"/>
      <c r="AJ590" s="355"/>
      <c r="AK590" s="355"/>
      <c r="AL590" s="355"/>
      <c r="AM590" s="355"/>
      <c r="AN590" s="355"/>
      <c r="AO590" s="355"/>
      <c r="AP590" s="355"/>
      <c r="AQ590" s="355"/>
      <c r="AR590" s="355"/>
      <c r="AS590" s="355"/>
      <c r="AT590" s="356"/>
      <c r="AU590" s="356"/>
      <c r="AV590" s="355"/>
      <c r="AW590" s="355"/>
      <c r="AX590" s="356"/>
      <c r="AY590" s="357"/>
      <c r="AZ590" s="357"/>
      <c r="BA590" s="357"/>
      <c r="BB590" s="358"/>
      <c r="BC590" s="357"/>
      <c r="BD590" s="357"/>
      <c r="BE590" s="358"/>
      <c r="BF590" s="357"/>
      <c r="BG590" s="357"/>
      <c r="BH590" s="357"/>
      <c r="BI590" s="357"/>
      <c r="BJ590" s="357"/>
      <c r="BK590" s="357"/>
      <c r="BL590" s="357"/>
      <c r="BM590" s="358"/>
      <c r="BN590" s="358"/>
      <c r="BO590" s="358"/>
      <c r="BP590" s="358"/>
      <c r="BQ590" s="358"/>
      <c r="BR590" s="358"/>
      <c r="BS590" s="358"/>
      <c r="BT590" s="358"/>
      <c r="BU590" s="358"/>
      <c r="BV590" s="358"/>
      <c r="BW590" s="358"/>
      <c r="BX590" s="355"/>
    </row>
    <row r="591" spans="1:76" ht="19.5" customHeight="1">
      <c r="A591" s="356"/>
      <c r="B591" s="356"/>
      <c r="C591" s="356"/>
      <c r="D591" s="356"/>
      <c r="E591" s="356"/>
      <c r="F591" s="355"/>
      <c r="G591" s="356"/>
      <c r="H591" s="356"/>
      <c r="I591" s="355"/>
      <c r="J591" s="356"/>
      <c r="K591" s="355"/>
      <c r="L591" s="356"/>
      <c r="M591" s="355"/>
      <c r="N591" s="356"/>
      <c r="O591" s="355"/>
      <c r="P591" s="356"/>
      <c r="Q591" s="355"/>
      <c r="R591" s="355"/>
      <c r="S591" s="355"/>
      <c r="T591" s="355"/>
      <c r="U591" s="355"/>
      <c r="V591" s="355"/>
      <c r="W591" s="355"/>
      <c r="X591" s="355"/>
      <c r="Y591" s="355"/>
      <c r="Z591" s="355"/>
      <c r="AA591" s="355"/>
      <c r="AB591" s="355"/>
      <c r="AC591" s="355"/>
      <c r="AD591" s="355"/>
      <c r="AE591" s="355"/>
      <c r="AF591" s="355"/>
      <c r="AG591" s="355"/>
      <c r="AH591" s="355"/>
      <c r="AI591" s="355"/>
      <c r="AJ591" s="355"/>
      <c r="AK591" s="355"/>
      <c r="AL591" s="355"/>
      <c r="AM591" s="355"/>
      <c r="AN591" s="355"/>
      <c r="AO591" s="355"/>
      <c r="AP591" s="355"/>
      <c r="AQ591" s="355"/>
      <c r="AR591" s="355"/>
      <c r="AS591" s="355"/>
      <c r="AT591" s="356"/>
      <c r="AU591" s="356"/>
      <c r="AV591" s="355"/>
      <c r="AW591" s="355"/>
      <c r="AX591" s="356"/>
      <c r="AY591" s="357"/>
      <c r="AZ591" s="357"/>
      <c r="BA591" s="357"/>
      <c r="BB591" s="358"/>
      <c r="BC591" s="357"/>
      <c r="BD591" s="357"/>
      <c r="BE591" s="358"/>
      <c r="BF591" s="357"/>
      <c r="BG591" s="357"/>
      <c r="BH591" s="357"/>
      <c r="BI591" s="357"/>
      <c r="BJ591" s="357"/>
      <c r="BK591" s="357"/>
      <c r="BL591" s="357"/>
      <c r="BM591" s="358"/>
      <c r="BN591" s="358"/>
      <c r="BO591" s="358"/>
      <c r="BP591" s="358"/>
      <c r="BQ591" s="358"/>
      <c r="BR591" s="358"/>
      <c r="BS591" s="358"/>
      <c r="BT591" s="358"/>
      <c r="BU591" s="358"/>
      <c r="BV591" s="358"/>
      <c r="BW591" s="358"/>
      <c r="BX591" s="355"/>
    </row>
    <row r="592" spans="1:76" ht="19.5" customHeight="1">
      <c r="A592" s="356"/>
      <c r="B592" s="356"/>
      <c r="C592" s="356"/>
      <c r="D592" s="356"/>
      <c r="E592" s="356"/>
      <c r="F592" s="355"/>
      <c r="G592" s="356"/>
      <c r="H592" s="356"/>
      <c r="I592" s="355"/>
      <c r="J592" s="356"/>
      <c r="K592" s="355"/>
      <c r="L592" s="356"/>
      <c r="M592" s="355"/>
      <c r="N592" s="356"/>
      <c r="O592" s="355"/>
      <c r="P592" s="356"/>
      <c r="Q592" s="355"/>
      <c r="R592" s="355"/>
      <c r="S592" s="355"/>
      <c r="T592" s="355"/>
      <c r="U592" s="355"/>
      <c r="V592" s="355"/>
      <c r="W592" s="355"/>
      <c r="X592" s="355"/>
      <c r="Y592" s="355"/>
      <c r="Z592" s="355"/>
      <c r="AA592" s="355"/>
      <c r="AB592" s="355"/>
      <c r="AC592" s="355"/>
      <c r="AD592" s="355"/>
      <c r="AE592" s="355"/>
      <c r="AF592" s="355"/>
      <c r="AG592" s="355"/>
      <c r="AH592" s="355"/>
      <c r="AI592" s="355"/>
      <c r="AJ592" s="355"/>
      <c r="AK592" s="355"/>
      <c r="AL592" s="355"/>
      <c r="AM592" s="355"/>
      <c r="AN592" s="355"/>
      <c r="AO592" s="355"/>
      <c r="AP592" s="355"/>
      <c r="AQ592" s="355"/>
      <c r="AR592" s="355"/>
      <c r="AS592" s="355"/>
      <c r="AT592" s="356"/>
      <c r="AU592" s="356"/>
      <c r="AV592" s="355"/>
      <c r="AW592" s="355"/>
      <c r="AX592" s="356"/>
      <c r="AY592" s="357"/>
      <c r="AZ592" s="357"/>
      <c r="BA592" s="357"/>
      <c r="BB592" s="358"/>
      <c r="BC592" s="357"/>
      <c r="BD592" s="357"/>
      <c r="BE592" s="358"/>
      <c r="BF592" s="357"/>
      <c r="BG592" s="357"/>
      <c r="BH592" s="357"/>
      <c r="BI592" s="357"/>
      <c r="BJ592" s="357"/>
      <c r="BK592" s="357"/>
      <c r="BL592" s="357"/>
      <c r="BM592" s="358"/>
      <c r="BN592" s="358"/>
      <c r="BO592" s="358"/>
      <c r="BP592" s="358"/>
      <c r="BQ592" s="358"/>
      <c r="BR592" s="358"/>
      <c r="BS592" s="358"/>
      <c r="BT592" s="358"/>
      <c r="BU592" s="358"/>
      <c r="BV592" s="358"/>
      <c r="BW592" s="358"/>
      <c r="BX592" s="355"/>
    </row>
    <row r="593" spans="1:76" ht="19.5" customHeight="1">
      <c r="A593" s="356"/>
      <c r="B593" s="356"/>
      <c r="C593" s="356"/>
      <c r="D593" s="356"/>
      <c r="E593" s="356"/>
      <c r="F593" s="355"/>
      <c r="G593" s="356"/>
      <c r="H593" s="356"/>
      <c r="I593" s="355"/>
      <c r="J593" s="356"/>
      <c r="K593" s="355"/>
      <c r="L593" s="356"/>
      <c r="M593" s="355"/>
      <c r="N593" s="356"/>
      <c r="O593" s="355"/>
      <c r="P593" s="356"/>
      <c r="Q593" s="355"/>
      <c r="R593" s="355"/>
      <c r="S593" s="355"/>
      <c r="T593" s="355"/>
      <c r="U593" s="355"/>
      <c r="V593" s="355"/>
      <c r="W593" s="355"/>
      <c r="X593" s="355"/>
      <c r="Y593" s="355"/>
      <c r="Z593" s="355"/>
      <c r="AA593" s="355"/>
      <c r="AB593" s="355"/>
      <c r="AC593" s="355"/>
      <c r="AD593" s="355"/>
      <c r="AE593" s="355"/>
      <c r="AF593" s="355"/>
      <c r="AG593" s="355"/>
      <c r="AH593" s="355"/>
      <c r="AI593" s="355"/>
      <c r="AJ593" s="355"/>
      <c r="AK593" s="355"/>
      <c r="AL593" s="355"/>
      <c r="AM593" s="355"/>
      <c r="AN593" s="355"/>
      <c r="AO593" s="355"/>
      <c r="AP593" s="355"/>
      <c r="AQ593" s="355"/>
      <c r="AR593" s="355"/>
      <c r="AS593" s="355"/>
      <c r="AT593" s="356"/>
      <c r="AU593" s="356"/>
      <c r="AV593" s="355"/>
      <c r="AW593" s="355"/>
      <c r="AX593" s="356"/>
      <c r="AY593" s="357"/>
      <c r="AZ593" s="357"/>
      <c r="BA593" s="357"/>
      <c r="BB593" s="358"/>
      <c r="BC593" s="357"/>
      <c r="BD593" s="357"/>
      <c r="BE593" s="358"/>
      <c r="BF593" s="357"/>
      <c r="BG593" s="357"/>
      <c r="BH593" s="357"/>
      <c r="BI593" s="357"/>
      <c r="BJ593" s="357"/>
      <c r="BK593" s="357"/>
      <c r="BL593" s="357"/>
      <c r="BM593" s="358"/>
      <c r="BN593" s="358"/>
      <c r="BO593" s="358"/>
      <c r="BP593" s="358"/>
      <c r="BQ593" s="358"/>
      <c r="BR593" s="358"/>
      <c r="BS593" s="358"/>
      <c r="BT593" s="358"/>
      <c r="BU593" s="358"/>
      <c r="BV593" s="358"/>
      <c r="BW593" s="358"/>
      <c r="BX593" s="355"/>
    </row>
    <row r="594" spans="1:76" ht="19.5" customHeight="1">
      <c r="A594" s="356"/>
      <c r="B594" s="356"/>
      <c r="C594" s="356"/>
      <c r="D594" s="356"/>
      <c r="E594" s="356"/>
      <c r="F594" s="355"/>
      <c r="G594" s="356"/>
      <c r="H594" s="356"/>
      <c r="I594" s="355"/>
      <c r="J594" s="356"/>
      <c r="K594" s="355"/>
      <c r="L594" s="356"/>
      <c r="M594" s="355"/>
      <c r="N594" s="356"/>
      <c r="O594" s="355"/>
      <c r="P594" s="356"/>
      <c r="Q594" s="355"/>
      <c r="R594" s="355"/>
      <c r="S594" s="355"/>
      <c r="T594" s="355"/>
      <c r="U594" s="355"/>
      <c r="V594" s="355"/>
      <c r="W594" s="355"/>
      <c r="X594" s="355"/>
      <c r="Y594" s="355"/>
      <c r="Z594" s="355"/>
      <c r="AA594" s="355"/>
      <c r="AB594" s="355"/>
      <c r="AC594" s="355"/>
      <c r="AD594" s="355"/>
      <c r="AE594" s="355"/>
      <c r="AF594" s="355"/>
      <c r="AG594" s="355"/>
      <c r="AH594" s="355"/>
      <c r="AI594" s="355"/>
      <c r="AJ594" s="355"/>
      <c r="AK594" s="355"/>
      <c r="AL594" s="355"/>
      <c r="AM594" s="355"/>
      <c r="AN594" s="355"/>
      <c r="AO594" s="355"/>
      <c r="AP594" s="355"/>
      <c r="AQ594" s="355"/>
      <c r="AR594" s="355"/>
      <c r="AS594" s="355"/>
      <c r="AT594" s="356"/>
      <c r="AU594" s="356"/>
      <c r="AV594" s="355"/>
      <c r="AW594" s="355"/>
      <c r="AX594" s="356"/>
      <c r="AY594" s="357"/>
      <c r="AZ594" s="357"/>
      <c r="BA594" s="357"/>
      <c r="BB594" s="358"/>
      <c r="BC594" s="357"/>
      <c r="BD594" s="357"/>
      <c r="BE594" s="358"/>
      <c r="BF594" s="357"/>
      <c r="BG594" s="357"/>
      <c r="BH594" s="357"/>
      <c r="BI594" s="357"/>
      <c r="BJ594" s="357"/>
      <c r="BK594" s="357"/>
      <c r="BL594" s="357"/>
      <c r="BM594" s="358"/>
      <c r="BN594" s="358"/>
      <c r="BO594" s="358"/>
      <c r="BP594" s="358"/>
      <c r="BQ594" s="358"/>
      <c r="BR594" s="358"/>
      <c r="BS594" s="358"/>
      <c r="BT594" s="358"/>
      <c r="BU594" s="358"/>
      <c r="BV594" s="358"/>
      <c r="BW594" s="358"/>
      <c r="BX594" s="355"/>
    </row>
    <row r="595" spans="1:76" ht="19.5" customHeight="1">
      <c r="A595" s="356"/>
      <c r="B595" s="356"/>
      <c r="C595" s="356"/>
      <c r="D595" s="356"/>
      <c r="E595" s="356"/>
      <c r="F595" s="355"/>
      <c r="G595" s="356"/>
      <c r="H595" s="356"/>
      <c r="I595" s="355"/>
      <c r="J595" s="356"/>
      <c r="K595" s="355"/>
      <c r="L595" s="356"/>
      <c r="M595" s="355"/>
      <c r="N595" s="356"/>
      <c r="O595" s="355"/>
      <c r="P595" s="356"/>
      <c r="Q595" s="355"/>
      <c r="R595" s="355"/>
      <c r="S595" s="355"/>
      <c r="T595" s="355"/>
      <c r="U595" s="355"/>
      <c r="V595" s="355"/>
      <c r="W595" s="355"/>
      <c r="X595" s="355"/>
      <c r="Y595" s="355"/>
      <c r="Z595" s="355"/>
      <c r="AA595" s="355"/>
      <c r="AB595" s="355"/>
      <c r="AC595" s="355"/>
      <c r="AD595" s="355"/>
      <c r="AE595" s="355"/>
      <c r="AF595" s="355"/>
      <c r="AG595" s="355"/>
      <c r="AH595" s="355"/>
      <c r="AI595" s="355"/>
      <c r="AJ595" s="355"/>
      <c r="AK595" s="355"/>
      <c r="AL595" s="355"/>
      <c r="AM595" s="355"/>
      <c r="AN595" s="355"/>
      <c r="AO595" s="355"/>
      <c r="AP595" s="355"/>
      <c r="AQ595" s="355"/>
      <c r="AR595" s="355"/>
      <c r="AS595" s="355"/>
      <c r="AT595" s="356"/>
      <c r="AU595" s="356"/>
      <c r="AV595" s="355"/>
      <c r="AW595" s="355"/>
      <c r="AX595" s="356"/>
      <c r="AY595" s="357"/>
      <c r="AZ595" s="357"/>
      <c r="BA595" s="357"/>
      <c r="BB595" s="358"/>
      <c r="BC595" s="357"/>
      <c r="BD595" s="357"/>
      <c r="BE595" s="358"/>
      <c r="BF595" s="357"/>
      <c r="BG595" s="357"/>
      <c r="BH595" s="357"/>
      <c r="BI595" s="357"/>
      <c r="BJ595" s="357"/>
      <c r="BK595" s="357"/>
      <c r="BL595" s="357"/>
      <c r="BM595" s="358"/>
      <c r="BN595" s="358"/>
      <c r="BO595" s="358"/>
      <c r="BP595" s="358"/>
      <c r="BQ595" s="358"/>
      <c r="BR595" s="358"/>
      <c r="BS595" s="358"/>
      <c r="BT595" s="358"/>
      <c r="BU595" s="358"/>
      <c r="BV595" s="358"/>
      <c r="BW595" s="358"/>
      <c r="BX595" s="355"/>
    </row>
    <row r="596" spans="1:76" ht="19.5" customHeight="1">
      <c r="A596" s="356"/>
      <c r="B596" s="356"/>
      <c r="C596" s="356"/>
      <c r="D596" s="356"/>
      <c r="E596" s="356"/>
      <c r="F596" s="355"/>
      <c r="G596" s="356"/>
      <c r="H596" s="356"/>
      <c r="I596" s="355"/>
      <c r="J596" s="356"/>
      <c r="K596" s="355"/>
      <c r="L596" s="356"/>
      <c r="M596" s="355"/>
      <c r="N596" s="356"/>
      <c r="O596" s="355"/>
      <c r="P596" s="356"/>
      <c r="Q596" s="355"/>
      <c r="R596" s="355"/>
      <c r="S596" s="355"/>
      <c r="T596" s="355"/>
      <c r="U596" s="355"/>
      <c r="V596" s="355"/>
      <c r="W596" s="355"/>
      <c r="X596" s="355"/>
      <c r="Y596" s="355"/>
      <c r="Z596" s="355"/>
      <c r="AA596" s="355"/>
      <c r="AB596" s="355"/>
      <c r="AC596" s="355"/>
      <c r="AD596" s="355"/>
      <c r="AE596" s="355"/>
      <c r="AF596" s="355"/>
      <c r="AG596" s="355"/>
      <c r="AH596" s="355"/>
      <c r="AI596" s="355"/>
      <c r="AJ596" s="355"/>
      <c r="AK596" s="355"/>
      <c r="AL596" s="355"/>
      <c r="AM596" s="355"/>
      <c r="AN596" s="355"/>
      <c r="AO596" s="355"/>
      <c r="AP596" s="355"/>
      <c r="AQ596" s="355"/>
      <c r="AR596" s="355"/>
      <c r="AS596" s="355"/>
      <c r="AT596" s="356"/>
      <c r="AU596" s="356"/>
      <c r="AV596" s="355"/>
      <c r="AW596" s="355"/>
      <c r="AX596" s="356"/>
      <c r="AY596" s="357"/>
      <c r="AZ596" s="357"/>
      <c r="BA596" s="357"/>
      <c r="BB596" s="358"/>
      <c r="BC596" s="357"/>
      <c r="BD596" s="357"/>
      <c r="BE596" s="358"/>
      <c r="BF596" s="357"/>
      <c r="BG596" s="357"/>
      <c r="BH596" s="357"/>
      <c r="BI596" s="357"/>
      <c r="BJ596" s="357"/>
      <c r="BK596" s="357"/>
      <c r="BL596" s="357"/>
      <c r="BM596" s="358"/>
      <c r="BN596" s="358"/>
      <c r="BO596" s="358"/>
      <c r="BP596" s="358"/>
      <c r="BQ596" s="358"/>
      <c r="BR596" s="358"/>
      <c r="BS596" s="358"/>
      <c r="BT596" s="358"/>
      <c r="BU596" s="358"/>
      <c r="BV596" s="358"/>
      <c r="BW596" s="358"/>
      <c r="BX596" s="355"/>
    </row>
    <row r="597" spans="1:76" ht="19.5" customHeight="1">
      <c r="A597" s="356"/>
      <c r="B597" s="356"/>
      <c r="C597" s="356"/>
      <c r="D597" s="356"/>
      <c r="E597" s="356"/>
      <c r="F597" s="355"/>
      <c r="G597" s="356"/>
      <c r="H597" s="356"/>
      <c r="I597" s="355"/>
      <c r="J597" s="356"/>
      <c r="K597" s="355"/>
      <c r="L597" s="356"/>
      <c r="M597" s="355"/>
      <c r="N597" s="356"/>
      <c r="O597" s="355"/>
      <c r="P597" s="356"/>
      <c r="Q597" s="355"/>
      <c r="R597" s="355"/>
      <c r="S597" s="355"/>
      <c r="T597" s="355"/>
      <c r="U597" s="355"/>
      <c r="V597" s="355"/>
      <c r="W597" s="355"/>
      <c r="X597" s="355"/>
      <c r="Y597" s="355"/>
      <c r="Z597" s="355"/>
      <c r="AA597" s="355"/>
      <c r="AB597" s="355"/>
      <c r="AC597" s="355"/>
      <c r="AD597" s="355"/>
      <c r="AE597" s="355"/>
      <c r="AF597" s="355"/>
      <c r="AG597" s="355"/>
      <c r="AH597" s="355"/>
      <c r="AI597" s="355"/>
      <c r="AJ597" s="355"/>
      <c r="AK597" s="355"/>
      <c r="AL597" s="355"/>
      <c r="AM597" s="355"/>
      <c r="AN597" s="355"/>
      <c r="AO597" s="355"/>
      <c r="AP597" s="355"/>
      <c r="AQ597" s="355"/>
      <c r="AR597" s="355"/>
      <c r="AS597" s="355"/>
      <c r="AT597" s="356"/>
      <c r="AU597" s="356"/>
      <c r="AV597" s="355"/>
      <c r="AW597" s="355"/>
      <c r="AX597" s="356"/>
      <c r="AY597" s="357"/>
      <c r="AZ597" s="357"/>
      <c r="BA597" s="357"/>
      <c r="BB597" s="358"/>
      <c r="BC597" s="357"/>
      <c r="BD597" s="357"/>
      <c r="BE597" s="358"/>
      <c r="BF597" s="357"/>
      <c r="BG597" s="357"/>
      <c r="BH597" s="357"/>
      <c r="BI597" s="357"/>
      <c r="BJ597" s="357"/>
      <c r="BK597" s="357"/>
      <c r="BL597" s="357"/>
      <c r="BM597" s="358"/>
      <c r="BN597" s="358"/>
      <c r="BO597" s="358"/>
      <c r="BP597" s="358"/>
      <c r="BQ597" s="358"/>
      <c r="BR597" s="358"/>
      <c r="BS597" s="358"/>
      <c r="BT597" s="358"/>
      <c r="BU597" s="358"/>
      <c r="BV597" s="358"/>
      <c r="BW597" s="358"/>
      <c r="BX597" s="355"/>
    </row>
    <row r="598" spans="1:76" ht="19.5" customHeight="1">
      <c r="A598" s="356"/>
      <c r="B598" s="356"/>
      <c r="C598" s="356"/>
      <c r="D598" s="356"/>
      <c r="E598" s="356"/>
      <c r="F598" s="355"/>
      <c r="G598" s="356"/>
      <c r="H598" s="356"/>
      <c r="I598" s="355"/>
      <c r="J598" s="356"/>
      <c r="K598" s="355"/>
      <c r="L598" s="356"/>
      <c r="M598" s="355"/>
      <c r="N598" s="356"/>
      <c r="O598" s="355"/>
      <c r="P598" s="356"/>
      <c r="Q598" s="355"/>
      <c r="R598" s="355"/>
      <c r="S598" s="355"/>
      <c r="T598" s="355"/>
      <c r="U598" s="355"/>
      <c r="V598" s="355"/>
      <c r="W598" s="355"/>
      <c r="X598" s="355"/>
      <c r="Y598" s="355"/>
      <c r="Z598" s="355"/>
      <c r="AA598" s="355"/>
      <c r="AB598" s="355"/>
      <c r="AC598" s="355"/>
      <c r="AD598" s="355"/>
      <c r="AE598" s="355"/>
      <c r="AF598" s="355"/>
      <c r="AG598" s="355"/>
      <c r="AH598" s="355"/>
      <c r="AI598" s="355"/>
      <c r="AJ598" s="355"/>
      <c r="AK598" s="355"/>
      <c r="AL598" s="355"/>
      <c r="AM598" s="355"/>
      <c r="AN598" s="355"/>
      <c r="AO598" s="355"/>
      <c r="AP598" s="355"/>
      <c r="AQ598" s="355"/>
      <c r="AR598" s="355"/>
      <c r="AS598" s="355"/>
      <c r="AT598" s="356"/>
      <c r="AU598" s="356"/>
      <c r="AV598" s="355"/>
      <c r="AW598" s="355"/>
      <c r="AX598" s="356"/>
      <c r="AY598" s="357"/>
      <c r="AZ598" s="357"/>
      <c r="BA598" s="357"/>
      <c r="BB598" s="358"/>
      <c r="BC598" s="357"/>
      <c r="BD598" s="357"/>
      <c r="BE598" s="358"/>
      <c r="BF598" s="357"/>
      <c r="BG598" s="357"/>
      <c r="BH598" s="357"/>
      <c r="BI598" s="357"/>
      <c r="BJ598" s="357"/>
      <c r="BK598" s="357"/>
      <c r="BL598" s="357"/>
      <c r="BM598" s="358"/>
      <c r="BN598" s="358"/>
      <c r="BO598" s="358"/>
      <c r="BP598" s="358"/>
      <c r="BQ598" s="358"/>
      <c r="BR598" s="358"/>
      <c r="BS598" s="358"/>
      <c r="BT598" s="358"/>
      <c r="BU598" s="358"/>
      <c r="BV598" s="358"/>
      <c r="BW598" s="358"/>
      <c r="BX598" s="355"/>
    </row>
    <row r="599" spans="1:76" ht="19.5" customHeight="1">
      <c r="A599" s="356"/>
      <c r="B599" s="356"/>
      <c r="C599" s="356"/>
      <c r="D599" s="356"/>
      <c r="E599" s="356"/>
      <c r="F599" s="355"/>
      <c r="G599" s="356"/>
      <c r="H599" s="356"/>
      <c r="I599" s="355"/>
      <c r="J599" s="356"/>
      <c r="K599" s="355"/>
      <c r="L599" s="356"/>
      <c r="M599" s="355"/>
      <c r="N599" s="356"/>
      <c r="O599" s="355"/>
      <c r="P599" s="356"/>
      <c r="Q599" s="355"/>
      <c r="R599" s="355"/>
      <c r="S599" s="355"/>
      <c r="T599" s="355"/>
      <c r="U599" s="355"/>
      <c r="V599" s="355"/>
      <c r="W599" s="355"/>
      <c r="X599" s="355"/>
      <c r="Y599" s="355"/>
      <c r="Z599" s="355"/>
      <c r="AA599" s="355"/>
      <c r="AB599" s="355"/>
      <c r="AC599" s="355"/>
      <c r="AD599" s="355"/>
      <c r="AE599" s="355"/>
      <c r="AF599" s="355"/>
      <c r="AG599" s="355"/>
      <c r="AH599" s="355"/>
      <c r="AI599" s="355"/>
      <c r="AJ599" s="355"/>
      <c r="AK599" s="355"/>
      <c r="AL599" s="355"/>
      <c r="AM599" s="355"/>
      <c r="AN599" s="355"/>
      <c r="AO599" s="355"/>
      <c r="AP599" s="355"/>
      <c r="AQ599" s="355"/>
      <c r="AR599" s="355"/>
      <c r="AS599" s="355"/>
      <c r="AT599" s="356"/>
      <c r="AU599" s="356"/>
      <c r="AV599" s="355"/>
      <c r="AW599" s="355"/>
      <c r="AX599" s="356"/>
      <c r="AY599" s="357"/>
      <c r="AZ599" s="357"/>
      <c r="BA599" s="357"/>
      <c r="BB599" s="358"/>
      <c r="BC599" s="357"/>
      <c r="BD599" s="357"/>
      <c r="BE599" s="358"/>
      <c r="BF599" s="357"/>
      <c r="BG599" s="357"/>
      <c r="BH599" s="357"/>
      <c r="BI599" s="357"/>
      <c r="BJ599" s="357"/>
      <c r="BK599" s="357"/>
      <c r="BL599" s="357"/>
      <c r="BM599" s="358"/>
      <c r="BN599" s="358"/>
      <c r="BO599" s="358"/>
      <c r="BP599" s="358"/>
      <c r="BQ599" s="358"/>
      <c r="BR599" s="358"/>
      <c r="BS599" s="358"/>
      <c r="BT599" s="358"/>
      <c r="BU599" s="358"/>
      <c r="BV599" s="358"/>
      <c r="BW599" s="358"/>
      <c r="BX599" s="355"/>
    </row>
    <row r="600" spans="1:76" ht="19.5" customHeight="1">
      <c r="A600" s="356"/>
      <c r="B600" s="356"/>
      <c r="C600" s="356"/>
      <c r="D600" s="356"/>
      <c r="E600" s="356"/>
      <c r="F600" s="355"/>
      <c r="G600" s="356"/>
      <c r="H600" s="356"/>
      <c r="I600" s="355"/>
      <c r="J600" s="356"/>
      <c r="K600" s="355"/>
      <c r="L600" s="356"/>
      <c r="M600" s="355"/>
      <c r="N600" s="356"/>
      <c r="O600" s="355"/>
      <c r="P600" s="356"/>
      <c r="Q600" s="355"/>
      <c r="R600" s="355"/>
      <c r="S600" s="355"/>
      <c r="T600" s="355"/>
      <c r="U600" s="355"/>
      <c r="V600" s="355"/>
      <c r="W600" s="355"/>
      <c r="X600" s="355"/>
      <c r="Y600" s="355"/>
      <c r="Z600" s="355"/>
      <c r="AA600" s="355"/>
      <c r="AB600" s="355"/>
      <c r="AC600" s="355"/>
      <c r="AD600" s="355"/>
      <c r="AE600" s="355"/>
      <c r="AF600" s="355"/>
      <c r="AG600" s="355"/>
      <c r="AH600" s="355"/>
      <c r="AI600" s="355"/>
      <c r="AJ600" s="355"/>
      <c r="AK600" s="355"/>
      <c r="AL600" s="355"/>
      <c r="AM600" s="355"/>
      <c r="AN600" s="355"/>
      <c r="AO600" s="355"/>
      <c r="AP600" s="355"/>
      <c r="AQ600" s="355"/>
      <c r="AR600" s="355"/>
      <c r="AS600" s="355"/>
      <c r="AT600" s="356"/>
      <c r="AU600" s="356"/>
      <c r="AV600" s="355"/>
      <c r="AW600" s="355"/>
      <c r="AX600" s="356"/>
      <c r="AY600" s="357"/>
      <c r="AZ600" s="357"/>
      <c r="BA600" s="357"/>
      <c r="BB600" s="358"/>
      <c r="BC600" s="357"/>
      <c r="BD600" s="357"/>
      <c r="BE600" s="358"/>
      <c r="BF600" s="357"/>
      <c r="BG600" s="357"/>
      <c r="BH600" s="357"/>
      <c r="BI600" s="357"/>
      <c r="BJ600" s="357"/>
      <c r="BK600" s="357"/>
      <c r="BL600" s="357"/>
      <c r="BM600" s="358"/>
      <c r="BN600" s="358"/>
      <c r="BO600" s="358"/>
      <c r="BP600" s="358"/>
      <c r="BQ600" s="358"/>
      <c r="BR600" s="358"/>
      <c r="BS600" s="358"/>
      <c r="BT600" s="358"/>
      <c r="BU600" s="358"/>
      <c r="BV600" s="358"/>
      <c r="BW600" s="358"/>
      <c r="BX600" s="355"/>
    </row>
    <row r="601" spans="1:76" ht="19.5" customHeight="1">
      <c r="A601" s="356"/>
      <c r="B601" s="356"/>
      <c r="C601" s="356"/>
      <c r="D601" s="356"/>
      <c r="E601" s="356"/>
      <c r="F601" s="355"/>
      <c r="G601" s="356"/>
      <c r="H601" s="356"/>
      <c r="I601" s="355"/>
      <c r="J601" s="356"/>
      <c r="K601" s="355"/>
      <c r="L601" s="356"/>
      <c r="M601" s="355"/>
      <c r="N601" s="356"/>
      <c r="O601" s="355"/>
      <c r="P601" s="356"/>
      <c r="Q601" s="355"/>
      <c r="R601" s="355"/>
      <c r="S601" s="355"/>
      <c r="T601" s="355"/>
      <c r="U601" s="355"/>
      <c r="V601" s="355"/>
      <c r="W601" s="355"/>
      <c r="X601" s="355"/>
      <c r="Y601" s="355"/>
      <c r="Z601" s="355"/>
      <c r="AA601" s="355"/>
      <c r="AB601" s="355"/>
      <c r="AC601" s="355"/>
      <c r="AD601" s="355"/>
      <c r="AE601" s="355"/>
      <c r="AF601" s="355"/>
      <c r="AG601" s="355"/>
      <c r="AH601" s="355"/>
      <c r="AI601" s="355"/>
      <c r="AJ601" s="355"/>
      <c r="AK601" s="355"/>
      <c r="AL601" s="355"/>
      <c r="AM601" s="355"/>
      <c r="AN601" s="355"/>
      <c r="AO601" s="355"/>
      <c r="AP601" s="355"/>
      <c r="AQ601" s="355"/>
      <c r="AR601" s="355"/>
      <c r="AS601" s="355"/>
      <c r="AT601" s="356"/>
      <c r="AU601" s="356"/>
      <c r="AV601" s="355"/>
      <c r="AW601" s="355"/>
      <c r="AX601" s="356"/>
      <c r="AY601" s="357"/>
      <c r="AZ601" s="357"/>
      <c r="BA601" s="357"/>
      <c r="BB601" s="358"/>
      <c r="BC601" s="357"/>
      <c r="BD601" s="357"/>
      <c r="BE601" s="358"/>
      <c r="BF601" s="357"/>
      <c r="BG601" s="357"/>
      <c r="BH601" s="357"/>
      <c r="BI601" s="357"/>
      <c r="BJ601" s="357"/>
      <c r="BK601" s="357"/>
      <c r="BL601" s="357"/>
      <c r="BM601" s="358"/>
      <c r="BN601" s="358"/>
      <c r="BO601" s="358"/>
      <c r="BP601" s="358"/>
      <c r="BQ601" s="358"/>
      <c r="BR601" s="358"/>
      <c r="BS601" s="358"/>
      <c r="BT601" s="358"/>
      <c r="BU601" s="358"/>
      <c r="BV601" s="358"/>
      <c r="BW601" s="358"/>
      <c r="BX601" s="355"/>
    </row>
    <row r="602" spans="1:76" ht="19.5" customHeight="1">
      <c r="A602" s="356"/>
      <c r="B602" s="356"/>
      <c r="C602" s="356"/>
      <c r="D602" s="356"/>
      <c r="E602" s="356"/>
      <c r="F602" s="355"/>
      <c r="G602" s="356"/>
      <c r="H602" s="356"/>
      <c r="I602" s="355"/>
      <c r="J602" s="356"/>
      <c r="K602" s="355"/>
      <c r="L602" s="356"/>
      <c r="M602" s="355"/>
      <c r="N602" s="356"/>
      <c r="O602" s="355"/>
      <c r="P602" s="356"/>
      <c r="Q602" s="355"/>
      <c r="R602" s="355"/>
      <c r="S602" s="355"/>
      <c r="T602" s="355"/>
      <c r="U602" s="355"/>
      <c r="V602" s="355"/>
      <c r="W602" s="355"/>
      <c r="X602" s="355"/>
      <c r="Y602" s="355"/>
      <c r="Z602" s="355"/>
      <c r="AA602" s="355"/>
      <c r="AB602" s="355"/>
      <c r="AC602" s="355"/>
      <c r="AD602" s="355"/>
      <c r="AE602" s="355"/>
      <c r="AF602" s="355"/>
      <c r="AG602" s="355"/>
      <c r="AH602" s="355"/>
      <c r="AI602" s="355"/>
      <c r="AJ602" s="355"/>
      <c r="AK602" s="355"/>
      <c r="AL602" s="355"/>
      <c r="AM602" s="355"/>
      <c r="AN602" s="355"/>
      <c r="AO602" s="355"/>
      <c r="AP602" s="355"/>
      <c r="AQ602" s="355"/>
      <c r="AR602" s="355"/>
      <c r="AS602" s="355"/>
      <c r="AT602" s="356"/>
      <c r="AU602" s="356"/>
      <c r="AV602" s="355"/>
      <c r="AW602" s="355"/>
      <c r="AX602" s="356"/>
      <c r="AY602" s="357"/>
      <c r="AZ602" s="357"/>
      <c r="BA602" s="357"/>
      <c r="BB602" s="358"/>
      <c r="BC602" s="357"/>
      <c r="BD602" s="357"/>
      <c r="BE602" s="358"/>
      <c r="BF602" s="357"/>
      <c r="BG602" s="357"/>
      <c r="BH602" s="357"/>
      <c r="BI602" s="357"/>
      <c r="BJ602" s="357"/>
      <c r="BK602" s="357"/>
      <c r="BL602" s="357"/>
      <c r="BM602" s="358"/>
      <c r="BN602" s="358"/>
      <c r="BO602" s="358"/>
      <c r="BP602" s="358"/>
      <c r="BQ602" s="358"/>
      <c r="BR602" s="358"/>
      <c r="BS602" s="358"/>
      <c r="BT602" s="358"/>
      <c r="BU602" s="358"/>
      <c r="BV602" s="358"/>
      <c r="BW602" s="358"/>
      <c r="BX602" s="355"/>
    </row>
    <row r="603" spans="1:76" ht="19.5" customHeight="1">
      <c r="A603" s="356"/>
      <c r="B603" s="356"/>
      <c r="C603" s="356"/>
      <c r="D603" s="356"/>
      <c r="E603" s="356"/>
      <c r="F603" s="355"/>
      <c r="G603" s="356"/>
      <c r="H603" s="356"/>
      <c r="I603" s="355"/>
      <c r="J603" s="356"/>
      <c r="K603" s="355"/>
      <c r="L603" s="356"/>
      <c r="M603" s="355"/>
      <c r="N603" s="356"/>
      <c r="O603" s="355"/>
      <c r="P603" s="356"/>
      <c r="Q603" s="355"/>
      <c r="R603" s="355"/>
      <c r="S603" s="355"/>
      <c r="T603" s="355"/>
      <c r="U603" s="355"/>
      <c r="V603" s="355"/>
      <c r="W603" s="355"/>
      <c r="X603" s="355"/>
      <c r="Y603" s="355"/>
      <c r="Z603" s="355"/>
      <c r="AA603" s="355"/>
      <c r="AB603" s="355"/>
      <c r="AC603" s="355"/>
      <c r="AD603" s="355"/>
      <c r="AE603" s="355"/>
      <c r="AF603" s="355"/>
      <c r="AG603" s="355"/>
      <c r="AH603" s="355"/>
      <c r="AI603" s="355"/>
      <c r="AJ603" s="355"/>
      <c r="AK603" s="355"/>
      <c r="AL603" s="355"/>
      <c r="AM603" s="355"/>
      <c r="AN603" s="355"/>
      <c r="AO603" s="355"/>
      <c r="AP603" s="355"/>
      <c r="AQ603" s="355"/>
      <c r="AR603" s="355"/>
      <c r="AS603" s="355"/>
      <c r="AT603" s="356"/>
      <c r="AU603" s="356"/>
      <c r="AV603" s="355"/>
      <c r="AW603" s="355"/>
      <c r="AX603" s="356"/>
      <c r="AY603" s="357"/>
      <c r="AZ603" s="357"/>
      <c r="BA603" s="357"/>
      <c r="BB603" s="358"/>
      <c r="BC603" s="357"/>
      <c r="BD603" s="357"/>
      <c r="BE603" s="358"/>
      <c r="BF603" s="357"/>
      <c r="BG603" s="357"/>
      <c r="BH603" s="357"/>
      <c r="BI603" s="357"/>
      <c r="BJ603" s="357"/>
      <c r="BK603" s="357"/>
      <c r="BL603" s="357"/>
      <c r="BM603" s="358"/>
      <c r="BN603" s="358"/>
      <c r="BO603" s="358"/>
      <c r="BP603" s="358"/>
      <c r="BQ603" s="358"/>
      <c r="BR603" s="358"/>
      <c r="BS603" s="358"/>
      <c r="BT603" s="358"/>
      <c r="BU603" s="358"/>
      <c r="BV603" s="358"/>
      <c r="BW603" s="358"/>
      <c r="BX603" s="355"/>
    </row>
    <row r="604" spans="1:76" ht="19.5" customHeight="1">
      <c r="A604" s="356"/>
      <c r="B604" s="356"/>
      <c r="C604" s="356"/>
      <c r="D604" s="356"/>
      <c r="E604" s="356"/>
      <c r="F604" s="355"/>
      <c r="G604" s="356"/>
      <c r="H604" s="356"/>
      <c r="I604" s="355"/>
      <c r="J604" s="356"/>
      <c r="K604" s="355"/>
      <c r="L604" s="356"/>
      <c r="M604" s="355"/>
      <c r="N604" s="356"/>
      <c r="O604" s="355"/>
      <c r="P604" s="356"/>
      <c r="Q604" s="355"/>
      <c r="R604" s="355"/>
      <c r="S604" s="355"/>
      <c r="T604" s="355"/>
      <c r="U604" s="355"/>
      <c r="V604" s="355"/>
      <c r="W604" s="355"/>
      <c r="X604" s="355"/>
      <c r="Y604" s="355"/>
      <c r="Z604" s="355"/>
      <c r="AA604" s="355"/>
      <c r="AB604" s="355"/>
      <c r="AC604" s="355"/>
      <c r="AD604" s="355"/>
      <c r="AE604" s="355"/>
      <c r="AF604" s="355"/>
      <c r="AG604" s="355"/>
      <c r="AH604" s="355"/>
      <c r="AI604" s="355"/>
      <c r="AJ604" s="355"/>
      <c r="AK604" s="355"/>
      <c r="AL604" s="355"/>
      <c r="AM604" s="355"/>
      <c r="AN604" s="355"/>
      <c r="AO604" s="355"/>
      <c r="AP604" s="355"/>
      <c r="AQ604" s="355"/>
      <c r="AR604" s="355"/>
      <c r="AS604" s="355"/>
      <c r="AT604" s="356"/>
      <c r="AU604" s="356"/>
      <c r="AV604" s="355"/>
      <c r="AW604" s="355"/>
      <c r="AX604" s="356"/>
      <c r="AY604" s="357"/>
      <c r="AZ604" s="357"/>
      <c r="BA604" s="357"/>
      <c r="BB604" s="358"/>
      <c r="BC604" s="357"/>
      <c r="BD604" s="357"/>
      <c r="BE604" s="358"/>
      <c r="BF604" s="357"/>
      <c r="BG604" s="357"/>
      <c r="BH604" s="357"/>
      <c r="BI604" s="357"/>
      <c r="BJ604" s="357"/>
      <c r="BK604" s="357"/>
      <c r="BL604" s="357"/>
      <c r="BM604" s="358"/>
      <c r="BN604" s="358"/>
      <c r="BO604" s="358"/>
      <c r="BP604" s="358"/>
      <c r="BQ604" s="358"/>
      <c r="BR604" s="358"/>
      <c r="BS604" s="358"/>
      <c r="BT604" s="358"/>
      <c r="BU604" s="358"/>
      <c r="BV604" s="358"/>
      <c r="BW604" s="358"/>
      <c r="BX604" s="355"/>
    </row>
    <row r="605" spans="1:76" ht="19.5" customHeight="1">
      <c r="A605" s="356"/>
      <c r="B605" s="356"/>
      <c r="C605" s="356"/>
      <c r="D605" s="356"/>
      <c r="E605" s="356"/>
      <c r="F605" s="355"/>
      <c r="G605" s="356"/>
      <c r="H605" s="356"/>
      <c r="I605" s="355"/>
      <c r="J605" s="356"/>
      <c r="K605" s="355"/>
      <c r="L605" s="356"/>
      <c r="M605" s="355"/>
      <c r="N605" s="356"/>
      <c r="O605" s="355"/>
      <c r="P605" s="356"/>
      <c r="Q605" s="355"/>
      <c r="R605" s="355"/>
      <c r="S605" s="355"/>
      <c r="T605" s="355"/>
      <c r="U605" s="355"/>
      <c r="V605" s="355"/>
      <c r="W605" s="355"/>
      <c r="X605" s="355"/>
      <c r="Y605" s="355"/>
      <c r="Z605" s="355"/>
      <c r="AA605" s="355"/>
      <c r="AB605" s="355"/>
      <c r="AC605" s="355"/>
      <c r="AD605" s="355"/>
      <c r="AE605" s="355"/>
      <c r="AF605" s="355"/>
      <c r="AG605" s="355"/>
      <c r="AH605" s="355"/>
      <c r="AI605" s="355"/>
      <c r="AJ605" s="355"/>
      <c r="AK605" s="355"/>
      <c r="AL605" s="355"/>
      <c r="AM605" s="355"/>
      <c r="AN605" s="355"/>
      <c r="AO605" s="355"/>
      <c r="AP605" s="355"/>
      <c r="AQ605" s="355"/>
      <c r="AR605" s="355"/>
      <c r="AS605" s="355"/>
      <c r="AT605" s="356"/>
      <c r="AU605" s="356"/>
      <c r="AV605" s="355"/>
      <c r="AW605" s="355"/>
      <c r="AX605" s="356"/>
      <c r="AY605" s="357"/>
      <c r="AZ605" s="357"/>
      <c r="BA605" s="357"/>
      <c r="BB605" s="358"/>
      <c r="BC605" s="357"/>
      <c r="BD605" s="357"/>
      <c r="BE605" s="358"/>
      <c r="BF605" s="357"/>
      <c r="BG605" s="357"/>
      <c r="BH605" s="357"/>
      <c r="BI605" s="357"/>
      <c r="BJ605" s="357"/>
      <c r="BK605" s="357"/>
      <c r="BL605" s="357"/>
      <c r="BM605" s="358"/>
      <c r="BN605" s="358"/>
      <c r="BO605" s="358"/>
      <c r="BP605" s="358"/>
      <c r="BQ605" s="358"/>
      <c r="BR605" s="358"/>
      <c r="BS605" s="358"/>
      <c r="BT605" s="358"/>
      <c r="BU605" s="358"/>
      <c r="BV605" s="358"/>
      <c r="BW605" s="358"/>
      <c r="BX605" s="355"/>
    </row>
    <row r="606" spans="1:76" ht="19.5" customHeight="1">
      <c r="A606" s="356"/>
      <c r="B606" s="356"/>
      <c r="C606" s="356"/>
      <c r="D606" s="356"/>
      <c r="E606" s="356"/>
      <c r="F606" s="355"/>
      <c r="G606" s="356"/>
      <c r="H606" s="356"/>
      <c r="I606" s="355"/>
      <c r="J606" s="356"/>
      <c r="K606" s="355"/>
      <c r="L606" s="356"/>
      <c r="M606" s="355"/>
      <c r="N606" s="356"/>
      <c r="O606" s="355"/>
      <c r="P606" s="356"/>
      <c r="Q606" s="355"/>
      <c r="R606" s="355"/>
      <c r="S606" s="355"/>
      <c r="T606" s="355"/>
      <c r="U606" s="355"/>
      <c r="V606" s="355"/>
      <c r="W606" s="355"/>
      <c r="X606" s="355"/>
      <c r="Y606" s="355"/>
      <c r="Z606" s="355"/>
      <c r="AA606" s="355"/>
      <c r="AB606" s="355"/>
      <c r="AC606" s="355"/>
      <c r="AD606" s="355"/>
      <c r="AE606" s="355"/>
      <c r="AF606" s="355"/>
      <c r="AG606" s="355"/>
      <c r="AH606" s="355"/>
      <c r="AI606" s="355"/>
      <c r="AJ606" s="355"/>
      <c r="AK606" s="355"/>
      <c r="AL606" s="355"/>
      <c r="AM606" s="355"/>
      <c r="AN606" s="355"/>
      <c r="AO606" s="355"/>
      <c r="AP606" s="355"/>
      <c r="AQ606" s="355"/>
      <c r="AR606" s="355"/>
      <c r="AS606" s="355"/>
      <c r="AT606" s="356"/>
      <c r="AU606" s="356"/>
      <c r="AV606" s="355"/>
      <c r="AW606" s="355"/>
      <c r="AX606" s="356"/>
      <c r="AY606" s="357"/>
      <c r="AZ606" s="357"/>
      <c r="BA606" s="357"/>
      <c r="BB606" s="358"/>
      <c r="BC606" s="357"/>
      <c r="BD606" s="357"/>
      <c r="BE606" s="358"/>
      <c r="BF606" s="357"/>
      <c r="BG606" s="357"/>
      <c r="BH606" s="357"/>
      <c r="BI606" s="357"/>
      <c r="BJ606" s="357"/>
      <c r="BK606" s="357"/>
      <c r="BL606" s="357"/>
      <c r="BM606" s="358"/>
      <c r="BN606" s="358"/>
      <c r="BO606" s="358"/>
      <c r="BP606" s="358"/>
      <c r="BQ606" s="358"/>
      <c r="BR606" s="358"/>
      <c r="BS606" s="358"/>
      <c r="BT606" s="358"/>
      <c r="BU606" s="358"/>
      <c r="BV606" s="358"/>
      <c r="BW606" s="358"/>
      <c r="BX606" s="355"/>
    </row>
    <row r="607" spans="1:76" ht="19.5" customHeight="1">
      <c r="A607" s="356"/>
      <c r="B607" s="356"/>
      <c r="C607" s="356"/>
      <c r="D607" s="356"/>
      <c r="E607" s="356"/>
      <c r="F607" s="355"/>
      <c r="G607" s="356"/>
      <c r="H607" s="356"/>
      <c r="I607" s="355"/>
      <c r="J607" s="356"/>
      <c r="K607" s="355"/>
      <c r="L607" s="356"/>
      <c r="M607" s="355"/>
      <c r="N607" s="356"/>
      <c r="O607" s="355"/>
      <c r="P607" s="356"/>
      <c r="Q607" s="355"/>
      <c r="R607" s="355"/>
      <c r="S607" s="355"/>
      <c r="T607" s="355"/>
      <c r="U607" s="355"/>
      <c r="V607" s="355"/>
      <c r="W607" s="355"/>
      <c r="X607" s="355"/>
      <c r="Y607" s="355"/>
      <c r="Z607" s="355"/>
      <c r="AA607" s="355"/>
      <c r="AB607" s="355"/>
      <c r="AC607" s="355"/>
      <c r="AD607" s="355"/>
      <c r="AE607" s="355"/>
      <c r="AF607" s="355"/>
      <c r="AG607" s="355"/>
      <c r="AH607" s="355"/>
      <c r="AI607" s="355"/>
      <c r="AJ607" s="355"/>
      <c r="AK607" s="355"/>
      <c r="AL607" s="355"/>
      <c r="AM607" s="355"/>
      <c r="AN607" s="355"/>
      <c r="AO607" s="355"/>
      <c r="AP607" s="355"/>
      <c r="AQ607" s="355"/>
      <c r="AR607" s="355"/>
      <c r="AS607" s="355"/>
      <c r="AT607" s="356"/>
      <c r="AU607" s="356"/>
      <c r="AV607" s="355"/>
      <c r="AW607" s="355"/>
      <c r="AX607" s="356"/>
      <c r="AY607" s="357"/>
      <c r="AZ607" s="357"/>
      <c r="BA607" s="357"/>
      <c r="BB607" s="358"/>
      <c r="BC607" s="357"/>
      <c r="BD607" s="357"/>
      <c r="BE607" s="358"/>
      <c r="BF607" s="357"/>
      <c r="BG607" s="357"/>
      <c r="BH607" s="357"/>
      <c r="BI607" s="357"/>
      <c r="BJ607" s="357"/>
      <c r="BK607" s="357"/>
      <c r="BL607" s="357"/>
      <c r="BM607" s="358"/>
      <c r="BN607" s="358"/>
      <c r="BO607" s="358"/>
      <c r="BP607" s="358"/>
      <c r="BQ607" s="358"/>
      <c r="BR607" s="358"/>
      <c r="BS607" s="358"/>
      <c r="BT607" s="358"/>
      <c r="BU607" s="358"/>
      <c r="BV607" s="358"/>
      <c r="BW607" s="358"/>
      <c r="BX607" s="355"/>
    </row>
    <row r="608" spans="1:76" ht="19.5" customHeight="1">
      <c r="A608" s="356"/>
      <c r="B608" s="356"/>
      <c r="C608" s="356"/>
      <c r="D608" s="356"/>
      <c r="E608" s="356"/>
      <c r="F608" s="355"/>
      <c r="G608" s="356"/>
      <c r="H608" s="356"/>
      <c r="I608" s="355"/>
      <c r="J608" s="356"/>
      <c r="K608" s="355"/>
      <c r="L608" s="356"/>
      <c r="M608" s="355"/>
      <c r="N608" s="356"/>
      <c r="O608" s="355"/>
      <c r="P608" s="356"/>
      <c r="Q608" s="355"/>
      <c r="R608" s="355"/>
      <c r="S608" s="355"/>
      <c r="T608" s="355"/>
      <c r="U608" s="355"/>
      <c r="V608" s="355"/>
      <c r="W608" s="355"/>
      <c r="X608" s="355"/>
      <c r="Y608" s="355"/>
      <c r="Z608" s="355"/>
      <c r="AA608" s="355"/>
      <c r="AB608" s="355"/>
      <c r="AC608" s="355"/>
      <c r="AD608" s="355"/>
      <c r="AE608" s="355"/>
      <c r="AF608" s="355"/>
      <c r="AG608" s="355"/>
      <c r="AH608" s="355"/>
      <c r="AI608" s="355"/>
      <c r="AJ608" s="355"/>
      <c r="AK608" s="355"/>
      <c r="AL608" s="355"/>
      <c r="AM608" s="355"/>
      <c r="AN608" s="355"/>
      <c r="AO608" s="355"/>
      <c r="AP608" s="355"/>
      <c r="AQ608" s="355"/>
      <c r="AR608" s="355"/>
      <c r="AS608" s="355"/>
      <c r="AT608" s="356"/>
      <c r="AU608" s="356"/>
      <c r="AV608" s="355"/>
      <c r="AW608" s="355"/>
      <c r="AX608" s="356"/>
      <c r="AY608" s="357"/>
      <c r="AZ608" s="357"/>
      <c r="BA608" s="357"/>
      <c r="BB608" s="358"/>
      <c r="BC608" s="357"/>
      <c r="BD608" s="357"/>
      <c r="BE608" s="358"/>
      <c r="BF608" s="357"/>
      <c r="BG608" s="357"/>
      <c r="BH608" s="357"/>
      <c r="BI608" s="357"/>
      <c r="BJ608" s="357"/>
      <c r="BK608" s="357"/>
      <c r="BL608" s="357"/>
      <c r="BM608" s="358"/>
      <c r="BN608" s="358"/>
      <c r="BO608" s="358"/>
      <c r="BP608" s="358"/>
      <c r="BQ608" s="358"/>
      <c r="BR608" s="358"/>
      <c r="BS608" s="358"/>
      <c r="BT608" s="358"/>
      <c r="BU608" s="358"/>
      <c r="BV608" s="358"/>
      <c r="BW608" s="358"/>
      <c r="BX608" s="355"/>
    </row>
    <row r="609" spans="1:76" ht="19.5" customHeight="1">
      <c r="A609" s="356"/>
      <c r="B609" s="356"/>
      <c r="C609" s="356"/>
      <c r="D609" s="356"/>
      <c r="E609" s="356"/>
      <c r="F609" s="355"/>
      <c r="G609" s="356"/>
      <c r="H609" s="356"/>
      <c r="I609" s="355"/>
      <c r="J609" s="356"/>
      <c r="K609" s="355"/>
      <c r="L609" s="356"/>
      <c r="M609" s="355"/>
      <c r="N609" s="356"/>
      <c r="O609" s="355"/>
      <c r="P609" s="356"/>
      <c r="Q609" s="355"/>
      <c r="R609" s="355"/>
      <c r="S609" s="355"/>
      <c r="T609" s="355"/>
      <c r="U609" s="355"/>
      <c r="V609" s="355"/>
      <c r="W609" s="355"/>
      <c r="X609" s="355"/>
      <c r="Y609" s="355"/>
      <c r="Z609" s="355"/>
      <c r="AA609" s="355"/>
      <c r="AB609" s="355"/>
      <c r="AC609" s="355"/>
      <c r="AD609" s="355"/>
      <c r="AE609" s="355"/>
      <c r="AF609" s="355"/>
      <c r="AG609" s="355"/>
      <c r="AH609" s="355"/>
      <c r="AI609" s="355"/>
      <c r="AJ609" s="355"/>
      <c r="AK609" s="355"/>
      <c r="AL609" s="355"/>
      <c r="AM609" s="355"/>
      <c r="AN609" s="355"/>
      <c r="AO609" s="355"/>
      <c r="AP609" s="355"/>
      <c r="AQ609" s="355"/>
      <c r="AR609" s="355"/>
      <c r="AS609" s="355"/>
      <c r="AT609" s="356"/>
      <c r="AU609" s="356"/>
      <c r="AV609" s="355"/>
      <c r="AW609" s="355"/>
      <c r="AX609" s="356"/>
      <c r="AY609" s="357"/>
      <c r="AZ609" s="357"/>
      <c r="BA609" s="357"/>
      <c r="BB609" s="358"/>
      <c r="BC609" s="357"/>
      <c r="BD609" s="357"/>
      <c r="BE609" s="358"/>
      <c r="BF609" s="357"/>
      <c r="BG609" s="357"/>
      <c r="BH609" s="357"/>
      <c r="BI609" s="357"/>
      <c r="BJ609" s="357"/>
      <c r="BK609" s="357"/>
      <c r="BL609" s="357"/>
      <c r="BM609" s="358"/>
      <c r="BN609" s="358"/>
      <c r="BO609" s="358"/>
      <c r="BP609" s="358"/>
      <c r="BQ609" s="358"/>
      <c r="BR609" s="358"/>
      <c r="BS609" s="358"/>
      <c r="BT609" s="358"/>
      <c r="BU609" s="358"/>
      <c r="BV609" s="358"/>
      <c r="BW609" s="358"/>
      <c r="BX609" s="355"/>
    </row>
    <row r="610" spans="1:76" ht="19.5" customHeight="1">
      <c r="A610" s="356"/>
      <c r="B610" s="356"/>
      <c r="C610" s="356"/>
      <c r="D610" s="356"/>
      <c r="E610" s="356"/>
      <c r="F610" s="355"/>
      <c r="G610" s="356"/>
      <c r="H610" s="356"/>
      <c r="I610" s="355"/>
      <c r="J610" s="356"/>
      <c r="K610" s="355"/>
      <c r="L610" s="356"/>
      <c r="M610" s="355"/>
      <c r="N610" s="356"/>
      <c r="O610" s="355"/>
      <c r="P610" s="356"/>
      <c r="Q610" s="355"/>
      <c r="R610" s="355"/>
      <c r="S610" s="355"/>
      <c r="T610" s="355"/>
      <c r="U610" s="355"/>
      <c r="V610" s="355"/>
      <c r="W610" s="355"/>
      <c r="X610" s="355"/>
      <c r="Y610" s="355"/>
      <c r="Z610" s="355"/>
      <c r="AA610" s="355"/>
      <c r="AB610" s="355"/>
      <c r="AC610" s="355"/>
      <c r="AD610" s="355"/>
      <c r="AE610" s="355"/>
      <c r="AF610" s="355"/>
      <c r="AG610" s="355"/>
      <c r="AH610" s="355"/>
      <c r="AI610" s="355"/>
      <c r="AJ610" s="355"/>
      <c r="AK610" s="355"/>
      <c r="AL610" s="355"/>
      <c r="AM610" s="355"/>
      <c r="AN610" s="355"/>
      <c r="AO610" s="355"/>
      <c r="AP610" s="355"/>
      <c r="AQ610" s="355"/>
      <c r="AR610" s="355"/>
      <c r="AS610" s="355"/>
      <c r="AT610" s="356"/>
      <c r="AU610" s="356"/>
      <c r="AV610" s="355"/>
      <c r="AW610" s="355"/>
      <c r="AX610" s="356"/>
      <c r="AY610" s="357"/>
      <c r="AZ610" s="357"/>
      <c r="BA610" s="357"/>
      <c r="BB610" s="358"/>
      <c r="BC610" s="357"/>
      <c r="BD610" s="357"/>
      <c r="BE610" s="358"/>
      <c r="BF610" s="357"/>
      <c r="BG610" s="357"/>
      <c r="BH610" s="357"/>
      <c r="BI610" s="357"/>
      <c r="BJ610" s="357"/>
      <c r="BK610" s="357"/>
      <c r="BL610" s="357"/>
      <c r="BM610" s="358"/>
      <c r="BN610" s="358"/>
      <c r="BO610" s="358"/>
      <c r="BP610" s="358"/>
      <c r="BQ610" s="358"/>
      <c r="BR610" s="358"/>
      <c r="BS610" s="358"/>
      <c r="BT610" s="358"/>
      <c r="BU610" s="358"/>
      <c r="BV610" s="358"/>
      <c r="BW610" s="358"/>
      <c r="BX610" s="355"/>
    </row>
    <row r="611" spans="1:76" ht="19.5" customHeight="1">
      <c r="A611" s="356"/>
      <c r="B611" s="356"/>
      <c r="C611" s="356"/>
      <c r="D611" s="356"/>
      <c r="E611" s="356"/>
      <c r="F611" s="355"/>
      <c r="G611" s="356"/>
      <c r="H611" s="356"/>
      <c r="I611" s="355"/>
      <c r="J611" s="356"/>
      <c r="K611" s="355"/>
      <c r="L611" s="356"/>
      <c r="M611" s="355"/>
      <c r="N611" s="356"/>
      <c r="O611" s="355"/>
      <c r="P611" s="356"/>
      <c r="Q611" s="355"/>
      <c r="R611" s="355"/>
      <c r="S611" s="355"/>
      <c r="T611" s="355"/>
      <c r="U611" s="355"/>
      <c r="V611" s="355"/>
      <c r="W611" s="355"/>
      <c r="X611" s="355"/>
      <c r="Y611" s="355"/>
      <c r="Z611" s="355"/>
      <c r="AA611" s="355"/>
      <c r="AB611" s="355"/>
      <c r="AC611" s="355"/>
      <c r="AD611" s="355"/>
      <c r="AE611" s="355"/>
      <c r="AF611" s="355"/>
      <c r="AG611" s="355"/>
      <c r="AH611" s="355"/>
      <c r="AI611" s="355"/>
      <c r="AJ611" s="355"/>
      <c r="AK611" s="355"/>
      <c r="AL611" s="355"/>
      <c r="AM611" s="355"/>
      <c r="AN611" s="355"/>
      <c r="AO611" s="355"/>
      <c r="AP611" s="355"/>
      <c r="AQ611" s="355"/>
      <c r="AR611" s="355"/>
      <c r="AS611" s="355"/>
      <c r="AT611" s="356"/>
      <c r="AU611" s="356"/>
      <c r="AV611" s="355"/>
      <c r="AW611" s="355"/>
      <c r="AX611" s="356"/>
      <c r="AY611" s="357"/>
      <c r="AZ611" s="357"/>
      <c r="BA611" s="357"/>
      <c r="BB611" s="358"/>
      <c r="BC611" s="357"/>
      <c r="BD611" s="357"/>
      <c r="BE611" s="358"/>
      <c r="BF611" s="357"/>
      <c r="BG611" s="357"/>
      <c r="BH611" s="357"/>
      <c r="BI611" s="357"/>
      <c r="BJ611" s="357"/>
      <c r="BK611" s="357"/>
      <c r="BL611" s="357"/>
      <c r="BM611" s="358"/>
      <c r="BN611" s="358"/>
      <c r="BO611" s="358"/>
      <c r="BP611" s="358"/>
      <c r="BQ611" s="358"/>
      <c r="BR611" s="358"/>
      <c r="BS611" s="358"/>
      <c r="BT611" s="358"/>
      <c r="BU611" s="358"/>
      <c r="BV611" s="358"/>
      <c r="BW611" s="358"/>
      <c r="BX611" s="355"/>
    </row>
    <row r="612" spans="1:76" ht="19.5" customHeight="1">
      <c r="A612" s="356"/>
      <c r="B612" s="356"/>
      <c r="C612" s="356"/>
      <c r="D612" s="356"/>
      <c r="E612" s="356"/>
      <c r="F612" s="355"/>
      <c r="G612" s="356"/>
      <c r="H612" s="356"/>
      <c r="I612" s="355"/>
      <c r="J612" s="356"/>
      <c r="K612" s="355"/>
      <c r="L612" s="356"/>
      <c r="M612" s="355"/>
      <c r="N612" s="356"/>
      <c r="O612" s="355"/>
      <c r="P612" s="356"/>
      <c r="Q612" s="355"/>
      <c r="R612" s="355"/>
      <c r="S612" s="355"/>
      <c r="T612" s="355"/>
      <c r="U612" s="355"/>
      <c r="V612" s="355"/>
      <c r="W612" s="355"/>
      <c r="X612" s="355"/>
      <c r="Y612" s="355"/>
      <c r="Z612" s="355"/>
      <c r="AA612" s="355"/>
      <c r="AB612" s="355"/>
      <c r="AC612" s="355"/>
      <c r="AD612" s="355"/>
      <c r="AE612" s="355"/>
      <c r="AF612" s="355"/>
      <c r="AG612" s="355"/>
      <c r="AH612" s="355"/>
      <c r="AI612" s="355"/>
      <c r="AJ612" s="355"/>
      <c r="AK612" s="355"/>
      <c r="AL612" s="355"/>
      <c r="AM612" s="355"/>
      <c r="AN612" s="355"/>
      <c r="AO612" s="355"/>
      <c r="AP612" s="355"/>
      <c r="AQ612" s="355"/>
      <c r="AR612" s="355"/>
      <c r="AS612" s="355"/>
      <c r="AT612" s="356"/>
      <c r="AU612" s="356"/>
      <c r="AV612" s="355"/>
      <c r="AW612" s="355"/>
      <c r="AX612" s="356"/>
      <c r="AY612" s="357"/>
      <c r="AZ612" s="357"/>
      <c r="BA612" s="357"/>
      <c r="BB612" s="358"/>
      <c r="BC612" s="357"/>
      <c r="BD612" s="357"/>
      <c r="BE612" s="358"/>
      <c r="BF612" s="357"/>
      <c r="BG612" s="357"/>
      <c r="BH612" s="357"/>
      <c r="BI612" s="357"/>
      <c r="BJ612" s="357"/>
      <c r="BK612" s="357"/>
      <c r="BL612" s="357"/>
      <c r="BM612" s="358"/>
      <c r="BN612" s="358"/>
      <c r="BO612" s="358"/>
      <c r="BP612" s="358"/>
      <c r="BQ612" s="358"/>
      <c r="BR612" s="358"/>
      <c r="BS612" s="358"/>
      <c r="BT612" s="358"/>
      <c r="BU612" s="358"/>
      <c r="BV612" s="358"/>
      <c r="BW612" s="358"/>
      <c r="BX612" s="355"/>
    </row>
    <row r="613" spans="1:76" ht="19.5" customHeight="1">
      <c r="A613" s="356"/>
      <c r="B613" s="356"/>
      <c r="C613" s="356"/>
      <c r="D613" s="356"/>
      <c r="E613" s="356"/>
      <c r="F613" s="355"/>
      <c r="G613" s="356"/>
      <c r="H613" s="356"/>
      <c r="I613" s="355"/>
      <c r="J613" s="356"/>
      <c r="K613" s="355"/>
      <c r="L613" s="356"/>
      <c r="M613" s="355"/>
      <c r="N613" s="356"/>
      <c r="O613" s="355"/>
      <c r="P613" s="356"/>
      <c r="Q613" s="355"/>
      <c r="R613" s="355"/>
      <c r="S613" s="355"/>
      <c r="T613" s="355"/>
      <c r="U613" s="355"/>
      <c r="V613" s="355"/>
      <c r="W613" s="355"/>
      <c r="X613" s="355"/>
      <c r="Y613" s="355"/>
      <c r="Z613" s="355"/>
      <c r="AA613" s="355"/>
      <c r="AB613" s="355"/>
      <c r="AC613" s="355"/>
      <c r="AD613" s="355"/>
      <c r="AE613" s="355"/>
      <c r="AF613" s="355"/>
      <c r="AG613" s="355"/>
      <c r="AH613" s="355"/>
      <c r="AI613" s="355"/>
      <c r="AJ613" s="355"/>
      <c r="AK613" s="355"/>
      <c r="AL613" s="355"/>
      <c r="AM613" s="355"/>
      <c r="AN613" s="355"/>
      <c r="AO613" s="355"/>
      <c r="AP613" s="355"/>
      <c r="AQ613" s="355"/>
      <c r="AR613" s="355"/>
      <c r="AS613" s="355"/>
      <c r="AT613" s="356"/>
      <c r="AU613" s="356"/>
      <c r="AV613" s="355"/>
      <c r="AW613" s="355"/>
      <c r="AX613" s="356"/>
      <c r="AY613" s="357"/>
      <c r="AZ613" s="357"/>
      <c r="BA613" s="357"/>
      <c r="BB613" s="358"/>
      <c r="BC613" s="357"/>
      <c r="BD613" s="357"/>
      <c r="BE613" s="358"/>
      <c r="BF613" s="357"/>
      <c r="BG613" s="357"/>
      <c r="BH613" s="357"/>
      <c r="BI613" s="357"/>
      <c r="BJ613" s="357"/>
      <c r="BK613" s="357"/>
      <c r="BL613" s="357"/>
      <c r="BM613" s="358"/>
      <c r="BN613" s="358"/>
      <c r="BO613" s="358"/>
      <c r="BP613" s="358"/>
      <c r="BQ613" s="358"/>
      <c r="BR613" s="358"/>
      <c r="BS613" s="358"/>
      <c r="BT613" s="358"/>
      <c r="BU613" s="358"/>
      <c r="BV613" s="358"/>
      <c r="BW613" s="358"/>
      <c r="BX613" s="355"/>
    </row>
    <row r="614" spans="1:76" ht="19.5" customHeight="1">
      <c r="A614" s="356"/>
      <c r="B614" s="356"/>
      <c r="C614" s="356"/>
      <c r="D614" s="356"/>
      <c r="E614" s="356"/>
      <c r="F614" s="355"/>
      <c r="G614" s="356"/>
      <c r="H614" s="356"/>
      <c r="I614" s="355"/>
      <c r="J614" s="356"/>
      <c r="K614" s="355"/>
      <c r="L614" s="356"/>
      <c r="M614" s="355"/>
      <c r="N614" s="356"/>
      <c r="O614" s="355"/>
      <c r="P614" s="356"/>
      <c r="Q614" s="355"/>
      <c r="R614" s="355"/>
      <c r="S614" s="355"/>
      <c r="T614" s="355"/>
      <c r="U614" s="355"/>
      <c r="V614" s="355"/>
      <c r="W614" s="355"/>
      <c r="X614" s="355"/>
      <c r="Y614" s="355"/>
      <c r="Z614" s="355"/>
      <c r="AA614" s="355"/>
      <c r="AB614" s="355"/>
      <c r="AC614" s="355"/>
      <c r="AD614" s="355"/>
      <c r="AE614" s="355"/>
      <c r="AF614" s="355"/>
      <c r="AG614" s="355"/>
      <c r="AH614" s="355"/>
      <c r="AI614" s="355"/>
      <c r="AJ614" s="355"/>
      <c r="AK614" s="355"/>
      <c r="AL614" s="355"/>
      <c r="AM614" s="355"/>
      <c r="AN614" s="355"/>
      <c r="AO614" s="355"/>
      <c r="AP614" s="355"/>
      <c r="AQ614" s="355"/>
      <c r="AR614" s="355"/>
      <c r="AS614" s="355"/>
      <c r="AT614" s="356"/>
      <c r="AU614" s="356"/>
      <c r="AV614" s="355"/>
      <c r="AW614" s="355"/>
      <c r="AX614" s="356"/>
      <c r="AY614" s="357"/>
      <c r="AZ614" s="357"/>
      <c r="BA614" s="357"/>
      <c r="BB614" s="358"/>
      <c r="BC614" s="357"/>
      <c r="BD614" s="357"/>
      <c r="BE614" s="358"/>
      <c r="BF614" s="357"/>
      <c r="BG614" s="357"/>
      <c r="BH614" s="357"/>
      <c r="BI614" s="357"/>
      <c r="BJ614" s="357"/>
      <c r="BK614" s="357"/>
      <c r="BL614" s="357"/>
      <c r="BM614" s="358"/>
      <c r="BN614" s="358"/>
      <c r="BO614" s="358"/>
      <c r="BP614" s="358"/>
      <c r="BQ614" s="358"/>
      <c r="BR614" s="358"/>
      <c r="BS614" s="358"/>
      <c r="BT614" s="358"/>
      <c r="BU614" s="358"/>
      <c r="BV614" s="358"/>
      <c r="BW614" s="358"/>
      <c r="BX614" s="355"/>
    </row>
    <row r="615" spans="1:76" ht="19.5" customHeight="1">
      <c r="A615" s="356"/>
      <c r="B615" s="356"/>
      <c r="C615" s="356"/>
      <c r="D615" s="356"/>
      <c r="E615" s="356"/>
      <c r="F615" s="355"/>
      <c r="G615" s="356"/>
      <c r="H615" s="356"/>
      <c r="I615" s="355"/>
      <c r="J615" s="356"/>
      <c r="K615" s="355"/>
      <c r="L615" s="356"/>
      <c r="M615" s="355"/>
      <c r="N615" s="356"/>
      <c r="O615" s="355"/>
      <c r="P615" s="356"/>
      <c r="Q615" s="355"/>
      <c r="R615" s="355"/>
      <c r="S615" s="355"/>
      <c r="T615" s="355"/>
      <c r="U615" s="355"/>
      <c r="V615" s="355"/>
      <c r="W615" s="355"/>
      <c r="X615" s="355"/>
      <c r="Y615" s="355"/>
      <c r="Z615" s="355"/>
      <c r="AA615" s="355"/>
      <c r="AB615" s="355"/>
      <c r="AC615" s="355"/>
      <c r="AD615" s="355"/>
      <c r="AE615" s="355"/>
      <c r="AF615" s="355"/>
      <c r="AG615" s="355"/>
      <c r="AH615" s="355"/>
      <c r="AI615" s="355"/>
      <c r="AJ615" s="355"/>
      <c r="AK615" s="355"/>
      <c r="AL615" s="355"/>
      <c r="AM615" s="355"/>
      <c r="AN615" s="355"/>
      <c r="AO615" s="355"/>
      <c r="AP615" s="355"/>
      <c r="AQ615" s="355"/>
      <c r="AR615" s="355"/>
      <c r="AS615" s="355"/>
      <c r="AT615" s="356"/>
      <c r="AU615" s="356"/>
      <c r="AV615" s="355"/>
      <c r="AW615" s="355"/>
      <c r="AX615" s="356"/>
      <c r="AY615" s="357"/>
      <c r="AZ615" s="357"/>
      <c r="BA615" s="357"/>
      <c r="BB615" s="358"/>
      <c r="BC615" s="357"/>
      <c r="BD615" s="357"/>
      <c r="BE615" s="358"/>
      <c r="BF615" s="357"/>
      <c r="BG615" s="357"/>
      <c r="BH615" s="357"/>
      <c r="BI615" s="357"/>
      <c r="BJ615" s="357"/>
      <c r="BK615" s="357"/>
      <c r="BL615" s="357"/>
      <c r="BM615" s="358"/>
      <c r="BN615" s="358"/>
      <c r="BO615" s="358"/>
      <c r="BP615" s="358"/>
      <c r="BQ615" s="358"/>
      <c r="BR615" s="358"/>
      <c r="BS615" s="358"/>
      <c r="BT615" s="358"/>
      <c r="BU615" s="358"/>
      <c r="BV615" s="358"/>
      <c r="BW615" s="358"/>
      <c r="BX615" s="355"/>
    </row>
    <row r="616" spans="1:76" ht="19.5" customHeight="1">
      <c r="A616" s="356"/>
      <c r="B616" s="356"/>
      <c r="C616" s="356"/>
      <c r="D616" s="356"/>
      <c r="E616" s="356"/>
      <c r="F616" s="355"/>
      <c r="G616" s="356"/>
      <c r="H616" s="356"/>
      <c r="I616" s="355"/>
      <c r="J616" s="356"/>
      <c r="K616" s="355"/>
      <c r="L616" s="356"/>
      <c r="M616" s="355"/>
      <c r="N616" s="356"/>
      <c r="O616" s="355"/>
      <c r="P616" s="356"/>
      <c r="Q616" s="355"/>
      <c r="R616" s="355"/>
      <c r="S616" s="355"/>
      <c r="T616" s="355"/>
      <c r="U616" s="355"/>
      <c r="V616" s="355"/>
      <c r="W616" s="355"/>
      <c r="X616" s="355"/>
      <c r="Y616" s="355"/>
      <c r="Z616" s="355"/>
      <c r="AA616" s="355"/>
      <c r="AB616" s="355"/>
      <c r="AC616" s="355"/>
      <c r="AD616" s="355"/>
      <c r="AE616" s="355"/>
      <c r="AF616" s="355"/>
      <c r="AG616" s="355"/>
      <c r="AH616" s="355"/>
      <c r="AI616" s="355"/>
      <c r="AJ616" s="355"/>
      <c r="AK616" s="355"/>
      <c r="AL616" s="355"/>
      <c r="AM616" s="355"/>
      <c r="AN616" s="355"/>
      <c r="AO616" s="355"/>
      <c r="AP616" s="355"/>
      <c r="AQ616" s="355"/>
      <c r="AR616" s="355"/>
      <c r="AS616" s="355"/>
      <c r="AT616" s="356"/>
      <c r="AU616" s="356"/>
      <c r="AV616" s="355"/>
      <c r="AW616" s="355"/>
      <c r="AX616" s="356"/>
      <c r="AY616" s="357"/>
      <c r="AZ616" s="357"/>
      <c r="BA616" s="357"/>
      <c r="BB616" s="358"/>
      <c r="BC616" s="357"/>
      <c r="BD616" s="357"/>
      <c r="BE616" s="358"/>
      <c r="BF616" s="357"/>
      <c r="BG616" s="357"/>
      <c r="BH616" s="357"/>
      <c r="BI616" s="357"/>
      <c r="BJ616" s="357"/>
      <c r="BK616" s="357"/>
      <c r="BL616" s="357"/>
      <c r="BM616" s="358"/>
      <c r="BN616" s="358"/>
      <c r="BO616" s="358"/>
      <c r="BP616" s="358"/>
      <c r="BQ616" s="358"/>
      <c r="BR616" s="358"/>
      <c r="BS616" s="358"/>
      <c r="BT616" s="358"/>
      <c r="BU616" s="358"/>
      <c r="BV616" s="358"/>
      <c r="BW616" s="358"/>
      <c r="BX616" s="355"/>
    </row>
    <row r="617" spans="1:76" ht="19.5" customHeight="1">
      <c r="A617" s="356"/>
      <c r="B617" s="356"/>
      <c r="C617" s="356"/>
      <c r="D617" s="356"/>
      <c r="E617" s="356"/>
      <c r="F617" s="355"/>
      <c r="G617" s="356"/>
      <c r="H617" s="356"/>
      <c r="I617" s="355"/>
      <c r="J617" s="356"/>
      <c r="K617" s="355"/>
      <c r="L617" s="356"/>
      <c r="M617" s="355"/>
      <c r="N617" s="356"/>
      <c r="O617" s="355"/>
      <c r="P617" s="356"/>
      <c r="Q617" s="355"/>
      <c r="R617" s="355"/>
      <c r="S617" s="355"/>
      <c r="T617" s="355"/>
      <c r="U617" s="355"/>
      <c r="V617" s="355"/>
      <c r="W617" s="355"/>
      <c r="X617" s="355"/>
      <c r="Y617" s="355"/>
      <c r="Z617" s="355"/>
      <c r="AA617" s="355"/>
      <c r="AB617" s="355"/>
      <c r="AC617" s="355"/>
      <c r="AD617" s="355"/>
      <c r="AE617" s="355"/>
      <c r="AF617" s="355"/>
      <c r="AG617" s="355"/>
      <c r="AH617" s="355"/>
      <c r="AI617" s="355"/>
      <c r="AJ617" s="355"/>
      <c r="AK617" s="355"/>
      <c r="AL617" s="355"/>
      <c r="AM617" s="355"/>
      <c r="AN617" s="355"/>
      <c r="AO617" s="355"/>
      <c r="AP617" s="355"/>
      <c r="AQ617" s="355"/>
      <c r="AR617" s="355"/>
      <c r="AS617" s="355"/>
      <c r="AT617" s="356"/>
      <c r="AU617" s="356"/>
      <c r="AV617" s="355"/>
      <c r="AW617" s="355"/>
      <c r="AX617" s="356"/>
      <c r="AY617" s="357"/>
      <c r="AZ617" s="357"/>
      <c r="BA617" s="357"/>
      <c r="BB617" s="358"/>
      <c r="BC617" s="357"/>
      <c r="BD617" s="357"/>
      <c r="BE617" s="358"/>
      <c r="BF617" s="357"/>
      <c r="BG617" s="357"/>
      <c r="BH617" s="357"/>
      <c r="BI617" s="357"/>
      <c r="BJ617" s="357"/>
      <c r="BK617" s="357"/>
      <c r="BL617" s="357"/>
      <c r="BM617" s="358"/>
      <c r="BN617" s="358"/>
      <c r="BO617" s="358"/>
      <c r="BP617" s="358"/>
      <c r="BQ617" s="358"/>
      <c r="BR617" s="358"/>
      <c r="BS617" s="358"/>
      <c r="BT617" s="358"/>
      <c r="BU617" s="358"/>
      <c r="BV617" s="358"/>
      <c r="BW617" s="358"/>
      <c r="BX617" s="355"/>
    </row>
    <row r="618" spans="1:76" ht="19.5" customHeight="1">
      <c r="A618" s="356"/>
      <c r="B618" s="356"/>
      <c r="C618" s="356"/>
      <c r="D618" s="356"/>
      <c r="E618" s="356"/>
      <c r="F618" s="355"/>
      <c r="G618" s="356"/>
      <c r="H618" s="356"/>
      <c r="I618" s="355"/>
      <c r="J618" s="356"/>
      <c r="K618" s="355"/>
      <c r="L618" s="356"/>
      <c r="M618" s="355"/>
      <c r="N618" s="356"/>
      <c r="O618" s="355"/>
      <c r="P618" s="356"/>
      <c r="Q618" s="355"/>
      <c r="R618" s="355"/>
      <c r="S618" s="355"/>
      <c r="T618" s="355"/>
      <c r="U618" s="355"/>
      <c r="V618" s="355"/>
      <c r="W618" s="355"/>
      <c r="X618" s="355"/>
      <c r="Y618" s="355"/>
      <c r="Z618" s="355"/>
      <c r="AA618" s="355"/>
      <c r="AB618" s="355"/>
      <c r="AC618" s="355"/>
      <c r="AD618" s="355"/>
      <c r="AE618" s="355"/>
      <c r="AF618" s="355"/>
      <c r="AG618" s="355"/>
      <c r="AH618" s="355"/>
      <c r="AI618" s="355"/>
      <c r="AJ618" s="355"/>
      <c r="AK618" s="355"/>
      <c r="AL618" s="355"/>
      <c r="AM618" s="355"/>
      <c r="AN618" s="355"/>
      <c r="AO618" s="355"/>
      <c r="AP618" s="355"/>
      <c r="AQ618" s="355"/>
      <c r="AR618" s="355"/>
      <c r="AS618" s="355"/>
      <c r="AT618" s="356"/>
      <c r="AU618" s="356"/>
      <c r="AV618" s="355"/>
      <c r="AW618" s="355"/>
      <c r="AX618" s="356"/>
      <c r="AY618" s="357"/>
      <c r="AZ618" s="357"/>
      <c r="BA618" s="357"/>
      <c r="BB618" s="358"/>
      <c r="BC618" s="357"/>
      <c r="BD618" s="357"/>
      <c r="BE618" s="358"/>
      <c r="BF618" s="357"/>
      <c r="BG618" s="357"/>
      <c r="BH618" s="357"/>
      <c r="BI618" s="357"/>
      <c r="BJ618" s="357"/>
      <c r="BK618" s="357"/>
      <c r="BL618" s="357"/>
      <c r="BM618" s="358"/>
      <c r="BN618" s="358"/>
      <c r="BO618" s="358"/>
      <c r="BP618" s="358"/>
      <c r="BQ618" s="358"/>
      <c r="BR618" s="358"/>
      <c r="BS618" s="358"/>
      <c r="BT618" s="358"/>
      <c r="BU618" s="358"/>
      <c r="BV618" s="358"/>
      <c r="BW618" s="358"/>
      <c r="BX618" s="355"/>
    </row>
    <row r="619" spans="1:76" ht="19.5" customHeight="1">
      <c r="A619" s="356"/>
      <c r="B619" s="356"/>
      <c r="C619" s="356"/>
      <c r="D619" s="356"/>
      <c r="E619" s="356"/>
      <c r="F619" s="355"/>
      <c r="G619" s="356"/>
      <c r="H619" s="356"/>
      <c r="I619" s="355"/>
      <c r="J619" s="356"/>
      <c r="K619" s="355"/>
      <c r="L619" s="356"/>
      <c r="M619" s="355"/>
      <c r="N619" s="356"/>
      <c r="O619" s="355"/>
      <c r="P619" s="356"/>
      <c r="Q619" s="355"/>
      <c r="R619" s="355"/>
      <c r="S619" s="355"/>
      <c r="T619" s="355"/>
      <c r="U619" s="355"/>
      <c r="V619" s="355"/>
      <c r="W619" s="355"/>
      <c r="X619" s="355"/>
      <c r="Y619" s="355"/>
      <c r="Z619" s="355"/>
      <c r="AA619" s="355"/>
      <c r="AB619" s="355"/>
      <c r="AC619" s="355"/>
      <c r="AD619" s="355"/>
      <c r="AE619" s="355"/>
      <c r="AF619" s="355"/>
      <c r="AG619" s="355"/>
      <c r="AH619" s="355"/>
      <c r="AI619" s="355"/>
      <c r="AJ619" s="355"/>
      <c r="AK619" s="355"/>
      <c r="AL619" s="355"/>
      <c r="AM619" s="355"/>
      <c r="AN619" s="355"/>
      <c r="AO619" s="355"/>
      <c r="AP619" s="355"/>
      <c r="AQ619" s="355"/>
      <c r="AR619" s="355"/>
      <c r="AS619" s="355"/>
      <c r="AT619" s="356"/>
      <c r="AU619" s="356"/>
      <c r="AV619" s="355"/>
      <c r="AW619" s="355"/>
      <c r="AX619" s="356"/>
      <c r="AY619" s="357"/>
      <c r="AZ619" s="357"/>
      <c r="BA619" s="357"/>
      <c r="BB619" s="358"/>
      <c r="BC619" s="357"/>
      <c r="BD619" s="357"/>
      <c r="BE619" s="358"/>
      <c r="BF619" s="357"/>
      <c r="BG619" s="357"/>
      <c r="BH619" s="357"/>
      <c r="BI619" s="357"/>
      <c r="BJ619" s="357"/>
      <c r="BK619" s="357"/>
      <c r="BL619" s="357"/>
      <c r="BM619" s="358"/>
      <c r="BN619" s="358"/>
      <c r="BO619" s="358"/>
      <c r="BP619" s="358"/>
      <c r="BQ619" s="358"/>
      <c r="BR619" s="358"/>
      <c r="BS619" s="358"/>
      <c r="BT619" s="358"/>
      <c r="BU619" s="358"/>
      <c r="BV619" s="358"/>
      <c r="BW619" s="358"/>
      <c r="BX619" s="355"/>
    </row>
    <row r="620" spans="1:76" ht="19.5" customHeight="1">
      <c r="A620" s="356"/>
      <c r="B620" s="356"/>
      <c r="C620" s="356"/>
      <c r="D620" s="356"/>
      <c r="E620" s="356"/>
      <c r="F620" s="355"/>
      <c r="G620" s="356"/>
      <c r="H620" s="356"/>
      <c r="I620" s="355"/>
      <c r="J620" s="356"/>
      <c r="K620" s="355"/>
      <c r="L620" s="356"/>
      <c r="M620" s="355"/>
      <c r="N620" s="356"/>
      <c r="O620" s="355"/>
      <c r="P620" s="356"/>
      <c r="Q620" s="355"/>
      <c r="R620" s="355"/>
      <c r="S620" s="355"/>
      <c r="T620" s="355"/>
      <c r="U620" s="355"/>
      <c r="V620" s="355"/>
      <c r="W620" s="355"/>
      <c r="X620" s="355"/>
      <c r="Y620" s="355"/>
      <c r="Z620" s="355"/>
      <c r="AA620" s="355"/>
      <c r="AB620" s="355"/>
      <c r="AC620" s="355"/>
      <c r="AD620" s="355"/>
      <c r="AE620" s="355"/>
      <c r="AF620" s="355"/>
      <c r="AG620" s="355"/>
      <c r="AH620" s="355"/>
      <c r="AI620" s="355"/>
      <c r="AJ620" s="355"/>
      <c r="AK620" s="355"/>
      <c r="AL620" s="355"/>
      <c r="AM620" s="355"/>
      <c r="AN620" s="355"/>
      <c r="AO620" s="355"/>
      <c r="AP620" s="355"/>
      <c r="AQ620" s="355"/>
      <c r="AR620" s="355"/>
      <c r="AS620" s="355"/>
      <c r="AT620" s="356"/>
      <c r="AU620" s="356"/>
      <c r="AV620" s="355"/>
      <c r="AW620" s="355"/>
      <c r="AX620" s="356"/>
      <c r="AY620" s="357"/>
      <c r="AZ620" s="357"/>
      <c r="BA620" s="357"/>
      <c r="BB620" s="358"/>
      <c r="BC620" s="357"/>
      <c r="BD620" s="357"/>
      <c r="BE620" s="358"/>
      <c r="BF620" s="357"/>
      <c r="BG620" s="357"/>
      <c r="BH620" s="357"/>
      <c r="BI620" s="357"/>
      <c r="BJ620" s="357"/>
      <c r="BK620" s="357"/>
      <c r="BL620" s="357"/>
      <c r="BM620" s="358"/>
      <c r="BN620" s="358"/>
      <c r="BO620" s="358"/>
      <c r="BP620" s="358"/>
      <c r="BQ620" s="358"/>
      <c r="BR620" s="358"/>
      <c r="BS620" s="358"/>
      <c r="BT620" s="358"/>
      <c r="BU620" s="358"/>
      <c r="BV620" s="358"/>
      <c r="BW620" s="358"/>
      <c r="BX620" s="355"/>
    </row>
    <row r="621" spans="1:76" ht="19.5" customHeight="1">
      <c r="A621" s="356"/>
      <c r="B621" s="356"/>
      <c r="C621" s="356"/>
      <c r="D621" s="356"/>
      <c r="E621" s="356"/>
      <c r="F621" s="355"/>
      <c r="G621" s="356"/>
      <c r="H621" s="356"/>
      <c r="I621" s="355"/>
      <c r="J621" s="356"/>
      <c r="K621" s="355"/>
      <c r="L621" s="356"/>
      <c r="M621" s="355"/>
      <c r="N621" s="356"/>
      <c r="O621" s="355"/>
      <c r="P621" s="356"/>
      <c r="Q621" s="355"/>
      <c r="R621" s="355"/>
      <c r="S621" s="355"/>
      <c r="T621" s="355"/>
      <c r="U621" s="355"/>
      <c r="V621" s="355"/>
      <c r="W621" s="355"/>
      <c r="X621" s="355"/>
      <c r="Y621" s="355"/>
      <c r="Z621" s="355"/>
      <c r="AA621" s="355"/>
      <c r="AB621" s="355"/>
      <c r="AC621" s="355"/>
      <c r="AD621" s="355"/>
      <c r="AE621" s="355"/>
      <c r="AF621" s="355"/>
      <c r="AG621" s="355"/>
      <c r="AH621" s="355"/>
      <c r="AI621" s="355"/>
      <c r="AJ621" s="355"/>
      <c r="AK621" s="355"/>
      <c r="AL621" s="355"/>
      <c r="AM621" s="355"/>
      <c r="AN621" s="355"/>
      <c r="AO621" s="355"/>
      <c r="AP621" s="355"/>
      <c r="AQ621" s="355"/>
      <c r="AR621" s="355"/>
      <c r="AS621" s="355"/>
      <c r="AT621" s="356"/>
      <c r="AU621" s="356"/>
      <c r="AV621" s="355"/>
      <c r="AW621" s="355"/>
      <c r="AX621" s="356"/>
      <c r="AY621" s="357"/>
      <c r="AZ621" s="357"/>
      <c r="BA621" s="357"/>
      <c r="BB621" s="358"/>
      <c r="BC621" s="357"/>
      <c r="BD621" s="357"/>
      <c r="BE621" s="358"/>
      <c r="BF621" s="357"/>
      <c r="BG621" s="357"/>
      <c r="BH621" s="357"/>
      <c r="BI621" s="357"/>
      <c r="BJ621" s="357"/>
      <c r="BK621" s="357"/>
      <c r="BL621" s="357"/>
      <c r="BM621" s="358"/>
      <c r="BN621" s="358"/>
      <c r="BO621" s="358"/>
      <c r="BP621" s="358"/>
      <c r="BQ621" s="358"/>
      <c r="BR621" s="358"/>
      <c r="BS621" s="358"/>
      <c r="BT621" s="358"/>
      <c r="BU621" s="358"/>
      <c r="BV621" s="358"/>
      <c r="BW621" s="358"/>
      <c r="BX621" s="355"/>
    </row>
    <row r="622" spans="1:76" ht="19.5" customHeight="1">
      <c r="A622" s="356"/>
      <c r="B622" s="356"/>
      <c r="C622" s="356"/>
      <c r="D622" s="356"/>
      <c r="E622" s="356"/>
      <c r="F622" s="355"/>
      <c r="G622" s="356"/>
      <c r="H622" s="356"/>
      <c r="I622" s="355"/>
      <c r="J622" s="356"/>
      <c r="K622" s="355"/>
      <c r="L622" s="356"/>
      <c r="M622" s="355"/>
      <c r="N622" s="356"/>
      <c r="O622" s="355"/>
      <c r="P622" s="356"/>
      <c r="Q622" s="355"/>
      <c r="R622" s="355"/>
      <c r="S622" s="355"/>
      <c r="T622" s="355"/>
      <c r="U622" s="355"/>
      <c r="V622" s="355"/>
      <c r="W622" s="355"/>
      <c r="X622" s="355"/>
      <c r="Y622" s="355"/>
      <c r="Z622" s="355"/>
      <c r="AA622" s="355"/>
      <c r="AB622" s="355"/>
      <c r="AC622" s="355"/>
      <c r="AD622" s="355"/>
      <c r="AE622" s="355"/>
      <c r="AF622" s="355"/>
      <c r="AG622" s="355"/>
      <c r="AH622" s="355"/>
      <c r="AI622" s="355"/>
      <c r="AJ622" s="355"/>
      <c r="AK622" s="355"/>
      <c r="AL622" s="355"/>
      <c r="AM622" s="355"/>
      <c r="AN622" s="355"/>
      <c r="AO622" s="355"/>
      <c r="AP622" s="355"/>
      <c r="AQ622" s="355"/>
      <c r="AR622" s="355"/>
      <c r="AS622" s="355"/>
      <c r="AT622" s="356"/>
      <c r="AU622" s="356"/>
      <c r="AV622" s="355"/>
      <c r="AW622" s="355"/>
      <c r="AX622" s="356"/>
      <c r="AY622" s="357"/>
      <c r="AZ622" s="357"/>
      <c r="BA622" s="357"/>
      <c r="BB622" s="358"/>
      <c r="BC622" s="357"/>
      <c r="BD622" s="357"/>
      <c r="BE622" s="358"/>
      <c r="BF622" s="357"/>
      <c r="BG622" s="357"/>
      <c r="BH622" s="357"/>
      <c r="BI622" s="357"/>
      <c r="BJ622" s="357"/>
      <c r="BK622" s="357"/>
      <c r="BL622" s="357"/>
      <c r="BM622" s="358"/>
      <c r="BN622" s="358"/>
      <c r="BO622" s="358"/>
      <c r="BP622" s="358"/>
      <c r="BQ622" s="358"/>
      <c r="BR622" s="358"/>
      <c r="BS622" s="358"/>
      <c r="BT622" s="358"/>
      <c r="BU622" s="358"/>
      <c r="BV622" s="358"/>
      <c r="BW622" s="358"/>
      <c r="BX622" s="355"/>
    </row>
    <row r="623" spans="1:76" ht="19.5" customHeight="1">
      <c r="A623" s="356"/>
      <c r="B623" s="356"/>
      <c r="C623" s="356"/>
      <c r="D623" s="356"/>
      <c r="E623" s="356"/>
      <c r="F623" s="355"/>
      <c r="G623" s="356"/>
      <c r="H623" s="356"/>
      <c r="I623" s="355"/>
      <c r="J623" s="356"/>
      <c r="K623" s="355"/>
      <c r="L623" s="356"/>
      <c r="M623" s="355"/>
      <c r="N623" s="356"/>
      <c r="O623" s="355"/>
      <c r="P623" s="356"/>
      <c r="Q623" s="355"/>
      <c r="R623" s="355"/>
      <c r="S623" s="355"/>
      <c r="T623" s="355"/>
      <c r="U623" s="355"/>
      <c r="V623" s="355"/>
      <c r="W623" s="355"/>
      <c r="X623" s="355"/>
      <c r="Y623" s="355"/>
      <c r="Z623" s="355"/>
      <c r="AA623" s="355"/>
      <c r="AB623" s="355"/>
      <c r="AC623" s="355"/>
      <c r="AD623" s="355"/>
      <c r="AE623" s="355"/>
      <c r="AF623" s="355"/>
      <c r="AG623" s="355"/>
      <c r="AH623" s="355"/>
      <c r="AI623" s="355"/>
      <c r="AJ623" s="355"/>
      <c r="AK623" s="355"/>
      <c r="AL623" s="355"/>
      <c r="AM623" s="355"/>
      <c r="AN623" s="355"/>
      <c r="AO623" s="355"/>
      <c r="AP623" s="355"/>
      <c r="AQ623" s="355"/>
      <c r="AR623" s="355"/>
      <c r="AS623" s="355"/>
      <c r="AT623" s="356"/>
      <c r="AU623" s="356"/>
      <c r="AV623" s="355"/>
      <c r="AW623" s="355"/>
      <c r="AX623" s="356"/>
      <c r="AY623" s="357"/>
      <c r="AZ623" s="357"/>
      <c r="BA623" s="357"/>
      <c r="BB623" s="358"/>
      <c r="BC623" s="357"/>
      <c r="BD623" s="357"/>
      <c r="BE623" s="358"/>
      <c r="BF623" s="357"/>
      <c r="BG623" s="357"/>
      <c r="BH623" s="357"/>
      <c r="BI623" s="357"/>
      <c r="BJ623" s="357"/>
      <c r="BK623" s="357"/>
      <c r="BL623" s="357"/>
      <c r="BM623" s="358"/>
      <c r="BN623" s="358"/>
      <c r="BO623" s="358"/>
      <c r="BP623" s="358"/>
      <c r="BQ623" s="358"/>
      <c r="BR623" s="358"/>
      <c r="BS623" s="358"/>
      <c r="BT623" s="358"/>
      <c r="BU623" s="358"/>
      <c r="BV623" s="358"/>
      <c r="BW623" s="358"/>
      <c r="BX623" s="355"/>
    </row>
    <row r="624" spans="1:76" ht="19.5" customHeight="1">
      <c r="A624" s="356"/>
      <c r="B624" s="356"/>
      <c r="C624" s="356"/>
      <c r="D624" s="356"/>
      <c r="E624" s="356"/>
      <c r="F624" s="355"/>
      <c r="G624" s="356"/>
      <c r="H624" s="356"/>
      <c r="I624" s="355"/>
      <c r="J624" s="356"/>
      <c r="K624" s="355"/>
      <c r="L624" s="356"/>
      <c r="M624" s="355"/>
      <c r="N624" s="356"/>
      <c r="O624" s="355"/>
      <c r="P624" s="356"/>
      <c r="Q624" s="355"/>
      <c r="R624" s="355"/>
      <c r="S624" s="355"/>
      <c r="T624" s="355"/>
      <c r="U624" s="355"/>
      <c r="V624" s="355"/>
      <c r="W624" s="355"/>
      <c r="X624" s="355"/>
      <c r="Y624" s="355"/>
      <c r="Z624" s="355"/>
      <c r="AA624" s="355"/>
      <c r="AB624" s="355"/>
      <c r="AC624" s="355"/>
      <c r="AD624" s="355"/>
      <c r="AE624" s="355"/>
      <c r="AF624" s="355"/>
      <c r="AG624" s="355"/>
      <c r="AH624" s="355"/>
      <c r="AI624" s="355"/>
      <c r="AJ624" s="355"/>
      <c r="AK624" s="355"/>
      <c r="AL624" s="355"/>
      <c r="AM624" s="355"/>
      <c r="AN624" s="355"/>
      <c r="AO624" s="355"/>
      <c r="AP624" s="355"/>
      <c r="AQ624" s="355"/>
      <c r="AR624" s="355"/>
      <c r="AS624" s="355"/>
      <c r="AT624" s="356"/>
      <c r="AU624" s="356"/>
      <c r="AV624" s="355"/>
      <c r="AW624" s="355"/>
      <c r="AX624" s="356"/>
      <c r="AY624" s="357"/>
      <c r="AZ624" s="357"/>
      <c r="BA624" s="357"/>
      <c r="BB624" s="358"/>
      <c r="BC624" s="357"/>
      <c r="BD624" s="357"/>
      <c r="BE624" s="358"/>
      <c r="BF624" s="357"/>
      <c r="BG624" s="357"/>
      <c r="BH624" s="357"/>
      <c r="BI624" s="357"/>
      <c r="BJ624" s="357"/>
      <c r="BK624" s="357"/>
      <c r="BL624" s="357"/>
      <c r="BM624" s="358"/>
      <c r="BN624" s="358"/>
      <c r="BO624" s="358"/>
      <c r="BP624" s="358"/>
      <c r="BQ624" s="358"/>
      <c r="BR624" s="358"/>
      <c r="BS624" s="358"/>
      <c r="BT624" s="358"/>
      <c r="BU624" s="358"/>
      <c r="BV624" s="358"/>
      <c r="BW624" s="358"/>
      <c r="BX624" s="355"/>
    </row>
    <row r="625" spans="1:76" ht="19.5" customHeight="1">
      <c r="A625" s="356"/>
      <c r="B625" s="356"/>
      <c r="C625" s="356"/>
      <c r="D625" s="356"/>
      <c r="E625" s="356"/>
      <c r="F625" s="355"/>
      <c r="G625" s="356"/>
      <c r="H625" s="356"/>
      <c r="I625" s="355"/>
      <c r="J625" s="356"/>
      <c r="K625" s="355"/>
      <c r="L625" s="356"/>
      <c r="M625" s="355"/>
      <c r="N625" s="356"/>
      <c r="O625" s="355"/>
      <c r="P625" s="356"/>
      <c r="Q625" s="355"/>
      <c r="R625" s="355"/>
      <c r="S625" s="355"/>
      <c r="T625" s="355"/>
      <c r="U625" s="355"/>
      <c r="V625" s="355"/>
      <c r="W625" s="355"/>
      <c r="X625" s="355"/>
      <c r="Y625" s="355"/>
      <c r="Z625" s="355"/>
      <c r="AA625" s="355"/>
      <c r="AB625" s="355"/>
      <c r="AC625" s="355"/>
      <c r="AD625" s="355"/>
      <c r="AE625" s="355"/>
      <c r="AF625" s="355"/>
      <c r="AG625" s="355"/>
      <c r="AH625" s="355"/>
      <c r="AI625" s="355"/>
      <c r="AJ625" s="355"/>
      <c r="AK625" s="355"/>
      <c r="AL625" s="355"/>
      <c r="AM625" s="355"/>
      <c r="AN625" s="355"/>
      <c r="AO625" s="355"/>
      <c r="AP625" s="355"/>
      <c r="AQ625" s="355"/>
      <c r="AR625" s="355"/>
      <c r="AS625" s="355"/>
      <c r="AT625" s="356"/>
      <c r="AU625" s="356"/>
      <c r="AV625" s="355"/>
      <c r="AW625" s="355"/>
      <c r="AX625" s="356"/>
      <c r="AY625" s="357"/>
      <c r="AZ625" s="357"/>
      <c r="BA625" s="357"/>
      <c r="BB625" s="358"/>
      <c r="BC625" s="357"/>
      <c r="BD625" s="357"/>
      <c r="BE625" s="358"/>
      <c r="BF625" s="357"/>
      <c r="BG625" s="357"/>
      <c r="BH625" s="357"/>
      <c r="BI625" s="357"/>
      <c r="BJ625" s="357"/>
      <c r="BK625" s="357"/>
      <c r="BL625" s="357"/>
      <c r="BM625" s="358"/>
      <c r="BN625" s="358"/>
      <c r="BO625" s="358"/>
      <c r="BP625" s="358"/>
      <c r="BQ625" s="358"/>
      <c r="BR625" s="358"/>
      <c r="BS625" s="358"/>
      <c r="BT625" s="358"/>
      <c r="BU625" s="358"/>
      <c r="BV625" s="358"/>
      <c r="BW625" s="358"/>
      <c r="BX625" s="355"/>
    </row>
    <row r="626" spans="1:76" ht="19.5" customHeight="1">
      <c r="A626" s="356"/>
      <c r="B626" s="356"/>
      <c r="C626" s="356"/>
      <c r="D626" s="356"/>
      <c r="E626" s="356"/>
      <c r="F626" s="355"/>
      <c r="G626" s="356"/>
      <c r="H626" s="356"/>
      <c r="I626" s="355"/>
      <c r="J626" s="356"/>
      <c r="K626" s="355"/>
      <c r="L626" s="356"/>
      <c r="M626" s="355"/>
      <c r="N626" s="356"/>
      <c r="O626" s="355"/>
      <c r="P626" s="356"/>
      <c r="Q626" s="355"/>
      <c r="R626" s="355"/>
      <c r="S626" s="355"/>
      <c r="T626" s="355"/>
      <c r="U626" s="355"/>
      <c r="V626" s="355"/>
      <c r="W626" s="355"/>
      <c r="X626" s="355"/>
      <c r="Y626" s="355"/>
      <c r="Z626" s="355"/>
      <c r="AA626" s="355"/>
      <c r="AB626" s="355"/>
      <c r="AC626" s="355"/>
      <c r="AD626" s="355"/>
      <c r="AE626" s="355"/>
      <c r="AF626" s="355"/>
      <c r="AG626" s="355"/>
      <c r="AH626" s="355"/>
      <c r="AI626" s="355"/>
      <c r="AJ626" s="355"/>
      <c r="AK626" s="355"/>
      <c r="AL626" s="355"/>
      <c r="AM626" s="355"/>
      <c r="AN626" s="355"/>
      <c r="AO626" s="355"/>
      <c r="AP626" s="355"/>
      <c r="AQ626" s="355"/>
      <c r="AR626" s="355"/>
      <c r="AS626" s="355"/>
      <c r="AT626" s="356"/>
      <c r="AU626" s="356"/>
      <c r="AV626" s="355"/>
      <c r="AW626" s="355"/>
      <c r="AX626" s="356"/>
      <c r="AY626" s="357"/>
      <c r="AZ626" s="357"/>
      <c r="BA626" s="357"/>
      <c r="BB626" s="358"/>
      <c r="BC626" s="357"/>
      <c r="BD626" s="357"/>
      <c r="BE626" s="358"/>
      <c r="BF626" s="357"/>
      <c r="BG626" s="357"/>
      <c r="BH626" s="357"/>
      <c r="BI626" s="357"/>
      <c r="BJ626" s="357"/>
      <c r="BK626" s="357"/>
      <c r="BL626" s="357"/>
      <c r="BM626" s="358"/>
      <c r="BN626" s="358"/>
      <c r="BO626" s="358"/>
      <c r="BP626" s="358"/>
      <c r="BQ626" s="358"/>
      <c r="BR626" s="358"/>
      <c r="BS626" s="358"/>
      <c r="BT626" s="358"/>
      <c r="BU626" s="358"/>
      <c r="BV626" s="358"/>
      <c r="BW626" s="358"/>
      <c r="BX626" s="355"/>
    </row>
    <row r="627" spans="1:76" ht="19.5" customHeight="1">
      <c r="A627" s="356"/>
      <c r="B627" s="356"/>
      <c r="C627" s="356"/>
      <c r="D627" s="356"/>
      <c r="E627" s="356"/>
      <c r="F627" s="355"/>
      <c r="G627" s="356"/>
      <c r="H627" s="356"/>
      <c r="I627" s="355"/>
      <c r="J627" s="356"/>
      <c r="K627" s="355"/>
      <c r="L627" s="356"/>
      <c r="M627" s="355"/>
      <c r="N627" s="356"/>
      <c r="O627" s="355"/>
      <c r="P627" s="356"/>
      <c r="Q627" s="355"/>
      <c r="R627" s="355"/>
      <c r="S627" s="355"/>
      <c r="T627" s="355"/>
      <c r="U627" s="355"/>
      <c r="V627" s="355"/>
      <c r="W627" s="355"/>
      <c r="X627" s="355"/>
      <c r="Y627" s="355"/>
      <c r="Z627" s="355"/>
      <c r="AA627" s="355"/>
      <c r="AB627" s="355"/>
      <c r="AC627" s="355"/>
      <c r="AD627" s="355"/>
      <c r="AE627" s="355"/>
      <c r="AF627" s="355"/>
      <c r="AG627" s="355"/>
      <c r="AH627" s="355"/>
      <c r="AI627" s="355"/>
      <c r="AJ627" s="355"/>
      <c r="AK627" s="355"/>
      <c r="AL627" s="355"/>
      <c r="AM627" s="355"/>
      <c r="AN627" s="355"/>
      <c r="AO627" s="355"/>
      <c r="AP627" s="355"/>
      <c r="AQ627" s="355"/>
      <c r="AR627" s="355"/>
      <c r="AS627" s="355"/>
      <c r="AT627" s="356"/>
      <c r="AU627" s="356"/>
      <c r="AV627" s="355"/>
      <c r="AW627" s="355"/>
      <c r="AX627" s="356"/>
      <c r="AY627" s="357"/>
      <c r="AZ627" s="357"/>
      <c r="BA627" s="357"/>
      <c r="BB627" s="358"/>
      <c r="BC627" s="357"/>
      <c r="BD627" s="357"/>
      <c r="BE627" s="358"/>
      <c r="BF627" s="357"/>
      <c r="BG627" s="357"/>
      <c r="BH627" s="357"/>
      <c r="BI627" s="357"/>
      <c r="BJ627" s="357"/>
      <c r="BK627" s="357"/>
      <c r="BL627" s="357"/>
      <c r="BM627" s="358"/>
      <c r="BN627" s="358"/>
      <c r="BO627" s="358"/>
      <c r="BP627" s="358"/>
      <c r="BQ627" s="358"/>
      <c r="BR627" s="358"/>
      <c r="BS627" s="358"/>
      <c r="BT627" s="358"/>
      <c r="BU627" s="358"/>
      <c r="BV627" s="358"/>
      <c r="BW627" s="358"/>
      <c r="BX627" s="355"/>
    </row>
    <row r="628" spans="1:76" ht="19.5" customHeight="1">
      <c r="A628" s="356"/>
      <c r="B628" s="356"/>
      <c r="C628" s="356"/>
      <c r="D628" s="356"/>
      <c r="E628" s="356"/>
      <c r="F628" s="355"/>
      <c r="G628" s="356"/>
      <c r="H628" s="356"/>
      <c r="I628" s="355"/>
      <c r="J628" s="356"/>
      <c r="K628" s="355"/>
      <c r="L628" s="356"/>
      <c r="M628" s="355"/>
      <c r="N628" s="356"/>
      <c r="O628" s="355"/>
      <c r="P628" s="356"/>
      <c r="Q628" s="355"/>
      <c r="R628" s="355"/>
      <c r="S628" s="355"/>
      <c r="T628" s="355"/>
      <c r="U628" s="355"/>
      <c r="V628" s="355"/>
      <c r="W628" s="355"/>
      <c r="X628" s="355"/>
      <c r="Y628" s="355"/>
      <c r="Z628" s="355"/>
      <c r="AA628" s="355"/>
      <c r="AB628" s="355"/>
      <c r="AC628" s="355"/>
      <c r="AD628" s="355"/>
      <c r="AE628" s="355"/>
      <c r="AF628" s="355"/>
      <c r="AG628" s="355"/>
      <c r="AH628" s="355"/>
      <c r="AI628" s="355"/>
      <c r="AJ628" s="355"/>
      <c r="AK628" s="355"/>
      <c r="AL628" s="355"/>
      <c r="AM628" s="355"/>
      <c r="AN628" s="355"/>
      <c r="AO628" s="355"/>
      <c r="AP628" s="355"/>
      <c r="AQ628" s="355"/>
      <c r="AR628" s="355"/>
      <c r="AS628" s="355"/>
      <c r="AT628" s="356"/>
      <c r="AU628" s="356"/>
      <c r="AV628" s="355"/>
      <c r="AW628" s="355"/>
      <c r="AX628" s="356"/>
      <c r="AY628" s="357"/>
      <c r="AZ628" s="357"/>
      <c r="BA628" s="357"/>
      <c r="BB628" s="358"/>
      <c r="BC628" s="357"/>
      <c r="BD628" s="357"/>
      <c r="BE628" s="358"/>
      <c r="BF628" s="357"/>
      <c r="BG628" s="357"/>
      <c r="BH628" s="357"/>
      <c r="BI628" s="357"/>
      <c r="BJ628" s="357"/>
      <c r="BK628" s="357"/>
      <c r="BL628" s="357"/>
      <c r="BM628" s="358"/>
      <c r="BN628" s="358"/>
      <c r="BO628" s="358"/>
      <c r="BP628" s="358"/>
      <c r="BQ628" s="358"/>
      <c r="BR628" s="358"/>
      <c r="BS628" s="358"/>
      <c r="BT628" s="358"/>
      <c r="BU628" s="358"/>
      <c r="BV628" s="358"/>
      <c r="BW628" s="358"/>
      <c r="BX628" s="355"/>
    </row>
    <row r="629" spans="1:76" ht="19.5" customHeight="1">
      <c r="A629" s="356"/>
      <c r="B629" s="356"/>
      <c r="C629" s="356"/>
      <c r="D629" s="356"/>
      <c r="E629" s="356"/>
      <c r="F629" s="355"/>
      <c r="G629" s="356"/>
      <c r="H629" s="356"/>
      <c r="I629" s="355"/>
      <c r="J629" s="356"/>
      <c r="K629" s="355"/>
      <c r="L629" s="356"/>
      <c r="M629" s="355"/>
      <c r="N629" s="356"/>
      <c r="O629" s="355"/>
      <c r="P629" s="356"/>
      <c r="Q629" s="355"/>
      <c r="R629" s="355"/>
      <c r="S629" s="355"/>
      <c r="T629" s="355"/>
      <c r="U629" s="355"/>
      <c r="V629" s="355"/>
      <c r="W629" s="355"/>
      <c r="X629" s="355"/>
      <c r="Y629" s="355"/>
      <c r="Z629" s="355"/>
      <c r="AA629" s="355"/>
      <c r="AB629" s="355"/>
      <c r="AC629" s="355"/>
      <c r="AD629" s="355"/>
      <c r="AE629" s="355"/>
      <c r="AF629" s="355"/>
      <c r="AG629" s="355"/>
      <c r="AH629" s="355"/>
      <c r="AI629" s="355"/>
      <c r="AJ629" s="355"/>
      <c r="AK629" s="355"/>
      <c r="AL629" s="355"/>
      <c r="AM629" s="355"/>
      <c r="AN629" s="355"/>
      <c r="AO629" s="355"/>
      <c r="AP629" s="355"/>
      <c r="AQ629" s="355"/>
      <c r="AR629" s="355"/>
      <c r="AS629" s="355"/>
      <c r="AT629" s="356"/>
      <c r="AU629" s="356"/>
      <c r="AV629" s="355"/>
      <c r="AW629" s="355"/>
      <c r="AX629" s="356"/>
      <c r="AY629" s="357"/>
      <c r="AZ629" s="357"/>
      <c r="BA629" s="357"/>
      <c r="BB629" s="358"/>
      <c r="BC629" s="357"/>
      <c r="BD629" s="357"/>
      <c r="BE629" s="358"/>
      <c r="BF629" s="357"/>
      <c r="BG629" s="357"/>
      <c r="BH629" s="357"/>
      <c r="BI629" s="357"/>
      <c r="BJ629" s="357"/>
      <c r="BK629" s="357"/>
      <c r="BL629" s="357"/>
      <c r="BM629" s="358"/>
      <c r="BN629" s="358"/>
      <c r="BO629" s="358"/>
      <c r="BP629" s="358"/>
      <c r="BQ629" s="358"/>
      <c r="BR629" s="358"/>
      <c r="BS629" s="358"/>
      <c r="BT629" s="358"/>
      <c r="BU629" s="358"/>
      <c r="BV629" s="358"/>
      <c r="BW629" s="358"/>
      <c r="BX629" s="355"/>
    </row>
    <row r="630" spans="1:76" ht="19.5" customHeight="1">
      <c r="A630" s="356"/>
      <c r="B630" s="356"/>
      <c r="C630" s="356"/>
      <c r="D630" s="356"/>
      <c r="E630" s="356"/>
      <c r="F630" s="355"/>
      <c r="G630" s="356"/>
      <c r="H630" s="356"/>
      <c r="I630" s="355"/>
      <c r="J630" s="356"/>
      <c r="K630" s="355"/>
      <c r="L630" s="356"/>
      <c r="M630" s="355"/>
      <c r="N630" s="356"/>
      <c r="O630" s="355"/>
      <c r="P630" s="356"/>
      <c r="Q630" s="355"/>
      <c r="R630" s="355"/>
      <c r="S630" s="355"/>
      <c r="T630" s="355"/>
      <c r="U630" s="355"/>
      <c r="V630" s="355"/>
      <c r="W630" s="355"/>
      <c r="X630" s="355"/>
      <c r="Y630" s="355"/>
      <c r="Z630" s="355"/>
      <c r="AA630" s="355"/>
      <c r="AB630" s="355"/>
      <c r="AC630" s="355"/>
      <c r="AD630" s="355"/>
      <c r="AE630" s="355"/>
      <c r="AF630" s="355"/>
      <c r="AG630" s="355"/>
      <c r="AH630" s="355"/>
      <c r="AI630" s="355"/>
      <c r="AJ630" s="355"/>
      <c r="AK630" s="355"/>
      <c r="AL630" s="355"/>
      <c r="AM630" s="355"/>
      <c r="AN630" s="355"/>
      <c r="AO630" s="355"/>
      <c r="AP630" s="355"/>
      <c r="AQ630" s="355"/>
      <c r="AR630" s="355"/>
      <c r="AS630" s="355"/>
      <c r="AT630" s="356"/>
      <c r="AU630" s="356"/>
      <c r="AV630" s="355"/>
      <c r="AW630" s="355"/>
      <c r="AX630" s="356"/>
      <c r="AY630" s="357"/>
      <c r="AZ630" s="357"/>
      <c r="BA630" s="357"/>
      <c r="BB630" s="358"/>
      <c r="BC630" s="357"/>
      <c r="BD630" s="357"/>
      <c r="BE630" s="358"/>
      <c r="BF630" s="357"/>
      <c r="BG630" s="357"/>
      <c r="BH630" s="357"/>
      <c r="BI630" s="357"/>
      <c r="BJ630" s="357"/>
      <c r="BK630" s="357"/>
      <c r="BL630" s="357"/>
      <c r="BM630" s="358"/>
      <c r="BN630" s="358"/>
      <c r="BO630" s="358"/>
      <c r="BP630" s="358"/>
      <c r="BQ630" s="358"/>
      <c r="BR630" s="358"/>
      <c r="BS630" s="358"/>
      <c r="BT630" s="358"/>
      <c r="BU630" s="358"/>
      <c r="BV630" s="358"/>
      <c r="BW630" s="358"/>
      <c r="BX630" s="355"/>
    </row>
    <row r="631" spans="1:76" ht="19.5" customHeight="1">
      <c r="A631" s="356"/>
      <c r="B631" s="356"/>
      <c r="C631" s="356"/>
      <c r="D631" s="356"/>
      <c r="E631" s="356"/>
      <c r="F631" s="355"/>
      <c r="G631" s="356"/>
      <c r="H631" s="356"/>
      <c r="I631" s="355"/>
      <c r="J631" s="356"/>
      <c r="K631" s="355"/>
      <c r="L631" s="356"/>
      <c r="M631" s="355"/>
      <c r="N631" s="356"/>
      <c r="O631" s="355"/>
      <c r="P631" s="356"/>
      <c r="Q631" s="355"/>
      <c r="R631" s="355"/>
      <c r="S631" s="355"/>
      <c r="T631" s="355"/>
      <c r="U631" s="355"/>
      <c r="V631" s="355"/>
      <c r="W631" s="355"/>
      <c r="X631" s="355"/>
      <c r="Y631" s="355"/>
      <c r="Z631" s="355"/>
      <c r="AA631" s="355"/>
      <c r="AB631" s="355"/>
      <c r="AC631" s="355"/>
      <c r="AD631" s="355"/>
      <c r="AE631" s="355"/>
      <c r="AF631" s="355"/>
      <c r="AG631" s="355"/>
      <c r="AH631" s="355"/>
      <c r="AI631" s="355"/>
      <c r="AJ631" s="355"/>
      <c r="AK631" s="355"/>
      <c r="AL631" s="355"/>
      <c r="AM631" s="355"/>
      <c r="AN631" s="355"/>
      <c r="AO631" s="355"/>
      <c r="AP631" s="355"/>
      <c r="AQ631" s="355"/>
      <c r="AR631" s="355"/>
      <c r="AS631" s="355"/>
      <c r="AT631" s="356"/>
      <c r="AU631" s="356"/>
      <c r="AV631" s="355"/>
      <c r="AW631" s="355"/>
      <c r="AX631" s="356"/>
      <c r="AY631" s="357"/>
      <c r="AZ631" s="357"/>
      <c r="BA631" s="357"/>
      <c r="BB631" s="358"/>
      <c r="BC631" s="357"/>
      <c r="BD631" s="357"/>
      <c r="BE631" s="358"/>
      <c r="BF631" s="357"/>
      <c r="BG631" s="357"/>
      <c r="BH631" s="357"/>
      <c r="BI631" s="357"/>
      <c r="BJ631" s="357"/>
      <c r="BK631" s="357"/>
      <c r="BL631" s="357"/>
      <c r="BM631" s="358"/>
      <c r="BN631" s="358"/>
      <c r="BO631" s="358"/>
      <c r="BP631" s="358"/>
      <c r="BQ631" s="358"/>
      <c r="BR631" s="358"/>
      <c r="BS631" s="358"/>
      <c r="BT631" s="358"/>
      <c r="BU631" s="358"/>
      <c r="BV631" s="358"/>
      <c r="BW631" s="358"/>
      <c r="BX631" s="355"/>
    </row>
    <row r="632" spans="1:76" ht="19.5" customHeight="1">
      <c r="A632" s="356"/>
      <c r="B632" s="356"/>
      <c r="C632" s="356"/>
      <c r="D632" s="356"/>
      <c r="E632" s="356"/>
      <c r="F632" s="355"/>
      <c r="G632" s="356"/>
      <c r="H632" s="356"/>
      <c r="I632" s="355"/>
      <c r="J632" s="356"/>
      <c r="K632" s="355"/>
      <c r="L632" s="356"/>
      <c r="M632" s="355"/>
      <c r="N632" s="356"/>
      <c r="O632" s="355"/>
      <c r="P632" s="356"/>
      <c r="Q632" s="355"/>
      <c r="R632" s="355"/>
      <c r="S632" s="355"/>
      <c r="T632" s="355"/>
      <c r="U632" s="355"/>
      <c r="V632" s="355"/>
      <c r="W632" s="355"/>
      <c r="X632" s="355"/>
      <c r="Y632" s="355"/>
      <c r="Z632" s="355"/>
      <c r="AA632" s="355"/>
      <c r="AB632" s="355"/>
      <c r="AC632" s="355"/>
      <c r="AD632" s="355"/>
      <c r="AE632" s="355"/>
      <c r="AF632" s="355"/>
      <c r="AG632" s="355"/>
      <c r="AH632" s="355"/>
      <c r="AI632" s="355"/>
      <c r="AJ632" s="355"/>
      <c r="AK632" s="355"/>
      <c r="AL632" s="355"/>
      <c r="AM632" s="355"/>
      <c r="AN632" s="355"/>
      <c r="AO632" s="355"/>
      <c r="AP632" s="355"/>
      <c r="AQ632" s="355"/>
      <c r="AR632" s="355"/>
      <c r="AS632" s="355"/>
      <c r="AT632" s="356"/>
      <c r="AU632" s="356"/>
      <c r="AV632" s="355"/>
      <c r="AW632" s="355"/>
      <c r="AX632" s="356"/>
      <c r="AY632" s="357"/>
      <c r="AZ632" s="357"/>
      <c r="BA632" s="357"/>
      <c r="BB632" s="358"/>
      <c r="BC632" s="357"/>
      <c r="BD632" s="357"/>
      <c r="BE632" s="358"/>
      <c r="BF632" s="357"/>
      <c r="BG632" s="357"/>
      <c r="BH632" s="357"/>
      <c r="BI632" s="357"/>
      <c r="BJ632" s="357"/>
      <c r="BK632" s="357"/>
      <c r="BL632" s="357"/>
      <c r="BM632" s="358"/>
      <c r="BN632" s="358"/>
      <c r="BO632" s="358"/>
      <c r="BP632" s="358"/>
      <c r="BQ632" s="358"/>
      <c r="BR632" s="358"/>
      <c r="BS632" s="358"/>
      <c r="BT632" s="358"/>
      <c r="BU632" s="358"/>
      <c r="BV632" s="358"/>
      <c r="BW632" s="358"/>
      <c r="BX632" s="355"/>
    </row>
    <row r="633" spans="1:76" ht="19.5" customHeight="1">
      <c r="A633" s="356"/>
      <c r="B633" s="356"/>
      <c r="C633" s="356"/>
      <c r="D633" s="356"/>
      <c r="E633" s="356"/>
      <c r="F633" s="355"/>
      <c r="G633" s="356"/>
      <c r="H633" s="356"/>
      <c r="I633" s="355"/>
      <c r="J633" s="356"/>
      <c r="K633" s="355"/>
      <c r="L633" s="356"/>
      <c r="M633" s="355"/>
      <c r="N633" s="356"/>
      <c r="O633" s="355"/>
      <c r="P633" s="356"/>
      <c r="Q633" s="355"/>
      <c r="R633" s="355"/>
      <c r="S633" s="355"/>
      <c r="T633" s="355"/>
      <c r="U633" s="355"/>
      <c r="V633" s="355"/>
      <c r="W633" s="355"/>
      <c r="X633" s="355"/>
      <c r="Y633" s="355"/>
      <c r="Z633" s="355"/>
      <c r="AA633" s="355"/>
      <c r="AB633" s="355"/>
      <c r="AC633" s="355"/>
      <c r="AD633" s="355"/>
      <c r="AE633" s="355"/>
      <c r="AF633" s="355"/>
      <c r="AG633" s="355"/>
      <c r="AH633" s="355"/>
      <c r="AI633" s="355"/>
      <c r="AJ633" s="355"/>
      <c r="AK633" s="355"/>
      <c r="AL633" s="355"/>
      <c r="AM633" s="355"/>
      <c r="AN633" s="355"/>
      <c r="AO633" s="355"/>
      <c r="AP633" s="355"/>
      <c r="AQ633" s="355"/>
      <c r="AR633" s="355"/>
      <c r="AS633" s="355"/>
      <c r="AT633" s="356"/>
      <c r="AU633" s="356"/>
      <c r="AV633" s="355"/>
      <c r="AW633" s="355"/>
      <c r="AX633" s="356"/>
      <c r="AY633" s="357"/>
      <c r="AZ633" s="357"/>
      <c r="BA633" s="357"/>
      <c r="BB633" s="358"/>
      <c r="BC633" s="357"/>
      <c r="BD633" s="357"/>
      <c r="BE633" s="358"/>
      <c r="BF633" s="357"/>
      <c r="BG633" s="357"/>
      <c r="BH633" s="357"/>
      <c r="BI633" s="357"/>
      <c r="BJ633" s="357"/>
      <c r="BK633" s="357"/>
      <c r="BL633" s="357"/>
      <c r="BM633" s="358"/>
      <c r="BN633" s="358"/>
      <c r="BO633" s="358"/>
      <c r="BP633" s="358"/>
      <c r="BQ633" s="358"/>
      <c r="BR633" s="358"/>
      <c r="BS633" s="358"/>
      <c r="BT633" s="358"/>
      <c r="BU633" s="358"/>
      <c r="BV633" s="358"/>
      <c r="BW633" s="358"/>
      <c r="BX633" s="355"/>
    </row>
    <row r="634" spans="1:76" ht="19.5" customHeight="1">
      <c r="A634" s="356"/>
      <c r="B634" s="356"/>
      <c r="C634" s="356"/>
      <c r="D634" s="356"/>
      <c r="E634" s="356"/>
      <c r="F634" s="355"/>
      <c r="G634" s="356"/>
      <c r="H634" s="356"/>
      <c r="I634" s="355"/>
      <c r="J634" s="356"/>
      <c r="K634" s="355"/>
      <c r="L634" s="356"/>
      <c r="M634" s="355"/>
      <c r="N634" s="356"/>
      <c r="O634" s="355"/>
      <c r="P634" s="356"/>
      <c r="Q634" s="355"/>
      <c r="R634" s="355"/>
      <c r="S634" s="355"/>
      <c r="T634" s="355"/>
      <c r="U634" s="355"/>
      <c r="V634" s="355"/>
      <c r="W634" s="355"/>
      <c r="X634" s="355"/>
      <c r="Y634" s="355"/>
      <c r="Z634" s="355"/>
      <c r="AA634" s="355"/>
      <c r="AB634" s="355"/>
      <c r="AC634" s="355"/>
      <c r="AD634" s="355"/>
      <c r="AE634" s="355"/>
      <c r="AF634" s="355"/>
      <c r="AG634" s="355"/>
      <c r="AH634" s="355"/>
      <c r="AI634" s="355"/>
      <c r="AJ634" s="355"/>
      <c r="AK634" s="355"/>
      <c r="AL634" s="355"/>
      <c r="AM634" s="355"/>
      <c r="AN634" s="355"/>
      <c r="AO634" s="355"/>
      <c r="AP634" s="355"/>
      <c r="AQ634" s="355"/>
      <c r="AR634" s="355"/>
      <c r="AS634" s="355"/>
      <c r="AT634" s="356"/>
      <c r="AU634" s="356"/>
      <c r="AV634" s="355"/>
      <c r="AW634" s="355"/>
      <c r="AX634" s="356"/>
      <c r="AY634" s="357"/>
      <c r="AZ634" s="357"/>
      <c r="BA634" s="357"/>
      <c r="BB634" s="358"/>
      <c r="BC634" s="357"/>
      <c r="BD634" s="357"/>
      <c r="BE634" s="358"/>
      <c r="BF634" s="357"/>
      <c r="BG634" s="357"/>
      <c r="BH634" s="357"/>
      <c r="BI634" s="357"/>
      <c r="BJ634" s="357"/>
      <c r="BK634" s="357"/>
      <c r="BL634" s="357"/>
      <c r="BM634" s="358"/>
      <c r="BN634" s="358"/>
      <c r="BO634" s="358"/>
      <c r="BP634" s="358"/>
      <c r="BQ634" s="358"/>
      <c r="BR634" s="358"/>
      <c r="BS634" s="358"/>
      <c r="BT634" s="358"/>
      <c r="BU634" s="358"/>
      <c r="BV634" s="358"/>
      <c r="BW634" s="358"/>
      <c r="BX634" s="355"/>
    </row>
    <row r="635" spans="1:76" ht="19.5" customHeight="1">
      <c r="A635" s="356"/>
      <c r="B635" s="356"/>
      <c r="C635" s="356"/>
      <c r="D635" s="356"/>
      <c r="E635" s="356"/>
      <c r="F635" s="355"/>
      <c r="G635" s="356"/>
      <c r="H635" s="356"/>
      <c r="I635" s="355"/>
      <c r="J635" s="356"/>
      <c r="K635" s="355"/>
      <c r="L635" s="356"/>
      <c r="M635" s="355"/>
      <c r="N635" s="356"/>
      <c r="O635" s="355"/>
      <c r="P635" s="356"/>
      <c r="Q635" s="355"/>
      <c r="R635" s="355"/>
      <c r="S635" s="355"/>
      <c r="T635" s="355"/>
      <c r="U635" s="355"/>
      <c r="V635" s="355"/>
      <c r="W635" s="355"/>
      <c r="X635" s="355"/>
      <c r="Y635" s="355"/>
      <c r="Z635" s="355"/>
      <c r="AA635" s="355"/>
      <c r="AB635" s="355"/>
      <c r="AC635" s="355"/>
      <c r="AD635" s="355"/>
      <c r="AE635" s="355"/>
      <c r="AF635" s="355"/>
      <c r="AG635" s="355"/>
      <c r="AH635" s="355"/>
      <c r="AI635" s="355"/>
      <c r="AJ635" s="355"/>
      <c r="AK635" s="355"/>
      <c r="AL635" s="355"/>
      <c r="AM635" s="355"/>
      <c r="AN635" s="355"/>
      <c r="AO635" s="355"/>
      <c r="AP635" s="355"/>
      <c r="AQ635" s="355"/>
      <c r="AR635" s="355"/>
      <c r="AS635" s="355"/>
      <c r="AT635" s="356"/>
      <c r="AU635" s="356"/>
      <c r="AV635" s="355"/>
      <c r="AW635" s="355"/>
      <c r="AX635" s="356"/>
      <c r="AY635" s="357"/>
      <c r="AZ635" s="357"/>
      <c r="BA635" s="357"/>
      <c r="BB635" s="358"/>
      <c r="BC635" s="357"/>
      <c r="BD635" s="357"/>
      <c r="BE635" s="358"/>
      <c r="BF635" s="357"/>
      <c r="BG635" s="357"/>
      <c r="BH635" s="357"/>
      <c r="BI635" s="357"/>
      <c r="BJ635" s="357"/>
      <c r="BK635" s="357"/>
      <c r="BL635" s="357"/>
      <c r="BM635" s="358"/>
      <c r="BN635" s="358"/>
      <c r="BO635" s="358"/>
      <c r="BP635" s="358"/>
      <c r="BQ635" s="358"/>
      <c r="BR635" s="358"/>
      <c r="BS635" s="358"/>
      <c r="BT635" s="358"/>
      <c r="BU635" s="358"/>
      <c r="BV635" s="358"/>
      <c r="BW635" s="358"/>
      <c r="BX635" s="355"/>
    </row>
    <row r="636" spans="1:76" ht="19.5" customHeight="1">
      <c r="A636" s="356"/>
      <c r="B636" s="356"/>
      <c r="C636" s="356"/>
      <c r="D636" s="356"/>
      <c r="E636" s="356"/>
      <c r="F636" s="355"/>
      <c r="G636" s="356"/>
      <c r="H636" s="356"/>
      <c r="I636" s="355"/>
      <c r="J636" s="356"/>
      <c r="K636" s="355"/>
      <c r="L636" s="356"/>
      <c r="M636" s="355"/>
      <c r="N636" s="356"/>
      <c r="O636" s="355"/>
      <c r="P636" s="356"/>
      <c r="Q636" s="355"/>
      <c r="R636" s="355"/>
      <c r="S636" s="355"/>
      <c r="T636" s="355"/>
      <c r="U636" s="355"/>
      <c r="V636" s="355"/>
      <c r="W636" s="355"/>
      <c r="X636" s="355"/>
      <c r="Y636" s="355"/>
      <c r="Z636" s="355"/>
      <c r="AA636" s="355"/>
      <c r="AB636" s="355"/>
      <c r="AC636" s="355"/>
      <c r="AD636" s="355"/>
      <c r="AE636" s="355"/>
      <c r="AF636" s="355"/>
      <c r="AG636" s="355"/>
      <c r="AH636" s="355"/>
      <c r="AI636" s="355"/>
      <c r="AJ636" s="355"/>
      <c r="AK636" s="355"/>
      <c r="AL636" s="355"/>
      <c r="AM636" s="355"/>
      <c r="AN636" s="355"/>
      <c r="AO636" s="355"/>
      <c r="AP636" s="355"/>
      <c r="AQ636" s="355"/>
      <c r="AR636" s="355"/>
      <c r="AS636" s="355"/>
      <c r="AT636" s="356"/>
      <c r="AU636" s="356"/>
      <c r="AV636" s="355"/>
      <c r="AW636" s="355"/>
      <c r="AX636" s="356"/>
      <c r="AY636" s="357"/>
      <c r="AZ636" s="357"/>
      <c r="BA636" s="357"/>
      <c r="BB636" s="358"/>
      <c r="BC636" s="357"/>
      <c r="BD636" s="357"/>
      <c r="BE636" s="358"/>
      <c r="BF636" s="357"/>
      <c r="BG636" s="357"/>
      <c r="BH636" s="357"/>
      <c r="BI636" s="357"/>
      <c r="BJ636" s="357"/>
      <c r="BK636" s="357"/>
      <c r="BL636" s="357"/>
      <c r="BM636" s="358"/>
      <c r="BN636" s="358"/>
      <c r="BO636" s="358"/>
      <c r="BP636" s="358"/>
      <c r="BQ636" s="358"/>
      <c r="BR636" s="358"/>
      <c r="BS636" s="358"/>
      <c r="BT636" s="358"/>
      <c r="BU636" s="358"/>
      <c r="BV636" s="358"/>
      <c r="BW636" s="358"/>
      <c r="BX636" s="355"/>
    </row>
    <row r="637" spans="1:76" ht="19.5" customHeight="1">
      <c r="A637" s="356"/>
      <c r="B637" s="356"/>
      <c r="C637" s="356"/>
      <c r="D637" s="356"/>
      <c r="E637" s="356"/>
      <c r="F637" s="355"/>
      <c r="G637" s="356"/>
      <c r="H637" s="356"/>
      <c r="I637" s="355"/>
      <c r="J637" s="356"/>
      <c r="K637" s="355"/>
      <c r="L637" s="356"/>
      <c r="M637" s="355"/>
      <c r="N637" s="356"/>
      <c r="O637" s="355"/>
      <c r="P637" s="356"/>
      <c r="Q637" s="355"/>
      <c r="R637" s="355"/>
      <c r="S637" s="355"/>
      <c r="T637" s="355"/>
      <c r="U637" s="355"/>
      <c r="V637" s="355"/>
      <c r="W637" s="355"/>
      <c r="X637" s="355"/>
      <c r="Y637" s="355"/>
      <c r="Z637" s="355"/>
      <c r="AA637" s="355"/>
      <c r="AB637" s="355"/>
      <c r="AC637" s="355"/>
      <c r="AD637" s="355"/>
      <c r="AE637" s="355"/>
      <c r="AF637" s="355"/>
      <c r="AG637" s="355"/>
      <c r="AH637" s="355"/>
      <c r="AI637" s="355"/>
      <c r="AJ637" s="355"/>
      <c r="AK637" s="355"/>
      <c r="AL637" s="355"/>
      <c r="AM637" s="355"/>
      <c r="AN637" s="355"/>
      <c r="AO637" s="355"/>
      <c r="AP637" s="355"/>
      <c r="AQ637" s="355"/>
      <c r="AR637" s="355"/>
      <c r="AS637" s="355"/>
      <c r="AT637" s="356"/>
      <c r="AU637" s="356"/>
      <c r="AV637" s="355"/>
      <c r="AW637" s="355"/>
      <c r="AX637" s="356"/>
      <c r="AY637" s="357"/>
      <c r="AZ637" s="357"/>
      <c r="BA637" s="357"/>
      <c r="BB637" s="358"/>
      <c r="BC637" s="357"/>
      <c r="BD637" s="357"/>
      <c r="BE637" s="358"/>
      <c r="BF637" s="357"/>
      <c r="BG637" s="357"/>
      <c r="BH637" s="357"/>
      <c r="BI637" s="357"/>
      <c r="BJ637" s="357"/>
      <c r="BK637" s="357"/>
      <c r="BL637" s="357"/>
      <c r="BM637" s="358"/>
      <c r="BN637" s="358"/>
      <c r="BO637" s="358"/>
      <c r="BP637" s="358"/>
      <c r="BQ637" s="358"/>
      <c r="BR637" s="358"/>
      <c r="BS637" s="358"/>
      <c r="BT637" s="358"/>
      <c r="BU637" s="358"/>
      <c r="BV637" s="358"/>
      <c r="BW637" s="358"/>
      <c r="BX637" s="355"/>
    </row>
    <row r="638" spans="1:76" ht="19.5" customHeight="1">
      <c r="A638" s="356"/>
      <c r="B638" s="356"/>
      <c r="C638" s="356"/>
      <c r="D638" s="356"/>
      <c r="E638" s="356"/>
      <c r="F638" s="355"/>
      <c r="G638" s="356"/>
      <c r="H638" s="356"/>
      <c r="I638" s="355"/>
      <c r="J638" s="356"/>
      <c r="K638" s="355"/>
      <c r="L638" s="356"/>
      <c r="M638" s="355"/>
      <c r="N638" s="356"/>
      <c r="O638" s="355"/>
      <c r="P638" s="356"/>
      <c r="Q638" s="355"/>
      <c r="R638" s="355"/>
      <c r="S638" s="355"/>
      <c r="T638" s="355"/>
      <c r="U638" s="355"/>
      <c r="V638" s="355"/>
      <c r="W638" s="355"/>
      <c r="X638" s="355"/>
      <c r="Y638" s="355"/>
      <c r="Z638" s="355"/>
      <c r="AA638" s="355"/>
      <c r="AB638" s="355"/>
      <c r="AC638" s="355"/>
      <c r="AD638" s="355"/>
      <c r="AE638" s="355"/>
      <c r="AF638" s="355"/>
      <c r="AG638" s="355"/>
      <c r="AH638" s="355"/>
      <c r="AI638" s="355"/>
      <c r="AJ638" s="355"/>
      <c r="AK638" s="355"/>
      <c r="AL638" s="355"/>
      <c r="AM638" s="355"/>
      <c r="AN638" s="355"/>
      <c r="AO638" s="355"/>
      <c r="AP638" s="355"/>
      <c r="AQ638" s="355"/>
      <c r="AR638" s="355"/>
      <c r="AS638" s="355"/>
      <c r="AT638" s="356"/>
      <c r="AU638" s="356"/>
      <c r="AV638" s="355"/>
      <c r="AW638" s="355"/>
      <c r="AX638" s="356"/>
      <c r="AY638" s="357"/>
      <c r="AZ638" s="357"/>
      <c r="BA638" s="357"/>
      <c r="BB638" s="358"/>
      <c r="BC638" s="357"/>
      <c r="BD638" s="357"/>
      <c r="BE638" s="358"/>
      <c r="BF638" s="357"/>
      <c r="BG638" s="357"/>
      <c r="BH638" s="357"/>
      <c r="BI638" s="357"/>
      <c r="BJ638" s="357"/>
      <c r="BK638" s="357"/>
      <c r="BL638" s="357"/>
      <c r="BM638" s="358"/>
      <c r="BN638" s="358"/>
      <c r="BO638" s="358"/>
      <c r="BP638" s="358"/>
      <c r="BQ638" s="358"/>
      <c r="BR638" s="358"/>
      <c r="BS638" s="358"/>
      <c r="BT638" s="358"/>
      <c r="BU638" s="358"/>
      <c r="BV638" s="358"/>
      <c r="BW638" s="358"/>
      <c r="BX638" s="355"/>
    </row>
    <row r="639" spans="1:76" ht="19.5" customHeight="1">
      <c r="A639" s="356"/>
      <c r="B639" s="356"/>
      <c r="C639" s="356"/>
      <c r="D639" s="356"/>
      <c r="E639" s="356"/>
      <c r="F639" s="355"/>
      <c r="G639" s="356"/>
      <c r="H639" s="356"/>
      <c r="I639" s="355"/>
      <c r="J639" s="356"/>
      <c r="K639" s="355"/>
      <c r="L639" s="356"/>
      <c r="M639" s="355"/>
      <c r="N639" s="356"/>
      <c r="O639" s="355"/>
      <c r="P639" s="356"/>
      <c r="Q639" s="355"/>
      <c r="R639" s="355"/>
      <c r="S639" s="355"/>
      <c r="T639" s="355"/>
      <c r="U639" s="355"/>
      <c r="V639" s="355"/>
      <c r="W639" s="355"/>
      <c r="X639" s="355"/>
      <c r="Y639" s="355"/>
      <c r="Z639" s="355"/>
      <c r="AA639" s="355"/>
      <c r="AB639" s="355"/>
      <c r="AC639" s="355"/>
      <c r="AD639" s="355"/>
      <c r="AE639" s="355"/>
      <c r="AF639" s="355"/>
      <c r="AG639" s="355"/>
      <c r="AH639" s="355"/>
      <c r="AI639" s="355"/>
      <c r="AJ639" s="355"/>
      <c r="AK639" s="355"/>
      <c r="AL639" s="355"/>
      <c r="AM639" s="355"/>
      <c r="AN639" s="355"/>
      <c r="AO639" s="355"/>
      <c r="AP639" s="355"/>
      <c r="AQ639" s="355"/>
      <c r="AR639" s="355"/>
      <c r="AS639" s="355"/>
      <c r="AT639" s="356"/>
      <c r="AU639" s="356"/>
      <c r="AV639" s="355"/>
      <c r="AW639" s="355"/>
      <c r="AX639" s="356"/>
      <c r="AY639" s="357"/>
      <c r="AZ639" s="357"/>
      <c r="BA639" s="357"/>
      <c r="BB639" s="358"/>
      <c r="BC639" s="357"/>
      <c r="BD639" s="357"/>
      <c r="BE639" s="358"/>
      <c r="BF639" s="357"/>
      <c r="BG639" s="357"/>
      <c r="BH639" s="357"/>
      <c r="BI639" s="357"/>
      <c r="BJ639" s="357"/>
      <c r="BK639" s="357"/>
      <c r="BL639" s="357"/>
      <c r="BM639" s="358"/>
      <c r="BN639" s="358"/>
      <c r="BO639" s="358"/>
      <c r="BP639" s="358"/>
      <c r="BQ639" s="358"/>
      <c r="BR639" s="358"/>
      <c r="BS639" s="358"/>
      <c r="BT639" s="358"/>
      <c r="BU639" s="358"/>
      <c r="BV639" s="358"/>
      <c r="BW639" s="358"/>
      <c r="BX639" s="355"/>
    </row>
    <row r="640" spans="1:76" ht="19.5" customHeight="1">
      <c r="A640" s="356"/>
      <c r="B640" s="356"/>
      <c r="C640" s="356"/>
      <c r="D640" s="356"/>
      <c r="E640" s="356"/>
      <c r="F640" s="355"/>
      <c r="G640" s="356"/>
      <c r="H640" s="356"/>
      <c r="I640" s="355"/>
      <c r="J640" s="356"/>
      <c r="K640" s="355"/>
      <c r="L640" s="356"/>
      <c r="M640" s="355"/>
      <c r="N640" s="356"/>
      <c r="O640" s="355"/>
      <c r="P640" s="356"/>
      <c r="Q640" s="355"/>
      <c r="R640" s="355"/>
      <c r="S640" s="355"/>
      <c r="T640" s="355"/>
      <c r="U640" s="355"/>
      <c r="V640" s="355"/>
      <c r="W640" s="355"/>
      <c r="X640" s="355"/>
      <c r="Y640" s="355"/>
      <c r="Z640" s="355"/>
      <c r="AA640" s="355"/>
      <c r="AB640" s="355"/>
      <c r="AC640" s="355"/>
      <c r="AD640" s="355"/>
      <c r="AE640" s="355"/>
      <c r="AF640" s="355"/>
      <c r="AG640" s="355"/>
      <c r="AH640" s="355"/>
      <c r="AI640" s="355"/>
      <c r="AJ640" s="355"/>
      <c r="AK640" s="355"/>
      <c r="AL640" s="355"/>
      <c r="AM640" s="355"/>
      <c r="AN640" s="355"/>
      <c r="AO640" s="355"/>
      <c r="AP640" s="355"/>
      <c r="AQ640" s="355"/>
      <c r="AR640" s="355"/>
      <c r="AS640" s="355"/>
      <c r="AT640" s="356"/>
      <c r="AU640" s="356"/>
      <c r="AV640" s="355"/>
      <c r="AW640" s="355"/>
      <c r="AX640" s="356"/>
      <c r="AY640" s="357"/>
      <c r="AZ640" s="357"/>
      <c r="BA640" s="357"/>
      <c r="BB640" s="358"/>
      <c r="BC640" s="357"/>
      <c r="BD640" s="357"/>
      <c r="BE640" s="358"/>
      <c r="BF640" s="357"/>
      <c r="BG640" s="357"/>
      <c r="BH640" s="357"/>
      <c r="BI640" s="357"/>
      <c r="BJ640" s="357"/>
      <c r="BK640" s="357"/>
      <c r="BL640" s="357"/>
      <c r="BM640" s="358"/>
      <c r="BN640" s="358"/>
      <c r="BO640" s="358"/>
      <c r="BP640" s="358"/>
      <c r="BQ640" s="358"/>
      <c r="BR640" s="358"/>
      <c r="BS640" s="358"/>
      <c r="BT640" s="358"/>
      <c r="BU640" s="358"/>
      <c r="BV640" s="358"/>
      <c r="BW640" s="358"/>
      <c r="BX640" s="355"/>
    </row>
    <row r="641" spans="1:76" ht="19.5" customHeight="1">
      <c r="A641" s="356"/>
      <c r="B641" s="356"/>
      <c r="C641" s="356"/>
      <c r="D641" s="356"/>
      <c r="E641" s="356"/>
      <c r="F641" s="355"/>
      <c r="G641" s="356"/>
      <c r="H641" s="356"/>
      <c r="I641" s="355"/>
      <c r="J641" s="356"/>
      <c r="K641" s="355"/>
      <c r="L641" s="356"/>
      <c r="M641" s="355"/>
      <c r="N641" s="356"/>
      <c r="O641" s="355"/>
      <c r="P641" s="356"/>
      <c r="Q641" s="355"/>
      <c r="R641" s="355"/>
      <c r="S641" s="355"/>
      <c r="T641" s="355"/>
      <c r="U641" s="355"/>
      <c r="V641" s="355"/>
      <c r="W641" s="355"/>
      <c r="X641" s="355"/>
      <c r="Y641" s="355"/>
      <c r="Z641" s="355"/>
      <c r="AA641" s="355"/>
      <c r="AB641" s="355"/>
      <c r="AC641" s="355"/>
      <c r="AD641" s="355"/>
      <c r="AE641" s="355"/>
      <c r="AF641" s="355"/>
      <c r="AG641" s="355"/>
      <c r="AH641" s="355"/>
      <c r="AI641" s="355"/>
      <c r="AJ641" s="355"/>
      <c r="AK641" s="355"/>
      <c r="AL641" s="355"/>
      <c r="AM641" s="355"/>
      <c r="AN641" s="355"/>
      <c r="AO641" s="355"/>
      <c r="AP641" s="355"/>
      <c r="AQ641" s="355"/>
      <c r="AR641" s="355"/>
      <c r="AS641" s="355"/>
      <c r="AT641" s="356"/>
      <c r="AU641" s="356"/>
      <c r="AV641" s="355"/>
      <c r="AW641" s="355"/>
      <c r="AX641" s="356"/>
      <c r="AY641" s="357"/>
      <c r="AZ641" s="357"/>
      <c r="BA641" s="357"/>
      <c r="BB641" s="358"/>
      <c r="BC641" s="357"/>
      <c r="BD641" s="357"/>
      <c r="BE641" s="358"/>
      <c r="BF641" s="357"/>
      <c r="BG641" s="357"/>
      <c r="BH641" s="357"/>
      <c r="BI641" s="357"/>
      <c r="BJ641" s="357"/>
      <c r="BK641" s="357"/>
      <c r="BL641" s="357"/>
      <c r="BM641" s="358"/>
      <c r="BN641" s="358"/>
      <c r="BO641" s="358"/>
      <c r="BP641" s="358"/>
      <c r="BQ641" s="358"/>
      <c r="BR641" s="358"/>
      <c r="BS641" s="358"/>
      <c r="BT641" s="358"/>
      <c r="BU641" s="358"/>
      <c r="BV641" s="358"/>
      <c r="BW641" s="358"/>
      <c r="BX641" s="355"/>
    </row>
    <row r="642" spans="1:76" ht="19.5" customHeight="1">
      <c r="A642" s="356"/>
      <c r="B642" s="356"/>
      <c r="C642" s="356"/>
      <c r="D642" s="356"/>
      <c r="E642" s="356"/>
      <c r="F642" s="355"/>
      <c r="G642" s="356"/>
      <c r="H642" s="356"/>
      <c r="I642" s="355"/>
      <c r="J642" s="356"/>
      <c r="K642" s="355"/>
      <c r="L642" s="356"/>
      <c r="M642" s="355"/>
      <c r="N642" s="356"/>
      <c r="O642" s="355"/>
      <c r="P642" s="356"/>
      <c r="Q642" s="355"/>
      <c r="R642" s="355"/>
      <c r="S642" s="355"/>
      <c r="T642" s="355"/>
      <c r="U642" s="355"/>
      <c r="V642" s="355"/>
      <c r="W642" s="355"/>
      <c r="X642" s="355"/>
      <c r="Y642" s="355"/>
      <c r="Z642" s="355"/>
      <c r="AA642" s="355"/>
      <c r="AB642" s="355"/>
      <c r="AC642" s="355"/>
      <c r="AD642" s="355"/>
      <c r="AE642" s="355"/>
      <c r="AF642" s="355"/>
      <c r="AG642" s="355"/>
      <c r="AH642" s="355"/>
      <c r="AI642" s="355"/>
      <c r="AJ642" s="355"/>
      <c r="AK642" s="355"/>
      <c r="AL642" s="355"/>
      <c r="AM642" s="355"/>
      <c r="AN642" s="355"/>
      <c r="AO642" s="355"/>
      <c r="AP642" s="355"/>
      <c r="AQ642" s="355"/>
      <c r="AR642" s="355"/>
      <c r="AS642" s="355"/>
      <c r="AT642" s="356"/>
      <c r="AU642" s="356"/>
      <c r="AV642" s="355"/>
      <c r="AW642" s="355"/>
      <c r="AX642" s="356"/>
      <c r="AY642" s="357"/>
      <c r="AZ642" s="357"/>
      <c r="BA642" s="357"/>
      <c r="BB642" s="358"/>
      <c r="BC642" s="357"/>
      <c r="BD642" s="357"/>
      <c r="BE642" s="358"/>
      <c r="BF642" s="357"/>
      <c r="BG642" s="357"/>
      <c r="BH642" s="357"/>
      <c r="BI642" s="357"/>
      <c r="BJ642" s="357"/>
      <c r="BK642" s="357"/>
      <c r="BL642" s="357"/>
      <c r="BM642" s="358"/>
      <c r="BN642" s="358"/>
      <c r="BO642" s="358"/>
      <c r="BP642" s="358"/>
      <c r="BQ642" s="358"/>
      <c r="BR642" s="358"/>
      <c r="BS642" s="358"/>
      <c r="BT642" s="358"/>
      <c r="BU642" s="358"/>
      <c r="BV642" s="358"/>
      <c r="BW642" s="358"/>
      <c r="BX642" s="355"/>
    </row>
    <row r="643" spans="1:76" ht="19.5" customHeight="1">
      <c r="A643" s="356"/>
      <c r="B643" s="356"/>
      <c r="C643" s="356"/>
      <c r="D643" s="356"/>
      <c r="E643" s="356"/>
      <c r="F643" s="355"/>
      <c r="G643" s="356"/>
      <c r="H643" s="356"/>
      <c r="I643" s="355"/>
      <c r="J643" s="356"/>
      <c r="K643" s="355"/>
      <c r="L643" s="356"/>
      <c r="M643" s="355"/>
      <c r="N643" s="356"/>
      <c r="O643" s="355"/>
      <c r="P643" s="356"/>
      <c r="Q643" s="355"/>
      <c r="R643" s="355"/>
      <c r="S643" s="355"/>
      <c r="T643" s="355"/>
      <c r="U643" s="355"/>
      <c r="V643" s="355"/>
      <c r="W643" s="355"/>
      <c r="X643" s="355"/>
      <c r="Y643" s="355"/>
      <c r="Z643" s="355"/>
      <c r="AA643" s="355"/>
      <c r="AB643" s="355"/>
      <c r="AC643" s="355"/>
      <c r="AD643" s="355"/>
      <c r="AE643" s="355"/>
      <c r="AF643" s="355"/>
      <c r="AG643" s="355"/>
      <c r="AH643" s="355"/>
      <c r="AI643" s="355"/>
      <c r="AJ643" s="355"/>
      <c r="AK643" s="355"/>
      <c r="AL643" s="355"/>
      <c r="AM643" s="355"/>
      <c r="AN643" s="355"/>
      <c r="AO643" s="355"/>
      <c r="AP643" s="355"/>
      <c r="AQ643" s="355"/>
      <c r="AR643" s="355"/>
      <c r="AS643" s="355"/>
      <c r="AT643" s="356"/>
      <c r="AU643" s="356"/>
      <c r="AV643" s="355"/>
      <c r="AW643" s="355"/>
      <c r="AX643" s="356"/>
      <c r="AY643" s="357"/>
      <c r="AZ643" s="357"/>
      <c r="BA643" s="357"/>
      <c r="BB643" s="358"/>
      <c r="BC643" s="357"/>
      <c r="BD643" s="357"/>
      <c r="BE643" s="358"/>
      <c r="BF643" s="357"/>
      <c r="BG643" s="357"/>
      <c r="BH643" s="357"/>
      <c r="BI643" s="357"/>
      <c r="BJ643" s="357"/>
      <c r="BK643" s="357"/>
      <c r="BL643" s="357"/>
      <c r="BM643" s="358"/>
      <c r="BN643" s="358"/>
      <c r="BO643" s="358"/>
      <c r="BP643" s="358"/>
      <c r="BQ643" s="358"/>
      <c r="BR643" s="358"/>
      <c r="BS643" s="358"/>
      <c r="BT643" s="358"/>
      <c r="BU643" s="358"/>
      <c r="BV643" s="358"/>
      <c r="BW643" s="358"/>
      <c r="BX643" s="355"/>
    </row>
    <row r="644" spans="1:76" ht="19.5" customHeight="1">
      <c r="A644" s="356"/>
      <c r="B644" s="356"/>
      <c r="C644" s="356"/>
      <c r="D644" s="356"/>
      <c r="E644" s="356"/>
      <c r="F644" s="355"/>
      <c r="G644" s="356"/>
      <c r="H644" s="356"/>
      <c r="I644" s="355"/>
      <c r="J644" s="356"/>
      <c r="K644" s="355"/>
      <c r="L644" s="356"/>
      <c r="M644" s="355"/>
      <c r="N644" s="356"/>
      <c r="O644" s="355"/>
      <c r="P644" s="356"/>
      <c r="Q644" s="355"/>
      <c r="R644" s="355"/>
      <c r="S644" s="355"/>
      <c r="T644" s="355"/>
      <c r="U644" s="355"/>
      <c r="V644" s="355"/>
      <c r="W644" s="355"/>
      <c r="X644" s="355"/>
      <c r="Y644" s="355"/>
      <c r="Z644" s="355"/>
      <c r="AA644" s="355"/>
      <c r="AB644" s="355"/>
      <c r="AC644" s="355"/>
      <c r="AD644" s="355"/>
      <c r="AE644" s="355"/>
      <c r="AF644" s="355"/>
      <c r="AG644" s="355"/>
      <c r="AH644" s="355"/>
      <c r="AI644" s="355"/>
      <c r="AJ644" s="355"/>
      <c r="AK644" s="355"/>
      <c r="AL644" s="355"/>
      <c r="AM644" s="355"/>
      <c r="AN644" s="355"/>
      <c r="AO644" s="355"/>
      <c r="AP644" s="355"/>
      <c r="AQ644" s="355"/>
      <c r="AR644" s="355"/>
      <c r="AS644" s="355"/>
      <c r="AT644" s="356"/>
      <c r="AU644" s="356"/>
      <c r="AV644" s="355"/>
      <c r="AW644" s="355"/>
      <c r="AX644" s="356"/>
      <c r="AY644" s="357"/>
      <c r="AZ644" s="357"/>
      <c r="BA644" s="357"/>
      <c r="BB644" s="358"/>
      <c r="BC644" s="357"/>
      <c r="BD644" s="357"/>
      <c r="BE644" s="358"/>
      <c r="BF644" s="357"/>
      <c r="BG644" s="357"/>
      <c r="BH644" s="357"/>
      <c r="BI644" s="357"/>
      <c r="BJ644" s="357"/>
      <c r="BK644" s="357"/>
      <c r="BL644" s="357"/>
      <c r="BM644" s="358"/>
      <c r="BN644" s="358"/>
      <c r="BO644" s="358"/>
      <c r="BP644" s="358"/>
      <c r="BQ644" s="358"/>
      <c r="BR644" s="358"/>
      <c r="BS644" s="358"/>
      <c r="BT644" s="358"/>
      <c r="BU644" s="358"/>
      <c r="BV644" s="358"/>
      <c r="BW644" s="358"/>
      <c r="BX644" s="355"/>
    </row>
    <row r="645" spans="1:76" ht="19.5" customHeight="1">
      <c r="A645" s="356"/>
      <c r="B645" s="356"/>
      <c r="C645" s="356"/>
      <c r="D645" s="356"/>
      <c r="E645" s="356"/>
      <c r="F645" s="355"/>
      <c r="G645" s="356"/>
      <c r="H645" s="356"/>
      <c r="I645" s="355"/>
      <c r="J645" s="356"/>
      <c r="K645" s="355"/>
      <c r="L645" s="356"/>
      <c r="M645" s="355"/>
      <c r="N645" s="356"/>
      <c r="O645" s="355"/>
      <c r="P645" s="356"/>
      <c r="Q645" s="355"/>
      <c r="R645" s="355"/>
      <c r="S645" s="355"/>
      <c r="T645" s="355"/>
      <c r="U645" s="355"/>
      <c r="V645" s="355"/>
      <c r="W645" s="355"/>
      <c r="X645" s="355"/>
      <c r="Y645" s="355"/>
      <c r="Z645" s="355"/>
      <c r="AA645" s="355"/>
      <c r="AB645" s="355"/>
      <c r="AC645" s="355"/>
      <c r="AD645" s="355"/>
      <c r="AE645" s="355"/>
      <c r="AF645" s="355"/>
      <c r="AG645" s="355"/>
      <c r="AH645" s="355"/>
      <c r="AI645" s="355"/>
      <c r="AJ645" s="355"/>
      <c r="AK645" s="355"/>
      <c r="AL645" s="355"/>
      <c r="AM645" s="355"/>
      <c r="AN645" s="355"/>
      <c r="AO645" s="355"/>
      <c r="AP645" s="355"/>
      <c r="AQ645" s="355"/>
      <c r="AR645" s="355"/>
      <c r="AS645" s="355"/>
      <c r="AT645" s="356"/>
      <c r="AU645" s="356"/>
      <c r="AV645" s="355"/>
      <c r="AW645" s="355"/>
      <c r="AX645" s="356"/>
      <c r="AY645" s="357"/>
      <c r="AZ645" s="357"/>
      <c r="BA645" s="357"/>
      <c r="BB645" s="358"/>
      <c r="BC645" s="357"/>
      <c r="BD645" s="357"/>
      <c r="BE645" s="358"/>
      <c r="BF645" s="357"/>
      <c r="BG645" s="357"/>
      <c r="BH645" s="357"/>
      <c r="BI645" s="357"/>
      <c r="BJ645" s="357"/>
      <c r="BK645" s="357"/>
      <c r="BL645" s="357"/>
      <c r="BM645" s="358"/>
      <c r="BN645" s="358"/>
      <c r="BO645" s="358"/>
      <c r="BP645" s="358"/>
      <c r="BQ645" s="358"/>
      <c r="BR645" s="358"/>
      <c r="BS645" s="358"/>
      <c r="BT645" s="358"/>
      <c r="BU645" s="358"/>
      <c r="BV645" s="358"/>
      <c r="BW645" s="358"/>
      <c r="BX645" s="355"/>
    </row>
    <row r="646" spans="1:76" ht="19.5" customHeight="1">
      <c r="A646" s="356"/>
      <c r="B646" s="356"/>
      <c r="C646" s="356"/>
      <c r="D646" s="356"/>
      <c r="E646" s="356"/>
      <c r="F646" s="355"/>
      <c r="G646" s="356"/>
      <c r="H646" s="356"/>
      <c r="I646" s="355"/>
      <c r="J646" s="356"/>
      <c r="K646" s="355"/>
      <c r="L646" s="356"/>
      <c r="M646" s="355"/>
      <c r="N646" s="356"/>
      <c r="O646" s="355"/>
      <c r="P646" s="356"/>
      <c r="Q646" s="355"/>
      <c r="R646" s="355"/>
      <c r="S646" s="355"/>
      <c r="T646" s="355"/>
      <c r="U646" s="355"/>
      <c r="V646" s="355"/>
      <c r="W646" s="355"/>
      <c r="X646" s="355"/>
      <c r="Y646" s="355"/>
      <c r="Z646" s="355"/>
      <c r="AA646" s="355"/>
      <c r="AB646" s="355"/>
      <c r="AC646" s="355"/>
      <c r="AD646" s="355"/>
      <c r="AE646" s="355"/>
      <c r="AF646" s="355"/>
      <c r="AG646" s="355"/>
      <c r="AH646" s="355"/>
      <c r="AI646" s="355"/>
      <c r="AJ646" s="355"/>
      <c r="AK646" s="355"/>
      <c r="AL646" s="355"/>
      <c r="AM646" s="355"/>
      <c r="AN646" s="355"/>
      <c r="AO646" s="355"/>
      <c r="AP646" s="355"/>
      <c r="AQ646" s="355"/>
      <c r="AR646" s="355"/>
      <c r="AS646" s="355"/>
      <c r="AT646" s="356"/>
      <c r="AU646" s="356"/>
      <c r="AV646" s="355"/>
      <c r="AW646" s="355"/>
      <c r="AX646" s="356"/>
      <c r="AY646" s="357"/>
      <c r="AZ646" s="357"/>
      <c r="BA646" s="357"/>
      <c r="BB646" s="358"/>
      <c r="BC646" s="357"/>
      <c r="BD646" s="357"/>
      <c r="BE646" s="358"/>
      <c r="BF646" s="357"/>
      <c r="BG646" s="357"/>
      <c r="BH646" s="357"/>
      <c r="BI646" s="357"/>
      <c r="BJ646" s="357"/>
      <c r="BK646" s="357"/>
      <c r="BL646" s="357"/>
      <c r="BM646" s="358"/>
      <c r="BN646" s="358"/>
      <c r="BO646" s="358"/>
      <c r="BP646" s="358"/>
      <c r="BQ646" s="358"/>
      <c r="BR646" s="358"/>
      <c r="BS646" s="358"/>
      <c r="BT646" s="358"/>
      <c r="BU646" s="358"/>
      <c r="BV646" s="358"/>
      <c r="BW646" s="358"/>
      <c r="BX646" s="355"/>
    </row>
    <row r="647" spans="1:76" ht="19.5" customHeight="1">
      <c r="A647" s="356"/>
      <c r="B647" s="356"/>
      <c r="C647" s="356"/>
      <c r="D647" s="356"/>
      <c r="E647" s="356"/>
      <c r="F647" s="355"/>
      <c r="G647" s="356"/>
      <c r="H647" s="356"/>
      <c r="I647" s="355"/>
      <c r="J647" s="356"/>
      <c r="K647" s="355"/>
      <c r="L647" s="356"/>
      <c r="M647" s="355"/>
      <c r="N647" s="356"/>
      <c r="O647" s="355"/>
      <c r="P647" s="356"/>
      <c r="Q647" s="355"/>
      <c r="R647" s="355"/>
      <c r="S647" s="355"/>
      <c r="T647" s="355"/>
      <c r="U647" s="355"/>
      <c r="V647" s="355"/>
      <c r="W647" s="355"/>
      <c r="X647" s="355"/>
      <c r="Y647" s="355"/>
      <c r="Z647" s="355"/>
      <c r="AA647" s="355"/>
      <c r="AB647" s="355"/>
      <c r="AC647" s="355"/>
      <c r="AD647" s="355"/>
      <c r="AE647" s="355"/>
      <c r="AF647" s="355"/>
      <c r="AG647" s="355"/>
      <c r="AH647" s="355"/>
      <c r="AI647" s="355"/>
      <c r="AJ647" s="355"/>
      <c r="AK647" s="355"/>
      <c r="AL647" s="355"/>
      <c r="AM647" s="355"/>
      <c r="AN647" s="355"/>
      <c r="AO647" s="355"/>
      <c r="AP647" s="355"/>
      <c r="AQ647" s="355"/>
      <c r="AR647" s="355"/>
      <c r="AS647" s="355"/>
      <c r="AT647" s="356"/>
      <c r="AU647" s="356"/>
      <c r="AV647" s="355"/>
      <c r="AW647" s="355"/>
      <c r="AX647" s="356"/>
      <c r="AY647" s="357"/>
      <c r="AZ647" s="357"/>
      <c r="BA647" s="357"/>
      <c r="BB647" s="358"/>
      <c r="BC647" s="357"/>
      <c r="BD647" s="357"/>
      <c r="BE647" s="358"/>
      <c r="BF647" s="357"/>
      <c r="BG647" s="357"/>
      <c r="BH647" s="357"/>
      <c r="BI647" s="357"/>
      <c r="BJ647" s="357"/>
      <c r="BK647" s="357"/>
      <c r="BL647" s="357"/>
      <c r="BM647" s="358"/>
      <c r="BN647" s="358"/>
      <c r="BO647" s="358"/>
      <c r="BP647" s="358"/>
      <c r="BQ647" s="358"/>
      <c r="BR647" s="358"/>
      <c r="BS647" s="358"/>
      <c r="BT647" s="358"/>
      <c r="BU647" s="358"/>
      <c r="BV647" s="358"/>
      <c r="BW647" s="358"/>
      <c r="BX647" s="355"/>
    </row>
    <row r="648" spans="1:76" ht="19.5" customHeight="1">
      <c r="A648" s="356"/>
      <c r="B648" s="356"/>
      <c r="C648" s="356"/>
      <c r="D648" s="356"/>
      <c r="E648" s="356"/>
      <c r="F648" s="355"/>
      <c r="G648" s="356"/>
      <c r="H648" s="356"/>
      <c r="I648" s="355"/>
      <c r="J648" s="356"/>
      <c r="K648" s="355"/>
      <c r="L648" s="356"/>
      <c r="M648" s="355"/>
      <c r="N648" s="356"/>
      <c r="O648" s="355"/>
      <c r="P648" s="356"/>
      <c r="Q648" s="355"/>
      <c r="R648" s="355"/>
      <c r="S648" s="355"/>
      <c r="T648" s="355"/>
      <c r="U648" s="355"/>
      <c r="V648" s="355"/>
      <c r="W648" s="355"/>
      <c r="X648" s="355"/>
      <c r="Y648" s="355"/>
      <c r="Z648" s="355"/>
      <c r="AA648" s="355"/>
      <c r="AB648" s="355"/>
      <c r="AC648" s="355"/>
      <c r="AD648" s="355"/>
      <c r="AE648" s="355"/>
      <c r="AF648" s="355"/>
      <c r="AG648" s="355"/>
      <c r="AH648" s="355"/>
      <c r="AI648" s="355"/>
      <c r="AJ648" s="355"/>
      <c r="AK648" s="355"/>
      <c r="AL648" s="355"/>
      <c r="AM648" s="355"/>
      <c r="AN648" s="355"/>
      <c r="AO648" s="355"/>
      <c r="AP648" s="355"/>
      <c r="AQ648" s="355"/>
      <c r="AR648" s="355"/>
      <c r="AS648" s="355"/>
      <c r="AT648" s="356"/>
      <c r="AU648" s="356"/>
      <c r="AV648" s="355"/>
      <c r="AW648" s="355"/>
      <c r="AX648" s="356"/>
      <c r="AY648" s="357"/>
      <c r="AZ648" s="357"/>
      <c r="BA648" s="357"/>
      <c r="BB648" s="358"/>
      <c r="BC648" s="357"/>
      <c r="BD648" s="357"/>
      <c r="BE648" s="358"/>
      <c r="BF648" s="357"/>
      <c r="BG648" s="357"/>
      <c r="BH648" s="357"/>
      <c r="BI648" s="357"/>
      <c r="BJ648" s="357"/>
      <c r="BK648" s="357"/>
      <c r="BL648" s="357"/>
      <c r="BM648" s="358"/>
      <c r="BN648" s="358"/>
      <c r="BO648" s="358"/>
      <c r="BP648" s="358"/>
      <c r="BQ648" s="358"/>
      <c r="BR648" s="358"/>
      <c r="BS648" s="358"/>
      <c r="BT648" s="358"/>
      <c r="BU648" s="358"/>
      <c r="BV648" s="358"/>
      <c r="BW648" s="358"/>
      <c r="BX648" s="355"/>
    </row>
    <row r="649" spans="1:76" ht="19.5" customHeight="1">
      <c r="A649" s="356"/>
      <c r="B649" s="356"/>
      <c r="C649" s="356"/>
      <c r="D649" s="356"/>
      <c r="E649" s="356"/>
      <c r="F649" s="355"/>
      <c r="G649" s="356"/>
      <c r="H649" s="356"/>
      <c r="I649" s="355"/>
      <c r="J649" s="356"/>
      <c r="K649" s="355"/>
      <c r="L649" s="356"/>
      <c r="M649" s="355"/>
      <c r="N649" s="356"/>
      <c r="O649" s="355"/>
      <c r="P649" s="356"/>
      <c r="Q649" s="355"/>
      <c r="R649" s="355"/>
      <c r="S649" s="355"/>
      <c r="T649" s="355"/>
      <c r="U649" s="355"/>
      <c r="V649" s="355"/>
      <c r="W649" s="355"/>
      <c r="X649" s="355"/>
      <c r="Y649" s="355"/>
      <c r="Z649" s="355"/>
      <c r="AA649" s="355"/>
      <c r="AB649" s="355"/>
      <c r="AC649" s="355"/>
      <c r="AD649" s="355"/>
      <c r="AE649" s="355"/>
      <c r="AF649" s="355"/>
      <c r="AG649" s="355"/>
      <c r="AH649" s="355"/>
      <c r="AI649" s="355"/>
      <c r="AJ649" s="355"/>
      <c r="AK649" s="355"/>
      <c r="AL649" s="355"/>
      <c r="AM649" s="355"/>
      <c r="AN649" s="355"/>
      <c r="AO649" s="355"/>
      <c r="AP649" s="355"/>
      <c r="AQ649" s="355"/>
      <c r="AR649" s="355"/>
      <c r="AS649" s="355"/>
      <c r="AT649" s="356"/>
      <c r="AU649" s="356"/>
      <c r="AV649" s="355"/>
      <c r="AW649" s="355"/>
      <c r="AX649" s="356"/>
      <c r="AY649" s="357"/>
      <c r="AZ649" s="357"/>
      <c r="BA649" s="357"/>
      <c r="BB649" s="358"/>
      <c r="BC649" s="357"/>
      <c r="BD649" s="357"/>
      <c r="BE649" s="358"/>
      <c r="BF649" s="357"/>
      <c r="BG649" s="357"/>
      <c r="BH649" s="357"/>
      <c r="BI649" s="357"/>
      <c r="BJ649" s="357"/>
      <c r="BK649" s="357"/>
      <c r="BL649" s="357"/>
      <c r="BM649" s="358"/>
      <c r="BN649" s="358"/>
      <c r="BO649" s="358"/>
      <c r="BP649" s="358"/>
      <c r="BQ649" s="358"/>
      <c r="BR649" s="358"/>
      <c r="BS649" s="358"/>
      <c r="BT649" s="358"/>
      <c r="BU649" s="358"/>
      <c r="BV649" s="358"/>
      <c r="BW649" s="358"/>
      <c r="BX649" s="355"/>
    </row>
    <row r="650" spans="1:76" ht="19.5" customHeight="1">
      <c r="A650" s="356"/>
      <c r="B650" s="356"/>
      <c r="C650" s="356"/>
      <c r="D650" s="356"/>
      <c r="E650" s="356"/>
      <c r="F650" s="355"/>
      <c r="G650" s="356"/>
      <c r="H650" s="356"/>
      <c r="I650" s="355"/>
      <c r="J650" s="356"/>
      <c r="K650" s="355"/>
      <c r="L650" s="356"/>
      <c r="M650" s="355"/>
      <c r="N650" s="356"/>
      <c r="O650" s="355"/>
      <c r="P650" s="356"/>
      <c r="Q650" s="355"/>
      <c r="R650" s="355"/>
      <c r="S650" s="355"/>
      <c r="T650" s="355"/>
      <c r="U650" s="355"/>
      <c r="V650" s="355"/>
      <c r="W650" s="355"/>
      <c r="X650" s="355"/>
      <c r="Y650" s="355"/>
      <c r="Z650" s="355"/>
      <c r="AA650" s="355"/>
      <c r="AB650" s="355"/>
      <c r="AC650" s="355"/>
      <c r="AD650" s="355"/>
      <c r="AE650" s="355"/>
      <c r="AF650" s="355"/>
      <c r="AG650" s="355"/>
      <c r="AH650" s="355"/>
      <c r="AI650" s="355"/>
      <c r="AJ650" s="355"/>
      <c r="AK650" s="355"/>
      <c r="AL650" s="355"/>
      <c r="AM650" s="355"/>
      <c r="AN650" s="355"/>
      <c r="AO650" s="355"/>
      <c r="AP650" s="355"/>
      <c r="AQ650" s="355"/>
      <c r="AR650" s="355"/>
      <c r="AS650" s="355"/>
      <c r="AT650" s="356"/>
      <c r="AU650" s="356"/>
      <c r="AV650" s="355"/>
      <c r="AW650" s="355"/>
      <c r="AX650" s="356"/>
      <c r="AY650" s="357"/>
      <c r="AZ650" s="357"/>
      <c r="BA650" s="357"/>
      <c r="BB650" s="358"/>
      <c r="BC650" s="357"/>
      <c r="BD650" s="357"/>
      <c r="BE650" s="358"/>
      <c r="BF650" s="357"/>
      <c r="BG650" s="357"/>
      <c r="BH650" s="357"/>
      <c r="BI650" s="357"/>
      <c r="BJ650" s="357"/>
      <c r="BK650" s="357"/>
      <c r="BL650" s="357"/>
      <c r="BM650" s="358"/>
      <c r="BN650" s="358"/>
      <c r="BO650" s="358"/>
      <c r="BP650" s="358"/>
      <c r="BQ650" s="358"/>
      <c r="BR650" s="358"/>
      <c r="BS650" s="358"/>
      <c r="BT650" s="358"/>
      <c r="BU650" s="358"/>
      <c r="BV650" s="358"/>
      <c r="BW650" s="358"/>
      <c r="BX650" s="355"/>
    </row>
    <row r="651" spans="1:76" ht="19.5" customHeight="1">
      <c r="A651" s="356"/>
      <c r="B651" s="356"/>
      <c r="C651" s="356"/>
      <c r="D651" s="356"/>
      <c r="E651" s="356"/>
      <c r="F651" s="355"/>
      <c r="G651" s="356"/>
      <c r="H651" s="356"/>
      <c r="I651" s="355"/>
      <c r="J651" s="356"/>
      <c r="K651" s="355"/>
      <c r="L651" s="356"/>
      <c r="M651" s="355"/>
      <c r="N651" s="356"/>
      <c r="O651" s="355"/>
      <c r="P651" s="356"/>
      <c r="Q651" s="355"/>
      <c r="R651" s="355"/>
      <c r="S651" s="355"/>
      <c r="T651" s="355"/>
      <c r="U651" s="355"/>
      <c r="V651" s="355"/>
      <c r="W651" s="355"/>
      <c r="X651" s="355"/>
      <c r="Y651" s="355"/>
      <c r="Z651" s="355"/>
      <c r="AA651" s="355"/>
      <c r="AB651" s="355"/>
      <c r="AC651" s="355"/>
      <c r="AD651" s="355"/>
      <c r="AE651" s="355"/>
      <c r="AF651" s="355"/>
      <c r="AG651" s="355"/>
      <c r="AH651" s="355"/>
      <c r="AI651" s="355"/>
      <c r="AJ651" s="355"/>
      <c r="AK651" s="355"/>
      <c r="AL651" s="355"/>
      <c r="AM651" s="355"/>
      <c r="AN651" s="355"/>
      <c r="AO651" s="355"/>
      <c r="AP651" s="355"/>
      <c r="AQ651" s="355"/>
      <c r="AR651" s="355"/>
      <c r="AS651" s="355"/>
      <c r="AT651" s="356"/>
      <c r="AU651" s="356"/>
      <c r="AV651" s="355"/>
      <c r="AW651" s="355"/>
      <c r="AX651" s="356"/>
      <c r="AY651" s="357"/>
      <c r="AZ651" s="357"/>
      <c r="BA651" s="357"/>
      <c r="BB651" s="358"/>
      <c r="BC651" s="357"/>
      <c r="BD651" s="357"/>
      <c r="BE651" s="358"/>
      <c r="BF651" s="357"/>
      <c r="BG651" s="357"/>
      <c r="BH651" s="357"/>
      <c r="BI651" s="357"/>
      <c r="BJ651" s="357"/>
      <c r="BK651" s="357"/>
      <c r="BL651" s="357"/>
      <c r="BM651" s="358"/>
      <c r="BN651" s="358"/>
      <c r="BO651" s="358"/>
      <c r="BP651" s="358"/>
      <c r="BQ651" s="358"/>
      <c r="BR651" s="358"/>
      <c r="BS651" s="358"/>
      <c r="BT651" s="358"/>
      <c r="BU651" s="358"/>
      <c r="BV651" s="358"/>
      <c r="BW651" s="358"/>
      <c r="BX651" s="355"/>
    </row>
    <row r="652" spans="1:76" ht="19.5" customHeight="1">
      <c r="A652" s="356"/>
      <c r="B652" s="356"/>
      <c r="C652" s="356"/>
      <c r="D652" s="356"/>
      <c r="E652" s="356"/>
      <c r="F652" s="355"/>
      <c r="G652" s="356"/>
      <c r="H652" s="356"/>
      <c r="I652" s="355"/>
      <c r="J652" s="356"/>
      <c r="K652" s="355"/>
      <c r="L652" s="356"/>
      <c r="M652" s="355"/>
      <c r="N652" s="356"/>
      <c r="O652" s="355"/>
      <c r="P652" s="356"/>
      <c r="Q652" s="355"/>
      <c r="R652" s="355"/>
      <c r="S652" s="355"/>
      <c r="T652" s="355"/>
      <c r="U652" s="355"/>
      <c r="V652" s="355"/>
      <c r="W652" s="355"/>
      <c r="X652" s="355"/>
      <c r="Y652" s="355"/>
      <c r="Z652" s="355"/>
      <c r="AA652" s="355"/>
      <c r="AB652" s="355"/>
      <c r="AC652" s="355"/>
      <c r="AD652" s="355"/>
      <c r="AE652" s="355"/>
      <c r="AF652" s="355"/>
      <c r="AG652" s="355"/>
      <c r="AH652" s="355"/>
      <c r="AI652" s="355"/>
      <c r="AJ652" s="355"/>
      <c r="AK652" s="355"/>
      <c r="AL652" s="355"/>
      <c r="AM652" s="355"/>
      <c r="AN652" s="355"/>
      <c r="AO652" s="355"/>
      <c r="AP652" s="355"/>
      <c r="AQ652" s="355"/>
      <c r="AR652" s="355"/>
      <c r="AS652" s="355"/>
      <c r="AT652" s="356"/>
      <c r="AU652" s="356"/>
      <c r="AV652" s="355"/>
      <c r="AW652" s="355"/>
      <c r="AX652" s="356"/>
      <c r="AY652" s="357"/>
      <c r="AZ652" s="357"/>
      <c r="BA652" s="357"/>
      <c r="BB652" s="358"/>
      <c r="BC652" s="357"/>
      <c r="BD652" s="357"/>
      <c r="BE652" s="358"/>
      <c r="BF652" s="357"/>
      <c r="BG652" s="357"/>
      <c r="BH652" s="357"/>
      <c r="BI652" s="357"/>
      <c r="BJ652" s="357"/>
      <c r="BK652" s="357"/>
      <c r="BL652" s="357"/>
      <c r="BM652" s="358"/>
      <c r="BN652" s="358"/>
      <c r="BO652" s="358"/>
      <c r="BP652" s="358"/>
      <c r="BQ652" s="358"/>
      <c r="BR652" s="358"/>
      <c r="BS652" s="358"/>
      <c r="BT652" s="358"/>
      <c r="BU652" s="358"/>
      <c r="BV652" s="358"/>
      <c r="BW652" s="358"/>
      <c r="BX652" s="355"/>
    </row>
    <row r="653" spans="1:76" ht="19.5" customHeight="1">
      <c r="A653" s="356"/>
      <c r="B653" s="356"/>
      <c r="C653" s="356"/>
      <c r="D653" s="356"/>
      <c r="E653" s="356"/>
      <c r="F653" s="355"/>
      <c r="G653" s="356"/>
      <c r="H653" s="356"/>
      <c r="I653" s="355"/>
      <c r="J653" s="356"/>
      <c r="K653" s="355"/>
      <c r="L653" s="356"/>
      <c r="M653" s="355"/>
      <c r="N653" s="356"/>
      <c r="O653" s="355"/>
      <c r="P653" s="356"/>
      <c r="Q653" s="355"/>
      <c r="R653" s="355"/>
      <c r="S653" s="355"/>
      <c r="T653" s="355"/>
      <c r="U653" s="355"/>
      <c r="V653" s="355"/>
      <c r="W653" s="355"/>
      <c r="X653" s="355"/>
      <c r="Y653" s="355"/>
      <c r="Z653" s="355"/>
      <c r="AA653" s="355"/>
      <c r="AB653" s="355"/>
      <c r="AC653" s="355"/>
      <c r="AD653" s="355"/>
      <c r="AE653" s="355"/>
      <c r="AF653" s="355"/>
      <c r="AG653" s="355"/>
      <c r="AH653" s="355"/>
      <c r="AI653" s="355"/>
      <c r="AJ653" s="355"/>
      <c r="AK653" s="355"/>
      <c r="AL653" s="355"/>
      <c r="AM653" s="355"/>
      <c r="AN653" s="355"/>
      <c r="AO653" s="355"/>
      <c r="AP653" s="355"/>
      <c r="AQ653" s="355"/>
      <c r="AR653" s="355"/>
      <c r="AS653" s="355"/>
      <c r="AT653" s="356"/>
      <c r="AU653" s="356"/>
      <c r="AV653" s="355"/>
      <c r="AW653" s="355"/>
      <c r="AX653" s="356"/>
      <c r="AY653" s="357"/>
      <c r="AZ653" s="357"/>
      <c r="BA653" s="357"/>
      <c r="BB653" s="358"/>
      <c r="BC653" s="357"/>
      <c r="BD653" s="357"/>
      <c r="BE653" s="358"/>
      <c r="BF653" s="357"/>
      <c r="BG653" s="357"/>
      <c r="BH653" s="357"/>
      <c r="BI653" s="357"/>
      <c r="BJ653" s="357"/>
      <c r="BK653" s="357"/>
      <c r="BL653" s="357"/>
      <c r="BM653" s="358"/>
      <c r="BN653" s="358"/>
      <c r="BO653" s="358"/>
      <c r="BP653" s="358"/>
      <c r="BQ653" s="358"/>
      <c r="BR653" s="358"/>
      <c r="BS653" s="358"/>
      <c r="BT653" s="358"/>
      <c r="BU653" s="358"/>
      <c r="BV653" s="358"/>
      <c r="BW653" s="358"/>
      <c r="BX653" s="355"/>
    </row>
    <row r="654" spans="1:76" ht="19.5" customHeight="1">
      <c r="A654" s="356"/>
      <c r="B654" s="356"/>
      <c r="C654" s="356"/>
      <c r="D654" s="356"/>
      <c r="E654" s="356"/>
      <c r="F654" s="355"/>
      <c r="G654" s="356"/>
      <c r="H654" s="356"/>
      <c r="I654" s="355"/>
      <c r="J654" s="356"/>
      <c r="K654" s="355"/>
      <c r="L654" s="356"/>
      <c r="M654" s="355"/>
      <c r="N654" s="356"/>
      <c r="O654" s="355"/>
      <c r="P654" s="356"/>
      <c r="Q654" s="355"/>
      <c r="R654" s="355"/>
      <c r="S654" s="355"/>
      <c r="T654" s="355"/>
      <c r="U654" s="355"/>
      <c r="V654" s="355"/>
      <c r="W654" s="355"/>
      <c r="X654" s="355"/>
      <c r="Y654" s="355"/>
      <c r="Z654" s="355"/>
      <c r="AA654" s="355"/>
      <c r="AB654" s="355"/>
      <c r="AC654" s="355"/>
      <c r="AD654" s="355"/>
      <c r="AE654" s="355"/>
      <c r="AF654" s="355"/>
      <c r="AG654" s="355"/>
      <c r="AH654" s="355"/>
      <c r="AI654" s="355"/>
      <c r="AJ654" s="355"/>
      <c r="AK654" s="355"/>
      <c r="AL654" s="355"/>
      <c r="AM654" s="355"/>
      <c r="AN654" s="355"/>
      <c r="AO654" s="355"/>
      <c r="AP654" s="355"/>
      <c r="AQ654" s="355"/>
      <c r="AR654" s="355"/>
      <c r="AS654" s="355"/>
      <c r="AT654" s="356"/>
      <c r="AU654" s="356"/>
      <c r="AV654" s="355"/>
      <c r="AW654" s="355"/>
      <c r="AX654" s="356"/>
      <c r="AY654" s="357"/>
      <c r="AZ654" s="357"/>
      <c r="BA654" s="357"/>
      <c r="BB654" s="358"/>
      <c r="BC654" s="357"/>
      <c r="BD654" s="357"/>
      <c r="BE654" s="358"/>
      <c r="BF654" s="357"/>
      <c r="BG654" s="357"/>
      <c r="BH654" s="357"/>
      <c r="BI654" s="357"/>
      <c r="BJ654" s="357"/>
      <c r="BK654" s="357"/>
      <c r="BL654" s="357"/>
      <c r="BM654" s="358"/>
      <c r="BN654" s="358"/>
      <c r="BO654" s="358"/>
      <c r="BP654" s="358"/>
      <c r="BQ654" s="358"/>
      <c r="BR654" s="358"/>
      <c r="BS654" s="358"/>
      <c r="BT654" s="358"/>
      <c r="BU654" s="358"/>
      <c r="BV654" s="358"/>
      <c r="BW654" s="358"/>
      <c r="BX654" s="355"/>
    </row>
    <row r="655" spans="1:76" ht="19.5" customHeight="1">
      <c r="A655" s="356"/>
      <c r="B655" s="356"/>
      <c r="C655" s="356"/>
      <c r="D655" s="356"/>
      <c r="E655" s="356"/>
      <c r="F655" s="355"/>
      <c r="G655" s="356"/>
      <c r="H655" s="356"/>
      <c r="I655" s="355"/>
      <c r="J655" s="356"/>
      <c r="K655" s="355"/>
      <c r="L655" s="356"/>
      <c r="M655" s="355"/>
      <c r="N655" s="356"/>
      <c r="O655" s="355"/>
      <c r="P655" s="356"/>
      <c r="Q655" s="355"/>
      <c r="R655" s="355"/>
      <c r="S655" s="355"/>
      <c r="T655" s="355"/>
      <c r="U655" s="355"/>
      <c r="V655" s="355"/>
      <c r="W655" s="355"/>
      <c r="X655" s="355"/>
      <c r="Y655" s="355"/>
      <c r="Z655" s="355"/>
      <c r="AA655" s="355"/>
      <c r="AB655" s="355"/>
      <c r="AC655" s="355"/>
      <c r="AD655" s="355"/>
      <c r="AE655" s="355"/>
      <c r="AF655" s="355"/>
      <c r="AG655" s="355"/>
      <c r="AH655" s="355"/>
      <c r="AI655" s="355"/>
      <c r="AJ655" s="355"/>
      <c r="AK655" s="355"/>
      <c r="AL655" s="355"/>
      <c r="AM655" s="355"/>
      <c r="AN655" s="355"/>
      <c r="AO655" s="355"/>
      <c r="AP655" s="355"/>
      <c r="AQ655" s="355"/>
      <c r="AR655" s="355"/>
      <c r="AS655" s="355"/>
      <c r="AT655" s="356"/>
      <c r="AU655" s="356"/>
      <c r="AV655" s="355"/>
      <c r="AW655" s="355"/>
      <c r="AX655" s="356"/>
      <c r="AY655" s="357"/>
      <c r="AZ655" s="357"/>
      <c r="BA655" s="357"/>
      <c r="BB655" s="358"/>
      <c r="BC655" s="357"/>
      <c r="BD655" s="357"/>
      <c r="BE655" s="358"/>
      <c r="BF655" s="357"/>
      <c r="BG655" s="357"/>
      <c r="BH655" s="357"/>
      <c r="BI655" s="357"/>
      <c r="BJ655" s="357"/>
      <c r="BK655" s="357"/>
      <c r="BL655" s="357"/>
      <c r="BM655" s="358"/>
      <c r="BN655" s="358"/>
      <c r="BO655" s="358"/>
      <c r="BP655" s="358"/>
      <c r="BQ655" s="358"/>
      <c r="BR655" s="358"/>
      <c r="BS655" s="358"/>
      <c r="BT655" s="358"/>
      <c r="BU655" s="358"/>
      <c r="BV655" s="358"/>
      <c r="BW655" s="358"/>
      <c r="BX655" s="355"/>
    </row>
    <row r="656" spans="1:76" ht="19.5" customHeight="1">
      <c r="A656" s="356"/>
      <c r="B656" s="356"/>
      <c r="C656" s="356"/>
      <c r="D656" s="356"/>
      <c r="E656" s="356"/>
      <c r="F656" s="355"/>
      <c r="G656" s="356"/>
      <c r="H656" s="356"/>
      <c r="I656" s="355"/>
      <c r="J656" s="356"/>
      <c r="K656" s="355"/>
      <c r="L656" s="356"/>
      <c r="M656" s="355"/>
      <c r="N656" s="356"/>
      <c r="O656" s="355"/>
      <c r="P656" s="356"/>
      <c r="Q656" s="355"/>
      <c r="R656" s="355"/>
      <c r="S656" s="355"/>
      <c r="T656" s="355"/>
      <c r="U656" s="355"/>
      <c r="V656" s="355"/>
      <c r="W656" s="355"/>
      <c r="X656" s="355"/>
      <c r="Y656" s="355"/>
      <c r="Z656" s="355"/>
      <c r="AA656" s="355"/>
      <c r="AB656" s="355"/>
      <c r="AC656" s="355"/>
      <c r="AD656" s="355"/>
      <c r="AE656" s="355"/>
      <c r="AF656" s="355"/>
      <c r="AG656" s="355"/>
      <c r="AH656" s="355"/>
      <c r="AI656" s="355"/>
      <c r="AJ656" s="355"/>
      <c r="AK656" s="355"/>
      <c r="AL656" s="355"/>
      <c r="AM656" s="355"/>
      <c r="AN656" s="355"/>
      <c r="AO656" s="355"/>
      <c r="AP656" s="355"/>
      <c r="AQ656" s="355"/>
      <c r="AR656" s="355"/>
      <c r="AS656" s="355"/>
      <c r="AT656" s="356"/>
      <c r="AU656" s="356"/>
      <c r="AV656" s="355"/>
      <c r="AW656" s="355"/>
      <c r="AX656" s="356"/>
      <c r="AY656" s="357"/>
      <c r="AZ656" s="357"/>
      <c r="BA656" s="357"/>
      <c r="BB656" s="358"/>
      <c r="BC656" s="357"/>
      <c r="BD656" s="357"/>
      <c r="BE656" s="358"/>
      <c r="BF656" s="357"/>
      <c r="BG656" s="357"/>
      <c r="BH656" s="357"/>
      <c r="BI656" s="357"/>
      <c r="BJ656" s="357"/>
      <c r="BK656" s="357"/>
      <c r="BL656" s="357"/>
      <c r="BM656" s="358"/>
      <c r="BN656" s="358"/>
      <c r="BO656" s="358"/>
      <c r="BP656" s="358"/>
      <c r="BQ656" s="358"/>
      <c r="BR656" s="358"/>
      <c r="BS656" s="358"/>
      <c r="BT656" s="358"/>
      <c r="BU656" s="358"/>
      <c r="BV656" s="358"/>
      <c r="BW656" s="358"/>
      <c r="BX656" s="355"/>
    </row>
    <row r="657" spans="1:76" ht="19.5" customHeight="1">
      <c r="A657" s="356"/>
      <c r="B657" s="356"/>
      <c r="C657" s="356"/>
      <c r="D657" s="356"/>
      <c r="E657" s="356"/>
      <c r="F657" s="355"/>
      <c r="G657" s="356"/>
      <c r="H657" s="356"/>
      <c r="I657" s="355"/>
      <c r="J657" s="356"/>
      <c r="K657" s="355"/>
      <c r="L657" s="356"/>
      <c r="M657" s="355"/>
      <c r="N657" s="356"/>
      <c r="O657" s="355"/>
      <c r="P657" s="356"/>
      <c r="Q657" s="355"/>
      <c r="R657" s="355"/>
      <c r="S657" s="355"/>
      <c r="T657" s="355"/>
      <c r="U657" s="355"/>
      <c r="V657" s="355"/>
      <c r="W657" s="355"/>
      <c r="X657" s="355"/>
      <c r="Y657" s="355"/>
      <c r="Z657" s="355"/>
      <c r="AA657" s="355"/>
      <c r="AB657" s="355"/>
      <c r="AC657" s="355"/>
      <c r="AD657" s="355"/>
      <c r="AE657" s="355"/>
      <c r="AF657" s="355"/>
      <c r="AG657" s="355"/>
      <c r="AH657" s="355"/>
      <c r="AI657" s="355"/>
      <c r="AJ657" s="355"/>
      <c r="AK657" s="355"/>
      <c r="AL657" s="355"/>
      <c r="AM657" s="355"/>
      <c r="AN657" s="355"/>
      <c r="AO657" s="355"/>
      <c r="AP657" s="355"/>
      <c r="AQ657" s="355"/>
      <c r="AR657" s="355"/>
      <c r="AS657" s="355"/>
      <c r="AT657" s="356"/>
      <c r="AU657" s="356"/>
      <c r="AV657" s="355"/>
      <c r="AW657" s="355"/>
      <c r="AX657" s="356"/>
      <c r="AY657" s="357"/>
      <c r="AZ657" s="357"/>
      <c r="BA657" s="357"/>
      <c r="BB657" s="358"/>
      <c r="BC657" s="357"/>
      <c r="BD657" s="357"/>
      <c r="BE657" s="358"/>
      <c r="BF657" s="357"/>
      <c r="BG657" s="357"/>
      <c r="BH657" s="357"/>
      <c r="BI657" s="357"/>
      <c r="BJ657" s="357"/>
      <c r="BK657" s="357"/>
      <c r="BL657" s="357"/>
      <c r="BM657" s="358"/>
      <c r="BN657" s="358"/>
      <c r="BO657" s="358"/>
      <c r="BP657" s="358"/>
      <c r="BQ657" s="358"/>
      <c r="BR657" s="358"/>
      <c r="BS657" s="358"/>
      <c r="BT657" s="358"/>
      <c r="BU657" s="358"/>
      <c r="BV657" s="358"/>
      <c r="BW657" s="358"/>
      <c r="BX657" s="355"/>
    </row>
    <row r="658" spans="1:76" ht="19.5" customHeight="1">
      <c r="A658" s="356"/>
      <c r="B658" s="356"/>
      <c r="C658" s="356"/>
      <c r="D658" s="356"/>
      <c r="E658" s="356"/>
      <c r="F658" s="355"/>
      <c r="G658" s="356"/>
      <c r="H658" s="356"/>
      <c r="I658" s="355"/>
      <c r="J658" s="356"/>
      <c r="K658" s="355"/>
      <c r="L658" s="356"/>
      <c r="M658" s="355"/>
      <c r="N658" s="356"/>
      <c r="O658" s="355"/>
      <c r="P658" s="356"/>
      <c r="Q658" s="355"/>
      <c r="R658" s="355"/>
      <c r="S658" s="355"/>
      <c r="T658" s="355"/>
      <c r="U658" s="355"/>
      <c r="V658" s="355"/>
      <c r="W658" s="355"/>
      <c r="X658" s="355"/>
      <c r="Y658" s="355"/>
      <c r="Z658" s="355"/>
      <c r="AA658" s="355"/>
      <c r="AB658" s="355"/>
      <c r="AC658" s="355"/>
      <c r="AD658" s="355"/>
      <c r="AE658" s="355"/>
      <c r="AF658" s="355"/>
      <c r="AG658" s="355"/>
      <c r="AH658" s="355"/>
      <c r="AI658" s="355"/>
      <c r="AJ658" s="355"/>
      <c r="AK658" s="355"/>
      <c r="AL658" s="355"/>
      <c r="AM658" s="355"/>
      <c r="AN658" s="355"/>
      <c r="AO658" s="355"/>
      <c r="AP658" s="355"/>
      <c r="AQ658" s="355"/>
      <c r="AR658" s="355"/>
      <c r="AS658" s="355"/>
      <c r="AT658" s="356"/>
      <c r="AU658" s="356"/>
      <c r="AV658" s="355"/>
      <c r="AW658" s="355"/>
      <c r="AX658" s="356"/>
      <c r="AY658" s="357"/>
      <c r="AZ658" s="357"/>
      <c r="BA658" s="357"/>
      <c r="BB658" s="358"/>
      <c r="BC658" s="357"/>
      <c r="BD658" s="357"/>
      <c r="BE658" s="358"/>
      <c r="BF658" s="357"/>
      <c r="BG658" s="357"/>
      <c r="BH658" s="357"/>
      <c r="BI658" s="357"/>
      <c r="BJ658" s="357"/>
      <c r="BK658" s="357"/>
      <c r="BL658" s="357"/>
      <c r="BM658" s="358"/>
      <c r="BN658" s="358"/>
      <c r="BO658" s="358"/>
      <c r="BP658" s="358"/>
      <c r="BQ658" s="358"/>
      <c r="BR658" s="358"/>
      <c r="BS658" s="358"/>
      <c r="BT658" s="358"/>
      <c r="BU658" s="358"/>
      <c r="BV658" s="358"/>
      <c r="BW658" s="358"/>
      <c r="BX658" s="355"/>
    </row>
    <row r="659" spans="1:76" ht="19.5" customHeight="1">
      <c r="A659" s="356"/>
      <c r="B659" s="356"/>
      <c r="C659" s="356"/>
      <c r="D659" s="356"/>
      <c r="E659" s="356"/>
      <c r="F659" s="355"/>
      <c r="G659" s="356"/>
      <c r="H659" s="356"/>
      <c r="I659" s="355"/>
      <c r="J659" s="356"/>
      <c r="K659" s="355"/>
      <c r="L659" s="356"/>
      <c r="M659" s="355"/>
      <c r="N659" s="356"/>
      <c r="O659" s="355"/>
      <c r="P659" s="356"/>
      <c r="Q659" s="355"/>
      <c r="R659" s="355"/>
      <c r="S659" s="355"/>
      <c r="T659" s="355"/>
      <c r="U659" s="355"/>
      <c r="V659" s="355"/>
      <c r="W659" s="355"/>
      <c r="X659" s="355"/>
      <c r="Y659" s="355"/>
      <c r="Z659" s="355"/>
      <c r="AA659" s="355"/>
      <c r="AB659" s="355"/>
      <c r="AC659" s="355"/>
      <c r="AD659" s="355"/>
      <c r="AE659" s="355"/>
      <c r="AF659" s="355"/>
      <c r="AG659" s="355"/>
      <c r="AH659" s="355"/>
      <c r="AI659" s="355"/>
      <c r="AJ659" s="355"/>
      <c r="AK659" s="355"/>
      <c r="AL659" s="355"/>
      <c r="AM659" s="355"/>
      <c r="AN659" s="355"/>
      <c r="AO659" s="355"/>
      <c r="AP659" s="355"/>
      <c r="AQ659" s="355"/>
      <c r="AR659" s="355"/>
      <c r="AS659" s="355"/>
      <c r="AT659" s="356"/>
      <c r="AU659" s="356"/>
      <c r="AV659" s="355"/>
      <c r="AW659" s="355"/>
      <c r="AX659" s="356"/>
      <c r="AY659" s="357"/>
      <c r="AZ659" s="357"/>
      <c r="BA659" s="357"/>
      <c r="BB659" s="358"/>
      <c r="BC659" s="357"/>
      <c r="BD659" s="357"/>
      <c r="BE659" s="358"/>
      <c r="BF659" s="357"/>
      <c r="BG659" s="357"/>
      <c r="BH659" s="357"/>
      <c r="BI659" s="357"/>
      <c r="BJ659" s="357"/>
      <c r="BK659" s="357"/>
      <c r="BL659" s="357"/>
      <c r="BM659" s="358"/>
      <c r="BN659" s="358"/>
      <c r="BO659" s="358"/>
      <c r="BP659" s="358"/>
      <c r="BQ659" s="358"/>
      <c r="BR659" s="358"/>
      <c r="BS659" s="358"/>
      <c r="BT659" s="358"/>
      <c r="BU659" s="358"/>
      <c r="BV659" s="358"/>
      <c r="BW659" s="358"/>
      <c r="BX659" s="355"/>
    </row>
    <row r="660" spans="1:76" ht="19.5" customHeight="1">
      <c r="A660" s="356"/>
      <c r="B660" s="356"/>
      <c r="C660" s="356"/>
      <c r="D660" s="356"/>
      <c r="E660" s="356"/>
      <c r="F660" s="355"/>
      <c r="G660" s="356"/>
      <c r="H660" s="356"/>
      <c r="I660" s="355"/>
      <c r="J660" s="356"/>
      <c r="K660" s="355"/>
      <c r="L660" s="356"/>
      <c r="M660" s="355"/>
      <c r="N660" s="356"/>
      <c r="O660" s="355"/>
      <c r="P660" s="356"/>
      <c r="Q660" s="355"/>
      <c r="R660" s="355"/>
      <c r="S660" s="355"/>
      <c r="T660" s="355"/>
      <c r="U660" s="355"/>
      <c r="V660" s="355"/>
      <c r="W660" s="355"/>
      <c r="X660" s="355"/>
      <c r="Y660" s="355"/>
      <c r="Z660" s="355"/>
      <c r="AA660" s="355"/>
      <c r="AB660" s="355"/>
      <c r="AC660" s="355"/>
      <c r="AD660" s="355"/>
      <c r="AE660" s="355"/>
      <c r="AF660" s="355"/>
      <c r="AG660" s="355"/>
      <c r="AH660" s="355"/>
      <c r="AI660" s="355"/>
      <c r="AJ660" s="355"/>
      <c r="AK660" s="355"/>
      <c r="AL660" s="355"/>
      <c r="AM660" s="355"/>
      <c r="AN660" s="355"/>
      <c r="AO660" s="355"/>
      <c r="AP660" s="355"/>
      <c r="AQ660" s="355"/>
      <c r="AR660" s="355"/>
      <c r="AS660" s="355"/>
      <c r="AT660" s="356"/>
      <c r="AU660" s="356"/>
      <c r="AV660" s="355"/>
      <c r="AW660" s="355"/>
      <c r="AX660" s="356"/>
      <c r="AY660" s="357"/>
      <c r="AZ660" s="357"/>
      <c r="BA660" s="357"/>
      <c r="BB660" s="358"/>
      <c r="BC660" s="357"/>
      <c r="BD660" s="357"/>
      <c r="BE660" s="358"/>
      <c r="BF660" s="357"/>
      <c r="BG660" s="357"/>
      <c r="BH660" s="357"/>
      <c r="BI660" s="357"/>
      <c r="BJ660" s="357"/>
      <c r="BK660" s="357"/>
      <c r="BL660" s="357"/>
      <c r="BM660" s="358"/>
      <c r="BN660" s="358"/>
      <c r="BO660" s="358"/>
      <c r="BP660" s="358"/>
      <c r="BQ660" s="358"/>
      <c r="BR660" s="358"/>
      <c r="BS660" s="358"/>
      <c r="BT660" s="358"/>
      <c r="BU660" s="358"/>
      <c r="BV660" s="358"/>
      <c r="BW660" s="358"/>
      <c r="BX660" s="355"/>
    </row>
    <row r="661" spans="1:76" ht="19.5" customHeight="1">
      <c r="A661" s="356"/>
      <c r="B661" s="356"/>
      <c r="C661" s="356"/>
      <c r="D661" s="356"/>
      <c r="E661" s="356"/>
      <c r="F661" s="355"/>
      <c r="G661" s="356"/>
      <c r="H661" s="356"/>
      <c r="I661" s="355"/>
      <c r="J661" s="356"/>
      <c r="K661" s="355"/>
      <c r="L661" s="356"/>
      <c r="M661" s="355"/>
      <c r="N661" s="356"/>
      <c r="O661" s="355"/>
      <c r="P661" s="356"/>
      <c r="Q661" s="355"/>
      <c r="R661" s="355"/>
      <c r="S661" s="355"/>
      <c r="T661" s="355"/>
      <c r="U661" s="355"/>
      <c r="V661" s="355"/>
      <c r="W661" s="355"/>
      <c r="X661" s="355"/>
      <c r="Y661" s="355"/>
      <c r="Z661" s="355"/>
      <c r="AA661" s="355"/>
      <c r="AB661" s="355"/>
      <c r="AC661" s="355"/>
      <c r="AD661" s="355"/>
      <c r="AE661" s="355"/>
      <c r="AF661" s="355"/>
      <c r="AG661" s="355"/>
      <c r="AH661" s="355"/>
      <c r="AI661" s="355"/>
      <c r="AJ661" s="355"/>
      <c r="AK661" s="355"/>
      <c r="AL661" s="355"/>
      <c r="AM661" s="355"/>
      <c r="AN661" s="355"/>
      <c r="AO661" s="355"/>
      <c r="AP661" s="355"/>
      <c r="AQ661" s="355"/>
      <c r="AR661" s="355"/>
      <c r="AS661" s="355"/>
      <c r="AT661" s="356"/>
      <c r="AU661" s="356"/>
      <c r="AV661" s="355"/>
      <c r="AW661" s="355"/>
      <c r="AX661" s="356"/>
      <c r="AY661" s="357"/>
      <c r="AZ661" s="357"/>
      <c r="BA661" s="357"/>
      <c r="BB661" s="358"/>
      <c r="BC661" s="357"/>
      <c r="BD661" s="357"/>
      <c r="BE661" s="358"/>
      <c r="BF661" s="357"/>
      <c r="BG661" s="357"/>
      <c r="BH661" s="357"/>
      <c r="BI661" s="357"/>
      <c r="BJ661" s="357"/>
      <c r="BK661" s="357"/>
      <c r="BL661" s="357"/>
      <c r="BM661" s="358"/>
      <c r="BN661" s="358"/>
      <c r="BO661" s="358"/>
      <c r="BP661" s="358"/>
      <c r="BQ661" s="358"/>
      <c r="BR661" s="358"/>
      <c r="BS661" s="358"/>
      <c r="BT661" s="358"/>
      <c r="BU661" s="358"/>
      <c r="BV661" s="358"/>
      <c r="BW661" s="358"/>
      <c r="BX661" s="355"/>
    </row>
    <row r="662" spans="1:76" ht="19.5" customHeight="1">
      <c r="A662" s="356"/>
      <c r="B662" s="356"/>
      <c r="C662" s="356"/>
      <c r="D662" s="356"/>
      <c r="E662" s="356"/>
      <c r="F662" s="355"/>
      <c r="G662" s="356"/>
      <c r="H662" s="356"/>
      <c r="I662" s="355"/>
      <c r="J662" s="356"/>
      <c r="K662" s="355"/>
      <c r="L662" s="356"/>
      <c r="M662" s="355"/>
      <c r="N662" s="356"/>
      <c r="O662" s="355"/>
      <c r="P662" s="356"/>
      <c r="Q662" s="355"/>
      <c r="R662" s="355"/>
      <c r="S662" s="355"/>
      <c r="T662" s="355"/>
      <c r="U662" s="355"/>
      <c r="V662" s="355"/>
      <c r="W662" s="355"/>
      <c r="X662" s="355"/>
      <c r="Y662" s="355"/>
      <c r="Z662" s="355"/>
      <c r="AA662" s="355"/>
      <c r="AB662" s="355"/>
      <c r="AC662" s="355"/>
      <c r="AD662" s="355"/>
      <c r="AE662" s="355"/>
      <c r="AF662" s="355"/>
      <c r="AG662" s="355"/>
      <c r="AH662" s="355"/>
      <c r="AI662" s="355"/>
      <c r="AJ662" s="355"/>
      <c r="AK662" s="355"/>
      <c r="AL662" s="355"/>
      <c r="AM662" s="355"/>
      <c r="AN662" s="355"/>
      <c r="AO662" s="355"/>
      <c r="AP662" s="355"/>
      <c r="AQ662" s="355"/>
      <c r="AR662" s="355"/>
      <c r="AS662" s="355"/>
      <c r="AT662" s="356"/>
      <c r="AU662" s="356"/>
      <c r="AV662" s="355"/>
      <c r="AW662" s="355"/>
      <c r="AX662" s="356"/>
      <c r="AY662" s="357"/>
      <c r="AZ662" s="357"/>
      <c r="BA662" s="357"/>
      <c r="BB662" s="358"/>
      <c r="BC662" s="357"/>
      <c r="BD662" s="357"/>
      <c r="BE662" s="358"/>
      <c r="BF662" s="357"/>
      <c r="BG662" s="357"/>
      <c r="BH662" s="357"/>
      <c r="BI662" s="357"/>
      <c r="BJ662" s="357"/>
      <c r="BK662" s="357"/>
      <c r="BL662" s="357"/>
      <c r="BM662" s="358"/>
      <c r="BN662" s="358"/>
      <c r="BO662" s="358"/>
      <c r="BP662" s="358"/>
      <c r="BQ662" s="358"/>
      <c r="BR662" s="358"/>
      <c r="BS662" s="358"/>
      <c r="BT662" s="358"/>
      <c r="BU662" s="358"/>
      <c r="BV662" s="358"/>
      <c r="BW662" s="358"/>
      <c r="BX662" s="355"/>
    </row>
    <row r="663" spans="1:76" ht="19.5" customHeight="1">
      <c r="A663" s="356"/>
      <c r="B663" s="356"/>
      <c r="C663" s="356"/>
      <c r="D663" s="356"/>
      <c r="E663" s="356"/>
      <c r="F663" s="355"/>
      <c r="G663" s="356"/>
      <c r="H663" s="356"/>
      <c r="I663" s="355"/>
      <c r="J663" s="356"/>
      <c r="K663" s="355"/>
      <c r="L663" s="356"/>
      <c r="M663" s="355"/>
      <c r="N663" s="356"/>
      <c r="O663" s="355"/>
      <c r="P663" s="356"/>
      <c r="Q663" s="355"/>
      <c r="R663" s="355"/>
      <c r="S663" s="355"/>
      <c r="T663" s="355"/>
      <c r="U663" s="355"/>
      <c r="V663" s="355"/>
      <c r="W663" s="355"/>
      <c r="X663" s="355"/>
      <c r="Y663" s="355"/>
      <c r="Z663" s="355"/>
      <c r="AA663" s="355"/>
      <c r="AB663" s="355"/>
      <c r="AC663" s="355"/>
      <c r="AD663" s="355"/>
      <c r="AE663" s="355"/>
      <c r="AF663" s="355"/>
      <c r="AG663" s="355"/>
      <c r="AH663" s="355"/>
      <c r="AI663" s="355"/>
      <c r="AJ663" s="355"/>
      <c r="AK663" s="355"/>
      <c r="AL663" s="355"/>
      <c r="AM663" s="355"/>
      <c r="AN663" s="355"/>
      <c r="AO663" s="355"/>
      <c r="AP663" s="355"/>
      <c r="AQ663" s="355"/>
      <c r="AR663" s="355"/>
      <c r="AS663" s="355"/>
      <c r="AT663" s="356"/>
      <c r="AU663" s="356"/>
      <c r="AV663" s="355"/>
      <c r="AW663" s="355"/>
      <c r="AX663" s="356"/>
      <c r="AY663" s="357"/>
      <c r="AZ663" s="357"/>
      <c r="BA663" s="357"/>
      <c r="BB663" s="358"/>
      <c r="BC663" s="357"/>
      <c r="BD663" s="357"/>
      <c r="BE663" s="358"/>
      <c r="BF663" s="357"/>
      <c r="BG663" s="357"/>
      <c r="BH663" s="357"/>
      <c r="BI663" s="357"/>
      <c r="BJ663" s="357"/>
      <c r="BK663" s="357"/>
      <c r="BL663" s="357"/>
      <c r="BM663" s="358"/>
      <c r="BN663" s="358"/>
      <c r="BO663" s="358"/>
      <c r="BP663" s="358"/>
      <c r="BQ663" s="358"/>
      <c r="BR663" s="358"/>
      <c r="BS663" s="358"/>
      <c r="BT663" s="358"/>
      <c r="BU663" s="358"/>
      <c r="BV663" s="358"/>
      <c r="BW663" s="358"/>
      <c r="BX663" s="355"/>
    </row>
    <row r="664" spans="1:76" ht="19.5" customHeight="1">
      <c r="A664" s="356"/>
      <c r="B664" s="356"/>
      <c r="C664" s="356"/>
      <c r="D664" s="356"/>
      <c r="E664" s="356"/>
      <c r="F664" s="355"/>
      <c r="G664" s="356"/>
      <c r="H664" s="356"/>
      <c r="I664" s="355"/>
      <c r="J664" s="356"/>
      <c r="K664" s="355"/>
      <c r="L664" s="356"/>
      <c r="M664" s="355"/>
      <c r="N664" s="356"/>
      <c r="O664" s="355"/>
      <c r="P664" s="356"/>
      <c r="Q664" s="355"/>
      <c r="R664" s="355"/>
      <c r="S664" s="355"/>
      <c r="T664" s="355"/>
      <c r="U664" s="355"/>
      <c r="V664" s="355"/>
      <c r="W664" s="355"/>
      <c r="X664" s="355"/>
      <c r="Y664" s="355"/>
      <c r="Z664" s="355"/>
      <c r="AA664" s="355"/>
      <c r="AB664" s="355"/>
      <c r="AC664" s="355"/>
      <c r="AD664" s="355"/>
      <c r="AE664" s="355"/>
      <c r="AF664" s="355"/>
      <c r="AG664" s="355"/>
      <c r="AH664" s="355"/>
      <c r="AI664" s="355"/>
      <c r="AJ664" s="355"/>
      <c r="AK664" s="355"/>
      <c r="AL664" s="355"/>
      <c r="AM664" s="355"/>
      <c r="AN664" s="355"/>
      <c r="AO664" s="355"/>
      <c r="AP664" s="355"/>
      <c r="AQ664" s="355"/>
      <c r="AR664" s="355"/>
      <c r="AS664" s="355"/>
      <c r="AT664" s="356"/>
      <c r="AU664" s="356"/>
      <c r="AV664" s="355"/>
      <c r="AW664" s="355"/>
      <c r="AX664" s="356"/>
      <c r="AY664" s="357"/>
      <c r="AZ664" s="357"/>
      <c r="BA664" s="357"/>
      <c r="BB664" s="358"/>
      <c r="BC664" s="357"/>
      <c r="BD664" s="357"/>
      <c r="BE664" s="358"/>
      <c r="BF664" s="357"/>
      <c r="BG664" s="357"/>
      <c r="BH664" s="357"/>
      <c r="BI664" s="357"/>
      <c r="BJ664" s="357"/>
      <c r="BK664" s="357"/>
      <c r="BL664" s="357"/>
      <c r="BM664" s="358"/>
      <c r="BN664" s="358"/>
      <c r="BO664" s="358"/>
      <c r="BP664" s="358"/>
      <c r="BQ664" s="358"/>
      <c r="BR664" s="358"/>
      <c r="BS664" s="358"/>
      <c r="BT664" s="358"/>
      <c r="BU664" s="358"/>
      <c r="BV664" s="358"/>
      <c r="BW664" s="358"/>
      <c r="BX664" s="355"/>
    </row>
    <row r="665" spans="1:76" ht="19.5" customHeight="1">
      <c r="A665" s="356"/>
      <c r="B665" s="356"/>
      <c r="C665" s="356"/>
      <c r="D665" s="356"/>
      <c r="E665" s="356"/>
      <c r="F665" s="355"/>
      <c r="G665" s="356"/>
      <c r="H665" s="356"/>
      <c r="I665" s="355"/>
      <c r="J665" s="356"/>
      <c r="K665" s="355"/>
      <c r="L665" s="356"/>
      <c r="M665" s="355"/>
      <c r="N665" s="356"/>
      <c r="O665" s="355"/>
      <c r="P665" s="356"/>
      <c r="Q665" s="355"/>
      <c r="R665" s="355"/>
      <c r="S665" s="355"/>
      <c r="T665" s="355"/>
      <c r="U665" s="355"/>
      <c r="V665" s="355"/>
      <c r="W665" s="355"/>
      <c r="X665" s="355"/>
      <c r="Y665" s="355"/>
      <c r="Z665" s="355"/>
      <c r="AA665" s="355"/>
      <c r="AB665" s="355"/>
      <c r="AC665" s="355"/>
      <c r="AD665" s="355"/>
      <c r="AE665" s="355"/>
      <c r="AF665" s="355"/>
      <c r="AG665" s="355"/>
      <c r="AH665" s="355"/>
      <c r="AI665" s="355"/>
      <c r="AJ665" s="355"/>
      <c r="AK665" s="355"/>
      <c r="AL665" s="355"/>
      <c r="AM665" s="355"/>
      <c r="AN665" s="355"/>
      <c r="AO665" s="355"/>
      <c r="AP665" s="355"/>
      <c r="AQ665" s="355"/>
      <c r="AR665" s="355"/>
      <c r="AS665" s="355"/>
      <c r="AT665" s="356"/>
      <c r="AU665" s="356"/>
      <c r="AV665" s="355"/>
      <c r="AW665" s="355"/>
      <c r="AX665" s="356"/>
      <c r="AY665" s="357"/>
      <c r="AZ665" s="357"/>
      <c r="BA665" s="357"/>
      <c r="BB665" s="358"/>
      <c r="BC665" s="357"/>
      <c r="BD665" s="357"/>
      <c r="BE665" s="358"/>
      <c r="BF665" s="357"/>
      <c r="BG665" s="357"/>
      <c r="BH665" s="357"/>
      <c r="BI665" s="357"/>
      <c r="BJ665" s="357"/>
      <c r="BK665" s="357"/>
      <c r="BL665" s="357"/>
      <c r="BM665" s="358"/>
      <c r="BN665" s="358"/>
      <c r="BO665" s="358"/>
      <c r="BP665" s="358"/>
      <c r="BQ665" s="358"/>
      <c r="BR665" s="358"/>
      <c r="BS665" s="358"/>
      <c r="BT665" s="358"/>
      <c r="BU665" s="358"/>
      <c r="BV665" s="358"/>
      <c r="BW665" s="358"/>
      <c r="BX665" s="355"/>
    </row>
    <row r="666" spans="1:76" ht="19.5" customHeight="1">
      <c r="A666" s="356"/>
      <c r="B666" s="356"/>
      <c r="C666" s="356"/>
      <c r="D666" s="356"/>
      <c r="E666" s="356"/>
      <c r="F666" s="355"/>
      <c r="G666" s="356"/>
      <c r="H666" s="356"/>
      <c r="I666" s="355"/>
      <c r="J666" s="356"/>
      <c r="K666" s="355"/>
      <c r="L666" s="356"/>
      <c r="M666" s="355"/>
      <c r="N666" s="356"/>
      <c r="O666" s="355"/>
      <c r="P666" s="356"/>
      <c r="Q666" s="355"/>
      <c r="R666" s="355"/>
      <c r="S666" s="355"/>
      <c r="T666" s="355"/>
      <c r="U666" s="355"/>
      <c r="V666" s="355"/>
      <c r="W666" s="355"/>
      <c r="X666" s="355"/>
      <c r="Y666" s="355"/>
      <c r="Z666" s="355"/>
      <c r="AA666" s="355"/>
      <c r="AB666" s="355"/>
      <c r="AC666" s="355"/>
      <c r="AD666" s="355"/>
      <c r="AE666" s="355"/>
      <c r="AF666" s="355"/>
      <c r="AG666" s="355"/>
      <c r="AH666" s="355"/>
      <c r="AI666" s="355"/>
      <c r="AJ666" s="355"/>
      <c r="AK666" s="355"/>
      <c r="AL666" s="355"/>
      <c r="AM666" s="355"/>
      <c r="AN666" s="355"/>
      <c r="AO666" s="355"/>
      <c r="AP666" s="355"/>
      <c r="AQ666" s="355"/>
      <c r="AR666" s="355"/>
      <c r="AS666" s="355"/>
      <c r="AT666" s="356"/>
      <c r="AU666" s="356"/>
      <c r="AV666" s="355"/>
      <c r="AW666" s="355"/>
      <c r="AX666" s="356"/>
      <c r="AY666" s="357"/>
      <c r="AZ666" s="357"/>
      <c r="BA666" s="357"/>
      <c r="BB666" s="358"/>
      <c r="BC666" s="357"/>
      <c r="BD666" s="357"/>
      <c r="BE666" s="358"/>
      <c r="BF666" s="357"/>
      <c r="BG666" s="357"/>
      <c r="BH666" s="357"/>
      <c r="BI666" s="357"/>
      <c r="BJ666" s="357"/>
      <c r="BK666" s="357"/>
      <c r="BL666" s="357"/>
      <c r="BM666" s="358"/>
      <c r="BN666" s="358"/>
      <c r="BO666" s="358"/>
      <c r="BP666" s="358"/>
      <c r="BQ666" s="358"/>
      <c r="BR666" s="358"/>
      <c r="BS666" s="358"/>
      <c r="BT666" s="358"/>
      <c r="BU666" s="358"/>
      <c r="BV666" s="358"/>
      <c r="BW666" s="358"/>
      <c r="BX666" s="355"/>
    </row>
    <row r="667" spans="1:76" ht="19.5" customHeight="1">
      <c r="A667" s="356"/>
      <c r="B667" s="356"/>
      <c r="C667" s="356"/>
      <c r="D667" s="356"/>
      <c r="E667" s="356"/>
      <c r="F667" s="355"/>
      <c r="G667" s="356"/>
      <c r="H667" s="356"/>
      <c r="I667" s="355"/>
      <c r="J667" s="356"/>
      <c r="K667" s="355"/>
      <c r="L667" s="356"/>
      <c r="M667" s="355"/>
      <c r="N667" s="356"/>
      <c r="O667" s="355"/>
      <c r="P667" s="356"/>
      <c r="Q667" s="355"/>
      <c r="R667" s="355"/>
      <c r="S667" s="355"/>
      <c r="T667" s="355"/>
      <c r="U667" s="355"/>
      <c r="V667" s="355"/>
      <c r="W667" s="355"/>
      <c r="X667" s="355"/>
      <c r="Y667" s="355"/>
      <c r="Z667" s="355"/>
      <c r="AA667" s="355"/>
      <c r="AB667" s="355"/>
      <c r="AC667" s="355"/>
      <c r="AD667" s="355"/>
      <c r="AE667" s="355"/>
      <c r="AF667" s="355"/>
      <c r="AG667" s="355"/>
      <c r="AH667" s="355"/>
      <c r="AI667" s="355"/>
      <c r="AJ667" s="355"/>
      <c r="AK667" s="355"/>
      <c r="AL667" s="355"/>
      <c r="AM667" s="355"/>
      <c r="AN667" s="355"/>
      <c r="AO667" s="355"/>
      <c r="AP667" s="355"/>
      <c r="AQ667" s="355"/>
      <c r="AR667" s="355"/>
      <c r="AS667" s="355"/>
      <c r="AT667" s="356"/>
      <c r="AU667" s="356"/>
      <c r="AV667" s="355"/>
      <c r="AW667" s="355"/>
      <c r="AX667" s="356"/>
      <c r="AY667" s="357"/>
      <c r="AZ667" s="357"/>
      <c r="BA667" s="357"/>
      <c r="BB667" s="358"/>
      <c r="BC667" s="357"/>
      <c r="BD667" s="357"/>
      <c r="BE667" s="358"/>
      <c r="BF667" s="357"/>
      <c r="BG667" s="357"/>
      <c r="BH667" s="357"/>
      <c r="BI667" s="357"/>
      <c r="BJ667" s="357"/>
      <c r="BK667" s="357"/>
      <c r="BL667" s="357"/>
      <c r="BM667" s="358"/>
      <c r="BN667" s="358"/>
      <c r="BO667" s="358"/>
      <c r="BP667" s="358"/>
      <c r="BQ667" s="358"/>
      <c r="BR667" s="358"/>
      <c r="BS667" s="358"/>
      <c r="BT667" s="358"/>
      <c r="BU667" s="358"/>
      <c r="BV667" s="358"/>
      <c r="BW667" s="358"/>
      <c r="BX667" s="355"/>
    </row>
    <row r="668" spans="1:76" ht="19.5" customHeight="1">
      <c r="A668" s="356"/>
      <c r="B668" s="356"/>
      <c r="C668" s="356"/>
      <c r="D668" s="356"/>
      <c r="E668" s="356"/>
      <c r="F668" s="355"/>
      <c r="G668" s="356"/>
      <c r="H668" s="356"/>
      <c r="I668" s="355"/>
      <c r="J668" s="356"/>
      <c r="K668" s="355"/>
      <c r="L668" s="356"/>
      <c r="M668" s="355"/>
      <c r="N668" s="356"/>
      <c r="O668" s="355"/>
      <c r="P668" s="356"/>
      <c r="Q668" s="355"/>
      <c r="R668" s="355"/>
      <c r="S668" s="355"/>
      <c r="T668" s="355"/>
      <c r="U668" s="355"/>
      <c r="V668" s="355"/>
      <c r="W668" s="355"/>
      <c r="X668" s="355"/>
      <c r="Y668" s="355"/>
      <c r="Z668" s="355"/>
      <c r="AA668" s="355"/>
      <c r="AB668" s="355"/>
      <c r="AC668" s="355"/>
      <c r="AD668" s="355"/>
      <c r="AE668" s="355"/>
      <c r="AF668" s="355"/>
      <c r="AG668" s="355"/>
      <c r="AH668" s="355"/>
      <c r="AI668" s="355"/>
      <c r="AJ668" s="355"/>
      <c r="AK668" s="355"/>
      <c r="AL668" s="355"/>
      <c r="AM668" s="355"/>
      <c r="AN668" s="355"/>
      <c r="AO668" s="355"/>
      <c r="AP668" s="355"/>
      <c r="AQ668" s="355"/>
      <c r="AR668" s="355"/>
      <c r="AS668" s="355"/>
      <c r="AT668" s="356"/>
      <c r="AU668" s="356"/>
      <c r="AV668" s="355"/>
      <c r="AW668" s="355"/>
      <c r="AX668" s="356"/>
      <c r="AY668" s="357"/>
      <c r="AZ668" s="357"/>
      <c r="BA668" s="357"/>
      <c r="BB668" s="358"/>
      <c r="BC668" s="357"/>
      <c r="BD668" s="357"/>
      <c r="BE668" s="358"/>
      <c r="BF668" s="357"/>
      <c r="BG668" s="357"/>
      <c r="BH668" s="357"/>
      <c r="BI668" s="357"/>
      <c r="BJ668" s="357"/>
      <c r="BK668" s="357"/>
      <c r="BL668" s="357"/>
      <c r="BM668" s="358"/>
      <c r="BN668" s="358"/>
      <c r="BO668" s="358"/>
      <c r="BP668" s="358"/>
      <c r="BQ668" s="358"/>
      <c r="BR668" s="358"/>
      <c r="BS668" s="358"/>
      <c r="BT668" s="358"/>
      <c r="BU668" s="358"/>
      <c r="BV668" s="358"/>
      <c r="BW668" s="358"/>
      <c r="BX668" s="355"/>
    </row>
    <row r="669" spans="1:76" ht="19.5" customHeight="1">
      <c r="A669" s="356"/>
      <c r="B669" s="356"/>
      <c r="C669" s="356"/>
      <c r="D669" s="356"/>
      <c r="E669" s="356"/>
      <c r="F669" s="355"/>
      <c r="G669" s="356"/>
      <c r="H669" s="356"/>
      <c r="I669" s="355"/>
      <c r="J669" s="356"/>
      <c r="K669" s="355"/>
      <c r="L669" s="356"/>
      <c r="M669" s="355"/>
      <c r="N669" s="356"/>
      <c r="O669" s="355"/>
      <c r="P669" s="356"/>
      <c r="Q669" s="355"/>
      <c r="R669" s="355"/>
      <c r="S669" s="355"/>
      <c r="T669" s="355"/>
      <c r="U669" s="355"/>
      <c r="V669" s="355"/>
      <c r="W669" s="355"/>
      <c r="X669" s="355"/>
      <c r="Y669" s="355"/>
      <c r="Z669" s="355"/>
      <c r="AA669" s="355"/>
      <c r="AB669" s="355"/>
      <c r="AC669" s="355"/>
      <c r="AD669" s="355"/>
      <c r="AE669" s="355"/>
      <c r="AF669" s="355"/>
      <c r="AG669" s="355"/>
      <c r="AH669" s="355"/>
      <c r="AI669" s="355"/>
      <c r="AJ669" s="355"/>
      <c r="AK669" s="355"/>
      <c r="AL669" s="355"/>
      <c r="AM669" s="355"/>
      <c r="AN669" s="355"/>
      <c r="AO669" s="355"/>
      <c r="AP669" s="355"/>
      <c r="AQ669" s="355"/>
      <c r="AR669" s="355"/>
      <c r="AS669" s="355"/>
      <c r="AT669" s="356"/>
      <c r="AU669" s="356"/>
      <c r="AV669" s="355"/>
      <c r="AW669" s="355"/>
      <c r="AX669" s="356"/>
      <c r="AY669" s="357"/>
      <c r="AZ669" s="357"/>
      <c r="BA669" s="357"/>
      <c r="BB669" s="358"/>
      <c r="BC669" s="357"/>
      <c r="BD669" s="357"/>
      <c r="BE669" s="358"/>
      <c r="BF669" s="357"/>
      <c r="BG669" s="357"/>
      <c r="BH669" s="357"/>
      <c r="BI669" s="357"/>
      <c r="BJ669" s="357"/>
      <c r="BK669" s="357"/>
      <c r="BL669" s="357"/>
      <c r="BM669" s="358"/>
      <c r="BN669" s="358"/>
      <c r="BO669" s="358"/>
      <c r="BP669" s="358"/>
      <c r="BQ669" s="358"/>
      <c r="BR669" s="358"/>
      <c r="BS669" s="358"/>
      <c r="BT669" s="358"/>
      <c r="BU669" s="358"/>
      <c r="BV669" s="358"/>
      <c r="BW669" s="358"/>
      <c r="BX669" s="355"/>
    </row>
    <row r="670" spans="1:76" ht="19.5" customHeight="1">
      <c r="A670" s="356"/>
      <c r="B670" s="356"/>
      <c r="C670" s="356"/>
      <c r="D670" s="356"/>
      <c r="E670" s="356"/>
      <c r="F670" s="355"/>
      <c r="G670" s="356"/>
      <c r="H670" s="356"/>
      <c r="I670" s="355"/>
      <c r="J670" s="356"/>
      <c r="K670" s="355"/>
      <c r="L670" s="356"/>
      <c r="M670" s="355"/>
      <c r="N670" s="356"/>
      <c r="O670" s="355"/>
      <c r="P670" s="356"/>
      <c r="Q670" s="355"/>
      <c r="R670" s="355"/>
      <c r="S670" s="355"/>
      <c r="T670" s="355"/>
      <c r="U670" s="355"/>
      <c r="V670" s="355"/>
      <c r="W670" s="355"/>
      <c r="X670" s="355"/>
      <c r="Y670" s="355"/>
      <c r="Z670" s="355"/>
      <c r="AA670" s="355"/>
      <c r="AB670" s="355"/>
      <c r="AC670" s="355"/>
      <c r="AD670" s="355"/>
      <c r="AE670" s="355"/>
      <c r="AF670" s="355"/>
      <c r="AG670" s="355"/>
      <c r="AH670" s="355"/>
      <c r="AI670" s="355"/>
      <c r="AJ670" s="355"/>
      <c r="AK670" s="355"/>
      <c r="AL670" s="355"/>
      <c r="AM670" s="355"/>
      <c r="AN670" s="355"/>
      <c r="AO670" s="355"/>
      <c r="AP670" s="355"/>
      <c r="AQ670" s="355"/>
      <c r="AR670" s="355"/>
      <c r="AS670" s="355"/>
      <c r="AT670" s="356"/>
      <c r="AU670" s="356"/>
      <c r="AV670" s="355"/>
      <c r="AW670" s="355"/>
      <c r="AX670" s="356"/>
      <c r="AY670" s="357"/>
      <c r="AZ670" s="357"/>
      <c r="BA670" s="357"/>
      <c r="BB670" s="358"/>
      <c r="BC670" s="357"/>
      <c r="BD670" s="357"/>
      <c r="BE670" s="358"/>
      <c r="BF670" s="357"/>
      <c r="BG670" s="357"/>
      <c r="BH670" s="357"/>
      <c r="BI670" s="357"/>
      <c r="BJ670" s="357"/>
      <c r="BK670" s="357"/>
      <c r="BL670" s="357"/>
      <c r="BM670" s="358"/>
      <c r="BN670" s="358"/>
      <c r="BO670" s="358"/>
      <c r="BP670" s="358"/>
      <c r="BQ670" s="358"/>
      <c r="BR670" s="358"/>
      <c r="BS670" s="358"/>
      <c r="BT670" s="358"/>
      <c r="BU670" s="358"/>
      <c r="BV670" s="358"/>
      <c r="BW670" s="358"/>
      <c r="BX670" s="355"/>
    </row>
    <row r="671" spans="1:76" ht="19.5" customHeight="1">
      <c r="A671" s="356"/>
      <c r="B671" s="356"/>
      <c r="C671" s="356"/>
      <c r="D671" s="356"/>
      <c r="E671" s="356"/>
      <c r="F671" s="355"/>
      <c r="G671" s="356"/>
      <c r="H671" s="356"/>
      <c r="I671" s="355"/>
      <c r="J671" s="356"/>
      <c r="K671" s="355"/>
      <c r="L671" s="356"/>
      <c r="M671" s="355"/>
      <c r="N671" s="356"/>
      <c r="O671" s="355"/>
      <c r="P671" s="356"/>
      <c r="Q671" s="355"/>
      <c r="R671" s="355"/>
      <c r="S671" s="355"/>
      <c r="T671" s="355"/>
      <c r="U671" s="355"/>
      <c r="V671" s="355"/>
      <c r="W671" s="355"/>
      <c r="X671" s="355"/>
      <c r="Y671" s="355"/>
      <c r="Z671" s="355"/>
      <c r="AA671" s="355"/>
      <c r="AB671" s="355"/>
      <c r="AC671" s="355"/>
      <c r="AD671" s="355"/>
      <c r="AE671" s="355"/>
      <c r="AF671" s="355"/>
      <c r="AG671" s="355"/>
      <c r="AH671" s="355"/>
      <c r="AI671" s="355"/>
      <c r="AJ671" s="355"/>
      <c r="AK671" s="355"/>
      <c r="AL671" s="355"/>
      <c r="AM671" s="355"/>
      <c r="AN671" s="355"/>
      <c r="AO671" s="355"/>
      <c r="AP671" s="355"/>
      <c r="AQ671" s="355"/>
      <c r="AR671" s="355"/>
      <c r="AS671" s="355"/>
      <c r="AT671" s="356"/>
      <c r="AU671" s="356"/>
      <c r="AV671" s="355"/>
      <c r="AW671" s="355"/>
      <c r="AX671" s="356"/>
      <c r="AY671" s="357"/>
      <c r="AZ671" s="357"/>
      <c r="BA671" s="357"/>
      <c r="BB671" s="358"/>
      <c r="BC671" s="357"/>
      <c r="BD671" s="357"/>
      <c r="BE671" s="358"/>
      <c r="BF671" s="357"/>
      <c r="BG671" s="357"/>
      <c r="BH671" s="357"/>
      <c r="BI671" s="357"/>
      <c r="BJ671" s="357"/>
      <c r="BK671" s="357"/>
      <c r="BL671" s="357"/>
      <c r="BM671" s="358"/>
      <c r="BN671" s="358"/>
      <c r="BO671" s="358"/>
      <c r="BP671" s="358"/>
      <c r="BQ671" s="358"/>
      <c r="BR671" s="358"/>
      <c r="BS671" s="358"/>
      <c r="BT671" s="358"/>
      <c r="BU671" s="358"/>
      <c r="BV671" s="358"/>
      <c r="BW671" s="358"/>
      <c r="BX671" s="355"/>
    </row>
    <row r="672" spans="1:76" ht="19.5" customHeight="1">
      <c r="A672" s="356"/>
      <c r="B672" s="356"/>
      <c r="C672" s="356"/>
      <c r="D672" s="356"/>
      <c r="E672" s="356"/>
      <c r="F672" s="355"/>
      <c r="G672" s="356"/>
      <c r="H672" s="356"/>
      <c r="I672" s="355"/>
      <c r="J672" s="356"/>
      <c r="K672" s="355"/>
      <c r="L672" s="356"/>
      <c r="M672" s="355"/>
      <c r="N672" s="356"/>
      <c r="O672" s="355"/>
      <c r="P672" s="356"/>
      <c r="Q672" s="355"/>
      <c r="R672" s="355"/>
      <c r="S672" s="355"/>
      <c r="T672" s="355"/>
      <c r="U672" s="355"/>
      <c r="V672" s="355"/>
      <c r="W672" s="355"/>
      <c r="X672" s="355"/>
      <c r="Y672" s="355"/>
      <c r="Z672" s="355"/>
      <c r="AA672" s="355"/>
      <c r="AB672" s="355"/>
      <c r="AC672" s="355"/>
      <c r="AD672" s="355"/>
      <c r="AE672" s="355"/>
      <c r="AF672" s="355"/>
      <c r="AG672" s="355"/>
      <c r="AH672" s="355"/>
      <c r="AI672" s="355"/>
      <c r="AJ672" s="355"/>
      <c r="AK672" s="355"/>
      <c r="AL672" s="355"/>
      <c r="AM672" s="355"/>
      <c r="AN672" s="355"/>
      <c r="AO672" s="355"/>
      <c r="AP672" s="355"/>
      <c r="AQ672" s="355"/>
      <c r="AR672" s="355"/>
      <c r="AS672" s="355"/>
      <c r="AT672" s="356"/>
      <c r="AU672" s="356"/>
      <c r="AV672" s="355"/>
      <c r="AW672" s="355"/>
      <c r="AX672" s="356"/>
      <c r="AY672" s="357"/>
      <c r="AZ672" s="357"/>
      <c r="BA672" s="357"/>
      <c r="BB672" s="358"/>
      <c r="BC672" s="357"/>
      <c r="BD672" s="357"/>
      <c r="BE672" s="358"/>
      <c r="BF672" s="357"/>
      <c r="BG672" s="357"/>
      <c r="BH672" s="357"/>
      <c r="BI672" s="357"/>
      <c r="BJ672" s="357"/>
      <c r="BK672" s="357"/>
      <c r="BL672" s="357"/>
      <c r="BM672" s="358"/>
      <c r="BN672" s="358"/>
      <c r="BO672" s="358"/>
      <c r="BP672" s="358"/>
      <c r="BQ672" s="358"/>
      <c r="BR672" s="358"/>
      <c r="BS672" s="358"/>
      <c r="BT672" s="358"/>
      <c r="BU672" s="358"/>
      <c r="BV672" s="358"/>
      <c r="BW672" s="358"/>
      <c r="BX672" s="355"/>
    </row>
    <row r="673" spans="1:76" ht="19.5" customHeight="1">
      <c r="A673" s="356"/>
      <c r="B673" s="356"/>
      <c r="C673" s="356"/>
      <c r="D673" s="356"/>
      <c r="E673" s="356"/>
      <c r="F673" s="355"/>
      <c r="G673" s="356"/>
      <c r="H673" s="356"/>
      <c r="I673" s="355"/>
      <c r="J673" s="356"/>
      <c r="K673" s="355"/>
      <c r="L673" s="356"/>
      <c r="M673" s="355"/>
      <c r="N673" s="356"/>
      <c r="O673" s="355"/>
      <c r="P673" s="356"/>
      <c r="Q673" s="355"/>
      <c r="R673" s="355"/>
      <c r="S673" s="355"/>
      <c r="T673" s="355"/>
      <c r="U673" s="355"/>
      <c r="V673" s="355"/>
      <c r="W673" s="355"/>
      <c r="X673" s="355"/>
      <c r="Y673" s="355"/>
      <c r="Z673" s="355"/>
      <c r="AA673" s="355"/>
      <c r="AB673" s="355"/>
      <c r="AC673" s="355"/>
      <c r="AD673" s="355"/>
      <c r="AE673" s="355"/>
      <c r="AF673" s="355"/>
      <c r="AG673" s="355"/>
      <c r="AH673" s="355"/>
      <c r="AI673" s="355"/>
      <c r="AJ673" s="355"/>
      <c r="AK673" s="355"/>
      <c r="AL673" s="355"/>
      <c r="AM673" s="355"/>
      <c r="AN673" s="355"/>
      <c r="AO673" s="355"/>
      <c r="AP673" s="355"/>
      <c r="AQ673" s="355"/>
      <c r="AR673" s="355"/>
      <c r="AS673" s="355"/>
      <c r="AT673" s="356"/>
      <c r="AU673" s="356"/>
      <c r="AV673" s="355"/>
      <c r="AW673" s="355"/>
      <c r="AX673" s="356"/>
      <c r="AY673" s="357"/>
      <c r="AZ673" s="357"/>
      <c r="BA673" s="357"/>
      <c r="BB673" s="358"/>
      <c r="BC673" s="357"/>
      <c r="BD673" s="357"/>
      <c r="BE673" s="358"/>
      <c r="BF673" s="357"/>
      <c r="BG673" s="357"/>
      <c r="BH673" s="357"/>
      <c r="BI673" s="357"/>
      <c r="BJ673" s="357"/>
      <c r="BK673" s="357"/>
      <c r="BL673" s="357"/>
      <c r="BM673" s="358"/>
      <c r="BN673" s="358"/>
      <c r="BO673" s="358"/>
      <c r="BP673" s="358"/>
      <c r="BQ673" s="358"/>
      <c r="BR673" s="358"/>
      <c r="BS673" s="358"/>
      <c r="BT673" s="358"/>
      <c r="BU673" s="358"/>
      <c r="BV673" s="358"/>
      <c r="BW673" s="358"/>
      <c r="BX673" s="355"/>
    </row>
    <row r="674" spans="1:76" ht="19.5" customHeight="1">
      <c r="A674" s="356"/>
      <c r="B674" s="356"/>
      <c r="C674" s="356"/>
      <c r="D674" s="356"/>
      <c r="E674" s="356"/>
      <c r="F674" s="355"/>
      <c r="G674" s="356"/>
      <c r="H674" s="356"/>
      <c r="I674" s="355"/>
      <c r="J674" s="356"/>
      <c r="K674" s="355"/>
      <c r="L674" s="356"/>
      <c r="M674" s="355"/>
      <c r="N674" s="356"/>
      <c r="O674" s="355"/>
      <c r="P674" s="356"/>
      <c r="Q674" s="355"/>
      <c r="R674" s="355"/>
      <c r="S674" s="355"/>
      <c r="T674" s="355"/>
      <c r="U674" s="355"/>
      <c r="V674" s="355"/>
      <c r="W674" s="355"/>
      <c r="X674" s="355"/>
      <c r="Y674" s="355"/>
      <c r="Z674" s="355"/>
      <c r="AA674" s="355"/>
      <c r="AB674" s="355"/>
      <c r="AC674" s="355"/>
      <c r="AD674" s="355"/>
      <c r="AE674" s="355"/>
      <c r="AF674" s="355"/>
      <c r="AG674" s="355"/>
      <c r="AH674" s="355"/>
      <c r="AI674" s="355"/>
      <c r="AJ674" s="355"/>
      <c r="AK674" s="355"/>
      <c r="AL674" s="355"/>
      <c r="AM674" s="355"/>
      <c r="AN674" s="355"/>
      <c r="AO674" s="355"/>
      <c r="AP674" s="355"/>
      <c r="AQ674" s="355"/>
      <c r="AR674" s="355"/>
      <c r="AS674" s="355"/>
      <c r="AT674" s="356"/>
      <c r="AU674" s="356"/>
      <c r="AV674" s="355"/>
      <c r="AW674" s="355"/>
      <c r="AX674" s="356"/>
      <c r="AY674" s="357"/>
      <c r="AZ674" s="357"/>
      <c r="BA674" s="357"/>
      <c r="BB674" s="358"/>
      <c r="BC674" s="357"/>
      <c r="BD674" s="357"/>
      <c r="BE674" s="358"/>
      <c r="BF674" s="357"/>
      <c r="BG674" s="357"/>
      <c r="BH674" s="357"/>
      <c r="BI674" s="357"/>
      <c r="BJ674" s="357"/>
      <c r="BK674" s="357"/>
      <c r="BL674" s="357"/>
      <c r="BM674" s="358"/>
      <c r="BN674" s="358"/>
      <c r="BO674" s="358"/>
      <c r="BP674" s="358"/>
      <c r="BQ674" s="358"/>
      <c r="BR674" s="358"/>
      <c r="BS674" s="358"/>
      <c r="BT674" s="358"/>
      <c r="BU674" s="358"/>
      <c r="BV674" s="358"/>
      <c r="BW674" s="358"/>
      <c r="BX674" s="355"/>
    </row>
    <row r="675" spans="1:76" ht="19.5" customHeight="1">
      <c r="A675" s="356"/>
      <c r="B675" s="356"/>
      <c r="C675" s="356"/>
      <c r="D675" s="356"/>
      <c r="E675" s="356"/>
      <c r="F675" s="355"/>
      <c r="G675" s="356"/>
      <c r="H675" s="356"/>
      <c r="I675" s="355"/>
      <c r="J675" s="356"/>
      <c r="K675" s="355"/>
      <c r="L675" s="356"/>
      <c r="M675" s="355"/>
      <c r="N675" s="356"/>
      <c r="O675" s="355"/>
      <c r="P675" s="356"/>
      <c r="Q675" s="355"/>
      <c r="R675" s="355"/>
      <c r="S675" s="355"/>
      <c r="T675" s="355"/>
      <c r="U675" s="355"/>
      <c r="V675" s="355"/>
      <c r="W675" s="355"/>
      <c r="X675" s="355"/>
      <c r="Y675" s="355"/>
      <c r="Z675" s="355"/>
      <c r="AA675" s="355"/>
      <c r="AB675" s="355"/>
      <c r="AC675" s="355"/>
      <c r="AD675" s="355"/>
      <c r="AE675" s="355"/>
      <c r="AF675" s="355"/>
      <c r="AG675" s="355"/>
      <c r="AH675" s="355"/>
      <c r="AI675" s="355"/>
      <c r="AJ675" s="355"/>
      <c r="AK675" s="355"/>
      <c r="AL675" s="355"/>
      <c r="AM675" s="355"/>
      <c r="AN675" s="355"/>
      <c r="AO675" s="355"/>
      <c r="AP675" s="355"/>
      <c r="AQ675" s="355"/>
      <c r="AR675" s="355"/>
      <c r="AS675" s="355"/>
      <c r="AT675" s="356"/>
      <c r="AU675" s="356"/>
      <c r="AV675" s="355"/>
      <c r="AW675" s="355"/>
      <c r="AX675" s="356"/>
      <c r="AY675" s="357"/>
      <c r="AZ675" s="357"/>
      <c r="BA675" s="357"/>
      <c r="BB675" s="358"/>
      <c r="BC675" s="357"/>
      <c r="BD675" s="357"/>
      <c r="BE675" s="358"/>
      <c r="BF675" s="357"/>
      <c r="BG675" s="357"/>
      <c r="BH675" s="357"/>
      <c r="BI675" s="357"/>
      <c r="BJ675" s="357"/>
      <c r="BK675" s="357"/>
      <c r="BL675" s="357"/>
      <c r="BM675" s="358"/>
      <c r="BN675" s="358"/>
      <c r="BO675" s="358"/>
      <c r="BP675" s="358"/>
      <c r="BQ675" s="358"/>
      <c r="BR675" s="358"/>
      <c r="BS675" s="358"/>
      <c r="BT675" s="358"/>
      <c r="BU675" s="358"/>
      <c r="BV675" s="358"/>
      <c r="BW675" s="358"/>
      <c r="BX675" s="355"/>
    </row>
    <row r="676" spans="1:76" ht="19.5" customHeight="1">
      <c r="A676" s="356"/>
      <c r="B676" s="356"/>
      <c r="C676" s="356"/>
      <c r="D676" s="356"/>
      <c r="E676" s="356"/>
      <c r="F676" s="355"/>
      <c r="G676" s="356"/>
      <c r="H676" s="356"/>
      <c r="I676" s="355"/>
      <c r="J676" s="356"/>
      <c r="K676" s="355"/>
      <c r="L676" s="356"/>
      <c r="M676" s="355"/>
      <c r="N676" s="356"/>
      <c r="O676" s="355"/>
      <c r="P676" s="356"/>
      <c r="Q676" s="355"/>
      <c r="R676" s="355"/>
      <c r="S676" s="355"/>
      <c r="T676" s="355"/>
      <c r="U676" s="355"/>
      <c r="V676" s="355"/>
      <c r="W676" s="355"/>
      <c r="X676" s="355"/>
      <c r="Y676" s="355"/>
      <c r="Z676" s="355"/>
      <c r="AA676" s="355"/>
      <c r="AB676" s="355"/>
      <c r="AC676" s="355"/>
      <c r="AD676" s="355"/>
      <c r="AE676" s="355"/>
      <c r="AF676" s="355"/>
      <c r="AG676" s="355"/>
      <c r="AH676" s="355"/>
      <c r="AI676" s="355"/>
      <c r="AJ676" s="355"/>
      <c r="AK676" s="355"/>
      <c r="AL676" s="355"/>
      <c r="AM676" s="355"/>
      <c r="AN676" s="355"/>
      <c r="AO676" s="355"/>
      <c r="AP676" s="355"/>
      <c r="AQ676" s="355"/>
      <c r="AR676" s="355"/>
      <c r="AS676" s="355"/>
      <c r="AT676" s="356"/>
      <c r="AU676" s="356"/>
      <c r="AV676" s="355"/>
      <c r="AW676" s="355"/>
      <c r="AX676" s="356"/>
      <c r="AY676" s="357"/>
      <c r="AZ676" s="357"/>
      <c r="BA676" s="357"/>
      <c r="BB676" s="358"/>
      <c r="BC676" s="357"/>
      <c r="BD676" s="357"/>
      <c r="BE676" s="358"/>
      <c r="BF676" s="357"/>
      <c r="BG676" s="357"/>
      <c r="BH676" s="357"/>
      <c r="BI676" s="357"/>
      <c r="BJ676" s="357"/>
      <c r="BK676" s="357"/>
      <c r="BL676" s="357"/>
      <c r="BM676" s="358"/>
      <c r="BN676" s="358"/>
      <c r="BO676" s="358"/>
      <c r="BP676" s="358"/>
      <c r="BQ676" s="358"/>
      <c r="BR676" s="358"/>
      <c r="BS676" s="358"/>
      <c r="BT676" s="358"/>
      <c r="BU676" s="358"/>
      <c r="BV676" s="358"/>
      <c r="BW676" s="358"/>
      <c r="BX676" s="355"/>
    </row>
    <row r="677" spans="1:76" ht="19.5" customHeight="1">
      <c r="A677" s="356"/>
      <c r="B677" s="356"/>
      <c r="C677" s="356"/>
      <c r="D677" s="356"/>
      <c r="E677" s="356"/>
      <c r="F677" s="355"/>
      <c r="G677" s="356"/>
      <c r="H677" s="356"/>
      <c r="I677" s="355"/>
      <c r="J677" s="356"/>
      <c r="K677" s="355"/>
      <c r="L677" s="356"/>
      <c r="M677" s="355"/>
      <c r="N677" s="356"/>
      <c r="O677" s="355"/>
      <c r="P677" s="356"/>
      <c r="Q677" s="355"/>
      <c r="R677" s="355"/>
      <c r="S677" s="355"/>
      <c r="T677" s="355"/>
      <c r="U677" s="355"/>
      <c r="V677" s="355"/>
      <c r="W677" s="355"/>
      <c r="X677" s="355"/>
      <c r="Y677" s="355"/>
      <c r="Z677" s="355"/>
      <c r="AA677" s="355"/>
      <c r="AB677" s="355"/>
      <c r="AC677" s="355"/>
      <c r="AD677" s="355"/>
      <c r="AE677" s="355"/>
      <c r="AF677" s="355"/>
      <c r="AG677" s="355"/>
      <c r="AH677" s="355"/>
      <c r="AI677" s="355"/>
      <c r="AJ677" s="355"/>
      <c r="AK677" s="355"/>
      <c r="AL677" s="355"/>
      <c r="AM677" s="355"/>
      <c r="AN677" s="355"/>
      <c r="AO677" s="355"/>
      <c r="AP677" s="355"/>
      <c r="AQ677" s="355"/>
      <c r="AR677" s="355"/>
      <c r="AS677" s="355"/>
      <c r="AT677" s="356"/>
      <c r="AU677" s="356"/>
      <c r="AV677" s="355"/>
      <c r="AW677" s="355"/>
      <c r="AX677" s="356"/>
      <c r="AY677" s="357"/>
      <c r="AZ677" s="357"/>
      <c r="BA677" s="357"/>
      <c r="BB677" s="358"/>
      <c r="BC677" s="357"/>
      <c r="BD677" s="357"/>
      <c r="BE677" s="358"/>
      <c r="BF677" s="357"/>
      <c r="BG677" s="357"/>
      <c r="BH677" s="357"/>
      <c r="BI677" s="357"/>
      <c r="BJ677" s="357"/>
      <c r="BK677" s="357"/>
      <c r="BL677" s="357"/>
      <c r="BM677" s="358"/>
      <c r="BN677" s="358"/>
      <c r="BO677" s="358"/>
      <c r="BP677" s="358"/>
      <c r="BQ677" s="358"/>
      <c r="BR677" s="358"/>
      <c r="BS677" s="358"/>
      <c r="BT677" s="358"/>
      <c r="BU677" s="358"/>
      <c r="BV677" s="358"/>
      <c r="BW677" s="358"/>
      <c r="BX677" s="355"/>
    </row>
    <row r="678" spans="1:76" ht="19.5" customHeight="1">
      <c r="A678" s="356"/>
      <c r="B678" s="356"/>
      <c r="C678" s="356"/>
      <c r="D678" s="356"/>
      <c r="E678" s="356"/>
      <c r="F678" s="355"/>
      <c r="G678" s="356"/>
      <c r="H678" s="356"/>
      <c r="I678" s="355"/>
      <c r="J678" s="356"/>
      <c r="K678" s="355"/>
      <c r="L678" s="356"/>
      <c r="M678" s="355"/>
      <c r="N678" s="356"/>
      <c r="O678" s="355"/>
      <c r="P678" s="356"/>
      <c r="Q678" s="355"/>
      <c r="R678" s="355"/>
      <c r="S678" s="355"/>
      <c r="T678" s="355"/>
      <c r="U678" s="355"/>
      <c r="V678" s="355"/>
      <c r="W678" s="355"/>
      <c r="X678" s="355"/>
      <c r="Y678" s="355"/>
      <c r="Z678" s="355"/>
      <c r="AA678" s="355"/>
      <c r="AB678" s="355"/>
      <c r="AC678" s="355"/>
      <c r="AD678" s="355"/>
      <c r="AE678" s="355"/>
      <c r="AF678" s="355"/>
      <c r="AG678" s="355"/>
      <c r="AH678" s="355"/>
      <c r="AI678" s="355"/>
      <c r="AJ678" s="355"/>
      <c r="AK678" s="355"/>
      <c r="AL678" s="355"/>
      <c r="AM678" s="355"/>
      <c r="AN678" s="355"/>
      <c r="AO678" s="355"/>
      <c r="AP678" s="355"/>
      <c r="AQ678" s="355"/>
      <c r="AR678" s="355"/>
      <c r="AS678" s="355"/>
      <c r="AT678" s="356"/>
      <c r="AU678" s="356"/>
      <c r="AV678" s="355"/>
      <c r="AW678" s="355"/>
      <c r="AX678" s="356"/>
      <c r="AY678" s="357"/>
      <c r="AZ678" s="357"/>
      <c r="BA678" s="357"/>
      <c r="BB678" s="358"/>
      <c r="BC678" s="357"/>
      <c r="BD678" s="357"/>
      <c r="BE678" s="358"/>
      <c r="BF678" s="357"/>
      <c r="BG678" s="357"/>
      <c r="BH678" s="357"/>
      <c r="BI678" s="357"/>
      <c r="BJ678" s="357"/>
      <c r="BK678" s="357"/>
      <c r="BL678" s="357"/>
      <c r="BM678" s="358"/>
      <c r="BN678" s="358"/>
      <c r="BO678" s="358"/>
      <c r="BP678" s="358"/>
      <c r="BQ678" s="358"/>
      <c r="BR678" s="358"/>
      <c r="BS678" s="358"/>
      <c r="BT678" s="358"/>
      <c r="BU678" s="358"/>
      <c r="BV678" s="358"/>
      <c r="BW678" s="358"/>
      <c r="BX678" s="355"/>
    </row>
    <row r="679" spans="1:76" ht="19.5" customHeight="1">
      <c r="A679" s="356"/>
      <c r="B679" s="356"/>
      <c r="C679" s="356"/>
      <c r="D679" s="356"/>
      <c r="E679" s="356"/>
      <c r="F679" s="355"/>
      <c r="G679" s="356"/>
      <c r="H679" s="356"/>
      <c r="I679" s="355"/>
      <c r="J679" s="356"/>
      <c r="K679" s="355"/>
      <c r="L679" s="356"/>
      <c r="M679" s="355"/>
      <c r="N679" s="356"/>
      <c r="O679" s="355"/>
      <c r="P679" s="356"/>
      <c r="Q679" s="355"/>
      <c r="R679" s="355"/>
      <c r="S679" s="355"/>
      <c r="T679" s="355"/>
      <c r="U679" s="355"/>
      <c r="V679" s="355"/>
      <c r="W679" s="355"/>
      <c r="X679" s="355"/>
      <c r="Y679" s="355"/>
      <c r="Z679" s="355"/>
      <c r="AA679" s="355"/>
      <c r="AB679" s="355"/>
      <c r="AC679" s="355"/>
      <c r="AD679" s="355"/>
      <c r="AE679" s="355"/>
      <c r="AF679" s="355"/>
      <c r="AG679" s="355"/>
      <c r="AH679" s="355"/>
      <c r="AI679" s="355"/>
      <c r="AJ679" s="355"/>
      <c r="AK679" s="355"/>
      <c r="AL679" s="355"/>
      <c r="AM679" s="355"/>
      <c r="AN679" s="355"/>
      <c r="AO679" s="355"/>
      <c r="AP679" s="355"/>
      <c r="AQ679" s="355"/>
      <c r="AR679" s="355"/>
      <c r="AS679" s="355"/>
      <c r="AT679" s="356"/>
      <c r="AU679" s="356"/>
      <c r="AV679" s="355"/>
      <c r="AW679" s="355"/>
      <c r="AX679" s="356"/>
      <c r="AY679" s="357"/>
      <c r="AZ679" s="357"/>
      <c r="BA679" s="357"/>
      <c r="BB679" s="358"/>
      <c r="BC679" s="357"/>
      <c r="BD679" s="357"/>
      <c r="BE679" s="358"/>
      <c r="BF679" s="357"/>
      <c r="BG679" s="357"/>
      <c r="BH679" s="357"/>
      <c r="BI679" s="357"/>
      <c r="BJ679" s="357"/>
      <c r="BK679" s="357"/>
      <c r="BL679" s="357"/>
      <c r="BM679" s="358"/>
      <c r="BN679" s="358"/>
      <c r="BO679" s="358"/>
      <c r="BP679" s="358"/>
      <c r="BQ679" s="358"/>
      <c r="BR679" s="358"/>
      <c r="BS679" s="358"/>
      <c r="BT679" s="358"/>
      <c r="BU679" s="358"/>
      <c r="BV679" s="358"/>
      <c r="BW679" s="358"/>
      <c r="BX679" s="355"/>
    </row>
    <row r="680" spans="1:76" ht="19.5" customHeight="1">
      <c r="A680" s="356"/>
      <c r="B680" s="356"/>
      <c r="C680" s="356"/>
      <c r="D680" s="356"/>
      <c r="E680" s="356"/>
      <c r="F680" s="355"/>
      <c r="G680" s="356"/>
      <c r="H680" s="356"/>
      <c r="I680" s="355"/>
      <c r="J680" s="356"/>
      <c r="K680" s="355"/>
      <c r="L680" s="356"/>
      <c r="M680" s="355"/>
      <c r="N680" s="356"/>
      <c r="O680" s="355"/>
      <c r="P680" s="356"/>
      <c r="Q680" s="355"/>
      <c r="R680" s="355"/>
      <c r="S680" s="355"/>
      <c r="T680" s="355"/>
      <c r="U680" s="355"/>
      <c r="V680" s="355"/>
      <c r="W680" s="355"/>
      <c r="X680" s="355"/>
      <c r="Y680" s="355"/>
      <c r="Z680" s="355"/>
      <c r="AA680" s="355"/>
      <c r="AB680" s="355"/>
      <c r="AC680" s="355"/>
      <c r="AD680" s="355"/>
      <c r="AE680" s="355"/>
      <c r="AF680" s="355"/>
      <c r="AG680" s="355"/>
      <c r="AH680" s="355"/>
      <c r="AI680" s="355"/>
      <c r="AJ680" s="355"/>
      <c r="AK680" s="355"/>
      <c r="AL680" s="355"/>
      <c r="AM680" s="355"/>
      <c r="AN680" s="355"/>
      <c r="AO680" s="355"/>
      <c r="AP680" s="355"/>
      <c r="AQ680" s="355"/>
      <c r="AR680" s="355"/>
      <c r="AS680" s="355"/>
      <c r="AT680" s="356"/>
      <c r="AU680" s="356"/>
      <c r="AV680" s="355"/>
      <c r="AW680" s="355"/>
      <c r="AX680" s="356"/>
      <c r="AY680" s="357"/>
      <c r="AZ680" s="357"/>
      <c r="BA680" s="357"/>
      <c r="BB680" s="358"/>
      <c r="BC680" s="357"/>
      <c r="BD680" s="357"/>
      <c r="BE680" s="358"/>
      <c r="BF680" s="357"/>
      <c r="BG680" s="357"/>
      <c r="BH680" s="357"/>
      <c r="BI680" s="357"/>
      <c r="BJ680" s="357"/>
      <c r="BK680" s="357"/>
      <c r="BL680" s="357"/>
      <c r="BM680" s="358"/>
      <c r="BN680" s="358"/>
      <c r="BO680" s="358"/>
      <c r="BP680" s="358"/>
      <c r="BQ680" s="358"/>
      <c r="BR680" s="358"/>
      <c r="BS680" s="358"/>
      <c r="BT680" s="358"/>
      <c r="BU680" s="358"/>
      <c r="BV680" s="358"/>
      <c r="BW680" s="358"/>
      <c r="BX680" s="355"/>
    </row>
    <row r="681" spans="1:76" ht="19.5" customHeight="1">
      <c r="A681" s="356"/>
      <c r="B681" s="356"/>
      <c r="C681" s="356"/>
      <c r="D681" s="356"/>
      <c r="E681" s="356"/>
      <c r="F681" s="355"/>
      <c r="G681" s="356"/>
      <c r="H681" s="356"/>
      <c r="I681" s="355"/>
      <c r="J681" s="356"/>
      <c r="K681" s="355"/>
      <c r="L681" s="356"/>
      <c r="M681" s="355"/>
      <c r="N681" s="356"/>
      <c r="O681" s="355"/>
      <c r="P681" s="356"/>
      <c r="Q681" s="355"/>
      <c r="R681" s="355"/>
      <c r="S681" s="355"/>
      <c r="T681" s="355"/>
      <c r="U681" s="355"/>
      <c r="V681" s="355"/>
      <c r="W681" s="355"/>
      <c r="X681" s="355"/>
      <c r="Y681" s="355"/>
      <c r="Z681" s="355"/>
      <c r="AA681" s="355"/>
      <c r="AB681" s="355"/>
      <c r="AC681" s="355"/>
      <c r="AD681" s="355"/>
      <c r="AE681" s="355"/>
      <c r="AF681" s="355"/>
      <c r="AG681" s="355"/>
      <c r="AH681" s="355"/>
      <c r="AI681" s="355"/>
      <c r="AJ681" s="355"/>
      <c r="AK681" s="355"/>
      <c r="AL681" s="355"/>
      <c r="AM681" s="355"/>
      <c r="AN681" s="355"/>
      <c r="AO681" s="355"/>
      <c r="AP681" s="355"/>
      <c r="AQ681" s="355"/>
      <c r="AR681" s="355"/>
      <c r="AS681" s="355"/>
      <c r="AT681" s="356"/>
      <c r="AU681" s="356"/>
      <c r="AV681" s="355"/>
      <c r="AW681" s="355"/>
      <c r="AX681" s="356"/>
      <c r="AY681" s="357"/>
      <c r="AZ681" s="357"/>
      <c r="BA681" s="357"/>
      <c r="BB681" s="358"/>
      <c r="BC681" s="357"/>
      <c r="BD681" s="357"/>
      <c r="BE681" s="358"/>
      <c r="BF681" s="357"/>
      <c r="BG681" s="357"/>
      <c r="BH681" s="357"/>
      <c r="BI681" s="357"/>
      <c r="BJ681" s="357"/>
      <c r="BK681" s="357"/>
      <c r="BL681" s="357"/>
      <c r="BM681" s="358"/>
      <c r="BN681" s="358"/>
      <c r="BO681" s="358"/>
      <c r="BP681" s="358"/>
      <c r="BQ681" s="358"/>
      <c r="BR681" s="358"/>
      <c r="BS681" s="358"/>
      <c r="BT681" s="358"/>
      <c r="BU681" s="358"/>
      <c r="BV681" s="358"/>
      <c r="BW681" s="358"/>
      <c r="BX681" s="355"/>
    </row>
    <row r="682" spans="1:76" ht="19.5" customHeight="1">
      <c r="A682" s="356"/>
      <c r="B682" s="356"/>
      <c r="C682" s="356"/>
      <c r="D682" s="356"/>
      <c r="E682" s="356"/>
      <c r="F682" s="355"/>
      <c r="G682" s="356"/>
      <c r="H682" s="356"/>
      <c r="I682" s="355"/>
      <c r="J682" s="356"/>
      <c r="K682" s="355"/>
      <c r="L682" s="356"/>
      <c r="M682" s="355"/>
      <c r="N682" s="356"/>
      <c r="O682" s="355"/>
      <c r="P682" s="356"/>
      <c r="Q682" s="355"/>
      <c r="R682" s="355"/>
      <c r="S682" s="355"/>
      <c r="T682" s="355"/>
      <c r="U682" s="355"/>
      <c r="V682" s="355"/>
      <c r="W682" s="355"/>
      <c r="X682" s="355"/>
      <c r="Y682" s="355"/>
      <c r="Z682" s="355"/>
      <c r="AA682" s="355"/>
      <c r="AB682" s="355"/>
      <c r="AC682" s="355"/>
      <c r="AD682" s="355"/>
      <c r="AE682" s="355"/>
      <c r="AF682" s="355"/>
      <c r="AG682" s="355"/>
      <c r="AH682" s="355"/>
      <c r="AI682" s="355"/>
      <c r="AJ682" s="355"/>
      <c r="AK682" s="355"/>
      <c r="AL682" s="355"/>
      <c r="AM682" s="355"/>
      <c r="AN682" s="355"/>
      <c r="AO682" s="355"/>
      <c r="AP682" s="355"/>
      <c r="AQ682" s="355"/>
      <c r="AR682" s="355"/>
      <c r="AS682" s="355"/>
      <c r="AT682" s="356"/>
      <c r="AU682" s="356"/>
      <c r="AV682" s="355"/>
      <c r="AW682" s="355"/>
      <c r="AX682" s="356"/>
      <c r="AY682" s="357"/>
      <c r="AZ682" s="357"/>
      <c r="BA682" s="357"/>
      <c r="BB682" s="358"/>
      <c r="BC682" s="357"/>
      <c r="BD682" s="357"/>
      <c r="BE682" s="358"/>
      <c r="BF682" s="357"/>
      <c r="BG682" s="357"/>
      <c r="BH682" s="357"/>
      <c r="BI682" s="357"/>
      <c r="BJ682" s="357"/>
      <c r="BK682" s="357"/>
      <c r="BL682" s="357"/>
      <c r="BM682" s="358"/>
      <c r="BN682" s="358"/>
      <c r="BO682" s="358"/>
      <c r="BP682" s="358"/>
      <c r="BQ682" s="358"/>
      <c r="BR682" s="358"/>
      <c r="BS682" s="358"/>
      <c r="BT682" s="358"/>
      <c r="BU682" s="358"/>
      <c r="BV682" s="358"/>
      <c r="BW682" s="358"/>
      <c r="BX682" s="355"/>
    </row>
    <row r="683" spans="1:76" ht="19.5" customHeight="1">
      <c r="A683" s="356"/>
      <c r="B683" s="356"/>
      <c r="C683" s="356"/>
      <c r="D683" s="356"/>
      <c r="E683" s="356"/>
      <c r="F683" s="355"/>
      <c r="G683" s="356"/>
      <c r="H683" s="356"/>
      <c r="I683" s="355"/>
      <c r="J683" s="356"/>
      <c r="K683" s="355"/>
      <c r="L683" s="356"/>
      <c r="M683" s="355"/>
      <c r="N683" s="356"/>
      <c r="O683" s="355"/>
      <c r="P683" s="356"/>
      <c r="Q683" s="355"/>
      <c r="R683" s="355"/>
      <c r="S683" s="355"/>
      <c r="T683" s="355"/>
      <c r="U683" s="355"/>
      <c r="V683" s="355"/>
      <c r="W683" s="355"/>
      <c r="X683" s="355"/>
      <c r="Y683" s="355"/>
      <c r="Z683" s="355"/>
      <c r="AA683" s="355"/>
      <c r="AB683" s="355"/>
      <c r="AC683" s="355"/>
      <c r="AD683" s="355"/>
      <c r="AE683" s="355"/>
      <c r="AF683" s="355"/>
      <c r="AG683" s="355"/>
      <c r="AH683" s="355"/>
      <c r="AI683" s="355"/>
      <c r="AJ683" s="355"/>
      <c r="AK683" s="355"/>
      <c r="AL683" s="355"/>
      <c r="AM683" s="355"/>
      <c r="AN683" s="355"/>
      <c r="AO683" s="355"/>
      <c r="AP683" s="355"/>
      <c r="AQ683" s="355"/>
      <c r="AR683" s="355"/>
      <c r="AS683" s="355"/>
      <c r="AT683" s="356"/>
      <c r="AU683" s="356"/>
      <c r="AV683" s="355"/>
      <c r="AW683" s="355"/>
      <c r="AX683" s="356"/>
      <c r="AY683" s="357"/>
      <c r="AZ683" s="357"/>
      <c r="BA683" s="357"/>
      <c r="BB683" s="358"/>
      <c r="BC683" s="357"/>
      <c r="BD683" s="357"/>
      <c r="BE683" s="358"/>
      <c r="BF683" s="357"/>
      <c r="BG683" s="357"/>
      <c r="BH683" s="357"/>
      <c r="BI683" s="357"/>
      <c r="BJ683" s="357"/>
      <c r="BK683" s="357"/>
      <c r="BL683" s="357"/>
      <c r="BM683" s="358"/>
      <c r="BN683" s="358"/>
      <c r="BO683" s="358"/>
      <c r="BP683" s="358"/>
      <c r="BQ683" s="358"/>
      <c r="BR683" s="358"/>
      <c r="BS683" s="358"/>
      <c r="BT683" s="358"/>
      <c r="BU683" s="358"/>
      <c r="BV683" s="358"/>
      <c r="BW683" s="358"/>
      <c r="BX683" s="355"/>
    </row>
    <row r="684" spans="1:76" ht="19.5" customHeight="1">
      <c r="A684" s="356"/>
      <c r="B684" s="356"/>
      <c r="C684" s="356"/>
      <c r="D684" s="356"/>
      <c r="E684" s="356"/>
      <c r="F684" s="355"/>
      <c r="G684" s="356"/>
      <c r="H684" s="356"/>
      <c r="I684" s="355"/>
      <c r="J684" s="356"/>
      <c r="K684" s="355"/>
      <c r="L684" s="356"/>
      <c r="M684" s="355"/>
      <c r="N684" s="356"/>
      <c r="O684" s="355"/>
      <c r="P684" s="356"/>
      <c r="Q684" s="355"/>
      <c r="R684" s="355"/>
      <c r="S684" s="355"/>
      <c r="T684" s="355"/>
      <c r="U684" s="355"/>
      <c r="V684" s="355"/>
      <c r="W684" s="355"/>
      <c r="X684" s="355"/>
      <c r="Y684" s="355"/>
      <c r="Z684" s="355"/>
      <c r="AA684" s="355"/>
      <c r="AB684" s="355"/>
      <c r="AC684" s="355"/>
      <c r="AD684" s="355"/>
      <c r="AE684" s="355"/>
      <c r="AF684" s="355"/>
      <c r="AG684" s="355"/>
      <c r="AH684" s="355"/>
      <c r="AI684" s="355"/>
      <c r="AJ684" s="355"/>
      <c r="AK684" s="355"/>
      <c r="AL684" s="355"/>
      <c r="AM684" s="355"/>
      <c r="AN684" s="355"/>
      <c r="AO684" s="355"/>
      <c r="AP684" s="355"/>
      <c r="AQ684" s="355"/>
      <c r="AR684" s="355"/>
      <c r="AS684" s="355"/>
      <c r="AT684" s="356"/>
      <c r="AU684" s="356"/>
      <c r="AV684" s="355"/>
      <c r="AW684" s="355"/>
      <c r="AX684" s="356"/>
      <c r="AY684" s="357"/>
      <c r="AZ684" s="357"/>
      <c r="BA684" s="357"/>
      <c r="BB684" s="358"/>
      <c r="BC684" s="357"/>
      <c r="BD684" s="357"/>
      <c r="BE684" s="358"/>
      <c r="BF684" s="357"/>
      <c r="BG684" s="357"/>
      <c r="BH684" s="357"/>
      <c r="BI684" s="357"/>
      <c r="BJ684" s="357"/>
      <c r="BK684" s="357"/>
      <c r="BL684" s="357"/>
      <c r="BM684" s="358"/>
      <c r="BN684" s="358"/>
      <c r="BO684" s="358"/>
      <c r="BP684" s="358"/>
      <c r="BQ684" s="358"/>
      <c r="BR684" s="358"/>
      <c r="BS684" s="358"/>
      <c r="BT684" s="358"/>
      <c r="BU684" s="358"/>
      <c r="BV684" s="358"/>
      <c r="BW684" s="358"/>
      <c r="BX684" s="355"/>
    </row>
    <row r="685" spans="1:76" ht="19.5" customHeight="1">
      <c r="A685" s="356"/>
      <c r="B685" s="356"/>
      <c r="C685" s="356"/>
      <c r="D685" s="356"/>
      <c r="E685" s="356"/>
      <c r="F685" s="355"/>
      <c r="G685" s="356"/>
      <c r="H685" s="356"/>
      <c r="I685" s="355"/>
      <c r="J685" s="356"/>
      <c r="K685" s="355"/>
      <c r="L685" s="356"/>
      <c r="M685" s="355"/>
      <c r="N685" s="356"/>
      <c r="O685" s="355"/>
      <c r="P685" s="356"/>
      <c r="Q685" s="355"/>
      <c r="R685" s="355"/>
      <c r="S685" s="355"/>
      <c r="T685" s="355"/>
      <c r="U685" s="355"/>
      <c r="V685" s="355"/>
      <c r="W685" s="355"/>
      <c r="X685" s="355"/>
      <c r="Y685" s="355"/>
      <c r="Z685" s="355"/>
      <c r="AA685" s="355"/>
      <c r="AB685" s="355"/>
      <c r="AC685" s="355"/>
      <c r="AD685" s="355"/>
      <c r="AE685" s="355"/>
      <c r="AF685" s="355"/>
      <c r="AG685" s="355"/>
      <c r="AH685" s="355"/>
      <c r="AI685" s="355"/>
      <c r="AJ685" s="355"/>
      <c r="AK685" s="355"/>
      <c r="AL685" s="355"/>
      <c r="AM685" s="355"/>
      <c r="AN685" s="355"/>
      <c r="AO685" s="355"/>
      <c r="AP685" s="355"/>
      <c r="AQ685" s="355"/>
      <c r="AR685" s="355"/>
      <c r="AS685" s="355"/>
      <c r="AT685" s="356"/>
      <c r="AU685" s="356"/>
      <c r="AV685" s="355"/>
      <c r="AW685" s="355"/>
      <c r="AX685" s="356"/>
      <c r="AY685" s="357"/>
      <c r="AZ685" s="357"/>
      <c r="BA685" s="357"/>
      <c r="BB685" s="358"/>
      <c r="BC685" s="357"/>
      <c r="BD685" s="357"/>
      <c r="BE685" s="358"/>
      <c r="BF685" s="357"/>
      <c r="BG685" s="357"/>
      <c r="BH685" s="357"/>
      <c r="BI685" s="357"/>
      <c r="BJ685" s="357"/>
      <c r="BK685" s="357"/>
      <c r="BL685" s="357"/>
      <c r="BM685" s="358"/>
      <c r="BN685" s="358"/>
      <c r="BO685" s="358"/>
      <c r="BP685" s="358"/>
      <c r="BQ685" s="358"/>
      <c r="BR685" s="358"/>
      <c r="BS685" s="358"/>
      <c r="BT685" s="358"/>
      <c r="BU685" s="358"/>
      <c r="BV685" s="358"/>
      <c r="BW685" s="358"/>
      <c r="BX685" s="355"/>
    </row>
    <row r="686" spans="1:76" ht="19.5" customHeight="1">
      <c r="A686" s="356"/>
      <c r="B686" s="356"/>
      <c r="C686" s="356"/>
      <c r="D686" s="356"/>
      <c r="E686" s="356"/>
      <c r="F686" s="355"/>
      <c r="G686" s="356"/>
      <c r="H686" s="356"/>
      <c r="I686" s="355"/>
      <c r="J686" s="356"/>
      <c r="K686" s="355"/>
      <c r="L686" s="356"/>
      <c r="M686" s="355"/>
      <c r="N686" s="356"/>
      <c r="O686" s="355"/>
      <c r="P686" s="356"/>
      <c r="Q686" s="355"/>
      <c r="R686" s="355"/>
      <c r="S686" s="355"/>
      <c r="T686" s="355"/>
      <c r="U686" s="355"/>
      <c r="V686" s="355"/>
      <c r="W686" s="355"/>
      <c r="X686" s="355"/>
      <c r="Y686" s="355"/>
      <c r="Z686" s="355"/>
      <c r="AA686" s="355"/>
      <c r="AB686" s="355"/>
      <c r="AC686" s="355"/>
      <c r="AD686" s="355"/>
      <c r="AE686" s="355"/>
      <c r="AF686" s="355"/>
      <c r="AG686" s="355"/>
      <c r="AH686" s="355"/>
      <c r="AI686" s="355"/>
      <c r="AJ686" s="355"/>
      <c r="AK686" s="355"/>
      <c r="AL686" s="355"/>
      <c r="AM686" s="355"/>
      <c r="AN686" s="355"/>
      <c r="AO686" s="355"/>
      <c r="AP686" s="355"/>
      <c r="AQ686" s="355"/>
      <c r="AR686" s="355"/>
      <c r="AS686" s="355"/>
      <c r="AT686" s="356"/>
      <c r="AU686" s="356"/>
      <c r="AV686" s="355"/>
      <c r="AW686" s="355"/>
      <c r="AX686" s="356"/>
      <c r="AY686" s="357"/>
      <c r="AZ686" s="357"/>
      <c r="BA686" s="357"/>
      <c r="BB686" s="358"/>
      <c r="BC686" s="357"/>
      <c r="BD686" s="357"/>
      <c r="BE686" s="358"/>
      <c r="BF686" s="357"/>
      <c r="BG686" s="357"/>
      <c r="BH686" s="357"/>
      <c r="BI686" s="357"/>
      <c r="BJ686" s="357"/>
      <c r="BK686" s="357"/>
      <c r="BL686" s="357"/>
      <c r="BM686" s="358"/>
      <c r="BN686" s="358"/>
      <c r="BO686" s="358"/>
      <c r="BP686" s="358"/>
      <c r="BQ686" s="358"/>
      <c r="BR686" s="358"/>
      <c r="BS686" s="358"/>
      <c r="BT686" s="358"/>
      <c r="BU686" s="358"/>
      <c r="BV686" s="358"/>
      <c r="BW686" s="358"/>
      <c r="BX686" s="355"/>
    </row>
    <row r="687" spans="1:76" ht="19.5" customHeight="1">
      <c r="A687" s="356"/>
      <c r="B687" s="356"/>
      <c r="C687" s="356"/>
      <c r="D687" s="356"/>
      <c r="E687" s="356"/>
      <c r="F687" s="355"/>
      <c r="G687" s="356"/>
      <c r="H687" s="356"/>
      <c r="I687" s="355"/>
      <c r="J687" s="356"/>
      <c r="K687" s="355"/>
      <c r="L687" s="356"/>
      <c r="M687" s="355"/>
      <c r="N687" s="356"/>
      <c r="O687" s="355"/>
      <c r="P687" s="356"/>
      <c r="Q687" s="355"/>
      <c r="R687" s="355"/>
      <c r="S687" s="355"/>
      <c r="T687" s="355"/>
      <c r="U687" s="355"/>
      <c r="V687" s="355"/>
      <c r="W687" s="355"/>
      <c r="X687" s="355"/>
      <c r="Y687" s="355"/>
      <c r="Z687" s="355"/>
      <c r="AA687" s="355"/>
      <c r="AB687" s="355"/>
      <c r="AC687" s="355"/>
      <c r="AD687" s="355"/>
      <c r="AE687" s="355"/>
      <c r="AF687" s="355"/>
      <c r="AG687" s="355"/>
      <c r="AH687" s="355"/>
      <c r="AI687" s="355"/>
      <c r="AJ687" s="355"/>
      <c r="AK687" s="355"/>
      <c r="AL687" s="355"/>
      <c r="AM687" s="355"/>
      <c r="AN687" s="355"/>
      <c r="AO687" s="355"/>
      <c r="AP687" s="355"/>
      <c r="AQ687" s="355"/>
      <c r="AR687" s="355"/>
      <c r="AS687" s="355"/>
      <c r="AT687" s="356"/>
      <c r="AU687" s="356"/>
      <c r="AV687" s="355"/>
      <c r="AW687" s="355"/>
      <c r="AX687" s="356"/>
      <c r="AY687" s="357"/>
      <c r="AZ687" s="357"/>
      <c r="BA687" s="357"/>
      <c r="BB687" s="358"/>
      <c r="BC687" s="357"/>
      <c r="BD687" s="357"/>
      <c r="BE687" s="358"/>
      <c r="BF687" s="357"/>
      <c r="BG687" s="357"/>
      <c r="BH687" s="357"/>
      <c r="BI687" s="357"/>
      <c r="BJ687" s="357"/>
      <c r="BK687" s="357"/>
      <c r="BL687" s="357"/>
      <c r="BM687" s="358"/>
      <c r="BN687" s="358"/>
      <c r="BO687" s="358"/>
      <c r="BP687" s="358"/>
      <c r="BQ687" s="358"/>
      <c r="BR687" s="358"/>
      <c r="BS687" s="358"/>
      <c r="BT687" s="358"/>
      <c r="BU687" s="358"/>
      <c r="BV687" s="358"/>
      <c r="BW687" s="358"/>
      <c r="BX687" s="355"/>
    </row>
    <row r="688" spans="1:76" ht="19.5" customHeight="1">
      <c r="A688" s="356"/>
      <c r="B688" s="356"/>
      <c r="C688" s="356"/>
      <c r="D688" s="356"/>
      <c r="E688" s="356"/>
      <c r="F688" s="355"/>
      <c r="G688" s="356"/>
      <c r="H688" s="356"/>
      <c r="I688" s="355"/>
      <c r="J688" s="356"/>
      <c r="K688" s="355"/>
      <c r="L688" s="356"/>
      <c r="M688" s="355"/>
      <c r="N688" s="356"/>
      <c r="O688" s="355"/>
      <c r="P688" s="356"/>
      <c r="Q688" s="355"/>
      <c r="R688" s="355"/>
      <c r="S688" s="355"/>
      <c r="T688" s="355"/>
      <c r="U688" s="355"/>
      <c r="V688" s="355"/>
      <c r="W688" s="355"/>
      <c r="X688" s="355"/>
      <c r="Y688" s="355"/>
      <c r="Z688" s="355"/>
      <c r="AA688" s="355"/>
      <c r="AB688" s="355"/>
      <c r="AC688" s="355"/>
      <c r="AD688" s="355"/>
      <c r="AE688" s="355"/>
      <c r="AF688" s="355"/>
      <c r="AG688" s="355"/>
      <c r="AH688" s="355"/>
      <c r="AI688" s="355"/>
      <c r="AJ688" s="355"/>
      <c r="AK688" s="355"/>
      <c r="AL688" s="355"/>
      <c r="AM688" s="355"/>
      <c r="AN688" s="355"/>
      <c r="AO688" s="355"/>
      <c r="AP688" s="355"/>
      <c r="AQ688" s="355"/>
      <c r="AR688" s="355"/>
      <c r="AS688" s="355"/>
      <c r="AT688" s="356"/>
      <c r="AU688" s="356"/>
      <c r="AV688" s="355"/>
      <c r="AW688" s="355"/>
      <c r="AX688" s="356"/>
      <c r="AY688" s="357"/>
      <c r="AZ688" s="357"/>
      <c r="BA688" s="357"/>
      <c r="BB688" s="358"/>
      <c r="BC688" s="357"/>
      <c r="BD688" s="357"/>
      <c r="BE688" s="358"/>
      <c r="BF688" s="357"/>
      <c r="BG688" s="357"/>
      <c r="BH688" s="357"/>
      <c r="BI688" s="357"/>
      <c r="BJ688" s="357"/>
      <c r="BK688" s="357"/>
      <c r="BL688" s="357"/>
      <c r="BM688" s="358"/>
      <c r="BN688" s="358"/>
      <c r="BO688" s="358"/>
      <c r="BP688" s="358"/>
      <c r="BQ688" s="358"/>
      <c r="BR688" s="358"/>
      <c r="BS688" s="358"/>
      <c r="BT688" s="358"/>
      <c r="BU688" s="358"/>
      <c r="BV688" s="358"/>
      <c r="BW688" s="358"/>
      <c r="BX688" s="355"/>
    </row>
    <row r="689" spans="1:76" ht="19.5" customHeight="1">
      <c r="A689" s="356"/>
      <c r="B689" s="356"/>
      <c r="C689" s="356"/>
      <c r="D689" s="356"/>
      <c r="E689" s="356"/>
      <c r="F689" s="355"/>
      <c r="G689" s="356"/>
      <c r="H689" s="356"/>
      <c r="I689" s="355"/>
      <c r="J689" s="356"/>
      <c r="K689" s="355"/>
      <c r="L689" s="356"/>
      <c r="M689" s="355"/>
      <c r="N689" s="356"/>
      <c r="O689" s="355"/>
      <c r="P689" s="356"/>
      <c r="Q689" s="355"/>
      <c r="R689" s="355"/>
      <c r="S689" s="355"/>
      <c r="T689" s="355"/>
      <c r="U689" s="355"/>
      <c r="V689" s="355"/>
      <c r="W689" s="355"/>
      <c r="X689" s="355"/>
      <c r="Y689" s="355"/>
      <c r="Z689" s="355"/>
      <c r="AA689" s="355"/>
      <c r="AB689" s="355"/>
      <c r="AC689" s="355"/>
      <c r="AD689" s="355"/>
      <c r="AE689" s="355"/>
      <c r="AF689" s="355"/>
      <c r="AG689" s="355"/>
      <c r="AH689" s="355"/>
      <c r="AI689" s="355"/>
      <c r="AJ689" s="355"/>
      <c r="AK689" s="355"/>
      <c r="AL689" s="355"/>
      <c r="AM689" s="355"/>
      <c r="AN689" s="355"/>
      <c r="AO689" s="355"/>
      <c r="AP689" s="355"/>
      <c r="AQ689" s="355"/>
      <c r="AR689" s="355"/>
      <c r="AS689" s="355"/>
      <c r="AT689" s="356"/>
      <c r="AU689" s="356"/>
      <c r="AV689" s="355"/>
      <c r="AW689" s="355"/>
      <c r="AX689" s="356"/>
      <c r="AY689" s="357"/>
      <c r="AZ689" s="357"/>
      <c r="BA689" s="357"/>
      <c r="BB689" s="358"/>
      <c r="BC689" s="357"/>
      <c r="BD689" s="357"/>
      <c r="BE689" s="358"/>
      <c r="BF689" s="357"/>
      <c r="BG689" s="357"/>
      <c r="BH689" s="357"/>
      <c r="BI689" s="357"/>
      <c r="BJ689" s="357"/>
      <c r="BK689" s="357"/>
      <c r="BL689" s="357"/>
      <c r="BM689" s="358"/>
      <c r="BN689" s="358"/>
      <c r="BO689" s="358"/>
      <c r="BP689" s="358"/>
      <c r="BQ689" s="358"/>
      <c r="BR689" s="358"/>
      <c r="BS689" s="358"/>
      <c r="BT689" s="358"/>
      <c r="BU689" s="358"/>
      <c r="BV689" s="358"/>
      <c r="BW689" s="358"/>
      <c r="BX689" s="355"/>
    </row>
    <row r="690" spans="1:76" ht="19.5" customHeight="1">
      <c r="A690" s="356"/>
      <c r="B690" s="356"/>
      <c r="C690" s="356"/>
      <c r="D690" s="356"/>
      <c r="E690" s="356"/>
      <c r="F690" s="355"/>
      <c r="G690" s="356"/>
      <c r="H690" s="356"/>
      <c r="I690" s="355"/>
      <c r="J690" s="356"/>
      <c r="K690" s="355"/>
      <c r="L690" s="356"/>
      <c r="M690" s="355"/>
      <c r="N690" s="356"/>
      <c r="O690" s="355"/>
      <c r="P690" s="356"/>
      <c r="Q690" s="355"/>
      <c r="R690" s="355"/>
      <c r="S690" s="355"/>
      <c r="T690" s="355"/>
      <c r="U690" s="355"/>
      <c r="V690" s="355"/>
      <c r="W690" s="355"/>
      <c r="X690" s="355"/>
      <c r="Y690" s="355"/>
      <c r="Z690" s="355"/>
      <c r="AA690" s="355"/>
      <c r="AB690" s="355"/>
      <c r="AC690" s="355"/>
      <c r="AD690" s="355"/>
      <c r="AE690" s="355"/>
      <c r="AF690" s="355"/>
      <c r="AG690" s="355"/>
      <c r="AH690" s="355"/>
      <c r="AI690" s="355"/>
      <c r="AJ690" s="355"/>
      <c r="AK690" s="355"/>
      <c r="AL690" s="355"/>
      <c r="AM690" s="355"/>
      <c r="AN690" s="355"/>
      <c r="AO690" s="355"/>
      <c r="AP690" s="355"/>
      <c r="AQ690" s="355"/>
      <c r="AR690" s="355"/>
      <c r="AS690" s="355"/>
      <c r="AT690" s="356"/>
      <c r="AU690" s="356"/>
      <c r="AV690" s="355"/>
      <c r="AW690" s="355"/>
      <c r="AX690" s="356"/>
      <c r="AY690" s="357"/>
      <c r="AZ690" s="357"/>
      <c r="BA690" s="357"/>
      <c r="BB690" s="358"/>
      <c r="BC690" s="357"/>
      <c r="BD690" s="357"/>
      <c r="BE690" s="358"/>
      <c r="BF690" s="357"/>
      <c r="BG690" s="357"/>
      <c r="BH690" s="357"/>
      <c r="BI690" s="357"/>
      <c r="BJ690" s="357"/>
      <c r="BK690" s="357"/>
      <c r="BL690" s="357"/>
      <c r="BM690" s="358"/>
      <c r="BN690" s="358"/>
      <c r="BO690" s="358"/>
      <c r="BP690" s="358"/>
      <c r="BQ690" s="358"/>
      <c r="BR690" s="358"/>
      <c r="BS690" s="358"/>
      <c r="BT690" s="358"/>
      <c r="BU690" s="358"/>
      <c r="BV690" s="358"/>
      <c r="BW690" s="358"/>
      <c r="BX690" s="355"/>
    </row>
    <row r="691" spans="1:76" ht="19.5" customHeight="1">
      <c r="A691" s="356"/>
      <c r="B691" s="356"/>
      <c r="C691" s="356"/>
      <c r="D691" s="356"/>
      <c r="E691" s="356"/>
      <c r="F691" s="355"/>
      <c r="G691" s="356"/>
      <c r="H691" s="356"/>
      <c r="I691" s="355"/>
      <c r="J691" s="356"/>
      <c r="K691" s="355"/>
      <c r="L691" s="356"/>
      <c r="M691" s="355"/>
      <c r="N691" s="356"/>
      <c r="O691" s="355"/>
      <c r="P691" s="356"/>
      <c r="Q691" s="355"/>
      <c r="R691" s="355"/>
      <c r="S691" s="355"/>
      <c r="T691" s="355"/>
      <c r="U691" s="355"/>
      <c r="V691" s="355"/>
      <c r="W691" s="355"/>
      <c r="X691" s="355"/>
      <c r="Y691" s="355"/>
      <c r="Z691" s="355"/>
      <c r="AA691" s="355"/>
      <c r="AB691" s="355"/>
      <c r="AC691" s="355"/>
      <c r="AD691" s="355"/>
      <c r="AE691" s="355"/>
      <c r="AF691" s="355"/>
      <c r="AG691" s="355"/>
      <c r="AH691" s="355"/>
      <c r="AI691" s="355"/>
      <c r="AJ691" s="355"/>
      <c r="AK691" s="355"/>
      <c r="AL691" s="355"/>
      <c r="AM691" s="355"/>
      <c r="AN691" s="355"/>
      <c r="AO691" s="355"/>
      <c r="AP691" s="355"/>
      <c r="AQ691" s="355"/>
      <c r="AR691" s="355"/>
      <c r="AS691" s="355"/>
      <c r="AT691" s="356"/>
      <c r="AU691" s="356"/>
      <c r="AV691" s="355"/>
      <c r="AW691" s="355"/>
      <c r="AX691" s="356"/>
      <c r="AY691" s="357"/>
      <c r="AZ691" s="357"/>
      <c r="BA691" s="357"/>
      <c r="BB691" s="358"/>
      <c r="BC691" s="357"/>
      <c r="BD691" s="357"/>
      <c r="BE691" s="358"/>
      <c r="BF691" s="357"/>
      <c r="BG691" s="357"/>
      <c r="BH691" s="357"/>
      <c r="BI691" s="357"/>
      <c r="BJ691" s="357"/>
      <c r="BK691" s="357"/>
      <c r="BL691" s="357"/>
      <c r="BM691" s="358"/>
      <c r="BN691" s="358"/>
      <c r="BO691" s="358"/>
      <c r="BP691" s="358"/>
      <c r="BQ691" s="358"/>
      <c r="BR691" s="358"/>
      <c r="BS691" s="358"/>
      <c r="BT691" s="358"/>
      <c r="BU691" s="358"/>
      <c r="BV691" s="358"/>
      <c r="BW691" s="358"/>
      <c r="BX691" s="355"/>
    </row>
    <row r="692" spans="1:76" ht="19.5" customHeight="1">
      <c r="A692" s="356"/>
      <c r="B692" s="356"/>
      <c r="C692" s="356"/>
      <c r="D692" s="356"/>
      <c r="E692" s="356"/>
      <c r="F692" s="355"/>
      <c r="G692" s="356"/>
      <c r="H692" s="356"/>
      <c r="I692" s="355"/>
      <c r="J692" s="356"/>
      <c r="K692" s="355"/>
      <c r="L692" s="356"/>
      <c r="M692" s="355"/>
      <c r="N692" s="356"/>
      <c r="O692" s="355"/>
      <c r="P692" s="356"/>
      <c r="Q692" s="355"/>
      <c r="R692" s="355"/>
      <c r="S692" s="355"/>
      <c r="T692" s="355"/>
      <c r="U692" s="355"/>
      <c r="V692" s="355"/>
      <c r="W692" s="355"/>
      <c r="X692" s="355"/>
      <c r="Y692" s="355"/>
      <c r="Z692" s="355"/>
      <c r="AA692" s="355"/>
      <c r="AB692" s="355"/>
      <c r="AC692" s="355"/>
      <c r="AD692" s="355"/>
      <c r="AE692" s="355"/>
      <c r="AF692" s="355"/>
      <c r="AG692" s="355"/>
      <c r="AH692" s="355"/>
      <c r="AI692" s="355"/>
      <c r="AJ692" s="355"/>
      <c r="AK692" s="355"/>
      <c r="AL692" s="355"/>
      <c r="AM692" s="355"/>
      <c r="AN692" s="355"/>
      <c r="AO692" s="355"/>
      <c r="AP692" s="355"/>
      <c r="AQ692" s="355"/>
      <c r="AR692" s="355"/>
      <c r="AS692" s="355"/>
      <c r="AT692" s="356"/>
      <c r="AU692" s="356"/>
      <c r="AV692" s="355"/>
      <c r="AW692" s="355"/>
      <c r="AX692" s="356"/>
      <c r="AY692" s="357"/>
      <c r="AZ692" s="357"/>
      <c r="BA692" s="357"/>
      <c r="BB692" s="358"/>
      <c r="BC692" s="357"/>
      <c r="BD692" s="357"/>
      <c r="BE692" s="358"/>
      <c r="BF692" s="357"/>
      <c r="BG692" s="357"/>
      <c r="BH692" s="357"/>
      <c r="BI692" s="357"/>
      <c r="BJ692" s="357"/>
      <c r="BK692" s="357"/>
      <c r="BL692" s="357"/>
      <c r="BM692" s="358"/>
      <c r="BN692" s="358"/>
      <c r="BO692" s="358"/>
      <c r="BP692" s="358"/>
      <c r="BQ692" s="358"/>
      <c r="BR692" s="358"/>
      <c r="BS692" s="358"/>
      <c r="BT692" s="358"/>
      <c r="BU692" s="358"/>
      <c r="BV692" s="358"/>
      <c r="BW692" s="358"/>
      <c r="BX692" s="355"/>
    </row>
    <row r="693" spans="1:76" ht="19.5" customHeight="1">
      <c r="A693" s="356"/>
      <c r="B693" s="356"/>
      <c r="C693" s="356"/>
      <c r="D693" s="356"/>
      <c r="E693" s="356"/>
      <c r="F693" s="355"/>
      <c r="G693" s="356"/>
      <c r="H693" s="356"/>
      <c r="I693" s="355"/>
      <c r="J693" s="356"/>
      <c r="K693" s="355"/>
      <c r="L693" s="356"/>
      <c r="M693" s="355"/>
      <c r="N693" s="356"/>
      <c r="O693" s="355"/>
      <c r="P693" s="356"/>
      <c r="Q693" s="355"/>
      <c r="R693" s="355"/>
      <c r="S693" s="355"/>
      <c r="T693" s="355"/>
      <c r="U693" s="355"/>
      <c r="V693" s="355"/>
      <c r="W693" s="355"/>
      <c r="X693" s="355"/>
      <c r="Y693" s="355"/>
      <c r="Z693" s="355"/>
      <c r="AA693" s="355"/>
      <c r="AB693" s="355"/>
      <c r="AC693" s="355"/>
      <c r="AD693" s="355"/>
      <c r="AE693" s="355"/>
      <c r="AF693" s="355"/>
      <c r="AG693" s="355"/>
      <c r="AH693" s="355"/>
      <c r="AI693" s="355"/>
      <c r="AJ693" s="355"/>
      <c r="AK693" s="355"/>
      <c r="AL693" s="355"/>
      <c r="AM693" s="355"/>
      <c r="AN693" s="355"/>
      <c r="AO693" s="355"/>
      <c r="AP693" s="355"/>
      <c r="AQ693" s="355"/>
      <c r="AR693" s="355"/>
      <c r="AS693" s="355"/>
      <c r="AT693" s="356"/>
      <c r="AU693" s="356"/>
      <c r="AV693" s="355"/>
      <c r="AW693" s="355"/>
      <c r="AX693" s="356"/>
      <c r="AY693" s="357"/>
      <c r="AZ693" s="357"/>
      <c r="BA693" s="357"/>
      <c r="BB693" s="358"/>
      <c r="BC693" s="357"/>
      <c r="BD693" s="357"/>
      <c r="BE693" s="358"/>
      <c r="BF693" s="357"/>
      <c r="BG693" s="357"/>
      <c r="BH693" s="357"/>
      <c r="BI693" s="357"/>
      <c r="BJ693" s="357"/>
      <c r="BK693" s="357"/>
      <c r="BL693" s="357"/>
      <c r="BM693" s="358"/>
      <c r="BN693" s="358"/>
      <c r="BO693" s="358"/>
      <c r="BP693" s="358"/>
      <c r="BQ693" s="358"/>
      <c r="BR693" s="358"/>
      <c r="BS693" s="358"/>
      <c r="BT693" s="358"/>
      <c r="BU693" s="358"/>
      <c r="BV693" s="358"/>
      <c r="BW693" s="358"/>
      <c r="BX693" s="355"/>
    </row>
    <row r="694" spans="1:76" ht="19.5" customHeight="1">
      <c r="A694" s="356"/>
      <c r="B694" s="356"/>
      <c r="C694" s="356"/>
      <c r="D694" s="356"/>
      <c r="E694" s="356"/>
      <c r="F694" s="355"/>
      <c r="G694" s="356"/>
      <c r="H694" s="356"/>
      <c r="I694" s="355"/>
      <c r="J694" s="356"/>
      <c r="K694" s="355"/>
      <c r="L694" s="356"/>
      <c r="M694" s="355"/>
      <c r="N694" s="356"/>
      <c r="O694" s="355"/>
      <c r="P694" s="356"/>
      <c r="Q694" s="355"/>
      <c r="R694" s="355"/>
      <c r="S694" s="355"/>
      <c r="T694" s="355"/>
      <c r="U694" s="355"/>
      <c r="V694" s="355"/>
      <c r="W694" s="355"/>
      <c r="X694" s="355"/>
      <c r="Y694" s="355"/>
      <c r="Z694" s="355"/>
      <c r="AA694" s="355"/>
      <c r="AB694" s="355"/>
      <c r="AC694" s="355"/>
      <c r="AD694" s="355"/>
      <c r="AE694" s="355"/>
      <c r="AF694" s="355"/>
      <c r="AG694" s="355"/>
      <c r="AH694" s="355"/>
      <c r="AI694" s="355"/>
      <c r="AJ694" s="355"/>
      <c r="AK694" s="355"/>
      <c r="AL694" s="355"/>
      <c r="AM694" s="355"/>
      <c r="AN694" s="355"/>
      <c r="AO694" s="355"/>
      <c r="AP694" s="355"/>
      <c r="AQ694" s="355"/>
      <c r="AR694" s="355"/>
      <c r="AS694" s="355"/>
      <c r="AT694" s="356"/>
      <c r="AU694" s="356"/>
      <c r="AV694" s="355"/>
      <c r="AW694" s="355"/>
      <c r="AX694" s="356"/>
      <c r="AY694" s="357"/>
      <c r="AZ694" s="357"/>
      <c r="BA694" s="357"/>
      <c r="BB694" s="358"/>
      <c r="BC694" s="357"/>
      <c r="BD694" s="357"/>
      <c r="BE694" s="358"/>
      <c r="BF694" s="357"/>
      <c r="BG694" s="357"/>
      <c r="BH694" s="357"/>
      <c r="BI694" s="357"/>
      <c r="BJ694" s="357"/>
      <c r="BK694" s="357"/>
      <c r="BL694" s="357"/>
      <c r="BM694" s="358"/>
      <c r="BN694" s="358"/>
      <c r="BO694" s="358"/>
      <c r="BP694" s="358"/>
      <c r="BQ694" s="358"/>
      <c r="BR694" s="358"/>
      <c r="BS694" s="358"/>
      <c r="BT694" s="358"/>
      <c r="BU694" s="358"/>
      <c r="BV694" s="358"/>
      <c r="BW694" s="358"/>
      <c r="BX694" s="355"/>
    </row>
    <row r="695" spans="1:76" ht="19.5" customHeight="1">
      <c r="A695" s="356"/>
      <c r="B695" s="356"/>
      <c r="C695" s="356"/>
      <c r="D695" s="356"/>
      <c r="E695" s="356"/>
      <c r="F695" s="355"/>
      <c r="G695" s="356"/>
      <c r="H695" s="356"/>
      <c r="I695" s="355"/>
      <c r="J695" s="356"/>
      <c r="K695" s="355"/>
      <c r="L695" s="356"/>
      <c r="M695" s="355"/>
      <c r="N695" s="356"/>
      <c r="O695" s="355"/>
      <c r="P695" s="356"/>
      <c r="Q695" s="355"/>
      <c r="R695" s="355"/>
      <c r="S695" s="355"/>
      <c r="T695" s="355"/>
      <c r="U695" s="355"/>
      <c r="V695" s="355"/>
      <c r="W695" s="355"/>
      <c r="X695" s="355"/>
      <c r="Y695" s="355"/>
      <c r="Z695" s="355"/>
      <c r="AA695" s="355"/>
      <c r="AB695" s="355"/>
      <c r="AC695" s="355"/>
      <c r="AD695" s="355"/>
      <c r="AE695" s="355"/>
      <c r="AF695" s="355"/>
      <c r="AG695" s="355"/>
      <c r="AH695" s="355"/>
      <c r="AI695" s="355"/>
      <c r="AJ695" s="355"/>
      <c r="AK695" s="355"/>
      <c r="AL695" s="355"/>
      <c r="AM695" s="355"/>
      <c r="AN695" s="355"/>
      <c r="AO695" s="355"/>
      <c r="AP695" s="355"/>
      <c r="AQ695" s="355"/>
      <c r="AR695" s="355"/>
      <c r="AS695" s="355"/>
      <c r="AT695" s="356"/>
      <c r="AU695" s="356"/>
      <c r="AV695" s="355"/>
      <c r="AW695" s="355"/>
      <c r="AX695" s="356"/>
      <c r="AY695" s="357"/>
      <c r="AZ695" s="357"/>
      <c r="BA695" s="357"/>
      <c r="BB695" s="358"/>
      <c r="BC695" s="357"/>
      <c r="BD695" s="357"/>
      <c r="BE695" s="358"/>
      <c r="BF695" s="357"/>
      <c r="BG695" s="357"/>
      <c r="BH695" s="357"/>
      <c r="BI695" s="357"/>
      <c r="BJ695" s="357"/>
      <c r="BK695" s="357"/>
      <c r="BL695" s="357"/>
      <c r="BM695" s="358"/>
      <c r="BN695" s="358"/>
      <c r="BO695" s="358"/>
      <c r="BP695" s="358"/>
      <c r="BQ695" s="358"/>
      <c r="BR695" s="358"/>
      <c r="BS695" s="358"/>
      <c r="BT695" s="358"/>
      <c r="BU695" s="358"/>
      <c r="BV695" s="358"/>
      <c r="BW695" s="358"/>
      <c r="BX695" s="355"/>
    </row>
    <row r="696" spans="1:76" ht="19.5" customHeight="1">
      <c r="A696" s="356"/>
      <c r="B696" s="356"/>
      <c r="C696" s="356"/>
      <c r="D696" s="356"/>
      <c r="E696" s="356"/>
      <c r="F696" s="355"/>
      <c r="G696" s="356"/>
      <c r="H696" s="356"/>
      <c r="I696" s="355"/>
      <c r="J696" s="356"/>
      <c r="K696" s="355"/>
      <c r="L696" s="356"/>
      <c r="M696" s="355"/>
      <c r="N696" s="356"/>
      <c r="O696" s="355"/>
      <c r="P696" s="356"/>
      <c r="Q696" s="355"/>
      <c r="R696" s="355"/>
      <c r="S696" s="355"/>
      <c r="T696" s="355"/>
      <c r="U696" s="355"/>
      <c r="V696" s="355"/>
      <c r="W696" s="355"/>
      <c r="X696" s="355"/>
      <c r="Y696" s="355"/>
      <c r="Z696" s="355"/>
      <c r="AA696" s="355"/>
      <c r="AB696" s="355"/>
      <c r="AC696" s="355"/>
      <c r="AD696" s="355"/>
      <c r="AE696" s="355"/>
      <c r="AF696" s="355"/>
      <c r="AG696" s="355"/>
      <c r="AH696" s="355"/>
      <c r="AI696" s="355"/>
      <c r="AJ696" s="355"/>
      <c r="AK696" s="355"/>
      <c r="AL696" s="355"/>
      <c r="AM696" s="355"/>
      <c r="AN696" s="355"/>
      <c r="AO696" s="355"/>
      <c r="AP696" s="355"/>
      <c r="AQ696" s="355"/>
      <c r="AR696" s="355"/>
      <c r="AS696" s="355"/>
      <c r="AT696" s="356"/>
      <c r="AU696" s="356"/>
      <c r="AV696" s="355"/>
      <c r="AW696" s="355"/>
      <c r="AX696" s="356"/>
      <c r="AY696" s="357"/>
      <c r="AZ696" s="357"/>
      <c r="BA696" s="357"/>
      <c r="BB696" s="358"/>
      <c r="BC696" s="357"/>
      <c r="BD696" s="357"/>
      <c r="BE696" s="358"/>
      <c r="BF696" s="357"/>
      <c r="BG696" s="357"/>
      <c r="BH696" s="357"/>
      <c r="BI696" s="357"/>
      <c r="BJ696" s="357"/>
      <c r="BK696" s="357"/>
      <c r="BL696" s="357"/>
      <c r="BM696" s="358"/>
      <c r="BN696" s="358"/>
      <c r="BO696" s="358"/>
      <c r="BP696" s="358"/>
      <c r="BQ696" s="358"/>
      <c r="BR696" s="358"/>
      <c r="BS696" s="358"/>
      <c r="BT696" s="358"/>
      <c r="BU696" s="358"/>
      <c r="BV696" s="358"/>
      <c r="BW696" s="358"/>
      <c r="BX696" s="355"/>
    </row>
    <row r="697" spans="1:76" ht="19.5" customHeight="1">
      <c r="A697" s="356"/>
      <c r="B697" s="356"/>
      <c r="C697" s="356"/>
      <c r="D697" s="356"/>
      <c r="E697" s="356"/>
      <c r="F697" s="355"/>
      <c r="G697" s="356"/>
      <c r="H697" s="356"/>
      <c r="I697" s="355"/>
      <c r="J697" s="356"/>
      <c r="K697" s="355"/>
      <c r="L697" s="356"/>
      <c r="M697" s="355"/>
      <c r="N697" s="356"/>
      <c r="O697" s="355"/>
      <c r="P697" s="356"/>
      <c r="Q697" s="355"/>
      <c r="R697" s="355"/>
      <c r="S697" s="355"/>
      <c r="T697" s="355"/>
      <c r="U697" s="355"/>
      <c r="V697" s="355"/>
      <c r="W697" s="355"/>
      <c r="X697" s="355"/>
      <c r="Y697" s="355"/>
      <c r="Z697" s="355"/>
      <c r="AA697" s="355"/>
      <c r="AB697" s="355"/>
      <c r="AC697" s="355"/>
      <c r="AD697" s="355"/>
      <c r="AE697" s="355"/>
      <c r="AF697" s="355"/>
      <c r="AG697" s="355"/>
      <c r="AH697" s="355"/>
      <c r="AI697" s="355"/>
      <c r="AJ697" s="355"/>
      <c r="AK697" s="355"/>
      <c r="AL697" s="355"/>
      <c r="AM697" s="355"/>
      <c r="AN697" s="355"/>
      <c r="AO697" s="355"/>
      <c r="AP697" s="355"/>
      <c r="AQ697" s="355"/>
      <c r="AR697" s="355"/>
      <c r="AS697" s="355"/>
      <c r="AT697" s="356"/>
      <c r="AU697" s="356"/>
      <c r="AV697" s="355"/>
      <c r="AW697" s="355"/>
      <c r="AX697" s="356"/>
      <c r="AY697" s="357"/>
      <c r="AZ697" s="357"/>
      <c r="BA697" s="357"/>
      <c r="BB697" s="358"/>
      <c r="BC697" s="357"/>
      <c r="BD697" s="357"/>
      <c r="BE697" s="358"/>
      <c r="BF697" s="357"/>
      <c r="BG697" s="357"/>
      <c r="BH697" s="357"/>
      <c r="BI697" s="357"/>
      <c r="BJ697" s="357"/>
      <c r="BK697" s="357"/>
      <c r="BL697" s="357"/>
      <c r="BM697" s="358"/>
      <c r="BN697" s="358"/>
      <c r="BO697" s="358"/>
      <c r="BP697" s="358"/>
      <c r="BQ697" s="358"/>
      <c r="BR697" s="358"/>
      <c r="BS697" s="358"/>
      <c r="BT697" s="358"/>
      <c r="BU697" s="358"/>
      <c r="BV697" s="358"/>
      <c r="BW697" s="358"/>
      <c r="BX697" s="355"/>
    </row>
    <row r="698" spans="1:76" ht="19.5" customHeight="1">
      <c r="A698" s="356"/>
      <c r="B698" s="356"/>
      <c r="C698" s="356"/>
      <c r="D698" s="356"/>
      <c r="E698" s="356"/>
      <c r="F698" s="355"/>
      <c r="G698" s="356"/>
      <c r="H698" s="356"/>
      <c r="I698" s="355"/>
      <c r="J698" s="356"/>
      <c r="K698" s="355"/>
      <c r="L698" s="356"/>
      <c r="M698" s="355"/>
      <c r="N698" s="356"/>
      <c r="O698" s="355"/>
      <c r="P698" s="356"/>
      <c r="Q698" s="355"/>
      <c r="R698" s="355"/>
      <c r="S698" s="355"/>
      <c r="T698" s="355"/>
      <c r="U698" s="355"/>
      <c r="V698" s="355"/>
      <c r="W698" s="355"/>
      <c r="X698" s="355"/>
      <c r="Y698" s="355"/>
      <c r="Z698" s="355"/>
      <c r="AA698" s="355"/>
      <c r="AB698" s="355"/>
      <c r="AC698" s="355"/>
      <c r="AD698" s="355"/>
      <c r="AE698" s="355"/>
      <c r="AF698" s="355"/>
      <c r="AG698" s="355"/>
      <c r="AH698" s="355"/>
      <c r="AI698" s="355"/>
      <c r="AJ698" s="355"/>
      <c r="AK698" s="355"/>
      <c r="AL698" s="355"/>
      <c r="AM698" s="355"/>
      <c r="AN698" s="355"/>
      <c r="AO698" s="355"/>
      <c r="AP698" s="355"/>
      <c r="AQ698" s="355"/>
      <c r="AR698" s="355"/>
      <c r="AS698" s="355"/>
      <c r="AT698" s="356"/>
      <c r="AU698" s="356"/>
      <c r="AV698" s="355"/>
      <c r="AW698" s="355"/>
      <c r="AX698" s="356"/>
      <c r="AY698" s="357"/>
      <c r="AZ698" s="357"/>
      <c r="BA698" s="357"/>
      <c r="BB698" s="358"/>
      <c r="BC698" s="357"/>
      <c r="BD698" s="357"/>
      <c r="BE698" s="358"/>
      <c r="BF698" s="357"/>
      <c r="BG698" s="357"/>
      <c r="BH698" s="357"/>
      <c r="BI698" s="357"/>
      <c r="BJ698" s="357"/>
      <c r="BK698" s="357"/>
      <c r="BL698" s="357"/>
      <c r="BM698" s="358"/>
      <c r="BN698" s="358"/>
      <c r="BO698" s="358"/>
      <c r="BP698" s="358"/>
      <c r="BQ698" s="358"/>
      <c r="BR698" s="358"/>
      <c r="BS698" s="358"/>
      <c r="BT698" s="358"/>
      <c r="BU698" s="358"/>
      <c r="BV698" s="358"/>
      <c r="BW698" s="358"/>
      <c r="BX698" s="355"/>
    </row>
    <row r="699" spans="1:76" ht="19.5" customHeight="1">
      <c r="A699" s="356"/>
      <c r="B699" s="356"/>
      <c r="C699" s="356"/>
      <c r="D699" s="356"/>
      <c r="E699" s="356"/>
      <c r="F699" s="355"/>
      <c r="G699" s="356"/>
      <c r="H699" s="356"/>
      <c r="I699" s="355"/>
      <c r="J699" s="356"/>
      <c r="K699" s="355"/>
      <c r="L699" s="356"/>
      <c r="M699" s="355"/>
      <c r="N699" s="356"/>
      <c r="O699" s="355"/>
      <c r="P699" s="356"/>
      <c r="Q699" s="355"/>
      <c r="R699" s="355"/>
      <c r="S699" s="355"/>
      <c r="T699" s="355"/>
      <c r="U699" s="355"/>
      <c r="V699" s="355"/>
      <c r="W699" s="355"/>
      <c r="X699" s="355"/>
      <c r="Y699" s="355"/>
      <c r="Z699" s="355"/>
      <c r="AA699" s="355"/>
      <c r="AB699" s="355"/>
      <c r="AC699" s="355"/>
      <c r="AD699" s="355"/>
      <c r="AE699" s="355"/>
      <c r="AF699" s="355"/>
      <c r="AG699" s="355"/>
      <c r="AH699" s="355"/>
      <c r="AI699" s="355"/>
      <c r="AJ699" s="355"/>
      <c r="AK699" s="355"/>
      <c r="AL699" s="355"/>
      <c r="AM699" s="355"/>
      <c r="AN699" s="355"/>
      <c r="AO699" s="355"/>
      <c r="AP699" s="355"/>
      <c r="AQ699" s="355"/>
      <c r="AR699" s="355"/>
      <c r="AS699" s="355"/>
      <c r="AT699" s="356"/>
      <c r="AU699" s="356"/>
      <c r="AV699" s="355"/>
      <c r="AW699" s="355"/>
      <c r="AX699" s="356"/>
      <c r="AY699" s="357"/>
      <c r="AZ699" s="357"/>
      <c r="BA699" s="357"/>
      <c r="BB699" s="358"/>
      <c r="BC699" s="357"/>
      <c r="BD699" s="357"/>
      <c r="BE699" s="358"/>
      <c r="BF699" s="357"/>
      <c r="BG699" s="357"/>
      <c r="BH699" s="357"/>
      <c r="BI699" s="357"/>
      <c r="BJ699" s="357"/>
      <c r="BK699" s="357"/>
      <c r="BL699" s="357"/>
      <c r="BM699" s="358"/>
      <c r="BN699" s="358"/>
      <c r="BO699" s="358"/>
      <c r="BP699" s="358"/>
      <c r="BQ699" s="358"/>
      <c r="BR699" s="358"/>
      <c r="BS699" s="358"/>
      <c r="BT699" s="358"/>
      <c r="BU699" s="358"/>
      <c r="BV699" s="358"/>
      <c r="BW699" s="358"/>
      <c r="BX699" s="355"/>
    </row>
    <row r="700" spans="1:76" ht="19.5" customHeight="1">
      <c r="A700" s="356"/>
      <c r="B700" s="356"/>
      <c r="C700" s="356"/>
      <c r="D700" s="356"/>
      <c r="E700" s="356"/>
      <c r="F700" s="355"/>
      <c r="G700" s="356"/>
      <c r="H700" s="356"/>
      <c r="I700" s="355"/>
      <c r="J700" s="356"/>
      <c r="K700" s="355"/>
      <c r="L700" s="356"/>
      <c r="M700" s="355"/>
      <c r="N700" s="356"/>
      <c r="O700" s="355"/>
      <c r="P700" s="356"/>
      <c r="Q700" s="355"/>
      <c r="R700" s="355"/>
      <c r="S700" s="355"/>
      <c r="T700" s="355"/>
      <c r="U700" s="355"/>
      <c r="V700" s="355"/>
      <c r="W700" s="355"/>
      <c r="X700" s="355"/>
      <c r="Y700" s="355"/>
      <c r="Z700" s="355"/>
      <c r="AA700" s="355"/>
      <c r="AB700" s="355"/>
      <c r="AC700" s="355"/>
      <c r="AD700" s="355"/>
      <c r="AE700" s="355"/>
      <c r="AF700" s="355"/>
      <c r="AG700" s="355"/>
      <c r="AH700" s="355"/>
      <c r="AI700" s="355"/>
      <c r="AJ700" s="355"/>
      <c r="AK700" s="355"/>
      <c r="AL700" s="355"/>
      <c r="AM700" s="355"/>
      <c r="AN700" s="355"/>
      <c r="AO700" s="355"/>
      <c r="AP700" s="355"/>
      <c r="AQ700" s="355"/>
      <c r="AR700" s="355"/>
      <c r="AS700" s="355"/>
      <c r="AT700" s="356"/>
      <c r="AU700" s="356"/>
      <c r="AV700" s="355"/>
      <c r="AW700" s="355"/>
      <c r="AX700" s="356"/>
      <c r="AY700" s="357"/>
      <c r="AZ700" s="357"/>
      <c r="BA700" s="357"/>
      <c r="BB700" s="358"/>
      <c r="BC700" s="357"/>
      <c r="BD700" s="357"/>
      <c r="BE700" s="358"/>
      <c r="BF700" s="357"/>
      <c r="BG700" s="357"/>
      <c r="BH700" s="357"/>
      <c r="BI700" s="357"/>
      <c r="BJ700" s="357"/>
      <c r="BK700" s="357"/>
      <c r="BL700" s="357"/>
      <c r="BM700" s="358"/>
      <c r="BN700" s="358"/>
      <c r="BO700" s="358"/>
      <c r="BP700" s="358"/>
      <c r="BQ700" s="358"/>
      <c r="BR700" s="358"/>
      <c r="BS700" s="358"/>
      <c r="BT700" s="358"/>
      <c r="BU700" s="358"/>
      <c r="BV700" s="358"/>
      <c r="BW700" s="358"/>
      <c r="BX700" s="355"/>
    </row>
    <row r="701" spans="1:76" ht="19.5" customHeight="1">
      <c r="A701" s="356"/>
      <c r="B701" s="356"/>
      <c r="C701" s="356"/>
      <c r="D701" s="356"/>
      <c r="E701" s="356"/>
      <c r="F701" s="355"/>
      <c r="G701" s="356"/>
      <c r="H701" s="356"/>
      <c r="I701" s="355"/>
      <c r="J701" s="356"/>
      <c r="K701" s="355"/>
      <c r="L701" s="356"/>
      <c r="M701" s="355"/>
      <c r="N701" s="356"/>
      <c r="O701" s="355"/>
      <c r="P701" s="356"/>
      <c r="Q701" s="355"/>
      <c r="R701" s="355"/>
      <c r="S701" s="355"/>
      <c r="T701" s="355"/>
      <c r="U701" s="355"/>
      <c r="V701" s="355"/>
      <c r="W701" s="355"/>
      <c r="X701" s="355"/>
      <c r="Y701" s="355"/>
      <c r="Z701" s="355"/>
      <c r="AA701" s="355"/>
      <c r="AB701" s="355"/>
      <c r="AC701" s="355"/>
      <c r="AD701" s="355"/>
      <c r="AE701" s="355"/>
      <c r="AF701" s="355"/>
      <c r="AG701" s="355"/>
      <c r="AH701" s="355"/>
      <c r="AI701" s="355"/>
      <c r="AJ701" s="355"/>
      <c r="AK701" s="355"/>
      <c r="AL701" s="355"/>
      <c r="AM701" s="355"/>
      <c r="AN701" s="355"/>
      <c r="AO701" s="355"/>
      <c r="AP701" s="355"/>
      <c r="AQ701" s="355"/>
      <c r="AR701" s="355"/>
      <c r="AS701" s="355"/>
      <c r="AT701" s="356"/>
      <c r="AU701" s="356"/>
      <c r="AV701" s="355"/>
      <c r="AW701" s="355"/>
      <c r="AX701" s="356"/>
      <c r="AY701" s="357"/>
      <c r="AZ701" s="357"/>
      <c r="BA701" s="357"/>
      <c r="BB701" s="358"/>
      <c r="BC701" s="357"/>
      <c r="BD701" s="357"/>
      <c r="BE701" s="358"/>
      <c r="BF701" s="357"/>
      <c r="BG701" s="357"/>
      <c r="BH701" s="357"/>
      <c r="BI701" s="357"/>
      <c r="BJ701" s="357"/>
      <c r="BK701" s="357"/>
      <c r="BL701" s="357"/>
      <c r="BM701" s="358"/>
      <c r="BN701" s="358"/>
      <c r="BO701" s="358"/>
      <c r="BP701" s="358"/>
      <c r="BQ701" s="358"/>
      <c r="BR701" s="358"/>
      <c r="BS701" s="358"/>
      <c r="BT701" s="358"/>
      <c r="BU701" s="358"/>
      <c r="BV701" s="358"/>
      <c r="BW701" s="358"/>
      <c r="BX701" s="355"/>
    </row>
    <row r="702" spans="1:76" ht="19.5" customHeight="1">
      <c r="A702" s="356"/>
      <c r="B702" s="356"/>
      <c r="C702" s="356"/>
      <c r="D702" s="356"/>
      <c r="E702" s="356"/>
      <c r="F702" s="355"/>
      <c r="G702" s="356"/>
      <c r="H702" s="356"/>
      <c r="I702" s="355"/>
      <c r="J702" s="356"/>
      <c r="K702" s="355"/>
      <c r="L702" s="356"/>
      <c r="M702" s="355"/>
      <c r="N702" s="356"/>
      <c r="O702" s="355"/>
      <c r="P702" s="356"/>
      <c r="Q702" s="355"/>
      <c r="R702" s="355"/>
      <c r="S702" s="355"/>
      <c r="T702" s="355"/>
      <c r="U702" s="355"/>
      <c r="V702" s="355"/>
      <c r="W702" s="355"/>
      <c r="X702" s="355"/>
      <c r="Y702" s="355"/>
      <c r="Z702" s="355"/>
      <c r="AA702" s="355"/>
      <c r="AB702" s="355"/>
      <c r="AC702" s="355"/>
      <c r="AD702" s="355"/>
      <c r="AE702" s="355"/>
      <c r="AF702" s="355"/>
      <c r="AG702" s="355"/>
      <c r="AH702" s="355"/>
      <c r="AI702" s="355"/>
      <c r="AJ702" s="355"/>
      <c r="AK702" s="355"/>
      <c r="AL702" s="355"/>
      <c r="AM702" s="355"/>
      <c r="AN702" s="355"/>
      <c r="AO702" s="355"/>
      <c r="AP702" s="355"/>
      <c r="AQ702" s="355"/>
      <c r="AR702" s="355"/>
      <c r="AS702" s="355"/>
      <c r="AT702" s="356"/>
      <c r="AU702" s="356"/>
      <c r="AV702" s="355"/>
      <c r="AW702" s="355"/>
      <c r="AX702" s="356"/>
      <c r="AY702" s="357"/>
      <c r="AZ702" s="357"/>
      <c r="BA702" s="357"/>
      <c r="BB702" s="358"/>
      <c r="BC702" s="357"/>
      <c r="BD702" s="357"/>
      <c r="BE702" s="358"/>
      <c r="BF702" s="357"/>
      <c r="BG702" s="357"/>
      <c r="BH702" s="357"/>
      <c r="BI702" s="357"/>
      <c r="BJ702" s="357"/>
      <c r="BK702" s="357"/>
      <c r="BL702" s="357"/>
      <c r="BM702" s="358"/>
      <c r="BN702" s="358"/>
      <c r="BO702" s="358"/>
      <c r="BP702" s="358"/>
      <c r="BQ702" s="358"/>
      <c r="BR702" s="358"/>
      <c r="BS702" s="358"/>
      <c r="BT702" s="358"/>
      <c r="BU702" s="358"/>
      <c r="BV702" s="358"/>
      <c r="BW702" s="358"/>
      <c r="BX702" s="355"/>
    </row>
    <row r="703" spans="1:76" ht="19.5" customHeight="1">
      <c r="A703" s="356"/>
      <c r="B703" s="356"/>
      <c r="C703" s="356"/>
      <c r="D703" s="356"/>
      <c r="E703" s="356"/>
      <c r="F703" s="355"/>
      <c r="G703" s="356"/>
      <c r="H703" s="356"/>
      <c r="I703" s="355"/>
      <c r="J703" s="356"/>
      <c r="K703" s="355"/>
      <c r="L703" s="356"/>
      <c r="M703" s="355"/>
      <c r="N703" s="356"/>
      <c r="O703" s="355"/>
      <c r="P703" s="356"/>
      <c r="Q703" s="355"/>
      <c r="R703" s="355"/>
      <c r="S703" s="355"/>
      <c r="T703" s="355"/>
      <c r="U703" s="355"/>
      <c r="V703" s="355"/>
      <c r="W703" s="355"/>
      <c r="X703" s="355"/>
      <c r="Y703" s="355"/>
      <c r="Z703" s="355"/>
      <c r="AA703" s="355"/>
      <c r="AB703" s="355"/>
      <c r="AC703" s="355"/>
      <c r="AD703" s="355"/>
      <c r="AE703" s="355"/>
      <c r="AF703" s="355"/>
      <c r="AG703" s="355"/>
      <c r="AH703" s="355"/>
      <c r="AI703" s="355"/>
      <c r="AJ703" s="355"/>
      <c r="AK703" s="355"/>
      <c r="AL703" s="355"/>
      <c r="AM703" s="355"/>
      <c r="AN703" s="355"/>
      <c r="AO703" s="355"/>
      <c r="AP703" s="355"/>
      <c r="AQ703" s="355"/>
      <c r="AR703" s="355"/>
      <c r="AS703" s="355"/>
      <c r="AT703" s="356"/>
      <c r="AU703" s="356"/>
      <c r="AV703" s="355"/>
      <c r="AW703" s="355"/>
      <c r="AX703" s="356"/>
      <c r="AY703" s="357"/>
      <c r="AZ703" s="357"/>
      <c r="BA703" s="357"/>
      <c r="BB703" s="358"/>
      <c r="BC703" s="357"/>
      <c r="BD703" s="357"/>
      <c r="BE703" s="358"/>
      <c r="BF703" s="357"/>
      <c r="BG703" s="357"/>
      <c r="BH703" s="357"/>
      <c r="BI703" s="357"/>
      <c r="BJ703" s="357"/>
      <c r="BK703" s="357"/>
      <c r="BL703" s="357"/>
      <c r="BM703" s="358"/>
      <c r="BN703" s="358"/>
      <c r="BO703" s="358"/>
      <c r="BP703" s="358"/>
      <c r="BQ703" s="358"/>
      <c r="BR703" s="358"/>
      <c r="BS703" s="358"/>
      <c r="BT703" s="358"/>
      <c r="BU703" s="358"/>
      <c r="BV703" s="358"/>
      <c r="BW703" s="358"/>
      <c r="BX703" s="355"/>
    </row>
    <row r="704" spans="1:76" ht="19.5" customHeight="1">
      <c r="A704" s="356"/>
      <c r="B704" s="356"/>
      <c r="C704" s="356"/>
      <c r="D704" s="356"/>
      <c r="E704" s="356"/>
      <c r="F704" s="355"/>
      <c r="G704" s="356"/>
      <c r="H704" s="356"/>
      <c r="I704" s="355"/>
      <c r="J704" s="356"/>
      <c r="K704" s="355"/>
      <c r="L704" s="356"/>
      <c r="M704" s="355"/>
      <c r="N704" s="356"/>
      <c r="O704" s="355"/>
      <c r="P704" s="356"/>
      <c r="Q704" s="355"/>
      <c r="R704" s="355"/>
      <c r="S704" s="355"/>
      <c r="T704" s="355"/>
      <c r="U704" s="355"/>
      <c r="V704" s="355"/>
      <c r="W704" s="355"/>
      <c r="X704" s="355"/>
      <c r="Y704" s="355"/>
      <c r="Z704" s="355"/>
      <c r="AA704" s="355"/>
      <c r="AB704" s="355"/>
      <c r="AC704" s="355"/>
      <c r="AD704" s="355"/>
      <c r="AE704" s="355"/>
      <c r="AF704" s="355"/>
      <c r="AG704" s="355"/>
      <c r="AH704" s="355"/>
      <c r="AI704" s="355"/>
      <c r="AJ704" s="355"/>
      <c r="AK704" s="355"/>
      <c r="AL704" s="355"/>
      <c r="AM704" s="355"/>
      <c r="AN704" s="355"/>
      <c r="AO704" s="355"/>
      <c r="AP704" s="355"/>
      <c r="AQ704" s="355"/>
      <c r="AR704" s="355"/>
      <c r="AS704" s="355"/>
      <c r="AT704" s="356"/>
      <c r="AU704" s="356"/>
      <c r="AV704" s="355"/>
      <c r="AW704" s="355"/>
      <c r="AX704" s="356"/>
      <c r="AY704" s="357"/>
      <c r="AZ704" s="357"/>
      <c r="BA704" s="357"/>
      <c r="BB704" s="358"/>
      <c r="BC704" s="357"/>
      <c r="BD704" s="357"/>
      <c r="BE704" s="358"/>
      <c r="BF704" s="357"/>
      <c r="BG704" s="357"/>
      <c r="BH704" s="357"/>
      <c r="BI704" s="357"/>
      <c r="BJ704" s="357"/>
      <c r="BK704" s="357"/>
      <c r="BL704" s="357"/>
      <c r="BM704" s="358"/>
      <c r="BN704" s="358"/>
      <c r="BO704" s="358"/>
      <c r="BP704" s="358"/>
      <c r="BQ704" s="358"/>
      <c r="BR704" s="358"/>
      <c r="BS704" s="358"/>
      <c r="BT704" s="358"/>
      <c r="BU704" s="358"/>
      <c r="BV704" s="358"/>
      <c r="BW704" s="358"/>
      <c r="BX704" s="355"/>
    </row>
    <row r="705" spans="1:76" ht="19.5" customHeight="1">
      <c r="A705" s="356"/>
      <c r="B705" s="356"/>
      <c r="C705" s="356"/>
      <c r="D705" s="356"/>
      <c r="E705" s="356"/>
      <c r="F705" s="355"/>
      <c r="G705" s="356"/>
      <c r="H705" s="356"/>
      <c r="I705" s="355"/>
      <c r="J705" s="356"/>
      <c r="K705" s="355"/>
      <c r="L705" s="356"/>
      <c r="M705" s="355"/>
      <c r="N705" s="356"/>
      <c r="O705" s="355"/>
      <c r="P705" s="356"/>
      <c r="Q705" s="355"/>
      <c r="R705" s="355"/>
      <c r="S705" s="355"/>
      <c r="T705" s="355"/>
      <c r="U705" s="355"/>
      <c r="V705" s="355"/>
      <c r="W705" s="355"/>
      <c r="X705" s="355"/>
      <c r="Y705" s="355"/>
      <c r="Z705" s="355"/>
      <c r="AA705" s="355"/>
      <c r="AB705" s="355"/>
      <c r="AC705" s="355"/>
      <c r="AD705" s="355"/>
      <c r="AE705" s="355"/>
      <c r="AF705" s="355"/>
      <c r="AG705" s="355"/>
      <c r="AH705" s="355"/>
      <c r="AI705" s="355"/>
      <c r="AJ705" s="355"/>
      <c r="AK705" s="355"/>
      <c r="AL705" s="355"/>
      <c r="AM705" s="355"/>
      <c r="AN705" s="355"/>
      <c r="AO705" s="355"/>
      <c r="AP705" s="355"/>
      <c r="AQ705" s="355"/>
      <c r="AR705" s="355"/>
      <c r="AS705" s="355"/>
      <c r="AT705" s="356"/>
      <c r="AU705" s="356"/>
      <c r="AV705" s="355"/>
      <c r="AW705" s="355"/>
      <c r="AX705" s="356"/>
      <c r="AY705" s="357"/>
      <c r="AZ705" s="357"/>
      <c r="BA705" s="357"/>
      <c r="BB705" s="358"/>
      <c r="BC705" s="357"/>
      <c r="BD705" s="357"/>
      <c r="BE705" s="358"/>
      <c r="BF705" s="357"/>
      <c r="BG705" s="357"/>
      <c r="BH705" s="357"/>
      <c r="BI705" s="357"/>
      <c r="BJ705" s="357"/>
      <c r="BK705" s="357"/>
      <c r="BL705" s="357"/>
      <c r="BM705" s="358"/>
      <c r="BN705" s="358"/>
      <c r="BO705" s="358"/>
      <c r="BP705" s="358"/>
      <c r="BQ705" s="358"/>
      <c r="BR705" s="358"/>
      <c r="BS705" s="358"/>
      <c r="BT705" s="358"/>
      <c r="BU705" s="358"/>
      <c r="BV705" s="358"/>
      <c r="BW705" s="358"/>
      <c r="BX705" s="355"/>
    </row>
    <row r="706" spans="1:76" ht="19.5" customHeight="1">
      <c r="A706" s="356"/>
      <c r="B706" s="356"/>
      <c r="C706" s="356"/>
      <c r="D706" s="356"/>
      <c r="E706" s="356"/>
      <c r="F706" s="355"/>
      <c r="G706" s="356"/>
      <c r="H706" s="356"/>
      <c r="I706" s="355"/>
      <c r="J706" s="356"/>
      <c r="K706" s="355"/>
      <c r="L706" s="356"/>
      <c r="M706" s="355"/>
      <c r="N706" s="356"/>
      <c r="O706" s="355"/>
      <c r="P706" s="356"/>
      <c r="Q706" s="355"/>
      <c r="R706" s="355"/>
      <c r="S706" s="355"/>
      <c r="T706" s="355"/>
      <c r="U706" s="355"/>
      <c r="V706" s="355"/>
      <c r="W706" s="355"/>
      <c r="X706" s="355"/>
      <c r="Y706" s="355"/>
      <c r="Z706" s="355"/>
      <c r="AA706" s="355"/>
      <c r="AB706" s="355"/>
      <c r="AC706" s="355"/>
      <c r="AD706" s="355"/>
      <c r="AE706" s="355"/>
      <c r="AF706" s="355"/>
      <c r="AG706" s="355"/>
      <c r="AH706" s="355"/>
      <c r="AI706" s="355"/>
      <c r="AJ706" s="355"/>
      <c r="AK706" s="355"/>
      <c r="AL706" s="355"/>
      <c r="AM706" s="355"/>
      <c r="AN706" s="355"/>
      <c r="AO706" s="355"/>
      <c r="AP706" s="355"/>
      <c r="AQ706" s="355"/>
      <c r="AR706" s="355"/>
      <c r="AS706" s="355"/>
      <c r="AT706" s="356"/>
      <c r="AU706" s="356"/>
      <c r="AV706" s="355"/>
      <c r="AW706" s="355"/>
      <c r="AX706" s="356"/>
      <c r="AY706" s="357"/>
      <c r="AZ706" s="357"/>
      <c r="BA706" s="357"/>
      <c r="BB706" s="358"/>
      <c r="BC706" s="357"/>
      <c r="BD706" s="357"/>
      <c r="BE706" s="358"/>
      <c r="BF706" s="357"/>
      <c r="BG706" s="357"/>
      <c r="BH706" s="357"/>
      <c r="BI706" s="357"/>
      <c r="BJ706" s="357"/>
      <c r="BK706" s="357"/>
      <c r="BL706" s="357"/>
      <c r="BM706" s="358"/>
      <c r="BN706" s="358"/>
      <c r="BO706" s="358"/>
      <c r="BP706" s="358"/>
      <c r="BQ706" s="358"/>
      <c r="BR706" s="358"/>
      <c r="BS706" s="358"/>
      <c r="BT706" s="358"/>
      <c r="BU706" s="358"/>
      <c r="BV706" s="358"/>
      <c r="BW706" s="358"/>
      <c r="BX706" s="355"/>
    </row>
    <row r="707" spans="1:76" ht="19.5" customHeight="1">
      <c r="A707" s="356"/>
      <c r="B707" s="356"/>
      <c r="C707" s="356"/>
      <c r="D707" s="356"/>
      <c r="E707" s="356"/>
      <c r="F707" s="355"/>
      <c r="G707" s="356"/>
      <c r="H707" s="356"/>
      <c r="I707" s="355"/>
      <c r="J707" s="356"/>
      <c r="K707" s="355"/>
      <c r="L707" s="356"/>
      <c r="M707" s="355"/>
      <c r="N707" s="356"/>
      <c r="O707" s="355"/>
      <c r="P707" s="356"/>
      <c r="Q707" s="355"/>
      <c r="R707" s="355"/>
      <c r="S707" s="355"/>
      <c r="T707" s="355"/>
      <c r="U707" s="355"/>
      <c r="V707" s="355"/>
      <c r="W707" s="355"/>
      <c r="X707" s="355"/>
      <c r="Y707" s="355"/>
      <c r="Z707" s="355"/>
      <c r="AA707" s="355"/>
      <c r="AB707" s="355"/>
      <c r="AC707" s="355"/>
      <c r="AD707" s="355"/>
      <c r="AE707" s="355"/>
      <c r="AF707" s="355"/>
      <c r="AG707" s="355"/>
      <c r="AH707" s="355"/>
      <c r="AI707" s="355"/>
      <c r="AJ707" s="355"/>
      <c r="AK707" s="355"/>
      <c r="AL707" s="355"/>
      <c r="AM707" s="355"/>
      <c r="AN707" s="355"/>
      <c r="AO707" s="355"/>
      <c r="AP707" s="355"/>
      <c r="AQ707" s="355"/>
      <c r="AR707" s="355"/>
      <c r="AS707" s="355"/>
      <c r="AT707" s="356"/>
      <c r="AU707" s="356"/>
      <c r="AV707" s="355"/>
      <c r="AW707" s="355"/>
      <c r="AX707" s="356"/>
      <c r="AY707" s="357"/>
      <c r="AZ707" s="357"/>
      <c r="BA707" s="357"/>
      <c r="BB707" s="358"/>
      <c r="BC707" s="357"/>
      <c r="BD707" s="357"/>
      <c r="BE707" s="358"/>
      <c r="BF707" s="357"/>
      <c r="BG707" s="357"/>
      <c r="BH707" s="357"/>
      <c r="BI707" s="357"/>
      <c r="BJ707" s="357"/>
      <c r="BK707" s="357"/>
      <c r="BL707" s="357"/>
      <c r="BM707" s="358"/>
      <c r="BN707" s="358"/>
      <c r="BO707" s="358"/>
      <c r="BP707" s="358"/>
      <c r="BQ707" s="358"/>
      <c r="BR707" s="358"/>
      <c r="BS707" s="358"/>
      <c r="BT707" s="358"/>
      <c r="BU707" s="358"/>
      <c r="BV707" s="358"/>
      <c r="BW707" s="358"/>
      <c r="BX707" s="355"/>
    </row>
    <row r="708" spans="1:76" ht="19.5" customHeight="1">
      <c r="A708" s="356"/>
      <c r="B708" s="356"/>
      <c r="C708" s="356"/>
      <c r="D708" s="356"/>
      <c r="E708" s="356"/>
      <c r="F708" s="355"/>
      <c r="G708" s="356"/>
      <c r="H708" s="356"/>
      <c r="I708" s="355"/>
      <c r="J708" s="356"/>
      <c r="K708" s="355"/>
      <c r="L708" s="356"/>
      <c r="M708" s="355"/>
      <c r="N708" s="356"/>
      <c r="O708" s="355"/>
      <c r="P708" s="356"/>
      <c r="Q708" s="355"/>
      <c r="R708" s="355"/>
      <c r="S708" s="355"/>
      <c r="T708" s="355"/>
      <c r="U708" s="355"/>
      <c r="V708" s="355"/>
      <c r="W708" s="355"/>
      <c r="X708" s="355"/>
      <c r="Y708" s="355"/>
      <c r="Z708" s="355"/>
      <c r="AA708" s="355"/>
      <c r="AB708" s="355"/>
      <c r="AC708" s="355"/>
      <c r="AD708" s="355"/>
      <c r="AE708" s="355"/>
      <c r="AF708" s="355"/>
      <c r="AG708" s="355"/>
      <c r="AH708" s="355"/>
      <c r="AI708" s="355"/>
      <c r="AJ708" s="355"/>
      <c r="AK708" s="355"/>
      <c r="AL708" s="355"/>
      <c r="AM708" s="355"/>
      <c r="AN708" s="355"/>
      <c r="AO708" s="355"/>
      <c r="AP708" s="355"/>
      <c r="AQ708" s="355"/>
      <c r="AR708" s="355"/>
      <c r="AS708" s="355"/>
      <c r="AT708" s="356"/>
      <c r="AU708" s="356"/>
      <c r="AV708" s="355"/>
      <c r="AW708" s="355"/>
      <c r="AX708" s="356"/>
      <c r="AY708" s="357"/>
      <c r="AZ708" s="357"/>
      <c r="BA708" s="357"/>
      <c r="BB708" s="358"/>
      <c r="BC708" s="357"/>
      <c r="BD708" s="357"/>
      <c r="BE708" s="358"/>
      <c r="BF708" s="357"/>
      <c r="BG708" s="357"/>
      <c r="BH708" s="357"/>
      <c r="BI708" s="357"/>
      <c r="BJ708" s="357"/>
      <c r="BK708" s="357"/>
      <c r="BL708" s="357"/>
      <c r="BM708" s="358"/>
      <c r="BN708" s="358"/>
      <c r="BO708" s="358"/>
      <c r="BP708" s="358"/>
      <c r="BQ708" s="358"/>
      <c r="BR708" s="358"/>
      <c r="BS708" s="358"/>
      <c r="BT708" s="358"/>
      <c r="BU708" s="358"/>
      <c r="BV708" s="358"/>
      <c r="BW708" s="358"/>
      <c r="BX708" s="355"/>
    </row>
    <row r="709" spans="1:76" ht="19.5" customHeight="1">
      <c r="A709" s="356"/>
      <c r="B709" s="356"/>
      <c r="C709" s="356"/>
      <c r="D709" s="356"/>
      <c r="E709" s="356"/>
      <c r="F709" s="355"/>
      <c r="G709" s="356"/>
      <c r="H709" s="356"/>
      <c r="I709" s="355"/>
      <c r="J709" s="356"/>
      <c r="K709" s="355"/>
      <c r="L709" s="356"/>
      <c r="M709" s="355"/>
      <c r="N709" s="356"/>
      <c r="O709" s="355"/>
      <c r="P709" s="356"/>
      <c r="Q709" s="355"/>
      <c r="R709" s="355"/>
      <c r="S709" s="355"/>
      <c r="T709" s="355"/>
      <c r="U709" s="355"/>
      <c r="V709" s="355"/>
      <c r="W709" s="355"/>
      <c r="X709" s="355"/>
      <c r="Y709" s="355"/>
      <c r="Z709" s="355"/>
      <c r="AA709" s="355"/>
      <c r="AB709" s="355"/>
      <c r="AC709" s="355"/>
      <c r="AD709" s="355"/>
      <c r="AE709" s="355"/>
      <c r="AF709" s="355"/>
      <c r="AG709" s="355"/>
      <c r="AH709" s="355"/>
      <c r="AI709" s="355"/>
      <c r="AJ709" s="355"/>
      <c r="AK709" s="355"/>
      <c r="AL709" s="355"/>
      <c r="AM709" s="355"/>
      <c r="AN709" s="355"/>
      <c r="AO709" s="355"/>
      <c r="AP709" s="355"/>
      <c r="AQ709" s="355"/>
      <c r="AR709" s="355"/>
      <c r="AS709" s="355"/>
      <c r="AT709" s="356"/>
      <c r="AU709" s="356"/>
      <c r="AV709" s="355"/>
      <c r="AW709" s="355"/>
      <c r="AX709" s="356"/>
      <c r="AY709" s="357"/>
      <c r="AZ709" s="357"/>
      <c r="BA709" s="357"/>
      <c r="BB709" s="358"/>
      <c r="BC709" s="357"/>
      <c r="BD709" s="357"/>
      <c r="BE709" s="358"/>
      <c r="BF709" s="357"/>
      <c r="BG709" s="357"/>
      <c r="BH709" s="357"/>
      <c r="BI709" s="357"/>
      <c r="BJ709" s="357"/>
      <c r="BK709" s="357"/>
      <c r="BL709" s="357"/>
      <c r="BM709" s="358"/>
      <c r="BN709" s="358"/>
      <c r="BO709" s="358"/>
      <c r="BP709" s="358"/>
      <c r="BQ709" s="358"/>
      <c r="BR709" s="358"/>
      <c r="BS709" s="358"/>
      <c r="BT709" s="358"/>
      <c r="BU709" s="358"/>
      <c r="BV709" s="358"/>
      <c r="BW709" s="358"/>
      <c r="BX709" s="355"/>
    </row>
    <row r="710" spans="1:76" ht="19.5" customHeight="1">
      <c r="A710" s="356"/>
      <c r="B710" s="356"/>
      <c r="C710" s="356"/>
      <c r="D710" s="356"/>
      <c r="E710" s="356"/>
      <c r="F710" s="355"/>
      <c r="G710" s="356"/>
      <c r="H710" s="356"/>
      <c r="I710" s="355"/>
      <c r="J710" s="356"/>
      <c r="K710" s="355"/>
      <c r="L710" s="356"/>
      <c r="M710" s="355"/>
      <c r="N710" s="356"/>
      <c r="O710" s="355"/>
      <c r="P710" s="356"/>
      <c r="Q710" s="355"/>
      <c r="R710" s="355"/>
      <c r="S710" s="355"/>
      <c r="T710" s="355"/>
      <c r="U710" s="355"/>
      <c r="V710" s="355"/>
      <c r="W710" s="355"/>
      <c r="X710" s="355"/>
      <c r="Y710" s="355"/>
      <c r="Z710" s="355"/>
      <c r="AA710" s="355"/>
      <c r="AB710" s="355"/>
      <c r="AC710" s="355"/>
      <c r="AD710" s="355"/>
      <c r="AE710" s="355"/>
      <c r="AF710" s="355"/>
      <c r="AG710" s="355"/>
      <c r="AH710" s="355"/>
      <c r="AI710" s="355"/>
      <c r="AJ710" s="355"/>
      <c r="AK710" s="355"/>
      <c r="AL710" s="355"/>
      <c r="AM710" s="355"/>
      <c r="AN710" s="355"/>
      <c r="AO710" s="355"/>
      <c r="AP710" s="355"/>
      <c r="AQ710" s="355"/>
      <c r="AR710" s="355"/>
      <c r="AS710" s="355"/>
      <c r="AT710" s="356"/>
      <c r="AU710" s="356"/>
      <c r="AV710" s="355"/>
      <c r="AW710" s="355"/>
      <c r="AX710" s="356"/>
      <c r="AY710" s="357"/>
      <c r="AZ710" s="357"/>
      <c r="BA710" s="357"/>
      <c r="BB710" s="358"/>
      <c r="BC710" s="357"/>
      <c r="BD710" s="357"/>
      <c r="BE710" s="358"/>
      <c r="BF710" s="357"/>
      <c r="BG710" s="357"/>
      <c r="BH710" s="357"/>
      <c r="BI710" s="357"/>
      <c r="BJ710" s="357"/>
      <c r="BK710" s="357"/>
      <c r="BL710" s="357"/>
      <c r="BM710" s="358"/>
      <c r="BN710" s="358"/>
      <c r="BO710" s="358"/>
      <c r="BP710" s="358"/>
      <c r="BQ710" s="358"/>
      <c r="BR710" s="358"/>
      <c r="BS710" s="358"/>
      <c r="BT710" s="358"/>
      <c r="BU710" s="358"/>
      <c r="BV710" s="358"/>
      <c r="BW710" s="358"/>
      <c r="BX710" s="355"/>
    </row>
    <row r="711" spans="1:76" ht="19.5" customHeight="1">
      <c r="A711" s="356"/>
      <c r="B711" s="356"/>
      <c r="C711" s="356"/>
      <c r="D711" s="356"/>
      <c r="E711" s="356"/>
      <c r="F711" s="355"/>
      <c r="G711" s="356"/>
      <c r="H711" s="356"/>
      <c r="I711" s="355"/>
      <c r="J711" s="356"/>
      <c r="K711" s="355"/>
      <c r="L711" s="356"/>
      <c r="M711" s="355"/>
      <c r="N711" s="356"/>
      <c r="O711" s="355"/>
      <c r="P711" s="356"/>
      <c r="Q711" s="355"/>
      <c r="R711" s="355"/>
      <c r="S711" s="355"/>
      <c r="T711" s="355"/>
      <c r="U711" s="355"/>
      <c r="V711" s="355"/>
      <c r="W711" s="355"/>
      <c r="X711" s="355"/>
      <c r="Y711" s="355"/>
      <c r="Z711" s="355"/>
      <c r="AA711" s="355"/>
      <c r="AB711" s="355"/>
      <c r="AC711" s="355"/>
      <c r="AD711" s="355"/>
      <c r="AE711" s="355"/>
      <c r="AF711" s="355"/>
      <c r="AG711" s="355"/>
      <c r="AH711" s="355"/>
      <c r="AI711" s="355"/>
      <c r="AJ711" s="355"/>
      <c r="AK711" s="355"/>
      <c r="AL711" s="355"/>
      <c r="AM711" s="355"/>
      <c r="AN711" s="355"/>
      <c r="AO711" s="355"/>
      <c r="AP711" s="355"/>
      <c r="AQ711" s="355"/>
      <c r="AR711" s="355"/>
      <c r="AS711" s="355"/>
      <c r="AT711" s="356"/>
      <c r="AU711" s="356"/>
      <c r="AV711" s="355"/>
      <c r="AW711" s="355"/>
      <c r="AX711" s="356"/>
      <c r="AY711" s="357"/>
      <c r="AZ711" s="357"/>
      <c r="BA711" s="357"/>
      <c r="BB711" s="358"/>
      <c r="BC711" s="357"/>
      <c r="BD711" s="357"/>
      <c r="BE711" s="358"/>
      <c r="BF711" s="357"/>
      <c r="BG711" s="357"/>
      <c r="BH711" s="357"/>
      <c r="BI711" s="357"/>
      <c r="BJ711" s="357"/>
      <c r="BK711" s="357"/>
      <c r="BL711" s="357"/>
      <c r="BM711" s="358"/>
      <c r="BN711" s="358"/>
      <c r="BO711" s="358"/>
      <c r="BP711" s="358"/>
      <c r="BQ711" s="358"/>
      <c r="BR711" s="358"/>
      <c r="BS711" s="358"/>
      <c r="BT711" s="358"/>
      <c r="BU711" s="358"/>
      <c r="BV711" s="358"/>
      <c r="BW711" s="358"/>
      <c r="BX711" s="355"/>
    </row>
    <row r="712" spans="1:76" ht="19.5" customHeight="1">
      <c r="A712" s="356"/>
      <c r="B712" s="356"/>
      <c r="C712" s="356"/>
      <c r="D712" s="356"/>
      <c r="E712" s="356"/>
      <c r="F712" s="355"/>
      <c r="G712" s="356"/>
      <c r="H712" s="356"/>
      <c r="I712" s="355"/>
      <c r="J712" s="356"/>
      <c r="K712" s="355"/>
      <c r="L712" s="356"/>
      <c r="M712" s="355"/>
      <c r="N712" s="356"/>
      <c r="O712" s="355"/>
      <c r="P712" s="356"/>
      <c r="Q712" s="355"/>
      <c r="R712" s="355"/>
      <c r="S712" s="355"/>
      <c r="T712" s="355"/>
      <c r="U712" s="355"/>
      <c r="V712" s="355"/>
      <c r="W712" s="355"/>
      <c r="X712" s="355"/>
      <c r="Y712" s="355"/>
      <c r="Z712" s="355"/>
      <c r="AA712" s="355"/>
      <c r="AB712" s="355"/>
      <c r="AC712" s="355"/>
      <c r="AD712" s="355"/>
      <c r="AE712" s="355"/>
      <c r="AF712" s="355"/>
      <c r="AG712" s="355"/>
      <c r="AH712" s="355"/>
      <c r="AI712" s="355"/>
      <c r="AJ712" s="355"/>
      <c r="AK712" s="355"/>
      <c r="AL712" s="355"/>
      <c r="AM712" s="355"/>
      <c r="AN712" s="355"/>
      <c r="AO712" s="355"/>
      <c r="AP712" s="355"/>
      <c r="AQ712" s="355"/>
      <c r="AR712" s="355"/>
      <c r="AS712" s="355"/>
      <c r="AT712" s="356"/>
      <c r="AU712" s="356"/>
      <c r="AV712" s="355"/>
      <c r="AW712" s="355"/>
      <c r="AX712" s="356"/>
      <c r="AY712" s="357"/>
      <c r="AZ712" s="357"/>
      <c r="BA712" s="357"/>
      <c r="BB712" s="358"/>
      <c r="BC712" s="357"/>
      <c r="BD712" s="357"/>
      <c r="BE712" s="358"/>
      <c r="BF712" s="357"/>
      <c r="BG712" s="357"/>
      <c r="BH712" s="357"/>
      <c r="BI712" s="357"/>
      <c r="BJ712" s="357"/>
      <c r="BK712" s="357"/>
      <c r="BL712" s="357"/>
      <c r="BM712" s="358"/>
      <c r="BN712" s="358"/>
      <c r="BO712" s="358"/>
      <c r="BP712" s="358"/>
      <c r="BQ712" s="358"/>
      <c r="BR712" s="358"/>
      <c r="BS712" s="358"/>
      <c r="BT712" s="358"/>
      <c r="BU712" s="358"/>
      <c r="BV712" s="358"/>
      <c r="BW712" s="358"/>
      <c r="BX712" s="355"/>
    </row>
    <row r="713" spans="1:76" ht="19.5" customHeight="1">
      <c r="A713" s="356"/>
      <c r="B713" s="356"/>
      <c r="C713" s="356"/>
      <c r="D713" s="356"/>
      <c r="E713" s="356"/>
      <c r="F713" s="355"/>
      <c r="G713" s="356"/>
      <c r="H713" s="356"/>
      <c r="I713" s="355"/>
      <c r="J713" s="356"/>
      <c r="K713" s="355"/>
      <c r="L713" s="356"/>
      <c r="M713" s="355"/>
      <c r="N713" s="356"/>
      <c r="O713" s="355"/>
      <c r="P713" s="356"/>
      <c r="Q713" s="355"/>
      <c r="R713" s="355"/>
      <c r="S713" s="355"/>
      <c r="T713" s="355"/>
      <c r="U713" s="355"/>
      <c r="V713" s="355"/>
      <c r="W713" s="355"/>
      <c r="X713" s="355"/>
      <c r="Y713" s="355"/>
      <c r="Z713" s="355"/>
      <c r="AA713" s="355"/>
      <c r="AB713" s="355"/>
      <c r="AC713" s="355"/>
      <c r="AD713" s="355"/>
      <c r="AE713" s="355"/>
      <c r="AF713" s="355"/>
      <c r="AG713" s="355"/>
      <c r="AH713" s="355"/>
      <c r="AI713" s="355"/>
      <c r="AJ713" s="355"/>
      <c r="AK713" s="355"/>
      <c r="AL713" s="355"/>
      <c r="AM713" s="355"/>
      <c r="AN713" s="355"/>
      <c r="AO713" s="355"/>
      <c r="AP713" s="355"/>
      <c r="AQ713" s="355"/>
      <c r="AR713" s="355"/>
      <c r="AS713" s="355"/>
      <c r="AT713" s="356"/>
      <c r="AU713" s="356"/>
      <c r="AV713" s="355"/>
      <c r="AW713" s="355"/>
      <c r="AX713" s="356"/>
      <c r="AY713" s="357"/>
      <c r="AZ713" s="357"/>
      <c r="BA713" s="357"/>
      <c r="BB713" s="358"/>
      <c r="BC713" s="357"/>
      <c r="BD713" s="357"/>
      <c r="BE713" s="358"/>
      <c r="BF713" s="357"/>
      <c r="BG713" s="357"/>
      <c r="BH713" s="357"/>
      <c r="BI713" s="357"/>
      <c r="BJ713" s="357"/>
      <c r="BK713" s="357"/>
      <c r="BL713" s="357"/>
      <c r="BM713" s="358"/>
      <c r="BN713" s="358"/>
      <c r="BO713" s="358"/>
      <c r="BP713" s="358"/>
      <c r="BQ713" s="358"/>
      <c r="BR713" s="358"/>
      <c r="BS713" s="358"/>
      <c r="BT713" s="358"/>
      <c r="BU713" s="358"/>
      <c r="BV713" s="358"/>
      <c r="BW713" s="358"/>
      <c r="BX713" s="355"/>
    </row>
    <row r="714" spans="1:76" ht="19.5" customHeight="1">
      <c r="A714" s="356"/>
      <c r="B714" s="356"/>
      <c r="C714" s="356"/>
      <c r="D714" s="356"/>
      <c r="E714" s="356"/>
      <c r="F714" s="355"/>
      <c r="G714" s="356"/>
      <c r="H714" s="356"/>
      <c r="I714" s="355"/>
      <c r="J714" s="356"/>
      <c r="K714" s="355"/>
      <c r="L714" s="356"/>
      <c r="M714" s="355"/>
      <c r="N714" s="356"/>
      <c r="O714" s="355"/>
      <c r="P714" s="356"/>
      <c r="Q714" s="355"/>
      <c r="R714" s="355"/>
      <c r="S714" s="355"/>
      <c r="T714" s="355"/>
      <c r="U714" s="355"/>
      <c r="V714" s="355"/>
      <c r="W714" s="355"/>
      <c r="X714" s="355"/>
      <c r="Y714" s="355"/>
      <c r="Z714" s="355"/>
      <c r="AA714" s="355"/>
      <c r="AB714" s="355"/>
      <c r="AC714" s="355"/>
      <c r="AD714" s="355"/>
      <c r="AE714" s="355"/>
      <c r="AF714" s="355"/>
      <c r="AG714" s="355"/>
      <c r="AH714" s="355"/>
      <c r="AI714" s="355"/>
      <c r="AJ714" s="355"/>
      <c r="AK714" s="355"/>
      <c r="AL714" s="355"/>
      <c r="AM714" s="355"/>
      <c r="AN714" s="355"/>
      <c r="AO714" s="355"/>
      <c r="AP714" s="355"/>
      <c r="AQ714" s="355"/>
      <c r="AR714" s="355"/>
      <c r="AS714" s="355"/>
      <c r="AT714" s="356"/>
      <c r="AU714" s="356"/>
      <c r="AV714" s="355"/>
      <c r="AW714" s="355"/>
      <c r="AX714" s="356"/>
      <c r="AY714" s="357"/>
      <c r="AZ714" s="357"/>
      <c r="BA714" s="357"/>
      <c r="BB714" s="358"/>
      <c r="BC714" s="357"/>
      <c r="BD714" s="357"/>
      <c r="BE714" s="358"/>
      <c r="BF714" s="357"/>
      <c r="BG714" s="357"/>
      <c r="BH714" s="357"/>
      <c r="BI714" s="357"/>
      <c r="BJ714" s="357"/>
      <c r="BK714" s="357"/>
      <c r="BL714" s="357"/>
      <c r="BM714" s="358"/>
      <c r="BN714" s="358"/>
      <c r="BO714" s="358"/>
      <c r="BP714" s="358"/>
      <c r="BQ714" s="358"/>
      <c r="BR714" s="358"/>
      <c r="BS714" s="358"/>
      <c r="BT714" s="358"/>
      <c r="BU714" s="358"/>
      <c r="BV714" s="358"/>
      <c r="BW714" s="358"/>
      <c r="BX714" s="355"/>
    </row>
    <row r="715" spans="1:76" ht="19.5" customHeight="1">
      <c r="A715" s="356"/>
      <c r="B715" s="356"/>
      <c r="C715" s="356"/>
      <c r="D715" s="356"/>
      <c r="E715" s="356"/>
      <c r="F715" s="355"/>
      <c r="G715" s="356"/>
      <c r="H715" s="356"/>
      <c r="I715" s="355"/>
      <c r="J715" s="356"/>
      <c r="K715" s="355"/>
      <c r="L715" s="356"/>
      <c r="M715" s="355"/>
      <c r="N715" s="356"/>
      <c r="O715" s="355"/>
      <c r="P715" s="356"/>
      <c r="Q715" s="355"/>
      <c r="R715" s="355"/>
      <c r="S715" s="355"/>
      <c r="T715" s="355"/>
      <c r="U715" s="355"/>
      <c r="V715" s="355"/>
      <c r="W715" s="355"/>
      <c r="X715" s="355"/>
      <c r="Y715" s="355"/>
      <c r="Z715" s="355"/>
      <c r="AA715" s="355"/>
      <c r="AB715" s="355"/>
      <c r="AC715" s="355"/>
      <c r="AD715" s="355"/>
      <c r="AE715" s="355"/>
      <c r="AF715" s="355"/>
      <c r="AG715" s="355"/>
      <c r="AH715" s="355"/>
      <c r="AI715" s="355"/>
      <c r="AJ715" s="355"/>
      <c r="AK715" s="355"/>
      <c r="AL715" s="355"/>
      <c r="AM715" s="355"/>
      <c r="AN715" s="355"/>
      <c r="AO715" s="355"/>
      <c r="AP715" s="355"/>
      <c r="AQ715" s="355"/>
      <c r="AR715" s="355"/>
      <c r="AS715" s="355"/>
      <c r="AT715" s="356"/>
      <c r="AU715" s="356"/>
      <c r="AV715" s="355"/>
      <c r="AW715" s="355"/>
      <c r="AX715" s="356"/>
      <c r="AY715" s="357"/>
      <c r="AZ715" s="357"/>
      <c r="BA715" s="357"/>
      <c r="BB715" s="358"/>
      <c r="BC715" s="357"/>
      <c r="BD715" s="357"/>
      <c r="BE715" s="358"/>
      <c r="BF715" s="357"/>
      <c r="BG715" s="357"/>
      <c r="BH715" s="357"/>
      <c r="BI715" s="357"/>
      <c r="BJ715" s="357"/>
      <c r="BK715" s="357"/>
      <c r="BL715" s="357"/>
      <c r="BM715" s="358"/>
      <c r="BN715" s="358"/>
      <c r="BO715" s="358"/>
      <c r="BP715" s="358"/>
      <c r="BQ715" s="358"/>
      <c r="BR715" s="358"/>
      <c r="BS715" s="358"/>
      <c r="BT715" s="358"/>
      <c r="BU715" s="358"/>
      <c r="BV715" s="358"/>
      <c r="BW715" s="358"/>
      <c r="BX715" s="355"/>
    </row>
    <row r="716" spans="1:76" ht="19.5" customHeight="1">
      <c r="A716" s="356"/>
      <c r="B716" s="356"/>
      <c r="C716" s="356"/>
      <c r="D716" s="356"/>
      <c r="E716" s="356"/>
      <c r="F716" s="355"/>
      <c r="G716" s="356"/>
      <c r="H716" s="356"/>
      <c r="I716" s="355"/>
      <c r="J716" s="356"/>
      <c r="K716" s="355"/>
      <c r="L716" s="356"/>
      <c r="M716" s="355"/>
      <c r="N716" s="356"/>
      <c r="O716" s="355"/>
      <c r="P716" s="356"/>
      <c r="Q716" s="355"/>
      <c r="R716" s="355"/>
      <c r="S716" s="355"/>
      <c r="T716" s="355"/>
      <c r="U716" s="355"/>
      <c r="V716" s="355"/>
      <c r="W716" s="355"/>
      <c r="X716" s="355"/>
      <c r="Y716" s="355"/>
      <c r="Z716" s="355"/>
      <c r="AA716" s="355"/>
      <c r="AB716" s="355"/>
      <c r="AC716" s="355"/>
      <c r="AD716" s="355"/>
      <c r="AE716" s="355"/>
      <c r="AF716" s="355"/>
      <c r="AG716" s="355"/>
      <c r="AH716" s="355"/>
      <c r="AI716" s="355"/>
      <c r="AJ716" s="355"/>
      <c r="AK716" s="355"/>
      <c r="AL716" s="355"/>
      <c r="AM716" s="355"/>
      <c r="AN716" s="355"/>
      <c r="AO716" s="355"/>
      <c r="AP716" s="355"/>
      <c r="AQ716" s="355"/>
      <c r="AR716" s="355"/>
      <c r="AS716" s="355"/>
      <c r="AT716" s="356"/>
      <c r="AU716" s="356"/>
      <c r="AV716" s="355"/>
      <c r="AW716" s="355"/>
      <c r="AX716" s="356"/>
      <c r="AY716" s="357"/>
      <c r="AZ716" s="357"/>
      <c r="BA716" s="357"/>
      <c r="BB716" s="358"/>
      <c r="BC716" s="357"/>
      <c r="BD716" s="357"/>
      <c r="BE716" s="358"/>
      <c r="BF716" s="357"/>
      <c r="BG716" s="357"/>
      <c r="BH716" s="357"/>
      <c r="BI716" s="357"/>
      <c r="BJ716" s="357"/>
      <c r="BK716" s="357"/>
      <c r="BL716" s="357"/>
      <c r="BM716" s="358"/>
      <c r="BN716" s="358"/>
      <c r="BO716" s="358"/>
      <c r="BP716" s="358"/>
      <c r="BQ716" s="358"/>
      <c r="BR716" s="358"/>
      <c r="BS716" s="358"/>
      <c r="BT716" s="358"/>
      <c r="BU716" s="358"/>
      <c r="BV716" s="358"/>
      <c r="BW716" s="358"/>
      <c r="BX716" s="355"/>
    </row>
    <row r="717" spans="1:76" ht="19.5" customHeight="1">
      <c r="A717" s="356"/>
      <c r="B717" s="356"/>
      <c r="C717" s="356"/>
      <c r="D717" s="356"/>
      <c r="E717" s="356"/>
      <c r="F717" s="355"/>
      <c r="G717" s="356"/>
      <c r="H717" s="356"/>
      <c r="I717" s="355"/>
      <c r="J717" s="356"/>
      <c r="K717" s="355"/>
      <c r="L717" s="356"/>
      <c r="M717" s="355"/>
      <c r="N717" s="356"/>
      <c r="O717" s="355"/>
      <c r="P717" s="356"/>
      <c r="Q717" s="355"/>
      <c r="R717" s="355"/>
      <c r="S717" s="355"/>
      <c r="T717" s="355"/>
      <c r="U717" s="355"/>
      <c r="V717" s="355"/>
      <c r="W717" s="355"/>
      <c r="X717" s="355"/>
      <c r="Y717" s="355"/>
      <c r="Z717" s="355"/>
      <c r="AA717" s="355"/>
      <c r="AB717" s="355"/>
      <c r="AC717" s="355"/>
      <c r="AD717" s="355"/>
      <c r="AE717" s="355"/>
      <c r="AF717" s="355"/>
      <c r="AG717" s="355"/>
      <c r="AH717" s="355"/>
      <c r="AI717" s="355"/>
      <c r="AJ717" s="355"/>
      <c r="AK717" s="355"/>
      <c r="AL717" s="355"/>
      <c r="AM717" s="355"/>
      <c r="AN717" s="355"/>
      <c r="AO717" s="355"/>
      <c r="AP717" s="355"/>
      <c r="AQ717" s="355"/>
      <c r="AR717" s="355"/>
      <c r="AS717" s="355"/>
      <c r="AT717" s="356"/>
      <c r="AU717" s="356"/>
      <c r="AV717" s="355"/>
      <c r="AW717" s="355"/>
      <c r="AX717" s="356"/>
      <c r="AY717" s="357"/>
      <c r="AZ717" s="357"/>
      <c r="BA717" s="357"/>
      <c r="BB717" s="358"/>
      <c r="BC717" s="357"/>
      <c r="BD717" s="357"/>
      <c r="BE717" s="358"/>
      <c r="BF717" s="357"/>
      <c r="BG717" s="357"/>
      <c r="BH717" s="357"/>
      <c r="BI717" s="357"/>
      <c r="BJ717" s="357"/>
      <c r="BK717" s="357"/>
      <c r="BL717" s="357"/>
      <c r="BM717" s="358"/>
      <c r="BN717" s="358"/>
      <c r="BO717" s="358"/>
      <c r="BP717" s="358"/>
      <c r="BQ717" s="358"/>
      <c r="BR717" s="358"/>
      <c r="BS717" s="358"/>
      <c r="BT717" s="358"/>
      <c r="BU717" s="358"/>
      <c r="BV717" s="358"/>
      <c r="BW717" s="358"/>
      <c r="BX717" s="355"/>
    </row>
    <row r="718" spans="1:76" ht="19.5" customHeight="1">
      <c r="A718" s="356"/>
      <c r="B718" s="356"/>
      <c r="C718" s="356"/>
      <c r="D718" s="356"/>
      <c r="E718" s="356"/>
      <c r="F718" s="355"/>
      <c r="G718" s="356"/>
      <c r="H718" s="356"/>
      <c r="I718" s="355"/>
      <c r="J718" s="356"/>
      <c r="K718" s="355"/>
      <c r="L718" s="356"/>
      <c r="M718" s="355"/>
      <c r="N718" s="356"/>
      <c r="O718" s="355"/>
      <c r="P718" s="356"/>
      <c r="Q718" s="355"/>
      <c r="R718" s="355"/>
      <c r="S718" s="355"/>
      <c r="T718" s="355"/>
      <c r="U718" s="355"/>
      <c r="V718" s="355"/>
      <c r="W718" s="355"/>
      <c r="X718" s="355"/>
      <c r="Y718" s="355"/>
      <c r="Z718" s="355"/>
      <c r="AA718" s="355"/>
      <c r="AB718" s="355"/>
      <c r="AC718" s="355"/>
      <c r="AD718" s="355"/>
      <c r="AE718" s="355"/>
      <c r="AF718" s="355"/>
      <c r="AG718" s="355"/>
      <c r="AH718" s="355"/>
      <c r="AI718" s="355"/>
      <c r="AJ718" s="355"/>
      <c r="AK718" s="355"/>
      <c r="AL718" s="355"/>
      <c r="AM718" s="355"/>
      <c r="AN718" s="355"/>
      <c r="AO718" s="355"/>
      <c r="AP718" s="355"/>
      <c r="AQ718" s="355"/>
      <c r="AR718" s="355"/>
      <c r="AS718" s="355"/>
      <c r="AT718" s="356"/>
      <c r="AU718" s="356"/>
      <c r="AV718" s="355"/>
      <c r="AW718" s="355"/>
      <c r="AX718" s="356"/>
      <c r="AY718" s="357"/>
      <c r="AZ718" s="357"/>
      <c r="BA718" s="357"/>
      <c r="BB718" s="358"/>
      <c r="BC718" s="357"/>
      <c r="BD718" s="357"/>
      <c r="BE718" s="358"/>
      <c r="BF718" s="357"/>
      <c r="BG718" s="357"/>
      <c r="BH718" s="357"/>
      <c r="BI718" s="357"/>
      <c r="BJ718" s="357"/>
      <c r="BK718" s="357"/>
      <c r="BL718" s="357"/>
      <c r="BM718" s="358"/>
      <c r="BN718" s="358"/>
      <c r="BO718" s="358"/>
      <c r="BP718" s="358"/>
      <c r="BQ718" s="358"/>
      <c r="BR718" s="358"/>
      <c r="BS718" s="358"/>
      <c r="BT718" s="358"/>
      <c r="BU718" s="358"/>
      <c r="BV718" s="358"/>
      <c r="BW718" s="358"/>
      <c r="BX718" s="355"/>
    </row>
    <row r="719" spans="1:76" ht="19.5" customHeight="1">
      <c r="A719" s="356"/>
      <c r="B719" s="356"/>
      <c r="C719" s="356"/>
      <c r="D719" s="356"/>
      <c r="E719" s="356"/>
      <c r="F719" s="355"/>
      <c r="G719" s="356"/>
      <c r="H719" s="356"/>
      <c r="I719" s="355"/>
      <c r="J719" s="356"/>
      <c r="K719" s="355"/>
      <c r="L719" s="356"/>
      <c r="M719" s="355"/>
      <c r="N719" s="356"/>
      <c r="O719" s="355"/>
      <c r="P719" s="356"/>
      <c r="Q719" s="355"/>
      <c r="R719" s="355"/>
      <c r="S719" s="355"/>
      <c r="T719" s="355"/>
      <c r="U719" s="355"/>
      <c r="V719" s="355"/>
      <c r="W719" s="355"/>
      <c r="X719" s="355"/>
      <c r="Y719" s="355"/>
      <c r="Z719" s="355"/>
      <c r="AA719" s="355"/>
      <c r="AB719" s="355"/>
      <c r="AC719" s="355"/>
      <c r="AD719" s="355"/>
      <c r="AE719" s="355"/>
      <c r="AF719" s="355"/>
      <c r="AG719" s="355"/>
      <c r="AH719" s="355"/>
      <c r="AI719" s="355"/>
      <c r="AJ719" s="355"/>
      <c r="AK719" s="355"/>
      <c r="AL719" s="355"/>
      <c r="AM719" s="355"/>
      <c r="AN719" s="355"/>
      <c r="AO719" s="355"/>
      <c r="AP719" s="355"/>
      <c r="AQ719" s="355"/>
      <c r="AR719" s="355"/>
      <c r="AS719" s="355"/>
      <c r="AT719" s="356"/>
      <c r="AU719" s="356"/>
      <c r="AV719" s="355"/>
      <c r="AW719" s="355"/>
      <c r="AX719" s="356"/>
      <c r="AY719" s="357"/>
      <c r="AZ719" s="357"/>
      <c r="BA719" s="357"/>
      <c r="BB719" s="358"/>
      <c r="BC719" s="357"/>
      <c r="BD719" s="357"/>
      <c r="BE719" s="358"/>
      <c r="BF719" s="357"/>
      <c r="BG719" s="357"/>
      <c r="BH719" s="357"/>
      <c r="BI719" s="357"/>
      <c r="BJ719" s="357"/>
      <c r="BK719" s="357"/>
      <c r="BL719" s="357"/>
      <c r="BM719" s="358"/>
      <c r="BN719" s="358"/>
      <c r="BO719" s="358"/>
      <c r="BP719" s="358"/>
      <c r="BQ719" s="358"/>
      <c r="BR719" s="358"/>
      <c r="BS719" s="358"/>
      <c r="BT719" s="358"/>
      <c r="BU719" s="358"/>
      <c r="BV719" s="358"/>
      <c r="BW719" s="358"/>
      <c r="BX719" s="355"/>
    </row>
    <row r="720" spans="1:76" ht="19.5" customHeight="1">
      <c r="A720" s="356"/>
      <c r="B720" s="356"/>
      <c r="C720" s="356"/>
      <c r="D720" s="356"/>
      <c r="E720" s="356"/>
      <c r="F720" s="355"/>
      <c r="G720" s="356"/>
      <c r="H720" s="356"/>
      <c r="I720" s="355"/>
      <c r="J720" s="356"/>
      <c r="K720" s="355"/>
      <c r="L720" s="356"/>
      <c r="M720" s="355"/>
      <c r="N720" s="356"/>
      <c r="O720" s="355"/>
      <c r="P720" s="356"/>
      <c r="Q720" s="355"/>
      <c r="R720" s="355"/>
      <c r="S720" s="355"/>
      <c r="T720" s="355"/>
      <c r="U720" s="355"/>
      <c r="V720" s="355"/>
      <c r="W720" s="355"/>
      <c r="X720" s="355"/>
      <c r="Y720" s="355"/>
      <c r="Z720" s="355"/>
      <c r="AA720" s="355"/>
      <c r="AB720" s="355"/>
      <c r="AC720" s="355"/>
      <c r="AD720" s="355"/>
      <c r="AE720" s="355"/>
      <c r="AF720" s="355"/>
      <c r="AG720" s="355"/>
      <c r="AH720" s="355"/>
      <c r="AI720" s="355"/>
      <c r="AJ720" s="355"/>
      <c r="AK720" s="355"/>
      <c r="AL720" s="355"/>
      <c r="AM720" s="355"/>
      <c r="AN720" s="355"/>
      <c r="AO720" s="355"/>
      <c r="AP720" s="355"/>
      <c r="AQ720" s="355"/>
      <c r="AR720" s="355"/>
      <c r="AS720" s="355"/>
      <c r="AT720" s="356"/>
      <c r="AU720" s="356"/>
      <c r="AV720" s="355"/>
      <c r="AW720" s="355"/>
      <c r="AX720" s="356"/>
      <c r="AY720" s="357"/>
      <c r="AZ720" s="357"/>
      <c r="BA720" s="357"/>
      <c r="BB720" s="358"/>
      <c r="BC720" s="357"/>
      <c r="BD720" s="357"/>
      <c r="BE720" s="358"/>
      <c r="BF720" s="357"/>
      <c r="BG720" s="357"/>
      <c r="BH720" s="357"/>
      <c r="BI720" s="357"/>
      <c r="BJ720" s="357"/>
      <c r="BK720" s="357"/>
      <c r="BL720" s="357"/>
      <c r="BM720" s="358"/>
      <c r="BN720" s="358"/>
      <c r="BO720" s="358"/>
      <c r="BP720" s="358"/>
      <c r="BQ720" s="358"/>
      <c r="BR720" s="358"/>
      <c r="BS720" s="358"/>
      <c r="BT720" s="358"/>
      <c r="BU720" s="358"/>
      <c r="BV720" s="358"/>
      <c r="BW720" s="358"/>
      <c r="BX720" s="355"/>
    </row>
    <row r="721" spans="1:76" ht="19.5" customHeight="1">
      <c r="A721" s="356"/>
      <c r="B721" s="356"/>
      <c r="C721" s="356"/>
      <c r="D721" s="356"/>
      <c r="E721" s="356"/>
      <c r="F721" s="355"/>
      <c r="G721" s="356"/>
      <c r="H721" s="356"/>
      <c r="I721" s="355"/>
      <c r="J721" s="356"/>
      <c r="K721" s="355"/>
      <c r="L721" s="356"/>
      <c r="M721" s="355"/>
      <c r="N721" s="356"/>
      <c r="O721" s="355"/>
      <c r="P721" s="356"/>
      <c r="Q721" s="355"/>
      <c r="R721" s="355"/>
      <c r="S721" s="355"/>
      <c r="T721" s="355"/>
      <c r="U721" s="355"/>
      <c r="V721" s="355"/>
      <c r="W721" s="355"/>
      <c r="X721" s="355"/>
      <c r="Y721" s="355"/>
      <c r="Z721" s="355"/>
      <c r="AA721" s="355"/>
      <c r="AB721" s="355"/>
      <c r="AC721" s="355"/>
      <c r="AD721" s="355"/>
      <c r="AE721" s="355"/>
      <c r="AF721" s="355"/>
      <c r="AG721" s="355"/>
      <c r="AH721" s="355"/>
      <c r="AI721" s="355"/>
      <c r="AJ721" s="355"/>
      <c r="AK721" s="355"/>
      <c r="AL721" s="355"/>
      <c r="AM721" s="355"/>
      <c r="AN721" s="355"/>
      <c r="AO721" s="355"/>
      <c r="AP721" s="355"/>
      <c r="AQ721" s="355"/>
      <c r="AR721" s="355"/>
      <c r="AS721" s="355"/>
      <c r="AT721" s="356"/>
      <c r="AU721" s="356"/>
      <c r="AV721" s="355"/>
      <c r="AW721" s="355"/>
      <c r="AX721" s="356"/>
      <c r="AY721" s="357"/>
      <c r="AZ721" s="357"/>
      <c r="BA721" s="357"/>
      <c r="BB721" s="358"/>
      <c r="BC721" s="357"/>
      <c r="BD721" s="357"/>
      <c r="BE721" s="358"/>
      <c r="BF721" s="357"/>
      <c r="BG721" s="357"/>
      <c r="BH721" s="357"/>
      <c r="BI721" s="357"/>
      <c r="BJ721" s="357"/>
      <c r="BK721" s="357"/>
      <c r="BL721" s="357"/>
      <c r="BM721" s="358"/>
      <c r="BN721" s="358"/>
      <c r="BO721" s="358"/>
      <c r="BP721" s="358"/>
      <c r="BQ721" s="358"/>
      <c r="BR721" s="358"/>
      <c r="BS721" s="358"/>
      <c r="BT721" s="358"/>
      <c r="BU721" s="358"/>
      <c r="BV721" s="358"/>
      <c r="BW721" s="358"/>
      <c r="BX721" s="355"/>
    </row>
    <row r="722" spans="1:76" ht="19.5" customHeight="1">
      <c r="A722" s="356"/>
      <c r="B722" s="356"/>
      <c r="C722" s="356"/>
      <c r="D722" s="356"/>
      <c r="E722" s="356"/>
      <c r="F722" s="355"/>
      <c r="G722" s="356"/>
      <c r="H722" s="356"/>
      <c r="I722" s="355"/>
      <c r="J722" s="356"/>
      <c r="K722" s="355"/>
      <c r="L722" s="356"/>
      <c r="M722" s="355"/>
      <c r="N722" s="356"/>
      <c r="O722" s="355"/>
      <c r="P722" s="356"/>
      <c r="Q722" s="355"/>
      <c r="R722" s="355"/>
      <c r="S722" s="355"/>
      <c r="T722" s="355"/>
      <c r="U722" s="355"/>
      <c r="V722" s="355"/>
      <c r="W722" s="355"/>
      <c r="X722" s="355"/>
      <c r="Y722" s="355"/>
      <c r="Z722" s="355"/>
      <c r="AA722" s="355"/>
      <c r="AB722" s="355"/>
      <c r="AC722" s="355"/>
      <c r="AD722" s="355"/>
      <c r="AE722" s="355"/>
      <c r="AF722" s="355"/>
      <c r="AG722" s="355"/>
      <c r="AH722" s="355"/>
      <c r="AI722" s="355"/>
      <c r="AJ722" s="355"/>
      <c r="AK722" s="355"/>
      <c r="AL722" s="355"/>
      <c r="AM722" s="355"/>
      <c r="AN722" s="355"/>
      <c r="AO722" s="355"/>
      <c r="AP722" s="355"/>
      <c r="AQ722" s="355"/>
      <c r="AR722" s="355"/>
      <c r="AS722" s="355"/>
      <c r="AT722" s="356"/>
      <c r="AU722" s="356"/>
      <c r="AV722" s="355"/>
      <c r="AW722" s="355"/>
      <c r="AX722" s="356"/>
      <c r="AY722" s="357"/>
      <c r="AZ722" s="357"/>
      <c r="BA722" s="357"/>
      <c r="BB722" s="358"/>
      <c r="BC722" s="357"/>
      <c r="BD722" s="357"/>
      <c r="BE722" s="358"/>
      <c r="BF722" s="357"/>
      <c r="BG722" s="357"/>
      <c r="BH722" s="357"/>
      <c r="BI722" s="357"/>
      <c r="BJ722" s="357"/>
      <c r="BK722" s="357"/>
      <c r="BL722" s="357"/>
      <c r="BM722" s="358"/>
      <c r="BN722" s="358"/>
      <c r="BO722" s="358"/>
      <c r="BP722" s="358"/>
      <c r="BQ722" s="358"/>
      <c r="BR722" s="358"/>
      <c r="BS722" s="358"/>
      <c r="BT722" s="358"/>
      <c r="BU722" s="358"/>
      <c r="BV722" s="358"/>
      <c r="BW722" s="358"/>
      <c r="BX722" s="355"/>
    </row>
    <row r="723" spans="1:76" ht="19.5" customHeight="1">
      <c r="A723" s="356"/>
      <c r="B723" s="356"/>
      <c r="C723" s="356"/>
      <c r="D723" s="356"/>
      <c r="E723" s="356"/>
      <c r="F723" s="355"/>
      <c r="G723" s="356"/>
      <c r="H723" s="356"/>
      <c r="I723" s="355"/>
      <c r="J723" s="356"/>
      <c r="K723" s="355"/>
      <c r="L723" s="356"/>
      <c r="M723" s="355"/>
      <c r="N723" s="356"/>
      <c r="O723" s="355"/>
      <c r="P723" s="356"/>
      <c r="Q723" s="355"/>
      <c r="R723" s="355"/>
      <c r="S723" s="355"/>
      <c r="T723" s="355"/>
      <c r="U723" s="355"/>
      <c r="V723" s="355"/>
      <c r="W723" s="355"/>
      <c r="X723" s="355"/>
      <c r="Y723" s="355"/>
      <c r="Z723" s="355"/>
      <c r="AA723" s="355"/>
      <c r="AB723" s="355"/>
      <c r="AC723" s="355"/>
      <c r="AD723" s="355"/>
      <c r="AE723" s="355"/>
      <c r="AF723" s="355"/>
      <c r="AG723" s="355"/>
      <c r="AH723" s="355"/>
      <c r="AI723" s="355"/>
      <c r="AJ723" s="355"/>
      <c r="AK723" s="355"/>
      <c r="AL723" s="355"/>
      <c r="AM723" s="355"/>
      <c r="AN723" s="355"/>
      <c r="AO723" s="355"/>
      <c r="AP723" s="355"/>
      <c r="AQ723" s="355"/>
      <c r="AR723" s="355"/>
      <c r="AS723" s="355"/>
      <c r="AT723" s="356"/>
      <c r="AU723" s="356"/>
      <c r="AV723" s="355"/>
      <c r="AW723" s="355"/>
      <c r="AX723" s="356"/>
      <c r="AY723" s="357"/>
      <c r="AZ723" s="357"/>
      <c r="BA723" s="357"/>
      <c r="BB723" s="358"/>
      <c r="BC723" s="357"/>
      <c r="BD723" s="357"/>
      <c r="BE723" s="358"/>
      <c r="BF723" s="357"/>
      <c r="BG723" s="357"/>
      <c r="BH723" s="357"/>
      <c r="BI723" s="357"/>
      <c r="BJ723" s="357"/>
      <c r="BK723" s="357"/>
      <c r="BL723" s="357"/>
      <c r="BM723" s="358"/>
      <c r="BN723" s="358"/>
      <c r="BO723" s="358"/>
      <c r="BP723" s="358"/>
      <c r="BQ723" s="358"/>
      <c r="BR723" s="358"/>
      <c r="BS723" s="358"/>
      <c r="BT723" s="358"/>
      <c r="BU723" s="358"/>
      <c r="BV723" s="358"/>
      <c r="BW723" s="358"/>
      <c r="BX723" s="355"/>
    </row>
    <row r="724" spans="1:76" ht="19.5" customHeight="1">
      <c r="A724" s="356"/>
      <c r="B724" s="356"/>
      <c r="C724" s="356"/>
      <c r="D724" s="356"/>
      <c r="E724" s="356"/>
      <c r="F724" s="355"/>
      <c r="G724" s="356"/>
      <c r="H724" s="356"/>
      <c r="I724" s="355"/>
      <c r="J724" s="356"/>
      <c r="K724" s="355"/>
      <c r="L724" s="356"/>
      <c r="M724" s="355"/>
      <c r="N724" s="356"/>
      <c r="O724" s="355"/>
      <c r="P724" s="356"/>
      <c r="Q724" s="355"/>
      <c r="R724" s="355"/>
      <c r="S724" s="355"/>
      <c r="T724" s="355"/>
      <c r="U724" s="355"/>
      <c r="V724" s="355"/>
      <c r="W724" s="355"/>
      <c r="X724" s="355"/>
      <c r="Y724" s="355"/>
      <c r="Z724" s="355"/>
      <c r="AA724" s="355"/>
      <c r="AB724" s="355"/>
      <c r="AC724" s="355"/>
      <c r="AD724" s="355"/>
      <c r="AE724" s="355"/>
      <c r="AF724" s="355"/>
      <c r="AG724" s="355"/>
      <c r="AH724" s="355"/>
      <c r="AI724" s="355"/>
      <c r="AJ724" s="355"/>
      <c r="AK724" s="355"/>
      <c r="AL724" s="355"/>
      <c r="AM724" s="355"/>
      <c r="AN724" s="355"/>
      <c r="AO724" s="355"/>
      <c r="AP724" s="355"/>
      <c r="AQ724" s="355"/>
      <c r="AR724" s="355"/>
      <c r="AS724" s="355"/>
      <c r="AT724" s="356"/>
      <c r="AU724" s="356"/>
      <c r="AV724" s="355"/>
      <c r="AW724" s="355"/>
      <c r="AX724" s="356"/>
      <c r="AY724" s="357"/>
      <c r="AZ724" s="357"/>
      <c r="BA724" s="357"/>
      <c r="BB724" s="358"/>
      <c r="BC724" s="357"/>
      <c r="BD724" s="357"/>
      <c r="BE724" s="358"/>
      <c r="BF724" s="357"/>
      <c r="BG724" s="357"/>
      <c r="BH724" s="357"/>
      <c r="BI724" s="357"/>
      <c r="BJ724" s="357"/>
      <c r="BK724" s="357"/>
      <c r="BL724" s="357"/>
      <c r="BM724" s="358"/>
      <c r="BN724" s="358"/>
      <c r="BO724" s="358"/>
      <c r="BP724" s="358"/>
      <c r="BQ724" s="358"/>
      <c r="BR724" s="358"/>
      <c r="BS724" s="358"/>
      <c r="BT724" s="358"/>
      <c r="BU724" s="358"/>
      <c r="BV724" s="358"/>
      <c r="BW724" s="358"/>
      <c r="BX724" s="355"/>
    </row>
    <row r="725" spans="1:76" ht="19.5" customHeight="1">
      <c r="A725" s="356"/>
      <c r="B725" s="356"/>
      <c r="C725" s="356"/>
      <c r="D725" s="356"/>
      <c r="E725" s="356"/>
      <c r="F725" s="355"/>
      <c r="G725" s="356"/>
      <c r="H725" s="356"/>
      <c r="I725" s="355"/>
      <c r="J725" s="356"/>
      <c r="K725" s="355"/>
      <c r="L725" s="356"/>
      <c r="M725" s="355"/>
      <c r="N725" s="356"/>
      <c r="O725" s="355"/>
      <c r="P725" s="356"/>
      <c r="Q725" s="355"/>
      <c r="R725" s="355"/>
      <c r="S725" s="355"/>
      <c r="T725" s="355"/>
      <c r="U725" s="355"/>
      <c r="V725" s="355"/>
      <c r="W725" s="355"/>
      <c r="X725" s="355"/>
      <c r="Y725" s="355"/>
      <c r="Z725" s="355"/>
      <c r="AA725" s="355"/>
      <c r="AB725" s="355"/>
      <c r="AC725" s="355"/>
      <c r="AD725" s="355"/>
      <c r="AE725" s="355"/>
      <c r="AF725" s="355"/>
      <c r="AG725" s="355"/>
      <c r="AH725" s="355"/>
      <c r="AI725" s="355"/>
      <c r="AJ725" s="355"/>
      <c r="AK725" s="355"/>
      <c r="AL725" s="355"/>
      <c r="AM725" s="355"/>
      <c r="AN725" s="355"/>
      <c r="AO725" s="355"/>
      <c r="AP725" s="355"/>
      <c r="AQ725" s="355"/>
      <c r="AR725" s="355"/>
      <c r="AS725" s="355"/>
      <c r="AT725" s="356"/>
      <c r="AU725" s="356"/>
      <c r="AV725" s="355"/>
      <c r="AW725" s="355"/>
      <c r="AX725" s="356"/>
      <c r="AY725" s="357"/>
      <c r="AZ725" s="357"/>
      <c r="BA725" s="357"/>
      <c r="BB725" s="358"/>
      <c r="BC725" s="357"/>
      <c r="BD725" s="357"/>
      <c r="BE725" s="358"/>
      <c r="BF725" s="357"/>
      <c r="BG725" s="357"/>
      <c r="BH725" s="357"/>
      <c r="BI725" s="357"/>
      <c r="BJ725" s="357"/>
      <c r="BK725" s="357"/>
      <c r="BL725" s="357"/>
      <c r="BM725" s="358"/>
      <c r="BN725" s="358"/>
      <c r="BO725" s="358"/>
      <c r="BP725" s="358"/>
      <c r="BQ725" s="358"/>
      <c r="BR725" s="358"/>
      <c r="BS725" s="358"/>
      <c r="BT725" s="358"/>
      <c r="BU725" s="358"/>
      <c r="BV725" s="358"/>
      <c r="BW725" s="358"/>
      <c r="BX725" s="355"/>
    </row>
    <row r="726" spans="1:76" ht="19.5" customHeight="1">
      <c r="A726" s="356"/>
      <c r="B726" s="356"/>
      <c r="C726" s="356"/>
      <c r="D726" s="356"/>
      <c r="E726" s="356"/>
      <c r="F726" s="355"/>
      <c r="G726" s="356"/>
      <c r="H726" s="356"/>
      <c r="I726" s="355"/>
      <c r="J726" s="356"/>
      <c r="K726" s="355"/>
      <c r="L726" s="356"/>
      <c r="M726" s="355"/>
      <c r="N726" s="356"/>
      <c r="O726" s="355"/>
      <c r="P726" s="356"/>
      <c r="Q726" s="355"/>
      <c r="R726" s="355"/>
      <c r="S726" s="355"/>
      <c r="T726" s="355"/>
      <c r="U726" s="355"/>
      <c r="V726" s="355"/>
      <c r="W726" s="355"/>
      <c r="X726" s="355"/>
      <c r="Y726" s="355"/>
      <c r="Z726" s="355"/>
      <c r="AA726" s="355"/>
      <c r="AB726" s="355"/>
      <c r="AC726" s="355"/>
      <c r="AD726" s="355"/>
      <c r="AE726" s="355"/>
      <c r="AF726" s="355"/>
      <c r="AG726" s="355"/>
      <c r="AH726" s="355"/>
      <c r="AI726" s="355"/>
      <c r="AJ726" s="355"/>
      <c r="AK726" s="355"/>
      <c r="AL726" s="355"/>
      <c r="AM726" s="355"/>
      <c r="AN726" s="355"/>
      <c r="AO726" s="355"/>
      <c r="AP726" s="355"/>
      <c r="AQ726" s="355"/>
      <c r="AR726" s="355"/>
      <c r="AS726" s="355"/>
      <c r="AT726" s="356"/>
      <c r="AU726" s="356"/>
      <c r="AV726" s="355"/>
      <c r="AW726" s="355"/>
      <c r="AX726" s="356"/>
      <c r="AY726" s="357"/>
      <c r="AZ726" s="357"/>
      <c r="BA726" s="357"/>
      <c r="BB726" s="358"/>
      <c r="BC726" s="357"/>
      <c r="BD726" s="357"/>
      <c r="BE726" s="358"/>
      <c r="BF726" s="357"/>
      <c r="BG726" s="357"/>
      <c r="BH726" s="357"/>
      <c r="BI726" s="357"/>
      <c r="BJ726" s="357"/>
      <c r="BK726" s="357"/>
      <c r="BL726" s="357"/>
      <c r="BM726" s="358"/>
      <c r="BN726" s="358"/>
      <c r="BO726" s="358"/>
      <c r="BP726" s="358"/>
      <c r="BQ726" s="358"/>
      <c r="BR726" s="358"/>
      <c r="BS726" s="358"/>
      <c r="BT726" s="358"/>
      <c r="BU726" s="358"/>
      <c r="BV726" s="358"/>
      <c r="BW726" s="358"/>
      <c r="BX726" s="355"/>
    </row>
    <row r="727" spans="1:76" ht="19.5" customHeight="1">
      <c r="A727" s="356"/>
      <c r="B727" s="356"/>
      <c r="C727" s="356"/>
      <c r="D727" s="356"/>
      <c r="E727" s="356"/>
      <c r="F727" s="355"/>
      <c r="G727" s="356"/>
      <c r="H727" s="356"/>
      <c r="I727" s="355"/>
      <c r="J727" s="356"/>
      <c r="K727" s="355"/>
      <c r="L727" s="356"/>
      <c r="M727" s="355"/>
      <c r="N727" s="356"/>
      <c r="O727" s="355"/>
      <c r="P727" s="356"/>
      <c r="Q727" s="355"/>
      <c r="R727" s="355"/>
      <c r="S727" s="355"/>
      <c r="T727" s="355"/>
      <c r="U727" s="355"/>
      <c r="V727" s="355"/>
      <c r="W727" s="355"/>
      <c r="X727" s="355"/>
      <c r="Y727" s="355"/>
      <c r="Z727" s="355"/>
      <c r="AA727" s="355"/>
      <c r="AB727" s="355"/>
      <c r="AC727" s="355"/>
      <c r="AD727" s="355"/>
      <c r="AE727" s="355"/>
      <c r="AF727" s="355"/>
      <c r="AG727" s="355"/>
      <c r="AH727" s="355"/>
      <c r="AI727" s="355"/>
      <c r="AJ727" s="355"/>
      <c r="AK727" s="355"/>
      <c r="AL727" s="355"/>
      <c r="AM727" s="355"/>
      <c r="AN727" s="355"/>
      <c r="AO727" s="355"/>
      <c r="AP727" s="355"/>
      <c r="AQ727" s="355"/>
      <c r="AR727" s="355"/>
      <c r="AS727" s="355"/>
      <c r="AT727" s="356"/>
      <c r="AU727" s="356"/>
      <c r="AV727" s="355"/>
      <c r="AW727" s="355"/>
      <c r="AX727" s="356"/>
      <c r="AY727" s="357"/>
      <c r="AZ727" s="357"/>
      <c r="BA727" s="357"/>
      <c r="BB727" s="358"/>
      <c r="BC727" s="357"/>
      <c r="BD727" s="357"/>
      <c r="BE727" s="358"/>
      <c r="BF727" s="357"/>
      <c r="BG727" s="357"/>
      <c r="BH727" s="357"/>
      <c r="BI727" s="357"/>
      <c r="BJ727" s="357"/>
      <c r="BK727" s="357"/>
      <c r="BL727" s="357"/>
      <c r="BM727" s="358"/>
      <c r="BN727" s="358"/>
      <c r="BO727" s="358"/>
      <c r="BP727" s="358"/>
      <c r="BQ727" s="358"/>
      <c r="BR727" s="358"/>
      <c r="BS727" s="358"/>
      <c r="BT727" s="358"/>
      <c r="BU727" s="358"/>
      <c r="BV727" s="358"/>
      <c r="BW727" s="358"/>
      <c r="BX727" s="355"/>
    </row>
    <row r="728" spans="1:76" ht="19.5" customHeight="1">
      <c r="A728" s="356"/>
      <c r="B728" s="356"/>
      <c r="C728" s="356"/>
      <c r="D728" s="356"/>
      <c r="E728" s="356"/>
      <c r="F728" s="355"/>
      <c r="G728" s="356"/>
      <c r="H728" s="356"/>
      <c r="I728" s="355"/>
      <c r="J728" s="356"/>
      <c r="K728" s="355"/>
      <c r="L728" s="356"/>
      <c r="M728" s="355"/>
      <c r="N728" s="356"/>
      <c r="O728" s="355"/>
      <c r="P728" s="356"/>
      <c r="Q728" s="355"/>
      <c r="R728" s="355"/>
      <c r="S728" s="355"/>
      <c r="T728" s="355"/>
      <c r="U728" s="355"/>
      <c r="V728" s="355"/>
      <c r="W728" s="355"/>
      <c r="X728" s="355"/>
      <c r="Y728" s="355"/>
      <c r="Z728" s="355"/>
      <c r="AA728" s="355"/>
      <c r="AB728" s="355"/>
      <c r="AC728" s="355"/>
      <c r="AD728" s="355"/>
      <c r="AE728" s="355"/>
      <c r="AF728" s="355"/>
      <c r="AG728" s="355"/>
      <c r="AH728" s="355"/>
      <c r="AI728" s="355"/>
      <c r="AJ728" s="355"/>
      <c r="AK728" s="355"/>
      <c r="AL728" s="355"/>
      <c r="AM728" s="355"/>
      <c r="AN728" s="355"/>
      <c r="AO728" s="355"/>
      <c r="AP728" s="355"/>
      <c r="AQ728" s="355"/>
      <c r="AR728" s="355"/>
      <c r="AS728" s="355"/>
      <c r="AT728" s="356"/>
      <c r="AU728" s="356"/>
      <c r="AV728" s="355"/>
      <c r="AW728" s="355"/>
      <c r="AX728" s="356"/>
      <c r="AY728" s="357"/>
      <c r="AZ728" s="357"/>
      <c r="BA728" s="357"/>
      <c r="BB728" s="358"/>
      <c r="BC728" s="357"/>
      <c r="BD728" s="357"/>
      <c r="BE728" s="358"/>
      <c r="BF728" s="357"/>
      <c r="BG728" s="357"/>
      <c r="BH728" s="357"/>
      <c r="BI728" s="357"/>
      <c r="BJ728" s="357"/>
      <c r="BK728" s="357"/>
      <c r="BL728" s="357"/>
      <c r="BM728" s="358"/>
      <c r="BN728" s="358"/>
      <c r="BO728" s="358"/>
      <c r="BP728" s="358"/>
      <c r="BQ728" s="358"/>
      <c r="BR728" s="358"/>
      <c r="BS728" s="358"/>
      <c r="BT728" s="358"/>
      <c r="BU728" s="358"/>
      <c r="BV728" s="358"/>
      <c r="BW728" s="358"/>
      <c r="BX728" s="355"/>
    </row>
    <row r="729" spans="1:76" ht="19.5" customHeight="1">
      <c r="A729" s="356"/>
      <c r="B729" s="356"/>
      <c r="C729" s="356"/>
      <c r="D729" s="356"/>
      <c r="E729" s="356"/>
      <c r="F729" s="355"/>
      <c r="G729" s="356"/>
      <c r="H729" s="356"/>
      <c r="I729" s="355"/>
      <c r="J729" s="356"/>
      <c r="K729" s="355"/>
      <c r="L729" s="356"/>
      <c r="M729" s="355"/>
      <c r="N729" s="356"/>
      <c r="O729" s="355"/>
      <c r="P729" s="356"/>
      <c r="Q729" s="355"/>
      <c r="R729" s="355"/>
      <c r="S729" s="355"/>
      <c r="T729" s="355"/>
      <c r="U729" s="355"/>
      <c r="V729" s="355"/>
      <c r="W729" s="355"/>
      <c r="X729" s="355"/>
      <c r="Y729" s="355"/>
      <c r="Z729" s="355"/>
      <c r="AA729" s="355"/>
      <c r="AB729" s="355"/>
      <c r="AC729" s="355"/>
      <c r="AD729" s="355"/>
      <c r="AE729" s="355"/>
      <c r="AF729" s="355"/>
      <c r="AG729" s="355"/>
      <c r="AH729" s="355"/>
      <c r="AI729" s="355"/>
      <c r="AJ729" s="355"/>
      <c r="AK729" s="355"/>
      <c r="AL729" s="355"/>
      <c r="AM729" s="355"/>
      <c r="AN729" s="355"/>
      <c r="AO729" s="355"/>
      <c r="AP729" s="355"/>
      <c r="AQ729" s="355"/>
      <c r="AR729" s="355"/>
      <c r="AS729" s="355"/>
      <c r="AT729" s="356"/>
      <c r="AU729" s="356"/>
      <c r="AV729" s="355"/>
      <c r="AW729" s="355"/>
      <c r="AX729" s="356"/>
      <c r="AY729" s="357"/>
      <c r="AZ729" s="357"/>
      <c r="BA729" s="357"/>
      <c r="BB729" s="358"/>
      <c r="BC729" s="357"/>
      <c r="BD729" s="357"/>
      <c r="BE729" s="358"/>
      <c r="BF729" s="357"/>
      <c r="BG729" s="357"/>
      <c r="BH729" s="357"/>
      <c r="BI729" s="357"/>
      <c r="BJ729" s="357"/>
      <c r="BK729" s="357"/>
      <c r="BL729" s="357"/>
      <c r="BM729" s="358"/>
      <c r="BN729" s="358"/>
      <c r="BO729" s="358"/>
      <c r="BP729" s="358"/>
      <c r="BQ729" s="358"/>
      <c r="BR729" s="358"/>
      <c r="BS729" s="358"/>
      <c r="BT729" s="358"/>
      <c r="BU729" s="358"/>
      <c r="BV729" s="358"/>
      <c r="BW729" s="358"/>
      <c r="BX729" s="355"/>
    </row>
    <row r="730" spans="1:76" ht="19.5" customHeight="1">
      <c r="A730" s="356"/>
      <c r="B730" s="356"/>
      <c r="C730" s="356"/>
      <c r="D730" s="356"/>
      <c r="E730" s="356"/>
      <c r="F730" s="355"/>
      <c r="G730" s="356"/>
      <c r="H730" s="356"/>
      <c r="I730" s="355"/>
      <c r="J730" s="356"/>
      <c r="K730" s="355"/>
      <c r="L730" s="356"/>
      <c r="M730" s="355"/>
      <c r="N730" s="356"/>
      <c r="O730" s="355"/>
      <c r="P730" s="356"/>
      <c r="Q730" s="355"/>
      <c r="R730" s="355"/>
      <c r="S730" s="355"/>
      <c r="T730" s="355"/>
      <c r="U730" s="355"/>
      <c r="V730" s="355"/>
      <c r="W730" s="355"/>
      <c r="X730" s="355"/>
      <c r="Y730" s="355"/>
      <c r="Z730" s="355"/>
      <c r="AA730" s="355"/>
      <c r="AB730" s="355"/>
      <c r="AC730" s="355"/>
      <c r="AD730" s="355"/>
      <c r="AE730" s="355"/>
      <c r="AF730" s="355"/>
      <c r="AG730" s="355"/>
      <c r="AH730" s="355"/>
      <c r="AI730" s="355"/>
      <c r="AJ730" s="355"/>
      <c r="AK730" s="355"/>
      <c r="AL730" s="355"/>
      <c r="AM730" s="355"/>
      <c r="AN730" s="355"/>
      <c r="AO730" s="355"/>
      <c r="AP730" s="355"/>
      <c r="AQ730" s="355"/>
      <c r="AR730" s="355"/>
      <c r="AS730" s="355"/>
      <c r="AT730" s="356"/>
      <c r="AU730" s="356"/>
      <c r="AV730" s="355"/>
      <c r="AW730" s="355"/>
      <c r="AX730" s="356"/>
      <c r="AY730" s="357"/>
      <c r="AZ730" s="357"/>
      <c r="BA730" s="357"/>
      <c r="BB730" s="358"/>
      <c r="BC730" s="357"/>
      <c r="BD730" s="357"/>
      <c r="BE730" s="358"/>
      <c r="BF730" s="357"/>
      <c r="BG730" s="357"/>
      <c r="BH730" s="357"/>
      <c r="BI730" s="357"/>
      <c r="BJ730" s="357"/>
      <c r="BK730" s="357"/>
      <c r="BL730" s="357"/>
      <c r="BM730" s="358"/>
      <c r="BN730" s="358"/>
      <c r="BO730" s="358"/>
      <c r="BP730" s="358"/>
      <c r="BQ730" s="358"/>
      <c r="BR730" s="358"/>
      <c r="BS730" s="358"/>
      <c r="BT730" s="358"/>
      <c r="BU730" s="358"/>
      <c r="BV730" s="358"/>
      <c r="BW730" s="358"/>
      <c r="BX730" s="355"/>
    </row>
    <row r="731" spans="1:76" ht="19.5" customHeight="1">
      <c r="A731" s="356"/>
      <c r="B731" s="356"/>
      <c r="C731" s="356"/>
      <c r="D731" s="356"/>
      <c r="E731" s="356"/>
      <c r="F731" s="355"/>
      <c r="G731" s="356"/>
      <c r="H731" s="356"/>
      <c r="I731" s="355"/>
      <c r="J731" s="356"/>
      <c r="K731" s="355"/>
      <c r="L731" s="356"/>
      <c r="M731" s="355"/>
      <c r="N731" s="356"/>
      <c r="O731" s="355"/>
      <c r="P731" s="356"/>
      <c r="Q731" s="355"/>
      <c r="R731" s="355"/>
      <c r="S731" s="355"/>
      <c r="T731" s="355"/>
      <c r="U731" s="355"/>
      <c r="V731" s="355"/>
      <c r="W731" s="355"/>
      <c r="X731" s="355"/>
      <c r="Y731" s="355"/>
      <c r="Z731" s="355"/>
      <c r="AA731" s="355"/>
      <c r="AB731" s="355"/>
      <c r="AC731" s="355"/>
      <c r="AD731" s="355"/>
      <c r="AE731" s="355"/>
      <c r="AF731" s="355"/>
      <c r="AG731" s="355"/>
      <c r="AH731" s="355"/>
      <c r="AI731" s="355"/>
      <c r="AJ731" s="355"/>
      <c r="AK731" s="355"/>
      <c r="AL731" s="355"/>
      <c r="AM731" s="355"/>
      <c r="AN731" s="355"/>
      <c r="AO731" s="355"/>
      <c r="AP731" s="355"/>
      <c r="AQ731" s="355"/>
      <c r="AR731" s="355"/>
      <c r="AS731" s="355"/>
      <c r="AT731" s="356"/>
      <c r="AU731" s="356"/>
      <c r="AV731" s="355"/>
      <c r="AW731" s="355"/>
      <c r="AX731" s="356"/>
      <c r="AY731" s="357"/>
      <c r="AZ731" s="357"/>
      <c r="BA731" s="357"/>
      <c r="BB731" s="358"/>
      <c r="BC731" s="357"/>
      <c r="BD731" s="357"/>
      <c r="BE731" s="358"/>
      <c r="BF731" s="357"/>
      <c r="BG731" s="357"/>
      <c r="BH731" s="357"/>
      <c r="BI731" s="357"/>
      <c r="BJ731" s="357"/>
      <c r="BK731" s="357"/>
      <c r="BL731" s="357"/>
      <c r="BM731" s="358"/>
      <c r="BN731" s="358"/>
      <c r="BO731" s="358"/>
      <c r="BP731" s="358"/>
      <c r="BQ731" s="358"/>
      <c r="BR731" s="358"/>
      <c r="BS731" s="358"/>
      <c r="BT731" s="358"/>
      <c r="BU731" s="358"/>
      <c r="BV731" s="358"/>
      <c r="BW731" s="358"/>
      <c r="BX731" s="355"/>
    </row>
    <row r="732" spans="1:76" ht="19.5" customHeight="1">
      <c r="A732" s="356"/>
      <c r="B732" s="356"/>
      <c r="C732" s="356"/>
      <c r="D732" s="356"/>
      <c r="E732" s="356"/>
      <c r="F732" s="355"/>
      <c r="G732" s="356"/>
      <c r="H732" s="356"/>
      <c r="I732" s="355"/>
      <c r="J732" s="356"/>
      <c r="K732" s="355"/>
      <c r="L732" s="356"/>
      <c r="M732" s="355"/>
      <c r="N732" s="356"/>
      <c r="O732" s="355"/>
      <c r="P732" s="356"/>
      <c r="Q732" s="355"/>
      <c r="R732" s="355"/>
      <c r="S732" s="355"/>
      <c r="T732" s="355"/>
      <c r="U732" s="355"/>
      <c r="V732" s="355"/>
      <c r="W732" s="355"/>
      <c r="X732" s="355"/>
      <c r="Y732" s="355"/>
      <c r="Z732" s="355"/>
      <c r="AA732" s="355"/>
      <c r="AB732" s="355"/>
      <c r="AC732" s="355"/>
      <c r="AD732" s="355"/>
      <c r="AE732" s="355"/>
      <c r="AF732" s="355"/>
      <c r="AG732" s="355"/>
      <c r="AH732" s="355"/>
      <c r="AI732" s="355"/>
      <c r="AJ732" s="355"/>
      <c r="AK732" s="355"/>
      <c r="AL732" s="355"/>
      <c r="AM732" s="355"/>
      <c r="AN732" s="355"/>
      <c r="AO732" s="355"/>
      <c r="AP732" s="355"/>
      <c r="AQ732" s="355"/>
      <c r="AR732" s="355"/>
      <c r="AS732" s="355"/>
      <c r="AT732" s="356"/>
      <c r="AU732" s="356"/>
      <c r="AV732" s="355"/>
      <c r="AW732" s="355"/>
      <c r="AX732" s="356"/>
      <c r="AY732" s="357"/>
      <c r="AZ732" s="357"/>
      <c r="BA732" s="357"/>
      <c r="BB732" s="358"/>
      <c r="BC732" s="357"/>
      <c r="BD732" s="357"/>
      <c r="BE732" s="358"/>
      <c r="BF732" s="357"/>
      <c r="BG732" s="357"/>
      <c r="BH732" s="357"/>
      <c r="BI732" s="357"/>
      <c r="BJ732" s="357"/>
      <c r="BK732" s="357"/>
      <c r="BL732" s="357"/>
      <c r="BM732" s="358"/>
      <c r="BN732" s="358"/>
      <c r="BO732" s="358"/>
      <c r="BP732" s="358"/>
      <c r="BQ732" s="358"/>
      <c r="BR732" s="358"/>
      <c r="BS732" s="358"/>
      <c r="BT732" s="358"/>
      <c r="BU732" s="358"/>
      <c r="BV732" s="358"/>
      <c r="BW732" s="358"/>
      <c r="BX732" s="355"/>
    </row>
    <row r="733" spans="1:76" ht="19.5" customHeight="1">
      <c r="A733" s="356"/>
      <c r="B733" s="356"/>
      <c r="C733" s="356"/>
      <c r="D733" s="356"/>
      <c r="E733" s="356"/>
      <c r="F733" s="355"/>
      <c r="G733" s="356"/>
      <c r="H733" s="356"/>
      <c r="I733" s="355"/>
      <c r="J733" s="356"/>
      <c r="K733" s="355"/>
      <c r="L733" s="356"/>
      <c r="M733" s="355"/>
      <c r="N733" s="356"/>
      <c r="O733" s="355"/>
      <c r="P733" s="356"/>
      <c r="Q733" s="355"/>
      <c r="R733" s="355"/>
      <c r="S733" s="355"/>
      <c r="T733" s="355"/>
      <c r="U733" s="355"/>
      <c r="V733" s="355"/>
      <c r="W733" s="355"/>
      <c r="X733" s="355"/>
      <c r="Y733" s="355"/>
      <c r="Z733" s="355"/>
      <c r="AA733" s="355"/>
      <c r="AB733" s="355"/>
      <c r="AC733" s="355"/>
      <c r="AD733" s="355"/>
      <c r="AE733" s="355"/>
      <c r="AF733" s="355"/>
      <c r="AG733" s="355"/>
      <c r="AH733" s="355"/>
      <c r="AI733" s="355"/>
      <c r="AJ733" s="355"/>
      <c r="AK733" s="355"/>
      <c r="AL733" s="355"/>
      <c r="AM733" s="355"/>
      <c r="AN733" s="355"/>
      <c r="AO733" s="355"/>
      <c r="AP733" s="355"/>
      <c r="AQ733" s="355"/>
      <c r="AR733" s="355"/>
      <c r="AS733" s="355"/>
      <c r="AT733" s="356"/>
      <c r="AU733" s="356"/>
      <c r="AV733" s="355"/>
      <c r="AW733" s="355"/>
      <c r="AX733" s="356"/>
      <c r="AY733" s="357"/>
      <c r="AZ733" s="357"/>
      <c r="BA733" s="357"/>
      <c r="BB733" s="358"/>
      <c r="BC733" s="357"/>
      <c r="BD733" s="357"/>
      <c r="BE733" s="358"/>
      <c r="BF733" s="357"/>
      <c r="BG733" s="357"/>
      <c r="BH733" s="357"/>
      <c r="BI733" s="357"/>
      <c r="BJ733" s="357"/>
      <c r="BK733" s="357"/>
      <c r="BL733" s="357"/>
      <c r="BM733" s="358"/>
      <c r="BN733" s="358"/>
      <c r="BO733" s="358"/>
      <c r="BP733" s="358"/>
      <c r="BQ733" s="358"/>
      <c r="BR733" s="358"/>
      <c r="BS733" s="358"/>
      <c r="BT733" s="358"/>
      <c r="BU733" s="358"/>
      <c r="BV733" s="358"/>
      <c r="BW733" s="358"/>
      <c r="BX733" s="355"/>
    </row>
    <row r="734" spans="1:76" ht="19.5" customHeight="1">
      <c r="A734" s="356"/>
      <c r="B734" s="356"/>
      <c r="C734" s="356"/>
      <c r="D734" s="356"/>
      <c r="E734" s="356"/>
      <c r="F734" s="355"/>
      <c r="G734" s="356"/>
      <c r="H734" s="356"/>
      <c r="I734" s="355"/>
      <c r="J734" s="356"/>
      <c r="K734" s="355"/>
      <c r="L734" s="356"/>
      <c r="M734" s="355"/>
      <c r="N734" s="356"/>
      <c r="O734" s="355"/>
      <c r="P734" s="356"/>
      <c r="Q734" s="355"/>
      <c r="R734" s="355"/>
      <c r="S734" s="355"/>
      <c r="T734" s="355"/>
      <c r="U734" s="355"/>
      <c r="V734" s="355"/>
      <c r="W734" s="355"/>
      <c r="X734" s="355"/>
      <c r="Y734" s="355"/>
      <c r="Z734" s="355"/>
      <c r="AA734" s="355"/>
      <c r="AB734" s="355"/>
      <c r="AC734" s="355"/>
      <c r="AD734" s="355"/>
      <c r="AE734" s="355"/>
      <c r="AF734" s="355"/>
      <c r="AG734" s="355"/>
      <c r="AH734" s="355"/>
      <c r="AI734" s="355"/>
      <c r="AJ734" s="355"/>
      <c r="AK734" s="355"/>
      <c r="AL734" s="355"/>
      <c r="AM734" s="355"/>
      <c r="AN734" s="355"/>
      <c r="AO734" s="355"/>
      <c r="AP734" s="355"/>
      <c r="AQ734" s="355"/>
      <c r="AR734" s="355"/>
      <c r="AS734" s="355"/>
      <c r="AT734" s="356"/>
      <c r="AU734" s="356"/>
      <c r="AV734" s="355"/>
      <c r="AW734" s="355"/>
      <c r="AX734" s="356"/>
      <c r="AY734" s="357"/>
      <c r="AZ734" s="357"/>
      <c r="BA734" s="357"/>
      <c r="BB734" s="358"/>
      <c r="BC734" s="357"/>
      <c r="BD734" s="357"/>
      <c r="BE734" s="358"/>
      <c r="BF734" s="357"/>
      <c r="BG734" s="357"/>
      <c r="BH734" s="357"/>
      <c r="BI734" s="357"/>
      <c r="BJ734" s="357"/>
      <c r="BK734" s="357"/>
      <c r="BL734" s="357"/>
      <c r="BM734" s="358"/>
      <c r="BN734" s="358"/>
      <c r="BO734" s="358"/>
      <c r="BP734" s="358"/>
      <c r="BQ734" s="358"/>
      <c r="BR734" s="358"/>
      <c r="BS734" s="358"/>
      <c r="BT734" s="358"/>
      <c r="BU734" s="358"/>
      <c r="BV734" s="358"/>
      <c r="BW734" s="358"/>
      <c r="BX734" s="355"/>
    </row>
    <row r="735" spans="1:76" ht="19.5" customHeight="1">
      <c r="A735" s="356"/>
      <c r="B735" s="356"/>
      <c r="C735" s="356"/>
      <c r="D735" s="356"/>
      <c r="E735" s="356"/>
      <c r="F735" s="355"/>
      <c r="G735" s="356"/>
      <c r="H735" s="356"/>
      <c r="I735" s="355"/>
      <c r="J735" s="356"/>
      <c r="K735" s="355"/>
      <c r="L735" s="356"/>
      <c r="M735" s="355"/>
      <c r="N735" s="356"/>
      <c r="O735" s="355"/>
      <c r="P735" s="356"/>
      <c r="Q735" s="355"/>
      <c r="R735" s="355"/>
      <c r="S735" s="355"/>
      <c r="T735" s="355"/>
      <c r="U735" s="355"/>
      <c r="V735" s="355"/>
      <c r="W735" s="355"/>
      <c r="X735" s="355"/>
      <c r="Y735" s="355"/>
      <c r="Z735" s="355"/>
      <c r="AA735" s="355"/>
      <c r="AB735" s="355"/>
      <c r="AC735" s="355"/>
      <c r="AD735" s="355"/>
      <c r="AE735" s="355"/>
      <c r="AF735" s="355"/>
      <c r="AG735" s="355"/>
      <c r="AH735" s="355"/>
      <c r="AI735" s="355"/>
      <c r="AJ735" s="355"/>
      <c r="AK735" s="355"/>
      <c r="AL735" s="355"/>
      <c r="AM735" s="355"/>
      <c r="AN735" s="355"/>
      <c r="AO735" s="355"/>
      <c r="AP735" s="355"/>
      <c r="AQ735" s="355"/>
      <c r="AR735" s="355"/>
      <c r="AS735" s="355"/>
      <c r="AT735" s="356"/>
      <c r="AU735" s="356"/>
      <c r="AV735" s="355"/>
      <c r="AW735" s="355"/>
      <c r="AX735" s="356"/>
      <c r="AY735" s="357"/>
      <c r="AZ735" s="357"/>
      <c r="BA735" s="357"/>
      <c r="BB735" s="358"/>
      <c r="BC735" s="357"/>
      <c r="BD735" s="357"/>
      <c r="BE735" s="358"/>
      <c r="BF735" s="357"/>
      <c r="BG735" s="357"/>
      <c r="BH735" s="357"/>
      <c r="BI735" s="357"/>
      <c r="BJ735" s="357"/>
      <c r="BK735" s="357"/>
      <c r="BL735" s="357"/>
      <c r="BM735" s="358"/>
      <c r="BN735" s="358"/>
      <c r="BO735" s="358"/>
      <c r="BP735" s="358"/>
      <c r="BQ735" s="358"/>
      <c r="BR735" s="358"/>
      <c r="BS735" s="358"/>
      <c r="BT735" s="358"/>
      <c r="BU735" s="358"/>
      <c r="BV735" s="358"/>
      <c r="BW735" s="358"/>
      <c r="BX735" s="355"/>
    </row>
    <row r="736" spans="1:76" ht="19.5" customHeight="1">
      <c r="A736" s="356"/>
      <c r="B736" s="356"/>
      <c r="C736" s="356"/>
      <c r="D736" s="356"/>
      <c r="E736" s="356"/>
      <c r="F736" s="355"/>
      <c r="G736" s="356"/>
      <c r="H736" s="356"/>
      <c r="I736" s="355"/>
      <c r="J736" s="356"/>
      <c r="K736" s="355"/>
      <c r="L736" s="356"/>
      <c r="M736" s="355"/>
      <c r="N736" s="356"/>
      <c r="O736" s="355"/>
      <c r="P736" s="356"/>
      <c r="Q736" s="355"/>
      <c r="R736" s="355"/>
      <c r="S736" s="355"/>
      <c r="T736" s="355"/>
      <c r="U736" s="355"/>
      <c r="V736" s="355"/>
      <c r="W736" s="355"/>
      <c r="X736" s="355"/>
      <c r="Y736" s="355"/>
      <c r="Z736" s="355"/>
      <c r="AA736" s="355"/>
      <c r="AB736" s="355"/>
      <c r="AC736" s="355"/>
      <c r="AD736" s="355"/>
      <c r="AE736" s="355"/>
      <c r="AF736" s="355"/>
      <c r="AG736" s="355"/>
      <c r="AH736" s="355"/>
      <c r="AI736" s="355"/>
      <c r="AJ736" s="355"/>
      <c r="AK736" s="355"/>
      <c r="AL736" s="355"/>
      <c r="AM736" s="355"/>
      <c r="AN736" s="355"/>
      <c r="AO736" s="355"/>
      <c r="AP736" s="355"/>
      <c r="AQ736" s="355"/>
      <c r="AR736" s="355"/>
      <c r="AS736" s="355"/>
      <c r="AT736" s="356"/>
      <c r="AU736" s="356"/>
      <c r="AV736" s="355"/>
      <c r="AW736" s="355"/>
      <c r="AX736" s="356"/>
      <c r="AY736" s="357"/>
      <c r="AZ736" s="357"/>
      <c r="BA736" s="357"/>
      <c r="BB736" s="358"/>
      <c r="BC736" s="357"/>
      <c r="BD736" s="357"/>
      <c r="BE736" s="358"/>
      <c r="BF736" s="357"/>
      <c r="BG736" s="357"/>
      <c r="BH736" s="357"/>
      <c r="BI736" s="357"/>
      <c r="BJ736" s="357"/>
      <c r="BK736" s="357"/>
      <c r="BL736" s="357"/>
      <c r="BM736" s="358"/>
      <c r="BN736" s="358"/>
      <c r="BO736" s="358"/>
      <c r="BP736" s="358"/>
      <c r="BQ736" s="358"/>
      <c r="BR736" s="358"/>
      <c r="BS736" s="358"/>
      <c r="BT736" s="358"/>
      <c r="BU736" s="358"/>
      <c r="BV736" s="358"/>
      <c r="BW736" s="358"/>
      <c r="BX736" s="355"/>
    </row>
    <row r="737" spans="1:76" ht="19.5" customHeight="1">
      <c r="A737" s="356"/>
      <c r="B737" s="356"/>
      <c r="C737" s="356"/>
      <c r="D737" s="356"/>
      <c r="E737" s="356"/>
      <c r="F737" s="355"/>
      <c r="G737" s="356"/>
      <c r="H737" s="356"/>
      <c r="I737" s="355"/>
      <c r="J737" s="356"/>
      <c r="K737" s="355"/>
      <c r="L737" s="356"/>
      <c r="M737" s="355"/>
      <c r="N737" s="356"/>
      <c r="O737" s="355"/>
      <c r="P737" s="356"/>
      <c r="Q737" s="355"/>
      <c r="R737" s="355"/>
      <c r="S737" s="355"/>
      <c r="T737" s="355"/>
      <c r="U737" s="355"/>
      <c r="V737" s="355"/>
      <c r="W737" s="355"/>
      <c r="X737" s="355"/>
      <c r="Y737" s="355"/>
      <c r="Z737" s="355"/>
      <c r="AA737" s="355"/>
      <c r="AB737" s="355"/>
      <c r="AC737" s="355"/>
      <c r="AD737" s="355"/>
      <c r="AE737" s="355"/>
      <c r="AF737" s="355"/>
      <c r="AG737" s="355"/>
      <c r="AH737" s="355"/>
      <c r="AI737" s="355"/>
      <c r="AJ737" s="355"/>
      <c r="AK737" s="355"/>
      <c r="AL737" s="355"/>
      <c r="AM737" s="355"/>
      <c r="AN737" s="355"/>
      <c r="AO737" s="355"/>
      <c r="AP737" s="355"/>
      <c r="AQ737" s="355"/>
      <c r="AR737" s="355"/>
      <c r="AS737" s="355"/>
      <c r="AT737" s="356"/>
      <c r="AU737" s="356"/>
      <c r="AV737" s="355"/>
      <c r="AW737" s="355"/>
      <c r="AX737" s="356"/>
      <c r="AY737" s="357"/>
      <c r="AZ737" s="357"/>
      <c r="BA737" s="357"/>
      <c r="BB737" s="358"/>
      <c r="BC737" s="357"/>
      <c r="BD737" s="357"/>
      <c r="BE737" s="358"/>
      <c r="BF737" s="357"/>
      <c r="BG737" s="357"/>
      <c r="BH737" s="357"/>
      <c r="BI737" s="357"/>
      <c r="BJ737" s="357"/>
      <c r="BK737" s="357"/>
      <c r="BL737" s="357"/>
      <c r="BM737" s="358"/>
      <c r="BN737" s="358"/>
      <c r="BO737" s="358"/>
      <c r="BP737" s="358"/>
      <c r="BQ737" s="358"/>
      <c r="BR737" s="358"/>
      <c r="BS737" s="358"/>
      <c r="BT737" s="358"/>
      <c r="BU737" s="358"/>
      <c r="BV737" s="358"/>
      <c r="BW737" s="358"/>
      <c r="BX737" s="355"/>
    </row>
    <row r="738" spans="1:76" ht="19.5" customHeight="1">
      <c r="A738" s="356"/>
      <c r="B738" s="356"/>
      <c r="C738" s="356"/>
      <c r="D738" s="356"/>
      <c r="E738" s="356"/>
      <c r="F738" s="355"/>
      <c r="G738" s="356"/>
      <c r="H738" s="356"/>
      <c r="I738" s="355"/>
      <c r="J738" s="356"/>
      <c r="K738" s="355"/>
      <c r="L738" s="356"/>
      <c r="M738" s="355"/>
      <c r="N738" s="356"/>
      <c r="O738" s="355"/>
      <c r="P738" s="356"/>
      <c r="Q738" s="355"/>
      <c r="R738" s="355"/>
      <c r="S738" s="355"/>
      <c r="T738" s="355"/>
      <c r="U738" s="355"/>
      <c r="V738" s="355"/>
      <c r="W738" s="355"/>
      <c r="X738" s="355"/>
      <c r="Y738" s="355"/>
      <c r="Z738" s="355"/>
      <c r="AA738" s="355"/>
      <c r="AB738" s="355"/>
      <c r="AC738" s="355"/>
      <c r="AD738" s="355"/>
      <c r="AE738" s="355"/>
      <c r="AF738" s="355"/>
      <c r="AG738" s="355"/>
      <c r="AH738" s="355"/>
      <c r="AI738" s="355"/>
      <c r="AJ738" s="355"/>
      <c r="AK738" s="355"/>
      <c r="AL738" s="355"/>
      <c r="AM738" s="355"/>
      <c r="AN738" s="355"/>
      <c r="AO738" s="355"/>
      <c r="AP738" s="355"/>
      <c r="AQ738" s="355"/>
      <c r="AR738" s="355"/>
      <c r="AS738" s="355"/>
      <c r="AT738" s="356"/>
      <c r="AU738" s="356"/>
      <c r="AV738" s="355"/>
      <c r="AW738" s="355"/>
      <c r="AX738" s="356"/>
      <c r="AY738" s="357"/>
      <c r="AZ738" s="357"/>
      <c r="BA738" s="357"/>
      <c r="BB738" s="358"/>
      <c r="BC738" s="357"/>
      <c r="BD738" s="357"/>
      <c r="BE738" s="358"/>
      <c r="BF738" s="357"/>
      <c r="BG738" s="357"/>
      <c r="BH738" s="357"/>
      <c r="BI738" s="357"/>
      <c r="BJ738" s="357"/>
      <c r="BK738" s="357"/>
      <c r="BL738" s="357"/>
      <c r="BM738" s="358"/>
      <c r="BN738" s="358"/>
      <c r="BO738" s="358"/>
      <c r="BP738" s="358"/>
      <c r="BQ738" s="358"/>
      <c r="BR738" s="358"/>
      <c r="BS738" s="358"/>
      <c r="BT738" s="358"/>
      <c r="BU738" s="358"/>
      <c r="BV738" s="358"/>
      <c r="BW738" s="358"/>
      <c r="BX738" s="355"/>
    </row>
    <row r="739" spans="1:76" ht="19.5" customHeight="1">
      <c r="A739" s="356"/>
      <c r="B739" s="356"/>
      <c r="C739" s="356"/>
      <c r="D739" s="356"/>
      <c r="E739" s="356"/>
      <c r="F739" s="355"/>
      <c r="G739" s="356"/>
      <c r="H739" s="356"/>
      <c r="I739" s="355"/>
      <c r="J739" s="356"/>
      <c r="K739" s="355"/>
      <c r="L739" s="356"/>
      <c r="M739" s="355"/>
      <c r="N739" s="356"/>
      <c r="O739" s="355"/>
      <c r="P739" s="356"/>
      <c r="Q739" s="355"/>
      <c r="R739" s="355"/>
      <c r="S739" s="355"/>
      <c r="T739" s="355"/>
      <c r="U739" s="355"/>
      <c r="V739" s="355"/>
      <c r="W739" s="355"/>
      <c r="X739" s="355"/>
      <c r="Y739" s="355"/>
      <c r="Z739" s="355"/>
      <c r="AA739" s="355"/>
      <c r="AB739" s="355"/>
      <c r="AC739" s="355"/>
      <c r="AD739" s="355"/>
      <c r="AE739" s="355"/>
      <c r="AF739" s="355"/>
      <c r="AG739" s="355"/>
      <c r="AH739" s="355"/>
      <c r="AI739" s="355"/>
      <c r="AJ739" s="355"/>
      <c r="AK739" s="355"/>
      <c r="AL739" s="355"/>
      <c r="AM739" s="355"/>
      <c r="AN739" s="355"/>
      <c r="AO739" s="355"/>
      <c r="AP739" s="355"/>
      <c r="AQ739" s="355"/>
      <c r="AR739" s="355"/>
      <c r="AS739" s="355"/>
      <c r="AT739" s="356"/>
      <c r="AU739" s="356"/>
      <c r="AV739" s="355"/>
      <c r="AW739" s="355"/>
      <c r="AX739" s="356"/>
      <c r="AY739" s="357"/>
      <c r="AZ739" s="357"/>
      <c r="BA739" s="357"/>
      <c r="BB739" s="358"/>
      <c r="BC739" s="357"/>
      <c r="BD739" s="357"/>
      <c r="BE739" s="358"/>
      <c r="BF739" s="357"/>
      <c r="BG739" s="357"/>
      <c r="BH739" s="357"/>
      <c r="BI739" s="357"/>
      <c r="BJ739" s="357"/>
      <c r="BK739" s="357"/>
      <c r="BL739" s="357"/>
      <c r="BM739" s="358"/>
      <c r="BN739" s="358"/>
      <c r="BO739" s="358"/>
      <c r="BP739" s="358"/>
      <c r="BQ739" s="358"/>
      <c r="BR739" s="358"/>
      <c r="BS739" s="358"/>
      <c r="BT739" s="358"/>
      <c r="BU739" s="358"/>
      <c r="BV739" s="358"/>
      <c r="BW739" s="358"/>
      <c r="BX739" s="355"/>
    </row>
    <row r="740" spans="1:76" ht="19.5" customHeight="1">
      <c r="A740" s="356"/>
      <c r="B740" s="356"/>
      <c r="C740" s="356"/>
      <c r="D740" s="356"/>
      <c r="E740" s="356"/>
      <c r="F740" s="355"/>
      <c r="G740" s="356"/>
      <c r="H740" s="356"/>
      <c r="I740" s="355"/>
      <c r="J740" s="356"/>
      <c r="K740" s="355"/>
      <c r="L740" s="356"/>
      <c r="M740" s="355"/>
      <c r="N740" s="356"/>
      <c r="O740" s="355"/>
      <c r="P740" s="356"/>
      <c r="Q740" s="355"/>
      <c r="R740" s="355"/>
      <c r="S740" s="355"/>
      <c r="T740" s="355"/>
      <c r="U740" s="355"/>
      <c r="V740" s="355"/>
      <c r="W740" s="355"/>
      <c r="X740" s="355"/>
      <c r="Y740" s="355"/>
      <c r="Z740" s="355"/>
      <c r="AA740" s="355"/>
      <c r="AB740" s="355"/>
      <c r="AC740" s="355"/>
      <c r="AD740" s="355"/>
      <c r="AE740" s="355"/>
      <c r="AF740" s="355"/>
      <c r="AG740" s="355"/>
      <c r="AH740" s="355"/>
      <c r="AI740" s="355"/>
      <c r="AJ740" s="355"/>
      <c r="AK740" s="355"/>
      <c r="AL740" s="355"/>
      <c r="AM740" s="355"/>
      <c r="AN740" s="355"/>
      <c r="AO740" s="355"/>
      <c r="AP740" s="355"/>
      <c r="AQ740" s="355"/>
      <c r="AR740" s="355"/>
      <c r="AS740" s="355"/>
      <c r="AT740" s="356"/>
      <c r="AU740" s="356"/>
      <c r="AV740" s="355"/>
      <c r="AW740" s="355"/>
      <c r="AX740" s="356"/>
      <c r="AY740" s="357"/>
      <c r="AZ740" s="357"/>
      <c r="BA740" s="357"/>
      <c r="BB740" s="358"/>
      <c r="BC740" s="357"/>
      <c r="BD740" s="357"/>
      <c r="BE740" s="358"/>
      <c r="BF740" s="357"/>
      <c r="BG740" s="357"/>
      <c r="BH740" s="357"/>
      <c r="BI740" s="357"/>
      <c r="BJ740" s="357"/>
      <c r="BK740" s="357"/>
      <c r="BL740" s="357"/>
      <c r="BM740" s="358"/>
      <c r="BN740" s="358"/>
      <c r="BO740" s="358"/>
      <c r="BP740" s="358"/>
      <c r="BQ740" s="358"/>
      <c r="BR740" s="358"/>
      <c r="BS740" s="358"/>
      <c r="BT740" s="358"/>
      <c r="BU740" s="358"/>
      <c r="BV740" s="358"/>
      <c r="BW740" s="358"/>
      <c r="BX740" s="355"/>
    </row>
    <row r="741" spans="1:76" ht="19.5" customHeight="1">
      <c r="A741" s="356"/>
      <c r="B741" s="356"/>
      <c r="C741" s="356"/>
      <c r="D741" s="356"/>
      <c r="E741" s="356"/>
      <c r="F741" s="355"/>
      <c r="G741" s="356"/>
      <c r="H741" s="356"/>
      <c r="I741" s="355"/>
      <c r="J741" s="356"/>
      <c r="K741" s="355"/>
      <c r="L741" s="356"/>
      <c r="M741" s="355"/>
      <c r="N741" s="356"/>
      <c r="O741" s="355"/>
      <c r="P741" s="356"/>
      <c r="Q741" s="355"/>
      <c r="R741" s="355"/>
      <c r="S741" s="355"/>
      <c r="T741" s="355"/>
      <c r="U741" s="355"/>
      <c r="V741" s="355"/>
      <c r="W741" s="355"/>
      <c r="X741" s="355"/>
      <c r="Y741" s="355"/>
      <c r="Z741" s="355"/>
      <c r="AA741" s="355"/>
      <c r="AB741" s="355"/>
      <c r="AC741" s="355"/>
      <c r="AD741" s="355"/>
      <c r="AE741" s="355"/>
      <c r="AF741" s="355"/>
      <c r="AG741" s="355"/>
      <c r="AH741" s="355"/>
      <c r="AI741" s="355"/>
      <c r="AJ741" s="355"/>
      <c r="AK741" s="355"/>
      <c r="AL741" s="355"/>
      <c r="AM741" s="355"/>
      <c r="AN741" s="355"/>
      <c r="AO741" s="355"/>
      <c r="AP741" s="355"/>
      <c r="AQ741" s="355"/>
      <c r="AR741" s="355"/>
      <c r="AS741" s="355"/>
      <c r="AT741" s="356"/>
      <c r="AU741" s="356"/>
      <c r="AV741" s="355"/>
      <c r="AW741" s="355"/>
      <c r="AX741" s="356"/>
      <c r="AY741" s="357"/>
      <c r="AZ741" s="357"/>
      <c r="BA741" s="357"/>
      <c r="BB741" s="358"/>
      <c r="BC741" s="357"/>
      <c r="BD741" s="357"/>
      <c r="BE741" s="358"/>
      <c r="BF741" s="357"/>
      <c r="BG741" s="357"/>
      <c r="BH741" s="357"/>
      <c r="BI741" s="357"/>
      <c r="BJ741" s="357"/>
      <c r="BK741" s="357"/>
      <c r="BL741" s="357"/>
      <c r="BM741" s="358"/>
      <c r="BN741" s="358"/>
      <c r="BO741" s="358"/>
      <c r="BP741" s="358"/>
      <c r="BQ741" s="358"/>
      <c r="BR741" s="358"/>
      <c r="BS741" s="358"/>
      <c r="BT741" s="358"/>
      <c r="BU741" s="358"/>
      <c r="BV741" s="358"/>
      <c r="BW741" s="358"/>
      <c r="BX741" s="355"/>
    </row>
    <row r="742" spans="1:76" ht="19.5" customHeight="1">
      <c r="A742" s="356"/>
      <c r="B742" s="356"/>
      <c r="C742" s="356"/>
      <c r="D742" s="356"/>
      <c r="E742" s="356"/>
      <c r="F742" s="355"/>
      <c r="G742" s="356"/>
      <c r="H742" s="356"/>
      <c r="I742" s="355"/>
      <c r="J742" s="356"/>
      <c r="K742" s="355"/>
      <c r="L742" s="356"/>
      <c r="M742" s="355"/>
      <c r="N742" s="356"/>
      <c r="O742" s="355"/>
      <c r="P742" s="356"/>
      <c r="Q742" s="355"/>
      <c r="R742" s="355"/>
      <c r="S742" s="355"/>
      <c r="T742" s="355"/>
      <c r="U742" s="355"/>
      <c r="V742" s="355"/>
      <c r="W742" s="355"/>
      <c r="X742" s="355"/>
      <c r="Y742" s="355"/>
      <c r="Z742" s="355"/>
      <c r="AA742" s="355"/>
      <c r="AB742" s="355"/>
      <c r="AC742" s="355"/>
      <c r="AD742" s="355"/>
      <c r="AE742" s="355"/>
      <c r="AF742" s="355"/>
      <c r="AG742" s="355"/>
      <c r="AH742" s="355"/>
      <c r="AI742" s="355"/>
      <c r="AJ742" s="355"/>
      <c r="AK742" s="355"/>
      <c r="AL742" s="355"/>
      <c r="AM742" s="355"/>
      <c r="AN742" s="355"/>
      <c r="AO742" s="355"/>
      <c r="AP742" s="355"/>
      <c r="AQ742" s="355"/>
      <c r="AR742" s="355"/>
      <c r="AS742" s="355"/>
      <c r="AT742" s="356"/>
      <c r="AU742" s="356"/>
      <c r="AV742" s="355"/>
      <c r="AW742" s="355"/>
      <c r="AX742" s="356"/>
      <c r="AY742" s="357"/>
      <c r="AZ742" s="357"/>
      <c r="BA742" s="357"/>
      <c r="BB742" s="358"/>
      <c r="BC742" s="357"/>
      <c r="BD742" s="357"/>
      <c r="BE742" s="358"/>
      <c r="BF742" s="357"/>
      <c r="BG742" s="357"/>
      <c r="BH742" s="357"/>
      <c r="BI742" s="357"/>
      <c r="BJ742" s="357"/>
      <c r="BK742" s="357"/>
      <c r="BL742" s="357"/>
      <c r="BM742" s="358"/>
      <c r="BN742" s="358"/>
      <c r="BO742" s="358"/>
      <c r="BP742" s="358"/>
      <c r="BQ742" s="358"/>
      <c r="BR742" s="358"/>
      <c r="BS742" s="358"/>
      <c r="BT742" s="358"/>
      <c r="BU742" s="358"/>
      <c r="BV742" s="358"/>
      <c r="BW742" s="358"/>
      <c r="BX742" s="355"/>
    </row>
    <row r="743" spans="1:76" ht="19.5" customHeight="1">
      <c r="A743" s="356"/>
      <c r="B743" s="356"/>
      <c r="C743" s="356"/>
      <c r="D743" s="356"/>
      <c r="E743" s="356"/>
      <c r="F743" s="355"/>
      <c r="G743" s="356"/>
      <c r="H743" s="356"/>
      <c r="I743" s="355"/>
      <c r="J743" s="356"/>
      <c r="K743" s="355"/>
      <c r="L743" s="356"/>
      <c r="M743" s="355"/>
      <c r="N743" s="356"/>
      <c r="O743" s="355"/>
      <c r="P743" s="356"/>
      <c r="Q743" s="355"/>
      <c r="R743" s="355"/>
      <c r="S743" s="355"/>
      <c r="T743" s="355"/>
      <c r="U743" s="355"/>
      <c r="V743" s="355"/>
      <c r="W743" s="355"/>
      <c r="X743" s="355"/>
      <c r="Y743" s="355"/>
      <c r="Z743" s="355"/>
      <c r="AA743" s="355"/>
      <c r="AB743" s="355"/>
      <c r="AC743" s="355"/>
      <c r="AD743" s="355"/>
      <c r="AE743" s="355"/>
      <c r="AF743" s="355"/>
      <c r="AG743" s="355"/>
      <c r="AH743" s="355"/>
      <c r="AI743" s="355"/>
      <c r="AJ743" s="355"/>
      <c r="AK743" s="355"/>
      <c r="AL743" s="355"/>
      <c r="AM743" s="355"/>
      <c r="AN743" s="355"/>
      <c r="AO743" s="355"/>
      <c r="AP743" s="355"/>
      <c r="AQ743" s="355"/>
      <c r="AR743" s="355"/>
      <c r="AS743" s="355"/>
      <c r="AT743" s="356"/>
      <c r="AU743" s="356"/>
      <c r="AV743" s="355"/>
      <c r="AW743" s="355"/>
      <c r="AX743" s="356"/>
      <c r="AY743" s="357"/>
      <c r="AZ743" s="357"/>
      <c r="BA743" s="357"/>
      <c r="BB743" s="358"/>
      <c r="BC743" s="357"/>
      <c r="BD743" s="357"/>
      <c r="BE743" s="358"/>
      <c r="BF743" s="357"/>
      <c r="BG743" s="357"/>
      <c r="BH743" s="357"/>
      <c r="BI743" s="357"/>
      <c r="BJ743" s="357"/>
      <c r="BK743" s="357"/>
      <c r="BL743" s="357"/>
      <c r="BM743" s="358"/>
      <c r="BN743" s="358"/>
      <c r="BO743" s="358"/>
      <c r="BP743" s="358"/>
      <c r="BQ743" s="358"/>
      <c r="BR743" s="358"/>
      <c r="BS743" s="358"/>
      <c r="BT743" s="358"/>
      <c r="BU743" s="358"/>
      <c r="BV743" s="358"/>
      <c r="BW743" s="358"/>
      <c r="BX743" s="355"/>
    </row>
    <row r="744" spans="1:76" ht="19.5" customHeight="1">
      <c r="A744" s="356"/>
      <c r="B744" s="356"/>
      <c r="C744" s="356"/>
      <c r="D744" s="356"/>
      <c r="E744" s="356"/>
      <c r="F744" s="355"/>
      <c r="G744" s="356"/>
      <c r="H744" s="356"/>
      <c r="I744" s="355"/>
      <c r="J744" s="356"/>
      <c r="K744" s="355"/>
      <c r="L744" s="356"/>
      <c r="M744" s="355"/>
      <c r="N744" s="356"/>
      <c r="O744" s="355"/>
      <c r="P744" s="356"/>
      <c r="Q744" s="355"/>
      <c r="R744" s="355"/>
      <c r="S744" s="355"/>
      <c r="T744" s="355"/>
      <c r="U744" s="355"/>
      <c r="V744" s="355"/>
      <c r="W744" s="355"/>
      <c r="X744" s="355"/>
      <c r="Y744" s="355"/>
      <c r="Z744" s="355"/>
      <c r="AA744" s="355"/>
      <c r="AB744" s="355"/>
      <c r="AC744" s="355"/>
      <c r="AD744" s="355"/>
      <c r="AE744" s="355"/>
      <c r="AF744" s="355"/>
      <c r="AG744" s="355"/>
      <c r="AH744" s="355"/>
      <c r="AI744" s="355"/>
      <c r="AJ744" s="355"/>
      <c r="AK744" s="355"/>
      <c r="AL744" s="355"/>
      <c r="AM744" s="355"/>
      <c r="AN744" s="355"/>
      <c r="AO744" s="355"/>
      <c r="AP744" s="355"/>
      <c r="AQ744" s="355"/>
      <c r="AR744" s="355"/>
      <c r="AS744" s="355"/>
      <c r="AT744" s="356"/>
      <c r="AU744" s="356"/>
      <c r="AV744" s="355"/>
      <c r="AW744" s="355"/>
      <c r="AX744" s="356"/>
      <c r="AY744" s="357"/>
      <c r="AZ744" s="357"/>
      <c r="BA744" s="357"/>
      <c r="BB744" s="358"/>
      <c r="BC744" s="357"/>
      <c r="BD744" s="357"/>
      <c r="BE744" s="358"/>
      <c r="BF744" s="357"/>
      <c r="BG744" s="357"/>
      <c r="BH744" s="357"/>
      <c r="BI744" s="357"/>
      <c r="BJ744" s="357"/>
      <c r="BK744" s="357"/>
      <c r="BL744" s="357"/>
      <c r="BM744" s="358"/>
      <c r="BN744" s="358"/>
      <c r="BO744" s="358"/>
      <c r="BP744" s="358"/>
      <c r="BQ744" s="358"/>
      <c r="BR744" s="358"/>
      <c r="BS744" s="358"/>
      <c r="BT744" s="358"/>
      <c r="BU744" s="358"/>
      <c r="BV744" s="358"/>
      <c r="BW744" s="358"/>
      <c r="BX744" s="355"/>
    </row>
    <row r="745" spans="1:76" ht="19.5" customHeight="1">
      <c r="A745" s="356"/>
      <c r="B745" s="356"/>
      <c r="C745" s="356"/>
      <c r="D745" s="356"/>
      <c r="E745" s="356"/>
      <c r="F745" s="355"/>
      <c r="G745" s="356"/>
      <c r="H745" s="356"/>
      <c r="I745" s="355"/>
      <c r="J745" s="356"/>
      <c r="K745" s="355"/>
      <c r="L745" s="356"/>
      <c r="M745" s="355"/>
      <c r="N745" s="356"/>
      <c r="O745" s="355"/>
      <c r="P745" s="356"/>
      <c r="Q745" s="355"/>
      <c r="R745" s="355"/>
      <c r="S745" s="355"/>
      <c r="T745" s="355"/>
      <c r="U745" s="355"/>
      <c r="V745" s="355"/>
      <c r="W745" s="355"/>
      <c r="X745" s="355"/>
      <c r="Y745" s="355"/>
      <c r="Z745" s="355"/>
      <c r="AA745" s="355"/>
      <c r="AB745" s="355"/>
      <c r="AC745" s="355"/>
      <c r="AD745" s="355"/>
      <c r="AE745" s="355"/>
      <c r="AF745" s="355"/>
      <c r="AG745" s="355"/>
      <c r="AH745" s="355"/>
      <c r="AI745" s="355"/>
      <c r="AJ745" s="355"/>
      <c r="AK745" s="355"/>
      <c r="AL745" s="355"/>
      <c r="AM745" s="355"/>
      <c r="AN745" s="355"/>
      <c r="AO745" s="355"/>
      <c r="AP745" s="355"/>
      <c r="AQ745" s="355"/>
      <c r="AR745" s="355"/>
      <c r="AS745" s="355"/>
      <c r="AT745" s="356"/>
      <c r="AU745" s="356"/>
      <c r="AV745" s="355"/>
      <c r="AW745" s="355"/>
      <c r="AX745" s="356"/>
      <c r="AY745" s="357"/>
      <c r="AZ745" s="357"/>
      <c r="BA745" s="357"/>
      <c r="BB745" s="358"/>
      <c r="BC745" s="357"/>
      <c r="BD745" s="357"/>
      <c r="BE745" s="358"/>
      <c r="BF745" s="357"/>
      <c r="BG745" s="357"/>
      <c r="BH745" s="357"/>
      <c r="BI745" s="357"/>
      <c r="BJ745" s="357"/>
      <c r="BK745" s="357"/>
      <c r="BL745" s="357"/>
      <c r="BM745" s="358"/>
      <c r="BN745" s="358"/>
      <c r="BO745" s="358"/>
      <c r="BP745" s="358"/>
      <c r="BQ745" s="358"/>
      <c r="BR745" s="358"/>
      <c r="BS745" s="358"/>
      <c r="BT745" s="358"/>
      <c r="BU745" s="358"/>
      <c r="BV745" s="358"/>
      <c r="BW745" s="358"/>
      <c r="BX745" s="355"/>
    </row>
    <row r="746" spans="1:76" ht="19.5" customHeight="1">
      <c r="A746" s="356"/>
      <c r="B746" s="356"/>
      <c r="C746" s="356"/>
      <c r="D746" s="356"/>
      <c r="E746" s="356"/>
      <c r="F746" s="355"/>
      <c r="G746" s="356"/>
      <c r="H746" s="356"/>
      <c r="I746" s="355"/>
      <c r="J746" s="356"/>
      <c r="K746" s="355"/>
      <c r="L746" s="356"/>
      <c r="M746" s="355"/>
      <c r="N746" s="356"/>
      <c r="O746" s="355"/>
      <c r="P746" s="356"/>
      <c r="Q746" s="355"/>
      <c r="R746" s="355"/>
      <c r="S746" s="355"/>
      <c r="T746" s="355"/>
      <c r="U746" s="355"/>
      <c r="V746" s="355"/>
      <c r="W746" s="355"/>
      <c r="X746" s="355"/>
      <c r="Y746" s="355"/>
      <c r="Z746" s="355"/>
      <c r="AA746" s="355"/>
      <c r="AB746" s="355"/>
      <c r="AC746" s="355"/>
      <c r="AD746" s="355"/>
      <c r="AE746" s="355"/>
      <c r="AF746" s="355"/>
      <c r="AG746" s="355"/>
      <c r="AH746" s="355"/>
      <c r="AI746" s="355"/>
      <c r="AJ746" s="355"/>
      <c r="AK746" s="355"/>
      <c r="AL746" s="355"/>
      <c r="AM746" s="355"/>
      <c r="AN746" s="355"/>
      <c r="AO746" s="355"/>
      <c r="AP746" s="355"/>
      <c r="AQ746" s="355"/>
      <c r="AR746" s="355"/>
      <c r="AS746" s="355"/>
      <c r="AT746" s="356"/>
      <c r="AU746" s="356"/>
      <c r="AV746" s="355"/>
      <c r="AW746" s="355"/>
      <c r="AX746" s="356"/>
      <c r="AY746" s="357"/>
      <c r="AZ746" s="357"/>
      <c r="BA746" s="357"/>
      <c r="BB746" s="358"/>
      <c r="BC746" s="357"/>
      <c r="BD746" s="357"/>
      <c r="BE746" s="358"/>
      <c r="BF746" s="357"/>
      <c r="BG746" s="357"/>
      <c r="BH746" s="357"/>
      <c r="BI746" s="357"/>
      <c r="BJ746" s="357"/>
      <c r="BK746" s="357"/>
      <c r="BL746" s="357"/>
      <c r="BM746" s="358"/>
      <c r="BN746" s="358"/>
      <c r="BO746" s="358"/>
      <c r="BP746" s="358"/>
      <c r="BQ746" s="358"/>
      <c r="BR746" s="358"/>
      <c r="BS746" s="358"/>
      <c r="BT746" s="358"/>
      <c r="BU746" s="358"/>
      <c r="BV746" s="358"/>
      <c r="BW746" s="358"/>
      <c r="BX746" s="355"/>
    </row>
    <row r="747" spans="1:76" ht="19.5" customHeight="1">
      <c r="A747" s="356"/>
      <c r="B747" s="356"/>
      <c r="C747" s="356"/>
      <c r="D747" s="356"/>
      <c r="E747" s="356"/>
      <c r="F747" s="355"/>
      <c r="G747" s="356"/>
      <c r="H747" s="356"/>
      <c r="I747" s="355"/>
      <c r="J747" s="356"/>
      <c r="K747" s="355"/>
      <c r="L747" s="356"/>
      <c r="M747" s="355"/>
      <c r="N747" s="356"/>
      <c r="O747" s="355"/>
      <c r="P747" s="356"/>
      <c r="Q747" s="355"/>
      <c r="R747" s="355"/>
      <c r="S747" s="355"/>
      <c r="T747" s="355"/>
      <c r="U747" s="355"/>
      <c r="V747" s="355"/>
      <c r="W747" s="355"/>
      <c r="X747" s="355"/>
      <c r="Y747" s="355"/>
      <c r="Z747" s="355"/>
      <c r="AA747" s="355"/>
      <c r="AB747" s="355"/>
      <c r="AC747" s="355"/>
      <c r="AD747" s="355"/>
      <c r="AE747" s="355"/>
      <c r="AF747" s="355"/>
      <c r="AG747" s="355"/>
      <c r="AH747" s="355"/>
      <c r="AI747" s="355"/>
      <c r="AJ747" s="355"/>
      <c r="AK747" s="355"/>
      <c r="AL747" s="355"/>
      <c r="AM747" s="355"/>
      <c r="AN747" s="355"/>
      <c r="AO747" s="355"/>
      <c r="AP747" s="355"/>
      <c r="AQ747" s="355"/>
      <c r="AR747" s="355"/>
      <c r="AS747" s="355"/>
      <c r="AT747" s="356"/>
      <c r="AU747" s="356"/>
      <c r="AV747" s="355"/>
      <c r="AW747" s="355"/>
      <c r="AX747" s="356"/>
      <c r="AY747" s="357"/>
      <c r="AZ747" s="357"/>
      <c r="BA747" s="357"/>
      <c r="BB747" s="358"/>
      <c r="BC747" s="357"/>
      <c r="BD747" s="357"/>
      <c r="BE747" s="358"/>
      <c r="BF747" s="357"/>
      <c r="BG747" s="357"/>
      <c r="BH747" s="357"/>
      <c r="BI747" s="357"/>
      <c r="BJ747" s="357"/>
      <c r="BK747" s="357"/>
      <c r="BL747" s="357"/>
      <c r="BM747" s="358"/>
      <c r="BN747" s="358"/>
      <c r="BO747" s="358"/>
      <c r="BP747" s="358"/>
      <c r="BQ747" s="358"/>
      <c r="BR747" s="358"/>
      <c r="BS747" s="358"/>
      <c r="BT747" s="358"/>
      <c r="BU747" s="358"/>
      <c r="BV747" s="358"/>
      <c r="BW747" s="358"/>
      <c r="BX747" s="355"/>
    </row>
    <row r="748" spans="1:76" ht="19.5" customHeight="1">
      <c r="A748" s="356"/>
      <c r="B748" s="356"/>
      <c r="C748" s="356"/>
      <c r="D748" s="356"/>
      <c r="E748" s="356"/>
      <c r="F748" s="355"/>
      <c r="G748" s="356"/>
      <c r="H748" s="356"/>
      <c r="I748" s="355"/>
      <c r="J748" s="356"/>
      <c r="K748" s="355"/>
      <c r="L748" s="356"/>
      <c r="M748" s="355"/>
      <c r="N748" s="356"/>
      <c r="O748" s="355"/>
      <c r="P748" s="356"/>
      <c r="Q748" s="355"/>
      <c r="R748" s="355"/>
      <c r="S748" s="355"/>
      <c r="T748" s="355"/>
      <c r="U748" s="355"/>
      <c r="V748" s="355"/>
      <c r="W748" s="355"/>
      <c r="X748" s="355"/>
      <c r="Y748" s="355"/>
      <c r="Z748" s="355"/>
      <c r="AA748" s="355"/>
      <c r="AB748" s="355"/>
      <c r="AC748" s="355"/>
      <c r="AD748" s="355"/>
      <c r="AE748" s="355"/>
      <c r="AF748" s="355"/>
      <c r="AG748" s="355"/>
      <c r="AH748" s="355"/>
      <c r="AI748" s="355"/>
      <c r="AJ748" s="355"/>
      <c r="AK748" s="355"/>
      <c r="AL748" s="355"/>
      <c r="AM748" s="355"/>
      <c r="AN748" s="355"/>
      <c r="AO748" s="355"/>
      <c r="AP748" s="355"/>
      <c r="AQ748" s="355"/>
      <c r="AR748" s="355"/>
      <c r="AS748" s="355"/>
      <c r="AT748" s="356"/>
      <c r="AU748" s="356"/>
      <c r="AV748" s="355"/>
      <c r="AW748" s="355"/>
      <c r="AX748" s="356"/>
      <c r="AY748" s="357"/>
      <c r="AZ748" s="357"/>
      <c r="BA748" s="357"/>
      <c r="BB748" s="358"/>
      <c r="BC748" s="357"/>
      <c r="BD748" s="357"/>
      <c r="BE748" s="358"/>
      <c r="BF748" s="357"/>
      <c r="BG748" s="357"/>
      <c r="BH748" s="357"/>
      <c r="BI748" s="357"/>
      <c r="BJ748" s="357"/>
      <c r="BK748" s="357"/>
      <c r="BL748" s="357"/>
      <c r="BM748" s="358"/>
      <c r="BN748" s="358"/>
      <c r="BO748" s="358"/>
      <c r="BP748" s="358"/>
      <c r="BQ748" s="358"/>
      <c r="BR748" s="358"/>
      <c r="BS748" s="358"/>
      <c r="BT748" s="358"/>
      <c r="BU748" s="358"/>
      <c r="BV748" s="358"/>
      <c r="BW748" s="358"/>
      <c r="BX748" s="355"/>
    </row>
    <row r="749" spans="1:76" ht="19.5" customHeight="1">
      <c r="A749" s="356"/>
      <c r="B749" s="356"/>
      <c r="C749" s="356"/>
      <c r="D749" s="356"/>
      <c r="E749" s="356"/>
      <c r="F749" s="355"/>
      <c r="G749" s="356"/>
      <c r="H749" s="356"/>
      <c r="I749" s="355"/>
      <c r="J749" s="356"/>
      <c r="K749" s="355"/>
      <c r="L749" s="356"/>
      <c r="M749" s="355"/>
      <c r="N749" s="356"/>
      <c r="O749" s="355"/>
      <c r="P749" s="356"/>
      <c r="Q749" s="355"/>
      <c r="R749" s="355"/>
      <c r="S749" s="355"/>
      <c r="T749" s="355"/>
      <c r="U749" s="355"/>
      <c r="V749" s="355"/>
      <c r="W749" s="355"/>
      <c r="X749" s="355"/>
      <c r="Y749" s="355"/>
      <c r="Z749" s="355"/>
      <c r="AA749" s="355"/>
      <c r="AB749" s="355"/>
      <c r="AC749" s="355"/>
      <c r="AD749" s="355"/>
      <c r="AE749" s="355"/>
      <c r="AF749" s="355"/>
      <c r="AG749" s="355"/>
      <c r="AH749" s="355"/>
      <c r="AI749" s="355"/>
      <c r="AJ749" s="355"/>
      <c r="AK749" s="355"/>
      <c r="AL749" s="355"/>
      <c r="AM749" s="355"/>
      <c r="AN749" s="355"/>
      <c r="AO749" s="355"/>
      <c r="AP749" s="355"/>
      <c r="AQ749" s="355"/>
      <c r="AR749" s="355"/>
      <c r="AS749" s="355"/>
      <c r="AT749" s="356"/>
      <c r="AU749" s="356"/>
      <c r="AV749" s="355"/>
      <c r="AW749" s="355"/>
      <c r="AX749" s="356"/>
      <c r="AY749" s="357"/>
      <c r="AZ749" s="357"/>
      <c r="BA749" s="357"/>
      <c r="BB749" s="358"/>
      <c r="BC749" s="357"/>
      <c r="BD749" s="357"/>
      <c r="BE749" s="358"/>
      <c r="BF749" s="357"/>
      <c r="BG749" s="357"/>
      <c r="BH749" s="357"/>
      <c r="BI749" s="357"/>
      <c r="BJ749" s="357"/>
      <c r="BK749" s="357"/>
      <c r="BL749" s="357"/>
      <c r="BM749" s="358"/>
      <c r="BN749" s="358"/>
      <c r="BO749" s="358"/>
      <c r="BP749" s="358"/>
      <c r="BQ749" s="358"/>
      <c r="BR749" s="358"/>
      <c r="BS749" s="358"/>
      <c r="BT749" s="358"/>
      <c r="BU749" s="358"/>
      <c r="BV749" s="358"/>
      <c r="BW749" s="358"/>
      <c r="BX749" s="355"/>
    </row>
    <row r="750" spans="1:76" ht="19.5" customHeight="1">
      <c r="A750" s="356"/>
      <c r="B750" s="356"/>
      <c r="C750" s="356"/>
      <c r="D750" s="356"/>
      <c r="E750" s="356"/>
      <c r="F750" s="355"/>
      <c r="G750" s="356"/>
      <c r="H750" s="356"/>
      <c r="I750" s="355"/>
      <c r="J750" s="356"/>
      <c r="K750" s="355"/>
      <c r="L750" s="356"/>
      <c r="M750" s="355"/>
      <c r="N750" s="356"/>
      <c r="O750" s="355"/>
      <c r="P750" s="356"/>
      <c r="Q750" s="355"/>
      <c r="R750" s="355"/>
      <c r="S750" s="355"/>
      <c r="T750" s="355"/>
      <c r="U750" s="355"/>
      <c r="V750" s="355"/>
      <c r="W750" s="355"/>
      <c r="X750" s="355"/>
      <c r="Y750" s="355"/>
      <c r="Z750" s="355"/>
      <c r="AA750" s="355"/>
      <c r="AB750" s="355"/>
      <c r="AC750" s="355"/>
      <c r="AD750" s="355"/>
      <c r="AE750" s="355"/>
      <c r="AF750" s="355"/>
      <c r="AG750" s="355"/>
      <c r="AH750" s="355"/>
      <c r="AI750" s="355"/>
      <c r="AJ750" s="355"/>
      <c r="AK750" s="355"/>
      <c r="AL750" s="355"/>
      <c r="AM750" s="355"/>
      <c r="AN750" s="355"/>
      <c r="AO750" s="355"/>
      <c r="AP750" s="355"/>
      <c r="AQ750" s="355"/>
      <c r="AR750" s="355"/>
      <c r="AS750" s="355"/>
      <c r="AT750" s="356"/>
      <c r="AU750" s="356"/>
      <c r="AV750" s="355"/>
      <c r="AW750" s="355"/>
      <c r="AX750" s="356"/>
      <c r="AY750" s="357"/>
      <c r="AZ750" s="357"/>
      <c r="BA750" s="357"/>
      <c r="BB750" s="358"/>
      <c r="BC750" s="357"/>
      <c r="BD750" s="357"/>
      <c r="BE750" s="358"/>
      <c r="BF750" s="357"/>
      <c r="BG750" s="357"/>
      <c r="BH750" s="357"/>
      <c r="BI750" s="357"/>
      <c r="BJ750" s="357"/>
      <c r="BK750" s="357"/>
      <c r="BL750" s="357"/>
      <c r="BM750" s="358"/>
      <c r="BN750" s="358"/>
      <c r="BO750" s="358"/>
      <c r="BP750" s="358"/>
      <c r="BQ750" s="358"/>
      <c r="BR750" s="358"/>
      <c r="BS750" s="358"/>
      <c r="BT750" s="358"/>
      <c r="BU750" s="358"/>
      <c r="BV750" s="358"/>
      <c r="BW750" s="358"/>
      <c r="BX750" s="355"/>
    </row>
    <row r="751" spans="1:76" ht="19.5" customHeight="1">
      <c r="A751" s="356"/>
      <c r="B751" s="356"/>
      <c r="C751" s="356"/>
      <c r="D751" s="356"/>
      <c r="E751" s="356"/>
      <c r="F751" s="355"/>
      <c r="G751" s="356"/>
      <c r="H751" s="356"/>
      <c r="I751" s="355"/>
      <c r="J751" s="356"/>
      <c r="K751" s="355"/>
      <c r="L751" s="356"/>
      <c r="M751" s="355"/>
      <c r="N751" s="356"/>
      <c r="O751" s="355"/>
      <c r="P751" s="356"/>
      <c r="Q751" s="355"/>
      <c r="R751" s="355"/>
      <c r="S751" s="355"/>
      <c r="T751" s="355"/>
      <c r="U751" s="355"/>
      <c r="V751" s="355"/>
      <c r="W751" s="355"/>
      <c r="X751" s="355"/>
      <c r="Y751" s="355"/>
      <c r="Z751" s="355"/>
      <c r="AA751" s="355"/>
      <c r="AB751" s="355"/>
      <c r="AC751" s="355"/>
      <c r="AD751" s="355"/>
      <c r="AE751" s="355"/>
      <c r="AF751" s="355"/>
      <c r="AG751" s="355"/>
      <c r="AH751" s="355"/>
      <c r="AI751" s="355"/>
      <c r="AJ751" s="355"/>
      <c r="AK751" s="355"/>
      <c r="AL751" s="355"/>
      <c r="AM751" s="355"/>
      <c r="AN751" s="355"/>
      <c r="AO751" s="355"/>
      <c r="AP751" s="355"/>
      <c r="AQ751" s="355"/>
      <c r="AR751" s="355"/>
      <c r="AS751" s="355"/>
      <c r="AT751" s="356"/>
      <c r="AU751" s="356"/>
      <c r="AV751" s="355"/>
      <c r="AW751" s="355"/>
      <c r="AX751" s="356"/>
      <c r="AY751" s="357"/>
      <c r="AZ751" s="357"/>
      <c r="BA751" s="357"/>
      <c r="BB751" s="358"/>
      <c r="BC751" s="357"/>
      <c r="BD751" s="357"/>
      <c r="BE751" s="358"/>
      <c r="BF751" s="357"/>
      <c r="BG751" s="357"/>
      <c r="BH751" s="357"/>
      <c r="BI751" s="357"/>
      <c r="BJ751" s="357"/>
      <c r="BK751" s="357"/>
      <c r="BL751" s="357"/>
      <c r="BM751" s="358"/>
      <c r="BN751" s="358"/>
      <c r="BO751" s="358"/>
      <c r="BP751" s="358"/>
      <c r="BQ751" s="358"/>
      <c r="BR751" s="358"/>
      <c r="BS751" s="358"/>
      <c r="BT751" s="358"/>
      <c r="BU751" s="358"/>
      <c r="BV751" s="358"/>
      <c r="BW751" s="358"/>
      <c r="BX751" s="355"/>
    </row>
    <row r="752" spans="1:76" ht="19.5" customHeight="1">
      <c r="A752" s="356"/>
      <c r="B752" s="356"/>
      <c r="C752" s="356"/>
      <c r="D752" s="356"/>
      <c r="E752" s="356"/>
      <c r="F752" s="355"/>
      <c r="G752" s="356"/>
      <c r="H752" s="356"/>
      <c r="I752" s="355"/>
      <c r="J752" s="356"/>
      <c r="K752" s="355"/>
      <c r="L752" s="356"/>
      <c r="M752" s="355"/>
      <c r="N752" s="356"/>
      <c r="O752" s="355"/>
      <c r="P752" s="356"/>
      <c r="Q752" s="355"/>
      <c r="R752" s="355"/>
      <c r="S752" s="355"/>
      <c r="T752" s="355"/>
      <c r="U752" s="355"/>
      <c r="V752" s="355"/>
      <c r="W752" s="355"/>
      <c r="X752" s="355"/>
      <c r="Y752" s="355"/>
      <c r="Z752" s="355"/>
      <c r="AA752" s="355"/>
      <c r="AB752" s="355"/>
      <c r="AC752" s="355"/>
      <c r="AD752" s="355"/>
      <c r="AE752" s="355"/>
      <c r="AF752" s="355"/>
      <c r="AG752" s="355"/>
      <c r="AH752" s="355"/>
      <c r="AI752" s="355"/>
      <c r="AJ752" s="355"/>
      <c r="AK752" s="355"/>
      <c r="AL752" s="355"/>
      <c r="AM752" s="355"/>
      <c r="AN752" s="355"/>
      <c r="AO752" s="355"/>
      <c r="AP752" s="355"/>
      <c r="AQ752" s="355"/>
      <c r="AR752" s="355"/>
      <c r="AS752" s="355"/>
      <c r="AT752" s="356"/>
      <c r="AU752" s="356"/>
      <c r="AV752" s="355"/>
      <c r="AW752" s="355"/>
      <c r="AX752" s="356"/>
      <c r="AY752" s="357"/>
      <c r="AZ752" s="357"/>
      <c r="BA752" s="357"/>
      <c r="BB752" s="358"/>
      <c r="BC752" s="357"/>
      <c r="BD752" s="357"/>
      <c r="BE752" s="358"/>
      <c r="BF752" s="357"/>
      <c r="BG752" s="357"/>
      <c r="BH752" s="357"/>
      <c r="BI752" s="357"/>
      <c r="BJ752" s="357"/>
      <c r="BK752" s="357"/>
      <c r="BL752" s="357"/>
      <c r="BM752" s="358"/>
      <c r="BN752" s="358"/>
      <c r="BO752" s="358"/>
      <c r="BP752" s="358"/>
      <c r="BQ752" s="358"/>
      <c r="BR752" s="358"/>
      <c r="BS752" s="358"/>
      <c r="BT752" s="358"/>
      <c r="BU752" s="358"/>
      <c r="BV752" s="358"/>
      <c r="BW752" s="358"/>
      <c r="BX752" s="355"/>
    </row>
    <row r="753" spans="1:76" ht="19.5" customHeight="1">
      <c r="A753" s="356"/>
      <c r="B753" s="356"/>
      <c r="C753" s="356"/>
      <c r="D753" s="356"/>
      <c r="E753" s="356"/>
      <c r="F753" s="355"/>
      <c r="G753" s="356"/>
      <c r="H753" s="356"/>
      <c r="I753" s="355"/>
      <c r="J753" s="356"/>
      <c r="K753" s="355"/>
      <c r="L753" s="356"/>
      <c r="M753" s="355"/>
      <c r="N753" s="356"/>
      <c r="O753" s="355"/>
      <c r="P753" s="356"/>
      <c r="Q753" s="355"/>
      <c r="R753" s="355"/>
      <c r="S753" s="355"/>
      <c r="T753" s="355"/>
      <c r="U753" s="355"/>
      <c r="V753" s="355"/>
      <c r="W753" s="355"/>
      <c r="X753" s="355"/>
      <c r="Y753" s="355"/>
      <c r="Z753" s="355"/>
      <c r="AA753" s="355"/>
      <c r="AB753" s="355"/>
      <c r="AC753" s="355"/>
      <c r="AD753" s="355"/>
      <c r="AE753" s="355"/>
      <c r="AF753" s="355"/>
      <c r="AG753" s="355"/>
      <c r="AH753" s="355"/>
      <c r="AI753" s="355"/>
      <c r="AJ753" s="355"/>
      <c r="AK753" s="355"/>
      <c r="AL753" s="355"/>
      <c r="AM753" s="355"/>
      <c r="AN753" s="355"/>
      <c r="AO753" s="355"/>
      <c r="AP753" s="355"/>
      <c r="AQ753" s="355"/>
      <c r="AR753" s="355"/>
      <c r="AS753" s="355"/>
      <c r="AT753" s="356"/>
      <c r="AU753" s="356"/>
      <c r="AV753" s="355"/>
      <c r="AW753" s="355"/>
      <c r="AX753" s="356"/>
      <c r="AY753" s="357"/>
      <c r="AZ753" s="357"/>
      <c r="BA753" s="357"/>
      <c r="BB753" s="358"/>
      <c r="BC753" s="357"/>
      <c r="BD753" s="357"/>
      <c r="BE753" s="358"/>
      <c r="BF753" s="357"/>
      <c r="BG753" s="357"/>
      <c r="BH753" s="357"/>
      <c r="BI753" s="357"/>
      <c r="BJ753" s="357"/>
      <c r="BK753" s="357"/>
      <c r="BL753" s="357"/>
      <c r="BM753" s="358"/>
      <c r="BN753" s="358"/>
      <c r="BO753" s="358"/>
      <c r="BP753" s="358"/>
      <c r="BQ753" s="358"/>
      <c r="BR753" s="358"/>
      <c r="BS753" s="358"/>
      <c r="BT753" s="358"/>
      <c r="BU753" s="358"/>
      <c r="BV753" s="358"/>
      <c r="BW753" s="358"/>
      <c r="BX753" s="355"/>
    </row>
    <row r="754" spans="1:76" ht="19.5" customHeight="1">
      <c r="A754" s="356"/>
      <c r="B754" s="356"/>
      <c r="C754" s="356"/>
      <c r="D754" s="356"/>
      <c r="E754" s="356"/>
      <c r="F754" s="355"/>
      <c r="G754" s="356"/>
      <c r="H754" s="356"/>
      <c r="I754" s="355"/>
      <c r="J754" s="356"/>
      <c r="K754" s="355"/>
      <c r="L754" s="356"/>
      <c r="M754" s="355"/>
      <c r="N754" s="356"/>
      <c r="O754" s="355"/>
      <c r="P754" s="356"/>
      <c r="Q754" s="355"/>
      <c r="R754" s="355"/>
      <c r="S754" s="355"/>
      <c r="T754" s="355"/>
      <c r="U754" s="355"/>
      <c r="V754" s="355"/>
      <c r="W754" s="355"/>
      <c r="X754" s="355"/>
      <c r="Y754" s="355"/>
      <c r="Z754" s="355"/>
      <c r="AA754" s="355"/>
      <c r="AB754" s="355"/>
      <c r="AC754" s="355"/>
      <c r="AD754" s="355"/>
      <c r="AE754" s="355"/>
      <c r="AF754" s="355"/>
      <c r="AG754" s="355"/>
      <c r="AH754" s="355"/>
      <c r="AI754" s="355"/>
      <c r="AJ754" s="355"/>
      <c r="AK754" s="355"/>
      <c r="AL754" s="355"/>
      <c r="AM754" s="355"/>
      <c r="AN754" s="355"/>
      <c r="AO754" s="355"/>
      <c r="AP754" s="355"/>
      <c r="AQ754" s="355"/>
      <c r="AR754" s="355"/>
      <c r="AS754" s="355"/>
      <c r="AT754" s="356"/>
      <c r="AU754" s="356"/>
      <c r="AV754" s="355"/>
      <c r="AW754" s="355"/>
      <c r="AX754" s="356"/>
      <c r="AY754" s="357"/>
      <c r="AZ754" s="357"/>
      <c r="BA754" s="357"/>
      <c r="BB754" s="358"/>
      <c r="BC754" s="357"/>
      <c r="BD754" s="357"/>
      <c r="BE754" s="358"/>
      <c r="BF754" s="357"/>
      <c r="BG754" s="357"/>
      <c r="BH754" s="357"/>
      <c r="BI754" s="357"/>
      <c r="BJ754" s="357"/>
      <c r="BK754" s="357"/>
      <c r="BL754" s="357"/>
      <c r="BM754" s="358"/>
      <c r="BN754" s="358"/>
      <c r="BO754" s="358"/>
      <c r="BP754" s="358"/>
      <c r="BQ754" s="358"/>
      <c r="BR754" s="358"/>
      <c r="BS754" s="358"/>
      <c r="BT754" s="358"/>
      <c r="BU754" s="358"/>
      <c r="BV754" s="358"/>
      <c r="BW754" s="358"/>
      <c r="BX754" s="355"/>
    </row>
    <row r="755" spans="1:76" ht="19.5" customHeight="1">
      <c r="A755" s="356"/>
      <c r="B755" s="356"/>
      <c r="C755" s="356"/>
      <c r="D755" s="356"/>
      <c r="E755" s="356"/>
      <c r="F755" s="355"/>
      <c r="G755" s="356"/>
      <c r="H755" s="356"/>
      <c r="I755" s="355"/>
      <c r="J755" s="356"/>
      <c r="K755" s="355"/>
      <c r="L755" s="356"/>
      <c r="M755" s="355"/>
      <c r="N755" s="356"/>
      <c r="O755" s="355"/>
      <c r="P755" s="356"/>
      <c r="Q755" s="355"/>
      <c r="R755" s="355"/>
      <c r="S755" s="355"/>
      <c r="T755" s="355"/>
      <c r="U755" s="355"/>
      <c r="V755" s="355"/>
      <c r="W755" s="355"/>
      <c r="X755" s="355"/>
      <c r="Y755" s="355"/>
      <c r="Z755" s="355"/>
      <c r="AA755" s="355"/>
      <c r="AB755" s="355"/>
      <c r="AC755" s="355"/>
      <c r="AD755" s="355"/>
      <c r="AE755" s="355"/>
      <c r="AF755" s="355"/>
      <c r="AG755" s="355"/>
      <c r="AH755" s="355"/>
      <c r="AI755" s="355"/>
      <c r="AJ755" s="355"/>
      <c r="AK755" s="355"/>
      <c r="AL755" s="355"/>
      <c r="AM755" s="355"/>
      <c r="AN755" s="355"/>
      <c r="AO755" s="355"/>
      <c r="AP755" s="355"/>
      <c r="AQ755" s="355"/>
      <c r="AR755" s="355"/>
      <c r="AS755" s="355"/>
      <c r="AT755" s="356"/>
      <c r="AU755" s="356"/>
      <c r="AV755" s="355"/>
      <c r="AW755" s="355"/>
      <c r="AX755" s="356"/>
      <c r="AY755" s="357"/>
      <c r="AZ755" s="357"/>
      <c r="BA755" s="357"/>
      <c r="BB755" s="358"/>
      <c r="BC755" s="357"/>
      <c r="BD755" s="357"/>
      <c r="BE755" s="358"/>
      <c r="BF755" s="357"/>
      <c r="BG755" s="357"/>
      <c r="BH755" s="357"/>
      <c r="BI755" s="357"/>
      <c r="BJ755" s="357"/>
      <c r="BK755" s="357"/>
      <c r="BL755" s="357"/>
      <c r="BM755" s="358"/>
      <c r="BN755" s="358"/>
      <c r="BO755" s="358"/>
      <c r="BP755" s="358"/>
      <c r="BQ755" s="358"/>
      <c r="BR755" s="358"/>
      <c r="BS755" s="358"/>
      <c r="BT755" s="358"/>
      <c r="BU755" s="358"/>
      <c r="BV755" s="358"/>
      <c r="BW755" s="358"/>
      <c r="BX755" s="355"/>
    </row>
    <row r="756" spans="1:76" ht="19.5" customHeight="1">
      <c r="A756" s="356"/>
      <c r="B756" s="356"/>
      <c r="C756" s="356"/>
      <c r="D756" s="356"/>
      <c r="E756" s="356"/>
      <c r="F756" s="355"/>
      <c r="G756" s="356"/>
      <c r="H756" s="356"/>
      <c r="I756" s="355"/>
      <c r="J756" s="356"/>
      <c r="K756" s="355"/>
      <c r="L756" s="356"/>
      <c r="M756" s="355"/>
      <c r="N756" s="356"/>
      <c r="O756" s="355"/>
      <c r="P756" s="356"/>
      <c r="Q756" s="355"/>
      <c r="R756" s="355"/>
      <c r="S756" s="355"/>
      <c r="T756" s="355"/>
      <c r="U756" s="355"/>
      <c r="V756" s="355"/>
      <c r="W756" s="355"/>
      <c r="X756" s="355"/>
      <c r="Y756" s="355"/>
      <c r="Z756" s="355"/>
      <c r="AA756" s="355"/>
      <c r="AB756" s="355"/>
      <c r="AC756" s="355"/>
      <c r="AD756" s="355"/>
      <c r="AE756" s="355"/>
      <c r="AF756" s="355"/>
      <c r="AG756" s="355"/>
      <c r="AH756" s="355"/>
      <c r="AI756" s="355"/>
      <c r="AJ756" s="355"/>
      <c r="AK756" s="355"/>
      <c r="AL756" s="355"/>
      <c r="AM756" s="355"/>
      <c r="AN756" s="355"/>
      <c r="AO756" s="355"/>
      <c r="AP756" s="355"/>
      <c r="AQ756" s="355"/>
      <c r="AR756" s="355"/>
      <c r="AS756" s="355"/>
      <c r="AT756" s="356"/>
      <c r="AU756" s="356"/>
      <c r="AV756" s="355"/>
      <c r="AW756" s="355"/>
      <c r="AX756" s="356"/>
      <c r="AY756" s="357"/>
      <c r="AZ756" s="357"/>
      <c r="BA756" s="357"/>
      <c r="BB756" s="358"/>
      <c r="BC756" s="357"/>
      <c r="BD756" s="357"/>
      <c r="BE756" s="358"/>
      <c r="BF756" s="357"/>
      <c r="BG756" s="357"/>
      <c r="BH756" s="357"/>
      <c r="BI756" s="357"/>
      <c r="BJ756" s="357"/>
      <c r="BK756" s="357"/>
      <c r="BL756" s="357"/>
      <c r="BM756" s="358"/>
      <c r="BN756" s="358"/>
      <c r="BO756" s="358"/>
      <c r="BP756" s="358"/>
      <c r="BQ756" s="358"/>
      <c r="BR756" s="358"/>
      <c r="BS756" s="358"/>
      <c r="BT756" s="358"/>
      <c r="BU756" s="358"/>
      <c r="BV756" s="358"/>
      <c r="BW756" s="358"/>
      <c r="BX756" s="355"/>
    </row>
    <row r="757" spans="1:76" ht="19.5" customHeight="1">
      <c r="A757" s="356"/>
      <c r="B757" s="356"/>
      <c r="C757" s="356"/>
      <c r="D757" s="356"/>
      <c r="E757" s="356"/>
      <c r="F757" s="355"/>
      <c r="G757" s="356"/>
      <c r="H757" s="356"/>
      <c r="I757" s="355"/>
      <c r="J757" s="356"/>
      <c r="K757" s="355"/>
      <c r="L757" s="356"/>
      <c r="M757" s="355"/>
      <c r="N757" s="356"/>
      <c r="O757" s="355"/>
      <c r="P757" s="356"/>
      <c r="Q757" s="355"/>
      <c r="R757" s="355"/>
      <c r="S757" s="355"/>
      <c r="T757" s="355"/>
      <c r="U757" s="355"/>
      <c r="V757" s="355"/>
      <c r="W757" s="355"/>
      <c r="X757" s="355"/>
      <c r="Y757" s="355"/>
      <c r="Z757" s="355"/>
      <c r="AA757" s="355"/>
      <c r="AB757" s="355"/>
      <c r="AC757" s="355"/>
      <c r="AD757" s="355"/>
      <c r="AE757" s="355"/>
      <c r="AF757" s="355"/>
      <c r="AG757" s="355"/>
      <c r="AH757" s="355"/>
      <c r="AI757" s="355"/>
      <c r="AJ757" s="355"/>
      <c r="AK757" s="355"/>
      <c r="AL757" s="355"/>
      <c r="AM757" s="355"/>
      <c r="AN757" s="355"/>
      <c r="AO757" s="355"/>
      <c r="AP757" s="355"/>
      <c r="AQ757" s="355"/>
      <c r="AR757" s="355"/>
      <c r="AS757" s="355"/>
      <c r="AT757" s="356"/>
      <c r="AU757" s="356"/>
      <c r="AV757" s="355"/>
      <c r="AW757" s="355"/>
      <c r="AX757" s="356"/>
      <c r="AY757" s="357"/>
      <c r="AZ757" s="357"/>
      <c r="BA757" s="357"/>
      <c r="BB757" s="358"/>
      <c r="BC757" s="357"/>
      <c r="BD757" s="357"/>
      <c r="BE757" s="358"/>
      <c r="BF757" s="357"/>
      <c r="BG757" s="357"/>
      <c r="BH757" s="357"/>
      <c r="BI757" s="357"/>
      <c r="BJ757" s="357"/>
      <c r="BK757" s="357"/>
      <c r="BL757" s="357"/>
      <c r="BM757" s="358"/>
      <c r="BN757" s="358"/>
      <c r="BO757" s="358"/>
      <c r="BP757" s="358"/>
      <c r="BQ757" s="358"/>
      <c r="BR757" s="358"/>
      <c r="BS757" s="358"/>
      <c r="BT757" s="358"/>
      <c r="BU757" s="358"/>
      <c r="BV757" s="358"/>
      <c r="BW757" s="358"/>
      <c r="BX757" s="355"/>
    </row>
    <row r="758" spans="1:76" ht="19.5" customHeight="1">
      <c r="A758" s="356"/>
      <c r="B758" s="356"/>
      <c r="C758" s="356"/>
      <c r="D758" s="356"/>
      <c r="E758" s="356"/>
      <c r="F758" s="355"/>
      <c r="G758" s="356"/>
      <c r="H758" s="356"/>
      <c r="I758" s="355"/>
      <c r="J758" s="356"/>
      <c r="K758" s="355"/>
      <c r="L758" s="356"/>
      <c r="M758" s="355"/>
      <c r="N758" s="356"/>
      <c r="O758" s="355"/>
      <c r="P758" s="356"/>
      <c r="Q758" s="355"/>
      <c r="R758" s="355"/>
      <c r="S758" s="355"/>
      <c r="T758" s="355"/>
      <c r="U758" s="355"/>
      <c r="V758" s="355"/>
      <c r="W758" s="355"/>
      <c r="X758" s="355"/>
      <c r="Y758" s="355"/>
      <c r="Z758" s="355"/>
      <c r="AA758" s="355"/>
      <c r="AB758" s="355"/>
      <c r="AC758" s="355"/>
      <c r="AD758" s="355"/>
      <c r="AE758" s="355"/>
      <c r="AF758" s="355"/>
      <c r="AG758" s="355"/>
      <c r="AH758" s="355"/>
      <c r="AI758" s="355"/>
      <c r="AJ758" s="355"/>
      <c r="AK758" s="355"/>
      <c r="AL758" s="355"/>
      <c r="AM758" s="355"/>
      <c r="AN758" s="355"/>
      <c r="AO758" s="355"/>
      <c r="AP758" s="355"/>
      <c r="AQ758" s="355"/>
      <c r="AR758" s="355"/>
      <c r="AS758" s="355"/>
      <c r="AT758" s="356"/>
      <c r="AU758" s="356"/>
      <c r="AV758" s="355"/>
      <c r="AW758" s="355"/>
      <c r="AX758" s="356"/>
      <c r="AY758" s="357"/>
      <c r="AZ758" s="357"/>
      <c r="BA758" s="357"/>
      <c r="BB758" s="358"/>
      <c r="BC758" s="357"/>
      <c r="BD758" s="357"/>
      <c r="BE758" s="358"/>
      <c r="BF758" s="357"/>
      <c r="BG758" s="357"/>
      <c r="BH758" s="357"/>
      <c r="BI758" s="357"/>
      <c r="BJ758" s="357"/>
      <c r="BK758" s="357"/>
      <c r="BL758" s="357"/>
      <c r="BM758" s="358"/>
      <c r="BN758" s="358"/>
      <c r="BO758" s="358"/>
      <c r="BP758" s="358"/>
      <c r="BQ758" s="358"/>
      <c r="BR758" s="358"/>
      <c r="BS758" s="358"/>
      <c r="BT758" s="358"/>
      <c r="BU758" s="358"/>
      <c r="BV758" s="358"/>
      <c r="BW758" s="358"/>
      <c r="BX758" s="355"/>
    </row>
    <row r="759" spans="1:76" ht="19.5" customHeight="1">
      <c r="A759" s="356"/>
      <c r="B759" s="356"/>
      <c r="C759" s="356"/>
      <c r="D759" s="356"/>
      <c r="E759" s="356"/>
      <c r="F759" s="355"/>
      <c r="G759" s="356"/>
      <c r="H759" s="356"/>
      <c r="I759" s="355"/>
      <c r="J759" s="356"/>
      <c r="K759" s="355"/>
      <c r="L759" s="356"/>
      <c r="M759" s="355"/>
      <c r="N759" s="356"/>
      <c r="O759" s="355"/>
      <c r="P759" s="356"/>
      <c r="Q759" s="355"/>
      <c r="R759" s="355"/>
      <c r="S759" s="355"/>
      <c r="T759" s="355"/>
      <c r="U759" s="355"/>
      <c r="V759" s="355"/>
      <c r="W759" s="355"/>
      <c r="X759" s="355"/>
      <c r="Y759" s="355"/>
      <c r="Z759" s="355"/>
      <c r="AA759" s="355"/>
      <c r="AB759" s="355"/>
      <c r="AC759" s="355"/>
      <c r="AD759" s="355"/>
      <c r="AE759" s="355"/>
      <c r="AF759" s="355"/>
      <c r="AG759" s="355"/>
      <c r="AH759" s="355"/>
      <c r="AI759" s="355"/>
      <c r="AJ759" s="355"/>
      <c r="AK759" s="355"/>
      <c r="AL759" s="355"/>
      <c r="AM759" s="355"/>
      <c r="AN759" s="355"/>
      <c r="AO759" s="355"/>
      <c r="AP759" s="355"/>
      <c r="AQ759" s="355"/>
      <c r="AR759" s="355"/>
      <c r="AS759" s="355"/>
      <c r="AT759" s="356"/>
      <c r="AU759" s="356"/>
      <c r="AV759" s="355"/>
      <c r="AW759" s="355"/>
      <c r="AX759" s="356"/>
      <c r="AY759" s="357"/>
      <c r="AZ759" s="357"/>
      <c r="BA759" s="357"/>
      <c r="BB759" s="358"/>
      <c r="BC759" s="357"/>
      <c r="BD759" s="357"/>
      <c r="BE759" s="358"/>
      <c r="BF759" s="357"/>
      <c r="BG759" s="357"/>
      <c r="BH759" s="357"/>
      <c r="BI759" s="357"/>
      <c r="BJ759" s="357"/>
      <c r="BK759" s="357"/>
      <c r="BL759" s="357"/>
      <c r="BM759" s="358"/>
      <c r="BN759" s="358"/>
      <c r="BO759" s="358"/>
      <c r="BP759" s="358"/>
      <c r="BQ759" s="358"/>
      <c r="BR759" s="358"/>
      <c r="BS759" s="358"/>
      <c r="BT759" s="358"/>
      <c r="BU759" s="358"/>
      <c r="BV759" s="358"/>
      <c r="BW759" s="358"/>
      <c r="BX759" s="355"/>
    </row>
    <row r="760" spans="1:76" ht="19.5" customHeight="1">
      <c r="A760" s="356"/>
      <c r="B760" s="356"/>
      <c r="C760" s="356"/>
      <c r="D760" s="356"/>
      <c r="E760" s="356"/>
      <c r="F760" s="355"/>
      <c r="G760" s="356"/>
      <c r="H760" s="356"/>
      <c r="I760" s="355"/>
      <c r="J760" s="356"/>
      <c r="K760" s="355"/>
      <c r="L760" s="356"/>
      <c r="M760" s="355"/>
      <c r="N760" s="356"/>
      <c r="O760" s="355"/>
      <c r="P760" s="356"/>
      <c r="Q760" s="355"/>
      <c r="R760" s="355"/>
      <c r="S760" s="355"/>
      <c r="T760" s="355"/>
      <c r="U760" s="355"/>
      <c r="V760" s="355"/>
      <c r="W760" s="355"/>
      <c r="X760" s="355"/>
      <c r="Y760" s="355"/>
      <c r="Z760" s="355"/>
      <c r="AA760" s="355"/>
      <c r="AB760" s="355"/>
      <c r="AC760" s="355"/>
      <c r="AD760" s="355"/>
      <c r="AE760" s="355"/>
      <c r="AF760" s="355"/>
      <c r="AG760" s="355"/>
      <c r="AH760" s="355"/>
      <c r="AI760" s="355"/>
      <c r="AJ760" s="355"/>
      <c r="AK760" s="355"/>
      <c r="AL760" s="355"/>
      <c r="AM760" s="355"/>
      <c r="AN760" s="355"/>
      <c r="AO760" s="355"/>
      <c r="AP760" s="355"/>
      <c r="AQ760" s="355"/>
      <c r="AR760" s="355"/>
      <c r="AS760" s="355"/>
      <c r="AT760" s="356"/>
      <c r="AU760" s="356"/>
      <c r="AV760" s="355"/>
      <c r="AW760" s="355"/>
      <c r="AX760" s="356"/>
      <c r="AY760" s="357"/>
      <c r="AZ760" s="357"/>
      <c r="BA760" s="357"/>
      <c r="BB760" s="358"/>
      <c r="BC760" s="357"/>
      <c r="BD760" s="357"/>
      <c r="BE760" s="358"/>
      <c r="BF760" s="357"/>
      <c r="BG760" s="357"/>
      <c r="BH760" s="357"/>
      <c r="BI760" s="357"/>
      <c r="BJ760" s="357"/>
      <c r="BK760" s="357"/>
      <c r="BL760" s="357"/>
      <c r="BM760" s="358"/>
      <c r="BN760" s="358"/>
      <c r="BO760" s="358"/>
      <c r="BP760" s="358"/>
      <c r="BQ760" s="358"/>
      <c r="BR760" s="358"/>
      <c r="BS760" s="358"/>
      <c r="BT760" s="358"/>
      <c r="BU760" s="358"/>
      <c r="BV760" s="358"/>
      <c r="BW760" s="358"/>
      <c r="BX760" s="355"/>
    </row>
    <row r="761" spans="1:76" ht="19.5" customHeight="1">
      <c r="A761" s="356"/>
      <c r="B761" s="356"/>
      <c r="C761" s="356"/>
      <c r="D761" s="356"/>
      <c r="E761" s="356"/>
      <c r="F761" s="355"/>
      <c r="G761" s="356"/>
      <c r="H761" s="356"/>
      <c r="I761" s="355"/>
      <c r="J761" s="356"/>
      <c r="K761" s="355"/>
      <c r="L761" s="356"/>
      <c r="M761" s="355"/>
      <c r="N761" s="356"/>
      <c r="O761" s="355"/>
      <c r="P761" s="356"/>
      <c r="Q761" s="355"/>
      <c r="R761" s="355"/>
      <c r="S761" s="355"/>
      <c r="T761" s="355"/>
      <c r="U761" s="355"/>
      <c r="V761" s="355"/>
      <c r="W761" s="355"/>
      <c r="X761" s="355"/>
      <c r="Y761" s="355"/>
      <c r="Z761" s="355"/>
      <c r="AA761" s="355"/>
      <c r="AB761" s="355"/>
      <c r="AC761" s="355"/>
      <c r="AD761" s="355"/>
      <c r="AE761" s="355"/>
      <c r="AF761" s="355"/>
      <c r="AG761" s="355"/>
      <c r="AH761" s="355"/>
      <c r="AI761" s="355"/>
      <c r="AJ761" s="355"/>
      <c r="AK761" s="355"/>
      <c r="AL761" s="355"/>
      <c r="AM761" s="355"/>
      <c r="AN761" s="355"/>
      <c r="AO761" s="355"/>
      <c r="AP761" s="355"/>
      <c r="AQ761" s="355"/>
      <c r="AR761" s="355"/>
      <c r="AS761" s="355"/>
      <c r="AT761" s="356"/>
      <c r="AU761" s="356"/>
      <c r="AV761" s="355"/>
      <c r="AW761" s="355"/>
      <c r="AX761" s="356"/>
      <c r="AY761" s="357"/>
      <c r="AZ761" s="357"/>
      <c r="BA761" s="357"/>
      <c r="BB761" s="358"/>
      <c r="BC761" s="357"/>
      <c r="BD761" s="357"/>
      <c r="BE761" s="358"/>
      <c r="BF761" s="357"/>
      <c r="BG761" s="357"/>
      <c r="BH761" s="357"/>
      <c r="BI761" s="357"/>
      <c r="BJ761" s="357"/>
      <c r="BK761" s="357"/>
      <c r="BL761" s="357"/>
      <c r="BM761" s="358"/>
      <c r="BN761" s="358"/>
      <c r="BO761" s="358"/>
      <c r="BP761" s="358"/>
      <c r="BQ761" s="358"/>
      <c r="BR761" s="358"/>
      <c r="BS761" s="358"/>
      <c r="BT761" s="358"/>
      <c r="BU761" s="358"/>
      <c r="BV761" s="358"/>
      <c r="BW761" s="358"/>
      <c r="BX761" s="355"/>
    </row>
    <row r="762" spans="1:76" ht="19.5" customHeight="1">
      <c r="A762" s="356"/>
      <c r="B762" s="356"/>
      <c r="C762" s="356"/>
      <c r="D762" s="356"/>
      <c r="E762" s="356"/>
      <c r="F762" s="355"/>
      <c r="G762" s="356"/>
      <c r="H762" s="356"/>
      <c r="I762" s="355"/>
      <c r="J762" s="356"/>
      <c r="K762" s="355"/>
      <c r="L762" s="356"/>
      <c r="M762" s="355"/>
      <c r="N762" s="356"/>
      <c r="O762" s="355"/>
      <c r="P762" s="356"/>
      <c r="Q762" s="355"/>
      <c r="R762" s="355"/>
      <c r="S762" s="355"/>
      <c r="T762" s="355"/>
      <c r="U762" s="355"/>
      <c r="V762" s="355"/>
      <c r="W762" s="355"/>
      <c r="X762" s="355"/>
      <c r="Y762" s="355"/>
      <c r="Z762" s="355"/>
      <c r="AA762" s="355"/>
      <c r="AB762" s="355"/>
      <c r="AC762" s="355"/>
      <c r="AD762" s="355"/>
      <c r="AE762" s="355"/>
      <c r="AF762" s="355"/>
      <c r="AG762" s="355"/>
      <c r="AH762" s="355"/>
      <c r="AI762" s="355"/>
      <c r="AJ762" s="355"/>
      <c r="AK762" s="355"/>
      <c r="AL762" s="355"/>
      <c r="AM762" s="355"/>
      <c r="AN762" s="355"/>
      <c r="AO762" s="355"/>
      <c r="AP762" s="355"/>
      <c r="AQ762" s="355"/>
      <c r="AR762" s="355"/>
      <c r="AS762" s="355"/>
      <c r="AT762" s="356"/>
      <c r="AU762" s="356"/>
      <c r="AV762" s="355"/>
      <c r="AW762" s="355"/>
      <c r="AX762" s="356"/>
      <c r="AY762" s="357"/>
      <c r="AZ762" s="357"/>
      <c r="BA762" s="357"/>
      <c r="BB762" s="358"/>
      <c r="BC762" s="357"/>
      <c r="BD762" s="357"/>
      <c r="BE762" s="358"/>
      <c r="BF762" s="357"/>
      <c r="BG762" s="357"/>
      <c r="BH762" s="357"/>
      <c r="BI762" s="357"/>
      <c r="BJ762" s="357"/>
      <c r="BK762" s="357"/>
      <c r="BL762" s="357"/>
      <c r="BM762" s="358"/>
      <c r="BN762" s="358"/>
      <c r="BO762" s="358"/>
      <c r="BP762" s="358"/>
      <c r="BQ762" s="358"/>
      <c r="BR762" s="358"/>
      <c r="BS762" s="358"/>
      <c r="BT762" s="358"/>
      <c r="BU762" s="358"/>
      <c r="BV762" s="358"/>
      <c r="BW762" s="358"/>
      <c r="BX762" s="355"/>
    </row>
    <row r="763" spans="1:76" ht="19.5" customHeight="1">
      <c r="A763" s="356"/>
      <c r="B763" s="356"/>
      <c r="C763" s="356"/>
      <c r="D763" s="356"/>
      <c r="E763" s="356"/>
      <c r="F763" s="355"/>
      <c r="G763" s="356"/>
      <c r="H763" s="356"/>
      <c r="I763" s="355"/>
      <c r="J763" s="356"/>
      <c r="K763" s="355"/>
      <c r="L763" s="356"/>
      <c r="M763" s="355"/>
      <c r="N763" s="356"/>
      <c r="O763" s="355"/>
      <c r="P763" s="356"/>
      <c r="Q763" s="355"/>
      <c r="R763" s="355"/>
      <c r="S763" s="355"/>
      <c r="T763" s="355"/>
      <c r="U763" s="355"/>
      <c r="V763" s="355"/>
      <c r="W763" s="355"/>
      <c r="X763" s="355"/>
      <c r="Y763" s="355"/>
      <c r="Z763" s="355"/>
      <c r="AA763" s="355"/>
      <c r="AB763" s="355"/>
      <c r="AC763" s="355"/>
      <c r="AD763" s="355"/>
      <c r="AE763" s="355"/>
      <c r="AF763" s="355"/>
      <c r="AG763" s="355"/>
      <c r="AH763" s="355"/>
      <c r="AI763" s="355"/>
      <c r="AJ763" s="355"/>
      <c r="AK763" s="355"/>
      <c r="AL763" s="355"/>
      <c r="AM763" s="355"/>
      <c r="AN763" s="355"/>
      <c r="AO763" s="355"/>
      <c r="AP763" s="355"/>
      <c r="AQ763" s="355"/>
      <c r="AR763" s="355"/>
      <c r="AS763" s="355"/>
      <c r="AT763" s="356"/>
      <c r="AU763" s="356"/>
      <c r="AV763" s="355"/>
      <c r="AW763" s="355"/>
      <c r="AX763" s="356"/>
      <c r="AY763" s="357"/>
      <c r="AZ763" s="357"/>
      <c r="BA763" s="357"/>
      <c r="BB763" s="358"/>
      <c r="BC763" s="357"/>
      <c r="BD763" s="357"/>
      <c r="BE763" s="358"/>
      <c r="BF763" s="357"/>
      <c r="BG763" s="357"/>
      <c r="BH763" s="357"/>
      <c r="BI763" s="357"/>
      <c r="BJ763" s="357"/>
      <c r="BK763" s="357"/>
      <c r="BL763" s="357"/>
      <c r="BM763" s="358"/>
      <c r="BN763" s="358"/>
      <c r="BO763" s="358"/>
      <c r="BP763" s="358"/>
      <c r="BQ763" s="358"/>
      <c r="BR763" s="358"/>
      <c r="BS763" s="358"/>
      <c r="BT763" s="358"/>
      <c r="BU763" s="358"/>
      <c r="BV763" s="358"/>
      <c r="BW763" s="358"/>
      <c r="BX763" s="355"/>
    </row>
    <row r="764" spans="1:76" ht="19.5" customHeight="1">
      <c r="A764" s="356"/>
      <c r="B764" s="356"/>
      <c r="C764" s="356"/>
      <c r="D764" s="356"/>
      <c r="E764" s="356"/>
      <c r="F764" s="355"/>
      <c r="G764" s="356"/>
      <c r="H764" s="356"/>
      <c r="I764" s="355"/>
      <c r="J764" s="356"/>
      <c r="K764" s="355"/>
      <c r="L764" s="356"/>
      <c r="M764" s="355"/>
      <c r="N764" s="356"/>
      <c r="O764" s="355"/>
      <c r="P764" s="356"/>
      <c r="Q764" s="355"/>
      <c r="R764" s="355"/>
      <c r="S764" s="355"/>
      <c r="T764" s="355"/>
      <c r="U764" s="355"/>
      <c r="V764" s="355"/>
      <c r="W764" s="355"/>
      <c r="X764" s="355"/>
      <c r="Y764" s="355"/>
      <c r="Z764" s="355"/>
      <c r="AA764" s="355"/>
      <c r="AB764" s="355"/>
      <c r="AC764" s="355"/>
      <c r="AD764" s="355"/>
      <c r="AE764" s="355"/>
      <c r="AF764" s="355"/>
      <c r="AG764" s="355"/>
      <c r="AH764" s="355"/>
      <c r="AI764" s="355"/>
      <c r="AJ764" s="355"/>
      <c r="AK764" s="355"/>
      <c r="AL764" s="355"/>
      <c r="AM764" s="355"/>
      <c r="AN764" s="355"/>
      <c r="AO764" s="355"/>
      <c r="AP764" s="355"/>
      <c r="AQ764" s="355"/>
      <c r="AR764" s="355"/>
      <c r="AS764" s="355"/>
      <c r="AT764" s="356"/>
      <c r="AU764" s="356"/>
      <c r="AV764" s="355"/>
      <c r="AW764" s="355"/>
      <c r="AX764" s="356"/>
      <c r="AY764" s="357"/>
      <c r="AZ764" s="357"/>
      <c r="BA764" s="357"/>
      <c r="BB764" s="358"/>
      <c r="BC764" s="357"/>
      <c r="BD764" s="357"/>
      <c r="BE764" s="358"/>
      <c r="BF764" s="357"/>
      <c r="BG764" s="357"/>
      <c r="BH764" s="357"/>
      <c r="BI764" s="357"/>
      <c r="BJ764" s="357"/>
      <c r="BK764" s="357"/>
      <c r="BL764" s="357"/>
      <c r="BM764" s="358"/>
      <c r="BN764" s="358"/>
      <c r="BO764" s="358"/>
      <c r="BP764" s="358"/>
      <c r="BQ764" s="358"/>
      <c r="BR764" s="358"/>
      <c r="BS764" s="358"/>
      <c r="BT764" s="358"/>
      <c r="BU764" s="358"/>
      <c r="BV764" s="358"/>
      <c r="BW764" s="358"/>
      <c r="BX764" s="355"/>
    </row>
    <row r="765" spans="1:76" ht="19.5" customHeight="1">
      <c r="A765" s="356"/>
      <c r="B765" s="356"/>
      <c r="C765" s="356"/>
      <c r="D765" s="356"/>
      <c r="E765" s="356"/>
      <c r="F765" s="355"/>
      <c r="G765" s="356"/>
      <c r="H765" s="356"/>
      <c r="I765" s="355"/>
      <c r="J765" s="356"/>
      <c r="K765" s="355"/>
      <c r="L765" s="356"/>
      <c r="M765" s="355"/>
      <c r="N765" s="356"/>
      <c r="O765" s="355"/>
      <c r="P765" s="356"/>
      <c r="Q765" s="355"/>
      <c r="R765" s="355"/>
      <c r="S765" s="355"/>
      <c r="T765" s="355"/>
      <c r="U765" s="355"/>
      <c r="V765" s="355"/>
      <c r="W765" s="355"/>
      <c r="X765" s="355"/>
      <c r="Y765" s="355"/>
      <c r="Z765" s="355"/>
      <c r="AA765" s="355"/>
      <c r="AB765" s="355"/>
      <c r="AC765" s="355"/>
      <c r="AD765" s="355"/>
      <c r="AE765" s="355"/>
      <c r="AF765" s="355"/>
      <c r="AG765" s="355"/>
      <c r="AH765" s="355"/>
      <c r="AI765" s="355"/>
      <c r="AJ765" s="355"/>
      <c r="AK765" s="355"/>
      <c r="AL765" s="355"/>
      <c r="AM765" s="355"/>
      <c r="AN765" s="355"/>
      <c r="AO765" s="355"/>
      <c r="AP765" s="355"/>
      <c r="AQ765" s="355"/>
      <c r="AR765" s="355"/>
      <c r="AS765" s="355"/>
      <c r="AT765" s="356"/>
      <c r="AU765" s="356"/>
      <c r="AV765" s="355"/>
      <c r="AW765" s="355"/>
      <c r="AX765" s="356"/>
      <c r="AY765" s="357"/>
      <c r="AZ765" s="357"/>
      <c r="BA765" s="357"/>
      <c r="BB765" s="358"/>
      <c r="BC765" s="357"/>
      <c r="BD765" s="357"/>
      <c r="BE765" s="358"/>
      <c r="BF765" s="357"/>
      <c r="BG765" s="357"/>
      <c r="BH765" s="357"/>
      <c r="BI765" s="357"/>
      <c r="BJ765" s="357"/>
      <c r="BK765" s="357"/>
      <c r="BL765" s="357"/>
      <c r="BM765" s="358"/>
      <c r="BN765" s="358"/>
      <c r="BO765" s="358"/>
      <c r="BP765" s="358"/>
      <c r="BQ765" s="358"/>
      <c r="BR765" s="358"/>
      <c r="BS765" s="358"/>
      <c r="BT765" s="358"/>
      <c r="BU765" s="358"/>
      <c r="BV765" s="358"/>
      <c r="BW765" s="358"/>
      <c r="BX765" s="355"/>
    </row>
    <row r="766" spans="1:76" ht="19.5" customHeight="1">
      <c r="A766" s="356"/>
      <c r="B766" s="356"/>
      <c r="C766" s="356"/>
      <c r="D766" s="356"/>
      <c r="E766" s="356"/>
      <c r="F766" s="355"/>
      <c r="G766" s="356"/>
      <c r="H766" s="356"/>
      <c r="I766" s="355"/>
      <c r="J766" s="356"/>
      <c r="K766" s="355"/>
      <c r="L766" s="356"/>
      <c r="M766" s="355"/>
      <c r="N766" s="356"/>
      <c r="O766" s="355"/>
      <c r="P766" s="356"/>
      <c r="Q766" s="355"/>
      <c r="R766" s="355"/>
      <c r="S766" s="355"/>
      <c r="T766" s="355"/>
      <c r="U766" s="355"/>
      <c r="V766" s="355"/>
      <c r="W766" s="355"/>
      <c r="X766" s="355"/>
      <c r="Y766" s="355"/>
      <c r="Z766" s="355"/>
      <c r="AA766" s="355"/>
      <c r="AB766" s="355"/>
      <c r="AC766" s="355"/>
      <c r="AD766" s="355"/>
      <c r="AE766" s="355"/>
      <c r="AF766" s="355"/>
      <c r="AG766" s="355"/>
      <c r="AH766" s="355"/>
      <c r="AI766" s="355"/>
      <c r="AJ766" s="355"/>
      <c r="AK766" s="355"/>
      <c r="AL766" s="355"/>
      <c r="AM766" s="355"/>
      <c r="AN766" s="355"/>
      <c r="AO766" s="355"/>
      <c r="AP766" s="355"/>
      <c r="AQ766" s="355"/>
      <c r="AR766" s="355"/>
      <c r="AS766" s="355"/>
      <c r="AT766" s="356"/>
      <c r="AU766" s="356"/>
      <c r="AV766" s="355"/>
      <c r="AW766" s="355"/>
      <c r="AX766" s="356"/>
      <c r="AY766" s="357"/>
      <c r="AZ766" s="357"/>
      <c r="BA766" s="357"/>
      <c r="BB766" s="358"/>
      <c r="BC766" s="357"/>
      <c r="BD766" s="357"/>
      <c r="BE766" s="358"/>
      <c r="BF766" s="357"/>
      <c r="BG766" s="357"/>
      <c r="BH766" s="357"/>
      <c r="BI766" s="357"/>
      <c r="BJ766" s="357"/>
      <c r="BK766" s="357"/>
      <c r="BL766" s="357"/>
      <c r="BM766" s="358"/>
      <c r="BN766" s="358"/>
      <c r="BO766" s="358"/>
      <c r="BP766" s="358"/>
      <c r="BQ766" s="358"/>
      <c r="BR766" s="358"/>
      <c r="BS766" s="358"/>
      <c r="BT766" s="358"/>
      <c r="BU766" s="358"/>
      <c r="BV766" s="358"/>
      <c r="BW766" s="358"/>
      <c r="BX766" s="355"/>
    </row>
    <row r="767" spans="1:76" ht="19.5" customHeight="1">
      <c r="A767" s="356"/>
      <c r="B767" s="356"/>
      <c r="C767" s="356"/>
      <c r="D767" s="356"/>
      <c r="E767" s="356"/>
      <c r="F767" s="355"/>
      <c r="G767" s="356"/>
      <c r="H767" s="356"/>
      <c r="I767" s="355"/>
      <c r="J767" s="356"/>
      <c r="K767" s="355"/>
      <c r="L767" s="356"/>
      <c r="M767" s="355"/>
      <c r="N767" s="356"/>
      <c r="O767" s="355"/>
      <c r="P767" s="356"/>
      <c r="Q767" s="355"/>
      <c r="R767" s="355"/>
      <c r="S767" s="355"/>
      <c r="T767" s="355"/>
      <c r="U767" s="355"/>
      <c r="V767" s="355"/>
      <c r="W767" s="355"/>
      <c r="X767" s="355"/>
      <c r="Y767" s="355"/>
      <c r="Z767" s="355"/>
      <c r="AA767" s="355"/>
      <c r="AB767" s="355"/>
      <c r="AC767" s="355"/>
      <c r="AD767" s="355"/>
      <c r="AE767" s="355"/>
      <c r="AF767" s="355"/>
      <c r="AG767" s="355"/>
      <c r="AH767" s="355"/>
      <c r="AI767" s="355"/>
      <c r="AJ767" s="355"/>
      <c r="AK767" s="355"/>
      <c r="AL767" s="355"/>
      <c r="AM767" s="355"/>
      <c r="AN767" s="355"/>
      <c r="AO767" s="355"/>
      <c r="AP767" s="355"/>
      <c r="AQ767" s="355"/>
      <c r="AR767" s="355"/>
      <c r="AS767" s="355"/>
      <c r="AT767" s="356"/>
      <c r="AU767" s="356"/>
      <c r="AV767" s="355"/>
      <c r="AW767" s="355"/>
      <c r="AX767" s="356"/>
      <c r="AY767" s="357"/>
      <c r="AZ767" s="357"/>
      <c r="BA767" s="357"/>
      <c r="BB767" s="358"/>
      <c r="BC767" s="357"/>
      <c r="BD767" s="357"/>
      <c r="BE767" s="358"/>
      <c r="BF767" s="357"/>
      <c r="BG767" s="357"/>
      <c r="BH767" s="357"/>
      <c r="BI767" s="357"/>
      <c r="BJ767" s="357"/>
      <c r="BK767" s="357"/>
      <c r="BL767" s="357"/>
      <c r="BM767" s="358"/>
      <c r="BN767" s="358"/>
      <c r="BO767" s="358"/>
      <c r="BP767" s="358"/>
      <c r="BQ767" s="358"/>
      <c r="BR767" s="358"/>
      <c r="BS767" s="358"/>
      <c r="BT767" s="358"/>
      <c r="BU767" s="358"/>
      <c r="BV767" s="358"/>
      <c r="BW767" s="358"/>
      <c r="BX767" s="355"/>
    </row>
    <row r="768" spans="1:76" ht="19.5" customHeight="1">
      <c r="A768" s="356"/>
      <c r="B768" s="356"/>
      <c r="C768" s="356"/>
      <c r="D768" s="356"/>
      <c r="E768" s="356"/>
      <c r="F768" s="355"/>
      <c r="G768" s="356"/>
      <c r="H768" s="356"/>
      <c r="I768" s="355"/>
      <c r="J768" s="356"/>
      <c r="K768" s="355"/>
      <c r="L768" s="356"/>
      <c r="M768" s="355"/>
      <c r="N768" s="356"/>
      <c r="O768" s="355"/>
      <c r="P768" s="356"/>
      <c r="Q768" s="355"/>
      <c r="R768" s="355"/>
      <c r="S768" s="355"/>
      <c r="T768" s="355"/>
      <c r="U768" s="355"/>
      <c r="V768" s="355"/>
      <c r="W768" s="355"/>
      <c r="X768" s="355"/>
      <c r="Y768" s="355"/>
      <c r="Z768" s="355"/>
      <c r="AA768" s="355"/>
      <c r="AB768" s="355"/>
      <c r="AC768" s="355"/>
      <c r="AD768" s="355"/>
      <c r="AE768" s="355"/>
      <c r="AF768" s="355"/>
      <c r="AG768" s="355"/>
      <c r="AH768" s="355"/>
      <c r="AI768" s="355"/>
      <c r="AJ768" s="355"/>
      <c r="AK768" s="355"/>
      <c r="AL768" s="355"/>
      <c r="AM768" s="355"/>
      <c r="AN768" s="355"/>
      <c r="AO768" s="355"/>
      <c r="AP768" s="355"/>
      <c r="AQ768" s="355"/>
      <c r="AR768" s="355"/>
      <c r="AS768" s="355"/>
      <c r="AT768" s="356"/>
      <c r="AU768" s="356"/>
      <c r="AV768" s="355"/>
      <c r="AW768" s="355"/>
      <c r="AX768" s="356"/>
      <c r="AY768" s="357"/>
      <c r="AZ768" s="357"/>
      <c r="BA768" s="357"/>
      <c r="BB768" s="358"/>
      <c r="BC768" s="357"/>
      <c r="BD768" s="357"/>
      <c r="BE768" s="358"/>
      <c r="BF768" s="357"/>
      <c r="BG768" s="357"/>
      <c r="BH768" s="357"/>
      <c r="BI768" s="357"/>
      <c r="BJ768" s="357"/>
      <c r="BK768" s="357"/>
      <c r="BL768" s="357"/>
      <c r="BM768" s="358"/>
      <c r="BN768" s="358"/>
      <c r="BO768" s="358"/>
      <c r="BP768" s="358"/>
      <c r="BQ768" s="358"/>
      <c r="BR768" s="358"/>
      <c r="BS768" s="358"/>
      <c r="BT768" s="358"/>
      <c r="BU768" s="358"/>
      <c r="BV768" s="358"/>
      <c r="BW768" s="358"/>
      <c r="BX768" s="355"/>
    </row>
    <row r="769" spans="1:76" ht="19.5" customHeight="1">
      <c r="A769" s="356"/>
      <c r="B769" s="356"/>
      <c r="C769" s="356"/>
      <c r="D769" s="356"/>
      <c r="E769" s="356"/>
      <c r="F769" s="355"/>
      <c r="G769" s="356"/>
      <c r="H769" s="356"/>
      <c r="I769" s="355"/>
      <c r="J769" s="356"/>
      <c r="K769" s="355"/>
      <c r="L769" s="356"/>
      <c r="M769" s="355"/>
      <c r="N769" s="356"/>
      <c r="O769" s="355"/>
      <c r="P769" s="356"/>
      <c r="Q769" s="355"/>
      <c r="R769" s="355"/>
      <c r="S769" s="355"/>
      <c r="T769" s="355"/>
      <c r="U769" s="355"/>
      <c r="V769" s="355"/>
      <c r="W769" s="355"/>
      <c r="X769" s="355"/>
      <c r="Y769" s="355"/>
      <c r="Z769" s="355"/>
      <c r="AA769" s="355"/>
      <c r="AB769" s="355"/>
      <c r="AC769" s="355"/>
      <c r="AD769" s="355"/>
      <c r="AE769" s="355"/>
      <c r="AF769" s="355"/>
      <c r="AG769" s="355"/>
      <c r="AH769" s="355"/>
      <c r="AI769" s="355"/>
      <c r="AJ769" s="355"/>
      <c r="AK769" s="355"/>
      <c r="AL769" s="355"/>
      <c r="AM769" s="355"/>
      <c r="AN769" s="355"/>
      <c r="AO769" s="355"/>
      <c r="AP769" s="355"/>
      <c r="AQ769" s="355"/>
      <c r="AR769" s="355"/>
      <c r="AS769" s="355"/>
      <c r="AT769" s="356"/>
      <c r="AU769" s="356"/>
      <c r="AV769" s="355"/>
      <c r="AW769" s="355"/>
      <c r="AX769" s="356"/>
      <c r="AY769" s="357"/>
      <c r="AZ769" s="357"/>
      <c r="BA769" s="357"/>
      <c r="BB769" s="358"/>
      <c r="BC769" s="357"/>
      <c r="BD769" s="357"/>
      <c r="BE769" s="358"/>
      <c r="BF769" s="357"/>
      <c r="BG769" s="357"/>
      <c r="BH769" s="357"/>
      <c r="BI769" s="357"/>
      <c r="BJ769" s="357"/>
      <c r="BK769" s="357"/>
      <c r="BL769" s="357"/>
      <c r="BM769" s="358"/>
      <c r="BN769" s="358"/>
      <c r="BO769" s="358"/>
      <c r="BP769" s="358"/>
      <c r="BQ769" s="358"/>
      <c r="BR769" s="358"/>
      <c r="BS769" s="358"/>
      <c r="BT769" s="358"/>
      <c r="BU769" s="358"/>
      <c r="BV769" s="358"/>
      <c r="BW769" s="358"/>
      <c r="BX769" s="355"/>
    </row>
    <row r="770" spans="1:76" ht="19.5" customHeight="1">
      <c r="A770" s="356"/>
      <c r="B770" s="356"/>
      <c r="C770" s="356"/>
      <c r="D770" s="356"/>
      <c r="E770" s="356"/>
      <c r="F770" s="355"/>
      <c r="G770" s="356"/>
      <c r="H770" s="356"/>
      <c r="I770" s="355"/>
      <c r="J770" s="356"/>
      <c r="K770" s="355"/>
      <c r="L770" s="356"/>
      <c r="M770" s="355"/>
      <c r="N770" s="356"/>
      <c r="O770" s="355"/>
      <c r="P770" s="356"/>
      <c r="Q770" s="355"/>
      <c r="R770" s="355"/>
      <c r="S770" s="355"/>
      <c r="T770" s="355"/>
      <c r="U770" s="355"/>
      <c r="V770" s="355"/>
      <c r="W770" s="355"/>
      <c r="X770" s="355"/>
      <c r="Y770" s="355"/>
      <c r="Z770" s="355"/>
      <c r="AA770" s="355"/>
      <c r="AB770" s="355"/>
      <c r="AC770" s="355"/>
      <c r="AD770" s="355"/>
      <c r="AE770" s="355"/>
      <c r="AF770" s="355"/>
      <c r="AG770" s="355"/>
      <c r="AH770" s="355"/>
      <c r="AI770" s="355"/>
      <c r="AJ770" s="355"/>
      <c r="AK770" s="355"/>
      <c r="AL770" s="355"/>
      <c r="AM770" s="355"/>
      <c r="AN770" s="355"/>
      <c r="AO770" s="355"/>
      <c r="AP770" s="355"/>
      <c r="AQ770" s="355"/>
      <c r="AR770" s="355"/>
      <c r="AS770" s="355"/>
      <c r="AT770" s="356"/>
      <c r="AU770" s="356"/>
      <c r="AV770" s="355"/>
      <c r="AW770" s="355"/>
      <c r="AX770" s="356"/>
      <c r="AY770" s="357"/>
      <c r="AZ770" s="357"/>
      <c r="BA770" s="357"/>
      <c r="BB770" s="358"/>
      <c r="BC770" s="357"/>
      <c r="BD770" s="357"/>
      <c r="BE770" s="358"/>
      <c r="BF770" s="357"/>
      <c r="BG770" s="357"/>
      <c r="BH770" s="357"/>
      <c r="BI770" s="357"/>
      <c r="BJ770" s="357"/>
      <c r="BK770" s="357"/>
      <c r="BL770" s="357"/>
      <c r="BM770" s="358"/>
      <c r="BN770" s="358"/>
      <c r="BO770" s="358"/>
      <c r="BP770" s="358"/>
      <c r="BQ770" s="358"/>
      <c r="BR770" s="358"/>
      <c r="BS770" s="358"/>
      <c r="BT770" s="358"/>
      <c r="BU770" s="358"/>
      <c r="BV770" s="358"/>
      <c r="BW770" s="358"/>
      <c r="BX770" s="355"/>
    </row>
    <row r="771" spans="1:76" ht="19.5" customHeight="1">
      <c r="A771" s="356"/>
      <c r="B771" s="356"/>
      <c r="C771" s="356"/>
      <c r="D771" s="356"/>
      <c r="E771" s="356"/>
      <c r="F771" s="355"/>
      <c r="G771" s="356"/>
      <c r="H771" s="356"/>
      <c r="I771" s="355"/>
      <c r="J771" s="356"/>
      <c r="K771" s="355"/>
      <c r="L771" s="356"/>
      <c r="M771" s="355"/>
      <c r="N771" s="356"/>
      <c r="O771" s="355"/>
      <c r="P771" s="356"/>
      <c r="Q771" s="355"/>
      <c r="R771" s="355"/>
      <c r="S771" s="355"/>
      <c r="T771" s="355"/>
      <c r="U771" s="355"/>
      <c r="V771" s="355"/>
      <c r="W771" s="355"/>
      <c r="X771" s="355"/>
      <c r="Y771" s="355"/>
      <c r="Z771" s="355"/>
      <c r="AA771" s="355"/>
      <c r="AB771" s="355"/>
      <c r="AC771" s="355"/>
      <c r="AD771" s="355"/>
      <c r="AE771" s="355"/>
      <c r="AF771" s="355"/>
      <c r="AG771" s="355"/>
      <c r="AH771" s="355"/>
      <c r="AI771" s="355"/>
      <c r="AJ771" s="355"/>
      <c r="AK771" s="355"/>
      <c r="AL771" s="355"/>
      <c r="AM771" s="355"/>
      <c r="AN771" s="355"/>
      <c r="AO771" s="355"/>
      <c r="AP771" s="355"/>
      <c r="AQ771" s="355"/>
      <c r="AR771" s="355"/>
      <c r="AS771" s="355"/>
      <c r="AT771" s="356"/>
      <c r="AU771" s="356"/>
      <c r="AV771" s="355"/>
      <c r="AW771" s="355"/>
      <c r="AX771" s="356"/>
      <c r="AY771" s="357"/>
      <c r="AZ771" s="357"/>
      <c r="BA771" s="357"/>
      <c r="BB771" s="358"/>
      <c r="BC771" s="357"/>
      <c r="BD771" s="357"/>
      <c r="BE771" s="358"/>
      <c r="BF771" s="357"/>
      <c r="BG771" s="357"/>
      <c r="BH771" s="357"/>
      <c r="BI771" s="357"/>
      <c r="BJ771" s="357"/>
      <c r="BK771" s="357"/>
      <c r="BL771" s="357"/>
      <c r="BM771" s="358"/>
      <c r="BN771" s="358"/>
      <c r="BO771" s="358"/>
      <c r="BP771" s="358"/>
      <c r="BQ771" s="358"/>
      <c r="BR771" s="358"/>
      <c r="BS771" s="358"/>
      <c r="BT771" s="358"/>
      <c r="BU771" s="358"/>
      <c r="BV771" s="358"/>
      <c r="BW771" s="358"/>
      <c r="BX771" s="355"/>
    </row>
    <row r="772" spans="1:76" ht="19.5" customHeight="1">
      <c r="A772" s="356"/>
      <c r="B772" s="356"/>
      <c r="C772" s="356"/>
      <c r="D772" s="356"/>
      <c r="E772" s="356"/>
      <c r="F772" s="355"/>
      <c r="G772" s="356"/>
      <c r="H772" s="356"/>
      <c r="I772" s="355"/>
      <c r="J772" s="356"/>
      <c r="K772" s="355"/>
      <c r="L772" s="356"/>
      <c r="M772" s="355"/>
      <c r="N772" s="356"/>
      <c r="O772" s="355"/>
      <c r="P772" s="356"/>
      <c r="Q772" s="355"/>
      <c r="R772" s="355"/>
      <c r="S772" s="355"/>
      <c r="T772" s="355"/>
      <c r="U772" s="355"/>
      <c r="V772" s="355"/>
      <c r="W772" s="355"/>
      <c r="X772" s="355"/>
      <c r="Y772" s="355"/>
      <c r="Z772" s="355"/>
      <c r="AA772" s="355"/>
      <c r="AB772" s="355"/>
      <c r="AC772" s="355"/>
      <c r="AD772" s="355"/>
      <c r="AE772" s="355"/>
      <c r="AF772" s="355"/>
      <c r="AG772" s="355"/>
      <c r="AH772" s="355"/>
      <c r="AI772" s="355"/>
      <c r="AJ772" s="355"/>
      <c r="AK772" s="355"/>
      <c r="AL772" s="355"/>
      <c r="AM772" s="355"/>
      <c r="AN772" s="355"/>
      <c r="AO772" s="355"/>
      <c r="AP772" s="355"/>
      <c r="AQ772" s="355"/>
      <c r="AR772" s="355"/>
      <c r="AS772" s="355"/>
      <c r="AT772" s="356"/>
      <c r="AU772" s="356"/>
      <c r="AV772" s="355"/>
      <c r="AW772" s="355"/>
      <c r="AX772" s="356"/>
      <c r="AY772" s="357"/>
      <c r="AZ772" s="357"/>
      <c r="BA772" s="357"/>
      <c r="BB772" s="358"/>
      <c r="BC772" s="357"/>
      <c r="BD772" s="357"/>
      <c r="BE772" s="358"/>
      <c r="BF772" s="357"/>
      <c r="BG772" s="357"/>
      <c r="BH772" s="357"/>
      <c r="BI772" s="357"/>
      <c r="BJ772" s="357"/>
      <c r="BK772" s="357"/>
      <c r="BL772" s="357"/>
      <c r="BM772" s="358"/>
      <c r="BN772" s="358"/>
      <c r="BO772" s="358"/>
      <c r="BP772" s="358"/>
      <c r="BQ772" s="358"/>
      <c r="BR772" s="358"/>
      <c r="BS772" s="358"/>
      <c r="BT772" s="358"/>
      <c r="BU772" s="358"/>
      <c r="BV772" s="358"/>
      <c r="BW772" s="358"/>
      <c r="BX772" s="355"/>
    </row>
    <row r="773" spans="1:76" ht="19.5" customHeight="1">
      <c r="A773" s="356"/>
      <c r="B773" s="356"/>
      <c r="C773" s="356"/>
      <c r="D773" s="356"/>
      <c r="E773" s="356"/>
      <c r="F773" s="355"/>
      <c r="G773" s="356"/>
      <c r="H773" s="356"/>
      <c r="I773" s="355"/>
      <c r="J773" s="356"/>
      <c r="K773" s="355"/>
      <c r="L773" s="356"/>
      <c r="M773" s="355"/>
      <c r="N773" s="356"/>
      <c r="O773" s="355"/>
      <c r="P773" s="356"/>
      <c r="Q773" s="355"/>
      <c r="R773" s="355"/>
      <c r="S773" s="355"/>
      <c r="T773" s="355"/>
      <c r="U773" s="355"/>
      <c r="V773" s="355"/>
      <c r="W773" s="355"/>
      <c r="X773" s="355"/>
      <c r="Y773" s="355"/>
      <c r="Z773" s="355"/>
      <c r="AA773" s="355"/>
      <c r="AB773" s="355"/>
      <c r="AC773" s="355"/>
      <c r="AD773" s="355"/>
      <c r="AE773" s="355"/>
      <c r="AF773" s="355"/>
      <c r="AG773" s="355"/>
      <c r="AH773" s="355"/>
      <c r="AI773" s="355"/>
      <c r="AJ773" s="355"/>
      <c r="AK773" s="355"/>
      <c r="AL773" s="355"/>
      <c r="AM773" s="355"/>
      <c r="AN773" s="355"/>
      <c r="AO773" s="355"/>
      <c r="AP773" s="355"/>
      <c r="AQ773" s="355"/>
      <c r="AR773" s="355"/>
      <c r="AS773" s="355"/>
      <c r="AT773" s="356"/>
      <c r="AU773" s="356"/>
      <c r="AV773" s="355"/>
      <c r="AW773" s="355"/>
      <c r="AX773" s="356"/>
      <c r="AY773" s="357"/>
      <c r="AZ773" s="357"/>
      <c r="BA773" s="357"/>
      <c r="BB773" s="358"/>
      <c r="BC773" s="357"/>
      <c r="BD773" s="357"/>
      <c r="BE773" s="358"/>
      <c r="BF773" s="357"/>
      <c r="BG773" s="357"/>
      <c r="BH773" s="357"/>
      <c r="BI773" s="357"/>
      <c r="BJ773" s="357"/>
      <c r="BK773" s="357"/>
      <c r="BL773" s="357"/>
      <c r="BM773" s="358"/>
      <c r="BN773" s="358"/>
      <c r="BO773" s="358"/>
      <c r="BP773" s="358"/>
      <c r="BQ773" s="358"/>
      <c r="BR773" s="358"/>
      <c r="BS773" s="358"/>
      <c r="BT773" s="358"/>
      <c r="BU773" s="358"/>
      <c r="BV773" s="358"/>
      <c r="BW773" s="358"/>
      <c r="BX773" s="355"/>
    </row>
    <row r="774" spans="1:76" ht="19.5" customHeight="1">
      <c r="A774" s="356"/>
      <c r="B774" s="356"/>
      <c r="C774" s="356"/>
      <c r="D774" s="356"/>
      <c r="E774" s="356"/>
      <c r="F774" s="355"/>
      <c r="G774" s="356"/>
      <c r="H774" s="356"/>
      <c r="I774" s="355"/>
      <c r="J774" s="356"/>
      <c r="K774" s="355"/>
      <c r="L774" s="356"/>
      <c r="M774" s="355"/>
      <c r="N774" s="356"/>
      <c r="O774" s="355"/>
      <c r="P774" s="356"/>
      <c r="Q774" s="355"/>
      <c r="R774" s="355"/>
      <c r="S774" s="355"/>
      <c r="T774" s="355"/>
      <c r="U774" s="355"/>
      <c r="V774" s="355"/>
      <c r="W774" s="355"/>
      <c r="X774" s="355"/>
      <c r="Y774" s="355"/>
      <c r="Z774" s="355"/>
      <c r="AA774" s="355"/>
      <c r="AB774" s="355"/>
      <c r="AC774" s="355"/>
      <c r="AD774" s="355"/>
      <c r="AE774" s="355"/>
      <c r="AF774" s="355"/>
      <c r="AG774" s="355"/>
      <c r="AH774" s="355"/>
      <c r="AI774" s="355"/>
      <c r="AJ774" s="355"/>
      <c r="AK774" s="355"/>
      <c r="AL774" s="355"/>
      <c r="AM774" s="355"/>
      <c r="AN774" s="355"/>
      <c r="AO774" s="355"/>
      <c r="AP774" s="355"/>
      <c r="AQ774" s="355"/>
      <c r="AR774" s="355"/>
      <c r="AS774" s="355"/>
      <c r="AT774" s="356"/>
      <c r="AU774" s="356"/>
      <c r="AV774" s="355"/>
      <c r="AW774" s="355"/>
      <c r="AX774" s="356"/>
      <c r="AY774" s="357"/>
      <c r="AZ774" s="357"/>
      <c r="BA774" s="357"/>
      <c r="BB774" s="358"/>
      <c r="BC774" s="357"/>
      <c r="BD774" s="357"/>
      <c r="BE774" s="358"/>
      <c r="BF774" s="357"/>
      <c r="BG774" s="357"/>
      <c r="BH774" s="357"/>
      <c r="BI774" s="357"/>
      <c r="BJ774" s="357"/>
      <c r="BK774" s="357"/>
      <c r="BL774" s="357"/>
      <c r="BM774" s="358"/>
      <c r="BN774" s="358"/>
      <c r="BO774" s="358"/>
      <c r="BP774" s="358"/>
      <c r="BQ774" s="358"/>
      <c r="BR774" s="358"/>
      <c r="BS774" s="358"/>
      <c r="BT774" s="358"/>
      <c r="BU774" s="358"/>
      <c r="BV774" s="358"/>
      <c r="BW774" s="358"/>
      <c r="BX774" s="355"/>
    </row>
    <row r="775" spans="1:76" ht="19.5" customHeight="1">
      <c r="A775" s="356"/>
      <c r="B775" s="356"/>
      <c r="C775" s="356"/>
      <c r="D775" s="356"/>
      <c r="E775" s="356"/>
      <c r="F775" s="355"/>
      <c r="G775" s="356"/>
      <c r="H775" s="356"/>
      <c r="I775" s="355"/>
      <c r="J775" s="356"/>
      <c r="K775" s="355"/>
      <c r="L775" s="356"/>
      <c r="M775" s="355"/>
      <c r="N775" s="356"/>
      <c r="O775" s="355"/>
      <c r="P775" s="356"/>
      <c r="Q775" s="355"/>
      <c r="R775" s="355"/>
      <c r="S775" s="355"/>
      <c r="T775" s="355"/>
      <c r="U775" s="355"/>
      <c r="V775" s="355"/>
      <c r="W775" s="355"/>
      <c r="X775" s="355"/>
      <c r="Y775" s="355"/>
      <c r="Z775" s="355"/>
      <c r="AA775" s="355"/>
      <c r="AB775" s="355"/>
      <c r="AC775" s="355"/>
      <c r="AD775" s="355"/>
      <c r="AE775" s="355"/>
      <c r="AF775" s="355"/>
      <c r="AG775" s="355"/>
      <c r="AH775" s="355"/>
      <c r="AI775" s="355"/>
      <c r="AJ775" s="355"/>
      <c r="AK775" s="355"/>
      <c r="AL775" s="355"/>
      <c r="AM775" s="355"/>
      <c r="AN775" s="355"/>
      <c r="AO775" s="355"/>
      <c r="AP775" s="355"/>
      <c r="AQ775" s="355"/>
      <c r="AR775" s="355"/>
      <c r="AS775" s="355"/>
      <c r="AT775" s="356"/>
      <c r="AU775" s="356"/>
      <c r="AV775" s="355"/>
      <c r="AW775" s="355"/>
      <c r="AX775" s="356"/>
      <c r="AY775" s="357"/>
      <c r="AZ775" s="357"/>
      <c r="BA775" s="357"/>
      <c r="BB775" s="358"/>
      <c r="BC775" s="357"/>
      <c r="BD775" s="357"/>
      <c r="BE775" s="358"/>
      <c r="BF775" s="357"/>
      <c r="BG775" s="357"/>
      <c r="BH775" s="357"/>
      <c r="BI775" s="357"/>
      <c r="BJ775" s="357"/>
      <c r="BK775" s="357"/>
      <c r="BL775" s="357"/>
      <c r="BM775" s="358"/>
      <c r="BN775" s="358"/>
      <c r="BO775" s="358"/>
      <c r="BP775" s="358"/>
      <c r="BQ775" s="358"/>
      <c r="BR775" s="358"/>
      <c r="BS775" s="358"/>
      <c r="BT775" s="358"/>
      <c r="BU775" s="358"/>
      <c r="BV775" s="358"/>
      <c r="BW775" s="358"/>
      <c r="BX775" s="355"/>
    </row>
    <row r="776" spans="1:76" ht="19.5" customHeight="1">
      <c r="A776" s="356"/>
      <c r="B776" s="356"/>
      <c r="C776" s="356"/>
      <c r="D776" s="356"/>
      <c r="E776" s="356"/>
      <c r="F776" s="355"/>
      <c r="G776" s="356"/>
      <c r="H776" s="356"/>
      <c r="I776" s="355"/>
      <c r="J776" s="356"/>
      <c r="K776" s="355"/>
      <c r="L776" s="356"/>
      <c r="M776" s="355"/>
      <c r="N776" s="356"/>
      <c r="O776" s="355"/>
      <c r="P776" s="356"/>
      <c r="Q776" s="355"/>
      <c r="R776" s="355"/>
      <c r="S776" s="355"/>
      <c r="T776" s="355"/>
      <c r="U776" s="355"/>
      <c r="V776" s="355"/>
      <c r="W776" s="355"/>
      <c r="X776" s="355"/>
      <c r="Y776" s="355"/>
      <c r="Z776" s="355"/>
      <c r="AA776" s="355"/>
      <c r="AB776" s="355"/>
      <c r="AC776" s="355"/>
      <c r="AD776" s="355"/>
      <c r="AE776" s="355"/>
      <c r="AF776" s="355"/>
      <c r="AG776" s="355"/>
      <c r="AH776" s="355"/>
      <c r="AI776" s="355"/>
      <c r="AJ776" s="355"/>
      <c r="AK776" s="355"/>
      <c r="AL776" s="355"/>
      <c r="AM776" s="355"/>
      <c r="AN776" s="355"/>
      <c r="AO776" s="355"/>
      <c r="AP776" s="355"/>
      <c r="AQ776" s="355"/>
      <c r="AR776" s="355"/>
      <c r="AS776" s="355"/>
      <c r="AT776" s="356"/>
      <c r="AU776" s="356"/>
      <c r="AV776" s="355"/>
      <c r="AW776" s="355"/>
      <c r="AX776" s="356"/>
      <c r="AY776" s="357"/>
      <c r="AZ776" s="357"/>
      <c r="BA776" s="357"/>
      <c r="BB776" s="358"/>
      <c r="BC776" s="357"/>
      <c r="BD776" s="357"/>
      <c r="BE776" s="358"/>
      <c r="BF776" s="357"/>
      <c r="BG776" s="357"/>
      <c r="BH776" s="357"/>
      <c r="BI776" s="357"/>
      <c r="BJ776" s="357"/>
      <c r="BK776" s="357"/>
      <c r="BL776" s="357"/>
      <c r="BM776" s="358"/>
      <c r="BN776" s="358"/>
      <c r="BO776" s="358"/>
      <c r="BP776" s="358"/>
      <c r="BQ776" s="358"/>
      <c r="BR776" s="358"/>
      <c r="BS776" s="358"/>
      <c r="BT776" s="358"/>
      <c r="BU776" s="358"/>
      <c r="BV776" s="358"/>
      <c r="BW776" s="358"/>
      <c r="BX776" s="355"/>
    </row>
    <row r="777" spans="1:76" ht="19.5" customHeight="1">
      <c r="A777" s="356"/>
      <c r="B777" s="356"/>
      <c r="C777" s="356"/>
      <c r="D777" s="356"/>
      <c r="E777" s="356"/>
      <c r="F777" s="355"/>
      <c r="G777" s="356"/>
      <c r="H777" s="356"/>
      <c r="I777" s="355"/>
      <c r="J777" s="356"/>
      <c r="K777" s="355"/>
      <c r="L777" s="356"/>
      <c r="M777" s="355"/>
      <c r="N777" s="356"/>
      <c r="O777" s="355"/>
      <c r="P777" s="356"/>
      <c r="Q777" s="355"/>
      <c r="R777" s="355"/>
      <c r="S777" s="355"/>
      <c r="T777" s="355"/>
      <c r="U777" s="355"/>
      <c r="V777" s="355"/>
      <c r="W777" s="355"/>
      <c r="X777" s="355"/>
      <c r="Y777" s="355"/>
      <c r="Z777" s="355"/>
      <c r="AA777" s="355"/>
      <c r="AB777" s="355"/>
      <c r="AC777" s="355"/>
      <c r="AD777" s="355"/>
      <c r="AE777" s="355"/>
      <c r="AF777" s="355"/>
      <c r="AG777" s="355"/>
      <c r="AH777" s="355"/>
      <c r="AI777" s="355"/>
      <c r="AJ777" s="355"/>
      <c r="AK777" s="355"/>
      <c r="AL777" s="355"/>
      <c r="AM777" s="355"/>
      <c r="AN777" s="355"/>
      <c r="AO777" s="355"/>
      <c r="AP777" s="355"/>
      <c r="AQ777" s="355"/>
      <c r="AR777" s="355"/>
      <c r="AS777" s="355"/>
      <c r="AT777" s="356"/>
      <c r="AU777" s="356"/>
      <c r="AV777" s="355"/>
      <c r="AW777" s="355"/>
      <c r="AX777" s="356"/>
      <c r="AY777" s="357"/>
      <c r="AZ777" s="357"/>
      <c r="BA777" s="357"/>
      <c r="BB777" s="358"/>
      <c r="BC777" s="357"/>
      <c r="BD777" s="357"/>
      <c r="BE777" s="358"/>
      <c r="BF777" s="357"/>
      <c r="BG777" s="357"/>
      <c r="BH777" s="357"/>
      <c r="BI777" s="357"/>
      <c r="BJ777" s="357"/>
      <c r="BK777" s="357"/>
      <c r="BL777" s="357"/>
      <c r="BM777" s="358"/>
      <c r="BN777" s="358"/>
      <c r="BO777" s="358"/>
      <c r="BP777" s="358"/>
      <c r="BQ777" s="358"/>
      <c r="BR777" s="358"/>
      <c r="BS777" s="358"/>
      <c r="BT777" s="358"/>
      <c r="BU777" s="358"/>
      <c r="BV777" s="358"/>
      <c r="BW777" s="358"/>
      <c r="BX777" s="355"/>
    </row>
    <row r="778" spans="1:76" ht="19.5" customHeight="1">
      <c r="A778" s="356"/>
      <c r="B778" s="356"/>
      <c r="C778" s="356"/>
      <c r="D778" s="356"/>
      <c r="E778" s="356"/>
      <c r="F778" s="355"/>
      <c r="G778" s="356"/>
      <c r="H778" s="356"/>
      <c r="I778" s="355"/>
      <c r="J778" s="356"/>
      <c r="K778" s="355"/>
      <c r="L778" s="356"/>
      <c r="M778" s="355"/>
      <c r="N778" s="356"/>
      <c r="O778" s="355"/>
      <c r="P778" s="356"/>
      <c r="Q778" s="355"/>
      <c r="R778" s="355"/>
      <c r="S778" s="355"/>
      <c r="T778" s="355"/>
      <c r="U778" s="355"/>
      <c r="V778" s="355"/>
      <c r="W778" s="355"/>
      <c r="X778" s="355"/>
      <c r="Y778" s="355"/>
      <c r="Z778" s="355"/>
      <c r="AA778" s="355"/>
      <c r="AB778" s="355"/>
      <c r="AC778" s="355"/>
      <c r="AD778" s="355"/>
      <c r="AE778" s="355"/>
      <c r="AF778" s="355"/>
      <c r="AG778" s="355"/>
      <c r="AH778" s="355"/>
      <c r="AI778" s="355"/>
      <c r="AJ778" s="355"/>
      <c r="AK778" s="355"/>
      <c r="AL778" s="355"/>
      <c r="AM778" s="355"/>
      <c r="AN778" s="355"/>
      <c r="AO778" s="355"/>
      <c r="AP778" s="355"/>
      <c r="AQ778" s="355"/>
      <c r="AR778" s="355"/>
      <c r="AS778" s="355"/>
      <c r="AT778" s="356"/>
      <c r="AU778" s="356"/>
      <c r="AV778" s="355"/>
      <c r="AW778" s="355"/>
      <c r="AX778" s="356"/>
      <c r="AY778" s="357"/>
      <c r="AZ778" s="357"/>
      <c r="BA778" s="357"/>
      <c r="BB778" s="358"/>
      <c r="BC778" s="357"/>
      <c r="BD778" s="357"/>
      <c r="BE778" s="358"/>
      <c r="BF778" s="357"/>
      <c r="BG778" s="357"/>
      <c r="BH778" s="357"/>
      <c r="BI778" s="357"/>
      <c r="BJ778" s="357"/>
      <c r="BK778" s="357"/>
      <c r="BL778" s="357"/>
      <c r="BM778" s="358"/>
      <c r="BN778" s="358"/>
      <c r="BO778" s="358"/>
      <c r="BP778" s="358"/>
      <c r="BQ778" s="358"/>
      <c r="BR778" s="358"/>
      <c r="BS778" s="358"/>
      <c r="BT778" s="358"/>
      <c r="BU778" s="358"/>
      <c r="BV778" s="358"/>
      <c r="BW778" s="358"/>
      <c r="BX778" s="355"/>
    </row>
    <row r="779" spans="1:76" ht="19.5" customHeight="1">
      <c r="A779" s="356"/>
      <c r="B779" s="356"/>
      <c r="C779" s="356"/>
      <c r="D779" s="356"/>
      <c r="E779" s="356"/>
      <c r="F779" s="355"/>
      <c r="G779" s="356"/>
      <c r="H779" s="356"/>
      <c r="I779" s="355"/>
      <c r="J779" s="356"/>
      <c r="K779" s="355"/>
      <c r="L779" s="356"/>
      <c r="M779" s="355"/>
      <c r="N779" s="356"/>
      <c r="O779" s="355"/>
      <c r="P779" s="356"/>
      <c r="Q779" s="355"/>
      <c r="R779" s="355"/>
      <c r="S779" s="355"/>
      <c r="T779" s="355"/>
      <c r="U779" s="355"/>
      <c r="V779" s="355"/>
      <c r="W779" s="355"/>
      <c r="X779" s="355"/>
      <c r="Y779" s="355"/>
      <c r="Z779" s="355"/>
      <c r="AA779" s="355"/>
      <c r="AB779" s="355"/>
      <c r="AC779" s="355"/>
      <c r="AD779" s="355"/>
      <c r="AE779" s="355"/>
      <c r="AF779" s="355"/>
      <c r="AG779" s="355"/>
      <c r="AH779" s="355"/>
      <c r="AI779" s="355"/>
      <c r="AJ779" s="355"/>
      <c r="AK779" s="355"/>
      <c r="AL779" s="355"/>
      <c r="AM779" s="355"/>
      <c r="AN779" s="355"/>
      <c r="AO779" s="355"/>
      <c r="AP779" s="355"/>
      <c r="AQ779" s="355"/>
      <c r="AR779" s="355"/>
      <c r="AS779" s="355"/>
      <c r="AT779" s="356"/>
      <c r="AU779" s="356"/>
      <c r="AV779" s="355"/>
      <c r="AW779" s="355"/>
      <c r="AX779" s="356"/>
      <c r="AY779" s="357"/>
      <c r="AZ779" s="357"/>
      <c r="BA779" s="357"/>
      <c r="BB779" s="358"/>
      <c r="BC779" s="357"/>
      <c r="BD779" s="357"/>
      <c r="BE779" s="358"/>
      <c r="BF779" s="357"/>
      <c r="BG779" s="357"/>
      <c r="BH779" s="357"/>
      <c r="BI779" s="357"/>
      <c r="BJ779" s="357"/>
      <c r="BK779" s="357"/>
      <c r="BL779" s="357"/>
      <c r="BM779" s="358"/>
      <c r="BN779" s="358"/>
      <c r="BO779" s="358"/>
      <c r="BP779" s="358"/>
      <c r="BQ779" s="358"/>
      <c r="BR779" s="358"/>
      <c r="BS779" s="358"/>
      <c r="BT779" s="358"/>
      <c r="BU779" s="358"/>
      <c r="BV779" s="358"/>
      <c r="BW779" s="358"/>
      <c r="BX779" s="355"/>
    </row>
    <row r="780" spans="1:76" ht="19.5" customHeight="1">
      <c r="A780" s="356"/>
      <c r="B780" s="356"/>
      <c r="C780" s="356"/>
      <c r="D780" s="356"/>
      <c r="E780" s="356"/>
      <c r="F780" s="355"/>
      <c r="G780" s="356"/>
      <c r="H780" s="356"/>
      <c r="I780" s="355"/>
      <c r="J780" s="356"/>
      <c r="K780" s="355"/>
      <c r="L780" s="356"/>
      <c r="M780" s="355"/>
      <c r="N780" s="356"/>
      <c r="O780" s="355"/>
      <c r="P780" s="356"/>
      <c r="Q780" s="355"/>
      <c r="R780" s="355"/>
      <c r="S780" s="355"/>
      <c r="T780" s="355"/>
      <c r="U780" s="355"/>
      <c r="V780" s="355"/>
      <c r="W780" s="355"/>
      <c r="X780" s="355"/>
      <c r="Y780" s="355"/>
      <c r="Z780" s="355"/>
      <c r="AA780" s="355"/>
      <c r="AB780" s="355"/>
      <c r="AC780" s="355"/>
      <c r="AD780" s="355"/>
      <c r="AE780" s="355"/>
      <c r="AF780" s="355"/>
      <c r="AG780" s="355"/>
      <c r="AH780" s="355"/>
      <c r="AI780" s="355"/>
      <c r="AJ780" s="355"/>
      <c r="AK780" s="355"/>
      <c r="AL780" s="355"/>
      <c r="AM780" s="355"/>
      <c r="AN780" s="355"/>
      <c r="AO780" s="355"/>
      <c r="AP780" s="355"/>
      <c r="AQ780" s="355"/>
      <c r="AR780" s="355"/>
      <c r="AS780" s="355"/>
      <c r="AT780" s="356"/>
      <c r="AU780" s="356"/>
      <c r="AV780" s="355"/>
      <c r="AW780" s="355"/>
      <c r="AX780" s="356"/>
      <c r="AY780" s="357"/>
      <c r="AZ780" s="357"/>
      <c r="BA780" s="357"/>
      <c r="BB780" s="358"/>
      <c r="BC780" s="357"/>
      <c r="BD780" s="357"/>
      <c r="BE780" s="358"/>
      <c r="BF780" s="357"/>
      <c r="BG780" s="357"/>
      <c r="BH780" s="357"/>
      <c r="BI780" s="357"/>
      <c r="BJ780" s="357"/>
      <c r="BK780" s="357"/>
      <c r="BL780" s="357"/>
      <c r="BM780" s="358"/>
      <c r="BN780" s="358"/>
      <c r="BO780" s="358"/>
      <c r="BP780" s="358"/>
      <c r="BQ780" s="358"/>
      <c r="BR780" s="358"/>
      <c r="BS780" s="358"/>
      <c r="BT780" s="358"/>
      <c r="BU780" s="358"/>
      <c r="BV780" s="358"/>
      <c r="BW780" s="358"/>
      <c r="BX780" s="355"/>
    </row>
    <row r="781" spans="1:76" ht="19.5" customHeight="1">
      <c r="A781" s="356"/>
      <c r="B781" s="356"/>
      <c r="C781" s="356"/>
      <c r="D781" s="356"/>
      <c r="E781" s="356"/>
      <c r="F781" s="355"/>
      <c r="G781" s="356"/>
      <c r="H781" s="356"/>
      <c r="I781" s="355"/>
      <c r="J781" s="356"/>
      <c r="K781" s="355"/>
      <c r="L781" s="356"/>
      <c r="M781" s="355"/>
      <c r="N781" s="356"/>
      <c r="O781" s="355"/>
      <c r="P781" s="356"/>
      <c r="Q781" s="355"/>
      <c r="R781" s="355"/>
      <c r="S781" s="355"/>
      <c r="T781" s="355"/>
      <c r="U781" s="355"/>
      <c r="V781" s="355"/>
      <c r="W781" s="355"/>
      <c r="X781" s="355"/>
      <c r="Y781" s="355"/>
      <c r="Z781" s="355"/>
      <c r="AA781" s="355"/>
      <c r="AB781" s="355"/>
      <c r="AC781" s="355"/>
      <c r="AD781" s="355"/>
      <c r="AE781" s="355"/>
      <c r="AF781" s="355"/>
      <c r="AG781" s="355"/>
      <c r="AH781" s="355"/>
      <c r="AI781" s="355"/>
      <c r="AJ781" s="355"/>
      <c r="AK781" s="355"/>
      <c r="AL781" s="355"/>
      <c r="AM781" s="355"/>
      <c r="AN781" s="355"/>
      <c r="AO781" s="355"/>
      <c r="AP781" s="355"/>
      <c r="AQ781" s="355"/>
      <c r="AR781" s="355"/>
      <c r="AS781" s="355"/>
      <c r="AT781" s="356"/>
      <c r="AU781" s="356"/>
      <c r="AV781" s="355"/>
      <c r="AW781" s="355"/>
      <c r="AX781" s="356"/>
      <c r="AY781" s="357"/>
      <c r="AZ781" s="357"/>
      <c r="BA781" s="357"/>
      <c r="BB781" s="358"/>
      <c r="BC781" s="357"/>
      <c r="BD781" s="357"/>
      <c r="BE781" s="358"/>
      <c r="BF781" s="357"/>
      <c r="BG781" s="357"/>
      <c r="BH781" s="357"/>
      <c r="BI781" s="357"/>
      <c r="BJ781" s="357"/>
      <c r="BK781" s="357"/>
      <c r="BL781" s="357"/>
      <c r="BM781" s="358"/>
      <c r="BN781" s="358"/>
      <c r="BO781" s="358"/>
      <c r="BP781" s="358"/>
      <c r="BQ781" s="358"/>
      <c r="BR781" s="358"/>
      <c r="BS781" s="358"/>
      <c r="BT781" s="358"/>
      <c r="BU781" s="358"/>
      <c r="BV781" s="358"/>
      <c r="BW781" s="358"/>
      <c r="BX781" s="355"/>
    </row>
    <row r="782" spans="1:76" ht="19.5" customHeight="1">
      <c r="A782" s="356"/>
      <c r="B782" s="356"/>
      <c r="C782" s="356"/>
      <c r="D782" s="356"/>
      <c r="E782" s="356"/>
      <c r="F782" s="355"/>
      <c r="G782" s="356"/>
      <c r="H782" s="356"/>
      <c r="I782" s="355"/>
      <c r="J782" s="356"/>
      <c r="K782" s="355"/>
      <c r="L782" s="356"/>
      <c r="M782" s="355"/>
      <c r="N782" s="356"/>
      <c r="O782" s="355"/>
      <c r="P782" s="356"/>
      <c r="Q782" s="355"/>
      <c r="R782" s="355"/>
      <c r="S782" s="355"/>
      <c r="T782" s="355"/>
      <c r="U782" s="355"/>
      <c r="V782" s="355"/>
      <c r="W782" s="355"/>
      <c r="X782" s="355"/>
      <c r="Y782" s="355"/>
      <c r="Z782" s="355"/>
      <c r="AA782" s="355"/>
      <c r="AB782" s="355"/>
      <c r="AC782" s="355"/>
      <c r="AD782" s="355"/>
      <c r="AE782" s="355"/>
      <c r="AF782" s="355"/>
      <c r="AG782" s="355"/>
      <c r="AH782" s="355"/>
      <c r="AI782" s="355"/>
      <c r="AJ782" s="355"/>
      <c r="AK782" s="355"/>
      <c r="AL782" s="355"/>
      <c r="AM782" s="355"/>
      <c r="AN782" s="355"/>
      <c r="AO782" s="355"/>
      <c r="AP782" s="355"/>
      <c r="AQ782" s="355"/>
      <c r="AR782" s="355"/>
      <c r="AS782" s="355"/>
      <c r="AT782" s="356"/>
      <c r="AU782" s="356"/>
      <c r="AV782" s="355"/>
      <c r="AW782" s="355"/>
      <c r="AX782" s="356"/>
      <c r="AY782" s="357"/>
      <c r="AZ782" s="357"/>
      <c r="BA782" s="357"/>
      <c r="BB782" s="358"/>
      <c r="BC782" s="357"/>
      <c r="BD782" s="357"/>
      <c r="BE782" s="358"/>
      <c r="BF782" s="357"/>
      <c r="BG782" s="357"/>
      <c r="BH782" s="357"/>
      <c r="BI782" s="357"/>
      <c r="BJ782" s="357"/>
      <c r="BK782" s="357"/>
      <c r="BL782" s="357"/>
      <c r="BM782" s="358"/>
      <c r="BN782" s="358"/>
      <c r="BO782" s="358"/>
      <c r="BP782" s="358"/>
      <c r="BQ782" s="358"/>
      <c r="BR782" s="358"/>
      <c r="BS782" s="358"/>
      <c r="BT782" s="358"/>
      <c r="BU782" s="358"/>
      <c r="BV782" s="358"/>
      <c r="BW782" s="358"/>
      <c r="BX782" s="355"/>
    </row>
    <row r="783" spans="1:76" ht="19.5" customHeight="1">
      <c r="A783" s="356"/>
      <c r="B783" s="356"/>
      <c r="C783" s="356"/>
      <c r="D783" s="356"/>
      <c r="E783" s="356"/>
      <c r="F783" s="355"/>
      <c r="G783" s="356"/>
      <c r="H783" s="356"/>
      <c r="I783" s="355"/>
      <c r="J783" s="356"/>
      <c r="K783" s="355"/>
      <c r="L783" s="356"/>
      <c r="M783" s="355"/>
      <c r="N783" s="356"/>
      <c r="O783" s="355"/>
      <c r="P783" s="356"/>
      <c r="Q783" s="355"/>
      <c r="R783" s="355"/>
      <c r="S783" s="355"/>
      <c r="T783" s="355"/>
      <c r="U783" s="355"/>
      <c r="V783" s="355"/>
      <c r="W783" s="355"/>
      <c r="X783" s="355"/>
      <c r="Y783" s="355"/>
      <c r="Z783" s="355"/>
      <c r="AA783" s="355"/>
      <c r="AB783" s="355"/>
      <c r="AC783" s="355"/>
      <c r="AD783" s="355"/>
      <c r="AE783" s="355"/>
      <c r="AF783" s="355"/>
      <c r="AG783" s="355"/>
      <c r="AH783" s="355"/>
      <c r="AI783" s="355"/>
      <c r="AJ783" s="355"/>
      <c r="AK783" s="355"/>
      <c r="AL783" s="355"/>
      <c r="AM783" s="355"/>
      <c r="AN783" s="355"/>
      <c r="AO783" s="355"/>
      <c r="AP783" s="355"/>
      <c r="AQ783" s="355"/>
      <c r="AR783" s="355"/>
      <c r="AS783" s="355"/>
      <c r="AT783" s="356"/>
      <c r="AU783" s="356"/>
      <c r="AV783" s="355"/>
      <c r="AW783" s="355"/>
      <c r="AX783" s="356"/>
      <c r="AY783" s="357"/>
      <c r="AZ783" s="357"/>
      <c r="BA783" s="357"/>
      <c r="BB783" s="358"/>
      <c r="BC783" s="357"/>
      <c r="BD783" s="357"/>
      <c r="BE783" s="358"/>
      <c r="BF783" s="357"/>
      <c r="BG783" s="357"/>
      <c r="BH783" s="357"/>
      <c r="BI783" s="357"/>
      <c r="BJ783" s="357"/>
      <c r="BK783" s="357"/>
      <c r="BL783" s="357"/>
      <c r="BM783" s="358"/>
      <c r="BN783" s="358"/>
      <c r="BO783" s="358"/>
      <c r="BP783" s="358"/>
      <c r="BQ783" s="358"/>
      <c r="BR783" s="358"/>
      <c r="BS783" s="358"/>
      <c r="BT783" s="358"/>
      <c r="BU783" s="358"/>
      <c r="BV783" s="358"/>
      <c r="BW783" s="358"/>
      <c r="BX783" s="355"/>
    </row>
    <row r="784" spans="1:76" ht="19.5" customHeight="1">
      <c r="A784" s="356"/>
      <c r="B784" s="356"/>
      <c r="C784" s="356"/>
      <c r="D784" s="356"/>
      <c r="E784" s="356"/>
      <c r="F784" s="355"/>
      <c r="G784" s="356"/>
      <c r="H784" s="356"/>
      <c r="I784" s="355"/>
      <c r="J784" s="356"/>
      <c r="K784" s="355"/>
      <c r="L784" s="356"/>
      <c r="M784" s="355"/>
      <c r="N784" s="356"/>
      <c r="O784" s="355"/>
      <c r="P784" s="356"/>
      <c r="Q784" s="355"/>
      <c r="R784" s="355"/>
      <c r="S784" s="355"/>
      <c r="T784" s="355"/>
      <c r="U784" s="355"/>
      <c r="V784" s="355"/>
      <c r="W784" s="355"/>
      <c r="X784" s="355"/>
      <c r="Y784" s="355"/>
      <c r="Z784" s="355"/>
      <c r="AA784" s="355"/>
      <c r="AB784" s="355"/>
      <c r="AC784" s="355"/>
      <c r="AD784" s="355"/>
      <c r="AE784" s="355"/>
      <c r="AF784" s="355"/>
      <c r="AG784" s="355"/>
      <c r="AH784" s="355"/>
      <c r="AI784" s="355"/>
      <c r="AJ784" s="355"/>
      <c r="AK784" s="355"/>
      <c r="AL784" s="355"/>
      <c r="AM784" s="355"/>
      <c r="AN784" s="355"/>
      <c r="AO784" s="355"/>
      <c r="AP784" s="355"/>
      <c r="AQ784" s="355"/>
      <c r="AR784" s="355"/>
      <c r="AS784" s="355"/>
      <c r="AT784" s="356"/>
      <c r="AU784" s="356"/>
      <c r="AV784" s="355"/>
      <c r="AW784" s="355"/>
      <c r="AX784" s="356"/>
      <c r="AY784" s="357"/>
      <c r="AZ784" s="357"/>
      <c r="BA784" s="357"/>
      <c r="BB784" s="358"/>
      <c r="BC784" s="357"/>
      <c r="BD784" s="357"/>
      <c r="BE784" s="358"/>
      <c r="BF784" s="357"/>
      <c r="BG784" s="357"/>
      <c r="BH784" s="357"/>
      <c r="BI784" s="357"/>
      <c r="BJ784" s="357"/>
      <c r="BK784" s="357"/>
      <c r="BL784" s="357"/>
      <c r="BM784" s="358"/>
      <c r="BN784" s="358"/>
      <c r="BO784" s="358"/>
      <c r="BP784" s="358"/>
      <c r="BQ784" s="358"/>
      <c r="BR784" s="358"/>
      <c r="BS784" s="358"/>
      <c r="BT784" s="358"/>
      <c r="BU784" s="358"/>
      <c r="BV784" s="358"/>
      <c r="BW784" s="358"/>
      <c r="BX784" s="355"/>
    </row>
    <row r="785" spans="1:76" ht="19.5" customHeight="1">
      <c r="A785" s="356"/>
      <c r="B785" s="356"/>
      <c r="C785" s="356"/>
      <c r="D785" s="356"/>
      <c r="E785" s="356"/>
      <c r="F785" s="355"/>
      <c r="G785" s="356"/>
      <c r="H785" s="356"/>
      <c r="I785" s="355"/>
      <c r="J785" s="356"/>
      <c r="K785" s="355"/>
      <c r="L785" s="356"/>
      <c r="M785" s="355"/>
      <c r="N785" s="356"/>
      <c r="O785" s="355"/>
      <c r="P785" s="356"/>
      <c r="Q785" s="355"/>
      <c r="R785" s="355"/>
      <c r="S785" s="355"/>
      <c r="T785" s="355"/>
      <c r="U785" s="355"/>
      <c r="V785" s="355"/>
      <c r="W785" s="355"/>
      <c r="X785" s="355"/>
      <c r="Y785" s="355"/>
      <c r="Z785" s="355"/>
      <c r="AA785" s="355"/>
      <c r="AB785" s="355"/>
      <c r="AC785" s="355"/>
      <c r="AD785" s="355"/>
      <c r="AE785" s="355"/>
      <c r="AF785" s="355"/>
      <c r="AG785" s="355"/>
      <c r="AH785" s="355"/>
      <c r="AI785" s="355"/>
      <c r="AJ785" s="355"/>
      <c r="AK785" s="355"/>
      <c r="AL785" s="355"/>
      <c r="AM785" s="355"/>
      <c r="AN785" s="355"/>
      <c r="AO785" s="355"/>
      <c r="AP785" s="355"/>
      <c r="AQ785" s="355"/>
      <c r="AR785" s="355"/>
      <c r="AS785" s="355"/>
      <c r="AT785" s="356"/>
      <c r="AU785" s="356"/>
      <c r="AV785" s="355"/>
      <c r="AW785" s="355"/>
      <c r="AX785" s="356"/>
      <c r="AY785" s="357"/>
      <c r="AZ785" s="357"/>
      <c r="BA785" s="357"/>
      <c r="BB785" s="358"/>
      <c r="BC785" s="357"/>
      <c r="BD785" s="357"/>
      <c r="BE785" s="358"/>
      <c r="BF785" s="357"/>
      <c r="BG785" s="357"/>
      <c r="BH785" s="357"/>
      <c r="BI785" s="357"/>
      <c r="BJ785" s="357"/>
      <c r="BK785" s="357"/>
      <c r="BL785" s="357"/>
      <c r="BM785" s="358"/>
      <c r="BN785" s="358"/>
      <c r="BO785" s="358"/>
      <c r="BP785" s="358"/>
      <c r="BQ785" s="358"/>
      <c r="BR785" s="358"/>
      <c r="BS785" s="358"/>
      <c r="BT785" s="358"/>
      <c r="BU785" s="358"/>
      <c r="BV785" s="358"/>
      <c r="BW785" s="358"/>
      <c r="BX785" s="355"/>
    </row>
    <row r="786" spans="1:76" ht="19.5" customHeight="1">
      <c r="A786" s="356"/>
      <c r="B786" s="356"/>
      <c r="C786" s="356"/>
      <c r="D786" s="356"/>
      <c r="E786" s="356"/>
      <c r="F786" s="355"/>
      <c r="G786" s="356"/>
      <c r="H786" s="356"/>
      <c r="I786" s="355"/>
      <c r="J786" s="356"/>
      <c r="K786" s="355"/>
      <c r="L786" s="356"/>
      <c r="M786" s="355"/>
      <c r="N786" s="356"/>
      <c r="O786" s="355"/>
      <c r="P786" s="356"/>
      <c r="Q786" s="355"/>
      <c r="R786" s="355"/>
      <c r="S786" s="355"/>
      <c r="T786" s="355"/>
      <c r="U786" s="355"/>
      <c r="V786" s="355"/>
      <c r="W786" s="355"/>
      <c r="X786" s="355"/>
      <c r="Y786" s="355"/>
      <c r="Z786" s="355"/>
      <c r="AA786" s="355"/>
      <c r="AB786" s="355"/>
      <c r="AC786" s="355"/>
      <c r="AD786" s="355"/>
      <c r="AE786" s="355"/>
      <c r="AF786" s="355"/>
      <c r="AG786" s="355"/>
      <c r="AH786" s="355"/>
      <c r="AI786" s="355"/>
      <c r="AJ786" s="355"/>
      <c r="AK786" s="355"/>
      <c r="AL786" s="355"/>
      <c r="AM786" s="355"/>
      <c r="AN786" s="355"/>
      <c r="AO786" s="355"/>
      <c r="AP786" s="355"/>
      <c r="AQ786" s="355"/>
      <c r="AR786" s="355"/>
      <c r="AS786" s="355"/>
      <c r="AT786" s="356"/>
      <c r="AU786" s="356"/>
      <c r="AV786" s="355"/>
      <c r="AW786" s="355"/>
      <c r="AX786" s="356"/>
      <c r="AY786" s="357"/>
      <c r="AZ786" s="357"/>
      <c r="BA786" s="357"/>
      <c r="BB786" s="358"/>
      <c r="BC786" s="357"/>
      <c r="BD786" s="357"/>
      <c r="BE786" s="358"/>
      <c r="BF786" s="357"/>
      <c r="BG786" s="357"/>
      <c r="BH786" s="357"/>
      <c r="BI786" s="357"/>
      <c r="BJ786" s="357"/>
      <c r="BK786" s="357"/>
      <c r="BL786" s="357"/>
      <c r="BM786" s="358"/>
      <c r="BN786" s="358"/>
      <c r="BO786" s="358"/>
      <c r="BP786" s="358"/>
      <c r="BQ786" s="358"/>
      <c r="BR786" s="358"/>
      <c r="BS786" s="358"/>
      <c r="BT786" s="358"/>
      <c r="BU786" s="358"/>
      <c r="BV786" s="358"/>
      <c r="BW786" s="358"/>
      <c r="BX786" s="355"/>
    </row>
    <row r="787" spans="1:76" ht="19.5" customHeight="1">
      <c r="A787" s="356"/>
      <c r="B787" s="356"/>
      <c r="C787" s="356"/>
      <c r="D787" s="356"/>
      <c r="E787" s="356"/>
      <c r="F787" s="355"/>
      <c r="G787" s="356"/>
      <c r="H787" s="356"/>
      <c r="I787" s="355"/>
      <c r="J787" s="356"/>
      <c r="K787" s="355"/>
      <c r="L787" s="356"/>
      <c r="M787" s="355"/>
      <c r="N787" s="356"/>
      <c r="O787" s="355"/>
      <c r="P787" s="356"/>
      <c r="Q787" s="355"/>
      <c r="R787" s="355"/>
      <c r="S787" s="355"/>
      <c r="T787" s="355"/>
      <c r="U787" s="355"/>
      <c r="V787" s="355"/>
      <c r="W787" s="355"/>
      <c r="X787" s="355"/>
      <c r="Y787" s="355"/>
      <c r="Z787" s="355"/>
      <c r="AA787" s="355"/>
      <c r="AB787" s="355"/>
      <c r="AC787" s="355"/>
      <c r="AD787" s="355"/>
      <c r="AE787" s="355"/>
      <c r="AF787" s="355"/>
      <c r="AG787" s="355"/>
      <c r="AH787" s="355"/>
      <c r="AI787" s="355"/>
      <c r="AJ787" s="355"/>
      <c r="AK787" s="355"/>
      <c r="AL787" s="355"/>
      <c r="AM787" s="355"/>
      <c r="AN787" s="355"/>
      <c r="AO787" s="355"/>
      <c r="AP787" s="355"/>
      <c r="AQ787" s="355"/>
      <c r="AR787" s="355"/>
      <c r="AS787" s="355"/>
      <c r="AT787" s="356"/>
      <c r="AU787" s="356"/>
      <c r="AV787" s="355"/>
      <c r="AW787" s="355"/>
      <c r="AX787" s="356"/>
      <c r="AY787" s="357"/>
      <c r="AZ787" s="357"/>
      <c r="BA787" s="357"/>
      <c r="BB787" s="358"/>
      <c r="BC787" s="357"/>
      <c r="BD787" s="357"/>
      <c r="BE787" s="358"/>
      <c r="BF787" s="357"/>
      <c r="BG787" s="357"/>
      <c r="BH787" s="357"/>
      <c r="BI787" s="357"/>
      <c r="BJ787" s="357"/>
      <c r="BK787" s="357"/>
      <c r="BL787" s="357"/>
      <c r="BM787" s="358"/>
      <c r="BN787" s="358"/>
      <c r="BO787" s="358"/>
      <c r="BP787" s="358"/>
      <c r="BQ787" s="358"/>
      <c r="BR787" s="358"/>
      <c r="BS787" s="358"/>
      <c r="BT787" s="358"/>
      <c r="BU787" s="358"/>
      <c r="BV787" s="358"/>
      <c r="BW787" s="358"/>
      <c r="BX787" s="355"/>
    </row>
    <row r="788" spans="1:76" ht="19.5" customHeight="1">
      <c r="A788" s="356"/>
      <c r="B788" s="356"/>
      <c r="C788" s="356"/>
      <c r="D788" s="356"/>
      <c r="E788" s="356"/>
      <c r="F788" s="355"/>
      <c r="G788" s="356"/>
      <c r="H788" s="356"/>
      <c r="I788" s="355"/>
      <c r="J788" s="356"/>
      <c r="K788" s="355"/>
      <c r="L788" s="356"/>
      <c r="M788" s="355"/>
      <c r="N788" s="356"/>
      <c r="O788" s="355"/>
      <c r="P788" s="356"/>
      <c r="Q788" s="355"/>
      <c r="R788" s="355"/>
      <c r="S788" s="355"/>
      <c r="T788" s="355"/>
      <c r="U788" s="355"/>
      <c r="V788" s="355"/>
      <c r="W788" s="355"/>
      <c r="X788" s="355"/>
      <c r="Y788" s="355"/>
      <c r="Z788" s="355"/>
      <c r="AA788" s="355"/>
      <c r="AB788" s="355"/>
      <c r="AC788" s="355"/>
      <c r="AD788" s="355"/>
      <c r="AE788" s="355"/>
      <c r="AF788" s="355"/>
      <c r="AG788" s="355"/>
      <c r="AH788" s="355"/>
      <c r="AI788" s="355"/>
      <c r="AJ788" s="355"/>
      <c r="AK788" s="355"/>
      <c r="AL788" s="355"/>
      <c r="AM788" s="355"/>
      <c r="AN788" s="355"/>
      <c r="AO788" s="355"/>
      <c r="AP788" s="355"/>
      <c r="AQ788" s="355"/>
      <c r="AR788" s="355"/>
      <c r="AS788" s="355"/>
      <c r="AT788" s="356"/>
      <c r="AU788" s="356"/>
      <c r="AV788" s="355"/>
      <c r="AW788" s="355"/>
      <c r="AX788" s="356"/>
      <c r="AY788" s="357"/>
      <c r="AZ788" s="357"/>
      <c r="BA788" s="357"/>
      <c r="BB788" s="358"/>
      <c r="BC788" s="357"/>
      <c r="BD788" s="357"/>
      <c r="BE788" s="358"/>
      <c r="BF788" s="357"/>
      <c r="BG788" s="357"/>
      <c r="BH788" s="357"/>
      <c r="BI788" s="357"/>
      <c r="BJ788" s="357"/>
      <c r="BK788" s="357"/>
      <c r="BL788" s="357"/>
      <c r="BM788" s="358"/>
      <c r="BN788" s="358"/>
      <c r="BO788" s="358"/>
      <c r="BP788" s="358"/>
      <c r="BQ788" s="358"/>
      <c r="BR788" s="358"/>
      <c r="BS788" s="358"/>
      <c r="BT788" s="358"/>
      <c r="BU788" s="358"/>
      <c r="BV788" s="358"/>
      <c r="BW788" s="358"/>
      <c r="BX788" s="355"/>
    </row>
    <row r="789" spans="1:76" ht="19.5" customHeight="1">
      <c r="A789" s="356"/>
      <c r="B789" s="356"/>
      <c r="C789" s="356"/>
      <c r="D789" s="356"/>
      <c r="E789" s="356"/>
      <c r="F789" s="355"/>
      <c r="G789" s="356"/>
      <c r="H789" s="356"/>
      <c r="I789" s="355"/>
      <c r="J789" s="356"/>
      <c r="K789" s="355"/>
      <c r="L789" s="356"/>
      <c r="M789" s="355"/>
      <c r="N789" s="356"/>
      <c r="O789" s="355"/>
      <c r="P789" s="356"/>
      <c r="Q789" s="355"/>
      <c r="R789" s="355"/>
      <c r="S789" s="355"/>
      <c r="T789" s="355"/>
      <c r="U789" s="355"/>
      <c r="V789" s="355"/>
      <c r="W789" s="355"/>
      <c r="X789" s="355"/>
      <c r="Y789" s="355"/>
      <c r="Z789" s="355"/>
      <c r="AA789" s="355"/>
      <c r="AB789" s="355"/>
      <c r="AC789" s="355"/>
      <c r="AD789" s="355"/>
      <c r="AE789" s="355"/>
      <c r="AF789" s="355"/>
      <c r="AG789" s="355"/>
      <c r="AH789" s="355"/>
      <c r="AI789" s="355"/>
      <c r="AJ789" s="355"/>
      <c r="AK789" s="355"/>
      <c r="AL789" s="355"/>
      <c r="AM789" s="355"/>
      <c r="AN789" s="355"/>
      <c r="AO789" s="355"/>
      <c r="AP789" s="355"/>
      <c r="AQ789" s="355"/>
      <c r="AR789" s="355"/>
      <c r="AS789" s="355"/>
      <c r="AT789" s="356"/>
      <c r="AU789" s="356"/>
      <c r="AV789" s="355"/>
      <c r="AW789" s="355"/>
      <c r="AX789" s="356"/>
      <c r="AY789" s="357"/>
      <c r="AZ789" s="357"/>
      <c r="BA789" s="357"/>
      <c r="BB789" s="358"/>
      <c r="BC789" s="357"/>
      <c r="BD789" s="357"/>
      <c r="BE789" s="358"/>
      <c r="BF789" s="357"/>
      <c r="BG789" s="357"/>
      <c r="BH789" s="357"/>
      <c r="BI789" s="357"/>
      <c r="BJ789" s="357"/>
      <c r="BK789" s="357"/>
      <c r="BL789" s="357"/>
      <c r="BM789" s="358"/>
      <c r="BN789" s="358"/>
      <c r="BO789" s="358"/>
      <c r="BP789" s="358"/>
      <c r="BQ789" s="358"/>
      <c r="BR789" s="358"/>
      <c r="BS789" s="358"/>
      <c r="BT789" s="358"/>
      <c r="BU789" s="358"/>
      <c r="BV789" s="358"/>
      <c r="BW789" s="358"/>
      <c r="BX789" s="355"/>
    </row>
    <row r="790" spans="1:76" ht="19.5" customHeight="1">
      <c r="A790" s="356"/>
      <c r="B790" s="356"/>
      <c r="C790" s="356"/>
      <c r="D790" s="356"/>
      <c r="E790" s="356"/>
      <c r="F790" s="355"/>
      <c r="G790" s="356"/>
      <c r="H790" s="356"/>
      <c r="I790" s="355"/>
      <c r="J790" s="356"/>
      <c r="K790" s="355"/>
      <c r="L790" s="356"/>
      <c r="M790" s="355"/>
      <c r="N790" s="356"/>
      <c r="O790" s="355"/>
      <c r="P790" s="356"/>
      <c r="Q790" s="355"/>
      <c r="R790" s="355"/>
      <c r="S790" s="355"/>
      <c r="T790" s="355"/>
      <c r="U790" s="355"/>
      <c r="V790" s="355"/>
      <c r="W790" s="355"/>
      <c r="X790" s="355"/>
      <c r="Y790" s="355"/>
      <c r="Z790" s="355"/>
      <c r="AA790" s="355"/>
      <c r="AB790" s="355"/>
      <c r="AC790" s="355"/>
      <c r="AD790" s="355"/>
      <c r="AE790" s="355"/>
      <c r="AF790" s="355"/>
      <c r="AG790" s="355"/>
      <c r="AH790" s="355"/>
      <c r="AI790" s="355"/>
      <c r="AJ790" s="355"/>
      <c r="AK790" s="355"/>
      <c r="AL790" s="355"/>
      <c r="AM790" s="355"/>
      <c r="AN790" s="355"/>
      <c r="AO790" s="355"/>
      <c r="AP790" s="355"/>
      <c r="AQ790" s="355"/>
      <c r="AR790" s="355"/>
      <c r="AS790" s="355"/>
      <c r="AT790" s="356"/>
      <c r="AU790" s="356"/>
      <c r="AV790" s="355"/>
      <c r="AW790" s="355"/>
      <c r="AX790" s="356"/>
      <c r="AY790" s="357"/>
      <c r="AZ790" s="357"/>
      <c r="BA790" s="357"/>
      <c r="BB790" s="358"/>
      <c r="BC790" s="357"/>
      <c r="BD790" s="357"/>
      <c r="BE790" s="358"/>
      <c r="BF790" s="357"/>
      <c r="BG790" s="357"/>
      <c r="BH790" s="357"/>
      <c r="BI790" s="357"/>
      <c r="BJ790" s="357"/>
      <c r="BK790" s="357"/>
      <c r="BL790" s="357"/>
      <c r="BM790" s="358"/>
      <c r="BN790" s="358"/>
      <c r="BO790" s="358"/>
      <c r="BP790" s="358"/>
      <c r="BQ790" s="358"/>
      <c r="BR790" s="358"/>
      <c r="BS790" s="358"/>
      <c r="BT790" s="358"/>
      <c r="BU790" s="358"/>
      <c r="BV790" s="358"/>
      <c r="BW790" s="358"/>
      <c r="BX790" s="355"/>
    </row>
    <row r="791" spans="1:76" ht="19.5" customHeight="1">
      <c r="A791" s="356"/>
      <c r="B791" s="356"/>
      <c r="C791" s="356"/>
      <c r="D791" s="356"/>
      <c r="E791" s="356"/>
      <c r="F791" s="355"/>
      <c r="G791" s="356"/>
      <c r="H791" s="356"/>
      <c r="I791" s="355"/>
      <c r="J791" s="356"/>
      <c r="K791" s="355"/>
      <c r="L791" s="356"/>
      <c r="M791" s="355"/>
      <c r="N791" s="356"/>
      <c r="O791" s="355"/>
      <c r="P791" s="356"/>
      <c r="Q791" s="355"/>
      <c r="R791" s="355"/>
      <c r="S791" s="355"/>
      <c r="T791" s="355"/>
      <c r="U791" s="355"/>
      <c r="V791" s="355"/>
      <c r="W791" s="355"/>
      <c r="X791" s="355"/>
      <c r="Y791" s="355"/>
      <c r="Z791" s="355"/>
      <c r="AA791" s="355"/>
      <c r="AB791" s="355"/>
      <c r="AC791" s="355"/>
      <c r="AD791" s="355"/>
      <c r="AE791" s="355"/>
      <c r="AF791" s="355"/>
      <c r="AG791" s="355"/>
      <c r="AH791" s="355"/>
      <c r="AI791" s="355"/>
      <c r="AJ791" s="355"/>
      <c r="AK791" s="355"/>
      <c r="AL791" s="355"/>
      <c r="AM791" s="355"/>
      <c r="AN791" s="355"/>
      <c r="AO791" s="355"/>
      <c r="AP791" s="355"/>
      <c r="AQ791" s="355"/>
      <c r="AR791" s="355"/>
      <c r="AS791" s="355"/>
      <c r="AT791" s="356"/>
      <c r="AU791" s="356"/>
      <c r="AV791" s="355"/>
      <c r="AW791" s="355"/>
      <c r="AX791" s="356"/>
      <c r="AY791" s="357"/>
      <c r="AZ791" s="357"/>
      <c r="BA791" s="357"/>
      <c r="BB791" s="358"/>
      <c r="BC791" s="357"/>
      <c r="BD791" s="357"/>
      <c r="BE791" s="358"/>
      <c r="BF791" s="357"/>
      <c r="BG791" s="357"/>
      <c r="BH791" s="357"/>
      <c r="BI791" s="357"/>
      <c r="BJ791" s="357"/>
      <c r="BK791" s="357"/>
      <c r="BL791" s="357"/>
      <c r="BM791" s="358"/>
      <c r="BN791" s="358"/>
      <c r="BO791" s="358"/>
      <c r="BP791" s="358"/>
      <c r="BQ791" s="358"/>
      <c r="BR791" s="358"/>
      <c r="BS791" s="358"/>
      <c r="BT791" s="358"/>
      <c r="BU791" s="358"/>
      <c r="BV791" s="358"/>
      <c r="BW791" s="358"/>
      <c r="BX791" s="355"/>
    </row>
    <row r="792" spans="1:76" ht="19.5" customHeight="1">
      <c r="A792" s="356"/>
      <c r="B792" s="356"/>
      <c r="C792" s="356"/>
      <c r="D792" s="356"/>
      <c r="E792" s="356"/>
      <c r="F792" s="355"/>
      <c r="G792" s="356"/>
      <c r="H792" s="356"/>
      <c r="I792" s="355"/>
      <c r="J792" s="356"/>
      <c r="K792" s="355"/>
      <c r="L792" s="356"/>
      <c r="M792" s="355"/>
      <c r="N792" s="356"/>
      <c r="O792" s="355"/>
      <c r="P792" s="356"/>
      <c r="Q792" s="355"/>
      <c r="R792" s="355"/>
      <c r="S792" s="355"/>
      <c r="T792" s="355"/>
      <c r="U792" s="355"/>
      <c r="V792" s="355"/>
      <c r="W792" s="355"/>
      <c r="X792" s="355"/>
      <c r="Y792" s="355"/>
      <c r="Z792" s="355"/>
      <c r="AA792" s="355"/>
      <c r="AB792" s="355"/>
      <c r="AC792" s="355"/>
      <c r="AD792" s="355"/>
      <c r="AE792" s="355"/>
      <c r="AF792" s="355"/>
      <c r="AG792" s="355"/>
      <c r="AH792" s="355"/>
      <c r="AI792" s="355"/>
      <c r="AJ792" s="355"/>
      <c r="AK792" s="355"/>
      <c r="AL792" s="355"/>
      <c r="AM792" s="355"/>
      <c r="AN792" s="355"/>
      <c r="AO792" s="355"/>
      <c r="AP792" s="355"/>
      <c r="AQ792" s="355"/>
      <c r="AR792" s="355"/>
      <c r="AS792" s="355"/>
      <c r="AT792" s="356"/>
      <c r="AU792" s="356"/>
      <c r="AV792" s="355"/>
      <c r="AW792" s="355"/>
      <c r="AX792" s="356"/>
      <c r="AY792" s="357"/>
      <c r="AZ792" s="357"/>
      <c r="BA792" s="357"/>
      <c r="BB792" s="358"/>
      <c r="BC792" s="357"/>
      <c r="BD792" s="357"/>
      <c r="BE792" s="358"/>
      <c r="BF792" s="357"/>
      <c r="BG792" s="357"/>
      <c r="BH792" s="357"/>
      <c r="BI792" s="357"/>
      <c r="BJ792" s="357"/>
      <c r="BK792" s="357"/>
      <c r="BL792" s="357"/>
      <c r="BM792" s="358"/>
      <c r="BN792" s="358"/>
      <c r="BO792" s="358"/>
      <c r="BP792" s="358"/>
      <c r="BQ792" s="358"/>
      <c r="BR792" s="358"/>
      <c r="BS792" s="358"/>
      <c r="BT792" s="358"/>
      <c r="BU792" s="358"/>
      <c r="BV792" s="358"/>
      <c r="BW792" s="358"/>
      <c r="BX792" s="355"/>
    </row>
    <row r="793" spans="1:76" ht="19.5" customHeight="1">
      <c r="A793" s="356"/>
      <c r="B793" s="356"/>
      <c r="C793" s="356"/>
      <c r="D793" s="356"/>
      <c r="E793" s="356"/>
      <c r="F793" s="355"/>
      <c r="G793" s="356"/>
      <c r="H793" s="356"/>
      <c r="I793" s="355"/>
      <c r="J793" s="356"/>
      <c r="K793" s="355"/>
      <c r="L793" s="356"/>
      <c r="M793" s="355"/>
      <c r="N793" s="356"/>
      <c r="O793" s="355"/>
      <c r="P793" s="356"/>
      <c r="Q793" s="355"/>
      <c r="R793" s="355"/>
      <c r="S793" s="355"/>
      <c r="T793" s="355"/>
      <c r="U793" s="355"/>
      <c r="V793" s="355"/>
      <c r="W793" s="355"/>
      <c r="X793" s="355"/>
      <c r="Y793" s="355"/>
      <c r="Z793" s="355"/>
      <c r="AA793" s="355"/>
      <c r="AB793" s="355"/>
      <c r="AC793" s="355"/>
      <c r="AD793" s="355"/>
      <c r="AE793" s="355"/>
      <c r="AF793" s="355"/>
      <c r="AG793" s="355"/>
      <c r="AH793" s="355"/>
      <c r="AI793" s="355"/>
      <c r="AJ793" s="355"/>
      <c r="AK793" s="355"/>
      <c r="AL793" s="355"/>
      <c r="AM793" s="355"/>
      <c r="AN793" s="355"/>
      <c r="AO793" s="355"/>
      <c r="AP793" s="355"/>
      <c r="AQ793" s="355"/>
      <c r="AR793" s="355"/>
      <c r="AS793" s="355"/>
      <c r="AT793" s="356"/>
      <c r="AU793" s="356"/>
      <c r="AV793" s="355"/>
      <c r="AW793" s="355"/>
      <c r="AX793" s="356"/>
      <c r="AY793" s="357"/>
      <c r="AZ793" s="357"/>
      <c r="BA793" s="357"/>
      <c r="BB793" s="358"/>
      <c r="BC793" s="357"/>
      <c r="BD793" s="357"/>
      <c r="BE793" s="358"/>
      <c r="BF793" s="357"/>
      <c r="BG793" s="357"/>
      <c r="BH793" s="357"/>
      <c r="BI793" s="357"/>
      <c r="BJ793" s="357"/>
      <c r="BK793" s="357"/>
      <c r="BL793" s="357"/>
      <c r="BM793" s="358"/>
      <c r="BN793" s="358"/>
      <c r="BO793" s="358"/>
      <c r="BP793" s="358"/>
      <c r="BQ793" s="358"/>
      <c r="BR793" s="358"/>
      <c r="BS793" s="358"/>
      <c r="BT793" s="358"/>
      <c r="BU793" s="358"/>
      <c r="BV793" s="358"/>
      <c r="BW793" s="358"/>
      <c r="BX793" s="355"/>
    </row>
    <row r="794" spans="1:76" ht="19.5" customHeight="1">
      <c r="A794" s="356"/>
      <c r="B794" s="356"/>
      <c r="C794" s="356"/>
      <c r="D794" s="356"/>
      <c r="E794" s="356"/>
      <c r="F794" s="355"/>
      <c r="G794" s="356"/>
      <c r="H794" s="356"/>
      <c r="I794" s="355"/>
      <c r="J794" s="356"/>
      <c r="K794" s="355"/>
      <c r="L794" s="356"/>
      <c r="M794" s="355"/>
      <c r="N794" s="356"/>
      <c r="O794" s="355"/>
      <c r="P794" s="356"/>
      <c r="Q794" s="355"/>
      <c r="R794" s="355"/>
      <c r="S794" s="355"/>
      <c r="T794" s="355"/>
      <c r="U794" s="355"/>
      <c r="V794" s="355"/>
      <c r="W794" s="355"/>
      <c r="X794" s="355"/>
      <c r="Y794" s="355"/>
      <c r="Z794" s="355"/>
      <c r="AA794" s="355"/>
      <c r="AB794" s="355"/>
      <c r="AC794" s="355"/>
      <c r="AD794" s="355"/>
      <c r="AE794" s="355"/>
      <c r="AF794" s="355"/>
      <c r="AG794" s="355"/>
      <c r="AH794" s="355"/>
      <c r="AI794" s="355"/>
      <c r="AJ794" s="355"/>
      <c r="AK794" s="355"/>
      <c r="AL794" s="355"/>
      <c r="AM794" s="355"/>
      <c r="AN794" s="355"/>
      <c r="AO794" s="355"/>
      <c r="AP794" s="355"/>
      <c r="AQ794" s="355"/>
      <c r="AR794" s="355"/>
      <c r="AS794" s="355"/>
      <c r="AT794" s="356"/>
      <c r="AU794" s="356"/>
      <c r="AV794" s="355"/>
      <c r="AW794" s="355"/>
      <c r="AX794" s="356"/>
      <c r="AY794" s="357"/>
      <c r="AZ794" s="357"/>
      <c r="BA794" s="357"/>
      <c r="BB794" s="358"/>
      <c r="BC794" s="357"/>
      <c r="BD794" s="357"/>
      <c r="BE794" s="358"/>
      <c r="BF794" s="357"/>
      <c r="BG794" s="357"/>
      <c r="BH794" s="357"/>
      <c r="BI794" s="357"/>
      <c r="BJ794" s="357"/>
      <c r="BK794" s="357"/>
      <c r="BL794" s="357"/>
      <c r="BM794" s="358"/>
      <c r="BN794" s="358"/>
      <c r="BO794" s="358"/>
      <c r="BP794" s="358"/>
      <c r="BQ794" s="358"/>
      <c r="BR794" s="358"/>
      <c r="BS794" s="358"/>
      <c r="BT794" s="358"/>
      <c r="BU794" s="358"/>
      <c r="BV794" s="358"/>
      <c r="BW794" s="358"/>
      <c r="BX794" s="355"/>
    </row>
    <row r="795" spans="1:76" ht="19.5" customHeight="1">
      <c r="A795" s="356"/>
      <c r="B795" s="356"/>
      <c r="C795" s="356"/>
      <c r="D795" s="356"/>
      <c r="E795" s="356"/>
      <c r="F795" s="355"/>
      <c r="G795" s="356"/>
      <c r="H795" s="356"/>
      <c r="I795" s="355"/>
      <c r="J795" s="356"/>
      <c r="K795" s="355"/>
      <c r="L795" s="356"/>
      <c r="M795" s="355"/>
      <c r="N795" s="356"/>
      <c r="O795" s="355"/>
      <c r="P795" s="356"/>
      <c r="Q795" s="355"/>
      <c r="R795" s="355"/>
      <c r="S795" s="355"/>
      <c r="T795" s="355"/>
      <c r="U795" s="355"/>
      <c r="V795" s="355"/>
      <c r="W795" s="355"/>
      <c r="X795" s="355"/>
      <c r="Y795" s="355"/>
      <c r="Z795" s="355"/>
      <c r="AA795" s="355"/>
      <c r="AB795" s="355"/>
      <c r="AC795" s="355"/>
      <c r="AD795" s="355"/>
      <c r="AE795" s="355"/>
      <c r="AF795" s="355"/>
      <c r="AG795" s="355"/>
      <c r="AH795" s="355"/>
      <c r="AI795" s="355"/>
      <c r="AJ795" s="355"/>
      <c r="AK795" s="355"/>
      <c r="AL795" s="355"/>
      <c r="AM795" s="355"/>
      <c r="AN795" s="355"/>
      <c r="AO795" s="355"/>
      <c r="AP795" s="355"/>
      <c r="AQ795" s="355"/>
      <c r="AR795" s="355"/>
      <c r="AS795" s="355"/>
      <c r="AT795" s="356"/>
      <c r="AU795" s="356"/>
      <c r="AV795" s="355"/>
      <c r="AW795" s="355"/>
      <c r="AX795" s="356"/>
      <c r="AY795" s="357"/>
      <c r="AZ795" s="357"/>
      <c r="BA795" s="357"/>
      <c r="BB795" s="358"/>
      <c r="BC795" s="357"/>
      <c r="BD795" s="357"/>
      <c r="BE795" s="358"/>
      <c r="BF795" s="357"/>
      <c r="BG795" s="357"/>
      <c r="BH795" s="357"/>
      <c r="BI795" s="357"/>
      <c r="BJ795" s="357"/>
      <c r="BK795" s="357"/>
      <c r="BL795" s="357"/>
      <c r="BM795" s="358"/>
      <c r="BN795" s="358"/>
      <c r="BO795" s="358"/>
      <c r="BP795" s="358"/>
      <c r="BQ795" s="358"/>
      <c r="BR795" s="358"/>
      <c r="BS795" s="358"/>
      <c r="BT795" s="358"/>
      <c r="BU795" s="358"/>
      <c r="BV795" s="358"/>
      <c r="BW795" s="358"/>
      <c r="BX795" s="355"/>
    </row>
    <row r="796" spans="1:76" ht="19.5" customHeight="1">
      <c r="A796" s="356"/>
      <c r="B796" s="356"/>
      <c r="C796" s="356"/>
      <c r="D796" s="356"/>
      <c r="E796" s="356"/>
      <c r="F796" s="355"/>
      <c r="G796" s="356"/>
      <c r="H796" s="356"/>
      <c r="I796" s="355"/>
      <c r="J796" s="356"/>
      <c r="K796" s="355"/>
      <c r="L796" s="356"/>
      <c r="M796" s="355"/>
      <c r="N796" s="356"/>
      <c r="O796" s="355"/>
      <c r="P796" s="356"/>
      <c r="Q796" s="355"/>
      <c r="R796" s="355"/>
      <c r="S796" s="355"/>
      <c r="T796" s="355"/>
      <c r="U796" s="355"/>
      <c r="V796" s="355"/>
      <c r="W796" s="355"/>
      <c r="X796" s="355"/>
      <c r="Y796" s="355"/>
      <c r="Z796" s="355"/>
      <c r="AA796" s="355"/>
      <c r="AB796" s="355"/>
      <c r="AC796" s="355"/>
      <c r="AD796" s="355"/>
      <c r="AE796" s="355"/>
      <c r="AF796" s="355"/>
      <c r="AG796" s="355"/>
      <c r="AH796" s="355"/>
      <c r="AI796" s="355"/>
      <c r="AJ796" s="355"/>
      <c r="AK796" s="355"/>
      <c r="AL796" s="355"/>
      <c r="AM796" s="355"/>
      <c r="AN796" s="355"/>
      <c r="AO796" s="355"/>
      <c r="AP796" s="355"/>
      <c r="AQ796" s="355"/>
      <c r="AR796" s="355"/>
      <c r="AS796" s="355"/>
      <c r="AT796" s="356"/>
      <c r="AU796" s="356"/>
      <c r="AV796" s="355"/>
      <c r="AW796" s="355"/>
      <c r="AX796" s="356"/>
      <c r="AY796" s="357"/>
      <c r="AZ796" s="357"/>
      <c r="BA796" s="357"/>
      <c r="BB796" s="358"/>
      <c r="BC796" s="357"/>
      <c r="BD796" s="357"/>
      <c r="BE796" s="358"/>
      <c r="BF796" s="357"/>
      <c r="BG796" s="357"/>
      <c r="BH796" s="357"/>
      <c r="BI796" s="357"/>
      <c r="BJ796" s="357"/>
      <c r="BK796" s="357"/>
      <c r="BL796" s="357"/>
      <c r="BM796" s="358"/>
      <c r="BN796" s="358"/>
      <c r="BO796" s="358"/>
      <c r="BP796" s="358"/>
      <c r="BQ796" s="358"/>
      <c r="BR796" s="358"/>
      <c r="BS796" s="358"/>
      <c r="BT796" s="358"/>
      <c r="BU796" s="358"/>
      <c r="BV796" s="358"/>
      <c r="BW796" s="358"/>
      <c r="BX796" s="355"/>
    </row>
    <row r="797" spans="1:76" ht="19.5" customHeight="1">
      <c r="A797" s="356"/>
      <c r="B797" s="356"/>
      <c r="C797" s="356"/>
      <c r="D797" s="356"/>
      <c r="E797" s="356"/>
      <c r="F797" s="355"/>
      <c r="G797" s="356"/>
      <c r="H797" s="356"/>
      <c r="I797" s="355"/>
      <c r="J797" s="356"/>
      <c r="K797" s="355"/>
      <c r="L797" s="356"/>
      <c r="M797" s="355"/>
      <c r="N797" s="356"/>
      <c r="O797" s="355"/>
      <c r="P797" s="356"/>
      <c r="Q797" s="355"/>
      <c r="R797" s="355"/>
      <c r="S797" s="355"/>
      <c r="T797" s="355"/>
      <c r="U797" s="355"/>
      <c r="V797" s="355"/>
      <c r="W797" s="355"/>
      <c r="X797" s="355"/>
      <c r="Y797" s="355"/>
      <c r="Z797" s="355"/>
      <c r="AA797" s="355"/>
      <c r="AB797" s="355"/>
      <c r="AC797" s="355"/>
      <c r="AD797" s="355"/>
      <c r="AE797" s="355"/>
      <c r="AF797" s="355"/>
      <c r="AG797" s="355"/>
      <c r="AH797" s="355"/>
      <c r="AI797" s="355"/>
      <c r="AJ797" s="355"/>
      <c r="AK797" s="355"/>
      <c r="AL797" s="355"/>
      <c r="AM797" s="355"/>
      <c r="AN797" s="355"/>
      <c r="AO797" s="355"/>
      <c r="AP797" s="355"/>
      <c r="AQ797" s="355"/>
      <c r="AR797" s="355"/>
      <c r="AS797" s="355"/>
      <c r="AT797" s="356"/>
      <c r="AU797" s="356"/>
      <c r="AV797" s="355"/>
      <c r="AW797" s="355"/>
      <c r="AX797" s="356"/>
      <c r="AY797" s="357"/>
      <c r="AZ797" s="357"/>
      <c r="BA797" s="357"/>
      <c r="BB797" s="358"/>
      <c r="BC797" s="357"/>
      <c r="BD797" s="357"/>
      <c r="BE797" s="358"/>
      <c r="BF797" s="357"/>
      <c r="BG797" s="357"/>
      <c r="BH797" s="357"/>
      <c r="BI797" s="357"/>
      <c r="BJ797" s="357"/>
      <c r="BK797" s="357"/>
      <c r="BL797" s="357"/>
      <c r="BM797" s="358"/>
      <c r="BN797" s="358"/>
      <c r="BO797" s="358"/>
      <c r="BP797" s="358"/>
      <c r="BQ797" s="358"/>
      <c r="BR797" s="358"/>
      <c r="BS797" s="358"/>
      <c r="BT797" s="358"/>
      <c r="BU797" s="358"/>
      <c r="BV797" s="358"/>
      <c r="BW797" s="358"/>
      <c r="BX797" s="355"/>
    </row>
    <row r="798" spans="1:76" ht="19.5" customHeight="1">
      <c r="A798" s="356"/>
      <c r="B798" s="356"/>
      <c r="C798" s="356"/>
      <c r="D798" s="356"/>
      <c r="E798" s="356"/>
      <c r="F798" s="355"/>
      <c r="G798" s="356"/>
      <c r="H798" s="356"/>
      <c r="I798" s="355"/>
      <c r="J798" s="356"/>
      <c r="K798" s="355"/>
      <c r="L798" s="356"/>
      <c r="M798" s="355"/>
      <c r="N798" s="356"/>
      <c r="O798" s="355"/>
      <c r="P798" s="356"/>
      <c r="Q798" s="355"/>
      <c r="R798" s="355"/>
      <c r="S798" s="355"/>
      <c r="T798" s="355"/>
      <c r="U798" s="355"/>
      <c r="V798" s="355"/>
      <c r="W798" s="355"/>
      <c r="X798" s="355"/>
      <c r="Y798" s="355"/>
      <c r="Z798" s="355"/>
      <c r="AA798" s="355"/>
      <c r="AB798" s="355"/>
      <c r="AC798" s="355"/>
      <c r="AD798" s="355"/>
      <c r="AE798" s="355"/>
      <c r="AF798" s="355"/>
      <c r="AG798" s="355"/>
      <c r="AH798" s="355"/>
      <c r="AI798" s="355"/>
      <c r="AJ798" s="355"/>
      <c r="AK798" s="355"/>
      <c r="AL798" s="355"/>
      <c r="AM798" s="355"/>
      <c r="AN798" s="355"/>
      <c r="AO798" s="355"/>
      <c r="AP798" s="355"/>
      <c r="AQ798" s="355"/>
      <c r="AR798" s="355"/>
      <c r="AS798" s="355"/>
      <c r="AT798" s="356"/>
      <c r="AU798" s="356"/>
      <c r="AV798" s="355"/>
      <c r="AW798" s="355"/>
      <c r="AX798" s="356"/>
      <c r="AY798" s="357"/>
      <c r="AZ798" s="357"/>
      <c r="BA798" s="357"/>
      <c r="BB798" s="358"/>
      <c r="BC798" s="357"/>
      <c r="BD798" s="357"/>
      <c r="BE798" s="358"/>
      <c r="BF798" s="357"/>
      <c r="BG798" s="357"/>
      <c r="BH798" s="357"/>
      <c r="BI798" s="357"/>
      <c r="BJ798" s="357"/>
      <c r="BK798" s="357"/>
      <c r="BL798" s="357"/>
      <c r="BM798" s="358"/>
      <c r="BN798" s="358"/>
      <c r="BO798" s="358"/>
      <c r="BP798" s="358"/>
      <c r="BQ798" s="358"/>
      <c r="BR798" s="358"/>
      <c r="BS798" s="358"/>
      <c r="BT798" s="358"/>
      <c r="BU798" s="358"/>
      <c r="BV798" s="358"/>
      <c r="BW798" s="358"/>
      <c r="BX798" s="355"/>
    </row>
    <row r="799" spans="1:76" ht="19.5" customHeight="1">
      <c r="A799" s="356"/>
      <c r="B799" s="356"/>
      <c r="C799" s="356"/>
      <c r="D799" s="356"/>
      <c r="E799" s="356"/>
      <c r="F799" s="355"/>
      <c r="G799" s="356"/>
      <c r="H799" s="356"/>
      <c r="I799" s="355"/>
      <c r="J799" s="356"/>
      <c r="K799" s="355"/>
      <c r="L799" s="356"/>
      <c r="M799" s="355"/>
      <c r="N799" s="356"/>
      <c r="O799" s="355"/>
      <c r="P799" s="356"/>
      <c r="Q799" s="355"/>
      <c r="R799" s="355"/>
      <c r="S799" s="355"/>
      <c r="T799" s="355"/>
      <c r="U799" s="355"/>
      <c r="V799" s="355"/>
      <c r="W799" s="355"/>
      <c r="X799" s="355"/>
      <c r="Y799" s="355"/>
      <c r="Z799" s="355"/>
      <c r="AA799" s="355"/>
      <c r="AB799" s="355"/>
      <c r="AC799" s="355"/>
      <c r="AD799" s="355"/>
      <c r="AE799" s="355"/>
      <c r="AF799" s="355"/>
      <c r="AG799" s="355"/>
      <c r="AH799" s="355"/>
      <c r="AI799" s="355"/>
      <c r="AJ799" s="355"/>
      <c r="AK799" s="355"/>
      <c r="AL799" s="355"/>
      <c r="AM799" s="355"/>
      <c r="AN799" s="355"/>
      <c r="AO799" s="355"/>
      <c r="AP799" s="355"/>
      <c r="AQ799" s="355"/>
      <c r="AR799" s="355"/>
      <c r="AS799" s="355"/>
      <c r="AT799" s="356"/>
      <c r="AU799" s="356"/>
      <c r="AV799" s="355"/>
      <c r="AW799" s="355"/>
      <c r="AX799" s="356"/>
      <c r="AY799" s="357"/>
      <c r="AZ799" s="357"/>
      <c r="BA799" s="357"/>
      <c r="BB799" s="358"/>
      <c r="BC799" s="357"/>
      <c r="BD799" s="357"/>
      <c r="BE799" s="358"/>
      <c r="BF799" s="357"/>
      <c r="BG799" s="357"/>
      <c r="BH799" s="357"/>
      <c r="BI799" s="357"/>
      <c r="BJ799" s="357"/>
      <c r="BK799" s="357"/>
      <c r="BL799" s="357"/>
      <c r="BM799" s="358"/>
      <c r="BN799" s="358"/>
      <c r="BO799" s="358"/>
      <c r="BP799" s="358"/>
      <c r="BQ799" s="358"/>
      <c r="BR799" s="358"/>
      <c r="BS799" s="358"/>
      <c r="BT799" s="358"/>
      <c r="BU799" s="358"/>
      <c r="BV799" s="358"/>
      <c r="BW799" s="358"/>
      <c r="BX799" s="355"/>
    </row>
    <row r="800" spans="1:76" ht="19.5" customHeight="1">
      <c r="A800" s="356"/>
      <c r="B800" s="356"/>
      <c r="C800" s="356"/>
      <c r="D800" s="356"/>
      <c r="E800" s="356"/>
      <c r="F800" s="355"/>
      <c r="G800" s="356"/>
      <c r="H800" s="356"/>
      <c r="I800" s="355"/>
      <c r="J800" s="356"/>
      <c r="K800" s="355"/>
      <c r="L800" s="356"/>
      <c r="M800" s="355"/>
      <c r="N800" s="356"/>
      <c r="O800" s="355"/>
      <c r="P800" s="356"/>
      <c r="Q800" s="355"/>
      <c r="R800" s="355"/>
      <c r="S800" s="355"/>
      <c r="T800" s="355"/>
      <c r="U800" s="355"/>
      <c r="V800" s="355"/>
      <c r="W800" s="355"/>
      <c r="X800" s="355"/>
      <c r="Y800" s="355"/>
      <c r="Z800" s="355"/>
      <c r="AA800" s="355"/>
      <c r="AB800" s="355"/>
      <c r="AC800" s="355"/>
      <c r="AD800" s="355"/>
      <c r="AE800" s="355"/>
      <c r="AF800" s="355"/>
      <c r="AG800" s="355"/>
      <c r="AH800" s="355"/>
      <c r="AI800" s="355"/>
      <c r="AJ800" s="355"/>
      <c r="AK800" s="355"/>
      <c r="AL800" s="355"/>
      <c r="AM800" s="355"/>
      <c r="AN800" s="355"/>
      <c r="AO800" s="355"/>
      <c r="AP800" s="355"/>
      <c r="AQ800" s="355"/>
      <c r="AR800" s="355"/>
      <c r="AS800" s="355"/>
      <c r="AT800" s="356"/>
      <c r="AU800" s="356"/>
      <c r="AV800" s="355"/>
      <c r="AW800" s="355"/>
      <c r="AX800" s="356"/>
      <c r="AY800" s="357"/>
      <c r="AZ800" s="357"/>
      <c r="BA800" s="357"/>
      <c r="BB800" s="358"/>
      <c r="BC800" s="357"/>
      <c r="BD800" s="357"/>
      <c r="BE800" s="358"/>
      <c r="BF800" s="357"/>
      <c r="BG800" s="357"/>
      <c r="BH800" s="357"/>
      <c r="BI800" s="357"/>
      <c r="BJ800" s="357"/>
      <c r="BK800" s="357"/>
      <c r="BL800" s="357"/>
      <c r="BM800" s="358"/>
      <c r="BN800" s="358"/>
      <c r="BO800" s="358"/>
      <c r="BP800" s="358"/>
      <c r="BQ800" s="358"/>
      <c r="BR800" s="358"/>
      <c r="BS800" s="358"/>
      <c r="BT800" s="358"/>
      <c r="BU800" s="358"/>
      <c r="BV800" s="358"/>
      <c r="BW800" s="358"/>
      <c r="BX800" s="355"/>
    </row>
    <row r="801" spans="1:76" ht="19.5" customHeight="1">
      <c r="A801" s="356"/>
      <c r="B801" s="356"/>
      <c r="C801" s="356"/>
      <c r="D801" s="356"/>
      <c r="E801" s="356"/>
      <c r="F801" s="355"/>
      <c r="G801" s="356"/>
      <c r="H801" s="356"/>
      <c r="I801" s="355"/>
      <c r="J801" s="356"/>
      <c r="K801" s="355"/>
      <c r="L801" s="356"/>
      <c r="M801" s="355"/>
      <c r="N801" s="356"/>
      <c r="O801" s="355"/>
      <c r="P801" s="356"/>
      <c r="Q801" s="355"/>
      <c r="R801" s="355"/>
      <c r="S801" s="355"/>
      <c r="T801" s="355"/>
      <c r="U801" s="355"/>
      <c r="V801" s="355"/>
      <c r="W801" s="355"/>
      <c r="X801" s="355"/>
      <c r="Y801" s="355"/>
      <c r="Z801" s="355"/>
      <c r="AA801" s="355"/>
      <c r="AB801" s="355"/>
      <c r="AC801" s="355"/>
      <c r="AD801" s="355"/>
      <c r="AE801" s="355"/>
      <c r="AF801" s="355"/>
      <c r="AG801" s="355"/>
      <c r="AH801" s="355"/>
      <c r="AI801" s="355"/>
      <c r="AJ801" s="355"/>
      <c r="AK801" s="355"/>
      <c r="AL801" s="355"/>
      <c r="AM801" s="355"/>
      <c r="AN801" s="355"/>
      <c r="AO801" s="355"/>
      <c r="AP801" s="355"/>
      <c r="AQ801" s="355"/>
      <c r="AR801" s="355"/>
      <c r="AS801" s="355"/>
      <c r="AT801" s="356"/>
      <c r="AU801" s="356"/>
      <c r="AV801" s="355"/>
      <c r="AW801" s="355"/>
      <c r="AX801" s="356"/>
      <c r="AY801" s="357"/>
      <c r="AZ801" s="357"/>
      <c r="BA801" s="357"/>
      <c r="BB801" s="358"/>
      <c r="BC801" s="357"/>
      <c r="BD801" s="357"/>
      <c r="BE801" s="358"/>
      <c r="BF801" s="357"/>
      <c r="BG801" s="357"/>
      <c r="BH801" s="357"/>
      <c r="BI801" s="357"/>
      <c r="BJ801" s="357"/>
      <c r="BK801" s="357"/>
      <c r="BL801" s="357"/>
      <c r="BM801" s="358"/>
      <c r="BN801" s="358"/>
      <c r="BO801" s="358"/>
      <c r="BP801" s="358"/>
      <c r="BQ801" s="358"/>
      <c r="BR801" s="358"/>
      <c r="BS801" s="358"/>
      <c r="BT801" s="358"/>
      <c r="BU801" s="358"/>
      <c r="BV801" s="358"/>
      <c r="BW801" s="358"/>
      <c r="BX801" s="355"/>
    </row>
    <row r="802" spans="1:76" ht="19.5" customHeight="1">
      <c r="A802" s="356"/>
      <c r="B802" s="356"/>
      <c r="C802" s="356"/>
      <c r="D802" s="356"/>
      <c r="E802" s="356"/>
      <c r="F802" s="355"/>
      <c r="G802" s="356"/>
      <c r="H802" s="356"/>
      <c r="I802" s="355"/>
      <c r="J802" s="356"/>
      <c r="K802" s="355"/>
      <c r="L802" s="356"/>
      <c r="M802" s="355"/>
      <c r="N802" s="356"/>
      <c r="O802" s="355"/>
      <c r="P802" s="356"/>
      <c r="Q802" s="355"/>
      <c r="R802" s="355"/>
      <c r="S802" s="355"/>
      <c r="T802" s="355"/>
      <c r="U802" s="355"/>
      <c r="V802" s="355"/>
      <c r="W802" s="355"/>
      <c r="X802" s="355"/>
      <c r="Y802" s="355"/>
      <c r="Z802" s="355"/>
      <c r="AA802" s="355"/>
      <c r="AB802" s="355"/>
      <c r="AC802" s="355"/>
      <c r="AD802" s="355"/>
      <c r="AE802" s="355"/>
      <c r="AF802" s="355"/>
      <c r="AG802" s="355"/>
      <c r="AH802" s="355"/>
      <c r="AI802" s="355"/>
      <c r="AJ802" s="355"/>
      <c r="AK802" s="355"/>
      <c r="AL802" s="355"/>
      <c r="AM802" s="355"/>
      <c r="AN802" s="355"/>
      <c r="AO802" s="355"/>
      <c r="AP802" s="355"/>
      <c r="AQ802" s="355"/>
      <c r="AR802" s="355"/>
      <c r="AS802" s="355"/>
      <c r="AT802" s="356"/>
      <c r="AU802" s="356"/>
      <c r="AV802" s="355"/>
      <c r="AW802" s="355"/>
      <c r="AX802" s="356"/>
      <c r="AY802" s="357"/>
      <c r="AZ802" s="357"/>
      <c r="BA802" s="357"/>
      <c r="BB802" s="358"/>
      <c r="BC802" s="357"/>
      <c r="BD802" s="357"/>
      <c r="BE802" s="358"/>
      <c r="BF802" s="357"/>
      <c r="BG802" s="357"/>
      <c r="BH802" s="357"/>
      <c r="BI802" s="357"/>
      <c r="BJ802" s="357"/>
      <c r="BK802" s="357"/>
      <c r="BL802" s="357"/>
      <c r="BM802" s="358"/>
      <c r="BN802" s="358"/>
      <c r="BO802" s="358"/>
      <c r="BP802" s="358"/>
      <c r="BQ802" s="358"/>
      <c r="BR802" s="358"/>
      <c r="BS802" s="358"/>
      <c r="BT802" s="358"/>
      <c r="BU802" s="358"/>
      <c r="BV802" s="358"/>
      <c r="BW802" s="358"/>
      <c r="BX802" s="355"/>
    </row>
    <row r="803" spans="1:76" ht="19.5" customHeight="1">
      <c r="A803" s="356"/>
      <c r="B803" s="356"/>
      <c r="C803" s="356"/>
      <c r="D803" s="356"/>
      <c r="E803" s="356"/>
      <c r="F803" s="355"/>
      <c r="G803" s="356"/>
      <c r="H803" s="356"/>
      <c r="I803" s="355"/>
      <c r="J803" s="356"/>
      <c r="K803" s="355"/>
      <c r="L803" s="356"/>
      <c r="M803" s="355"/>
      <c r="N803" s="356"/>
      <c r="O803" s="355"/>
      <c r="P803" s="356"/>
      <c r="Q803" s="355"/>
      <c r="R803" s="355"/>
      <c r="S803" s="355"/>
      <c r="T803" s="355"/>
      <c r="U803" s="355"/>
      <c r="V803" s="355"/>
      <c r="W803" s="355"/>
      <c r="X803" s="355"/>
      <c r="Y803" s="355"/>
      <c r="Z803" s="355"/>
      <c r="AA803" s="355"/>
      <c r="AB803" s="355"/>
      <c r="AC803" s="355"/>
      <c r="AD803" s="355"/>
      <c r="AE803" s="355"/>
      <c r="AF803" s="355"/>
      <c r="AG803" s="355"/>
      <c r="AH803" s="355"/>
      <c r="AI803" s="355"/>
      <c r="AJ803" s="355"/>
      <c r="AK803" s="355"/>
      <c r="AL803" s="355"/>
      <c r="AM803" s="355"/>
      <c r="AN803" s="355"/>
      <c r="AO803" s="355"/>
      <c r="AP803" s="355"/>
      <c r="AQ803" s="355"/>
      <c r="AR803" s="355"/>
      <c r="AS803" s="355"/>
      <c r="AT803" s="356"/>
      <c r="AU803" s="356"/>
      <c r="AV803" s="355"/>
      <c r="AW803" s="355"/>
      <c r="AX803" s="356"/>
      <c r="AY803" s="357"/>
      <c r="AZ803" s="357"/>
      <c r="BA803" s="357"/>
      <c r="BB803" s="358"/>
      <c r="BC803" s="357"/>
      <c r="BD803" s="357"/>
      <c r="BE803" s="358"/>
      <c r="BF803" s="357"/>
      <c r="BG803" s="357"/>
      <c r="BH803" s="357"/>
      <c r="BI803" s="357"/>
      <c r="BJ803" s="357"/>
      <c r="BK803" s="357"/>
      <c r="BL803" s="357"/>
      <c r="BM803" s="358"/>
      <c r="BN803" s="358"/>
      <c r="BO803" s="358"/>
      <c r="BP803" s="358"/>
      <c r="BQ803" s="358"/>
      <c r="BR803" s="358"/>
      <c r="BS803" s="358"/>
      <c r="BT803" s="358"/>
      <c r="BU803" s="358"/>
      <c r="BV803" s="358"/>
      <c r="BW803" s="358"/>
      <c r="BX803" s="355"/>
    </row>
    <row r="804" spans="1:76" ht="19.5" customHeight="1">
      <c r="A804" s="356"/>
      <c r="B804" s="356"/>
      <c r="C804" s="356"/>
      <c r="D804" s="356"/>
      <c r="E804" s="356"/>
      <c r="F804" s="355"/>
      <c r="G804" s="356"/>
      <c r="H804" s="356"/>
      <c r="I804" s="355"/>
      <c r="J804" s="356"/>
      <c r="K804" s="355"/>
      <c r="L804" s="356"/>
      <c r="M804" s="355"/>
      <c r="N804" s="356"/>
      <c r="O804" s="355"/>
      <c r="P804" s="356"/>
      <c r="Q804" s="355"/>
      <c r="R804" s="355"/>
      <c r="S804" s="355"/>
      <c r="T804" s="355"/>
      <c r="U804" s="355"/>
      <c r="V804" s="355"/>
      <c r="W804" s="355"/>
      <c r="X804" s="355"/>
      <c r="Y804" s="355"/>
      <c r="Z804" s="355"/>
      <c r="AA804" s="355"/>
      <c r="AB804" s="355"/>
      <c r="AC804" s="355"/>
      <c r="AD804" s="355"/>
      <c r="AE804" s="355"/>
      <c r="AF804" s="355"/>
      <c r="AG804" s="355"/>
      <c r="AH804" s="355"/>
      <c r="AI804" s="355"/>
      <c r="AJ804" s="355"/>
      <c r="AK804" s="355"/>
      <c r="AL804" s="355"/>
      <c r="AM804" s="355"/>
      <c r="AN804" s="355"/>
      <c r="AO804" s="355"/>
      <c r="AP804" s="355"/>
      <c r="AQ804" s="355"/>
      <c r="AR804" s="355"/>
      <c r="AS804" s="355"/>
      <c r="AT804" s="356"/>
      <c r="AU804" s="356"/>
      <c r="AV804" s="355"/>
      <c r="AW804" s="355"/>
      <c r="AX804" s="356"/>
      <c r="AY804" s="357"/>
      <c r="AZ804" s="357"/>
      <c r="BA804" s="357"/>
      <c r="BB804" s="358"/>
      <c r="BC804" s="357"/>
      <c r="BD804" s="357"/>
      <c r="BE804" s="358"/>
      <c r="BF804" s="357"/>
      <c r="BG804" s="357"/>
      <c r="BH804" s="357"/>
      <c r="BI804" s="357"/>
      <c r="BJ804" s="357"/>
      <c r="BK804" s="357"/>
      <c r="BL804" s="357"/>
      <c r="BM804" s="358"/>
      <c r="BN804" s="358"/>
      <c r="BO804" s="358"/>
      <c r="BP804" s="358"/>
      <c r="BQ804" s="358"/>
      <c r="BR804" s="358"/>
      <c r="BS804" s="358"/>
      <c r="BT804" s="358"/>
      <c r="BU804" s="358"/>
      <c r="BV804" s="358"/>
      <c r="BW804" s="358"/>
      <c r="BX804" s="355"/>
    </row>
    <row r="805" spans="1:76" ht="19.5" customHeight="1">
      <c r="A805" s="356"/>
      <c r="B805" s="356"/>
      <c r="C805" s="356"/>
      <c r="D805" s="356"/>
      <c r="E805" s="356"/>
      <c r="F805" s="355"/>
      <c r="G805" s="356"/>
      <c r="H805" s="356"/>
      <c r="I805" s="355"/>
      <c r="J805" s="356"/>
      <c r="K805" s="355"/>
      <c r="L805" s="356"/>
      <c r="M805" s="355"/>
      <c r="N805" s="356"/>
      <c r="O805" s="355"/>
      <c r="P805" s="356"/>
      <c r="Q805" s="355"/>
      <c r="R805" s="355"/>
      <c r="S805" s="355"/>
      <c r="T805" s="355"/>
      <c r="U805" s="355"/>
      <c r="V805" s="355"/>
      <c r="W805" s="355"/>
      <c r="X805" s="355"/>
      <c r="Y805" s="355"/>
      <c r="Z805" s="355"/>
      <c r="AA805" s="355"/>
      <c r="AB805" s="355"/>
      <c r="AC805" s="355"/>
      <c r="AD805" s="355"/>
      <c r="AE805" s="355"/>
      <c r="AF805" s="355"/>
      <c r="AG805" s="355"/>
      <c r="AH805" s="355"/>
      <c r="AI805" s="355"/>
      <c r="AJ805" s="355"/>
      <c r="AK805" s="355"/>
      <c r="AL805" s="355"/>
      <c r="AM805" s="355"/>
      <c r="AN805" s="355"/>
      <c r="AO805" s="355"/>
      <c r="AP805" s="355"/>
      <c r="AQ805" s="355"/>
      <c r="AR805" s="355"/>
      <c r="AS805" s="355"/>
      <c r="AT805" s="356"/>
      <c r="AU805" s="356"/>
      <c r="AV805" s="355"/>
      <c r="AW805" s="355"/>
      <c r="AX805" s="356"/>
      <c r="AY805" s="357"/>
      <c r="AZ805" s="357"/>
      <c r="BA805" s="357"/>
      <c r="BB805" s="358"/>
      <c r="BC805" s="357"/>
      <c r="BD805" s="357"/>
      <c r="BE805" s="358"/>
      <c r="BF805" s="357"/>
      <c r="BG805" s="357"/>
      <c r="BH805" s="357"/>
      <c r="BI805" s="357"/>
      <c r="BJ805" s="357"/>
      <c r="BK805" s="357"/>
      <c r="BL805" s="357"/>
      <c r="BM805" s="358"/>
      <c r="BN805" s="358"/>
      <c r="BO805" s="358"/>
      <c r="BP805" s="358"/>
      <c r="BQ805" s="358"/>
      <c r="BR805" s="358"/>
      <c r="BS805" s="358"/>
      <c r="BT805" s="358"/>
      <c r="BU805" s="358"/>
      <c r="BV805" s="358"/>
      <c r="BW805" s="358"/>
      <c r="BX805" s="355"/>
    </row>
    <row r="806" spans="1:76" ht="19.5" customHeight="1">
      <c r="A806" s="356"/>
      <c r="B806" s="356"/>
      <c r="C806" s="356"/>
      <c r="D806" s="356"/>
      <c r="E806" s="356"/>
      <c r="F806" s="355"/>
      <c r="G806" s="356"/>
      <c r="H806" s="356"/>
      <c r="I806" s="355"/>
      <c r="J806" s="356"/>
      <c r="K806" s="355"/>
      <c r="L806" s="356"/>
      <c r="M806" s="355"/>
      <c r="N806" s="356"/>
      <c r="O806" s="355"/>
      <c r="P806" s="356"/>
      <c r="Q806" s="355"/>
      <c r="R806" s="355"/>
      <c r="S806" s="355"/>
      <c r="T806" s="355"/>
      <c r="U806" s="355"/>
      <c r="V806" s="355"/>
      <c r="W806" s="355"/>
      <c r="X806" s="355"/>
      <c r="Y806" s="355"/>
      <c r="Z806" s="355"/>
      <c r="AA806" s="355"/>
      <c r="AB806" s="355"/>
      <c r="AC806" s="355"/>
      <c r="AD806" s="355"/>
      <c r="AE806" s="355"/>
      <c r="AF806" s="355"/>
      <c r="AG806" s="355"/>
      <c r="AH806" s="355"/>
      <c r="AI806" s="355"/>
      <c r="AJ806" s="355"/>
      <c r="AK806" s="355"/>
      <c r="AL806" s="355"/>
      <c r="AM806" s="355"/>
      <c r="AN806" s="355"/>
      <c r="AO806" s="355"/>
      <c r="AP806" s="355"/>
      <c r="AQ806" s="355"/>
      <c r="AR806" s="355"/>
      <c r="AS806" s="355"/>
      <c r="AT806" s="356"/>
      <c r="AU806" s="356"/>
      <c r="AV806" s="355"/>
      <c r="AW806" s="355"/>
      <c r="AX806" s="356"/>
      <c r="AY806" s="357"/>
      <c r="AZ806" s="357"/>
      <c r="BA806" s="357"/>
      <c r="BB806" s="358"/>
      <c r="BC806" s="357"/>
      <c r="BD806" s="357"/>
      <c r="BE806" s="358"/>
      <c r="BF806" s="357"/>
      <c r="BG806" s="357"/>
      <c r="BH806" s="357"/>
      <c r="BI806" s="357"/>
      <c r="BJ806" s="357"/>
      <c r="BK806" s="357"/>
      <c r="BL806" s="357"/>
      <c r="BM806" s="358"/>
      <c r="BN806" s="358"/>
      <c r="BO806" s="358"/>
      <c r="BP806" s="358"/>
      <c r="BQ806" s="358"/>
      <c r="BR806" s="358"/>
      <c r="BS806" s="358"/>
      <c r="BT806" s="358"/>
      <c r="BU806" s="358"/>
      <c r="BV806" s="358"/>
      <c r="BW806" s="358"/>
      <c r="BX806" s="355"/>
    </row>
    <row r="807" spans="1:76" ht="19.5" customHeight="1">
      <c r="A807" s="356"/>
      <c r="B807" s="356"/>
      <c r="C807" s="356"/>
      <c r="D807" s="356"/>
      <c r="E807" s="356"/>
      <c r="F807" s="355"/>
      <c r="G807" s="356"/>
      <c r="H807" s="356"/>
      <c r="I807" s="355"/>
      <c r="J807" s="356"/>
      <c r="K807" s="355"/>
      <c r="L807" s="356"/>
      <c r="M807" s="355"/>
      <c r="N807" s="356"/>
      <c r="O807" s="355"/>
      <c r="P807" s="356"/>
      <c r="Q807" s="355"/>
      <c r="R807" s="355"/>
      <c r="S807" s="355"/>
      <c r="T807" s="355"/>
      <c r="U807" s="355"/>
      <c r="V807" s="355"/>
      <c r="W807" s="355"/>
      <c r="X807" s="355"/>
      <c r="Y807" s="355"/>
      <c r="Z807" s="355"/>
      <c r="AA807" s="355"/>
      <c r="AB807" s="355"/>
      <c r="AC807" s="355"/>
      <c r="AD807" s="355"/>
      <c r="AE807" s="355"/>
      <c r="AF807" s="355"/>
      <c r="AG807" s="355"/>
      <c r="AH807" s="355"/>
      <c r="AI807" s="355"/>
      <c r="AJ807" s="355"/>
      <c r="AK807" s="355"/>
      <c r="AL807" s="355"/>
      <c r="AM807" s="355"/>
      <c r="AN807" s="355"/>
      <c r="AO807" s="355"/>
      <c r="AP807" s="355"/>
      <c r="AQ807" s="355"/>
      <c r="AR807" s="355"/>
      <c r="AS807" s="355"/>
      <c r="AT807" s="356"/>
      <c r="AU807" s="356"/>
      <c r="AV807" s="355"/>
      <c r="AW807" s="355"/>
      <c r="AX807" s="356"/>
      <c r="AY807" s="357"/>
      <c r="AZ807" s="357"/>
      <c r="BA807" s="357"/>
      <c r="BB807" s="358"/>
      <c r="BC807" s="357"/>
      <c r="BD807" s="357"/>
      <c r="BE807" s="358"/>
      <c r="BF807" s="357"/>
      <c r="BG807" s="357"/>
      <c r="BH807" s="357"/>
      <c r="BI807" s="357"/>
      <c r="BJ807" s="357"/>
      <c r="BK807" s="357"/>
      <c r="BL807" s="357"/>
      <c r="BM807" s="358"/>
      <c r="BN807" s="358"/>
      <c r="BO807" s="358"/>
      <c r="BP807" s="358"/>
      <c r="BQ807" s="358"/>
      <c r="BR807" s="358"/>
      <c r="BS807" s="358"/>
      <c r="BT807" s="358"/>
      <c r="BU807" s="358"/>
      <c r="BV807" s="358"/>
      <c r="BW807" s="358"/>
      <c r="BX807" s="355"/>
    </row>
    <row r="808" spans="1:76" ht="19.5" customHeight="1">
      <c r="A808" s="356"/>
      <c r="B808" s="356"/>
      <c r="C808" s="356"/>
      <c r="D808" s="356"/>
      <c r="E808" s="356"/>
      <c r="F808" s="355"/>
      <c r="G808" s="356"/>
      <c r="H808" s="356"/>
      <c r="I808" s="355"/>
      <c r="J808" s="356"/>
      <c r="K808" s="355"/>
      <c r="L808" s="356"/>
      <c r="M808" s="355"/>
      <c r="N808" s="356"/>
      <c r="O808" s="355"/>
      <c r="P808" s="356"/>
      <c r="Q808" s="355"/>
      <c r="R808" s="355"/>
      <c r="S808" s="355"/>
      <c r="T808" s="355"/>
      <c r="U808" s="355"/>
      <c r="V808" s="355"/>
      <c r="W808" s="355"/>
      <c r="X808" s="355"/>
      <c r="Y808" s="355"/>
      <c r="Z808" s="355"/>
      <c r="AA808" s="355"/>
      <c r="AB808" s="355"/>
      <c r="AC808" s="355"/>
      <c r="AD808" s="355"/>
      <c r="AE808" s="355"/>
      <c r="AF808" s="355"/>
      <c r="AG808" s="355"/>
      <c r="AH808" s="355"/>
      <c r="AI808" s="355"/>
      <c r="AJ808" s="355"/>
      <c r="AK808" s="355"/>
      <c r="AL808" s="355"/>
      <c r="AM808" s="355"/>
      <c r="AN808" s="355"/>
      <c r="AO808" s="355"/>
      <c r="AP808" s="355"/>
      <c r="AQ808" s="355"/>
      <c r="AR808" s="355"/>
      <c r="AS808" s="355"/>
      <c r="AT808" s="356"/>
      <c r="AU808" s="356"/>
      <c r="AV808" s="355"/>
      <c r="AW808" s="355"/>
      <c r="AX808" s="356"/>
      <c r="AY808" s="357"/>
      <c r="AZ808" s="357"/>
      <c r="BA808" s="357"/>
      <c r="BB808" s="358"/>
      <c r="BC808" s="357"/>
      <c r="BD808" s="357"/>
      <c r="BE808" s="358"/>
      <c r="BF808" s="357"/>
      <c r="BG808" s="357"/>
      <c r="BH808" s="357"/>
      <c r="BI808" s="357"/>
      <c r="BJ808" s="357"/>
      <c r="BK808" s="357"/>
      <c r="BL808" s="357"/>
      <c r="BM808" s="358"/>
      <c r="BN808" s="358"/>
      <c r="BO808" s="358"/>
      <c r="BP808" s="358"/>
      <c r="BQ808" s="358"/>
      <c r="BR808" s="358"/>
      <c r="BS808" s="358"/>
      <c r="BT808" s="358"/>
      <c r="BU808" s="358"/>
      <c r="BV808" s="358"/>
      <c r="BW808" s="358"/>
      <c r="BX808" s="355"/>
    </row>
    <row r="809" spans="1:76" ht="19.5" customHeight="1">
      <c r="A809" s="356"/>
      <c r="B809" s="356"/>
      <c r="C809" s="356"/>
      <c r="D809" s="356"/>
      <c r="E809" s="356"/>
      <c r="F809" s="355"/>
      <c r="G809" s="356"/>
      <c r="H809" s="356"/>
      <c r="I809" s="355"/>
      <c r="J809" s="356"/>
      <c r="K809" s="355"/>
      <c r="L809" s="356"/>
      <c r="M809" s="355"/>
      <c r="N809" s="356"/>
      <c r="O809" s="355"/>
      <c r="P809" s="356"/>
      <c r="Q809" s="355"/>
      <c r="R809" s="355"/>
      <c r="S809" s="355"/>
      <c r="T809" s="355"/>
      <c r="U809" s="355"/>
      <c r="V809" s="355"/>
      <c r="W809" s="355"/>
      <c r="X809" s="355"/>
      <c r="Y809" s="355"/>
      <c r="Z809" s="355"/>
      <c r="AA809" s="355"/>
      <c r="AB809" s="355"/>
      <c r="AC809" s="355"/>
      <c r="AD809" s="355"/>
      <c r="AE809" s="355"/>
      <c r="AF809" s="355"/>
      <c r="AG809" s="355"/>
      <c r="AH809" s="355"/>
      <c r="AI809" s="355"/>
      <c r="AJ809" s="355"/>
      <c r="AK809" s="355"/>
      <c r="AL809" s="355"/>
      <c r="AM809" s="355"/>
      <c r="AN809" s="355"/>
      <c r="AO809" s="355"/>
      <c r="AP809" s="355"/>
      <c r="AQ809" s="355"/>
      <c r="AR809" s="355"/>
      <c r="AS809" s="355"/>
      <c r="AT809" s="356"/>
      <c r="AU809" s="356"/>
      <c r="AV809" s="355"/>
      <c r="AW809" s="355"/>
      <c r="AX809" s="356"/>
      <c r="AY809" s="357"/>
      <c r="AZ809" s="357"/>
      <c r="BA809" s="357"/>
      <c r="BB809" s="358"/>
      <c r="BC809" s="357"/>
      <c r="BD809" s="357"/>
      <c r="BE809" s="358"/>
      <c r="BF809" s="357"/>
      <c r="BG809" s="357"/>
      <c r="BH809" s="357"/>
      <c r="BI809" s="357"/>
      <c r="BJ809" s="357"/>
      <c r="BK809" s="357"/>
      <c r="BL809" s="357"/>
      <c r="BM809" s="358"/>
      <c r="BN809" s="358"/>
      <c r="BO809" s="358"/>
      <c r="BP809" s="358"/>
      <c r="BQ809" s="358"/>
      <c r="BR809" s="358"/>
      <c r="BS809" s="358"/>
      <c r="BT809" s="358"/>
      <c r="BU809" s="358"/>
      <c r="BV809" s="358"/>
      <c r="BW809" s="358"/>
      <c r="BX809" s="355"/>
    </row>
    <row r="810" spans="1:76" ht="19.5" customHeight="1">
      <c r="A810" s="356"/>
      <c r="B810" s="356"/>
      <c r="C810" s="356"/>
      <c r="D810" s="356"/>
      <c r="E810" s="356"/>
      <c r="F810" s="355"/>
      <c r="G810" s="356"/>
      <c r="H810" s="356"/>
      <c r="I810" s="355"/>
      <c r="J810" s="356"/>
      <c r="K810" s="355"/>
      <c r="L810" s="356"/>
      <c r="M810" s="355"/>
      <c r="N810" s="356"/>
      <c r="O810" s="355"/>
      <c r="P810" s="356"/>
      <c r="Q810" s="355"/>
      <c r="R810" s="355"/>
      <c r="S810" s="355"/>
      <c r="T810" s="355"/>
      <c r="U810" s="355"/>
      <c r="V810" s="355"/>
      <c r="W810" s="355"/>
      <c r="X810" s="355"/>
      <c r="Y810" s="355"/>
      <c r="Z810" s="355"/>
      <c r="AA810" s="355"/>
      <c r="AB810" s="355"/>
      <c r="AC810" s="355"/>
      <c r="AD810" s="355"/>
      <c r="AE810" s="355"/>
      <c r="AF810" s="355"/>
      <c r="AG810" s="355"/>
      <c r="AH810" s="355"/>
      <c r="AI810" s="355"/>
      <c r="AJ810" s="355"/>
      <c r="AK810" s="355"/>
      <c r="AL810" s="355"/>
      <c r="AM810" s="355"/>
      <c r="AN810" s="355"/>
      <c r="AO810" s="355"/>
      <c r="AP810" s="355"/>
      <c r="AQ810" s="355"/>
      <c r="AR810" s="355"/>
      <c r="AS810" s="355"/>
      <c r="AT810" s="356"/>
      <c r="AU810" s="356"/>
      <c r="AV810" s="355"/>
      <c r="AW810" s="355"/>
      <c r="AX810" s="356"/>
      <c r="AY810" s="357"/>
      <c r="AZ810" s="357"/>
      <c r="BA810" s="357"/>
      <c r="BB810" s="358"/>
      <c r="BC810" s="357"/>
      <c r="BD810" s="357"/>
      <c r="BE810" s="358"/>
      <c r="BF810" s="357"/>
      <c r="BG810" s="357"/>
      <c r="BH810" s="357"/>
      <c r="BI810" s="357"/>
      <c r="BJ810" s="357"/>
      <c r="BK810" s="357"/>
      <c r="BL810" s="357"/>
      <c r="BM810" s="358"/>
      <c r="BN810" s="358"/>
      <c r="BO810" s="358"/>
      <c r="BP810" s="358"/>
      <c r="BQ810" s="358"/>
      <c r="BR810" s="358"/>
      <c r="BS810" s="358"/>
      <c r="BT810" s="358"/>
      <c r="BU810" s="358"/>
      <c r="BV810" s="358"/>
      <c r="BW810" s="358"/>
      <c r="BX810" s="355"/>
    </row>
    <row r="811" spans="1:76" ht="19.5" customHeight="1">
      <c r="A811" s="356"/>
      <c r="B811" s="356"/>
      <c r="C811" s="356"/>
      <c r="D811" s="356"/>
      <c r="E811" s="356"/>
      <c r="F811" s="355"/>
      <c r="G811" s="356"/>
      <c r="H811" s="356"/>
      <c r="I811" s="355"/>
      <c r="J811" s="356"/>
      <c r="K811" s="355"/>
      <c r="L811" s="356"/>
      <c r="M811" s="355"/>
      <c r="N811" s="356"/>
      <c r="O811" s="355"/>
      <c r="P811" s="356"/>
      <c r="Q811" s="355"/>
      <c r="R811" s="355"/>
      <c r="S811" s="355"/>
      <c r="T811" s="355"/>
      <c r="U811" s="355"/>
      <c r="V811" s="355"/>
      <c r="W811" s="355"/>
      <c r="X811" s="355"/>
      <c r="Y811" s="355"/>
      <c r="Z811" s="355"/>
      <c r="AA811" s="355"/>
      <c r="AB811" s="355"/>
      <c r="AC811" s="355"/>
      <c r="AD811" s="355"/>
      <c r="AE811" s="355"/>
      <c r="AF811" s="355"/>
      <c r="AG811" s="355"/>
      <c r="AH811" s="355"/>
      <c r="AI811" s="355"/>
      <c r="AJ811" s="355"/>
      <c r="AK811" s="355"/>
      <c r="AL811" s="355"/>
      <c r="AM811" s="355"/>
      <c r="AN811" s="355"/>
      <c r="AO811" s="355"/>
      <c r="AP811" s="355"/>
      <c r="AQ811" s="355"/>
      <c r="AR811" s="355"/>
      <c r="AS811" s="355"/>
      <c r="AT811" s="356"/>
      <c r="AU811" s="356"/>
      <c r="AV811" s="355"/>
      <c r="AW811" s="355"/>
      <c r="AX811" s="356"/>
      <c r="AY811" s="357"/>
      <c r="AZ811" s="357"/>
      <c r="BA811" s="357"/>
      <c r="BB811" s="358"/>
      <c r="BC811" s="357"/>
      <c r="BD811" s="357"/>
      <c r="BE811" s="358"/>
      <c r="BF811" s="357"/>
      <c r="BG811" s="357"/>
      <c r="BH811" s="357"/>
      <c r="BI811" s="357"/>
      <c r="BJ811" s="357"/>
      <c r="BK811" s="357"/>
      <c r="BL811" s="357"/>
      <c r="BM811" s="358"/>
      <c r="BN811" s="358"/>
      <c r="BO811" s="358"/>
      <c r="BP811" s="358"/>
      <c r="BQ811" s="358"/>
      <c r="BR811" s="358"/>
      <c r="BS811" s="358"/>
      <c r="BT811" s="358"/>
      <c r="BU811" s="358"/>
      <c r="BV811" s="358"/>
      <c r="BW811" s="358"/>
      <c r="BX811" s="355"/>
    </row>
    <row r="812" spans="1:76" ht="19.5" customHeight="1">
      <c r="A812" s="356"/>
      <c r="B812" s="356"/>
      <c r="C812" s="356"/>
      <c r="D812" s="356"/>
      <c r="E812" s="356"/>
      <c r="F812" s="355"/>
      <c r="G812" s="356"/>
      <c r="H812" s="356"/>
      <c r="I812" s="355"/>
      <c r="J812" s="356"/>
      <c r="K812" s="355"/>
      <c r="L812" s="356"/>
      <c r="M812" s="355"/>
      <c r="N812" s="356"/>
      <c r="O812" s="355"/>
      <c r="P812" s="356"/>
      <c r="Q812" s="355"/>
      <c r="R812" s="355"/>
      <c r="S812" s="355"/>
      <c r="T812" s="355"/>
      <c r="U812" s="355"/>
      <c r="V812" s="355"/>
      <c r="W812" s="355"/>
      <c r="X812" s="355"/>
      <c r="Y812" s="355"/>
      <c r="Z812" s="355"/>
      <c r="AA812" s="355"/>
      <c r="AB812" s="355"/>
      <c r="AC812" s="355"/>
      <c r="AD812" s="355"/>
      <c r="AE812" s="355"/>
      <c r="AF812" s="355"/>
      <c r="AG812" s="355"/>
      <c r="AH812" s="355"/>
      <c r="AI812" s="355"/>
      <c r="AJ812" s="355"/>
      <c r="AK812" s="355"/>
      <c r="AL812" s="355"/>
      <c r="AM812" s="355"/>
      <c r="AN812" s="355"/>
      <c r="AO812" s="355"/>
      <c r="AP812" s="355"/>
      <c r="AQ812" s="355"/>
      <c r="AR812" s="355"/>
      <c r="AS812" s="355"/>
      <c r="AT812" s="356"/>
      <c r="AU812" s="356"/>
      <c r="AV812" s="355"/>
      <c r="AW812" s="355"/>
      <c r="AX812" s="356"/>
      <c r="AY812" s="357"/>
      <c r="AZ812" s="357"/>
      <c r="BA812" s="357"/>
      <c r="BB812" s="358"/>
      <c r="BC812" s="357"/>
      <c r="BD812" s="357"/>
      <c r="BE812" s="358"/>
      <c r="BF812" s="357"/>
      <c r="BG812" s="357"/>
      <c r="BH812" s="357"/>
      <c r="BI812" s="357"/>
      <c r="BJ812" s="357"/>
      <c r="BK812" s="357"/>
      <c r="BL812" s="357"/>
      <c r="BM812" s="358"/>
      <c r="BN812" s="358"/>
      <c r="BO812" s="358"/>
      <c r="BP812" s="358"/>
      <c r="BQ812" s="358"/>
      <c r="BR812" s="358"/>
      <c r="BS812" s="358"/>
      <c r="BT812" s="358"/>
      <c r="BU812" s="358"/>
      <c r="BV812" s="358"/>
      <c r="BW812" s="358"/>
      <c r="BX812" s="355"/>
    </row>
    <row r="813" spans="1:76" ht="19.5" customHeight="1">
      <c r="A813" s="356"/>
      <c r="B813" s="356"/>
      <c r="C813" s="356"/>
      <c r="D813" s="356"/>
      <c r="E813" s="356"/>
      <c r="F813" s="355"/>
      <c r="G813" s="356"/>
      <c r="H813" s="356"/>
      <c r="I813" s="355"/>
      <c r="J813" s="356"/>
      <c r="K813" s="355"/>
      <c r="L813" s="356"/>
      <c r="M813" s="355"/>
      <c r="N813" s="356"/>
      <c r="O813" s="355"/>
      <c r="P813" s="356"/>
      <c r="Q813" s="355"/>
      <c r="R813" s="355"/>
      <c r="S813" s="355"/>
      <c r="T813" s="355"/>
      <c r="U813" s="355"/>
      <c r="V813" s="355"/>
      <c r="W813" s="355"/>
      <c r="X813" s="355"/>
      <c r="Y813" s="355"/>
      <c r="Z813" s="355"/>
      <c r="AA813" s="355"/>
      <c r="AB813" s="355"/>
      <c r="AC813" s="355"/>
      <c r="AD813" s="355"/>
      <c r="AE813" s="355"/>
      <c r="AF813" s="355"/>
      <c r="AG813" s="355"/>
      <c r="AH813" s="355"/>
      <c r="AI813" s="355"/>
      <c r="AJ813" s="355"/>
      <c r="AK813" s="355"/>
      <c r="AL813" s="355"/>
      <c r="AM813" s="355"/>
      <c r="AN813" s="355"/>
      <c r="AO813" s="355"/>
      <c r="AP813" s="355"/>
      <c r="AQ813" s="355"/>
      <c r="AR813" s="355"/>
      <c r="AS813" s="355"/>
      <c r="AT813" s="356"/>
      <c r="AU813" s="356"/>
      <c r="AV813" s="355"/>
      <c r="AW813" s="355"/>
      <c r="AX813" s="356"/>
      <c r="AY813" s="357"/>
      <c r="AZ813" s="357"/>
      <c r="BA813" s="357"/>
      <c r="BB813" s="358"/>
      <c r="BC813" s="357"/>
      <c r="BD813" s="357"/>
      <c r="BE813" s="358"/>
      <c r="BF813" s="357"/>
      <c r="BG813" s="357"/>
      <c r="BH813" s="357"/>
      <c r="BI813" s="357"/>
      <c r="BJ813" s="357"/>
      <c r="BK813" s="357"/>
      <c r="BL813" s="357"/>
      <c r="BM813" s="358"/>
      <c r="BN813" s="358"/>
      <c r="BO813" s="358"/>
      <c r="BP813" s="358"/>
      <c r="BQ813" s="358"/>
      <c r="BR813" s="358"/>
      <c r="BS813" s="358"/>
      <c r="BT813" s="358"/>
      <c r="BU813" s="358"/>
      <c r="BV813" s="358"/>
      <c r="BW813" s="358"/>
      <c r="BX813" s="355"/>
    </row>
    <row r="814" spans="1:76" ht="19.5" customHeight="1">
      <c r="A814" s="356"/>
      <c r="B814" s="356"/>
      <c r="C814" s="356"/>
      <c r="D814" s="356"/>
      <c r="E814" s="356"/>
      <c r="F814" s="355"/>
      <c r="G814" s="356"/>
      <c r="H814" s="356"/>
      <c r="I814" s="355"/>
      <c r="J814" s="356"/>
      <c r="K814" s="355"/>
      <c r="L814" s="356"/>
      <c r="M814" s="355"/>
      <c r="N814" s="356"/>
      <c r="O814" s="355"/>
      <c r="P814" s="356"/>
      <c r="Q814" s="355"/>
      <c r="R814" s="355"/>
      <c r="S814" s="355"/>
      <c r="T814" s="355"/>
      <c r="U814" s="355"/>
      <c r="V814" s="355"/>
      <c r="W814" s="355"/>
      <c r="X814" s="355"/>
      <c r="Y814" s="355"/>
      <c r="Z814" s="355"/>
      <c r="AA814" s="355"/>
      <c r="AB814" s="355"/>
      <c r="AC814" s="355"/>
      <c r="AD814" s="355"/>
      <c r="AE814" s="355"/>
      <c r="AF814" s="355"/>
      <c r="AG814" s="355"/>
      <c r="AH814" s="355"/>
      <c r="AI814" s="355"/>
      <c r="AJ814" s="355"/>
      <c r="AK814" s="355"/>
      <c r="AL814" s="355"/>
      <c r="AM814" s="355"/>
      <c r="AN814" s="355"/>
      <c r="AO814" s="355"/>
      <c r="AP814" s="355"/>
      <c r="AQ814" s="355"/>
      <c r="AR814" s="355"/>
      <c r="AS814" s="355"/>
      <c r="AT814" s="356"/>
      <c r="AU814" s="356"/>
      <c r="AV814" s="355"/>
      <c r="AW814" s="355"/>
      <c r="AX814" s="356"/>
      <c r="AY814" s="357"/>
      <c r="AZ814" s="357"/>
      <c r="BA814" s="357"/>
      <c r="BB814" s="358"/>
      <c r="BC814" s="357"/>
      <c r="BD814" s="357"/>
      <c r="BE814" s="358"/>
      <c r="BF814" s="357"/>
      <c r="BG814" s="357"/>
      <c r="BH814" s="357"/>
      <c r="BI814" s="357"/>
      <c r="BJ814" s="357"/>
      <c r="BK814" s="357"/>
      <c r="BL814" s="357"/>
      <c r="BM814" s="358"/>
      <c r="BN814" s="358"/>
      <c r="BO814" s="358"/>
      <c r="BP814" s="358"/>
      <c r="BQ814" s="358"/>
      <c r="BR814" s="358"/>
      <c r="BS814" s="358"/>
      <c r="BT814" s="358"/>
      <c r="BU814" s="358"/>
      <c r="BV814" s="358"/>
      <c r="BW814" s="358"/>
      <c r="BX814" s="355"/>
    </row>
    <row r="815" spans="1:76" ht="19.5" customHeight="1">
      <c r="A815" s="356"/>
      <c r="B815" s="356"/>
      <c r="C815" s="356"/>
      <c r="D815" s="356"/>
      <c r="E815" s="356"/>
      <c r="F815" s="355"/>
      <c r="G815" s="356"/>
      <c r="H815" s="356"/>
      <c r="I815" s="355"/>
      <c r="J815" s="356"/>
      <c r="K815" s="355"/>
      <c r="L815" s="356"/>
      <c r="M815" s="355"/>
      <c r="N815" s="356"/>
      <c r="O815" s="355"/>
      <c r="P815" s="356"/>
      <c r="Q815" s="355"/>
      <c r="R815" s="355"/>
      <c r="S815" s="355"/>
      <c r="T815" s="355"/>
      <c r="U815" s="355"/>
      <c r="V815" s="355"/>
      <c r="W815" s="355"/>
      <c r="X815" s="355"/>
      <c r="Y815" s="355"/>
      <c r="Z815" s="355"/>
      <c r="AA815" s="355"/>
      <c r="AB815" s="355"/>
      <c r="AC815" s="355"/>
      <c r="AD815" s="355"/>
      <c r="AE815" s="355"/>
      <c r="AF815" s="355"/>
      <c r="AG815" s="355"/>
      <c r="AH815" s="355"/>
      <c r="AI815" s="355"/>
      <c r="AJ815" s="355"/>
      <c r="AK815" s="355"/>
      <c r="AL815" s="355"/>
      <c r="AM815" s="355"/>
      <c r="AN815" s="355"/>
      <c r="AO815" s="355"/>
      <c r="AP815" s="355"/>
      <c r="AQ815" s="355"/>
      <c r="AR815" s="355"/>
      <c r="AS815" s="355"/>
      <c r="AT815" s="356"/>
      <c r="AU815" s="356"/>
      <c r="AV815" s="355"/>
      <c r="AW815" s="355"/>
      <c r="AX815" s="356"/>
      <c r="AY815" s="357"/>
      <c r="AZ815" s="357"/>
      <c r="BA815" s="357"/>
      <c r="BB815" s="358"/>
      <c r="BC815" s="357"/>
      <c r="BD815" s="357"/>
      <c r="BE815" s="358"/>
      <c r="BF815" s="357"/>
      <c r="BG815" s="357"/>
      <c r="BH815" s="357"/>
      <c r="BI815" s="357"/>
      <c r="BJ815" s="357"/>
      <c r="BK815" s="357"/>
      <c r="BL815" s="357"/>
      <c r="BM815" s="358"/>
      <c r="BN815" s="358"/>
      <c r="BO815" s="358"/>
      <c r="BP815" s="358"/>
      <c r="BQ815" s="358"/>
      <c r="BR815" s="358"/>
      <c r="BS815" s="358"/>
      <c r="BT815" s="358"/>
      <c r="BU815" s="358"/>
      <c r="BV815" s="358"/>
      <c r="BW815" s="358"/>
      <c r="BX815" s="355"/>
    </row>
    <row r="816" spans="1:76" ht="19.5" customHeight="1">
      <c r="A816" s="356"/>
      <c r="B816" s="356"/>
      <c r="C816" s="356"/>
      <c r="D816" s="356"/>
      <c r="E816" s="356"/>
      <c r="F816" s="355"/>
      <c r="G816" s="356"/>
      <c r="H816" s="356"/>
      <c r="I816" s="355"/>
      <c r="J816" s="356"/>
      <c r="K816" s="355"/>
      <c r="L816" s="356"/>
      <c r="M816" s="355"/>
      <c r="N816" s="356"/>
      <c r="O816" s="355"/>
      <c r="P816" s="356"/>
      <c r="Q816" s="355"/>
      <c r="R816" s="355"/>
      <c r="S816" s="355"/>
      <c r="T816" s="355"/>
      <c r="U816" s="355"/>
      <c r="V816" s="355"/>
      <c r="W816" s="355"/>
      <c r="X816" s="355"/>
      <c r="Y816" s="355"/>
      <c r="Z816" s="355"/>
      <c r="AA816" s="355"/>
      <c r="AB816" s="355"/>
      <c r="AC816" s="355"/>
      <c r="AD816" s="355"/>
      <c r="AE816" s="355"/>
      <c r="AF816" s="355"/>
      <c r="AG816" s="355"/>
      <c r="AH816" s="355"/>
      <c r="AI816" s="355"/>
      <c r="AJ816" s="355"/>
      <c r="AK816" s="355"/>
      <c r="AL816" s="355"/>
      <c r="AM816" s="355"/>
      <c r="AN816" s="355"/>
      <c r="AO816" s="355"/>
      <c r="AP816" s="355"/>
      <c r="AQ816" s="355"/>
      <c r="AR816" s="355"/>
      <c r="AS816" s="355"/>
      <c r="AT816" s="356"/>
      <c r="AU816" s="356"/>
      <c r="AV816" s="355"/>
      <c r="AW816" s="355"/>
      <c r="AX816" s="356"/>
      <c r="AY816" s="357"/>
      <c r="AZ816" s="357"/>
      <c r="BA816" s="357"/>
      <c r="BB816" s="358"/>
      <c r="BC816" s="357"/>
      <c r="BD816" s="357"/>
      <c r="BE816" s="358"/>
      <c r="BF816" s="357"/>
      <c r="BG816" s="357"/>
      <c r="BH816" s="357"/>
      <c r="BI816" s="357"/>
      <c r="BJ816" s="357"/>
      <c r="BK816" s="357"/>
      <c r="BL816" s="357"/>
      <c r="BM816" s="358"/>
      <c r="BN816" s="358"/>
      <c r="BO816" s="358"/>
      <c r="BP816" s="358"/>
      <c r="BQ816" s="358"/>
      <c r="BR816" s="358"/>
      <c r="BS816" s="358"/>
      <c r="BT816" s="358"/>
      <c r="BU816" s="358"/>
      <c r="BV816" s="358"/>
      <c r="BW816" s="358"/>
      <c r="BX816" s="355"/>
    </row>
    <row r="817" spans="1:76" ht="19.5" customHeight="1">
      <c r="A817" s="356"/>
      <c r="B817" s="356"/>
      <c r="C817" s="356"/>
      <c r="D817" s="356"/>
      <c r="E817" s="356"/>
      <c r="F817" s="355"/>
      <c r="G817" s="356"/>
      <c r="H817" s="356"/>
      <c r="I817" s="355"/>
      <c r="J817" s="356"/>
      <c r="K817" s="355"/>
      <c r="L817" s="356"/>
      <c r="M817" s="355"/>
      <c r="N817" s="356"/>
      <c r="O817" s="355"/>
      <c r="P817" s="356"/>
      <c r="Q817" s="355"/>
      <c r="R817" s="355"/>
      <c r="S817" s="355"/>
      <c r="T817" s="355"/>
      <c r="U817" s="355"/>
      <c r="V817" s="355"/>
      <c r="W817" s="355"/>
      <c r="X817" s="355"/>
      <c r="Y817" s="355"/>
      <c r="Z817" s="355"/>
      <c r="AA817" s="355"/>
      <c r="AB817" s="355"/>
      <c r="AC817" s="355"/>
      <c r="AD817" s="355"/>
      <c r="AE817" s="355"/>
      <c r="AF817" s="355"/>
      <c r="AG817" s="355"/>
      <c r="AH817" s="355"/>
      <c r="AI817" s="355"/>
      <c r="AJ817" s="355"/>
      <c r="AK817" s="355"/>
      <c r="AL817" s="355"/>
      <c r="AM817" s="355"/>
      <c r="AN817" s="355"/>
      <c r="AO817" s="355"/>
      <c r="AP817" s="355"/>
      <c r="AQ817" s="355"/>
      <c r="AR817" s="355"/>
      <c r="AS817" s="355"/>
      <c r="AT817" s="356"/>
      <c r="AU817" s="356"/>
      <c r="AV817" s="355"/>
      <c r="AW817" s="355"/>
      <c r="AX817" s="356"/>
      <c r="AY817" s="357"/>
      <c r="AZ817" s="357"/>
      <c r="BA817" s="357"/>
      <c r="BB817" s="358"/>
      <c r="BC817" s="357"/>
      <c r="BD817" s="357"/>
      <c r="BE817" s="358"/>
      <c r="BF817" s="357"/>
      <c r="BG817" s="357"/>
      <c r="BH817" s="357"/>
      <c r="BI817" s="357"/>
      <c r="BJ817" s="357"/>
      <c r="BK817" s="357"/>
      <c r="BL817" s="357"/>
      <c r="BM817" s="358"/>
      <c r="BN817" s="358"/>
      <c r="BO817" s="358"/>
      <c r="BP817" s="358"/>
      <c r="BQ817" s="358"/>
      <c r="BR817" s="358"/>
      <c r="BS817" s="358"/>
      <c r="BT817" s="358"/>
      <c r="BU817" s="358"/>
      <c r="BV817" s="358"/>
      <c r="BW817" s="358"/>
      <c r="BX817" s="355"/>
    </row>
    <row r="818" spans="1:76" ht="19.5" customHeight="1">
      <c r="A818" s="356"/>
      <c r="B818" s="356"/>
      <c r="C818" s="356"/>
      <c r="D818" s="356"/>
      <c r="E818" s="356"/>
      <c r="F818" s="355"/>
      <c r="G818" s="356"/>
      <c r="H818" s="356"/>
      <c r="I818" s="355"/>
      <c r="J818" s="356"/>
      <c r="K818" s="355"/>
      <c r="L818" s="356"/>
      <c r="M818" s="355"/>
      <c r="N818" s="356"/>
      <c r="O818" s="355"/>
      <c r="P818" s="356"/>
      <c r="Q818" s="355"/>
      <c r="R818" s="355"/>
      <c r="S818" s="355"/>
      <c r="T818" s="355"/>
      <c r="U818" s="355"/>
      <c r="V818" s="355"/>
      <c r="W818" s="355"/>
      <c r="X818" s="355"/>
      <c r="Y818" s="355"/>
      <c r="Z818" s="355"/>
      <c r="AA818" s="355"/>
      <c r="AB818" s="355"/>
      <c r="AC818" s="355"/>
      <c r="AD818" s="355"/>
      <c r="AE818" s="355"/>
      <c r="AF818" s="355"/>
      <c r="AG818" s="355"/>
      <c r="AH818" s="355"/>
      <c r="AI818" s="355"/>
      <c r="AJ818" s="355"/>
      <c r="AK818" s="355"/>
      <c r="AL818" s="355"/>
      <c r="AM818" s="355"/>
      <c r="AN818" s="355"/>
      <c r="AO818" s="355"/>
      <c r="AP818" s="355"/>
      <c r="AQ818" s="355"/>
      <c r="AR818" s="355"/>
      <c r="AS818" s="355"/>
      <c r="AT818" s="356"/>
      <c r="AU818" s="356"/>
      <c r="AV818" s="355"/>
      <c r="AW818" s="355"/>
      <c r="AX818" s="356"/>
      <c r="AY818" s="357"/>
      <c r="AZ818" s="357"/>
      <c r="BA818" s="357"/>
      <c r="BB818" s="358"/>
      <c r="BC818" s="357"/>
      <c r="BD818" s="357"/>
      <c r="BE818" s="358"/>
      <c r="BF818" s="357"/>
      <c r="BG818" s="357"/>
      <c r="BH818" s="357"/>
      <c r="BI818" s="357"/>
      <c r="BJ818" s="357"/>
      <c r="BK818" s="357"/>
      <c r="BL818" s="357"/>
      <c r="BM818" s="358"/>
      <c r="BN818" s="358"/>
      <c r="BO818" s="358"/>
      <c r="BP818" s="358"/>
      <c r="BQ818" s="358"/>
      <c r="BR818" s="358"/>
      <c r="BS818" s="358"/>
      <c r="BT818" s="358"/>
      <c r="BU818" s="358"/>
      <c r="BV818" s="358"/>
      <c r="BW818" s="358"/>
      <c r="BX818" s="355"/>
    </row>
    <row r="819" spans="1:76" ht="19.5" customHeight="1">
      <c r="A819" s="356"/>
      <c r="B819" s="356"/>
      <c r="C819" s="356"/>
      <c r="D819" s="356"/>
      <c r="E819" s="356"/>
      <c r="F819" s="355"/>
      <c r="G819" s="356"/>
      <c r="H819" s="356"/>
      <c r="I819" s="355"/>
      <c r="J819" s="356"/>
      <c r="K819" s="355"/>
      <c r="L819" s="356"/>
      <c r="M819" s="355"/>
      <c r="N819" s="356"/>
      <c r="O819" s="355"/>
      <c r="P819" s="356"/>
      <c r="Q819" s="355"/>
      <c r="R819" s="355"/>
      <c r="S819" s="355"/>
      <c r="T819" s="355"/>
      <c r="U819" s="355"/>
      <c r="V819" s="355"/>
      <c r="W819" s="355"/>
      <c r="X819" s="355"/>
      <c r="Y819" s="355"/>
      <c r="Z819" s="355"/>
      <c r="AA819" s="355"/>
      <c r="AB819" s="355"/>
      <c r="AC819" s="355"/>
      <c r="AD819" s="355"/>
      <c r="AE819" s="355"/>
      <c r="AF819" s="355"/>
      <c r="AG819" s="355"/>
      <c r="AH819" s="355"/>
      <c r="AI819" s="355"/>
      <c r="AJ819" s="355"/>
      <c r="AK819" s="355"/>
      <c r="AL819" s="355"/>
      <c r="AM819" s="355"/>
      <c r="AN819" s="355"/>
      <c r="AO819" s="355"/>
      <c r="AP819" s="355"/>
      <c r="AQ819" s="355"/>
      <c r="AR819" s="355"/>
      <c r="AS819" s="355"/>
      <c r="AT819" s="356"/>
      <c r="AU819" s="356"/>
      <c r="AV819" s="355"/>
      <c r="AW819" s="355"/>
      <c r="AX819" s="356"/>
      <c r="AY819" s="357"/>
      <c r="AZ819" s="357"/>
      <c r="BA819" s="357"/>
      <c r="BB819" s="358"/>
      <c r="BC819" s="357"/>
      <c r="BD819" s="357"/>
      <c r="BE819" s="358"/>
      <c r="BF819" s="357"/>
      <c r="BG819" s="357"/>
      <c r="BH819" s="357"/>
      <c r="BI819" s="357"/>
      <c r="BJ819" s="357"/>
      <c r="BK819" s="357"/>
      <c r="BL819" s="357"/>
      <c r="BM819" s="358"/>
      <c r="BN819" s="358"/>
      <c r="BO819" s="358"/>
      <c r="BP819" s="358"/>
      <c r="BQ819" s="358"/>
      <c r="BR819" s="358"/>
      <c r="BS819" s="358"/>
      <c r="BT819" s="358"/>
      <c r="BU819" s="358"/>
      <c r="BV819" s="358"/>
      <c r="BW819" s="358"/>
      <c r="BX819" s="355"/>
    </row>
    <row r="820" spans="1:76" ht="19.5" customHeight="1">
      <c r="A820" s="356"/>
      <c r="B820" s="356"/>
      <c r="C820" s="356"/>
      <c r="D820" s="356"/>
      <c r="E820" s="356"/>
      <c r="F820" s="355"/>
      <c r="G820" s="356"/>
      <c r="H820" s="356"/>
      <c r="I820" s="355"/>
      <c r="J820" s="356"/>
      <c r="K820" s="355"/>
      <c r="L820" s="356"/>
      <c r="M820" s="355"/>
      <c r="N820" s="356"/>
      <c r="O820" s="355"/>
      <c r="P820" s="356"/>
      <c r="Q820" s="355"/>
      <c r="R820" s="355"/>
      <c r="S820" s="355"/>
      <c r="T820" s="355"/>
      <c r="U820" s="355"/>
      <c r="V820" s="355"/>
      <c r="W820" s="355"/>
      <c r="X820" s="355"/>
      <c r="Y820" s="355"/>
      <c r="Z820" s="355"/>
      <c r="AA820" s="355"/>
      <c r="AB820" s="355"/>
      <c r="AC820" s="355"/>
      <c r="AD820" s="355"/>
      <c r="AE820" s="355"/>
      <c r="AF820" s="355"/>
      <c r="AG820" s="355"/>
      <c r="AH820" s="355"/>
      <c r="AI820" s="355"/>
      <c r="AJ820" s="355"/>
      <c r="AK820" s="355"/>
      <c r="AL820" s="355"/>
      <c r="AM820" s="355"/>
      <c r="AN820" s="355"/>
      <c r="AO820" s="355"/>
      <c r="AP820" s="355"/>
      <c r="AQ820" s="355"/>
      <c r="AR820" s="355"/>
      <c r="AS820" s="355"/>
      <c r="AT820" s="356"/>
      <c r="AU820" s="356"/>
      <c r="AV820" s="355"/>
      <c r="AW820" s="355"/>
      <c r="AX820" s="356"/>
      <c r="AY820" s="357"/>
      <c r="AZ820" s="357"/>
      <c r="BA820" s="357"/>
      <c r="BB820" s="358"/>
      <c r="BC820" s="357"/>
      <c r="BD820" s="357"/>
      <c r="BE820" s="358"/>
      <c r="BF820" s="357"/>
      <c r="BG820" s="357"/>
      <c r="BH820" s="357"/>
      <c r="BI820" s="357"/>
      <c r="BJ820" s="357"/>
      <c r="BK820" s="357"/>
      <c r="BL820" s="357"/>
      <c r="BM820" s="358"/>
      <c r="BN820" s="358"/>
      <c r="BO820" s="358"/>
      <c r="BP820" s="358"/>
      <c r="BQ820" s="358"/>
      <c r="BR820" s="358"/>
      <c r="BS820" s="358"/>
      <c r="BT820" s="358"/>
      <c r="BU820" s="358"/>
      <c r="BV820" s="358"/>
      <c r="BW820" s="358"/>
      <c r="BX820" s="355"/>
    </row>
    <row r="821" spans="1:76" ht="19.5" customHeight="1">
      <c r="A821" s="356"/>
      <c r="B821" s="356"/>
      <c r="C821" s="356"/>
      <c r="D821" s="356"/>
      <c r="E821" s="356"/>
      <c r="F821" s="355"/>
      <c r="G821" s="356"/>
      <c r="H821" s="356"/>
      <c r="I821" s="355"/>
      <c r="J821" s="356"/>
      <c r="K821" s="355"/>
      <c r="L821" s="356"/>
      <c r="M821" s="355"/>
      <c r="N821" s="356"/>
      <c r="O821" s="355"/>
      <c r="P821" s="356"/>
      <c r="Q821" s="355"/>
      <c r="R821" s="355"/>
      <c r="S821" s="355"/>
      <c r="T821" s="355"/>
      <c r="U821" s="355"/>
      <c r="V821" s="355"/>
      <c r="W821" s="355"/>
      <c r="X821" s="355"/>
      <c r="Y821" s="355"/>
      <c r="Z821" s="355"/>
      <c r="AA821" s="355"/>
      <c r="AB821" s="355"/>
      <c r="AC821" s="355"/>
      <c r="AD821" s="355"/>
      <c r="AE821" s="355"/>
      <c r="AF821" s="355"/>
      <c r="AG821" s="355"/>
      <c r="AH821" s="355"/>
      <c r="AI821" s="355"/>
      <c r="AJ821" s="355"/>
      <c r="AK821" s="355"/>
      <c r="AL821" s="355"/>
      <c r="AM821" s="355"/>
      <c r="AN821" s="355"/>
      <c r="AO821" s="355"/>
      <c r="AP821" s="355"/>
      <c r="AQ821" s="355"/>
      <c r="AR821" s="355"/>
      <c r="AS821" s="355"/>
      <c r="AT821" s="356"/>
      <c r="AU821" s="356"/>
      <c r="AV821" s="355"/>
      <c r="AW821" s="355"/>
      <c r="AX821" s="356"/>
      <c r="AY821" s="357"/>
      <c r="AZ821" s="357"/>
      <c r="BA821" s="357"/>
      <c r="BB821" s="358"/>
      <c r="BC821" s="357"/>
      <c r="BD821" s="357"/>
      <c r="BE821" s="358"/>
      <c r="BF821" s="357"/>
      <c r="BG821" s="357"/>
      <c r="BH821" s="357"/>
      <c r="BI821" s="357"/>
      <c r="BJ821" s="357"/>
      <c r="BK821" s="357"/>
      <c r="BL821" s="357"/>
      <c r="BM821" s="358"/>
      <c r="BN821" s="358"/>
      <c r="BO821" s="358"/>
      <c r="BP821" s="358"/>
      <c r="BQ821" s="358"/>
      <c r="BR821" s="358"/>
      <c r="BS821" s="358"/>
      <c r="BT821" s="358"/>
      <c r="BU821" s="358"/>
      <c r="BV821" s="358"/>
      <c r="BW821" s="358"/>
      <c r="BX821" s="355"/>
    </row>
    <row r="822" spans="1:76" ht="19.5" customHeight="1">
      <c r="A822" s="356"/>
      <c r="B822" s="356"/>
      <c r="C822" s="356"/>
      <c r="D822" s="356"/>
      <c r="E822" s="356"/>
      <c r="F822" s="355"/>
      <c r="G822" s="356"/>
      <c r="H822" s="356"/>
      <c r="I822" s="355"/>
      <c r="J822" s="356"/>
      <c r="K822" s="355"/>
      <c r="L822" s="356"/>
      <c r="M822" s="355"/>
      <c r="N822" s="356"/>
      <c r="O822" s="355"/>
      <c r="P822" s="356"/>
      <c r="Q822" s="355"/>
      <c r="R822" s="355"/>
      <c r="S822" s="355"/>
      <c r="T822" s="355"/>
      <c r="U822" s="355"/>
      <c r="V822" s="355"/>
      <c r="W822" s="355"/>
      <c r="X822" s="355"/>
      <c r="Y822" s="355"/>
      <c r="Z822" s="355"/>
      <c r="AA822" s="355"/>
      <c r="AB822" s="355"/>
      <c r="AC822" s="355"/>
      <c r="AD822" s="355"/>
      <c r="AE822" s="355"/>
      <c r="AF822" s="355"/>
      <c r="AG822" s="355"/>
      <c r="AH822" s="355"/>
      <c r="AI822" s="355"/>
      <c r="AJ822" s="355"/>
      <c r="AK822" s="355"/>
      <c r="AL822" s="355"/>
      <c r="AM822" s="355"/>
      <c r="AN822" s="355"/>
      <c r="AO822" s="355"/>
      <c r="AP822" s="355"/>
      <c r="AQ822" s="355"/>
      <c r="AR822" s="355"/>
      <c r="AS822" s="355"/>
      <c r="AT822" s="356"/>
      <c r="AU822" s="356"/>
      <c r="AV822" s="355"/>
      <c r="AW822" s="355"/>
      <c r="AX822" s="356"/>
      <c r="AY822" s="357"/>
      <c r="AZ822" s="357"/>
      <c r="BA822" s="357"/>
      <c r="BB822" s="358"/>
      <c r="BC822" s="357"/>
      <c r="BD822" s="357"/>
      <c r="BE822" s="358"/>
      <c r="BF822" s="357"/>
      <c r="BG822" s="357"/>
      <c r="BH822" s="357"/>
      <c r="BI822" s="357"/>
      <c r="BJ822" s="357"/>
      <c r="BK822" s="357"/>
      <c r="BL822" s="357"/>
      <c r="BM822" s="358"/>
      <c r="BN822" s="358"/>
      <c r="BO822" s="358"/>
      <c r="BP822" s="358"/>
      <c r="BQ822" s="358"/>
      <c r="BR822" s="358"/>
      <c r="BS822" s="358"/>
      <c r="BT822" s="358"/>
      <c r="BU822" s="358"/>
      <c r="BV822" s="358"/>
      <c r="BW822" s="358"/>
      <c r="BX822" s="355"/>
    </row>
    <row r="823" spans="1:76" ht="19.5" customHeight="1">
      <c r="A823" s="356"/>
      <c r="B823" s="356"/>
      <c r="C823" s="356"/>
      <c r="D823" s="356"/>
      <c r="E823" s="356"/>
      <c r="F823" s="355"/>
      <c r="G823" s="356"/>
      <c r="H823" s="356"/>
      <c r="I823" s="355"/>
      <c r="J823" s="356"/>
      <c r="K823" s="355"/>
      <c r="L823" s="356"/>
      <c r="M823" s="355"/>
      <c r="N823" s="356"/>
      <c r="O823" s="355"/>
      <c r="P823" s="356"/>
      <c r="Q823" s="355"/>
      <c r="R823" s="355"/>
      <c r="S823" s="355"/>
      <c r="T823" s="355"/>
      <c r="U823" s="355"/>
      <c r="V823" s="355"/>
      <c r="W823" s="355"/>
      <c r="X823" s="355"/>
      <c r="Y823" s="355"/>
      <c r="Z823" s="355"/>
      <c r="AA823" s="355"/>
      <c r="AB823" s="355"/>
      <c r="AC823" s="355"/>
      <c r="AD823" s="355"/>
      <c r="AE823" s="355"/>
      <c r="AF823" s="355"/>
      <c r="AG823" s="355"/>
      <c r="AH823" s="355"/>
      <c r="AI823" s="355"/>
      <c r="AJ823" s="355"/>
      <c r="AK823" s="355"/>
      <c r="AL823" s="355"/>
      <c r="AM823" s="355"/>
      <c r="AN823" s="355"/>
      <c r="AO823" s="355"/>
      <c r="AP823" s="355"/>
      <c r="AQ823" s="355"/>
      <c r="AR823" s="355"/>
      <c r="AS823" s="355"/>
      <c r="AT823" s="356"/>
      <c r="AU823" s="356"/>
      <c r="AV823" s="355"/>
      <c r="AW823" s="355"/>
      <c r="AX823" s="356"/>
      <c r="AY823" s="357"/>
      <c r="AZ823" s="357"/>
      <c r="BA823" s="357"/>
      <c r="BB823" s="358"/>
      <c r="BC823" s="357"/>
      <c r="BD823" s="357"/>
      <c r="BE823" s="358"/>
      <c r="BF823" s="357"/>
      <c r="BG823" s="357"/>
      <c r="BH823" s="357"/>
      <c r="BI823" s="357"/>
      <c r="BJ823" s="357"/>
      <c r="BK823" s="357"/>
      <c r="BL823" s="357"/>
      <c r="BM823" s="358"/>
      <c r="BN823" s="358"/>
      <c r="BO823" s="358"/>
      <c r="BP823" s="358"/>
      <c r="BQ823" s="358"/>
      <c r="BR823" s="358"/>
      <c r="BS823" s="358"/>
      <c r="BT823" s="358"/>
      <c r="BU823" s="358"/>
      <c r="BV823" s="358"/>
      <c r="BW823" s="358"/>
      <c r="BX823" s="355"/>
    </row>
    <row r="824" spans="1:76" ht="19.5" customHeight="1">
      <c r="A824" s="356"/>
      <c r="B824" s="356"/>
      <c r="C824" s="356"/>
      <c r="D824" s="356"/>
      <c r="E824" s="356"/>
      <c r="F824" s="355"/>
      <c r="G824" s="356"/>
      <c r="H824" s="356"/>
      <c r="I824" s="355"/>
      <c r="J824" s="356"/>
      <c r="K824" s="355"/>
      <c r="L824" s="356"/>
      <c r="M824" s="355"/>
      <c r="N824" s="356"/>
      <c r="O824" s="355"/>
      <c r="P824" s="356"/>
      <c r="Q824" s="355"/>
      <c r="R824" s="355"/>
      <c r="S824" s="355"/>
      <c r="T824" s="355"/>
      <c r="U824" s="355"/>
      <c r="V824" s="355"/>
      <c r="W824" s="355"/>
      <c r="X824" s="355"/>
      <c r="Y824" s="355"/>
      <c r="Z824" s="355"/>
      <c r="AA824" s="355"/>
      <c r="AB824" s="355"/>
      <c r="AC824" s="355"/>
      <c r="AD824" s="355"/>
      <c r="AE824" s="355"/>
      <c r="AF824" s="355"/>
      <c r="AG824" s="355"/>
      <c r="AH824" s="355"/>
      <c r="AI824" s="355"/>
      <c r="AJ824" s="355"/>
      <c r="AK824" s="355"/>
      <c r="AL824" s="355"/>
      <c r="AM824" s="355"/>
      <c r="AN824" s="355"/>
      <c r="AO824" s="355"/>
      <c r="AP824" s="355"/>
      <c r="AQ824" s="355"/>
      <c r="AR824" s="355"/>
      <c r="AS824" s="355"/>
      <c r="AT824" s="356"/>
      <c r="AU824" s="356"/>
      <c r="AV824" s="355"/>
      <c r="AW824" s="355"/>
      <c r="AX824" s="356"/>
      <c r="AY824" s="357"/>
      <c r="AZ824" s="357"/>
      <c r="BA824" s="357"/>
      <c r="BB824" s="358"/>
      <c r="BC824" s="357"/>
      <c r="BD824" s="357"/>
      <c r="BE824" s="358"/>
      <c r="BF824" s="357"/>
      <c r="BG824" s="357"/>
      <c r="BH824" s="357"/>
      <c r="BI824" s="357"/>
      <c r="BJ824" s="357"/>
      <c r="BK824" s="357"/>
      <c r="BL824" s="357"/>
      <c r="BM824" s="358"/>
      <c r="BN824" s="358"/>
      <c r="BO824" s="358"/>
      <c r="BP824" s="358"/>
      <c r="BQ824" s="358"/>
      <c r="BR824" s="358"/>
      <c r="BS824" s="358"/>
      <c r="BT824" s="358"/>
      <c r="BU824" s="358"/>
      <c r="BV824" s="358"/>
      <c r="BW824" s="358"/>
      <c r="BX824" s="355"/>
    </row>
    <row r="825" spans="1:76" ht="19.5" customHeight="1">
      <c r="A825" s="356"/>
      <c r="B825" s="356"/>
      <c r="C825" s="356"/>
      <c r="D825" s="356"/>
      <c r="E825" s="356"/>
      <c r="F825" s="355"/>
      <c r="G825" s="356"/>
      <c r="H825" s="356"/>
      <c r="I825" s="355"/>
      <c r="J825" s="356"/>
      <c r="K825" s="355"/>
      <c r="L825" s="356"/>
      <c r="M825" s="355"/>
      <c r="N825" s="356"/>
      <c r="O825" s="355"/>
      <c r="P825" s="356"/>
      <c r="Q825" s="355"/>
      <c r="R825" s="355"/>
      <c r="S825" s="355"/>
      <c r="T825" s="355"/>
      <c r="U825" s="355"/>
      <c r="V825" s="355"/>
      <c r="W825" s="355"/>
      <c r="X825" s="355"/>
      <c r="Y825" s="355"/>
      <c r="Z825" s="355"/>
      <c r="AA825" s="355"/>
      <c r="AB825" s="355"/>
      <c r="AC825" s="355"/>
      <c r="AD825" s="355"/>
      <c r="AE825" s="355"/>
      <c r="AF825" s="355"/>
      <c r="AG825" s="355"/>
      <c r="AH825" s="355"/>
      <c r="AI825" s="355"/>
      <c r="AJ825" s="355"/>
      <c r="AK825" s="355"/>
      <c r="AL825" s="355"/>
      <c r="AM825" s="355"/>
      <c r="AN825" s="355"/>
      <c r="AO825" s="355"/>
      <c r="AP825" s="355"/>
      <c r="AQ825" s="355"/>
      <c r="AR825" s="355"/>
      <c r="AS825" s="355"/>
      <c r="AT825" s="356"/>
      <c r="AU825" s="356"/>
      <c r="AV825" s="355"/>
      <c r="AW825" s="355"/>
      <c r="AX825" s="356"/>
      <c r="AY825" s="357"/>
      <c r="AZ825" s="357"/>
      <c r="BA825" s="357"/>
      <c r="BB825" s="358"/>
      <c r="BC825" s="357"/>
      <c r="BD825" s="357"/>
      <c r="BE825" s="358"/>
      <c r="BF825" s="357"/>
      <c r="BG825" s="357"/>
      <c r="BH825" s="357"/>
      <c r="BI825" s="357"/>
      <c r="BJ825" s="357"/>
      <c r="BK825" s="357"/>
      <c r="BL825" s="357"/>
      <c r="BM825" s="358"/>
      <c r="BN825" s="358"/>
      <c r="BO825" s="358"/>
      <c r="BP825" s="358"/>
      <c r="BQ825" s="358"/>
      <c r="BR825" s="358"/>
      <c r="BS825" s="358"/>
      <c r="BT825" s="358"/>
      <c r="BU825" s="358"/>
      <c r="BV825" s="358"/>
      <c r="BW825" s="358"/>
      <c r="BX825" s="355"/>
    </row>
    <row r="826" spans="1:76" ht="19.5" customHeight="1">
      <c r="A826" s="356"/>
      <c r="B826" s="356"/>
      <c r="C826" s="356"/>
      <c r="D826" s="356"/>
      <c r="E826" s="356"/>
      <c r="F826" s="355"/>
      <c r="G826" s="356"/>
      <c r="H826" s="356"/>
      <c r="I826" s="355"/>
      <c r="J826" s="356"/>
      <c r="K826" s="355"/>
      <c r="L826" s="356"/>
      <c r="M826" s="355"/>
      <c r="N826" s="356"/>
      <c r="O826" s="355"/>
      <c r="P826" s="356"/>
      <c r="Q826" s="355"/>
      <c r="R826" s="355"/>
      <c r="S826" s="355"/>
      <c r="T826" s="355"/>
      <c r="U826" s="355"/>
      <c r="V826" s="355"/>
      <c r="W826" s="355"/>
      <c r="X826" s="355"/>
      <c r="Y826" s="355"/>
      <c r="Z826" s="355"/>
      <c r="AA826" s="355"/>
      <c r="AB826" s="355"/>
      <c r="AC826" s="355"/>
      <c r="AD826" s="355"/>
      <c r="AE826" s="355"/>
      <c r="AF826" s="355"/>
      <c r="AG826" s="355"/>
      <c r="AH826" s="355"/>
      <c r="AI826" s="355"/>
      <c r="AJ826" s="355"/>
      <c r="AK826" s="355"/>
      <c r="AL826" s="355"/>
      <c r="AM826" s="355"/>
      <c r="AN826" s="355"/>
      <c r="AO826" s="355"/>
      <c r="AP826" s="355"/>
      <c r="AQ826" s="355"/>
      <c r="AR826" s="355"/>
      <c r="AS826" s="355"/>
      <c r="AT826" s="356"/>
      <c r="AU826" s="356"/>
      <c r="AV826" s="355"/>
      <c r="AW826" s="355"/>
      <c r="AX826" s="356"/>
      <c r="AY826" s="357"/>
      <c r="AZ826" s="357"/>
      <c r="BA826" s="357"/>
      <c r="BB826" s="358"/>
      <c r="BC826" s="357"/>
      <c r="BD826" s="357"/>
      <c r="BE826" s="358"/>
      <c r="BF826" s="357"/>
      <c r="BG826" s="357"/>
      <c r="BH826" s="357"/>
      <c r="BI826" s="357"/>
      <c r="BJ826" s="357"/>
      <c r="BK826" s="357"/>
      <c r="BL826" s="357"/>
      <c r="BM826" s="358"/>
      <c r="BN826" s="358"/>
      <c r="BO826" s="358"/>
      <c r="BP826" s="358"/>
      <c r="BQ826" s="358"/>
      <c r="BR826" s="358"/>
      <c r="BS826" s="358"/>
      <c r="BT826" s="358"/>
      <c r="BU826" s="358"/>
      <c r="BV826" s="358"/>
      <c r="BW826" s="358"/>
      <c r="BX826" s="355"/>
    </row>
    <row r="827" spans="1:76" ht="19.5" customHeight="1">
      <c r="A827" s="356"/>
      <c r="B827" s="356"/>
      <c r="C827" s="356"/>
      <c r="D827" s="356"/>
      <c r="E827" s="356"/>
      <c r="F827" s="355"/>
      <c r="G827" s="356"/>
      <c r="H827" s="356"/>
      <c r="I827" s="355"/>
      <c r="J827" s="356"/>
      <c r="K827" s="355"/>
      <c r="L827" s="356"/>
      <c r="M827" s="355"/>
      <c r="N827" s="356"/>
      <c r="O827" s="355"/>
      <c r="P827" s="356"/>
      <c r="Q827" s="355"/>
      <c r="R827" s="355"/>
      <c r="S827" s="355"/>
      <c r="T827" s="355"/>
      <c r="U827" s="355"/>
      <c r="V827" s="355"/>
      <c r="W827" s="355"/>
      <c r="X827" s="355"/>
      <c r="Y827" s="355"/>
      <c r="Z827" s="355"/>
      <c r="AA827" s="355"/>
      <c r="AB827" s="355"/>
      <c r="AC827" s="355"/>
      <c r="AD827" s="355"/>
      <c r="AE827" s="355"/>
      <c r="AF827" s="355"/>
      <c r="AG827" s="355"/>
      <c r="AH827" s="355"/>
      <c r="AI827" s="355"/>
      <c r="AJ827" s="355"/>
      <c r="AK827" s="355"/>
      <c r="AL827" s="355"/>
      <c r="AM827" s="355"/>
      <c r="AN827" s="355"/>
      <c r="AO827" s="355"/>
      <c r="AP827" s="355"/>
      <c r="AQ827" s="355"/>
      <c r="AR827" s="355"/>
      <c r="AS827" s="355"/>
      <c r="AT827" s="356"/>
      <c r="AU827" s="356"/>
      <c r="AV827" s="355"/>
      <c r="AW827" s="355"/>
      <c r="AX827" s="356"/>
      <c r="AY827" s="357"/>
      <c r="AZ827" s="357"/>
      <c r="BA827" s="357"/>
      <c r="BB827" s="358"/>
      <c r="BC827" s="357"/>
      <c r="BD827" s="357"/>
      <c r="BE827" s="358"/>
      <c r="BF827" s="357"/>
      <c r="BG827" s="357"/>
      <c r="BH827" s="357"/>
      <c r="BI827" s="357"/>
      <c r="BJ827" s="357"/>
      <c r="BK827" s="357"/>
      <c r="BL827" s="357"/>
      <c r="BM827" s="358"/>
      <c r="BN827" s="358"/>
      <c r="BO827" s="358"/>
      <c r="BP827" s="358"/>
      <c r="BQ827" s="358"/>
      <c r="BR827" s="358"/>
      <c r="BS827" s="358"/>
      <c r="BT827" s="358"/>
      <c r="BU827" s="358"/>
      <c r="BV827" s="358"/>
      <c r="BW827" s="358"/>
      <c r="BX827" s="355"/>
    </row>
    <row r="828" spans="1:76" ht="19.5" customHeight="1">
      <c r="A828" s="356"/>
      <c r="B828" s="356"/>
      <c r="C828" s="356"/>
      <c r="D828" s="356"/>
      <c r="E828" s="356"/>
      <c r="F828" s="355"/>
      <c r="G828" s="356"/>
      <c r="H828" s="356"/>
      <c r="I828" s="355"/>
      <c r="J828" s="356"/>
      <c r="K828" s="355"/>
      <c r="L828" s="356"/>
      <c r="M828" s="355"/>
      <c r="N828" s="356"/>
      <c r="O828" s="355"/>
      <c r="P828" s="356"/>
      <c r="Q828" s="355"/>
      <c r="R828" s="355"/>
      <c r="S828" s="355"/>
      <c r="T828" s="355"/>
      <c r="U828" s="355"/>
      <c r="V828" s="355"/>
      <c r="W828" s="355"/>
      <c r="X828" s="355"/>
      <c r="Y828" s="355"/>
      <c r="Z828" s="355"/>
      <c r="AA828" s="355"/>
      <c r="AB828" s="355"/>
      <c r="AC828" s="355"/>
      <c r="AD828" s="355"/>
      <c r="AE828" s="355"/>
      <c r="AF828" s="355"/>
      <c r="AG828" s="355"/>
      <c r="AH828" s="355"/>
      <c r="AI828" s="355"/>
      <c r="AJ828" s="355"/>
      <c r="AK828" s="355"/>
      <c r="AL828" s="355"/>
      <c r="AM828" s="355"/>
      <c r="AN828" s="355"/>
      <c r="AO828" s="355"/>
      <c r="AP828" s="355"/>
      <c r="AQ828" s="355"/>
      <c r="AR828" s="355"/>
      <c r="AS828" s="355"/>
      <c r="AT828" s="356"/>
      <c r="AU828" s="356"/>
      <c r="AV828" s="355"/>
      <c r="AW828" s="355"/>
      <c r="AX828" s="356"/>
      <c r="AY828" s="357"/>
      <c r="AZ828" s="357"/>
      <c r="BA828" s="357"/>
      <c r="BB828" s="358"/>
      <c r="BC828" s="357"/>
      <c r="BD828" s="357"/>
      <c r="BE828" s="358"/>
      <c r="BF828" s="357"/>
      <c r="BG828" s="357"/>
      <c r="BH828" s="357"/>
      <c r="BI828" s="357"/>
      <c r="BJ828" s="357"/>
      <c r="BK828" s="357"/>
      <c r="BL828" s="357"/>
      <c r="BM828" s="358"/>
      <c r="BN828" s="358"/>
      <c r="BO828" s="358"/>
      <c r="BP828" s="358"/>
      <c r="BQ828" s="358"/>
      <c r="BR828" s="358"/>
      <c r="BS828" s="358"/>
      <c r="BT828" s="358"/>
      <c r="BU828" s="358"/>
      <c r="BV828" s="358"/>
      <c r="BW828" s="358"/>
      <c r="BX828" s="355"/>
    </row>
    <row r="829" spans="1:76" ht="19.5" customHeight="1">
      <c r="A829" s="356"/>
      <c r="B829" s="356"/>
      <c r="C829" s="356"/>
      <c r="D829" s="356"/>
      <c r="E829" s="356"/>
      <c r="F829" s="355"/>
      <c r="G829" s="356"/>
      <c r="H829" s="356"/>
      <c r="I829" s="355"/>
      <c r="J829" s="356"/>
      <c r="K829" s="355"/>
      <c r="L829" s="356"/>
      <c r="M829" s="355"/>
      <c r="N829" s="356"/>
      <c r="O829" s="355"/>
      <c r="P829" s="356"/>
      <c r="Q829" s="355"/>
      <c r="R829" s="355"/>
      <c r="S829" s="355"/>
      <c r="T829" s="355"/>
      <c r="U829" s="355"/>
      <c r="V829" s="355"/>
      <c r="W829" s="355"/>
      <c r="X829" s="355"/>
      <c r="Y829" s="355"/>
      <c r="Z829" s="355"/>
      <c r="AA829" s="355"/>
      <c r="AB829" s="355"/>
      <c r="AC829" s="355"/>
      <c r="AD829" s="355"/>
      <c r="AE829" s="355"/>
      <c r="AF829" s="355"/>
      <c r="AG829" s="355"/>
      <c r="AH829" s="355"/>
      <c r="AI829" s="355"/>
      <c r="AJ829" s="355"/>
      <c r="AK829" s="355"/>
      <c r="AL829" s="355"/>
      <c r="AM829" s="355"/>
      <c r="AN829" s="355"/>
      <c r="AO829" s="355"/>
      <c r="AP829" s="355"/>
      <c r="AQ829" s="355"/>
      <c r="AR829" s="355"/>
      <c r="AS829" s="355"/>
      <c r="AT829" s="356"/>
      <c r="AU829" s="356"/>
      <c r="AV829" s="355"/>
      <c r="AW829" s="355"/>
      <c r="AX829" s="356"/>
      <c r="AY829" s="357"/>
      <c r="AZ829" s="357"/>
      <c r="BA829" s="357"/>
      <c r="BB829" s="358"/>
      <c r="BC829" s="357"/>
      <c r="BD829" s="357"/>
      <c r="BE829" s="358"/>
      <c r="BF829" s="357"/>
      <c r="BG829" s="357"/>
      <c r="BH829" s="357"/>
      <c r="BI829" s="357"/>
      <c r="BJ829" s="357"/>
      <c r="BK829" s="357"/>
      <c r="BL829" s="357"/>
      <c r="BM829" s="358"/>
      <c r="BN829" s="358"/>
      <c r="BO829" s="358"/>
      <c r="BP829" s="358"/>
      <c r="BQ829" s="358"/>
      <c r="BR829" s="358"/>
      <c r="BS829" s="358"/>
      <c r="BT829" s="358"/>
      <c r="BU829" s="358"/>
      <c r="BV829" s="358"/>
      <c r="BW829" s="358"/>
      <c r="BX829" s="355"/>
    </row>
    <row r="830" spans="1:76" ht="19.5" customHeight="1">
      <c r="A830" s="356"/>
      <c r="B830" s="356"/>
      <c r="C830" s="356"/>
      <c r="D830" s="356"/>
      <c r="E830" s="356"/>
      <c r="F830" s="355"/>
      <c r="G830" s="356"/>
      <c r="H830" s="356"/>
      <c r="I830" s="355"/>
      <c r="J830" s="356"/>
      <c r="K830" s="355"/>
      <c r="L830" s="356"/>
      <c r="M830" s="355"/>
      <c r="N830" s="356"/>
      <c r="O830" s="355"/>
      <c r="P830" s="356"/>
      <c r="Q830" s="355"/>
      <c r="R830" s="355"/>
      <c r="S830" s="355"/>
      <c r="T830" s="355"/>
      <c r="U830" s="355"/>
      <c r="V830" s="355"/>
      <c r="W830" s="355"/>
      <c r="X830" s="355"/>
      <c r="Y830" s="355"/>
      <c r="Z830" s="355"/>
      <c r="AA830" s="355"/>
      <c r="AB830" s="355"/>
      <c r="AC830" s="355"/>
      <c r="AD830" s="355"/>
      <c r="AE830" s="355"/>
      <c r="AF830" s="355"/>
      <c r="AG830" s="355"/>
      <c r="AH830" s="355"/>
      <c r="AI830" s="355"/>
      <c r="AJ830" s="355"/>
      <c r="AK830" s="355"/>
      <c r="AL830" s="355"/>
      <c r="AM830" s="355"/>
      <c r="AN830" s="355"/>
      <c r="AO830" s="355"/>
      <c r="AP830" s="355"/>
      <c r="AQ830" s="355"/>
      <c r="AR830" s="355"/>
      <c r="AS830" s="355"/>
      <c r="AT830" s="356"/>
      <c r="AU830" s="356"/>
      <c r="AV830" s="355"/>
      <c r="AW830" s="355"/>
      <c r="AX830" s="356"/>
      <c r="AY830" s="357"/>
      <c r="AZ830" s="357"/>
      <c r="BA830" s="357"/>
      <c r="BB830" s="358"/>
      <c r="BC830" s="357"/>
      <c r="BD830" s="357"/>
      <c r="BE830" s="358"/>
      <c r="BF830" s="357"/>
      <c r="BG830" s="357"/>
      <c r="BH830" s="357"/>
      <c r="BI830" s="357"/>
      <c r="BJ830" s="357"/>
      <c r="BK830" s="357"/>
      <c r="BL830" s="357"/>
      <c r="BM830" s="358"/>
      <c r="BN830" s="358"/>
      <c r="BO830" s="358"/>
      <c r="BP830" s="358"/>
      <c r="BQ830" s="358"/>
      <c r="BR830" s="358"/>
      <c r="BS830" s="358"/>
      <c r="BT830" s="358"/>
      <c r="BU830" s="358"/>
      <c r="BV830" s="358"/>
      <c r="BW830" s="358"/>
      <c r="BX830" s="355"/>
    </row>
    <row r="831" spans="1:76" ht="19.5" customHeight="1">
      <c r="A831" s="356"/>
      <c r="B831" s="356"/>
      <c r="C831" s="356"/>
      <c r="D831" s="356"/>
      <c r="E831" s="356"/>
      <c r="F831" s="355"/>
      <c r="G831" s="356"/>
      <c r="H831" s="356"/>
      <c r="I831" s="355"/>
      <c r="J831" s="356"/>
      <c r="K831" s="355"/>
      <c r="L831" s="356"/>
      <c r="M831" s="355"/>
      <c r="N831" s="356"/>
      <c r="O831" s="355"/>
      <c r="P831" s="356"/>
      <c r="Q831" s="355"/>
      <c r="R831" s="355"/>
      <c r="S831" s="355"/>
      <c r="T831" s="355"/>
      <c r="U831" s="355"/>
      <c r="V831" s="355"/>
      <c r="W831" s="355"/>
      <c r="X831" s="355"/>
      <c r="Y831" s="355"/>
      <c r="Z831" s="355"/>
      <c r="AA831" s="355"/>
      <c r="AB831" s="355"/>
      <c r="AC831" s="355"/>
      <c r="AD831" s="355"/>
      <c r="AE831" s="355"/>
      <c r="AF831" s="355"/>
      <c r="AG831" s="355"/>
      <c r="AH831" s="355"/>
      <c r="AI831" s="355"/>
      <c r="AJ831" s="355"/>
      <c r="AK831" s="355"/>
      <c r="AL831" s="355"/>
      <c r="AM831" s="355"/>
      <c r="AN831" s="355"/>
      <c r="AO831" s="355"/>
      <c r="AP831" s="355"/>
      <c r="AQ831" s="355"/>
      <c r="AR831" s="355"/>
      <c r="AS831" s="355"/>
      <c r="AT831" s="356"/>
      <c r="AU831" s="356"/>
      <c r="AV831" s="355"/>
      <c r="AW831" s="355"/>
      <c r="AX831" s="356"/>
      <c r="AY831" s="357"/>
      <c r="AZ831" s="357"/>
      <c r="BA831" s="357"/>
      <c r="BB831" s="358"/>
      <c r="BC831" s="357"/>
      <c r="BD831" s="357"/>
      <c r="BE831" s="358"/>
      <c r="BF831" s="357"/>
      <c r="BG831" s="357"/>
      <c r="BH831" s="357"/>
      <c r="BI831" s="357"/>
      <c r="BJ831" s="357"/>
      <c r="BK831" s="357"/>
      <c r="BL831" s="357"/>
      <c r="BM831" s="358"/>
      <c r="BN831" s="358"/>
      <c r="BO831" s="358"/>
      <c r="BP831" s="358"/>
      <c r="BQ831" s="358"/>
      <c r="BR831" s="358"/>
      <c r="BS831" s="358"/>
      <c r="BT831" s="358"/>
      <c r="BU831" s="358"/>
      <c r="BV831" s="358"/>
      <c r="BW831" s="358"/>
      <c r="BX831" s="355"/>
    </row>
    <row r="832" spans="1:76" ht="19.5" customHeight="1">
      <c r="A832" s="356"/>
      <c r="B832" s="356"/>
      <c r="C832" s="356"/>
      <c r="D832" s="356"/>
      <c r="E832" s="356"/>
      <c r="F832" s="355"/>
      <c r="G832" s="356"/>
      <c r="H832" s="356"/>
      <c r="I832" s="355"/>
      <c r="J832" s="356"/>
      <c r="K832" s="355"/>
      <c r="L832" s="356"/>
      <c r="M832" s="355"/>
      <c r="N832" s="356"/>
      <c r="O832" s="355"/>
      <c r="P832" s="356"/>
      <c r="Q832" s="355"/>
      <c r="R832" s="355"/>
      <c r="S832" s="355"/>
      <c r="T832" s="355"/>
      <c r="U832" s="355"/>
      <c r="V832" s="355"/>
      <c r="W832" s="355"/>
      <c r="X832" s="355"/>
      <c r="Y832" s="355"/>
      <c r="Z832" s="355"/>
      <c r="AA832" s="355"/>
      <c r="AB832" s="355"/>
      <c r="AC832" s="355"/>
      <c r="AD832" s="355"/>
      <c r="AE832" s="355"/>
      <c r="AF832" s="355"/>
      <c r="AG832" s="355"/>
      <c r="AH832" s="355"/>
      <c r="AI832" s="355"/>
      <c r="AJ832" s="355"/>
      <c r="AK832" s="355"/>
      <c r="AL832" s="355"/>
      <c r="AM832" s="355"/>
      <c r="AN832" s="355"/>
      <c r="AO832" s="355"/>
      <c r="AP832" s="355"/>
      <c r="AQ832" s="355"/>
      <c r="AR832" s="355"/>
      <c r="AS832" s="355"/>
      <c r="AT832" s="356"/>
      <c r="AU832" s="356"/>
      <c r="AV832" s="355"/>
      <c r="AW832" s="355"/>
      <c r="AX832" s="356"/>
      <c r="AY832" s="357"/>
      <c r="AZ832" s="357"/>
      <c r="BA832" s="357"/>
      <c r="BB832" s="358"/>
      <c r="BC832" s="357"/>
      <c r="BD832" s="357"/>
      <c r="BE832" s="358"/>
      <c r="BF832" s="357"/>
      <c r="BG832" s="357"/>
      <c r="BH832" s="357"/>
      <c r="BI832" s="357"/>
      <c r="BJ832" s="357"/>
      <c r="BK832" s="357"/>
      <c r="BL832" s="357"/>
      <c r="BM832" s="358"/>
      <c r="BN832" s="358"/>
      <c r="BO832" s="358"/>
      <c r="BP832" s="358"/>
      <c r="BQ832" s="358"/>
      <c r="BR832" s="358"/>
      <c r="BS832" s="358"/>
      <c r="BT832" s="358"/>
      <c r="BU832" s="358"/>
      <c r="BV832" s="358"/>
      <c r="BW832" s="358"/>
      <c r="BX832" s="355"/>
    </row>
    <row r="833" spans="1:76" ht="19.5" customHeight="1">
      <c r="A833" s="356"/>
      <c r="B833" s="356"/>
      <c r="C833" s="356"/>
      <c r="D833" s="356"/>
      <c r="E833" s="356"/>
      <c r="F833" s="355"/>
      <c r="G833" s="356"/>
      <c r="H833" s="356"/>
      <c r="I833" s="355"/>
      <c r="J833" s="356"/>
      <c r="K833" s="355"/>
      <c r="L833" s="356"/>
      <c r="M833" s="355"/>
      <c r="N833" s="356"/>
      <c r="O833" s="355"/>
      <c r="P833" s="356"/>
      <c r="Q833" s="355"/>
      <c r="R833" s="355"/>
      <c r="S833" s="355"/>
      <c r="T833" s="355"/>
      <c r="U833" s="355"/>
      <c r="V833" s="355"/>
      <c r="W833" s="355"/>
      <c r="X833" s="355"/>
      <c r="Y833" s="355"/>
      <c r="Z833" s="355"/>
      <c r="AA833" s="355"/>
      <c r="AB833" s="355"/>
      <c r="AC833" s="355"/>
      <c r="AD833" s="355"/>
      <c r="AE833" s="355"/>
      <c r="AF833" s="355"/>
      <c r="AG833" s="355"/>
      <c r="AH833" s="355"/>
      <c r="AI833" s="355"/>
      <c r="AJ833" s="355"/>
      <c r="AK833" s="355"/>
      <c r="AL833" s="355"/>
      <c r="AM833" s="355"/>
      <c r="AN833" s="355"/>
      <c r="AO833" s="355"/>
      <c r="AP833" s="355"/>
      <c r="AQ833" s="355"/>
      <c r="AR833" s="355"/>
      <c r="AS833" s="355"/>
      <c r="AT833" s="356"/>
      <c r="AU833" s="356"/>
      <c r="AV833" s="355"/>
      <c r="AW833" s="355"/>
      <c r="AX833" s="356"/>
      <c r="AY833" s="357"/>
      <c r="AZ833" s="357"/>
      <c r="BA833" s="357"/>
      <c r="BB833" s="358"/>
      <c r="BC833" s="357"/>
      <c r="BD833" s="357"/>
      <c r="BE833" s="358"/>
      <c r="BF833" s="357"/>
      <c r="BG833" s="357"/>
      <c r="BH833" s="357"/>
      <c r="BI833" s="357"/>
      <c r="BJ833" s="357"/>
      <c r="BK833" s="357"/>
      <c r="BL833" s="357"/>
      <c r="BM833" s="358"/>
      <c r="BN833" s="358"/>
      <c r="BO833" s="358"/>
      <c r="BP833" s="358"/>
      <c r="BQ833" s="358"/>
      <c r="BR833" s="358"/>
      <c r="BS833" s="358"/>
      <c r="BT833" s="358"/>
      <c r="BU833" s="358"/>
      <c r="BV833" s="358"/>
      <c r="BW833" s="358"/>
      <c r="BX833" s="355"/>
    </row>
    <row r="834" spans="1:76" ht="19.5" customHeight="1">
      <c r="A834" s="356"/>
      <c r="B834" s="356"/>
      <c r="C834" s="356"/>
      <c r="D834" s="356"/>
      <c r="E834" s="356"/>
      <c r="F834" s="355"/>
      <c r="G834" s="356"/>
      <c r="H834" s="356"/>
      <c r="I834" s="355"/>
      <c r="J834" s="356"/>
      <c r="K834" s="355"/>
      <c r="L834" s="356"/>
      <c r="M834" s="355"/>
      <c r="N834" s="356"/>
      <c r="O834" s="355"/>
      <c r="P834" s="356"/>
      <c r="Q834" s="355"/>
      <c r="R834" s="355"/>
      <c r="S834" s="355"/>
      <c r="T834" s="355"/>
      <c r="U834" s="355"/>
      <c r="V834" s="355"/>
      <c r="W834" s="355"/>
      <c r="X834" s="355"/>
      <c r="Y834" s="355"/>
      <c r="Z834" s="355"/>
      <c r="AA834" s="355"/>
      <c r="AB834" s="355"/>
      <c r="AC834" s="355"/>
      <c r="AD834" s="355"/>
      <c r="AE834" s="355"/>
      <c r="AF834" s="355"/>
      <c r="AG834" s="355"/>
      <c r="AH834" s="355"/>
      <c r="AI834" s="355"/>
      <c r="AJ834" s="355"/>
      <c r="AK834" s="355"/>
      <c r="AL834" s="355"/>
      <c r="AM834" s="355"/>
      <c r="AN834" s="355"/>
      <c r="AO834" s="355"/>
      <c r="AP834" s="355"/>
      <c r="AQ834" s="355"/>
      <c r="AR834" s="355"/>
      <c r="AS834" s="355"/>
      <c r="AT834" s="356"/>
      <c r="AU834" s="356"/>
      <c r="AV834" s="355"/>
      <c r="AW834" s="355"/>
      <c r="AX834" s="356"/>
      <c r="AY834" s="357"/>
      <c r="AZ834" s="357"/>
      <c r="BA834" s="357"/>
      <c r="BB834" s="358"/>
      <c r="BC834" s="357"/>
      <c r="BD834" s="357"/>
      <c r="BE834" s="358"/>
      <c r="BF834" s="357"/>
      <c r="BG834" s="357"/>
      <c r="BH834" s="357"/>
      <c r="BI834" s="357"/>
      <c r="BJ834" s="357"/>
      <c r="BK834" s="357"/>
      <c r="BL834" s="357"/>
      <c r="BM834" s="358"/>
      <c r="BN834" s="358"/>
      <c r="BO834" s="358"/>
      <c r="BP834" s="358"/>
      <c r="BQ834" s="358"/>
      <c r="BR834" s="358"/>
      <c r="BS834" s="358"/>
      <c r="BT834" s="358"/>
      <c r="BU834" s="358"/>
      <c r="BV834" s="358"/>
      <c r="BW834" s="358"/>
      <c r="BX834" s="355"/>
    </row>
    <row r="835" spans="1:76" ht="19.5" customHeight="1">
      <c r="A835" s="356"/>
      <c r="B835" s="356"/>
      <c r="C835" s="356"/>
      <c r="D835" s="356"/>
      <c r="E835" s="356"/>
      <c r="F835" s="355"/>
      <c r="G835" s="356"/>
      <c r="H835" s="356"/>
      <c r="I835" s="355"/>
      <c r="J835" s="356"/>
      <c r="K835" s="355"/>
      <c r="L835" s="356"/>
      <c r="M835" s="355"/>
      <c r="N835" s="356"/>
      <c r="O835" s="355"/>
      <c r="P835" s="356"/>
      <c r="Q835" s="355"/>
      <c r="R835" s="355"/>
      <c r="S835" s="355"/>
      <c r="T835" s="355"/>
      <c r="U835" s="355"/>
      <c r="V835" s="355"/>
      <c r="W835" s="355"/>
      <c r="X835" s="355"/>
      <c r="Y835" s="355"/>
      <c r="Z835" s="355"/>
      <c r="AA835" s="355"/>
      <c r="AB835" s="355"/>
      <c r="AC835" s="355"/>
      <c r="AD835" s="355"/>
      <c r="AE835" s="355"/>
      <c r="AF835" s="355"/>
      <c r="AG835" s="355"/>
      <c r="AH835" s="355"/>
      <c r="AI835" s="355"/>
      <c r="AJ835" s="355"/>
      <c r="AK835" s="355"/>
      <c r="AL835" s="355"/>
      <c r="AM835" s="355"/>
      <c r="AN835" s="355"/>
      <c r="AO835" s="355"/>
      <c r="AP835" s="355"/>
      <c r="AQ835" s="355"/>
      <c r="AR835" s="355"/>
      <c r="AS835" s="355"/>
      <c r="AT835" s="356"/>
      <c r="AU835" s="356"/>
      <c r="AV835" s="355"/>
      <c r="AW835" s="355"/>
      <c r="AX835" s="356"/>
      <c r="AY835" s="357"/>
      <c r="AZ835" s="357"/>
      <c r="BA835" s="357"/>
      <c r="BB835" s="358"/>
      <c r="BC835" s="357"/>
      <c r="BD835" s="357"/>
      <c r="BE835" s="358"/>
      <c r="BF835" s="357"/>
      <c r="BG835" s="357"/>
      <c r="BH835" s="357"/>
      <c r="BI835" s="357"/>
      <c r="BJ835" s="357"/>
      <c r="BK835" s="357"/>
      <c r="BL835" s="357"/>
      <c r="BM835" s="358"/>
      <c r="BN835" s="358"/>
      <c r="BO835" s="358"/>
      <c r="BP835" s="358"/>
      <c r="BQ835" s="358"/>
      <c r="BR835" s="358"/>
      <c r="BS835" s="358"/>
      <c r="BT835" s="358"/>
      <c r="BU835" s="358"/>
      <c r="BV835" s="358"/>
      <c r="BW835" s="358"/>
      <c r="BX835" s="355"/>
    </row>
    <row r="836" spans="1:76" ht="19.5" customHeight="1">
      <c r="A836" s="356"/>
      <c r="B836" s="356"/>
      <c r="C836" s="356"/>
      <c r="D836" s="356"/>
      <c r="E836" s="356"/>
      <c r="F836" s="355"/>
      <c r="G836" s="356"/>
      <c r="H836" s="356"/>
      <c r="I836" s="355"/>
      <c r="J836" s="356"/>
      <c r="K836" s="355"/>
      <c r="L836" s="356"/>
      <c r="M836" s="355"/>
      <c r="N836" s="356"/>
      <c r="O836" s="355"/>
      <c r="P836" s="356"/>
      <c r="Q836" s="355"/>
      <c r="R836" s="355"/>
      <c r="S836" s="355"/>
      <c r="T836" s="355"/>
      <c r="U836" s="355"/>
      <c r="V836" s="355"/>
      <c r="W836" s="355"/>
      <c r="X836" s="355"/>
      <c r="Y836" s="355"/>
      <c r="Z836" s="355"/>
      <c r="AA836" s="355"/>
      <c r="AB836" s="355"/>
      <c r="AC836" s="355"/>
      <c r="AD836" s="355"/>
      <c r="AE836" s="355"/>
      <c r="AF836" s="355"/>
      <c r="AG836" s="355"/>
      <c r="AH836" s="355"/>
      <c r="AI836" s="355"/>
      <c r="AJ836" s="355"/>
      <c r="AK836" s="355"/>
      <c r="AL836" s="355"/>
      <c r="AM836" s="355"/>
      <c r="AN836" s="355"/>
      <c r="AO836" s="355"/>
      <c r="AP836" s="355"/>
      <c r="AQ836" s="355"/>
      <c r="AR836" s="355"/>
      <c r="AS836" s="355"/>
      <c r="AT836" s="356"/>
      <c r="AU836" s="356"/>
      <c r="AV836" s="355"/>
      <c r="AW836" s="355"/>
      <c r="AX836" s="356"/>
      <c r="AY836" s="357"/>
      <c r="AZ836" s="357"/>
      <c r="BA836" s="357"/>
      <c r="BB836" s="358"/>
      <c r="BC836" s="357"/>
      <c r="BD836" s="357"/>
      <c r="BE836" s="358"/>
      <c r="BF836" s="357"/>
      <c r="BG836" s="357"/>
      <c r="BH836" s="357"/>
      <c r="BI836" s="357"/>
      <c r="BJ836" s="357"/>
      <c r="BK836" s="357"/>
      <c r="BL836" s="357"/>
      <c r="BM836" s="358"/>
      <c r="BN836" s="358"/>
      <c r="BO836" s="358"/>
      <c r="BP836" s="358"/>
      <c r="BQ836" s="358"/>
      <c r="BR836" s="358"/>
      <c r="BS836" s="358"/>
      <c r="BT836" s="358"/>
      <c r="BU836" s="358"/>
      <c r="BV836" s="358"/>
      <c r="BW836" s="358"/>
      <c r="BX836" s="355"/>
    </row>
    <row r="837" spans="1:76" ht="19.5" customHeight="1">
      <c r="A837" s="356"/>
      <c r="B837" s="356"/>
      <c r="C837" s="356"/>
      <c r="D837" s="356"/>
      <c r="E837" s="356"/>
      <c r="F837" s="355"/>
      <c r="G837" s="356"/>
      <c r="H837" s="356"/>
      <c r="I837" s="355"/>
      <c r="J837" s="356"/>
      <c r="K837" s="355"/>
      <c r="L837" s="356"/>
      <c r="M837" s="355"/>
      <c r="N837" s="356"/>
      <c r="O837" s="355"/>
      <c r="P837" s="356"/>
      <c r="Q837" s="355"/>
      <c r="R837" s="355"/>
      <c r="S837" s="355"/>
      <c r="T837" s="355"/>
      <c r="U837" s="355"/>
      <c r="V837" s="355"/>
      <c r="W837" s="355"/>
      <c r="X837" s="355"/>
      <c r="Y837" s="355"/>
      <c r="Z837" s="355"/>
      <c r="AA837" s="355"/>
      <c r="AB837" s="355"/>
      <c r="AC837" s="355"/>
      <c r="AD837" s="355"/>
      <c r="AE837" s="355"/>
      <c r="AF837" s="355"/>
      <c r="AG837" s="355"/>
      <c r="AH837" s="355"/>
      <c r="AI837" s="355"/>
      <c r="AJ837" s="355"/>
      <c r="AK837" s="355"/>
      <c r="AL837" s="355"/>
      <c r="AM837" s="355"/>
      <c r="AN837" s="355"/>
      <c r="AO837" s="355"/>
      <c r="AP837" s="355"/>
      <c r="AQ837" s="355"/>
      <c r="AR837" s="355"/>
      <c r="AS837" s="355"/>
      <c r="AT837" s="356"/>
      <c r="AU837" s="356"/>
      <c r="AV837" s="355"/>
      <c r="AW837" s="355"/>
      <c r="AX837" s="356"/>
      <c r="AY837" s="357"/>
      <c r="AZ837" s="357"/>
      <c r="BA837" s="357"/>
      <c r="BB837" s="358"/>
      <c r="BC837" s="357"/>
      <c r="BD837" s="357"/>
      <c r="BE837" s="358"/>
      <c r="BF837" s="357"/>
      <c r="BG837" s="357"/>
      <c r="BH837" s="357"/>
      <c r="BI837" s="357"/>
      <c r="BJ837" s="357"/>
      <c r="BK837" s="357"/>
      <c r="BL837" s="357"/>
      <c r="BM837" s="358"/>
      <c r="BN837" s="358"/>
      <c r="BO837" s="358"/>
      <c r="BP837" s="358"/>
      <c r="BQ837" s="358"/>
      <c r="BR837" s="358"/>
      <c r="BS837" s="358"/>
      <c r="BT837" s="358"/>
      <c r="BU837" s="358"/>
      <c r="BV837" s="358"/>
      <c r="BW837" s="358"/>
      <c r="BX837" s="355"/>
    </row>
    <row r="838" spans="1:76" ht="19.5" customHeight="1">
      <c r="A838" s="356"/>
      <c r="B838" s="356"/>
      <c r="C838" s="356"/>
      <c r="D838" s="356"/>
      <c r="E838" s="356"/>
      <c r="F838" s="355"/>
      <c r="G838" s="356"/>
      <c r="H838" s="356"/>
      <c r="I838" s="355"/>
      <c r="J838" s="356"/>
      <c r="K838" s="355"/>
      <c r="L838" s="356"/>
      <c r="M838" s="355"/>
      <c r="N838" s="356"/>
      <c r="O838" s="355"/>
      <c r="P838" s="356"/>
      <c r="Q838" s="355"/>
      <c r="R838" s="355"/>
      <c r="S838" s="355"/>
      <c r="T838" s="355"/>
      <c r="U838" s="355"/>
      <c r="V838" s="355"/>
      <c r="W838" s="355"/>
      <c r="X838" s="355"/>
      <c r="Y838" s="355"/>
      <c r="Z838" s="355"/>
      <c r="AA838" s="355"/>
      <c r="AB838" s="355"/>
      <c r="AC838" s="355"/>
      <c r="AD838" s="355"/>
      <c r="AE838" s="355"/>
      <c r="AF838" s="355"/>
      <c r="AG838" s="355"/>
      <c r="AH838" s="355"/>
      <c r="AI838" s="355"/>
      <c r="AJ838" s="355"/>
      <c r="AK838" s="355"/>
      <c r="AL838" s="355"/>
      <c r="AM838" s="355"/>
      <c r="AN838" s="355"/>
      <c r="AO838" s="355"/>
      <c r="AP838" s="355"/>
      <c r="AQ838" s="355"/>
      <c r="AR838" s="355"/>
      <c r="AS838" s="355"/>
      <c r="AT838" s="356"/>
      <c r="AU838" s="356"/>
      <c r="AV838" s="355"/>
      <c r="AW838" s="355"/>
      <c r="AX838" s="356"/>
      <c r="AY838" s="357"/>
      <c r="AZ838" s="357"/>
      <c r="BA838" s="357"/>
      <c r="BB838" s="358"/>
      <c r="BC838" s="357"/>
      <c r="BD838" s="357"/>
      <c r="BE838" s="358"/>
      <c r="BF838" s="357"/>
      <c r="BG838" s="357"/>
      <c r="BH838" s="357"/>
      <c r="BI838" s="357"/>
      <c r="BJ838" s="357"/>
      <c r="BK838" s="357"/>
      <c r="BL838" s="357"/>
      <c r="BM838" s="358"/>
      <c r="BN838" s="358"/>
      <c r="BO838" s="358"/>
      <c r="BP838" s="358"/>
      <c r="BQ838" s="358"/>
      <c r="BR838" s="358"/>
      <c r="BS838" s="358"/>
      <c r="BT838" s="358"/>
      <c r="BU838" s="358"/>
      <c r="BV838" s="358"/>
      <c r="BW838" s="358"/>
      <c r="BX838" s="355"/>
    </row>
    <row r="839" spans="1:76" ht="19.5" customHeight="1">
      <c r="A839" s="356"/>
      <c r="B839" s="356"/>
      <c r="C839" s="356"/>
      <c r="D839" s="356"/>
      <c r="E839" s="356"/>
      <c r="F839" s="355"/>
      <c r="G839" s="356"/>
      <c r="H839" s="356"/>
      <c r="I839" s="355"/>
      <c r="J839" s="356"/>
      <c r="K839" s="355"/>
      <c r="L839" s="356"/>
      <c r="M839" s="355"/>
      <c r="N839" s="356"/>
      <c r="O839" s="355"/>
      <c r="P839" s="356"/>
      <c r="Q839" s="355"/>
      <c r="R839" s="355"/>
      <c r="S839" s="355"/>
      <c r="T839" s="355"/>
      <c r="U839" s="355"/>
      <c r="V839" s="355"/>
      <c r="W839" s="355"/>
      <c r="X839" s="355"/>
      <c r="Y839" s="355"/>
      <c r="Z839" s="355"/>
      <c r="AA839" s="355"/>
      <c r="AB839" s="355"/>
      <c r="AC839" s="355"/>
      <c r="AD839" s="355"/>
      <c r="AE839" s="355"/>
      <c r="AF839" s="355"/>
      <c r="AG839" s="355"/>
      <c r="AH839" s="355"/>
      <c r="AI839" s="355"/>
      <c r="AJ839" s="355"/>
      <c r="AK839" s="355"/>
      <c r="AL839" s="355"/>
      <c r="AM839" s="355"/>
      <c r="AN839" s="355"/>
      <c r="AO839" s="355"/>
      <c r="AP839" s="355"/>
      <c r="AQ839" s="355"/>
      <c r="AR839" s="355"/>
      <c r="AS839" s="355"/>
      <c r="AT839" s="356"/>
      <c r="AU839" s="356"/>
      <c r="AV839" s="355"/>
      <c r="AW839" s="355"/>
      <c r="AX839" s="356"/>
      <c r="AY839" s="357"/>
      <c r="AZ839" s="357"/>
      <c r="BA839" s="357"/>
      <c r="BB839" s="358"/>
      <c r="BC839" s="357"/>
      <c r="BD839" s="357"/>
      <c r="BE839" s="358"/>
      <c r="BF839" s="357"/>
      <c r="BG839" s="357"/>
      <c r="BH839" s="357"/>
      <c r="BI839" s="357"/>
      <c r="BJ839" s="357"/>
      <c r="BK839" s="357"/>
      <c r="BL839" s="357"/>
      <c r="BM839" s="358"/>
      <c r="BN839" s="358"/>
      <c r="BO839" s="358"/>
      <c r="BP839" s="358"/>
      <c r="BQ839" s="358"/>
      <c r="BR839" s="358"/>
      <c r="BS839" s="358"/>
      <c r="BT839" s="358"/>
      <c r="BU839" s="358"/>
      <c r="BV839" s="358"/>
      <c r="BW839" s="358"/>
      <c r="BX839" s="355"/>
    </row>
    <row r="840" spans="1:76" ht="19.5" customHeight="1">
      <c r="A840" s="356"/>
      <c r="B840" s="356"/>
      <c r="C840" s="356"/>
      <c r="D840" s="356"/>
      <c r="E840" s="356"/>
      <c r="F840" s="355"/>
      <c r="G840" s="356"/>
      <c r="H840" s="356"/>
      <c r="I840" s="355"/>
      <c r="J840" s="356"/>
      <c r="K840" s="355"/>
      <c r="L840" s="356"/>
      <c r="M840" s="355"/>
      <c r="N840" s="356"/>
      <c r="O840" s="355"/>
      <c r="P840" s="356"/>
      <c r="Q840" s="355"/>
      <c r="R840" s="355"/>
      <c r="S840" s="355"/>
      <c r="T840" s="355"/>
      <c r="U840" s="355"/>
      <c r="V840" s="355"/>
      <c r="W840" s="355"/>
      <c r="X840" s="355"/>
      <c r="Y840" s="355"/>
      <c r="Z840" s="355"/>
      <c r="AA840" s="355"/>
      <c r="AB840" s="355"/>
      <c r="AC840" s="355"/>
      <c r="AD840" s="355"/>
      <c r="AE840" s="355"/>
      <c r="AF840" s="355"/>
      <c r="AG840" s="355"/>
      <c r="AH840" s="355"/>
      <c r="AI840" s="355"/>
      <c r="AJ840" s="355"/>
      <c r="AK840" s="355"/>
      <c r="AL840" s="355"/>
      <c r="AM840" s="355"/>
      <c r="AN840" s="355"/>
      <c r="AO840" s="355"/>
      <c r="AP840" s="355"/>
      <c r="AQ840" s="355"/>
      <c r="AR840" s="355"/>
      <c r="AS840" s="355"/>
      <c r="AT840" s="356"/>
      <c r="AU840" s="356"/>
      <c r="AV840" s="355"/>
      <c r="AW840" s="355"/>
      <c r="AX840" s="356"/>
      <c r="AY840" s="357"/>
      <c r="AZ840" s="357"/>
      <c r="BA840" s="357"/>
      <c r="BB840" s="358"/>
      <c r="BC840" s="357"/>
      <c r="BD840" s="357"/>
      <c r="BE840" s="358"/>
      <c r="BF840" s="357"/>
      <c r="BG840" s="357"/>
      <c r="BH840" s="357"/>
      <c r="BI840" s="357"/>
      <c r="BJ840" s="357"/>
      <c r="BK840" s="357"/>
      <c r="BL840" s="357"/>
      <c r="BM840" s="358"/>
      <c r="BN840" s="358"/>
      <c r="BO840" s="358"/>
      <c r="BP840" s="358"/>
      <c r="BQ840" s="358"/>
      <c r="BR840" s="358"/>
      <c r="BS840" s="358"/>
      <c r="BT840" s="358"/>
      <c r="BU840" s="358"/>
      <c r="BV840" s="358"/>
      <c r="BW840" s="358"/>
      <c r="BX840" s="355"/>
    </row>
    <row r="841" spans="1:76" ht="19.5" customHeight="1">
      <c r="A841" s="356"/>
      <c r="B841" s="356"/>
      <c r="C841" s="356"/>
      <c r="D841" s="356"/>
      <c r="E841" s="356"/>
      <c r="F841" s="355"/>
      <c r="G841" s="356"/>
      <c r="H841" s="356"/>
      <c r="I841" s="355"/>
      <c r="J841" s="356"/>
      <c r="K841" s="355"/>
      <c r="L841" s="356"/>
      <c r="M841" s="355"/>
      <c r="N841" s="356"/>
      <c r="O841" s="355"/>
      <c r="P841" s="356"/>
      <c r="Q841" s="355"/>
      <c r="R841" s="355"/>
      <c r="S841" s="355"/>
      <c r="T841" s="355"/>
      <c r="U841" s="355"/>
      <c r="V841" s="355"/>
      <c r="W841" s="355"/>
      <c r="X841" s="355"/>
      <c r="Y841" s="355"/>
      <c r="Z841" s="355"/>
      <c r="AA841" s="355"/>
      <c r="AB841" s="355"/>
      <c r="AC841" s="355"/>
      <c r="AD841" s="355"/>
      <c r="AE841" s="355"/>
      <c r="AF841" s="355"/>
      <c r="AG841" s="355"/>
      <c r="AH841" s="355"/>
      <c r="AI841" s="355"/>
      <c r="AJ841" s="355"/>
      <c r="AK841" s="355"/>
      <c r="AL841" s="355"/>
      <c r="AM841" s="355"/>
      <c r="AN841" s="355"/>
      <c r="AO841" s="355"/>
      <c r="AP841" s="355"/>
      <c r="AQ841" s="355"/>
      <c r="AR841" s="355"/>
      <c r="AS841" s="355"/>
      <c r="AT841" s="356"/>
      <c r="AU841" s="356"/>
      <c r="AV841" s="355"/>
      <c r="AW841" s="355"/>
      <c r="AX841" s="356"/>
      <c r="AY841" s="357"/>
      <c r="AZ841" s="357"/>
      <c r="BA841" s="357"/>
      <c r="BB841" s="358"/>
      <c r="BC841" s="357"/>
      <c r="BD841" s="357"/>
      <c r="BE841" s="358"/>
      <c r="BF841" s="357"/>
      <c r="BG841" s="357"/>
      <c r="BH841" s="357"/>
      <c r="BI841" s="357"/>
      <c r="BJ841" s="357"/>
      <c r="BK841" s="357"/>
      <c r="BL841" s="357"/>
      <c r="BM841" s="358"/>
      <c r="BN841" s="358"/>
      <c r="BO841" s="358"/>
      <c r="BP841" s="358"/>
      <c r="BQ841" s="358"/>
      <c r="BR841" s="358"/>
      <c r="BS841" s="358"/>
      <c r="BT841" s="358"/>
      <c r="BU841" s="358"/>
      <c r="BV841" s="358"/>
      <c r="BW841" s="358"/>
      <c r="BX841" s="355"/>
    </row>
    <row r="842" spans="1:76" ht="19.5" customHeight="1">
      <c r="A842" s="356"/>
      <c r="B842" s="356"/>
      <c r="C842" s="356"/>
      <c r="D842" s="356"/>
      <c r="E842" s="356"/>
      <c r="F842" s="355"/>
      <c r="G842" s="356"/>
      <c r="H842" s="356"/>
      <c r="I842" s="355"/>
      <c r="J842" s="356"/>
      <c r="K842" s="355"/>
      <c r="L842" s="356"/>
      <c r="M842" s="355"/>
      <c r="N842" s="356"/>
      <c r="O842" s="355"/>
      <c r="P842" s="356"/>
      <c r="Q842" s="355"/>
      <c r="R842" s="355"/>
      <c r="S842" s="355"/>
      <c r="T842" s="355"/>
      <c r="U842" s="355"/>
      <c r="V842" s="355"/>
      <c r="W842" s="355"/>
      <c r="X842" s="355"/>
      <c r="Y842" s="355"/>
      <c r="Z842" s="355"/>
      <c r="AA842" s="355"/>
      <c r="AB842" s="355"/>
      <c r="AC842" s="355"/>
      <c r="AD842" s="355"/>
      <c r="AE842" s="355"/>
      <c r="AF842" s="355"/>
      <c r="AG842" s="355"/>
      <c r="AH842" s="355"/>
      <c r="AI842" s="355"/>
      <c r="AJ842" s="355"/>
      <c r="AK842" s="355"/>
      <c r="AL842" s="355"/>
      <c r="AM842" s="355"/>
      <c r="AN842" s="355"/>
      <c r="AO842" s="355"/>
      <c r="AP842" s="355"/>
      <c r="AQ842" s="355"/>
      <c r="AR842" s="355"/>
      <c r="AS842" s="355"/>
      <c r="AT842" s="356"/>
      <c r="AU842" s="356"/>
      <c r="AV842" s="355"/>
      <c r="AW842" s="355"/>
      <c r="AX842" s="356"/>
      <c r="AY842" s="357"/>
      <c r="AZ842" s="357"/>
      <c r="BA842" s="357"/>
      <c r="BB842" s="358"/>
      <c r="BC842" s="357"/>
      <c r="BD842" s="357"/>
      <c r="BE842" s="358"/>
      <c r="BF842" s="357"/>
      <c r="BG842" s="357"/>
      <c r="BH842" s="357"/>
      <c r="BI842" s="357"/>
      <c r="BJ842" s="357"/>
      <c r="BK842" s="357"/>
      <c r="BL842" s="357"/>
      <c r="BM842" s="358"/>
      <c r="BN842" s="358"/>
      <c r="BO842" s="358"/>
      <c r="BP842" s="358"/>
      <c r="BQ842" s="358"/>
      <c r="BR842" s="358"/>
      <c r="BS842" s="358"/>
      <c r="BT842" s="358"/>
      <c r="BU842" s="358"/>
      <c r="BV842" s="358"/>
      <c r="BW842" s="358"/>
      <c r="BX842" s="355"/>
    </row>
    <row r="843" spans="1:76" ht="19.5" customHeight="1">
      <c r="A843" s="356"/>
      <c r="B843" s="356"/>
      <c r="C843" s="356"/>
      <c r="D843" s="356"/>
      <c r="E843" s="356"/>
      <c r="F843" s="355"/>
      <c r="G843" s="356"/>
      <c r="H843" s="356"/>
      <c r="I843" s="355"/>
      <c r="J843" s="356"/>
      <c r="K843" s="355"/>
      <c r="L843" s="356"/>
      <c r="M843" s="355"/>
      <c r="N843" s="356"/>
      <c r="O843" s="355"/>
      <c r="P843" s="356"/>
      <c r="Q843" s="355"/>
      <c r="R843" s="355"/>
      <c r="S843" s="355"/>
      <c r="T843" s="355"/>
      <c r="U843" s="355"/>
      <c r="V843" s="355"/>
      <c r="W843" s="355"/>
      <c r="X843" s="355"/>
      <c r="Y843" s="355"/>
      <c r="Z843" s="355"/>
      <c r="AA843" s="355"/>
      <c r="AB843" s="355"/>
      <c r="AC843" s="355"/>
      <c r="AD843" s="355"/>
      <c r="AE843" s="355"/>
      <c r="AF843" s="355"/>
      <c r="AG843" s="355"/>
      <c r="AH843" s="355"/>
      <c r="AI843" s="355"/>
      <c r="AJ843" s="355"/>
      <c r="AK843" s="355"/>
      <c r="AL843" s="355"/>
      <c r="AM843" s="355"/>
      <c r="AN843" s="355"/>
      <c r="AO843" s="355"/>
      <c r="AP843" s="355"/>
      <c r="AQ843" s="355"/>
      <c r="AR843" s="355"/>
      <c r="AS843" s="355"/>
      <c r="AT843" s="356"/>
      <c r="AU843" s="356"/>
      <c r="AV843" s="355"/>
      <c r="AW843" s="355"/>
      <c r="AX843" s="356"/>
      <c r="AY843" s="357"/>
      <c r="AZ843" s="357"/>
      <c r="BA843" s="357"/>
      <c r="BB843" s="358"/>
      <c r="BC843" s="357"/>
      <c r="BD843" s="357"/>
      <c r="BE843" s="358"/>
      <c r="BF843" s="357"/>
      <c r="BG843" s="357"/>
      <c r="BH843" s="357"/>
      <c r="BI843" s="357"/>
      <c r="BJ843" s="357"/>
      <c r="BK843" s="357"/>
      <c r="BL843" s="357"/>
      <c r="BM843" s="358"/>
      <c r="BN843" s="358"/>
      <c r="BO843" s="358"/>
      <c r="BP843" s="358"/>
      <c r="BQ843" s="358"/>
      <c r="BR843" s="358"/>
      <c r="BS843" s="358"/>
      <c r="BT843" s="358"/>
      <c r="BU843" s="358"/>
      <c r="BV843" s="358"/>
      <c r="BW843" s="358"/>
      <c r="BX843" s="355"/>
    </row>
    <row r="844" spans="1:76" ht="19.5" customHeight="1">
      <c r="A844" s="356"/>
      <c r="B844" s="356"/>
      <c r="C844" s="356"/>
      <c r="D844" s="356"/>
      <c r="E844" s="356"/>
      <c r="F844" s="355"/>
      <c r="G844" s="356"/>
      <c r="H844" s="356"/>
      <c r="I844" s="355"/>
      <c r="J844" s="356"/>
      <c r="K844" s="355"/>
      <c r="L844" s="356"/>
      <c r="M844" s="355"/>
      <c r="N844" s="356"/>
      <c r="O844" s="355"/>
      <c r="P844" s="356"/>
      <c r="Q844" s="355"/>
      <c r="R844" s="355"/>
      <c r="S844" s="355"/>
      <c r="T844" s="355"/>
      <c r="U844" s="355"/>
      <c r="V844" s="355"/>
      <c r="W844" s="355"/>
      <c r="X844" s="355"/>
      <c r="Y844" s="355"/>
      <c r="Z844" s="355"/>
      <c r="AA844" s="355"/>
      <c r="AB844" s="355"/>
      <c r="AC844" s="355"/>
      <c r="AD844" s="355"/>
      <c r="AE844" s="355"/>
      <c r="AF844" s="355"/>
      <c r="AG844" s="355"/>
      <c r="AH844" s="355"/>
      <c r="AI844" s="355"/>
      <c r="AJ844" s="355"/>
      <c r="AK844" s="355"/>
      <c r="AL844" s="355"/>
      <c r="AM844" s="355"/>
      <c r="AN844" s="355"/>
      <c r="AO844" s="355"/>
      <c r="AP844" s="355"/>
      <c r="AQ844" s="355"/>
      <c r="AR844" s="355"/>
      <c r="AS844" s="355"/>
      <c r="AT844" s="356"/>
      <c r="AU844" s="356"/>
      <c r="AV844" s="355"/>
      <c r="AW844" s="355"/>
      <c r="AX844" s="356"/>
      <c r="AY844" s="357"/>
      <c r="AZ844" s="357"/>
      <c r="BA844" s="357"/>
      <c r="BB844" s="358"/>
      <c r="BC844" s="357"/>
      <c r="BD844" s="357"/>
      <c r="BE844" s="358"/>
      <c r="BF844" s="357"/>
      <c r="BG844" s="357"/>
      <c r="BH844" s="357"/>
      <c r="BI844" s="357"/>
      <c r="BJ844" s="357"/>
      <c r="BK844" s="357"/>
      <c r="BL844" s="357"/>
      <c r="BM844" s="358"/>
      <c r="BN844" s="358"/>
      <c r="BO844" s="358"/>
      <c r="BP844" s="358"/>
      <c r="BQ844" s="358"/>
      <c r="BR844" s="358"/>
      <c r="BS844" s="358"/>
      <c r="BT844" s="358"/>
      <c r="BU844" s="358"/>
      <c r="BV844" s="358"/>
      <c r="BW844" s="358"/>
      <c r="BX844" s="355"/>
    </row>
    <row r="845" spans="1:76" ht="19.5" customHeight="1">
      <c r="A845" s="356"/>
      <c r="B845" s="356"/>
      <c r="C845" s="356"/>
      <c r="D845" s="356"/>
      <c r="E845" s="356"/>
      <c r="F845" s="355"/>
      <c r="G845" s="356"/>
      <c r="H845" s="356"/>
      <c r="I845" s="355"/>
      <c r="J845" s="356"/>
      <c r="K845" s="355"/>
      <c r="L845" s="356"/>
      <c r="M845" s="355"/>
      <c r="N845" s="356"/>
      <c r="O845" s="355"/>
      <c r="P845" s="356"/>
      <c r="Q845" s="355"/>
      <c r="R845" s="355"/>
      <c r="S845" s="355"/>
      <c r="T845" s="355"/>
      <c r="U845" s="355"/>
      <c r="V845" s="355"/>
      <c r="W845" s="355"/>
      <c r="X845" s="355"/>
      <c r="Y845" s="355"/>
      <c r="Z845" s="355"/>
      <c r="AA845" s="355"/>
      <c r="AB845" s="355"/>
      <c r="AC845" s="355"/>
      <c r="AD845" s="355"/>
      <c r="AE845" s="355"/>
      <c r="AF845" s="355"/>
      <c r="AG845" s="355"/>
      <c r="AH845" s="355"/>
      <c r="AI845" s="355"/>
      <c r="AJ845" s="355"/>
      <c r="AK845" s="355"/>
      <c r="AL845" s="355"/>
      <c r="AM845" s="355"/>
      <c r="AN845" s="355"/>
      <c r="AO845" s="355"/>
      <c r="AP845" s="355"/>
      <c r="AQ845" s="355"/>
      <c r="AR845" s="355"/>
      <c r="AS845" s="355"/>
      <c r="AT845" s="356"/>
      <c r="AU845" s="356"/>
      <c r="AV845" s="355"/>
      <c r="AW845" s="355"/>
      <c r="AX845" s="356"/>
      <c r="AY845" s="357"/>
      <c r="AZ845" s="357"/>
      <c r="BA845" s="357"/>
      <c r="BB845" s="358"/>
      <c r="BC845" s="357"/>
      <c r="BD845" s="357"/>
      <c r="BE845" s="358"/>
      <c r="BF845" s="357"/>
      <c r="BG845" s="357"/>
      <c r="BH845" s="357"/>
      <c r="BI845" s="357"/>
      <c r="BJ845" s="357"/>
      <c r="BK845" s="357"/>
      <c r="BL845" s="357"/>
      <c r="BM845" s="358"/>
      <c r="BN845" s="358"/>
      <c r="BO845" s="358"/>
      <c r="BP845" s="358"/>
      <c r="BQ845" s="358"/>
      <c r="BR845" s="358"/>
      <c r="BS845" s="358"/>
      <c r="BT845" s="358"/>
      <c r="BU845" s="358"/>
      <c r="BV845" s="358"/>
      <c r="BW845" s="358"/>
      <c r="BX845" s="355"/>
    </row>
    <row r="846" spans="1:76" ht="19.5" customHeight="1">
      <c r="A846" s="356"/>
      <c r="B846" s="356"/>
      <c r="C846" s="356"/>
      <c r="D846" s="356"/>
      <c r="E846" s="356"/>
      <c r="F846" s="355"/>
      <c r="G846" s="356"/>
      <c r="H846" s="356"/>
      <c r="I846" s="355"/>
      <c r="J846" s="356"/>
      <c r="K846" s="355"/>
      <c r="L846" s="356"/>
      <c r="M846" s="355"/>
      <c r="N846" s="356"/>
      <c r="O846" s="355"/>
      <c r="P846" s="356"/>
      <c r="Q846" s="355"/>
      <c r="R846" s="355"/>
      <c r="S846" s="355"/>
      <c r="T846" s="355"/>
      <c r="U846" s="355"/>
      <c r="V846" s="355"/>
      <c r="W846" s="355"/>
      <c r="X846" s="355"/>
      <c r="Y846" s="355"/>
      <c r="Z846" s="355"/>
      <c r="AA846" s="355"/>
      <c r="AB846" s="355"/>
      <c r="AC846" s="355"/>
      <c r="AD846" s="355"/>
      <c r="AE846" s="355"/>
      <c r="AF846" s="355"/>
      <c r="AG846" s="355"/>
      <c r="AH846" s="355"/>
      <c r="AI846" s="355"/>
      <c r="AJ846" s="355"/>
      <c r="AK846" s="355"/>
      <c r="AL846" s="355"/>
      <c r="AM846" s="355"/>
      <c r="AN846" s="355"/>
      <c r="AO846" s="355"/>
      <c r="AP846" s="355"/>
      <c r="AQ846" s="355"/>
      <c r="AR846" s="355"/>
      <c r="AS846" s="355"/>
      <c r="AT846" s="356"/>
      <c r="AU846" s="356"/>
      <c r="AV846" s="355"/>
      <c r="AW846" s="355"/>
      <c r="AX846" s="356"/>
      <c r="AY846" s="357"/>
      <c r="AZ846" s="357"/>
      <c r="BA846" s="357"/>
      <c r="BB846" s="358"/>
      <c r="BC846" s="357"/>
      <c r="BD846" s="357"/>
      <c r="BE846" s="358"/>
      <c r="BF846" s="357"/>
      <c r="BG846" s="357"/>
      <c r="BH846" s="357"/>
      <c r="BI846" s="357"/>
      <c r="BJ846" s="357"/>
      <c r="BK846" s="357"/>
      <c r="BL846" s="357"/>
      <c r="BM846" s="358"/>
      <c r="BN846" s="358"/>
      <c r="BO846" s="358"/>
      <c r="BP846" s="358"/>
      <c r="BQ846" s="358"/>
      <c r="BR846" s="358"/>
      <c r="BS846" s="358"/>
      <c r="BT846" s="358"/>
      <c r="BU846" s="358"/>
      <c r="BV846" s="358"/>
      <c r="BW846" s="358"/>
      <c r="BX846" s="355"/>
    </row>
    <row r="847" spans="1:76" ht="19.5" customHeight="1">
      <c r="A847" s="356"/>
      <c r="B847" s="356"/>
      <c r="C847" s="356"/>
      <c r="D847" s="356"/>
      <c r="E847" s="356"/>
      <c r="F847" s="355"/>
      <c r="G847" s="356"/>
      <c r="H847" s="356"/>
      <c r="I847" s="355"/>
      <c r="J847" s="356"/>
      <c r="K847" s="355"/>
      <c r="L847" s="356"/>
      <c r="M847" s="355"/>
      <c r="N847" s="356"/>
      <c r="O847" s="355"/>
      <c r="P847" s="356"/>
      <c r="Q847" s="355"/>
      <c r="R847" s="355"/>
      <c r="S847" s="355"/>
      <c r="T847" s="355"/>
      <c r="U847" s="355"/>
      <c r="V847" s="355"/>
      <c r="W847" s="355"/>
      <c r="X847" s="355"/>
      <c r="Y847" s="355"/>
      <c r="Z847" s="355"/>
      <c r="AA847" s="355"/>
      <c r="AB847" s="355"/>
      <c r="AC847" s="355"/>
      <c r="AD847" s="355"/>
      <c r="AE847" s="355"/>
      <c r="AF847" s="355"/>
      <c r="AG847" s="355"/>
      <c r="AH847" s="355"/>
      <c r="AI847" s="355"/>
      <c r="AJ847" s="355"/>
      <c r="AK847" s="355"/>
      <c r="AL847" s="355"/>
      <c r="AM847" s="355"/>
      <c r="AN847" s="355"/>
      <c r="AO847" s="355"/>
      <c r="AP847" s="355"/>
      <c r="AQ847" s="355"/>
      <c r="AR847" s="355"/>
      <c r="AS847" s="355"/>
      <c r="AT847" s="356"/>
      <c r="AU847" s="356"/>
      <c r="AV847" s="355"/>
      <c r="AW847" s="355"/>
      <c r="AX847" s="356"/>
      <c r="AY847" s="357"/>
      <c r="AZ847" s="357"/>
      <c r="BA847" s="357"/>
      <c r="BB847" s="358"/>
      <c r="BC847" s="357"/>
      <c r="BD847" s="357"/>
      <c r="BE847" s="358"/>
      <c r="BF847" s="357"/>
      <c r="BG847" s="357"/>
      <c r="BH847" s="357"/>
      <c r="BI847" s="357"/>
      <c r="BJ847" s="357"/>
      <c r="BK847" s="357"/>
      <c r="BL847" s="357"/>
      <c r="BM847" s="358"/>
      <c r="BN847" s="358"/>
      <c r="BO847" s="358"/>
      <c r="BP847" s="358"/>
      <c r="BQ847" s="358"/>
      <c r="BR847" s="358"/>
      <c r="BS847" s="358"/>
      <c r="BT847" s="358"/>
      <c r="BU847" s="358"/>
      <c r="BV847" s="358"/>
      <c r="BW847" s="358"/>
      <c r="BX847" s="355"/>
    </row>
    <row r="848" spans="1:76" ht="19.5" customHeight="1">
      <c r="A848" s="356"/>
      <c r="B848" s="356"/>
      <c r="C848" s="356"/>
      <c r="D848" s="356"/>
      <c r="E848" s="356"/>
      <c r="F848" s="355"/>
      <c r="G848" s="356"/>
      <c r="H848" s="356"/>
      <c r="I848" s="355"/>
      <c r="J848" s="356"/>
      <c r="K848" s="355"/>
      <c r="L848" s="356"/>
      <c r="M848" s="355"/>
      <c r="N848" s="356"/>
      <c r="O848" s="355"/>
      <c r="P848" s="356"/>
      <c r="Q848" s="355"/>
      <c r="R848" s="355"/>
      <c r="S848" s="355"/>
      <c r="T848" s="355"/>
      <c r="U848" s="355"/>
      <c r="V848" s="355"/>
      <c r="W848" s="355"/>
      <c r="X848" s="355"/>
      <c r="Y848" s="355"/>
      <c r="Z848" s="355"/>
      <c r="AA848" s="355"/>
      <c r="AB848" s="355"/>
      <c r="AC848" s="355"/>
      <c r="AD848" s="355"/>
      <c r="AE848" s="355"/>
      <c r="AF848" s="355"/>
      <c r="AG848" s="355"/>
      <c r="AH848" s="355"/>
      <c r="AI848" s="355"/>
      <c r="AJ848" s="355"/>
      <c r="AK848" s="355"/>
      <c r="AL848" s="355"/>
      <c r="AM848" s="355"/>
      <c r="AN848" s="355"/>
      <c r="AO848" s="355"/>
      <c r="AP848" s="355"/>
      <c r="AQ848" s="355"/>
      <c r="AR848" s="355"/>
      <c r="AS848" s="355"/>
      <c r="AT848" s="356"/>
      <c r="AU848" s="356"/>
      <c r="AV848" s="355"/>
      <c r="AW848" s="355"/>
      <c r="AX848" s="356"/>
      <c r="AY848" s="357"/>
      <c r="AZ848" s="357"/>
      <c r="BA848" s="357"/>
      <c r="BB848" s="358"/>
      <c r="BC848" s="357"/>
      <c r="BD848" s="357"/>
      <c r="BE848" s="358"/>
      <c r="BF848" s="357"/>
      <c r="BG848" s="357"/>
      <c r="BH848" s="357"/>
      <c r="BI848" s="357"/>
      <c r="BJ848" s="357"/>
      <c r="BK848" s="357"/>
      <c r="BL848" s="357"/>
      <c r="BM848" s="358"/>
      <c r="BN848" s="358"/>
      <c r="BO848" s="358"/>
      <c r="BP848" s="358"/>
      <c r="BQ848" s="358"/>
      <c r="BR848" s="358"/>
      <c r="BS848" s="358"/>
      <c r="BT848" s="358"/>
      <c r="BU848" s="358"/>
      <c r="BV848" s="358"/>
      <c r="BW848" s="358"/>
      <c r="BX848" s="355"/>
    </row>
    <row r="849" spans="1:76" ht="19.5" customHeight="1">
      <c r="A849" s="356"/>
      <c r="B849" s="356"/>
      <c r="C849" s="356"/>
      <c r="D849" s="356"/>
      <c r="E849" s="356"/>
      <c r="F849" s="355"/>
      <c r="G849" s="356"/>
      <c r="H849" s="356"/>
      <c r="I849" s="355"/>
      <c r="J849" s="356"/>
      <c r="K849" s="355"/>
      <c r="L849" s="356"/>
      <c r="M849" s="355"/>
      <c r="N849" s="356"/>
      <c r="O849" s="355"/>
      <c r="P849" s="356"/>
      <c r="Q849" s="355"/>
      <c r="R849" s="355"/>
      <c r="S849" s="355"/>
      <c r="T849" s="355"/>
      <c r="U849" s="355"/>
      <c r="V849" s="355"/>
      <c r="W849" s="355"/>
      <c r="X849" s="355"/>
      <c r="Y849" s="355"/>
      <c r="Z849" s="355"/>
      <c r="AA849" s="355"/>
      <c r="AB849" s="355"/>
      <c r="AC849" s="355"/>
      <c r="AD849" s="355"/>
      <c r="AE849" s="355"/>
      <c r="AF849" s="355"/>
      <c r="AG849" s="355"/>
      <c r="AH849" s="355"/>
      <c r="AI849" s="355"/>
      <c r="AJ849" s="355"/>
      <c r="AK849" s="355"/>
      <c r="AL849" s="355"/>
      <c r="AM849" s="355"/>
      <c r="AN849" s="355"/>
      <c r="AO849" s="355"/>
      <c r="AP849" s="355"/>
      <c r="AQ849" s="355"/>
      <c r="AR849" s="355"/>
      <c r="AS849" s="355"/>
      <c r="AT849" s="356"/>
      <c r="AU849" s="356"/>
      <c r="AV849" s="355"/>
      <c r="AW849" s="355"/>
      <c r="AX849" s="356"/>
      <c r="AY849" s="357"/>
      <c r="AZ849" s="357"/>
      <c r="BA849" s="357"/>
      <c r="BB849" s="358"/>
      <c r="BC849" s="357"/>
      <c r="BD849" s="357"/>
      <c r="BE849" s="358"/>
      <c r="BF849" s="357"/>
      <c r="BG849" s="357"/>
      <c r="BH849" s="357"/>
      <c r="BI849" s="357"/>
      <c r="BJ849" s="357"/>
      <c r="BK849" s="357"/>
      <c r="BL849" s="357"/>
      <c r="BM849" s="358"/>
      <c r="BN849" s="358"/>
      <c r="BO849" s="358"/>
      <c r="BP849" s="358"/>
      <c r="BQ849" s="358"/>
      <c r="BR849" s="358"/>
      <c r="BS849" s="358"/>
      <c r="BT849" s="358"/>
      <c r="BU849" s="358"/>
      <c r="BV849" s="358"/>
      <c r="BW849" s="358"/>
      <c r="BX849" s="355"/>
    </row>
    <row r="850" spans="1:76" ht="19.5" customHeight="1">
      <c r="A850" s="356"/>
      <c r="B850" s="356"/>
      <c r="C850" s="356"/>
      <c r="D850" s="356"/>
      <c r="E850" s="356"/>
      <c r="F850" s="355"/>
      <c r="G850" s="356"/>
      <c r="H850" s="356"/>
      <c r="I850" s="355"/>
      <c r="J850" s="356"/>
      <c r="K850" s="355"/>
      <c r="L850" s="356"/>
      <c r="M850" s="355"/>
      <c r="N850" s="356"/>
      <c r="O850" s="355"/>
      <c r="P850" s="356"/>
      <c r="Q850" s="355"/>
      <c r="R850" s="355"/>
      <c r="S850" s="355"/>
      <c r="T850" s="355"/>
      <c r="U850" s="355"/>
      <c r="V850" s="355"/>
      <c r="W850" s="355"/>
      <c r="X850" s="355"/>
      <c r="Y850" s="355"/>
      <c r="Z850" s="355"/>
      <c r="AA850" s="355"/>
      <c r="AB850" s="355"/>
      <c r="AC850" s="355"/>
      <c r="AD850" s="355"/>
      <c r="AE850" s="355"/>
      <c r="AF850" s="355"/>
      <c r="AG850" s="355"/>
      <c r="AH850" s="355"/>
      <c r="AI850" s="355"/>
      <c r="AJ850" s="355"/>
      <c r="AK850" s="355"/>
      <c r="AL850" s="355"/>
      <c r="AM850" s="355"/>
      <c r="AN850" s="355"/>
      <c r="AO850" s="355"/>
      <c r="AP850" s="355"/>
      <c r="AQ850" s="355"/>
      <c r="AR850" s="355"/>
      <c r="AS850" s="355"/>
      <c r="AT850" s="356"/>
      <c r="AU850" s="356"/>
      <c r="AV850" s="355"/>
      <c r="AW850" s="355"/>
      <c r="AX850" s="356"/>
      <c r="AY850" s="357"/>
      <c r="AZ850" s="357"/>
      <c r="BA850" s="357"/>
      <c r="BB850" s="358"/>
      <c r="BC850" s="357"/>
      <c r="BD850" s="357"/>
      <c r="BE850" s="358"/>
      <c r="BF850" s="357"/>
      <c r="BG850" s="357"/>
      <c r="BH850" s="357"/>
      <c r="BI850" s="357"/>
      <c r="BJ850" s="357"/>
      <c r="BK850" s="357"/>
      <c r="BL850" s="357"/>
      <c r="BM850" s="358"/>
      <c r="BN850" s="358"/>
      <c r="BO850" s="358"/>
      <c r="BP850" s="358"/>
      <c r="BQ850" s="358"/>
      <c r="BR850" s="358"/>
      <c r="BS850" s="358"/>
      <c r="BT850" s="358"/>
      <c r="BU850" s="358"/>
      <c r="BV850" s="358"/>
      <c r="BW850" s="358"/>
      <c r="BX850" s="355"/>
    </row>
    <row r="851" spans="1:76" ht="19.5" customHeight="1">
      <c r="A851" s="356"/>
      <c r="B851" s="356"/>
      <c r="C851" s="356"/>
      <c r="D851" s="356"/>
      <c r="E851" s="356"/>
      <c r="F851" s="355"/>
      <c r="G851" s="356"/>
      <c r="H851" s="356"/>
      <c r="I851" s="355"/>
      <c r="J851" s="356"/>
      <c r="K851" s="355"/>
      <c r="L851" s="356"/>
      <c r="M851" s="355"/>
      <c r="N851" s="356"/>
      <c r="O851" s="355"/>
      <c r="P851" s="356"/>
      <c r="Q851" s="355"/>
      <c r="R851" s="355"/>
      <c r="S851" s="355"/>
      <c r="T851" s="355"/>
      <c r="U851" s="355"/>
      <c r="V851" s="355"/>
      <c r="W851" s="355"/>
      <c r="X851" s="355"/>
      <c r="Y851" s="355"/>
      <c r="Z851" s="355"/>
      <c r="AA851" s="355"/>
      <c r="AB851" s="355"/>
      <c r="AC851" s="355"/>
      <c r="AD851" s="355"/>
      <c r="AE851" s="355"/>
      <c r="AF851" s="355"/>
      <c r="AG851" s="355"/>
      <c r="AH851" s="355"/>
      <c r="AI851" s="355"/>
      <c r="AJ851" s="355"/>
      <c r="AK851" s="355"/>
      <c r="AL851" s="355"/>
      <c r="AM851" s="355"/>
      <c r="AN851" s="355"/>
      <c r="AO851" s="355"/>
      <c r="AP851" s="355"/>
      <c r="AQ851" s="355"/>
      <c r="AR851" s="355"/>
      <c r="AS851" s="355"/>
      <c r="AT851" s="356"/>
      <c r="AU851" s="356"/>
      <c r="AV851" s="355"/>
      <c r="AW851" s="355"/>
      <c r="AX851" s="356"/>
      <c r="AY851" s="357"/>
      <c r="AZ851" s="357"/>
      <c r="BA851" s="357"/>
      <c r="BB851" s="358"/>
      <c r="BC851" s="357"/>
      <c r="BD851" s="357"/>
      <c r="BE851" s="358"/>
      <c r="BF851" s="357"/>
      <c r="BG851" s="357"/>
      <c r="BH851" s="357"/>
      <c r="BI851" s="357"/>
      <c r="BJ851" s="357"/>
      <c r="BK851" s="357"/>
      <c r="BL851" s="357"/>
      <c r="BM851" s="358"/>
      <c r="BN851" s="358"/>
      <c r="BO851" s="358"/>
      <c r="BP851" s="358"/>
      <c r="BQ851" s="358"/>
      <c r="BR851" s="358"/>
      <c r="BS851" s="358"/>
      <c r="BT851" s="358"/>
      <c r="BU851" s="358"/>
      <c r="BV851" s="358"/>
      <c r="BW851" s="358"/>
      <c r="BX851" s="355"/>
    </row>
    <row r="852" spans="1:76" ht="19.5" customHeight="1">
      <c r="A852" s="356"/>
      <c r="B852" s="356"/>
      <c r="C852" s="356"/>
      <c r="D852" s="356"/>
      <c r="E852" s="356"/>
      <c r="F852" s="355"/>
      <c r="G852" s="356"/>
      <c r="H852" s="356"/>
      <c r="I852" s="355"/>
      <c r="J852" s="356"/>
      <c r="K852" s="355"/>
      <c r="L852" s="356"/>
      <c r="M852" s="355"/>
      <c r="N852" s="356"/>
      <c r="O852" s="355"/>
      <c r="P852" s="356"/>
      <c r="Q852" s="355"/>
      <c r="R852" s="355"/>
      <c r="S852" s="355"/>
      <c r="T852" s="355"/>
      <c r="U852" s="355"/>
      <c r="V852" s="355"/>
      <c r="W852" s="355"/>
      <c r="X852" s="355"/>
      <c r="Y852" s="355"/>
      <c r="Z852" s="355"/>
      <c r="AA852" s="355"/>
      <c r="AB852" s="355"/>
      <c r="AC852" s="355"/>
      <c r="AD852" s="355"/>
      <c r="AE852" s="355"/>
      <c r="AF852" s="355"/>
      <c r="AG852" s="355"/>
      <c r="AH852" s="355"/>
      <c r="AI852" s="355"/>
      <c r="AJ852" s="355"/>
      <c r="AK852" s="355"/>
      <c r="AL852" s="355"/>
      <c r="AM852" s="355"/>
      <c r="AN852" s="355"/>
      <c r="AO852" s="355"/>
      <c r="AP852" s="355"/>
      <c r="AQ852" s="355"/>
      <c r="AR852" s="355"/>
      <c r="AS852" s="355"/>
      <c r="AT852" s="356"/>
      <c r="AU852" s="356"/>
      <c r="AV852" s="355"/>
      <c r="AW852" s="355"/>
      <c r="AX852" s="356"/>
      <c r="AY852" s="357"/>
      <c r="AZ852" s="357"/>
      <c r="BA852" s="357"/>
      <c r="BB852" s="358"/>
      <c r="BC852" s="357"/>
      <c r="BD852" s="357"/>
      <c r="BE852" s="358"/>
      <c r="BF852" s="357"/>
      <c r="BG852" s="357"/>
      <c r="BH852" s="357"/>
      <c r="BI852" s="357"/>
      <c r="BJ852" s="357"/>
      <c r="BK852" s="357"/>
      <c r="BL852" s="357"/>
      <c r="BM852" s="358"/>
      <c r="BN852" s="358"/>
      <c r="BO852" s="358"/>
      <c r="BP852" s="358"/>
      <c r="BQ852" s="358"/>
      <c r="BR852" s="358"/>
      <c r="BS852" s="358"/>
      <c r="BT852" s="358"/>
      <c r="BU852" s="358"/>
      <c r="BV852" s="358"/>
      <c r="BW852" s="358"/>
      <c r="BX852" s="355"/>
    </row>
    <row r="853" spans="1:76" ht="19.5" customHeight="1">
      <c r="A853" s="356"/>
      <c r="B853" s="356"/>
      <c r="C853" s="356"/>
      <c r="D853" s="356"/>
      <c r="E853" s="356"/>
      <c r="F853" s="355"/>
      <c r="G853" s="356"/>
      <c r="H853" s="356"/>
      <c r="I853" s="355"/>
      <c r="J853" s="356"/>
      <c r="K853" s="355"/>
      <c r="L853" s="356"/>
      <c r="M853" s="355"/>
      <c r="N853" s="356"/>
      <c r="O853" s="355"/>
      <c r="P853" s="356"/>
      <c r="Q853" s="355"/>
      <c r="R853" s="355"/>
      <c r="S853" s="355"/>
      <c r="T853" s="355"/>
      <c r="U853" s="355"/>
      <c r="V853" s="355"/>
      <c r="W853" s="355"/>
      <c r="X853" s="355"/>
      <c r="Y853" s="355"/>
      <c r="Z853" s="355"/>
      <c r="AA853" s="355"/>
      <c r="AB853" s="355"/>
      <c r="AC853" s="355"/>
      <c r="AD853" s="355"/>
      <c r="AE853" s="355"/>
      <c r="AF853" s="355"/>
      <c r="AG853" s="355"/>
      <c r="AH853" s="355"/>
      <c r="AI853" s="355"/>
      <c r="AJ853" s="355"/>
      <c r="AK853" s="355"/>
      <c r="AL853" s="355"/>
      <c r="AM853" s="355"/>
      <c r="AN853" s="355"/>
      <c r="AO853" s="355"/>
      <c r="AP853" s="355"/>
      <c r="AQ853" s="355"/>
      <c r="AR853" s="355"/>
      <c r="AS853" s="355"/>
      <c r="AT853" s="356"/>
      <c r="AU853" s="356"/>
      <c r="AV853" s="355"/>
      <c r="AW853" s="355"/>
      <c r="AX853" s="356"/>
      <c r="AY853" s="357"/>
      <c r="AZ853" s="357"/>
      <c r="BA853" s="357"/>
      <c r="BB853" s="358"/>
      <c r="BC853" s="357"/>
      <c r="BD853" s="357"/>
      <c r="BE853" s="358"/>
      <c r="BF853" s="357"/>
      <c r="BG853" s="357"/>
      <c r="BH853" s="357"/>
      <c r="BI853" s="357"/>
      <c r="BJ853" s="357"/>
      <c r="BK853" s="357"/>
      <c r="BL853" s="357"/>
      <c r="BM853" s="358"/>
      <c r="BN853" s="358"/>
      <c r="BO853" s="358"/>
      <c r="BP853" s="358"/>
      <c r="BQ853" s="358"/>
      <c r="BR853" s="358"/>
      <c r="BS853" s="358"/>
      <c r="BT853" s="358"/>
      <c r="BU853" s="358"/>
      <c r="BV853" s="358"/>
      <c r="BW853" s="358"/>
      <c r="BX853" s="355"/>
    </row>
    <row r="854" spans="1:76" ht="19.5" customHeight="1">
      <c r="A854" s="356"/>
      <c r="B854" s="356"/>
      <c r="C854" s="356"/>
      <c r="D854" s="356"/>
      <c r="E854" s="356"/>
      <c r="F854" s="355"/>
      <c r="G854" s="356"/>
      <c r="H854" s="356"/>
      <c r="I854" s="355"/>
      <c r="J854" s="356"/>
      <c r="K854" s="355"/>
      <c r="L854" s="356"/>
      <c r="M854" s="355"/>
      <c r="N854" s="356"/>
      <c r="O854" s="355"/>
      <c r="P854" s="356"/>
      <c r="Q854" s="355"/>
      <c r="R854" s="355"/>
      <c r="S854" s="355"/>
      <c r="T854" s="355"/>
      <c r="U854" s="355"/>
      <c r="V854" s="355"/>
      <c r="W854" s="355"/>
      <c r="X854" s="355"/>
      <c r="Y854" s="355"/>
      <c r="Z854" s="355"/>
      <c r="AA854" s="355"/>
      <c r="AB854" s="355"/>
      <c r="AC854" s="355"/>
      <c r="AD854" s="355"/>
      <c r="AE854" s="355"/>
      <c r="AF854" s="355"/>
      <c r="AG854" s="355"/>
      <c r="AH854" s="355"/>
      <c r="AI854" s="355"/>
      <c r="AJ854" s="355"/>
      <c r="AK854" s="355"/>
      <c r="AL854" s="355"/>
      <c r="AM854" s="355"/>
      <c r="AN854" s="355"/>
      <c r="AO854" s="355"/>
      <c r="AP854" s="355"/>
      <c r="AQ854" s="355"/>
      <c r="AR854" s="355"/>
      <c r="AS854" s="355"/>
      <c r="AT854" s="356"/>
      <c r="AU854" s="356"/>
      <c r="AV854" s="355"/>
      <c r="AW854" s="355"/>
      <c r="AX854" s="356"/>
      <c r="AY854" s="357"/>
      <c r="AZ854" s="357"/>
      <c r="BA854" s="357"/>
      <c r="BB854" s="358"/>
      <c r="BC854" s="357"/>
      <c r="BD854" s="357"/>
      <c r="BE854" s="358"/>
      <c r="BF854" s="357"/>
      <c r="BG854" s="357"/>
      <c r="BH854" s="357"/>
      <c r="BI854" s="357"/>
      <c r="BJ854" s="357"/>
      <c r="BK854" s="357"/>
      <c r="BL854" s="357"/>
      <c r="BM854" s="358"/>
      <c r="BN854" s="358"/>
      <c r="BO854" s="358"/>
      <c r="BP854" s="358"/>
      <c r="BQ854" s="358"/>
      <c r="BR854" s="358"/>
      <c r="BS854" s="358"/>
      <c r="BT854" s="358"/>
      <c r="BU854" s="358"/>
      <c r="BV854" s="358"/>
      <c r="BW854" s="358"/>
      <c r="BX854" s="355"/>
    </row>
    <row r="855" spans="1:76" ht="19.5" customHeight="1">
      <c r="A855" s="356"/>
      <c r="B855" s="356"/>
      <c r="C855" s="356"/>
      <c r="D855" s="356"/>
      <c r="E855" s="356"/>
      <c r="F855" s="355"/>
      <c r="G855" s="356"/>
      <c r="H855" s="356"/>
      <c r="I855" s="355"/>
      <c r="J855" s="356"/>
      <c r="K855" s="355"/>
      <c r="L855" s="356"/>
      <c r="M855" s="355"/>
      <c r="N855" s="356"/>
      <c r="O855" s="355"/>
      <c r="P855" s="356"/>
      <c r="Q855" s="355"/>
      <c r="R855" s="355"/>
      <c r="S855" s="355"/>
      <c r="T855" s="355"/>
      <c r="U855" s="355"/>
      <c r="V855" s="355"/>
      <c r="W855" s="355"/>
      <c r="X855" s="355"/>
      <c r="Y855" s="355"/>
      <c r="Z855" s="355"/>
      <c r="AA855" s="355"/>
      <c r="AB855" s="355"/>
      <c r="AC855" s="355"/>
      <c r="AD855" s="355"/>
      <c r="AE855" s="355"/>
      <c r="AF855" s="355"/>
      <c r="AG855" s="355"/>
      <c r="AH855" s="355"/>
      <c r="AI855" s="355"/>
      <c r="AJ855" s="355"/>
      <c r="AK855" s="355"/>
      <c r="AL855" s="355"/>
      <c r="AM855" s="355"/>
      <c r="AN855" s="355"/>
      <c r="AO855" s="355"/>
      <c r="AP855" s="355"/>
      <c r="AQ855" s="355"/>
      <c r="AR855" s="355"/>
      <c r="AS855" s="355"/>
      <c r="AT855" s="356"/>
      <c r="AU855" s="356"/>
      <c r="AV855" s="355"/>
      <c r="AW855" s="355"/>
      <c r="AX855" s="356"/>
      <c r="AY855" s="357"/>
      <c r="AZ855" s="357"/>
      <c r="BA855" s="357"/>
      <c r="BB855" s="358"/>
      <c r="BC855" s="357"/>
      <c r="BD855" s="357"/>
      <c r="BE855" s="358"/>
      <c r="BF855" s="357"/>
      <c r="BG855" s="357"/>
      <c r="BH855" s="357"/>
      <c r="BI855" s="357"/>
      <c r="BJ855" s="357"/>
      <c r="BK855" s="357"/>
      <c r="BL855" s="357"/>
      <c r="BM855" s="358"/>
      <c r="BN855" s="358"/>
      <c r="BO855" s="358"/>
      <c r="BP855" s="358"/>
      <c r="BQ855" s="358"/>
      <c r="BR855" s="358"/>
      <c r="BS855" s="358"/>
      <c r="BT855" s="358"/>
      <c r="BU855" s="358"/>
      <c r="BV855" s="358"/>
      <c r="BW855" s="358"/>
      <c r="BX855" s="355"/>
    </row>
    <row r="856" spans="1:76" ht="19.5" customHeight="1">
      <c r="A856" s="356"/>
      <c r="B856" s="356"/>
      <c r="C856" s="356"/>
      <c r="D856" s="356"/>
      <c r="E856" s="356"/>
      <c r="F856" s="355"/>
      <c r="G856" s="356"/>
      <c r="H856" s="356"/>
      <c r="I856" s="355"/>
      <c r="J856" s="356"/>
      <c r="K856" s="355"/>
      <c r="L856" s="356"/>
      <c r="M856" s="355"/>
      <c r="N856" s="356"/>
      <c r="O856" s="355"/>
      <c r="P856" s="356"/>
      <c r="Q856" s="355"/>
      <c r="R856" s="355"/>
      <c r="S856" s="355"/>
      <c r="T856" s="355"/>
      <c r="U856" s="355"/>
      <c r="V856" s="355"/>
      <c r="W856" s="355"/>
      <c r="X856" s="355"/>
      <c r="Y856" s="355"/>
      <c r="Z856" s="355"/>
      <c r="AA856" s="355"/>
      <c r="AB856" s="355"/>
      <c r="AC856" s="355"/>
      <c r="AD856" s="355"/>
      <c r="AE856" s="355"/>
      <c r="AF856" s="355"/>
      <c r="AG856" s="355"/>
      <c r="AH856" s="355"/>
      <c r="AI856" s="355"/>
      <c r="AJ856" s="355"/>
      <c r="AK856" s="355"/>
      <c r="AL856" s="355"/>
      <c r="AM856" s="355"/>
      <c r="AN856" s="355"/>
      <c r="AO856" s="355"/>
      <c r="AP856" s="355"/>
      <c r="AQ856" s="355"/>
      <c r="AR856" s="355"/>
      <c r="AS856" s="355"/>
      <c r="AT856" s="356"/>
      <c r="AU856" s="356"/>
      <c r="AV856" s="355"/>
      <c r="AW856" s="355"/>
      <c r="AX856" s="356"/>
      <c r="AY856" s="357"/>
      <c r="AZ856" s="357"/>
      <c r="BA856" s="357"/>
      <c r="BB856" s="358"/>
      <c r="BC856" s="357"/>
      <c r="BD856" s="357"/>
      <c r="BE856" s="358"/>
      <c r="BF856" s="357"/>
      <c r="BG856" s="357"/>
      <c r="BH856" s="357"/>
      <c r="BI856" s="357"/>
      <c r="BJ856" s="357"/>
      <c r="BK856" s="357"/>
      <c r="BL856" s="357"/>
      <c r="BM856" s="358"/>
      <c r="BN856" s="358"/>
      <c r="BO856" s="358"/>
      <c r="BP856" s="358"/>
      <c r="BQ856" s="358"/>
      <c r="BR856" s="358"/>
      <c r="BS856" s="358"/>
      <c r="BT856" s="358"/>
      <c r="BU856" s="358"/>
      <c r="BV856" s="358"/>
      <c r="BW856" s="358"/>
      <c r="BX856" s="355"/>
    </row>
    <row r="857" spans="1:76" ht="19.5" customHeight="1">
      <c r="A857" s="356"/>
      <c r="B857" s="356"/>
      <c r="C857" s="356"/>
      <c r="D857" s="356"/>
      <c r="E857" s="356"/>
      <c r="F857" s="355"/>
      <c r="G857" s="356"/>
      <c r="H857" s="356"/>
      <c r="I857" s="355"/>
      <c r="J857" s="356"/>
      <c r="K857" s="355"/>
      <c r="L857" s="356"/>
      <c r="M857" s="355"/>
      <c r="N857" s="356"/>
      <c r="O857" s="355"/>
      <c r="P857" s="356"/>
      <c r="Q857" s="355"/>
      <c r="R857" s="355"/>
      <c r="S857" s="355"/>
      <c r="T857" s="355"/>
      <c r="U857" s="355"/>
      <c r="V857" s="355"/>
      <c r="W857" s="355"/>
      <c r="X857" s="355"/>
      <c r="Y857" s="355"/>
      <c r="Z857" s="355"/>
      <c r="AA857" s="355"/>
      <c r="AB857" s="355"/>
      <c r="AC857" s="355"/>
      <c r="AD857" s="355"/>
      <c r="AE857" s="355"/>
      <c r="AF857" s="355"/>
      <c r="AG857" s="355"/>
      <c r="AH857" s="355"/>
      <c r="AI857" s="355"/>
      <c r="AJ857" s="355"/>
      <c r="AK857" s="355"/>
      <c r="AL857" s="355"/>
      <c r="AM857" s="355"/>
      <c r="AN857" s="355"/>
      <c r="AO857" s="355"/>
      <c r="AP857" s="355"/>
      <c r="AQ857" s="355"/>
      <c r="AR857" s="355"/>
      <c r="AS857" s="355"/>
      <c r="AT857" s="356"/>
      <c r="AU857" s="356"/>
      <c r="AV857" s="355"/>
      <c r="AW857" s="355"/>
      <c r="AX857" s="356"/>
      <c r="AY857" s="357"/>
      <c r="AZ857" s="357"/>
      <c r="BA857" s="357"/>
      <c r="BB857" s="358"/>
      <c r="BC857" s="357"/>
      <c r="BD857" s="357"/>
      <c r="BE857" s="358"/>
      <c r="BF857" s="357"/>
      <c r="BG857" s="357"/>
      <c r="BH857" s="357"/>
      <c r="BI857" s="357"/>
      <c r="BJ857" s="357"/>
      <c r="BK857" s="357"/>
      <c r="BL857" s="357"/>
      <c r="BM857" s="358"/>
      <c r="BN857" s="358"/>
      <c r="BO857" s="358"/>
      <c r="BP857" s="358"/>
      <c r="BQ857" s="358"/>
      <c r="BR857" s="358"/>
      <c r="BS857" s="358"/>
      <c r="BT857" s="358"/>
      <c r="BU857" s="358"/>
      <c r="BV857" s="358"/>
      <c r="BW857" s="358"/>
      <c r="BX857" s="355"/>
    </row>
    <row r="858" spans="1:76" ht="19.5" customHeight="1">
      <c r="A858" s="356"/>
      <c r="B858" s="356"/>
      <c r="C858" s="356"/>
      <c r="D858" s="356"/>
      <c r="E858" s="356"/>
      <c r="F858" s="355"/>
      <c r="G858" s="356"/>
      <c r="H858" s="356"/>
      <c r="I858" s="355"/>
      <c r="J858" s="356"/>
      <c r="K858" s="355"/>
      <c r="L858" s="356"/>
      <c r="M858" s="355"/>
      <c r="N858" s="356"/>
      <c r="O858" s="355"/>
      <c r="P858" s="356"/>
      <c r="Q858" s="355"/>
      <c r="R858" s="355"/>
      <c r="S858" s="355"/>
      <c r="T858" s="355"/>
      <c r="U858" s="355"/>
      <c r="V858" s="355"/>
      <c r="W858" s="355"/>
      <c r="X858" s="355"/>
      <c r="Y858" s="355"/>
      <c r="Z858" s="355"/>
      <c r="AA858" s="355"/>
      <c r="AB858" s="355"/>
      <c r="AC858" s="355"/>
      <c r="AD858" s="355"/>
      <c r="AE858" s="355"/>
      <c r="AF858" s="355"/>
      <c r="AG858" s="355"/>
      <c r="AH858" s="355"/>
      <c r="AI858" s="355"/>
      <c r="AJ858" s="355"/>
      <c r="AK858" s="355"/>
      <c r="AL858" s="355"/>
      <c r="AM858" s="355"/>
      <c r="AN858" s="355"/>
      <c r="AO858" s="355"/>
      <c r="AP858" s="355"/>
      <c r="AQ858" s="355"/>
      <c r="AR858" s="355"/>
      <c r="AS858" s="355"/>
      <c r="AT858" s="356"/>
      <c r="AU858" s="356"/>
      <c r="AV858" s="355"/>
      <c r="AW858" s="355"/>
      <c r="AX858" s="356"/>
      <c r="AY858" s="357"/>
      <c r="AZ858" s="357"/>
      <c r="BA858" s="357"/>
      <c r="BB858" s="358"/>
      <c r="BC858" s="357"/>
      <c r="BD858" s="357"/>
      <c r="BE858" s="358"/>
      <c r="BF858" s="357"/>
      <c r="BG858" s="357"/>
      <c r="BH858" s="357"/>
      <c r="BI858" s="357"/>
      <c r="BJ858" s="357"/>
      <c r="BK858" s="357"/>
      <c r="BL858" s="357"/>
      <c r="BM858" s="358"/>
      <c r="BN858" s="358"/>
      <c r="BO858" s="358"/>
      <c r="BP858" s="358"/>
      <c r="BQ858" s="358"/>
      <c r="BR858" s="358"/>
      <c r="BS858" s="358"/>
      <c r="BT858" s="358"/>
      <c r="BU858" s="358"/>
      <c r="BV858" s="358"/>
      <c r="BW858" s="358"/>
      <c r="BX858" s="355"/>
    </row>
    <row r="859" spans="1:76" ht="19.5" customHeight="1">
      <c r="A859" s="356"/>
      <c r="B859" s="356"/>
      <c r="C859" s="356"/>
      <c r="D859" s="356"/>
      <c r="E859" s="356"/>
      <c r="F859" s="355"/>
      <c r="G859" s="356"/>
      <c r="H859" s="356"/>
      <c r="I859" s="355"/>
      <c r="J859" s="356"/>
      <c r="K859" s="355"/>
      <c r="L859" s="356"/>
      <c r="M859" s="355"/>
      <c r="N859" s="356"/>
      <c r="O859" s="355"/>
      <c r="P859" s="356"/>
      <c r="Q859" s="355"/>
      <c r="R859" s="355"/>
      <c r="S859" s="355"/>
      <c r="T859" s="355"/>
      <c r="U859" s="355"/>
      <c r="V859" s="355"/>
      <c r="W859" s="355"/>
      <c r="X859" s="355"/>
      <c r="Y859" s="355"/>
      <c r="Z859" s="355"/>
      <c r="AA859" s="355"/>
      <c r="AB859" s="355"/>
      <c r="AC859" s="355"/>
      <c r="AD859" s="355"/>
      <c r="AE859" s="355"/>
      <c r="AF859" s="355"/>
      <c r="AG859" s="355"/>
      <c r="AH859" s="355"/>
      <c r="AI859" s="355"/>
      <c r="AJ859" s="355"/>
      <c r="AK859" s="355"/>
      <c r="AL859" s="355"/>
      <c r="AM859" s="355"/>
      <c r="AN859" s="355"/>
      <c r="AO859" s="355"/>
      <c r="AP859" s="355"/>
      <c r="AQ859" s="355"/>
      <c r="AR859" s="355"/>
      <c r="AS859" s="355"/>
      <c r="AT859" s="356"/>
      <c r="AU859" s="356"/>
      <c r="AV859" s="355"/>
      <c r="AW859" s="355"/>
      <c r="AX859" s="356"/>
      <c r="AY859" s="357"/>
      <c r="AZ859" s="357"/>
      <c r="BA859" s="357"/>
      <c r="BB859" s="358"/>
      <c r="BC859" s="357"/>
      <c r="BD859" s="357"/>
      <c r="BE859" s="358"/>
      <c r="BF859" s="357"/>
      <c r="BG859" s="357"/>
      <c r="BH859" s="357"/>
      <c r="BI859" s="357"/>
      <c r="BJ859" s="357"/>
      <c r="BK859" s="357"/>
      <c r="BL859" s="357"/>
      <c r="BM859" s="358"/>
      <c r="BN859" s="358"/>
      <c r="BO859" s="358"/>
      <c r="BP859" s="358"/>
      <c r="BQ859" s="358"/>
      <c r="BR859" s="358"/>
      <c r="BS859" s="358"/>
      <c r="BT859" s="358"/>
      <c r="BU859" s="358"/>
      <c r="BV859" s="358"/>
      <c r="BW859" s="358"/>
      <c r="BX859" s="355"/>
    </row>
    <row r="860" spans="1:76" ht="19.5" customHeight="1">
      <c r="A860" s="356"/>
      <c r="B860" s="356"/>
      <c r="C860" s="356"/>
      <c r="D860" s="356"/>
      <c r="E860" s="356"/>
      <c r="F860" s="355"/>
      <c r="G860" s="356"/>
      <c r="H860" s="356"/>
      <c r="I860" s="355"/>
      <c r="J860" s="356"/>
      <c r="K860" s="355"/>
      <c r="L860" s="356"/>
      <c r="M860" s="355"/>
      <c r="N860" s="356"/>
      <c r="O860" s="355"/>
      <c r="P860" s="356"/>
      <c r="Q860" s="355"/>
      <c r="R860" s="355"/>
      <c r="S860" s="355"/>
      <c r="T860" s="355"/>
      <c r="U860" s="355"/>
      <c r="V860" s="355"/>
      <c r="W860" s="355"/>
      <c r="X860" s="355"/>
      <c r="Y860" s="355"/>
      <c r="Z860" s="355"/>
      <c r="AA860" s="355"/>
      <c r="AB860" s="355"/>
      <c r="AC860" s="355"/>
      <c r="AD860" s="355"/>
      <c r="AE860" s="355"/>
      <c r="AF860" s="355"/>
      <c r="AG860" s="355"/>
      <c r="AH860" s="355"/>
      <c r="AI860" s="355"/>
      <c r="AJ860" s="355"/>
      <c r="AK860" s="355"/>
      <c r="AL860" s="355"/>
      <c r="AM860" s="355"/>
      <c r="AN860" s="355"/>
      <c r="AO860" s="355"/>
      <c r="AP860" s="355"/>
      <c r="AQ860" s="355"/>
      <c r="AR860" s="355"/>
      <c r="AS860" s="355"/>
      <c r="AT860" s="356"/>
      <c r="AU860" s="356"/>
      <c r="AV860" s="355"/>
      <c r="AW860" s="355"/>
      <c r="AX860" s="356"/>
      <c r="AY860" s="357"/>
      <c r="AZ860" s="357"/>
      <c r="BA860" s="357"/>
      <c r="BB860" s="358"/>
      <c r="BC860" s="357"/>
      <c r="BD860" s="357"/>
      <c r="BE860" s="358"/>
      <c r="BF860" s="357"/>
      <c r="BG860" s="357"/>
      <c r="BH860" s="357"/>
      <c r="BI860" s="357"/>
      <c r="BJ860" s="357"/>
      <c r="BK860" s="357"/>
      <c r="BL860" s="357"/>
      <c r="BM860" s="358"/>
      <c r="BN860" s="358"/>
      <c r="BO860" s="358"/>
      <c r="BP860" s="358"/>
      <c r="BQ860" s="358"/>
      <c r="BR860" s="358"/>
      <c r="BS860" s="358"/>
      <c r="BT860" s="358"/>
      <c r="BU860" s="358"/>
      <c r="BV860" s="358"/>
      <c r="BW860" s="358"/>
      <c r="BX860" s="355"/>
    </row>
    <row r="861" spans="1:76" ht="19.5" customHeight="1">
      <c r="A861" s="356"/>
      <c r="B861" s="356"/>
      <c r="C861" s="356"/>
      <c r="D861" s="356"/>
      <c r="E861" s="356"/>
      <c r="F861" s="355"/>
      <c r="G861" s="356"/>
      <c r="H861" s="356"/>
      <c r="I861" s="355"/>
      <c r="J861" s="356"/>
      <c r="K861" s="355"/>
      <c r="L861" s="356"/>
      <c r="M861" s="355"/>
      <c r="N861" s="356"/>
      <c r="O861" s="355"/>
      <c r="P861" s="356"/>
      <c r="Q861" s="355"/>
      <c r="R861" s="355"/>
      <c r="S861" s="355"/>
      <c r="T861" s="355"/>
      <c r="U861" s="355"/>
      <c r="V861" s="355"/>
      <c r="W861" s="355"/>
      <c r="X861" s="355"/>
      <c r="Y861" s="355"/>
      <c r="Z861" s="355"/>
      <c r="AA861" s="355"/>
      <c r="AB861" s="355"/>
      <c r="AC861" s="355"/>
      <c r="AD861" s="355"/>
      <c r="AE861" s="355"/>
      <c r="AF861" s="355"/>
      <c r="AG861" s="355"/>
      <c r="AH861" s="355"/>
      <c r="AI861" s="355"/>
      <c r="AJ861" s="355"/>
      <c r="AK861" s="355"/>
      <c r="AL861" s="355"/>
      <c r="AM861" s="355"/>
      <c r="AN861" s="355"/>
      <c r="AO861" s="355"/>
      <c r="AP861" s="355"/>
      <c r="AQ861" s="355"/>
      <c r="AR861" s="355"/>
      <c r="AS861" s="355"/>
      <c r="AT861" s="356"/>
      <c r="AU861" s="356"/>
      <c r="AV861" s="355"/>
      <c r="AW861" s="355"/>
      <c r="AX861" s="356"/>
      <c r="AY861" s="357"/>
      <c r="AZ861" s="357"/>
      <c r="BA861" s="357"/>
      <c r="BB861" s="358"/>
      <c r="BC861" s="357"/>
      <c r="BD861" s="357"/>
      <c r="BE861" s="358"/>
      <c r="BF861" s="357"/>
      <c r="BG861" s="357"/>
      <c r="BH861" s="357"/>
      <c r="BI861" s="357"/>
      <c r="BJ861" s="357"/>
      <c r="BK861" s="357"/>
      <c r="BL861" s="357"/>
      <c r="BM861" s="358"/>
      <c r="BN861" s="358"/>
      <c r="BO861" s="358"/>
      <c r="BP861" s="358"/>
      <c r="BQ861" s="358"/>
      <c r="BR861" s="358"/>
      <c r="BS861" s="358"/>
      <c r="BT861" s="358"/>
      <c r="BU861" s="358"/>
      <c r="BV861" s="358"/>
      <c r="BW861" s="358"/>
      <c r="BX861" s="355"/>
    </row>
    <row r="862" spans="1:76" ht="19.5" customHeight="1">
      <c r="A862" s="356"/>
      <c r="B862" s="356"/>
      <c r="C862" s="356"/>
      <c r="D862" s="356"/>
      <c r="E862" s="356"/>
      <c r="F862" s="355"/>
      <c r="G862" s="356"/>
      <c r="H862" s="356"/>
      <c r="I862" s="355"/>
      <c r="J862" s="356"/>
      <c r="K862" s="355"/>
      <c r="L862" s="356"/>
      <c r="M862" s="355"/>
      <c r="N862" s="356"/>
      <c r="O862" s="355"/>
      <c r="P862" s="356"/>
      <c r="Q862" s="355"/>
      <c r="R862" s="355"/>
      <c r="S862" s="355"/>
      <c r="T862" s="355"/>
      <c r="U862" s="355"/>
      <c r="V862" s="355"/>
      <c r="W862" s="355"/>
      <c r="X862" s="355"/>
      <c r="Y862" s="355"/>
      <c r="Z862" s="355"/>
      <c r="AA862" s="355"/>
      <c r="AB862" s="355"/>
      <c r="AC862" s="355"/>
      <c r="AD862" s="355"/>
      <c r="AE862" s="355"/>
      <c r="AF862" s="355"/>
      <c r="AG862" s="355"/>
      <c r="AH862" s="355"/>
      <c r="AI862" s="355"/>
      <c r="AJ862" s="355"/>
      <c r="AK862" s="355"/>
      <c r="AL862" s="355"/>
      <c r="AM862" s="355"/>
      <c r="AN862" s="355"/>
      <c r="AO862" s="355"/>
      <c r="AP862" s="355"/>
      <c r="AQ862" s="355"/>
      <c r="AR862" s="355"/>
      <c r="AS862" s="355"/>
      <c r="AT862" s="356"/>
      <c r="AU862" s="356"/>
      <c r="AV862" s="355"/>
      <c r="AW862" s="355"/>
      <c r="AX862" s="356"/>
      <c r="AY862" s="357"/>
      <c r="AZ862" s="357"/>
      <c r="BA862" s="357"/>
      <c r="BB862" s="358"/>
      <c r="BC862" s="357"/>
      <c r="BD862" s="357"/>
      <c r="BE862" s="358"/>
      <c r="BF862" s="357"/>
      <c r="BG862" s="357"/>
      <c r="BH862" s="357"/>
      <c r="BI862" s="357"/>
      <c r="BJ862" s="357"/>
      <c r="BK862" s="357"/>
      <c r="BL862" s="357"/>
      <c r="BM862" s="358"/>
      <c r="BN862" s="358"/>
      <c r="BO862" s="358"/>
      <c r="BP862" s="358"/>
      <c r="BQ862" s="358"/>
      <c r="BR862" s="358"/>
      <c r="BS862" s="358"/>
      <c r="BT862" s="358"/>
      <c r="BU862" s="358"/>
      <c r="BV862" s="358"/>
      <c r="BW862" s="358"/>
      <c r="BX862" s="355"/>
    </row>
    <row r="863" spans="1:76" ht="19.5" customHeight="1">
      <c r="A863" s="356"/>
      <c r="B863" s="356"/>
      <c r="C863" s="356"/>
      <c r="D863" s="356"/>
      <c r="E863" s="356"/>
      <c r="F863" s="355"/>
      <c r="G863" s="356"/>
      <c r="H863" s="356"/>
      <c r="I863" s="355"/>
      <c r="J863" s="356"/>
      <c r="K863" s="355"/>
      <c r="L863" s="356"/>
      <c r="M863" s="355"/>
      <c r="N863" s="356"/>
      <c r="O863" s="355"/>
      <c r="P863" s="356"/>
      <c r="Q863" s="355"/>
      <c r="R863" s="355"/>
      <c r="S863" s="355"/>
      <c r="T863" s="355"/>
      <c r="U863" s="355"/>
      <c r="V863" s="355"/>
      <c r="W863" s="355"/>
      <c r="X863" s="355"/>
      <c r="Y863" s="355"/>
      <c r="Z863" s="355"/>
      <c r="AA863" s="355"/>
      <c r="AB863" s="355"/>
      <c r="AC863" s="355"/>
      <c r="AD863" s="355"/>
      <c r="AE863" s="355"/>
      <c r="AF863" s="355"/>
      <c r="AG863" s="355"/>
      <c r="AH863" s="355"/>
      <c r="AI863" s="355"/>
      <c r="AJ863" s="355"/>
      <c r="AK863" s="355"/>
      <c r="AL863" s="355"/>
      <c r="AM863" s="355"/>
      <c r="AN863" s="355"/>
      <c r="AO863" s="355"/>
      <c r="AP863" s="355"/>
      <c r="AQ863" s="355"/>
      <c r="AR863" s="355"/>
      <c r="AS863" s="355"/>
      <c r="AT863" s="356"/>
      <c r="AU863" s="356"/>
      <c r="AV863" s="355"/>
      <c r="AW863" s="355"/>
      <c r="AX863" s="356"/>
      <c r="AY863" s="357"/>
      <c r="AZ863" s="357"/>
      <c r="BA863" s="357"/>
      <c r="BB863" s="358"/>
      <c r="BC863" s="357"/>
      <c r="BD863" s="357"/>
      <c r="BE863" s="358"/>
      <c r="BF863" s="357"/>
      <c r="BG863" s="357"/>
      <c r="BH863" s="357"/>
      <c r="BI863" s="357"/>
      <c r="BJ863" s="357"/>
      <c r="BK863" s="357"/>
      <c r="BL863" s="357"/>
      <c r="BM863" s="358"/>
      <c r="BN863" s="358"/>
      <c r="BO863" s="358"/>
      <c r="BP863" s="358"/>
      <c r="BQ863" s="358"/>
      <c r="BR863" s="358"/>
      <c r="BS863" s="358"/>
      <c r="BT863" s="358"/>
      <c r="BU863" s="358"/>
      <c r="BV863" s="358"/>
      <c r="BW863" s="358"/>
      <c r="BX863" s="355"/>
    </row>
    <row r="864" spans="1:76" ht="19.5" customHeight="1">
      <c r="A864" s="356"/>
      <c r="B864" s="356"/>
      <c r="C864" s="356"/>
      <c r="D864" s="356"/>
      <c r="E864" s="356"/>
      <c r="F864" s="355"/>
      <c r="G864" s="356"/>
      <c r="H864" s="356"/>
      <c r="I864" s="355"/>
      <c r="J864" s="356"/>
      <c r="K864" s="355"/>
      <c r="L864" s="356"/>
      <c r="M864" s="355"/>
      <c r="N864" s="356"/>
      <c r="O864" s="355"/>
      <c r="P864" s="356"/>
      <c r="Q864" s="355"/>
      <c r="R864" s="355"/>
      <c r="S864" s="355"/>
      <c r="T864" s="355"/>
      <c r="U864" s="355"/>
      <c r="V864" s="355"/>
      <c r="W864" s="355"/>
      <c r="X864" s="355"/>
      <c r="Y864" s="355"/>
      <c r="Z864" s="355"/>
      <c r="AA864" s="355"/>
      <c r="AB864" s="355"/>
      <c r="AC864" s="355"/>
      <c r="AD864" s="355"/>
      <c r="AE864" s="355"/>
      <c r="AF864" s="355"/>
      <c r="AG864" s="355"/>
      <c r="AH864" s="355"/>
      <c r="AI864" s="355"/>
      <c r="AJ864" s="355"/>
      <c r="AK864" s="355"/>
      <c r="AL864" s="355"/>
      <c r="AM864" s="355"/>
      <c r="AN864" s="355"/>
      <c r="AO864" s="355"/>
      <c r="AP864" s="355"/>
      <c r="AQ864" s="355"/>
      <c r="AR864" s="355"/>
      <c r="AS864" s="355"/>
      <c r="AT864" s="356"/>
      <c r="AU864" s="356"/>
      <c r="AV864" s="355"/>
      <c r="AW864" s="355"/>
      <c r="AX864" s="356"/>
      <c r="AY864" s="357"/>
      <c r="AZ864" s="357"/>
      <c r="BA864" s="357"/>
      <c r="BB864" s="358"/>
      <c r="BC864" s="357"/>
      <c r="BD864" s="357"/>
      <c r="BE864" s="358"/>
      <c r="BF864" s="357"/>
      <c r="BG864" s="357"/>
      <c r="BH864" s="357"/>
      <c r="BI864" s="357"/>
      <c r="BJ864" s="357"/>
      <c r="BK864" s="357"/>
      <c r="BL864" s="357"/>
      <c r="BM864" s="358"/>
      <c r="BN864" s="358"/>
      <c r="BO864" s="358"/>
      <c r="BP864" s="358"/>
      <c r="BQ864" s="358"/>
      <c r="BR864" s="358"/>
      <c r="BS864" s="358"/>
      <c r="BT864" s="358"/>
      <c r="BU864" s="358"/>
      <c r="BV864" s="358"/>
      <c r="BW864" s="358"/>
      <c r="BX864" s="355"/>
    </row>
    <row r="865" spans="1:76" ht="19.5" customHeight="1">
      <c r="A865" s="356"/>
      <c r="B865" s="356"/>
      <c r="C865" s="356"/>
      <c r="D865" s="356"/>
      <c r="E865" s="356"/>
      <c r="F865" s="355"/>
      <c r="G865" s="356"/>
      <c r="H865" s="356"/>
      <c r="I865" s="355"/>
      <c r="J865" s="356"/>
      <c r="K865" s="355"/>
      <c r="L865" s="356"/>
      <c r="M865" s="355"/>
      <c r="N865" s="356"/>
      <c r="O865" s="355"/>
      <c r="P865" s="356"/>
      <c r="Q865" s="355"/>
      <c r="R865" s="355"/>
      <c r="S865" s="355"/>
      <c r="T865" s="355"/>
      <c r="U865" s="355"/>
      <c r="V865" s="355"/>
      <c r="W865" s="355"/>
      <c r="X865" s="355"/>
      <c r="Y865" s="355"/>
      <c r="Z865" s="355"/>
      <c r="AA865" s="355"/>
      <c r="AB865" s="355"/>
      <c r="AC865" s="355"/>
      <c r="AD865" s="355"/>
      <c r="AE865" s="355"/>
      <c r="AF865" s="355"/>
      <c r="AG865" s="355"/>
      <c r="AH865" s="355"/>
      <c r="AI865" s="355"/>
      <c r="AJ865" s="355"/>
      <c r="AK865" s="355"/>
      <c r="AL865" s="355"/>
      <c r="AM865" s="355"/>
      <c r="AN865" s="355"/>
      <c r="AO865" s="355"/>
      <c r="AP865" s="355"/>
      <c r="AQ865" s="355"/>
      <c r="AR865" s="355"/>
      <c r="AS865" s="355"/>
      <c r="AT865" s="356"/>
      <c r="AU865" s="356"/>
      <c r="AV865" s="355"/>
      <c r="AW865" s="355"/>
      <c r="AX865" s="356"/>
      <c r="AY865" s="357"/>
      <c r="AZ865" s="357"/>
      <c r="BA865" s="357"/>
      <c r="BB865" s="358"/>
      <c r="BC865" s="357"/>
      <c r="BD865" s="357"/>
      <c r="BE865" s="358"/>
      <c r="BF865" s="357"/>
      <c r="BG865" s="357"/>
      <c r="BH865" s="357"/>
      <c r="BI865" s="357"/>
      <c r="BJ865" s="357"/>
      <c r="BK865" s="357"/>
      <c r="BL865" s="357"/>
      <c r="BM865" s="358"/>
      <c r="BN865" s="358"/>
      <c r="BO865" s="358"/>
      <c r="BP865" s="358"/>
      <c r="BQ865" s="358"/>
      <c r="BR865" s="358"/>
      <c r="BS865" s="358"/>
      <c r="BT865" s="358"/>
      <c r="BU865" s="358"/>
      <c r="BV865" s="358"/>
      <c r="BW865" s="358"/>
      <c r="BX865" s="355"/>
    </row>
    <row r="866" spans="1:76" ht="19.5" customHeight="1">
      <c r="A866" s="356"/>
      <c r="B866" s="356"/>
      <c r="C866" s="356"/>
      <c r="D866" s="356"/>
      <c r="E866" s="356"/>
      <c r="F866" s="355"/>
      <c r="G866" s="356"/>
      <c r="H866" s="356"/>
      <c r="I866" s="355"/>
      <c r="J866" s="356"/>
      <c r="K866" s="355"/>
      <c r="L866" s="356"/>
      <c r="M866" s="355"/>
      <c r="N866" s="356"/>
      <c r="O866" s="355"/>
      <c r="P866" s="356"/>
      <c r="Q866" s="355"/>
      <c r="R866" s="355"/>
      <c r="S866" s="355"/>
      <c r="T866" s="355"/>
      <c r="U866" s="355"/>
      <c r="V866" s="355"/>
      <c r="W866" s="355"/>
      <c r="X866" s="355"/>
      <c r="Y866" s="355"/>
      <c r="Z866" s="355"/>
      <c r="AA866" s="355"/>
      <c r="AB866" s="355"/>
      <c r="AC866" s="355"/>
      <c r="AD866" s="355"/>
      <c r="AE866" s="355"/>
      <c r="AF866" s="355"/>
      <c r="AG866" s="355"/>
      <c r="AH866" s="355"/>
      <c r="AI866" s="355"/>
      <c r="AJ866" s="355"/>
      <c r="AK866" s="355"/>
      <c r="AL866" s="355"/>
      <c r="AM866" s="355"/>
      <c r="AN866" s="355"/>
      <c r="AO866" s="355"/>
      <c r="AP866" s="355"/>
      <c r="AQ866" s="355"/>
      <c r="AR866" s="355"/>
      <c r="AS866" s="355"/>
      <c r="AT866" s="356"/>
      <c r="AU866" s="356"/>
      <c r="AV866" s="355"/>
      <c r="AW866" s="355"/>
      <c r="AX866" s="356"/>
      <c r="AY866" s="357"/>
      <c r="AZ866" s="357"/>
      <c r="BA866" s="357"/>
      <c r="BB866" s="358"/>
      <c r="BC866" s="357"/>
      <c r="BD866" s="357"/>
      <c r="BE866" s="358"/>
      <c r="BF866" s="357"/>
      <c r="BG866" s="357"/>
      <c r="BH866" s="357"/>
      <c r="BI866" s="357"/>
      <c r="BJ866" s="357"/>
      <c r="BK866" s="357"/>
      <c r="BL866" s="357"/>
      <c r="BM866" s="358"/>
      <c r="BN866" s="358"/>
      <c r="BO866" s="358"/>
      <c r="BP866" s="358"/>
      <c r="BQ866" s="358"/>
      <c r="BR866" s="358"/>
      <c r="BS866" s="358"/>
      <c r="BT866" s="358"/>
      <c r="BU866" s="358"/>
      <c r="BV866" s="358"/>
      <c r="BW866" s="358"/>
      <c r="BX866" s="355"/>
    </row>
    <row r="867" spans="1:76" ht="19.5" customHeight="1">
      <c r="A867" s="356"/>
      <c r="B867" s="356"/>
      <c r="C867" s="356"/>
      <c r="D867" s="356"/>
      <c r="E867" s="356"/>
      <c r="F867" s="355"/>
      <c r="G867" s="356"/>
      <c r="H867" s="356"/>
      <c r="I867" s="355"/>
      <c r="J867" s="356"/>
      <c r="K867" s="355"/>
      <c r="L867" s="356"/>
      <c r="M867" s="355"/>
      <c r="N867" s="356"/>
      <c r="O867" s="355"/>
      <c r="P867" s="356"/>
      <c r="Q867" s="355"/>
      <c r="R867" s="355"/>
      <c r="S867" s="355"/>
      <c r="T867" s="355"/>
      <c r="U867" s="355"/>
      <c r="V867" s="355"/>
      <c r="W867" s="355"/>
      <c r="X867" s="355"/>
      <c r="Y867" s="355"/>
      <c r="Z867" s="355"/>
      <c r="AA867" s="355"/>
      <c r="AB867" s="355"/>
      <c r="AC867" s="355"/>
      <c r="AD867" s="355"/>
      <c r="AE867" s="355"/>
      <c r="AF867" s="355"/>
      <c r="AG867" s="355"/>
      <c r="AH867" s="355"/>
      <c r="AI867" s="355"/>
      <c r="AJ867" s="355"/>
      <c r="AK867" s="355"/>
      <c r="AL867" s="355"/>
      <c r="AM867" s="355"/>
      <c r="AN867" s="355"/>
      <c r="AO867" s="355"/>
      <c r="AP867" s="355"/>
      <c r="AQ867" s="355"/>
      <c r="AR867" s="355"/>
      <c r="AS867" s="355"/>
      <c r="AT867" s="356"/>
      <c r="AU867" s="356"/>
      <c r="AV867" s="355"/>
      <c r="AW867" s="355"/>
      <c r="AX867" s="356"/>
      <c r="AY867" s="357"/>
      <c r="AZ867" s="357"/>
      <c r="BA867" s="357"/>
      <c r="BB867" s="358"/>
      <c r="BC867" s="357"/>
      <c r="BD867" s="357"/>
      <c r="BE867" s="358"/>
      <c r="BF867" s="357"/>
      <c r="BG867" s="357"/>
      <c r="BH867" s="357"/>
      <c r="BI867" s="357"/>
      <c r="BJ867" s="357"/>
      <c r="BK867" s="357"/>
      <c r="BL867" s="357"/>
      <c r="BM867" s="358"/>
      <c r="BN867" s="358"/>
      <c r="BO867" s="358"/>
      <c r="BP867" s="358"/>
      <c r="BQ867" s="358"/>
      <c r="BR867" s="358"/>
      <c r="BS867" s="358"/>
      <c r="BT867" s="358"/>
      <c r="BU867" s="358"/>
      <c r="BV867" s="358"/>
      <c r="BW867" s="358"/>
      <c r="BX867" s="355"/>
    </row>
    <row r="868" spans="1:76" ht="19.5" customHeight="1">
      <c r="A868" s="356"/>
      <c r="B868" s="356"/>
      <c r="C868" s="356"/>
      <c r="D868" s="356"/>
      <c r="E868" s="356"/>
      <c r="F868" s="355"/>
      <c r="G868" s="356"/>
      <c r="H868" s="356"/>
      <c r="I868" s="355"/>
      <c r="J868" s="356"/>
      <c r="K868" s="355"/>
      <c r="L868" s="356"/>
      <c r="M868" s="355"/>
      <c r="N868" s="356"/>
      <c r="O868" s="355"/>
      <c r="P868" s="356"/>
      <c r="Q868" s="355"/>
      <c r="R868" s="355"/>
      <c r="S868" s="355"/>
      <c r="T868" s="355"/>
      <c r="U868" s="355"/>
      <c r="V868" s="355"/>
      <c r="W868" s="355"/>
      <c r="X868" s="355"/>
      <c r="Y868" s="355"/>
      <c r="Z868" s="355"/>
      <c r="AA868" s="355"/>
      <c r="AB868" s="355"/>
      <c r="AC868" s="355"/>
      <c r="AD868" s="355"/>
      <c r="AE868" s="355"/>
      <c r="AF868" s="355"/>
      <c r="AG868" s="355"/>
      <c r="AH868" s="355"/>
      <c r="AI868" s="355"/>
      <c r="AJ868" s="355"/>
      <c r="AK868" s="355"/>
      <c r="AL868" s="355"/>
      <c r="AM868" s="355"/>
      <c r="AN868" s="355"/>
      <c r="AO868" s="355"/>
      <c r="AP868" s="355"/>
      <c r="AQ868" s="355"/>
      <c r="AR868" s="355"/>
      <c r="AS868" s="355"/>
      <c r="AT868" s="356"/>
      <c r="AU868" s="356"/>
      <c r="AV868" s="355"/>
      <c r="AW868" s="355"/>
      <c r="AX868" s="356"/>
      <c r="AY868" s="357"/>
      <c r="AZ868" s="357"/>
      <c r="BA868" s="357"/>
      <c r="BB868" s="358"/>
      <c r="BC868" s="357"/>
      <c r="BD868" s="357"/>
      <c r="BE868" s="358"/>
      <c r="BF868" s="357"/>
      <c r="BG868" s="357"/>
      <c r="BH868" s="357"/>
      <c r="BI868" s="357"/>
      <c r="BJ868" s="357"/>
      <c r="BK868" s="357"/>
      <c r="BL868" s="357"/>
      <c r="BM868" s="358"/>
      <c r="BN868" s="358"/>
      <c r="BO868" s="358"/>
      <c r="BP868" s="358"/>
      <c r="BQ868" s="358"/>
      <c r="BR868" s="358"/>
      <c r="BS868" s="358"/>
      <c r="BT868" s="358"/>
      <c r="BU868" s="358"/>
      <c r="BV868" s="358"/>
      <c r="BW868" s="358"/>
      <c r="BX868" s="355"/>
    </row>
    <row r="869" spans="1:76" ht="19.5" customHeight="1">
      <c r="A869" s="356"/>
      <c r="B869" s="356"/>
      <c r="C869" s="356"/>
      <c r="D869" s="356"/>
      <c r="E869" s="356"/>
      <c r="F869" s="355"/>
      <c r="G869" s="356"/>
      <c r="H869" s="356"/>
      <c r="I869" s="355"/>
      <c r="J869" s="356"/>
      <c r="K869" s="355"/>
      <c r="L869" s="356"/>
      <c r="M869" s="355"/>
      <c r="N869" s="356"/>
      <c r="O869" s="355"/>
      <c r="P869" s="356"/>
      <c r="Q869" s="355"/>
      <c r="R869" s="355"/>
      <c r="S869" s="355"/>
      <c r="T869" s="355"/>
      <c r="U869" s="355"/>
      <c r="V869" s="355"/>
      <c r="W869" s="355"/>
      <c r="X869" s="355"/>
      <c r="Y869" s="355"/>
      <c r="Z869" s="355"/>
      <c r="AA869" s="355"/>
      <c r="AB869" s="355"/>
      <c r="AC869" s="355"/>
      <c r="AD869" s="355"/>
      <c r="AE869" s="355"/>
      <c r="AF869" s="355"/>
      <c r="AG869" s="355"/>
      <c r="AH869" s="355"/>
      <c r="AI869" s="355"/>
      <c r="AJ869" s="355"/>
      <c r="AK869" s="355"/>
      <c r="AL869" s="355"/>
      <c r="AM869" s="355"/>
      <c r="AN869" s="355"/>
      <c r="AO869" s="355"/>
      <c r="AP869" s="355"/>
      <c r="AQ869" s="355"/>
      <c r="AR869" s="355"/>
      <c r="AS869" s="355"/>
      <c r="AT869" s="356"/>
      <c r="AU869" s="356"/>
      <c r="AV869" s="355"/>
      <c r="AW869" s="355"/>
      <c r="AX869" s="356"/>
      <c r="AY869" s="357"/>
      <c r="AZ869" s="357"/>
      <c r="BA869" s="357"/>
      <c r="BB869" s="358"/>
      <c r="BC869" s="357"/>
      <c r="BD869" s="357"/>
      <c r="BE869" s="358"/>
      <c r="BF869" s="357"/>
      <c r="BG869" s="357"/>
      <c r="BH869" s="357"/>
      <c r="BI869" s="357"/>
      <c r="BJ869" s="357"/>
      <c r="BK869" s="357"/>
      <c r="BL869" s="357"/>
      <c r="BM869" s="358"/>
      <c r="BN869" s="358"/>
      <c r="BO869" s="358"/>
      <c r="BP869" s="358"/>
      <c r="BQ869" s="358"/>
      <c r="BR869" s="358"/>
      <c r="BS869" s="358"/>
      <c r="BT869" s="358"/>
      <c r="BU869" s="358"/>
      <c r="BV869" s="358"/>
      <c r="BW869" s="358"/>
      <c r="BX869" s="355"/>
    </row>
    <row r="870" spans="1:76" ht="19.5" customHeight="1">
      <c r="A870" s="356"/>
      <c r="B870" s="356"/>
      <c r="C870" s="356"/>
      <c r="D870" s="356"/>
      <c r="E870" s="356"/>
      <c r="F870" s="355"/>
      <c r="G870" s="356"/>
      <c r="H870" s="356"/>
      <c r="I870" s="355"/>
      <c r="J870" s="356"/>
      <c r="K870" s="355"/>
      <c r="L870" s="356"/>
      <c r="M870" s="355"/>
      <c r="N870" s="356"/>
      <c r="O870" s="355"/>
      <c r="P870" s="356"/>
      <c r="Q870" s="355"/>
      <c r="R870" s="355"/>
      <c r="S870" s="355"/>
      <c r="T870" s="355"/>
      <c r="U870" s="355"/>
      <c r="V870" s="355"/>
      <c r="W870" s="355"/>
      <c r="X870" s="355"/>
      <c r="Y870" s="355"/>
      <c r="Z870" s="355"/>
      <c r="AA870" s="355"/>
      <c r="AB870" s="355"/>
      <c r="AC870" s="355"/>
      <c r="AD870" s="355"/>
      <c r="AE870" s="355"/>
      <c r="AF870" s="355"/>
      <c r="AG870" s="355"/>
      <c r="AH870" s="355"/>
      <c r="AI870" s="355"/>
      <c r="AJ870" s="355"/>
      <c r="AK870" s="355"/>
      <c r="AL870" s="355"/>
      <c r="AM870" s="355"/>
      <c r="AN870" s="355"/>
      <c r="AO870" s="355"/>
      <c r="AP870" s="355"/>
      <c r="AQ870" s="355"/>
      <c r="AR870" s="355"/>
      <c r="AS870" s="355"/>
      <c r="AT870" s="356"/>
      <c r="AU870" s="356"/>
      <c r="AV870" s="355"/>
      <c r="AW870" s="355"/>
      <c r="AX870" s="356"/>
      <c r="AY870" s="357"/>
      <c r="AZ870" s="357"/>
      <c r="BA870" s="357"/>
      <c r="BB870" s="358"/>
      <c r="BC870" s="357"/>
      <c r="BD870" s="357"/>
      <c r="BE870" s="358"/>
      <c r="BF870" s="357"/>
      <c r="BG870" s="357"/>
      <c r="BH870" s="357"/>
      <c r="BI870" s="357"/>
      <c r="BJ870" s="357"/>
      <c r="BK870" s="357"/>
      <c r="BL870" s="357"/>
      <c r="BM870" s="358"/>
      <c r="BN870" s="358"/>
      <c r="BO870" s="358"/>
      <c r="BP870" s="358"/>
      <c r="BQ870" s="358"/>
      <c r="BR870" s="358"/>
      <c r="BS870" s="358"/>
      <c r="BT870" s="358"/>
      <c r="BU870" s="358"/>
      <c r="BV870" s="358"/>
      <c r="BW870" s="358"/>
      <c r="BX870" s="355"/>
    </row>
    <row r="871" spans="1:76" ht="19.5" customHeight="1">
      <c r="A871" s="356"/>
      <c r="B871" s="356"/>
      <c r="C871" s="356"/>
      <c r="D871" s="356"/>
      <c r="E871" s="356"/>
      <c r="F871" s="355"/>
      <c r="G871" s="356"/>
      <c r="H871" s="356"/>
      <c r="I871" s="355"/>
      <c r="J871" s="356"/>
      <c r="K871" s="355"/>
      <c r="L871" s="356"/>
      <c r="M871" s="355"/>
      <c r="N871" s="356"/>
      <c r="O871" s="355"/>
      <c r="P871" s="356"/>
      <c r="Q871" s="355"/>
      <c r="R871" s="355"/>
      <c r="S871" s="355"/>
      <c r="T871" s="355"/>
      <c r="U871" s="355"/>
      <c r="V871" s="355"/>
      <c r="W871" s="355"/>
      <c r="X871" s="355"/>
      <c r="Y871" s="355"/>
      <c r="Z871" s="355"/>
      <c r="AA871" s="355"/>
      <c r="AB871" s="355"/>
      <c r="AC871" s="355"/>
      <c r="AD871" s="355"/>
      <c r="AE871" s="355"/>
      <c r="AF871" s="355"/>
      <c r="AG871" s="355"/>
      <c r="AH871" s="355"/>
      <c r="AI871" s="355"/>
      <c r="AJ871" s="355"/>
      <c r="AK871" s="355"/>
      <c r="AL871" s="355"/>
      <c r="AM871" s="355"/>
      <c r="AN871" s="355"/>
      <c r="AO871" s="355"/>
      <c r="AP871" s="355"/>
      <c r="AQ871" s="355"/>
      <c r="AR871" s="355"/>
      <c r="AS871" s="355"/>
      <c r="AT871" s="356"/>
      <c r="AU871" s="356"/>
      <c r="AV871" s="355"/>
      <c r="AW871" s="355"/>
      <c r="AX871" s="356"/>
      <c r="AY871" s="357"/>
      <c r="AZ871" s="357"/>
      <c r="BA871" s="357"/>
      <c r="BB871" s="358"/>
      <c r="BC871" s="357"/>
      <c r="BD871" s="357"/>
      <c r="BE871" s="358"/>
      <c r="BF871" s="357"/>
      <c r="BG871" s="357"/>
      <c r="BH871" s="357"/>
      <c r="BI871" s="357"/>
      <c r="BJ871" s="357"/>
      <c r="BK871" s="357"/>
      <c r="BL871" s="357"/>
      <c r="BM871" s="358"/>
      <c r="BN871" s="358"/>
      <c r="BO871" s="358"/>
      <c r="BP871" s="358"/>
      <c r="BQ871" s="358"/>
      <c r="BR871" s="358"/>
      <c r="BS871" s="358"/>
      <c r="BT871" s="358"/>
      <c r="BU871" s="358"/>
      <c r="BV871" s="358"/>
      <c r="BW871" s="358"/>
      <c r="BX871" s="355"/>
    </row>
    <row r="872" spans="1:76" ht="19.5" customHeight="1">
      <c r="A872" s="356"/>
      <c r="B872" s="356"/>
      <c r="C872" s="356"/>
      <c r="D872" s="356"/>
      <c r="E872" s="356"/>
      <c r="F872" s="355"/>
      <c r="G872" s="356"/>
      <c r="H872" s="356"/>
      <c r="I872" s="355"/>
      <c r="J872" s="356"/>
      <c r="K872" s="355"/>
      <c r="L872" s="356"/>
      <c r="M872" s="355"/>
      <c r="N872" s="356"/>
      <c r="O872" s="355"/>
      <c r="P872" s="356"/>
      <c r="Q872" s="355"/>
      <c r="R872" s="355"/>
      <c r="S872" s="355"/>
      <c r="T872" s="355"/>
      <c r="U872" s="355"/>
      <c r="V872" s="355"/>
      <c r="W872" s="355"/>
      <c r="X872" s="355"/>
      <c r="Y872" s="355"/>
      <c r="Z872" s="355"/>
      <c r="AA872" s="355"/>
      <c r="AB872" s="355"/>
      <c r="AC872" s="355"/>
      <c r="AD872" s="355"/>
      <c r="AE872" s="355"/>
      <c r="AF872" s="355"/>
      <c r="AG872" s="355"/>
      <c r="AH872" s="355"/>
      <c r="AI872" s="355"/>
      <c r="AJ872" s="355"/>
      <c r="AK872" s="355"/>
      <c r="AL872" s="355"/>
      <c r="AM872" s="355"/>
      <c r="AN872" s="355"/>
      <c r="AO872" s="355"/>
      <c r="AP872" s="355"/>
      <c r="AQ872" s="355"/>
      <c r="AR872" s="355"/>
      <c r="AS872" s="355"/>
      <c r="AT872" s="356"/>
      <c r="AU872" s="356"/>
      <c r="AV872" s="355"/>
      <c r="AW872" s="355"/>
      <c r="AX872" s="356"/>
      <c r="AY872" s="357"/>
      <c r="AZ872" s="357"/>
      <c r="BA872" s="357"/>
      <c r="BB872" s="358"/>
      <c r="BC872" s="357"/>
      <c r="BD872" s="357"/>
      <c r="BE872" s="358"/>
      <c r="BF872" s="357"/>
      <c r="BG872" s="357"/>
      <c r="BH872" s="357"/>
      <c r="BI872" s="357"/>
      <c r="BJ872" s="357"/>
      <c r="BK872" s="357"/>
      <c r="BL872" s="357"/>
      <c r="BM872" s="358"/>
      <c r="BN872" s="358"/>
      <c r="BO872" s="358"/>
      <c r="BP872" s="358"/>
      <c r="BQ872" s="358"/>
      <c r="BR872" s="358"/>
      <c r="BS872" s="358"/>
      <c r="BT872" s="358"/>
      <c r="BU872" s="358"/>
      <c r="BV872" s="358"/>
      <c r="BW872" s="358"/>
      <c r="BX872" s="355"/>
    </row>
    <row r="873" spans="1:76" ht="19.5" customHeight="1">
      <c r="A873" s="356"/>
      <c r="B873" s="356"/>
      <c r="C873" s="356"/>
      <c r="D873" s="356"/>
      <c r="E873" s="356"/>
      <c r="F873" s="355"/>
      <c r="G873" s="356"/>
      <c r="H873" s="356"/>
      <c r="I873" s="355"/>
      <c r="J873" s="356"/>
      <c r="K873" s="355"/>
      <c r="L873" s="356"/>
      <c r="M873" s="355"/>
      <c r="N873" s="356"/>
      <c r="O873" s="355"/>
      <c r="P873" s="356"/>
      <c r="Q873" s="355"/>
      <c r="R873" s="355"/>
      <c r="S873" s="355"/>
      <c r="T873" s="355"/>
      <c r="U873" s="355"/>
      <c r="V873" s="355"/>
      <c r="W873" s="355"/>
      <c r="X873" s="355"/>
      <c r="Y873" s="355"/>
      <c r="Z873" s="355"/>
      <c r="AA873" s="355"/>
      <c r="AB873" s="355"/>
      <c r="AC873" s="355"/>
      <c r="AD873" s="355"/>
      <c r="AE873" s="355"/>
      <c r="AF873" s="355"/>
      <c r="AG873" s="355"/>
      <c r="AH873" s="355"/>
      <c r="AI873" s="355"/>
      <c r="AJ873" s="355"/>
      <c r="AK873" s="355"/>
      <c r="AL873" s="355"/>
      <c r="AM873" s="355"/>
      <c r="AN873" s="355"/>
      <c r="AO873" s="355"/>
      <c r="AP873" s="355"/>
      <c r="AQ873" s="355"/>
      <c r="AR873" s="355"/>
      <c r="AS873" s="355"/>
      <c r="AT873" s="356"/>
      <c r="AU873" s="356"/>
      <c r="AV873" s="355"/>
      <c r="AW873" s="355"/>
      <c r="AX873" s="356"/>
      <c r="AY873" s="357"/>
      <c r="AZ873" s="357"/>
      <c r="BA873" s="357"/>
      <c r="BB873" s="358"/>
      <c r="BC873" s="357"/>
      <c r="BD873" s="357"/>
      <c r="BE873" s="358"/>
      <c r="BF873" s="357"/>
      <c r="BG873" s="357"/>
      <c r="BH873" s="357"/>
      <c r="BI873" s="357"/>
      <c r="BJ873" s="357"/>
      <c r="BK873" s="357"/>
      <c r="BL873" s="357"/>
      <c r="BM873" s="358"/>
      <c r="BN873" s="358"/>
      <c r="BO873" s="358"/>
      <c r="BP873" s="358"/>
      <c r="BQ873" s="358"/>
      <c r="BR873" s="358"/>
      <c r="BS873" s="358"/>
      <c r="BT873" s="358"/>
      <c r="BU873" s="358"/>
      <c r="BV873" s="358"/>
      <c r="BW873" s="358"/>
      <c r="BX873" s="355"/>
    </row>
    <row r="874" spans="1:76" ht="19.5" customHeight="1">
      <c r="A874" s="356"/>
      <c r="B874" s="356"/>
      <c r="C874" s="356"/>
      <c r="D874" s="356"/>
      <c r="E874" s="356"/>
      <c r="F874" s="355"/>
      <c r="G874" s="356"/>
      <c r="H874" s="356"/>
      <c r="I874" s="355"/>
      <c r="J874" s="356"/>
      <c r="K874" s="355"/>
      <c r="L874" s="356"/>
      <c r="M874" s="355"/>
      <c r="N874" s="356"/>
      <c r="O874" s="355"/>
      <c r="P874" s="356"/>
      <c r="Q874" s="355"/>
      <c r="R874" s="355"/>
      <c r="S874" s="355"/>
      <c r="T874" s="355"/>
      <c r="U874" s="355"/>
      <c r="V874" s="355"/>
      <c r="W874" s="355"/>
      <c r="X874" s="355"/>
      <c r="Y874" s="355"/>
      <c r="Z874" s="355"/>
      <c r="AA874" s="355"/>
      <c r="AB874" s="355"/>
      <c r="AC874" s="355"/>
      <c r="AD874" s="355"/>
      <c r="AE874" s="355"/>
      <c r="AF874" s="355"/>
      <c r="AG874" s="355"/>
      <c r="AH874" s="355"/>
      <c r="AI874" s="355"/>
      <c r="AJ874" s="355"/>
      <c r="AK874" s="355"/>
      <c r="AL874" s="355"/>
      <c r="AM874" s="355"/>
      <c r="AN874" s="355"/>
      <c r="AO874" s="355"/>
      <c r="AP874" s="355"/>
      <c r="AQ874" s="355"/>
      <c r="AR874" s="355"/>
      <c r="AS874" s="355"/>
      <c r="AT874" s="356"/>
      <c r="AU874" s="356"/>
      <c r="AV874" s="355"/>
      <c r="AW874" s="355"/>
      <c r="AX874" s="356"/>
      <c r="AY874" s="357"/>
      <c r="AZ874" s="357"/>
      <c r="BA874" s="357"/>
      <c r="BB874" s="358"/>
      <c r="BC874" s="357"/>
      <c r="BD874" s="357"/>
      <c r="BE874" s="358"/>
      <c r="BF874" s="357"/>
      <c r="BG874" s="357"/>
      <c r="BH874" s="357"/>
      <c r="BI874" s="357"/>
      <c r="BJ874" s="357"/>
      <c r="BK874" s="357"/>
      <c r="BL874" s="357"/>
      <c r="BM874" s="358"/>
      <c r="BN874" s="358"/>
      <c r="BO874" s="358"/>
      <c r="BP874" s="358"/>
      <c r="BQ874" s="358"/>
      <c r="BR874" s="358"/>
      <c r="BS874" s="358"/>
      <c r="BT874" s="358"/>
      <c r="BU874" s="358"/>
      <c r="BV874" s="358"/>
      <c r="BW874" s="358"/>
      <c r="BX874" s="355"/>
    </row>
    <row r="875" spans="1:76" ht="19.5" customHeight="1">
      <c r="A875" s="356"/>
      <c r="B875" s="356"/>
      <c r="C875" s="356"/>
      <c r="D875" s="356"/>
      <c r="E875" s="356"/>
      <c r="F875" s="355"/>
      <c r="G875" s="356"/>
      <c r="H875" s="356"/>
      <c r="I875" s="355"/>
      <c r="J875" s="356"/>
      <c r="K875" s="355"/>
      <c r="L875" s="356"/>
      <c r="M875" s="355"/>
      <c r="N875" s="356"/>
      <c r="O875" s="355"/>
      <c r="P875" s="356"/>
      <c r="Q875" s="355"/>
      <c r="R875" s="355"/>
      <c r="S875" s="355"/>
      <c r="T875" s="355"/>
      <c r="U875" s="355"/>
      <c r="V875" s="355"/>
      <c r="W875" s="355"/>
      <c r="X875" s="355"/>
      <c r="Y875" s="355"/>
      <c r="Z875" s="355"/>
      <c r="AA875" s="355"/>
      <c r="AB875" s="355"/>
      <c r="AC875" s="355"/>
      <c r="AD875" s="355"/>
      <c r="AE875" s="355"/>
      <c r="AF875" s="355"/>
      <c r="AG875" s="355"/>
      <c r="AH875" s="355"/>
      <c r="AI875" s="355"/>
      <c r="AJ875" s="355"/>
      <c r="AK875" s="355"/>
      <c r="AL875" s="355"/>
      <c r="AM875" s="355"/>
      <c r="AN875" s="355"/>
      <c r="AO875" s="355"/>
      <c r="AP875" s="355"/>
      <c r="AQ875" s="355"/>
      <c r="AR875" s="355"/>
      <c r="AS875" s="355"/>
      <c r="AT875" s="356"/>
      <c r="AU875" s="356"/>
      <c r="AV875" s="355"/>
      <c r="AW875" s="355"/>
      <c r="AX875" s="356"/>
      <c r="AY875" s="357"/>
      <c r="AZ875" s="357"/>
      <c r="BA875" s="357"/>
      <c r="BB875" s="358"/>
      <c r="BC875" s="357"/>
      <c r="BD875" s="357"/>
      <c r="BE875" s="358"/>
      <c r="BF875" s="357"/>
      <c r="BG875" s="357"/>
      <c r="BH875" s="357"/>
      <c r="BI875" s="357"/>
      <c r="BJ875" s="357"/>
      <c r="BK875" s="357"/>
      <c r="BL875" s="357"/>
      <c r="BM875" s="358"/>
      <c r="BN875" s="358"/>
      <c r="BO875" s="358"/>
      <c r="BP875" s="358"/>
      <c r="BQ875" s="358"/>
      <c r="BR875" s="358"/>
      <c r="BS875" s="358"/>
      <c r="BT875" s="358"/>
      <c r="BU875" s="358"/>
      <c r="BV875" s="358"/>
      <c r="BW875" s="358"/>
      <c r="BX875" s="355"/>
    </row>
    <row r="876" spans="1:76" ht="19.5" customHeight="1">
      <c r="A876" s="356"/>
      <c r="B876" s="356"/>
      <c r="C876" s="356"/>
      <c r="D876" s="356"/>
      <c r="E876" s="356"/>
      <c r="F876" s="355"/>
      <c r="G876" s="356"/>
      <c r="H876" s="356"/>
      <c r="I876" s="355"/>
      <c r="J876" s="356"/>
      <c r="K876" s="355"/>
      <c r="L876" s="356"/>
      <c r="M876" s="355"/>
      <c r="N876" s="356"/>
      <c r="O876" s="355"/>
      <c r="P876" s="356"/>
      <c r="Q876" s="355"/>
      <c r="R876" s="355"/>
      <c r="S876" s="355"/>
      <c r="T876" s="355"/>
      <c r="U876" s="355"/>
      <c r="V876" s="355"/>
      <c r="W876" s="355"/>
      <c r="X876" s="355"/>
      <c r="Y876" s="355"/>
      <c r="Z876" s="355"/>
      <c r="AA876" s="355"/>
      <c r="AB876" s="355"/>
      <c r="AC876" s="355"/>
      <c r="AD876" s="355"/>
      <c r="AE876" s="355"/>
      <c r="AF876" s="355"/>
      <c r="AG876" s="355"/>
      <c r="AH876" s="355"/>
      <c r="AI876" s="355"/>
      <c r="AJ876" s="355"/>
      <c r="AK876" s="355"/>
      <c r="AL876" s="355"/>
      <c r="AM876" s="355"/>
      <c r="AN876" s="355"/>
      <c r="AO876" s="355"/>
      <c r="AP876" s="355"/>
      <c r="AQ876" s="355"/>
      <c r="AR876" s="355"/>
      <c r="AS876" s="355"/>
      <c r="AT876" s="356"/>
      <c r="AU876" s="356"/>
      <c r="AV876" s="355"/>
      <c r="AW876" s="355"/>
      <c r="AX876" s="356"/>
      <c r="AY876" s="357"/>
      <c r="AZ876" s="357"/>
      <c r="BA876" s="357"/>
      <c r="BB876" s="358"/>
      <c r="BC876" s="357"/>
      <c r="BD876" s="357"/>
      <c r="BE876" s="358"/>
      <c r="BF876" s="357"/>
      <c r="BG876" s="357"/>
      <c r="BH876" s="357"/>
      <c r="BI876" s="357"/>
      <c r="BJ876" s="357"/>
      <c r="BK876" s="357"/>
      <c r="BL876" s="357"/>
      <c r="BM876" s="358"/>
      <c r="BN876" s="358"/>
      <c r="BO876" s="358"/>
      <c r="BP876" s="358"/>
      <c r="BQ876" s="358"/>
      <c r="BR876" s="358"/>
      <c r="BS876" s="358"/>
      <c r="BT876" s="358"/>
      <c r="BU876" s="358"/>
      <c r="BV876" s="358"/>
      <c r="BW876" s="358"/>
      <c r="BX876" s="355"/>
    </row>
    <row r="877" spans="1:76" ht="19.5" customHeight="1">
      <c r="A877" s="356"/>
      <c r="B877" s="356"/>
      <c r="C877" s="356"/>
      <c r="D877" s="356"/>
      <c r="E877" s="356"/>
      <c r="F877" s="355"/>
      <c r="G877" s="356"/>
      <c r="H877" s="356"/>
      <c r="I877" s="355"/>
      <c r="J877" s="356"/>
      <c r="K877" s="355"/>
      <c r="L877" s="356"/>
      <c r="M877" s="355"/>
      <c r="N877" s="356"/>
      <c r="O877" s="355"/>
      <c r="P877" s="356"/>
      <c r="Q877" s="355"/>
      <c r="R877" s="355"/>
      <c r="S877" s="355"/>
      <c r="T877" s="355"/>
      <c r="U877" s="355"/>
      <c r="V877" s="355"/>
      <c r="W877" s="355"/>
      <c r="X877" s="355"/>
      <c r="Y877" s="355"/>
      <c r="Z877" s="355"/>
      <c r="AA877" s="355"/>
      <c r="AB877" s="355"/>
      <c r="AC877" s="355"/>
      <c r="AD877" s="355"/>
      <c r="AE877" s="355"/>
      <c r="AF877" s="355"/>
      <c r="AG877" s="355"/>
      <c r="AH877" s="355"/>
      <c r="AI877" s="355"/>
      <c r="AJ877" s="355"/>
      <c r="AK877" s="355"/>
      <c r="AL877" s="355"/>
      <c r="AM877" s="355"/>
      <c r="AN877" s="355"/>
      <c r="AO877" s="355"/>
      <c r="AP877" s="355"/>
      <c r="AQ877" s="355"/>
      <c r="AR877" s="355"/>
      <c r="AS877" s="355"/>
      <c r="AT877" s="356"/>
      <c r="AU877" s="356"/>
      <c r="AV877" s="355"/>
      <c r="AW877" s="355"/>
      <c r="AX877" s="356"/>
      <c r="AY877" s="357"/>
      <c r="AZ877" s="357"/>
      <c r="BA877" s="357"/>
      <c r="BB877" s="358"/>
      <c r="BC877" s="357"/>
      <c r="BD877" s="357"/>
      <c r="BE877" s="358"/>
      <c r="BF877" s="357"/>
      <c r="BG877" s="357"/>
      <c r="BH877" s="357"/>
      <c r="BI877" s="357"/>
      <c r="BJ877" s="357"/>
      <c r="BK877" s="357"/>
      <c r="BL877" s="357"/>
      <c r="BM877" s="358"/>
      <c r="BN877" s="358"/>
      <c r="BO877" s="358"/>
      <c r="BP877" s="358"/>
      <c r="BQ877" s="358"/>
      <c r="BR877" s="358"/>
      <c r="BS877" s="358"/>
      <c r="BT877" s="358"/>
      <c r="BU877" s="358"/>
      <c r="BV877" s="358"/>
      <c r="BW877" s="358"/>
      <c r="BX877" s="355"/>
    </row>
    <row r="878" spans="1:76" ht="19.5" customHeight="1">
      <c r="A878" s="356"/>
      <c r="B878" s="356"/>
      <c r="C878" s="356"/>
      <c r="D878" s="356"/>
      <c r="E878" s="356"/>
      <c r="F878" s="355"/>
      <c r="G878" s="356"/>
      <c r="H878" s="356"/>
      <c r="I878" s="355"/>
      <c r="J878" s="356"/>
      <c r="K878" s="355"/>
      <c r="L878" s="356"/>
      <c r="M878" s="355"/>
      <c r="N878" s="356"/>
      <c r="O878" s="355"/>
      <c r="P878" s="356"/>
      <c r="Q878" s="355"/>
      <c r="R878" s="355"/>
      <c r="S878" s="355"/>
      <c r="T878" s="355"/>
      <c r="U878" s="355"/>
      <c r="V878" s="355"/>
      <c r="W878" s="355"/>
      <c r="X878" s="355"/>
      <c r="Y878" s="355"/>
      <c r="Z878" s="355"/>
      <c r="AA878" s="355"/>
      <c r="AB878" s="355"/>
      <c r="AC878" s="355"/>
      <c r="AD878" s="355"/>
      <c r="AE878" s="355"/>
      <c r="AF878" s="355"/>
      <c r="AG878" s="355"/>
      <c r="AH878" s="355"/>
      <c r="AI878" s="355"/>
      <c r="AJ878" s="355"/>
      <c r="AK878" s="355"/>
      <c r="AL878" s="355"/>
      <c r="AM878" s="355"/>
      <c r="AN878" s="355"/>
      <c r="AO878" s="355"/>
      <c r="AP878" s="355"/>
      <c r="AQ878" s="355"/>
      <c r="AR878" s="355"/>
      <c r="AS878" s="355"/>
      <c r="AT878" s="356"/>
      <c r="AU878" s="356"/>
      <c r="AV878" s="355"/>
      <c r="AW878" s="355"/>
      <c r="AX878" s="356"/>
      <c r="AY878" s="357"/>
      <c r="AZ878" s="357"/>
      <c r="BA878" s="357"/>
      <c r="BB878" s="358"/>
      <c r="BC878" s="357"/>
      <c r="BD878" s="357"/>
      <c r="BE878" s="358"/>
      <c r="BF878" s="357"/>
      <c r="BG878" s="357"/>
      <c r="BH878" s="357"/>
      <c r="BI878" s="357"/>
      <c r="BJ878" s="357"/>
      <c r="BK878" s="357"/>
      <c r="BL878" s="357"/>
      <c r="BM878" s="358"/>
      <c r="BN878" s="358"/>
      <c r="BO878" s="358"/>
      <c r="BP878" s="358"/>
      <c r="BQ878" s="358"/>
      <c r="BR878" s="358"/>
      <c r="BS878" s="358"/>
      <c r="BT878" s="358"/>
      <c r="BU878" s="358"/>
      <c r="BV878" s="358"/>
      <c r="BW878" s="358"/>
      <c r="BX878" s="355"/>
    </row>
    <row r="879" spans="1:76" ht="19.5" customHeight="1">
      <c r="A879" s="356"/>
      <c r="B879" s="356"/>
      <c r="C879" s="356"/>
      <c r="D879" s="356"/>
      <c r="E879" s="356"/>
      <c r="F879" s="355"/>
      <c r="G879" s="356"/>
      <c r="H879" s="356"/>
      <c r="I879" s="355"/>
      <c r="J879" s="356"/>
      <c r="K879" s="355"/>
      <c r="L879" s="356"/>
      <c r="M879" s="355"/>
      <c r="N879" s="356"/>
      <c r="O879" s="355"/>
      <c r="P879" s="356"/>
      <c r="Q879" s="355"/>
      <c r="R879" s="355"/>
      <c r="S879" s="355"/>
      <c r="T879" s="355"/>
      <c r="U879" s="355"/>
      <c r="V879" s="355"/>
      <c r="W879" s="355"/>
      <c r="X879" s="355"/>
      <c r="Y879" s="355"/>
      <c r="Z879" s="355"/>
      <c r="AA879" s="355"/>
      <c r="AB879" s="355"/>
      <c r="AC879" s="355"/>
      <c r="AD879" s="355"/>
      <c r="AE879" s="355"/>
      <c r="AF879" s="355"/>
      <c r="AG879" s="355"/>
      <c r="AH879" s="355"/>
      <c r="AI879" s="355"/>
      <c r="AJ879" s="355"/>
      <c r="AK879" s="355"/>
      <c r="AL879" s="355"/>
      <c r="AM879" s="355"/>
      <c r="AN879" s="355"/>
      <c r="AO879" s="355"/>
      <c r="AP879" s="355"/>
      <c r="AQ879" s="355"/>
      <c r="AR879" s="355"/>
      <c r="AS879" s="355"/>
      <c r="AT879" s="356"/>
      <c r="AU879" s="356"/>
      <c r="AV879" s="355"/>
      <c r="AW879" s="355"/>
      <c r="AX879" s="356"/>
      <c r="AY879" s="357"/>
      <c r="AZ879" s="357"/>
      <c r="BA879" s="357"/>
      <c r="BB879" s="358"/>
      <c r="BC879" s="357"/>
      <c r="BD879" s="357"/>
      <c r="BE879" s="358"/>
      <c r="BF879" s="357"/>
      <c r="BG879" s="357"/>
      <c r="BH879" s="357"/>
      <c r="BI879" s="357"/>
      <c r="BJ879" s="357"/>
      <c r="BK879" s="357"/>
      <c r="BL879" s="357"/>
      <c r="BM879" s="358"/>
      <c r="BN879" s="358"/>
      <c r="BO879" s="358"/>
      <c r="BP879" s="358"/>
      <c r="BQ879" s="358"/>
      <c r="BR879" s="358"/>
      <c r="BS879" s="358"/>
      <c r="BT879" s="358"/>
      <c r="BU879" s="358"/>
      <c r="BV879" s="358"/>
      <c r="BW879" s="358"/>
      <c r="BX879" s="355"/>
    </row>
    <row r="880" spans="1:76" ht="19.5" customHeight="1">
      <c r="A880" s="356"/>
      <c r="B880" s="356"/>
      <c r="C880" s="356"/>
      <c r="D880" s="356"/>
      <c r="E880" s="356"/>
      <c r="F880" s="355"/>
      <c r="G880" s="356"/>
      <c r="H880" s="356"/>
      <c r="I880" s="355"/>
      <c r="J880" s="356"/>
      <c r="K880" s="355"/>
      <c r="L880" s="356"/>
      <c r="M880" s="355"/>
      <c r="N880" s="356"/>
      <c r="O880" s="355"/>
      <c r="P880" s="356"/>
      <c r="Q880" s="355"/>
      <c r="R880" s="355"/>
      <c r="S880" s="355"/>
      <c r="T880" s="355"/>
      <c r="U880" s="355"/>
      <c r="V880" s="355"/>
      <c r="W880" s="355"/>
      <c r="X880" s="355"/>
      <c r="Y880" s="355"/>
      <c r="Z880" s="355"/>
      <c r="AA880" s="355"/>
      <c r="AB880" s="355"/>
      <c r="AC880" s="355"/>
      <c r="AD880" s="355"/>
      <c r="AE880" s="355"/>
      <c r="AF880" s="355"/>
      <c r="AG880" s="355"/>
      <c r="AH880" s="355"/>
      <c r="AI880" s="355"/>
      <c r="AJ880" s="355"/>
      <c r="AK880" s="355"/>
      <c r="AL880" s="355"/>
      <c r="AM880" s="355"/>
      <c r="AN880" s="355"/>
      <c r="AO880" s="355"/>
      <c r="AP880" s="355"/>
      <c r="AQ880" s="355"/>
      <c r="AR880" s="355"/>
      <c r="AS880" s="355"/>
      <c r="AT880" s="356"/>
      <c r="AU880" s="356"/>
      <c r="AV880" s="355"/>
      <c r="AW880" s="355"/>
      <c r="AX880" s="356"/>
      <c r="AY880" s="357"/>
      <c r="AZ880" s="357"/>
      <c r="BA880" s="357"/>
      <c r="BB880" s="358"/>
      <c r="BC880" s="357"/>
      <c r="BD880" s="357"/>
      <c r="BE880" s="358"/>
      <c r="BF880" s="357"/>
      <c r="BG880" s="357"/>
      <c r="BH880" s="357"/>
      <c r="BI880" s="357"/>
      <c r="BJ880" s="357"/>
      <c r="BK880" s="357"/>
      <c r="BL880" s="357"/>
      <c r="BM880" s="358"/>
      <c r="BN880" s="358"/>
      <c r="BO880" s="358"/>
      <c r="BP880" s="358"/>
      <c r="BQ880" s="358"/>
      <c r="BR880" s="358"/>
      <c r="BS880" s="358"/>
      <c r="BT880" s="358"/>
      <c r="BU880" s="358"/>
      <c r="BV880" s="358"/>
      <c r="BW880" s="358"/>
      <c r="BX880" s="355"/>
    </row>
    <row r="881" spans="1:76" ht="19.5" customHeight="1">
      <c r="A881" s="356"/>
      <c r="B881" s="356"/>
      <c r="C881" s="356"/>
      <c r="D881" s="356"/>
      <c r="E881" s="356"/>
      <c r="F881" s="355"/>
      <c r="G881" s="356"/>
      <c r="H881" s="356"/>
      <c r="I881" s="355"/>
      <c r="J881" s="356"/>
      <c r="K881" s="355"/>
      <c r="L881" s="356"/>
      <c r="M881" s="355"/>
      <c r="N881" s="356"/>
      <c r="O881" s="355"/>
      <c r="P881" s="356"/>
      <c r="Q881" s="355"/>
      <c r="R881" s="355"/>
      <c r="S881" s="355"/>
      <c r="T881" s="355"/>
      <c r="U881" s="355"/>
      <c r="V881" s="355"/>
      <c r="W881" s="355"/>
      <c r="X881" s="355"/>
      <c r="Y881" s="355"/>
      <c r="Z881" s="355"/>
      <c r="AA881" s="355"/>
      <c r="AB881" s="355"/>
      <c r="AC881" s="355"/>
      <c r="AD881" s="355"/>
      <c r="AE881" s="355"/>
      <c r="AF881" s="355"/>
      <c r="AG881" s="355"/>
      <c r="AH881" s="355"/>
      <c r="AI881" s="355"/>
      <c r="AJ881" s="355"/>
      <c r="AK881" s="355"/>
      <c r="AL881" s="355"/>
      <c r="AM881" s="355"/>
      <c r="AN881" s="355"/>
      <c r="AO881" s="355"/>
      <c r="AP881" s="355"/>
      <c r="AQ881" s="355"/>
      <c r="AR881" s="355"/>
      <c r="AS881" s="355"/>
      <c r="AT881" s="356"/>
      <c r="AU881" s="356"/>
      <c r="AV881" s="355"/>
      <c r="AW881" s="355"/>
      <c r="AX881" s="356"/>
      <c r="AY881" s="357"/>
      <c r="AZ881" s="357"/>
      <c r="BA881" s="357"/>
      <c r="BB881" s="358"/>
      <c r="BC881" s="357"/>
      <c r="BD881" s="357"/>
      <c r="BE881" s="358"/>
      <c r="BF881" s="357"/>
      <c r="BG881" s="357"/>
      <c r="BH881" s="357"/>
      <c r="BI881" s="357"/>
      <c r="BJ881" s="357"/>
      <c r="BK881" s="357"/>
      <c r="BL881" s="357"/>
      <c r="BM881" s="358"/>
      <c r="BN881" s="358"/>
      <c r="BO881" s="358"/>
      <c r="BP881" s="358"/>
      <c r="BQ881" s="358"/>
      <c r="BR881" s="358"/>
      <c r="BS881" s="358"/>
      <c r="BT881" s="358"/>
      <c r="BU881" s="358"/>
      <c r="BV881" s="358"/>
      <c r="BW881" s="358"/>
      <c r="BX881" s="355"/>
    </row>
    <row r="882" spans="1:76" ht="19.5" customHeight="1">
      <c r="A882" s="356"/>
      <c r="B882" s="356"/>
      <c r="C882" s="356"/>
      <c r="D882" s="356"/>
      <c r="E882" s="356"/>
      <c r="F882" s="355"/>
      <c r="G882" s="356"/>
      <c r="H882" s="356"/>
      <c r="I882" s="355"/>
      <c r="J882" s="356"/>
      <c r="K882" s="355"/>
      <c r="L882" s="356"/>
      <c r="M882" s="355"/>
      <c r="N882" s="356"/>
      <c r="O882" s="355"/>
      <c r="P882" s="356"/>
      <c r="Q882" s="355"/>
      <c r="R882" s="355"/>
      <c r="S882" s="355"/>
      <c r="T882" s="355"/>
      <c r="U882" s="355"/>
      <c r="V882" s="355"/>
      <c r="W882" s="355"/>
      <c r="X882" s="355"/>
      <c r="Y882" s="355"/>
      <c r="Z882" s="355"/>
      <c r="AA882" s="355"/>
      <c r="AB882" s="355"/>
      <c r="AC882" s="355"/>
      <c r="AD882" s="355"/>
      <c r="AE882" s="355"/>
      <c r="AF882" s="355"/>
      <c r="AG882" s="355"/>
      <c r="AH882" s="355"/>
      <c r="AI882" s="355"/>
      <c r="AJ882" s="355"/>
      <c r="AK882" s="355"/>
      <c r="AL882" s="355"/>
      <c r="AM882" s="355"/>
      <c r="AN882" s="355"/>
      <c r="AO882" s="355"/>
      <c r="AP882" s="355"/>
      <c r="AQ882" s="355"/>
      <c r="AR882" s="355"/>
      <c r="AS882" s="355"/>
      <c r="AT882" s="356"/>
      <c r="AU882" s="356"/>
      <c r="AV882" s="355"/>
      <c r="AW882" s="355"/>
      <c r="AX882" s="356"/>
      <c r="AY882" s="357"/>
      <c r="AZ882" s="357"/>
      <c r="BA882" s="357"/>
      <c r="BB882" s="358"/>
      <c r="BC882" s="357"/>
      <c r="BD882" s="357"/>
      <c r="BE882" s="358"/>
      <c r="BF882" s="357"/>
      <c r="BG882" s="357"/>
      <c r="BH882" s="357"/>
      <c r="BI882" s="357"/>
      <c r="BJ882" s="357"/>
      <c r="BK882" s="357"/>
      <c r="BL882" s="357"/>
      <c r="BM882" s="358"/>
      <c r="BN882" s="358"/>
      <c r="BO882" s="358"/>
      <c r="BP882" s="358"/>
      <c r="BQ882" s="358"/>
      <c r="BR882" s="358"/>
      <c r="BS882" s="358"/>
      <c r="BT882" s="358"/>
      <c r="BU882" s="358"/>
      <c r="BV882" s="358"/>
      <c r="BW882" s="358"/>
      <c r="BX882" s="355"/>
    </row>
    <row r="883" spans="1:76" ht="19.5" customHeight="1">
      <c r="A883" s="356"/>
      <c r="B883" s="356"/>
      <c r="C883" s="356"/>
      <c r="D883" s="356"/>
      <c r="E883" s="356"/>
      <c r="F883" s="355"/>
      <c r="G883" s="356"/>
      <c r="H883" s="356"/>
      <c r="I883" s="355"/>
      <c r="J883" s="356"/>
      <c r="K883" s="355"/>
      <c r="L883" s="356"/>
      <c r="M883" s="355"/>
      <c r="N883" s="356"/>
      <c r="O883" s="355"/>
      <c r="P883" s="356"/>
      <c r="Q883" s="355"/>
      <c r="R883" s="355"/>
      <c r="S883" s="355"/>
      <c r="T883" s="355"/>
      <c r="U883" s="355"/>
      <c r="V883" s="355"/>
      <c r="W883" s="355"/>
      <c r="X883" s="355"/>
      <c r="Y883" s="355"/>
      <c r="Z883" s="355"/>
      <c r="AA883" s="355"/>
      <c r="AB883" s="355"/>
      <c r="AC883" s="355"/>
      <c r="AD883" s="355"/>
      <c r="AE883" s="355"/>
      <c r="AF883" s="355"/>
      <c r="AG883" s="355"/>
      <c r="AH883" s="355"/>
      <c r="AI883" s="355"/>
      <c r="AJ883" s="355"/>
      <c r="AK883" s="355"/>
      <c r="AL883" s="355"/>
      <c r="AM883" s="355"/>
      <c r="AN883" s="355"/>
      <c r="AO883" s="355"/>
      <c r="AP883" s="355"/>
      <c r="AQ883" s="355"/>
      <c r="AR883" s="355"/>
      <c r="AS883" s="355"/>
      <c r="AT883" s="356"/>
      <c r="AU883" s="356"/>
      <c r="AV883" s="355"/>
      <c r="AW883" s="355"/>
      <c r="AX883" s="356"/>
      <c r="AY883" s="357"/>
      <c r="AZ883" s="357"/>
      <c r="BA883" s="357"/>
      <c r="BB883" s="358"/>
      <c r="BC883" s="357"/>
      <c r="BD883" s="357"/>
      <c r="BE883" s="358"/>
      <c r="BF883" s="357"/>
      <c r="BG883" s="357"/>
      <c r="BH883" s="357"/>
      <c r="BI883" s="357"/>
      <c r="BJ883" s="357"/>
      <c r="BK883" s="357"/>
      <c r="BL883" s="357"/>
      <c r="BM883" s="358"/>
      <c r="BN883" s="358"/>
      <c r="BO883" s="358"/>
      <c r="BP883" s="358"/>
      <c r="BQ883" s="358"/>
      <c r="BR883" s="358"/>
      <c r="BS883" s="358"/>
      <c r="BT883" s="358"/>
      <c r="BU883" s="358"/>
      <c r="BV883" s="358"/>
      <c r="BW883" s="358"/>
      <c r="BX883" s="355"/>
    </row>
    <row r="884" spans="1:76" ht="19.5" customHeight="1">
      <c r="A884" s="356"/>
      <c r="B884" s="356"/>
      <c r="C884" s="356"/>
      <c r="D884" s="356"/>
      <c r="E884" s="356"/>
      <c r="F884" s="355"/>
      <c r="G884" s="356"/>
      <c r="H884" s="356"/>
      <c r="I884" s="355"/>
      <c r="J884" s="356"/>
      <c r="K884" s="355"/>
      <c r="L884" s="356"/>
      <c r="M884" s="355"/>
      <c r="N884" s="356"/>
      <c r="O884" s="355"/>
      <c r="P884" s="356"/>
      <c r="Q884" s="355"/>
      <c r="R884" s="355"/>
      <c r="S884" s="355"/>
      <c r="T884" s="355"/>
      <c r="U884" s="355"/>
      <c r="V884" s="355"/>
      <c r="W884" s="355"/>
      <c r="X884" s="355"/>
      <c r="Y884" s="355"/>
      <c r="Z884" s="355"/>
      <c r="AA884" s="355"/>
      <c r="AB884" s="355"/>
      <c r="AC884" s="355"/>
      <c r="AD884" s="355"/>
      <c r="AE884" s="355"/>
      <c r="AF884" s="355"/>
      <c r="AG884" s="355"/>
      <c r="AH884" s="355"/>
      <c r="AI884" s="355"/>
      <c r="AJ884" s="355"/>
      <c r="AK884" s="355"/>
      <c r="AL884" s="355"/>
      <c r="AM884" s="355"/>
      <c r="AN884" s="355"/>
      <c r="AO884" s="355"/>
      <c r="AP884" s="355"/>
      <c r="AQ884" s="355"/>
      <c r="AR884" s="355"/>
      <c r="AS884" s="355"/>
      <c r="AT884" s="356"/>
      <c r="AU884" s="356"/>
      <c r="AV884" s="355"/>
      <c r="AW884" s="355"/>
      <c r="AX884" s="356"/>
      <c r="AY884" s="357"/>
      <c r="AZ884" s="357"/>
      <c r="BA884" s="357"/>
      <c r="BB884" s="358"/>
      <c r="BC884" s="357"/>
      <c r="BD884" s="357"/>
      <c r="BE884" s="358"/>
      <c r="BF884" s="357"/>
      <c r="BG884" s="357"/>
      <c r="BH884" s="357"/>
      <c r="BI884" s="357"/>
      <c r="BJ884" s="357"/>
      <c r="BK884" s="357"/>
      <c r="BL884" s="357"/>
      <c r="BM884" s="358"/>
      <c r="BN884" s="358"/>
      <c r="BO884" s="358"/>
      <c r="BP884" s="358"/>
      <c r="BQ884" s="358"/>
      <c r="BR884" s="358"/>
      <c r="BS884" s="358"/>
      <c r="BT884" s="358"/>
      <c r="BU884" s="358"/>
      <c r="BV884" s="358"/>
      <c r="BW884" s="358"/>
      <c r="BX884" s="355"/>
    </row>
    <row r="885" spans="1:76" ht="19.5" customHeight="1">
      <c r="A885" s="356"/>
      <c r="B885" s="356"/>
      <c r="C885" s="356"/>
      <c r="D885" s="356"/>
      <c r="E885" s="356"/>
      <c r="F885" s="355"/>
      <c r="G885" s="356"/>
      <c r="H885" s="356"/>
      <c r="I885" s="355"/>
      <c r="J885" s="356"/>
      <c r="K885" s="355"/>
      <c r="L885" s="356"/>
      <c r="M885" s="355"/>
      <c r="N885" s="356"/>
      <c r="O885" s="355"/>
      <c r="P885" s="356"/>
      <c r="Q885" s="355"/>
      <c r="R885" s="355"/>
      <c r="S885" s="355"/>
      <c r="T885" s="355"/>
      <c r="U885" s="355"/>
      <c r="V885" s="355"/>
      <c r="W885" s="355"/>
      <c r="X885" s="355"/>
      <c r="Y885" s="355"/>
      <c r="Z885" s="355"/>
      <c r="AA885" s="355"/>
      <c r="AB885" s="355"/>
      <c r="AC885" s="355"/>
      <c r="AD885" s="355"/>
      <c r="AE885" s="355"/>
      <c r="AF885" s="355"/>
      <c r="AG885" s="355"/>
      <c r="AH885" s="355"/>
      <c r="AI885" s="355"/>
      <c r="AJ885" s="355"/>
      <c r="AK885" s="355"/>
      <c r="AL885" s="355"/>
      <c r="AM885" s="355"/>
      <c r="AN885" s="355"/>
      <c r="AO885" s="355"/>
      <c r="AP885" s="355"/>
      <c r="AQ885" s="355"/>
      <c r="AR885" s="355"/>
      <c r="AS885" s="355"/>
      <c r="AT885" s="356"/>
      <c r="AU885" s="356"/>
      <c r="AV885" s="355"/>
      <c r="AW885" s="355"/>
      <c r="AX885" s="356"/>
      <c r="AY885" s="357"/>
      <c r="AZ885" s="357"/>
      <c r="BA885" s="357"/>
      <c r="BB885" s="358"/>
      <c r="BC885" s="357"/>
      <c r="BD885" s="357"/>
      <c r="BE885" s="358"/>
      <c r="BF885" s="357"/>
      <c r="BG885" s="357"/>
      <c r="BH885" s="357"/>
      <c r="BI885" s="357"/>
      <c r="BJ885" s="357"/>
      <c r="BK885" s="357"/>
      <c r="BL885" s="357"/>
      <c r="BM885" s="358"/>
      <c r="BN885" s="358"/>
      <c r="BO885" s="358"/>
      <c r="BP885" s="358"/>
      <c r="BQ885" s="358"/>
      <c r="BR885" s="358"/>
      <c r="BS885" s="358"/>
      <c r="BT885" s="358"/>
      <c r="BU885" s="358"/>
      <c r="BV885" s="358"/>
      <c r="BW885" s="358"/>
      <c r="BX885" s="355"/>
    </row>
    <row r="886" spans="1:76" ht="19.5" customHeight="1">
      <c r="A886" s="356"/>
      <c r="B886" s="356"/>
      <c r="C886" s="356"/>
      <c r="D886" s="356"/>
      <c r="E886" s="356"/>
      <c r="F886" s="355"/>
      <c r="G886" s="356"/>
      <c r="H886" s="356"/>
      <c r="I886" s="355"/>
      <c r="J886" s="356"/>
      <c r="K886" s="355"/>
      <c r="L886" s="356"/>
      <c r="M886" s="355"/>
      <c r="N886" s="356"/>
      <c r="O886" s="355"/>
      <c r="P886" s="356"/>
      <c r="Q886" s="355"/>
      <c r="R886" s="355"/>
      <c r="S886" s="355"/>
      <c r="T886" s="355"/>
      <c r="U886" s="355"/>
      <c r="V886" s="355"/>
      <c r="W886" s="355"/>
      <c r="X886" s="355"/>
      <c r="Y886" s="355"/>
      <c r="Z886" s="355"/>
      <c r="AA886" s="355"/>
      <c r="AB886" s="355"/>
      <c r="AC886" s="355"/>
      <c r="AD886" s="355"/>
      <c r="AE886" s="355"/>
      <c r="AF886" s="355"/>
      <c r="AG886" s="355"/>
      <c r="AH886" s="355"/>
      <c r="AI886" s="355"/>
      <c r="AJ886" s="355"/>
      <c r="AK886" s="355"/>
      <c r="AL886" s="355"/>
      <c r="AM886" s="355"/>
      <c r="AN886" s="355"/>
      <c r="AO886" s="355"/>
      <c r="AP886" s="355"/>
      <c r="AQ886" s="355"/>
      <c r="AR886" s="355"/>
      <c r="AS886" s="355"/>
      <c r="AT886" s="356"/>
      <c r="AU886" s="356"/>
      <c r="AV886" s="355"/>
      <c r="AW886" s="355"/>
      <c r="AX886" s="356"/>
      <c r="AY886" s="357"/>
      <c r="AZ886" s="357"/>
      <c r="BA886" s="357"/>
      <c r="BB886" s="358"/>
      <c r="BC886" s="357"/>
      <c r="BD886" s="357"/>
      <c r="BE886" s="358"/>
      <c r="BF886" s="357"/>
      <c r="BG886" s="357"/>
      <c r="BH886" s="357"/>
      <c r="BI886" s="357"/>
      <c r="BJ886" s="357"/>
      <c r="BK886" s="357"/>
      <c r="BL886" s="357"/>
      <c r="BM886" s="358"/>
      <c r="BN886" s="358"/>
      <c r="BO886" s="358"/>
      <c r="BP886" s="358"/>
      <c r="BQ886" s="358"/>
      <c r="BR886" s="358"/>
      <c r="BS886" s="358"/>
      <c r="BT886" s="358"/>
      <c r="BU886" s="358"/>
      <c r="BV886" s="358"/>
      <c r="BW886" s="358"/>
      <c r="BX886" s="355"/>
    </row>
    <row r="887" spans="1:76" ht="19.5" customHeight="1">
      <c r="A887" s="356"/>
      <c r="B887" s="356"/>
      <c r="C887" s="356"/>
      <c r="D887" s="356"/>
      <c r="E887" s="356"/>
      <c r="F887" s="355"/>
      <c r="G887" s="356"/>
      <c r="H887" s="356"/>
      <c r="I887" s="355"/>
      <c r="J887" s="356"/>
      <c r="K887" s="355"/>
      <c r="L887" s="356"/>
      <c r="M887" s="355"/>
      <c r="N887" s="356"/>
      <c r="O887" s="355"/>
      <c r="P887" s="356"/>
      <c r="Q887" s="355"/>
      <c r="R887" s="355"/>
      <c r="S887" s="355"/>
      <c r="T887" s="355"/>
      <c r="U887" s="355"/>
      <c r="V887" s="355"/>
      <c r="W887" s="355"/>
      <c r="X887" s="355"/>
      <c r="Y887" s="355"/>
      <c r="Z887" s="355"/>
      <c r="AA887" s="355"/>
      <c r="AB887" s="355"/>
      <c r="AC887" s="355"/>
      <c r="AD887" s="355"/>
      <c r="AE887" s="355"/>
      <c r="AF887" s="355"/>
      <c r="AG887" s="355"/>
      <c r="AH887" s="355"/>
      <c r="AI887" s="355"/>
      <c r="AJ887" s="355"/>
      <c r="AK887" s="355"/>
      <c r="AL887" s="355"/>
      <c r="AM887" s="355"/>
      <c r="AN887" s="355"/>
      <c r="AO887" s="355"/>
      <c r="AP887" s="355"/>
      <c r="AQ887" s="355"/>
      <c r="AR887" s="355"/>
      <c r="AS887" s="355"/>
      <c r="AT887" s="356"/>
      <c r="AU887" s="356"/>
      <c r="AV887" s="355"/>
      <c r="AW887" s="355"/>
      <c r="AX887" s="356"/>
      <c r="AY887" s="357"/>
      <c r="AZ887" s="357"/>
      <c r="BA887" s="357"/>
      <c r="BB887" s="358"/>
      <c r="BC887" s="357"/>
      <c r="BD887" s="357"/>
      <c r="BE887" s="358"/>
      <c r="BF887" s="357"/>
      <c r="BG887" s="357"/>
      <c r="BH887" s="357"/>
      <c r="BI887" s="357"/>
      <c r="BJ887" s="357"/>
      <c r="BK887" s="357"/>
      <c r="BL887" s="357"/>
      <c r="BM887" s="358"/>
      <c r="BN887" s="358"/>
      <c r="BO887" s="358"/>
      <c r="BP887" s="358"/>
      <c r="BQ887" s="358"/>
      <c r="BR887" s="358"/>
      <c r="BS887" s="358"/>
      <c r="BT887" s="358"/>
      <c r="BU887" s="358"/>
      <c r="BV887" s="358"/>
      <c r="BW887" s="358"/>
      <c r="BX887" s="355"/>
    </row>
    <row r="888" spans="1:76" ht="19.5" customHeight="1">
      <c r="A888" s="356"/>
      <c r="B888" s="356"/>
      <c r="C888" s="356"/>
      <c r="D888" s="356"/>
      <c r="E888" s="356"/>
      <c r="F888" s="355"/>
      <c r="G888" s="356"/>
      <c r="H888" s="356"/>
      <c r="I888" s="355"/>
      <c r="J888" s="356"/>
      <c r="K888" s="355"/>
      <c r="L888" s="356"/>
      <c r="M888" s="355"/>
      <c r="N888" s="356"/>
      <c r="O888" s="355"/>
      <c r="P888" s="356"/>
      <c r="Q888" s="355"/>
      <c r="R888" s="355"/>
      <c r="S888" s="355"/>
      <c r="T888" s="355"/>
      <c r="U888" s="355"/>
      <c r="V888" s="355"/>
      <c r="W888" s="355"/>
      <c r="X888" s="355"/>
      <c r="Y888" s="355"/>
      <c r="Z888" s="355"/>
      <c r="AA888" s="355"/>
      <c r="AB888" s="355"/>
      <c r="AC888" s="355"/>
      <c r="AD888" s="355"/>
      <c r="AE888" s="355"/>
      <c r="AF888" s="355"/>
      <c r="AG888" s="355"/>
      <c r="AH888" s="355"/>
      <c r="AI888" s="355"/>
      <c r="AJ888" s="355"/>
      <c r="AK888" s="355"/>
      <c r="AL888" s="355"/>
      <c r="AM888" s="355"/>
      <c r="AN888" s="355"/>
      <c r="AO888" s="355"/>
      <c r="AP888" s="355"/>
      <c r="AQ888" s="355"/>
      <c r="AR888" s="355"/>
      <c r="AS888" s="355"/>
      <c r="AT888" s="356"/>
      <c r="AU888" s="356"/>
      <c r="AV888" s="355"/>
      <c r="AW888" s="355"/>
      <c r="AX888" s="356"/>
      <c r="AY888" s="357"/>
      <c r="AZ888" s="357"/>
      <c r="BA888" s="357"/>
      <c r="BB888" s="358"/>
      <c r="BC888" s="357"/>
      <c r="BD888" s="357"/>
      <c r="BE888" s="358"/>
      <c r="BF888" s="357"/>
      <c r="BG888" s="357"/>
      <c r="BH888" s="357"/>
      <c r="BI888" s="357"/>
      <c r="BJ888" s="357"/>
      <c r="BK888" s="357"/>
      <c r="BL888" s="357"/>
      <c r="BM888" s="358"/>
      <c r="BN888" s="358"/>
      <c r="BO888" s="358"/>
      <c r="BP888" s="358"/>
      <c r="BQ888" s="358"/>
      <c r="BR888" s="358"/>
      <c r="BS888" s="358"/>
      <c r="BT888" s="358"/>
      <c r="BU888" s="358"/>
      <c r="BV888" s="358"/>
      <c r="BW888" s="358"/>
      <c r="BX888" s="355"/>
    </row>
    <row r="889" spans="1:76" ht="19.5" customHeight="1">
      <c r="A889" s="356"/>
      <c r="B889" s="356"/>
      <c r="C889" s="356"/>
      <c r="D889" s="356"/>
      <c r="E889" s="356"/>
      <c r="F889" s="355"/>
      <c r="G889" s="356"/>
      <c r="H889" s="356"/>
      <c r="I889" s="355"/>
      <c r="J889" s="356"/>
      <c r="K889" s="355"/>
      <c r="L889" s="356"/>
      <c r="M889" s="355"/>
      <c r="N889" s="356"/>
      <c r="O889" s="355"/>
      <c r="P889" s="356"/>
      <c r="Q889" s="355"/>
      <c r="R889" s="355"/>
      <c r="S889" s="355"/>
      <c r="T889" s="355"/>
      <c r="U889" s="355"/>
      <c r="V889" s="355"/>
      <c r="W889" s="355"/>
      <c r="X889" s="355"/>
      <c r="Y889" s="355"/>
      <c r="Z889" s="355"/>
      <c r="AA889" s="355"/>
      <c r="AB889" s="355"/>
      <c r="AC889" s="355"/>
      <c r="AD889" s="355"/>
      <c r="AE889" s="355"/>
      <c r="AF889" s="355"/>
      <c r="AG889" s="355"/>
      <c r="AH889" s="355"/>
      <c r="AI889" s="355"/>
      <c r="AJ889" s="355"/>
      <c r="AK889" s="355"/>
      <c r="AL889" s="355"/>
      <c r="AM889" s="355"/>
      <c r="AN889" s="355"/>
      <c r="AO889" s="355"/>
      <c r="AP889" s="355"/>
      <c r="AQ889" s="355"/>
      <c r="AR889" s="355"/>
      <c r="AS889" s="355"/>
      <c r="AT889" s="356"/>
      <c r="AU889" s="356"/>
      <c r="AV889" s="355"/>
      <c r="AW889" s="355"/>
      <c r="AX889" s="356"/>
      <c r="AY889" s="357"/>
      <c r="AZ889" s="357"/>
      <c r="BA889" s="357"/>
      <c r="BB889" s="358"/>
      <c r="BC889" s="357"/>
      <c r="BD889" s="357"/>
      <c r="BE889" s="358"/>
      <c r="BF889" s="357"/>
      <c r="BG889" s="357"/>
      <c r="BH889" s="357"/>
      <c r="BI889" s="357"/>
      <c r="BJ889" s="357"/>
      <c r="BK889" s="357"/>
      <c r="BL889" s="357"/>
      <c r="BM889" s="358"/>
      <c r="BN889" s="358"/>
      <c r="BO889" s="358"/>
      <c r="BP889" s="358"/>
      <c r="BQ889" s="358"/>
      <c r="BR889" s="358"/>
      <c r="BS889" s="358"/>
      <c r="BT889" s="358"/>
      <c r="BU889" s="358"/>
      <c r="BV889" s="358"/>
      <c r="BW889" s="358"/>
      <c r="BX889" s="355"/>
    </row>
    <row r="890" spans="1:76" ht="19.5" customHeight="1">
      <c r="A890" s="356"/>
      <c r="B890" s="356"/>
      <c r="C890" s="356"/>
      <c r="D890" s="356"/>
      <c r="E890" s="356"/>
      <c r="F890" s="355"/>
      <c r="G890" s="356"/>
      <c r="H890" s="356"/>
      <c r="I890" s="355"/>
      <c r="J890" s="356"/>
      <c r="K890" s="355"/>
      <c r="L890" s="356"/>
      <c r="M890" s="355"/>
      <c r="N890" s="356"/>
      <c r="O890" s="355"/>
      <c r="P890" s="356"/>
      <c r="Q890" s="355"/>
      <c r="R890" s="355"/>
      <c r="S890" s="355"/>
      <c r="T890" s="355"/>
      <c r="U890" s="355"/>
      <c r="V890" s="355"/>
      <c r="W890" s="355"/>
      <c r="X890" s="355"/>
      <c r="Y890" s="355"/>
      <c r="Z890" s="355"/>
      <c r="AA890" s="355"/>
      <c r="AB890" s="355"/>
      <c r="AC890" s="355"/>
      <c r="AD890" s="355"/>
      <c r="AE890" s="355"/>
      <c r="AF890" s="355"/>
      <c r="AG890" s="355"/>
      <c r="AH890" s="355"/>
      <c r="AI890" s="355"/>
      <c r="AJ890" s="355"/>
      <c r="AK890" s="355"/>
      <c r="AL890" s="355"/>
      <c r="AM890" s="355"/>
      <c r="AN890" s="355"/>
      <c r="AO890" s="355"/>
      <c r="AP890" s="355"/>
      <c r="AQ890" s="355"/>
      <c r="AR890" s="355"/>
      <c r="AS890" s="355"/>
      <c r="AT890" s="356"/>
      <c r="AU890" s="356"/>
      <c r="AV890" s="355"/>
      <c r="AW890" s="355"/>
      <c r="AX890" s="356"/>
      <c r="AY890" s="357"/>
      <c r="AZ890" s="357"/>
      <c r="BA890" s="357"/>
      <c r="BB890" s="358"/>
      <c r="BC890" s="357"/>
      <c r="BD890" s="357"/>
      <c r="BE890" s="358"/>
      <c r="BF890" s="357"/>
      <c r="BG890" s="357"/>
      <c r="BH890" s="357"/>
      <c r="BI890" s="357"/>
      <c r="BJ890" s="357"/>
      <c r="BK890" s="357"/>
      <c r="BL890" s="357"/>
      <c r="BM890" s="358"/>
      <c r="BN890" s="358"/>
      <c r="BO890" s="358"/>
      <c r="BP890" s="358"/>
      <c r="BQ890" s="358"/>
      <c r="BR890" s="358"/>
      <c r="BS890" s="358"/>
      <c r="BT890" s="358"/>
      <c r="BU890" s="358"/>
      <c r="BV890" s="358"/>
      <c r="BW890" s="358"/>
      <c r="BX890" s="355"/>
    </row>
    <row r="891" spans="1:76" ht="19.5" customHeight="1">
      <c r="A891" s="356"/>
      <c r="B891" s="356"/>
      <c r="C891" s="356"/>
      <c r="D891" s="356"/>
      <c r="E891" s="356"/>
      <c r="F891" s="355"/>
      <c r="G891" s="356"/>
      <c r="H891" s="356"/>
      <c r="I891" s="355"/>
      <c r="J891" s="356"/>
      <c r="K891" s="355"/>
      <c r="L891" s="356"/>
      <c r="M891" s="355"/>
      <c r="N891" s="356"/>
      <c r="O891" s="355"/>
      <c r="P891" s="356"/>
      <c r="Q891" s="355"/>
      <c r="R891" s="355"/>
      <c r="S891" s="355"/>
      <c r="T891" s="355"/>
      <c r="U891" s="355"/>
      <c r="V891" s="355"/>
      <c r="W891" s="355"/>
      <c r="X891" s="355"/>
      <c r="Y891" s="355"/>
      <c r="Z891" s="355"/>
      <c r="AA891" s="355"/>
      <c r="AB891" s="355"/>
      <c r="AC891" s="355"/>
      <c r="AD891" s="355"/>
      <c r="AE891" s="355"/>
      <c r="AF891" s="355"/>
      <c r="AG891" s="355"/>
      <c r="AH891" s="355"/>
      <c r="AI891" s="355"/>
      <c r="AJ891" s="355"/>
      <c r="AK891" s="355"/>
      <c r="AL891" s="355"/>
      <c r="AM891" s="355"/>
      <c r="AN891" s="355"/>
      <c r="AO891" s="355"/>
      <c r="AP891" s="355"/>
      <c r="AQ891" s="355"/>
      <c r="AR891" s="355"/>
      <c r="AS891" s="355"/>
      <c r="AT891" s="356"/>
      <c r="AU891" s="356"/>
      <c r="AV891" s="355"/>
      <c r="AW891" s="355"/>
      <c r="AX891" s="356"/>
      <c r="AY891" s="357"/>
      <c r="AZ891" s="357"/>
      <c r="BA891" s="357"/>
      <c r="BB891" s="358"/>
      <c r="BC891" s="357"/>
      <c r="BD891" s="357"/>
      <c r="BE891" s="358"/>
      <c r="BF891" s="357"/>
      <c r="BG891" s="357"/>
      <c r="BH891" s="357"/>
      <c r="BI891" s="357"/>
      <c r="BJ891" s="357"/>
      <c r="BK891" s="357"/>
      <c r="BL891" s="357"/>
      <c r="BM891" s="358"/>
      <c r="BN891" s="358"/>
      <c r="BO891" s="358"/>
      <c r="BP891" s="358"/>
      <c r="BQ891" s="358"/>
      <c r="BR891" s="358"/>
      <c r="BS891" s="358"/>
      <c r="BT891" s="358"/>
      <c r="BU891" s="358"/>
      <c r="BV891" s="358"/>
      <c r="BW891" s="358"/>
      <c r="BX891" s="355"/>
    </row>
    <row r="892" spans="1:76" ht="19.5" customHeight="1">
      <c r="A892" s="356"/>
      <c r="B892" s="356"/>
      <c r="C892" s="356"/>
      <c r="D892" s="356"/>
      <c r="E892" s="356"/>
      <c r="F892" s="355"/>
      <c r="G892" s="356"/>
      <c r="H892" s="356"/>
      <c r="I892" s="355"/>
      <c r="J892" s="356"/>
      <c r="K892" s="355"/>
      <c r="L892" s="356"/>
      <c r="M892" s="355"/>
      <c r="N892" s="356"/>
      <c r="O892" s="355"/>
      <c r="P892" s="356"/>
      <c r="Q892" s="355"/>
      <c r="R892" s="355"/>
      <c r="S892" s="355"/>
      <c r="T892" s="355"/>
      <c r="U892" s="355"/>
      <c r="V892" s="355"/>
      <c r="W892" s="355"/>
      <c r="X892" s="355"/>
      <c r="Y892" s="355"/>
      <c r="Z892" s="355"/>
      <c r="AA892" s="355"/>
      <c r="AB892" s="355"/>
      <c r="AC892" s="355"/>
      <c r="AD892" s="355"/>
      <c r="AE892" s="355"/>
      <c r="AF892" s="355"/>
      <c r="AG892" s="355"/>
      <c r="AH892" s="355"/>
      <c r="AI892" s="355"/>
      <c r="AJ892" s="355"/>
      <c r="AK892" s="355"/>
      <c r="AL892" s="355"/>
      <c r="AM892" s="355"/>
      <c r="AN892" s="355"/>
      <c r="AO892" s="355"/>
      <c r="AP892" s="355"/>
      <c r="AQ892" s="355"/>
      <c r="AR892" s="355"/>
      <c r="AS892" s="355"/>
      <c r="AT892" s="356"/>
      <c r="AU892" s="356"/>
      <c r="AV892" s="355"/>
      <c r="AW892" s="355"/>
      <c r="AX892" s="356"/>
      <c r="AY892" s="357"/>
      <c r="AZ892" s="357"/>
      <c r="BA892" s="357"/>
      <c r="BB892" s="358"/>
      <c r="BC892" s="357"/>
      <c r="BD892" s="357"/>
      <c r="BE892" s="358"/>
      <c r="BF892" s="357"/>
      <c r="BG892" s="357"/>
      <c r="BH892" s="357"/>
      <c r="BI892" s="357"/>
      <c r="BJ892" s="357"/>
      <c r="BK892" s="357"/>
      <c r="BL892" s="357"/>
      <c r="BM892" s="358"/>
      <c r="BN892" s="358"/>
      <c r="BO892" s="358"/>
      <c r="BP892" s="358"/>
      <c r="BQ892" s="358"/>
      <c r="BR892" s="358"/>
      <c r="BS892" s="358"/>
      <c r="BT892" s="358"/>
      <c r="BU892" s="358"/>
      <c r="BV892" s="358"/>
      <c r="BW892" s="358"/>
      <c r="BX892" s="355"/>
    </row>
    <row r="893" spans="1:76" ht="19.5" customHeight="1">
      <c r="A893" s="356"/>
      <c r="B893" s="356"/>
      <c r="C893" s="356"/>
      <c r="D893" s="356"/>
      <c r="E893" s="356"/>
      <c r="F893" s="355"/>
      <c r="G893" s="356"/>
      <c r="H893" s="356"/>
      <c r="I893" s="355"/>
      <c r="J893" s="356"/>
      <c r="K893" s="355"/>
      <c r="L893" s="356"/>
      <c r="M893" s="355"/>
      <c r="N893" s="356"/>
      <c r="O893" s="355"/>
      <c r="P893" s="356"/>
      <c r="Q893" s="355"/>
      <c r="R893" s="355"/>
      <c r="S893" s="355"/>
      <c r="T893" s="355"/>
      <c r="U893" s="355"/>
      <c r="V893" s="355"/>
      <c r="W893" s="355"/>
      <c r="X893" s="355"/>
      <c r="Y893" s="355"/>
      <c r="Z893" s="355"/>
      <c r="AA893" s="355"/>
      <c r="AB893" s="355"/>
      <c r="AC893" s="355"/>
      <c r="AD893" s="355"/>
      <c r="AE893" s="355"/>
      <c r="AF893" s="355"/>
      <c r="AG893" s="355"/>
      <c r="AH893" s="355"/>
      <c r="AI893" s="355"/>
      <c r="AJ893" s="355"/>
      <c r="AK893" s="355"/>
      <c r="AL893" s="355"/>
      <c r="AM893" s="355"/>
      <c r="AN893" s="355"/>
      <c r="AO893" s="355"/>
      <c r="AP893" s="355"/>
      <c r="AQ893" s="355"/>
      <c r="AR893" s="355"/>
      <c r="AS893" s="355"/>
      <c r="AT893" s="356"/>
      <c r="AU893" s="356"/>
      <c r="AV893" s="355"/>
      <c r="AW893" s="355"/>
      <c r="AX893" s="356"/>
      <c r="AY893" s="357"/>
      <c r="AZ893" s="357"/>
      <c r="BA893" s="357"/>
      <c r="BB893" s="358"/>
      <c r="BC893" s="357"/>
      <c r="BD893" s="357"/>
      <c r="BE893" s="358"/>
      <c r="BF893" s="357"/>
      <c r="BG893" s="357"/>
      <c r="BH893" s="357"/>
      <c r="BI893" s="357"/>
      <c r="BJ893" s="357"/>
      <c r="BK893" s="357"/>
      <c r="BL893" s="357"/>
      <c r="BM893" s="358"/>
      <c r="BN893" s="358"/>
      <c r="BO893" s="358"/>
      <c r="BP893" s="358"/>
      <c r="BQ893" s="358"/>
      <c r="BR893" s="358"/>
      <c r="BS893" s="358"/>
      <c r="BT893" s="358"/>
      <c r="BU893" s="358"/>
      <c r="BV893" s="358"/>
      <c r="BW893" s="358"/>
      <c r="BX893" s="355"/>
    </row>
    <row r="894" spans="1:76" ht="19.5" customHeight="1">
      <c r="A894" s="356"/>
      <c r="B894" s="356"/>
      <c r="C894" s="356"/>
      <c r="D894" s="356"/>
      <c r="E894" s="356"/>
      <c r="F894" s="355"/>
      <c r="G894" s="356"/>
      <c r="H894" s="356"/>
      <c r="I894" s="355"/>
      <c r="J894" s="356"/>
      <c r="K894" s="355"/>
      <c r="L894" s="356"/>
      <c r="M894" s="355"/>
      <c r="N894" s="356"/>
      <c r="O894" s="355"/>
      <c r="P894" s="356"/>
      <c r="Q894" s="355"/>
      <c r="R894" s="355"/>
      <c r="S894" s="355"/>
      <c r="T894" s="355"/>
      <c r="U894" s="355"/>
      <c r="V894" s="355"/>
      <c r="W894" s="355"/>
      <c r="X894" s="355"/>
      <c r="Y894" s="355"/>
      <c r="Z894" s="355"/>
      <c r="AA894" s="355"/>
      <c r="AB894" s="355"/>
      <c r="AC894" s="355"/>
      <c r="AD894" s="355"/>
      <c r="AE894" s="355"/>
      <c r="AF894" s="355"/>
      <c r="AG894" s="355"/>
      <c r="AH894" s="355"/>
      <c r="AI894" s="355"/>
      <c r="AJ894" s="355"/>
      <c r="AK894" s="355"/>
      <c r="AL894" s="355"/>
      <c r="AM894" s="355"/>
      <c r="AN894" s="355"/>
      <c r="AO894" s="355"/>
      <c r="AP894" s="355"/>
      <c r="AQ894" s="355"/>
      <c r="AR894" s="355"/>
      <c r="AS894" s="355"/>
      <c r="AT894" s="356"/>
      <c r="AU894" s="356"/>
      <c r="AV894" s="355"/>
      <c r="AW894" s="355"/>
      <c r="AX894" s="356"/>
      <c r="AY894" s="357"/>
      <c r="AZ894" s="357"/>
      <c r="BA894" s="357"/>
      <c r="BB894" s="358"/>
      <c r="BC894" s="357"/>
      <c r="BD894" s="357"/>
      <c r="BE894" s="358"/>
      <c r="BF894" s="357"/>
      <c r="BG894" s="357"/>
      <c r="BH894" s="357"/>
      <c r="BI894" s="357"/>
      <c r="BJ894" s="357"/>
      <c r="BK894" s="357"/>
      <c r="BL894" s="357"/>
      <c r="BM894" s="358"/>
      <c r="BN894" s="358"/>
      <c r="BO894" s="358"/>
      <c r="BP894" s="358"/>
      <c r="BQ894" s="358"/>
      <c r="BR894" s="358"/>
      <c r="BS894" s="358"/>
      <c r="BT894" s="358"/>
      <c r="BU894" s="358"/>
      <c r="BV894" s="358"/>
      <c r="BW894" s="358"/>
      <c r="BX894" s="355"/>
    </row>
    <row r="895" spans="1:76" ht="19.5" customHeight="1">
      <c r="A895" s="356"/>
      <c r="B895" s="356"/>
      <c r="C895" s="356"/>
      <c r="D895" s="356"/>
      <c r="E895" s="356"/>
      <c r="F895" s="355"/>
      <c r="G895" s="356"/>
      <c r="H895" s="356"/>
      <c r="I895" s="355"/>
      <c r="J895" s="356"/>
      <c r="K895" s="355"/>
      <c r="L895" s="356"/>
      <c r="M895" s="355"/>
      <c r="N895" s="356"/>
      <c r="O895" s="355"/>
      <c r="P895" s="356"/>
      <c r="Q895" s="355"/>
      <c r="R895" s="355"/>
      <c r="S895" s="355"/>
      <c r="T895" s="355"/>
      <c r="U895" s="355"/>
      <c r="V895" s="355"/>
      <c r="W895" s="355"/>
      <c r="X895" s="355"/>
      <c r="Y895" s="355"/>
      <c r="Z895" s="355"/>
      <c r="AA895" s="355"/>
      <c r="AB895" s="355"/>
      <c r="AC895" s="355"/>
      <c r="AD895" s="355"/>
      <c r="AE895" s="355"/>
      <c r="AF895" s="355"/>
      <c r="AG895" s="355"/>
      <c r="AH895" s="355"/>
      <c r="AI895" s="355"/>
      <c r="AJ895" s="355"/>
      <c r="AK895" s="355"/>
      <c r="AL895" s="355"/>
      <c r="AM895" s="355"/>
      <c r="AN895" s="355"/>
      <c r="AO895" s="355"/>
      <c r="AP895" s="355"/>
      <c r="AQ895" s="355"/>
      <c r="AR895" s="355"/>
      <c r="AS895" s="355"/>
      <c r="AT895" s="356"/>
      <c r="AU895" s="356"/>
      <c r="AV895" s="355"/>
      <c r="AW895" s="355"/>
      <c r="AX895" s="356"/>
      <c r="AY895" s="357"/>
      <c r="AZ895" s="357"/>
      <c r="BA895" s="357"/>
      <c r="BB895" s="358"/>
      <c r="BC895" s="357"/>
      <c r="BD895" s="357"/>
      <c r="BE895" s="358"/>
      <c r="BF895" s="357"/>
      <c r="BG895" s="357"/>
      <c r="BH895" s="357"/>
      <c r="BI895" s="357"/>
      <c r="BJ895" s="357"/>
      <c r="BK895" s="357"/>
      <c r="BL895" s="357"/>
      <c r="BM895" s="358"/>
      <c r="BN895" s="358"/>
      <c r="BO895" s="358"/>
      <c r="BP895" s="358"/>
      <c r="BQ895" s="358"/>
      <c r="BR895" s="358"/>
      <c r="BS895" s="358"/>
      <c r="BT895" s="358"/>
      <c r="BU895" s="358"/>
      <c r="BV895" s="358"/>
      <c r="BW895" s="358"/>
      <c r="BX895" s="355"/>
    </row>
    <row r="896" spans="1:76" ht="19.5" customHeight="1">
      <c r="A896" s="356"/>
      <c r="B896" s="356"/>
      <c r="C896" s="356"/>
      <c r="D896" s="356"/>
      <c r="E896" s="356"/>
      <c r="F896" s="355"/>
      <c r="G896" s="356"/>
      <c r="H896" s="356"/>
      <c r="I896" s="355"/>
      <c r="J896" s="356"/>
      <c r="K896" s="355"/>
      <c r="L896" s="356"/>
      <c r="M896" s="355"/>
      <c r="N896" s="356"/>
      <c r="O896" s="355"/>
      <c r="P896" s="356"/>
      <c r="Q896" s="355"/>
      <c r="R896" s="355"/>
      <c r="S896" s="355"/>
      <c r="T896" s="355"/>
      <c r="U896" s="355"/>
      <c r="V896" s="355"/>
      <c r="W896" s="355"/>
      <c r="X896" s="355"/>
      <c r="Y896" s="355"/>
      <c r="Z896" s="355"/>
      <c r="AA896" s="355"/>
      <c r="AB896" s="355"/>
      <c r="AC896" s="355"/>
      <c r="AD896" s="355"/>
      <c r="AE896" s="355"/>
      <c r="AF896" s="355"/>
      <c r="AG896" s="355"/>
      <c r="AH896" s="355"/>
      <c r="AI896" s="355"/>
      <c r="AJ896" s="355"/>
      <c r="AK896" s="355"/>
      <c r="AL896" s="355"/>
      <c r="AM896" s="355"/>
      <c r="AN896" s="355"/>
      <c r="AO896" s="355"/>
      <c r="AP896" s="355"/>
      <c r="AQ896" s="355"/>
      <c r="AR896" s="355"/>
      <c r="AS896" s="355"/>
      <c r="AT896" s="356"/>
      <c r="AU896" s="356"/>
      <c r="AV896" s="355"/>
      <c r="AW896" s="355"/>
      <c r="AX896" s="356"/>
      <c r="AY896" s="357"/>
      <c r="AZ896" s="357"/>
      <c r="BA896" s="357"/>
      <c r="BB896" s="358"/>
      <c r="BC896" s="357"/>
      <c r="BD896" s="357"/>
      <c r="BE896" s="358"/>
      <c r="BF896" s="357"/>
      <c r="BG896" s="357"/>
      <c r="BH896" s="357"/>
      <c r="BI896" s="357"/>
      <c r="BJ896" s="357"/>
      <c r="BK896" s="357"/>
      <c r="BL896" s="357"/>
      <c r="BM896" s="358"/>
      <c r="BN896" s="358"/>
      <c r="BO896" s="358"/>
      <c r="BP896" s="358"/>
      <c r="BQ896" s="358"/>
      <c r="BR896" s="358"/>
      <c r="BS896" s="358"/>
      <c r="BT896" s="358"/>
      <c r="BU896" s="358"/>
      <c r="BV896" s="358"/>
      <c r="BW896" s="358"/>
      <c r="BX896" s="355"/>
    </row>
    <row r="897" spans="1:76" ht="19.5" customHeight="1">
      <c r="A897" s="356"/>
      <c r="B897" s="356"/>
      <c r="C897" s="356"/>
      <c r="D897" s="356"/>
      <c r="E897" s="356"/>
      <c r="F897" s="355"/>
      <c r="G897" s="356"/>
      <c r="H897" s="356"/>
      <c r="I897" s="355"/>
      <c r="J897" s="356"/>
      <c r="K897" s="355"/>
      <c r="L897" s="356"/>
      <c r="M897" s="355"/>
      <c r="N897" s="356"/>
      <c r="O897" s="355"/>
      <c r="P897" s="356"/>
      <c r="Q897" s="355"/>
      <c r="R897" s="355"/>
      <c r="S897" s="355"/>
      <c r="T897" s="355"/>
      <c r="U897" s="355"/>
      <c r="V897" s="355"/>
      <c r="W897" s="355"/>
      <c r="X897" s="355"/>
      <c r="Y897" s="355"/>
      <c r="Z897" s="355"/>
      <c r="AA897" s="355"/>
      <c r="AB897" s="355"/>
      <c r="AC897" s="355"/>
      <c r="AD897" s="355"/>
      <c r="AE897" s="355"/>
      <c r="AF897" s="355"/>
      <c r="AG897" s="355"/>
      <c r="AH897" s="355"/>
      <c r="AI897" s="355"/>
      <c r="AJ897" s="355"/>
      <c r="AK897" s="355"/>
      <c r="AL897" s="355"/>
      <c r="AM897" s="355"/>
      <c r="AN897" s="355"/>
      <c r="AO897" s="355"/>
      <c r="AP897" s="355"/>
      <c r="AQ897" s="355"/>
      <c r="AR897" s="355"/>
      <c r="AS897" s="355"/>
      <c r="AT897" s="356"/>
      <c r="AU897" s="356"/>
      <c r="AV897" s="355"/>
      <c r="AW897" s="355"/>
      <c r="AX897" s="356"/>
      <c r="AY897" s="357"/>
      <c r="AZ897" s="357"/>
      <c r="BA897" s="357"/>
      <c r="BB897" s="358"/>
      <c r="BC897" s="357"/>
      <c r="BD897" s="357"/>
      <c r="BE897" s="358"/>
      <c r="BF897" s="357"/>
      <c r="BG897" s="357"/>
      <c r="BH897" s="357"/>
      <c r="BI897" s="357"/>
      <c r="BJ897" s="357"/>
      <c r="BK897" s="357"/>
      <c r="BL897" s="357"/>
      <c r="BM897" s="358"/>
      <c r="BN897" s="358"/>
      <c r="BO897" s="358"/>
      <c r="BP897" s="358"/>
      <c r="BQ897" s="358"/>
      <c r="BR897" s="358"/>
      <c r="BS897" s="358"/>
      <c r="BT897" s="358"/>
      <c r="BU897" s="358"/>
      <c r="BV897" s="358"/>
      <c r="BW897" s="358"/>
      <c r="BX897" s="355"/>
    </row>
    <row r="898" spans="1:76" ht="19.5" customHeight="1">
      <c r="A898" s="356"/>
      <c r="B898" s="356"/>
      <c r="C898" s="356"/>
      <c r="D898" s="356"/>
      <c r="E898" s="356"/>
      <c r="F898" s="355"/>
      <c r="G898" s="356"/>
      <c r="H898" s="356"/>
      <c r="I898" s="355"/>
      <c r="J898" s="356"/>
      <c r="K898" s="355"/>
      <c r="L898" s="356"/>
      <c r="M898" s="355"/>
      <c r="N898" s="356"/>
      <c r="O898" s="355"/>
      <c r="P898" s="356"/>
      <c r="Q898" s="355"/>
      <c r="R898" s="355"/>
      <c r="S898" s="355"/>
      <c r="T898" s="355"/>
      <c r="U898" s="355"/>
      <c r="V898" s="355"/>
      <c r="W898" s="355"/>
      <c r="X898" s="355"/>
      <c r="Y898" s="355"/>
      <c r="Z898" s="355"/>
      <c r="AA898" s="355"/>
      <c r="AB898" s="355"/>
      <c r="AC898" s="355"/>
      <c r="AD898" s="355"/>
      <c r="AE898" s="355"/>
      <c r="AF898" s="355"/>
      <c r="AG898" s="355"/>
      <c r="AH898" s="355"/>
      <c r="AI898" s="355"/>
      <c r="AJ898" s="355"/>
      <c r="AK898" s="355"/>
      <c r="AL898" s="355"/>
      <c r="AM898" s="355"/>
      <c r="AN898" s="355"/>
      <c r="AO898" s="355"/>
      <c r="AP898" s="355"/>
      <c r="AQ898" s="355"/>
      <c r="AR898" s="355"/>
      <c r="AS898" s="355"/>
      <c r="AT898" s="356"/>
      <c r="AU898" s="356"/>
      <c r="AV898" s="355"/>
      <c r="AW898" s="355"/>
      <c r="AX898" s="356"/>
      <c r="AY898" s="357"/>
      <c r="AZ898" s="357"/>
      <c r="BA898" s="357"/>
      <c r="BB898" s="358"/>
      <c r="BC898" s="357"/>
      <c r="BD898" s="357"/>
      <c r="BE898" s="358"/>
      <c r="BF898" s="357"/>
      <c r="BG898" s="357"/>
      <c r="BH898" s="357"/>
      <c r="BI898" s="357"/>
      <c r="BJ898" s="357"/>
      <c r="BK898" s="357"/>
      <c r="BL898" s="357"/>
      <c r="BM898" s="358"/>
      <c r="BN898" s="358"/>
      <c r="BO898" s="358"/>
      <c r="BP898" s="358"/>
      <c r="BQ898" s="358"/>
      <c r="BR898" s="358"/>
      <c r="BS898" s="358"/>
      <c r="BT898" s="358"/>
      <c r="BU898" s="358"/>
      <c r="BV898" s="358"/>
      <c r="BW898" s="358"/>
      <c r="BX898" s="355"/>
    </row>
    <row r="899" spans="1:76" ht="19.5" customHeight="1">
      <c r="A899" s="356"/>
      <c r="B899" s="356"/>
      <c r="C899" s="356"/>
      <c r="D899" s="356"/>
      <c r="E899" s="356"/>
      <c r="F899" s="355"/>
      <c r="G899" s="356"/>
      <c r="H899" s="356"/>
      <c r="I899" s="355"/>
      <c r="J899" s="356"/>
      <c r="K899" s="355"/>
      <c r="L899" s="356"/>
      <c r="M899" s="355"/>
      <c r="N899" s="356"/>
      <c r="O899" s="355"/>
      <c r="P899" s="356"/>
      <c r="Q899" s="355"/>
      <c r="R899" s="355"/>
      <c r="S899" s="355"/>
      <c r="T899" s="355"/>
      <c r="U899" s="355"/>
      <c r="V899" s="355"/>
      <c r="W899" s="355"/>
      <c r="X899" s="355"/>
      <c r="Y899" s="355"/>
      <c r="Z899" s="355"/>
      <c r="AA899" s="355"/>
      <c r="AB899" s="355"/>
      <c r="AC899" s="355"/>
      <c r="AD899" s="355"/>
      <c r="AE899" s="355"/>
      <c r="AF899" s="355"/>
      <c r="AG899" s="355"/>
      <c r="AH899" s="355"/>
      <c r="AI899" s="355"/>
      <c r="AJ899" s="355"/>
      <c r="AK899" s="355"/>
      <c r="AL899" s="355"/>
      <c r="AM899" s="355"/>
      <c r="AN899" s="355"/>
      <c r="AO899" s="355"/>
      <c r="AP899" s="355"/>
      <c r="AQ899" s="355"/>
      <c r="AR899" s="355"/>
      <c r="AS899" s="355"/>
      <c r="AT899" s="356"/>
      <c r="AU899" s="356"/>
      <c r="AV899" s="355"/>
      <c r="AW899" s="355"/>
      <c r="AX899" s="356"/>
      <c r="AY899" s="357"/>
      <c r="AZ899" s="357"/>
      <c r="BA899" s="357"/>
      <c r="BB899" s="358"/>
      <c r="BC899" s="357"/>
      <c r="BD899" s="357"/>
      <c r="BE899" s="358"/>
      <c r="BF899" s="357"/>
      <c r="BG899" s="357"/>
      <c r="BH899" s="357"/>
      <c r="BI899" s="357"/>
      <c r="BJ899" s="357"/>
      <c r="BK899" s="357"/>
      <c r="BL899" s="357"/>
      <c r="BM899" s="358"/>
      <c r="BN899" s="358"/>
      <c r="BO899" s="358"/>
      <c r="BP899" s="358"/>
      <c r="BQ899" s="358"/>
      <c r="BR899" s="358"/>
      <c r="BS899" s="358"/>
      <c r="BT899" s="358"/>
      <c r="BU899" s="358"/>
      <c r="BV899" s="358"/>
      <c r="BW899" s="358"/>
      <c r="BX899" s="355"/>
    </row>
    <row r="900" spans="1:76" ht="19.5" customHeight="1">
      <c r="A900" s="356"/>
      <c r="B900" s="356"/>
      <c r="C900" s="356"/>
      <c r="D900" s="356"/>
      <c r="E900" s="356"/>
      <c r="F900" s="355"/>
      <c r="G900" s="356"/>
      <c r="H900" s="356"/>
      <c r="I900" s="355"/>
      <c r="J900" s="356"/>
      <c r="K900" s="355"/>
      <c r="L900" s="356"/>
      <c r="M900" s="355"/>
      <c r="N900" s="356"/>
      <c r="O900" s="355"/>
      <c r="P900" s="356"/>
      <c r="Q900" s="355"/>
      <c r="R900" s="355"/>
      <c r="S900" s="355"/>
      <c r="T900" s="355"/>
      <c r="U900" s="355"/>
      <c r="V900" s="355"/>
      <c r="W900" s="355"/>
      <c r="X900" s="355"/>
      <c r="Y900" s="355"/>
      <c r="Z900" s="355"/>
      <c r="AA900" s="355"/>
      <c r="AB900" s="355"/>
      <c r="AC900" s="355"/>
      <c r="AD900" s="355"/>
      <c r="AE900" s="355"/>
      <c r="AF900" s="355"/>
      <c r="AG900" s="355"/>
      <c r="AH900" s="355"/>
      <c r="AI900" s="355"/>
      <c r="AJ900" s="355"/>
      <c r="AK900" s="355"/>
      <c r="AL900" s="355"/>
      <c r="AM900" s="355"/>
      <c r="AN900" s="355"/>
      <c r="AO900" s="355"/>
      <c r="AP900" s="355"/>
      <c r="AQ900" s="355"/>
      <c r="AR900" s="355"/>
      <c r="AS900" s="355"/>
      <c r="AT900" s="356"/>
      <c r="AU900" s="356"/>
      <c r="AV900" s="355"/>
      <c r="AW900" s="355"/>
      <c r="AX900" s="356"/>
      <c r="AY900" s="357"/>
      <c r="AZ900" s="357"/>
      <c r="BA900" s="357"/>
      <c r="BB900" s="358"/>
      <c r="BC900" s="357"/>
      <c r="BD900" s="357"/>
      <c r="BE900" s="358"/>
      <c r="BF900" s="357"/>
      <c r="BG900" s="357"/>
      <c r="BH900" s="357"/>
      <c r="BI900" s="357"/>
      <c r="BJ900" s="357"/>
      <c r="BK900" s="357"/>
      <c r="BL900" s="357"/>
      <c r="BM900" s="358"/>
      <c r="BN900" s="358"/>
      <c r="BO900" s="358"/>
      <c r="BP900" s="358"/>
      <c r="BQ900" s="358"/>
      <c r="BR900" s="358"/>
      <c r="BS900" s="358"/>
      <c r="BT900" s="358"/>
      <c r="BU900" s="358"/>
      <c r="BV900" s="358"/>
      <c r="BW900" s="358"/>
      <c r="BX900" s="355"/>
    </row>
    <row r="901" spans="1:76" ht="19.5" customHeight="1">
      <c r="A901" s="356"/>
      <c r="B901" s="356"/>
      <c r="C901" s="356"/>
      <c r="D901" s="356"/>
      <c r="E901" s="356"/>
      <c r="F901" s="355"/>
      <c r="G901" s="356"/>
      <c r="H901" s="356"/>
      <c r="I901" s="355"/>
      <c r="J901" s="356"/>
      <c r="K901" s="355"/>
      <c r="L901" s="356"/>
      <c r="M901" s="355"/>
      <c r="N901" s="356"/>
      <c r="O901" s="355"/>
      <c r="P901" s="356"/>
      <c r="Q901" s="355"/>
      <c r="R901" s="355"/>
      <c r="S901" s="355"/>
      <c r="T901" s="355"/>
      <c r="U901" s="355"/>
      <c r="V901" s="355"/>
      <c r="W901" s="355"/>
      <c r="X901" s="355"/>
      <c r="Y901" s="355"/>
      <c r="Z901" s="355"/>
      <c r="AA901" s="355"/>
      <c r="AB901" s="355"/>
      <c r="AC901" s="355"/>
      <c r="AD901" s="355"/>
      <c r="AE901" s="355"/>
      <c r="AF901" s="355"/>
      <c r="AG901" s="355"/>
      <c r="AH901" s="355"/>
      <c r="AI901" s="355"/>
      <c r="AJ901" s="355"/>
      <c r="AK901" s="355"/>
      <c r="AL901" s="355"/>
      <c r="AM901" s="355"/>
      <c r="AN901" s="355"/>
      <c r="AO901" s="355"/>
      <c r="AP901" s="355"/>
      <c r="AQ901" s="355"/>
      <c r="AR901" s="355"/>
      <c r="AS901" s="355"/>
      <c r="AT901" s="356"/>
      <c r="AU901" s="356"/>
      <c r="AV901" s="355"/>
      <c r="AW901" s="355"/>
      <c r="AX901" s="356"/>
      <c r="AY901" s="357"/>
      <c r="AZ901" s="357"/>
      <c r="BA901" s="357"/>
      <c r="BB901" s="358"/>
      <c r="BC901" s="357"/>
      <c r="BD901" s="357"/>
      <c r="BE901" s="358"/>
      <c r="BF901" s="357"/>
      <c r="BG901" s="357"/>
      <c r="BH901" s="357"/>
      <c r="BI901" s="357"/>
      <c r="BJ901" s="357"/>
      <c r="BK901" s="357"/>
      <c r="BL901" s="357"/>
      <c r="BM901" s="358"/>
      <c r="BN901" s="358"/>
      <c r="BO901" s="358"/>
      <c r="BP901" s="358"/>
      <c r="BQ901" s="358"/>
      <c r="BR901" s="358"/>
      <c r="BS901" s="358"/>
      <c r="BT901" s="358"/>
      <c r="BU901" s="358"/>
      <c r="BV901" s="358"/>
      <c r="BW901" s="358"/>
      <c r="BX901" s="355"/>
    </row>
    <row r="902" spans="1:76" ht="19.5" customHeight="1">
      <c r="A902" s="356"/>
      <c r="B902" s="356"/>
      <c r="C902" s="356"/>
      <c r="D902" s="356"/>
      <c r="E902" s="356"/>
      <c r="F902" s="355"/>
      <c r="G902" s="356"/>
      <c r="H902" s="356"/>
      <c r="I902" s="355"/>
      <c r="J902" s="356"/>
      <c r="K902" s="355"/>
      <c r="L902" s="356"/>
      <c r="M902" s="355"/>
      <c r="N902" s="356"/>
      <c r="O902" s="355"/>
      <c r="P902" s="356"/>
      <c r="Q902" s="355"/>
      <c r="R902" s="355"/>
      <c r="S902" s="355"/>
      <c r="T902" s="355"/>
      <c r="U902" s="355"/>
      <c r="V902" s="355"/>
      <c r="W902" s="355"/>
      <c r="X902" s="355"/>
      <c r="Y902" s="355"/>
      <c r="Z902" s="355"/>
      <c r="AA902" s="355"/>
      <c r="AB902" s="355"/>
      <c r="AC902" s="355"/>
      <c r="AD902" s="355"/>
      <c r="AE902" s="355"/>
      <c r="AF902" s="355"/>
      <c r="AG902" s="355"/>
      <c r="AH902" s="355"/>
      <c r="AI902" s="355"/>
      <c r="AJ902" s="355"/>
      <c r="AK902" s="355"/>
      <c r="AL902" s="355"/>
      <c r="AM902" s="355"/>
      <c r="AN902" s="355"/>
      <c r="AO902" s="355"/>
      <c r="AP902" s="355"/>
      <c r="AQ902" s="355"/>
      <c r="AR902" s="355"/>
      <c r="AS902" s="355"/>
      <c r="AT902" s="356"/>
      <c r="AU902" s="356"/>
      <c r="AV902" s="355"/>
      <c r="AW902" s="355"/>
      <c r="AX902" s="356"/>
      <c r="AY902" s="357"/>
      <c r="AZ902" s="357"/>
      <c r="BA902" s="357"/>
      <c r="BB902" s="358"/>
      <c r="BC902" s="357"/>
      <c r="BD902" s="357"/>
      <c r="BE902" s="358"/>
      <c r="BF902" s="357"/>
      <c r="BG902" s="357"/>
      <c r="BH902" s="357"/>
      <c r="BI902" s="357"/>
      <c r="BJ902" s="357"/>
      <c r="BK902" s="357"/>
      <c r="BL902" s="357"/>
      <c r="BM902" s="358"/>
      <c r="BN902" s="358"/>
      <c r="BO902" s="358"/>
      <c r="BP902" s="358"/>
      <c r="BQ902" s="358"/>
      <c r="BR902" s="358"/>
      <c r="BS902" s="358"/>
      <c r="BT902" s="358"/>
      <c r="BU902" s="358"/>
      <c r="BV902" s="358"/>
      <c r="BW902" s="358"/>
      <c r="BX902" s="355"/>
    </row>
    <row r="903" spans="1:76" ht="19.5" customHeight="1">
      <c r="A903" s="356"/>
      <c r="B903" s="356"/>
      <c r="C903" s="356"/>
      <c r="D903" s="356"/>
      <c r="E903" s="356"/>
      <c r="F903" s="355"/>
      <c r="G903" s="356"/>
      <c r="H903" s="356"/>
      <c r="I903" s="355"/>
      <c r="J903" s="356"/>
      <c r="K903" s="355"/>
      <c r="L903" s="356"/>
      <c r="M903" s="355"/>
      <c r="N903" s="356"/>
      <c r="O903" s="355"/>
      <c r="P903" s="356"/>
      <c r="Q903" s="355"/>
      <c r="R903" s="355"/>
      <c r="S903" s="355"/>
      <c r="T903" s="355"/>
      <c r="U903" s="355"/>
      <c r="V903" s="355"/>
      <c r="W903" s="355"/>
      <c r="X903" s="355"/>
      <c r="Y903" s="355"/>
      <c r="Z903" s="355"/>
      <c r="AA903" s="355"/>
      <c r="AB903" s="355"/>
      <c r="AC903" s="355"/>
      <c r="AD903" s="355"/>
      <c r="AE903" s="355"/>
      <c r="AF903" s="355"/>
      <c r="AG903" s="355"/>
      <c r="AH903" s="355"/>
      <c r="AI903" s="355"/>
      <c r="AJ903" s="355"/>
      <c r="AK903" s="355"/>
      <c r="AL903" s="355"/>
      <c r="AM903" s="355"/>
      <c r="AN903" s="355"/>
      <c r="AO903" s="355"/>
      <c r="AP903" s="355"/>
      <c r="AQ903" s="355"/>
      <c r="AR903" s="355"/>
      <c r="AS903" s="355"/>
      <c r="AT903" s="356"/>
      <c r="AU903" s="356"/>
      <c r="AV903" s="355"/>
      <c r="AW903" s="355"/>
      <c r="AX903" s="356"/>
      <c r="AY903" s="357"/>
      <c r="AZ903" s="357"/>
      <c r="BA903" s="357"/>
      <c r="BB903" s="358"/>
      <c r="BC903" s="357"/>
      <c r="BD903" s="357"/>
      <c r="BE903" s="358"/>
      <c r="BF903" s="357"/>
      <c r="BG903" s="357"/>
      <c r="BH903" s="357"/>
      <c r="BI903" s="357"/>
      <c r="BJ903" s="357"/>
      <c r="BK903" s="357"/>
      <c r="BL903" s="357"/>
      <c r="BM903" s="358"/>
      <c r="BN903" s="358"/>
      <c r="BO903" s="358"/>
      <c r="BP903" s="358"/>
      <c r="BQ903" s="358"/>
      <c r="BR903" s="358"/>
      <c r="BS903" s="358"/>
      <c r="BT903" s="358"/>
      <c r="BU903" s="358"/>
      <c r="BV903" s="358"/>
      <c r="BW903" s="358"/>
      <c r="BX903" s="355"/>
    </row>
    <row r="904" spans="1:76" ht="19.5" customHeight="1">
      <c r="A904" s="356"/>
      <c r="B904" s="356"/>
      <c r="C904" s="356"/>
      <c r="D904" s="356"/>
      <c r="E904" s="356"/>
      <c r="F904" s="355"/>
      <c r="G904" s="356"/>
      <c r="H904" s="356"/>
      <c r="I904" s="355"/>
      <c r="J904" s="356"/>
      <c r="K904" s="355"/>
      <c r="L904" s="356"/>
      <c r="M904" s="355"/>
      <c r="N904" s="356"/>
      <c r="O904" s="355"/>
      <c r="P904" s="356"/>
      <c r="Q904" s="355"/>
      <c r="R904" s="355"/>
      <c r="S904" s="355"/>
      <c r="T904" s="355"/>
      <c r="U904" s="355"/>
      <c r="V904" s="355"/>
      <c r="W904" s="355"/>
      <c r="X904" s="355"/>
      <c r="Y904" s="355"/>
      <c r="Z904" s="355"/>
      <c r="AA904" s="355"/>
      <c r="AB904" s="355"/>
      <c r="AC904" s="355"/>
      <c r="AD904" s="355"/>
      <c r="AE904" s="355"/>
      <c r="AF904" s="355"/>
      <c r="AG904" s="355"/>
      <c r="AH904" s="355"/>
      <c r="AI904" s="355"/>
      <c r="AJ904" s="355"/>
      <c r="AK904" s="355"/>
      <c r="AL904" s="355"/>
      <c r="AM904" s="355"/>
      <c r="AN904" s="355"/>
      <c r="AO904" s="355"/>
      <c r="AP904" s="355"/>
      <c r="AQ904" s="355"/>
      <c r="AR904" s="355"/>
      <c r="AS904" s="355"/>
      <c r="AT904" s="356"/>
      <c r="AU904" s="356"/>
      <c r="AV904" s="355"/>
      <c r="AW904" s="355"/>
      <c r="AX904" s="356"/>
      <c r="AY904" s="357"/>
      <c r="AZ904" s="357"/>
      <c r="BA904" s="357"/>
      <c r="BB904" s="358"/>
      <c r="BC904" s="357"/>
      <c r="BD904" s="357"/>
      <c r="BE904" s="358"/>
      <c r="BF904" s="357"/>
      <c r="BG904" s="357"/>
      <c r="BH904" s="357"/>
      <c r="BI904" s="357"/>
      <c r="BJ904" s="357"/>
      <c r="BK904" s="357"/>
      <c r="BL904" s="357"/>
      <c r="BM904" s="358"/>
      <c r="BN904" s="358"/>
      <c r="BO904" s="358"/>
      <c r="BP904" s="358"/>
      <c r="BQ904" s="358"/>
      <c r="BR904" s="358"/>
      <c r="BS904" s="358"/>
      <c r="BT904" s="358"/>
      <c r="BU904" s="358"/>
      <c r="BV904" s="358"/>
      <c r="BW904" s="358"/>
      <c r="BX904" s="355"/>
    </row>
    <row r="905" spans="1:76" ht="19.5" customHeight="1">
      <c r="A905" s="356"/>
      <c r="B905" s="356"/>
      <c r="C905" s="356"/>
      <c r="D905" s="356"/>
      <c r="E905" s="356"/>
      <c r="F905" s="355"/>
      <c r="G905" s="356"/>
      <c r="H905" s="356"/>
      <c r="I905" s="355"/>
      <c r="J905" s="356"/>
      <c r="K905" s="355"/>
      <c r="L905" s="356"/>
      <c r="M905" s="355"/>
      <c r="N905" s="356"/>
      <c r="O905" s="355"/>
      <c r="P905" s="356"/>
      <c r="Q905" s="355"/>
      <c r="R905" s="355"/>
      <c r="S905" s="355"/>
      <c r="T905" s="355"/>
      <c r="U905" s="355"/>
      <c r="V905" s="355"/>
      <c r="W905" s="355"/>
      <c r="X905" s="355"/>
      <c r="Y905" s="355"/>
      <c r="Z905" s="355"/>
      <c r="AA905" s="355"/>
      <c r="AB905" s="355"/>
      <c r="AC905" s="355"/>
      <c r="AD905" s="355"/>
      <c r="AE905" s="355"/>
      <c r="AF905" s="355"/>
      <c r="AG905" s="355"/>
      <c r="AH905" s="355"/>
      <c r="AI905" s="355"/>
      <c r="AJ905" s="355"/>
      <c r="AK905" s="355"/>
      <c r="AL905" s="355"/>
      <c r="AM905" s="355"/>
      <c r="AN905" s="355"/>
      <c r="AO905" s="355"/>
      <c r="AP905" s="355"/>
      <c r="AQ905" s="355"/>
      <c r="AR905" s="355"/>
      <c r="AS905" s="355"/>
      <c r="AT905" s="356"/>
      <c r="AU905" s="356"/>
      <c r="AV905" s="355"/>
      <c r="AW905" s="355"/>
      <c r="AX905" s="356"/>
      <c r="AY905" s="357"/>
      <c r="AZ905" s="357"/>
      <c r="BA905" s="357"/>
      <c r="BB905" s="358"/>
      <c r="BC905" s="357"/>
      <c r="BD905" s="357"/>
      <c r="BE905" s="358"/>
      <c r="BF905" s="357"/>
      <c r="BG905" s="357"/>
      <c r="BH905" s="357"/>
      <c r="BI905" s="357"/>
      <c r="BJ905" s="357"/>
      <c r="BK905" s="357"/>
      <c r="BL905" s="357"/>
      <c r="BM905" s="358"/>
      <c r="BN905" s="358"/>
      <c r="BO905" s="358"/>
      <c r="BP905" s="358"/>
      <c r="BQ905" s="358"/>
      <c r="BR905" s="358"/>
      <c r="BS905" s="358"/>
      <c r="BT905" s="358"/>
      <c r="BU905" s="358"/>
      <c r="BV905" s="358"/>
      <c r="BW905" s="358"/>
      <c r="BX905" s="355"/>
    </row>
    <row r="906" spans="1:76" ht="19.5" customHeight="1">
      <c r="A906" s="356"/>
      <c r="B906" s="356"/>
      <c r="C906" s="356"/>
      <c r="D906" s="356"/>
      <c r="E906" s="356"/>
      <c r="F906" s="355"/>
      <c r="G906" s="356"/>
      <c r="H906" s="356"/>
      <c r="I906" s="355"/>
      <c r="J906" s="356"/>
      <c r="K906" s="355"/>
      <c r="L906" s="356"/>
      <c r="M906" s="355"/>
      <c r="N906" s="356"/>
      <c r="O906" s="355"/>
      <c r="P906" s="356"/>
      <c r="Q906" s="355"/>
      <c r="R906" s="355"/>
      <c r="S906" s="355"/>
      <c r="T906" s="355"/>
      <c r="U906" s="355"/>
      <c r="V906" s="355"/>
      <c r="W906" s="355"/>
      <c r="X906" s="355"/>
      <c r="Y906" s="355"/>
      <c r="Z906" s="355"/>
      <c r="AA906" s="355"/>
      <c r="AB906" s="355"/>
      <c r="AC906" s="355"/>
      <c r="AD906" s="355"/>
      <c r="AE906" s="355"/>
      <c r="AF906" s="355"/>
      <c r="AG906" s="355"/>
      <c r="AH906" s="355"/>
      <c r="AI906" s="355"/>
      <c r="AJ906" s="355"/>
      <c r="AK906" s="355"/>
      <c r="AL906" s="355"/>
      <c r="AM906" s="355"/>
      <c r="AN906" s="355"/>
      <c r="AO906" s="355"/>
      <c r="AP906" s="355"/>
      <c r="AQ906" s="355"/>
      <c r="AR906" s="355"/>
      <c r="AS906" s="355"/>
      <c r="AT906" s="356"/>
      <c r="AU906" s="356"/>
      <c r="AV906" s="355"/>
      <c r="AW906" s="355"/>
      <c r="AX906" s="356"/>
      <c r="AY906" s="357"/>
      <c r="AZ906" s="357"/>
      <c r="BA906" s="357"/>
      <c r="BB906" s="358"/>
      <c r="BC906" s="357"/>
      <c r="BD906" s="357"/>
      <c r="BE906" s="358"/>
      <c r="BF906" s="357"/>
      <c r="BG906" s="357"/>
      <c r="BH906" s="357"/>
      <c r="BI906" s="357"/>
      <c r="BJ906" s="357"/>
      <c r="BK906" s="357"/>
      <c r="BL906" s="357"/>
      <c r="BM906" s="358"/>
      <c r="BN906" s="358"/>
      <c r="BO906" s="358"/>
      <c r="BP906" s="358"/>
      <c r="BQ906" s="358"/>
      <c r="BR906" s="358"/>
      <c r="BS906" s="358"/>
      <c r="BT906" s="358"/>
      <c r="BU906" s="358"/>
      <c r="BV906" s="358"/>
      <c r="BW906" s="358"/>
      <c r="BX906" s="355"/>
    </row>
    <row r="907" spans="1:76" ht="19.5" customHeight="1">
      <c r="A907" s="356"/>
      <c r="B907" s="356"/>
      <c r="C907" s="356"/>
      <c r="D907" s="356"/>
      <c r="E907" s="356"/>
      <c r="F907" s="355"/>
      <c r="G907" s="356"/>
      <c r="H907" s="356"/>
      <c r="I907" s="355"/>
      <c r="J907" s="356"/>
      <c r="K907" s="355"/>
      <c r="L907" s="356"/>
      <c r="M907" s="355"/>
      <c r="N907" s="356"/>
      <c r="O907" s="355"/>
      <c r="P907" s="356"/>
      <c r="Q907" s="355"/>
      <c r="R907" s="355"/>
      <c r="S907" s="355"/>
      <c r="T907" s="355"/>
      <c r="U907" s="355"/>
      <c r="V907" s="355"/>
      <c r="W907" s="355"/>
      <c r="X907" s="355"/>
      <c r="Y907" s="355"/>
      <c r="Z907" s="355"/>
      <c r="AA907" s="355"/>
      <c r="AB907" s="355"/>
      <c r="AC907" s="355"/>
      <c r="AD907" s="355"/>
      <c r="AE907" s="355"/>
      <c r="AF907" s="355"/>
      <c r="AG907" s="355"/>
      <c r="AH907" s="355"/>
      <c r="AI907" s="355"/>
      <c r="AJ907" s="355"/>
      <c r="AK907" s="355"/>
      <c r="AL907" s="355"/>
      <c r="AM907" s="355"/>
      <c r="AN907" s="355"/>
      <c r="AO907" s="355"/>
      <c r="AP907" s="355"/>
      <c r="AQ907" s="355"/>
      <c r="AR907" s="355"/>
      <c r="AS907" s="355"/>
      <c r="AT907" s="356"/>
      <c r="AU907" s="356"/>
      <c r="AV907" s="355"/>
      <c r="AW907" s="355"/>
      <c r="AX907" s="356"/>
      <c r="AY907" s="357"/>
      <c r="AZ907" s="357"/>
      <c r="BA907" s="357"/>
      <c r="BB907" s="358"/>
      <c r="BC907" s="357"/>
      <c r="BD907" s="357"/>
      <c r="BE907" s="358"/>
      <c r="BF907" s="357"/>
      <c r="BG907" s="357"/>
      <c r="BH907" s="357"/>
      <c r="BI907" s="357"/>
      <c r="BJ907" s="357"/>
      <c r="BK907" s="357"/>
      <c r="BL907" s="357"/>
      <c r="BM907" s="358"/>
      <c r="BN907" s="358"/>
      <c r="BO907" s="358"/>
      <c r="BP907" s="358"/>
      <c r="BQ907" s="358"/>
      <c r="BR907" s="358"/>
      <c r="BS907" s="358"/>
      <c r="BT907" s="358"/>
      <c r="BU907" s="358"/>
      <c r="BV907" s="358"/>
      <c r="BW907" s="358"/>
      <c r="BX907" s="355"/>
    </row>
    <row r="908" spans="1:76" ht="19.5" customHeight="1">
      <c r="A908" s="356"/>
      <c r="B908" s="356"/>
      <c r="C908" s="356"/>
      <c r="D908" s="356"/>
      <c r="E908" s="356"/>
      <c r="F908" s="355"/>
      <c r="G908" s="356"/>
      <c r="H908" s="356"/>
      <c r="I908" s="355"/>
      <c r="J908" s="356"/>
      <c r="K908" s="355"/>
      <c r="L908" s="356"/>
      <c r="M908" s="355"/>
      <c r="N908" s="356"/>
      <c r="O908" s="355"/>
      <c r="P908" s="356"/>
      <c r="Q908" s="355"/>
      <c r="R908" s="355"/>
      <c r="S908" s="355"/>
      <c r="T908" s="355"/>
      <c r="U908" s="355"/>
      <c r="V908" s="355"/>
      <c r="W908" s="355"/>
      <c r="X908" s="355"/>
      <c r="Y908" s="355"/>
      <c r="Z908" s="355"/>
      <c r="AA908" s="355"/>
      <c r="AB908" s="355"/>
      <c r="AC908" s="355"/>
      <c r="AD908" s="355"/>
      <c r="AE908" s="355"/>
      <c r="AF908" s="355"/>
      <c r="AG908" s="355"/>
      <c r="AH908" s="355"/>
      <c r="AI908" s="355"/>
      <c r="AJ908" s="355"/>
      <c r="AK908" s="355"/>
      <c r="AL908" s="355"/>
      <c r="AM908" s="355"/>
      <c r="AN908" s="355"/>
      <c r="AO908" s="355"/>
      <c r="AP908" s="355"/>
      <c r="AQ908" s="355"/>
      <c r="AR908" s="355"/>
      <c r="AS908" s="355"/>
      <c r="AT908" s="356"/>
      <c r="AU908" s="356"/>
      <c r="AV908" s="355"/>
      <c r="AW908" s="355"/>
      <c r="AX908" s="356"/>
      <c r="AY908" s="357"/>
      <c r="AZ908" s="357"/>
      <c r="BA908" s="357"/>
      <c r="BB908" s="358"/>
      <c r="BC908" s="357"/>
      <c r="BD908" s="357"/>
      <c r="BE908" s="358"/>
      <c r="BF908" s="357"/>
      <c r="BG908" s="357"/>
      <c r="BH908" s="357"/>
      <c r="BI908" s="357"/>
      <c r="BJ908" s="357"/>
      <c r="BK908" s="357"/>
      <c r="BL908" s="357"/>
      <c r="BM908" s="358"/>
      <c r="BN908" s="358"/>
      <c r="BO908" s="358"/>
      <c r="BP908" s="358"/>
      <c r="BQ908" s="358"/>
      <c r="BR908" s="358"/>
      <c r="BS908" s="358"/>
      <c r="BT908" s="358"/>
      <c r="BU908" s="358"/>
      <c r="BV908" s="358"/>
      <c r="BW908" s="358"/>
      <c r="BX908" s="355"/>
    </row>
    <row r="909" spans="1:76" ht="19.5" customHeight="1">
      <c r="A909" s="356"/>
      <c r="B909" s="356"/>
      <c r="C909" s="356"/>
      <c r="D909" s="356"/>
      <c r="E909" s="356"/>
      <c r="F909" s="355"/>
      <c r="G909" s="356"/>
      <c r="H909" s="356"/>
      <c r="I909" s="355"/>
      <c r="J909" s="356"/>
      <c r="K909" s="355"/>
      <c r="L909" s="356"/>
      <c r="M909" s="355"/>
      <c r="N909" s="356"/>
      <c r="O909" s="355"/>
      <c r="P909" s="356"/>
      <c r="Q909" s="355"/>
      <c r="R909" s="355"/>
      <c r="S909" s="355"/>
      <c r="T909" s="355"/>
      <c r="U909" s="355"/>
      <c r="V909" s="355"/>
      <c r="W909" s="355"/>
      <c r="X909" s="355"/>
      <c r="Y909" s="355"/>
      <c r="Z909" s="355"/>
      <c r="AA909" s="355"/>
      <c r="AB909" s="355"/>
      <c r="AC909" s="355"/>
      <c r="AD909" s="355"/>
      <c r="AE909" s="355"/>
      <c r="AF909" s="355"/>
      <c r="AG909" s="355"/>
      <c r="AH909" s="355"/>
      <c r="AI909" s="355"/>
      <c r="AJ909" s="355"/>
      <c r="AK909" s="355"/>
      <c r="AL909" s="355"/>
      <c r="AM909" s="355"/>
      <c r="AN909" s="355"/>
      <c r="AO909" s="355"/>
      <c r="AP909" s="355"/>
      <c r="AQ909" s="355"/>
      <c r="AR909" s="355"/>
      <c r="AS909" s="355"/>
      <c r="AT909" s="356"/>
      <c r="AU909" s="356"/>
      <c r="AV909" s="355"/>
      <c r="AW909" s="355"/>
      <c r="AX909" s="356"/>
      <c r="AY909" s="357"/>
      <c r="AZ909" s="357"/>
      <c r="BA909" s="357"/>
      <c r="BB909" s="358"/>
      <c r="BC909" s="357"/>
      <c r="BD909" s="357"/>
      <c r="BE909" s="358"/>
      <c r="BF909" s="357"/>
      <c r="BG909" s="357"/>
      <c r="BH909" s="357"/>
      <c r="BI909" s="357"/>
      <c r="BJ909" s="357"/>
      <c r="BK909" s="357"/>
      <c r="BL909" s="357"/>
      <c r="BM909" s="358"/>
      <c r="BN909" s="358"/>
      <c r="BO909" s="358"/>
      <c r="BP909" s="358"/>
      <c r="BQ909" s="358"/>
      <c r="BR909" s="358"/>
      <c r="BS909" s="358"/>
      <c r="BT909" s="358"/>
      <c r="BU909" s="358"/>
      <c r="BV909" s="358"/>
      <c r="BW909" s="358"/>
      <c r="BX909" s="355"/>
    </row>
    <row r="910" spans="1:76" ht="19.5" customHeight="1">
      <c r="A910" s="356"/>
      <c r="B910" s="356"/>
      <c r="C910" s="356"/>
      <c r="D910" s="356"/>
      <c r="E910" s="356"/>
      <c r="F910" s="355"/>
      <c r="G910" s="356"/>
      <c r="H910" s="356"/>
      <c r="I910" s="355"/>
      <c r="J910" s="356"/>
      <c r="K910" s="355"/>
      <c r="L910" s="356"/>
      <c r="M910" s="355"/>
      <c r="N910" s="356"/>
      <c r="O910" s="355"/>
      <c r="P910" s="356"/>
      <c r="Q910" s="355"/>
      <c r="R910" s="355"/>
      <c r="S910" s="355"/>
      <c r="T910" s="355"/>
      <c r="U910" s="355"/>
      <c r="V910" s="355"/>
      <c r="W910" s="355"/>
      <c r="X910" s="355"/>
      <c r="Y910" s="355"/>
      <c r="Z910" s="355"/>
      <c r="AA910" s="355"/>
      <c r="AB910" s="355"/>
      <c r="AC910" s="355"/>
      <c r="AD910" s="355"/>
      <c r="AE910" s="355"/>
      <c r="AF910" s="355"/>
      <c r="AG910" s="355"/>
      <c r="AH910" s="355"/>
      <c r="AI910" s="355"/>
      <c r="AJ910" s="355"/>
      <c r="AK910" s="355"/>
      <c r="AL910" s="355"/>
      <c r="AM910" s="355"/>
      <c r="AN910" s="355"/>
      <c r="AO910" s="355"/>
      <c r="AP910" s="355"/>
      <c r="AQ910" s="355"/>
      <c r="AR910" s="355"/>
      <c r="AS910" s="355"/>
      <c r="AT910" s="356"/>
      <c r="AU910" s="356"/>
      <c r="AV910" s="355"/>
      <c r="AW910" s="355"/>
      <c r="AX910" s="356"/>
      <c r="AY910" s="357"/>
      <c r="AZ910" s="357"/>
      <c r="BA910" s="357"/>
      <c r="BB910" s="358"/>
      <c r="BC910" s="357"/>
      <c r="BD910" s="357"/>
      <c r="BE910" s="358"/>
      <c r="BF910" s="357"/>
      <c r="BG910" s="357"/>
      <c r="BH910" s="357"/>
      <c r="BI910" s="357"/>
      <c r="BJ910" s="357"/>
      <c r="BK910" s="357"/>
      <c r="BL910" s="357"/>
      <c r="BM910" s="358"/>
      <c r="BN910" s="358"/>
      <c r="BO910" s="358"/>
      <c r="BP910" s="358"/>
      <c r="BQ910" s="358"/>
      <c r="BR910" s="358"/>
      <c r="BS910" s="358"/>
      <c r="BT910" s="358"/>
      <c r="BU910" s="358"/>
      <c r="BV910" s="358"/>
      <c r="BW910" s="358"/>
      <c r="BX910" s="355"/>
    </row>
    <row r="911" spans="1:76" ht="19.5" customHeight="1">
      <c r="A911" s="356"/>
      <c r="B911" s="356"/>
      <c r="C911" s="356"/>
      <c r="D911" s="356"/>
      <c r="E911" s="356"/>
      <c r="F911" s="355"/>
      <c r="G911" s="356"/>
      <c r="H911" s="356"/>
      <c r="I911" s="355"/>
      <c r="J911" s="356"/>
      <c r="K911" s="355"/>
      <c r="L911" s="356"/>
      <c r="M911" s="355"/>
      <c r="N911" s="356"/>
      <c r="O911" s="355"/>
      <c r="P911" s="356"/>
      <c r="Q911" s="355"/>
      <c r="R911" s="355"/>
      <c r="S911" s="355"/>
      <c r="T911" s="355"/>
      <c r="U911" s="355"/>
      <c r="V911" s="355"/>
      <c r="W911" s="355"/>
      <c r="X911" s="355"/>
      <c r="Y911" s="355"/>
      <c r="Z911" s="355"/>
      <c r="AA911" s="355"/>
      <c r="AB911" s="355"/>
      <c r="AC911" s="355"/>
      <c r="AD911" s="355"/>
      <c r="AE911" s="355"/>
      <c r="AF911" s="355"/>
      <c r="AG911" s="355"/>
      <c r="AH911" s="355"/>
      <c r="AI911" s="355"/>
      <c r="AJ911" s="355"/>
      <c r="AK911" s="355"/>
      <c r="AL911" s="355"/>
      <c r="AM911" s="355"/>
      <c r="AN911" s="355"/>
      <c r="AO911" s="355"/>
      <c r="AP911" s="355"/>
      <c r="AQ911" s="355"/>
      <c r="AR911" s="355"/>
      <c r="AS911" s="355"/>
      <c r="AT911" s="356"/>
      <c r="AU911" s="356"/>
      <c r="AV911" s="355"/>
      <c r="AW911" s="355"/>
      <c r="AX911" s="356"/>
      <c r="AY911" s="357"/>
      <c r="AZ911" s="357"/>
      <c r="BA911" s="357"/>
      <c r="BB911" s="358"/>
      <c r="BC911" s="357"/>
      <c r="BD911" s="357"/>
      <c r="BE911" s="358"/>
      <c r="BF911" s="357"/>
      <c r="BG911" s="357"/>
      <c r="BH911" s="357"/>
      <c r="BI911" s="357"/>
      <c r="BJ911" s="357"/>
      <c r="BK911" s="357"/>
      <c r="BL911" s="357"/>
      <c r="BM911" s="358"/>
      <c r="BN911" s="358"/>
      <c r="BO911" s="358"/>
      <c r="BP911" s="358"/>
      <c r="BQ911" s="358"/>
      <c r="BR911" s="358"/>
      <c r="BS911" s="358"/>
      <c r="BT911" s="358"/>
      <c r="BU911" s="358"/>
      <c r="BV911" s="358"/>
      <c r="BW911" s="358"/>
      <c r="BX911" s="355"/>
    </row>
    <row r="912" spans="1:76" ht="19.5" customHeight="1">
      <c r="A912" s="356"/>
      <c r="B912" s="356"/>
      <c r="C912" s="356"/>
      <c r="D912" s="356"/>
      <c r="E912" s="356"/>
      <c r="F912" s="355"/>
      <c r="G912" s="356"/>
      <c r="H912" s="356"/>
      <c r="I912" s="355"/>
      <c r="J912" s="356"/>
      <c r="K912" s="355"/>
      <c r="L912" s="356"/>
      <c r="M912" s="355"/>
      <c r="N912" s="356"/>
      <c r="O912" s="355"/>
      <c r="P912" s="356"/>
      <c r="Q912" s="355"/>
      <c r="R912" s="355"/>
      <c r="S912" s="355"/>
      <c r="T912" s="355"/>
      <c r="U912" s="355"/>
      <c r="V912" s="355"/>
      <c r="W912" s="355"/>
      <c r="X912" s="355"/>
      <c r="Y912" s="355"/>
      <c r="Z912" s="355"/>
      <c r="AA912" s="355"/>
      <c r="AB912" s="355"/>
      <c r="AC912" s="355"/>
      <c r="AD912" s="355"/>
      <c r="AE912" s="355"/>
      <c r="AF912" s="355"/>
      <c r="AG912" s="355"/>
      <c r="AH912" s="355"/>
      <c r="AI912" s="355"/>
      <c r="AJ912" s="355"/>
      <c r="AK912" s="355"/>
      <c r="AL912" s="355"/>
      <c r="AM912" s="355"/>
      <c r="AN912" s="355"/>
      <c r="AO912" s="355"/>
      <c r="AP912" s="355"/>
      <c r="AQ912" s="355"/>
      <c r="AR912" s="355"/>
      <c r="AS912" s="355"/>
      <c r="AT912" s="356"/>
      <c r="AU912" s="356"/>
      <c r="AV912" s="355"/>
      <c r="AW912" s="355"/>
      <c r="AX912" s="356"/>
      <c r="AY912" s="357"/>
      <c r="AZ912" s="357"/>
      <c r="BA912" s="357"/>
      <c r="BB912" s="358"/>
      <c r="BC912" s="357"/>
      <c r="BD912" s="357"/>
      <c r="BE912" s="358"/>
      <c r="BF912" s="357"/>
      <c r="BG912" s="357"/>
      <c r="BH912" s="357"/>
      <c r="BI912" s="357"/>
      <c r="BJ912" s="357"/>
      <c r="BK912" s="357"/>
      <c r="BL912" s="357"/>
      <c r="BM912" s="358"/>
      <c r="BN912" s="358"/>
      <c r="BO912" s="358"/>
      <c r="BP912" s="358"/>
      <c r="BQ912" s="358"/>
      <c r="BR912" s="358"/>
      <c r="BS912" s="358"/>
      <c r="BT912" s="358"/>
      <c r="BU912" s="358"/>
      <c r="BV912" s="358"/>
      <c r="BW912" s="358"/>
      <c r="BX912" s="355"/>
    </row>
    <row r="913" spans="1:76" ht="19.5" customHeight="1">
      <c r="A913" s="356"/>
      <c r="B913" s="356"/>
      <c r="C913" s="356"/>
      <c r="D913" s="356"/>
      <c r="E913" s="356"/>
      <c r="F913" s="355"/>
      <c r="G913" s="356"/>
      <c r="H913" s="356"/>
      <c r="I913" s="355"/>
      <c r="J913" s="356"/>
      <c r="K913" s="355"/>
      <c r="L913" s="356"/>
      <c r="M913" s="355"/>
      <c r="N913" s="356"/>
      <c r="O913" s="355"/>
      <c r="P913" s="356"/>
      <c r="Q913" s="355"/>
      <c r="R913" s="355"/>
      <c r="S913" s="355"/>
      <c r="T913" s="355"/>
      <c r="U913" s="355"/>
      <c r="V913" s="355"/>
      <c r="W913" s="355"/>
      <c r="X913" s="355"/>
      <c r="Y913" s="355"/>
      <c r="Z913" s="355"/>
      <c r="AA913" s="355"/>
      <c r="AB913" s="355"/>
      <c r="AC913" s="355"/>
      <c r="AD913" s="355"/>
      <c r="AE913" s="355"/>
      <c r="AF913" s="355"/>
      <c r="AG913" s="355"/>
      <c r="AH913" s="355"/>
      <c r="AI913" s="355"/>
      <c r="AJ913" s="355"/>
      <c r="AK913" s="355"/>
      <c r="AL913" s="355"/>
      <c r="AM913" s="355"/>
      <c r="AN913" s="355"/>
      <c r="AO913" s="355"/>
      <c r="AP913" s="355"/>
      <c r="AQ913" s="355"/>
      <c r="AR913" s="355"/>
      <c r="AS913" s="355"/>
      <c r="AT913" s="356"/>
      <c r="AU913" s="356"/>
      <c r="AV913" s="355"/>
      <c r="AW913" s="355"/>
      <c r="AX913" s="356"/>
      <c r="AY913" s="357"/>
      <c r="AZ913" s="357"/>
      <c r="BA913" s="357"/>
      <c r="BB913" s="358"/>
      <c r="BC913" s="357"/>
      <c r="BD913" s="357"/>
      <c r="BE913" s="358"/>
      <c r="BF913" s="357"/>
      <c r="BG913" s="357"/>
      <c r="BH913" s="357"/>
      <c r="BI913" s="357"/>
      <c r="BJ913" s="357"/>
      <c r="BK913" s="357"/>
      <c r="BL913" s="357"/>
      <c r="BM913" s="358"/>
      <c r="BN913" s="358"/>
      <c r="BO913" s="358"/>
      <c r="BP913" s="358"/>
      <c r="BQ913" s="358"/>
      <c r="BR913" s="358"/>
      <c r="BS913" s="358"/>
      <c r="BT913" s="358"/>
      <c r="BU913" s="358"/>
      <c r="BV913" s="358"/>
      <c r="BW913" s="358"/>
      <c r="BX913" s="355"/>
    </row>
    <row r="914" spans="1:76" ht="19.5" customHeight="1">
      <c r="A914" s="356"/>
      <c r="B914" s="356"/>
      <c r="C914" s="356"/>
      <c r="D914" s="356"/>
      <c r="E914" s="356"/>
      <c r="F914" s="355"/>
      <c r="G914" s="356"/>
      <c r="H914" s="356"/>
      <c r="I914" s="355"/>
      <c r="J914" s="356"/>
      <c r="K914" s="355"/>
      <c r="L914" s="356"/>
      <c r="M914" s="355"/>
      <c r="N914" s="356"/>
      <c r="O914" s="355"/>
      <c r="P914" s="356"/>
      <c r="Q914" s="355"/>
      <c r="R914" s="355"/>
      <c r="S914" s="355"/>
      <c r="T914" s="355"/>
      <c r="U914" s="355"/>
      <c r="V914" s="355"/>
      <c r="W914" s="355"/>
      <c r="X914" s="355"/>
      <c r="Y914" s="355"/>
      <c r="Z914" s="355"/>
      <c r="AA914" s="355"/>
      <c r="AB914" s="355"/>
      <c r="AC914" s="355"/>
      <c r="AD914" s="355"/>
      <c r="AE914" s="355"/>
      <c r="AF914" s="355"/>
      <c r="AG914" s="355"/>
      <c r="AH914" s="355"/>
      <c r="AI914" s="355"/>
      <c r="AJ914" s="355"/>
      <c r="AK914" s="355"/>
      <c r="AL914" s="355"/>
      <c r="AM914" s="355"/>
      <c r="AN914" s="355"/>
      <c r="AO914" s="355"/>
      <c r="AP914" s="355"/>
      <c r="AQ914" s="355"/>
      <c r="AR914" s="355"/>
      <c r="AS914" s="355"/>
      <c r="AT914" s="356"/>
      <c r="AU914" s="356"/>
      <c r="AV914" s="355"/>
      <c r="AW914" s="355"/>
      <c r="AX914" s="356"/>
      <c r="AY914" s="357"/>
      <c r="AZ914" s="357"/>
      <c r="BA914" s="357"/>
      <c r="BB914" s="358"/>
      <c r="BC914" s="357"/>
      <c r="BD914" s="357"/>
      <c r="BE914" s="358"/>
      <c r="BF914" s="357"/>
      <c r="BG914" s="357"/>
      <c r="BH914" s="357"/>
      <c r="BI914" s="357"/>
      <c r="BJ914" s="357"/>
      <c r="BK914" s="357"/>
      <c r="BL914" s="357"/>
      <c r="BM914" s="358"/>
      <c r="BN914" s="358"/>
      <c r="BO914" s="358"/>
      <c r="BP914" s="358"/>
      <c r="BQ914" s="358"/>
      <c r="BR914" s="358"/>
      <c r="BS914" s="358"/>
      <c r="BT914" s="358"/>
      <c r="BU914" s="358"/>
      <c r="BV914" s="358"/>
      <c r="BW914" s="358"/>
      <c r="BX914" s="355"/>
    </row>
    <row r="915" spans="1:76" ht="19.5" customHeight="1">
      <c r="A915" s="356"/>
      <c r="B915" s="356"/>
      <c r="C915" s="356"/>
      <c r="D915" s="356"/>
      <c r="E915" s="356"/>
      <c r="F915" s="355"/>
      <c r="G915" s="356"/>
      <c r="H915" s="356"/>
      <c r="I915" s="355"/>
      <c r="J915" s="356"/>
      <c r="K915" s="355"/>
      <c r="L915" s="356"/>
      <c r="M915" s="355"/>
      <c r="N915" s="356"/>
      <c r="O915" s="355"/>
      <c r="P915" s="356"/>
      <c r="Q915" s="355"/>
      <c r="R915" s="355"/>
      <c r="S915" s="355"/>
      <c r="T915" s="355"/>
      <c r="U915" s="355"/>
      <c r="V915" s="355"/>
      <c r="W915" s="355"/>
      <c r="X915" s="355"/>
      <c r="Y915" s="355"/>
      <c r="Z915" s="355"/>
      <c r="AA915" s="355"/>
      <c r="AB915" s="355"/>
      <c r="AC915" s="355"/>
      <c r="AD915" s="355"/>
      <c r="AE915" s="355"/>
      <c r="AF915" s="355"/>
      <c r="AG915" s="355"/>
      <c r="AH915" s="355"/>
      <c r="AI915" s="355"/>
      <c r="AJ915" s="355"/>
      <c r="AK915" s="355"/>
      <c r="AL915" s="355"/>
      <c r="AM915" s="355"/>
      <c r="AN915" s="355"/>
      <c r="AO915" s="355"/>
      <c r="AP915" s="355"/>
      <c r="AQ915" s="355"/>
      <c r="AR915" s="355"/>
      <c r="AS915" s="355"/>
      <c r="AT915" s="356"/>
      <c r="AU915" s="356"/>
      <c r="AV915" s="355"/>
      <c r="AW915" s="355"/>
      <c r="AX915" s="356"/>
      <c r="AY915" s="357"/>
      <c r="AZ915" s="357"/>
      <c r="BA915" s="357"/>
      <c r="BB915" s="358"/>
      <c r="BC915" s="357"/>
      <c r="BD915" s="357"/>
      <c r="BE915" s="358"/>
      <c r="BF915" s="357"/>
      <c r="BG915" s="357"/>
      <c r="BH915" s="357"/>
      <c r="BI915" s="357"/>
      <c r="BJ915" s="357"/>
      <c r="BK915" s="357"/>
      <c r="BL915" s="357"/>
      <c r="BM915" s="358"/>
      <c r="BN915" s="358"/>
      <c r="BO915" s="358"/>
      <c r="BP915" s="358"/>
      <c r="BQ915" s="358"/>
      <c r="BR915" s="358"/>
      <c r="BS915" s="358"/>
      <c r="BT915" s="358"/>
      <c r="BU915" s="358"/>
      <c r="BV915" s="358"/>
      <c r="BW915" s="358"/>
      <c r="BX915" s="355"/>
    </row>
    <row r="916" spans="1:76" ht="19.5" customHeight="1">
      <c r="A916" s="356"/>
      <c r="B916" s="356"/>
      <c r="C916" s="356"/>
      <c r="D916" s="356"/>
      <c r="E916" s="356"/>
      <c r="F916" s="355"/>
      <c r="G916" s="356"/>
      <c r="H916" s="356"/>
      <c r="I916" s="355"/>
      <c r="J916" s="356"/>
      <c r="K916" s="355"/>
      <c r="L916" s="356"/>
      <c r="M916" s="355"/>
      <c r="N916" s="356"/>
      <c r="O916" s="355"/>
      <c r="P916" s="356"/>
      <c r="Q916" s="355"/>
      <c r="R916" s="355"/>
      <c r="S916" s="355"/>
      <c r="T916" s="355"/>
      <c r="U916" s="355"/>
      <c r="V916" s="355"/>
      <c r="W916" s="355"/>
      <c r="X916" s="355"/>
      <c r="Y916" s="355"/>
      <c r="Z916" s="355"/>
      <c r="AA916" s="355"/>
      <c r="AB916" s="355"/>
      <c r="AC916" s="355"/>
      <c r="AD916" s="355"/>
      <c r="AE916" s="355"/>
      <c r="AF916" s="355"/>
      <c r="AG916" s="355"/>
      <c r="AH916" s="355"/>
      <c r="AI916" s="355"/>
      <c r="AJ916" s="355"/>
      <c r="AK916" s="355"/>
      <c r="AL916" s="355"/>
      <c r="AM916" s="355"/>
      <c r="AN916" s="355"/>
      <c r="AO916" s="355"/>
      <c r="AP916" s="355"/>
      <c r="AQ916" s="355"/>
      <c r="AR916" s="355"/>
      <c r="AS916" s="355"/>
      <c r="AT916" s="356"/>
      <c r="AU916" s="356"/>
      <c r="AV916" s="355"/>
      <c r="AW916" s="355"/>
      <c r="AX916" s="356"/>
      <c r="AY916" s="357"/>
      <c r="AZ916" s="357"/>
      <c r="BA916" s="357"/>
      <c r="BB916" s="358"/>
      <c r="BC916" s="357"/>
      <c r="BD916" s="357"/>
      <c r="BE916" s="358"/>
      <c r="BF916" s="357"/>
      <c r="BG916" s="357"/>
      <c r="BH916" s="357"/>
      <c r="BI916" s="357"/>
      <c r="BJ916" s="357"/>
      <c r="BK916" s="357"/>
      <c r="BL916" s="357"/>
      <c r="BM916" s="358"/>
      <c r="BN916" s="358"/>
      <c r="BO916" s="358"/>
      <c r="BP916" s="358"/>
      <c r="BQ916" s="358"/>
      <c r="BR916" s="358"/>
      <c r="BS916" s="358"/>
      <c r="BT916" s="358"/>
      <c r="BU916" s="358"/>
      <c r="BV916" s="358"/>
      <c r="BW916" s="358"/>
      <c r="BX916" s="355"/>
    </row>
    <row r="917" spans="1:76" ht="19.5" customHeight="1">
      <c r="A917" s="356"/>
      <c r="B917" s="356"/>
      <c r="C917" s="356"/>
      <c r="D917" s="356"/>
      <c r="E917" s="356"/>
      <c r="F917" s="355"/>
      <c r="G917" s="356"/>
      <c r="H917" s="356"/>
      <c r="I917" s="355"/>
      <c r="J917" s="356"/>
      <c r="K917" s="355"/>
      <c r="L917" s="356"/>
      <c r="M917" s="355"/>
      <c r="N917" s="356"/>
      <c r="O917" s="355"/>
      <c r="P917" s="356"/>
      <c r="Q917" s="355"/>
      <c r="R917" s="355"/>
      <c r="S917" s="355"/>
      <c r="T917" s="355"/>
      <c r="U917" s="355"/>
      <c r="V917" s="355"/>
      <c r="W917" s="355"/>
      <c r="X917" s="355"/>
      <c r="Y917" s="355"/>
      <c r="Z917" s="355"/>
      <c r="AA917" s="355"/>
      <c r="AB917" s="355"/>
      <c r="AC917" s="355"/>
      <c r="AD917" s="355"/>
      <c r="AE917" s="355"/>
      <c r="AF917" s="355"/>
      <c r="AG917" s="355"/>
      <c r="AH917" s="355"/>
      <c r="AI917" s="355"/>
      <c r="AJ917" s="355"/>
      <c r="AK917" s="355"/>
      <c r="AL917" s="355"/>
      <c r="AM917" s="355"/>
      <c r="AN917" s="355"/>
      <c r="AO917" s="355"/>
      <c r="AP917" s="355"/>
      <c r="AQ917" s="355"/>
      <c r="AR917" s="355"/>
      <c r="AS917" s="355"/>
      <c r="AT917" s="356"/>
      <c r="AU917" s="356"/>
      <c r="AV917" s="355"/>
      <c r="AW917" s="355"/>
      <c r="AX917" s="356"/>
      <c r="AY917" s="357"/>
      <c r="AZ917" s="357"/>
      <c r="BA917" s="357"/>
      <c r="BB917" s="358"/>
      <c r="BC917" s="357"/>
      <c r="BD917" s="357"/>
      <c r="BE917" s="358"/>
      <c r="BF917" s="357"/>
      <c r="BG917" s="357"/>
      <c r="BH917" s="357"/>
      <c r="BI917" s="357"/>
      <c r="BJ917" s="357"/>
      <c r="BK917" s="357"/>
      <c r="BL917" s="357"/>
      <c r="BM917" s="358"/>
      <c r="BN917" s="358"/>
      <c r="BO917" s="358"/>
      <c r="BP917" s="358"/>
      <c r="BQ917" s="358"/>
      <c r="BR917" s="358"/>
      <c r="BS917" s="358"/>
      <c r="BT917" s="358"/>
      <c r="BU917" s="358"/>
      <c r="BV917" s="358"/>
      <c r="BW917" s="358"/>
      <c r="BX917" s="355"/>
    </row>
    <row r="918" spans="1:76" ht="19.5" customHeight="1">
      <c r="A918" s="356"/>
      <c r="B918" s="356"/>
      <c r="C918" s="356"/>
      <c r="D918" s="356"/>
      <c r="E918" s="356"/>
      <c r="F918" s="355"/>
      <c r="G918" s="356"/>
      <c r="H918" s="356"/>
      <c r="I918" s="355"/>
      <c r="J918" s="356"/>
      <c r="K918" s="355"/>
      <c r="L918" s="356"/>
      <c r="M918" s="355"/>
      <c r="N918" s="356"/>
      <c r="O918" s="355"/>
      <c r="P918" s="356"/>
      <c r="Q918" s="355"/>
      <c r="R918" s="355"/>
      <c r="S918" s="355"/>
      <c r="T918" s="355"/>
      <c r="U918" s="355"/>
      <c r="V918" s="355"/>
      <c r="W918" s="355"/>
      <c r="X918" s="355"/>
      <c r="Y918" s="355"/>
      <c r="Z918" s="355"/>
      <c r="AA918" s="355"/>
      <c r="AB918" s="355"/>
      <c r="AC918" s="355"/>
      <c r="AD918" s="355"/>
      <c r="AE918" s="355"/>
      <c r="AF918" s="355"/>
      <c r="AG918" s="355"/>
      <c r="AH918" s="355"/>
      <c r="AI918" s="355"/>
      <c r="AJ918" s="355"/>
      <c r="AK918" s="355"/>
      <c r="AL918" s="355"/>
      <c r="AM918" s="355"/>
      <c r="AN918" s="355"/>
      <c r="AO918" s="355"/>
      <c r="AP918" s="355"/>
      <c r="AQ918" s="355"/>
      <c r="AR918" s="355"/>
      <c r="AS918" s="355"/>
      <c r="AT918" s="356"/>
      <c r="AU918" s="356"/>
      <c r="AV918" s="355"/>
      <c r="AW918" s="355"/>
      <c r="AX918" s="356"/>
      <c r="AY918" s="357"/>
      <c r="AZ918" s="357"/>
      <c r="BA918" s="357"/>
      <c r="BB918" s="358"/>
      <c r="BC918" s="357"/>
      <c r="BD918" s="357"/>
      <c r="BE918" s="358"/>
      <c r="BF918" s="357"/>
      <c r="BG918" s="357"/>
      <c r="BH918" s="357"/>
      <c r="BI918" s="357"/>
      <c r="BJ918" s="357"/>
      <c r="BK918" s="357"/>
      <c r="BL918" s="357"/>
      <c r="BM918" s="358"/>
      <c r="BN918" s="358"/>
      <c r="BO918" s="358"/>
      <c r="BP918" s="358"/>
      <c r="BQ918" s="358"/>
      <c r="BR918" s="358"/>
      <c r="BS918" s="358"/>
      <c r="BT918" s="358"/>
      <c r="BU918" s="358"/>
      <c r="BV918" s="358"/>
      <c r="BW918" s="358"/>
      <c r="BX918" s="355"/>
    </row>
    <row r="919" spans="1:76" ht="19.5" customHeight="1">
      <c r="A919" s="356"/>
      <c r="B919" s="356"/>
      <c r="C919" s="356"/>
      <c r="D919" s="356"/>
      <c r="E919" s="356"/>
      <c r="F919" s="355"/>
      <c r="G919" s="356"/>
      <c r="H919" s="356"/>
      <c r="I919" s="355"/>
      <c r="J919" s="356"/>
      <c r="K919" s="355"/>
      <c r="L919" s="356"/>
      <c r="M919" s="355"/>
      <c r="N919" s="356"/>
      <c r="O919" s="355"/>
      <c r="P919" s="356"/>
      <c r="Q919" s="355"/>
      <c r="R919" s="355"/>
      <c r="S919" s="355"/>
      <c r="T919" s="355"/>
      <c r="U919" s="355"/>
      <c r="V919" s="355"/>
      <c r="W919" s="355"/>
      <c r="X919" s="355"/>
      <c r="Y919" s="355"/>
      <c r="Z919" s="355"/>
      <c r="AA919" s="355"/>
      <c r="AB919" s="355"/>
      <c r="AC919" s="355"/>
      <c r="AD919" s="355"/>
      <c r="AE919" s="355"/>
      <c r="AF919" s="355"/>
      <c r="AG919" s="355"/>
      <c r="AH919" s="355"/>
      <c r="AI919" s="355"/>
      <c r="AJ919" s="355"/>
      <c r="AK919" s="355"/>
      <c r="AL919" s="355"/>
      <c r="AM919" s="355"/>
      <c r="AN919" s="355"/>
      <c r="AO919" s="355"/>
      <c r="AP919" s="355"/>
      <c r="AQ919" s="355"/>
      <c r="AR919" s="355"/>
      <c r="AS919" s="355"/>
      <c r="AT919" s="356"/>
      <c r="AU919" s="356"/>
      <c r="AV919" s="355"/>
      <c r="AW919" s="355"/>
      <c r="AX919" s="356"/>
      <c r="AY919" s="357"/>
      <c r="AZ919" s="357"/>
      <c r="BA919" s="357"/>
      <c r="BB919" s="358"/>
      <c r="BC919" s="357"/>
      <c r="BD919" s="357"/>
      <c r="BE919" s="358"/>
      <c r="BF919" s="357"/>
      <c r="BG919" s="357"/>
      <c r="BH919" s="357"/>
      <c r="BI919" s="357"/>
      <c r="BJ919" s="357"/>
      <c r="BK919" s="357"/>
      <c r="BL919" s="357"/>
      <c r="BM919" s="358"/>
      <c r="BN919" s="358"/>
      <c r="BO919" s="358"/>
      <c r="BP919" s="358"/>
      <c r="BQ919" s="358"/>
      <c r="BR919" s="358"/>
      <c r="BS919" s="358"/>
      <c r="BT919" s="358"/>
      <c r="BU919" s="358"/>
      <c r="BV919" s="358"/>
      <c r="BW919" s="358"/>
      <c r="BX919" s="355"/>
    </row>
    <row r="920" spans="1:76" ht="19.5" customHeight="1">
      <c r="A920" s="356"/>
      <c r="B920" s="356"/>
      <c r="C920" s="356"/>
      <c r="D920" s="356"/>
      <c r="E920" s="356"/>
      <c r="F920" s="355"/>
      <c r="G920" s="356"/>
      <c r="H920" s="356"/>
      <c r="I920" s="355"/>
      <c r="J920" s="356"/>
      <c r="K920" s="355"/>
      <c r="L920" s="356"/>
      <c r="M920" s="355"/>
      <c r="N920" s="356"/>
      <c r="O920" s="355"/>
      <c r="P920" s="356"/>
      <c r="Q920" s="355"/>
      <c r="R920" s="355"/>
      <c r="S920" s="355"/>
      <c r="T920" s="355"/>
      <c r="U920" s="355"/>
      <c r="V920" s="355"/>
      <c r="W920" s="355"/>
      <c r="X920" s="355"/>
      <c r="Y920" s="355"/>
      <c r="Z920" s="355"/>
      <c r="AA920" s="355"/>
      <c r="AB920" s="355"/>
      <c r="AC920" s="355"/>
      <c r="AD920" s="355"/>
      <c r="AE920" s="355"/>
      <c r="AF920" s="355"/>
      <c r="AG920" s="355"/>
      <c r="AH920" s="355"/>
      <c r="AI920" s="355"/>
      <c r="AJ920" s="355"/>
      <c r="AK920" s="355"/>
      <c r="AL920" s="355"/>
      <c r="AM920" s="355"/>
      <c r="AN920" s="355"/>
      <c r="AO920" s="355"/>
      <c r="AP920" s="355"/>
      <c r="AQ920" s="355"/>
      <c r="AR920" s="355"/>
      <c r="AS920" s="355"/>
      <c r="AT920" s="356"/>
      <c r="AU920" s="356"/>
      <c r="AV920" s="355"/>
      <c r="AW920" s="355"/>
      <c r="AX920" s="356"/>
      <c r="AY920" s="357"/>
      <c r="AZ920" s="357"/>
      <c r="BA920" s="357"/>
      <c r="BB920" s="358"/>
      <c r="BC920" s="357"/>
      <c r="BD920" s="357"/>
      <c r="BE920" s="358"/>
      <c r="BF920" s="357"/>
      <c r="BG920" s="357"/>
      <c r="BH920" s="357"/>
      <c r="BI920" s="357"/>
      <c r="BJ920" s="357"/>
      <c r="BK920" s="357"/>
      <c r="BL920" s="357"/>
      <c r="BM920" s="358"/>
      <c r="BN920" s="358"/>
      <c r="BO920" s="358"/>
      <c r="BP920" s="358"/>
      <c r="BQ920" s="358"/>
      <c r="BR920" s="358"/>
      <c r="BS920" s="358"/>
      <c r="BT920" s="358"/>
      <c r="BU920" s="358"/>
      <c r="BV920" s="358"/>
      <c r="BW920" s="358"/>
      <c r="BX920" s="355"/>
    </row>
    <row r="921" spans="1:76" ht="19.5" customHeight="1">
      <c r="A921" s="356"/>
      <c r="B921" s="356"/>
      <c r="C921" s="356"/>
      <c r="D921" s="356"/>
      <c r="E921" s="356"/>
      <c r="F921" s="355"/>
      <c r="G921" s="356"/>
      <c r="H921" s="356"/>
      <c r="I921" s="355"/>
      <c r="J921" s="356"/>
      <c r="K921" s="355"/>
      <c r="L921" s="356"/>
      <c r="M921" s="355"/>
      <c r="N921" s="356"/>
      <c r="O921" s="355"/>
      <c r="P921" s="356"/>
      <c r="Q921" s="355"/>
      <c r="R921" s="355"/>
      <c r="S921" s="355"/>
      <c r="T921" s="355"/>
      <c r="U921" s="355"/>
      <c r="V921" s="355"/>
      <c r="W921" s="355"/>
      <c r="X921" s="355"/>
      <c r="Y921" s="355"/>
      <c r="Z921" s="355"/>
      <c r="AA921" s="355"/>
      <c r="AB921" s="355"/>
      <c r="AC921" s="355"/>
      <c r="AD921" s="355"/>
      <c r="AE921" s="355"/>
      <c r="AF921" s="355"/>
      <c r="AG921" s="355"/>
      <c r="AH921" s="355"/>
      <c r="AI921" s="355"/>
      <c r="AJ921" s="355"/>
      <c r="AK921" s="355"/>
      <c r="AL921" s="355"/>
      <c r="AM921" s="355"/>
      <c r="AN921" s="355"/>
      <c r="AO921" s="355"/>
      <c r="AP921" s="355"/>
      <c r="AQ921" s="355"/>
      <c r="AR921" s="355"/>
      <c r="AS921" s="355"/>
      <c r="AT921" s="356"/>
      <c r="AU921" s="356"/>
      <c r="AV921" s="355"/>
      <c r="AW921" s="355"/>
      <c r="AX921" s="356"/>
      <c r="AY921" s="357"/>
      <c r="AZ921" s="357"/>
      <c r="BA921" s="357"/>
      <c r="BB921" s="358"/>
      <c r="BC921" s="357"/>
      <c r="BD921" s="357"/>
      <c r="BE921" s="358"/>
      <c r="BF921" s="357"/>
      <c r="BG921" s="357"/>
      <c r="BH921" s="357"/>
      <c r="BI921" s="357"/>
      <c r="BJ921" s="357"/>
      <c r="BK921" s="357"/>
      <c r="BL921" s="357"/>
      <c r="BM921" s="358"/>
      <c r="BN921" s="358"/>
      <c r="BO921" s="358"/>
      <c r="BP921" s="358"/>
      <c r="BQ921" s="358"/>
      <c r="BR921" s="358"/>
      <c r="BS921" s="358"/>
      <c r="BT921" s="358"/>
      <c r="BU921" s="358"/>
      <c r="BV921" s="358"/>
      <c r="BW921" s="358"/>
      <c r="BX921" s="355"/>
    </row>
    <row r="922" spans="1:76" ht="19.5" customHeight="1">
      <c r="A922" s="356"/>
      <c r="B922" s="356"/>
      <c r="C922" s="356"/>
      <c r="D922" s="356"/>
      <c r="E922" s="356"/>
      <c r="F922" s="355"/>
      <c r="G922" s="356"/>
      <c r="H922" s="356"/>
      <c r="I922" s="355"/>
      <c r="J922" s="356"/>
      <c r="K922" s="355"/>
      <c r="L922" s="356"/>
      <c r="M922" s="355"/>
      <c r="N922" s="356"/>
      <c r="O922" s="355"/>
      <c r="P922" s="356"/>
      <c r="Q922" s="355"/>
      <c r="R922" s="355"/>
      <c r="S922" s="355"/>
      <c r="T922" s="355"/>
      <c r="U922" s="355"/>
      <c r="V922" s="355"/>
      <c r="W922" s="355"/>
      <c r="X922" s="355"/>
      <c r="Y922" s="355"/>
      <c r="Z922" s="355"/>
      <c r="AA922" s="355"/>
      <c r="AB922" s="355"/>
      <c r="AC922" s="355"/>
      <c r="AD922" s="355"/>
      <c r="AE922" s="355"/>
      <c r="AF922" s="355"/>
      <c r="AG922" s="355"/>
      <c r="AH922" s="355"/>
      <c r="AI922" s="355"/>
      <c r="AJ922" s="355"/>
      <c r="AK922" s="355"/>
      <c r="AL922" s="355"/>
      <c r="AM922" s="355"/>
      <c r="AN922" s="355"/>
      <c r="AO922" s="355"/>
      <c r="AP922" s="355"/>
      <c r="AQ922" s="355"/>
      <c r="AR922" s="355"/>
      <c r="AS922" s="355"/>
      <c r="AT922" s="356"/>
      <c r="AU922" s="356"/>
      <c r="AV922" s="355"/>
      <c r="AW922" s="355"/>
      <c r="AX922" s="356"/>
      <c r="AY922" s="357"/>
      <c r="AZ922" s="357"/>
      <c r="BA922" s="357"/>
      <c r="BB922" s="358"/>
      <c r="BC922" s="357"/>
      <c r="BD922" s="357"/>
      <c r="BE922" s="358"/>
      <c r="BF922" s="357"/>
      <c r="BG922" s="357"/>
      <c r="BH922" s="357"/>
      <c r="BI922" s="357"/>
      <c r="BJ922" s="357"/>
      <c r="BK922" s="357"/>
      <c r="BL922" s="357"/>
      <c r="BM922" s="358"/>
      <c r="BN922" s="358"/>
      <c r="BO922" s="358"/>
      <c r="BP922" s="358"/>
      <c r="BQ922" s="358"/>
      <c r="BR922" s="358"/>
      <c r="BS922" s="358"/>
      <c r="BT922" s="358"/>
      <c r="BU922" s="358"/>
      <c r="BV922" s="358"/>
      <c r="BW922" s="358"/>
      <c r="BX922" s="355"/>
    </row>
    <row r="923" spans="1:76" ht="19.5" customHeight="1">
      <c r="A923" s="356"/>
      <c r="B923" s="356"/>
      <c r="C923" s="356"/>
      <c r="D923" s="356"/>
      <c r="E923" s="356"/>
      <c r="F923" s="355"/>
      <c r="G923" s="356"/>
      <c r="H923" s="356"/>
      <c r="I923" s="355"/>
      <c r="J923" s="356"/>
      <c r="K923" s="355"/>
      <c r="L923" s="356"/>
      <c r="M923" s="355"/>
      <c r="N923" s="356"/>
      <c r="O923" s="355"/>
      <c r="P923" s="356"/>
      <c r="Q923" s="355"/>
      <c r="R923" s="355"/>
      <c r="S923" s="355"/>
      <c r="T923" s="355"/>
      <c r="U923" s="355"/>
      <c r="V923" s="355"/>
      <c r="W923" s="355"/>
      <c r="X923" s="355"/>
      <c r="Y923" s="355"/>
      <c r="Z923" s="355"/>
      <c r="AA923" s="355"/>
      <c r="AB923" s="355"/>
      <c r="AC923" s="355"/>
      <c r="AD923" s="355"/>
      <c r="AE923" s="355"/>
      <c r="AF923" s="355"/>
      <c r="AG923" s="355"/>
      <c r="AH923" s="355"/>
      <c r="AI923" s="355"/>
      <c r="AJ923" s="355"/>
      <c r="AK923" s="355"/>
      <c r="AL923" s="355"/>
      <c r="AM923" s="355"/>
      <c r="AN923" s="355"/>
      <c r="AO923" s="355"/>
      <c r="AP923" s="355"/>
      <c r="AQ923" s="355"/>
      <c r="AR923" s="355"/>
      <c r="AS923" s="355"/>
      <c r="AT923" s="356"/>
      <c r="AU923" s="356"/>
      <c r="AV923" s="355"/>
      <c r="AW923" s="355"/>
      <c r="AX923" s="356"/>
      <c r="AY923" s="357"/>
      <c r="AZ923" s="357"/>
      <c r="BA923" s="357"/>
      <c r="BB923" s="358"/>
      <c r="BC923" s="357"/>
      <c r="BD923" s="357"/>
      <c r="BE923" s="358"/>
      <c r="BF923" s="357"/>
      <c r="BG923" s="357"/>
      <c r="BH923" s="357"/>
      <c r="BI923" s="357"/>
      <c r="BJ923" s="357"/>
      <c r="BK923" s="357"/>
      <c r="BL923" s="357"/>
      <c r="BM923" s="358"/>
      <c r="BN923" s="358"/>
      <c r="BO923" s="358"/>
      <c r="BP923" s="358"/>
      <c r="BQ923" s="358"/>
      <c r="BR923" s="358"/>
      <c r="BS923" s="358"/>
      <c r="BT923" s="358"/>
      <c r="BU923" s="358"/>
      <c r="BV923" s="358"/>
      <c r="BW923" s="358"/>
      <c r="BX923" s="355"/>
    </row>
    <row r="924" spans="1:76" ht="19.5" customHeight="1">
      <c r="A924" s="356"/>
      <c r="B924" s="356"/>
      <c r="C924" s="356"/>
      <c r="D924" s="356"/>
      <c r="E924" s="356"/>
      <c r="F924" s="355"/>
      <c r="G924" s="356"/>
      <c r="H924" s="356"/>
      <c r="I924" s="355"/>
      <c r="J924" s="356"/>
      <c r="K924" s="355"/>
      <c r="L924" s="356"/>
      <c r="M924" s="355"/>
      <c r="N924" s="356"/>
      <c r="O924" s="355"/>
      <c r="P924" s="356"/>
      <c r="Q924" s="355"/>
      <c r="R924" s="355"/>
      <c r="S924" s="355"/>
      <c r="T924" s="355"/>
      <c r="U924" s="355"/>
      <c r="V924" s="355"/>
      <c r="W924" s="355"/>
      <c r="X924" s="355"/>
      <c r="Y924" s="355"/>
      <c r="Z924" s="355"/>
      <c r="AA924" s="355"/>
      <c r="AB924" s="355"/>
      <c r="AC924" s="355"/>
      <c r="AD924" s="355"/>
      <c r="AE924" s="355"/>
      <c r="AF924" s="355"/>
      <c r="AG924" s="355"/>
      <c r="AH924" s="355"/>
      <c r="AI924" s="355"/>
      <c r="AJ924" s="355"/>
      <c r="AK924" s="355"/>
      <c r="AL924" s="355"/>
      <c r="AM924" s="355"/>
      <c r="AN924" s="355"/>
      <c r="AO924" s="355"/>
      <c r="AP924" s="355"/>
      <c r="AQ924" s="355"/>
      <c r="AR924" s="355"/>
      <c r="AS924" s="355"/>
      <c r="AT924" s="356"/>
      <c r="AU924" s="356"/>
      <c r="AV924" s="355"/>
      <c r="AW924" s="355"/>
      <c r="AX924" s="356"/>
      <c r="AY924" s="357"/>
      <c r="AZ924" s="357"/>
      <c r="BA924" s="357"/>
      <c r="BB924" s="358"/>
      <c r="BC924" s="357"/>
      <c r="BD924" s="357"/>
      <c r="BE924" s="358"/>
      <c r="BF924" s="357"/>
      <c r="BG924" s="357"/>
      <c r="BH924" s="357"/>
      <c r="BI924" s="357"/>
      <c r="BJ924" s="357"/>
      <c r="BK924" s="357"/>
      <c r="BL924" s="357"/>
      <c r="BM924" s="358"/>
      <c r="BN924" s="358"/>
      <c r="BO924" s="358"/>
      <c r="BP924" s="358"/>
      <c r="BQ924" s="358"/>
      <c r="BR924" s="358"/>
      <c r="BS924" s="358"/>
      <c r="BT924" s="358"/>
      <c r="BU924" s="358"/>
      <c r="BV924" s="358"/>
      <c r="BW924" s="358"/>
      <c r="BX924" s="355"/>
    </row>
    <row r="925" spans="1:76" ht="19.5" customHeight="1">
      <c r="A925" s="356"/>
      <c r="B925" s="356"/>
      <c r="C925" s="356"/>
      <c r="D925" s="356"/>
      <c r="E925" s="356"/>
      <c r="F925" s="355"/>
      <c r="G925" s="356"/>
      <c r="H925" s="356"/>
      <c r="I925" s="355"/>
      <c r="J925" s="356"/>
      <c r="K925" s="355"/>
      <c r="L925" s="356"/>
      <c r="M925" s="355"/>
      <c r="N925" s="356"/>
      <c r="O925" s="355"/>
      <c r="P925" s="356"/>
      <c r="Q925" s="355"/>
      <c r="R925" s="355"/>
      <c r="S925" s="355"/>
      <c r="T925" s="355"/>
      <c r="U925" s="355"/>
      <c r="V925" s="355"/>
      <c r="W925" s="355"/>
      <c r="X925" s="355"/>
      <c r="Y925" s="355"/>
      <c r="Z925" s="355"/>
      <c r="AA925" s="355"/>
      <c r="AB925" s="355"/>
      <c r="AC925" s="355"/>
      <c r="AD925" s="355"/>
      <c r="AE925" s="355"/>
      <c r="AF925" s="355"/>
      <c r="AG925" s="355"/>
      <c r="AH925" s="355"/>
      <c r="AI925" s="355"/>
      <c r="AJ925" s="355"/>
      <c r="AK925" s="355"/>
      <c r="AL925" s="355"/>
      <c r="AM925" s="355"/>
      <c r="AN925" s="355"/>
      <c r="AO925" s="355"/>
      <c r="AP925" s="355"/>
      <c r="AQ925" s="355"/>
      <c r="AR925" s="355"/>
      <c r="AS925" s="355"/>
      <c r="AT925" s="356"/>
      <c r="AU925" s="356"/>
      <c r="AV925" s="355"/>
      <c r="AW925" s="355"/>
      <c r="AX925" s="356"/>
      <c r="AY925" s="357"/>
      <c r="AZ925" s="357"/>
      <c r="BA925" s="357"/>
      <c r="BB925" s="358"/>
      <c r="BC925" s="357"/>
      <c r="BD925" s="357"/>
      <c r="BE925" s="358"/>
      <c r="BF925" s="357"/>
      <c r="BG925" s="357"/>
      <c r="BH925" s="357"/>
      <c r="BI925" s="357"/>
      <c r="BJ925" s="357"/>
      <c r="BK925" s="357"/>
      <c r="BL925" s="357"/>
      <c r="BM925" s="358"/>
      <c r="BN925" s="358"/>
      <c r="BO925" s="358"/>
      <c r="BP925" s="358"/>
      <c r="BQ925" s="358"/>
      <c r="BR925" s="358"/>
      <c r="BS925" s="358"/>
      <c r="BT925" s="358"/>
      <c r="BU925" s="358"/>
      <c r="BV925" s="358"/>
      <c r="BW925" s="358"/>
      <c r="BX925" s="355"/>
    </row>
    <row r="926" spans="1:76" ht="19.5" customHeight="1">
      <c r="A926" s="356"/>
      <c r="B926" s="356"/>
      <c r="C926" s="356"/>
      <c r="D926" s="356"/>
      <c r="E926" s="356"/>
      <c r="F926" s="355"/>
      <c r="G926" s="356"/>
      <c r="H926" s="356"/>
      <c r="I926" s="355"/>
      <c r="J926" s="356"/>
      <c r="K926" s="355"/>
      <c r="L926" s="356"/>
      <c r="M926" s="355"/>
      <c r="N926" s="356"/>
      <c r="O926" s="355"/>
      <c r="P926" s="356"/>
      <c r="Q926" s="355"/>
      <c r="R926" s="355"/>
      <c r="S926" s="355"/>
      <c r="T926" s="355"/>
      <c r="U926" s="355"/>
      <c r="V926" s="355"/>
      <c r="W926" s="355"/>
      <c r="X926" s="355"/>
      <c r="Y926" s="355"/>
      <c r="Z926" s="355"/>
      <c r="AA926" s="355"/>
      <c r="AB926" s="355"/>
      <c r="AC926" s="355"/>
      <c r="AD926" s="355"/>
      <c r="AE926" s="355"/>
      <c r="AF926" s="355"/>
      <c r="AG926" s="355"/>
      <c r="AH926" s="355"/>
      <c r="AI926" s="355"/>
      <c r="AJ926" s="355"/>
      <c r="AK926" s="355"/>
      <c r="AL926" s="355"/>
      <c r="AM926" s="355"/>
      <c r="AN926" s="355"/>
      <c r="AO926" s="355"/>
      <c r="AP926" s="355"/>
      <c r="AQ926" s="355"/>
      <c r="AR926" s="355"/>
      <c r="AS926" s="355"/>
      <c r="AT926" s="356"/>
      <c r="AU926" s="356"/>
      <c r="AV926" s="355"/>
      <c r="AW926" s="355"/>
      <c r="AX926" s="356"/>
      <c r="AY926" s="357"/>
      <c r="AZ926" s="357"/>
      <c r="BA926" s="357"/>
      <c r="BB926" s="358"/>
      <c r="BC926" s="357"/>
      <c r="BD926" s="357"/>
      <c r="BE926" s="358"/>
      <c r="BF926" s="357"/>
      <c r="BG926" s="357"/>
      <c r="BH926" s="357"/>
      <c r="BI926" s="357"/>
      <c r="BJ926" s="357"/>
      <c r="BK926" s="357"/>
      <c r="BL926" s="357"/>
      <c r="BM926" s="358"/>
      <c r="BN926" s="358"/>
      <c r="BO926" s="358"/>
      <c r="BP926" s="358"/>
      <c r="BQ926" s="358"/>
      <c r="BR926" s="358"/>
      <c r="BS926" s="358"/>
      <c r="BT926" s="358"/>
      <c r="BU926" s="358"/>
      <c r="BV926" s="358"/>
      <c r="BW926" s="358"/>
      <c r="BX926" s="355"/>
    </row>
    <row r="927" spans="1:76" ht="19.5" customHeight="1">
      <c r="A927" s="356"/>
      <c r="B927" s="356"/>
      <c r="C927" s="356"/>
      <c r="D927" s="356"/>
      <c r="E927" s="356"/>
      <c r="F927" s="355"/>
      <c r="G927" s="356"/>
      <c r="H927" s="356"/>
      <c r="I927" s="355"/>
      <c r="J927" s="356"/>
      <c r="K927" s="355"/>
      <c r="L927" s="356"/>
      <c r="M927" s="355"/>
      <c r="N927" s="356"/>
      <c r="O927" s="355"/>
      <c r="P927" s="356"/>
      <c r="Q927" s="355"/>
      <c r="R927" s="355"/>
      <c r="S927" s="355"/>
      <c r="T927" s="355"/>
      <c r="U927" s="355"/>
      <c r="V927" s="355"/>
      <c r="W927" s="355"/>
      <c r="X927" s="355"/>
      <c r="Y927" s="355"/>
      <c r="Z927" s="355"/>
      <c r="AA927" s="355"/>
      <c r="AB927" s="355"/>
      <c r="AC927" s="355"/>
      <c r="AD927" s="355"/>
      <c r="AE927" s="355"/>
      <c r="AF927" s="355"/>
      <c r="AG927" s="355"/>
      <c r="AH927" s="355"/>
      <c r="AI927" s="355"/>
      <c r="AJ927" s="355"/>
      <c r="AK927" s="355"/>
      <c r="AL927" s="355"/>
      <c r="AM927" s="355"/>
      <c r="AN927" s="355"/>
      <c r="AO927" s="355"/>
      <c r="AP927" s="355"/>
      <c r="AQ927" s="355"/>
      <c r="AR927" s="355"/>
      <c r="AS927" s="355"/>
      <c r="AT927" s="356"/>
      <c r="AU927" s="356"/>
      <c r="AV927" s="355"/>
      <c r="AW927" s="355"/>
      <c r="AX927" s="356"/>
      <c r="AY927" s="357"/>
      <c r="AZ927" s="357"/>
      <c r="BA927" s="357"/>
      <c r="BB927" s="358"/>
      <c r="BC927" s="357"/>
      <c r="BD927" s="357"/>
      <c r="BE927" s="358"/>
      <c r="BF927" s="357"/>
      <c r="BG927" s="357"/>
      <c r="BH927" s="357"/>
      <c r="BI927" s="357"/>
      <c r="BJ927" s="357"/>
      <c r="BK927" s="357"/>
      <c r="BL927" s="357"/>
      <c r="BM927" s="358"/>
      <c r="BN927" s="358"/>
      <c r="BO927" s="358"/>
      <c r="BP927" s="358"/>
      <c r="BQ927" s="358"/>
      <c r="BR927" s="358"/>
      <c r="BS927" s="358"/>
      <c r="BT927" s="358"/>
      <c r="BU927" s="358"/>
      <c r="BV927" s="358"/>
      <c r="BW927" s="358"/>
      <c r="BX927" s="355"/>
    </row>
    <row r="928" spans="1:76" ht="19.5" customHeight="1">
      <c r="A928" s="356"/>
      <c r="B928" s="356"/>
      <c r="C928" s="356"/>
      <c r="D928" s="356"/>
      <c r="E928" s="356"/>
      <c r="F928" s="355"/>
      <c r="G928" s="356"/>
      <c r="H928" s="356"/>
      <c r="I928" s="355"/>
      <c r="J928" s="356"/>
      <c r="K928" s="355"/>
      <c r="L928" s="356"/>
      <c r="M928" s="355"/>
      <c r="N928" s="356"/>
      <c r="O928" s="355"/>
      <c r="P928" s="356"/>
      <c r="Q928" s="355"/>
      <c r="R928" s="355"/>
      <c r="S928" s="355"/>
      <c r="T928" s="355"/>
      <c r="U928" s="355"/>
      <c r="V928" s="355"/>
      <c r="W928" s="355"/>
      <c r="X928" s="355"/>
      <c r="Y928" s="355"/>
      <c r="Z928" s="355"/>
      <c r="AA928" s="355"/>
      <c r="AB928" s="355"/>
      <c r="AC928" s="355"/>
      <c r="AD928" s="355"/>
      <c r="AE928" s="355"/>
      <c r="AF928" s="355"/>
      <c r="AG928" s="355"/>
      <c r="AH928" s="355"/>
      <c r="AI928" s="355"/>
      <c r="AJ928" s="355"/>
      <c r="AK928" s="355"/>
      <c r="AL928" s="355"/>
      <c r="AM928" s="355"/>
      <c r="AN928" s="355"/>
      <c r="AO928" s="355"/>
      <c r="AP928" s="355"/>
      <c r="AQ928" s="355"/>
      <c r="AR928" s="355"/>
      <c r="AS928" s="355"/>
      <c r="AT928" s="356"/>
      <c r="AU928" s="356"/>
      <c r="AV928" s="355"/>
      <c r="AW928" s="355"/>
      <c r="AX928" s="356"/>
      <c r="AY928" s="357"/>
      <c r="AZ928" s="357"/>
      <c r="BA928" s="357"/>
      <c r="BB928" s="358"/>
      <c r="BC928" s="357"/>
      <c r="BD928" s="357"/>
      <c r="BE928" s="358"/>
      <c r="BF928" s="357"/>
      <c r="BG928" s="357"/>
      <c r="BH928" s="357"/>
      <c r="BI928" s="357"/>
      <c r="BJ928" s="357"/>
      <c r="BK928" s="357"/>
      <c r="BL928" s="357"/>
      <c r="BM928" s="358"/>
      <c r="BN928" s="358"/>
      <c r="BO928" s="358"/>
      <c r="BP928" s="358"/>
      <c r="BQ928" s="358"/>
      <c r="BR928" s="358"/>
      <c r="BS928" s="358"/>
      <c r="BT928" s="358"/>
      <c r="BU928" s="358"/>
      <c r="BV928" s="358"/>
      <c r="BW928" s="358"/>
      <c r="BX928" s="355"/>
    </row>
    <row r="929" spans="1:76" ht="19.5" customHeight="1">
      <c r="A929" s="356"/>
      <c r="B929" s="356"/>
      <c r="C929" s="356"/>
      <c r="D929" s="356"/>
      <c r="E929" s="356"/>
      <c r="F929" s="355"/>
      <c r="G929" s="356"/>
      <c r="H929" s="356"/>
      <c r="I929" s="355"/>
      <c r="J929" s="356"/>
      <c r="K929" s="355"/>
      <c r="L929" s="356"/>
      <c r="M929" s="355"/>
      <c r="N929" s="356"/>
      <c r="O929" s="355"/>
      <c r="P929" s="356"/>
      <c r="Q929" s="355"/>
      <c r="R929" s="355"/>
      <c r="S929" s="355"/>
      <c r="T929" s="355"/>
      <c r="U929" s="355"/>
      <c r="V929" s="355"/>
      <c r="W929" s="355"/>
      <c r="X929" s="355"/>
      <c r="Y929" s="355"/>
      <c r="Z929" s="355"/>
      <c r="AA929" s="355"/>
      <c r="AB929" s="355"/>
      <c r="AC929" s="355"/>
      <c r="AD929" s="355"/>
      <c r="AE929" s="355"/>
      <c r="AF929" s="355"/>
      <c r="AG929" s="355"/>
      <c r="AH929" s="355"/>
      <c r="AI929" s="355"/>
      <c r="AJ929" s="355"/>
      <c r="AK929" s="355"/>
      <c r="AL929" s="355"/>
      <c r="AM929" s="355"/>
      <c r="AN929" s="355"/>
      <c r="AO929" s="355"/>
      <c r="AP929" s="355"/>
      <c r="AQ929" s="355"/>
      <c r="AR929" s="355"/>
      <c r="AS929" s="355"/>
      <c r="AT929" s="356"/>
      <c r="AU929" s="356"/>
      <c r="AV929" s="355"/>
      <c r="AW929" s="355"/>
      <c r="AX929" s="356"/>
      <c r="AY929" s="357"/>
      <c r="AZ929" s="357"/>
      <c r="BA929" s="357"/>
      <c r="BB929" s="358"/>
      <c r="BC929" s="357"/>
      <c r="BD929" s="357"/>
      <c r="BE929" s="358"/>
      <c r="BF929" s="357"/>
      <c r="BG929" s="357"/>
      <c r="BH929" s="357"/>
      <c r="BI929" s="357"/>
      <c r="BJ929" s="357"/>
      <c r="BK929" s="357"/>
      <c r="BL929" s="357"/>
      <c r="BM929" s="358"/>
      <c r="BN929" s="358"/>
      <c r="BO929" s="358"/>
      <c r="BP929" s="358"/>
      <c r="BQ929" s="358"/>
      <c r="BR929" s="358"/>
      <c r="BS929" s="358"/>
      <c r="BT929" s="358"/>
      <c r="BU929" s="358"/>
      <c r="BV929" s="358"/>
      <c r="BW929" s="358"/>
      <c r="BX929" s="355"/>
    </row>
    <row r="930" spans="1:76" ht="19.5" customHeight="1">
      <c r="A930" s="356"/>
      <c r="B930" s="356"/>
      <c r="C930" s="356"/>
      <c r="D930" s="356"/>
      <c r="E930" s="356"/>
      <c r="F930" s="355"/>
      <c r="G930" s="356"/>
      <c r="H930" s="356"/>
      <c r="I930" s="355"/>
      <c r="J930" s="356"/>
      <c r="K930" s="355"/>
      <c r="L930" s="356"/>
      <c r="M930" s="355"/>
      <c r="N930" s="356"/>
      <c r="O930" s="355"/>
      <c r="P930" s="356"/>
      <c r="Q930" s="355"/>
      <c r="R930" s="355"/>
      <c r="S930" s="355"/>
      <c r="T930" s="355"/>
      <c r="U930" s="355"/>
      <c r="V930" s="355"/>
      <c r="W930" s="355"/>
      <c r="X930" s="355"/>
      <c r="Y930" s="355"/>
      <c r="Z930" s="355"/>
      <c r="AA930" s="355"/>
      <c r="AB930" s="355"/>
      <c r="AC930" s="355"/>
      <c r="AD930" s="355"/>
      <c r="AE930" s="355"/>
      <c r="AF930" s="355"/>
      <c r="AG930" s="355"/>
      <c r="AH930" s="355"/>
      <c r="AI930" s="355"/>
      <c r="AJ930" s="355"/>
      <c r="AK930" s="355"/>
      <c r="AL930" s="355"/>
      <c r="AM930" s="355"/>
      <c r="AN930" s="355"/>
      <c r="AO930" s="355"/>
      <c r="AP930" s="355"/>
      <c r="AQ930" s="355"/>
      <c r="AR930" s="355"/>
      <c r="AS930" s="355"/>
      <c r="AT930" s="356"/>
      <c r="AU930" s="356"/>
      <c r="AV930" s="355"/>
      <c r="AW930" s="355"/>
      <c r="AX930" s="356"/>
      <c r="AY930" s="357"/>
      <c r="AZ930" s="357"/>
      <c r="BA930" s="357"/>
      <c r="BB930" s="358"/>
      <c r="BC930" s="357"/>
      <c r="BD930" s="357"/>
      <c r="BE930" s="358"/>
      <c r="BF930" s="357"/>
      <c r="BG930" s="357"/>
      <c r="BH930" s="357"/>
      <c r="BI930" s="357"/>
      <c r="BJ930" s="357"/>
      <c r="BK930" s="357"/>
      <c r="BL930" s="357"/>
      <c r="BM930" s="358"/>
      <c r="BN930" s="358"/>
      <c r="BO930" s="358"/>
      <c r="BP930" s="358"/>
      <c r="BQ930" s="358"/>
      <c r="BR930" s="358"/>
      <c r="BS930" s="358"/>
      <c r="BT930" s="358"/>
      <c r="BU930" s="358"/>
      <c r="BV930" s="358"/>
      <c r="BW930" s="358"/>
      <c r="BX930" s="355"/>
    </row>
    <row r="931" spans="1:76" ht="19.5" customHeight="1">
      <c r="A931" s="356"/>
      <c r="B931" s="356"/>
      <c r="C931" s="356"/>
      <c r="D931" s="356"/>
      <c r="E931" s="356"/>
      <c r="F931" s="355"/>
      <c r="G931" s="356"/>
      <c r="H931" s="356"/>
      <c r="I931" s="355"/>
      <c r="J931" s="356"/>
      <c r="K931" s="355"/>
      <c r="L931" s="356"/>
      <c r="M931" s="355"/>
      <c r="N931" s="356"/>
      <c r="O931" s="355"/>
      <c r="P931" s="356"/>
      <c r="Q931" s="355"/>
      <c r="R931" s="355"/>
      <c r="S931" s="355"/>
      <c r="T931" s="355"/>
      <c r="U931" s="355"/>
      <c r="V931" s="355"/>
      <c r="W931" s="355"/>
      <c r="X931" s="355"/>
      <c r="Y931" s="355"/>
      <c r="Z931" s="355"/>
      <c r="AA931" s="355"/>
      <c r="AB931" s="355"/>
      <c r="AC931" s="355"/>
      <c r="AD931" s="355"/>
      <c r="AE931" s="355"/>
      <c r="AF931" s="355"/>
      <c r="AG931" s="355"/>
      <c r="AH931" s="355"/>
      <c r="AI931" s="355"/>
      <c r="AJ931" s="355"/>
      <c r="AK931" s="355"/>
      <c r="AL931" s="355"/>
      <c r="AM931" s="355"/>
      <c r="AN931" s="355"/>
      <c r="AO931" s="355"/>
      <c r="AP931" s="355"/>
      <c r="AQ931" s="355"/>
      <c r="AR931" s="355"/>
      <c r="AS931" s="355"/>
      <c r="AT931" s="356"/>
      <c r="AU931" s="356"/>
      <c r="AV931" s="355"/>
      <c r="AW931" s="355"/>
      <c r="AX931" s="356"/>
      <c r="AY931" s="357"/>
      <c r="AZ931" s="357"/>
      <c r="BA931" s="357"/>
      <c r="BB931" s="358"/>
      <c r="BC931" s="357"/>
      <c r="BD931" s="357"/>
      <c r="BE931" s="358"/>
      <c r="BF931" s="357"/>
      <c r="BG931" s="357"/>
      <c r="BH931" s="357"/>
      <c r="BI931" s="357"/>
      <c r="BJ931" s="357"/>
      <c r="BK931" s="357"/>
      <c r="BL931" s="357"/>
      <c r="BM931" s="358"/>
      <c r="BN931" s="358"/>
      <c r="BO931" s="358"/>
      <c r="BP931" s="358"/>
      <c r="BQ931" s="358"/>
      <c r="BR931" s="358"/>
      <c r="BS931" s="358"/>
      <c r="BT931" s="358"/>
      <c r="BU931" s="358"/>
      <c r="BV931" s="358"/>
      <c r="BW931" s="358"/>
      <c r="BX931" s="355"/>
    </row>
    <row r="932" spans="1:76" ht="19.5" customHeight="1">
      <c r="A932" s="356"/>
      <c r="B932" s="356"/>
      <c r="C932" s="356"/>
      <c r="D932" s="356"/>
      <c r="E932" s="356"/>
      <c r="F932" s="355"/>
      <c r="G932" s="356"/>
      <c r="H932" s="356"/>
      <c r="I932" s="355"/>
      <c r="J932" s="356"/>
      <c r="K932" s="355"/>
      <c r="L932" s="356"/>
      <c r="M932" s="355"/>
      <c r="N932" s="356"/>
      <c r="O932" s="355"/>
      <c r="P932" s="356"/>
      <c r="Q932" s="355"/>
      <c r="R932" s="355"/>
      <c r="S932" s="355"/>
      <c r="T932" s="355"/>
      <c r="U932" s="355"/>
      <c r="V932" s="355"/>
      <c r="W932" s="355"/>
      <c r="X932" s="355"/>
      <c r="Y932" s="355"/>
      <c r="Z932" s="355"/>
      <c r="AA932" s="355"/>
      <c r="AB932" s="355"/>
      <c r="AC932" s="355"/>
      <c r="AD932" s="355"/>
      <c r="AE932" s="355"/>
      <c r="AF932" s="355"/>
      <c r="AG932" s="355"/>
      <c r="AH932" s="355"/>
      <c r="AI932" s="355"/>
      <c r="AJ932" s="355"/>
      <c r="AK932" s="355"/>
      <c r="AL932" s="355"/>
      <c r="AM932" s="355"/>
      <c r="AN932" s="355"/>
      <c r="AO932" s="355"/>
      <c r="AP932" s="355"/>
      <c r="AQ932" s="355"/>
      <c r="AR932" s="355"/>
      <c r="AS932" s="355"/>
      <c r="AT932" s="356"/>
      <c r="AU932" s="356"/>
      <c r="AV932" s="355"/>
      <c r="AW932" s="355"/>
      <c r="AX932" s="356"/>
      <c r="AY932" s="357"/>
      <c r="AZ932" s="357"/>
      <c r="BA932" s="357"/>
      <c r="BB932" s="358"/>
      <c r="BC932" s="357"/>
      <c r="BD932" s="357"/>
      <c r="BE932" s="358"/>
      <c r="BF932" s="357"/>
      <c r="BG932" s="357"/>
      <c r="BH932" s="357"/>
      <c r="BI932" s="357"/>
      <c r="BJ932" s="357"/>
      <c r="BK932" s="357"/>
      <c r="BL932" s="357"/>
      <c r="BM932" s="358"/>
      <c r="BN932" s="358"/>
      <c r="BO932" s="358"/>
      <c r="BP932" s="358"/>
      <c r="BQ932" s="358"/>
      <c r="BR932" s="358"/>
      <c r="BS932" s="358"/>
      <c r="BT932" s="358"/>
      <c r="BU932" s="358"/>
      <c r="BV932" s="358"/>
      <c r="BW932" s="358"/>
      <c r="BX932" s="355"/>
    </row>
    <row r="933" spans="1:76" ht="19.5" customHeight="1">
      <c r="A933" s="356"/>
      <c r="B933" s="356"/>
      <c r="C933" s="356"/>
      <c r="D933" s="356"/>
      <c r="E933" s="356"/>
      <c r="F933" s="355"/>
      <c r="G933" s="356"/>
      <c r="H933" s="356"/>
      <c r="I933" s="355"/>
      <c r="J933" s="356"/>
      <c r="K933" s="355"/>
      <c r="L933" s="356"/>
      <c r="M933" s="355"/>
      <c r="N933" s="356"/>
      <c r="O933" s="355"/>
      <c r="P933" s="356"/>
      <c r="Q933" s="355"/>
      <c r="R933" s="355"/>
      <c r="S933" s="355"/>
      <c r="T933" s="355"/>
      <c r="U933" s="355"/>
      <c r="V933" s="355"/>
      <c r="W933" s="355"/>
      <c r="X933" s="355"/>
      <c r="Y933" s="355"/>
      <c r="Z933" s="355"/>
      <c r="AA933" s="355"/>
      <c r="AB933" s="355"/>
      <c r="AC933" s="355"/>
      <c r="AD933" s="355"/>
      <c r="AE933" s="355"/>
      <c r="AF933" s="355"/>
      <c r="AG933" s="355"/>
      <c r="AH933" s="355"/>
      <c r="AI933" s="355"/>
      <c r="AJ933" s="355"/>
      <c r="AK933" s="355"/>
      <c r="AL933" s="355"/>
      <c r="AM933" s="355"/>
      <c r="AN933" s="355"/>
      <c r="AO933" s="355"/>
      <c r="AP933" s="355"/>
      <c r="AQ933" s="355"/>
      <c r="AR933" s="355"/>
      <c r="AS933" s="355"/>
      <c r="AT933" s="356"/>
      <c r="AU933" s="356"/>
      <c r="AV933" s="355"/>
      <c r="AW933" s="355"/>
      <c r="AX933" s="356"/>
      <c r="AY933" s="357"/>
      <c r="AZ933" s="357"/>
      <c r="BA933" s="357"/>
      <c r="BB933" s="358"/>
      <c r="BC933" s="357"/>
      <c r="BD933" s="357"/>
      <c r="BE933" s="358"/>
      <c r="BF933" s="357"/>
      <c r="BG933" s="357"/>
      <c r="BH933" s="357"/>
      <c r="BI933" s="357"/>
      <c r="BJ933" s="357"/>
      <c r="BK933" s="357"/>
      <c r="BL933" s="357"/>
      <c r="BM933" s="358"/>
      <c r="BN933" s="358"/>
      <c r="BO933" s="358"/>
      <c r="BP933" s="358"/>
      <c r="BQ933" s="358"/>
      <c r="BR933" s="358"/>
      <c r="BS933" s="358"/>
      <c r="BT933" s="358"/>
      <c r="BU933" s="358"/>
      <c r="BV933" s="358"/>
      <c r="BW933" s="358"/>
      <c r="BX933" s="355"/>
    </row>
    <row r="934" spans="1:76" ht="19.5" customHeight="1">
      <c r="A934" s="356"/>
      <c r="B934" s="356"/>
      <c r="C934" s="356"/>
      <c r="D934" s="356"/>
      <c r="E934" s="356"/>
      <c r="F934" s="355"/>
      <c r="G934" s="356"/>
      <c r="H934" s="356"/>
      <c r="I934" s="355"/>
      <c r="J934" s="356"/>
      <c r="K934" s="355"/>
      <c r="L934" s="356"/>
      <c r="M934" s="355"/>
      <c r="N934" s="356"/>
      <c r="O934" s="355"/>
      <c r="P934" s="356"/>
      <c r="Q934" s="355"/>
      <c r="R934" s="355"/>
      <c r="S934" s="355"/>
      <c r="T934" s="355"/>
      <c r="U934" s="355"/>
      <c r="V934" s="355"/>
      <c r="W934" s="355"/>
      <c r="X934" s="355"/>
      <c r="Y934" s="355"/>
      <c r="Z934" s="355"/>
      <c r="AA934" s="355"/>
      <c r="AB934" s="355"/>
      <c r="AC934" s="355"/>
      <c r="AD934" s="355"/>
      <c r="AE934" s="355"/>
      <c r="AF934" s="355"/>
      <c r="AG934" s="355"/>
      <c r="AH934" s="355"/>
      <c r="AI934" s="355"/>
      <c r="AJ934" s="355"/>
      <c r="AK934" s="355"/>
      <c r="AL934" s="355"/>
      <c r="AM934" s="355"/>
      <c r="AN934" s="355"/>
      <c r="AO934" s="355"/>
      <c r="AP934" s="355"/>
      <c r="AQ934" s="355"/>
      <c r="AR934" s="355"/>
      <c r="AS934" s="355"/>
      <c r="AT934" s="356"/>
      <c r="AU934" s="356"/>
      <c r="AV934" s="355"/>
      <c r="AW934" s="355"/>
      <c r="AX934" s="356"/>
      <c r="AY934" s="357"/>
      <c r="AZ934" s="357"/>
      <c r="BA934" s="357"/>
      <c r="BB934" s="358"/>
      <c r="BC934" s="357"/>
      <c r="BD934" s="357"/>
      <c r="BE934" s="358"/>
      <c r="BF934" s="357"/>
      <c r="BG934" s="357"/>
      <c r="BH934" s="357"/>
      <c r="BI934" s="357"/>
      <c r="BJ934" s="357"/>
      <c r="BK934" s="357"/>
      <c r="BL934" s="357"/>
      <c r="BM934" s="358"/>
      <c r="BN934" s="358"/>
      <c r="BO934" s="358"/>
      <c r="BP934" s="358"/>
      <c r="BQ934" s="358"/>
      <c r="BR934" s="358"/>
      <c r="BS934" s="358"/>
      <c r="BT934" s="358"/>
      <c r="BU934" s="358"/>
      <c r="BV934" s="358"/>
      <c r="BW934" s="358"/>
      <c r="BX934" s="355"/>
    </row>
    <row r="935" spans="1:76" ht="19.5" customHeight="1">
      <c r="A935" s="356"/>
      <c r="B935" s="356"/>
      <c r="C935" s="356"/>
      <c r="D935" s="356"/>
      <c r="E935" s="356"/>
      <c r="F935" s="355"/>
      <c r="G935" s="356"/>
      <c r="H935" s="356"/>
      <c r="I935" s="355"/>
      <c r="J935" s="356"/>
      <c r="K935" s="355"/>
      <c r="L935" s="356"/>
      <c r="M935" s="355"/>
      <c r="N935" s="356"/>
      <c r="O935" s="355"/>
      <c r="P935" s="356"/>
      <c r="Q935" s="355"/>
      <c r="R935" s="355"/>
      <c r="S935" s="355"/>
      <c r="T935" s="355"/>
      <c r="U935" s="355"/>
      <c r="V935" s="355"/>
      <c r="W935" s="355"/>
      <c r="X935" s="355"/>
      <c r="Y935" s="355"/>
      <c r="Z935" s="355"/>
      <c r="AA935" s="355"/>
      <c r="AB935" s="355"/>
      <c r="AC935" s="355"/>
      <c r="AD935" s="355"/>
      <c r="AE935" s="355"/>
      <c r="AF935" s="355"/>
      <c r="AG935" s="355"/>
      <c r="AH935" s="355"/>
      <c r="AI935" s="355"/>
      <c r="AJ935" s="355"/>
      <c r="AK935" s="355"/>
      <c r="AL935" s="355"/>
      <c r="AM935" s="355"/>
      <c r="AN935" s="355"/>
      <c r="AO935" s="355"/>
      <c r="AP935" s="355"/>
      <c r="AQ935" s="355"/>
      <c r="AR935" s="355"/>
      <c r="AS935" s="355"/>
      <c r="AT935" s="356"/>
      <c r="AU935" s="356"/>
      <c r="AV935" s="355"/>
      <c r="AW935" s="355"/>
      <c r="AX935" s="356"/>
      <c r="AY935" s="357"/>
      <c r="AZ935" s="357"/>
      <c r="BA935" s="357"/>
      <c r="BB935" s="358"/>
      <c r="BC935" s="357"/>
      <c r="BD935" s="357"/>
      <c r="BE935" s="358"/>
      <c r="BF935" s="357"/>
      <c r="BG935" s="357"/>
      <c r="BH935" s="357"/>
      <c r="BI935" s="357"/>
      <c r="BJ935" s="357"/>
      <c r="BK935" s="357"/>
      <c r="BL935" s="357"/>
      <c r="BM935" s="358"/>
      <c r="BN935" s="358"/>
      <c r="BO935" s="358"/>
      <c r="BP935" s="358"/>
      <c r="BQ935" s="358"/>
      <c r="BR935" s="358"/>
      <c r="BS935" s="358"/>
      <c r="BT935" s="358"/>
      <c r="BU935" s="358"/>
      <c r="BV935" s="358"/>
      <c r="BW935" s="358"/>
      <c r="BX935" s="355"/>
    </row>
    <row r="936" spans="1:76" ht="19.5" customHeight="1">
      <c r="A936" s="356"/>
      <c r="B936" s="356"/>
      <c r="C936" s="356"/>
      <c r="D936" s="356"/>
      <c r="E936" s="356"/>
      <c r="F936" s="355"/>
      <c r="G936" s="356"/>
      <c r="H936" s="356"/>
      <c r="I936" s="355"/>
      <c r="J936" s="356"/>
      <c r="K936" s="355"/>
      <c r="L936" s="356"/>
      <c r="M936" s="355"/>
      <c r="N936" s="356"/>
      <c r="O936" s="355"/>
      <c r="P936" s="356"/>
      <c r="Q936" s="355"/>
      <c r="R936" s="355"/>
      <c r="S936" s="355"/>
      <c r="T936" s="355"/>
      <c r="U936" s="355"/>
      <c r="V936" s="355"/>
      <c r="W936" s="355"/>
      <c r="X936" s="355"/>
      <c r="Y936" s="355"/>
      <c r="Z936" s="355"/>
      <c r="AA936" s="355"/>
      <c r="AB936" s="355"/>
      <c r="AC936" s="355"/>
      <c r="AD936" s="355"/>
      <c r="AE936" s="355"/>
      <c r="AF936" s="355"/>
      <c r="AG936" s="355"/>
      <c r="AH936" s="355"/>
      <c r="AI936" s="355"/>
      <c r="AJ936" s="355"/>
      <c r="AK936" s="355"/>
      <c r="AL936" s="355"/>
      <c r="AM936" s="355"/>
      <c r="AN936" s="355"/>
      <c r="AO936" s="355"/>
      <c r="AP936" s="355"/>
      <c r="AQ936" s="355"/>
      <c r="AR936" s="355"/>
      <c r="AS936" s="355"/>
      <c r="AT936" s="356"/>
      <c r="AU936" s="356"/>
      <c r="AV936" s="355"/>
      <c r="AW936" s="355"/>
      <c r="AX936" s="356"/>
      <c r="AY936" s="357"/>
      <c r="AZ936" s="357"/>
      <c r="BA936" s="357"/>
      <c r="BB936" s="358"/>
      <c r="BC936" s="357"/>
      <c r="BD936" s="357"/>
      <c r="BE936" s="358"/>
      <c r="BF936" s="357"/>
      <c r="BG936" s="357"/>
      <c r="BH936" s="357"/>
      <c r="BI936" s="357"/>
      <c r="BJ936" s="357"/>
      <c r="BK936" s="357"/>
      <c r="BL936" s="357"/>
      <c r="BM936" s="358"/>
      <c r="BN936" s="358"/>
      <c r="BO936" s="358"/>
      <c r="BP936" s="358"/>
      <c r="BQ936" s="358"/>
      <c r="BR936" s="358"/>
      <c r="BS936" s="358"/>
      <c r="BT936" s="358"/>
      <c r="BU936" s="358"/>
      <c r="BV936" s="358"/>
      <c r="BW936" s="358"/>
      <c r="BX936" s="355"/>
    </row>
    <row r="937" spans="1:76" ht="19.5" customHeight="1">
      <c r="A937" s="356"/>
      <c r="B937" s="356"/>
      <c r="C937" s="356"/>
      <c r="D937" s="356"/>
      <c r="E937" s="356"/>
      <c r="F937" s="355"/>
      <c r="G937" s="356"/>
      <c r="H937" s="356"/>
      <c r="I937" s="355"/>
      <c r="J937" s="356"/>
      <c r="K937" s="355"/>
      <c r="L937" s="356"/>
      <c r="M937" s="355"/>
      <c r="N937" s="356"/>
      <c r="O937" s="355"/>
      <c r="P937" s="356"/>
      <c r="Q937" s="355"/>
      <c r="R937" s="355"/>
      <c r="S937" s="355"/>
      <c r="T937" s="355"/>
      <c r="U937" s="355"/>
      <c r="V937" s="355"/>
      <c r="W937" s="355"/>
      <c r="X937" s="355"/>
      <c r="Y937" s="355"/>
      <c r="Z937" s="355"/>
      <c r="AA937" s="355"/>
      <c r="AB937" s="355"/>
      <c r="AC937" s="355"/>
      <c r="AD937" s="355"/>
      <c r="AE937" s="355"/>
      <c r="AF937" s="355"/>
      <c r="AG937" s="355"/>
      <c r="AH937" s="355"/>
      <c r="AI937" s="355"/>
      <c r="AJ937" s="355"/>
      <c r="AK937" s="355"/>
      <c r="AL937" s="355"/>
      <c r="AM937" s="355"/>
      <c r="AN937" s="355"/>
      <c r="AO937" s="355"/>
      <c r="AP937" s="355"/>
      <c r="AQ937" s="355"/>
      <c r="AR937" s="355"/>
      <c r="AS937" s="355"/>
      <c r="AT937" s="356"/>
      <c r="AU937" s="356"/>
      <c r="AV937" s="355"/>
      <c r="AW937" s="355"/>
      <c r="AX937" s="356"/>
      <c r="AY937" s="357"/>
      <c r="AZ937" s="357"/>
      <c r="BA937" s="357"/>
      <c r="BB937" s="358"/>
      <c r="BC937" s="357"/>
      <c r="BD937" s="357"/>
      <c r="BE937" s="358"/>
      <c r="BF937" s="357"/>
      <c r="BG937" s="357"/>
      <c r="BH937" s="357"/>
      <c r="BI937" s="357"/>
      <c r="BJ937" s="357"/>
      <c r="BK937" s="357"/>
      <c r="BL937" s="357"/>
      <c r="BM937" s="358"/>
      <c r="BN937" s="358"/>
      <c r="BO937" s="358"/>
      <c r="BP937" s="358"/>
      <c r="BQ937" s="358"/>
      <c r="BR937" s="358"/>
      <c r="BS937" s="358"/>
      <c r="BT937" s="358"/>
      <c r="BU937" s="358"/>
      <c r="BV937" s="358"/>
      <c r="BW937" s="358"/>
      <c r="BX937" s="355"/>
    </row>
    <row r="938" spans="1:76" ht="19.5" customHeight="1">
      <c r="A938" s="356"/>
      <c r="B938" s="356"/>
      <c r="C938" s="356"/>
      <c r="D938" s="356"/>
      <c r="E938" s="356"/>
      <c r="F938" s="355"/>
      <c r="G938" s="356"/>
      <c r="H938" s="356"/>
      <c r="I938" s="355"/>
      <c r="J938" s="356"/>
      <c r="K938" s="355"/>
      <c r="L938" s="356"/>
      <c r="M938" s="355"/>
      <c r="N938" s="356"/>
      <c r="O938" s="355"/>
      <c r="P938" s="356"/>
      <c r="Q938" s="355"/>
      <c r="R938" s="355"/>
      <c r="S938" s="355"/>
      <c r="T938" s="355"/>
      <c r="U938" s="355"/>
      <c r="V938" s="355"/>
      <c r="W938" s="355"/>
      <c r="X938" s="355"/>
      <c r="Y938" s="355"/>
      <c r="Z938" s="355"/>
      <c r="AA938" s="355"/>
      <c r="AB938" s="355"/>
      <c r="AC938" s="355"/>
      <c r="AD938" s="355"/>
      <c r="AE938" s="355"/>
      <c r="AF938" s="355"/>
      <c r="AG938" s="355"/>
      <c r="AH938" s="355"/>
      <c r="AI938" s="355"/>
      <c r="AJ938" s="355"/>
      <c r="AK938" s="355"/>
      <c r="AL938" s="355"/>
      <c r="AM938" s="355"/>
      <c r="AN938" s="355"/>
      <c r="AO938" s="355"/>
      <c r="AP938" s="355"/>
      <c r="AQ938" s="355"/>
      <c r="AR938" s="355"/>
      <c r="AS938" s="355"/>
      <c r="AT938" s="356"/>
      <c r="AU938" s="356"/>
      <c r="AV938" s="355"/>
      <c r="AW938" s="355"/>
      <c r="AX938" s="356"/>
      <c r="AY938" s="357"/>
      <c r="AZ938" s="357"/>
      <c r="BA938" s="357"/>
      <c r="BB938" s="358"/>
      <c r="BC938" s="357"/>
      <c r="BD938" s="357"/>
      <c r="BE938" s="358"/>
      <c r="BF938" s="357"/>
      <c r="BG938" s="357"/>
      <c r="BH938" s="357"/>
      <c r="BI938" s="357"/>
      <c r="BJ938" s="357"/>
      <c r="BK938" s="357"/>
      <c r="BL938" s="357"/>
      <c r="BM938" s="358"/>
      <c r="BN938" s="358"/>
      <c r="BO938" s="358"/>
      <c r="BP938" s="358"/>
      <c r="BQ938" s="358"/>
      <c r="BR938" s="358"/>
      <c r="BS938" s="358"/>
      <c r="BT938" s="358"/>
      <c r="BU938" s="358"/>
      <c r="BV938" s="358"/>
      <c r="BW938" s="358"/>
      <c r="BX938" s="355"/>
    </row>
    <row r="939" spans="1:76" ht="19.5" customHeight="1">
      <c r="A939" s="356"/>
      <c r="B939" s="356"/>
      <c r="C939" s="356"/>
      <c r="D939" s="356"/>
      <c r="E939" s="356"/>
      <c r="F939" s="355"/>
      <c r="G939" s="356"/>
      <c r="H939" s="356"/>
      <c r="I939" s="355"/>
      <c r="J939" s="356"/>
      <c r="K939" s="355"/>
      <c r="L939" s="356"/>
      <c r="M939" s="355"/>
      <c r="N939" s="356"/>
      <c r="O939" s="355"/>
      <c r="P939" s="356"/>
      <c r="Q939" s="355"/>
      <c r="R939" s="355"/>
      <c r="S939" s="355"/>
      <c r="T939" s="355"/>
      <c r="U939" s="355"/>
      <c r="V939" s="355"/>
      <c r="W939" s="355"/>
      <c r="X939" s="355"/>
      <c r="Y939" s="355"/>
      <c r="Z939" s="355"/>
      <c r="AA939" s="355"/>
      <c r="AB939" s="355"/>
      <c r="AC939" s="355"/>
      <c r="AD939" s="355"/>
      <c r="AE939" s="355"/>
      <c r="AF939" s="355"/>
      <c r="AG939" s="355"/>
      <c r="AH939" s="355"/>
      <c r="AI939" s="355"/>
      <c r="AJ939" s="355"/>
      <c r="AK939" s="355"/>
      <c r="AL939" s="355"/>
      <c r="AM939" s="355"/>
      <c r="AN939" s="355"/>
      <c r="AO939" s="355"/>
      <c r="AP939" s="355"/>
      <c r="AQ939" s="355"/>
      <c r="AR939" s="355"/>
      <c r="AS939" s="355"/>
      <c r="AT939" s="356"/>
      <c r="AU939" s="356"/>
      <c r="AV939" s="355"/>
      <c r="AW939" s="355"/>
      <c r="AX939" s="356"/>
      <c r="AY939" s="357"/>
      <c r="AZ939" s="357"/>
      <c r="BA939" s="357"/>
      <c r="BB939" s="358"/>
      <c r="BC939" s="357"/>
      <c r="BD939" s="357"/>
      <c r="BE939" s="358"/>
      <c r="BF939" s="357"/>
      <c r="BG939" s="357"/>
      <c r="BH939" s="357"/>
      <c r="BI939" s="357"/>
      <c r="BJ939" s="357"/>
      <c r="BK939" s="357"/>
      <c r="BL939" s="357"/>
      <c r="BM939" s="358"/>
      <c r="BN939" s="358"/>
      <c r="BO939" s="358"/>
      <c r="BP939" s="358"/>
      <c r="BQ939" s="358"/>
      <c r="BR939" s="358"/>
      <c r="BS939" s="358"/>
      <c r="BT939" s="358"/>
      <c r="BU939" s="358"/>
      <c r="BV939" s="358"/>
      <c r="BW939" s="358"/>
      <c r="BX939" s="355"/>
    </row>
    <row r="940" spans="1:76" ht="19.5" customHeight="1">
      <c r="A940" s="356"/>
      <c r="B940" s="356"/>
      <c r="C940" s="356"/>
      <c r="D940" s="356"/>
      <c r="E940" s="356"/>
      <c r="F940" s="355"/>
      <c r="G940" s="356"/>
      <c r="H940" s="356"/>
      <c r="I940" s="355"/>
      <c r="J940" s="356"/>
      <c r="K940" s="355"/>
      <c r="L940" s="356"/>
      <c r="M940" s="355"/>
      <c r="N940" s="356"/>
      <c r="O940" s="355"/>
      <c r="P940" s="356"/>
      <c r="Q940" s="355"/>
      <c r="R940" s="355"/>
      <c r="S940" s="355"/>
      <c r="T940" s="355"/>
      <c r="U940" s="355"/>
      <c r="V940" s="355"/>
      <c r="W940" s="355"/>
      <c r="X940" s="355"/>
      <c r="Y940" s="355"/>
      <c r="Z940" s="355"/>
      <c r="AA940" s="355"/>
      <c r="AB940" s="355"/>
      <c r="AC940" s="355"/>
      <c r="AD940" s="355"/>
      <c r="AE940" s="355"/>
      <c r="AF940" s="355"/>
      <c r="AG940" s="355"/>
      <c r="AH940" s="355"/>
      <c r="AI940" s="355"/>
      <c r="AJ940" s="355"/>
      <c r="AK940" s="355"/>
      <c r="AL940" s="355"/>
      <c r="AM940" s="355"/>
      <c r="AN940" s="355"/>
      <c r="AO940" s="355"/>
      <c r="AP940" s="355"/>
      <c r="AQ940" s="355"/>
      <c r="AR940" s="355"/>
      <c r="AS940" s="355"/>
      <c r="AT940" s="356"/>
      <c r="AU940" s="356"/>
      <c r="AV940" s="355"/>
      <c r="AW940" s="355"/>
      <c r="AX940" s="356"/>
      <c r="AY940" s="357"/>
      <c r="AZ940" s="357"/>
      <c r="BA940" s="357"/>
      <c r="BB940" s="358"/>
      <c r="BC940" s="357"/>
      <c r="BD940" s="357"/>
      <c r="BE940" s="358"/>
      <c r="BF940" s="357"/>
      <c r="BG940" s="357"/>
      <c r="BH940" s="357"/>
      <c r="BI940" s="357"/>
      <c r="BJ940" s="357"/>
      <c r="BK940" s="357"/>
      <c r="BL940" s="357"/>
      <c r="BM940" s="358"/>
      <c r="BN940" s="358"/>
      <c r="BO940" s="358"/>
      <c r="BP940" s="358"/>
      <c r="BQ940" s="358"/>
      <c r="BR940" s="358"/>
      <c r="BS940" s="358"/>
      <c r="BT940" s="358"/>
      <c r="BU940" s="358"/>
      <c r="BV940" s="358"/>
      <c r="BW940" s="358"/>
      <c r="BX940" s="355"/>
    </row>
    <row r="941" spans="1:76" ht="19.5" customHeight="1">
      <c r="A941" s="356"/>
      <c r="B941" s="356"/>
      <c r="C941" s="356"/>
      <c r="D941" s="356"/>
      <c r="E941" s="356"/>
      <c r="F941" s="355"/>
      <c r="G941" s="356"/>
      <c r="H941" s="356"/>
      <c r="I941" s="355"/>
      <c r="J941" s="356"/>
      <c r="K941" s="355"/>
      <c r="L941" s="356"/>
      <c r="M941" s="355"/>
      <c r="N941" s="356"/>
      <c r="O941" s="355"/>
      <c r="P941" s="356"/>
      <c r="Q941" s="355"/>
      <c r="R941" s="355"/>
      <c r="S941" s="355"/>
      <c r="T941" s="355"/>
      <c r="U941" s="355"/>
      <c r="V941" s="355"/>
      <c r="W941" s="355"/>
      <c r="X941" s="355"/>
      <c r="Y941" s="355"/>
      <c r="Z941" s="355"/>
      <c r="AA941" s="355"/>
      <c r="AB941" s="355"/>
      <c r="AC941" s="355"/>
      <c r="AD941" s="355"/>
      <c r="AE941" s="355"/>
      <c r="AF941" s="355"/>
      <c r="AG941" s="355"/>
      <c r="AH941" s="355"/>
      <c r="AI941" s="355"/>
      <c r="AJ941" s="355"/>
      <c r="AK941" s="355"/>
      <c r="AL941" s="355"/>
      <c r="AM941" s="355"/>
      <c r="AN941" s="355"/>
      <c r="AO941" s="355"/>
      <c r="AP941" s="355"/>
      <c r="AQ941" s="355"/>
      <c r="AR941" s="355"/>
      <c r="AS941" s="355"/>
      <c r="AT941" s="356"/>
      <c r="AU941" s="356"/>
      <c r="AV941" s="355"/>
      <c r="AW941" s="355"/>
      <c r="AX941" s="356"/>
      <c r="AY941" s="357"/>
      <c r="AZ941" s="357"/>
      <c r="BA941" s="357"/>
      <c r="BB941" s="358"/>
      <c r="BC941" s="357"/>
      <c r="BD941" s="357"/>
      <c r="BE941" s="358"/>
      <c r="BF941" s="357"/>
      <c r="BG941" s="357"/>
      <c r="BH941" s="357"/>
      <c r="BI941" s="357"/>
      <c r="BJ941" s="357"/>
      <c r="BK941" s="357"/>
      <c r="BL941" s="357"/>
      <c r="BM941" s="358"/>
      <c r="BN941" s="358"/>
      <c r="BO941" s="358"/>
      <c r="BP941" s="358"/>
      <c r="BQ941" s="358"/>
      <c r="BR941" s="358"/>
      <c r="BS941" s="358"/>
      <c r="BT941" s="358"/>
      <c r="BU941" s="358"/>
      <c r="BV941" s="358"/>
      <c r="BW941" s="358"/>
      <c r="BX941" s="355"/>
    </row>
    <row r="942" spans="1:76" ht="19.5" customHeight="1">
      <c r="A942" s="356"/>
      <c r="B942" s="356"/>
      <c r="C942" s="356"/>
      <c r="D942" s="356"/>
      <c r="E942" s="356"/>
      <c r="F942" s="355"/>
      <c r="G942" s="356"/>
      <c r="H942" s="356"/>
      <c r="I942" s="355"/>
      <c r="J942" s="356"/>
      <c r="K942" s="355"/>
      <c r="L942" s="356"/>
      <c r="M942" s="355"/>
      <c r="N942" s="356"/>
      <c r="O942" s="355"/>
      <c r="P942" s="356"/>
      <c r="Q942" s="355"/>
      <c r="R942" s="355"/>
      <c r="S942" s="355"/>
      <c r="T942" s="355"/>
      <c r="U942" s="355"/>
      <c r="V942" s="355"/>
      <c r="W942" s="355"/>
      <c r="X942" s="355"/>
      <c r="Y942" s="355"/>
      <c r="Z942" s="355"/>
      <c r="AA942" s="355"/>
      <c r="AB942" s="355"/>
      <c r="AC942" s="355"/>
      <c r="AD942" s="355"/>
      <c r="AE942" s="355"/>
      <c r="AF942" s="355"/>
      <c r="AG942" s="355"/>
      <c r="AH942" s="355"/>
      <c r="AI942" s="355"/>
      <c r="AJ942" s="355"/>
      <c r="AK942" s="355"/>
      <c r="AL942" s="355"/>
      <c r="AM942" s="355"/>
      <c r="AN942" s="355"/>
      <c r="AO942" s="355"/>
      <c r="AP942" s="355"/>
      <c r="AQ942" s="355"/>
      <c r="AR942" s="355"/>
      <c r="AS942" s="355"/>
      <c r="AT942" s="356"/>
      <c r="AU942" s="356"/>
      <c r="AV942" s="355"/>
      <c r="AW942" s="355"/>
      <c r="AX942" s="356"/>
      <c r="AY942" s="357"/>
      <c r="AZ942" s="357"/>
      <c r="BA942" s="357"/>
      <c r="BB942" s="358"/>
      <c r="BC942" s="357"/>
      <c r="BD942" s="357"/>
      <c r="BE942" s="358"/>
      <c r="BF942" s="357"/>
      <c r="BG942" s="357"/>
      <c r="BH942" s="357"/>
      <c r="BI942" s="357"/>
      <c r="BJ942" s="357"/>
      <c r="BK942" s="357"/>
      <c r="BL942" s="357"/>
      <c r="BM942" s="358"/>
      <c r="BN942" s="358"/>
      <c r="BO942" s="358"/>
      <c r="BP942" s="358"/>
      <c r="BQ942" s="358"/>
      <c r="BR942" s="358"/>
      <c r="BS942" s="358"/>
      <c r="BT942" s="358"/>
      <c r="BU942" s="358"/>
      <c r="BV942" s="358"/>
      <c r="BW942" s="358"/>
      <c r="BX942" s="355"/>
    </row>
    <row r="943" spans="1:76" ht="19.5" customHeight="1">
      <c r="A943" s="356"/>
      <c r="B943" s="356"/>
      <c r="C943" s="356"/>
      <c r="D943" s="356"/>
      <c r="E943" s="356"/>
      <c r="F943" s="355"/>
      <c r="G943" s="356"/>
      <c r="H943" s="356"/>
      <c r="I943" s="355"/>
      <c r="J943" s="356"/>
      <c r="K943" s="355"/>
      <c r="L943" s="356"/>
      <c r="M943" s="355"/>
      <c r="N943" s="356"/>
      <c r="O943" s="355"/>
      <c r="P943" s="356"/>
      <c r="Q943" s="355"/>
      <c r="R943" s="355"/>
      <c r="S943" s="355"/>
      <c r="T943" s="355"/>
      <c r="U943" s="355"/>
      <c r="V943" s="355"/>
      <c r="W943" s="355"/>
      <c r="X943" s="355"/>
      <c r="Y943" s="355"/>
      <c r="Z943" s="355"/>
      <c r="AA943" s="355"/>
      <c r="AB943" s="355"/>
      <c r="AC943" s="355"/>
      <c r="AD943" s="355"/>
      <c r="AE943" s="355"/>
      <c r="AF943" s="355"/>
      <c r="AG943" s="355"/>
      <c r="AH943" s="355"/>
      <c r="AI943" s="355"/>
      <c r="AJ943" s="355"/>
      <c r="AK943" s="355"/>
      <c r="AL943" s="355"/>
      <c r="AM943" s="355"/>
      <c r="AN943" s="355"/>
      <c r="AO943" s="355"/>
      <c r="AP943" s="355"/>
      <c r="AQ943" s="355"/>
      <c r="AR943" s="355"/>
      <c r="AS943" s="355"/>
      <c r="AT943" s="356"/>
      <c r="AU943" s="356"/>
      <c r="AV943" s="355"/>
      <c r="AW943" s="355"/>
      <c r="AX943" s="356"/>
      <c r="AY943" s="357"/>
      <c r="AZ943" s="357"/>
      <c r="BA943" s="357"/>
      <c r="BB943" s="358"/>
      <c r="BC943" s="357"/>
      <c r="BD943" s="357"/>
      <c r="BE943" s="358"/>
      <c r="BF943" s="357"/>
      <c r="BG943" s="357"/>
      <c r="BH943" s="357"/>
      <c r="BI943" s="357"/>
      <c r="BJ943" s="357"/>
      <c r="BK943" s="357"/>
      <c r="BL943" s="357"/>
      <c r="BM943" s="358"/>
      <c r="BN943" s="358"/>
      <c r="BO943" s="358"/>
      <c r="BP943" s="358"/>
      <c r="BQ943" s="358"/>
      <c r="BR943" s="358"/>
      <c r="BS943" s="358"/>
      <c r="BT943" s="358"/>
      <c r="BU943" s="358"/>
      <c r="BV943" s="358"/>
      <c r="BW943" s="358"/>
      <c r="BX943" s="355"/>
    </row>
    <row r="944" spans="1:76" ht="19.5" customHeight="1">
      <c r="A944" s="356"/>
      <c r="B944" s="356"/>
      <c r="C944" s="356"/>
      <c r="D944" s="356"/>
      <c r="E944" s="356"/>
      <c r="F944" s="355"/>
      <c r="G944" s="356"/>
      <c r="H944" s="356"/>
      <c r="I944" s="355"/>
      <c r="J944" s="356"/>
      <c r="K944" s="355"/>
      <c r="L944" s="356"/>
      <c r="M944" s="355"/>
      <c r="N944" s="356"/>
      <c r="O944" s="355"/>
      <c r="P944" s="356"/>
      <c r="Q944" s="355"/>
      <c r="R944" s="355"/>
      <c r="S944" s="355"/>
      <c r="T944" s="355"/>
      <c r="U944" s="355"/>
      <c r="V944" s="355"/>
      <c r="W944" s="355"/>
      <c r="X944" s="355"/>
      <c r="Y944" s="355"/>
      <c r="Z944" s="355"/>
      <c r="AA944" s="355"/>
      <c r="AB944" s="355"/>
      <c r="AC944" s="355"/>
      <c r="AD944" s="355"/>
      <c r="AE944" s="355"/>
      <c r="AF944" s="355"/>
      <c r="AG944" s="355"/>
      <c r="AH944" s="355"/>
      <c r="AI944" s="355"/>
      <c r="AJ944" s="355"/>
      <c r="AK944" s="355"/>
      <c r="AL944" s="355"/>
      <c r="AM944" s="355"/>
      <c r="AN944" s="355"/>
      <c r="AO944" s="355"/>
      <c r="AP944" s="355"/>
      <c r="AQ944" s="355"/>
      <c r="AR944" s="355"/>
      <c r="AS944" s="355"/>
      <c r="AT944" s="356"/>
      <c r="AU944" s="356"/>
      <c r="AV944" s="355"/>
      <c r="AW944" s="355"/>
      <c r="AX944" s="356"/>
      <c r="AY944" s="357"/>
      <c r="AZ944" s="357"/>
      <c r="BA944" s="357"/>
      <c r="BB944" s="358"/>
      <c r="BC944" s="357"/>
      <c r="BD944" s="357"/>
      <c r="BE944" s="358"/>
      <c r="BF944" s="357"/>
      <c r="BG944" s="357"/>
      <c r="BH944" s="357"/>
      <c r="BI944" s="357"/>
      <c r="BJ944" s="357"/>
      <c r="BK944" s="357"/>
      <c r="BL944" s="357"/>
      <c r="BM944" s="358"/>
      <c r="BN944" s="358"/>
      <c r="BO944" s="358"/>
      <c r="BP944" s="358"/>
      <c r="BQ944" s="358"/>
      <c r="BR944" s="358"/>
      <c r="BS944" s="358"/>
      <c r="BT944" s="358"/>
      <c r="BU944" s="358"/>
      <c r="BV944" s="358"/>
      <c r="BW944" s="358"/>
      <c r="BX944" s="355"/>
    </row>
    <row r="945" spans="1:76" ht="19.5" customHeight="1">
      <c r="A945" s="356"/>
      <c r="B945" s="356"/>
      <c r="C945" s="356"/>
      <c r="D945" s="356"/>
      <c r="E945" s="356"/>
      <c r="F945" s="355"/>
      <c r="G945" s="356"/>
      <c r="H945" s="356"/>
      <c r="I945" s="355"/>
      <c r="J945" s="356"/>
      <c r="K945" s="355"/>
      <c r="L945" s="356"/>
      <c r="M945" s="355"/>
      <c r="N945" s="356"/>
      <c r="O945" s="355"/>
      <c r="P945" s="356"/>
      <c r="Q945" s="355"/>
      <c r="R945" s="355"/>
      <c r="S945" s="355"/>
      <c r="T945" s="355"/>
      <c r="U945" s="355"/>
      <c r="V945" s="355"/>
      <c r="W945" s="355"/>
      <c r="X945" s="355"/>
      <c r="Y945" s="355"/>
      <c r="Z945" s="355"/>
      <c r="AA945" s="355"/>
      <c r="AB945" s="355"/>
      <c r="AC945" s="355"/>
      <c r="AD945" s="355"/>
      <c r="AE945" s="355"/>
      <c r="AF945" s="355"/>
      <c r="AG945" s="355"/>
      <c r="AH945" s="355"/>
      <c r="AI945" s="355"/>
      <c r="AJ945" s="355"/>
      <c r="AK945" s="355"/>
      <c r="AL945" s="355"/>
      <c r="AM945" s="355"/>
      <c r="AN945" s="355"/>
      <c r="AO945" s="355"/>
      <c r="AP945" s="355"/>
      <c r="AQ945" s="355"/>
      <c r="AR945" s="355"/>
      <c r="AS945" s="355"/>
      <c r="AT945" s="356"/>
      <c r="AU945" s="356"/>
      <c r="AV945" s="355"/>
      <c r="AW945" s="355"/>
      <c r="AX945" s="356"/>
      <c r="AY945" s="357"/>
      <c r="AZ945" s="357"/>
      <c r="BA945" s="357"/>
      <c r="BB945" s="358"/>
      <c r="BC945" s="357"/>
      <c r="BD945" s="357"/>
      <c r="BE945" s="358"/>
      <c r="BF945" s="357"/>
      <c r="BG945" s="357"/>
      <c r="BH945" s="357"/>
      <c r="BI945" s="357"/>
      <c r="BJ945" s="357"/>
      <c r="BK945" s="357"/>
      <c r="BL945" s="357"/>
      <c r="BM945" s="358"/>
      <c r="BN945" s="358"/>
      <c r="BO945" s="358"/>
      <c r="BP945" s="358"/>
      <c r="BQ945" s="358"/>
      <c r="BR945" s="358"/>
      <c r="BS945" s="358"/>
      <c r="BT945" s="358"/>
      <c r="BU945" s="358"/>
      <c r="BV945" s="358"/>
      <c r="BW945" s="358"/>
      <c r="BX945" s="355"/>
    </row>
    <row r="946" spans="1:76" ht="19.5" customHeight="1">
      <c r="A946" s="356"/>
      <c r="B946" s="356"/>
      <c r="C946" s="356"/>
      <c r="D946" s="356"/>
      <c r="E946" s="356"/>
      <c r="F946" s="355"/>
      <c r="G946" s="356"/>
      <c r="H946" s="356"/>
      <c r="I946" s="355"/>
      <c r="J946" s="356"/>
      <c r="K946" s="355"/>
      <c r="L946" s="356"/>
      <c r="M946" s="355"/>
      <c r="N946" s="356"/>
      <c r="O946" s="355"/>
      <c r="P946" s="356"/>
      <c r="Q946" s="355"/>
      <c r="R946" s="355"/>
      <c r="S946" s="355"/>
      <c r="T946" s="355"/>
      <c r="U946" s="355"/>
      <c r="V946" s="355"/>
      <c r="W946" s="355"/>
      <c r="X946" s="355"/>
      <c r="Y946" s="355"/>
      <c r="Z946" s="355"/>
      <c r="AA946" s="355"/>
      <c r="AB946" s="355"/>
      <c r="AC946" s="355"/>
      <c r="AD946" s="355"/>
      <c r="AE946" s="355"/>
      <c r="AF946" s="355"/>
      <c r="AG946" s="355"/>
      <c r="AH946" s="355"/>
      <c r="AI946" s="355"/>
      <c r="AJ946" s="355"/>
      <c r="AK946" s="355"/>
      <c r="AL946" s="355"/>
      <c r="AM946" s="355"/>
      <c r="AN946" s="355"/>
      <c r="AO946" s="355"/>
      <c r="AP946" s="355"/>
      <c r="AQ946" s="355"/>
      <c r="AR946" s="355"/>
      <c r="AS946" s="355"/>
      <c r="AT946" s="356"/>
      <c r="AU946" s="356"/>
      <c r="AV946" s="355"/>
      <c r="AW946" s="355"/>
      <c r="AX946" s="356"/>
      <c r="AY946" s="357"/>
      <c r="AZ946" s="357"/>
      <c r="BA946" s="357"/>
      <c r="BB946" s="358"/>
      <c r="BC946" s="357"/>
      <c r="BD946" s="357"/>
      <c r="BE946" s="358"/>
      <c r="BF946" s="357"/>
      <c r="BG946" s="357"/>
      <c r="BH946" s="357"/>
      <c r="BI946" s="357"/>
      <c r="BJ946" s="357"/>
      <c r="BK946" s="357"/>
      <c r="BL946" s="357"/>
      <c r="BM946" s="358"/>
      <c r="BN946" s="358"/>
      <c r="BO946" s="358"/>
      <c r="BP946" s="358"/>
      <c r="BQ946" s="358"/>
      <c r="BR946" s="358"/>
      <c r="BS946" s="358"/>
      <c r="BT946" s="358"/>
      <c r="BU946" s="358"/>
      <c r="BV946" s="358"/>
      <c r="BW946" s="358"/>
      <c r="BX946" s="355"/>
    </row>
    <row r="947" spans="1:76" ht="19.5" customHeight="1">
      <c r="A947" s="356"/>
      <c r="B947" s="356"/>
      <c r="C947" s="356"/>
      <c r="D947" s="356"/>
      <c r="E947" s="356"/>
      <c r="F947" s="355"/>
      <c r="G947" s="356"/>
      <c r="H947" s="356"/>
      <c r="I947" s="355"/>
      <c r="J947" s="356"/>
      <c r="K947" s="355"/>
      <c r="L947" s="356"/>
      <c r="M947" s="355"/>
      <c r="N947" s="356"/>
      <c r="O947" s="355"/>
      <c r="P947" s="356"/>
      <c r="Q947" s="355"/>
      <c r="R947" s="355"/>
      <c r="S947" s="355"/>
      <c r="T947" s="355"/>
      <c r="U947" s="355"/>
      <c r="V947" s="355"/>
      <c r="W947" s="355"/>
      <c r="X947" s="355"/>
      <c r="Y947" s="355"/>
      <c r="Z947" s="355"/>
      <c r="AA947" s="355"/>
      <c r="AB947" s="355"/>
      <c r="AC947" s="355"/>
      <c r="AD947" s="355"/>
      <c r="AE947" s="355"/>
      <c r="AF947" s="355"/>
      <c r="AG947" s="355"/>
      <c r="AH947" s="355"/>
      <c r="AI947" s="355"/>
      <c r="AJ947" s="355"/>
      <c r="AK947" s="355"/>
      <c r="AL947" s="355"/>
      <c r="AM947" s="355"/>
      <c r="AN947" s="355"/>
      <c r="AO947" s="355"/>
      <c r="AP947" s="355"/>
      <c r="AQ947" s="355"/>
      <c r="AR947" s="355"/>
      <c r="AS947" s="355"/>
      <c r="AT947" s="356"/>
      <c r="AU947" s="356"/>
      <c r="AV947" s="355"/>
      <c r="AW947" s="355"/>
      <c r="AX947" s="356"/>
      <c r="AY947" s="357"/>
      <c r="AZ947" s="357"/>
      <c r="BA947" s="357"/>
      <c r="BB947" s="358"/>
      <c r="BC947" s="357"/>
      <c r="BD947" s="357"/>
      <c r="BE947" s="358"/>
      <c r="BF947" s="357"/>
      <c r="BG947" s="357"/>
      <c r="BH947" s="357"/>
      <c r="BI947" s="357"/>
      <c r="BJ947" s="357"/>
      <c r="BK947" s="357"/>
      <c r="BL947" s="357"/>
      <c r="BM947" s="358"/>
      <c r="BN947" s="358"/>
      <c r="BO947" s="358"/>
      <c r="BP947" s="358"/>
      <c r="BQ947" s="358"/>
      <c r="BR947" s="358"/>
      <c r="BS947" s="358"/>
      <c r="BT947" s="358"/>
      <c r="BU947" s="358"/>
      <c r="BV947" s="358"/>
      <c r="BW947" s="358"/>
      <c r="BX947" s="355"/>
    </row>
    <row r="948" spans="1:76" ht="19.5" customHeight="1">
      <c r="A948" s="356"/>
      <c r="B948" s="356"/>
      <c r="C948" s="356"/>
      <c r="D948" s="356"/>
      <c r="E948" s="356"/>
      <c r="F948" s="355"/>
      <c r="G948" s="356"/>
      <c r="H948" s="356"/>
      <c r="I948" s="355"/>
      <c r="J948" s="356"/>
      <c r="K948" s="355"/>
      <c r="L948" s="356"/>
      <c r="M948" s="355"/>
      <c r="N948" s="356"/>
      <c r="O948" s="355"/>
      <c r="P948" s="356"/>
      <c r="Q948" s="355"/>
      <c r="R948" s="355"/>
      <c r="S948" s="355"/>
      <c r="T948" s="355"/>
      <c r="U948" s="355"/>
      <c r="V948" s="355"/>
      <c r="W948" s="355"/>
      <c r="X948" s="355"/>
      <c r="Y948" s="355"/>
      <c r="Z948" s="355"/>
      <c r="AA948" s="355"/>
      <c r="AB948" s="355"/>
      <c r="AC948" s="355"/>
      <c r="AD948" s="355"/>
      <c r="AE948" s="355"/>
      <c r="AF948" s="355"/>
      <c r="AG948" s="355"/>
      <c r="AH948" s="355"/>
      <c r="AI948" s="355"/>
      <c r="AJ948" s="355"/>
      <c r="AK948" s="355"/>
      <c r="AL948" s="355"/>
      <c r="AM948" s="355"/>
      <c r="AN948" s="355"/>
      <c r="AO948" s="355"/>
      <c r="AP948" s="355"/>
      <c r="AQ948" s="355"/>
      <c r="AR948" s="355"/>
      <c r="AS948" s="355"/>
      <c r="AT948" s="356"/>
      <c r="AU948" s="356"/>
      <c r="AV948" s="355"/>
      <c r="AW948" s="355"/>
      <c r="AX948" s="356"/>
      <c r="AY948" s="357"/>
      <c r="AZ948" s="357"/>
      <c r="BA948" s="357"/>
      <c r="BB948" s="358"/>
      <c r="BC948" s="357"/>
      <c r="BD948" s="357"/>
      <c r="BE948" s="358"/>
      <c r="BF948" s="357"/>
      <c r="BG948" s="357"/>
      <c r="BH948" s="357"/>
      <c r="BI948" s="357"/>
      <c r="BJ948" s="357"/>
      <c r="BK948" s="357"/>
      <c r="BL948" s="357"/>
      <c r="BM948" s="358"/>
      <c r="BN948" s="358"/>
      <c r="BO948" s="358"/>
      <c r="BP948" s="358"/>
      <c r="BQ948" s="358"/>
      <c r="BR948" s="358"/>
      <c r="BS948" s="358"/>
      <c r="BT948" s="358"/>
      <c r="BU948" s="358"/>
      <c r="BV948" s="358"/>
      <c r="BW948" s="358"/>
      <c r="BX948" s="355"/>
    </row>
    <row r="949" spans="1:76" ht="19.5" customHeight="1">
      <c r="A949" s="356"/>
      <c r="B949" s="356"/>
      <c r="C949" s="356"/>
      <c r="D949" s="356"/>
      <c r="E949" s="356"/>
      <c r="F949" s="355"/>
      <c r="G949" s="356"/>
      <c r="H949" s="356"/>
      <c r="I949" s="355"/>
      <c r="J949" s="356"/>
      <c r="K949" s="355"/>
      <c r="L949" s="356"/>
      <c r="M949" s="355"/>
      <c r="N949" s="356"/>
      <c r="O949" s="355"/>
      <c r="P949" s="356"/>
      <c r="Q949" s="355"/>
      <c r="R949" s="355"/>
      <c r="S949" s="355"/>
      <c r="T949" s="355"/>
      <c r="U949" s="355"/>
      <c r="V949" s="355"/>
      <c r="W949" s="355"/>
      <c r="X949" s="355"/>
      <c r="Y949" s="355"/>
      <c r="Z949" s="355"/>
      <c r="AA949" s="355"/>
      <c r="AB949" s="355"/>
      <c r="AC949" s="355"/>
      <c r="AD949" s="355"/>
      <c r="AE949" s="355"/>
      <c r="AF949" s="355"/>
      <c r="AG949" s="355"/>
      <c r="AH949" s="355"/>
      <c r="AI949" s="355"/>
      <c r="AJ949" s="355"/>
      <c r="AK949" s="355"/>
      <c r="AL949" s="355"/>
      <c r="AM949" s="355"/>
      <c r="AN949" s="355"/>
      <c r="AO949" s="355"/>
      <c r="AP949" s="355"/>
      <c r="AQ949" s="355"/>
      <c r="AR949" s="355"/>
      <c r="AS949" s="355"/>
      <c r="AT949" s="356"/>
      <c r="AU949" s="356"/>
      <c r="AV949" s="355"/>
      <c r="AW949" s="355"/>
      <c r="AX949" s="356"/>
      <c r="AY949" s="357"/>
      <c r="AZ949" s="357"/>
      <c r="BA949" s="357"/>
      <c r="BB949" s="358"/>
      <c r="BC949" s="357"/>
      <c r="BD949" s="357"/>
      <c r="BE949" s="358"/>
      <c r="BF949" s="357"/>
      <c r="BG949" s="357"/>
      <c r="BH949" s="357"/>
      <c r="BI949" s="357"/>
      <c r="BJ949" s="357"/>
      <c r="BK949" s="357"/>
      <c r="BL949" s="357"/>
      <c r="BM949" s="358"/>
      <c r="BN949" s="358"/>
      <c r="BO949" s="358"/>
      <c r="BP949" s="358"/>
      <c r="BQ949" s="358"/>
      <c r="BR949" s="358"/>
      <c r="BS949" s="358"/>
      <c r="BT949" s="358"/>
      <c r="BU949" s="358"/>
      <c r="BV949" s="358"/>
      <c r="BW949" s="358"/>
      <c r="BX949" s="355"/>
    </row>
    <row r="950" spans="1:76" ht="19.5" customHeight="1">
      <c r="A950" s="356"/>
      <c r="B950" s="356"/>
      <c r="C950" s="356"/>
      <c r="D950" s="356"/>
      <c r="E950" s="356"/>
      <c r="F950" s="355"/>
      <c r="G950" s="356"/>
      <c r="H950" s="356"/>
      <c r="I950" s="355"/>
      <c r="J950" s="356"/>
      <c r="K950" s="355"/>
      <c r="L950" s="356"/>
      <c r="M950" s="355"/>
      <c r="N950" s="356"/>
      <c r="O950" s="355"/>
      <c r="P950" s="356"/>
      <c r="Q950" s="355"/>
      <c r="R950" s="355"/>
      <c r="S950" s="355"/>
      <c r="T950" s="355"/>
      <c r="U950" s="355"/>
      <c r="V950" s="355"/>
      <c r="W950" s="355"/>
      <c r="X950" s="355"/>
      <c r="Y950" s="355"/>
      <c r="Z950" s="355"/>
      <c r="AA950" s="355"/>
      <c r="AB950" s="355"/>
      <c r="AC950" s="355"/>
      <c r="AD950" s="355"/>
      <c r="AE950" s="355"/>
      <c r="AF950" s="355"/>
      <c r="AG950" s="355"/>
      <c r="AH950" s="355"/>
      <c r="AI950" s="355"/>
      <c r="AJ950" s="355"/>
      <c r="AK950" s="355"/>
      <c r="AL950" s="355"/>
      <c r="AM950" s="355"/>
      <c r="AN950" s="355"/>
      <c r="AO950" s="355"/>
      <c r="AP950" s="355"/>
      <c r="AQ950" s="355"/>
      <c r="AR950" s="355"/>
      <c r="AS950" s="355"/>
      <c r="AT950" s="356"/>
      <c r="AU950" s="356"/>
      <c r="AV950" s="355"/>
      <c r="AW950" s="355"/>
      <c r="AX950" s="356"/>
      <c r="AY950" s="357"/>
      <c r="AZ950" s="357"/>
      <c r="BA950" s="357"/>
      <c r="BB950" s="358"/>
      <c r="BC950" s="357"/>
      <c r="BD950" s="357"/>
      <c r="BE950" s="358"/>
      <c r="BF950" s="357"/>
      <c r="BG950" s="357"/>
      <c r="BH950" s="357"/>
      <c r="BI950" s="357"/>
      <c r="BJ950" s="357"/>
      <c r="BK950" s="357"/>
      <c r="BL950" s="357"/>
      <c r="BM950" s="358"/>
      <c r="BN950" s="358"/>
      <c r="BO950" s="358"/>
      <c r="BP950" s="358"/>
      <c r="BQ950" s="358"/>
      <c r="BR950" s="358"/>
      <c r="BS950" s="358"/>
      <c r="BT950" s="358"/>
      <c r="BU950" s="358"/>
      <c r="BV950" s="358"/>
      <c r="BW950" s="358"/>
      <c r="BX950" s="355"/>
    </row>
    <row r="951" spans="1:76" ht="19.5" customHeight="1">
      <c r="A951" s="356"/>
      <c r="B951" s="356"/>
      <c r="C951" s="356"/>
      <c r="D951" s="356"/>
      <c r="E951" s="356"/>
      <c r="F951" s="355"/>
      <c r="G951" s="356"/>
      <c r="H951" s="356"/>
      <c r="I951" s="355"/>
      <c r="J951" s="356"/>
      <c r="K951" s="355"/>
      <c r="L951" s="356"/>
      <c r="M951" s="355"/>
      <c r="N951" s="356"/>
      <c r="O951" s="355"/>
      <c r="P951" s="356"/>
      <c r="Q951" s="355"/>
      <c r="R951" s="355"/>
      <c r="S951" s="355"/>
      <c r="T951" s="355"/>
      <c r="U951" s="355"/>
      <c r="V951" s="355"/>
      <c r="W951" s="355"/>
      <c r="X951" s="355"/>
      <c r="Y951" s="355"/>
      <c r="Z951" s="355"/>
      <c r="AA951" s="355"/>
      <c r="AB951" s="355"/>
      <c r="AC951" s="355"/>
      <c r="AD951" s="355"/>
      <c r="AE951" s="355"/>
      <c r="AF951" s="355"/>
      <c r="AG951" s="355"/>
      <c r="AH951" s="355"/>
      <c r="AI951" s="355"/>
      <c r="AJ951" s="355"/>
      <c r="AK951" s="355"/>
      <c r="AL951" s="355"/>
      <c r="AM951" s="355"/>
      <c r="AN951" s="355"/>
      <c r="AO951" s="355"/>
      <c r="AP951" s="355"/>
      <c r="AQ951" s="355"/>
      <c r="AR951" s="355"/>
      <c r="AS951" s="355"/>
      <c r="AT951" s="356"/>
      <c r="AU951" s="356"/>
      <c r="AV951" s="355"/>
      <c r="AW951" s="355"/>
      <c r="AX951" s="356"/>
      <c r="AY951" s="357"/>
      <c r="AZ951" s="357"/>
      <c r="BA951" s="357"/>
      <c r="BB951" s="358"/>
      <c r="BC951" s="357"/>
      <c r="BD951" s="357"/>
      <c r="BE951" s="358"/>
      <c r="BF951" s="357"/>
      <c r="BG951" s="357"/>
      <c r="BH951" s="357"/>
      <c r="BI951" s="357"/>
      <c r="BJ951" s="357"/>
      <c r="BK951" s="357"/>
      <c r="BL951" s="357"/>
      <c r="BM951" s="358"/>
      <c r="BN951" s="358"/>
      <c r="BO951" s="358"/>
      <c r="BP951" s="358"/>
      <c r="BQ951" s="358"/>
      <c r="BR951" s="358"/>
      <c r="BS951" s="358"/>
      <c r="BT951" s="358"/>
      <c r="BU951" s="358"/>
      <c r="BV951" s="358"/>
      <c r="BW951" s="358"/>
      <c r="BX951" s="355"/>
    </row>
    <row r="952" spans="1:76" ht="19.5" customHeight="1">
      <c r="A952" s="356"/>
      <c r="B952" s="356"/>
      <c r="C952" s="356"/>
      <c r="D952" s="356"/>
      <c r="E952" s="356"/>
      <c r="F952" s="355"/>
      <c r="G952" s="356"/>
      <c r="H952" s="356"/>
      <c r="I952" s="355"/>
      <c r="J952" s="356"/>
      <c r="K952" s="355"/>
      <c r="L952" s="356"/>
      <c r="M952" s="355"/>
      <c r="N952" s="356"/>
      <c r="O952" s="355"/>
      <c r="P952" s="356"/>
      <c r="Q952" s="355"/>
      <c r="R952" s="355"/>
      <c r="S952" s="355"/>
      <c r="T952" s="355"/>
      <c r="U952" s="355"/>
      <c r="V952" s="355"/>
      <c r="W952" s="355"/>
      <c r="X952" s="355"/>
      <c r="Y952" s="355"/>
      <c r="Z952" s="355"/>
      <c r="AA952" s="355"/>
      <c r="AB952" s="355"/>
      <c r="AC952" s="355"/>
      <c r="AD952" s="355"/>
      <c r="AE952" s="355"/>
      <c r="AF952" s="355"/>
      <c r="AG952" s="355"/>
      <c r="AH952" s="355"/>
      <c r="AI952" s="355"/>
      <c r="AJ952" s="355"/>
      <c r="AK952" s="355"/>
      <c r="AL952" s="355"/>
      <c r="AM952" s="355"/>
      <c r="AN952" s="355"/>
      <c r="AO952" s="355"/>
      <c r="AP952" s="355"/>
      <c r="AQ952" s="355"/>
      <c r="AR952" s="355"/>
      <c r="AS952" s="355"/>
      <c r="AT952" s="356"/>
      <c r="AU952" s="356"/>
      <c r="AV952" s="355"/>
      <c r="AW952" s="355"/>
      <c r="AX952" s="356"/>
      <c r="AY952" s="357"/>
      <c r="AZ952" s="357"/>
      <c r="BA952" s="357"/>
      <c r="BB952" s="358"/>
      <c r="BC952" s="357"/>
      <c r="BD952" s="357"/>
      <c r="BE952" s="358"/>
      <c r="BF952" s="357"/>
      <c r="BG952" s="357"/>
      <c r="BH952" s="357"/>
      <c r="BI952" s="357"/>
      <c r="BJ952" s="357"/>
      <c r="BK952" s="357"/>
      <c r="BL952" s="357"/>
      <c r="BM952" s="358"/>
      <c r="BN952" s="358"/>
      <c r="BO952" s="358"/>
      <c r="BP952" s="358"/>
      <c r="BQ952" s="358"/>
      <c r="BR952" s="358"/>
      <c r="BS952" s="358"/>
      <c r="BT952" s="358"/>
      <c r="BU952" s="358"/>
      <c r="BV952" s="358"/>
      <c r="BW952" s="358"/>
      <c r="BX952" s="355"/>
    </row>
    <row r="953" spans="1:76" ht="19.5" customHeight="1">
      <c r="A953" s="356"/>
      <c r="B953" s="356"/>
      <c r="C953" s="356"/>
      <c r="D953" s="356"/>
      <c r="E953" s="356"/>
      <c r="F953" s="355"/>
      <c r="G953" s="356"/>
      <c r="H953" s="356"/>
      <c r="I953" s="355"/>
      <c r="J953" s="356"/>
      <c r="K953" s="355"/>
      <c r="L953" s="356"/>
      <c r="M953" s="355"/>
      <c r="N953" s="356"/>
      <c r="O953" s="355"/>
      <c r="P953" s="356"/>
      <c r="Q953" s="355"/>
      <c r="R953" s="355"/>
      <c r="S953" s="355"/>
      <c r="T953" s="355"/>
      <c r="U953" s="355"/>
      <c r="V953" s="355"/>
      <c r="W953" s="355"/>
      <c r="X953" s="355"/>
      <c r="Y953" s="355"/>
      <c r="Z953" s="355"/>
      <c r="AA953" s="355"/>
      <c r="AB953" s="355"/>
      <c r="AC953" s="355"/>
      <c r="AD953" s="355"/>
      <c r="AE953" s="355"/>
      <c r="AF953" s="355"/>
      <c r="AG953" s="355"/>
      <c r="AH953" s="355"/>
      <c r="AI953" s="355"/>
      <c r="AJ953" s="355"/>
      <c r="AK953" s="355"/>
      <c r="AL953" s="355"/>
      <c r="AM953" s="355"/>
      <c r="AN953" s="355"/>
      <c r="AO953" s="355"/>
      <c r="AP953" s="355"/>
      <c r="AQ953" s="355"/>
      <c r="AR953" s="355"/>
      <c r="AS953" s="355"/>
      <c r="AT953" s="356"/>
      <c r="AU953" s="356"/>
      <c r="AV953" s="355"/>
      <c r="AW953" s="355"/>
      <c r="AX953" s="356"/>
      <c r="AY953" s="357"/>
      <c r="AZ953" s="357"/>
      <c r="BA953" s="357"/>
      <c r="BB953" s="358"/>
      <c r="BC953" s="357"/>
      <c r="BD953" s="357"/>
      <c r="BE953" s="358"/>
      <c r="BF953" s="357"/>
      <c r="BG953" s="357"/>
      <c r="BH953" s="357"/>
      <c r="BI953" s="357"/>
      <c r="BJ953" s="357"/>
      <c r="BK953" s="357"/>
      <c r="BL953" s="357"/>
      <c r="BM953" s="358"/>
      <c r="BN953" s="358"/>
      <c r="BO953" s="358"/>
      <c r="BP953" s="358"/>
      <c r="BQ953" s="358"/>
      <c r="BR953" s="358"/>
      <c r="BS953" s="358"/>
      <c r="BT953" s="358"/>
      <c r="BU953" s="358"/>
      <c r="BV953" s="358"/>
      <c r="BW953" s="358"/>
      <c r="BX953" s="355"/>
    </row>
    <row r="954" spans="1:76" ht="19.5" customHeight="1">
      <c r="A954" s="356"/>
      <c r="B954" s="356"/>
      <c r="C954" s="356"/>
      <c r="D954" s="356"/>
      <c r="E954" s="356"/>
      <c r="F954" s="355"/>
      <c r="G954" s="356"/>
      <c r="H954" s="356"/>
      <c r="I954" s="355"/>
      <c r="J954" s="356"/>
      <c r="K954" s="355"/>
      <c r="L954" s="356"/>
      <c r="M954" s="355"/>
      <c r="N954" s="356"/>
      <c r="O954" s="355"/>
      <c r="P954" s="356"/>
      <c r="Q954" s="355"/>
      <c r="R954" s="355"/>
      <c r="S954" s="355"/>
      <c r="T954" s="355"/>
      <c r="U954" s="355"/>
      <c r="V954" s="355"/>
      <c r="W954" s="355"/>
      <c r="X954" s="355"/>
      <c r="Y954" s="355"/>
      <c r="Z954" s="355"/>
      <c r="AA954" s="355"/>
      <c r="AB954" s="355"/>
      <c r="AC954" s="355"/>
      <c r="AD954" s="355"/>
      <c r="AE954" s="355"/>
      <c r="AF954" s="355"/>
      <c r="AG954" s="355"/>
      <c r="AH954" s="355"/>
      <c r="AI954" s="355"/>
      <c r="AJ954" s="355"/>
      <c r="AK954" s="355"/>
      <c r="AL954" s="355"/>
      <c r="AM954" s="355"/>
      <c r="AN954" s="355"/>
      <c r="AO954" s="355"/>
      <c r="AP954" s="355"/>
      <c r="AQ954" s="355"/>
      <c r="AR954" s="355"/>
      <c r="AS954" s="355"/>
      <c r="AT954" s="356"/>
      <c r="AU954" s="356"/>
      <c r="AV954" s="355"/>
      <c r="AW954" s="355"/>
      <c r="AX954" s="356"/>
      <c r="AY954" s="357"/>
      <c r="AZ954" s="357"/>
      <c r="BA954" s="357"/>
      <c r="BB954" s="358"/>
      <c r="BC954" s="357"/>
      <c r="BD954" s="357"/>
      <c r="BE954" s="358"/>
      <c r="BF954" s="357"/>
      <c r="BG954" s="357"/>
      <c r="BH954" s="357"/>
      <c r="BI954" s="357"/>
      <c r="BJ954" s="357"/>
      <c r="BK954" s="357"/>
      <c r="BL954" s="357"/>
      <c r="BM954" s="358"/>
      <c r="BN954" s="358"/>
      <c r="BO954" s="358"/>
      <c r="BP954" s="358"/>
      <c r="BQ954" s="358"/>
      <c r="BR954" s="358"/>
      <c r="BS954" s="358"/>
      <c r="BT954" s="358"/>
      <c r="BU954" s="358"/>
      <c r="BV954" s="358"/>
      <c r="BW954" s="358"/>
      <c r="BX954" s="355"/>
    </row>
    <row r="955" spans="1:76" ht="19.5" customHeight="1">
      <c r="A955" s="356"/>
      <c r="B955" s="356"/>
      <c r="C955" s="356"/>
      <c r="D955" s="356"/>
      <c r="E955" s="356"/>
      <c r="F955" s="355"/>
      <c r="G955" s="356"/>
      <c r="H955" s="356"/>
      <c r="I955" s="355"/>
      <c r="J955" s="356"/>
      <c r="K955" s="355"/>
      <c r="L955" s="356"/>
      <c r="M955" s="355"/>
      <c r="N955" s="356"/>
      <c r="O955" s="355"/>
      <c r="P955" s="356"/>
      <c r="Q955" s="355"/>
      <c r="R955" s="355"/>
      <c r="S955" s="355"/>
      <c r="T955" s="355"/>
      <c r="U955" s="355"/>
      <c r="V955" s="355"/>
      <c r="W955" s="355"/>
      <c r="X955" s="355"/>
      <c r="Y955" s="355"/>
      <c r="Z955" s="355"/>
      <c r="AA955" s="355"/>
      <c r="AB955" s="355"/>
      <c r="AC955" s="355"/>
      <c r="AD955" s="355"/>
      <c r="AE955" s="355"/>
      <c r="AF955" s="355"/>
      <c r="AG955" s="355"/>
      <c r="AH955" s="355"/>
      <c r="AI955" s="355"/>
      <c r="AJ955" s="355"/>
      <c r="AK955" s="355"/>
      <c r="AL955" s="355"/>
      <c r="AM955" s="355"/>
      <c r="AN955" s="355"/>
      <c r="AO955" s="355"/>
      <c r="AP955" s="355"/>
      <c r="AQ955" s="355"/>
      <c r="AR955" s="355"/>
      <c r="AS955" s="355"/>
      <c r="AT955" s="356"/>
      <c r="AU955" s="356"/>
      <c r="AV955" s="355"/>
      <c r="AW955" s="355"/>
      <c r="AX955" s="356"/>
      <c r="AY955" s="357"/>
      <c r="AZ955" s="357"/>
      <c r="BA955" s="357"/>
      <c r="BB955" s="358"/>
      <c r="BC955" s="357"/>
      <c r="BD955" s="357"/>
      <c r="BE955" s="358"/>
      <c r="BF955" s="357"/>
      <c r="BG955" s="357"/>
      <c r="BH955" s="357"/>
      <c r="BI955" s="357"/>
      <c r="BJ955" s="357"/>
      <c r="BK955" s="357"/>
      <c r="BL955" s="357"/>
      <c r="BM955" s="358"/>
      <c r="BN955" s="358"/>
      <c r="BO955" s="358"/>
      <c r="BP955" s="358"/>
      <c r="BQ955" s="358"/>
      <c r="BR955" s="358"/>
      <c r="BS955" s="358"/>
      <c r="BT955" s="358"/>
      <c r="BU955" s="358"/>
      <c r="BV955" s="358"/>
      <c r="BW955" s="358"/>
      <c r="BX955" s="355"/>
    </row>
    <row r="956" spans="1:76" ht="19.5" customHeight="1">
      <c r="A956" s="356"/>
      <c r="B956" s="356"/>
      <c r="C956" s="356"/>
      <c r="D956" s="356"/>
      <c r="E956" s="356"/>
      <c r="F956" s="355"/>
      <c r="G956" s="356"/>
      <c r="H956" s="356"/>
      <c r="I956" s="355"/>
      <c r="J956" s="356"/>
      <c r="K956" s="355"/>
      <c r="L956" s="356"/>
      <c r="M956" s="355"/>
      <c r="N956" s="356"/>
      <c r="O956" s="355"/>
      <c r="P956" s="356"/>
      <c r="Q956" s="355"/>
      <c r="R956" s="355"/>
      <c r="S956" s="355"/>
      <c r="T956" s="355"/>
      <c r="U956" s="355"/>
      <c r="V956" s="355"/>
      <c r="W956" s="355"/>
      <c r="X956" s="355"/>
      <c r="Y956" s="355"/>
      <c r="Z956" s="355"/>
      <c r="AA956" s="355"/>
      <c r="AB956" s="355"/>
      <c r="AC956" s="355"/>
      <c r="AD956" s="355"/>
      <c r="AE956" s="355"/>
      <c r="AF956" s="355"/>
      <c r="AG956" s="355"/>
      <c r="AH956" s="355"/>
      <c r="AI956" s="355"/>
      <c r="AJ956" s="355"/>
      <c r="AK956" s="355"/>
      <c r="AL956" s="355"/>
      <c r="AM956" s="355"/>
      <c r="AN956" s="355"/>
      <c r="AO956" s="355"/>
      <c r="AP956" s="355"/>
      <c r="AQ956" s="355"/>
      <c r="AR956" s="355"/>
      <c r="AS956" s="355"/>
      <c r="AT956" s="356"/>
      <c r="AU956" s="356"/>
      <c r="AV956" s="355"/>
      <c r="AW956" s="355"/>
      <c r="AX956" s="356"/>
      <c r="AY956" s="357"/>
      <c r="AZ956" s="357"/>
      <c r="BA956" s="357"/>
      <c r="BB956" s="358"/>
      <c r="BC956" s="357"/>
      <c r="BD956" s="357"/>
      <c r="BE956" s="358"/>
      <c r="BF956" s="357"/>
      <c r="BG956" s="357"/>
      <c r="BH956" s="357"/>
      <c r="BI956" s="357"/>
      <c r="BJ956" s="357"/>
      <c r="BK956" s="357"/>
      <c r="BL956" s="357"/>
      <c r="BM956" s="358"/>
      <c r="BN956" s="358"/>
      <c r="BO956" s="358"/>
      <c r="BP956" s="358"/>
      <c r="BQ956" s="358"/>
      <c r="BR956" s="358"/>
      <c r="BS956" s="358"/>
      <c r="BT956" s="358"/>
      <c r="BU956" s="358"/>
      <c r="BV956" s="358"/>
      <c r="BW956" s="358"/>
      <c r="BX956" s="355"/>
    </row>
    <row r="957" spans="1:76" ht="19.5" customHeight="1">
      <c r="A957" s="356"/>
      <c r="B957" s="356"/>
      <c r="C957" s="356"/>
      <c r="D957" s="356"/>
      <c r="E957" s="356"/>
      <c r="F957" s="355"/>
      <c r="G957" s="356"/>
      <c r="H957" s="356"/>
      <c r="I957" s="355"/>
      <c r="J957" s="356"/>
      <c r="K957" s="355"/>
      <c r="L957" s="356"/>
      <c r="M957" s="355"/>
      <c r="N957" s="356"/>
      <c r="O957" s="355"/>
      <c r="P957" s="356"/>
      <c r="Q957" s="355"/>
      <c r="R957" s="355"/>
      <c r="S957" s="355"/>
      <c r="T957" s="355"/>
      <c r="U957" s="355"/>
      <c r="V957" s="355"/>
      <c r="W957" s="355"/>
      <c r="X957" s="355"/>
      <c r="Y957" s="355"/>
      <c r="Z957" s="355"/>
      <c r="AA957" s="355"/>
      <c r="AB957" s="355"/>
      <c r="AC957" s="355"/>
      <c r="AD957" s="355"/>
      <c r="AE957" s="355"/>
      <c r="AF957" s="355"/>
      <c r="AG957" s="355"/>
      <c r="AH957" s="355"/>
      <c r="AI957" s="355"/>
      <c r="AJ957" s="355"/>
      <c r="AK957" s="355"/>
      <c r="AL957" s="355"/>
      <c r="AM957" s="355"/>
      <c r="AN957" s="355"/>
      <c r="AO957" s="355"/>
      <c r="AP957" s="355"/>
      <c r="AQ957" s="355"/>
      <c r="AR957" s="355"/>
      <c r="AS957" s="355"/>
      <c r="AT957" s="356"/>
      <c r="AU957" s="356"/>
      <c r="AV957" s="355"/>
      <c r="AW957" s="355"/>
      <c r="AX957" s="356"/>
      <c r="AY957" s="357"/>
      <c r="AZ957" s="357"/>
      <c r="BA957" s="357"/>
      <c r="BB957" s="358"/>
      <c r="BC957" s="357"/>
      <c r="BD957" s="357"/>
      <c r="BE957" s="358"/>
      <c r="BF957" s="357"/>
      <c r="BG957" s="357"/>
      <c r="BH957" s="357"/>
      <c r="BI957" s="357"/>
      <c r="BJ957" s="357"/>
      <c r="BK957" s="357"/>
      <c r="BL957" s="357"/>
      <c r="BM957" s="358"/>
      <c r="BN957" s="358"/>
      <c r="BO957" s="358"/>
      <c r="BP957" s="358"/>
      <c r="BQ957" s="358"/>
      <c r="BR957" s="358"/>
      <c r="BS957" s="358"/>
      <c r="BT957" s="358"/>
      <c r="BU957" s="358"/>
      <c r="BV957" s="358"/>
      <c r="BW957" s="358"/>
      <c r="BX957" s="355"/>
    </row>
    <row r="958" spans="1:76" ht="19.5" customHeight="1">
      <c r="A958" s="356"/>
      <c r="B958" s="356"/>
      <c r="C958" s="356"/>
      <c r="D958" s="356"/>
      <c r="E958" s="356"/>
      <c r="F958" s="355"/>
      <c r="G958" s="356"/>
      <c r="H958" s="356"/>
      <c r="I958" s="355"/>
      <c r="J958" s="356"/>
      <c r="K958" s="355"/>
      <c r="L958" s="356"/>
      <c r="M958" s="355"/>
      <c r="N958" s="356"/>
      <c r="O958" s="355"/>
      <c r="P958" s="356"/>
      <c r="Q958" s="355"/>
      <c r="R958" s="355"/>
      <c r="S958" s="355"/>
      <c r="T958" s="355"/>
      <c r="U958" s="355"/>
      <c r="V958" s="355"/>
      <c r="W958" s="355"/>
      <c r="X958" s="355"/>
      <c r="Y958" s="355"/>
      <c r="Z958" s="355"/>
      <c r="AA958" s="355"/>
      <c r="AB958" s="355"/>
      <c r="AC958" s="355"/>
      <c r="AD958" s="355"/>
      <c r="AE958" s="355"/>
      <c r="AF958" s="355"/>
      <c r="AG958" s="355"/>
      <c r="AH958" s="355"/>
      <c r="AI958" s="355"/>
      <c r="AJ958" s="355"/>
      <c r="AK958" s="355"/>
      <c r="AL958" s="355"/>
      <c r="AM958" s="355"/>
      <c r="AN958" s="355"/>
      <c r="AO958" s="355"/>
      <c r="AP958" s="355"/>
      <c r="AQ958" s="355"/>
      <c r="AR958" s="355"/>
      <c r="AS958" s="355"/>
      <c r="AT958" s="356"/>
      <c r="AU958" s="356"/>
      <c r="AV958" s="355"/>
      <c r="AW958" s="355"/>
      <c r="AX958" s="356"/>
      <c r="AY958" s="357"/>
      <c r="AZ958" s="357"/>
      <c r="BA958" s="357"/>
      <c r="BB958" s="358"/>
      <c r="BC958" s="357"/>
      <c r="BD958" s="357"/>
      <c r="BE958" s="358"/>
      <c r="BF958" s="357"/>
      <c r="BG958" s="357"/>
      <c r="BH958" s="357"/>
      <c r="BI958" s="357"/>
      <c r="BJ958" s="357"/>
      <c r="BK958" s="357"/>
      <c r="BL958" s="357"/>
      <c r="BM958" s="358"/>
      <c r="BN958" s="358"/>
      <c r="BO958" s="358"/>
      <c r="BP958" s="358"/>
      <c r="BQ958" s="358"/>
      <c r="BR958" s="358"/>
      <c r="BS958" s="358"/>
      <c r="BT958" s="358"/>
      <c r="BU958" s="358"/>
      <c r="BV958" s="358"/>
      <c r="BW958" s="358"/>
      <c r="BX958" s="355"/>
    </row>
    <row r="959" spans="1:76" ht="19.5" customHeight="1">
      <c r="A959" s="356"/>
      <c r="B959" s="356"/>
      <c r="C959" s="356"/>
      <c r="D959" s="356"/>
      <c r="E959" s="356"/>
      <c r="F959" s="355"/>
      <c r="G959" s="356"/>
      <c r="H959" s="356"/>
      <c r="I959" s="355"/>
      <c r="J959" s="356"/>
      <c r="K959" s="355"/>
      <c r="L959" s="356"/>
      <c r="M959" s="355"/>
      <c r="N959" s="356"/>
      <c r="O959" s="355"/>
      <c r="P959" s="356"/>
      <c r="Q959" s="355"/>
      <c r="R959" s="355"/>
      <c r="S959" s="355"/>
      <c r="T959" s="355"/>
      <c r="U959" s="355"/>
      <c r="V959" s="355"/>
      <c r="W959" s="355"/>
      <c r="X959" s="355"/>
      <c r="Y959" s="355"/>
      <c r="Z959" s="355"/>
      <c r="AA959" s="355"/>
      <c r="AB959" s="355"/>
      <c r="AC959" s="355"/>
      <c r="AD959" s="355"/>
      <c r="AE959" s="355"/>
      <c r="AF959" s="355"/>
      <c r="AG959" s="355"/>
      <c r="AH959" s="355"/>
      <c r="AI959" s="355"/>
      <c r="AJ959" s="355"/>
      <c r="AK959" s="355"/>
      <c r="AL959" s="355"/>
      <c r="AM959" s="355"/>
      <c r="AN959" s="355"/>
      <c r="AO959" s="355"/>
      <c r="AP959" s="355"/>
      <c r="AQ959" s="355"/>
      <c r="AR959" s="355"/>
      <c r="AS959" s="355"/>
      <c r="AT959" s="356"/>
      <c r="AU959" s="356"/>
      <c r="AV959" s="355"/>
      <c r="AW959" s="355"/>
      <c r="AX959" s="356"/>
      <c r="AY959" s="357"/>
      <c r="AZ959" s="357"/>
      <c r="BA959" s="357"/>
      <c r="BB959" s="358"/>
      <c r="BC959" s="357"/>
      <c r="BD959" s="357"/>
      <c r="BE959" s="358"/>
      <c r="BF959" s="357"/>
      <c r="BG959" s="357"/>
      <c r="BH959" s="357"/>
      <c r="BI959" s="357"/>
      <c r="BJ959" s="357"/>
      <c r="BK959" s="357"/>
      <c r="BL959" s="357"/>
      <c r="BM959" s="358"/>
      <c r="BN959" s="358"/>
      <c r="BO959" s="358"/>
      <c r="BP959" s="358"/>
      <c r="BQ959" s="358"/>
      <c r="BR959" s="358"/>
      <c r="BS959" s="358"/>
      <c r="BT959" s="358"/>
      <c r="BU959" s="358"/>
      <c r="BV959" s="358"/>
      <c r="BW959" s="358"/>
      <c r="BX959" s="355"/>
    </row>
    <row r="960" spans="1:76" ht="19.5" customHeight="1">
      <c r="A960" s="356"/>
      <c r="B960" s="356"/>
      <c r="C960" s="356"/>
      <c r="D960" s="356"/>
      <c r="E960" s="356"/>
      <c r="F960" s="355"/>
      <c r="G960" s="356"/>
      <c r="H960" s="356"/>
      <c r="I960" s="355"/>
      <c r="J960" s="356"/>
      <c r="K960" s="355"/>
      <c r="L960" s="356"/>
      <c r="M960" s="355"/>
      <c r="N960" s="356"/>
      <c r="O960" s="355"/>
      <c r="P960" s="356"/>
      <c r="Q960" s="355"/>
      <c r="R960" s="355"/>
      <c r="S960" s="355"/>
      <c r="T960" s="355"/>
      <c r="U960" s="355"/>
      <c r="V960" s="355"/>
      <c r="W960" s="355"/>
      <c r="X960" s="355"/>
      <c r="Y960" s="355"/>
      <c r="Z960" s="355"/>
      <c r="AA960" s="355"/>
      <c r="AB960" s="355"/>
      <c r="AC960" s="355"/>
      <c r="AD960" s="355"/>
      <c r="AE960" s="355"/>
      <c r="AF960" s="355"/>
      <c r="AG960" s="355"/>
      <c r="AH960" s="355"/>
      <c r="AI960" s="355"/>
      <c r="AJ960" s="355"/>
      <c r="AK960" s="355"/>
      <c r="AL960" s="355"/>
      <c r="AM960" s="355"/>
      <c r="AN960" s="355"/>
      <c r="AO960" s="355"/>
      <c r="AP960" s="355"/>
      <c r="AQ960" s="355"/>
      <c r="AR960" s="355"/>
      <c r="AS960" s="355"/>
      <c r="AT960" s="356"/>
      <c r="AU960" s="356"/>
      <c r="AV960" s="355"/>
      <c r="AW960" s="355"/>
      <c r="AX960" s="356"/>
      <c r="AY960" s="357"/>
      <c r="AZ960" s="357"/>
      <c r="BA960" s="357"/>
      <c r="BB960" s="358"/>
      <c r="BC960" s="357"/>
      <c r="BD960" s="357"/>
      <c r="BE960" s="358"/>
      <c r="BF960" s="357"/>
      <c r="BG960" s="357"/>
      <c r="BH960" s="357"/>
      <c r="BI960" s="357"/>
      <c r="BJ960" s="357"/>
      <c r="BK960" s="357"/>
      <c r="BL960" s="357"/>
      <c r="BM960" s="358"/>
      <c r="BN960" s="358"/>
      <c r="BO960" s="358"/>
      <c r="BP960" s="358"/>
      <c r="BQ960" s="358"/>
      <c r="BR960" s="358"/>
      <c r="BS960" s="358"/>
      <c r="BT960" s="358"/>
      <c r="BU960" s="358"/>
      <c r="BV960" s="358"/>
      <c r="BW960" s="358"/>
      <c r="BX960" s="355"/>
    </row>
    <row r="961" spans="1:76" ht="19.5" customHeight="1">
      <c r="A961" s="356"/>
      <c r="B961" s="356"/>
      <c r="C961" s="356"/>
      <c r="D961" s="356"/>
      <c r="E961" s="356"/>
      <c r="F961" s="355"/>
      <c r="G961" s="356"/>
      <c r="H961" s="356"/>
      <c r="I961" s="355"/>
      <c r="J961" s="356"/>
      <c r="K961" s="355"/>
      <c r="L961" s="356"/>
      <c r="M961" s="355"/>
      <c r="N961" s="356"/>
      <c r="O961" s="355"/>
      <c r="P961" s="356"/>
      <c r="Q961" s="355"/>
      <c r="R961" s="355"/>
      <c r="S961" s="355"/>
      <c r="T961" s="355"/>
      <c r="U961" s="355"/>
      <c r="V961" s="355"/>
      <c r="W961" s="355"/>
      <c r="X961" s="355"/>
      <c r="Y961" s="355"/>
      <c r="Z961" s="355"/>
      <c r="AA961" s="355"/>
      <c r="AB961" s="355"/>
      <c r="AC961" s="355"/>
      <c r="AD961" s="355"/>
      <c r="AE961" s="355"/>
      <c r="AF961" s="355"/>
      <c r="AG961" s="355"/>
      <c r="AH961" s="355"/>
      <c r="AI961" s="355"/>
      <c r="AJ961" s="355"/>
      <c r="AK961" s="355"/>
      <c r="AL961" s="355"/>
      <c r="AM961" s="355"/>
      <c r="AN961" s="355"/>
      <c r="AO961" s="355"/>
      <c r="AP961" s="355"/>
      <c r="AQ961" s="355"/>
      <c r="AR961" s="355"/>
      <c r="AS961" s="355"/>
      <c r="AT961" s="356"/>
      <c r="AU961" s="356"/>
      <c r="AV961" s="355"/>
      <c r="AW961" s="355"/>
      <c r="AX961" s="356"/>
      <c r="AY961" s="357"/>
      <c r="AZ961" s="357"/>
      <c r="BA961" s="357"/>
      <c r="BB961" s="358"/>
      <c r="BC961" s="357"/>
      <c r="BD961" s="357"/>
      <c r="BE961" s="358"/>
      <c r="BF961" s="357"/>
      <c r="BG961" s="357"/>
      <c r="BH961" s="357"/>
      <c r="BI961" s="357"/>
      <c r="BJ961" s="357"/>
      <c r="BK961" s="357"/>
      <c r="BL961" s="357"/>
      <c r="BM961" s="358"/>
      <c r="BN961" s="358"/>
      <c r="BO961" s="358"/>
      <c r="BP961" s="358"/>
      <c r="BQ961" s="358"/>
      <c r="BR961" s="358"/>
      <c r="BS961" s="358"/>
      <c r="BT961" s="358"/>
      <c r="BU961" s="358"/>
      <c r="BV961" s="358"/>
      <c r="BW961" s="358"/>
      <c r="BX961" s="355"/>
    </row>
    <row r="962" spans="1:76" ht="19.5" customHeight="1">
      <c r="A962" s="356"/>
      <c r="B962" s="356"/>
      <c r="C962" s="356"/>
      <c r="D962" s="356"/>
      <c r="E962" s="356"/>
      <c r="F962" s="355"/>
      <c r="G962" s="356"/>
      <c r="H962" s="356"/>
      <c r="I962" s="355"/>
      <c r="J962" s="356"/>
      <c r="K962" s="355"/>
      <c r="L962" s="356"/>
      <c r="M962" s="355"/>
      <c r="N962" s="356"/>
      <c r="O962" s="355"/>
      <c r="P962" s="356"/>
      <c r="Q962" s="355"/>
      <c r="R962" s="355"/>
      <c r="S962" s="355"/>
      <c r="T962" s="355"/>
      <c r="U962" s="355"/>
      <c r="V962" s="355"/>
      <c r="W962" s="355"/>
      <c r="X962" s="355"/>
      <c r="Y962" s="355"/>
      <c r="Z962" s="355"/>
      <c r="AA962" s="355"/>
      <c r="AB962" s="355"/>
      <c r="AC962" s="355"/>
      <c r="AD962" s="355"/>
      <c r="AE962" s="355"/>
      <c r="AF962" s="355"/>
      <c r="AG962" s="355"/>
      <c r="AH962" s="355"/>
      <c r="AI962" s="355"/>
      <c r="AJ962" s="355"/>
      <c r="AK962" s="355"/>
      <c r="AL962" s="355"/>
      <c r="AM962" s="355"/>
      <c r="AN962" s="355"/>
      <c r="AO962" s="355"/>
      <c r="AP962" s="355"/>
      <c r="AQ962" s="355"/>
      <c r="AR962" s="355"/>
      <c r="AS962" s="355"/>
      <c r="AT962" s="356"/>
      <c r="AU962" s="356"/>
      <c r="AV962" s="355"/>
      <c r="AW962" s="355"/>
      <c r="AX962" s="356"/>
      <c r="AY962" s="357"/>
      <c r="AZ962" s="357"/>
      <c r="BA962" s="357"/>
      <c r="BB962" s="358"/>
      <c r="BC962" s="357"/>
      <c r="BD962" s="357"/>
      <c r="BE962" s="358"/>
      <c r="BF962" s="357"/>
      <c r="BG962" s="357"/>
      <c r="BH962" s="357"/>
      <c r="BI962" s="357"/>
      <c r="BJ962" s="357"/>
      <c r="BK962" s="357"/>
      <c r="BL962" s="357"/>
      <c r="BM962" s="358"/>
      <c r="BN962" s="358"/>
      <c r="BO962" s="358"/>
      <c r="BP962" s="358"/>
      <c r="BQ962" s="358"/>
      <c r="BR962" s="358"/>
      <c r="BS962" s="358"/>
      <c r="BT962" s="358"/>
      <c r="BU962" s="358"/>
      <c r="BV962" s="358"/>
      <c r="BW962" s="358"/>
      <c r="BX962" s="355"/>
    </row>
    <row r="963" spans="1:76" ht="19.5" customHeight="1">
      <c r="A963" s="356"/>
      <c r="B963" s="356"/>
      <c r="C963" s="356"/>
      <c r="D963" s="356"/>
      <c r="E963" s="356"/>
      <c r="F963" s="355"/>
      <c r="G963" s="356"/>
      <c r="H963" s="356"/>
      <c r="I963" s="355"/>
      <c r="J963" s="356"/>
      <c r="K963" s="355"/>
      <c r="L963" s="356"/>
      <c r="M963" s="355"/>
      <c r="N963" s="356"/>
      <c r="O963" s="355"/>
      <c r="P963" s="356"/>
      <c r="Q963" s="355"/>
      <c r="R963" s="355"/>
      <c r="S963" s="355"/>
      <c r="T963" s="355"/>
      <c r="U963" s="355"/>
      <c r="V963" s="355"/>
      <c r="W963" s="355"/>
      <c r="X963" s="355"/>
      <c r="Y963" s="355"/>
      <c r="Z963" s="355"/>
      <c r="AA963" s="355"/>
      <c r="AB963" s="355"/>
      <c r="AC963" s="355"/>
      <c r="AD963" s="355"/>
      <c r="AE963" s="355"/>
      <c r="AF963" s="355"/>
      <c r="AG963" s="355"/>
      <c r="AH963" s="355"/>
      <c r="AI963" s="355"/>
      <c r="AJ963" s="355"/>
      <c r="AK963" s="355"/>
      <c r="AL963" s="355"/>
      <c r="AM963" s="355"/>
      <c r="AN963" s="355"/>
      <c r="AO963" s="355"/>
      <c r="AP963" s="355"/>
      <c r="AQ963" s="355"/>
      <c r="AR963" s="355"/>
      <c r="AS963" s="355"/>
      <c r="AT963" s="356"/>
      <c r="AU963" s="356"/>
      <c r="AV963" s="355"/>
      <c r="AW963" s="355"/>
      <c r="AX963" s="356"/>
      <c r="AY963" s="357"/>
      <c r="AZ963" s="357"/>
      <c r="BA963" s="357"/>
      <c r="BB963" s="358"/>
      <c r="BC963" s="357"/>
      <c r="BD963" s="357"/>
      <c r="BE963" s="358"/>
      <c r="BF963" s="357"/>
      <c r="BG963" s="357"/>
      <c r="BH963" s="357"/>
      <c r="BI963" s="357"/>
      <c r="BJ963" s="357"/>
      <c r="BK963" s="357"/>
      <c r="BL963" s="357"/>
      <c r="BM963" s="358"/>
      <c r="BN963" s="358"/>
      <c r="BO963" s="358"/>
      <c r="BP963" s="358"/>
      <c r="BQ963" s="358"/>
      <c r="BR963" s="358"/>
      <c r="BS963" s="358"/>
      <c r="BT963" s="358"/>
      <c r="BU963" s="358"/>
      <c r="BV963" s="358"/>
      <c r="BW963" s="358"/>
      <c r="BX963" s="355"/>
    </row>
    <row r="964" spans="1:76" ht="19.5" customHeight="1">
      <c r="A964" s="356"/>
      <c r="B964" s="356"/>
      <c r="C964" s="356"/>
      <c r="D964" s="356"/>
      <c r="E964" s="356"/>
      <c r="F964" s="355"/>
      <c r="G964" s="356"/>
      <c r="H964" s="356"/>
      <c r="I964" s="355"/>
      <c r="J964" s="356"/>
      <c r="K964" s="355"/>
      <c r="L964" s="356"/>
      <c r="M964" s="355"/>
      <c r="N964" s="356"/>
      <c r="O964" s="355"/>
      <c r="P964" s="356"/>
      <c r="Q964" s="355"/>
      <c r="R964" s="355"/>
      <c r="S964" s="355"/>
      <c r="T964" s="355"/>
      <c r="U964" s="355"/>
      <c r="V964" s="355"/>
      <c r="W964" s="355"/>
      <c r="X964" s="355"/>
      <c r="Y964" s="355"/>
      <c r="Z964" s="355"/>
      <c r="AA964" s="355"/>
      <c r="AB964" s="355"/>
      <c r="AC964" s="355"/>
      <c r="AD964" s="355"/>
      <c r="AE964" s="355"/>
      <c r="AF964" s="355"/>
      <c r="AG964" s="355"/>
      <c r="AH964" s="355"/>
      <c r="AI964" s="355"/>
      <c r="AJ964" s="355"/>
      <c r="AK964" s="355"/>
      <c r="AL964" s="355"/>
      <c r="AM964" s="355"/>
      <c r="AN964" s="355"/>
      <c r="AO964" s="355"/>
      <c r="AP964" s="355"/>
      <c r="AQ964" s="355"/>
      <c r="AR964" s="355"/>
      <c r="AS964" s="355"/>
      <c r="AT964" s="356"/>
      <c r="AU964" s="356"/>
      <c r="AV964" s="355"/>
      <c r="AW964" s="355"/>
      <c r="AX964" s="356"/>
      <c r="AY964" s="357"/>
      <c r="AZ964" s="357"/>
      <c r="BA964" s="357"/>
      <c r="BB964" s="358"/>
      <c r="BC964" s="357"/>
      <c r="BD964" s="357"/>
      <c r="BE964" s="358"/>
      <c r="BF964" s="357"/>
      <c r="BG964" s="357"/>
      <c r="BH964" s="357"/>
      <c r="BI964" s="357"/>
      <c r="BJ964" s="357"/>
      <c r="BK964" s="357"/>
      <c r="BL964" s="357"/>
      <c r="BM964" s="358"/>
      <c r="BN964" s="358"/>
      <c r="BO964" s="358"/>
      <c r="BP964" s="358"/>
      <c r="BQ964" s="358"/>
      <c r="BR964" s="358"/>
      <c r="BS964" s="358"/>
      <c r="BT964" s="358"/>
      <c r="BU964" s="358"/>
      <c r="BV964" s="358"/>
      <c r="BW964" s="358"/>
      <c r="BX964" s="355"/>
    </row>
    <row r="965" spans="1:76" ht="19.5" customHeight="1">
      <c r="A965" s="356"/>
      <c r="B965" s="356"/>
      <c r="C965" s="356"/>
      <c r="D965" s="356"/>
      <c r="E965" s="356"/>
      <c r="F965" s="355"/>
      <c r="G965" s="356"/>
      <c r="H965" s="356"/>
      <c r="I965" s="355"/>
      <c r="J965" s="356"/>
      <c r="K965" s="355"/>
      <c r="L965" s="356"/>
      <c r="M965" s="355"/>
      <c r="N965" s="356"/>
      <c r="O965" s="355"/>
      <c r="P965" s="356"/>
      <c r="Q965" s="355"/>
      <c r="R965" s="355"/>
      <c r="S965" s="355"/>
      <c r="T965" s="355"/>
      <c r="U965" s="355"/>
      <c r="V965" s="355"/>
      <c r="W965" s="355"/>
      <c r="X965" s="355"/>
      <c r="Y965" s="355"/>
      <c r="Z965" s="355"/>
      <c r="AA965" s="355"/>
      <c r="AB965" s="355"/>
      <c r="AC965" s="355"/>
      <c r="AD965" s="355"/>
      <c r="AE965" s="355"/>
      <c r="AF965" s="355"/>
      <c r="AG965" s="355"/>
      <c r="AH965" s="355"/>
      <c r="AI965" s="355"/>
      <c r="AJ965" s="355"/>
      <c r="AK965" s="355"/>
      <c r="AL965" s="355"/>
      <c r="AM965" s="355"/>
      <c r="AN965" s="355"/>
      <c r="AO965" s="355"/>
      <c r="AP965" s="355"/>
      <c r="AQ965" s="355"/>
      <c r="AR965" s="355"/>
      <c r="AS965" s="355"/>
      <c r="AT965" s="356"/>
      <c r="AU965" s="356"/>
      <c r="AV965" s="355"/>
      <c r="AW965" s="355"/>
      <c r="AX965" s="356"/>
      <c r="AY965" s="357"/>
      <c r="AZ965" s="357"/>
      <c r="BA965" s="357"/>
      <c r="BB965" s="358"/>
      <c r="BC965" s="357"/>
      <c r="BD965" s="357"/>
      <c r="BE965" s="358"/>
      <c r="BF965" s="357"/>
      <c r="BG965" s="357"/>
      <c r="BH965" s="357"/>
      <c r="BI965" s="357"/>
      <c r="BJ965" s="357"/>
      <c r="BK965" s="357"/>
      <c r="BL965" s="357"/>
      <c r="BM965" s="358"/>
      <c r="BN965" s="358"/>
      <c r="BO965" s="358"/>
      <c r="BP965" s="358"/>
      <c r="BQ965" s="358"/>
      <c r="BR965" s="358"/>
      <c r="BS965" s="358"/>
      <c r="BT965" s="358"/>
      <c r="BU965" s="358"/>
      <c r="BV965" s="358"/>
      <c r="BW965" s="358"/>
      <c r="BX965" s="355"/>
    </row>
    <row r="966" spans="1:76" ht="19.5" customHeight="1">
      <c r="A966" s="356"/>
      <c r="B966" s="356"/>
      <c r="C966" s="356"/>
      <c r="D966" s="356"/>
      <c r="E966" s="356"/>
      <c r="F966" s="355"/>
      <c r="G966" s="356"/>
      <c r="H966" s="356"/>
      <c r="I966" s="355"/>
      <c r="J966" s="356"/>
      <c r="K966" s="355"/>
      <c r="L966" s="356"/>
      <c r="M966" s="355"/>
      <c r="N966" s="356"/>
      <c r="O966" s="355"/>
      <c r="P966" s="356"/>
      <c r="Q966" s="355"/>
      <c r="R966" s="355"/>
      <c r="S966" s="355"/>
      <c r="T966" s="355"/>
      <c r="U966" s="355"/>
      <c r="V966" s="355"/>
      <c r="W966" s="355"/>
      <c r="X966" s="355"/>
      <c r="Y966" s="355"/>
      <c r="Z966" s="355"/>
      <c r="AA966" s="355"/>
      <c r="AB966" s="355"/>
      <c r="AC966" s="355"/>
      <c r="AD966" s="355"/>
      <c r="AE966" s="355"/>
      <c r="AF966" s="355"/>
      <c r="AG966" s="355"/>
      <c r="AH966" s="355"/>
      <c r="AI966" s="355"/>
      <c r="AJ966" s="355"/>
      <c r="AK966" s="355"/>
      <c r="AL966" s="355"/>
      <c r="AM966" s="355"/>
      <c r="AN966" s="355"/>
      <c r="AO966" s="355"/>
      <c r="AP966" s="355"/>
      <c r="AQ966" s="355"/>
      <c r="AR966" s="355"/>
      <c r="AS966" s="355"/>
      <c r="AT966" s="356"/>
      <c r="AU966" s="356"/>
      <c r="AV966" s="355"/>
      <c r="AW966" s="355"/>
      <c r="AX966" s="356"/>
      <c r="AY966" s="357"/>
      <c r="AZ966" s="357"/>
      <c r="BA966" s="357"/>
      <c r="BB966" s="358"/>
      <c r="BC966" s="357"/>
      <c r="BD966" s="357"/>
      <c r="BE966" s="358"/>
      <c r="BF966" s="357"/>
      <c r="BG966" s="357"/>
      <c r="BH966" s="357"/>
      <c r="BI966" s="357"/>
      <c r="BJ966" s="357"/>
      <c r="BK966" s="357"/>
      <c r="BL966" s="357"/>
      <c r="BM966" s="358"/>
      <c r="BN966" s="358"/>
      <c r="BO966" s="358"/>
      <c r="BP966" s="358"/>
      <c r="BQ966" s="358"/>
      <c r="BR966" s="358"/>
      <c r="BS966" s="358"/>
      <c r="BT966" s="358"/>
      <c r="BU966" s="358"/>
      <c r="BV966" s="358"/>
      <c r="BW966" s="358"/>
      <c r="BX966" s="355"/>
    </row>
    <row r="967" spans="1:76" ht="19.5" customHeight="1">
      <c r="A967" s="356"/>
      <c r="B967" s="356"/>
      <c r="C967" s="356"/>
      <c r="D967" s="356"/>
      <c r="E967" s="356"/>
      <c r="F967" s="355"/>
      <c r="G967" s="356"/>
      <c r="H967" s="356"/>
      <c r="I967" s="355"/>
      <c r="J967" s="356"/>
      <c r="K967" s="355"/>
      <c r="L967" s="356"/>
      <c r="M967" s="355"/>
      <c r="N967" s="356"/>
      <c r="O967" s="355"/>
      <c r="P967" s="356"/>
      <c r="Q967" s="355"/>
      <c r="R967" s="355"/>
      <c r="S967" s="355"/>
      <c r="T967" s="355"/>
      <c r="U967" s="355"/>
      <c r="V967" s="355"/>
      <c r="W967" s="355"/>
      <c r="X967" s="355"/>
      <c r="Y967" s="355"/>
      <c r="Z967" s="355"/>
      <c r="AA967" s="355"/>
      <c r="AB967" s="355"/>
      <c r="AC967" s="355"/>
      <c r="AD967" s="355"/>
      <c r="AE967" s="355"/>
      <c r="AF967" s="355"/>
      <c r="AG967" s="355"/>
      <c r="AH967" s="355"/>
      <c r="AI967" s="355"/>
      <c r="AJ967" s="355"/>
      <c r="AK967" s="355"/>
      <c r="AL967" s="355"/>
      <c r="AM967" s="355"/>
      <c r="AN967" s="355"/>
      <c r="AO967" s="355"/>
      <c r="AP967" s="355"/>
      <c r="AQ967" s="355"/>
      <c r="AR967" s="355"/>
      <c r="AS967" s="355"/>
      <c r="AT967" s="356"/>
      <c r="AU967" s="356"/>
      <c r="AV967" s="355"/>
      <c r="AW967" s="355"/>
      <c r="AX967" s="356"/>
      <c r="AY967" s="357"/>
      <c r="AZ967" s="357"/>
      <c r="BA967" s="357"/>
      <c r="BB967" s="358"/>
      <c r="BC967" s="357"/>
      <c r="BD967" s="357"/>
      <c r="BE967" s="358"/>
      <c r="BF967" s="357"/>
      <c r="BG967" s="357"/>
      <c r="BH967" s="357"/>
      <c r="BI967" s="357"/>
      <c r="BJ967" s="357"/>
      <c r="BK967" s="357"/>
      <c r="BL967" s="357"/>
      <c r="BM967" s="358"/>
      <c r="BN967" s="358"/>
      <c r="BO967" s="358"/>
      <c r="BP967" s="358"/>
      <c r="BQ967" s="358"/>
      <c r="BR967" s="358"/>
      <c r="BS967" s="358"/>
      <c r="BT967" s="358"/>
      <c r="BU967" s="358"/>
      <c r="BV967" s="358"/>
      <c r="BW967" s="358"/>
      <c r="BX967" s="355"/>
    </row>
    <row r="968" spans="1:76" ht="19.5" customHeight="1">
      <c r="A968" s="356"/>
      <c r="B968" s="356"/>
      <c r="C968" s="356"/>
      <c r="D968" s="356"/>
      <c r="E968" s="356"/>
      <c r="F968" s="355"/>
      <c r="G968" s="356"/>
      <c r="H968" s="356"/>
      <c r="I968" s="355"/>
      <c r="J968" s="356"/>
      <c r="K968" s="355"/>
      <c r="L968" s="356"/>
      <c r="M968" s="355"/>
      <c r="N968" s="356"/>
      <c r="O968" s="355"/>
      <c r="P968" s="356"/>
      <c r="Q968" s="355"/>
      <c r="R968" s="355"/>
      <c r="S968" s="355"/>
      <c r="T968" s="355"/>
      <c r="U968" s="355"/>
      <c r="V968" s="355"/>
      <c r="W968" s="355"/>
      <c r="X968" s="355"/>
      <c r="Y968" s="355"/>
      <c r="Z968" s="355"/>
      <c r="AA968" s="355"/>
      <c r="AB968" s="355"/>
      <c r="AC968" s="355"/>
      <c r="AD968" s="355"/>
      <c r="AE968" s="355"/>
      <c r="AF968" s="355"/>
      <c r="AG968" s="355"/>
      <c r="AH968" s="355"/>
      <c r="AI968" s="355"/>
      <c r="AJ968" s="355"/>
      <c r="AK968" s="355"/>
      <c r="AL968" s="355"/>
      <c r="AM968" s="355"/>
      <c r="AN968" s="355"/>
      <c r="AO968" s="355"/>
      <c r="AP968" s="355"/>
      <c r="AQ968" s="355"/>
      <c r="AR968" s="355"/>
      <c r="AS968" s="355"/>
      <c r="AT968" s="356"/>
      <c r="AU968" s="356"/>
      <c r="AV968" s="355"/>
      <c r="AW968" s="355"/>
      <c r="AX968" s="356"/>
      <c r="AY968" s="357"/>
      <c r="AZ968" s="357"/>
      <c r="BA968" s="357"/>
      <c r="BB968" s="358"/>
      <c r="BC968" s="357"/>
      <c r="BD968" s="357"/>
      <c r="BE968" s="358"/>
      <c r="BF968" s="357"/>
      <c r="BG968" s="357"/>
      <c r="BH968" s="357"/>
      <c r="BI968" s="357"/>
      <c r="BJ968" s="357"/>
      <c r="BK968" s="357"/>
      <c r="BL968" s="357"/>
      <c r="BM968" s="358"/>
      <c r="BN968" s="358"/>
      <c r="BO968" s="358"/>
      <c r="BP968" s="358"/>
      <c r="BQ968" s="358"/>
      <c r="BR968" s="358"/>
      <c r="BS968" s="358"/>
      <c r="BT968" s="358"/>
      <c r="BU968" s="358"/>
      <c r="BV968" s="358"/>
      <c r="BW968" s="358"/>
      <c r="BX968" s="355"/>
    </row>
    <row r="969" spans="1:76" ht="19.5" customHeight="1">
      <c r="A969" s="356"/>
      <c r="B969" s="356"/>
      <c r="C969" s="356"/>
      <c r="D969" s="356"/>
      <c r="E969" s="356"/>
      <c r="F969" s="355"/>
      <c r="G969" s="356"/>
      <c r="H969" s="356"/>
      <c r="I969" s="355"/>
      <c r="J969" s="356"/>
      <c r="K969" s="355"/>
      <c r="L969" s="356"/>
      <c r="M969" s="355"/>
      <c r="N969" s="356"/>
      <c r="O969" s="355"/>
      <c r="P969" s="356"/>
      <c r="Q969" s="355"/>
      <c r="R969" s="355"/>
      <c r="S969" s="355"/>
      <c r="T969" s="355"/>
      <c r="U969" s="355"/>
      <c r="V969" s="355"/>
      <c r="W969" s="355"/>
      <c r="X969" s="355"/>
      <c r="Y969" s="355"/>
      <c r="Z969" s="355"/>
      <c r="AA969" s="355"/>
      <c r="AB969" s="355"/>
      <c r="AC969" s="355"/>
      <c r="AD969" s="355"/>
      <c r="AE969" s="355"/>
      <c r="AF969" s="355"/>
      <c r="AG969" s="355"/>
      <c r="AH969" s="355"/>
      <c r="AI969" s="355"/>
      <c r="AJ969" s="355"/>
      <c r="AK969" s="355"/>
      <c r="AL969" s="355"/>
      <c r="AM969" s="355"/>
      <c r="AN969" s="355"/>
      <c r="AO969" s="355"/>
      <c r="AP969" s="355"/>
      <c r="AQ969" s="355"/>
      <c r="AR969" s="355"/>
      <c r="AS969" s="355"/>
      <c r="AT969" s="356"/>
      <c r="AU969" s="356"/>
      <c r="AV969" s="355"/>
      <c r="AW969" s="355"/>
      <c r="AX969" s="356"/>
      <c r="AY969" s="357"/>
      <c r="AZ969" s="357"/>
      <c r="BA969" s="357"/>
      <c r="BB969" s="358"/>
      <c r="BC969" s="357"/>
      <c r="BD969" s="357"/>
      <c r="BE969" s="358"/>
      <c r="BF969" s="357"/>
      <c r="BG969" s="357"/>
      <c r="BH969" s="357"/>
      <c r="BI969" s="357"/>
      <c r="BJ969" s="357"/>
      <c r="BK969" s="357"/>
      <c r="BL969" s="357"/>
      <c r="BM969" s="358"/>
      <c r="BN969" s="358"/>
      <c r="BO969" s="358"/>
      <c r="BP969" s="358"/>
      <c r="BQ969" s="358"/>
      <c r="BR969" s="358"/>
      <c r="BS969" s="358"/>
      <c r="BT969" s="358"/>
      <c r="BU969" s="358"/>
      <c r="BV969" s="358"/>
      <c r="BW969" s="358"/>
      <c r="BX969" s="355"/>
    </row>
    <row r="970" spans="1:76" ht="19.5" customHeight="1">
      <c r="A970" s="356"/>
      <c r="B970" s="356"/>
      <c r="C970" s="356"/>
      <c r="D970" s="356"/>
      <c r="E970" s="356"/>
      <c r="F970" s="355"/>
      <c r="G970" s="356"/>
      <c r="H970" s="356"/>
      <c r="I970" s="355"/>
      <c r="J970" s="356"/>
      <c r="K970" s="355"/>
      <c r="L970" s="356"/>
      <c r="M970" s="355"/>
      <c r="N970" s="356"/>
      <c r="O970" s="355"/>
      <c r="P970" s="356"/>
      <c r="Q970" s="355"/>
      <c r="R970" s="355"/>
      <c r="S970" s="355"/>
      <c r="T970" s="355"/>
      <c r="U970" s="355"/>
      <c r="V970" s="355"/>
      <c r="W970" s="355"/>
      <c r="X970" s="355"/>
      <c r="Y970" s="355"/>
      <c r="Z970" s="355"/>
      <c r="AA970" s="355"/>
      <c r="AB970" s="355"/>
      <c r="AC970" s="355"/>
      <c r="AD970" s="355"/>
      <c r="AE970" s="355"/>
      <c r="AF970" s="355"/>
      <c r="AG970" s="355"/>
      <c r="AH970" s="355"/>
      <c r="AI970" s="355"/>
      <c r="AJ970" s="355"/>
      <c r="AK970" s="355"/>
      <c r="AL970" s="355"/>
      <c r="AM970" s="355"/>
      <c r="AN970" s="355"/>
      <c r="AO970" s="355"/>
      <c r="AP970" s="355"/>
      <c r="AQ970" s="355"/>
      <c r="AR970" s="355"/>
      <c r="AS970" s="355"/>
      <c r="AT970" s="356"/>
      <c r="AU970" s="356"/>
      <c r="AV970" s="355"/>
      <c r="AW970" s="355"/>
      <c r="AX970" s="356"/>
      <c r="AY970" s="357"/>
      <c r="AZ970" s="357"/>
      <c r="BA970" s="357"/>
      <c r="BB970" s="358"/>
      <c r="BC970" s="357"/>
      <c r="BD970" s="357"/>
      <c r="BE970" s="358"/>
      <c r="BF970" s="357"/>
      <c r="BG970" s="357"/>
      <c r="BH970" s="357"/>
      <c r="BI970" s="357"/>
      <c r="BJ970" s="357"/>
      <c r="BK970" s="357"/>
      <c r="BL970" s="357"/>
      <c r="BM970" s="358"/>
      <c r="BN970" s="358"/>
      <c r="BO970" s="358"/>
      <c r="BP970" s="358"/>
      <c r="BQ970" s="358"/>
      <c r="BR970" s="358"/>
      <c r="BS970" s="358"/>
      <c r="BT970" s="358"/>
      <c r="BU970" s="358"/>
      <c r="BV970" s="358"/>
      <c r="BW970" s="358"/>
      <c r="BX970" s="355"/>
    </row>
    <row r="971" spans="1:76" ht="19.5" customHeight="1">
      <c r="A971" s="356"/>
      <c r="B971" s="356"/>
      <c r="C971" s="356"/>
      <c r="D971" s="356"/>
      <c r="E971" s="356"/>
      <c r="F971" s="355"/>
      <c r="G971" s="356"/>
      <c r="H971" s="356"/>
      <c r="I971" s="355"/>
      <c r="J971" s="356"/>
      <c r="K971" s="355"/>
      <c r="L971" s="356"/>
      <c r="M971" s="355"/>
      <c r="N971" s="356"/>
      <c r="O971" s="355"/>
      <c r="P971" s="356"/>
      <c r="Q971" s="355"/>
      <c r="R971" s="355"/>
      <c r="S971" s="355"/>
      <c r="T971" s="355"/>
      <c r="U971" s="355"/>
      <c r="V971" s="355"/>
      <c r="W971" s="355"/>
      <c r="X971" s="355"/>
      <c r="Y971" s="355"/>
      <c r="Z971" s="355"/>
      <c r="AA971" s="355"/>
      <c r="AB971" s="355"/>
      <c r="AC971" s="355"/>
      <c r="AD971" s="355"/>
      <c r="AE971" s="355"/>
      <c r="AF971" s="355"/>
      <c r="AG971" s="355"/>
      <c r="AH971" s="355"/>
      <c r="AI971" s="355"/>
      <c r="AJ971" s="355"/>
      <c r="AK971" s="355"/>
      <c r="AL971" s="355"/>
      <c r="AM971" s="355"/>
      <c r="AN971" s="355"/>
      <c r="AO971" s="355"/>
      <c r="AP971" s="355"/>
      <c r="AQ971" s="355"/>
      <c r="AR971" s="355"/>
      <c r="AS971" s="355"/>
      <c r="AT971" s="356"/>
      <c r="AU971" s="356"/>
      <c r="AV971" s="355"/>
      <c r="AW971" s="355"/>
      <c r="AX971" s="356"/>
      <c r="AY971" s="357"/>
      <c r="AZ971" s="357"/>
      <c r="BA971" s="357"/>
      <c r="BB971" s="358"/>
      <c r="BC971" s="357"/>
      <c r="BD971" s="357"/>
      <c r="BE971" s="358"/>
      <c r="BF971" s="357"/>
      <c r="BG971" s="357"/>
      <c r="BH971" s="357"/>
      <c r="BI971" s="357"/>
      <c r="BJ971" s="357"/>
      <c r="BK971" s="357"/>
      <c r="BL971" s="357"/>
      <c r="BM971" s="358"/>
      <c r="BN971" s="358"/>
      <c r="BO971" s="358"/>
      <c r="BP971" s="358"/>
      <c r="BQ971" s="358"/>
      <c r="BR971" s="358"/>
      <c r="BS971" s="358"/>
      <c r="BT971" s="358"/>
      <c r="BU971" s="358"/>
      <c r="BV971" s="358"/>
      <c r="BW971" s="358"/>
      <c r="BX971" s="355"/>
    </row>
    <row r="972" spans="1:76" ht="19.5" customHeight="1">
      <c r="A972" s="356"/>
      <c r="B972" s="356"/>
      <c r="C972" s="356"/>
      <c r="D972" s="356"/>
      <c r="E972" s="356"/>
      <c r="F972" s="355"/>
      <c r="G972" s="356"/>
      <c r="H972" s="356"/>
      <c r="I972" s="355"/>
      <c r="J972" s="356"/>
      <c r="K972" s="355"/>
      <c r="L972" s="356"/>
      <c r="M972" s="355"/>
      <c r="N972" s="356"/>
      <c r="O972" s="355"/>
      <c r="P972" s="356"/>
      <c r="Q972" s="355"/>
      <c r="R972" s="355"/>
      <c r="S972" s="355"/>
      <c r="T972" s="355"/>
      <c r="U972" s="355"/>
      <c r="V972" s="355"/>
      <c r="W972" s="355"/>
      <c r="X972" s="355"/>
      <c r="Y972" s="355"/>
      <c r="Z972" s="355"/>
      <c r="AA972" s="355"/>
      <c r="AB972" s="355"/>
      <c r="AC972" s="355"/>
      <c r="AD972" s="355"/>
      <c r="AE972" s="355"/>
      <c r="AF972" s="355"/>
      <c r="AG972" s="355"/>
      <c r="AH972" s="355"/>
      <c r="AI972" s="355"/>
      <c r="AJ972" s="355"/>
      <c r="AK972" s="355"/>
      <c r="AL972" s="355"/>
      <c r="AM972" s="355"/>
      <c r="AN972" s="355"/>
      <c r="AO972" s="355"/>
      <c r="AP972" s="355"/>
      <c r="AQ972" s="355"/>
      <c r="AR972" s="355"/>
      <c r="AS972" s="355"/>
      <c r="AT972" s="356"/>
      <c r="AU972" s="356"/>
      <c r="AV972" s="355"/>
      <c r="AW972" s="355"/>
      <c r="AX972" s="356"/>
      <c r="AY972" s="357"/>
      <c r="AZ972" s="357"/>
      <c r="BA972" s="357"/>
      <c r="BB972" s="358"/>
      <c r="BC972" s="357"/>
      <c r="BD972" s="357"/>
      <c r="BE972" s="358"/>
      <c r="BF972" s="357"/>
      <c r="BG972" s="357"/>
      <c r="BH972" s="357"/>
      <c r="BI972" s="357"/>
      <c r="BJ972" s="357"/>
      <c r="BK972" s="357"/>
      <c r="BL972" s="357"/>
      <c r="BM972" s="358"/>
      <c r="BN972" s="358"/>
      <c r="BO972" s="358"/>
      <c r="BP972" s="358"/>
      <c r="BQ972" s="358"/>
      <c r="BR972" s="358"/>
      <c r="BS972" s="358"/>
      <c r="BT972" s="358"/>
      <c r="BU972" s="358"/>
      <c r="BV972" s="358"/>
      <c r="BW972" s="358"/>
      <c r="BX972" s="355"/>
    </row>
    <row r="973" spans="1:76" ht="19.5" customHeight="1">
      <c r="A973" s="356"/>
      <c r="B973" s="356"/>
      <c r="C973" s="356"/>
      <c r="D973" s="356"/>
      <c r="E973" s="356"/>
      <c r="F973" s="355"/>
      <c r="G973" s="356"/>
      <c r="H973" s="356"/>
      <c r="I973" s="355"/>
      <c r="J973" s="356"/>
      <c r="K973" s="355"/>
      <c r="L973" s="356"/>
      <c r="M973" s="355"/>
      <c r="N973" s="356"/>
      <c r="O973" s="355"/>
      <c r="P973" s="356"/>
      <c r="Q973" s="355"/>
      <c r="R973" s="355"/>
      <c r="S973" s="355"/>
      <c r="T973" s="355"/>
      <c r="U973" s="355"/>
      <c r="V973" s="355"/>
      <c r="W973" s="355"/>
      <c r="X973" s="355"/>
      <c r="Y973" s="355"/>
      <c r="Z973" s="355"/>
      <c r="AA973" s="355"/>
      <c r="AB973" s="355"/>
      <c r="AC973" s="355"/>
      <c r="AD973" s="355"/>
      <c r="AE973" s="355"/>
      <c r="AF973" s="355"/>
      <c r="AG973" s="355"/>
      <c r="AH973" s="355"/>
      <c r="AI973" s="355"/>
      <c r="AJ973" s="355"/>
      <c r="AK973" s="355"/>
      <c r="AL973" s="355"/>
      <c r="AM973" s="355"/>
      <c r="AN973" s="355"/>
      <c r="AO973" s="355"/>
      <c r="AP973" s="355"/>
      <c r="AQ973" s="355"/>
      <c r="AR973" s="355"/>
      <c r="AS973" s="355"/>
      <c r="AT973" s="356"/>
      <c r="AU973" s="356"/>
      <c r="AV973" s="355"/>
      <c r="AW973" s="355"/>
      <c r="AX973" s="356"/>
      <c r="AY973" s="357"/>
      <c r="AZ973" s="357"/>
      <c r="BA973" s="357"/>
      <c r="BB973" s="358"/>
      <c r="BC973" s="357"/>
      <c r="BD973" s="357"/>
      <c r="BE973" s="358"/>
      <c r="BF973" s="357"/>
      <c r="BG973" s="357"/>
      <c r="BH973" s="357"/>
      <c r="BI973" s="357"/>
      <c r="BJ973" s="357"/>
      <c r="BK973" s="357"/>
      <c r="BL973" s="357"/>
      <c r="BM973" s="358"/>
      <c r="BN973" s="358"/>
      <c r="BO973" s="358"/>
      <c r="BP973" s="358"/>
      <c r="BQ973" s="358"/>
      <c r="BR973" s="358"/>
      <c r="BS973" s="358"/>
      <c r="BT973" s="358"/>
      <c r="BU973" s="358"/>
      <c r="BV973" s="358"/>
      <c r="BW973" s="358"/>
      <c r="BX973" s="355"/>
    </row>
    <row r="974" spans="1:76" ht="19.5" customHeight="1">
      <c r="A974" s="356"/>
      <c r="B974" s="356"/>
      <c r="C974" s="356"/>
      <c r="D974" s="356"/>
      <c r="E974" s="356"/>
      <c r="F974" s="355"/>
      <c r="G974" s="356"/>
      <c r="H974" s="356"/>
      <c r="I974" s="355"/>
      <c r="J974" s="356"/>
      <c r="K974" s="355"/>
      <c r="L974" s="356"/>
      <c r="M974" s="355"/>
      <c r="N974" s="356"/>
      <c r="O974" s="355"/>
      <c r="P974" s="356"/>
      <c r="Q974" s="355"/>
      <c r="R974" s="355"/>
      <c r="S974" s="355"/>
      <c r="T974" s="355"/>
      <c r="U974" s="355"/>
      <c r="V974" s="355"/>
      <c r="W974" s="355"/>
      <c r="X974" s="355"/>
      <c r="Y974" s="355"/>
      <c r="Z974" s="355"/>
      <c r="AA974" s="355"/>
      <c r="AB974" s="355"/>
      <c r="AC974" s="355"/>
      <c r="AD974" s="355"/>
      <c r="AE974" s="355"/>
      <c r="AF974" s="355"/>
      <c r="AG974" s="355"/>
      <c r="AH974" s="355"/>
      <c r="AI974" s="355"/>
      <c r="AJ974" s="355"/>
      <c r="AK974" s="355"/>
      <c r="AL974" s="355"/>
      <c r="AM974" s="355"/>
      <c r="AN974" s="355"/>
      <c r="AO974" s="355"/>
      <c r="AP974" s="355"/>
      <c r="AQ974" s="355"/>
      <c r="AR974" s="355"/>
      <c r="AS974" s="355"/>
      <c r="AT974" s="356"/>
      <c r="AU974" s="356"/>
      <c r="AV974" s="355"/>
      <c r="AW974" s="355"/>
      <c r="AX974" s="356"/>
      <c r="AY974" s="357"/>
      <c r="AZ974" s="357"/>
      <c r="BA974" s="357"/>
      <c r="BB974" s="358"/>
      <c r="BC974" s="357"/>
      <c r="BD974" s="357"/>
      <c r="BE974" s="358"/>
      <c r="BF974" s="357"/>
      <c r="BG974" s="357"/>
      <c r="BH974" s="357"/>
      <c r="BI974" s="357"/>
      <c r="BJ974" s="357"/>
      <c r="BK974" s="357"/>
      <c r="BL974" s="357"/>
      <c r="BM974" s="358"/>
      <c r="BN974" s="358"/>
      <c r="BO974" s="358"/>
      <c r="BP974" s="358"/>
      <c r="BQ974" s="358"/>
      <c r="BR974" s="358"/>
      <c r="BS974" s="358"/>
      <c r="BT974" s="358"/>
      <c r="BU974" s="358"/>
      <c r="BV974" s="358"/>
      <c r="BW974" s="358"/>
      <c r="BX974" s="355"/>
    </row>
    <row r="975" spans="1:76" ht="19.5" customHeight="1">
      <c r="A975" s="356"/>
      <c r="B975" s="356"/>
      <c r="C975" s="356"/>
      <c r="D975" s="356"/>
      <c r="E975" s="356"/>
      <c r="F975" s="355"/>
      <c r="G975" s="356"/>
      <c r="H975" s="356"/>
      <c r="I975" s="355"/>
      <c r="J975" s="356"/>
      <c r="K975" s="355"/>
      <c r="L975" s="356"/>
      <c r="M975" s="355"/>
      <c r="N975" s="356"/>
      <c r="O975" s="355"/>
      <c r="P975" s="356"/>
      <c r="Q975" s="355"/>
      <c r="R975" s="355"/>
      <c r="S975" s="355"/>
      <c r="T975" s="355"/>
      <c r="U975" s="355"/>
      <c r="V975" s="355"/>
      <c r="W975" s="355"/>
      <c r="X975" s="355"/>
      <c r="Y975" s="355"/>
      <c r="Z975" s="355"/>
      <c r="AA975" s="355"/>
      <c r="AB975" s="355"/>
      <c r="AC975" s="355"/>
      <c r="AD975" s="355"/>
      <c r="AE975" s="355"/>
      <c r="AF975" s="355"/>
      <c r="AG975" s="355"/>
      <c r="AH975" s="355"/>
      <c r="AI975" s="355"/>
      <c r="AJ975" s="355"/>
      <c r="AK975" s="355"/>
      <c r="AL975" s="355"/>
      <c r="AM975" s="355"/>
      <c r="AN975" s="355"/>
      <c r="AO975" s="355"/>
      <c r="AP975" s="355"/>
      <c r="AQ975" s="355"/>
      <c r="AR975" s="355"/>
      <c r="AS975" s="355"/>
      <c r="AT975" s="356"/>
      <c r="AU975" s="356"/>
      <c r="AV975" s="355"/>
      <c r="AW975" s="355"/>
      <c r="AX975" s="356"/>
      <c r="AY975" s="357"/>
      <c r="AZ975" s="357"/>
      <c r="BA975" s="357"/>
      <c r="BB975" s="358"/>
      <c r="BC975" s="357"/>
      <c r="BD975" s="357"/>
      <c r="BE975" s="358"/>
      <c r="BF975" s="357"/>
      <c r="BG975" s="357"/>
      <c r="BH975" s="357"/>
      <c r="BI975" s="357"/>
      <c r="BJ975" s="357"/>
      <c r="BK975" s="357"/>
      <c r="BL975" s="357"/>
      <c r="BM975" s="358"/>
      <c r="BN975" s="358"/>
      <c r="BO975" s="358"/>
      <c r="BP975" s="358"/>
      <c r="BQ975" s="358"/>
      <c r="BR975" s="358"/>
      <c r="BS975" s="358"/>
      <c r="BT975" s="358"/>
      <c r="BU975" s="358"/>
      <c r="BV975" s="358"/>
      <c r="BW975" s="358"/>
      <c r="BX975" s="355"/>
    </row>
    <row r="976" spans="1:76" ht="19.5" customHeight="1">
      <c r="A976" s="356"/>
      <c r="B976" s="356"/>
      <c r="C976" s="356"/>
      <c r="D976" s="356"/>
      <c r="E976" s="356"/>
      <c r="F976" s="355"/>
      <c r="G976" s="356"/>
      <c r="H976" s="356"/>
      <c r="I976" s="355"/>
      <c r="J976" s="356"/>
      <c r="K976" s="355"/>
      <c r="L976" s="356"/>
      <c r="M976" s="355"/>
      <c r="N976" s="356"/>
      <c r="O976" s="355"/>
      <c r="P976" s="356"/>
      <c r="Q976" s="355"/>
      <c r="R976" s="355"/>
      <c r="S976" s="355"/>
      <c r="T976" s="355"/>
      <c r="U976" s="355"/>
      <c r="V976" s="355"/>
      <c r="W976" s="355"/>
      <c r="X976" s="355"/>
      <c r="Y976" s="355"/>
      <c r="Z976" s="355"/>
      <c r="AA976" s="355"/>
      <c r="AB976" s="355"/>
      <c r="AC976" s="355"/>
      <c r="AD976" s="355"/>
      <c r="AE976" s="355"/>
      <c r="AF976" s="355"/>
      <c r="AG976" s="355"/>
      <c r="AH976" s="355"/>
      <c r="AI976" s="355"/>
      <c r="AJ976" s="355"/>
      <c r="AK976" s="355"/>
      <c r="AL976" s="355"/>
      <c r="AM976" s="355"/>
      <c r="AN976" s="355"/>
      <c r="AO976" s="355"/>
      <c r="AP976" s="355"/>
      <c r="AQ976" s="355"/>
      <c r="AR976" s="355"/>
      <c r="AS976" s="355"/>
      <c r="AT976" s="356"/>
      <c r="AU976" s="356"/>
      <c r="AV976" s="355"/>
      <c r="AW976" s="355"/>
      <c r="AX976" s="356"/>
      <c r="AY976" s="357"/>
      <c r="AZ976" s="357"/>
      <c r="BA976" s="357"/>
      <c r="BB976" s="358"/>
      <c r="BC976" s="357"/>
      <c r="BD976" s="357"/>
      <c r="BE976" s="358"/>
      <c r="BF976" s="357"/>
      <c r="BG976" s="357"/>
      <c r="BH976" s="357"/>
      <c r="BI976" s="357"/>
      <c r="BJ976" s="357"/>
      <c r="BK976" s="357"/>
      <c r="BL976" s="357"/>
      <c r="BM976" s="358"/>
      <c r="BN976" s="358"/>
      <c r="BO976" s="358"/>
      <c r="BP976" s="358"/>
      <c r="BQ976" s="358"/>
      <c r="BR976" s="358"/>
      <c r="BS976" s="358"/>
      <c r="BT976" s="358"/>
      <c r="BU976" s="358"/>
      <c r="BV976" s="358"/>
      <c r="BW976" s="358"/>
      <c r="BX976" s="355"/>
    </row>
    <row r="977" spans="1:76" ht="19.5" customHeight="1">
      <c r="A977" s="356"/>
      <c r="B977" s="356"/>
      <c r="C977" s="356"/>
      <c r="D977" s="356"/>
      <c r="E977" s="356"/>
      <c r="F977" s="355"/>
      <c r="G977" s="356"/>
      <c r="H977" s="356"/>
      <c r="I977" s="355"/>
      <c r="J977" s="356"/>
      <c r="K977" s="355"/>
      <c r="L977" s="356"/>
      <c r="M977" s="355"/>
      <c r="N977" s="356"/>
      <c r="O977" s="355"/>
      <c r="P977" s="356"/>
      <c r="Q977" s="355"/>
      <c r="R977" s="355"/>
      <c r="S977" s="355"/>
      <c r="T977" s="355"/>
      <c r="U977" s="355"/>
      <c r="V977" s="355"/>
      <c r="W977" s="355"/>
      <c r="X977" s="355"/>
      <c r="Y977" s="355"/>
      <c r="Z977" s="355"/>
      <c r="AA977" s="355"/>
      <c r="AB977" s="355"/>
      <c r="AC977" s="355"/>
      <c r="AD977" s="355"/>
      <c r="AE977" s="355"/>
      <c r="AF977" s="355"/>
      <c r="AG977" s="355"/>
      <c r="AH977" s="355"/>
      <c r="AI977" s="355"/>
      <c r="AJ977" s="355"/>
      <c r="AK977" s="355"/>
      <c r="AL977" s="355"/>
      <c r="AM977" s="355"/>
      <c r="AN977" s="355"/>
      <c r="AO977" s="355"/>
      <c r="AP977" s="355"/>
      <c r="AQ977" s="355"/>
      <c r="AR977" s="355"/>
      <c r="AS977" s="355"/>
      <c r="AT977" s="356"/>
      <c r="AU977" s="356"/>
      <c r="AV977" s="355"/>
      <c r="AW977" s="355"/>
      <c r="AX977" s="356"/>
      <c r="AY977" s="357"/>
      <c r="AZ977" s="357"/>
      <c r="BA977" s="357"/>
      <c r="BB977" s="358"/>
      <c r="BC977" s="357"/>
      <c r="BD977" s="357"/>
      <c r="BE977" s="358"/>
      <c r="BF977" s="357"/>
      <c r="BG977" s="357"/>
      <c r="BH977" s="357"/>
      <c r="BI977" s="357"/>
      <c r="BJ977" s="357"/>
      <c r="BK977" s="357"/>
      <c r="BL977" s="357"/>
      <c r="BM977" s="358"/>
      <c r="BN977" s="358"/>
      <c r="BO977" s="358"/>
      <c r="BP977" s="358"/>
      <c r="BQ977" s="358"/>
      <c r="BR977" s="358"/>
      <c r="BS977" s="358"/>
      <c r="BT977" s="358"/>
      <c r="BU977" s="358"/>
      <c r="BV977" s="358"/>
      <c r="BW977" s="358"/>
      <c r="BX977" s="355"/>
    </row>
    <row r="978" spans="1:76" ht="19.5" customHeight="1">
      <c r="A978" s="356"/>
      <c r="B978" s="356"/>
      <c r="C978" s="356"/>
      <c r="D978" s="356"/>
      <c r="E978" s="356"/>
      <c r="F978" s="355"/>
      <c r="G978" s="356"/>
      <c r="H978" s="356"/>
      <c r="I978" s="355"/>
      <c r="J978" s="356"/>
      <c r="K978" s="355"/>
      <c r="L978" s="356"/>
      <c r="M978" s="355"/>
      <c r="N978" s="356"/>
      <c r="O978" s="355"/>
      <c r="P978" s="356"/>
      <c r="Q978" s="355"/>
      <c r="R978" s="355"/>
      <c r="S978" s="355"/>
      <c r="T978" s="355"/>
      <c r="U978" s="355"/>
      <c r="V978" s="355"/>
      <c r="W978" s="355"/>
      <c r="X978" s="355"/>
      <c r="Y978" s="355"/>
      <c r="Z978" s="355"/>
      <c r="AA978" s="355"/>
      <c r="AB978" s="355"/>
      <c r="AC978" s="355"/>
      <c r="AD978" s="355"/>
      <c r="AE978" s="355"/>
      <c r="AF978" s="355"/>
      <c r="AG978" s="355"/>
      <c r="AH978" s="355"/>
      <c r="AI978" s="355"/>
      <c r="AJ978" s="355"/>
      <c r="AK978" s="355"/>
      <c r="AL978" s="355"/>
      <c r="AM978" s="355"/>
      <c r="AN978" s="355"/>
      <c r="AO978" s="355"/>
      <c r="AP978" s="355"/>
      <c r="AQ978" s="355"/>
      <c r="AR978" s="355"/>
      <c r="AS978" s="355"/>
      <c r="AT978" s="356"/>
      <c r="AU978" s="356"/>
      <c r="AV978" s="355"/>
      <c r="AW978" s="355"/>
      <c r="AX978" s="356"/>
      <c r="AY978" s="357"/>
      <c r="AZ978" s="357"/>
      <c r="BA978" s="357"/>
      <c r="BB978" s="358"/>
      <c r="BC978" s="357"/>
      <c r="BD978" s="357"/>
      <c r="BE978" s="358"/>
      <c r="BF978" s="357"/>
      <c r="BG978" s="357"/>
      <c r="BH978" s="357"/>
      <c r="BI978" s="357"/>
      <c r="BJ978" s="357"/>
      <c r="BK978" s="357"/>
      <c r="BL978" s="357"/>
      <c r="BM978" s="358"/>
      <c r="BN978" s="358"/>
      <c r="BO978" s="358"/>
      <c r="BP978" s="358"/>
      <c r="BQ978" s="358"/>
      <c r="BR978" s="358"/>
      <c r="BS978" s="358"/>
      <c r="BT978" s="358"/>
      <c r="BU978" s="358"/>
      <c r="BV978" s="358"/>
      <c r="BW978" s="358"/>
      <c r="BX978" s="355"/>
    </row>
    <row r="979" spans="1:76" ht="19.5" customHeight="1">
      <c r="A979" s="356"/>
      <c r="B979" s="356"/>
      <c r="C979" s="356"/>
      <c r="D979" s="356"/>
      <c r="E979" s="356"/>
      <c r="F979" s="355"/>
      <c r="G979" s="356"/>
      <c r="H979" s="356"/>
      <c r="I979" s="355"/>
      <c r="J979" s="356"/>
      <c r="K979" s="355"/>
      <c r="L979" s="356"/>
      <c r="M979" s="355"/>
      <c r="N979" s="356"/>
      <c r="O979" s="355"/>
      <c r="P979" s="356"/>
      <c r="Q979" s="355"/>
      <c r="R979" s="355"/>
      <c r="S979" s="355"/>
      <c r="T979" s="355"/>
      <c r="U979" s="355"/>
      <c r="V979" s="355"/>
      <c r="W979" s="355"/>
      <c r="X979" s="355"/>
      <c r="Y979" s="355"/>
      <c r="Z979" s="355"/>
      <c r="AA979" s="355"/>
      <c r="AB979" s="355"/>
      <c r="AC979" s="355"/>
      <c r="AD979" s="355"/>
      <c r="AE979" s="355"/>
      <c r="AF979" s="355"/>
      <c r="AG979" s="355"/>
      <c r="AH979" s="355"/>
      <c r="AI979" s="355"/>
      <c r="AJ979" s="355"/>
      <c r="AK979" s="355"/>
      <c r="AL979" s="355"/>
      <c r="AM979" s="355"/>
      <c r="AN979" s="355"/>
      <c r="AO979" s="355"/>
      <c r="AP979" s="355"/>
      <c r="AQ979" s="355"/>
      <c r="AR979" s="355"/>
      <c r="AS979" s="355"/>
      <c r="AT979" s="356"/>
      <c r="AU979" s="356"/>
      <c r="AV979" s="355"/>
      <c r="AW979" s="355"/>
      <c r="AX979" s="356"/>
      <c r="AY979" s="357"/>
      <c r="AZ979" s="357"/>
      <c r="BA979" s="357"/>
      <c r="BB979" s="358"/>
      <c r="BC979" s="357"/>
      <c r="BD979" s="357"/>
      <c r="BE979" s="358"/>
      <c r="BF979" s="357"/>
      <c r="BG979" s="357"/>
      <c r="BH979" s="357"/>
      <c r="BI979" s="357"/>
      <c r="BJ979" s="357"/>
      <c r="BK979" s="357"/>
      <c r="BL979" s="357"/>
      <c r="BM979" s="358"/>
      <c r="BN979" s="358"/>
      <c r="BO979" s="358"/>
      <c r="BP979" s="358"/>
      <c r="BQ979" s="358"/>
      <c r="BR979" s="358"/>
      <c r="BS979" s="358"/>
      <c r="BT979" s="358"/>
      <c r="BU979" s="358"/>
      <c r="BV979" s="358"/>
      <c r="BW979" s="358"/>
      <c r="BX979" s="355"/>
    </row>
    <row r="980" spans="1:76" ht="19.5" customHeight="1">
      <c r="A980" s="356"/>
      <c r="B980" s="356"/>
      <c r="C980" s="356"/>
      <c r="D980" s="356"/>
      <c r="E980" s="356"/>
      <c r="F980" s="355"/>
      <c r="G980" s="356"/>
      <c r="H980" s="356"/>
      <c r="I980" s="355"/>
      <c r="J980" s="356"/>
      <c r="K980" s="355"/>
      <c r="L980" s="356"/>
      <c r="M980" s="355"/>
      <c r="N980" s="356"/>
      <c r="O980" s="355"/>
      <c r="P980" s="356"/>
      <c r="Q980" s="355"/>
      <c r="R980" s="355"/>
      <c r="S980" s="355"/>
      <c r="T980" s="355"/>
      <c r="U980" s="355"/>
      <c r="V980" s="355"/>
      <c r="W980" s="355"/>
      <c r="X980" s="355"/>
      <c r="Y980" s="355"/>
      <c r="Z980" s="355"/>
      <c r="AA980" s="355"/>
      <c r="AB980" s="355"/>
      <c r="AC980" s="355"/>
      <c r="AD980" s="355"/>
      <c r="AE980" s="355"/>
      <c r="AF980" s="355"/>
      <c r="AG980" s="355"/>
      <c r="AH980" s="355"/>
      <c r="AI980" s="355"/>
      <c r="AJ980" s="355"/>
      <c r="AK980" s="355"/>
      <c r="AL980" s="355"/>
      <c r="AM980" s="355"/>
      <c r="AN980" s="355"/>
      <c r="AO980" s="355"/>
      <c r="AP980" s="355"/>
      <c r="AQ980" s="355"/>
      <c r="AR980" s="355"/>
      <c r="AS980" s="355"/>
      <c r="AT980" s="356"/>
      <c r="AU980" s="356"/>
      <c r="AV980" s="355"/>
      <c r="AW980" s="355"/>
      <c r="AX980" s="356"/>
      <c r="AY980" s="357"/>
      <c r="AZ980" s="357"/>
      <c r="BA980" s="357"/>
      <c r="BB980" s="358"/>
      <c r="BC980" s="357"/>
      <c r="BD980" s="357"/>
      <c r="BE980" s="358"/>
      <c r="BF980" s="357"/>
      <c r="BG980" s="357"/>
      <c r="BH980" s="357"/>
      <c r="BI980" s="357"/>
      <c r="BJ980" s="357"/>
      <c r="BK980" s="357"/>
      <c r="BL980" s="357"/>
      <c r="BM980" s="358"/>
      <c r="BN980" s="358"/>
      <c r="BO980" s="358"/>
      <c r="BP980" s="358"/>
      <c r="BQ980" s="358"/>
      <c r="BR980" s="358"/>
      <c r="BS980" s="358"/>
      <c r="BT980" s="358"/>
      <c r="BU980" s="358"/>
      <c r="BV980" s="358"/>
      <c r="BW980" s="358"/>
      <c r="BX980" s="355"/>
    </row>
    <row r="981" spans="1:76" ht="19.5" customHeight="1">
      <c r="A981" s="356"/>
      <c r="B981" s="356"/>
      <c r="C981" s="356"/>
      <c r="D981" s="356"/>
      <c r="E981" s="356"/>
      <c r="F981" s="355"/>
      <c r="G981" s="356"/>
      <c r="H981" s="356"/>
      <c r="I981" s="355"/>
      <c r="J981" s="356"/>
      <c r="K981" s="355"/>
      <c r="L981" s="356"/>
      <c r="M981" s="355"/>
      <c r="N981" s="356"/>
      <c r="O981" s="355"/>
      <c r="P981" s="356"/>
      <c r="Q981" s="355"/>
      <c r="R981" s="355"/>
      <c r="S981" s="355"/>
      <c r="T981" s="355"/>
      <c r="U981" s="355"/>
      <c r="V981" s="355"/>
      <c r="W981" s="355"/>
      <c r="X981" s="355"/>
      <c r="Y981" s="355"/>
      <c r="Z981" s="355"/>
      <c r="AA981" s="355"/>
      <c r="AB981" s="355"/>
      <c r="AC981" s="355"/>
      <c r="AD981" s="355"/>
      <c r="AE981" s="355"/>
      <c r="AF981" s="355"/>
      <c r="AG981" s="355"/>
      <c r="AH981" s="355"/>
      <c r="AI981" s="355"/>
      <c r="AJ981" s="355"/>
      <c r="AK981" s="355"/>
      <c r="AL981" s="355"/>
      <c r="AM981" s="355"/>
      <c r="AN981" s="355"/>
      <c r="AO981" s="355"/>
      <c r="AP981" s="355"/>
      <c r="AQ981" s="355"/>
      <c r="AR981" s="355"/>
      <c r="AS981" s="355"/>
      <c r="AT981" s="356"/>
      <c r="AU981" s="356"/>
      <c r="AV981" s="355"/>
      <c r="AW981" s="355"/>
      <c r="AX981" s="356"/>
      <c r="AY981" s="357"/>
      <c r="AZ981" s="357"/>
      <c r="BA981" s="357"/>
      <c r="BB981" s="358"/>
      <c r="BC981" s="357"/>
      <c r="BD981" s="357"/>
      <c r="BE981" s="358"/>
      <c r="BF981" s="357"/>
      <c r="BG981" s="357"/>
      <c r="BH981" s="357"/>
      <c r="BI981" s="357"/>
      <c r="BJ981" s="357"/>
      <c r="BK981" s="357"/>
      <c r="BL981" s="357"/>
      <c r="BM981" s="358"/>
      <c r="BN981" s="358"/>
      <c r="BO981" s="358"/>
      <c r="BP981" s="358"/>
      <c r="BQ981" s="358"/>
      <c r="BR981" s="358"/>
      <c r="BS981" s="358"/>
      <c r="BT981" s="358"/>
      <c r="BU981" s="358"/>
      <c r="BV981" s="358"/>
      <c r="BW981" s="358"/>
      <c r="BX981" s="355"/>
    </row>
    <row r="982" spans="1:76" ht="19.5" customHeight="1">
      <c r="A982" s="356"/>
      <c r="B982" s="356"/>
      <c r="C982" s="356"/>
      <c r="D982" s="356"/>
      <c r="E982" s="356"/>
      <c r="F982" s="355"/>
      <c r="G982" s="356"/>
      <c r="H982" s="356"/>
      <c r="I982" s="355"/>
      <c r="J982" s="356"/>
      <c r="K982" s="355"/>
      <c r="L982" s="356"/>
      <c r="M982" s="355"/>
      <c r="N982" s="356"/>
      <c r="O982" s="355"/>
      <c r="P982" s="356"/>
      <c r="Q982" s="355"/>
      <c r="R982" s="355"/>
      <c r="S982" s="355"/>
      <c r="T982" s="355"/>
      <c r="U982" s="355"/>
      <c r="V982" s="355"/>
      <c r="W982" s="355"/>
      <c r="X982" s="355"/>
      <c r="Y982" s="355"/>
      <c r="Z982" s="355"/>
      <c r="AA982" s="355"/>
      <c r="AB982" s="355"/>
      <c r="AC982" s="355"/>
      <c r="AD982" s="355"/>
      <c r="AE982" s="355"/>
      <c r="AF982" s="355"/>
      <c r="AG982" s="355"/>
      <c r="AH982" s="355"/>
      <c r="AI982" s="355"/>
      <c r="AJ982" s="355"/>
      <c r="AK982" s="355"/>
      <c r="AL982" s="355"/>
      <c r="AM982" s="355"/>
      <c r="AN982" s="355"/>
      <c r="AO982" s="355"/>
      <c r="AP982" s="355"/>
      <c r="AQ982" s="355"/>
      <c r="AR982" s="355"/>
      <c r="AS982" s="355"/>
      <c r="AT982" s="356"/>
      <c r="AU982" s="356"/>
      <c r="AV982" s="355"/>
      <c r="AW982" s="355"/>
      <c r="AX982" s="356"/>
      <c r="AY982" s="357"/>
      <c r="AZ982" s="357"/>
      <c r="BA982" s="357"/>
      <c r="BB982" s="358"/>
      <c r="BC982" s="357"/>
      <c r="BD982" s="357"/>
      <c r="BE982" s="358"/>
      <c r="BF982" s="357"/>
      <c r="BG982" s="357"/>
      <c r="BH982" s="357"/>
      <c r="BI982" s="357"/>
      <c r="BJ982" s="357"/>
      <c r="BK982" s="357"/>
      <c r="BL982" s="357"/>
      <c r="BM982" s="358"/>
      <c r="BN982" s="358"/>
      <c r="BO982" s="358"/>
      <c r="BP982" s="358"/>
      <c r="BQ982" s="358"/>
      <c r="BR982" s="358"/>
      <c r="BS982" s="358"/>
      <c r="BT982" s="358"/>
      <c r="BU982" s="358"/>
      <c r="BV982" s="358"/>
      <c r="BW982" s="358"/>
      <c r="BX982" s="355"/>
    </row>
    <row r="983" spans="1:76" ht="19.5" customHeight="1">
      <c r="A983" s="356"/>
      <c r="B983" s="356"/>
      <c r="C983" s="356"/>
      <c r="D983" s="356"/>
      <c r="E983" s="356"/>
      <c r="F983" s="355"/>
      <c r="G983" s="356"/>
      <c r="H983" s="356"/>
      <c r="I983" s="355"/>
      <c r="J983" s="356"/>
      <c r="K983" s="355"/>
      <c r="L983" s="356"/>
      <c r="M983" s="355"/>
      <c r="N983" s="356"/>
      <c r="O983" s="355"/>
      <c r="P983" s="356"/>
      <c r="Q983" s="355"/>
      <c r="R983" s="355"/>
      <c r="S983" s="355"/>
      <c r="T983" s="355"/>
      <c r="U983" s="355"/>
      <c r="V983" s="355"/>
      <c r="W983" s="355"/>
      <c r="X983" s="355"/>
      <c r="Y983" s="355"/>
      <c r="Z983" s="355"/>
      <c r="AA983" s="355"/>
      <c r="AB983" s="355"/>
      <c r="AC983" s="355"/>
      <c r="AD983" s="355"/>
      <c r="AE983" s="355"/>
      <c r="AF983" s="355"/>
      <c r="AG983" s="355"/>
      <c r="AH983" s="355"/>
      <c r="AI983" s="355"/>
      <c r="AJ983" s="355"/>
      <c r="AK983" s="355"/>
      <c r="AL983" s="355"/>
      <c r="AM983" s="355"/>
      <c r="AN983" s="355"/>
      <c r="AO983" s="355"/>
      <c r="AP983" s="355"/>
      <c r="AQ983" s="355"/>
      <c r="AR983" s="355"/>
      <c r="AS983" s="355"/>
      <c r="AT983" s="356"/>
      <c r="AU983" s="356"/>
      <c r="AV983" s="355"/>
      <c r="AW983" s="355"/>
      <c r="AX983" s="356"/>
      <c r="AY983" s="357"/>
      <c r="AZ983" s="357"/>
      <c r="BA983" s="357"/>
      <c r="BB983" s="358"/>
      <c r="BC983" s="357"/>
      <c r="BD983" s="357"/>
      <c r="BE983" s="358"/>
      <c r="BF983" s="357"/>
      <c r="BG983" s="357"/>
      <c r="BH983" s="357"/>
      <c r="BI983" s="357"/>
      <c r="BJ983" s="357"/>
      <c r="BK983" s="357"/>
      <c r="BL983" s="357"/>
      <c r="BM983" s="358"/>
      <c r="BN983" s="358"/>
      <c r="BO983" s="358"/>
      <c r="BP983" s="358"/>
      <c r="BQ983" s="358"/>
      <c r="BR983" s="358"/>
      <c r="BS983" s="358"/>
      <c r="BT983" s="358"/>
      <c r="BU983" s="358"/>
      <c r="BV983" s="358"/>
      <c r="BW983" s="358"/>
      <c r="BX983" s="355"/>
    </row>
    <row r="984" spans="1:76" ht="19.5" customHeight="1">
      <c r="A984" s="356"/>
      <c r="B984" s="356"/>
      <c r="C984" s="356"/>
      <c r="D984" s="356"/>
      <c r="E984" s="356"/>
      <c r="F984" s="355"/>
      <c r="G984" s="356"/>
      <c r="H984" s="356"/>
      <c r="I984" s="355"/>
      <c r="J984" s="356"/>
      <c r="K984" s="355"/>
      <c r="L984" s="356"/>
      <c r="M984" s="355"/>
      <c r="N984" s="356"/>
      <c r="O984" s="355"/>
      <c r="P984" s="356"/>
      <c r="Q984" s="355"/>
      <c r="R984" s="355"/>
      <c r="S984" s="355"/>
      <c r="T984" s="355"/>
      <c r="U984" s="355"/>
      <c r="V984" s="355"/>
      <c r="W984" s="355"/>
      <c r="X984" s="355"/>
      <c r="Y984" s="355"/>
      <c r="Z984" s="355"/>
      <c r="AA984" s="355"/>
      <c r="AB984" s="355"/>
      <c r="AC984" s="355"/>
      <c r="AD984" s="355"/>
      <c r="AE984" s="355"/>
      <c r="AF984" s="355"/>
      <c r="AG984" s="355"/>
      <c r="AH984" s="355"/>
      <c r="AI984" s="355"/>
      <c r="AJ984" s="355"/>
      <c r="AK984" s="355"/>
      <c r="AL984" s="355"/>
      <c r="AM984" s="355"/>
      <c r="AN984" s="355"/>
      <c r="AO984" s="355"/>
      <c r="AP984" s="355"/>
      <c r="AQ984" s="355"/>
      <c r="AR984" s="355"/>
      <c r="AS984" s="355"/>
      <c r="AT984" s="356"/>
      <c r="AU984" s="356"/>
      <c r="AV984" s="355"/>
      <c r="AW984" s="355"/>
      <c r="AX984" s="356"/>
      <c r="AY984" s="357"/>
      <c r="AZ984" s="357"/>
      <c r="BA984" s="357"/>
      <c r="BB984" s="358"/>
      <c r="BC984" s="357"/>
      <c r="BD984" s="357"/>
      <c r="BE984" s="358"/>
      <c r="BF984" s="357"/>
      <c r="BG984" s="357"/>
      <c r="BH984" s="357"/>
      <c r="BI984" s="357"/>
      <c r="BJ984" s="357"/>
      <c r="BK984" s="357"/>
      <c r="BL984" s="357"/>
      <c r="BM984" s="358"/>
      <c r="BN984" s="358"/>
      <c r="BO984" s="358"/>
      <c r="BP984" s="358"/>
      <c r="BQ984" s="358"/>
      <c r="BR984" s="358"/>
      <c r="BS984" s="358"/>
      <c r="BT984" s="358"/>
      <c r="BU984" s="358"/>
      <c r="BV984" s="358"/>
      <c r="BW984" s="358"/>
      <c r="BX984" s="355"/>
    </row>
    <row r="985" spans="1:76" ht="19.5" customHeight="1">
      <c r="A985" s="356"/>
      <c r="B985" s="356"/>
      <c r="C985" s="356"/>
      <c r="D985" s="356"/>
      <c r="E985" s="356"/>
      <c r="F985" s="355"/>
      <c r="G985" s="356"/>
      <c r="H985" s="356"/>
      <c r="I985" s="355"/>
      <c r="J985" s="356"/>
      <c r="K985" s="355"/>
      <c r="L985" s="356"/>
      <c r="M985" s="355"/>
      <c r="N985" s="356"/>
      <c r="O985" s="355"/>
      <c r="P985" s="356"/>
      <c r="Q985" s="355"/>
      <c r="R985" s="355"/>
      <c r="S985" s="355"/>
      <c r="T985" s="355"/>
      <c r="U985" s="355"/>
      <c r="V985" s="355"/>
      <c r="W985" s="355"/>
      <c r="X985" s="355"/>
      <c r="Y985" s="355"/>
      <c r="Z985" s="355"/>
      <c r="AA985" s="355"/>
      <c r="AB985" s="355"/>
      <c r="AC985" s="355"/>
      <c r="AD985" s="355"/>
      <c r="AE985" s="355"/>
      <c r="AF985" s="355"/>
      <c r="AG985" s="355"/>
      <c r="AH985" s="355"/>
      <c r="AI985" s="355"/>
      <c r="AJ985" s="355"/>
      <c r="AK985" s="355"/>
      <c r="AL985" s="355"/>
      <c r="AM985" s="355"/>
      <c r="AN985" s="355"/>
      <c r="AO985" s="355"/>
      <c r="AP985" s="355"/>
      <c r="AQ985" s="355"/>
      <c r="AR985" s="355"/>
      <c r="AS985" s="355"/>
      <c r="AT985" s="356"/>
      <c r="AU985" s="356"/>
      <c r="AV985" s="355"/>
      <c r="AW985" s="355"/>
      <c r="AX985" s="356"/>
      <c r="AY985" s="357"/>
      <c r="AZ985" s="357"/>
      <c r="BA985" s="357"/>
      <c r="BB985" s="358"/>
      <c r="BC985" s="357"/>
      <c r="BD985" s="357"/>
      <c r="BE985" s="358"/>
      <c r="BF985" s="357"/>
      <c r="BG985" s="357"/>
      <c r="BH985" s="357"/>
      <c r="BI985" s="357"/>
      <c r="BJ985" s="357"/>
      <c r="BK985" s="357"/>
      <c r="BL985" s="357"/>
      <c r="BM985" s="358"/>
      <c r="BN985" s="358"/>
      <c r="BO985" s="358"/>
      <c r="BP985" s="358"/>
      <c r="BQ985" s="358"/>
      <c r="BR985" s="358"/>
      <c r="BS985" s="358"/>
      <c r="BT985" s="358"/>
      <c r="BU985" s="358"/>
      <c r="BV985" s="358"/>
      <c r="BW985" s="358"/>
      <c r="BX985" s="355"/>
    </row>
    <row r="986" spans="1:76" ht="19.5" customHeight="1">
      <c r="A986" s="356"/>
      <c r="B986" s="356"/>
      <c r="C986" s="356"/>
      <c r="D986" s="356"/>
      <c r="E986" s="356"/>
      <c r="F986" s="355"/>
      <c r="G986" s="356"/>
      <c r="H986" s="356"/>
      <c r="I986" s="355"/>
      <c r="J986" s="356"/>
      <c r="K986" s="355"/>
      <c r="L986" s="356"/>
      <c r="M986" s="355"/>
      <c r="N986" s="356"/>
      <c r="O986" s="355"/>
      <c r="P986" s="356"/>
      <c r="Q986" s="355"/>
      <c r="R986" s="355"/>
      <c r="S986" s="355"/>
      <c r="T986" s="355"/>
      <c r="U986" s="355"/>
      <c r="V986" s="355"/>
      <c r="W986" s="355"/>
      <c r="X986" s="355"/>
      <c r="Y986" s="355"/>
      <c r="Z986" s="355"/>
      <c r="AA986" s="355"/>
      <c r="AB986" s="355"/>
      <c r="AC986" s="355"/>
      <c r="AD986" s="355"/>
      <c r="AE986" s="355"/>
      <c r="AF986" s="355"/>
      <c r="AG986" s="355"/>
      <c r="AH986" s="355"/>
      <c r="AI986" s="355"/>
      <c r="AJ986" s="355"/>
      <c r="AK986" s="355"/>
      <c r="AL986" s="355"/>
      <c r="AM986" s="355"/>
      <c r="AN986" s="355"/>
      <c r="AO986" s="355"/>
      <c r="AP986" s="355"/>
      <c r="AQ986" s="355"/>
      <c r="AR986" s="355"/>
      <c r="AS986" s="355"/>
      <c r="AT986" s="356"/>
      <c r="AU986" s="356"/>
      <c r="AV986" s="355"/>
      <c r="AW986" s="355"/>
      <c r="AX986" s="356"/>
      <c r="AY986" s="357"/>
      <c r="AZ986" s="357"/>
      <c r="BA986" s="357"/>
      <c r="BB986" s="358"/>
      <c r="BC986" s="357"/>
      <c r="BD986" s="357"/>
      <c r="BE986" s="358"/>
      <c r="BF986" s="357"/>
      <c r="BG986" s="357"/>
      <c r="BH986" s="357"/>
      <c r="BI986" s="357"/>
      <c r="BJ986" s="357"/>
      <c r="BK986" s="357"/>
      <c r="BL986" s="357"/>
      <c r="BM986" s="358"/>
      <c r="BN986" s="358"/>
      <c r="BO986" s="358"/>
      <c r="BP986" s="358"/>
      <c r="BQ986" s="358"/>
      <c r="BR986" s="358"/>
      <c r="BS986" s="358"/>
      <c r="BT986" s="358"/>
      <c r="BU986" s="358"/>
      <c r="BV986" s="358"/>
      <c r="BW986" s="358"/>
      <c r="BX986" s="355"/>
    </row>
    <row r="987" spans="1:76" ht="19.5" customHeight="1">
      <c r="A987" s="356"/>
      <c r="B987" s="356"/>
      <c r="C987" s="356"/>
      <c r="D987" s="356"/>
      <c r="E987" s="356"/>
      <c r="F987" s="355"/>
      <c r="G987" s="356"/>
      <c r="H987" s="356"/>
      <c r="I987" s="355"/>
      <c r="J987" s="356"/>
      <c r="K987" s="355"/>
      <c r="L987" s="356"/>
      <c r="M987" s="355"/>
      <c r="N987" s="356"/>
      <c r="O987" s="355"/>
      <c r="P987" s="356"/>
      <c r="Q987" s="355"/>
      <c r="R987" s="355"/>
      <c r="S987" s="355"/>
      <c r="T987" s="355"/>
      <c r="U987" s="355"/>
      <c r="V987" s="355"/>
      <c r="W987" s="355"/>
      <c r="X987" s="355"/>
      <c r="Y987" s="355"/>
      <c r="Z987" s="355"/>
      <c r="AA987" s="355"/>
      <c r="AB987" s="355"/>
      <c r="AC987" s="355"/>
      <c r="AD987" s="355"/>
      <c r="AE987" s="355"/>
      <c r="AF987" s="355"/>
      <c r="AG987" s="355"/>
      <c r="AH987" s="355"/>
      <c r="AI987" s="355"/>
      <c r="AJ987" s="355"/>
      <c r="AK987" s="355"/>
      <c r="AL987" s="355"/>
      <c r="AM987" s="355"/>
      <c r="AN987" s="355"/>
      <c r="AO987" s="355"/>
      <c r="AP987" s="355"/>
      <c r="AQ987" s="355"/>
      <c r="AR987" s="355"/>
      <c r="AS987" s="355"/>
      <c r="AT987" s="356"/>
      <c r="AU987" s="356"/>
      <c r="AV987" s="355"/>
      <c r="AW987" s="355"/>
      <c r="AX987" s="356"/>
      <c r="AY987" s="357"/>
      <c r="AZ987" s="357"/>
      <c r="BA987" s="357"/>
      <c r="BB987" s="358"/>
      <c r="BC987" s="357"/>
      <c r="BD987" s="357"/>
      <c r="BE987" s="358"/>
      <c r="BF987" s="357"/>
      <c r="BG987" s="357"/>
      <c r="BH987" s="357"/>
      <c r="BI987" s="357"/>
      <c r="BJ987" s="357"/>
      <c r="BK987" s="357"/>
      <c r="BL987" s="357"/>
      <c r="BM987" s="358"/>
      <c r="BN987" s="358"/>
      <c r="BO987" s="358"/>
      <c r="BP987" s="358"/>
      <c r="BQ987" s="358"/>
      <c r="BR987" s="358"/>
      <c r="BS987" s="358"/>
      <c r="BT987" s="358"/>
      <c r="BU987" s="358"/>
      <c r="BV987" s="358"/>
      <c r="BW987" s="358"/>
      <c r="BX987" s="355"/>
    </row>
    <row r="988" spans="1:76" ht="19.5" customHeight="1">
      <c r="A988" s="356"/>
      <c r="B988" s="356"/>
      <c r="C988" s="356"/>
      <c r="D988" s="356"/>
      <c r="E988" s="356"/>
      <c r="F988" s="355"/>
      <c r="G988" s="356"/>
      <c r="H988" s="356"/>
      <c r="I988" s="355"/>
      <c r="J988" s="356"/>
      <c r="K988" s="355"/>
      <c r="L988" s="356"/>
      <c r="M988" s="355"/>
      <c r="N988" s="356"/>
      <c r="O988" s="355"/>
      <c r="P988" s="356"/>
      <c r="Q988" s="355"/>
      <c r="R988" s="355"/>
      <c r="S988" s="355"/>
      <c r="T988" s="355"/>
      <c r="U988" s="355"/>
      <c r="V988" s="355"/>
      <c r="W988" s="355"/>
      <c r="X988" s="355"/>
      <c r="Y988" s="355"/>
      <c r="Z988" s="355"/>
      <c r="AA988" s="355"/>
      <c r="AB988" s="355"/>
      <c r="AC988" s="355"/>
      <c r="AD988" s="355"/>
      <c r="AE988" s="355"/>
      <c r="AF988" s="355"/>
      <c r="AG988" s="355"/>
      <c r="AH988" s="355"/>
      <c r="AI988" s="355"/>
      <c r="AJ988" s="355"/>
      <c r="AK988" s="355"/>
      <c r="AL988" s="355"/>
      <c r="AM988" s="355"/>
      <c r="AN988" s="355"/>
      <c r="AO988" s="355"/>
      <c r="AP988" s="355"/>
      <c r="AQ988" s="355"/>
      <c r="AR988" s="355"/>
      <c r="AS988" s="355"/>
      <c r="AT988" s="356"/>
      <c r="AU988" s="356"/>
      <c r="AV988" s="355"/>
      <c r="AW988" s="355"/>
      <c r="AX988" s="356"/>
      <c r="AY988" s="357"/>
      <c r="AZ988" s="357"/>
      <c r="BA988" s="357"/>
      <c r="BB988" s="358"/>
      <c r="BC988" s="357"/>
      <c r="BD988" s="357"/>
      <c r="BE988" s="358"/>
      <c r="BF988" s="357"/>
      <c r="BG988" s="357"/>
      <c r="BH988" s="357"/>
      <c r="BI988" s="357"/>
      <c r="BJ988" s="357"/>
      <c r="BK988" s="357"/>
      <c r="BL988" s="357"/>
      <c r="BM988" s="358"/>
      <c r="BN988" s="358"/>
      <c r="BO988" s="358"/>
      <c r="BP988" s="358"/>
      <c r="BQ988" s="358"/>
      <c r="BR988" s="358"/>
      <c r="BS988" s="358"/>
      <c r="BT988" s="358"/>
      <c r="BU988" s="358"/>
      <c r="BV988" s="358"/>
      <c r="BW988" s="358"/>
      <c r="BX988" s="355"/>
    </row>
    <row r="989" spans="1:76" ht="19.5" customHeight="1">
      <c r="A989" s="356"/>
      <c r="B989" s="356"/>
      <c r="C989" s="356"/>
      <c r="D989" s="356"/>
      <c r="E989" s="356"/>
      <c r="F989" s="355"/>
      <c r="G989" s="356"/>
      <c r="H989" s="356"/>
      <c r="I989" s="355"/>
      <c r="J989" s="356"/>
      <c r="K989" s="355"/>
      <c r="L989" s="356"/>
      <c r="M989" s="355"/>
      <c r="N989" s="356"/>
      <c r="O989" s="355"/>
      <c r="P989" s="356"/>
      <c r="Q989" s="355"/>
      <c r="R989" s="355"/>
      <c r="S989" s="355"/>
      <c r="T989" s="355"/>
      <c r="U989" s="355"/>
      <c r="V989" s="355"/>
      <c r="W989" s="355"/>
      <c r="X989" s="355"/>
      <c r="Y989" s="355"/>
      <c r="Z989" s="355"/>
      <c r="AA989" s="355"/>
      <c r="AB989" s="355"/>
      <c r="AC989" s="355"/>
      <c r="AD989" s="355"/>
      <c r="AE989" s="355"/>
      <c r="AF989" s="355"/>
      <c r="AG989" s="355"/>
      <c r="AH989" s="355"/>
      <c r="AI989" s="355"/>
      <c r="AJ989" s="355"/>
      <c r="AK989" s="355"/>
      <c r="AL989" s="355"/>
      <c r="AM989" s="355"/>
      <c r="AN989" s="355"/>
      <c r="AO989" s="355"/>
      <c r="AP989" s="355"/>
      <c r="AQ989" s="355"/>
      <c r="AR989" s="355"/>
      <c r="AS989" s="355"/>
      <c r="AT989" s="356"/>
      <c r="AU989" s="356"/>
      <c r="AV989" s="355"/>
      <c r="AW989" s="355"/>
      <c r="AX989" s="356"/>
      <c r="AY989" s="357"/>
      <c r="AZ989" s="357"/>
      <c r="BA989" s="357"/>
      <c r="BB989" s="358"/>
      <c r="BC989" s="357"/>
      <c r="BD989" s="357"/>
      <c r="BE989" s="358"/>
      <c r="BF989" s="357"/>
      <c r="BG989" s="357"/>
      <c r="BH989" s="357"/>
      <c r="BI989" s="357"/>
      <c r="BJ989" s="357"/>
      <c r="BK989" s="357"/>
      <c r="BL989" s="357"/>
      <c r="BM989" s="358"/>
      <c r="BN989" s="358"/>
      <c r="BO989" s="358"/>
      <c r="BP989" s="358"/>
      <c r="BQ989" s="358"/>
      <c r="BR989" s="358"/>
      <c r="BS989" s="358"/>
      <c r="BT989" s="358"/>
      <c r="BU989" s="358"/>
      <c r="BV989" s="358"/>
      <c r="BW989" s="358"/>
      <c r="BX989" s="355"/>
    </row>
    <row r="990" spans="1:76" ht="19.5" customHeight="1">
      <c r="A990" s="356"/>
      <c r="B990" s="356"/>
      <c r="C990" s="356"/>
      <c r="D990" s="356"/>
      <c r="E990" s="356"/>
      <c r="F990" s="355"/>
      <c r="G990" s="356"/>
      <c r="H990" s="356"/>
      <c r="I990" s="355"/>
      <c r="J990" s="356"/>
      <c r="K990" s="355"/>
      <c r="L990" s="356"/>
      <c r="M990" s="355"/>
      <c r="N990" s="356"/>
      <c r="O990" s="355"/>
      <c r="P990" s="356"/>
      <c r="Q990" s="355"/>
      <c r="R990" s="355"/>
      <c r="S990" s="355"/>
      <c r="T990" s="355"/>
      <c r="U990" s="355"/>
      <c r="V990" s="355"/>
      <c r="W990" s="355"/>
      <c r="X990" s="355"/>
      <c r="Y990" s="355"/>
      <c r="Z990" s="355"/>
      <c r="AA990" s="355"/>
      <c r="AB990" s="355"/>
      <c r="AC990" s="355"/>
      <c r="AD990" s="355"/>
      <c r="AE990" s="355"/>
      <c r="AF990" s="355"/>
      <c r="AG990" s="355"/>
      <c r="AH990" s="355"/>
      <c r="AI990" s="355"/>
      <c r="AJ990" s="355"/>
      <c r="AK990" s="355"/>
      <c r="AL990" s="355"/>
      <c r="AM990" s="355"/>
      <c r="AN990" s="355"/>
      <c r="AO990" s="355"/>
      <c r="AP990" s="355"/>
      <c r="AQ990" s="355"/>
      <c r="AR990" s="355"/>
      <c r="AS990" s="355"/>
      <c r="AT990" s="356"/>
      <c r="AU990" s="356"/>
      <c r="AV990" s="355"/>
      <c r="AW990" s="355"/>
      <c r="AX990" s="356"/>
      <c r="AY990" s="357"/>
      <c r="AZ990" s="357"/>
      <c r="BA990" s="357"/>
      <c r="BB990" s="358"/>
      <c r="BC990" s="357"/>
      <c r="BD990" s="357"/>
      <c r="BE990" s="358"/>
      <c r="BF990" s="357"/>
      <c r="BG990" s="357"/>
      <c r="BH990" s="357"/>
      <c r="BI990" s="357"/>
      <c r="BJ990" s="357"/>
      <c r="BK990" s="357"/>
      <c r="BL990" s="357"/>
      <c r="BM990" s="358"/>
      <c r="BN990" s="358"/>
      <c r="BO990" s="358"/>
      <c r="BP990" s="358"/>
      <c r="BQ990" s="358"/>
      <c r="BR990" s="358"/>
      <c r="BS990" s="358"/>
      <c r="BT990" s="358"/>
      <c r="BU990" s="358"/>
      <c r="BV990" s="358"/>
      <c r="BW990" s="358"/>
      <c r="BX990" s="355"/>
    </row>
    <row r="991" spans="1:76" ht="19.5" customHeight="1">
      <c r="A991" s="356"/>
      <c r="B991" s="356"/>
      <c r="C991" s="356"/>
      <c r="D991" s="356"/>
      <c r="E991" s="356"/>
      <c r="F991" s="355"/>
      <c r="G991" s="356"/>
      <c r="H991" s="356"/>
      <c r="I991" s="355"/>
      <c r="J991" s="356"/>
      <c r="K991" s="355"/>
      <c r="L991" s="356"/>
      <c r="M991" s="355"/>
      <c r="N991" s="356"/>
      <c r="O991" s="355"/>
      <c r="P991" s="356"/>
      <c r="Q991" s="355"/>
      <c r="R991" s="355"/>
      <c r="S991" s="355"/>
      <c r="T991" s="355"/>
      <c r="U991" s="355"/>
      <c r="V991" s="355"/>
      <c r="W991" s="355"/>
      <c r="X991" s="355"/>
      <c r="Y991" s="355"/>
      <c r="Z991" s="355"/>
      <c r="AA991" s="355"/>
      <c r="AB991" s="355"/>
      <c r="AC991" s="355"/>
      <c r="AD991" s="355"/>
      <c r="AE991" s="355"/>
      <c r="AF991" s="355"/>
      <c r="AG991" s="355"/>
      <c r="AH991" s="355"/>
      <c r="AI991" s="355"/>
      <c r="AJ991" s="355"/>
      <c r="AK991" s="355"/>
      <c r="AL991" s="355"/>
      <c r="AM991" s="355"/>
      <c r="AN991" s="355"/>
      <c r="AO991" s="355"/>
      <c r="AP991" s="355"/>
      <c r="AQ991" s="355"/>
      <c r="AR991" s="355"/>
      <c r="AS991" s="355"/>
      <c r="AT991" s="356"/>
      <c r="AU991" s="356"/>
      <c r="AV991" s="355"/>
      <c r="AW991" s="355"/>
      <c r="AX991" s="356"/>
      <c r="AY991" s="357"/>
      <c r="AZ991" s="357"/>
      <c r="BA991" s="357"/>
      <c r="BB991" s="358"/>
      <c r="BC991" s="357"/>
      <c r="BD991" s="357"/>
      <c r="BE991" s="358"/>
      <c r="BF991" s="357"/>
      <c r="BG991" s="357"/>
      <c r="BH991" s="357"/>
      <c r="BI991" s="357"/>
      <c r="BJ991" s="357"/>
      <c r="BK991" s="357"/>
      <c r="BL991" s="357"/>
      <c r="BM991" s="358"/>
      <c r="BN991" s="358"/>
      <c r="BO991" s="358"/>
      <c r="BP991" s="358"/>
      <c r="BQ991" s="358"/>
      <c r="BR991" s="358"/>
      <c r="BS991" s="358"/>
      <c r="BT991" s="358"/>
      <c r="BU991" s="358"/>
      <c r="BV991" s="358"/>
      <c r="BW991" s="358"/>
      <c r="BX991" s="355"/>
    </row>
    <row r="992" spans="1:76" ht="19.5" customHeight="1">
      <c r="A992" s="356"/>
      <c r="B992" s="356"/>
      <c r="C992" s="356"/>
      <c r="D992" s="356"/>
      <c r="E992" s="356"/>
      <c r="F992" s="355"/>
      <c r="G992" s="356"/>
      <c r="H992" s="356"/>
      <c r="I992" s="355"/>
      <c r="J992" s="356"/>
      <c r="K992" s="355"/>
      <c r="L992" s="356"/>
      <c r="M992" s="355"/>
      <c r="N992" s="356"/>
      <c r="O992" s="355"/>
      <c r="P992" s="356"/>
      <c r="Q992" s="355"/>
      <c r="R992" s="355"/>
      <c r="S992" s="355"/>
      <c r="T992" s="355"/>
      <c r="U992" s="355"/>
      <c r="V992" s="355"/>
      <c r="W992" s="355"/>
      <c r="X992" s="355"/>
      <c r="Y992" s="355"/>
      <c r="Z992" s="355"/>
      <c r="AA992" s="355"/>
      <c r="AB992" s="355"/>
      <c r="AC992" s="355"/>
      <c r="AD992" s="355"/>
      <c r="AE992" s="355"/>
      <c r="AF992" s="355"/>
      <c r="AG992" s="355"/>
      <c r="AH992" s="355"/>
      <c r="AI992" s="355"/>
      <c r="AJ992" s="355"/>
      <c r="AK992" s="355"/>
      <c r="AL992" s="355"/>
      <c r="AM992" s="355"/>
      <c r="AN992" s="355"/>
      <c r="AO992" s="355"/>
      <c r="AP992" s="355"/>
      <c r="AQ992" s="355"/>
      <c r="AR992" s="355"/>
      <c r="AS992" s="355"/>
      <c r="AT992" s="356"/>
      <c r="AU992" s="356"/>
      <c r="AV992" s="355"/>
      <c r="AW992" s="355"/>
      <c r="AX992" s="356"/>
      <c r="AY992" s="357"/>
      <c r="AZ992" s="357"/>
      <c r="BA992" s="357"/>
      <c r="BB992" s="358"/>
      <c r="BC992" s="357"/>
      <c r="BD992" s="357"/>
      <c r="BE992" s="358"/>
      <c r="BF992" s="357"/>
      <c r="BG992" s="357"/>
      <c r="BH992" s="357"/>
      <c r="BI992" s="357"/>
      <c r="BJ992" s="357"/>
      <c r="BK992" s="357"/>
      <c r="BL992" s="357"/>
      <c r="BM992" s="358"/>
      <c r="BN992" s="358"/>
      <c r="BO992" s="358"/>
      <c r="BP992" s="358"/>
      <c r="BQ992" s="358"/>
      <c r="BR992" s="358"/>
      <c r="BS992" s="358"/>
      <c r="BT992" s="358"/>
      <c r="BU992" s="358"/>
      <c r="BV992" s="358"/>
      <c r="BW992" s="358"/>
      <c r="BX992" s="355"/>
    </row>
    <row r="993" spans="1:76" ht="19.5" customHeight="1">
      <c r="A993" s="356"/>
      <c r="B993" s="356"/>
      <c r="C993" s="356"/>
      <c r="D993" s="356"/>
      <c r="E993" s="356"/>
      <c r="F993" s="355"/>
      <c r="G993" s="356"/>
      <c r="H993" s="356"/>
      <c r="I993" s="355"/>
      <c r="J993" s="356"/>
      <c r="K993" s="355"/>
      <c r="L993" s="356"/>
      <c r="M993" s="355"/>
      <c r="N993" s="356"/>
      <c r="O993" s="355"/>
      <c r="P993" s="356"/>
      <c r="Q993" s="355"/>
      <c r="R993" s="355"/>
      <c r="S993" s="355"/>
      <c r="T993" s="355"/>
      <c r="U993" s="355"/>
      <c r="V993" s="355"/>
      <c r="W993" s="355"/>
      <c r="X993" s="355"/>
      <c r="Y993" s="355"/>
      <c r="Z993" s="355"/>
      <c r="AA993" s="355"/>
      <c r="AB993" s="355"/>
      <c r="AC993" s="355"/>
      <c r="AD993" s="355"/>
      <c r="AE993" s="355"/>
      <c r="AF993" s="355"/>
      <c r="AG993" s="355"/>
      <c r="AH993" s="355"/>
      <c r="AI993" s="355"/>
      <c r="AJ993" s="355"/>
      <c r="AK993" s="355"/>
      <c r="AL993" s="355"/>
      <c r="AM993" s="355"/>
      <c r="AN993" s="355"/>
      <c r="AO993" s="355"/>
      <c r="AP993" s="355"/>
      <c r="AQ993" s="355"/>
      <c r="AR993" s="355"/>
      <c r="AS993" s="355"/>
      <c r="AT993" s="356"/>
      <c r="AU993" s="356"/>
      <c r="AV993" s="355"/>
      <c r="AW993" s="355"/>
      <c r="AX993" s="356"/>
      <c r="AY993" s="357"/>
      <c r="AZ993" s="357"/>
      <c r="BA993" s="357"/>
      <c r="BB993" s="358"/>
      <c r="BC993" s="357"/>
      <c r="BD993" s="357"/>
      <c r="BE993" s="358"/>
      <c r="BF993" s="357"/>
      <c r="BG993" s="357"/>
      <c r="BH993" s="357"/>
      <c r="BI993" s="357"/>
      <c r="BJ993" s="357"/>
      <c r="BK993" s="357"/>
      <c r="BL993" s="357"/>
      <c r="BM993" s="358"/>
      <c r="BN993" s="358"/>
      <c r="BO993" s="358"/>
      <c r="BP993" s="358"/>
      <c r="BQ993" s="358"/>
      <c r="BR993" s="358"/>
      <c r="BS993" s="358"/>
      <c r="BT993" s="358"/>
      <c r="BU993" s="358"/>
      <c r="BV993" s="358"/>
      <c r="BW993" s="358"/>
      <c r="BX993" s="355"/>
    </row>
    <row r="994" spans="1:76" ht="19.5" customHeight="1">
      <c r="A994" s="356"/>
      <c r="B994" s="356"/>
      <c r="C994" s="356"/>
      <c r="D994" s="356"/>
      <c r="E994" s="356"/>
      <c r="F994" s="355"/>
      <c r="G994" s="356"/>
      <c r="H994" s="356"/>
      <c r="I994" s="355"/>
      <c r="J994" s="356"/>
      <c r="K994" s="355"/>
      <c r="L994" s="356"/>
      <c r="M994" s="355"/>
      <c r="N994" s="356"/>
      <c r="O994" s="355"/>
      <c r="P994" s="356"/>
      <c r="Q994" s="355"/>
      <c r="R994" s="355"/>
      <c r="S994" s="355"/>
      <c r="T994" s="355"/>
      <c r="U994" s="355"/>
      <c r="V994" s="355"/>
      <c r="W994" s="355"/>
      <c r="X994" s="355"/>
      <c r="Y994" s="355"/>
      <c r="Z994" s="355"/>
      <c r="AA994" s="355"/>
      <c r="AB994" s="355"/>
      <c r="AC994" s="355"/>
      <c r="AD994" s="355"/>
      <c r="AE994" s="355"/>
      <c r="AF994" s="355"/>
      <c r="AG994" s="355"/>
      <c r="AH994" s="355"/>
      <c r="AI994" s="355"/>
      <c r="AJ994" s="355"/>
      <c r="AK994" s="355"/>
      <c r="AL994" s="355"/>
      <c r="AM994" s="355"/>
      <c r="AN994" s="355"/>
      <c r="AO994" s="355"/>
      <c r="AP994" s="355"/>
      <c r="AQ994" s="355"/>
      <c r="AR994" s="355"/>
      <c r="AS994" s="355"/>
      <c r="AT994" s="356"/>
      <c r="AU994" s="356"/>
      <c r="AV994" s="355"/>
      <c r="AW994" s="355"/>
      <c r="AX994" s="356"/>
      <c r="AY994" s="357"/>
      <c r="AZ994" s="357"/>
      <c r="BA994" s="357"/>
      <c r="BB994" s="358"/>
      <c r="BC994" s="357"/>
      <c r="BD994" s="357"/>
      <c r="BE994" s="358"/>
      <c r="BF994" s="357"/>
      <c r="BG994" s="357"/>
      <c r="BH994" s="357"/>
      <c r="BI994" s="357"/>
      <c r="BJ994" s="357"/>
      <c r="BK994" s="357"/>
      <c r="BL994" s="357"/>
      <c r="BM994" s="358"/>
      <c r="BN994" s="358"/>
      <c r="BO994" s="358"/>
      <c r="BP994" s="358"/>
      <c r="BQ994" s="358"/>
      <c r="BR994" s="358"/>
      <c r="BS994" s="358"/>
      <c r="BT994" s="358"/>
      <c r="BU994" s="358"/>
      <c r="BV994" s="358"/>
      <c r="BW994" s="358"/>
      <c r="BX994" s="355"/>
    </row>
    <row r="995" spans="1:76" ht="19.5" customHeight="1">
      <c r="A995" s="356"/>
      <c r="B995" s="356"/>
      <c r="C995" s="356"/>
      <c r="D995" s="356"/>
      <c r="E995" s="356"/>
      <c r="F995" s="355"/>
      <c r="G995" s="356"/>
      <c r="H995" s="356"/>
      <c r="I995" s="355"/>
      <c r="J995" s="356"/>
      <c r="K995" s="355"/>
      <c r="L995" s="356"/>
      <c r="M995" s="355"/>
      <c r="N995" s="356"/>
      <c r="O995" s="355"/>
      <c r="P995" s="356"/>
      <c r="Q995" s="355"/>
      <c r="R995" s="355"/>
      <c r="S995" s="355"/>
      <c r="T995" s="355"/>
      <c r="U995" s="355"/>
      <c r="V995" s="355"/>
      <c r="W995" s="355"/>
      <c r="X995" s="355"/>
      <c r="Y995" s="355"/>
      <c r="Z995" s="355"/>
      <c r="AA995" s="355"/>
      <c r="AB995" s="355"/>
      <c r="AC995" s="355"/>
      <c r="AD995" s="355"/>
      <c r="AE995" s="355"/>
      <c r="AF995" s="355"/>
      <c r="AG995" s="355"/>
      <c r="AH995" s="355"/>
      <c r="AI995" s="355"/>
      <c r="AJ995" s="355"/>
      <c r="AK995" s="355"/>
      <c r="AL995" s="355"/>
      <c r="AM995" s="355"/>
      <c r="AN995" s="355"/>
      <c r="AO995" s="355"/>
      <c r="AP995" s="355"/>
      <c r="AQ995" s="355"/>
      <c r="AR995" s="355"/>
      <c r="AS995" s="355"/>
      <c r="AT995" s="356"/>
      <c r="AU995" s="356"/>
      <c r="AV995" s="355"/>
      <c r="AW995" s="355"/>
      <c r="AX995" s="356"/>
      <c r="AY995" s="357"/>
      <c r="AZ995" s="357"/>
      <c r="BA995" s="357"/>
      <c r="BB995" s="358"/>
      <c r="BC995" s="357"/>
      <c r="BD995" s="357"/>
      <c r="BE995" s="358"/>
      <c r="BF995" s="357"/>
      <c r="BG995" s="357"/>
      <c r="BH995" s="357"/>
      <c r="BI995" s="357"/>
      <c r="BJ995" s="357"/>
      <c r="BK995" s="357"/>
      <c r="BL995" s="357"/>
      <c r="BM995" s="358"/>
      <c r="BN995" s="358"/>
      <c r="BO995" s="358"/>
      <c r="BP995" s="358"/>
      <c r="BQ995" s="358"/>
      <c r="BR995" s="358"/>
      <c r="BS995" s="358"/>
      <c r="BT995" s="358"/>
      <c r="BU995" s="358"/>
      <c r="BV995" s="358"/>
      <c r="BW995" s="358"/>
      <c r="BX995" s="355"/>
    </row>
    <row r="996" spans="1:76" ht="19.5" customHeight="1">
      <c r="A996" s="356"/>
      <c r="B996" s="356"/>
      <c r="C996" s="356"/>
      <c r="D996" s="356"/>
      <c r="E996" s="356"/>
      <c r="F996" s="355"/>
      <c r="G996" s="356"/>
      <c r="H996" s="356"/>
      <c r="I996" s="355"/>
      <c r="J996" s="356"/>
      <c r="K996" s="355"/>
      <c r="L996" s="356"/>
      <c r="M996" s="355"/>
      <c r="N996" s="356"/>
      <c r="O996" s="355"/>
      <c r="P996" s="356"/>
      <c r="Q996" s="355"/>
      <c r="R996" s="355"/>
      <c r="S996" s="355"/>
      <c r="T996" s="355"/>
      <c r="U996" s="355"/>
      <c r="V996" s="355"/>
      <c r="W996" s="355"/>
      <c r="X996" s="355"/>
      <c r="Y996" s="355"/>
      <c r="Z996" s="355"/>
      <c r="AA996" s="355"/>
      <c r="AB996" s="355"/>
      <c r="AC996" s="355"/>
      <c r="AD996" s="355"/>
      <c r="AE996" s="355"/>
      <c r="AF996" s="355"/>
      <c r="AG996" s="355"/>
      <c r="AH996" s="355"/>
      <c r="AI996" s="355"/>
      <c r="AJ996" s="355"/>
      <c r="AK996" s="355"/>
      <c r="AL996" s="355"/>
      <c r="AM996" s="355"/>
      <c r="AN996" s="355"/>
      <c r="AO996" s="355"/>
      <c r="AP996" s="355"/>
      <c r="AQ996" s="355"/>
      <c r="AR996" s="355"/>
      <c r="AS996" s="355"/>
      <c r="AT996" s="356"/>
      <c r="AU996" s="356"/>
      <c r="AV996" s="355"/>
      <c r="AW996" s="355"/>
      <c r="AX996" s="356"/>
      <c r="AY996" s="357"/>
      <c r="AZ996" s="357"/>
      <c r="BA996" s="357"/>
      <c r="BB996" s="358"/>
      <c r="BC996" s="357"/>
      <c r="BD996" s="357"/>
      <c r="BE996" s="358"/>
      <c r="BF996" s="357"/>
      <c r="BG996" s="357"/>
      <c r="BH996" s="357"/>
      <c r="BI996" s="357"/>
      <c r="BJ996" s="357"/>
      <c r="BK996" s="357"/>
      <c r="BL996" s="357"/>
      <c r="BM996" s="358"/>
      <c r="BN996" s="358"/>
      <c r="BO996" s="358"/>
      <c r="BP996" s="358"/>
      <c r="BQ996" s="358"/>
      <c r="BR996" s="358"/>
      <c r="BS996" s="358"/>
      <c r="BT996" s="358"/>
      <c r="BU996" s="358"/>
      <c r="BV996" s="358"/>
      <c r="BW996" s="358"/>
      <c r="BX996" s="355"/>
    </row>
    <row r="997" spans="1:76" ht="19.5" customHeight="1">
      <c r="A997" s="356"/>
      <c r="B997" s="356"/>
      <c r="C997" s="356"/>
      <c r="D997" s="356"/>
      <c r="E997" s="356"/>
      <c r="F997" s="355"/>
      <c r="G997" s="356"/>
      <c r="H997" s="356"/>
      <c r="I997" s="355"/>
      <c r="J997" s="356"/>
      <c r="K997" s="355"/>
      <c r="L997" s="356"/>
      <c r="M997" s="355"/>
      <c r="N997" s="356"/>
      <c r="O997" s="355"/>
      <c r="P997" s="356"/>
      <c r="Q997" s="355"/>
      <c r="R997" s="355"/>
      <c r="S997" s="355"/>
      <c r="T997" s="355"/>
      <c r="U997" s="355"/>
      <c r="V997" s="355"/>
      <c r="W997" s="355"/>
      <c r="X997" s="355"/>
      <c r="Y997" s="355"/>
      <c r="Z997" s="355"/>
      <c r="AA997" s="355"/>
      <c r="AB997" s="355"/>
      <c r="AC997" s="355"/>
      <c r="AD997" s="355"/>
      <c r="AE997" s="355"/>
      <c r="AF997" s="355"/>
      <c r="AG997" s="355"/>
      <c r="AH997" s="355"/>
      <c r="AI997" s="355"/>
      <c r="AJ997" s="355"/>
      <c r="AK997" s="355"/>
      <c r="AL997" s="355"/>
      <c r="AM997" s="355"/>
      <c r="AN997" s="355"/>
      <c r="AO997" s="355"/>
      <c r="AP997" s="355"/>
      <c r="AQ997" s="355"/>
      <c r="AR997" s="355"/>
      <c r="AS997" s="355"/>
      <c r="AT997" s="356"/>
      <c r="AU997" s="356"/>
      <c r="AV997" s="355"/>
      <c r="AW997" s="355"/>
      <c r="AX997" s="356"/>
      <c r="AY997" s="357"/>
      <c r="AZ997" s="357"/>
      <c r="BA997" s="357"/>
      <c r="BB997" s="358"/>
      <c r="BC997" s="357"/>
      <c r="BD997" s="357"/>
      <c r="BE997" s="358"/>
      <c r="BF997" s="357"/>
      <c r="BG997" s="357"/>
      <c r="BH997" s="357"/>
      <c r="BI997" s="357"/>
      <c r="BJ997" s="357"/>
      <c r="BK997" s="357"/>
      <c r="BL997" s="357"/>
      <c r="BM997" s="358"/>
      <c r="BN997" s="358"/>
      <c r="BO997" s="358"/>
      <c r="BP997" s="358"/>
      <c r="BQ997" s="358"/>
      <c r="BR997" s="358"/>
      <c r="BS997" s="358"/>
      <c r="BT997" s="358"/>
      <c r="BU997" s="358"/>
      <c r="BV997" s="358"/>
      <c r="BW997" s="358"/>
      <c r="BX997" s="355"/>
    </row>
    <row r="998" spans="1:76" ht="19.5" customHeight="1">
      <c r="A998" s="356"/>
      <c r="B998" s="356"/>
      <c r="C998" s="356"/>
      <c r="D998" s="356"/>
      <c r="E998" s="356"/>
      <c r="F998" s="355"/>
      <c r="G998" s="356"/>
      <c r="H998" s="356"/>
      <c r="I998" s="355"/>
      <c r="J998" s="356"/>
      <c r="K998" s="355"/>
      <c r="L998" s="356"/>
      <c r="M998" s="355"/>
      <c r="N998" s="356"/>
      <c r="O998" s="355"/>
      <c r="P998" s="356"/>
      <c r="Q998" s="355"/>
      <c r="R998" s="355"/>
      <c r="S998" s="355"/>
      <c r="T998" s="355"/>
      <c r="U998" s="355"/>
      <c r="V998" s="355"/>
      <c r="W998" s="355"/>
      <c r="X998" s="355"/>
      <c r="Y998" s="355"/>
      <c r="Z998" s="355"/>
      <c r="AA998" s="355"/>
      <c r="AB998" s="355"/>
      <c r="AC998" s="355"/>
      <c r="AD998" s="355"/>
      <c r="AE998" s="355"/>
      <c r="AF998" s="355"/>
      <c r="AG998" s="355"/>
      <c r="AH998" s="355"/>
      <c r="AI998" s="355"/>
      <c r="AJ998" s="355"/>
      <c r="AK998" s="355"/>
      <c r="AL998" s="355"/>
      <c r="AM998" s="355"/>
      <c r="AN998" s="355"/>
      <c r="AO998" s="355"/>
      <c r="AP998" s="355"/>
      <c r="AQ998" s="355"/>
      <c r="AR998" s="355"/>
      <c r="AS998" s="355"/>
      <c r="AT998" s="356"/>
      <c r="AU998" s="356"/>
      <c r="AV998" s="355"/>
      <c r="AW998" s="355"/>
      <c r="AX998" s="356"/>
      <c r="AY998" s="357"/>
      <c r="AZ998" s="357"/>
      <c r="BA998" s="357"/>
      <c r="BB998" s="358"/>
      <c r="BC998" s="357"/>
      <c r="BD998" s="357"/>
      <c r="BE998" s="358"/>
      <c r="BF998" s="357"/>
      <c r="BG998" s="357"/>
      <c r="BH998" s="357"/>
      <c r="BI998" s="357"/>
      <c r="BJ998" s="357"/>
      <c r="BK998" s="357"/>
      <c r="BL998" s="357"/>
      <c r="BM998" s="358"/>
      <c r="BN998" s="358"/>
      <c r="BO998" s="358"/>
      <c r="BP998" s="358"/>
      <c r="BQ998" s="358"/>
      <c r="BR998" s="358"/>
      <c r="BS998" s="358"/>
      <c r="BT998" s="358"/>
      <c r="BU998" s="358"/>
      <c r="BV998" s="358"/>
      <c r="BW998" s="358"/>
      <c r="BX998" s="355"/>
    </row>
  </sheetData>
  <conditionalFormatting sqref="A22:BX26 A2:Q17 AG2:BW17 V2:Z17">
    <cfRule type="cellIs" dxfId="957" priority="24" operator="equal">
      <formula>"AB"</formula>
    </cfRule>
    <cfRule type="cellIs" dxfId="956" priority="25" operator="equal">
      <formula>"L"</formula>
    </cfRule>
  </conditionalFormatting>
  <conditionalFormatting sqref="A22:BX26 BX2:BX17 AA2:AF17 R2:U17">
    <cfRule type="cellIs" dxfId="955" priority="21" operator="equal">
      <formula>"L"</formula>
    </cfRule>
    <cfRule type="cellIs" dxfId="954" priority="22" operator="equal">
      <formula>"NA"</formula>
    </cfRule>
    <cfRule type="cellIs" dxfId="953" priority="23" operator="equal">
      <formula>"AB"</formula>
    </cfRule>
  </conditionalFormatting>
  <conditionalFormatting sqref="AE2:BX17 A2:Z17">
    <cfRule type="cellIs" dxfId="952" priority="20" operator="equal">
      <formula>"NT"</formula>
    </cfRule>
  </conditionalFormatting>
  <conditionalFormatting sqref="BX18:BX21">
    <cfRule type="cellIs" dxfId="951" priority="17" operator="equal">
      <formula>"L"</formula>
    </cfRule>
    <cfRule type="cellIs" dxfId="950" priority="18" operator="equal">
      <formula>"NA"</formula>
    </cfRule>
    <cfRule type="cellIs" dxfId="949" priority="19" operator="equal">
      <formula>"AB"</formula>
    </cfRule>
  </conditionalFormatting>
  <conditionalFormatting sqref="BX2:BX21 AA2:AF17 R2:U17">
    <cfRule type="cellIs" dxfId="948" priority="16" operator="equal">
      <formula>"NA"</formula>
    </cfRule>
  </conditionalFormatting>
  <conditionalFormatting sqref="BX18:BX21">
    <cfRule type="cellIs" dxfId="947" priority="15" operator="equal">
      <formula>"NT"</formula>
    </cfRule>
  </conditionalFormatting>
  <conditionalFormatting sqref="BD18:BD21">
    <cfRule type="cellIs" dxfId="946" priority="12" operator="equal">
      <formula>"L"</formula>
    </cfRule>
    <cfRule type="cellIs" dxfId="945" priority="13" operator="equal">
      <formula>"NA"</formula>
    </cfRule>
    <cfRule type="cellIs" dxfId="944" priority="14" operator="equal">
      <formula>"AB"</formula>
    </cfRule>
  </conditionalFormatting>
  <conditionalFormatting sqref="BD18:BD21">
    <cfRule type="cellIs" dxfId="943" priority="11" operator="equal">
      <formula>"AB"</formula>
    </cfRule>
  </conditionalFormatting>
  <conditionalFormatting sqref="Z18:Z21">
    <cfRule type="cellIs" dxfId="942" priority="9" operator="equal">
      <formula>"AB"</formula>
    </cfRule>
    <cfRule type="cellIs" dxfId="941" priority="10" operator="equal">
      <formula>"L"</formula>
    </cfRule>
  </conditionalFormatting>
  <conditionalFormatting sqref="Z18:Z21">
    <cfRule type="cellIs" dxfId="940" priority="8" operator="equal">
      <formula>"NT"</formula>
    </cfRule>
  </conditionalFormatting>
  <conditionalFormatting sqref="X10 X2 X5">
    <cfRule type="cellIs" dxfId="939" priority="4" operator="equal">
      <formula>"AB"</formula>
    </cfRule>
    <cfRule type="cellIs" dxfId="938" priority="5" operator="equal">
      <formula>"L"</formula>
    </cfRule>
  </conditionalFormatting>
  <conditionalFormatting sqref="A1:XFD1048576">
    <cfRule type="cellIs" dxfId="937" priority="1" operator="equal">
      <formula>"L"</formula>
    </cfRule>
    <cfRule type="cellIs" dxfId="936" priority="2" operator="equal">
      <formula>"NA"</formula>
    </cfRule>
    <cfRule type="cellIs" dxfId="935" priority="3" operator="equal">
      <formula>"AB"</formula>
    </cfRule>
  </conditionalFormatting>
  <pageMargins left="0.7" right="0.7" top="0.75" bottom="0.75" header="0" footer="0"/>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B0F0"/>
  </sheetPr>
  <dimension ref="A1:BX998"/>
  <sheetViews>
    <sheetView topLeftCell="A22" zoomScale="85" zoomScaleNormal="85" workbookViewId="0">
      <pane xSplit="2" topLeftCell="BS1" activePane="topRight" state="frozen"/>
      <selection sqref="A1:BX27"/>
      <selection pane="topRight" sqref="A1:BX28"/>
    </sheetView>
  </sheetViews>
  <sheetFormatPr defaultColWidth="14.453125" defaultRowHeight="15" customHeight="1"/>
  <cols>
    <col min="1" max="1" width="16.7265625" style="338" bestFit="1" customWidth="1"/>
    <col min="2" max="2" width="24.08984375" style="338" customWidth="1"/>
    <col min="3" max="3" width="10.6328125" style="338" customWidth="1"/>
    <col min="4" max="4" width="11.90625" style="338" customWidth="1"/>
    <col min="5" max="64" width="10.6328125" style="338" customWidth="1"/>
    <col min="65" max="75" width="21.6328125" style="338" customWidth="1"/>
    <col min="76" max="76" width="14.54296875" style="338" customWidth="1"/>
    <col min="77" max="16384" width="14.453125" style="338"/>
  </cols>
  <sheetData>
    <row r="1" spans="1:76" ht="86.25" customHeight="1">
      <c r="A1" s="333" t="s">
        <v>142</v>
      </c>
      <c r="B1" s="333" t="s">
        <v>19</v>
      </c>
      <c r="C1" s="333" t="s">
        <v>33</v>
      </c>
      <c r="D1" s="333" t="s">
        <v>34</v>
      </c>
      <c r="E1" s="333" t="s">
        <v>55</v>
      </c>
      <c r="F1" s="334" t="s">
        <v>56</v>
      </c>
      <c r="G1" s="333" t="s">
        <v>187</v>
      </c>
      <c r="H1" s="333" t="s">
        <v>57</v>
      </c>
      <c r="I1" s="334" t="s">
        <v>58</v>
      </c>
      <c r="J1" s="333" t="s">
        <v>59</v>
      </c>
      <c r="K1" s="334" t="s">
        <v>60</v>
      </c>
      <c r="L1" s="333" t="s">
        <v>61</v>
      </c>
      <c r="M1" s="334" t="s">
        <v>62</v>
      </c>
      <c r="N1" s="333" t="s">
        <v>63</v>
      </c>
      <c r="O1" s="334" t="s">
        <v>64</v>
      </c>
      <c r="P1" s="333" t="s">
        <v>65</v>
      </c>
      <c r="Q1" s="334" t="s">
        <v>66</v>
      </c>
      <c r="R1" s="334" t="s">
        <v>143</v>
      </c>
      <c r="S1" s="334" t="s">
        <v>144</v>
      </c>
      <c r="T1" s="334" t="s">
        <v>188</v>
      </c>
      <c r="U1" s="334" t="s">
        <v>79</v>
      </c>
      <c r="V1" s="335" t="s">
        <v>189</v>
      </c>
      <c r="W1" s="335" t="s">
        <v>67</v>
      </c>
      <c r="X1" s="334" t="s">
        <v>68</v>
      </c>
      <c r="Y1" s="335" t="s">
        <v>190</v>
      </c>
      <c r="Z1" s="334" t="s">
        <v>891</v>
      </c>
      <c r="AA1" s="334" t="s">
        <v>892</v>
      </c>
      <c r="AB1" s="334" t="s">
        <v>192</v>
      </c>
      <c r="AC1" s="334" t="s">
        <v>892</v>
      </c>
      <c r="AD1" s="334" t="s">
        <v>893</v>
      </c>
      <c r="AE1" s="335" t="s">
        <v>69</v>
      </c>
      <c r="AF1" s="334" t="s">
        <v>81</v>
      </c>
      <c r="AG1" s="334" t="s">
        <v>894</v>
      </c>
      <c r="AH1" s="335" t="s">
        <v>146</v>
      </c>
      <c r="AI1" s="335" t="s">
        <v>147</v>
      </c>
      <c r="AJ1" s="335" t="s">
        <v>148</v>
      </c>
      <c r="AK1" s="335" t="s">
        <v>149</v>
      </c>
      <c r="AL1" s="334" t="s">
        <v>83</v>
      </c>
      <c r="AM1" s="334" t="s">
        <v>84</v>
      </c>
      <c r="AN1" s="334" t="s">
        <v>116</v>
      </c>
      <c r="AO1" s="334" t="s">
        <v>895</v>
      </c>
      <c r="AP1" s="334" t="s">
        <v>896</v>
      </c>
      <c r="AQ1" s="334" t="s">
        <v>897</v>
      </c>
      <c r="AR1" s="334" t="s">
        <v>898</v>
      </c>
      <c r="AS1" s="334" t="s">
        <v>115</v>
      </c>
      <c r="AT1" s="333" t="s">
        <v>193</v>
      </c>
      <c r="AU1" s="333" t="s">
        <v>70</v>
      </c>
      <c r="AV1" s="334" t="s">
        <v>85</v>
      </c>
      <c r="AW1" s="334" t="s">
        <v>86</v>
      </c>
      <c r="AX1" s="333" t="s">
        <v>71</v>
      </c>
      <c r="AY1" s="336" t="s">
        <v>87</v>
      </c>
      <c r="AZ1" s="336" t="s">
        <v>88</v>
      </c>
      <c r="BA1" s="336" t="s">
        <v>72</v>
      </c>
      <c r="BB1" s="337" t="s">
        <v>89</v>
      </c>
      <c r="BC1" s="336" t="s">
        <v>90</v>
      </c>
      <c r="BD1" s="336" t="s">
        <v>73</v>
      </c>
      <c r="BE1" s="337" t="s">
        <v>91</v>
      </c>
      <c r="BF1" s="336" t="s">
        <v>92</v>
      </c>
      <c r="BG1" s="336" t="s">
        <v>117</v>
      </c>
      <c r="BH1" s="336" t="s">
        <v>899</v>
      </c>
      <c r="BI1" s="336" t="s">
        <v>900</v>
      </c>
      <c r="BJ1" s="336" t="s">
        <v>901</v>
      </c>
      <c r="BK1" s="336" t="s">
        <v>902</v>
      </c>
      <c r="BL1" s="336" t="s">
        <v>118</v>
      </c>
      <c r="BM1" s="337" t="s">
        <v>158</v>
      </c>
      <c r="BN1" s="337" t="s">
        <v>159</v>
      </c>
      <c r="BO1" s="337" t="s">
        <v>160</v>
      </c>
      <c r="BP1" s="337" t="s">
        <v>161</v>
      </c>
      <c r="BQ1" s="337" t="s">
        <v>162</v>
      </c>
      <c r="BR1" s="337" t="s">
        <v>163</v>
      </c>
      <c r="BS1" s="337" t="s">
        <v>164</v>
      </c>
      <c r="BT1" s="337" t="s">
        <v>165</v>
      </c>
      <c r="BU1" s="337" t="s">
        <v>194</v>
      </c>
      <c r="BV1" s="337" t="s">
        <v>166</v>
      </c>
      <c r="BW1" s="337" t="s">
        <v>167</v>
      </c>
      <c r="BX1" s="334" t="s">
        <v>903</v>
      </c>
    </row>
    <row r="2" spans="1:76" ht="19.5" customHeight="1">
      <c r="A2" s="376" t="s">
        <v>953</v>
      </c>
      <c r="B2" s="644" t="s">
        <v>954</v>
      </c>
      <c r="C2" s="376" t="s">
        <v>224</v>
      </c>
      <c r="D2" s="554">
        <v>73</v>
      </c>
      <c r="E2" s="554">
        <v>38</v>
      </c>
      <c r="F2" s="293">
        <f t="shared" ref="F2:F28" si="0">IF(E2="NA", 0, IF(E2&gt;=90, 40, IF(E2&gt;=65, 30, IF(E2&gt;=41, 20, 10))))</f>
        <v>10</v>
      </c>
      <c r="G2" s="555" t="s">
        <v>199</v>
      </c>
      <c r="H2" s="554">
        <v>27</v>
      </c>
      <c r="I2" s="293">
        <f t="shared" ref="I2:I28" si="1">IF(H2="NA", 0, IF(H2&gt;=90, 40, IF(H2&gt;=65, 30, IF(H2&gt;=41, 20, 10))))</f>
        <v>10</v>
      </c>
      <c r="J2" s="554">
        <v>32</v>
      </c>
      <c r="K2" s="293">
        <f t="shared" ref="K2:K28" si="2">IF(J2="NA", 0, IF(J2&gt;=90, 40, IF(J2&gt;=65, 30, IF(J2&gt;=41, 20, 10))))</f>
        <v>10</v>
      </c>
      <c r="L2" s="554">
        <v>35</v>
      </c>
      <c r="M2" s="293">
        <f t="shared" ref="M2:M28" si="3">IF(L2="NA", 0, IF(L2&gt;=90, 40, IF(L2&gt;=65, 30, IF(L2&gt;=41, 20, 10))))</f>
        <v>10</v>
      </c>
      <c r="N2" s="554">
        <v>39</v>
      </c>
      <c r="O2" s="293">
        <f t="shared" ref="O2:O28" si="4">IF(N2="NA", 0, IF(N2&gt;=90, 40, IF(N2&gt;=65, 30, IF(N2&gt;=41, 20, 10))))</f>
        <v>10</v>
      </c>
      <c r="P2" s="554">
        <v>34</v>
      </c>
      <c r="Q2" s="293">
        <f t="shared" ref="Q2:Q28" si="5">IF(P2="NA", 0, IF(P2&gt;=90, 40, IF(P2&gt;=65, 30, IF(P2&gt;=41, 20, 10))))</f>
        <v>10</v>
      </c>
      <c r="R2" s="377">
        <f t="shared" ref="R2:R28" si="6">SUM(F2,I2,K2,M2,O2,Q2)</f>
        <v>60</v>
      </c>
      <c r="S2" s="378">
        <f t="shared" ref="S2:S28" si="7">COUNTIF(E2,"NA")+COUNTIF(H2,"NA")+COUNTIF(J2,"NA")+COUNTIF(L2,"NA")+COUNTIF(N2,"NA")+COUNTIF(P2,"NA")+COUNTIF(E2,"AB")+COUNTIF(H2,"AB")+COUNTIF(J2,"AB")+COUNTIF(L2,"AB")+COUNTIF(N2,"AB")+COUNTIF(P2,"AB")+COUNTIF(E2,"L")+COUNTIF(H2,"L")+COUNTIF(J2,"L")+COUNTIF(L2,"L")+COUNTIF(N2,"L")+COUNTIF(P2,"L")+COUNTIF(E2,"NAS")+COUNTIF(H2,"NAS")+COUNTIF(J2,"NAS")+COUNTIF(L2,"NAS")+COUNTIF(N2,"NAS")+COUNTIF(P2,"NAS")</f>
        <v>0</v>
      </c>
      <c r="T2" s="377">
        <f t="shared" ref="T2:T28" si="8">R2/(240-(S2*40))*240</f>
        <v>60</v>
      </c>
      <c r="U2" s="377">
        <f t="shared" ref="U2:U28" si="9">IF(T2&gt;=210, 8, IF(T2&gt;=140, 6, IF(T2&gt;=70, 4, 2)))</f>
        <v>2</v>
      </c>
      <c r="V2" s="556" t="s">
        <v>200</v>
      </c>
      <c r="W2" s="376" t="s">
        <v>74</v>
      </c>
      <c r="X2" s="376" t="s">
        <v>74</v>
      </c>
      <c r="Y2" s="554">
        <v>11</v>
      </c>
      <c r="Z2" s="293">
        <f t="shared" ref="Z2:Z28" si="10">IF(BX2="NA", 0, IF(BX2&gt;=90, 40, IF(BX2&gt;=65, 30, IF(BX2&gt;=41, 20, 10))))</f>
        <v>20</v>
      </c>
      <c r="AA2" s="378">
        <f t="shared" ref="AA2:AA28" si="11">SUM(X2,Z2)</f>
        <v>20</v>
      </c>
      <c r="AB2" s="379">
        <f t="shared" ref="AB2:AB28" si="12">COUNTIF(W2,"NA")+COUNTIF(Y2,"NA")+COUNTIF(W2,"AB")+COUNTIF(Y2,"AB")+COUNTIF(W2,"L")+COUNTIF(Y2,"L")</f>
        <v>1</v>
      </c>
      <c r="AC2" s="380">
        <f t="shared" ref="AC2:AC28" si="13">AA2/(80-(AB2*40))*80</f>
        <v>40</v>
      </c>
      <c r="AD2" s="379">
        <f t="shared" ref="AD2:AD28" si="14">IF(AC2&gt;70, 4, IF(AC2&gt;=30, 3, IF(AC2&gt;=20, 2, 1)))</f>
        <v>3</v>
      </c>
      <c r="AE2" s="554" t="s">
        <v>7</v>
      </c>
      <c r="AF2" s="302">
        <f t="shared" ref="AF2:AF28" si="15">IF(AE2="NA",0,IF(AE2="Excellent",20,IF(AE2="Good",15,10)))</f>
        <v>15</v>
      </c>
      <c r="AG2" s="302">
        <f t="shared" ref="AG2:AG28" si="16">IF(AF2=0,0,IF(AF2=20,4,IF(AF2=15,3,2)))</f>
        <v>3</v>
      </c>
      <c r="AH2" s="554" t="s">
        <v>218</v>
      </c>
      <c r="AI2" s="554" t="s">
        <v>8</v>
      </c>
      <c r="AJ2" s="554" t="s">
        <v>172</v>
      </c>
      <c r="AK2" s="554" t="s">
        <v>8</v>
      </c>
      <c r="AL2" s="302">
        <f t="shared" ref="AL2:AL28" si="17">IF(AND(AI2="Excellent", AK2="Excellent"),20,IF(AND(AI2="Excellent",AK2="Good"),15,IF(AND(AI2="Excellent",AK2="Average"),15,IF(AND(AI2="Good", AK2="Excellent"),15,IF(AND(AI2="Good",AK2="Good"),15,IF(AND(AI2="Good",AK2="Average"),15,IF(AND(AI2="Average",AK2="Excellent"),15,IF(AND(AI2="Average",AK2="Good"),15,10))))))))</f>
        <v>10</v>
      </c>
      <c r="AM2" s="302">
        <f t="shared" ref="AM2:AM28" si="18">IF(AL2=20,4,IF(AL2=15,3,IF(AL2=10,2,1)))</f>
        <v>2</v>
      </c>
      <c r="AN2" s="381">
        <f t="shared" ref="AN2:AN28" si="19">U2+AD2+AG2+AM2</f>
        <v>10</v>
      </c>
      <c r="AO2" s="381">
        <f t="shared" ref="AO2:AO28" si="20">COUNTIF(U2,0)</f>
        <v>0</v>
      </c>
      <c r="AP2" s="381">
        <f t="shared" ref="AP2:AP28" si="21">COUNTIF(AD2,0)</f>
        <v>0</v>
      </c>
      <c r="AQ2" s="381">
        <f t="shared" ref="AQ2:AQ28" si="22">COUNTIF(AG2,0)</f>
        <v>0</v>
      </c>
      <c r="AR2" s="381">
        <f t="shared" ref="AR2:AR28" si="23">COUNTIF(AL2,0)</f>
        <v>0</v>
      </c>
      <c r="AS2" s="382">
        <f t="shared" ref="AS2:AS28" si="24">AN2/(20-((AO2*8)+(AP2*4)+(AQ2*4)+(AR2*4)))*20</f>
        <v>10</v>
      </c>
      <c r="AT2" s="554" t="s">
        <v>1567</v>
      </c>
      <c r="AU2" s="376" t="s">
        <v>74</v>
      </c>
      <c r="AV2" s="302">
        <f t="shared" ref="AV2:AV28" si="25">IF(AU2="NA",0,IF(AU2="Excellent",10,IF(AU2="Good",8,6)))</f>
        <v>0</v>
      </c>
      <c r="AW2" s="302">
        <f t="shared" ref="AW2:AW28" si="26">IF(AV2=0,0,IF(AV2=10,8,IF(AV2=8,6,3)))</f>
        <v>0</v>
      </c>
      <c r="AX2" s="376" t="s">
        <v>13</v>
      </c>
      <c r="AY2" s="383">
        <f t="shared" ref="AY2:AY28" si="27">IF(AX2="NA",0,IF(AX2="In House",10,IF(AX2="In Person",8,6)))</f>
        <v>10</v>
      </c>
      <c r="AZ2" s="383">
        <f t="shared" ref="AZ2:AZ28" si="28">IF(AY2=0,0,IF(AY2=6,3,IF(AY2=8,6,8)))</f>
        <v>8</v>
      </c>
      <c r="BA2" s="384" t="s">
        <v>246</v>
      </c>
      <c r="BB2" s="376">
        <v>8</v>
      </c>
      <c r="BC2" s="383">
        <f t="shared" ref="BC2:BC28" si="29">IF(BB2=0,0,IF(BB2&gt;=9,2,1))</f>
        <v>1</v>
      </c>
      <c r="BD2" s="385" t="s">
        <v>268</v>
      </c>
      <c r="BE2" s="376" t="s">
        <v>168</v>
      </c>
      <c r="BF2" s="383">
        <f t="shared" ref="BF2:BF28" si="30">IF(BE2=0,0,IF(BE2&gt;=9,2,1))</f>
        <v>2</v>
      </c>
      <c r="BG2" s="386">
        <f t="shared" ref="BG2:BG28" si="31">AW2+AZ2+BC2+BF2</f>
        <v>11</v>
      </c>
      <c r="BH2" s="386">
        <f t="shared" ref="BH2:BH28" si="32">COUNTIF(AW2,0)</f>
        <v>1</v>
      </c>
      <c r="BI2" s="386">
        <f t="shared" ref="BI2:BI28" si="33">COUNTIF(AZ2,0)</f>
        <v>0</v>
      </c>
      <c r="BJ2" s="386">
        <f t="shared" ref="BJ2:BJ28" si="34">COUNTIF(BC2,0)</f>
        <v>0</v>
      </c>
      <c r="BK2" s="386">
        <f t="shared" ref="BK2:BK28" si="35">COUNTIF(BF2,0)</f>
        <v>0</v>
      </c>
      <c r="BL2" s="387">
        <f t="shared" ref="BL2:BL28" si="36">BG2/(20-((BH2*8)+(BI2*8)+(BJ2*2)+(BK2*2)))*20</f>
        <v>18.333333333333332</v>
      </c>
      <c r="BM2" s="557" t="s">
        <v>2537</v>
      </c>
      <c r="BN2" s="376" t="s">
        <v>175</v>
      </c>
      <c r="BO2" s="376" t="s">
        <v>175</v>
      </c>
      <c r="BP2" s="557" t="s">
        <v>168</v>
      </c>
      <c r="BQ2" s="558" t="s">
        <v>2703</v>
      </c>
      <c r="BR2" s="558" t="s">
        <v>2704</v>
      </c>
      <c r="BS2" s="558" t="s">
        <v>2705</v>
      </c>
      <c r="BT2" s="558" t="s">
        <v>2706</v>
      </c>
      <c r="BU2" s="559" t="s">
        <v>2707</v>
      </c>
      <c r="BV2" s="558" t="s">
        <v>2708</v>
      </c>
      <c r="BW2" s="558" t="s">
        <v>2705</v>
      </c>
      <c r="BX2" s="293">
        <f t="shared" ref="BX2:BX28" si="37">Y2/25*100</f>
        <v>44</v>
      </c>
    </row>
    <row r="3" spans="1:76" ht="19.5" customHeight="1">
      <c r="A3" s="556" t="s">
        <v>955</v>
      </c>
      <c r="B3" s="642" t="s">
        <v>956</v>
      </c>
      <c r="C3" s="376" t="s">
        <v>224</v>
      </c>
      <c r="D3" s="325">
        <v>101</v>
      </c>
      <c r="E3" s="560">
        <v>66</v>
      </c>
      <c r="F3" s="293">
        <f t="shared" si="0"/>
        <v>30</v>
      </c>
      <c r="G3" s="555" t="s">
        <v>199</v>
      </c>
      <c r="H3" s="554">
        <v>56</v>
      </c>
      <c r="I3" s="293">
        <f t="shared" si="1"/>
        <v>20</v>
      </c>
      <c r="J3" s="554">
        <v>77</v>
      </c>
      <c r="K3" s="293">
        <f t="shared" si="2"/>
        <v>30</v>
      </c>
      <c r="L3" s="554">
        <v>78</v>
      </c>
      <c r="M3" s="293">
        <f t="shared" si="3"/>
        <v>30</v>
      </c>
      <c r="N3" s="554">
        <v>84</v>
      </c>
      <c r="O3" s="293">
        <f t="shared" si="4"/>
        <v>30</v>
      </c>
      <c r="P3" s="554">
        <v>74</v>
      </c>
      <c r="Q3" s="293">
        <f t="shared" si="5"/>
        <v>30</v>
      </c>
      <c r="R3" s="377">
        <f t="shared" si="6"/>
        <v>170</v>
      </c>
      <c r="S3" s="378">
        <f t="shared" si="7"/>
        <v>0</v>
      </c>
      <c r="T3" s="377">
        <f t="shared" si="8"/>
        <v>170</v>
      </c>
      <c r="U3" s="377">
        <f t="shared" si="9"/>
        <v>6</v>
      </c>
      <c r="V3" s="556" t="s">
        <v>200</v>
      </c>
      <c r="W3" s="376" t="s">
        <v>74</v>
      </c>
      <c r="X3" s="376" t="s">
        <v>74</v>
      </c>
      <c r="Y3" s="554">
        <v>20</v>
      </c>
      <c r="Z3" s="293">
        <f t="shared" si="10"/>
        <v>30</v>
      </c>
      <c r="AA3" s="378">
        <f t="shared" si="11"/>
        <v>30</v>
      </c>
      <c r="AB3" s="379">
        <f t="shared" si="12"/>
        <v>1</v>
      </c>
      <c r="AC3" s="380">
        <f t="shared" si="13"/>
        <v>60</v>
      </c>
      <c r="AD3" s="379">
        <f t="shared" si="14"/>
        <v>3</v>
      </c>
      <c r="AE3" s="554" t="s">
        <v>6</v>
      </c>
      <c r="AF3" s="302">
        <f t="shared" si="15"/>
        <v>20</v>
      </c>
      <c r="AG3" s="302">
        <f t="shared" si="16"/>
        <v>4</v>
      </c>
      <c r="AH3" s="560" t="s">
        <v>169</v>
      </c>
      <c r="AI3" s="554" t="s">
        <v>7</v>
      </c>
      <c r="AJ3" s="554" t="s">
        <v>173</v>
      </c>
      <c r="AK3" s="554" t="s">
        <v>6</v>
      </c>
      <c r="AL3" s="302">
        <f t="shared" si="17"/>
        <v>15</v>
      </c>
      <c r="AM3" s="302">
        <f t="shared" si="18"/>
        <v>3</v>
      </c>
      <c r="AN3" s="381">
        <f t="shared" si="19"/>
        <v>16</v>
      </c>
      <c r="AO3" s="381">
        <f t="shared" si="20"/>
        <v>0</v>
      </c>
      <c r="AP3" s="381">
        <f t="shared" si="21"/>
        <v>0</v>
      </c>
      <c r="AQ3" s="381">
        <f t="shared" si="22"/>
        <v>0</v>
      </c>
      <c r="AR3" s="381">
        <f t="shared" si="23"/>
        <v>0</v>
      </c>
      <c r="AS3" s="382">
        <f t="shared" si="24"/>
        <v>16</v>
      </c>
      <c r="AT3" s="554" t="s">
        <v>1567</v>
      </c>
      <c r="AU3" s="376" t="s">
        <v>74</v>
      </c>
      <c r="AV3" s="302">
        <f t="shared" si="25"/>
        <v>0</v>
      </c>
      <c r="AW3" s="302">
        <f t="shared" si="26"/>
        <v>0</v>
      </c>
      <c r="AX3" s="376" t="s">
        <v>13</v>
      </c>
      <c r="AY3" s="383">
        <f t="shared" si="27"/>
        <v>10</v>
      </c>
      <c r="AZ3" s="383">
        <f t="shared" si="28"/>
        <v>8</v>
      </c>
      <c r="BA3" s="384" t="s">
        <v>246</v>
      </c>
      <c r="BB3" s="376">
        <v>8</v>
      </c>
      <c r="BC3" s="383">
        <f t="shared" si="29"/>
        <v>1</v>
      </c>
      <c r="BD3" s="385" t="s">
        <v>268</v>
      </c>
      <c r="BE3" s="376">
        <v>10</v>
      </c>
      <c r="BF3" s="383">
        <f t="shared" si="30"/>
        <v>2</v>
      </c>
      <c r="BG3" s="386">
        <f t="shared" si="31"/>
        <v>11</v>
      </c>
      <c r="BH3" s="386">
        <f t="shared" si="32"/>
        <v>1</v>
      </c>
      <c r="BI3" s="386">
        <f t="shared" si="33"/>
        <v>0</v>
      </c>
      <c r="BJ3" s="386">
        <f t="shared" si="34"/>
        <v>0</v>
      </c>
      <c r="BK3" s="386">
        <f t="shared" si="35"/>
        <v>0</v>
      </c>
      <c r="BL3" s="387">
        <f t="shared" si="36"/>
        <v>18.333333333333332</v>
      </c>
      <c r="BM3" s="557" t="s">
        <v>2537</v>
      </c>
      <c r="BN3" s="376" t="s">
        <v>3544</v>
      </c>
      <c r="BO3" s="376" t="s">
        <v>175</v>
      </c>
      <c r="BP3" s="561" t="s">
        <v>2373</v>
      </c>
      <c r="BQ3" s="558" t="s">
        <v>2709</v>
      </c>
      <c r="BR3" s="558" t="s">
        <v>2710</v>
      </c>
      <c r="BS3" s="558" t="s">
        <v>2711</v>
      </c>
      <c r="BT3" s="558" t="s">
        <v>2712</v>
      </c>
      <c r="BU3" s="559" t="s">
        <v>2713</v>
      </c>
      <c r="BV3" s="558" t="s">
        <v>2714</v>
      </c>
      <c r="BW3" s="558" t="s">
        <v>2715</v>
      </c>
      <c r="BX3" s="293">
        <f t="shared" si="37"/>
        <v>80</v>
      </c>
    </row>
    <row r="4" spans="1:76" ht="19.5" customHeight="1">
      <c r="A4" s="376" t="s">
        <v>957</v>
      </c>
      <c r="B4" s="641" t="s">
        <v>4246</v>
      </c>
      <c r="C4" s="376" t="s">
        <v>2716</v>
      </c>
      <c r="D4" s="325">
        <v>103.5</v>
      </c>
      <c r="E4" s="560">
        <v>90</v>
      </c>
      <c r="F4" s="293">
        <f t="shared" si="0"/>
        <v>40</v>
      </c>
      <c r="G4" s="555" t="s">
        <v>199</v>
      </c>
      <c r="H4" s="554">
        <v>85</v>
      </c>
      <c r="I4" s="293">
        <f t="shared" si="1"/>
        <v>30</v>
      </c>
      <c r="J4" s="554">
        <v>90</v>
      </c>
      <c r="K4" s="293">
        <f t="shared" si="2"/>
        <v>40</v>
      </c>
      <c r="L4" s="554">
        <v>97</v>
      </c>
      <c r="M4" s="293">
        <f t="shared" si="3"/>
        <v>40</v>
      </c>
      <c r="N4" s="554">
        <v>97</v>
      </c>
      <c r="O4" s="293">
        <f t="shared" si="4"/>
        <v>40</v>
      </c>
      <c r="P4" s="554">
        <v>100</v>
      </c>
      <c r="Q4" s="293">
        <f t="shared" si="5"/>
        <v>40</v>
      </c>
      <c r="R4" s="377">
        <f t="shared" si="6"/>
        <v>230</v>
      </c>
      <c r="S4" s="378">
        <f t="shared" si="7"/>
        <v>0</v>
      </c>
      <c r="T4" s="377">
        <f t="shared" si="8"/>
        <v>230</v>
      </c>
      <c r="U4" s="377">
        <f t="shared" si="9"/>
        <v>8</v>
      </c>
      <c r="V4" s="556" t="s">
        <v>200</v>
      </c>
      <c r="W4" s="376" t="s">
        <v>74</v>
      </c>
      <c r="X4" s="376" t="s">
        <v>74</v>
      </c>
      <c r="Y4" s="554">
        <v>24</v>
      </c>
      <c r="Z4" s="293">
        <f t="shared" si="10"/>
        <v>40</v>
      </c>
      <c r="AA4" s="378">
        <f t="shared" si="11"/>
        <v>40</v>
      </c>
      <c r="AB4" s="379">
        <f t="shared" si="12"/>
        <v>1</v>
      </c>
      <c r="AC4" s="380">
        <f t="shared" si="13"/>
        <v>80</v>
      </c>
      <c r="AD4" s="379">
        <f t="shared" si="14"/>
        <v>4</v>
      </c>
      <c r="AE4" s="554" t="s">
        <v>7</v>
      </c>
      <c r="AF4" s="302">
        <f t="shared" si="15"/>
        <v>15</v>
      </c>
      <c r="AG4" s="302">
        <f t="shared" si="16"/>
        <v>3</v>
      </c>
      <c r="AH4" s="554" t="s">
        <v>321</v>
      </c>
      <c r="AI4" s="554" t="s">
        <v>7</v>
      </c>
      <c r="AJ4" s="554" t="s">
        <v>174</v>
      </c>
      <c r="AK4" s="554" t="s">
        <v>6</v>
      </c>
      <c r="AL4" s="302">
        <f t="shared" si="17"/>
        <v>15</v>
      </c>
      <c r="AM4" s="302">
        <f t="shared" si="18"/>
        <v>3</v>
      </c>
      <c r="AN4" s="381">
        <f t="shared" si="19"/>
        <v>18</v>
      </c>
      <c r="AO4" s="381">
        <f t="shared" si="20"/>
        <v>0</v>
      </c>
      <c r="AP4" s="381">
        <f t="shared" si="21"/>
        <v>0</v>
      </c>
      <c r="AQ4" s="381">
        <f t="shared" si="22"/>
        <v>0</v>
      </c>
      <c r="AR4" s="381">
        <f t="shared" si="23"/>
        <v>0</v>
      </c>
      <c r="AS4" s="382">
        <f t="shared" si="24"/>
        <v>18</v>
      </c>
      <c r="AT4" s="554" t="s">
        <v>1567</v>
      </c>
      <c r="AU4" s="376" t="s">
        <v>74</v>
      </c>
      <c r="AV4" s="302">
        <f t="shared" si="25"/>
        <v>0</v>
      </c>
      <c r="AW4" s="302">
        <f t="shared" si="26"/>
        <v>0</v>
      </c>
      <c r="AX4" s="376" t="s">
        <v>13</v>
      </c>
      <c r="AY4" s="383">
        <f t="shared" si="27"/>
        <v>10</v>
      </c>
      <c r="AZ4" s="383">
        <f t="shared" si="28"/>
        <v>8</v>
      </c>
      <c r="BA4" s="384" t="s">
        <v>246</v>
      </c>
      <c r="BB4" s="376">
        <v>8</v>
      </c>
      <c r="BC4" s="383">
        <f t="shared" si="29"/>
        <v>1</v>
      </c>
      <c r="BD4" s="385" t="s">
        <v>268</v>
      </c>
      <c r="BE4" s="376">
        <v>10</v>
      </c>
      <c r="BF4" s="383">
        <f t="shared" si="30"/>
        <v>2</v>
      </c>
      <c r="BG4" s="386">
        <f t="shared" si="31"/>
        <v>11</v>
      </c>
      <c r="BH4" s="386">
        <f t="shared" si="32"/>
        <v>1</v>
      </c>
      <c r="BI4" s="386">
        <f t="shared" si="33"/>
        <v>0</v>
      </c>
      <c r="BJ4" s="386">
        <f t="shared" si="34"/>
        <v>0</v>
      </c>
      <c r="BK4" s="386">
        <f t="shared" si="35"/>
        <v>0</v>
      </c>
      <c r="BL4" s="387">
        <f t="shared" si="36"/>
        <v>18.333333333333332</v>
      </c>
      <c r="BM4" s="557" t="s">
        <v>2537</v>
      </c>
      <c r="BN4" s="376" t="s">
        <v>175</v>
      </c>
      <c r="BO4" s="376" t="s">
        <v>175</v>
      </c>
      <c r="BP4" s="561" t="s">
        <v>2717</v>
      </c>
      <c r="BQ4" s="558" t="s">
        <v>2718</v>
      </c>
      <c r="BR4" s="558" t="s">
        <v>2719</v>
      </c>
      <c r="BS4" s="558" t="s">
        <v>2720</v>
      </c>
      <c r="BT4" s="558" t="s">
        <v>2721</v>
      </c>
      <c r="BU4" s="559" t="s">
        <v>2722</v>
      </c>
      <c r="BV4" s="558" t="s">
        <v>2723</v>
      </c>
      <c r="BW4" s="558" t="s">
        <v>2720</v>
      </c>
      <c r="BX4" s="293">
        <f t="shared" si="37"/>
        <v>96</v>
      </c>
    </row>
    <row r="5" spans="1:76" ht="19.5" customHeight="1">
      <c r="A5" s="556" t="s">
        <v>958</v>
      </c>
      <c r="B5" s="641" t="s">
        <v>959</v>
      </c>
      <c r="C5" s="376" t="s">
        <v>224</v>
      </c>
      <c r="D5" s="325">
        <v>106.5</v>
      </c>
      <c r="E5" s="560">
        <v>68</v>
      </c>
      <c r="F5" s="293">
        <f t="shared" si="0"/>
        <v>30</v>
      </c>
      <c r="G5" s="555" t="s">
        <v>199</v>
      </c>
      <c r="H5" s="554">
        <v>65</v>
      </c>
      <c r="I5" s="293">
        <f t="shared" si="1"/>
        <v>30</v>
      </c>
      <c r="J5" s="554">
        <v>68</v>
      </c>
      <c r="K5" s="293">
        <f t="shared" si="2"/>
        <v>30</v>
      </c>
      <c r="L5" s="554">
        <v>48</v>
      </c>
      <c r="M5" s="293">
        <f t="shared" si="3"/>
        <v>20</v>
      </c>
      <c r="N5" s="554">
        <v>57</v>
      </c>
      <c r="O5" s="293">
        <f t="shared" si="4"/>
        <v>20</v>
      </c>
      <c r="P5" s="554">
        <v>66</v>
      </c>
      <c r="Q5" s="293">
        <f t="shared" si="5"/>
        <v>30</v>
      </c>
      <c r="R5" s="377">
        <f t="shared" si="6"/>
        <v>160</v>
      </c>
      <c r="S5" s="378">
        <f t="shared" si="7"/>
        <v>0</v>
      </c>
      <c r="T5" s="377">
        <f t="shared" si="8"/>
        <v>160</v>
      </c>
      <c r="U5" s="377">
        <f t="shared" si="9"/>
        <v>6</v>
      </c>
      <c r="V5" s="556" t="s">
        <v>200</v>
      </c>
      <c r="W5" s="376" t="s">
        <v>74</v>
      </c>
      <c r="X5" s="376" t="s">
        <v>74</v>
      </c>
      <c r="Y5" s="554">
        <v>16</v>
      </c>
      <c r="Z5" s="293">
        <f t="shared" si="10"/>
        <v>20</v>
      </c>
      <c r="AA5" s="378">
        <f t="shared" si="11"/>
        <v>20</v>
      </c>
      <c r="AB5" s="379">
        <f t="shared" si="12"/>
        <v>1</v>
      </c>
      <c r="AC5" s="380">
        <f t="shared" si="13"/>
        <v>40</v>
      </c>
      <c r="AD5" s="379">
        <f t="shared" si="14"/>
        <v>3</v>
      </c>
      <c r="AE5" s="554" t="s">
        <v>7</v>
      </c>
      <c r="AF5" s="302">
        <f t="shared" si="15"/>
        <v>15</v>
      </c>
      <c r="AG5" s="302">
        <f t="shared" si="16"/>
        <v>3</v>
      </c>
      <c r="AH5" s="554" t="s">
        <v>197</v>
      </c>
      <c r="AI5" s="554" t="s">
        <v>7</v>
      </c>
      <c r="AJ5" s="554" t="s">
        <v>173</v>
      </c>
      <c r="AK5" s="554" t="s">
        <v>7</v>
      </c>
      <c r="AL5" s="302">
        <f t="shared" si="17"/>
        <v>15</v>
      </c>
      <c r="AM5" s="302">
        <f t="shared" si="18"/>
        <v>3</v>
      </c>
      <c r="AN5" s="381">
        <f t="shared" si="19"/>
        <v>15</v>
      </c>
      <c r="AO5" s="381">
        <f t="shared" si="20"/>
        <v>0</v>
      </c>
      <c r="AP5" s="381">
        <f t="shared" si="21"/>
        <v>0</v>
      </c>
      <c r="AQ5" s="381">
        <f t="shared" si="22"/>
        <v>0</v>
      </c>
      <c r="AR5" s="381">
        <f t="shared" si="23"/>
        <v>0</v>
      </c>
      <c r="AS5" s="382">
        <f t="shared" si="24"/>
        <v>15</v>
      </c>
      <c r="AT5" s="554" t="s">
        <v>1567</v>
      </c>
      <c r="AU5" s="376" t="s">
        <v>74</v>
      </c>
      <c r="AV5" s="302">
        <f t="shared" si="25"/>
        <v>0</v>
      </c>
      <c r="AW5" s="302">
        <f t="shared" si="26"/>
        <v>0</v>
      </c>
      <c r="AX5" s="376" t="s">
        <v>13</v>
      </c>
      <c r="AY5" s="383">
        <f t="shared" si="27"/>
        <v>10</v>
      </c>
      <c r="AZ5" s="383">
        <f t="shared" si="28"/>
        <v>8</v>
      </c>
      <c r="BA5" s="384" t="s">
        <v>246</v>
      </c>
      <c r="BB5" s="376">
        <v>8</v>
      </c>
      <c r="BC5" s="383">
        <f t="shared" si="29"/>
        <v>1</v>
      </c>
      <c r="BD5" s="385" t="s">
        <v>268</v>
      </c>
      <c r="BE5" s="376">
        <v>10</v>
      </c>
      <c r="BF5" s="383">
        <f t="shared" si="30"/>
        <v>2</v>
      </c>
      <c r="BG5" s="386">
        <f t="shared" si="31"/>
        <v>11</v>
      </c>
      <c r="BH5" s="386">
        <f t="shared" si="32"/>
        <v>1</v>
      </c>
      <c r="BI5" s="386">
        <f t="shared" si="33"/>
        <v>0</v>
      </c>
      <c r="BJ5" s="386">
        <f t="shared" si="34"/>
        <v>0</v>
      </c>
      <c r="BK5" s="386">
        <f t="shared" si="35"/>
        <v>0</v>
      </c>
      <c r="BL5" s="387">
        <f t="shared" si="36"/>
        <v>18.333333333333332</v>
      </c>
      <c r="BM5" s="557" t="s">
        <v>2537</v>
      </c>
      <c r="BN5" s="376" t="s">
        <v>175</v>
      </c>
      <c r="BO5" s="376" t="s">
        <v>175</v>
      </c>
      <c r="BP5" s="561" t="s">
        <v>2373</v>
      </c>
      <c r="BQ5" s="558" t="s">
        <v>2724</v>
      </c>
      <c r="BR5" s="558" t="s">
        <v>2725</v>
      </c>
      <c r="BS5" s="558" t="s">
        <v>2726</v>
      </c>
      <c r="BT5" s="558" t="s">
        <v>2727</v>
      </c>
      <c r="BU5" s="558" t="s">
        <v>2728</v>
      </c>
      <c r="BV5" s="558" t="s">
        <v>2729</v>
      </c>
      <c r="BW5" s="558" t="s">
        <v>2726</v>
      </c>
      <c r="BX5" s="293">
        <f t="shared" si="37"/>
        <v>64</v>
      </c>
    </row>
    <row r="6" spans="1:76" ht="19.5" customHeight="1">
      <c r="A6" s="376" t="s">
        <v>960</v>
      </c>
      <c r="B6" s="641" t="s">
        <v>961</v>
      </c>
      <c r="C6" s="376" t="s">
        <v>224</v>
      </c>
      <c r="D6" s="325">
        <v>107</v>
      </c>
      <c r="E6" s="560">
        <v>95</v>
      </c>
      <c r="F6" s="293">
        <f t="shared" si="0"/>
        <v>40</v>
      </c>
      <c r="G6" s="555" t="s">
        <v>199</v>
      </c>
      <c r="H6" s="554">
        <v>95</v>
      </c>
      <c r="I6" s="293">
        <f t="shared" si="1"/>
        <v>40</v>
      </c>
      <c r="J6" s="554">
        <v>93</v>
      </c>
      <c r="K6" s="293">
        <f t="shared" si="2"/>
        <v>40</v>
      </c>
      <c r="L6" s="554">
        <v>97</v>
      </c>
      <c r="M6" s="293">
        <f t="shared" si="3"/>
        <v>40</v>
      </c>
      <c r="N6" s="554">
        <v>91</v>
      </c>
      <c r="O6" s="293">
        <f t="shared" si="4"/>
        <v>40</v>
      </c>
      <c r="P6" s="554">
        <v>96</v>
      </c>
      <c r="Q6" s="293">
        <f t="shared" si="5"/>
        <v>40</v>
      </c>
      <c r="R6" s="377">
        <f t="shared" si="6"/>
        <v>240</v>
      </c>
      <c r="S6" s="378">
        <f t="shared" si="7"/>
        <v>0</v>
      </c>
      <c r="T6" s="377">
        <f t="shared" si="8"/>
        <v>240</v>
      </c>
      <c r="U6" s="377">
        <f t="shared" si="9"/>
        <v>8</v>
      </c>
      <c r="V6" s="556" t="s">
        <v>200</v>
      </c>
      <c r="W6" s="376" t="s">
        <v>74</v>
      </c>
      <c r="X6" s="376" t="s">
        <v>74</v>
      </c>
      <c r="Y6" s="554">
        <v>25</v>
      </c>
      <c r="Z6" s="293">
        <f t="shared" si="10"/>
        <v>40</v>
      </c>
      <c r="AA6" s="378">
        <f t="shared" si="11"/>
        <v>40</v>
      </c>
      <c r="AB6" s="379">
        <f t="shared" si="12"/>
        <v>1</v>
      </c>
      <c r="AC6" s="380">
        <f t="shared" si="13"/>
        <v>80</v>
      </c>
      <c r="AD6" s="379">
        <f t="shared" si="14"/>
        <v>4</v>
      </c>
      <c r="AE6" s="554" t="s">
        <v>7</v>
      </c>
      <c r="AF6" s="302">
        <f t="shared" si="15"/>
        <v>15</v>
      </c>
      <c r="AG6" s="302">
        <f t="shared" si="16"/>
        <v>3</v>
      </c>
      <c r="AH6" s="554" t="s">
        <v>170</v>
      </c>
      <c r="AI6" s="554" t="s">
        <v>7</v>
      </c>
      <c r="AJ6" s="554" t="s">
        <v>174</v>
      </c>
      <c r="AK6" s="554" t="s">
        <v>7</v>
      </c>
      <c r="AL6" s="302">
        <f t="shared" si="17"/>
        <v>15</v>
      </c>
      <c r="AM6" s="302">
        <f t="shared" si="18"/>
        <v>3</v>
      </c>
      <c r="AN6" s="381">
        <f t="shared" si="19"/>
        <v>18</v>
      </c>
      <c r="AO6" s="381">
        <f t="shared" si="20"/>
        <v>0</v>
      </c>
      <c r="AP6" s="381">
        <f t="shared" si="21"/>
        <v>0</v>
      </c>
      <c r="AQ6" s="381">
        <f t="shared" si="22"/>
        <v>0</v>
      </c>
      <c r="AR6" s="381">
        <f t="shared" si="23"/>
        <v>0</v>
      </c>
      <c r="AS6" s="382">
        <f t="shared" si="24"/>
        <v>18</v>
      </c>
      <c r="AT6" s="554" t="s">
        <v>1567</v>
      </c>
      <c r="AU6" s="376" t="s">
        <v>74</v>
      </c>
      <c r="AV6" s="302">
        <f t="shared" si="25"/>
        <v>0</v>
      </c>
      <c r="AW6" s="302">
        <f t="shared" si="26"/>
        <v>0</v>
      </c>
      <c r="AX6" s="376" t="s">
        <v>13</v>
      </c>
      <c r="AY6" s="383">
        <f t="shared" si="27"/>
        <v>10</v>
      </c>
      <c r="AZ6" s="383">
        <f t="shared" si="28"/>
        <v>8</v>
      </c>
      <c r="BA6" s="384" t="s">
        <v>246</v>
      </c>
      <c r="BB6" s="376">
        <v>10</v>
      </c>
      <c r="BC6" s="383">
        <f t="shared" si="29"/>
        <v>2</v>
      </c>
      <c r="BD6" s="385" t="s">
        <v>268</v>
      </c>
      <c r="BE6" s="376">
        <v>10</v>
      </c>
      <c r="BF6" s="383">
        <f t="shared" si="30"/>
        <v>2</v>
      </c>
      <c r="BG6" s="386">
        <f t="shared" si="31"/>
        <v>12</v>
      </c>
      <c r="BH6" s="386">
        <f t="shared" si="32"/>
        <v>1</v>
      </c>
      <c r="BI6" s="386">
        <f t="shared" si="33"/>
        <v>0</v>
      </c>
      <c r="BJ6" s="386">
        <f t="shared" si="34"/>
        <v>0</v>
      </c>
      <c r="BK6" s="386">
        <f t="shared" si="35"/>
        <v>0</v>
      </c>
      <c r="BL6" s="387">
        <f t="shared" si="36"/>
        <v>20</v>
      </c>
      <c r="BM6" s="557" t="s">
        <v>2610</v>
      </c>
      <c r="BN6" s="376" t="s">
        <v>175</v>
      </c>
      <c r="BO6" s="376" t="s">
        <v>175</v>
      </c>
      <c r="BP6" s="561" t="s">
        <v>2731</v>
      </c>
      <c r="BQ6" s="558" t="s">
        <v>2732</v>
      </c>
      <c r="BR6" s="558" t="s">
        <v>2733</v>
      </c>
      <c r="BS6" s="558" t="s">
        <v>2734</v>
      </c>
      <c r="BT6" s="558" t="s">
        <v>2735</v>
      </c>
      <c r="BU6" s="558" t="s">
        <v>2736</v>
      </c>
      <c r="BV6" s="558" t="s">
        <v>2737</v>
      </c>
      <c r="BW6" s="558" t="s">
        <v>2734</v>
      </c>
      <c r="BX6" s="293">
        <f t="shared" si="37"/>
        <v>100</v>
      </c>
    </row>
    <row r="7" spans="1:76" ht="19.5" customHeight="1">
      <c r="A7" s="556" t="s">
        <v>962</v>
      </c>
      <c r="B7" s="641" t="s">
        <v>963</v>
      </c>
      <c r="C7" s="376" t="s">
        <v>224</v>
      </c>
      <c r="D7" s="325">
        <v>88.5</v>
      </c>
      <c r="E7" s="560">
        <v>56</v>
      </c>
      <c r="F7" s="293">
        <f t="shared" si="0"/>
        <v>20</v>
      </c>
      <c r="G7" s="555" t="s">
        <v>199</v>
      </c>
      <c r="H7" s="554">
        <v>61</v>
      </c>
      <c r="I7" s="293">
        <f t="shared" si="1"/>
        <v>20</v>
      </c>
      <c r="J7" s="554">
        <v>73</v>
      </c>
      <c r="K7" s="293">
        <f t="shared" si="2"/>
        <v>30</v>
      </c>
      <c r="L7" s="554">
        <v>46</v>
      </c>
      <c r="M7" s="293">
        <f t="shared" si="3"/>
        <v>20</v>
      </c>
      <c r="N7" s="554">
        <v>55</v>
      </c>
      <c r="O7" s="293">
        <f t="shared" si="4"/>
        <v>20</v>
      </c>
      <c r="P7" s="554">
        <v>64</v>
      </c>
      <c r="Q7" s="293">
        <f t="shared" si="5"/>
        <v>20</v>
      </c>
      <c r="R7" s="377">
        <f t="shared" si="6"/>
        <v>130</v>
      </c>
      <c r="S7" s="378">
        <f t="shared" si="7"/>
        <v>0</v>
      </c>
      <c r="T7" s="377">
        <f t="shared" si="8"/>
        <v>130</v>
      </c>
      <c r="U7" s="377">
        <f t="shared" si="9"/>
        <v>4</v>
      </c>
      <c r="V7" s="556" t="s">
        <v>200</v>
      </c>
      <c r="W7" s="376" t="s">
        <v>74</v>
      </c>
      <c r="X7" s="376" t="s">
        <v>74</v>
      </c>
      <c r="Y7" s="554">
        <v>17</v>
      </c>
      <c r="Z7" s="293">
        <f t="shared" si="10"/>
        <v>30</v>
      </c>
      <c r="AA7" s="378">
        <f t="shared" si="11"/>
        <v>30</v>
      </c>
      <c r="AB7" s="379">
        <f t="shared" si="12"/>
        <v>1</v>
      </c>
      <c r="AC7" s="380">
        <f t="shared" si="13"/>
        <v>60</v>
      </c>
      <c r="AD7" s="379">
        <f t="shared" si="14"/>
        <v>3</v>
      </c>
      <c r="AE7" s="554" t="s">
        <v>7</v>
      </c>
      <c r="AF7" s="302">
        <f t="shared" si="15"/>
        <v>15</v>
      </c>
      <c r="AG7" s="302">
        <f t="shared" si="16"/>
        <v>3</v>
      </c>
      <c r="AH7" s="554" t="s">
        <v>171</v>
      </c>
      <c r="AI7" s="554" t="s">
        <v>7</v>
      </c>
      <c r="AJ7" s="554" t="s">
        <v>174</v>
      </c>
      <c r="AK7" s="554" t="s">
        <v>7</v>
      </c>
      <c r="AL7" s="302">
        <f t="shared" si="17"/>
        <v>15</v>
      </c>
      <c r="AM7" s="302">
        <f t="shared" si="18"/>
        <v>3</v>
      </c>
      <c r="AN7" s="381">
        <f t="shared" si="19"/>
        <v>13</v>
      </c>
      <c r="AO7" s="381">
        <f t="shared" si="20"/>
        <v>0</v>
      </c>
      <c r="AP7" s="381">
        <f t="shared" si="21"/>
        <v>0</v>
      </c>
      <c r="AQ7" s="381">
        <f t="shared" si="22"/>
        <v>0</v>
      </c>
      <c r="AR7" s="381">
        <f t="shared" si="23"/>
        <v>0</v>
      </c>
      <c r="AS7" s="382">
        <f t="shared" si="24"/>
        <v>13</v>
      </c>
      <c r="AT7" s="554" t="s">
        <v>1567</v>
      </c>
      <c r="AU7" s="376" t="s">
        <v>74</v>
      </c>
      <c r="AV7" s="302">
        <f t="shared" si="25"/>
        <v>0</v>
      </c>
      <c r="AW7" s="302">
        <f t="shared" si="26"/>
        <v>0</v>
      </c>
      <c r="AX7" s="376" t="s">
        <v>13</v>
      </c>
      <c r="AY7" s="383">
        <f t="shared" si="27"/>
        <v>10</v>
      </c>
      <c r="AZ7" s="383">
        <f t="shared" si="28"/>
        <v>8</v>
      </c>
      <c r="BA7" s="384" t="s">
        <v>246</v>
      </c>
      <c r="BB7" s="376">
        <v>8</v>
      </c>
      <c r="BC7" s="383">
        <f t="shared" si="29"/>
        <v>1</v>
      </c>
      <c r="BD7" s="385" t="s">
        <v>268</v>
      </c>
      <c r="BE7" s="376">
        <v>10</v>
      </c>
      <c r="BF7" s="383">
        <f t="shared" si="30"/>
        <v>2</v>
      </c>
      <c r="BG7" s="386">
        <f t="shared" si="31"/>
        <v>11</v>
      </c>
      <c r="BH7" s="386">
        <f t="shared" si="32"/>
        <v>1</v>
      </c>
      <c r="BI7" s="386">
        <f t="shared" si="33"/>
        <v>0</v>
      </c>
      <c r="BJ7" s="386">
        <f t="shared" si="34"/>
        <v>0</v>
      </c>
      <c r="BK7" s="386">
        <f t="shared" si="35"/>
        <v>0</v>
      </c>
      <c r="BL7" s="387">
        <f t="shared" si="36"/>
        <v>18.333333333333332</v>
      </c>
      <c r="BM7" s="557" t="s">
        <v>2537</v>
      </c>
      <c r="BN7" s="376" t="s">
        <v>175</v>
      </c>
      <c r="BO7" s="376" t="s">
        <v>175</v>
      </c>
      <c r="BP7" s="561" t="s">
        <v>2509</v>
      </c>
      <c r="BQ7" s="558" t="s">
        <v>2738</v>
      </c>
      <c r="BR7" s="558" t="s">
        <v>2434</v>
      </c>
      <c r="BS7" s="558" t="s">
        <v>2739</v>
      </c>
      <c r="BT7" s="558" t="s">
        <v>2740</v>
      </c>
      <c r="BU7" s="558" t="s">
        <v>2741</v>
      </c>
      <c r="BV7" s="558" t="s">
        <v>2742</v>
      </c>
      <c r="BW7" s="558" t="s">
        <v>2739</v>
      </c>
      <c r="BX7" s="293">
        <f t="shared" si="37"/>
        <v>68</v>
      </c>
    </row>
    <row r="8" spans="1:76" ht="19.5" customHeight="1">
      <c r="A8" s="376" t="s">
        <v>964</v>
      </c>
      <c r="B8" s="641" t="s">
        <v>2743</v>
      </c>
      <c r="C8" s="376" t="s">
        <v>224</v>
      </c>
      <c r="D8" s="325">
        <v>96.5</v>
      </c>
      <c r="E8" s="560">
        <v>51</v>
      </c>
      <c r="F8" s="293">
        <f t="shared" si="0"/>
        <v>20</v>
      </c>
      <c r="G8" s="555" t="s">
        <v>199</v>
      </c>
      <c r="H8" s="554">
        <v>75</v>
      </c>
      <c r="I8" s="293">
        <f t="shared" si="1"/>
        <v>30</v>
      </c>
      <c r="J8" s="554">
        <v>70</v>
      </c>
      <c r="K8" s="293">
        <f t="shared" si="2"/>
        <v>30</v>
      </c>
      <c r="L8" s="554">
        <v>47</v>
      </c>
      <c r="M8" s="293">
        <f t="shared" si="3"/>
        <v>20</v>
      </c>
      <c r="N8" s="554">
        <v>54</v>
      </c>
      <c r="O8" s="293">
        <f t="shared" si="4"/>
        <v>20</v>
      </c>
      <c r="P8" s="554">
        <v>68</v>
      </c>
      <c r="Q8" s="293">
        <f t="shared" si="5"/>
        <v>30</v>
      </c>
      <c r="R8" s="377">
        <f t="shared" si="6"/>
        <v>150</v>
      </c>
      <c r="S8" s="378">
        <f t="shared" si="7"/>
        <v>0</v>
      </c>
      <c r="T8" s="377">
        <f t="shared" si="8"/>
        <v>150</v>
      </c>
      <c r="U8" s="377">
        <f t="shared" si="9"/>
        <v>6</v>
      </c>
      <c r="V8" s="556" t="s">
        <v>200</v>
      </c>
      <c r="W8" s="376" t="s">
        <v>74</v>
      </c>
      <c r="X8" s="376" t="s">
        <v>74</v>
      </c>
      <c r="Y8" s="554">
        <v>17</v>
      </c>
      <c r="Z8" s="293">
        <f t="shared" si="10"/>
        <v>30</v>
      </c>
      <c r="AA8" s="378">
        <f t="shared" si="11"/>
        <v>30</v>
      </c>
      <c r="AB8" s="379">
        <f t="shared" si="12"/>
        <v>1</v>
      </c>
      <c r="AC8" s="380">
        <f t="shared" si="13"/>
        <v>60</v>
      </c>
      <c r="AD8" s="379">
        <f t="shared" si="14"/>
        <v>3</v>
      </c>
      <c r="AE8" s="554" t="s">
        <v>7</v>
      </c>
      <c r="AF8" s="302">
        <f t="shared" si="15"/>
        <v>15</v>
      </c>
      <c r="AG8" s="302">
        <f t="shared" si="16"/>
        <v>3</v>
      </c>
      <c r="AH8" s="554" t="s">
        <v>218</v>
      </c>
      <c r="AI8" s="554" t="s">
        <v>8</v>
      </c>
      <c r="AJ8" s="554" t="s">
        <v>173</v>
      </c>
      <c r="AK8" s="554" t="s">
        <v>8</v>
      </c>
      <c r="AL8" s="302">
        <f t="shared" si="17"/>
        <v>10</v>
      </c>
      <c r="AM8" s="302">
        <f t="shared" si="18"/>
        <v>2</v>
      </c>
      <c r="AN8" s="381">
        <f t="shared" si="19"/>
        <v>14</v>
      </c>
      <c r="AO8" s="381">
        <f t="shared" si="20"/>
        <v>0</v>
      </c>
      <c r="AP8" s="381">
        <f t="shared" si="21"/>
        <v>0</v>
      </c>
      <c r="AQ8" s="381">
        <f t="shared" si="22"/>
        <v>0</v>
      </c>
      <c r="AR8" s="381">
        <f t="shared" si="23"/>
        <v>0</v>
      </c>
      <c r="AS8" s="382">
        <f t="shared" si="24"/>
        <v>14</v>
      </c>
      <c r="AT8" s="554" t="s">
        <v>1567</v>
      </c>
      <c r="AU8" s="376" t="s">
        <v>74</v>
      </c>
      <c r="AV8" s="302">
        <f t="shared" si="25"/>
        <v>0</v>
      </c>
      <c r="AW8" s="302">
        <f t="shared" si="26"/>
        <v>0</v>
      </c>
      <c r="AX8" s="376" t="s">
        <v>13</v>
      </c>
      <c r="AY8" s="383">
        <f t="shared" si="27"/>
        <v>10</v>
      </c>
      <c r="AZ8" s="383">
        <f t="shared" si="28"/>
        <v>8</v>
      </c>
      <c r="BA8" s="384" t="s">
        <v>246</v>
      </c>
      <c r="BB8" s="376">
        <v>8</v>
      </c>
      <c r="BC8" s="383">
        <f t="shared" si="29"/>
        <v>1</v>
      </c>
      <c r="BD8" s="385" t="s">
        <v>268</v>
      </c>
      <c r="BE8" s="376">
        <v>10</v>
      </c>
      <c r="BF8" s="383">
        <f t="shared" si="30"/>
        <v>2</v>
      </c>
      <c r="BG8" s="386">
        <f t="shared" si="31"/>
        <v>11</v>
      </c>
      <c r="BH8" s="386">
        <f t="shared" si="32"/>
        <v>1</v>
      </c>
      <c r="BI8" s="386">
        <f t="shared" si="33"/>
        <v>0</v>
      </c>
      <c r="BJ8" s="386">
        <f t="shared" si="34"/>
        <v>0</v>
      </c>
      <c r="BK8" s="386">
        <f t="shared" si="35"/>
        <v>0</v>
      </c>
      <c r="BL8" s="387">
        <f t="shared" si="36"/>
        <v>18.333333333333332</v>
      </c>
      <c r="BM8" s="557" t="s">
        <v>2537</v>
      </c>
      <c r="BN8" s="376" t="s">
        <v>175</v>
      </c>
      <c r="BO8" s="376" t="s">
        <v>175</v>
      </c>
      <c r="BP8" s="561" t="s">
        <v>2373</v>
      </c>
      <c r="BQ8" s="558" t="s">
        <v>3545</v>
      </c>
      <c r="BR8" s="554" t="s">
        <v>2744</v>
      </c>
      <c r="BS8" s="558" t="s">
        <v>3546</v>
      </c>
      <c r="BT8" s="558" t="s">
        <v>3547</v>
      </c>
      <c r="BU8" s="558" t="s">
        <v>3548</v>
      </c>
      <c r="BV8" s="558" t="s">
        <v>3549</v>
      </c>
      <c r="BW8" s="558" t="s">
        <v>3546</v>
      </c>
      <c r="BX8" s="293">
        <f t="shared" si="37"/>
        <v>68</v>
      </c>
    </row>
    <row r="9" spans="1:76" ht="19.5" customHeight="1">
      <c r="A9" s="556" t="s">
        <v>965</v>
      </c>
      <c r="B9" s="641" t="s">
        <v>966</v>
      </c>
      <c r="C9" s="376" t="s">
        <v>224</v>
      </c>
      <c r="D9" s="325">
        <v>100.5</v>
      </c>
      <c r="E9" s="560">
        <v>71</v>
      </c>
      <c r="F9" s="293">
        <f t="shared" si="0"/>
        <v>30</v>
      </c>
      <c r="G9" s="555" t="s">
        <v>199</v>
      </c>
      <c r="H9" s="554">
        <v>92</v>
      </c>
      <c r="I9" s="293">
        <f t="shared" si="1"/>
        <v>40</v>
      </c>
      <c r="J9" s="554">
        <v>83</v>
      </c>
      <c r="K9" s="293">
        <f t="shared" si="2"/>
        <v>30</v>
      </c>
      <c r="L9" s="554">
        <v>80</v>
      </c>
      <c r="M9" s="293">
        <f t="shared" si="3"/>
        <v>30</v>
      </c>
      <c r="N9" s="554">
        <v>76</v>
      </c>
      <c r="O9" s="293">
        <f t="shared" si="4"/>
        <v>30</v>
      </c>
      <c r="P9" s="554">
        <v>78</v>
      </c>
      <c r="Q9" s="293">
        <f t="shared" si="5"/>
        <v>30</v>
      </c>
      <c r="R9" s="377">
        <f t="shared" si="6"/>
        <v>190</v>
      </c>
      <c r="S9" s="378">
        <f t="shared" si="7"/>
        <v>0</v>
      </c>
      <c r="T9" s="377">
        <f t="shared" si="8"/>
        <v>190</v>
      </c>
      <c r="U9" s="377">
        <f t="shared" si="9"/>
        <v>6</v>
      </c>
      <c r="V9" s="556" t="s">
        <v>200</v>
      </c>
      <c r="W9" s="376" t="s">
        <v>74</v>
      </c>
      <c r="X9" s="376" t="s">
        <v>74</v>
      </c>
      <c r="Y9" s="554">
        <v>24</v>
      </c>
      <c r="Z9" s="293">
        <f t="shared" si="10"/>
        <v>40</v>
      </c>
      <c r="AA9" s="378">
        <f t="shared" si="11"/>
        <v>40</v>
      </c>
      <c r="AB9" s="379">
        <f t="shared" si="12"/>
        <v>1</v>
      </c>
      <c r="AC9" s="380">
        <f t="shared" si="13"/>
        <v>80</v>
      </c>
      <c r="AD9" s="379">
        <f t="shared" si="14"/>
        <v>4</v>
      </c>
      <c r="AE9" s="554" t="s">
        <v>7</v>
      </c>
      <c r="AF9" s="302">
        <f t="shared" si="15"/>
        <v>15</v>
      </c>
      <c r="AG9" s="302">
        <f t="shared" si="16"/>
        <v>3</v>
      </c>
      <c r="AH9" s="554" t="s">
        <v>197</v>
      </c>
      <c r="AI9" s="554" t="s">
        <v>8</v>
      </c>
      <c r="AJ9" s="554" t="s">
        <v>172</v>
      </c>
      <c r="AK9" s="554" t="s">
        <v>6</v>
      </c>
      <c r="AL9" s="302">
        <f t="shared" si="17"/>
        <v>15</v>
      </c>
      <c r="AM9" s="302">
        <f t="shared" si="18"/>
        <v>3</v>
      </c>
      <c r="AN9" s="381">
        <f t="shared" si="19"/>
        <v>16</v>
      </c>
      <c r="AO9" s="381">
        <f t="shared" si="20"/>
        <v>0</v>
      </c>
      <c r="AP9" s="381">
        <f t="shared" si="21"/>
        <v>0</v>
      </c>
      <c r="AQ9" s="381">
        <f t="shared" si="22"/>
        <v>0</v>
      </c>
      <c r="AR9" s="381">
        <f t="shared" si="23"/>
        <v>0</v>
      </c>
      <c r="AS9" s="382">
        <f t="shared" si="24"/>
        <v>16</v>
      </c>
      <c r="AT9" s="554" t="s">
        <v>1567</v>
      </c>
      <c r="AU9" s="376" t="s">
        <v>74</v>
      </c>
      <c r="AV9" s="302">
        <f t="shared" si="25"/>
        <v>0</v>
      </c>
      <c r="AW9" s="302">
        <f t="shared" si="26"/>
        <v>0</v>
      </c>
      <c r="AX9" s="376" t="s">
        <v>13</v>
      </c>
      <c r="AY9" s="383">
        <f t="shared" si="27"/>
        <v>10</v>
      </c>
      <c r="AZ9" s="383">
        <f t="shared" si="28"/>
        <v>8</v>
      </c>
      <c r="BA9" s="384" t="s">
        <v>246</v>
      </c>
      <c r="BB9" s="376">
        <v>9</v>
      </c>
      <c r="BC9" s="383">
        <f t="shared" si="29"/>
        <v>2</v>
      </c>
      <c r="BD9" s="385" t="s">
        <v>268</v>
      </c>
      <c r="BE9" s="376">
        <v>10</v>
      </c>
      <c r="BF9" s="383">
        <f t="shared" si="30"/>
        <v>2</v>
      </c>
      <c r="BG9" s="386">
        <f t="shared" si="31"/>
        <v>12</v>
      </c>
      <c r="BH9" s="386">
        <f t="shared" si="32"/>
        <v>1</v>
      </c>
      <c r="BI9" s="386">
        <f t="shared" si="33"/>
        <v>0</v>
      </c>
      <c r="BJ9" s="386">
        <f t="shared" si="34"/>
        <v>0</v>
      </c>
      <c r="BK9" s="386">
        <f t="shared" si="35"/>
        <v>0</v>
      </c>
      <c r="BL9" s="387">
        <f t="shared" si="36"/>
        <v>20</v>
      </c>
      <c r="BM9" s="557" t="s">
        <v>2602</v>
      </c>
      <c r="BN9" s="376" t="s">
        <v>175</v>
      </c>
      <c r="BO9" s="376" t="s">
        <v>175</v>
      </c>
      <c r="BP9" s="561" t="s">
        <v>2373</v>
      </c>
      <c r="BQ9" s="558" t="s">
        <v>2745</v>
      </c>
      <c r="BR9" s="558" t="s">
        <v>2746</v>
      </c>
      <c r="BS9" s="558" t="s">
        <v>2747</v>
      </c>
      <c r="BT9" s="558" t="s">
        <v>2748</v>
      </c>
      <c r="BU9" s="558" t="s">
        <v>2749</v>
      </c>
      <c r="BV9" s="558" t="s">
        <v>2750</v>
      </c>
      <c r="BW9" s="558" t="s">
        <v>2747</v>
      </c>
      <c r="BX9" s="293">
        <f t="shared" si="37"/>
        <v>96</v>
      </c>
    </row>
    <row r="10" spans="1:76" ht="19.5" customHeight="1">
      <c r="A10" s="376" t="s">
        <v>967</v>
      </c>
      <c r="B10" s="642" t="s">
        <v>968</v>
      </c>
      <c r="C10" s="376" t="s">
        <v>224</v>
      </c>
      <c r="D10" s="325">
        <v>100.5</v>
      </c>
      <c r="E10" s="560">
        <v>43</v>
      </c>
      <c r="F10" s="293">
        <f t="shared" si="0"/>
        <v>20</v>
      </c>
      <c r="G10" s="555" t="s">
        <v>199</v>
      </c>
      <c r="H10" s="554">
        <v>27</v>
      </c>
      <c r="I10" s="293">
        <f t="shared" si="1"/>
        <v>10</v>
      </c>
      <c r="J10" s="554">
        <v>35</v>
      </c>
      <c r="K10" s="293">
        <f t="shared" si="2"/>
        <v>10</v>
      </c>
      <c r="L10" s="554">
        <v>48</v>
      </c>
      <c r="M10" s="293">
        <f t="shared" si="3"/>
        <v>20</v>
      </c>
      <c r="N10" s="554">
        <v>40</v>
      </c>
      <c r="O10" s="293">
        <f t="shared" si="4"/>
        <v>10</v>
      </c>
      <c r="P10" s="554">
        <v>40</v>
      </c>
      <c r="Q10" s="293">
        <f t="shared" si="5"/>
        <v>10</v>
      </c>
      <c r="R10" s="377">
        <f t="shared" si="6"/>
        <v>80</v>
      </c>
      <c r="S10" s="378">
        <f t="shared" si="7"/>
        <v>0</v>
      </c>
      <c r="T10" s="377">
        <f t="shared" si="8"/>
        <v>80</v>
      </c>
      <c r="U10" s="377">
        <f t="shared" si="9"/>
        <v>4</v>
      </c>
      <c r="V10" s="556" t="s">
        <v>200</v>
      </c>
      <c r="W10" s="376" t="s">
        <v>74</v>
      </c>
      <c r="X10" s="376" t="s">
        <v>74</v>
      </c>
      <c r="Y10" s="554">
        <v>18</v>
      </c>
      <c r="Z10" s="293">
        <f t="shared" si="10"/>
        <v>30</v>
      </c>
      <c r="AA10" s="378">
        <f t="shared" si="11"/>
        <v>30</v>
      </c>
      <c r="AB10" s="379">
        <f t="shared" si="12"/>
        <v>1</v>
      </c>
      <c r="AC10" s="380">
        <f t="shared" si="13"/>
        <v>60</v>
      </c>
      <c r="AD10" s="379">
        <f t="shared" si="14"/>
        <v>3</v>
      </c>
      <c r="AE10" s="554" t="s">
        <v>7</v>
      </c>
      <c r="AF10" s="302">
        <f t="shared" si="15"/>
        <v>15</v>
      </c>
      <c r="AG10" s="302">
        <f t="shared" si="16"/>
        <v>3</v>
      </c>
      <c r="AH10" s="554" t="s">
        <v>197</v>
      </c>
      <c r="AI10" s="554" t="s">
        <v>7</v>
      </c>
      <c r="AJ10" s="554" t="s">
        <v>172</v>
      </c>
      <c r="AK10" s="554" t="s">
        <v>8</v>
      </c>
      <c r="AL10" s="302">
        <f t="shared" si="17"/>
        <v>15</v>
      </c>
      <c r="AM10" s="302">
        <f t="shared" si="18"/>
        <v>3</v>
      </c>
      <c r="AN10" s="381">
        <f t="shared" si="19"/>
        <v>13</v>
      </c>
      <c r="AO10" s="381">
        <f t="shared" si="20"/>
        <v>0</v>
      </c>
      <c r="AP10" s="381">
        <f t="shared" si="21"/>
        <v>0</v>
      </c>
      <c r="AQ10" s="381">
        <f t="shared" si="22"/>
        <v>0</v>
      </c>
      <c r="AR10" s="381">
        <f t="shared" si="23"/>
        <v>0</v>
      </c>
      <c r="AS10" s="382">
        <f t="shared" si="24"/>
        <v>13</v>
      </c>
      <c r="AT10" s="554" t="s">
        <v>1567</v>
      </c>
      <c r="AU10" s="376" t="s">
        <v>74</v>
      </c>
      <c r="AV10" s="302">
        <f t="shared" si="25"/>
        <v>0</v>
      </c>
      <c r="AW10" s="302">
        <f t="shared" si="26"/>
        <v>0</v>
      </c>
      <c r="AX10" s="376" t="s">
        <v>13</v>
      </c>
      <c r="AY10" s="383">
        <f t="shared" si="27"/>
        <v>10</v>
      </c>
      <c r="AZ10" s="383">
        <f t="shared" si="28"/>
        <v>8</v>
      </c>
      <c r="BA10" s="384" t="s">
        <v>246</v>
      </c>
      <c r="BB10" s="376">
        <v>8</v>
      </c>
      <c r="BC10" s="383">
        <f t="shared" si="29"/>
        <v>1</v>
      </c>
      <c r="BD10" s="385" t="s">
        <v>268</v>
      </c>
      <c r="BE10" s="376">
        <v>10</v>
      </c>
      <c r="BF10" s="383">
        <f t="shared" si="30"/>
        <v>2</v>
      </c>
      <c r="BG10" s="386">
        <f t="shared" si="31"/>
        <v>11</v>
      </c>
      <c r="BH10" s="386">
        <f t="shared" si="32"/>
        <v>1</v>
      </c>
      <c r="BI10" s="386">
        <f t="shared" si="33"/>
        <v>0</v>
      </c>
      <c r="BJ10" s="386">
        <f t="shared" si="34"/>
        <v>0</v>
      </c>
      <c r="BK10" s="386">
        <f t="shared" si="35"/>
        <v>0</v>
      </c>
      <c r="BL10" s="387">
        <f t="shared" si="36"/>
        <v>18.333333333333332</v>
      </c>
      <c r="BM10" s="557" t="s">
        <v>2537</v>
      </c>
      <c r="BN10" s="376" t="s">
        <v>175</v>
      </c>
      <c r="BO10" s="376" t="s">
        <v>175</v>
      </c>
      <c r="BP10" s="561" t="s">
        <v>2373</v>
      </c>
      <c r="BQ10" s="558" t="s">
        <v>2751</v>
      </c>
      <c r="BR10" s="558" t="s">
        <v>2752</v>
      </c>
      <c r="BS10" s="558" t="s">
        <v>2753</v>
      </c>
      <c r="BT10" s="558" t="s">
        <v>2754</v>
      </c>
      <c r="BU10" s="558" t="s">
        <v>2755</v>
      </c>
      <c r="BV10" s="558" t="s">
        <v>2756</v>
      </c>
      <c r="BW10" s="558" t="s">
        <v>2753</v>
      </c>
      <c r="BX10" s="293">
        <f t="shared" si="37"/>
        <v>72</v>
      </c>
    </row>
    <row r="11" spans="1:76" ht="19.5" customHeight="1">
      <c r="A11" s="556" t="s">
        <v>969</v>
      </c>
      <c r="B11" s="641" t="s">
        <v>970</v>
      </c>
      <c r="C11" s="376" t="s">
        <v>224</v>
      </c>
      <c r="D11" s="325">
        <v>102.5</v>
      </c>
      <c r="E11" s="560">
        <v>63</v>
      </c>
      <c r="F11" s="293">
        <f t="shared" si="0"/>
        <v>20</v>
      </c>
      <c r="G11" s="555" t="s">
        <v>199</v>
      </c>
      <c r="H11" s="554">
        <v>53</v>
      </c>
      <c r="I11" s="293">
        <f t="shared" si="1"/>
        <v>20</v>
      </c>
      <c r="J11" s="554">
        <v>62</v>
      </c>
      <c r="K11" s="293">
        <f t="shared" si="2"/>
        <v>20</v>
      </c>
      <c r="L11" s="554">
        <v>54</v>
      </c>
      <c r="M11" s="293">
        <f t="shared" si="3"/>
        <v>20</v>
      </c>
      <c r="N11" s="554">
        <v>57</v>
      </c>
      <c r="O11" s="293">
        <f t="shared" si="4"/>
        <v>20</v>
      </c>
      <c r="P11" s="554">
        <v>60</v>
      </c>
      <c r="Q11" s="293">
        <f t="shared" si="5"/>
        <v>20</v>
      </c>
      <c r="R11" s="377">
        <f t="shared" si="6"/>
        <v>120</v>
      </c>
      <c r="S11" s="378">
        <f t="shared" si="7"/>
        <v>0</v>
      </c>
      <c r="T11" s="377">
        <f t="shared" si="8"/>
        <v>120</v>
      </c>
      <c r="U11" s="377">
        <f t="shared" si="9"/>
        <v>4</v>
      </c>
      <c r="V11" s="556" t="s">
        <v>200</v>
      </c>
      <c r="W11" s="376" t="s">
        <v>74</v>
      </c>
      <c r="X11" s="376" t="s">
        <v>74</v>
      </c>
      <c r="Y11" s="554">
        <v>16</v>
      </c>
      <c r="Z11" s="293">
        <f t="shared" si="10"/>
        <v>20</v>
      </c>
      <c r="AA11" s="378">
        <f t="shared" si="11"/>
        <v>20</v>
      </c>
      <c r="AB11" s="379">
        <f t="shared" si="12"/>
        <v>1</v>
      </c>
      <c r="AC11" s="380">
        <f t="shared" si="13"/>
        <v>40</v>
      </c>
      <c r="AD11" s="379">
        <f t="shared" si="14"/>
        <v>3</v>
      </c>
      <c r="AE11" s="554" t="s">
        <v>7</v>
      </c>
      <c r="AF11" s="302">
        <f t="shared" si="15"/>
        <v>15</v>
      </c>
      <c r="AG11" s="302">
        <f t="shared" si="16"/>
        <v>3</v>
      </c>
      <c r="AH11" s="554" t="s">
        <v>170</v>
      </c>
      <c r="AI11" s="554" t="s">
        <v>6</v>
      </c>
      <c r="AJ11" s="554" t="s">
        <v>174</v>
      </c>
      <c r="AK11" s="554" t="s">
        <v>8</v>
      </c>
      <c r="AL11" s="302">
        <f t="shared" si="17"/>
        <v>15</v>
      </c>
      <c r="AM11" s="302">
        <f t="shared" si="18"/>
        <v>3</v>
      </c>
      <c r="AN11" s="381">
        <f t="shared" si="19"/>
        <v>13</v>
      </c>
      <c r="AO11" s="381">
        <f t="shared" si="20"/>
        <v>0</v>
      </c>
      <c r="AP11" s="381">
        <f t="shared" si="21"/>
        <v>0</v>
      </c>
      <c r="AQ11" s="381">
        <f t="shared" si="22"/>
        <v>0</v>
      </c>
      <c r="AR11" s="381">
        <f t="shared" si="23"/>
        <v>0</v>
      </c>
      <c r="AS11" s="382">
        <f t="shared" si="24"/>
        <v>13</v>
      </c>
      <c r="AT11" s="554" t="s">
        <v>1567</v>
      </c>
      <c r="AU11" s="376" t="s">
        <v>74</v>
      </c>
      <c r="AV11" s="302">
        <f t="shared" si="25"/>
        <v>0</v>
      </c>
      <c r="AW11" s="302">
        <f t="shared" si="26"/>
        <v>0</v>
      </c>
      <c r="AX11" s="376" t="s">
        <v>13</v>
      </c>
      <c r="AY11" s="383">
        <f t="shared" si="27"/>
        <v>10</v>
      </c>
      <c r="AZ11" s="383">
        <f t="shared" si="28"/>
        <v>8</v>
      </c>
      <c r="BA11" s="384" t="s">
        <v>246</v>
      </c>
      <c r="BB11" s="376">
        <v>8</v>
      </c>
      <c r="BC11" s="383">
        <f t="shared" si="29"/>
        <v>1</v>
      </c>
      <c r="BD11" s="385" t="s">
        <v>268</v>
      </c>
      <c r="BE11" s="376">
        <v>10</v>
      </c>
      <c r="BF11" s="383">
        <f t="shared" si="30"/>
        <v>2</v>
      </c>
      <c r="BG11" s="386">
        <f t="shared" si="31"/>
        <v>11</v>
      </c>
      <c r="BH11" s="386">
        <f t="shared" si="32"/>
        <v>1</v>
      </c>
      <c r="BI11" s="386">
        <f t="shared" si="33"/>
        <v>0</v>
      </c>
      <c r="BJ11" s="386">
        <f t="shared" si="34"/>
        <v>0</v>
      </c>
      <c r="BK11" s="386">
        <f t="shared" si="35"/>
        <v>0</v>
      </c>
      <c r="BL11" s="387">
        <f t="shared" si="36"/>
        <v>18.333333333333332</v>
      </c>
      <c r="BM11" s="557" t="s">
        <v>2537</v>
      </c>
      <c r="BN11" s="376" t="s">
        <v>175</v>
      </c>
      <c r="BO11" s="376" t="s">
        <v>175</v>
      </c>
      <c r="BP11" s="561" t="s">
        <v>2373</v>
      </c>
      <c r="BQ11" s="558" t="s">
        <v>2757</v>
      </c>
      <c r="BR11" s="558" t="s">
        <v>2475</v>
      </c>
      <c r="BS11" s="558" t="s">
        <v>2758</v>
      </c>
      <c r="BT11" s="558" t="s">
        <v>2759</v>
      </c>
      <c r="BU11" s="558" t="s">
        <v>2760</v>
      </c>
      <c r="BV11" s="558" t="s">
        <v>2761</v>
      </c>
      <c r="BW11" s="558" t="s">
        <v>2762</v>
      </c>
      <c r="BX11" s="293">
        <f t="shared" si="37"/>
        <v>64</v>
      </c>
    </row>
    <row r="12" spans="1:76" ht="19.5" customHeight="1">
      <c r="A12" s="376" t="s">
        <v>971</v>
      </c>
      <c r="B12" s="641" t="s">
        <v>972</v>
      </c>
      <c r="C12" s="376" t="s">
        <v>224</v>
      </c>
      <c r="D12" s="325">
        <v>101</v>
      </c>
      <c r="E12" s="560">
        <v>40</v>
      </c>
      <c r="F12" s="293">
        <f t="shared" si="0"/>
        <v>10</v>
      </c>
      <c r="G12" s="555" t="s">
        <v>208</v>
      </c>
      <c r="H12" s="554">
        <v>49</v>
      </c>
      <c r="I12" s="293">
        <f t="shared" si="1"/>
        <v>20</v>
      </c>
      <c r="J12" s="554">
        <v>35</v>
      </c>
      <c r="K12" s="293">
        <f t="shared" si="2"/>
        <v>10</v>
      </c>
      <c r="L12" s="554">
        <v>41</v>
      </c>
      <c r="M12" s="293">
        <f t="shared" si="3"/>
        <v>20</v>
      </c>
      <c r="N12" s="554">
        <v>34</v>
      </c>
      <c r="O12" s="293">
        <f t="shared" si="4"/>
        <v>10</v>
      </c>
      <c r="P12" s="554">
        <v>46</v>
      </c>
      <c r="Q12" s="293">
        <f t="shared" si="5"/>
        <v>20</v>
      </c>
      <c r="R12" s="377">
        <f t="shared" si="6"/>
        <v>90</v>
      </c>
      <c r="S12" s="378">
        <f t="shared" si="7"/>
        <v>0</v>
      </c>
      <c r="T12" s="377">
        <f t="shared" si="8"/>
        <v>90</v>
      </c>
      <c r="U12" s="377">
        <f t="shared" si="9"/>
        <v>4</v>
      </c>
      <c r="V12" s="556" t="s">
        <v>207</v>
      </c>
      <c r="W12" s="376" t="s">
        <v>74</v>
      </c>
      <c r="X12" s="376" t="s">
        <v>74</v>
      </c>
      <c r="Y12" s="554">
        <v>10</v>
      </c>
      <c r="Z12" s="293">
        <f t="shared" si="10"/>
        <v>10</v>
      </c>
      <c r="AA12" s="378">
        <f t="shared" si="11"/>
        <v>10</v>
      </c>
      <c r="AB12" s="379">
        <f t="shared" si="12"/>
        <v>1</v>
      </c>
      <c r="AC12" s="380">
        <f t="shared" si="13"/>
        <v>20</v>
      </c>
      <c r="AD12" s="379">
        <f t="shared" si="14"/>
        <v>2</v>
      </c>
      <c r="AE12" s="554" t="s">
        <v>7</v>
      </c>
      <c r="AF12" s="302">
        <f t="shared" si="15"/>
        <v>15</v>
      </c>
      <c r="AG12" s="302">
        <f t="shared" si="16"/>
        <v>3</v>
      </c>
      <c r="AH12" s="554" t="s">
        <v>170</v>
      </c>
      <c r="AI12" s="554" t="s">
        <v>8</v>
      </c>
      <c r="AJ12" s="554" t="s">
        <v>210</v>
      </c>
      <c r="AK12" s="554" t="s">
        <v>8</v>
      </c>
      <c r="AL12" s="302">
        <f t="shared" si="17"/>
        <v>10</v>
      </c>
      <c r="AM12" s="302">
        <f t="shared" si="18"/>
        <v>2</v>
      </c>
      <c r="AN12" s="381">
        <f t="shared" si="19"/>
        <v>11</v>
      </c>
      <c r="AO12" s="381">
        <f t="shared" si="20"/>
        <v>0</v>
      </c>
      <c r="AP12" s="381">
        <f t="shared" si="21"/>
        <v>0</v>
      </c>
      <c r="AQ12" s="381">
        <f t="shared" si="22"/>
        <v>0</v>
      </c>
      <c r="AR12" s="381">
        <f t="shared" si="23"/>
        <v>0</v>
      </c>
      <c r="AS12" s="382">
        <f t="shared" si="24"/>
        <v>11</v>
      </c>
      <c r="AT12" s="554" t="s">
        <v>1567</v>
      </c>
      <c r="AU12" s="376" t="s">
        <v>74</v>
      </c>
      <c r="AV12" s="302">
        <f t="shared" si="25"/>
        <v>0</v>
      </c>
      <c r="AW12" s="302">
        <f t="shared" si="26"/>
        <v>0</v>
      </c>
      <c r="AX12" s="376" t="s">
        <v>13</v>
      </c>
      <c r="AY12" s="383">
        <f t="shared" si="27"/>
        <v>10</v>
      </c>
      <c r="AZ12" s="383">
        <f t="shared" si="28"/>
        <v>8</v>
      </c>
      <c r="BA12" s="384" t="s">
        <v>246</v>
      </c>
      <c r="BB12" s="376">
        <v>8</v>
      </c>
      <c r="BC12" s="383">
        <f t="shared" si="29"/>
        <v>1</v>
      </c>
      <c r="BD12" s="385" t="s">
        <v>268</v>
      </c>
      <c r="BE12" s="376">
        <v>10</v>
      </c>
      <c r="BF12" s="383">
        <f t="shared" si="30"/>
        <v>2</v>
      </c>
      <c r="BG12" s="386">
        <f t="shared" si="31"/>
        <v>11</v>
      </c>
      <c r="BH12" s="386">
        <f t="shared" si="32"/>
        <v>1</v>
      </c>
      <c r="BI12" s="386">
        <f t="shared" si="33"/>
        <v>0</v>
      </c>
      <c r="BJ12" s="386">
        <f t="shared" si="34"/>
        <v>0</v>
      </c>
      <c r="BK12" s="386">
        <f t="shared" si="35"/>
        <v>0</v>
      </c>
      <c r="BL12" s="387">
        <f t="shared" si="36"/>
        <v>18.333333333333332</v>
      </c>
      <c r="BM12" s="557" t="s">
        <v>2537</v>
      </c>
      <c r="BN12" s="376" t="s">
        <v>175</v>
      </c>
      <c r="BO12" s="376" t="s">
        <v>175</v>
      </c>
      <c r="BP12" s="561" t="s">
        <v>2373</v>
      </c>
      <c r="BQ12" s="558" t="s">
        <v>2763</v>
      </c>
      <c r="BR12" s="558" t="s">
        <v>2764</v>
      </c>
      <c r="BS12" s="558" t="s">
        <v>2765</v>
      </c>
      <c r="BT12" s="558" t="s">
        <v>2766</v>
      </c>
      <c r="BU12" s="558" t="s">
        <v>3550</v>
      </c>
      <c r="BV12" s="558" t="s">
        <v>2767</v>
      </c>
      <c r="BW12" s="558" t="s">
        <v>2765</v>
      </c>
      <c r="BX12" s="293">
        <f t="shared" si="37"/>
        <v>40</v>
      </c>
    </row>
    <row r="13" spans="1:76" ht="19.5" customHeight="1">
      <c r="A13" s="556" t="s">
        <v>973</v>
      </c>
      <c r="B13" s="644" t="s">
        <v>974</v>
      </c>
      <c r="C13" s="376" t="s">
        <v>224</v>
      </c>
      <c r="D13" s="325">
        <v>74.5</v>
      </c>
      <c r="E13" s="560">
        <v>43</v>
      </c>
      <c r="F13" s="293">
        <f t="shared" si="0"/>
        <v>20</v>
      </c>
      <c r="G13" s="555" t="s">
        <v>208</v>
      </c>
      <c r="H13" s="554">
        <v>65</v>
      </c>
      <c r="I13" s="293">
        <f t="shared" si="1"/>
        <v>30</v>
      </c>
      <c r="J13" s="554">
        <v>60</v>
      </c>
      <c r="K13" s="293">
        <f t="shared" si="2"/>
        <v>20</v>
      </c>
      <c r="L13" s="554">
        <v>60</v>
      </c>
      <c r="M13" s="293">
        <f t="shared" si="3"/>
        <v>20</v>
      </c>
      <c r="N13" s="554">
        <v>46</v>
      </c>
      <c r="O13" s="293">
        <f t="shared" si="4"/>
        <v>20</v>
      </c>
      <c r="P13" s="554">
        <v>92</v>
      </c>
      <c r="Q13" s="293">
        <f t="shared" si="5"/>
        <v>40</v>
      </c>
      <c r="R13" s="377">
        <f t="shared" si="6"/>
        <v>150</v>
      </c>
      <c r="S13" s="378">
        <f t="shared" si="7"/>
        <v>0</v>
      </c>
      <c r="T13" s="377">
        <f t="shared" si="8"/>
        <v>150</v>
      </c>
      <c r="U13" s="377">
        <f t="shared" si="9"/>
        <v>6</v>
      </c>
      <c r="V13" s="556" t="s">
        <v>207</v>
      </c>
      <c r="W13" s="376" t="s">
        <v>74</v>
      </c>
      <c r="X13" s="376" t="s">
        <v>74</v>
      </c>
      <c r="Y13" s="554">
        <v>16</v>
      </c>
      <c r="Z13" s="293">
        <f t="shared" si="10"/>
        <v>20</v>
      </c>
      <c r="AA13" s="378">
        <f t="shared" si="11"/>
        <v>20</v>
      </c>
      <c r="AB13" s="379">
        <f t="shared" si="12"/>
        <v>1</v>
      </c>
      <c r="AC13" s="380">
        <f t="shared" si="13"/>
        <v>40</v>
      </c>
      <c r="AD13" s="379">
        <f t="shared" si="14"/>
        <v>3</v>
      </c>
      <c r="AE13" s="554" t="s">
        <v>7</v>
      </c>
      <c r="AF13" s="302">
        <f t="shared" si="15"/>
        <v>15</v>
      </c>
      <c r="AG13" s="302">
        <f t="shared" si="16"/>
        <v>3</v>
      </c>
      <c r="AH13" s="554" t="s">
        <v>169</v>
      </c>
      <c r="AI13" s="554" t="s">
        <v>7</v>
      </c>
      <c r="AJ13" s="554" t="s">
        <v>173</v>
      </c>
      <c r="AK13" s="554" t="s">
        <v>7</v>
      </c>
      <c r="AL13" s="302">
        <f t="shared" si="17"/>
        <v>15</v>
      </c>
      <c r="AM13" s="302">
        <f t="shared" si="18"/>
        <v>3</v>
      </c>
      <c r="AN13" s="381">
        <f t="shared" si="19"/>
        <v>15</v>
      </c>
      <c r="AO13" s="381">
        <f t="shared" si="20"/>
        <v>0</v>
      </c>
      <c r="AP13" s="381">
        <f t="shared" si="21"/>
        <v>0</v>
      </c>
      <c r="AQ13" s="381">
        <f t="shared" si="22"/>
        <v>0</v>
      </c>
      <c r="AR13" s="381">
        <f t="shared" si="23"/>
        <v>0</v>
      </c>
      <c r="AS13" s="382">
        <f t="shared" si="24"/>
        <v>15</v>
      </c>
      <c r="AT13" s="554" t="s">
        <v>1567</v>
      </c>
      <c r="AU13" s="376" t="s">
        <v>74</v>
      </c>
      <c r="AV13" s="302">
        <f t="shared" si="25"/>
        <v>0</v>
      </c>
      <c r="AW13" s="302">
        <f t="shared" si="26"/>
        <v>0</v>
      </c>
      <c r="AX13" s="376" t="s">
        <v>13</v>
      </c>
      <c r="AY13" s="383">
        <f t="shared" si="27"/>
        <v>10</v>
      </c>
      <c r="AZ13" s="383">
        <f t="shared" si="28"/>
        <v>8</v>
      </c>
      <c r="BA13" s="384" t="s">
        <v>246</v>
      </c>
      <c r="BB13" s="376" t="s">
        <v>168</v>
      </c>
      <c r="BC13" s="383">
        <f t="shared" si="29"/>
        <v>2</v>
      </c>
      <c r="BD13" s="385" t="s">
        <v>268</v>
      </c>
      <c r="BE13" s="376">
        <v>5</v>
      </c>
      <c r="BF13" s="383">
        <f t="shared" si="30"/>
        <v>1</v>
      </c>
      <c r="BG13" s="386">
        <f t="shared" si="31"/>
        <v>11</v>
      </c>
      <c r="BH13" s="386">
        <f t="shared" si="32"/>
        <v>1</v>
      </c>
      <c r="BI13" s="386">
        <f t="shared" si="33"/>
        <v>0</v>
      </c>
      <c r="BJ13" s="386">
        <f t="shared" si="34"/>
        <v>0</v>
      </c>
      <c r="BK13" s="386">
        <f t="shared" si="35"/>
        <v>0</v>
      </c>
      <c r="BL13" s="387">
        <f t="shared" si="36"/>
        <v>18.333333333333332</v>
      </c>
      <c r="BM13" s="557" t="s">
        <v>168</v>
      </c>
      <c r="BN13" s="376" t="s">
        <v>175</v>
      </c>
      <c r="BO13" s="376" t="s">
        <v>175</v>
      </c>
      <c r="BP13" s="561" t="s">
        <v>2467</v>
      </c>
      <c r="BQ13" s="558" t="s">
        <v>2768</v>
      </c>
      <c r="BR13" s="558" t="s">
        <v>2769</v>
      </c>
      <c r="BS13" s="558" t="s">
        <v>2770</v>
      </c>
      <c r="BT13" s="558" t="s">
        <v>2771</v>
      </c>
      <c r="BU13" s="558" t="s">
        <v>2772</v>
      </c>
      <c r="BV13" s="558" t="s">
        <v>2773</v>
      </c>
      <c r="BW13" s="558" t="s">
        <v>2774</v>
      </c>
      <c r="BX13" s="293">
        <f t="shared" si="37"/>
        <v>64</v>
      </c>
    </row>
    <row r="14" spans="1:76" ht="19.5" customHeight="1">
      <c r="A14" s="376" t="s">
        <v>975</v>
      </c>
      <c r="B14" s="642" t="s">
        <v>976</v>
      </c>
      <c r="C14" s="376" t="s">
        <v>224</v>
      </c>
      <c r="D14" s="325">
        <v>98.5</v>
      </c>
      <c r="E14" s="560">
        <v>57</v>
      </c>
      <c r="F14" s="293">
        <f t="shared" si="0"/>
        <v>20</v>
      </c>
      <c r="G14" s="555" t="s">
        <v>199</v>
      </c>
      <c r="H14" s="554">
        <v>40</v>
      </c>
      <c r="I14" s="293">
        <f t="shared" si="1"/>
        <v>10</v>
      </c>
      <c r="J14" s="554">
        <v>76</v>
      </c>
      <c r="K14" s="293">
        <f t="shared" si="2"/>
        <v>30</v>
      </c>
      <c r="L14" s="554">
        <v>70</v>
      </c>
      <c r="M14" s="293">
        <f t="shared" si="3"/>
        <v>30</v>
      </c>
      <c r="N14" s="554">
        <v>66</v>
      </c>
      <c r="O14" s="293">
        <f t="shared" si="4"/>
        <v>30</v>
      </c>
      <c r="P14" s="554">
        <v>61</v>
      </c>
      <c r="Q14" s="293">
        <f t="shared" si="5"/>
        <v>20</v>
      </c>
      <c r="R14" s="377">
        <f t="shared" si="6"/>
        <v>140</v>
      </c>
      <c r="S14" s="378">
        <f t="shared" si="7"/>
        <v>0</v>
      </c>
      <c r="T14" s="377">
        <f t="shared" si="8"/>
        <v>140</v>
      </c>
      <c r="U14" s="377">
        <f t="shared" si="9"/>
        <v>6</v>
      </c>
      <c r="V14" s="556" t="s">
        <v>200</v>
      </c>
      <c r="W14" s="376" t="s">
        <v>74</v>
      </c>
      <c r="X14" s="376" t="s">
        <v>74</v>
      </c>
      <c r="Y14" s="554">
        <v>21</v>
      </c>
      <c r="Z14" s="293">
        <f t="shared" si="10"/>
        <v>30</v>
      </c>
      <c r="AA14" s="378">
        <f t="shared" si="11"/>
        <v>30</v>
      </c>
      <c r="AB14" s="379">
        <f t="shared" si="12"/>
        <v>1</v>
      </c>
      <c r="AC14" s="380">
        <f t="shared" si="13"/>
        <v>60</v>
      </c>
      <c r="AD14" s="379">
        <f t="shared" si="14"/>
        <v>3</v>
      </c>
      <c r="AE14" s="554" t="s">
        <v>7</v>
      </c>
      <c r="AF14" s="302">
        <f t="shared" si="15"/>
        <v>15</v>
      </c>
      <c r="AG14" s="302">
        <f t="shared" si="16"/>
        <v>3</v>
      </c>
      <c r="AH14" s="554" t="s">
        <v>170</v>
      </c>
      <c r="AI14" s="554" t="s">
        <v>6</v>
      </c>
      <c r="AJ14" s="554" t="s">
        <v>174</v>
      </c>
      <c r="AK14" s="554" t="s">
        <v>8</v>
      </c>
      <c r="AL14" s="302">
        <f t="shared" si="17"/>
        <v>15</v>
      </c>
      <c r="AM14" s="302">
        <f t="shared" si="18"/>
        <v>3</v>
      </c>
      <c r="AN14" s="381">
        <f t="shared" si="19"/>
        <v>15</v>
      </c>
      <c r="AO14" s="381">
        <f t="shared" si="20"/>
        <v>0</v>
      </c>
      <c r="AP14" s="381">
        <f t="shared" si="21"/>
        <v>0</v>
      </c>
      <c r="AQ14" s="381">
        <f t="shared" si="22"/>
        <v>0</v>
      </c>
      <c r="AR14" s="381">
        <f t="shared" si="23"/>
        <v>0</v>
      </c>
      <c r="AS14" s="382">
        <f t="shared" si="24"/>
        <v>15</v>
      </c>
      <c r="AT14" s="554" t="s">
        <v>1567</v>
      </c>
      <c r="AU14" s="376" t="s">
        <v>74</v>
      </c>
      <c r="AV14" s="302">
        <f t="shared" si="25"/>
        <v>0</v>
      </c>
      <c r="AW14" s="302">
        <f t="shared" si="26"/>
        <v>0</v>
      </c>
      <c r="AX14" s="376" t="s">
        <v>13</v>
      </c>
      <c r="AY14" s="383">
        <f t="shared" si="27"/>
        <v>10</v>
      </c>
      <c r="AZ14" s="383">
        <f t="shared" si="28"/>
        <v>8</v>
      </c>
      <c r="BA14" s="384" t="s">
        <v>246</v>
      </c>
      <c r="BB14" s="376">
        <v>8</v>
      </c>
      <c r="BC14" s="383">
        <f t="shared" si="29"/>
        <v>1</v>
      </c>
      <c r="BD14" s="385" t="s">
        <v>268</v>
      </c>
      <c r="BE14" s="376">
        <v>10</v>
      </c>
      <c r="BF14" s="383">
        <f t="shared" si="30"/>
        <v>2</v>
      </c>
      <c r="BG14" s="386">
        <f t="shared" si="31"/>
        <v>11</v>
      </c>
      <c r="BH14" s="386">
        <f t="shared" si="32"/>
        <v>1</v>
      </c>
      <c r="BI14" s="386">
        <f t="shared" si="33"/>
        <v>0</v>
      </c>
      <c r="BJ14" s="386">
        <f t="shared" si="34"/>
        <v>0</v>
      </c>
      <c r="BK14" s="386">
        <f t="shared" si="35"/>
        <v>0</v>
      </c>
      <c r="BL14" s="387">
        <f t="shared" si="36"/>
        <v>18.333333333333332</v>
      </c>
      <c r="BM14" s="557" t="s">
        <v>2537</v>
      </c>
      <c r="BN14" s="376" t="s">
        <v>175</v>
      </c>
      <c r="BO14" s="376" t="s">
        <v>175</v>
      </c>
      <c r="BP14" s="561" t="s">
        <v>2373</v>
      </c>
      <c r="BQ14" s="558" t="s">
        <v>2775</v>
      </c>
      <c r="BR14" s="558" t="s">
        <v>2475</v>
      </c>
      <c r="BS14" s="558" t="s">
        <v>2776</v>
      </c>
      <c r="BT14" s="558" t="s">
        <v>2777</v>
      </c>
      <c r="BU14" s="558" t="s">
        <v>2778</v>
      </c>
      <c r="BV14" s="558" t="s">
        <v>2779</v>
      </c>
      <c r="BW14" s="558" t="s">
        <v>2776</v>
      </c>
      <c r="BX14" s="293">
        <f t="shared" si="37"/>
        <v>84</v>
      </c>
    </row>
    <row r="15" spans="1:76" ht="19.5" customHeight="1">
      <c r="A15" s="556" t="s">
        <v>977</v>
      </c>
      <c r="B15" s="641" t="s">
        <v>978</v>
      </c>
      <c r="C15" s="376" t="s">
        <v>224</v>
      </c>
      <c r="D15" s="325">
        <v>110</v>
      </c>
      <c r="E15" s="560">
        <v>93</v>
      </c>
      <c r="F15" s="293">
        <f t="shared" si="0"/>
        <v>40</v>
      </c>
      <c r="G15" s="555" t="s">
        <v>199</v>
      </c>
      <c r="H15" s="554">
        <v>94</v>
      </c>
      <c r="I15" s="293">
        <f t="shared" si="1"/>
        <v>40</v>
      </c>
      <c r="J15" s="554">
        <v>97</v>
      </c>
      <c r="K15" s="293">
        <f t="shared" si="2"/>
        <v>40</v>
      </c>
      <c r="L15" s="554">
        <v>95</v>
      </c>
      <c r="M15" s="293">
        <f t="shared" si="3"/>
        <v>40</v>
      </c>
      <c r="N15" s="554">
        <v>92</v>
      </c>
      <c r="O15" s="293">
        <f t="shared" si="4"/>
        <v>40</v>
      </c>
      <c r="P15" s="554">
        <v>92</v>
      </c>
      <c r="Q15" s="293">
        <f t="shared" si="5"/>
        <v>40</v>
      </c>
      <c r="R15" s="377">
        <f t="shared" si="6"/>
        <v>240</v>
      </c>
      <c r="S15" s="378">
        <f t="shared" si="7"/>
        <v>0</v>
      </c>
      <c r="T15" s="377">
        <f t="shared" si="8"/>
        <v>240</v>
      </c>
      <c r="U15" s="377">
        <f t="shared" si="9"/>
        <v>8</v>
      </c>
      <c r="V15" s="556" t="s">
        <v>200</v>
      </c>
      <c r="W15" s="376" t="s">
        <v>74</v>
      </c>
      <c r="X15" s="376" t="s">
        <v>74</v>
      </c>
      <c r="Y15" s="554">
        <v>24</v>
      </c>
      <c r="Z15" s="293">
        <f t="shared" si="10"/>
        <v>40</v>
      </c>
      <c r="AA15" s="378">
        <f t="shared" si="11"/>
        <v>40</v>
      </c>
      <c r="AB15" s="379">
        <f t="shared" si="12"/>
        <v>1</v>
      </c>
      <c r="AC15" s="380">
        <f t="shared" si="13"/>
        <v>80</v>
      </c>
      <c r="AD15" s="379">
        <f t="shared" si="14"/>
        <v>4</v>
      </c>
      <c r="AE15" s="554" t="s">
        <v>7</v>
      </c>
      <c r="AF15" s="302">
        <f t="shared" si="15"/>
        <v>15</v>
      </c>
      <c r="AG15" s="302">
        <f t="shared" si="16"/>
        <v>3</v>
      </c>
      <c r="AH15" s="554" t="s">
        <v>171</v>
      </c>
      <c r="AI15" s="554" t="s">
        <v>6</v>
      </c>
      <c r="AJ15" s="554" t="s">
        <v>174</v>
      </c>
      <c r="AK15" s="554" t="s">
        <v>6</v>
      </c>
      <c r="AL15" s="302">
        <f t="shared" si="17"/>
        <v>20</v>
      </c>
      <c r="AM15" s="302">
        <f t="shared" si="18"/>
        <v>4</v>
      </c>
      <c r="AN15" s="381">
        <f t="shared" si="19"/>
        <v>19</v>
      </c>
      <c r="AO15" s="381">
        <f t="shared" si="20"/>
        <v>0</v>
      </c>
      <c r="AP15" s="381">
        <f t="shared" si="21"/>
        <v>0</v>
      </c>
      <c r="AQ15" s="381">
        <f t="shared" si="22"/>
        <v>0</v>
      </c>
      <c r="AR15" s="381">
        <f t="shared" si="23"/>
        <v>0</v>
      </c>
      <c r="AS15" s="382">
        <f t="shared" si="24"/>
        <v>19</v>
      </c>
      <c r="AT15" s="554" t="s">
        <v>1567</v>
      </c>
      <c r="AU15" s="376" t="s">
        <v>74</v>
      </c>
      <c r="AV15" s="302">
        <f t="shared" si="25"/>
        <v>0</v>
      </c>
      <c r="AW15" s="302">
        <f t="shared" si="26"/>
        <v>0</v>
      </c>
      <c r="AX15" s="376" t="s">
        <v>13</v>
      </c>
      <c r="AY15" s="383">
        <f t="shared" si="27"/>
        <v>10</v>
      </c>
      <c r="AZ15" s="383">
        <f t="shared" si="28"/>
        <v>8</v>
      </c>
      <c r="BA15" s="384" t="s">
        <v>246</v>
      </c>
      <c r="BB15" s="376">
        <v>8</v>
      </c>
      <c r="BC15" s="383">
        <f t="shared" si="29"/>
        <v>1</v>
      </c>
      <c r="BD15" s="385" t="s">
        <v>268</v>
      </c>
      <c r="BE15" s="376">
        <v>10</v>
      </c>
      <c r="BF15" s="383">
        <f t="shared" si="30"/>
        <v>2</v>
      </c>
      <c r="BG15" s="386">
        <f t="shared" si="31"/>
        <v>11</v>
      </c>
      <c r="BH15" s="386">
        <f t="shared" si="32"/>
        <v>1</v>
      </c>
      <c r="BI15" s="386">
        <f t="shared" si="33"/>
        <v>0</v>
      </c>
      <c r="BJ15" s="386">
        <f t="shared" si="34"/>
        <v>0</v>
      </c>
      <c r="BK15" s="386">
        <f t="shared" si="35"/>
        <v>0</v>
      </c>
      <c r="BL15" s="387">
        <f t="shared" si="36"/>
        <v>18.333333333333332</v>
      </c>
      <c r="BM15" s="557" t="s">
        <v>2537</v>
      </c>
      <c r="BN15" s="562" t="s">
        <v>2780</v>
      </c>
      <c r="BO15" s="376" t="s">
        <v>175</v>
      </c>
      <c r="BP15" s="561" t="s">
        <v>2373</v>
      </c>
      <c r="BQ15" s="558" t="s">
        <v>2781</v>
      </c>
      <c r="BR15" s="558" t="s">
        <v>2782</v>
      </c>
      <c r="BS15" s="558" t="s">
        <v>2783</v>
      </c>
      <c r="BT15" s="558" t="s">
        <v>2784</v>
      </c>
      <c r="BU15" s="558" t="s">
        <v>2785</v>
      </c>
      <c r="BV15" s="558" t="s">
        <v>2786</v>
      </c>
      <c r="BW15" s="558" t="s">
        <v>2783</v>
      </c>
      <c r="BX15" s="293">
        <f t="shared" si="37"/>
        <v>96</v>
      </c>
    </row>
    <row r="16" spans="1:76" ht="19.5" customHeight="1">
      <c r="A16" s="376" t="s">
        <v>979</v>
      </c>
      <c r="B16" s="641" t="s">
        <v>980</v>
      </c>
      <c r="C16" s="376" t="s">
        <v>224</v>
      </c>
      <c r="D16" s="325">
        <v>105.5</v>
      </c>
      <c r="E16" s="560">
        <v>70</v>
      </c>
      <c r="F16" s="293">
        <f t="shared" si="0"/>
        <v>30</v>
      </c>
      <c r="G16" s="555" t="s">
        <v>199</v>
      </c>
      <c r="H16" s="554">
        <v>39</v>
      </c>
      <c r="I16" s="293">
        <f t="shared" si="1"/>
        <v>10</v>
      </c>
      <c r="J16" s="554">
        <v>63</v>
      </c>
      <c r="K16" s="293">
        <f t="shared" si="2"/>
        <v>20</v>
      </c>
      <c r="L16" s="554">
        <v>69</v>
      </c>
      <c r="M16" s="293">
        <f t="shared" si="3"/>
        <v>30</v>
      </c>
      <c r="N16" s="554">
        <v>63</v>
      </c>
      <c r="O16" s="293">
        <f t="shared" si="4"/>
        <v>20</v>
      </c>
      <c r="P16" s="554">
        <v>65</v>
      </c>
      <c r="Q16" s="293">
        <f t="shared" si="5"/>
        <v>30</v>
      </c>
      <c r="R16" s="377">
        <f t="shared" si="6"/>
        <v>140</v>
      </c>
      <c r="S16" s="378">
        <f t="shared" si="7"/>
        <v>0</v>
      </c>
      <c r="T16" s="377">
        <f t="shared" si="8"/>
        <v>140</v>
      </c>
      <c r="U16" s="377">
        <f t="shared" si="9"/>
        <v>6</v>
      </c>
      <c r="V16" s="556" t="s">
        <v>200</v>
      </c>
      <c r="W16" s="376" t="s">
        <v>74</v>
      </c>
      <c r="X16" s="376" t="s">
        <v>74</v>
      </c>
      <c r="Y16" s="554">
        <v>21</v>
      </c>
      <c r="Z16" s="293">
        <f t="shared" si="10"/>
        <v>30</v>
      </c>
      <c r="AA16" s="378">
        <f t="shared" si="11"/>
        <v>30</v>
      </c>
      <c r="AB16" s="379">
        <f t="shared" si="12"/>
        <v>1</v>
      </c>
      <c r="AC16" s="380">
        <f t="shared" si="13"/>
        <v>60</v>
      </c>
      <c r="AD16" s="379">
        <f t="shared" si="14"/>
        <v>3</v>
      </c>
      <c r="AE16" s="554" t="s">
        <v>6</v>
      </c>
      <c r="AF16" s="302">
        <f t="shared" si="15"/>
        <v>20</v>
      </c>
      <c r="AG16" s="302">
        <f t="shared" si="16"/>
        <v>4</v>
      </c>
      <c r="AH16" s="554" t="s">
        <v>321</v>
      </c>
      <c r="AI16" s="554" t="s">
        <v>7</v>
      </c>
      <c r="AJ16" s="554" t="s">
        <v>173</v>
      </c>
      <c r="AK16" s="554" t="s">
        <v>6</v>
      </c>
      <c r="AL16" s="302">
        <f t="shared" si="17"/>
        <v>15</v>
      </c>
      <c r="AM16" s="302">
        <f t="shared" si="18"/>
        <v>3</v>
      </c>
      <c r="AN16" s="381">
        <f t="shared" si="19"/>
        <v>16</v>
      </c>
      <c r="AO16" s="381">
        <f t="shared" si="20"/>
        <v>0</v>
      </c>
      <c r="AP16" s="381">
        <f t="shared" si="21"/>
        <v>0</v>
      </c>
      <c r="AQ16" s="381">
        <f t="shared" si="22"/>
        <v>0</v>
      </c>
      <c r="AR16" s="381">
        <f t="shared" si="23"/>
        <v>0</v>
      </c>
      <c r="AS16" s="382">
        <f t="shared" si="24"/>
        <v>16</v>
      </c>
      <c r="AT16" s="554" t="s">
        <v>1567</v>
      </c>
      <c r="AU16" s="376" t="s">
        <v>74</v>
      </c>
      <c r="AV16" s="302">
        <f t="shared" si="25"/>
        <v>0</v>
      </c>
      <c r="AW16" s="302">
        <f t="shared" si="26"/>
        <v>0</v>
      </c>
      <c r="AX16" s="376" t="s">
        <v>13</v>
      </c>
      <c r="AY16" s="383">
        <f t="shared" si="27"/>
        <v>10</v>
      </c>
      <c r="AZ16" s="383">
        <f t="shared" si="28"/>
        <v>8</v>
      </c>
      <c r="BA16" s="384" t="s">
        <v>246</v>
      </c>
      <c r="BB16" s="376">
        <v>8</v>
      </c>
      <c r="BC16" s="383">
        <f t="shared" si="29"/>
        <v>1</v>
      </c>
      <c r="BD16" s="385" t="s">
        <v>268</v>
      </c>
      <c r="BE16" s="376">
        <v>10</v>
      </c>
      <c r="BF16" s="383">
        <f t="shared" si="30"/>
        <v>2</v>
      </c>
      <c r="BG16" s="386">
        <f t="shared" si="31"/>
        <v>11</v>
      </c>
      <c r="BH16" s="386">
        <f t="shared" si="32"/>
        <v>1</v>
      </c>
      <c r="BI16" s="386">
        <f t="shared" si="33"/>
        <v>0</v>
      </c>
      <c r="BJ16" s="386">
        <f t="shared" si="34"/>
        <v>0</v>
      </c>
      <c r="BK16" s="386">
        <f t="shared" si="35"/>
        <v>0</v>
      </c>
      <c r="BL16" s="387">
        <f t="shared" si="36"/>
        <v>18.333333333333332</v>
      </c>
      <c r="BM16" s="557" t="s">
        <v>2537</v>
      </c>
      <c r="BN16" s="562" t="s">
        <v>3551</v>
      </c>
      <c r="BO16" s="376" t="s">
        <v>175</v>
      </c>
      <c r="BP16" s="561" t="s">
        <v>2373</v>
      </c>
      <c r="BQ16" s="558" t="s">
        <v>2787</v>
      </c>
      <c r="BR16" s="558" t="s">
        <v>2434</v>
      </c>
      <c r="BS16" s="558" t="s">
        <v>2788</v>
      </c>
      <c r="BT16" s="558" t="s">
        <v>2789</v>
      </c>
      <c r="BU16" s="558" t="s">
        <v>2790</v>
      </c>
      <c r="BV16" s="558" t="s">
        <v>2791</v>
      </c>
      <c r="BW16" s="558" t="s">
        <v>2788</v>
      </c>
      <c r="BX16" s="293">
        <f t="shared" si="37"/>
        <v>84</v>
      </c>
    </row>
    <row r="17" spans="1:76" ht="19.5" customHeight="1">
      <c r="A17" s="556" t="s">
        <v>981</v>
      </c>
      <c r="B17" s="641" t="s">
        <v>982</v>
      </c>
      <c r="C17" s="376" t="s">
        <v>224</v>
      </c>
      <c r="D17" s="325">
        <v>110</v>
      </c>
      <c r="E17" s="560">
        <v>42</v>
      </c>
      <c r="F17" s="293">
        <f t="shared" si="0"/>
        <v>20</v>
      </c>
      <c r="G17" s="555" t="s">
        <v>199</v>
      </c>
      <c r="H17" s="554">
        <v>39</v>
      </c>
      <c r="I17" s="293">
        <f t="shared" si="1"/>
        <v>10</v>
      </c>
      <c r="J17" s="554">
        <v>48</v>
      </c>
      <c r="K17" s="293">
        <f t="shared" si="2"/>
        <v>20</v>
      </c>
      <c r="L17" s="554">
        <v>45</v>
      </c>
      <c r="M17" s="293">
        <f t="shared" si="3"/>
        <v>20</v>
      </c>
      <c r="N17" s="554">
        <v>42</v>
      </c>
      <c r="O17" s="293">
        <f t="shared" si="4"/>
        <v>20</v>
      </c>
      <c r="P17" s="554">
        <v>51</v>
      </c>
      <c r="Q17" s="293">
        <f t="shared" si="5"/>
        <v>20</v>
      </c>
      <c r="R17" s="377">
        <f t="shared" si="6"/>
        <v>110</v>
      </c>
      <c r="S17" s="378">
        <f t="shared" si="7"/>
        <v>0</v>
      </c>
      <c r="T17" s="377">
        <f t="shared" si="8"/>
        <v>110</v>
      </c>
      <c r="U17" s="377">
        <f t="shared" si="9"/>
        <v>4</v>
      </c>
      <c r="V17" s="556" t="s">
        <v>200</v>
      </c>
      <c r="W17" s="376" t="s">
        <v>74</v>
      </c>
      <c r="X17" s="376" t="s">
        <v>74</v>
      </c>
      <c r="Y17" s="554">
        <v>19</v>
      </c>
      <c r="Z17" s="293">
        <f t="shared" si="10"/>
        <v>30</v>
      </c>
      <c r="AA17" s="378">
        <f t="shared" si="11"/>
        <v>30</v>
      </c>
      <c r="AB17" s="379">
        <f t="shared" si="12"/>
        <v>1</v>
      </c>
      <c r="AC17" s="380">
        <f t="shared" si="13"/>
        <v>60</v>
      </c>
      <c r="AD17" s="379">
        <f t="shared" si="14"/>
        <v>3</v>
      </c>
      <c r="AE17" s="554" t="s">
        <v>7</v>
      </c>
      <c r="AF17" s="302">
        <f t="shared" si="15"/>
        <v>15</v>
      </c>
      <c r="AG17" s="302">
        <f t="shared" si="16"/>
        <v>3</v>
      </c>
      <c r="AH17" s="554" t="s">
        <v>171</v>
      </c>
      <c r="AI17" s="554" t="s">
        <v>7</v>
      </c>
      <c r="AJ17" s="554" t="s">
        <v>210</v>
      </c>
      <c r="AK17" s="554" t="s">
        <v>7</v>
      </c>
      <c r="AL17" s="302">
        <f t="shared" si="17"/>
        <v>15</v>
      </c>
      <c r="AM17" s="302">
        <f t="shared" si="18"/>
        <v>3</v>
      </c>
      <c r="AN17" s="381">
        <f t="shared" si="19"/>
        <v>13</v>
      </c>
      <c r="AO17" s="381">
        <f t="shared" si="20"/>
        <v>0</v>
      </c>
      <c r="AP17" s="381">
        <f t="shared" si="21"/>
        <v>0</v>
      </c>
      <c r="AQ17" s="381">
        <f t="shared" si="22"/>
        <v>0</v>
      </c>
      <c r="AR17" s="381">
        <f t="shared" si="23"/>
        <v>0</v>
      </c>
      <c r="AS17" s="382">
        <f t="shared" si="24"/>
        <v>13</v>
      </c>
      <c r="AT17" s="554" t="s">
        <v>1567</v>
      </c>
      <c r="AU17" s="376" t="s">
        <v>74</v>
      </c>
      <c r="AV17" s="302">
        <f t="shared" si="25"/>
        <v>0</v>
      </c>
      <c r="AW17" s="302">
        <f t="shared" si="26"/>
        <v>0</v>
      </c>
      <c r="AX17" s="376" t="s">
        <v>13</v>
      </c>
      <c r="AY17" s="383">
        <f t="shared" si="27"/>
        <v>10</v>
      </c>
      <c r="AZ17" s="383">
        <f t="shared" si="28"/>
        <v>8</v>
      </c>
      <c r="BA17" s="384" t="s">
        <v>246</v>
      </c>
      <c r="BB17" s="376">
        <v>8</v>
      </c>
      <c r="BC17" s="383">
        <f t="shared" si="29"/>
        <v>1</v>
      </c>
      <c r="BD17" s="385" t="s">
        <v>268</v>
      </c>
      <c r="BE17" s="376">
        <v>10</v>
      </c>
      <c r="BF17" s="383">
        <f t="shared" si="30"/>
        <v>2</v>
      </c>
      <c r="BG17" s="386">
        <f t="shared" si="31"/>
        <v>11</v>
      </c>
      <c r="BH17" s="386">
        <f t="shared" si="32"/>
        <v>1</v>
      </c>
      <c r="BI17" s="386">
        <f t="shared" si="33"/>
        <v>0</v>
      </c>
      <c r="BJ17" s="386">
        <f t="shared" si="34"/>
        <v>0</v>
      </c>
      <c r="BK17" s="386">
        <f t="shared" si="35"/>
        <v>0</v>
      </c>
      <c r="BL17" s="387">
        <f t="shared" si="36"/>
        <v>18.333333333333332</v>
      </c>
      <c r="BM17" s="557" t="s">
        <v>2537</v>
      </c>
      <c r="BN17" s="376" t="s">
        <v>175</v>
      </c>
      <c r="BO17" s="376" t="s">
        <v>175</v>
      </c>
      <c r="BP17" s="561" t="s">
        <v>2373</v>
      </c>
      <c r="BQ17" s="558" t="s">
        <v>2792</v>
      </c>
      <c r="BR17" s="558" t="s">
        <v>2475</v>
      </c>
      <c r="BS17" s="558" t="s">
        <v>2793</v>
      </c>
      <c r="BT17" s="558" t="s">
        <v>2794</v>
      </c>
      <c r="BU17" s="558" t="s">
        <v>2795</v>
      </c>
      <c r="BV17" s="558" t="s">
        <v>2796</v>
      </c>
      <c r="BW17" s="558" t="s">
        <v>2797</v>
      </c>
      <c r="BX17" s="293">
        <f t="shared" si="37"/>
        <v>76</v>
      </c>
    </row>
    <row r="18" spans="1:76" ht="19.5" customHeight="1">
      <c r="A18" s="376" t="s">
        <v>983</v>
      </c>
      <c r="B18" s="642" t="s">
        <v>984</v>
      </c>
      <c r="C18" s="376" t="s">
        <v>224</v>
      </c>
      <c r="D18" s="325">
        <v>104</v>
      </c>
      <c r="E18" s="560">
        <v>66</v>
      </c>
      <c r="F18" s="293">
        <f t="shared" si="0"/>
        <v>30</v>
      </c>
      <c r="G18" s="555" t="s">
        <v>199</v>
      </c>
      <c r="H18" s="554">
        <v>35</v>
      </c>
      <c r="I18" s="293">
        <f t="shared" si="1"/>
        <v>10</v>
      </c>
      <c r="J18" s="554">
        <v>72</v>
      </c>
      <c r="K18" s="293">
        <f t="shared" si="2"/>
        <v>30</v>
      </c>
      <c r="L18" s="554">
        <v>80</v>
      </c>
      <c r="M18" s="293">
        <f t="shared" si="3"/>
        <v>30</v>
      </c>
      <c r="N18" s="554">
        <v>77</v>
      </c>
      <c r="O18" s="293">
        <f t="shared" si="4"/>
        <v>30</v>
      </c>
      <c r="P18" s="554">
        <v>68</v>
      </c>
      <c r="Q18" s="293">
        <f t="shared" si="5"/>
        <v>30</v>
      </c>
      <c r="R18" s="377">
        <f t="shared" si="6"/>
        <v>160</v>
      </c>
      <c r="S18" s="378">
        <f t="shared" si="7"/>
        <v>0</v>
      </c>
      <c r="T18" s="377">
        <f t="shared" si="8"/>
        <v>160</v>
      </c>
      <c r="U18" s="377">
        <f t="shared" si="9"/>
        <v>6</v>
      </c>
      <c r="V18" s="556" t="s">
        <v>200</v>
      </c>
      <c r="W18" s="376" t="s">
        <v>74</v>
      </c>
      <c r="X18" s="376" t="s">
        <v>74</v>
      </c>
      <c r="Y18" s="554">
        <v>22</v>
      </c>
      <c r="Z18" s="293">
        <f t="shared" si="10"/>
        <v>30</v>
      </c>
      <c r="AA18" s="378">
        <f t="shared" si="11"/>
        <v>30</v>
      </c>
      <c r="AB18" s="379">
        <f t="shared" si="12"/>
        <v>1</v>
      </c>
      <c r="AC18" s="380">
        <f t="shared" si="13"/>
        <v>60</v>
      </c>
      <c r="AD18" s="379">
        <f t="shared" si="14"/>
        <v>3</v>
      </c>
      <c r="AE18" s="554" t="s">
        <v>6</v>
      </c>
      <c r="AF18" s="302">
        <f t="shared" si="15"/>
        <v>20</v>
      </c>
      <c r="AG18" s="302">
        <f t="shared" si="16"/>
        <v>4</v>
      </c>
      <c r="AH18" s="554" t="s">
        <v>171</v>
      </c>
      <c r="AI18" s="554" t="s">
        <v>7</v>
      </c>
      <c r="AJ18" s="554" t="s">
        <v>210</v>
      </c>
      <c r="AK18" s="554" t="s">
        <v>8</v>
      </c>
      <c r="AL18" s="302">
        <f t="shared" si="17"/>
        <v>15</v>
      </c>
      <c r="AM18" s="302">
        <f t="shared" si="18"/>
        <v>3</v>
      </c>
      <c r="AN18" s="381">
        <f t="shared" si="19"/>
        <v>16</v>
      </c>
      <c r="AO18" s="381">
        <f t="shared" si="20"/>
        <v>0</v>
      </c>
      <c r="AP18" s="381">
        <f t="shared" si="21"/>
        <v>0</v>
      </c>
      <c r="AQ18" s="381">
        <f t="shared" si="22"/>
        <v>0</v>
      </c>
      <c r="AR18" s="381">
        <f t="shared" si="23"/>
        <v>0</v>
      </c>
      <c r="AS18" s="382">
        <f t="shared" si="24"/>
        <v>16</v>
      </c>
      <c r="AT18" s="554" t="s">
        <v>1567</v>
      </c>
      <c r="AU18" s="376" t="s">
        <v>74</v>
      </c>
      <c r="AV18" s="302">
        <f t="shared" si="25"/>
        <v>0</v>
      </c>
      <c r="AW18" s="302">
        <f t="shared" si="26"/>
        <v>0</v>
      </c>
      <c r="AX18" s="376" t="s">
        <v>13</v>
      </c>
      <c r="AY18" s="383">
        <f t="shared" si="27"/>
        <v>10</v>
      </c>
      <c r="AZ18" s="383">
        <f t="shared" si="28"/>
        <v>8</v>
      </c>
      <c r="BA18" s="384" t="s">
        <v>246</v>
      </c>
      <c r="BB18" s="376">
        <v>8</v>
      </c>
      <c r="BC18" s="383">
        <f t="shared" si="29"/>
        <v>1</v>
      </c>
      <c r="BD18" s="385" t="s">
        <v>268</v>
      </c>
      <c r="BE18" s="376">
        <v>10</v>
      </c>
      <c r="BF18" s="383">
        <f t="shared" si="30"/>
        <v>2</v>
      </c>
      <c r="BG18" s="386">
        <f t="shared" si="31"/>
        <v>11</v>
      </c>
      <c r="BH18" s="386">
        <f t="shared" si="32"/>
        <v>1</v>
      </c>
      <c r="BI18" s="386">
        <f t="shared" si="33"/>
        <v>0</v>
      </c>
      <c r="BJ18" s="386">
        <f t="shared" si="34"/>
        <v>0</v>
      </c>
      <c r="BK18" s="386">
        <f t="shared" si="35"/>
        <v>0</v>
      </c>
      <c r="BL18" s="387">
        <f t="shared" si="36"/>
        <v>18.333333333333332</v>
      </c>
      <c r="BM18" s="557" t="s">
        <v>2537</v>
      </c>
      <c r="BN18" s="562" t="s">
        <v>2798</v>
      </c>
      <c r="BO18" s="376" t="s">
        <v>175</v>
      </c>
      <c r="BP18" s="561" t="s">
        <v>2373</v>
      </c>
      <c r="BQ18" s="558" t="s">
        <v>2799</v>
      </c>
      <c r="BR18" s="558" t="s">
        <v>2800</v>
      </c>
      <c r="BS18" s="558" t="s">
        <v>2801</v>
      </c>
      <c r="BT18" s="558" t="s">
        <v>2802</v>
      </c>
      <c r="BU18" s="558" t="s">
        <v>2803</v>
      </c>
      <c r="BV18" s="558" t="s">
        <v>2804</v>
      </c>
      <c r="BW18" s="558" t="s">
        <v>2805</v>
      </c>
      <c r="BX18" s="293">
        <f t="shared" si="37"/>
        <v>88</v>
      </c>
    </row>
    <row r="19" spans="1:76" ht="19.5" customHeight="1">
      <c r="A19" s="556" t="s">
        <v>985</v>
      </c>
      <c r="B19" s="641" t="s">
        <v>986</v>
      </c>
      <c r="C19" s="376" t="s">
        <v>224</v>
      </c>
      <c r="D19" s="325">
        <v>99.5</v>
      </c>
      <c r="E19" s="560">
        <v>67</v>
      </c>
      <c r="F19" s="293">
        <f t="shared" si="0"/>
        <v>30</v>
      </c>
      <c r="G19" s="555" t="s">
        <v>199</v>
      </c>
      <c r="H19" s="554">
        <v>40</v>
      </c>
      <c r="I19" s="293">
        <f t="shared" si="1"/>
        <v>10</v>
      </c>
      <c r="J19" s="554">
        <v>49</v>
      </c>
      <c r="K19" s="293">
        <f t="shared" si="2"/>
        <v>20</v>
      </c>
      <c r="L19" s="554">
        <v>69</v>
      </c>
      <c r="M19" s="293">
        <f t="shared" si="3"/>
        <v>30</v>
      </c>
      <c r="N19" s="554">
        <v>58</v>
      </c>
      <c r="O19" s="293">
        <f t="shared" si="4"/>
        <v>20</v>
      </c>
      <c r="P19" s="554">
        <v>58</v>
      </c>
      <c r="Q19" s="293">
        <f t="shared" si="5"/>
        <v>20</v>
      </c>
      <c r="R19" s="377">
        <f t="shared" si="6"/>
        <v>130</v>
      </c>
      <c r="S19" s="378">
        <f t="shared" si="7"/>
        <v>0</v>
      </c>
      <c r="T19" s="377">
        <f t="shared" si="8"/>
        <v>130</v>
      </c>
      <c r="U19" s="377">
        <f t="shared" si="9"/>
        <v>4</v>
      </c>
      <c r="V19" s="556" t="s">
        <v>200</v>
      </c>
      <c r="W19" s="376" t="s">
        <v>74</v>
      </c>
      <c r="X19" s="376" t="s">
        <v>74</v>
      </c>
      <c r="Y19" s="554">
        <v>14</v>
      </c>
      <c r="Z19" s="293">
        <f t="shared" si="10"/>
        <v>20</v>
      </c>
      <c r="AA19" s="378">
        <f t="shared" si="11"/>
        <v>20</v>
      </c>
      <c r="AB19" s="379">
        <f t="shared" si="12"/>
        <v>1</v>
      </c>
      <c r="AC19" s="380">
        <f t="shared" si="13"/>
        <v>40</v>
      </c>
      <c r="AD19" s="379">
        <f t="shared" si="14"/>
        <v>3</v>
      </c>
      <c r="AE19" s="554" t="s">
        <v>6</v>
      </c>
      <c r="AF19" s="302">
        <f t="shared" si="15"/>
        <v>20</v>
      </c>
      <c r="AG19" s="302">
        <f t="shared" si="16"/>
        <v>4</v>
      </c>
      <c r="AH19" s="554" t="s">
        <v>321</v>
      </c>
      <c r="AI19" s="554" t="s">
        <v>7</v>
      </c>
      <c r="AJ19" s="554" t="s">
        <v>173</v>
      </c>
      <c r="AK19" s="554" t="s">
        <v>6</v>
      </c>
      <c r="AL19" s="302">
        <f t="shared" si="17"/>
        <v>15</v>
      </c>
      <c r="AM19" s="302">
        <f t="shared" si="18"/>
        <v>3</v>
      </c>
      <c r="AN19" s="381">
        <f t="shared" si="19"/>
        <v>14</v>
      </c>
      <c r="AO19" s="381">
        <f t="shared" si="20"/>
        <v>0</v>
      </c>
      <c r="AP19" s="381">
        <f t="shared" si="21"/>
        <v>0</v>
      </c>
      <c r="AQ19" s="381">
        <f t="shared" si="22"/>
        <v>0</v>
      </c>
      <c r="AR19" s="381">
        <f t="shared" si="23"/>
        <v>0</v>
      </c>
      <c r="AS19" s="382">
        <f t="shared" si="24"/>
        <v>14</v>
      </c>
      <c r="AT19" s="554" t="s">
        <v>1567</v>
      </c>
      <c r="AU19" s="376" t="s">
        <v>74</v>
      </c>
      <c r="AV19" s="302">
        <f t="shared" si="25"/>
        <v>0</v>
      </c>
      <c r="AW19" s="302">
        <f t="shared" si="26"/>
        <v>0</v>
      </c>
      <c r="AX19" s="376" t="s">
        <v>13</v>
      </c>
      <c r="AY19" s="383">
        <f t="shared" si="27"/>
        <v>10</v>
      </c>
      <c r="AZ19" s="383">
        <f t="shared" si="28"/>
        <v>8</v>
      </c>
      <c r="BA19" s="384" t="s">
        <v>246</v>
      </c>
      <c r="BB19" s="376">
        <v>8</v>
      </c>
      <c r="BC19" s="383">
        <f t="shared" si="29"/>
        <v>1</v>
      </c>
      <c r="BD19" s="385" t="s">
        <v>268</v>
      </c>
      <c r="BE19" s="376">
        <v>10</v>
      </c>
      <c r="BF19" s="383">
        <f t="shared" si="30"/>
        <v>2</v>
      </c>
      <c r="BG19" s="386">
        <f t="shared" si="31"/>
        <v>11</v>
      </c>
      <c r="BH19" s="386">
        <f t="shared" si="32"/>
        <v>1</v>
      </c>
      <c r="BI19" s="386">
        <f t="shared" si="33"/>
        <v>0</v>
      </c>
      <c r="BJ19" s="386">
        <f t="shared" si="34"/>
        <v>0</v>
      </c>
      <c r="BK19" s="386">
        <f t="shared" si="35"/>
        <v>0</v>
      </c>
      <c r="BL19" s="387">
        <f t="shared" si="36"/>
        <v>18.333333333333332</v>
      </c>
      <c r="BM19" s="557" t="s">
        <v>2537</v>
      </c>
      <c r="BN19" s="563" t="s">
        <v>2806</v>
      </c>
      <c r="BO19" s="376" t="s">
        <v>175</v>
      </c>
      <c r="BP19" s="561" t="s">
        <v>2440</v>
      </c>
      <c r="BQ19" s="558" t="s">
        <v>2807</v>
      </c>
      <c r="BR19" s="558" t="s">
        <v>2469</v>
      </c>
      <c r="BS19" s="558" t="s">
        <v>2808</v>
      </c>
      <c r="BT19" s="558" t="s">
        <v>2809</v>
      </c>
      <c r="BU19" s="558" t="s">
        <v>2810</v>
      </c>
      <c r="BV19" s="558" t="s">
        <v>2811</v>
      </c>
      <c r="BW19" s="558" t="s">
        <v>2808</v>
      </c>
      <c r="BX19" s="293">
        <f t="shared" si="37"/>
        <v>56.000000000000007</v>
      </c>
    </row>
    <row r="20" spans="1:76" ht="19.5" customHeight="1">
      <c r="A20" s="376" t="s">
        <v>987</v>
      </c>
      <c r="B20" s="641" t="s">
        <v>988</v>
      </c>
      <c r="C20" s="376" t="s">
        <v>224</v>
      </c>
      <c r="D20" s="325">
        <v>94.5</v>
      </c>
      <c r="E20" s="560">
        <v>39</v>
      </c>
      <c r="F20" s="293">
        <f t="shared" si="0"/>
        <v>10</v>
      </c>
      <c r="G20" s="555" t="s">
        <v>199</v>
      </c>
      <c r="H20" s="554">
        <v>59</v>
      </c>
      <c r="I20" s="293">
        <f t="shared" si="1"/>
        <v>20</v>
      </c>
      <c r="J20" s="554">
        <v>66</v>
      </c>
      <c r="K20" s="293">
        <f t="shared" si="2"/>
        <v>30</v>
      </c>
      <c r="L20" s="554">
        <v>50</v>
      </c>
      <c r="M20" s="293">
        <f t="shared" si="3"/>
        <v>20</v>
      </c>
      <c r="N20" s="554">
        <v>68</v>
      </c>
      <c r="O20" s="293">
        <f t="shared" si="4"/>
        <v>30</v>
      </c>
      <c r="P20" s="554">
        <v>54</v>
      </c>
      <c r="Q20" s="293">
        <f t="shared" si="5"/>
        <v>20</v>
      </c>
      <c r="R20" s="377">
        <f t="shared" si="6"/>
        <v>130</v>
      </c>
      <c r="S20" s="378">
        <f t="shared" si="7"/>
        <v>0</v>
      </c>
      <c r="T20" s="377">
        <f t="shared" si="8"/>
        <v>130</v>
      </c>
      <c r="U20" s="377">
        <f t="shared" si="9"/>
        <v>4</v>
      </c>
      <c r="V20" s="556" t="s">
        <v>200</v>
      </c>
      <c r="W20" s="376" t="s">
        <v>74</v>
      </c>
      <c r="X20" s="376" t="s">
        <v>74</v>
      </c>
      <c r="Y20" s="554">
        <v>21</v>
      </c>
      <c r="Z20" s="293">
        <f t="shared" si="10"/>
        <v>30</v>
      </c>
      <c r="AA20" s="378">
        <f t="shared" si="11"/>
        <v>30</v>
      </c>
      <c r="AB20" s="379">
        <f t="shared" si="12"/>
        <v>1</v>
      </c>
      <c r="AC20" s="380">
        <f t="shared" si="13"/>
        <v>60</v>
      </c>
      <c r="AD20" s="379">
        <f t="shared" si="14"/>
        <v>3</v>
      </c>
      <c r="AE20" s="554" t="s">
        <v>7</v>
      </c>
      <c r="AF20" s="302">
        <f t="shared" si="15"/>
        <v>15</v>
      </c>
      <c r="AG20" s="302">
        <f t="shared" si="16"/>
        <v>3</v>
      </c>
      <c r="AH20" s="554" t="s">
        <v>169</v>
      </c>
      <c r="AI20" s="554" t="s">
        <v>7</v>
      </c>
      <c r="AJ20" s="554" t="s">
        <v>173</v>
      </c>
      <c r="AK20" s="554" t="s">
        <v>7</v>
      </c>
      <c r="AL20" s="302">
        <f t="shared" si="17"/>
        <v>15</v>
      </c>
      <c r="AM20" s="302">
        <f t="shared" si="18"/>
        <v>3</v>
      </c>
      <c r="AN20" s="381">
        <f t="shared" si="19"/>
        <v>13</v>
      </c>
      <c r="AO20" s="381">
        <f t="shared" si="20"/>
        <v>0</v>
      </c>
      <c r="AP20" s="381">
        <f t="shared" si="21"/>
        <v>0</v>
      </c>
      <c r="AQ20" s="381">
        <f t="shared" si="22"/>
        <v>0</v>
      </c>
      <c r="AR20" s="381">
        <f t="shared" si="23"/>
        <v>0</v>
      </c>
      <c r="AS20" s="382">
        <f t="shared" si="24"/>
        <v>13</v>
      </c>
      <c r="AT20" s="554" t="s">
        <v>1567</v>
      </c>
      <c r="AU20" s="376" t="s">
        <v>74</v>
      </c>
      <c r="AV20" s="302">
        <f t="shared" si="25"/>
        <v>0</v>
      </c>
      <c r="AW20" s="302">
        <f t="shared" si="26"/>
        <v>0</v>
      </c>
      <c r="AX20" s="376" t="s">
        <v>13</v>
      </c>
      <c r="AY20" s="383">
        <f t="shared" si="27"/>
        <v>10</v>
      </c>
      <c r="AZ20" s="383">
        <f t="shared" si="28"/>
        <v>8</v>
      </c>
      <c r="BA20" s="384" t="s">
        <v>246</v>
      </c>
      <c r="BB20" s="376">
        <v>8</v>
      </c>
      <c r="BC20" s="383">
        <f t="shared" si="29"/>
        <v>1</v>
      </c>
      <c r="BD20" s="385" t="s">
        <v>268</v>
      </c>
      <c r="BE20" s="376">
        <v>10</v>
      </c>
      <c r="BF20" s="383">
        <f t="shared" si="30"/>
        <v>2</v>
      </c>
      <c r="BG20" s="386">
        <f t="shared" si="31"/>
        <v>11</v>
      </c>
      <c r="BH20" s="386">
        <f t="shared" si="32"/>
        <v>1</v>
      </c>
      <c r="BI20" s="386">
        <f t="shared" si="33"/>
        <v>0</v>
      </c>
      <c r="BJ20" s="386">
        <f t="shared" si="34"/>
        <v>0</v>
      </c>
      <c r="BK20" s="386">
        <f t="shared" si="35"/>
        <v>0</v>
      </c>
      <c r="BL20" s="387">
        <f t="shared" si="36"/>
        <v>18.333333333333332</v>
      </c>
      <c r="BM20" s="557" t="s">
        <v>2537</v>
      </c>
      <c r="BN20" s="376" t="s">
        <v>175</v>
      </c>
      <c r="BO20" s="376" t="s">
        <v>175</v>
      </c>
      <c r="BP20" s="561" t="s">
        <v>2366</v>
      </c>
      <c r="BQ20" s="558" t="s">
        <v>2812</v>
      </c>
      <c r="BR20" s="558" t="s">
        <v>2813</v>
      </c>
      <c r="BS20" s="558" t="s">
        <v>2814</v>
      </c>
      <c r="BT20" s="558" t="s">
        <v>2815</v>
      </c>
      <c r="BU20" s="558" t="s">
        <v>2816</v>
      </c>
      <c r="BV20" s="558" t="s">
        <v>2817</v>
      </c>
      <c r="BW20" s="558" t="s">
        <v>2818</v>
      </c>
      <c r="BX20" s="293">
        <f t="shared" si="37"/>
        <v>84</v>
      </c>
    </row>
    <row r="21" spans="1:76" ht="19.5" customHeight="1">
      <c r="A21" s="556" t="s">
        <v>989</v>
      </c>
      <c r="B21" s="642" t="s">
        <v>990</v>
      </c>
      <c r="C21" s="376" t="s">
        <v>224</v>
      </c>
      <c r="D21" s="325">
        <v>101</v>
      </c>
      <c r="E21" s="560">
        <v>48</v>
      </c>
      <c r="F21" s="293">
        <f t="shared" si="0"/>
        <v>20</v>
      </c>
      <c r="G21" s="555" t="s">
        <v>199</v>
      </c>
      <c r="H21" s="554">
        <v>42</v>
      </c>
      <c r="I21" s="293">
        <f t="shared" si="1"/>
        <v>20</v>
      </c>
      <c r="J21" s="554">
        <v>59</v>
      </c>
      <c r="K21" s="293">
        <f t="shared" si="2"/>
        <v>20</v>
      </c>
      <c r="L21" s="554">
        <v>58</v>
      </c>
      <c r="M21" s="293">
        <f t="shared" si="3"/>
        <v>20</v>
      </c>
      <c r="N21" s="554">
        <v>73</v>
      </c>
      <c r="O21" s="293">
        <f t="shared" si="4"/>
        <v>30</v>
      </c>
      <c r="P21" s="554">
        <v>74</v>
      </c>
      <c r="Q21" s="293">
        <f t="shared" si="5"/>
        <v>30</v>
      </c>
      <c r="R21" s="377">
        <f t="shared" si="6"/>
        <v>140</v>
      </c>
      <c r="S21" s="378">
        <f t="shared" si="7"/>
        <v>0</v>
      </c>
      <c r="T21" s="377">
        <f t="shared" si="8"/>
        <v>140</v>
      </c>
      <c r="U21" s="377">
        <f t="shared" si="9"/>
        <v>6</v>
      </c>
      <c r="V21" s="556" t="s">
        <v>200</v>
      </c>
      <c r="W21" s="376" t="s">
        <v>74</v>
      </c>
      <c r="X21" s="376" t="s">
        <v>74</v>
      </c>
      <c r="Y21" s="554">
        <v>19</v>
      </c>
      <c r="Z21" s="293">
        <f t="shared" si="10"/>
        <v>30</v>
      </c>
      <c r="AA21" s="378">
        <f t="shared" si="11"/>
        <v>30</v>
      </c>
      <c r="AB21" s="379">
        <f t="shared" si="12"/>
        <v>1</v>
      </c>
      <c r="AC21" s="380">
        <f t="shared" si="13"/>
        <v>60</v>
      </c>
      <c r="AD21" s="379">
        <f t="shared" si="14"/>
        <v>3</v>
      </c>
      <c r="AE21" s="554" t="s">
        <v>6</v>
      </c>
      <c r="AF21" s="302">
        <f t="shared" si="15"/>
        <v>20</v>
      </c>
      <c r="AG21" s="302">
        <f t="shared" si="16"/>
        <v>4</v>
      </c>
      <c r="AH21" s="554" t="s">
        <v>321</v>
      </c>
      <c r="AI21" s="554" t="s">
        <v>6</v>
      </c>
      <c r="AJ21" s="554" t="s">
        <v>173</v>
      </c>
      <c r="AK21" s="554" t="s">
        <v>6</v>
      </c>
      <c r="AL21" s="302">
        <f t="shared" si="17"/>
        <v>20</v>
      </c>
      <c r="AM21" s="302">
        <f t="shared" si="18"/>
        <v>4</v>
      </c>
      <c r="AN21" s="381">
        <f t="shared" si="19"/>
        <v>17</v>
      </c>
      <c r="AO21" s="381">
        <f t="shared" si="20"/>
        <v>0</v>
      </c>
      <c r="AP21" s="381">
        <f t="shared" si="21"/>
        <v>0</v>
      </c>
      <c r="AQ21" s="381">
        <f t="shared" si="22"/>
        <v>0</v>
      </c>
      <c r="AR21" s="381">
        <f t="shared" si="23"/>
        <v>0</v>
      </c>
      <c r="AS21" s="382">
        <f t="shared" si="24"/>
        <v>17</v>
      </c>
      <c r="AT21" s="554" t="s">
        <v>1567</v>
      </c>
      <c r="AU21" s="376" t="s">
        <v>74</v>
      </c>
      <c r="AV21" s="302">
        <f t="shared" si="25"/>
        <v>0</v>
      </c>
      <c r="AW21" s="302">
        <f t="shared" si="26"/>
        <v>0</v>
      </c>
      <c r="AX21" s="376" t="s">
        <v>13</v>
      </c>
      <c r="AY21" s="383">
        <f t="shared" si="27"/>
        <v>10</v>
      </c>
      <c r="AZ21" s="383">
        <f t="shared" si="28"/>
        <v>8</v>
      </c>
      <c r="BA21" s="384" t="s">
        <v>246</v>
      </c>
      <c r="BB21" s="376">
        <v>9</v>
      </c>
      <c r="BC21" s="383">
        <f t="shared" si="29"/>
        <v>2</v>
      </c>
      <c r="BD21" s="385" t="s">
        <v>268</v>
      </c>
      <c r="BE21" s="376">
        <v>10</v>
      </c>
      <c r="BF21" s="383">
        <f t="shared" si="30"/>
        <v>2</v>
      </c>
      <c r="BG21" s="386">
        <f t="shared" si="31"/>
        <v>12</v>
      </c>
      <c r="BH21" s="386">
        <f t="shared" si="32"/>
        <v>1</v>
      </c>
      <c r="BI21" s="386">
        <f t="shared" si="33"/>
        <v>0</v>
      </c>
      <c r="BJ21" s="386">
        <f t="shared" si="34"/>
        <v>0</v>
      </c>
      <c r="BK21" s="386">
        <f t="shared" si="35"/>
        <v>0</v>
      </c>
      <c r="BL21" s="387">
        <f t="shared" si="36"/>
        <v>20</v>
      </c>
      <c r="BM21" s="557" t="s">
        <v>2626</v>
      </c>
      <c r="BN21" s="564" t="s">
        <v>3552</v>
      </c>
      <c r="BO21" s="376" t="s">
        <v>175</v>
      </c>
      <c r="BP21" s="561" t="s">
        <v>2373</v>
      </c>
      <c r="BQ21" s="558" t="s">
        <v>2819</v>
      </c>
      <c r="BR21" s="558" t="s">
        <v>2820</v>
      </c>
      <c r="BS21" s="558" t="s">
        <v>2821</v>
      </c>
      <c r="BT21" s="558" t="s">
        <v>2822</v>
      </c>
      <c r="BU21" s="558" t="s">
        <v>2823</v>
      </c>
      <c r="BV21" s="558" t="s">
        <v>2824</v>
      </c>
      <c r="BW21" s="558" t="s">
        <v>3553</v>
      </c>
      <c r="BX21" s="293">
        <f t="shared" si="37"/>
        <v>76</v>
      </c>
    </row>
    <row r="22" spans="1:76" ht="19.5" customHeight="1">
      <c r="A22" s="376" t="s">
        <v>991</v>
      </c>
      <c r="B22" s="641" t="s">
        <v>992</v>
      </c>
      <c r="C22" s="376" t="s">
        <v>224</v>
      </c>
      <c r="D22" s="325">
        <v>95.5</v>
      </c>
      <c r="E22" s="560">
        <v>67</v>
      </c>
      <c r="F22" s="293">
        <f t="shared" si="0"/>
        <v>30</v>
      </c>
      <c r="G22" s="555" t="s">
        <v>199</v>
      </c>
      <c r="H22" s="554">
        <v>46</v>
      </c>
      <c r="I22" s="293">
        <f t="shared" si="1"/>
        <v>20</v>
      </c>
      <c r="J22" s="554">
        <v>60</v>
      </c>
      <c r="K22" s="293">
        <f t="shared" si="2"/>
        <v>20</v>
      </c>
      <c r="L22" s="554">
        <v>73</v>
      </c>
      <c r="M22" s="293">
        <f t="shared" si="3"/>
        <v>30</v>
      </c>
      <c r="N22" s="554">
        <v>65</v>
      </c>
      <c r="O22" s="293">
        <f t="shared" si="4"/>
        <v>30</v>
      </c>
      <c r="P22" s="554">
        <v>83</v>
      </c>
      <c r="Q22" s="293">
        <f t="shared" si="5"/>
        <v>30</v>
      </c>
      <c r="R22" s="377">
        <f t="shared" si="6"/>
        <v>160</v>
      </c>
      <c r="S22" s="378">
        <f t="shared" si="7"/>
        <v>0</v>
      </c>
      <c r="T22" s="377">
        <f t="shared" si="8"/>
        <v>160</v>
      </c>
      <c r="U22" s="377">
        <f t="shared" si="9"/>
        <v>6</v>
      </c>
      <c r="V22" s="556" t="s">
        <v>200</v>
      </c>
      <c r="W22" s="376" t="s">
        <v>74</v>
      </c>
      <c r="X22" s="376" t="s">
        <v>74</v>
      </c>
      <c r="Y22" s="554">
        <v>10</v>
      </c>
      <c r="Z22" s="293">
        <f t="shared" si="10"/>
        <v>10</v>
      </c>
      <c r="AA22" s="378">
        <f t="shared" si="11"/>
        <v>10</v>
      </c>
      <c r="AB22" s="379">
        <f t="shared" si="12"/>
        <v>1</v>
      </c>
      <c r="AC22" s="380">
        <f t="shared" si="13"/>
        <v>20</v>
      </c>
      <c r="AD22" s="379">
        <f t="shared" si="14"/>
        <v>2</v>
      </c>
      <c r="AE22" s="554" t="s">
        <v>7</v>
      </c>
      <c r="AF22" s="302">
        <f t="shared" si="15"/>
        <v>15</v>
      </c>
      <c r="AG22" s="302">
        <f t="shared" si="16"/>
        <v>3</v>
      </c>
      <c r="AH22" s="554" t="s">
        <v>171</v>
      </c>
      <c r="AI22" s="554" t="s">
        <v>7</v>
      </c>
      <c r="AJ22" s="554" t="s">
        <v>173</v>
      </c>
      <c r="AK22" s="554" t="s">
        <v>7</v>
      </c>
      <c r="AL22" s="302">
        <f t="shared" si="17"/>
        <v>15</v>
      </c>
      <c r="AM22" s="302">
        <f t="shared" si="18"/>
        <v>3</v>
      </c>
      <c r="AN22" s="381">
        <f t="shared" si="19"/>
        <v>14</v>
      </c>
      <c r="AO22" s="381">
        <f t="shared" si="20"/>
        <v>0</v>
      </c>
      <c r="AP22" s="381">
        <f t="shared" si="21"/>
        <v>0</v>
      </c>
      <c r="AQ22" s="381">
        <f t="shared" si="22"/>
        <v>0</v>
      </c>
      <c r="AR22" s="381">
        <f t="shared" si="23"/>
        <v>0</v>
      </c>
      <c r="AS22" s="382">
        <f t="shared" si="24"/>
        <v>14</v>
      </c>
      <c r="AT22" s="554" t="s">
        <v>1567</v>
      </c>
      <c r="AU22" s="376" t="s">
        <v>74</v>
      </c>
      <c r="AV22" s="302">
        <f t="shared" si="25"/>
        <v>0</v>
      </c>
      <c r="AW22" s="302">
        <f t="shared" si="26"/>
        <v>0</v>
      </c>
      <c r="AX22" s="376" t="s">
        <v>13</v>
      </c>
      <c r="AY22" s="383">
        <f t="shared" si="27"/>
        <v>10</v>
      </c>
      <c r="AZ22" s="383">
        <f t="shared" si="28"/>
        <v>8</v>
      </c>
      <c r="BA22" s="384" t="s">
        <v>246</v>
      </c>
      <c r="BB22" s="376">
        <v>8</v>
      </c>
      <c r="BC22" s="383">
        <f t="shared" si="29"/>
        <v>1</v>
      </c>
      <c r="BD22" s="385" t="s">
        <v>268</v>
      </c>
      <c r="BE22" s="376">
        <v>10</v>
      </c>
      <c r="BF22" s="383">
        <f t="shared" si="30"/>
        <v>2</v>
      </c>
      <c r="BG22" s="386">
        <f t="shared" si="31"/>
        <v>11</v>
      </c>
      <c r="BH22" s="386">
        <f t="shared" si="32"/>
        <v>1</v>
      </c>
      <c r="BI22" s="386">
        <f t="shared" si="33"/>
        <v>0</v>
      </c>
      <c r="BJ22" s="386">
        <f t="shared" si="34"/>
        <v>0</v>
      </c>
      <c r="BK22" s="386">
        <f t="shared" si="35"/>
        <v>0</v>
      </c>
      <c r="BL22" s="387">
        <f t="shared" si="36"/>
        <v>18.333333333333332</v>
      </c>
      <c r="BM22" s="557" t="s">
        <v>2537</v>
      </c>
      <c r="BN22" s="376" t="s">
        <v>175</v>
      </c>
      <c r="BO22" s="376" t="s">
        <v>175</v>
      </c>
      <c r="BP22" s="561" t="s">
        <v>2373</v>
      </c>
      <c r="BQ22" s="558" t="s">
        <v>2825</v>
      </c>
      <c r="BR22" s="558" t="s">
        <v>2826</v>
      </c>
      <c r="BS22" s="558" t="s">
        <v>2827</v>
      </c>
      <c r="BT22" s="558" t="s">
        <v>2828</v>
      </c>
      <c r="BU22" s="558" t="s">
        <v>2829</v>
      </c>
      <c r="BV22" s="558" t="s">
        <v>2830</v>
      </c>
      <c r="BW22" s="558" t="s">
        <v>2831</v>
      </c>
      <c r="BX22" s="293">
        <f t="shared" si="37"/>
        <v>40</v>
      </c>
    </row>
    <row r="23" spans="1:76" ht="19.5" customHeight="1">
      <c r="A23" s="556" t="s">
        <v>993</v>
      </c>
      <c r="B23" s="641" t="s">
        <v>994</v>
      </c>
      <c r="C23" s="376" t="s">
        <v>224</v>
      </c>
      <c r="D23" s="325">
        <v>97</v>
      </c>
      <c r="E23" s="560">
        <v>34</v>
      </c>
      <c r="F23" s="293">
        <f t="shared" si="0"/>
        <v>10</v>
      </c>
      <c r="G23" s="555" t="s">
        <v>199</v>
      </c>
      <c r="H23" s="554">
        <v>40</v>
      </c>
      <c r="I23" s="293">
        <f t="shared" si="1"/>
        <v>10</v>
      </c>
      <c r="J23" s="554">
        <v>48</v>
      </c>
      <c r="K23" s="293">
        <f t="shared" si="2"/>
        <v>20</v>
      </c>
      <c r="L23" s="554">
        <v>42</v>
      </c>
      <c r="M23" s="293">
        <f t="shared" si="3"/>
        <v>20</v>
      </c>
      <c r="N23" s="554">
        <v>41</v>
      </c>
      <c r="O23" s="293">
        <f t="shared" si="4"/>
        <v>20</v>
      </c>
      <c r="P23" s="554">
        <v>42</v>
      </c>
      <c r="Q23" s="293">
        <f t="shared" si="5"/>
        <v>20</v>
      </c>
      <c r="R23" s="377">
        <f t="shared" si="6"/>
        <v>100</v>
      </c>
      <c r="S23" s="378">
        <f t="shared" si="7"/>
        <v>0</v>
      </c>
      <c r="T23" s="377">
        <f t="shared" si="8"/>
        <v>100</v>
      </c>
      <c r="U23" s="377">
        <f t="shared" si="9"/>
        <v>4</v>
      </c>
      <c r="V23" s="556" t="s">
        <v>200</v>
      </c>
      <c r="W23" s="376" t="s">
        <v>74</v>
      </c>
      <c r="X23" s="376" t="s">
        <v>74</v>
      </c>
      <c r="Y23" s="554">
        <v>19</v>
      </c>
      <c r="Z23" s="293">
        <f t="shared" si="10"/>
        <v>30</v>
      </c>
      <c r="AA23" s="378">
        <f t="shared" si="11"/>
        <v>30</v>
      </c>
      <c r="AB23" s="379">
        <f t="shared" si="12"/>
        <v>1</v>
      </c>
      <c r="AC23" s="380">
        <f t="shared" si="13"/>
        <v>60</v>
      </c>
      <c r="AD23" s="379">
        <f t="shared" si="14"/>
        <v>3</v>
      </c>
      <c r="AE23" s="554" t="s">
        <v>7</v>
      </c>
      <c r="AF23" s="302">
        <f t="shared" si="15"/>
        <v>15</v>
      </c>
      <c r="AG23" s="302">
        <f t="shared" si="16"/>
        <v>3</v>
      </c>
      <c r="AH23" s="554" t="s">
        <v>170</v>
      </c>
      <c r="AI23" s="554" t="s">
        <v>6</v>
      </c>
      <c r="AJ23" s="554" t="s">
        <v>174</v>
      </c>
      <c r="AK23" s="554" t="s">
        <v>8</v>
      </c>
      <c r="AL23" s="302">
        <f t="shared" si="17"/>
        <v>15</v>
      </c>
      <c r="AM23" s="302">
        <f t="shared" si="18"/>
        <v>3</v>
      </c>
      <c r="AN23" s="381">
        <f t="shared" si="19"/>
        <v>13</v>
      </c>
      <c r="AO23" s="381">
        <f t="shared" si="20"/>
        <v>0</v>
      </c>
      <c r="AP23" s="381">
        <f t="shared" si="21"/>
        <v>0</v>
      </c>
      <c r="AQ23" s="381">
        <f t="shared" si="22"/>
        <v>0</v>
      </c>
      <c r="AR23" s="381">
        <f t="shared" si="23"/>
        <v>0</v>
      </c>
      <c r="AS23" s="382">
        <f t="shared" si="24"/>
        <v>13</v>
      </c>
      <c r="AT23" s="554" t="s">
        <v>1567</v>
      </c>
      <c r="AU23" s="376" t="s">
        <v>74</v>
      </c>
      <c r="AV23" s="302">
        <f t="shared" si="25"/>
        <v>0</v>
      </c>
      <c r="AW23" s="302">
        <f t="shared" si="26"/>
        <v>0</v>
      </c>
      <c r="AX23" s="376" t="s">
        <v>13</v>
      </c>
      <c r="AY23" s="383">
        <f t="shared" si="27"/>
        <v>10</v>
      </c>
      <c r="AZ23" s="383">
        <f t="shared" si="28"/>
        <v>8</v>
      </c>
      <c r="BA23" s="384" t="s">
        <v>246</v>
      </c>
      <c r="BB23" s="376">
        <v>8</v>
      </c>
      <c r="BC23" s="383">
        <f t="shared" si="29"/>
        <v>1</v>
      </c>
      <c r="BD23" s="385" t="s">
        <v>268</v>
      </c>
      <c r="BE23" s="376">
        <v>10</v>
      </c>
      <c r="BF23" s="383">
        <f t="shared" si="30"/>
        <v>2</v>
      </c>
      <c r="BG23" s="386">
        <f t="shared" si="31"/>
        <v>11</v>
      </c>
      <c r="BH23" s="386">
        <f t="shared" si="32"/>
        <v>1</v>
      </c>
      <c r="BI23" s="386">
        <f t="shared" si="33"/>
        <v>0</v>
      </c>
      <c r="BJ23" s="386">
        <f t="shared" si="34"/>
        <v>0</v>
      </c>
      <c r="BK23" s="386">
        <f t="shared" si="35"/>
        <v>0</v>
      </c>
      <c r="BL23" s="387">
        <f t="shared" si="36"/>
        <v>18.333333333333332</v>
      </c>
      <c r="BM23" s="557" t="s">
        <v>2537</v>
      </c>
      <c r="BN23" s="376" t="s">
        <v>175</v>
      </c>
      <c r="BO23" s="376" t="s">
        <v>175</v>
      </c>
      <c r="BP23" s="561" t="s">
        <v>2373</v>
      </c>
      <c r="BQ23" s="558" t="s">
        <v>2832</v>
      </c>
      <c r="BR23" s="558" t="s">
        <v>2833</v>
      </c>
      <c r="BS23" s="558" t="s">
        <v>2834</v>
      </c>
      <c r="BT23" s="558" t="s">
        <v>2835</v>
      </c>
      <c r="BU23" s="558" t="s">
        <v>2836</v>
      </c>
      <c r="BV23" s="558" t="s">
        <v>2837</v>
      </c>
      <c r="BW23" s="558" t="s">
        <v>2834</v>
      </c>
      <c r="BX23" s="293">
        <f t="shared" si="37"/>
        <v>76</v>
      </c>
    </row>
    <row r="24" spans="1:76" ht="19.5" customHeight="1">
      <c r="A24" s="376" t="s">
        <v>995</v>
      </c>
      <c r="B24" s="641" t="s">
        <v>996</v>
      </c>
      <c r="C24" s="376" t="s">
        <v>224</v>
      </c>
      <c r="D24" s="325">
        <v>92.5</v>
      </c>
      <c r="E24" s="560">
        <v>69</v>
      </c>
      <c r="F24" s="293">
        <f t="shared" si="0"/>
        <v>30</v>
      </c>
      <c r="G24" s="555" t="s">
        <v>199</v>
      </c>
      <c r="H24" s="554">
        <v>49</v>
      </c>
      <c r="I24" s="293">
        <f t="shared" si="1"/>
        <v>20</v>
      </c>
      <c r="J24" s="554">
        <v>87</v>
      </c>
      <c r="K24" s="293">
        <f t="shared" si="2"/>
        <v>30</v>
      </c>
      <c r="L24" s="554">
        <v>81</v>
      </c>
      <c r="M24" s="293">
        <f t="shared" si="3"/>
        <v>30</v>
      </c>
      <c r="N24" s="554">
        <v>74</v>
      </c>
      <c r="O24" s="293">
        <f t="shared" si="4"/>
        <v>30</v>
      </c>
      <c r="P24" s="554">
        <v>94</v>
      </c>
      <c r="Q24" s="293">
        <f t="shared" si="5"/>
        <v>40</v>
      </c>
      <c r="R24" s="377">
        <f t="shared" si="6"/>
        <v>180</v>
      </c>
      <c r="S24" s="378">
        <f t="shared" si="7"/>
        <v>0</v>
      </c>
      <c r="T24" s="377">
        <f t="shared" si="8"/>
        <v>180</v>
      </c>
      <c r="U24" s="377">
        <f t="shared" si="9"/>
        <v>6</v>
      </c>
      <c r="V24" s="556" t="s">
        <v>200</v>
      </c>
      <c r="W24" s="376" t="s">
        <v>74</v>
      </c>
      <c r="X24" s="376" t="s">
        <v>74</v>
      </c>
      <c r="Y24" s="554">
        <v>23</v>
      </c>
      <c r="Z24" s="293">
        <f t="shared" si="10"/>
        <v>40</v>
      </c>
      <c r="AA24" s="378">
        <f t="shared" si="11"/>
        <v>40</v>
      </c>
      <c r="AB24" s="379">
        <f t="shared" si="12"/>
        <v>1</v>
      </c>
      <c r="AC24" s="380">
        <f t="shared" si="13"/>
        <v>80</v>
      </c>
      <c r="AD24" s="379">
        <f t="shared" si="14"/>
        <v>4</v>
      </c>
      <c r="AE24" s="554" t="s">
        <v>7</v>
      </c>
      <c r="AF24" s="302">
        <f t="shared" si="15"/>
        <v>15</v>
      </c>
      <c r="AG24" s="302">
        <f t="shared" si="16"/>
        <v>3</v>
      </c>
      <c r="AH24" s="554" t="s">
        <v>218</v>
      </c>
      <c r="AI24" s="554" t="s">
        <v>8</v>
      </c>
      <c r="AJ24" s="554" t="s">
        <v>174</v>
      </c>
      <c r="AK24" s="554" t="s">
        <v>8</v>
      </c>
      <c r="AL24" s="302">
        <f t="shared" si="17"/>
        <v>10</v>
      </c>
      <c r="AM24" s="302">
        <f t="shared" si="18"/>
        <v>2</v>
      </c>
      <c r="AN24" s="381">
        <f t="shared" si="19"/>
        <v>15</v>
      </c>
      <c r="AO24" s="381">
        <f t="shared" si="20"/>
        <v>0</v>
      </c>
      <c r="AP24" s="381">
        <f t="shared" si="21"/>
        <v>0</v>
      </c>
      <c r="AQ24" s="381">
        <f t="shared" si="22"/>
        <v>0</v>
      </c>
      <c r="AR24" s="381">
        <f t="shared" si="23"/>
        <v>0</v>
      </c>
      <c r="AS24" s="382">
        <f t="shared" si="24"/>
        <v>15</v>
      </c>
      <c r="AT24" s="554" t="s">
        <v>1567</v>
      </c>
      <c r="AU24" s="376" t="s">
        <v>74</v>
      </c>
      <c r="AV24" s="302">
        <f t="shared" si="25"/>
        <v>0</v>
      </c>
      <c r="AW24" s="302">
        <f t="shared" si="26"/>
        <v>0</v>
      </c>
      <c r="AX24" s="376" t="s">
        <v>13</v>
      </c>
      <c r="AY24" s="383">
        <f t="shared" si="27"/>
        <v>10</v>
      </c>
      <c r="AZ24" s="383">
        <f t="shared" si="28"/>
        <v>8</v>
      </c>
      <c r="BA24" s="384" t="s">
        <v>246</v>
      </c>
      <c r="BB24" s="376">
        <v>8</v>
      </c>
      <c r="BC24" s="383">
        <f t="shared" si="29"/>
        <v>1</v>
      </c>
      <c r="BD24" s="385" t="s">
        <v>268</v>
      </c>
      <c r="BE24" s="376">
        <v>10</v>
      </c>
      <c r="BF24" s="383">
        <f t="shared" si="30"/>
        <v>2</v>
      </c>
      <c r="BG24" s="386">
        <f t="shared" si="31"/>
        <v>11</v>
      </c>
      <c r="BH24" s="386">
        <f t="shared" si="32"/>
        <v>1</v>
      </c>
      <c r="BI24" s="386">
        <f t="shared" si="33"/>
        <v>0</v>
      </c>
      <c r="BJ24" s="386">
        <f t="shared" si="34"/>
        <v>0</v>
      </c>
      <c r="BK24" s="386">
        <f t="shared" si="35"/>
        <v>0</v>
      </c>
      <c r="BL24" s="387">
        <f t="shared" si="36"/>
        <v>18.333333333333332</v>
      </c>
      <c r="BM24" s="557" t="s">
        <v>2537</v>
      </c>
      <c r="BN24" s="376" t="s">
        <v>175</v>
      </c>
      <c r="BO24" s="376" t="s">
        <v>175</v>
      </c>
      <c r="BP24" s="561" t="s">
        <v>2838</v>
      </c>
      <c r="BQ24" s="558" t="s">
        <v>2839</v>
      </c>
      <c r="BR24" s="558" t="s">
        <v>2475</v>
      </c>
      <c r="BS24" s="558" t="s">
        <v>2840</v>
      </c>
      <c r="BT24" s="558" t="s">
        <v>2841</v>
      </c>
      <c r="BU24" s="558" t="s">
        <v>2842</v>
      </c>
      <c r="BV24" s="558" t="s">
        <v>2843</v>
      </c>
      <c r="BW24" s="558" t="s">
        <v>2840</v>
      </c>
      <c r="BX24" s="293">
        <f t="shared" si="37"/>
        <v>92</v>
      </c>
    </row>
    <row r="25" spans="1:76" ht="19.5" customHeight="1">
      <c r="A25" s="556" t="s">
        <v>997</v>
      </c>
      <c r="B25" s="641" t="s">
        <v>998</v>
      </c>
      <c r="C25" s="376" t="s">
        <v>224</v>
      </c>
      <c r="D25" s="560">
        <v>107</v>
      </c>
      <c r="E25" s="560">
        <v>76</v>
      </c>
      <c r="F25" s="293">
        <f t="shared" si="0"/>
        <v>30</v>
      </c>
      <c r="G25" s="555" t="s">
        <v>208</v>
      </c>
      <c r="H25" s="554">
        <v>98</v>
      </c>
      <c r="I25" s="293">
        <f t="shared" si="1"/>
        <v>40</v>
      </c>
      <c r="J25" s="554">
        <v>79</v>
      </c>
      <c r="K25" s="293">
        <f t="shared" si="2"/>
        <v>30</v>
      </c>
      <c r="L25" s="554">
        <v>79</v>
      </c>
      <c r="M25" s="293">
        <f t="shared" si="3"/>
        <v>30</v>
      </c>
      <c r="N25" s="554">
        <v>74</v>
      </c>
      <c r="O25" s="293">
        <f t="shared" si="4"/>
        <v>30</v>
      </c>
      <c r="P25" s="554">
        <v>86</v>
      </c>
      <c r="Q25" s="293">
        <f t="shared" si="5"/>
        <v>30</v>
      </c>
      <c r="R25" s="377">
        <f t="shared" si="6"/>
        <v>190</v>
      </c>
      <c r="S25" s="378">
        <f t="shared" si="7"/>
        <v>0</v>
      </c>
      <c r="T25" s="377">
        <f t="shared" si="8"/>
        <v>190</v>
      </c>
      <c r="U25" s="377">
        <f t="shared" si="9"/>
        <v>6</v>
      </c>
      <c r="V25" s="556" t="s">
        <v>207</v>
      </c>
      <c r="W25" s="376" t="s">
        <v>74</v>
      </c>
      <c r="X25" s="376" t="s">
        <v>74</v>
      </c>
      <c r="Y25" s="554">
        <v>20</v>
      </c>
      <c r="Z25" s="293">
        <f t="shared" si="10"/>
        <v>30</v>
      </c>
      <c r="AA25" s="378">
        <f t="shared" si="11"/>
        <v>30</v>
      </c>
      <c r="AB25" s="379">
        <f t="shared" si="12"/>
        <v>1</v>
      </c>
      <c r="AC25" s="380">
        <f t="shared" si="13"/>
        <v>60</v>
      </c>
      <c r="AD25" s="379">
        <f t="shared" si="14"/>
        <v>3</v>
      </c>
      <c r="AE25" s="554" t="s">
        <v>7</v>
      </c>
      <c r="AF25" s="302">
        <f t="shared" si="15"/>
        <v>15</v>
      </c>
      <c r="AG25" s="302">
        <f t="shared" si="16"/>
        <v>3</v>
      </c>
      <c r="AH25" s="554" t="s">
        <v>321</v>
      </c>
      <c r="AI25" s="554" t="s">
        <v>6</v>
      </c>
      <c r="AJ25" s="554" t="s">
        <v>210</v>
      </c>
      <c r="AK25" s="554" t="s">
        <v>6</v>
      </c>
      <c r="AL25" s="302">
        <f t="shared" si="17"/>
        <v>20</v>
      </c>
      <c r="AM25" s="302">
        <f t="shared" si="18"/>
        <v>4</v>
      </c>
      <c r="AN25" s="381">
        <f t="shared" si="19"/>
        <v>16</v>
      </c>
      <c r="AO25" s="381">
        <f t="shared" si="20"/>
        <v>0</v>
      </c>
      <c r="AP25" s="381">
        <f t="shared" si="21"/>
        <v>0</v>
      </c>
      <c r="AQ25" s="381">
        <f t="shared" si="22"/>
        <v>0</v>
      </c>
      <c r="AR25" s="381">
        <f t="shared" si="23"/>
        <v>0</v>
      </c>
      <c r="AS25" s="382">
        <f t="shared" si="24"/>
        <v>16</v>
      </c>
      <c r="AT25" s="554" t="s">
        <v>1567</v>
      </c>
      <c r="AU25" s="376" t="s">
        <v>74</v>
      </c>
      <c r="AV25" s="302">
        <f t="shared" si="25"/>
        <v>0</v>
      </c>
      <c r="AW25" s="302">
        <f t="shared" si="26"/>
        <v>0</v>
      </c>
      <c r="AX25" s="376" t="s">
        <v>13</v>
      </c>
      <c r="AY25" s="383">
        <f t="shared" si="27"/>
        <v>10</v>
      </c>
      <c r="AZ25" s="383">
        <f t="shared" si="28"/>
        <v>8</v>
      </c>
      <c r="BA25" s="384" t="s">
        <v>246</v>
      </c>
      <c r="BB25" s="376">
        <v>8</v>
      </c>
      <c r="BC25" s="383">
        <f t="shared" si="29"/>
        <v>1</v>
      </c>
      <c r="BD25" s="385" t="s">
        <v>268</v>
      </c>
      <c r="BE25" s="376">
        <v>10</v>
      </c>
      <c r="BF25" s="383">
        <f t="shared" si="30"/>
        <v>2</v>
      </c>
      <c r="BG25" s="386">
        <f t="shared" si="31"/>
        <v>11</v>
      </c>
      <c r="BH25" s="386">
        <f t="shared" si="32"/>
        <v>1</v>
      </c>
      <c r="BI25" s="386">
        <f t="shared" si="33"/>
        <v>0</v>
      </c>
      <c r="BJ25" s="386">
        <f t="shared" si="34"/>
        <v>0</v>
      </c>
      <c r="BK25" s="386">
        <f t="shared" si="35"/>
        <v>0</v>
      </c>
      <c r="BL25" s="387">
        <f t="shared" si="36"/>
        <v>18.333333333333332</v>
      </c>
      <c r="BM25" s="557" t="s">
        <v>2537</v>
      </c>
      <c r="BN25" s="376" t="s">
        <v>175</v>
      </c>
      <c r="BO25" s="376" t="s">
        <v>175</v>
      </c>
      <c r="BP25" s="561" t="s">
        <v>2373</v>
      </c>
      <c r="BQ25" s="558" t="s">
        <v>2844</v>
      </c>
      <c r="BR25" s="558" t="s">
        <v>2845</v>
      </c>
      <c r="BS25" s="558" t="s">
        <v>2846</v>
      </c>
      <c r="BT25" s="558" t="s">
        <v>2847</v>
      </c>
      <c r="BU25" s="558" t="s">
        <v>2848</v>
      </c>
      <c r="BV25" s="558" t="s">
        <v>3554</v>
      </c>
      <c r="BW25" s="558" t="s">
        <v>2846</v>
      </c>
      <c r="BX25" s="293">
        <f t="shared" si="37"/>
        <v>80</v>
      </c>
    </row>
    <row r="26" spans="1:76" ht="19.5" customHeight="1">
      <c r="A26" s="376" t="s">
        <v>999</v>
      </c>
      <c r="B26" s="644" t="s">
        <v>1000</v>
      </c>
      <c r="C26" s="376" t="s">
        <v>224</v>
      </c>
      <c r="D26" s="560">
        <v>87</v>
      </c>
      <c r="E26" s="560" t="s">
        <v>74</v>
      </c>
      <c r="F26" s="293">
        <f t="shared" si="0"/>
        <v>0</v>
      </c>
      <c r="G26" s="555" t="s">
        <v>199</v>
      </c>
      <c r="H26" s="560" t="s">
        <v>74</v>
      </c>
      <c r="I26" s="293">
        <f t="shared" si="1"/>
        <v>0</v>
      </c>
      <c r="J26" s="560" t="s">
        <v>74</v>
      </c>
      <c r="K26" s="293">
        <f t="shared" si="2"/>
        <v>0</v>
      </c>
      <c r="L26" s="554" t="s">
        <v>74</v>
      </c>
      <c r="M26" s="293">
        <f t="shared" si="3"/>
        <v>0</v>
      </c>
      <c r="N26" s="554" t="s">
        <v>74</v>
      </c>
      <c r="O26" s="293">
        <f t="shared" si="4"/>
        <v>0</v>
      </c>
      <c r="P26" s="554" t="s">
        <v>74</v>
      </c>
      <c r="Q26" s="293">
        <f t="shared" si="5"/>
        <v>0</v>
      </c>
      <c r="R26" s="377">
        <f t="shared" si="6"/>
        <v>0</v>
      </c>
      <c r="S26" s="378">
        <f t="shared" si="7"/>
        <v>6</v>
      </c>
      <c r="T26" s="377" t="e">
        <f t="shared" si="8"/>
        <v>#DIV/0!</v>
      </c>
      <c r="U26" s="377" t="e">
        <f t="shared" si="9"/>
        <v>#DIV/0!</v>
      </c>
      <c r="V26" s="556" t="s">
        <v>200</v>
      </c>
      <c r="W26" s="376" t="s">
        <v>74</v>
      </c>
      <c r="X26" s="376" t="s">
        <v>74</v>
      </c>
      <c r="Y26" s="554" t="s">
        <v>74</v>
      </c>
      <c r="Z26" s="293" t="e">
        <f t="shared" si="10"/>
        <v>#VALUE!</v>
      </c>
      <c r="AA26" s="378" t="e">
        <f t="shared" si="11"/>
        <v>#VALUE!</v>
      </c>
      <c r="AB26" s="379">
        <f t="shared" si="12"/>
        <v>2</v>
      </c>
      <c r="AC26" s="380" t="e">
        <f t="shared" si="13"/>
        <v>#VALUE!</v>
      </c>
      <c r="AD26" s="379" t="e">
        <f t="shared" si="14"/>
        <v>#VALUE!</v>
      </c>
      <c r="AE26" s="554" t="s">
        <v>7</v>
      </c>
      <c r="AF26" s="302">
        <f t="shared" si="15"/>
        <v>15</v>
      </c>
      <c r="AG26" s="302">
        <f t="shared" si="16"/>
        <v>3</v>
      </c>
      <c r="AH26" s="554" t="s">
        <v>321</v>
      </c>
      <c r="AI26" s="554" t="s">
        <v>8</v>
      </c>
      <c r="AJ26" s="554" t="s">
        <v>173</v>
      </c>
      <c r="AK26" s="554" t="s">
        <v>8</v>
      </c>
      <c r="AL26" s="302">
        <f t="shared" si="17"/>
        <v>10</v>
      </c>
      <c r="AM26" s="302">
        <f t="shared" si="18"/>
        <v>2</v>
      </c>
      <c r="AN26" s="381" t="e">
        <f t="shared" si="19"/>
        <v>#DIV/0!</v>
      </c>
      <c r="AO26" s="381">
        <f t="shared" si="20"/>
        <v>0</v>
      </c>
      <c r="AP26" s="381">
        <f t="shared" si="21"/>
        <v>0</v>
      </c>
      <c r="AQ26" s="381">
        <f t="shared" si="22"/>
        <v>0</v>
      </c>
      <c r="AR26" s="381">
        <f t="shared" si="23"/>
        <v>0</v>
      </c>
      <c r="AS26" s="382" t="e">
        <f t="shared" si="24"/>
        <v>#DIV/0!</v>
      </c>
      <c r="AT26" s="554" t="s">
        <v>1567</v>
      </c>
      <c r="AU26" s="376" t="s">
        <v>74</v>
      </c>
      <c r="AV26" s="302">
        <f t="shared" si="25"/>
        <v>0</v>
      </c>
      <c r="AW26" s="302">
        <f t="shared" si="26"/>
        <v>0</v>
      </c>
      <c r="AX26" s="376" t="s">
        <v>13</v>
      </c>
      <c r="AY26" s="383">
        <f t="shared" si="27"/>
        <v>10</v>
      </c>
      <c r="AZ26" s="383">
        <f t="shared" si="28"/>
        <v>8</v>
      </c>
      <c r="BA26" s="384" t="s">
        <v>246</v>
      </c>
      <c r="BB26" s="376">
        <v>8</v>
      </c>
      <c r="BC26" s="383">
        <f t="shared" si="29"/>
        <v>1</v>
      </c>
      <c r="BD26" s="385" t="s">
        <v>268</v>
      </c>
      <c r="BE26" s="376" t="s">
        <v>74</v>
      </c>
      <c r="BF26" s="383">
        <f t="shared" si="30"/>
        <v>2</v>
      </c>
      <c r="BG26" s="386">
        <f t="shared" si="31"/>
        <v>11</v>
      </c>
      <c r="BH26" s="386">
        <f t="shared" si="32"/>
        <v>1</v>
      </c>
      <c r="BI26" s="386">
        <f t="shared" si="33"/>
        <v>0</v>
      </c>
      <c r="BJ26" s="386">
        <f t="shared" si="34"/>
        <v>0</v>
      </c>
      <c r="BK26" s="386">
        <f t="shared" si="35"/>
        <v>0</v>
      </c>
      <c r="BL26" s="387">
        <f t="shared" si="36"/>
        <v>18.333333333333332</v>
      </c>
      <c r="BM26" s="557" t="s">
        <v>2537</v>
      </c>
      <c r="BN26" s="376" t="s">
        <v>175</v>
      </c>
      <c r="BO26" s="376" t="s">
        <v>175</v>
      </c>
      <c r="BP26" s="561" t="s">
        <v>74</v>
      </c>
      <c r="BQ26" s="558" t="s">
        <v>74</v>
      </c>
      <c r="BR26" s="558" t="s">
        <v>74</v>
      </c>
      <c r="BS26" s="558" t="s">
        <v>74</v>
      </c>
      <c r="BT26" s="558" t="s">
        <v>74</v>
      </c>
      <c r="BU26" s="558" t="s">
        <v>74</v>
      </c>
      <c r="BV26" s="558" t="s">
        <v>74</v>
      </c>
      <c r="BW26" s="558" t="s">
        <v>74</v>
      </c>
      <c r="BX26" s="293" t="e">
        <f t="shared" si="37"/>
        <v>#VALUE!</v>
      </c>
    </row>
    <row r="27" spans="1:76" ht="19.5" customHeight="1">
      <c r="A27" s="556" t="s">
        <v>1001</v>
      </c>
      <c r="B27" s="641" t="s">
        <v>1002</v>
      </c>
      <c r="C27" s="376" t="s">
        <v>224</v>
      </c>
      <c r="D27" s="560">
        <v>108</v>
      </c>
      <c r="E27" s="560">
        <v>52</v>
      </c>
      <c r="F27" s="293">
        <f t="shared" si="0"/>
        <v>20</v>
      </c>
      <c r="G27" s="555" t="s">
        <v>199</v>
      </c>
      <c r="H27" s="554">
        <v>41</v>
      </c>
      <c r="I27" s="293">
        <f t="shared" si="1"/>
        <v>20</v>
      </c>
      <c r="J27" s="554">
        <v>55</v>
      </c>
      <c r="K27" s="293">
        <f t="shared" si="2"/>
        <v>20</v>
      </c>
      <c r="L27" s="554">
        <v>41</v>
      </c>
      <c r="M27" s="293">
        <f t="shared" si="3"/>
        <v>20</v>
      </c>
      <c r="N27" s="554">
        <v>63</v>
      </c>
      <c r="O27" s="293">
        <f t="shared" si="4"/>
        <v>20</v>
      </c>
      <c r="P27" s="554">
        <v>68</v>
      </c>
      <c r="Q27" s="293">
        <f t="shared" si="5"/>
        <v>30</v>
      </c>
      <c r="R27" s="377">
        <f t="shared" si="6"/>
        <v>130</v>
      </c>
      <c r="S27" s="378">
        <f t="shared" si="7"/>
        <v>0</v>
      </c>
      <c r="T27" s="377">
        <f t="shared" si="8"/>
        <v>130</v>
      </c>
      <c r="U27" s="377">
        <f t="shared" si="9"/>
        <v>4</v>
      </c>
      <c r="V27" s="556" t="s">
        <v>200</v>
      </c>
      <c r="W27" s="376" t="s">
        <v>74</v>
      </c>
      <c r="X27" s="376" t="s">
        <v>74</v>
      </c>
      <c r="Y27" s="554">
        <v>12</v>
      </c>
      <c r="Z27" s="293">
        <f t="shared" si="10"/>
        <v>20</v>
      </c>
      <c r="AA27" s="378">
        <f t="shared" si="11"/>
        <v>20</v>
      </c>
      <c r="AB27" s="379">
        <f t="shared" si="12"/>
        <v>1</v>
      </c>
      <c r="AC27" s="380">
        <f t="shared" si="13"/>
        <v>40</v>
      </c>
      <c r="AD27" s="379">
        <f t="shared" si="14"/>
        <v>3</v>
      </c>
      <c r="AE27" s="554" t="s">
        <v>6</v>
      </c>
      <c r="AF27" s="302">
        <f t="shared" si="15"/>
        <v>20</v>
      </c>
      <c r="AG27" s="302">
        <f t="shared" si="16"/>
        <v>4</v>
      </c>
      <c r="AH27" s="554" t="s">
        <v>171</v>
      </c>
      <c r="AI27" s="554" t="s">
        <v>7</v>
      </c>
      <c r="AJ27" s="554" t="s">
        <v>173</v>
      </c>
      <c r="AK27" s="554" t="s">
        <v>6</v>
      </c>
      <c r="AL27" s="302">
        <f t="shared" si="17"/>
        <v>15</v>
      </c>
      <c r="AM27" s="302">
        <f t="shared" si="18"/>
        <v>3</v>
      </c>
      <c r="AN27" s="381">
        <f t="shared" si="19"/>
        <v>14</v>
      </c>
      <c r="AO27" s="381">
        <f t="shared" si="20"/>
        <v>0</v>
      </c>
      <c r="AP27" s="381">
        <f t="shared" si="21"/>
        <v>0</v>
      </c>
      <c r="AQ27" s="381">
        <f t="shared" si="22"/>
        <v>0</v>
      </c>
      <c r="AR27" s="381">
        <f t="shared" si="23"/>
        <v>0</v>
      </c>
      <c r="AS27" s="382">
        <f t="shared" si="24"/>
        <v>14</v>
      </c>
      <c r="AT27" s="554" t="s">
        <v>1567</v>
      </c>
      <c r="AU27" s="376" t="s">
        <v>74</v>
      </c>
      <c r="AV27" s="302">
        <f t="shared" si="25"/>
        <v>0</v>
      </c>
      <c r="AW27" s="302">
        <f t="shared" si="26"/>
        <v>0</v>
      </c>
      <c r="AX27" s="376" t="s">
        <v>13</v>
      </c>
      <c r="AY27" s="383">
        <f t="shared" si="27"/>
        <v>10</v>
      </c>
      <c r="AZ27" s="383">
        <f t="shared" si="28"/>
        <v>8</v>
      </c>
      <c r="BA27" s="384" t="s">
        <v>246</v>
      </c>
      <c r="BB27" s="376">
        <v>8</v>
      </c>
      <c r="BC27" s="383">
        <f t="shared" si="29"/>
        <v>1</v>
      </c>
      <c r="BD27" s="385" t="s">
        <v>268</v>
      </c>
      <c r="BE27" s="376">
        <v>10</v>
      </c>
      <c r="BF27" s="383">
        <f t="shared" si="30"/>
        <v>2</v>
      </c>
      <c r="BG27" s="386">
        <f t="shared" si="31"/>
        <v>11</v>
      </c>
      <c r="BH27" s="386">
        <f t="shared" si="32"/>
        <v>1</v>
      </c>
      <c r="BI27" s="386">
        <f t="shared" si="33"/>
        <v>0</v>
      </c>
      <c r="BJ27" s="386">
        <f t="shared" si="34"/>
        <v>0</v>
      </c>
      <c r="BK27" s="386">
        <f t="shared" si="35"/>
        <v>0</v>
      </c>
      <c r="BL27" s="387">
        <f t="shared" si="36"/>
        <v>18.333333333333332</v>
      </c>
      <c r="BM27" s="557" t="s">
        <v>2537</v>
      </c>
      <c r="BN27" s="565" t="s">
        <v>2849</v>
      </c>
      <c r="BO27" s="376" t="s">
        <v>3555</v>
      </c>
      <c r="BP27" s="561" t="s">
        <v>2373</v>
      </c>
      <c r="BQ27" s="558" t="s">
        <v>2850</v>
      </c>
      <c r="BR27" s="558" t="s">
        <v>2851</v>
      </c>
      <c r="BS27" s="558" t="s">
        <v>2852</v>
      </c>
      <c r="BT27" s="558" t="s">
        <v>2853</v>
      </c>
      <c r="BU27" s="558" t="s">
        <v>2854</v>
      </c>
      <c r="BV27" s="558" t="s">
        <v>2855</v>
      </c>
      <c r="BW27" s="558" t="s">
        <v>2852</v>
      </c>
      <c r="BX27" s="293">
        <f t="shared" si="37"/>
        <v>48</v>
      </c>
    </row>
    <row r="28" spans="1:76" ht="19.5" customHeight="1">
      <c r="A28" s="376" t="s">
        <v>2856</v>
      </c>
      <c r="B28" s="643" t="s">
        <v>2857</v>
      </c>
      <c r="C28" s="376" t="s">
        <v>224</v>
      </c>
      <c r="D28" s="560">
        <v>95.5</v>
      </c>
      <c r="E28" s="560">
        <v>76</v>
      </c>
      <c r="F28" s="293">
        <f t="shared" si="0"/>
        <v>30</v>
      </c>
      <c r="G28" s="555" t="s">
        <v>199</v>
      </c>
      <c r="H28" s="554">
        <v>70</v>
      </c>
      <c r="I28" s="293">
        <f t="shared" si="1"/>
        <v>30</v>
      </c>
      <c r="J28" s="554">
        <v>96</v>
      </c>
      <c r="K28" s="293">
        <f t="shared" si="2"/>
        <v>40</v>
      </c>
      <c r="L28" s="554">
        <v>94</v>
      </c>
      <c r="M28" s="293">
        <f t="shared" si="3"/>
        <v>40</v>
      </c>
      <c r="N28" s="554">
        <v>76</v>
      </c>
      <c r="O28" s="293">
        <f t="shared" si="4"/>
        <v>30</v>
      </c>
      <c r="P28" s="554">
        <v>96</v>
      </c>
      <c r="Q28" s="293">
        <f t="shared" si="5"/>
        <v>40</v>
      </c>
      <c r="R28" s="377">
        <f t="shared" si="6"/>
        <v>210</v>
      </c>
      <c r="S28" s="378">
        <f t="shared" si="7"/>
        <v>0</v>
      </c>
      <c r="T28" s="377">
        <f t="shared" si="8"/>
        <v>210</v>
      </c>
      <c r="U28" s="377">
        <f t="shared" si="9"/>
        <v>8</v>
      </c>
      <c r="V28" s="556" t="s">
        <v>200</v>
      </c>
      <c r="W28" s="376" t="s">
        <v>74</v>
      </c>
      <c r="X28" s="376" t="s">
        <v>74</v>
      </c>
      <c r="Y28" s="554">
        <v>24</v>
      </c>
      <c r="Z28" s="293">
        <f t="shared" si="10"/>
        <v>40</v>
      </c>
      <c r="AA28" s="378">
        <f t="shared" si="11"/>
        <v>40</v>
      </c>
      <c r="AB28" s="379">
        <f t="shared" si="12"/>
        <v>1</v>
      </c>
      <c r="AC28" s="380">
        <f t="shared" si="13"/>
        <v>80</v>
      </c>
      <c r="AD28" s="379">
        <f t="shared" si="14"/>
        <v>4</v>
      </c>
      <c r="AE28" s="554" t="s">
        <v>7</v>
      </c>
      <c r="AF28" s="302">
        <f t="shared" si="15"/>
        <v>15</v>
      </c>
      <c r="AG28" s="302">
        <f t="shared" si="16"/>
        <v>3</v>
      </c>
      <c r="AH28" s="554" t="s">
        <v>218</v>
      </c>
      <c r="AI28" s="554" t="s">
        <v>7</v>
      </c>
      <c r="AJ28" s="554" t="s">
        <v>173</v>
      </c>
      <c r="AK28" s="554" t="s">
        <v>8</v>
      </c>
      <c r="AL28" s="302">
        <f t="shared" si="17"/>
        <v>15</v>
      </c>
      <c r="AM28" s="302">
        <f t="shared" si="18"/>
        <v>3</v>
      </c>
      <c r="AN28" s="381">
        <f t="shared" si="19"/>
        <v>18</v>
      </c>
      <c r="AO28" s="381">
        <f t="shared" si="20"/>
        <v>0</v>
      </c>
      <c r="AP28" s="381">
        <f t="shared" si="21"/>
        <v>0</v>
      </c>
      <c r="AQ28" s="381">
        <f t="shared" si="22"/>
        <v>0</v>
      </c>
      <c r="AR28" s="381">
        <f t="shared" si="23"/>
        <v>0</v>
      </c>
      <c r="AS28" s="382">
        <f t="shared" si="24"/>
        <v>18</v>
      </c>
      <c r="AT28" s="554" t="s">
        <v>1567</v>
      </c>
      <c r="AU28" s="376" t="s">
        <v>74</v>
      </c>
      <c r="AV28" s="302">
        <f t="shared" si="25"/>
        <v>0</v>
      </c>
      <c r="AW28" s="302">
        <f t="shared" si="26"/>
        <v>0</v>
      </c>
      <c r="AX28" s="376" t="s">
        <v>13</v>
      </c>
      <c r="AY28" s="383">
        <f t="shared" si="27"/>
        <v>10</v>
      </c>
      <c r="AZ28" s="383">
        <f t="shared" si="28"/>
        <v>8</v>
      </c>
      <c r="BA28" s="384" t="s">
        <v>246</v>
      </c>
      <c r="BB28" s="376">
        <v>9</v>
      </c>
      <c r="BC28" s="383">
        <f t="shared" si="29"/>
        <v>2</v>
      </c>
      <c r="BD28" s="385" t="s">
        <v>268</v>
      </c>
      <c r="BE28" s="376">
        <v>10</v>
      </c>
      <c r="BF28" s="383">
        <f t="shared" si="30"/>
        <v>2</v>
      </c>
      <c r="BG28" s="386">
        <f t="shared" si="31"/>
        <v>12</v>
      </c>
      <c r="BH28" s="386">
        <f t="shared" si="32"/>
        <v>1</v>
      </c>
      <c r="BI28" s="386">
        <f t="shared" si="33"/>
        <v>0</v>
      </c>
      <c r="BJ28" s="386">
        <f t="shared" si="34"/>
        <v>0</v>
      </c>
      <c r="BK28" s="386">
        <f t="shared" si="35"/>
        <v>0</v>
      </c>
      <c r="BL28" s="387">
        <f t="shared" si="36"/>
        <v>20</v>
      </c>
      <c r="BM28" s="557" t="s">
        <v>2626</v>
      </c>
      <c r="BN28" s="376" t="s">
        <v>175</v>
      </c>
      <c r="BO28" s="376" t="s">
        <v>175</v>
      </c>
      <c r="BP28" s="561" t="s">
        <v>2717</v>
      </c>
      <c r="BQ28" s="558" t="s">
        <v>2858</v>
      </c>
      <c r="BR28" s="558" t="s">
        <v>2859</v>
      </c>
      <c r="BS28" s="558" t="s">
        <v>2860</v>
      </c>
      <c r="BT28" s="558" t="s">
        <v>2861</v>
      </c>
      <c r="BU28" s="558" t="s">
        <v>2862</v>
      </c>
      <c r="BV28" s="558" t="s">
        <v>2863</v>
      </c>
      <c r="BW28" s="557" t="s">
        <v>2860</v>
      </c>
      <c r="BX28" s="293">
        <f t="shared" si="37"/>
        <v>96</v>
      </c>
    </row>
    <row r="29" spans="1:76" ht="19.5" customHeight="1">
      <c r="A29" s="353"/>
      <c r="B29" s="353"/>
      <c r="C29" s="353"/>
      <c r="D29" s="353"/>
      <c r="E29" s="353"/>
      <c r="F29" s="281">
        <f t="shared" ref="F29:F49" si="38">IF(E29="NA", 0, IF(E29&gt;=90, 40, IF(E29&gt;=65, 30, IF(E29&gt;=41, 20, 10))))</f>
        <v>10</v>
      </c>
      <c r="G29" s="339"/>
      <c r="H29" s="339"/>
      <c r="I29" s="281">
        <f t="shared" ref="I29:I49" si="39">IF(H29="NA", 0, IF(H29&gt;=90, 40, IF(H29&gt;=65, 30, IF(H29&gt;=41, 20, 10))))</f>
        <v>10</v>
      </c>
      <c r="J29" s="339"/>
      <c r="K29" s="281">
        <f t="shared" ref="K29:K49" si="40">IF(J29="NA", 0, IF(J29&gt;=90, 40, IF(J29&gt;=65, 30, IF(J29&gt;=41, 20, 10))))</f>
        <v>10</v>
      </c>
      <c r="L29" s="339"/>
      <c r="M29" s="281">
        <f t="shared" ref="M29:M49" si="41">IF(L29="NA", 0, IF(L29&gt;=90, 40, IF(L29&gt;=65, 30, IF(L29&gt;=41, 20, 10))))</f>
        <v>10</v>
      </c>
      <c r="N29" s="339"/>
      <c r="O29" s="281">
        <f t="shared" ref="O29:O49" si="42">IF(N29="NA", 0, IF(N29&gt;=90, 40, IF(N29&gt;=65, 30, IF(N29&gt;=41, 20, 10))))</f>
        <v>10</v>
      </c>
      <c r="P29" s="339"/>
      <c r="Q29" s="281">
        <f t="shared" ref="Q29:Q49" si="43">IF(P29="NA", 0, IF(P29&gt;=90, 40, IF(P29&gt;=65, 30, IF(P29&gt;=41, 20, 10))))</f>
        <v>10</v>
      </c>
      <c r="R29" s="341">
        <f t="shared" ref="R29:R49" si="44">SUM(F29,I29,K29,M29,O29,Q29)</f>
        <v>60</v>
      </c>
      <c r="S29" s="342">
        <f t="shared" ref="S29:S49" si="45">COUNTIF(E29,"NA")+COUNTIF(H29,"NA")+COUNTIF(J29,"NA")+COUNTIF(L29,"NA")+COUNTIF(N29,"NA")+COUNTIF(P29,"NA")+COUNTIF(E29,"AB")+COUNTIF(H29,"AB")+COUNTIF(J29,"AB")+COUNTIF(L29,"AB")+COUNTIF(N29,"AB")+COUNTIF(P29,"AB")+COUNTIF(E29,"L")+COUNTIF(H29,"L")+COUNTIF(J29,"L")+COUNTIF(L29,"L")+COUNTIF(N29,"L")+COUNTIF(P29,"L")+COUNTIF(E29,"NAS")+COUNTIF(H29,"NAS")+COUNTIF(J29,"NAS")+COUNTIF(L29,"NAS")+COUNTIF(N29,"NAS")+COUNTIF(P29,"NAS")</f>
        <v>0</v>
      </c>
      <c r="T29" s="341">
        <f t="shared" ref="T29:T49" si="46">R29/(240-(S29*40))*240</f>
        <v>60</v>
      </c>
      <c r="U29" s="341">
        <f t="shared" ref="U29:U49" si="47">IF(T29&gt;=210, 8, IF(T29&gt;=140, 6, IF(T29&gt;=70, 4, 2)))</f>
        <v>2</v>
      </c>
      <c r="V29" s="339"/>
      <c r="W29" s="339"/>
      <c r="X29" s="281">
        <f t="shared" ref="X29:X49" si="48">IF(W29="NA", 0, IF(W29&gt;=90, 40, IF(W29&gt;=65, 30, IF(W29&gt;=41, 20, 10))))</f>
        <v>10</v>
      </c>
      <c r="Y29" s="339"/>
      <c r="Z29" s="281">
        <f t="shared" ref="Z29:Z49" si="49">IF(BX29="NA", 0, IF(BX29&gt;=90, 40, IF(BX29&gt;=65, 30, IF(BX29&gt;=41, 20, 10))))</f>
        <v>10</v>
      </c>
      <c r="AA29" s="342">
        <f t="shared" ref="AA29:AA49" si="50">SUM(X29,Z29)</f>
        <v>20</v>
      </c>
      <c r="AB29" s="343">
        <f t="shared" ref="AB29:AB49" si="51">COUNTIF(W29,"NA")+COUNTIF(Y29,"NA")+COUNTIF(W29,"AB")+COUNTIF(Y29,"AB")+COUNTIF(W29,"L")+COUNTIF(Y29,"L")</f>
        <v>0</v>
      </c>
      <c r="AC29" s="344">
        <f t="shared" ref="AC29:AC49" si="52">AA29/(80-(AB29*40))*80</f>
        <v>20</v>
      </c>
      <c r="AD29" s="343">
        <f t="shared" ref="AD29:AD49" si="53">IF(AC29&gt;70, 4, IF(AC29&gt;=30, 3, IF(AC29&gt;=20, 2, 1)))</f>
        <v>2</v>
      </c>
      <c r="AE29" s="339"/>
      <c r="AF29" s="345">
        <f t="shared" ref="AF29:AF49" si="54">IF(AE29="NA",0,IF(AE29="Excellent",20,IF(AE29="Good",15,10)))</f>
        <v>10</v>
      </c>
      <c r="AG29" s="345">
        <f t="shared" ref="AG29:AG49" si="55">IF(AF29=0,0,IF(AF29=20,4,IF(AF29=15,3,2)))</f>
        <v>2</v>
      </c>
      <c r="AH29" s="339"/>
      <c r="AI29" s="339"/>
      <c r="AJ29" s="339"/>
      <c r="AK29" s="339"/>
      <c r="AL29" s="345">
        <f t="shared" ref="AL29:AL49" si="56">IF(AND(AI29="Excellent", AK29="Excellent"),20,IF(AND(AI29="Excellent",AK29="Good"),15,IF(AND(AI29="Excellent",AK29="Average"),15,IF(AND(AI29="Good", AK29="Excellent"),15,IF(AND(AI29="Good",AK29="Good"),15,IF(AND(AI29="Good",AK29="Average"),15,IF(AND(AI29="Average",AK29="Excellent"),15,IF(AND(AI29="Average",AK29="Good"),15,10))))))))</f>
        <v>10</v>
      </c>
      <c r="AM29" s="345">
        <f t="shared" ref="AM29:AM49" si="57">IF(AL29=20,4,IF(AL29=15,3,IF(AL29=10,2,1)))</f>
        <v>2</v>
      </c>
      <c r="AN29" s="346">
        <f t="shared" ref="AN29:AN49" si="58">U29+AD29+AG29+AM29</f>
        <v>8</v>
      </c>
      <c r="AO29" s="346">
        <f t="shared" ref="AO29:AO49" si="59">COUNTIF(U29,0)</f>
        <v>0</v>
      </c>
      <c r="AP29" s="346">
        <f t="shared" ref="AP29:AP49" si="60">COUNTIF(AD29,0)</f>
        <v>0</v>
      </c>
      <c r="AQ29" s="346">
        <f t="shared" ref="AQ29:AQ49" si="61">COUNTIF(AG29,0)</f>
        <v>0</v>
      </c>
      <c r="AR29" s="346">
        <f t="shared" ref="AR29:AR49" si="62">COUNTIF(AL29,0)</f>
        <v>0</v>
      </c>
      <c r="AS29" s="347">
        <f t="shared" ref="AS29:AS49" si="63">AN29/(20-((AO29*8)+(AP29*4)+(AQ29*4)+(AR29*4)))*20</f>
        <v>8</v>
      </c>
      <c r="AT29" s="339" t="s">
        <v>74</v>
      </c>
      <c r="AU29" s="339" t="s">
        <v>74</v>
      </c>
      <c r="AV29" s="345">
        <f t="shared" ref="AV29:AV49" si="64">IF(AU29="NA",0,IF(AU29="Excellent",10,IF(AU29="Good",8,6)))</f>
        <v>0</v>
      </c>
      <c r="AW29" s="345">
        <f t="shared" ref="AW29:AW49" si="65">IF(AV29=0,0,IF(AV29=10,8,IF(AV29=8,6,3)))</f>
        <v>0</v>
      </c>
      <c r="AX29" s="339" t="s">
        <v>74</v>
      </c>
      <c r="AY29" s="348">
        <f t="shared" ref="AY29:AY49" si="66">IF(AX29="NA",0,IF(AX29="In House",10,IF(AX29="In Person",8,6)))</f>
        <v>0</v>
      </c>
      <c r="AZ29" s="348">
        <f t="shared" ref="AZ29:AZ49" si="67">IF(AY29=0,0,IF(AY29=6,3,IF(AY29=8,6,8)))</f>
        <v>0</v>
      </c>
      <c r="BA29" s="349" t="s">
        <v>195</v>
      </c>
      <c r="BB29" s="339"/>
      <c r="BC29" s="348">
        <f t="shared" ref="BC29:BC49" si="68">IF(BB29=0,0,IF(BB29&gt;=9,2,1))</f>
        <v>0</v>
      </c>
      <c r="BD29" s="350" t="s">
        <v>268</v>
      </c>
      <c r="BE29" s="339"/>
      <c r="BF29" s="348">
        <f t="shared" ref="BF29:BF49" si="69">IF(BE29=0,0,IF(BE29&gt;=9,2,1))</f>
        <v>0</v>
      </c>
      <c r="BG29" s="351">
        <f t="shared" ref="BG29:BG49" si="70">AW29+AZ29+BC29+BF29</f>
        <v>0</v>
      </c>
      <c r="BH29" s="351">
        <f t="shared" ref="BH29:BH49" si="71">COUNTIF(AW29,0)</f>
        <v>1</v>
      </c>
      <c r="BI29" s="351">
        <f t="shared" ref="BI29:BI49" si="72">COUNTIF(AZ29,0)</f>
        <v>1</v>
      </c>
      <c r="BJ29" s="351">
        <f t="shared" ref="BJ29:BJ49" si="73">COUNTIF(BC29,0)</f>
        <v>1</v>
      </c>
      <c r="BK29" s="351">
        <f t="shared" ref="BK29:BK49" si="74">COUNTIF(BF29,0)</f>
        <v>1</v>
      </c>
      <c r="BL29" s="352" t="e">
        <f t="shared" ref="BL29:BL49" si="75">BG29/(20-((BH29*8)+(BI29*8)+(BJ29*2)+(BK29*2)))*20</f>
        <v>#DIV/0!</v>
      </c>
      <c r="BM29" s="353"/>
      <c r="BN29" s="353"/>
      <c r="BO29" s="353"/>
      <c r="BP29" s="353"/>
      <c r="BQ29" s="353"/>
      <c r="BR29" s="353"/>
      <c r="BS29" s="353"/>
      <c r="BT29" s="353"/>
      <c r="BU29" s="353"/>
      <c r="BV29" s="353"/>
      <c r="BW29" s="353"/>
      <c r="BX29" s="281">
        <f t="shared" ref="BX29:BX97" si="76">Y29/25*100</f>
        <v>0</v>
      </c>
    </row>
    <row r="30" spans="1:76" ht="19.5" customHeight="1">
      <c r="A30" s="353"/>
      <c r="B30" s="353"/>
      <c r="C30" s="353"/>
      <c r="D30" s="353"/>
      <c r="E30" s="353"/>
      <c r="F30" s="281">
        <f t="shared" si="38"/>
        <v>10</v>
      </c>
      <c r="G30" s="339"/>
      <c r="H30" s="339"/>
      <c r="I30" s="281">
        <f t="shared" si="39"/>
        <v>10</v>
      </c>
      <c r="J30" s="339"/>
      <c r="K30" s="281">
        <f t="shared" si="40"/>
        <v>10</v>
      </c>
      <c r="L30" s="339"/>
      <c r="M30" s="281">
        <f t="shared" si="41"/>
        <v>10</v>
      </c>
      <c r="N30" s="339"/>
      <c r="O30" s="281">
        <f t="shared" si="42"/>
        <v>10</v>
      </c>
      <c r="P30" s="339"/>
      <c r="Q30" s="281">
        <f t="shared" si="43"/>
        <v>10</v>
      </c>
      <c r="R30" s="341">
        <f t="shared" si="44"/>
        <v>60</v>
      </c>
      <c r="S30" s="342">
        <f t="shared" si="45"/>
        <v>0</v>
      </c>
      <c r="T30" s="341">
        <f t="shared" si="46"/>
        <v>60</v>
      </c>
      <c r="U30" s="341">
        <f t="shared" si="47"/>
        <v>2</v>
      </c>
      <c r="V30" s="339"/>
      <c r="W30" s="339"/>
      <c r="X30" s="281">
        <f t="shared" si="48"/>
        <v>10</v>
      </c>
      <c r="Y30" s="339"/>
      <c r="Z30" s="281">
        <f t="shared" si="49"/>
        <v>10</v>
      </c>
      <c r="AA30" s="342">
        <f t="shared" si="50"/>
        <v>20</v>
      </c>
      <c r="AB30" s="343">
        <f t="shared" si="51"/>
        <v>0</v>
      </c>
      <c r="AC30" s="344">
        <f t="shared" si="52"/>
        <v>20</v>
      </c>
      <c r="AD30" s="343">
        <f t="shared" si="53"/>
        <v>2</v>
      </c>
      <c r="AE30" s="339"/>
      <c r="AF30" s="345">
        <f t="shared" si="54"/>
        <v>10</v>
      </c>
      <c r="AG30" s="345">
        <f t="shared" si="55"/>
        <v>2</v>
      </c>
      <c r="AH30" s="339"/>
      <c r="AI30" s="339"/>
      <c r="AJ30" s="339"/>
      <c r="AK30" s="339"/>
      <c r="AL30" s="345">
        <f t="shared" si="56"/>
        <v>10</v>
      </c>
      <c r="AM30" s="345">
        <f t="shared" si="57"/>
        <v>2</v>
      </c>
      <c r="AN30" s="346">
        <f t="shared" si="58"/>
        <v>8</v>
      </c>
      <c r="AO30" s="346">
        <f t="shared" si="59"/>
        <v>0</v>
      </c>
      <c r="AP30" s="346">
        <f t="shared" si="60"/>
        <v>0</v>
      </c>
      <c r="AQ30" s="346">
        <f t="shared" si="61"/>
        <v>0</v>
      </c>
      <c r="AR30" s="346">
        <f t="shared" si="62"/>
        <v>0</v>
      </c>
      <c r="AS30" s="347">
        <f t="shared" si="63"/>
        <v>8</v>
      </c>
      <c r="AT30" s="339" t="s">
        <v>74</v>
      </c>
      <c r="AU30" s="339" t="s">
        <v>74</v>
      </c>
      <c r="AV30" s="345">
        <f t="shared" si="64"/>
        <v>0</v>
      </c>
      <c r="AW30" s="345">
        <f t="shared" si="65"/>
        <v>0</v>
      </c>
      <c r="AX30" s="339" t="s">
        <v>74</v>
      </c>
      <c r="AY30" s="348">
        <f t="shared" si="66"/>
        <v>0</v>
      </c>
      <c r="AZ30" s="348">
        <f t="shared" si="67"/>
        <v>0</v>
      </c>
      <c r="BA30" s="349" t="s">
        <v>195</v>
      </c>
      <c r="BB30" s="339"/>
      <c r="BC30" s="348">
        <f t="shared" si="68"/>
        <v>0</v>
      </c>
      <c r="BD30" s="350" t="s">
        <v>268</v>
      </c>
      <c r="BE30" s="339"/>
      <c r="BF30" s="348">
        <f t="shared" si="69"/>
        <v>0</v>
      </c>
      <c r="BG30" s="351">
        <f t="shared" si="70"/>
        <v>0</v>
      </c>
      <c r="BH30" s="351">
        <f t="shared" si="71"/>
        <v>1</v>
      </c>
      <c r="BI30" s="351">
        <f t="shared" si="72"/>
        <v>1</v>
      </c>
      <c r="BJ30" s="351">
        <f t="shared" si="73"/>
        <v>1</v>
      </c>
      <c r="BK30" s="351">
        <f t="shared" si="74"/>
        <v>1</v>
      </c>
      <c r="BL30" s="352" t="e">
        <f t="shared" si="75"/>
        <v>#DIV/0!</v>
      </c>
      <c r="BM30" s="353"/>
      <c r="BN30" s="353"/>
      <c r="BO30" s="353"/>
      <c r="BP30" s="353"/>
      <c r="BQ30" s="353"/>
      <c r="BR30" s="353"/>
      <c r="BS30" s="353"/>
      <c r="BT30" s="353"/>
      <c r="BU30" s="353"/>
      <c r="BV30" s="353"/>
      <c r="BW30" s="353"/>
      <c r="BX30" s="281">
        <f t="shared" si="76"/>
        <v>0</v>
      </c>
    </row>
    <row r="31" spans="1:76" ht="19.5" customHeight="1">
      <c r="A31" s="353"/>
      <c r="B31" s="353"/>
      <c r="C31" s="353"/>
      <c r="D31" s="353"/>
      <c r="E31" s="353"/>
      <c r="F31" s="281">
        <f t="shared" si="38"/>
        <v>10</v>
      </c>
      <c r="G31" s="339"/>
      <c r="H31" s="339"/>
      <c r="I31" s="281">
        <f t="shared" si="39"/>
        <v>10</v>
      </c>
      <c r="J31" s="339"/>
      <c r="K31" s="281">
        <f t="shared" si="40"/>
        <v>10</v>
      </c>
      <c r="L31" s="339"/>
      <c r="M31" s="281">
        <f t="shared" si="41"/>
        <v>10</v>
      </c>
      <c r="N31" s="339"/>
      <c r="O31" s="281">
        <f t="shared" si="42"/>
        <v>10</v>
      </c>
      <c r="P31" s="339"/>
      <c r="Q31" s="281">
        <f t="shared" si="43"/>
        <v>10</v>
      </c>
      <c r="R31" s="341">
        <f t="shared" si="44"/>
        <v>60</v>
      </c>
      <c r="S31" s="342">
        <f t="shared" si="45"/>
        <v>0</v>
      </c>
      <c r="T31" s="341">
        <f t="shared" si="46"/>
        <v>60</v>
      </c>
      <c r="U31" s="341">
        <f t="shared" si="47"/>
        <v>2</v>
      </c>
      <c r="V31" s="339"/>
      <c r="W31" s="339"/>
      <c r="X31" s="281">
        <f t="shared" si="48"/>
        <v>10</v>
      </c>
      <c r="Y31" s="339"/>
      <c r="Z31" s="281">
        <f t="shared" si="49"/>
        <v>10</v>
      </c>
      <c r="AA31" s="342">
        <f t="shared" si="50"/>
        <v>20</v>
      </c>
      <c r="AB31" s="343">
        <f t="shared" si="51"/>
        <v>0</v>
      </c>
      <c r="AC31" s="344">
        <f t="shared" si="52"/>
        <v>20</v>
      </c>
      <c r="AD31" s="343">
        <f t="shared" si="53"/>
        <v>2</v>
      </c>
      <c r="AE31" s="339"/>
      <c r="AF31" s="345">
        <f t="shared" si="54"/>
        <v>10</v>
      </c>
      <c r="AG31" s="345">
        <f t="shared" si="55"/>
        <v>2</v>
      </c>
      <c r="AH31" s="339"/>
      <c r="AI31" s="339"/>
      <c r="AJ31" s="339"/>
      <c r="AK31" s="339"/>
      <c r="AL31" s="345">
        <f t="shared" si="56"/>
        <v>10</v>
      </c>
      <c r="AM31" s="345">
        <f t="shared" si="57"/>
        <v>2</v>
      </c>
      <c r="AN31" s="346">
        <f t="shared" si="58"/>
        <v>8</v>
      </c>
      <c r="AO31" s="346">
        <f t="shared" si="59"/>
        <v>0</v>
      </c>
      <c r="AP31" s="346">
        <f t="shared" si="60"/>
        <v>0</v>
      </c>
      <c r="AQ31" s="346">
        <f t="shared" si="61"/>
        <v>0</v>
      </c>
      <c r="AR31" s="346">
        <f t="shared" si="62"/>
        <v>0</v>
      </c>
      <c r="AS31" s="347">
        <f t="shared" si="63"/>
        <v>8</v>
      </c>
      <c r="AT31" s="339" t="s">
        <v>74</v>
      </c>
      <c r="AU31" s="339" t="s">
        <v>74</v>
      </c>
      <c r="AV31" s="345">
        <f t="shared" si="64"/>
        <v>0</v>
      </c>
      <c r="AW31" s="345">
        <f t="shared" si="65"/>
        <v>0</v>
      </c>
      <c r="AX31" s="339" t="s">
        <v>74</v>
      </c>
      <c r="AY31" s="348">
        <f t="shared" si="66"/>
        <v>0</v>
      </c>
      <c r="AZ31" s="348">
        <f t="shared" si="67"/>
        <v>0</v>
      </c>
      <c r="BA31" s="349" t="s">
        <v>195</v>
      </c>
      <c r="BB31" s="339"/>
      <c r="BC31" s="348">
        <f t="shared" si="68"/>
        <v>0</v>
      </c>
      <c r="BD31" s="350" t="s">
        <v>268</v>
      </c>
      <c r="BE31" s="339"/>
      <c r="BF31" s="348">
        <f t="shared" si="69"/>
        <v>0</v>
      </c>
      <c r="BG31" s="351">
        <f t="shared" si="70"/>
        <v>0</v>
      </c>
      <c r="BH31" s="351">
        <f t="shared" si="71"/>
        <v>1</v>
      </c>
      <c r="BI31" s="351">
        <f t="shared" si="72"/>
        <v>1</v>
      </c>
      <c r="BJ31" s="351">
        <f t="shared" si="73"/>
        <v>1</v>
      </c>
      <c r="BK31" s="351">
        <f t="shared" si="74"/>
        <v>1</v>
      </c>
      <c r="BL31" s="352" t="e">
        <f t="shared" si="75"/>
        <v>#DIV/0!</v>
      </c>
      <c r="BM31" s="353"/>
      <c r="BN31" s="353"/>
      <c r="BO31" s="353"/>
      <c r="BP31" s="353"/>
      <c r="BQ31" s="353"/>
      <c r="BR31" s="353"/>
      <c r="BS31" s="353"/>
      <c r="BT31" s="353"/>
      <c r="BU31" s="353"/>
      <c r="BV31" s="353"/>
      <c r="BW31" s="353"/>
      <c r="BX31" s="281">
        <f t="shared" si="76"/>
        <v>0</v>
      </c>
    </row>
    <row r="32" spans="1:76" ht="19.5" customHeight="1">
      <c r="A32" s="353"/>
      <c r="B32" s="353"/>
      <c r="C32" s="353"/>
      <c r="D32" s="353"/>
      <c r="E32" s="353"/>
      <c r="F32" s="281">
        <f t="shared" si="38"/>
        <v>10</v>
      </c>
      <c r="G32" s="339"/>
      <c r="H32" s="339"/>
      <c r="I32" s="281">
        <f t="shared" si="39"/>
        <v>10</v>
      </c>
      <c r="J32" s="339"/>
      <c r="K32" s="281">
        <f t="shared" si="40"/>
        <v>10</v>
      </c>
      <c r="L32" s="339"/>
      <c r="M32" s="281">
        <f t="shared" si="41"/>
        <v>10</v>
      </c>
      <c r="N32" s="339"/>
      <c r="O32" s="281">
        <f t="shared" si="42"/>
        <v>10</v>
      </c>
      <c r="P32" s="339"/>
      <c r="Q32" s="281">
        <f t="shared" si="43"/>
        <v>10</v>
      </c>
      <c r="R32" s="341">
        <f t="shared" si="44"/>
        <v>60</v>
      </c>
      <c r="S32" s="342">
        <f t="shared" si="45"/>
        <v>0</v>
      </c>
      <c r="T32" s="341">
        <f t="shared" si="46"/>
        <v>60</v>
      </c>
      <c r="U32" s="341">
        <f t="shared" si="47"/>
        <v>2</v>
      </c>
      <c r="V32" s="339"/>
      <c r="W32" s="339"/>
      <c r="X32" s="281">
        <f t="shared" si="48"/>
        <v>10</v>
      </c>
      <c r="Y32" s="339"/>
      <c r="Z32" s="281">
        <f t="shared" si="49"/>
        <v>10</v>
      </c>
      <c r="AA32" s="342">
        <f t="shared" si="50"/>
        <v>20</v>
      </c>
      <c r="AB32" s="343">
        <f t="shared" si="51"/>
        <v>0</v>
      </c>
      <c r="AC32" s="344">
        <f t="shared" si="52"/>
        <v>20</v>
      </c>
      <c r="AD32" s="343">
        <f t="shared" si="53"/>
        <v>2</v>
      </c>
      <c r="AE32" s="339"/>
      <c r="AF32" s="345">
        <f t="shared" si="54"/>
        <v>10</v>
      </c>
      <c r="AG32" s="345">
        <f t="shared" si="55"/>
        <v>2</v>
      </c>
      <c r="AH32" s="339"/>
      <c r="AI32" s="339"/>
      <c r="AJ32" s="339"/>
      <c r="AK32" s="339"/>
      <c r="AL32" s="345">
        <f t="shared" si="56"/>
        <v>10</v>
      </c>
      <c r="AM32" s="345">
        <f t="shared" si="57"/>
        <v>2</v>
      </c>
      <c r="AN32" s="346">
        <f t="shared" si="58"/>
        <v>8</v>
      </c>
      <c r="AO32" s="346">
        <f t="shared" si="59"/>
        <v>0</v>
      </c>
      <c r="AP32" s="346">
        <f t="shared" si="60"/>
        <v>0</v>
      </c>
      <c r="AQ32" s="346">
        <f t="shared" si="61"/>
        <v>0</v>
      </c>
      <c r="AR32" s="346">
        <f t="shared" si="62"/>
        <v>0</v>
      </c>
      <c r="AS32" s="347">
        <f t="shared" si="63"/>
        <v>8</v>
      </c>
      <c r="AT32" s="339" t="s">
        <v>74</v>
      </c>
      <c r="AU32" s="339" t="s">
        <v>74</v>
      </c>
      <c r="AV32" s="345">
        <f t="shared" si="64"/>
        <v>0</v>
      </c>
      <c r="AW32" s="345">
        <f t="shared" si="65"/>
        <v>0</v>
      </c>
      <c r="AX32" s="339" t="s">
        <v>74</v>
      </c>
      <c r="AY32" s="348">
        <f t="shared" si="66"/>
        <v>0</v>
      </c>
      <c r="AZ32" s="348">
        <f t="shared" si="67"/>
        <v>0</v>
      </c>
      <c r="BA32" s="349" t="s">
        <v>195</v>
      </c>
      <c r="BB32" s="339"/>
      <c r="BC32" s="348">
        <f t="shared" si="68"/>
        <v>0</v>
      </c>
      <c r="BD32" s="350" t="s">
        <v>268</v>
      </c>
      <c r="BE32" s="339"/>
      <c r="BF32" s="348">
        <f t="shared" si="69"/>
        <v>0</v>
      </c>
      <c r="BG32" s="351">
        <f t="shared" si="70"/>
        <v>0</v>
      </c>
      <c r="BH32" s="351">
        <f t="shared" si="71"/>
        <v>1</v>
      </c>
      <c r="BI32" s="351">
        <f t="shared" si="72"/>
        <v>1</v>
      </c>
      <c r="BJ32" s="351">
        <f t="shared" si="73"/>
        <v>1</v>
      </c>
      <c r="BK32" s="351">
        <f t="shared" si="74"/>
        <v>1</v>
      </c>
      <c r="BL32" s="352" t="e">
        <f t="shared" si="75"/>
        <v>#DIV/0!</v>
      </c>
      <c r="BM32" s="353"/>
      <c r="BN32" s="353"/>
      <c r="BO32" s="353"/>
      <c r="BP32" s="353"/>
      <c r="BQ32" s="353"/>
      <c r="BR32" s="353"/>
      <c r="BS32" s="353"/>
      <c r="BT32" s="353"/>
      <c r="BU32" s="353"/>
      <c r="BV32" s="353"/>
      <c r="BW32" s="353"/>
      <c r="BX32" s="281">
        <f t="shared" si="76"/>
        <v>0</v>
      </c>
    </row>
    <row r="33" spans="1:76" ht="19.5" customHeight="1">
      <c r="A33" s="354"/>
      <c r="B33" s="354"/>
      <c r="C33" s="354"/>
      <c r="D33" s="354"/>
      <c r="E33" s="354"/>
      <c r="F33" s="281">
        <f t="shared" si="38"/>
        <v>10</v>
      </c>
      <c r="G33" s="339"/>
      <c r="H33" s="339"/>
      <c r="I33" s="281">
        <f t="shared" si="39"/>
        <v>10</v>
      </c>
      <c r="J33" s="339"/>
      <c r="K33" s="281">
        <f t="shared" si="40"/>
        <v>10</v>
      </c>
      <c r="L33" s="339"/>
      <c r="M33" s="281">
        <f t="shared" si="41"/>
        <v>10</v>
      </c>
      <c r="N33" s="339"/>
      <c r="O33" s="281">
        <f t="shared" si="42"/>
        <v>10</v>
      </c>
      <c r="P33" s="339"/>
      <c r="Q33" s="281">
        <f t="shared" si="43"/>
        <v>10</v>
      </c>
      <c r="R33" s="341">
        <f t="shared" si="44"/>
        <v>60</v>
      </c>
      <c r="S33" s="342">
        <f t="shared" si="45"/>
        <v>0</v>
      </c>
      <c r="T33" s="341">
        <f t="shared" si="46"/>
        <v>60</v>
      </c>
      <c r="U33" s="341">
        <f t="shared" si="47"/>
        <v>2</v>
      </c>
      <c r="V33" s="339"/>
      <c r="W33" s="339"/>
      <c r="X33" s="281">
        <f t="shared" si="48"/>
        <v>10</v>
      </c>
      <c r="Y33" s="339"/>
      <c r="Z33" s="281">
        <f t="shared" si="49"/>
        <v>10</v>
      </c>
      <c r="AA33" s="342">
        <f t="shared" si="50"/>
        <v>20</v>
      </c>
      <c r="AB33" s="343">
        <f t="shared" si="51"/>
        <v>0</v>
      </c>
      <c r="AC33" s="344">
        <f t="shared" si="52"/>
        <v>20</v>
      </c>
      <c r="AD33" s="343">
        <f t="shared" si="53"/>
        <v>2</v>
      </c>
      <c r="AE33" s="339"/>
      <c r="AF33" s="345">
        <f t="shared" si="54"/>
        <v>10</v>
      </c>
      <c r="AG33" s="345">
        <f t="shared" si="55"/>
        <v>2</v>
      </c>
      <c r="AH33" s="339"/>
      <c r="AI33" s="339"/>
      <c r="AJ33" s="339"/>
      <c r="AK33" s="339"/>
      <c r="AL33" s="345">
        <f t="shared" si="56"/>
        <v>10</v>
      </c>
      <c r="AM33" s="345">
        <f t="shared" si="57"/>
        <v>2</v>
      </c>
      <c r="AN33" s="346">
        <f t="shared" si="58"/>
        <v>8</v>
      </c>
      <c r="AO33" s="346">
        <f t="shared" si="59"/>
        <v>0</v>
      </c>
      <c r="AP33" s="346">
        <f t="shared" si="60"/>
        <v>0</v>
      </c>
      <c r="AQ33" s="346">
        <f t="shared" si="61"/>
        <v>0</v>
      </c>
      <c r="AR33" s="346">
        <f t="shared" si="62"/>
        <v>0</v>
      </c>
      <c r="AS33" s="347">
        <f t="shared" si="63"/>
        <v>8</v>
      </c>
      <c r="AT33" s="339" t="s">
        <v>74</v>
      </c>
      <c r="AU33" s="339" t="s">
        <v>74</v>
      </c>
      <c r="AV33" s="345">
        <f t="shared" si="64"/>
        <v>0</v>
      </c>
      <c r="AW33" s="345">
        <f t="shared" si="65"/>
        <v>0</v>
      </c>
      <c r="AX33" s="339" t="s">
        <v>74</v>
      </c>
      <c r="AY33" s="348">
        <f t="shared" si="66"/>
        <v>0</v>
      </c>
      <c r="AZ33" s="348">
        <f t="shared" si="67"/>
        <v>0</v>
      </c>
      <c r="BA33" s="349" t="s">
        <v>195</v>
      </c>
      <c r="BB33" s="339"/>
      <c r="BC33" s="348">
        <f t="shared" si="68"/>
        <v>0</v>
      </c>
      <c r="BD33" s="350" t="s">
        <v>268</v>
      </c>
      <c r="BE33" s="339"/>
      <c r="BF33" s="348">
        <f t="shared" si="69"/>
        <v>0</v>
      </c>
      <c r="BG33" s="351">
        <f t="shared" si="70"/>
        <v>0</v>
      </c>
      <c r="BH33" s="351">
        <f t="shared" si="71"/>
        <v>1</v>
      </c>
      <c r="BI33" s="351">
        <f t="shared" si="72"/>
        <v>1</v>
      </c>
      <c r="BJ33" s="351">
        <f t="shared" si="73"/>
        <v>1</v>
      </c>
      <c r="BK33" s="351">
        <f t="shared" si="74"/>
        <v>1</v>
      </c>
      <c r="BL33" s="352" t="e">
        <f t="shared" si="75"/>
        <v>#DIV/0!</v>
      </c>
      <c r="BM33" s="354"/>
      <c r="BN33" s="354"/>
      <c r="BO33" s="354"/>
      <c r="BP33" s="354"/>
      <c r="BQ33" s="354"/>
      <c r="BR33" s="354"/>
      <c r="BS33" s="354"/>
      <c r="BT33" s="354"/>
      <c r="BU33" s="354"/>
      <c r="BV33" s="354"/>
      <c r="BW33" s="354"/>
      <c r="BX33" s="281">
        <f t="shared" si="76"/>
        <v>0</v>
      </c>
    </row>
    <row r="34" spans="1:76" ht="19.5" customHeight="1">
      <c r="A34" s="354"/>
      <c r="B34" s="354"/>
      <c r="C34" s="354"/>
      <c r="D34" s="354"/>
      <c r="E34" s="354"/>
      <c r="F34" s="281">
        <f t="shared" si="38"/>
        <v>10</v>
      </c>
      <c r="G34" s="339"/>
      <c r="H34" s="339"/>
      <c r="I34" s="281">
        <f t="shared" si="39"/>
        <v>10</v>
      </c>
      <c r="J34" s="339"/>
      <c r="K34" s="281">
        <f t="shared" si="40"/>
        <v>10</v>
      </c>
      <c r="L34" s="339"/>
      <c r="M34" s="281">
        <f t="shared" si="41"/>
        <v>10</v>
      </c>
      <c r="N34" s="339"/>
      <c r="O34" s="281">
        <f t="shared" si="42"/>
        <v>10</v>
      </c>
      <c r="P34" s="339"/>
      <c r="Q34" s="281">
        <f t="shared" si="43"/>
        <v>10</v>
      </c>
      <c r="R34" s="341">
        <f t="shared" si="44"/>
        <v>60</v>
      </c>
      <c r="S34" s="342">
        <f t="shared" si="45"/>
        <v>0</v>
      </c>
      <c r="T34" s="341">
        <f t="shared" si="46"/>
        <v>60</v>
      </c>
      <c r="U34" s="341">
        <f t="shared" si="47"/>
        <v>2</v>
      </c>
      <c r="V34" s="339"/>
      <c r="W34" s="339"/>
      <c r="X34" s="281">
        <f t="shared" si="48"/>
        <v>10</v>
      </c>
      <c r="Y34" s="339"/>
      <c r="Z34" s="281">
        <f t="shared" si="49"/>
        <v>10</v>
      </c>
      <c r="AA34" s="342">
        <f t="shared" si="50"/>
        <v>20</v>
      </c>
      <c r="AB34" s="343">
        <f t="shared" si="51"/>
        <v>0</v>
      </c>
      <c r="AC34" s="344">
        <f t="shared" si="52"/>
        <v>20</v>
      </c>
      <c r="AD34" s="343">
        <f t="shared" si="53"/>
        <v>2</v>
      </c>
      <c r="AE34" s="339"/>
      <c r="AF34" s="345">
        <f t="shared" si="54"/>
        <v>10</v>
      </c>
      <c r="AG34" s="345">
        <f t="shared" si="55"/>
        <v>2</v>
      </c>
      <c r="AH34" s="339"/>
      <c r="AI34" s="339"/>
      <c r="AJ34" s="339"/>
      <c r="AK34" s="339"/>
      <c r="AL34" s="345">
        <f t="shared" si="56"/>
        <v>10</v>
      </c>
      <c r="AM34" s="345">
        <f t="shared" si="57"/>
        <v>2</v>
      </c>
      <c r="AN34" s="346">
        <f t="shared" si="58"/>
        <v>8</v>
      </c>
      <c r="AO34" s="346">
        <f t="shared" si="59"/>
        <v>0</v>
      </c>
      <c r="AP34" s="346">
        <f t="shared" si="60"/>
        <v>0</v>
      </c>
      <c r="AQ34" s="346">
        <f t="shared" si="61"/>
        <v>0</v>
      </c>
      <c r="AR34" s="346">
        <f t="shared" si="62"/>
        <v>0</v>
      </c>
      <c r="AS34" s="347">
        <f t="shared" si="63"/>
        <v>8</v>
      </c>
      <c r="AT34" s="339" t="s">
        <v>74</v>
      </c>
      <c r="AU34" s="339" t="s">
        <v>74</v>
      </c>
      <c r="AV34" s="345">
        <f t="shared" si="64"/>
        <v>0</v>
      </c>
      <c r="AW34" s="345">
        <f t="shared" si="65"/>
        <v>0</v>
      </c>
      <c r="AX34" s="339" t="s">
        <v>74</v>
      </c>
      <c r="AY34" s="348">
        <f t="shared" si="66"/>
        <v>0</v>
      </c>
      <c r="AZ34" s="348">
        <f t="shared" si="67"/>
        <v>0</v>
      </c>
      <c r="BA34" s="349" t="s">
        <v>195</v>
      </c>
      <c r="BB34" s="339"/>
      <c r="BC34" s="348">
        <f t="shared" si="68"/>
        <v>0</v>
      </c>
      <c r="BD34" s="350" t="s">
        <v>268</v>
      </c>
      <c r="BE34" s="339"/>
      <c r="BF34" s="348">
        <f t="shared" si="69"/>
        <v>0</v>
      </c>
      <c r="BG34" s="351">
        <f t="shared" si="70"/>
        <v>0</v>
      </c>
      <c r="BH34" s="351">
        <f t="shared" si="71"/>
        <v>1</v>
      </c>
      <c r="BI34" s="351">
        <f t="shared" si="72"/>
        <v>1</v>
      </c>
      <c r="BJ34" s="351">
        <f t="shared" si="73"/>
        <v>1</v>
      </c>
      <c r="BK34" s="351">
        <f t="shared" si="74"/>
        <v>1</v>
      </c>
      <c r="BL34" s="352" t="e">
        <f t="shared" si="75"/>
        <v>#DIV/0!</v>
      </c>
      <c r="BM34" s="354"/>
      <c r="BN34" s="354"/>
      <c r="BO34" s="354"/>
      <c r="BP34" s="354"/>
      <c r="BQ34" s="354"/>
      <c r="BR34" s="354"/>
      <c r="BS34" s="354"/>
      <c r="BT34" s="354"/>
      <c r="BU34" s="354"/>
      <c r="BV34" s="354"/>
      <c r="BW34" s="354"/>
      <c r="BX34" s="281">
        <f t="shared" si="76"/>
        <v>0</v>
      </c>
    </row>
    <row r="35" spans="1:76" ht="19.5" customHeight="1">
      <c r="A35" s="354"/>
      <c r="B35" s="354"/>
      <c r="C35" s="354"/>
      <c r="D35" s="354"/>
      <c r="E35" s="354"/>
      <c r="F35" s="281">
        <f t="shared" si="38"/>
        <v>10</v>
      </c>
      <c r="G35" s="339"/>
      <c r="H35" s="339"/>
      <c r="I35" s="281">
        <f t="shared" si="39"/>
        <v>10</v>
      </c>
      <c r="J35" s="339"/>
      <c r="K35" s="281">
        <f t="shared" si="40"/>
        <v>10</v>
      </c>
      <c r="L35" s="339"/>
      <c r="M35" s="281">
        <f t="shared" si="41"/>
        <v>10</v>
      </c>
      <c r="N35" s="339"/>
      <c r="O35" s="281">
        <f t="shared" si="42"/>
        <v>10</v>
      </c>
      <c r="P35" s="339"/>
      <c r="Q35" s="281">
        <f t="shared" si="43"/>
        <v>10</v>
      </c>
      <c r="R35" s="341">
        <f t="shared" si="44"/>
        <v>60</v>
      </c>
      <c r="S35" s="342">
        <f t="shared" si="45"/>
        <v>0</v>
      </c>
      <c r="T35" s="341">
        <f t="shared" si="46"/>
        <v>60</v>
      </c>
      <c r="U35" s="341">
        <f t="shared" si="47"/>
        <v>2</v>
      </c>
      <c r="V35" s="339"/>
      <c r="W35" s="339"/>
      <c r="X35" s="281">
        <f t="shared" si="48"/>
        <v>10</v>
      </c>
      <c r="Y35" s="339"/>
      <c r="Z35" s="281">
        <f t="shared" si="49"/>
        <v>10</v>
      </c>
      <c r="AA35" s="342">
        <f t="shared" si="50"/>
        <v>20</v>
      </c>
      <c r="AB35" s="343">
        <f t="shared" si="51"/>
        <v>0</v>
      </c>
      <c r="AC35" s="344">
        <f t="shared" si="52"/>
        <v>20</v>
      </c>
      <c r="AD35" s="343">
        <f t="shared" si="53"/>
        <v>2</v>
      </c>
      <c r="AE35" s="339"/>
      <c r="AF35" s="345">
        <f t="shared" si="54"/>
        <v>10</v>
      </c>
      <c r="AG35" s="345">
        <f t="shared" si="55"/>
        <v>2</v>
      </c>
      <c r="AH35" s="339"/>
      <c r="AI35" s="339"/>
      <c r="AJ35" s="339"/>
      <c r="AK35" s="339"/>
      <c r="AL35" s="345">
        <f t="shared" si="56"/>
        <v>10</v>
      </c>
      <c r="AM35" s="345">
        <f t="shared" si="57"/>
        <v>2</v>
      </c>
      <c r="AN35" s="346">
        <f t="shared" si="58"/>
        <v>8</v>
      </c>
      <c r="AO35" s="346">
        <f t="shared" si="59"/>
        <v>0</v>
      </c>
      <c r="AP35" s="346">
        <f t="shared" si="60"/>
        <v>0</v>
      </c>
      <c r="AQ35" s="346">
        <f t="shared" si="61"/>
        <v>0</v>
      </c>
      <c r="AR35" s="346">
        <f t="shared" si="62"/>
        <v>0</v>
      </c>
      <c r="AS35" s="347">
        <f t="shared" si="63"/>
        <v>8</v>
      </c>
      <c r="AT35" s="339" t="s">
        <v>74</v>
      </c>
      <c r="AU35" s="339" t="s">
        <v>74</v>
      </c>
      <c r="AV35" s="345">
        <f t="shared" si="64"/>
        <v>0</v>
      </c>
      <c r="AW35" s="345">
        <f t="shared" si="65"/>
        <v>0</v>
      </c>
      <c r="AX35" s="339" t="s">
        <v>74</v>
      </c>
      <c r="AY35" s="348">
        <f t="shared" si="66"/>
        <v>0</v>
      </c>
      <c r="AZ35" s="348">
        <f t="shared" si="67"/>
        <v>0</v>
      </c>
      <c r="BA35" s="349" t="s">
        <v>195</v>
      </c>
      <c r="BB35" s="339"/>
      <c r="BC35" s="348">
        <f t="shared" si="68"/>
        <v>0</v>
      </c>
      <c r="BD35" s="350" t="s">
        <v>268</v>
      </c>
      <c r="BE35" s="339"/>
      <c r="BF35" s="348">
        <f t="shared" si="69"/>
        <v>0</v>
      </c>
      <c r="BG35" s="351">
        <f t="shared" si="70"/>
        <v>0</v>
      </c>
      <c r="BH35" s="351">
        <f t="shared" si="71"/>
        <v>1</v>
      </c>
      <c r="BI35" s="351">
        <f t="shared" si="72"/>
        <v>1</v>
      </c>
      <c r="BJ35" s="351">
        <f t="shared" si="73"/>
        <v>1</v>
      </c>
      <c r="BK35" s="351">
        <f t="shared" si="74"/>
        <v>1</v>
      </c>
      <c r="BL35" s="352" t="e">
        <f t="shared" si="75"/>
        <v>#DIV/0!</v>
      </c>
      <c r="BM35" s="354"/>
      <c r="BN35" s="354"/>
      <c r="BO35" s="354"/>
      <c r="BP35" s="354"/>
      <c r="BQ35" s="354"/>
      <c r="BR35" s="354"/>
      <c r="BS35" s="354"/>
      <c r="BT35" s="354"/>
      <c r="BU35" s="354"/>
      <c r="BV35" s="354"/>
      <c r="BW35" s="354"/>
      <c r="BX35" s="281">
        <f t="shared" si="76"/>
        <v>0</v>
      </c>
    </row>
    <row r="36" spans="1:76" ht="19.5" customHeight="1">
      <c r="A36" s="354"/>
      <c r="B36" s="354"/>
      <c r="C36" s="354"/>
      <c r="D36" s="354"/>
      <c r="E36" s="354"/>
      <c r="F36" s="281">
        <f t="shared" si="38"/>
        <v>10</v>
      </c>
      <c r="G36" s="339"/>
      <c r="H36" s="339"/>
      <c r="I36" s="281">
        <f t="shared" si="39"/>
        <v>10</v>
      </c>
      <c r="J36" s="339"/>
      <c r="K36" s="281">
        <f t="shared" si="40"/>
        <v>10</v>
      </c>
      <c r="L36" s="339"/>
      <c r="M36" s="281">
        <f t="shared" si="41"/>
        <v>10</v>
      </c>
      <c r="N36" s="339"/>
      <c r="O36" s="281">
        <f t="shared" si="42"/>
        <v>10</v>
      </c>
      <c r="P36" s="339"/>
      <c r="Q36" s="281">
        <f t="shared" si="43"/>
        <v>10</v>
      </c>
      <c r="R36" s="341">
        <f t="shared" si="44"/>
        <v>60</v>
      </c>
      <c r="S36" s="342">
        <f t="shared" si="45"/>
        <v>0</v>
      </c>
      <c r="T36" s="341">
        <f t="shared" si="46"/>
        <v>60</v>
      </c>
      <c r="U36" s="341">
        <f t="shared" si="47"/>
        <v>2</v>
      </c>
      <c r="V36" s="339"/>
      <c r="W36" s="339"/>
      <c r="X36" s="281">
        <f t="shared" si="48"/>
        <v>10</v>
      </c>
      <c r="Y36" s="339"/>
      <c r="Z36" s="281">
        <f t="shared" si="49"/>
        <v>10</v>
      </c>
      <c r="AA36" s="342">
        <f t="shared" si="50"/>
        <v>20</v>
      </c>
      <c r="AB36" s="343">
        <f t="shared" si="51"/>
        <v>0</v>
      </c>
      <c r="AC36" s="344">
        <f t="shared" si="52"/>
        <v>20</v>
      </c>
      <c r="AD36" s="343">
        <f t="shared" si="53"/>
        <v>2</v>
      </c>
      <c r="AE36" s="339"/>
      <c r="AF36" s="345">
        <f t="shared" si="54"/>
        <v>10</v>
      </c>
      <c r="AG36" s="345">
        <f t="shared" si="55"/>
        <v>2</v>
      </c>
      <c r="AH36" s="339"/>
      <c r="AI36" s="339"/>
      <c r="AJ36" s="339"/>
      <c r="AK36" s="339"/>
      <c r="AL36" s="345">
        <f t="shared" si="56"/>
        <v>10</v>
      </c>
      <c r="AM36" s="345">
        <f t="shared" si="57"/>
        <v>2</v>
      </c>
      <c r="AN36" s="346">
        <f t="shared" si="58"/>
        <v>8</v>
      </c>
      <c r="AO36" s="346">
        <f t="shared" si="59"/>
        <v>0</v>
      </c>
      <c r="AP36" s="346">
        <f t="shared" si="60"/>
        <v>0</v>
      </c>
      <c r="AQ36" s="346">
        <f t="shared" si="61"/>
        <v>0</v>
      </c>
      <c r="AR36" s="346">
        <f t="shared" si="62"/>
        <v>0</v>
      </c>
      <c r="AS36" s="347">
        <f t="shared" si="63"/>
        <v>8</v>
      </c>
      <c r="AT36" s="339" t="s">
        <v>74</v>
      </c>
      <c r="AU36" s="339" t="s">
        <v>74</v>
      </c>
      <c r="AV36" s="345">
        <f t="shared" si="64"/>
        <v>0</v>
      </c>
      <c r="AW36" s="345">
        <f t="shared" si="65"/>
        <v>0</v>
      </c>
      <c r="AX36" s="339" t="s">
        <v>74</v>
      </c>
      <c r="AY36" s="348">
        <f t="shared" si="66"/>
        <v>0</v>
      </c>
      <c r="AZ36" s="348">
        <f t="shared" si="67"/>
        <v>0</v>
      </c>
      <c r="BA36" s="349" t="s">
        <v>195</v>
      </c>
      <c r="BB36" s="339"/>
      <c r="BC36" s="348">
        <f t="shared" si="68"/>
        <v>0</v>
      </c>
      <c r="BD36" s="350" t="s">
        <v>268</v>
      </c>
      <c r="BE36" s="339"/>
      <c r="BF36" s="348">
        <f t="shared" si="69"/>
        <v>0</v>
      </c>
      <c r="BG36" s="351">
        <f t="shared" si="70"/>
        <v>0</v>
      </c>
      <c r="BH36" s="351">
        <f t="shared" si="71"/>
        <v>1</v>
      </c>
      <c r="BI36" s="351">
        <f t="shared" si="72"/>
        <v>1</v>
      </c>
      <c r="BJ36" s="351">
        <f t="shared" si="73"/>
        <v>1</v>
      </c>
      <c r="BK36" s="351">
        <f t="shared" si="74"/>
        <v>1</v>
      </c>
      <c r="BL36" s="352" t="e">
        <f t="shared" si="75"/>
        <v>#DIV/0!</v>
      </c>
      <c r="BM36" s="354"/>
      <c r="BN36" s="354"/>
      <c r="BO36" s="354"/>
      <c r="BP36" s="354"/>
      <c r="BQ36" s="354"/>
      <c r="BR36" s="354"/>
      <c r="BS36" s="354"/>
      <c r="BT36" s="354"/>
      <c r="BU36" s="354"/>
      <c r="BV36" s="354"/>
      <c r="BW36" s="354"/>
      <c r="BX36" s="281">
        <f t="shared" si="76"/>
        <v>0</v>
      </c>
    </row>
    <row r="37" spans="1:76" ht="19.5" customHeight="1">
      <c r="A37" s="354"/>
      <c r="B37" s="354"/>
      <c r="C37" s="354"/>
      <c r="D37" s="354"/>
      <c r="E37" s="354"/>
      <c r="F37" s="281">
        <f t="shared" si="38"/>
        <v>10</v>
      </c>
      <c r="G37" s="339"/>
      <c r="H37" s="339"/>
      <c r="I37" s="281">
        <f t="shared" si="39"/>
        <v>10</v>
      </c>
      <c r="J37" s="339"/>
      <c r="K37" s="281">
        <f t="shared" si="40"/>
        <v>10</v>
      </c>
      <c r="L37" s="339"/>
      <c r="M37" s="281">
        <f t="shared" si="41"/>
        <v>10</v>
      </c>
      <c r="N37" s="339"/>
      <c r="O37" s="281">
        <f t="shared" si="42"/>
        <v>10</v>
      </c>
      <c r="P37" s="339"/>
      <c r="Q37" s="281">
        <f t="shared" si="43"/>
        <v>10</v>
      </c>
      <c r="R37" s="341">
        <f t="shared" si="44"/>
        <v>60</v>
      </c>
      <c r="S37" s="342">
        <f t="shared" si="45"/>
        <v>0</v>
      </c>
      <c r="T37" s="341">
        <f t="shared" si="46"/>
        <v>60</v>
      </c>
      <c r="U37" s="341">
        <f t="shared" si="47"/>
        <v>2</v>
      </c>
      <c r="V37" s="339"/>
      <c r="W37" s="339"/>
      <c r="X37" s="281">
        <f t="shared" si="48"/>
        <v>10</v>
      </c>
      <c r="Y37" s="339"/>
      <c r="Z37" s="281">
        <f t="shared" si="49"/>
        <v>10</v>
      </c>
      <c r="AA37" s="342">
        <f t="shared" si="50"/>
        <v>20</v>
      </c>
      <c r="AB37" s="343">
        <f t="shared" si="51"/>
        <v>0</v>
      </c>
      <c r="AC37" s="344">
        <f t="shared" si="52"/>
        <v>20</v>
      </c>
      <c r="AD37" s="343">
        <f t="shared" si="53"/>
        <v>2</v>
      </c>
      <c r="AE37" s="339"/>
      <c r="AF37" s="345">
        <f t="shared" si="54"/>
        <v>10</v>
      </c>
      <c r="AG37" s="345">
        <f t="shared" si="55"/>
        <v>2</v>
      </c>
      <c r="AH37" s="339"/>
      <c r="AI37" s="339"/>
      <c r="AJ37" s="339"/>
      <c r="AK37" s="339"/>
      <c r="AL37" s="345">
        <f t="shared" si="56"/>
        <v>10</v>
      </c>
      <c r="AM37" s="345">
        <f t="shared" si="57"/>
        <v>2</v>
      </c>
      <c r="AN37" s="346">
        <f t="shared" si="58"/>
        <v>8</v>
      </c>
      <c r="AO37" s="346">
        <f t="shared" si="59"/>
        <v>0</v>
      </c>
      <c r="AP37" s="346">
        <f t="shared" si="60"/>
        <v>0</v>
      </c>
      <c r="AQ37" s="346">
        <f t="shared" si="61"/>
        <v>0</v>
      </c>
      <c r="AR37" s="346">
        <f t="shared" si="62"/>
        <v>0</v>
      </c>
      <c r="AS37" s="347">
        <f t="shared" si="63"/>
        <v>8</v>
      </c>
      <c r="AT37" s="339" t="s">
        <v>74</v>
      </c>
      <c r="AU37" s="339" t="s">
        <v>74</v>
      </c>
      <c r="AV37" s="345">
        <f t="shared" si="64"/>
        <v>0</v>
      </c>
      <c r="AW37" s="345">
        <f t="shared" si="65"/>
        <v>0</v>
      </c>
      <c r="AX37" s="339" t="s">
        <v>74</v>
      </c>
      <c r="AY37" s="348">
        <f t="shared" si="66"/>
        <v>0</v>
      </c>
      <c r="AZ37" s="348">
        <f t="shared" si="67"/>
        <v>0</v>
      </c>
      <c r="BA37" s="349" t="s">
        <v>195</v>
      </c>
      <c r="BB37" s="339"/>
      <c r="BC37" s="348">
        <f t="shared" si="68"/>
        <v>0</v>
      </c>
      <c r="BD37" s="350" t="s">
        <v>268</v>
      </c>
      <c r="BE37" s="339"/>
      <c r="BF37" s="348">
        <f t="shared" si="69"/>
        <v>0</v>
      </c>
      <c r="BG37" s="351">
        <f t="shared" si="70"/>
        <v>0</v>
      </c>
      <c r="BH37" s="351">
        <f t="shared" si="71"/>
        <v>1</v>
      </c>
      <c r="BI37" s="351">
        <f t="shared" si="72"/>
        <v>1</v>
      </c>
      <c r="BJ37" s="351">
        <f t="shared" si="73"/>
        <v>1</v>
      </c>
      <c r="BK37" s="351">
        <f t="shared" si="74"/>
        <v>1</v>
      </c>
      <c r="BL37" s="352" t="e">
        <f t="shared" si="75"/>
        <v>#DIV/0!</v>
      </c>
      <c r="BM37" s="354"/>
      <c r="BN37" s="354"/>
      <c r="BO37" s="354"/>
      <c r="BP37" s="354"/>
      <c r="BQ37" s="354"/>
      <c r="BR37" s="354"/>
      <c r="BS37" s="354"/>
      <c r="BT37" s="354"/>
      <c r="BU37" s="354"/>
      <c r="BV37" s="354"/>
      <c r="BW37" s="354"/>
      <c r="BX37" s="281">
        <f t="shared" si="76"/>
        <v>0</v>
      </c>
    </row>
    <row r="38" spans="1:76" ht="19.5" customHeight="1">
      <c r="A38" s="354"/>
      <c r="B38" s="354"/>
      <c r="C38" s="354"/>
      <c r="D38" s="354"/>
      <c r="E38" s="354"/>
      <c r="F38" s="281">
        <f t="shared" si="38"/>
        <v>10</v>
      </c>
      <c r="G38" s="339"/>
      <c r="H38" s="339"/>
      <c r="I38" s="281">
        <f t="shared" si="39"/>
        <v>10</v>
      </c>
      <c r="J38" s="339"/>
      <c r="K38" s="281">
        <f t="shared" si="40"/>
        <v>10</v>
      </c>
      <c r="L38" s="339"/>
      <c r="M38" s="281">
        <f t="shared" si="41"/>
        <v>10</v>
      </c>
      <c r="N38" s="339"/>
      <c r="O38" s="281">
        <f t="shared" si="42"/>
        <v>10</v>
      </c>
      <c r="P38" s="339"/>
      <c r="Q38" s="281">
        <f t="shared" si="43"/>
        <v>10</v>
      </c>
      <c r="R38" s="341">
        <f t="shared" si="44"/>
        <v>60</v>
      </c>
      <c r="S38" s="342">
        <f t="shared" si="45"/>
        <v>0</v>
      </c>
      <c r="T38" s="341">
        <f t="shared" si="46"/>
        <v>60</v>
      </c>
      <c r="U38" s="341">
        <f t="shared" si="47"/>
        <v>2</v>
      </c>
      <c r="V38" s="339"/>
      <c r="W38" s="339"/>
      <c r="X38" s="281">
        <f t="shared" si="48"/>
        <v>10</v>
      </c>
      <c r="Y38" s="339"/>
      <c r="Z38" s="281">
        <f t="shared" si="49"/>
        <v>10</v>
      </c>
      <c r="AA38" s="342">
        <f t="shared" si="50"/>
        <v>20</v>
      </c>
      <c r="AB38" s="343">
        <f t="shared" si="51"/>
        <v>0</v>
      </c>
      <c r="AC38" s="344">
        <f t="shared" si="52"/>
        <v>20</v>
      </c>
      <c r="AD38" s="343">
        <f t="shared" si="53"/>
        <v>2</v>
      </c>
      <c r="AE38" s="339"/>
      <c r="AF38" s="345">
        <f t="shared" si="54"/>
        <v>10</v>
      </c>
      <c r="AG38" s="345">
        <f t="shared" si="55"/>
        <v>2</v>
      </c>
      <c r="AH38" s="339"/>
      <c r="AI38" s="339"/>
      <c r="AJ38" s="339"/>
      <c r="AK38" s="339"/>
      <c r="AL38" s="345">
        <f t="shared" si="56"/>
        <v>10</v>
      </c>
      <c r="AM38" s="345">
        <f t="shared" si="57"/>
        <v>2</v>
      </c>
      <c r="AN38" s="346">
        <f t="shared" si="58"/>
        <v>8</v>
      </c>
      <c r="AO38" s="346">
        <f t="shared" si="59"/>
        <v>0</v>
      </c>
      <c r="AP38" s="346">
        <f t="shared" si="60"/>
        <v>0</v>
      </c>
      <c r="AQ38" s="346">
        <f t="shared" si="61"/>
        <v>0</v>
      </c>
      <c r="AR38" s="346">
        <f t="shared" si="62"/>
        <v>0</v>
      </c>
      <c r="AS38" s="347">
        <f t="shared" si="63"/>
        <v>8</v>
      </c>
      <c r="AT38" s="339" t="s">
        <v>74</v>
      </c>
      <c r="AU38" s="339" t="s">
        <v>74</v>
      </c>
      <c r="AV38" s="345">
        <f t="shared" si="64"/>
        <v>0</v>
      </c>
      <c r="AW38" s="345">
        <f t="shared" si="65"/>
        <v>0</v>
      </c>
      <c r="AX38" s="339" t="s">
        <v>74</v>
      </c>
      <c r="AY38" s="348">
        <f t="shared" si="66"/>
        <v>0</v>
      </c>
      <c r="AZ38" s="348">
        <f t="shared" si="67"/>
        <v>0</v>
      </c>
      <c r="BA38" s="349" t="s">
        <v>195</v>
      </c>
      <c r="BB38" s="339"/>
      <c r="BC38" s="348">
        <f t="shared" si="68"/>
        <v>0</v>
      </c>
      <c r="BD38" s="350" t="s">
        <v>268</v>
      </c>
      <c r="BE38" s="339"/>
      <c r="BF38" s="348">
        <f t="shared" si="69"/>
        <v>0</v>
      </c>
      <c r="BG38" s="351">
        <f t="shared" si="70"/>
        <v>0</v>
      </c>
      <c r="BH38" s="351">
        <f t="shared" si="71"/>
        <v>1</v>
      </c>
      <c r="BI38" s="351">
        <f t="shared" si="72"/>
        <v>1</v>
      </c>
      <c r="BJ38" s="351">
        <f t="shared" si="73"/>
        <v>1</v>
      </c>
      <c r="BK38" s="351">
        <f t="shared" si="74"/>
        <v>1</v>
      </c>
      <c r="BL38" s="352" t="e">
        <f t="shared" si="75"/>
        <v>#DIV/0!</v>
      </c>
      <c r="BM38" s="354"/>
      <c r="BN38" s="354"/>
      <c r="BO38" s="354"/>
      <c r="BP38" s="354"/>
      <c r="BQ38" s="354"/>
      <c r="BR38" s="354"/>
      <c r="BS38" s="354"/>
      <c r="BT38" s="354"/>
      <c r="BU38" s="354"/>
      <c r="BV38" s="354"/>
      <c r="BW38" s="354"/>
      <c r="BX38" s="281">
        <f t="shared" si="76"/>
        <v>0</v>
      </c>
    </row>
    <row r="39" spans="1:76" ht="19.5" customHeight="1">
      <c r="A39" s="354"/>
      <c r="B39" s="354"/>
      <c r="C39" s="354"/>
      <c r="D39" s="354"/>
      <c r="E39" s="354"/>
      <c r="F39" s="281">
        <f t="shared" si="38"/>
        <v>10</v>
      </c>
      <c r="G39" s="339"/>
      <c r="H39" s="339"/>
      <c r="I39" s="281">
        <f t="shared" si="39"/>
        <v>10</v>
      </c>
      <c r="J39" s="339"/>
      <c r="K39" s="281">
        <f t="shared" si="40"/>
        <v>10</v>
      </c>
      <c r="L39" s="339"/>
      <c r="M39" s="281">
        <f t="shared" si="41"/>
        <v>10</v>
      </c>
      <c r="N39" s="339"/>
      <c r="O39" s="281">
        <f t="shared" si="42"/>
        <v>10</v>
      </c>
      <c r="P39" s="339"/>
      <c r="Q39" s="281">
        <f t="shared" si="43"/>
        <v>10</v>
      </c>
      <c r="R39" s="341">
        <f t="shared" si="44"/>
        <v>60</v>
      </c>
      <c r="S39" s="342">
        <f t="shared" si="45"/>
        <v>0</v>
      </c>
      <c r="T39" s="341">
        <f t="shared" si="46"/>
        <v>60</v>
      </c>
      <c r="U39" s="341">
        <f t="shared" si="47"/>
        <v>2</v>
      </c>
      <c r="V39" s="339"/>
      <c r="W39" s="339"/>
      <c r="X39" s="281">
        <f t="shared" si="48"/>
        <v>10</v>
      </c>
      <c r="Y39" s="339"/>
      <c r="Z39" s="281">
        <f t="shared" si="49"/>
        <v>10</v>
      </c>
      <c r="AA39" s="342">
        <f t="shared" si="50"/>
        <v>20</v>
      </c>
      <c r="AB39" s="343">
        <f t="shared" si="51"/>
        <v>0</v>
      </c>
      <c r="AC39" s="344">
        <f t="shared" si="52"/>
        <v>20</v>
      </c>
      <c r="AD39" s="343">
        <f t="shared" si="53"/>
        <v>2</v>
      </c>
      <c r="AE39" s="339"/>
      <c r="AF39" s="345">
        <f t="shared" si="54"/>
        <v>10</v>
      </c>
      <c r="AG39" s="345">
        <f t="shared" si="55"/>
        <v>2</v>
      </c>
      <c r="AH39" s="339"/>
      <c r="AI39" s="339"/>
      <c r="AJ39" s="339"/>
      <c r="AK39" s="339"/>
      <c r="AL39" s="345">
        <f t="shared" si="56"/>
        <v>10</v>
      </c>
      <c r="AM39" s="345">
        <f t="shared" si="57"/>
        <v>2</v>
      </c>
      <c r="AN39" s="346">
        <f t="shared" si="58"/>
        <v>8</v>
      </c>
      <c r="AO39" s="346">
        <f t="shared" si="59"/>
        <v>0</v>
      </c>
      <c r="AP39" s="346">
        <f t="shared" si="60"/>
        <v>0</v>
      </c>
      <c r="AQ39" s="346">
        <f t="shared" si="61"/>
        <v>0</v>
      </c>
      <c r="AR39" s="346">
        <f t="shared" si="62"/>
        <v>0</v>
      </c>
      <c r="AS39" s="347">
        <f t="shared" si="63"/>
        <v>8</v>
      </c>
      <c r="AT39" s="339" t="s">
        <v>74</v>
      </c>
      <c r="AU39" s="339" t="s">
        <v>74</v>
      </c>
      <c r="AV39" s="345">
        <f t="shared" si="64"/>
        <v>0</v>
      </c>
      <c r="AW39" s="345">
        <f t="shared" si="65"/>
        <v>0</v>
      </c>
      <c r="AX39" s="339" t="s">
        <v>74</v>
      </c>
      <c r="AY39" s="348">
        <f t="shared" si="66"/>
        <v>0</v>
      </c>
      <c r="AZ39" s="348">
        <f t="shared" si="67"/>
        <v>0</v>
      </c>
      <c r="BA39" s="349" t="s">
        <v>195</v>
      </c>
      <c r="BB39" s="339"/>
      <c r="BC39" s="348">
        <f t="shared" si="68"/>
        <v>0</v>
      </c>
      <c r="BD39" s="350" t="s">
        <v>268</v>
      </c>
      <c r="BE39" s="339"/>
      <c r="BF39" s="348">
        <f t="shared" si="69"/>
        <v>0</v>
      </c>
      <c r="BG39" s="351">
        <f t="shared" si="70"/>
        <v>0</v>
      </c>
      <c r="BH39" s="351">
        <f t="shared" si="71"/>
        <v>1</v>
      </c>
      <c r="BI39" s="351">
        <f t="shared" si="72"/>
        <v>1</v>
      </c>
      <c r="BJ39" s="351">
        <f t="shared" si="73"/>
        <v>1</v>
      </c>
      <c r="BK39" s="351">
        <f t="shared" si="74"/>
        <v>1</v>
      </c>
      <c r="BL39" s="352" t="e">
        <f t="shared" si="75"/>
        <v>#DIV/0!</v>
      </c>
      <c r="BM39" s="354"/>
      <c r="BN39" s="354"/>
      <c r="BO39" s="354"/>
      <c r="BP39" s="354"/>
      <c r="BQ39" s="354"/>
      <c r="BR39" s="354"/>
      <c r="BS39" s="354"/>
      <c r="BT39" s="354"/>
      <c r="BU39" s="354"/>
      <c r="BV39" s="354"/>
      <c r="BW39" s="354"/>
      <c r="BX39" s="281">
        <f t="shared" si="76"/>
        <v>0</v>
      </c>
    </row>
    <row r="40" spans="1:76" ht="19.5" customHeight="1">
      <c r="A40" s="354"/>
      <c r="B40" s="354"/>
      <c r="C40" s="354"/>
      <c r="D40" s="354"/>
      <c r="E40" s="354"/>
      <c r="F40" s="281">
        <f t="shared" si="38"/>
        <v>10</v>
      </c>
      <c r="G40" s="339"/>
      <c r="H40" s="339"/>
      <c r="I40" s="281">
        <f t="shared" si="39"/>
        <v>10</v>
      </c>
      <c r="J40" s="339"/>
      <c r="K40" s="281">
        <f t="shared" si="40"/>
        <v>10</v>
      </c>
      <c r="L40" s="339"/>
      <c r="M40" s="281">
        <f t="shared" si="41"/>
        <v>10</v>
      </c>
      <c r="N40" s="339"/>
      <c r="O40" s="281">
        <f t="shared" si="42"/>
        <v>10</v>
      </c>
      <c r="P40" s="339"/>
      <c r="Q40" s="281">
        <f t="shared" si="43"/>
        <v>10</v>
      </c>
      <c r="R40" s="341">
        <f t="shared" si="44"/>
        <v>60</v>
      </c>
      <c r="S40" s="342">
        <f t="shared" si="45"/>
        <v>0</v>
      </c>
      <c r="T40" s="341">
        <f t="shared" si="46"/>
        <v>60</v>
      </c>
      <c r="U40" s="341">
        <f t="shared" si="47"/>
        <v>2</v>
      </c>
      <c r="V40" s="339"/>
      <c r="W40" s="339"/>
      <c r="X40" s="281">
        <f t="shared" si="48"/>
        <v>10</v>
      </c>
      <c r="Y40" s="339"/>
      <c r="Z40" s="281">
        <f t="shared" si="49"/>
        <v>10</v>
      </c>
      <c r="AA40" s="342">
        <f t="shared" si="50"/>
        <v>20</v>
      </c>
      <c r="AB40" s="343">
        <f t="shared" si="51"/>
        <v>0</v>
      </c>
      <c r="AC40" s="344">
        <f t="shared" si="52"/>
        <v>20</v>
      </c>
      <c r="AD40" s="343">
        <f t="shared" si="53"/>
        <v>2</v>
      </c>
      <c r="AE40" s="339"/>
      <c r="AF40" s="345">
        <f t="shared" si="54"/>
        <v>10</v>
      </c>
      <c r="AG40" s="345">
        <f t="shared" si="55"/>
        <v>2</v>
      </c>
      <c r="AH40" s="339"/>
      <c r="AI40" s="339"/>
      <c r="AJ40" s="339"/>
      <c r="AK40" s="339"/>
      <c r="AL40" s="345">
        <f t="shared" si="56"/>
        <v>10</v>
      </c>
      <c r="AM40" s="345">
        <f t="shared" si="57"/>
        <v>2</v>
      </c>
      <c r="AN40" s="346">
        <f t="shared" si="58"/>
        <v>8</v>
      </c>
      <c r="AO40" s="346">
        <f t="shared" si="59"/>
        <v>0</v>
      </c>
      <c r="AP40" s="346">
        <f t="shared" si="60"/>
        <v>0</v>
      </c>
      <c r="AQ40" s="346">
        <f t="shared" si="61"/>
        <v>0</v>
      </c>
      <c r="AR40" s="346">
        <f t="shared" si="62"/>
        <v>0</v>
      </c>
      <c r="AS40" s="347">
        <f t="shared" si="63"/>
        <v>8</v>
      </c>
      <c r="AT40" s="339" t="s">
        <v>74</v>
      </c>
      <c r="AU40" s="339" t="s">
        <v>74</v>
      </c>
      <c r="AV40" s="345">
        <f t="shared" si="64"/>
        <v>0</v>
      </c>
      <c r="AW40" s="345">
        <f t="shared" si="65"/>
        <v>0</v>
      </c>
      <c r="AX40" s="339" t="s">
        <v>74</v>
      </c>
      <c r="AY40" s="348">
        <f t="shared" si="66"/>
        <v>0</v>
      </c>
      <c r="AZ40" s="348">
        <f t="shared" si="67"/>
        <v>0</v>
      </c>
      <c r="BA40" s="349" t="s">
        <v>195</v>
      </c>
      <c r="BB40" s="339"/>
      <c r="BC40" s="348">
        <f t="shared" si="68"/>
        <v>0</v>
      </c>
      <c r="BD40" s="350" t="s">
        <v>268</v>
      </c>
      <c r="BE40" s="339"/>
      <c r="BF40" s="348">
        <f t="shared" si="69"/>
        <v>0</v>
      </c>
      <c r="BG40" s="351">
        <f t="shared" si="70"/>
        <v>0</v>
      </c>
      <c r="BH40" s="351">
        <f t="shared" si="71"/>
        <v>1</v>
      </c>
      <c r="BI40" s="351">
        <f t="shared" si="72"/>
        <v>1</v>
      </c>
      <c r="BJ40" s="351">
        <f t="shared" si="73"/>
        <v>1</v>
      </c>
      <c r="BK40" s="351">
        <f t="shared" si="74"/>
        <v>1</v>
      </c>
      <c r="BL40" s="352" t="e">
        <f t="shared" si="75"/>
        <v>#DIV/0!</v>
      </c>
      <c r="BM40" s="354"/>
      <c r="BN40" s="354"/>
      <c r="BO40" s="354"/>
      <c r="BP40" s="354"/>
      <c r="BQ40" s="354"/>
      <c r="BR40" s="354"/>
      <c r="BS40" s="354"/>
      <c r="BT40" s="354"/>
      <c r="BU40" s="354"/>
      <c r="BV40" s="354"/>
      <c r="BW40" s="354"/>
      <c r="BX40" s="281">
        <f t="shared" si="76"/>
        <v>0</v>
      </c>
    </row>
    <row r="41" spans="1:76" ht="19.5" customHeight="1">
      <c r="A41" s="354"/>
      <c r="B41" s="354"/>
      <c r="C41" s="354"/>
      <c r="D41" s="354"/>
      <c r="E41" s="354"/>
      <c r="F41" s="281">
        <f t="shared" si="38"/>
        <v>10</v>
      </c>
      <c r="G41" s="339"/>
      <c r="H41" s="339"/>
      <c r="I41" s="281">
        <f t="shared" si="39"/>
        <v>10</v>
      </c>
      <c r="J41" s="339"/>
      <c r="K41" s="281">
        <f t="shared" si="40"/>
        <v>10</v>
      </c>
      <c r="L41" s="339"/>
      <c r="M41" s="281">
        <f t="shared" si="41"/>
        <v>10</v>
      </c>
      <c r="N41" s="339"/>
      <c r="O41" s="281">
        <f t="shared" si="42"/>
        <v>10</v>
      </c>
      <c r="P41" s="339"/>
      <c r="Q41" s="281">
        <f t="shared" si="43"/>
        <v>10</v>
      </c>
      <c r="R41" s="341">
        <f t="shared" si="44"/>
        <v>60</v>
      </c>
      <c r="S41" s="342">
        <f t="shared" si="45"/>
        <v>0</v>
      </c>
      <c r="T41" s="341">
        <f t="shared" si="46"/>
        <v>60</v>
      </c>
      <c r="U41" s="341">
        <f t="shared" si="47"/>
        <v>2</v>
      </c>
      <c r="V41" s="339"/>
      <c r="W41" s="339"/>
      <c r="X41" s="281">
        <f t="shared" si="48"/>
        <v>10</v>
      </c>
      <c r="Y41" s="339"/>
      <c r="Z41" s="281">
        <f t="shared" si="49"/>
        <v>10</v>
      </c>
      <c r="AA41" s="342">
        <f t="shared" si="50"/>
        <v>20</v>
      </c>
      <c r="AB41" s="343">
        <f t="shared" si="51"/>
        <v>0</v>
      </c>
      <c r="AC41" s="344">
        <f t="shared" si="52"/>
        <v>20</v>
      </c>
      <c r="AD41" s="343">
        <f t="shared" si="53"/>
        <v>2</v>
      </c>
      <c r="AE41" s="339"/>
      <c r="AF41" s="345">
        <f t="shared" si="54"/>
        <v>10</v>
      </c>
      <c r="AG41" s="345">
        <f t="shared" si="55"/>
        <v>2</v>
      </c>
      <c r="AH41" s="339"/>
      <c r="AI41" s="339"/>
      <c r="AJ41" s="339"/>
      <c r="AK41" s="339"/>
      <c r="AL41" s="345">
        <f t="shared" si="56"/>
        <v>10</v>
      </c>
      <c r="AM41" s="345">
        <f t="shared" si="57"/>
        <v>2</v>
      </c>
      <c r="AN41" s="346">
        <f t="shared" si="58"/>
        <v>8</v>
      </c>
      <c r="AO41" s="346">
        <f t="shared" si="59"/>
        <v>0</v>
      </c>
      <c r="AP41" s="346">
        <f t="shared" si="60"/>
        <v>0</v>
      </c>
      <c r="AQ41" s="346">
        <f t="shared" si="61"/>
        <v>0</v>
      </c>
      <c r="AR41" s="346">
        <f t="shared" si="62"/>
        <v>0</v>
      </c>
      <c r="AS41" s="347">
        <f t="shared" si="63"/>
        <v>8</v>
      </c>
      <c r="AT41" s="339" t="s">
        <v>74</v>
      </c>
      <c r="AU41" s="339" t="s">
        <v>74</v>
      </c>
      <c r="AV41" s="345">
        <f t="shared" si="64"/>
        <v>0</v>
      </c>
      <c r="AW41" s="345">
        <f t="shared" si="65"/>
        <v>0</v>
      </c>
      <c r="AX41" s="339" t="s">
        <v>74</v>
      </c>
      <c r="AY41" s="348">
        <f t="shared" si="66"/>
        <v>0</v>
      </c>
      <c r="AZ41" s="348">
        <f t="shared" si="67"/>
        <v>0</v>
      </c>
      <c r="BA41" s="349" t="s">
        <v>195</v>
      </c>
      <c r="BB41" s="339"/>
      <c r="BC41" s="348">
        <f t="shared" si="68"/>
        <v>0</v>
      </c>
      <c r="BD41" s="350" t="s">
        <v>268</v>
      </c>
      <c r="BE41" s="339"/>
      <c r="BF41" s="348">
        <f t="shared" si="69"/>
        <v>0</v>
      </c>
      <c r="BG41" s="351">
        <f t="shared" si="70"/>
        <v>0</v>
      </c>
      <c r="BH41" s="351">
        <f t="shared" si="71"/>
        <v>1</v>
      </c>
      <c r="BI41" s="351">
        <f t="shared" si="72"/>
        <v>1</v>
      </c>
      <c r="BJ41" s="351">
        <f t="shared" si="73"/>
        <v>1</v>
      </c>
      <c r="BK41" s="351">
        <f t="shared" si="74"/>
        <v>1</v>
      </c>
      <c r="BL41" s="352" t="e">
        <f t="shared" si="75"/>
        <v>#DIV/0!</v>
      </c>
      <c r="BM41" s="354"/>
      <c r="BN41" s="354"/>
      <c r="BO41" s="354"/>
      <c r="BP41" s="354"/>
      <c r="BQ41" s="354"/>
      <c r="BR41" s="354"/>
      <c r="BS41" s="354"/>
      <c r="BT41" s="354"/>
      <c r="BU41" s="354"/>
      <c r="BV41" s="354"/>
      <c r="BW41" s="354"/>
      <c r="BX41" s="281">
        <f t="shared" si="76"/>
        <v>0</v>
      </c>
    </row>
    <row r="42" spans="1:76" ht="19.5" customHeight="1">
      <c r="A42" s="354"/>
      <c r="B42" s="354"/>
      <c r="C42" s="354"/>
      <c r="D42" s="354"/>
      <c r="E42" s="354"/>
      <c r="F42" s="281">
        <f t="shared" si="38"/>
        <v>10</v>
      </c>
      <c r="G42" s="339"/>
      <c r="H42" s="339"/>
      <c r="I42" s="281">
        <f t="shared" si="39"/>
        <v>10</v>
      </c>
      <c r="J42" s="339"/>
      <c r="K42" s="281">
        <f t="shared" si="40"/>
        <v>10</v>
      </c>
      <c r="L42" s="339"/>
      <c r="M42" s="281">
        <f t="shared" si="41"/>
        <v>10</v>
      </c>
      <c r="N42" s="339"/>
      <c r="O42" s="281">
        <f t="shared" si="42"/>
        <v>10</v>
      </c>
      <c r="P42" s="339"/>
      <c r="Q42" s="281">
        <f t="shared" si="43"/>
        <v>10</v>
      </c>
      <c r="R42" s="341">
        <f t="shared" si="44"/>
        <v>60</v>
      </c>
      <c r="S42" s="342">
        <f t="shared" si="45"/>
        <v>0</v>
      </c>
      <c r="T42" s="341">
        <f t="shared" si="46"/>
        <v>60</v>
      </c>
      <c r="U42" s="341">
        <f t="shared" si="47"/>
        <v>2</v>
      </c>
      <c r="V42" s="339"/>
      <c r="W42" s="339"/>
      <c r="X42" s="281">
        <f t="shared" si="48"/>
        <v>10</v>
      </c>
      <c r="Y42" s="339"/>
      <c r="Z42" s="281">
        <f t="shared" si="49"/>
        <v>10</v>
      </c>
      <c r="AA42" s="342">
        <f t="shared" si="50"/>
        <v>20</v>
      </c>
      <c r="AB42" s="343">
        <f t="shared" si="51"/>
        <v>0</v>
      </c>
      <c r="AC42" s="344">
        <f t="shared" si="52"/>
        <v>20</v>
      </c>
      <c r="AD42" s="343">
        <f t="shared" si="53"/>
        <v>2</v>
      </c>
      <c r="AE42" s="339"/>
      <c r="AF42" s="345">
        <f t="shared" si="54"/>
        <v>10</v>
      </c>
      <c r="AG42" s="345">
        <f t="shared" si="55"/>
        <v>2</v>
      </c>
      <c r="AH42" s="339"/>
      <c r="AI42" s="339"/>
      <c r="AJ42" s="339"/>
      <c r="AK42" s="339"/>
      <c r="AL42" s="345">
        <f t="shared" si="56"/>
        <v>10</v>
      </c>
      <c r="AM42" s="345">
        <f t="shared" si="57"/>
        <v>2</v>
      </c>
      <c r="AN42" s="346">
        <f t="shared" si="58"/>
        <v>8</v>
      </c>
      <c r="AO42" s="346">
        <f t="shared" si="59"/>
        <v>0</v>
      </c>
      <c r="AP42" s="346">
        <f t="shared" si="60"/>
        <v>0</v>
      </c>
      <c r="AQ42" s="346">
        <f t="shared" si="61"/>
        <v>0</v>
      </c>
      <c r="AR42" s="346">
        <f t="shared" si="62"/>
        <v>0</v>
      </c>
      <c r="AS42" s="347">
        <f t="shared" si="63"/>
        <v>8</v>
      </c>
      <c r="AT42" s="339" t="s">
        <v>74</v>
      </c>
      <c r="AU42" s="339" t="s">
        <v>74</v>
      </c>
      <c r="AV42" s="345">
        <f t="shared" si="64"/>
        <v>0</v>
      </c>
      <c r="AW42" s="345">
        <f t="shared" si="65"/>
        <v>0</v>
      </c>
      <c r="AX42" s="339" t="s">
        <v>74</v>
      </c>
      <c r="AY42" s="348">
        <f t="shared" si="66"/>
        <v>0</v>
      </c>
      <c r="AZ42" s="348">
        <f t="shared" si="67"/>
        <v>0</v>
      </c>
      <c r="BA42" s="349" t="s">
        <v>195</v>
      </c>
      <c r="BB42" s="339"/>
      <c r="BC42" s="348">
        <f t="shared" si="68"/>
        <v>0</v>
      </c>
      <c r="BD42" s="350" t="s">
        <v>268</v>
      </c>
      <c r="BE42" s="339"/>
      <c r="BF42" s="348">
        <f t="shared" si="69"/>
        <v>0</v>
      </c>
      <c r="BG42" s="351">
        <f t="shared" si="70"/>
        <v>0</v>
      </c>
      <c r="BH42" s="351">
        <f t="shared" si="71"/>
        <v>1</v>
      </c>
      <c r="BI42" s="351">
        <f t="shared" si="72"/>
        <v>1</v>
      </c>
      <c r="BJ42" s="351">
        <f t="shared" si="73"/>
        <v>1</v>
      </c>
      <c r="BK42" s="351">
        <f t="shared" si="74"/>
        <v>1</v>
      </c>
      <c r="BL42" s="352" t="e">
        <f t="shared" si="75"/>
        <v>#DIV/0!</v>
      </c>
      <c r="BM42" s="354"/>
      <c r="BN42" s="354"/>
      <c r="BO42" s="354"/>
      <c r="BP42" s="354"/>
      <c r="BQ42" s="354"/>
      <c r="BR42" s="354"/>
      <c r="BS42" s="354"/>
      <c r="BT42" s="354"/>
      <c r="BU42" s="354"/>
      <c r="BV42" s="354"/>
      <c r="BW42" s="354"/>
      <c r="BX42" s="281">
        <f t="shared" si="76"/>
        <v>0</v>
      </c>
    </row>
    <row r="43" spans="1:76" ht="19.5" customHeight="1">
      <c r="A43" s="354"/>
      <c r="B43" s="354"/>
      <c r="C43" s="354"/>
      <c r="D43" s="354"/>
      <c r="E43" s="354"/>
      <c r="F43" s="281">
        <f t="shared" si="38"/>
        <v>10</v>
      </c>
      <c r="G43" s="339"/>
      <c r="H43" s="339"/>
      <c r="I43" s="281">
        <f t="shared" si="39"/>
        <v>10</v>
      </c>
      <c r="J43" s="339"/>
      <c r="K43" s="281">
        <f t="shared" si="40"/>
        <v>10</v>
      </c>
      <c r="L43" s="339"/>
      <c r="M43" s="281">
        <f t="shared" si="41"/>
        <v>10</v>
      </c>
      <c r="N43" s="339"/>
      <c r="O43" s="281">
        <f t="shared" si="42"/>
        <v>10</v>
      </c>
      <c r="P43" s="339"/>
      <c r="Q43" s="281">
        <f t="shared" si="43"/>
        <v>10</v>
      </c>
      <c r="R43" s="341">
        <f t="shared" si="44"/>
        <v>60</v>
      </c>
      <c r="S43" s="342">
        <f t="shared" si="45"/>
        <v>0</v>
      </c>
      <c r="T43" s="341">
        <f t="shared" si="46"/>
        <v>60</v>
      </c>
      <c r="U43" s="341">
        <f t="shared" si="47"/>
        <v>2</v>
      </c>
      <c r="V43" s="339"/>
      <c r="W43" s="339"/>
      <c r="X43" s="281">
        <f t="shared" si="48"/>
        <v>10</v>
      </c>
      <c r="Y43" s="339"/>
      <c r="Z43" s="281">
        <f t="shared" si="49"/>
        <v>10</v>
      </c>
      <c r="AA43" s="342">
        <f t="shared" si="50"/>
        <v>20</v>
      </c>
      <c r="AB43" s="343">
        <f t="shared" si="51"/>
        <v>0</v>
      </c>
      <c r="AC43" s="344">
        <f t="shared" si="52"/>
        <v>20</v>
      </c>
      <c r="AD43" s="343">
        <f t="shared" si="53"/>
        <v>2</v>
      </c>
      <c r="AE43" s="339"/>
      <c r="AF43" s="345">
        <f t="shared" si="54"/>
        <v>10</v>
      </c>
      <c r="AG43" s="345">
        <f t="shared" si="55"/>
        <v>2</v>
      </c>
      <c r="AH43" s="339"/>
      <c r="AI43" s="339"/>
      <c r="AJ43" s="339"/>
      <c r="AK43" s="339"/>
      <c r="AL43" s="345">
        <f t="shared" si="56"/>
        <v>10</v>
      </c>
      <c r="AM43" s="345">
        <f t="shared" si="57"/>
        <v>2</v>
      </c>
      <c r="AN43" s="346">
        <f t="shared" si="58"/>
        <v>8</v>
      </c>
      <c r="AO43" s="346">
        <f t="shared" si="59"/>
        <v>0</v>
      </c>
      <c r="AP43" s="346">
        <f t="shared" si="60"/>
        <v>0</v>
      </c>
      <c r="AQ43" s="346">
        <f t="shared" si="61"/>
        <v>0</v>
      </c>
      <c r="AR43" s="346">
        <f t="shared" si="62"/>
        <v>0</v>
      </c>
      <c r="AS43" s="347">
        <f t="shared" si="63"/>
        <v>8</v>
      </c>
      <c r="AT43" s="339" t="s">
        <v>74</v>
      </c>
      <c r="AU43" s="339" t="s">
        <v>74</v>
      </c>
      <c r="AV43" s="345">
        <f t="shared" si="64"/>
        <v>0</v>
      </c>
      <c r="AW43" s="345">
        <f t="shared" si="65"/>
        <v>0</v>
      </c>
      <c r="AX43" s="339" t="s">
        <v>74</v>
      </c>
      <c r="AY43" s="348">
        <f t="shared" si="66"/>
        <v>0</v>
      </c>
      <c r="AZ43" s="348">
        <f t="shared" si="67"/>
        <v>0</v>
      </c>
      <c r="BA43" s="349" t="s">
        <v>195</v>
      </c>
      <c r="BB43" s="339"/>
      <c r="BC43" s="348">
        <f t="shared" si="68"/>
        <v>0</v>
      </c>
      <c r="BD43" s="350" t="s">
        <v>268</v>
      </c>
      <c r="BE43" s="339"/>
      <c r="BF43" s="348">
        <f t="shared" si="69"/>
        <v>0</v>
      </c>
      <c r="BG43" s="351">
        <f t="shared" si="70"/>
        <v>0</v>
      </c>
      <c r="BH43" s="351">
        <f t="shared" si="71"/>
        <v>1</v>
      </c>
      <c r="BI43" s="351">
        <f t="shared" si="72"/>
        <v>1</v>
      </c>
      <c r="BJ43" s="351">
        <f t="shared" si="73"/>
        <v>1</v>
      </c>
      <c r="BK43" s="351">
        <f t="shared" si="74"/>
        <v>1</v>
      </c>
      <c r="BL43" s="352" t="e">
        <f t="shared" si="75"/>
        <v>#DIV/0!</v>
      </c>
      <c r="BM43" s="354"/>
      <c r="BN43" s="354"/>
      <c r="BO43" s="354"/>
      <c r="BP43" s="354"/>
      <c r="BQ43" s="354"/>
      <c r="BR43" s="354"/>
      <c r="BS43" s="354"/>
      <c r="BT43" s="354"/>
      <c r="BU43" s="354"/>
      <c r="BV43" s="354"/>
      <c r="BW43" s="354"/>
      <c r="BX43" s="281">
        <f t="shared" si="76"/>
        <v>0</v>
      </c>
    </row>
    <row r="44" spans="1:76" ht="19.5" customHeight="1">
      <c r="A44" s="354"/>
      <c r="B44" s="354"/>
      <c r="C44" s="354"/>
      <c r="D44" s="354"/>
      <c r="E44" s="354"/>
      <c r="F44" s="281">
        <f t="shared" si="38"/>
        <v>10</v>
      </c>
      <c r="G44" s="339"/>
      <c r="H44" s="339"/>
      <c r="I44" s="281">
        <f t="shared" si="39"/>
        <v>10</v>
      </c>
      <c r="J44" s="339"/>
      <c r="K44" s="281">
        <f t="shared" si="40"/>
        <v>10</v>
      </c>
      <c r="L44" s="339"/>
      <c r="M44" s="281">
        <f t="shared" si="41"/>
        <v>10</v>
      </c>
      <c r="N44" s="339"/>
      <c r="O44" s="281">
        <f t="shared" si="42"/>
        <v>10</v>
      </c>
      <c r="P44" s="339"/>
      <c r="Q44" s="281">
        <f t="shared" si="43"/>
        <v>10</v>
      </c>
      <c r="R44" s="341">
        <f t="shared" si="44"/>
        <v>60</v>
      </c>
      <c r="S44" s="342">
        <f t="shared" si="45"/>
        <v>0</v>
      </c>
      <c r="T44" s="341">
        <f t="shared" si="46"/>
        <v>60</v>
      </c>
      <c r="U44" s="341">
        <f t="shared" si="47"/>
        <v>2</v>
      </c>
      <c r="V44" s="339"/>
      <c r="W44" s="339"/>
      <c r="X44" s="281">
        <f t="shared" si="48"/>
        <v>10</v>
      </c>
      <c r="Y44" s="339"/>
      <c r="Z44" s="281">
        <f t="shared" si="49"/>
        <v>10</v>
      </c>
      <c r="AA44" s="342">
        <f t="shared" si="50"/>
        <v>20</v>
      </c>
      <c r="AB44" s="343">
        <f t="shared" si="51"/>
        <v>0</v>
      </c>
      <c r="AC44" s="344">
        <f t="shared" si="52"/>
        <v>20</v>
      </c>
      <c r="AD44" s="343">
        <f t="shared" si="53"/>
        <v>2</v>
      </c>
      <c r="AE44" s="339"/>
      <c r="AF44" s="345">
        <f t="shared" si="54"/>
        <v>10</v>
      </c>
      <c r="AG44" s="345">
        <f t="shared" si="55"/>
        <v>2</v>
      </c>
      <c r="AH44" s="339"/>
      <c r="AI44" s="339"/>
      <c r="AJ44" s="339"/>
      <c r="AK44" s="339"/>
      <c r="AL44" s="345">
        <f t="shared" si="56"/>
        <v>10</v>
      </c>
      <c r="AM44" s="345">
        <f t="shared" si="57"/>
        <v>2</v>
      </c>
      <c r="AN44" s="346">
        <f t="shared" si="58"/>
        <v>8</v>
      </c>
      <c r="AO44" s="346">
        <f t="shared" si="59"/>
        <v>0</v>
      </c>
      <c r="AP44" s="346">
        <f t="shared" si="60"/>
        <v>0</v>
      </c>
      <c r="AQ44" s="346">
        <f t="shared" si="61"/>
        <v>0</v>
      </c>
      <c r="AR44" s="346">
        <f t="shared" si="62"/>
        <v>0</v>
      </c>
      <c r="AS44" s="347">
        <f t="shared" si="63"/>
        <v>8</v>
      </c>
      <c r="AT44" s="339" t="s">
        <v>74</v>
      </c>
      <c r="AU44" s="339" t="s">
        <v>74</v>
      </c>
      <c r="AV44" s="345">
        <f t="shared" si="64"/>
        <v>0</v>
      </c>
      <c r="AW44" s="345">
        <f t="shared" si="65"/>
        <v>0</v>
      </c>
      <c r="AX44" s="339" t="s">
        <v>74</v>
      </c>
      <c r="AY44" s="348">
        <f t="shared" si="66"/>
        <v>0</v>
      </c>
      <c r="AZ44" s="348">
        <f t="shared" si="67"/>
        <v>0</v>
      </c>
      <c r="BA44" s="349" t="s">
        <v>195</v>
      </c>
      <c r="BB44" s="339"/>
      <c r="BC44" s="348">
        <f t="shared" si="68"/>
        <v>0</v>
      </c>
      <c r="BD44" s="350" t="s">
        <v>268</v>
      </c>
      <c r="BE44" s="339"/>
      <c r="BF44" s="348">
        <f t="shared" si="69"/>
        <v>0</v>
      </c>
      <c r="BG44" s="351">
        <f t="shared" si="70"/>
        <v>0</v>
      </c>
      <c r="BH44" s="351">
        <f t="shared" si="71"/>
        <v>1</v>
      </c>
      <c r="BI44" s="351">
        <f t="shared" si="72"/>
        <v>1</v>
      </c>
      <c r="BJ44" s="351">
        <f t="shared" si="73"/>
        <v>1</v>
      </c>
      <c r="BK44" s="351">
        <f t="shared" si="74"/>
        <v>1</v>
      </c>
      <c r="BL44" s="352" t="e">
        <f t="shared" si="75"/>
        <v>#DIV/0!</v>
      </c>
      <c r="BM44" s="354"/>
      <c r="BN44" s="354"/>
      <c r="BO44" s="354"/>
      <c r="BP44" s="354"/>
      <c r="BQ44" s="354"/>
      <c r="BR44" s="354"/>
      <c r="BS44" s="354"/>
      <c r="BT44" s="354"/>
      <c r="BU44" s="354"/>
      <c r="BV44" s="354"/>
      <c r="BW44" s="354"/>
      <c r="BX44" s="281">
        <f t="shared" si="76"/>
        <v>0</v>
      </c>
    </row>
    <row r="45" spans="1:76" ht="19.5" customHeight="1">
      <c r="A45" s="354"/>
      <c r="B45" s="354"/>
      <c r="C45" s="354"/>
      <c r="D45" s="354"/>
      <c r="E45" s="354"/>
      <c r="F45" s="281">
        <f t="shared" si="38"/>
        <v>10</v>
      </c>
      <c r="G45" s="339"/>
      <c r="H45" s="339"/>
      <c r="I45" s="281">
        <f t="shared" si="39"/>
        <v>10</v>
      </c>
      <c r="J45" s="339"/>
      <c r="K45" s="281">
        <f t="shared" si="40"/>
        <v>10</v>
      </c>
      <c r="L45" s="339"/>
      <c r="M45" s="281">
        <f t="shared" si="41"/>
        <v>10</v>
      </c>
      <c r="N45" s="339"/>
      <c r="O45" s="281">
        <f t="shared" si="42"/>
        <v>10</v>
      </c>
      <c r="P45" s="339"/>
      <c r="Q45" s="281">
        <f t="shared" si="43"/>
        <v>10</v>
      </c>
      <c r="R45" s="341">
        <f t="shared" si="44"/>
        <v>60</v>
      </c>
      <c r="S45" s="342">
        <f t="shared" si="45"/>
        <v>0</v>
      </c>
      <c r="T45" s="341">
        <f t="shared" si="46"/>
        <v>60</v>
      </c>
      <c r="U45" s="341">
        <f t="shared" si="47"/>
        <v>2</v>
      </c>
      <c r="V45" s="339"/>
      <c r="W45" s="339"/>
      <c r="X45" s="281">
        <f t="shared" si="48"/>
        <v>10</v>
      </c>
      <c r="Y45" s="339"/>
      <c r="Z45" s="281">
        <f t="shared" si="49"/>
        <v>10</v>
      </c>
      <c r="AA45" s="342">
        <f t="shared" si="50"/>
        <v>20</v>
      </c>
      <c r="AB45" s="343">
        <f t="shared" si="51"/>
        <v>0</v>
      </c>
      <c r="AC45" s="344">
        <f t="shared" si="52"/>
        <v>20</v>
      </c>
      <c r="AD45" s="343">
        <f t="shared" si="53"/>
        <v>2</v>
      </c>
      <c r="AE45" s="339"/>
      <c r="AF45" s="345">
        <f t="shared" si="54"/>
        <v>10</v>
      </c>
      <c r="AG45" s="345">
        <f t="shared" si="55"/>
        <v>2</v>
      </c>
      <c r="AH45" s="339"/>
      <c r="AI45" s="339"/>
      <c r="AJ45" s="339"/>
      <c r="AK45" s="339"/>
      <c r="AL45" s="345">
        <f t="shared" si="56"/>
        <v>10</v>
      </c>
      <c r="AM45" s="345">
        <f t="shared" si="57"/>
        <v>2</v>
      </c>
      <c r="AN45" s="346">
        <f t="shared" si="58"/>
        <v>8</v>
      </c>
      <c r="AO45" s="346">
        <f t="shared" si="59"/>
        <v>0</v>
      </c>
      <c r="AP45" s="346">
        <f t="shared" si="60"/>
        <v>0</v>
      </c>
      <c r="AQ45" s="346">
        <f t="shared" si="61"/>
        <v>0</v>
      </c>
      <c r="AR45" s="346">
        <f t="shared" si="62"/>
        <v>0</v>
      </c>
      <c r="AS45" s="347">
        <f t="shared" si="63"/>
        <v>8</v>
      </c>
      <c r="AT45" s="339" t="s">
        <v>74</v>
      </c>
      <c r="AU45" s="339" t="s">
        <v>74</v>
      </c>
      <c r="AV45" s="345">
        <f t="shared" si="64"/>
        <v>0</v>
      </c>
      <c r="AW45" s="345">
        <f t="shared" si="65"/>
        <v>0</v>
      </c>
      <c r="AX45" s="339" t="s">
        <v>74</v>
      </c>
      <c r="AY45" s="348">
        <f t="shared" si="66"/>
        <v>0</v>
      </c>
      <c r="AZ45" s="348">
        <f t="shared" si="67"/>
        <v>0</v>
      </c>
      <c r="BA45" s="349" t="s">
        <v>195</v>
      </c>
      <c r="BB45" s="339"/>
      <c r="BC45" s="348">
        <f t="shared" si="68"/>
        <v>0</v>
      </c>
      <c r="BD45" s="350" t="s">
        <v>268</v>
      </c>
      <c r="BE45" s="339"/>
      <c r="BF45" s="348">
        <f t="shared" si="69"/>
        <v>0</v>
      </c>
      <c r="BG45" s="351">
        <f t="shared" si="70"/>
        <v>0</v>
      </c>
      <c r="BH45" s="351">
        <f t="shared" si="71"/>
        <v>1</v>
      </c>
      <c r="BI45" s="351">
        <f t="shared" si="72"/>
        <v>1</v>
      </c>
      <c r="BJ45" s="351">
        <f t="shared" si="73"/>
        <v>1</v>
      </c>
      <c r="BK45" s="351">
        <f t="shared" si="74"/>
        <v>1</v>
      </c>
      <c r="BL45" s="352" t="e">
        <f t="shared" si="75"/>
        <v>#DIV/0!</v>
      </c>
      <c r="BM45" s="354"/>
      <c r="BN45" s="354"/>
      <c r="BO45" s="354"/>
      <c r="BP45" s="354"/>
      <c r="BQ45" s="354"/>
      <c r="BR45" s="354"/>
      <c r="BS45" s="354"/>
      <c r="BT45" s="354"/>
      <c r="BU45" s="354"/>
      <c r="BV45" s="354"/>
      <c r="BW45" s="354"/>
      <c r="BX45" s="281">
        <f t="shared" si="76"/>
        <v>0</v>
      </c>
    </row>
    <row r="46" spans="1:76" ht="19.5" customHeight="1">
      <c r="A46" s="354"/>
      <c r="B46" s="354"/>
      <c r="C46" s="354"/>
      <c r="D46" s="354"/>
      <c r="E46" s="354"/>
      <c r="F46" s="281">
        <f t="shared" si="38"/>
        <v>10</v>
      </c>
      <c r="G46" s="339"/>
      <c r="H46" s="339"/>
      <c r="I46" s="281">
        <f t="shared" si="39"/>
        <v>10</v>
      </c>
      <c r="J46" s="339"/>
      <c r="K46" s="281">
        <f t="shared" si="40"/>
        <v>10</v>
      </c>
      <c r="L46" s="339"/>
      <c r="M46" s="281">
        <f t="shared" si="41"/>
        <v>10</v>
      </c>
      <c r="N46" s="339"/>
      <c r="O46" s="281">
        <f t="shared" si="42"/>
        <v>10</v>
      </c>
      <c r="P46" s="339"/>
      <c r="Q46" s="281">
        <f t="shared" si="43"/>
        <v>10</v>
      </c>
      <c r="R46" s="341">
        <f t="shared" si="44"/>
        <v>60</v>
      </c>
      <c r="S46" s="342">
        <f t="shared" si="45"/>
        <v>0</v>
      </c>
      <c r="T46" s="341">
        <f t="shared" si="46"/>
        <v>60</v>
      </c>
      <c r="U46" s="341">
        <f t="shared" si="47"/>
        <v>2</v>
      </c>
      <c r="V46" s="339"/>
      <c r="W46" s="339"/>
      <c r="X46" s="281">
        <f t="shared" si="48"/>
        <v>10</v>
      </c>
      <c r="Y46" s="339"/>
      <c r="Z46" s="281">
        <f t="shared" si="49"/>
        <v>10</v>
      </c>
      <c r="AA46" s="342">
        <f t="shared" si="50"/>
        <v>20</v>
      </c>
      <c r="AB46" s="343">
        <f t="shared" si="51"/>
        <v>0</v>
      </c>
      <c r="AC46" s="344">
        <f t="shared" si="52"/>
        <v>20</v>
      </c>
      <c r="AD46" s="343">
        <f t="shared" si="53"/>
        <v>2</v>
      </c>
      <c r="AE46" s="339"/>
      <c r="AF46" s="345">
        <f t="shared" si="54"/>
        <v>10</v>
      </c>
      <c r="AG46" s="345">
        <f t="shared" si="55"/>
        <v>2</v>
      </c>
      <c r="AH46" s="339"/>
      <c r="AI46" s="339"/>
      <c r="AJ46" s="339"/>
      <c r="AK46" s="339"/>
      <c r="AL46" s="345">
        <f t="shared" si="56"/>
        <v>10</v>
      </c>
      <c r="AM46" s="345">
        <f t="shared" si="57"/>
        <v>2</v>
      </c>
      <c r="AN46" s="346">
        <f t="shared" si="58"/>
        <v>8</v>
      </c>
      <c r="AO46" s="346">
        <f t="shared" si="59"/>
        <v>0</v>
      </c>
      <c r="AP46" s="346">
        <f t="shared" si="60"/>
        <v>0</v>
      </c>
      <c r="AQ46" s="346">
        <f t="shared" si="61"/>
        <v>0</v>
      </c>
      <c r="AR46" s="346">
        <f t="shared" si="62"/>
        <v>0</v>
      </c>
      <c r="AS46" s="347">
        <f t="shared" si="63"/>
        <v>8</v>
      </c>
      <c r="AT46" s="339" t="s">
        <v>74</v>
      </c>
      <c r="AU46" s="339" t="s">
        <v>74</v>
      </c>
      <c r="AV46" s="345">
        <f t="shared" si="64"/>
        <v>0</v>
      </c>
      <c r="AW46" s="345">
        <f t="shared" si="65"/>
        <v>0</v>
      </c>
      <c r="AX46" s="339" t="s">
        <v>74</v>
      </c>
      <c r="AY46" s="348">
        <f t="shared" si="66"/>
        <v>0</v>
      </c>
      <c r="AZ46" s="348">
        <f t="shared" si="67"/>
        <v>0</v>
      </c>
      <c r="BA46" s="349" t="s">
        <v>195</v>
      </c>
      <c r="BB46" s="339"/>
      <c r="BC46" s="348">
        <f t="shared" si="68"/>
        <v>0</v>
      </c>
      <c r="BD46" s="350" t="s">
        <v>268</v>
      </c>
      <c r="BE46" s="339"/>
      <c r="BF46" s="348">
        <f t="shared" si="69"/>
        <v>0</v>
      </c>
      <c r="BG46" s="351">
        <f t="shared" si="70"/>
        <v>0</v>
      </c>
      <c r="BH46" s="351">
        <f t="shared" si="71"/>
        <v>1</v>
      </c>
      <c r="BI46" s="351">
        <f t="shared" si="72"/>
        <v>1</v>
      </c>
      <c r="BJ46" s="351">
        <f t="shared" si="73"/>
        <v>1</v>
      </c>
      <c r="BK46" s="351">
        <f t="shared" si="74"/>
        <v>1</v>
      </c>
      <c r="BL46" s="352" t="e">
        <f t="shared" si="75"/>
        <v>#DIV/0!</v>
      </c>
      <c r="BM46" s="354"/>
      <c r="BN46" s="354"/>
      <c r="BO46" s="354"/>
      <c r="BP46" s="354"/>
      <c r="BQ46" s="354"/>
      <c r="BR46" s="354"/>
      <c r="BS46" s="354"/>
      <c r="BT46" s="354"/>
      <c r="BU46" s="354"/>
      <c r="BV46" s="354"/>
      <c r="BW46" s="354"/>
      <c r="BX46" s="281">
        <f t="shared" si="76"/>
        <v>0</v>
      </c>
    </row>
    <row r="47" spans="1:76" ht="19.5" customHeight="1">
      <c r="A47" s="354"/>
      <c r="B47" s="354"/>
      <c r="C47" s="354"/>
      <c r="D47" s="354"/>
      <c r="E47" s="354"/>
      <c r="F47" s="281">
        <f t="shared" si="38"/>
        <v>10</v>
      </c>
      <c r="G47" s="339"/>
      <c r="H47" s="339"/>
      <c r="I47" s="281">
        <f t="shared" si="39"/>
        <v>10</v>
      </c>
      <c r="J47" s="339"/>
      <c r="K47" s="281">
        <f t="shared" si="40"/>
        <v>10</v>
      </c>
      <c r="L47" s="339"/>
      <c r="M47" s="281">
        <f t="shared" si="41"/>
        <v>10</v>
      </c>
      <c r="N47" s="339"/>
      <c r="O47" s="281">
        <f t="shared" si="42"/>
        <v>10</v>
      </c>
      <c r="P47" s="339"/>
      <c r="Q47" s="281">
        <f t="shared" si="43"/>
        <v>10</v>
      </c>
      <c r="R47" s="341">
        <f t="shared" si="44"/>
        <v>60</v>
      </c>
      <c r="S47" s="342">
        <f t="shared" si="45"/>
        <v>0</v>
      </c>
      <c r="T47" s="341">
        <f t="shared" si="46"/>
        <v>60</v>
      </c>
      <c r="U47" s="341">
        <f t="shared" si="47"/>
        <v>2</v>
      </c>
      <c r="V47" s="339"/>
      <c r="W47" s="339"/>
      <c r="X47" s="281">
        <f t="shared" si="48"/>
        <v>10</v>
      </c>
      <c r="Y47" s="339"/>
      <c r="Z47" s="281">
        <f t="shared" si="49"/>
        <v>10</v>
      </c>
      <c r="AA47" s="342">
        <f t="shared" si="50"/>
        <v>20</v>
      </c>
      <c r="AB47" s="343">
        <f t="shared" si="51"/>
        <v>0</v>
      </c>
      <c r="AC47" s="344">
        <f t="shared" si="52"/>
        <v>20</v>
      </c>
      <c r="AD47" s="343">
        <f t="shared" si="53"/>
        <v>2</v>
      </c>
      <c r="AE47" s="339"/>
      <c r="AF47" s="345">
        <f t="shared" si="54"/>
        <v>10</v>
      </c>
      <c r="AG47" s="345">
        <f t="shared" si="55"/>
        <v>2</v>
      </c>
      <c r="AH47" s="339"/>
      <c r="AI47" s="339"/>
      <c r="AJ47" s="339"/>
      <c r="AK47" s="339"/>
      <c r="AL47" s="345">
        <f t="shared" si="56"/>
        <v>10</v>
      </c>
      <c r="AM47" s="345">
        <f t="shared" si="57"/>
        <v>2</v>
      </c>
      <c r="AN47" s="346">
        <f t="shared" si="58"/>
        <v>8</v>
      </c>
      <c r="AO47" s="346">
        <f t="shared" si="59"/>
        <v>0</v>
      </c>
      <c r="AP47" s="346">
        <f t="shared" si="60"/>
        <v>0</v>
      </c>
      <c r="AQ47" s="346">
        <f t="shared" si="61"/>
        <v>0</v>
      </c>
      <c r="AR47" s="346">
        <f t="shared" si="62"/>
        <v>0</v>
      </c>
      <c r="AS47" s="347">
        <f t="shared" si="63"/>
        <v>8</v>
      </c>
      <c r="AT47" s="339" t="s">
        <v>74</v>
      </c>
      <c r="AU47" s="339" t="s">
        <v>74</v>
      </c>
      <c r="AV47" s="345">
        <f t="shared" si="64"/>
        <v>0</v>
      </c>
      <c r="AW47" s="345">
        <f t="shared" si="65"/>
        <v>0</v>
      </c>
      <c r="AX47" s="339" t="s">
        <v>74</v>
      </c>
      <c r="AY47" s="348">
        <f t="shared" si="66"/>
        <v>0</v>
      </c>
      <c r="AZ47" s="348">
        <f t="shared" si="67"/>
        <v>0</v>
      </c>
      <c r="BA47" s="349" t="s">
        <v>195</v>
      </c>
      <c r="BB47" s="339"/>
      <c r="BC47" s="348">
        <f t="shared" si="68"/>
        <v>0</v>
      </c>
      <c r="BD47" s="350" t="s">
        <v>268</v>
      </c>
      <c r="BE47" s="339"/>
      <c r="BF47" s="348">
        <f t="shared" si="69"/>
        <v>0</v>
      </c>
      <c r="BG47" s="351">
        <f t="shared" si="70"/>
        <v>0</v>
      </c>
      <c r="BH47" s="351">
        <f t="shared" si="71"/>
        <v>1</v>
      </c>
      <c r="BI47" s="351">
        <f t="shared" si="72"/>
        <v>1</v>
      </c>
      <c r="BJ47" s="351">
        <f t="shared" si="73"/>
        <v>1</v>
      </c>
      <c r="BK47" s="351">
        <f t="shared" si="74"/>
        <v>1</v>
      </c>
      <c r="BL47" s="352" t="e">
        <f t="shared" si="75"/>
        <v>#DIV/0!</v>
      </c>
      <c r="BM47" s="354"/>
      <c r="BN47" s="354"/>
      <c r="BO47" s="354"/>
      <c r="BP47" s="354"/>
      <c r="BQ47" s="354"/>
      <c r="BR47" s="354"/>
      <c r="BS47" s="354"/>
      <c r="BT47" s="354"/>
      <c r="BU47" s="354"/>
      <c r="BV47" s="354"/>
      <c r="BW47" s="354"/>
      <c r="BX47" s="281">
        <f t="shared" si="76"/>
        <v>0</v>
      </c>
    </row>
    <row r="48" spans="1:76" ht="19.5" customHeight="1">
      <c r="A48" s="354"/>
      <c r="B48" s="354"/>
      <c r="C48" s="354"/>
      <c r="D48" s="354"/>
      <c r="E48" s="354"/>
      <c r="F48" s="281">
        <f t="shared" si="38"/>
        <v>10</v>
      </c>
      <c r="G48" s="339"/>
      <c r="H48" s="339"/>
      <c r="I48" s="281">
        <f t="shared" si="39"/>
        <v>10</v>
      </c>
      <c r="J48" s="339"/>
      <c r="K48" s="281">
        <f t="shared" si="40"/>
        <v>10</v>
      </c>
      <c r="L48" s="339"/>
      <c r="M48" s="281">
        <f t="shared" si="41"/>
        <v>10</v>
      </c>
      <c r="N48" s="339"/>
      <c r="O48" s="281">
        <f t="shared" si="42"/>
        <v>10</v>
      </c>
      <c r="P48" s="339"/>
      <c r="Q48" s="281">
        <f t="shared" si="43"/>
        <v>10</v>
      </c>
      <c r="R48" s="341">
        <f t="shared" si="44"/>
        <v>60</v>
      </c>
      <c r="S48" s="342">
        <f t="shared" si="45"/>
        <v>0</v>
      </c>
      <c r="T48" s="341">
        <f t="shared" si="46"/>
        <v>60</v>
      </c>
      <c r="U48" s="341">
        <f t="shared" si="47"/>
        <v>2</v>
      </c>
      <c r="V48" s="339"/>
      <c r="W48" s="339"/>
      <c r="X48" s="281">
        <f t="shared" si="48"/>
        <v>10</v>
      </c>
      <c r="Y48" s="339"/>
      <c r="Z48" s="281">
        <f t="shared" si="49"/>
        <v>10</v>
      </c>
      <c r="AA48" s="342">
        <f t="shared" si="50"/>
        <v>20</v>
      </c>
      <c r="AB48" s="343">
        <f t="shared" si="51"/>
        <v>0</v>
      </c>
      <c r="AC48" s="344">
        <f t="shared" si="52"/>
        <v>20</v>
      </c>
      <c r="AD48" s="343">
        <f t="shared" si="53"/>
        <v>2</v>
      </c>
      <c r="AE48" s="339"/>
      <c r="AF48" s="345">
        <f t="shared" si="54"/>
        <v>10</v>
      </c>
      <c r="AG48" s="345">
        <f t="shared" si="55"/>
        <v>2</v>
      </c>
      <c r="AH48" s="339"/>
      <c r="AI48" s="339"/>
      <c r="AJ48" s="339"/>
      <c r="AK48" s="339"/>
      <c r="AL48" s="345">
        <f t="shared" si="56"/>
        <v>10</v>
      </c>
      <c r="AM48" s="345">
        <f t="shared" si="57"/>
        <v>2</v>
      </c>
      <c r="AN48" s="346">
        <f t="shared" si="58"/>
        <v>8</v>
      </c>
      <c r="AO48" s="346">
        <f t="shared" si="59"/>
        <v>0</v>
      </c>
      <c r="AP48" s="346">
        <f t="shared" si="60"/>
        <v>0</v>
      </c>
      <c r="AQ48" s="346">
        <f t="shared" si="61"/>
        <v>0</v>
      </c>
      <c r="AR48" s="346">
        <f t="shared" si="62"/>
        <v>0</v>
      </c>
      <c r="AS48" s="347">
        <f t="shared" si="63"/>
        <v>8</v>
      </c>
      <c r="AT48" s="339" t="s">
        <v>74</v>
      </c>
      <c r="AU48" s="339" t="s">
        <v>74</v>
      </c>
      <c r="AV48" s="345">
        <f t="shared" si="64"/>
        <v>0</v>
      </c>
      <c r="AW48" s="345">
        <f t="shared" si="65"/>
        <v>0</v>
      </c>
      <c r="AX48" s="339" t="s">
        <v>74</v>
      </c>
      <c r="AY48" s="348">
        <f t="shared" si="66"/>
        <v>0</v>
      </c>
      <c r="AZ48" s="348">
        <f t="shared" si="67"/>
        <v>0</v>
      </c>
      <c r="BA48" s="349" t="s">
        <v>195</v>
      </c>
      <c r="BB48" s="339"/>
      <c r="BC48" s="348">
        <f t="shared" si="68"/>
        <v>0</v>
      </c>
      <c r="BD48" s="350" t="s">
        <v>268</v>
      </c>
      <c r="BE48" s="339"/>
      <c r="BF48" s="348">
        <f t="shared" si="69"/>
        <v>0</v>
      </c>
      <c r="BG48" s="351">
        <f t="shared" si="70"/>
        <v>0</v>
      </c>
      <c r="BH48" s="351">
        <f t="shared" si="71"/>
        <v>1</v>
      </c>
      <c r="BI48" s="351">
        <f t="shared" si="72"/>
        <v>1</v>
      </c>
      <c r="BJ48" s="351">
        <f t="shared" si="73"/>
        <v>1</v>
      </c>
      <c r="BK48" s="351">
        <f t="shared" si="74"/>
        <v>1</v>
      </c>
      <c r="BL48" s="352" t="e">
        <f t="shared" si="75"/>
        <v>#DIV/0!</v>
      </c>
      <c r="BM48" s="354"/>
      <c r="BN48" s="354"/>
      <c r="BO48" s="354"/>
      <c r="BP48" s="354"/>
      <c r="BQ48" s="354"/>
      <c r="BR48" s="354"/>
      <c r="BS48" s="354"/>
      <c r="BT48" s="354"/>
      <c r="BU48" s="354"/>
      <c r="BV48" s="354"/>
      <c r="BW48" s="354"/>
      <c r="BX48" s="281">
        <f t="shared" si="76"/>
        <v>0</v>
      </c>
    </row>
    <row r="49" spans="1:76" ht="19.5" customHeight="1">
      <c r="A49" s="354"/>
      <c r="B49" s="354"/>
      <c r="C49" s="354"/>
      <c r="D49" s="354"/>
      <c r="E49" s="354"/>
      <c r="F49" s="281">
        <f t="shared" si="38"/>
        <v>10</v>
      </c>
      <c r="G49" s="339"/>
      <c r="H49" s="339"/>
      <c r="I49" s="281">
        <f t="shared" si="39"/>
        <v>10</v>
      </c>
      <c r="J49" s="339"/>
      <c r="K49" s="281">
        <f t="shared" si="40"/>
        <v>10</v>
      </c>
      <c r="L49" s="339"/>
      <c r="M49" s="281">
        <f t="shared" si="41"/>
        <v>10</v>
      </c>
      <c r="N49" s="339"/>
      <c r="O49" s="281">
        <f t="shared" si="42"/>
        <v>10</v>
      </c>
      <c r="P49" s="339"/>
      <c r="Q49" s="281">
        <f t="shared" si="43"/>
        <v>10</v>
      </c>
      <c r="R49" s="341">
        <f t="shared" si="44"/>
        <v>60</v>
      </c>
      <c r="S49" s="342">
        <f t="shared" si="45"/>
        <v>0</v>
      </c>
      <c r="T49" s="341">
        <f t="shared" si="46"/>
        <v>60</v>
      </c>
      <c r="U49" s="341">
        <f t="shared" si="47"/>
        <v>2</v>
      </c>
      <c r="V49" s="339"/>
      <c r="W49" s="339"/>
      <c r="X49" s="281">
        <f t="shared" si="48"/>
        <v>10</v>
      </c>
      <c r="Y49" s="339"/>
      <c r="Z49" s="281">
        <f t="shared" si="49"/>
        <v>10</v>
      </c>
      <c r="AA49" s="342">
        <f t="shared" si="50"/>
        <v>20</v>
      </c>
      <c r="AB49" s="343">
        <f t="shared" si="51"/>
        <v>0</v>
      </c>
      <c r="AC49" s="344">
        <f t="shared" si="52"/>
        <v>20</v>
      </c>
      <c r="AD49" s="343">
        <f t="shared" si="53"/>
        <v>2</v>
      </c>
      <c r="AE49" s="339"/>
      <c r="AF49" s="345">
        <f t="shared" si="54"/>
        <v>10</v>
      </c>
      <c r="AG49" s="345">
        <f t="shared" si="55"/>
        <v>2</v>
      </c>
      <c r="AH49" s="339"/>
      <c r="AI49" s="339"/>
      <c r="AJ49" s="339"/>
      <c r="AK49" s="339"/>
      <c r="AL49" s="345">
        <f t="shared" si="56"/>
        <v>10</v>
      </c>
      <c r="AM49" s="345">
        <f t="shared" si="57"/>
        <v>2</v>
      </c>
      <c r="AN49" s="346">
        <f t="shared" si="58"/>
        <v>8</v>
      </c>
      <c r="AO49" s="346">
        <f t="shared" si="59"/>
        <v>0</v>
      </c>
      <c r="AP49" s="346">
        <f t="shared" si="60"/>
        <v>0</v>
      </c>
      <c r="AQ49" s="346">
        <f t="shared" si="61"/>
        <v>0</v>
      </c>
      <c r="AR49" s="346">
        <f t="shared" si="62"/>
        <v>0</v>
      </c>
      <c r="AS49" s="347">
        <f t="shared" si="63"/>
        <v>8</v>
      </c>
      <c r="AT49" s="339" t="s">
        <v>74</v>
      </c>
      <c r="AU49" s="339" t="s">
        <v>74</v>
      </c>
      <c r="AV49" s="345">
        <f t="shared" si="64"/>
        <v>0</v>
      </c>
      <c r="AW49" s="345">
        <f t="shared" si="65"/>
        <v>0</v>
      </c>
      <c r="AX49" s="339" t="s">
        <v>74</v>
      </c>
      <c r="AY49" s="348">
        <f t="shared" si="66"/>
        <v>0</v>
      </c>
      <c r="AZ49" s="348">
        <f t="shared" si="67"/>
        <v>0</v>
      </c>
      <c r="BA49" s="349" t="s">
        <v>195</v>
      </c>
      <c r="BB49" s="339"/>
      <c r="BC49" s="348">
        <f t="shared" si="68"/>
        <v>0</v>
      </c>
      <c r="BD49" s="350" t="s">
        <v>268</v>
      </c>
      <c r="BE49" s="339"/>
      <c r="BF49" s="348">
        <f t="shared" si="69"/>
        <v>0</v>
      </c>
      <c r="BG49" s="351">
        <f t="shared" si="70"/>
        <v>0</v>
      </c>
      <c r="BH49" s="351">
        <f t="shared" si="71"/>
        <v>1</v>
      </c>
      <c r="BI49" s="351">
        <f t="shared" si="72"/>
        <v>1</v>
      </c>
      <c r="BJ49" s="351">
        <f t="shared" si="73"/>
        <v>1</v>
      </c>
      <c r="BK49" s="351">
        <f t="shared" si="74"/>
        <v>1</v>
      </c>
      <c r="BL49" s="352" t="e">
        <f t="shared" si="75"/>
        <v>#DIV/0!</v>
      </c>
      <c r="BM49" s="354"/>
      <c r="BN49" s="354"/>
      <c r="BO49" s="354"/>
      <c r="BP49" s="354"/>
      <c r="BQ49" s="354"/>
      <c r="BR49" s="354"/>
      <c r="BS49" s="354"/>
      <c r="BT49" s="354"/>
      <c r="BU49" s="354"/>
      <c r="BV49" s="354"/>
      <c r="BW49" s="354"/>
      <c r="BX49" s="281">
        <f t="shared" si="76"/>
        <v>0</v>
      </c>
    </row>
    <row r="50" spans="1:76" ht="19.5" customHeight="1">
      <c r="A50" s="356"/>
      <c r="B50" s="356"/>
      <c r="C50" s="356"/>
      <c r="D50" s="356"/>
      <c r="E50" s="356"/>
      <c r="F50" s="355"/>
      <c r="G50" s="356"/>
      <c r="H50" s="356"/>
      <c r="I50" s="355"/>
      <c r="J50" s="356"/>
      <c r="K50" s="355"/>
      <c r="L50" s="356"/>
      <c r="M50" s="355"/>
      <c r="N50" s="356"/>
      <c r="O50" s="355"/>
      <c r="P50" s="356"/>
      <c r="Q50" s="355"/>
      <c r="R50" s="355"/>
      <c r="S50" s="355"/>
      <c r="T50" s="355"/>
      <c r="U50" s="355"/>
      <c r="V50" s="355"/>
      <c r="W50" s="355"/>
      <c r="X50" s="355"/>
      <c r="Y50" s="355"/>
      <c r="Z50" s="355"/>
      <c r="AA50" s="355"/>
      <c r="AB50" s="355"/>
      <c r="AC50" s="355"/>
      <c r="AD50" s="355"/>
      <c r="AE50" s="355"/>
      <c r="AF50" s="355"/>
      <c r="AG50" s="355"/>
      <c r="AH50" s="355"/>
      <c r="AI50" s="355"/>
      <c r="AJ50" s="355"/>
      <c r="AK50" s="355"/>
      <c r="AL50" s="355"/>
      <c r="AM50" s="355"/>
      <c r="AN50" s="355"/>
      <c r="AO50" s="355"/>
      <c r="AP50" s="355"/>
      <c r="AQ50" s="355"/>
      <c r="AR50" s="355"/>
      <c r="AS50" s="355"/>
      <c r="AT50" s="356"/>
      <c r="AU50" s="356"/>
      <c r="AV50" s="355"/>
      <c r="AW50" s="353"/>
      <c r="AX50" s="356"/>
      <c r="AY50" s="357"/>
      <c r="AZ50" s="357"/>
      <c r="BA50" s="357"/>
      <c r="BB50" s="358"/>
      <c r="BC50" s="357"/>
      <c r="BD50" s="357"/>
      <c r="BE50" s="358"/>
      <c r="BF50" s="357"/>
      <c r="BG50" s="357"/>
      <c r="BH50" s="357"/>
      <c r="BI50" s="357"/>
      <c r="BJ50" s="357"/>
      <c r="BK50" s="357"/>
      <c r="BL50" s="357"/>
      <c r="BM50" s="358"/>
      <c r="BN50" s="358"/>
      <c r="BO50" s="358"/>
      <c r="BP50" s="358"/>
      <c r="BQ50" s="358"/>
      <c r="BR50" s="358"/>
      <c r="BS50" s="358"/>
      <c r="BT50" s="358"/>
      <c r="BU50" s="358"/>
      <c r="BV50" s="358"/>
      <c r="BW50" s="358"/>
      <c r="BX50" s="281">
        <f t="shared" si="76"/>
        <v>0</v>
      </c>
    </row>
    <row r="51" spans="1:76" ht="19.5" customHeight="1">
      <c r="A51" s="356"/>
      <c r="B51" s="356"/>
      <c r="C51" s="356"/>
      <c r="D51" s="356"/>
      <c r="E51" s="356"/>
      <c r="F51" s="355"/>
      <c r="G51" s="356"/>
      <c r="H51" s="356"/>
      <c r="I51" s="355"/>
      <c r="J51" s="356"/>
      <c r="K51" s="355"/>
      <c r="L51" s="356"/>
      <c r="M51" s="355"/>
      <c r="N51" s="356"/>
      <c r="O51" s="355"/>
      <c r="P51" s="356"/>
      <c r="Q51" s="355"/>
      <c r="R51" s="355"/>
      <c r="S51" s="355"/>
      <c r="T51" s="355"/>
      <c r="U51" s="355"/>
      <c r="V51" s="355"/>
      <c r="W51" s="355"/>
      <c r="X51" s="355"/>
      <c r="Y51" s="355"/>
      <c r="Z51" s="355"/>
      <c r="AA51" s="355"/>
      <c r="AB51" s="355"/>
      <c r="AC51" s="355"/>
      <c r="AD51" s="355"/>
      <c r="AE51" s="355"/>
      <c r="AF51" s="355"/>
      <c r="AG51" s="355"/>
      <c r="AH51" s="355"/>
      <c r="AI51" s="355"/>
      <c r="AJ51" s="355"/>
      <c r="AK51" s="355"/>
      <c r="AL51" s="355"/>
      <c r="AM51" s="355"/>
      <c r="AN51" s="355"/>
      <c r="AO51" s="355"/>
      <c r="AP51" s="355"/>
      <c r="AQ51" s="355"/>
      <c r="AR51" s="355"/>
      <c r="AS51" s="355"/>
      <c r="AT51" s="356"/>
      <c r="AU51" s="356"/>
      <c r="AV51" s="355"/>
      <c r="AW51" s="353"/>
      <c r="AX51" s="356"/>
      <c r="AY51" s="357"/>
      <c r="AZ51" s="357"/>
      <c r="BA51" s="357"/>
      <c r="BB51" s="358"/>
      <c r="BC51" s="357"/>
      <c r="BD51" s="357"/>
      <c r="BE51" s="358"/>
      <c r="BF51" s="357"/>
      <c r="BG51" s="357"/>
      <c r="BH51" s="357"/>
      <c r="BI51" s="357"/>
      <c r="BJ51" s="357"/>
      <c r="BK51" s="357"/>
      <c r="BL51" s="357"/>
      <c r="BM51" s="358"/>
      <c r="BN51" s="358"/>
      <c r="BO51" s="358"/>
      <c r="BP51" s="358"/>
      <c r="BQ51" s="358"/>
      <c r="BR51" s="358"/>
      <c r="BS51" s="358"/>
      <c r="BT51" s="358"/>
      <c r="BU51" s="358"/>
      <c r="BV51" s="358"/>
      <c r="BW51" s="358"/>
      <c r="BX51" s="281">
        <f t="shared" si="76"/>
        <v>0</v>
      </c>
    </row>
    <row r="52" spans="1:76" ht="19.5" customHeight="1">
      <c r="A52" s="356"/>
      <c r="B52" s="356"/>
      <c r="C52" s="356"/>
      <c r="D52" s="356"/>
      <c r="E52" s="356"/>
      <c r="F52" s="355"/>
      <c r="G52" s="356"/>
      <c r="H52" s="356"/>
      <c r="I52" s="355"/>
      <c r="J52" s="356"/>
      <c r="K52" s="355"/>
      <c r="L52" s="356"/>
      <c r="M52" s="355"/>
      <c r="N52" s="356"/>
      <c r="O52" s="355"/>
      <c r="P52" s="356"/>
      <c r="Q52" s="355"/>
      <c r="R52" s="355"/>
      <c r="S52" s="355"/>
      <c r="T52" s="355"/>
      <c r="U52" s="355"/>
      <c r="V52" s="355"/>
      <c r="W52" s="355"/>
      <c r="X52" s="355"/>
      <c r="Y52" s="355"/>
      <c r="Z52" s="355"/>
      <c r="AA52" s="355"/>
      <c r="AB52" s="355"/>
      <c r="AC52" s="355"/>
      <c r="AD52" s="355"/>
      <c r="AE52" s="355"/>
      <c r="AF52" s="355"/>
      <c r="AG52" s="355"/>
      <c r="AH52" s="355"/>
      <c r="AI52" s="355"/>
      <c r="AJ52" s="355"/>
      <c r="AK52" s="355"/>
      <c r="AL52" s="355"/>
      <c r="AM52" s="355"/>
      <c r="AN52" s="355"/>
      <c r="AO52" s="355"/>
      <c r="AP52" s="355"/>
      <c r="AQ52" s="355"/>
      <c r="AR52" s="355"/>
      <c r="AS52" s="355"/>
      <c r="AT52" s="356"/>
      <c r="AU52" s="356"/>
      <c r="AV52" s="355"/>
      <c r="AW52" s="353"/>
      <c r="AX52" s="356"/>
      <c r="AY52" s="357"/>
      <c r="AZ52" s="357"/>
      <c r="BA52" s="357"/>
      <c r="BB52" s="358"/>
      <c r="BC52" s="357"/>
      <c r="BD52" s="357"/>
      <c r="BE52" s="358"/>
      <c r="BF52" s="357"/>
      <c r="BG52" s="357"/>
      <c r="BH52" s="357"/>
      <c r="BI52" s="357"/>
      <c r="BJ52" s="357"/>
      <c r="BK52" s="357"/>
      <c r="BL52" s="357"/>
      <c r="BM52" s="358"/>
      <c r="BN52" s="358"/>
      <c r="BO52" s="358"/>
      <c r="BP52" s="358"/>
      <c r="BQ52" s="358"/>
      <c r="BR52" s="358"/>
      <c r="BS52" s="358"/>
      <c r="BT52" s="358"/>
      <c r="BU52" s="358"/>
      <c r="BV52" s="358"/>
      <c r="BW52" s="358"/>
      <c r="BX52" s="281">
        <f t="shared" si="76"/>
        <v>0</v>
      </c>
    </row>
    <row r="53" spans="1:76" ht="19.5" customHeight="1">
      <c r="A53" s="356"/>
      <c r="B53" s="356"/>
      <c r="C53" s="356"/>
      <c r="D53" s="356"/>
      <c r="E53" s="356"/>
      <c r="F53" s="355"/>
      <c r="G53" s="356"/>
      <c r="H53" s="356"/>
      <c r="I53" s="355"/>
      <c r="J53" s="356"/>
      <c r="K53" s="355"/>
      <c r="L53" s="356"/>
      <c r="M53" s="355"/>
      <c r="N53" s="356"/>
      <c r="O53" s="355"/>
      <c r="P53" s="356"/>
      <c r="Q53" s="355"/>
      <c r="R53" s="355"/>
      <c r="S53" s="355"/>
      <c r="T53" s="355"/>
      <c r="U53" s="355"/>
      <c r="V53" s="355"/>
      <c r="W53" s="355"/>
      <c r="X53" s="355"/>
      <c r="Y53" s="355"/>
      <c r="Z53" s="355"/>
      <c r="AA53" s="355"/>
      <c r="AB53" s="355"/>
      <c r="AC53" s="355"/>
      <c r="AD53" s="355"/>
      <c r="AE53" s="355"/>
      <c r="AF53" s="355"/>
      <c r="AG53" s="355"/>
      <c r="AH53" s="355"/>
      <c r="AI53" s="355"/>
      <c r="AJ53" s="355"/>
      <c r="AK53" s="355"/>
      <c r="AL53" s="355"/>
      <c r="AM53" s="355"/>
      <c r="AN53" s="355"/>
      <c r="AO53" s="355"/>
      <c r="AP53" s="355"/>
      <c r="AQ53" s="355"/>
      <c r="AR53" s="355"/>
      <c r="AS53" s="355"/>
      <c r="AT53" s="356"/>
      <c r="AU53" s="356"/>
      <c r="AV53" s="355"/>
      <c r="AW53" s="353"/>
      <c r="AX53" s="356"/>
      <c r="AY53" s="357"/>
      <c r="AZ53" s="357"/>
      <c r="BA53" s="357"/>
      <c r="BB53" s="358"/>
      <c r="BC53" s="357"/>
      <c r="BD53" s="357"/>
      <c r="BE53" s="358"/>
      <c r="BF53" s="357"/>
      <c r="BG53" s="357"/>
      <c r="BH53" s="357"/>
      <c r="BI53" s="357"/>
      <c r="BJ53" s="357"/>
      <c r="BK53" s="357"/>
      <c r="BL53" s="357"/>
      <c r="BM53" s="358"/>
      <c r="BN53" s="358"/>
      <c r="BO53" s="358"/>
      <c r="BP53" s="358"/>
      <c r="BQ53" s="358"/>
      <c r="BR53" s="358"/>
      <c r="BS53" s="358"/>
      <c r="BT53" s="358"/>
      <c r="BU53" s="358"/>
      <c r="BV53" s="358"/>
      <c r="BW53" s="358"/>
      <c r="BX53" s="281">
        <f t="shared" si="76"/>
        <v>0</v>
      </c>
    </row>
    <row r="54" spans="1:76" ht="19.5" customHeight="1">
      <c r="A54" s="356"/>
      <c r="B54" s="356"/>
      <c r="C54" s="356"/>
      <c r="D54" s="356"/>
      <c r="E54" s="356"/>
      <c r="F54" s="355"/>
      <c r="G54" s="356"/>
      <c r="H54" s="356"/>
      <c r="I54" s="355"/>
      <c r="J54" s="356"/>
      <c r="K54" s="355"/>
      <c r="L54" s="356"/>
      <c r="M54" s="355"/>
      <c r="N54" s="356"/>
      <c r="O54" s="355"/>
      <c r="P54" s="356"/>
      <c r="Q54" s="355"/>
      <c r="R54" s="355"/>
      <c r="S54" s="355"/>
      <c r="T54" s="355"/>
      <c r="U54" s="355"/>
      <c r="V54" s="355"/>
      <c r="W54" s="355"/>
      <c r="X54" s="355"/>
      <c r="Y54" s="355"/>
      <c r="Z54" s="355"/>
      <c r="AA54" s="355"/>
      <c r="AB54" s="355"/>
      <c r="AC54" s="355"/>
      <c r="AD54" s="355"/>
      <c r="AE54" s="355"/>
      <c r="AF54" s="355"/>
      <c r="AG54" s="355"/>
      <c r="AH54" s="355"/>
      <c r="AI54" s="355"/>
      <c r="AJ54" s="355"/>
      <c r="AK54" s="355"/>
      <c r="AL54" s="355"/>
      <c r="AM54" s="355"/>
      <c r="AN54" s="355"/>
      <c r="AO54" s="355"/>
      <c r="AP54" s="355"/>
      <c r="AQ54" s="355"/>
      <c r="AR54" s="355"/>
      <c r="AS54" s="355"/>
      <c r="AT54" s="356"/>
      <c r="AU54" s="356"/>
      <c r="AV54" s="355"/>
      <c r="AW54" s="353"/>
      <c r="AX54" s="356"/>
      <c r="AY54" s="357"/>
      <c r="AZ54" s="357"/>
      <c r="BA54" s="357"/>
      <c r="BB54" s="358"/>
      <c r="BC54" s="357"/>
      <c r="BD54" s="357"/>
      <c r="BE54" s="358"/>
      <c r="BF54" s="357"/>
      <c r="BG54" s="357"/>
      <c r="BH54" s="357"/>
      <c r="BI54" s="357"/>
      <c r="BJ54" s="357"/>
      <c r="BK54" s="357"/>
      <c r="BL54" s="357"/>
      <c r="BM54" s="358"/>
      <c r="BN54" s="358"/>
      <c r="BO54" s="358"/>
      <c r="BP54" s="358"/>
      <c r="BQ54" s="358"/>
      <c r="BR54" s="358"/>
      <c r="BS54" s="358"/>
      <c r="BT54" s="358"/>
      <c r="BU54" s="358"/>
      <c r="BV54" s="358"/>
      <c r="BW54" s="358"/>
      <c r="BX54" s="281">
        <f t="shared" si="76"/>
        <v>0</v>
      </c>
    </row>
    <row r="55" spans="1:76" ht="19.5" customHeight="1">
      <c r="A55" s="356"/>
      <c r="B55" s="356"/>
      <c r="C55" s="356"/>
      <c r="D55" s="356"/>
      <c r="E55" s="356"/>
      <c r="F55" s="355"/>
      <c r="G55" s="356"/>
      <c r="H55" s="356"/>
      <c r="I55" s="355"/>
      <c r="J55" s="356"/>
      <c r="K55" s="355"/>
      <c r="L55" s="356"/>
      <c r="M55" s="355"/>
      <c r="N55" s="356"/>
      <c r="O55" s="355"/>
      <c r="P55" s="356"/>
      <c r="Q55" s="355"/>
      <c r="R55" s="355"/>
      <c r="S55" s="355"/>
      <c r="T55" s="355"/>
      <c r="U55" s="355"/>
      <c r="V55" s="355"/>
      <c r="W55" s="355"/>
      <c r="X55" s="355"/>
      <c r="Y55" s="355"/>
      <c r="Z55" s="355"/>
      <c r="AA55" s="355"/>
      <c r="AB55" s="355"/>
      <c r="AC55" s="355"/>
      <c r="AD55" s="355"/>
      <c r="AE55" s="355"/>
      <c r="AF55" s="355"/>
      <c r="AG55" s="355"/>
      <c r="AH55" s="355"/>
      <c r="AI55" s="355"/>
      <c r="AJ55" s="355"/>
      <c r="AK55" s="355"/>
      <c r="AL55" s="355"/>
      <c r="AM55" s="355"/>
      <c r="AN55" s="355"/>
      <c r="AO55" s="355"/>
      <c r="AP55" s="355"/>
      <c r="AQ55" s="355"/>
      <c r="AR55" s="355"/>
      <c r="AS55" s="355"/>
      <c r="AT55" s="356"/>
      <c r="AU55" s="356"/>
      <c r="AV55" s="355"/>
      <c r="AW55" s="354"/>
      <c r="AX55" s="356"/>
      <c r="AY55" s="357"/>
      <c r="AZ55" s="357"/>
      <c r="BA55" s="357"/>
      <c r="BB55" s="358"/>
      <c r="BC55" s="357"/>
      <c r="BD55" s="357"/>
      <c r="BE55" s="358"/>
      <c r="BF55" s="357"/>
      <c r="BG55" s="357"/>
      <c r="BH55" s="357"/>
      <c r="BI55" s="357"/>
      <c r="BJ55" s="357"/>
      <c r="BK55" s="357"/>
      <c r="BL55" s="357"/>
      <c r="BM55" s="358"/>
      <c r="BN55" s="358"/>
      <c r="BO55" s="358"/>
      <c r="BP55" s="358"/>
      <c r="BQ55" s="358"/>
      <c r="BR55" s="358"/>
      <c r="BS55" s="358"/>
      <c r="BT55" s="358"/>
      <c r="BU55" s="358"/>
      <c r="BV55" s="358"/>
      <c r="BW55" s="358"/>
      <c r="BX55" s="281">
        <f t="shared" si="76"/>
        <v>0</v>
      </c>
    </row>
    <row r="56" spans="1:76" ht="19.5" customHeight="1">
      <c r="A56" s="356"/>
      <c r="B56" s="356"/>
      <c r="C56" s="356"/>
      <c r="D56" s="356"/>
      <c r="E56" s="356"/>
      <c r="F56" s="355"/>
      <c r="G56" s="356"/>
      <c r="H56" s="356"/>
      <c r="I56" s="355"/>
      <c r="J56" s="356"/>
      <c r="K56" s="355"/>
      <c r="L56" s="356"/>
      <c r="M56" s="355"/>
      <c r="N56" s="356"/>
      <c r="O56" s="355"/>
      <c r="P56" s="356"/>
      <c r="Q56" s="355"/>
      <c r="R56" s="355"/>
      <c r="S56" s="355"/>
      <c r="T56" s="355"/>
      <c r="U56" s="355"/>
      <c r="V56" s="355"/>
      <c r="W56" s="355"/>
      <c r="X56" s="355"/>
      <c r="Y56" s="355"/>
      <c r="Z56" s="355"/>
      <c r="AA56" s="355"/>
      <c r="AB56" s="355"/>
      <c r="AC56" s="355"/>
      <c r="AD56" s="355"/>
      <c r="AE56" s="355"/>
      <c r="AF56" s="355"/>
      <c r="AG56" s="355"/>
      <c r="AH56" s="355"/>
      <c r="AI56" s="355"/>
      <c r="AJ56" s="355"/>
      <c r="AK56" s="355"/>
      <c r="AL56" s="355"/>
      <c r="AM56" s="355"/>
      <c r="AN56" s="355"/>
      <c r="AO56" s="355"/>
      <c r="AP56" s="355"/>
      <c r="AQ56" s="355"/>
      <c r="AR56" s="355"/>
      <c r="AS56" s="355"/>
      <c r="AT56" s="356"/>
      <c r="AU56" s="356"/>
      <c r="AV56" s="355"/>
      <c r="AW56" s="354"/>
      <c r="AX56" s="356"/>
      <c r="AY56" s="357"/>
      <c r="AZ56" s="357"/>
      <c r="BA56" s="357"/>
      <c r="BB56" s="358"/>
      <c r="BC56" s="357"/>
      <c r="BD56" s="357"/>
      <c r="BE56" s="358"/>
      <c r="BF56" s="357"/>
      <c r="BG56" s="357"/>
      <c r="BH56" s="357"/>
      <c r="BI56" s="357"/>
      <c r="BJ56" s="357"/>
      <c r="BK56" s="357"/>
      <c r="BL56" s="357"/>
      <c r="BM56" s="358"/>
      <c r="BN56" s="358"/>
      <c r="BO56" s="358"/>
      <c r="BP56" s="358"/>
      <c r="BQ56" s="358"/>
      <c r="BR56" s="358"/>
      <c r="BS56" s="358"/>
      <c r="BT56" s="358"/>
      <c r="BU56" s="358"/>
      <c r="BV56" s="358"/>
      <c r="BW56" s="358"/>
      <c r="BX56" s="281">
        <f t="shared" si="76"/>
        <v>0</v>
      </c>
    </row>
    <row r="57" spans="1:76" ht="19.5" customHeight="1">
      <c r="A57" s="356"/>
      <c r="B57" s="356"/>
      <c r="C57" s="356"/>
      <c r="D57" s="356"/>
      <c r="E57" s="356"/>
      <c r="F57" s="355"/>
      <c r="G57" s="356"/>
      <c r="H57" s="356"/>
      <c r="I57" s="355"/>
      <c r="J57" s="356"/>
      <c r="K57" s="355"/>
      <c r="L57" s="356"/>
      <c r="M57" s="355"/>
      <c r="N57" s="356"/>
      <c r="O57" s="355"/>
      <c r="P57" s="356"/>
      <c r="Q57" s="355"/>
      <c r="R57" s="355"/>
      <c r="S57" s="355"/>
      <c r="T57" s="355"/>
      <c r="U57" s="355"/>
      <c r="V57" s="355"/>
      <c r="W57" s="355"/>
      <c r="X57" s="355"/>
      <c r="Y57" s="355"/>
      <c r="Z57" s="355"/>
      <c r="AA57" s="355"/>
      <c r="AB57" s="355"/>
      <c r="AC57" s="355"/>
      <c r="AD57" s="355"/>
      <c r="AE57" s="355"/>
      <c r="AF57" s="355"/>
      <c r="AG57" s="355"/>
      <c r="AH57" s="355"/>
      <c r="AI57" s="355"/>
      <c r="AJ57" s="355"/>
      <c r="AK57" s="355"/>
      <c r="AL57" s="355"/>
      <c r="AM57" s="355"/>
      <c r="AN57" s="355"/>
      <c r="AO57" s="355"/>
      <c r="AP57" s="355"/>
      <c r="AQ57" s="355"/>
      <c r="AR57" s="355"/>
      <c r="AS57" s="355"/>
      <c r="AT57" s="356"/>
      <c r="AU57" s="356"/>
      <c r="AV57" s="355"/>
      <c r="AW57" s="354"/>
      <c r="AX57" s="356"/>
      <c r="AY57" s="357"/>
      <c r="AZ57" s="357"/>
      <c r="BA57" s="357"/>
      <c r="BB57" s="358"/>
      <c r="BC57" s="357"/>
      <c r="BD57" s="357"/>
      <c r="BE57" s="358"/>
      <c r="BF57" s="357"/>
      <c r="BG57" s="357"/>
      <c r="BH57" s="357"/>
      <c r="BI57" s="357"/>
      <c r="BJ57" s="357"/>
      <c r="BK57" s="357"/>
      <c r="BL57" s="357"/>
      <c r="BM57" s="358"/>
      <c r="BN57" s="358"/>
      <c r="BO57" s="358"/>
      <c r="BP57" s="358"/>
      <c r="BQ57" s="358"/>
      <c r="BR57" s="358"/>
      <c r="BS57" s="358"/>
      <c r="BT57" s="358"/>
      <c r="BU57" s="358"/>
      <c r="BV57" s="358"/>
      <c r="BW57" s="358"/>
      <c r="BX57" s="281">
        <f t="shared" si="76"/>
        <v>0</v>
      </c>
    </row>
    <row r="58" spans="1:76" ht="19.5" customHeight="1">
      <c r="A58" s="356"/>
      <c r="B58" s="356"/>
      <c r="C58" s="356"/>
      <c r="D58" s="356"/>
      <c r="E58" s="356"/>
      <c r="F58" s="355"/>
      <c r="G58" s="356"/>
      <c r="H58" s="356"/>
      <c r="I58" s="355"/>
      <c r="J58" s="356"/>
      <c r="K58" s="355"/>
      <c r="L58" s="356"/>
      <c r="M58" s="355"/>
      <c r="N58" s="356"/>
      <c r="O58" s="355"/>
      <c r="P58" s="356"/>
      <c r="Q58" s="355"/>
      <c r="R58" s="355"/>
      <c r="S58" s="355"/>
      <c r="T58" s="355"/>
      <c r="U58" s="355"/>
      <c r="V58" s="355"/>
      <c r="W58" s="355"/>
      <c r="X58" s="355"/>
      <c r="Y58" s="355"/>
      <c r="Z58" s="355"/>
      <c r="AA58" s="355"/>
      <c r="AB58" s="355"/>
      <c r="AC58" s="355"/>
      <c r="AD58" s="355"/>
      <c r="AE58" s="355"/>
      <c r="AF58" s="355"/>
      <c r="AG58" s="355"/>
      <c r="AH58" s="355"/>
      <c r="AI58" s="355"/>
      <c r="AJ58" s="355"/>
      <c r="AK58" s="355"/>
      <c r="AL58" s="355"/>
      <c r="AM58" s="355"/>
      <c r="AN58" s="355"/>
      <c r="AO58" s="355"/>
      <c r="AP58" s="355"/>
      <c r="AQ58" s="355"/>
      <c r="AR58" s="355"/>
      <c r="AS58" s="355"/>
      <c r="AT58" s="356"/>
      <c r="AU58" s="356"/>
      <c r="AV58" s="355"/>
      <c r="AW58" s="354"/>
      <c r="AX58" s="356"/>
      <c r="AY58" s="357"/>
      <c r="AZ58" s="357"/>
      <c r="BA58" s="357"/>
      <c r="BB58" s="358"/>
      <c r="BC58" s="357"/>
      <c r="BD58" s="357"/>
      <c r="BE58" s="358"/>
      <c r="BF58" s="357"/>
      <c r="BG58" s="357"/>
      <c r="BH58" s="357"/>
      <c r="BI58" s="357"/>
      <c r="BJ58" s="357"/>
      <c r="BK58" s="357"/>
      <c r="BL58" s="357"/>
      <c r="BM58" s="358"/>
      <c r="BN58" s="358"/>
      <c r="BO58" s="358"/>
      <c r="BP58" s="358"/>
      <c r="BQ58" s="358"/>
      <c r="BR58" s="358"/>
      <c r="BS58" s="358"/>
      <c r="BT58" s="358"/>
      <c r="BU58" s="358"/>
      <c r="BV58" s="358"/>
      <c r="BW58" s="358"/>
      <c r="BX58" s="281">
        <f t="shared" si="76"/>
        <v>0</v>
      </c>
    </row>
    <row r="59" spans="1:76" ht="19.5" customHeight="1">
      <c r="A59" s="356"/>
      <c r="B59" s="356"/>
      <c r="C59" s="356"/>
      <c r="D59" s="356"/>
      <c r="E59" s="356"/>
      <c r="F59" s="355"/>
      <c r="G59" s="356"/>
      <c r="H59" s="356"/>
      <c r="I59" s="355"/>
      <c r="J59" s="356"/>
      <c r="K59" s="355"/>
      <c r="L59" s="356"/>
      <c r="M59" s="355"/>
      <c r="N59" s="356"/>
      <c r="O59" s="355"/>
      <c r="P59" s="356"/>
      <c r="Q59" s="355"/>
      <c r="R59" s="355"/>
      <c r="S59" s="355"/>
      <c r="T59" s="355"/>
      <c r="U59" s="355"/>
      <c r="V59" s="355"/>
      <c r="W59" s="355"/>
      <c r="X59" s="355"/>
      <c r="Y59" s="355"/>
      <c r="Z59" s="355"/>
      <c r="AA59" s="355"/>
      <c r="AB59" s="355"/>
      <c r="AC59" s="355"/>
      <c r="AD59" s="355"/>
      <c r="AE59" s="355"/>
      <c r="AF59" s="355"/>
      <c r="AG59" s="355"/>
      <c r="AH59" s="355"/>
      <c r="AI59" s="355"/>
      <c r="AJ59" s="355"/>
      <c r="AK59" s="355"/>
      <c r="AL59" s="355"/>
      <c r="AM59" s="355"/>
      <c r="AN59" s="355"/>
      <c r="AO59" s="355"/>
      <c r="AP59" s="355"/>
      <c r="AQ59" s="355"/>
      <c r="AR59" s="355"/>
      <c r="AS59" s="355"/>
      <c r="AT59" s="356"/>
      <c r="AU59" s="356"/>
      <c r="AV59" s="355"/>
      <c r="AW59" s="354"/>
      <c r="AX59" s="356"/>
      <c r="AY59" s="357"/>
      <c r="AZ59" s="357"/>
      <c r="BA59" s="357"/>
      <c r="BB59" s="358"/>
      <c r="BC59" s="357"/>
      <c r="BD59" s="357"/>
      <c r="BE59" s="358"/>
      <c r="BF59" s="357"/>
      <c r="BG59" s="357"/>
      <c r="BH59" s="357"/>
      <c r="BI59" s="357"/>
      <c r="BJ59" s="357"/>
      <c r="BK59" s="357"/>
      <c r="BL59" s="357"/>
      <c r="BM59" s="358"/>
      <c r="BN59" s="358"/>
      <c r="BO59" s="358"/>
      <c r="BP59" s="358"/>
      <c r="BQ59" s="358"/>
      <c r="BR59" s="358"/>
      <c r="BS59" s="358"/>
      <c r="BT59" s="358"/>
      <c r="BU59" s="358"/>
      <c r="BV59" s="358"/>
      <c r="BW59" s="358"/>
      <c r="BX59" s="281">
        <f t="shared" si="76"/>
        <v>0</v>
      </c>
    </row>
    <row r="60" spans="1:76" ht="19.5" customHeight="1">
      <c r="A60" s="356"/>
      <c r="B60" s="356"/>
      <c r="C60" s="356"/>
      <c r="D60" s="356"/>
      <c r="E60" s="356"/>
      <c r="F60" s="355"/>
      <c r="G60" s="356"/>
      <c r="H60" s="356"/>
      <c r="I60" s="355"/>
      <c r="J60" s="356"/>
      <c r="K60" s="355"/>
      <c r="L60" s="356"/>
      <c r="M60" s="355"/>
      <c r="N60" s="356"/>
      <c r="O60" s="355"/>
      <c r="P60" s="356"/>
      <c r="Q60" s="355"/>
      <c r="R60" s="355"/>
      <c r="S60" s="355"/>
      <c r="T60" s="355"/>
      <c r="U60" s="355"/>
      <c r="V60" s="355"/>
      <c r="W60" s="355"/>
      <c r="X60" s="355"/>
      <c r="Y60" s="355"/>
      <c r="Z60" s="355"/>
      <c r="AA60" s="355"/>
      <c r="AB60" s="355"/>
      <c r="AC60" s="355"/>
      <c r="AD60" s="355"/>
      <c r="AE60" s="355"/>
      <c r="AF60" s="355"/>
      <c r="AG60" s="355"/>
      <c r="AH60" s="355"/>
      <c r="AI60" s="355"/>
      <c r="AJ60" s="355"/>
      <c r="AK60" s="355"/>
      <c r="AL60" s="355"/>
      <c r="AM60" s="355"/>
      <c r="AN60" s="355"/>
      <c r="AO60" s="355"/>
      <c r="AP60" s="355"/>
      <c r="AQ60" s="355"/>
      <c r="AR60" s="355"/>
      <c r="AS60" s="355"/>
      <c r="AT60" s="356"/>
      <c r="AU60" s="356"/>
      <c r="AV60" s="355"/>
      <c r="AW60" s="354"/>
      <c r="AX60" s="356"/>
      <c r="AY60" s="357"/>
      <c r="AZ60" s="357"/>
      <c r="BA60" s="357"/>
      <c r="BB60" s="358"/>
      <c r="BC60" s="357"/>
      <c r="BD60" s="357"/>
      <c r="BE60" s="358"/>
      <c r="BF60" s="357"/>
      <c r="BG60" s="357"/>
      <c r="BH60" s="357"/>
      <c r="BI60" s="357"/>
      <c r="BJ60" s="357"/>
      <c r="BK60" s="357"/>
      <c r="BL60" s="357"/>
      <c r="BM60" s="358"/>
      <c r="BN60" s="358"/>
      <c r="BO60" s="358"/>
      <c r="BP60" s="358"/>
      <c r="BQ60" s="358"/>
      <c r="BR60" s="358"/>
      <c r="BS60" s="358"/>
      <c r="BT60" s="358"/>
      <c r="BU60" s="358"/>
      <c r="BV60" s="358"/>
      <c r="BW60" s="358"/>
      <c r="BX60" s="281">
        <f t="shared" si="76"/>
        <v>0</v>
      </c>
    </row>
    <row r="61" spans="1:76" ht="19.5" customHeight="1">
      <c r="A61" s="356"/>
      <c r="B61" s="356"/>
      <c r="C61" s="356"/>
      <c r="D61" s="356"/>
      <c r="E61" s="356"/>
      <c r="F61" s="355"/>
      <c r="G61" s="356"/>
      <c r="H61" s="356"/>
      <c r="I61" s="355"/>
      <c r="J61" s="356"/>
      <c r="K61" s="355"/>
      <c r="L61" s="356"/>
      <c r="M61" s="355"/>
      <c r="N61" s="356"/>
      <c r="O61" s="355"/>
      <c r="P61" s="356"/>
      <c r="Q61" s="355"/>
      <c r="R61" s="355"/>
      <c r="S61" s="355"/>
      <c r="T61" s="355"/>
      <c r="U61" s="355"/>
      <c r="V61" s="355"/>
      <c r="W61" s="355"/>
      <c r="X61" s="355"/>
      <c r="Y61" s="355"/>
      <c r="Z61" s="355"/>
      <c r="AA61" s="355"/>
      <c r="AB61" s="355"/>
      <c r="AC61" s="355"/>
      <c r="AD61" s="355"/>
      <c r="AE61" s="355"/>
      <c r="AF61" s="355"/>
      <c r="AG61" s="355"/>
      <c r="AH61" s="355"/>
      <c r="AI61" s="355"/>
      <c r="AJ61" s="355"/>
      <c r="AK61" s="355"/>
      <c r="AL61" s="355"/>
      <c r="AM61" s="355"/>
      <c r="AN61" s="355"/>
      <c r="AO61" s="355"/>
      <c r="AP61" s="355"/>
      <c r="AQ61" s="355"/>
      <c r="AR61" s="355"/>
      <c r="AS61" s="355"/>
      <c r="AT61" s="356"/>
      <c r="AU61" s="356"/>
      <c r="AV61" s="355"/>
      <c r="AW61" s="354"/>
      <c r="AX61" s="356"/>
      <c r="AY61" s="357"/>
      <c r="AZ61" s="357"/>
      <c r="BA61" s="357"/>
      <c r="BB61" s="358"/>
      <c r="BC61" s="357"/>
      <c r="BD61" s="357"/>
      <c r="BE61" s="358"/>
      <c r="BF61" s="357"/>
      <c r="BG61" s="357"/>
      <c r="BH61" s="357"/>
      <c r="BI61" s="357"/>
      <c r="BJ61" s="357"/>
      <c r="BK61" s="357"/>
      <c r="BL61" s="357"/>
      <c r="BM61" s="358"/>
      <c r="BN61" s="358"/>
      <c r="BO61" s="358"/>
      <c r="BP61" s="358"/>
      <c r="BQ61" s="358"/>
      <c r="BR61" s="358"/>
      <c r="BS61" s="358"/>
      <c r="BT61" s="358"/>
      <c r="BU61" s="358"/>
      <c r="BV61" s="358"/>
      <c r="BW61" s="358"/>
      <c r="BX61" s="281">
        <f t="shared" si="76"/>
        <v>0</v>
      </c>
    </row>
    <row r="62" spans="1:76" ht="19.5" customHeight="1">
      <c r="A62" s="356"/>
      <c r="B62" s="356"/>
      <c r="C62" s="356"/>
      <c r="D62" s="356"/>
      <c r="E62" s="356"/>
      <c r="F62" s="355"/>
      <c r="G62" s="356"/>
      <c r="H62" s="356"/>
      <c r="I62" s="355"/>
      <c r="J62" s="356"/>
      <c r="K62" s="355"/>
      <c r="L62" s="356"/>
      <c r="M62" s="355"/>
      <c r="N62" s="356"/>
      <c r="O62" s="355"/>
      <c r="P62" s="356"/>
      <c r="Q62" s="355"/>
      <c r="R62" s="355"/>
      <c r="S62" s="355"/>
      <c r="T62" s="355"/>
      <c r="U62" s="355"/>
      <c r="V62" s="355"/>
      <c r="W62" s="355"/>
      <c r="X62" s="355"/>
      <c r="Y62" s="355"/>
      <c r="Z62" s="355"/>
      <c r="AA62" s="355"/>
      <c r="AB62" s="355"/>
      <c r="AC62" s="355"/>
      <c r="AD62" s="355"/>
      <c r="AE62" s="355"/>
      <c r="AF62" s="355"/>
      <c r="AG62" s="355"/>
      <c r="AH62" s="355"/>
      <c r="AI62" s="355"/>
      <c r="AJ62" s="355"/>
      <c r="AK62" s="355"/>
      <c r="AL62" s="355"/>
      <c r="AM62" s="355"/>
      <c r="AN62" s="355"/>
      <c r="AO62" s="355"/>
      <c r="AP62" s="355"/>
      <c r="AQ62" s="355"/>
      <c r="AR62" s="355"/>
      <c r="AS62" s="355"/>
      <c r="AT62" s="356"/>
      <c r="AU62" s="356"/>
      <c r="AV62" s="355"/>
      <c r="AW62" s="354"/>
      <c r="AX62" s="356"/>
      <c r="AY62" s="357"/>
      <c r="AZ62" s="357"/>
      <c r="BA62" s="357"/>
      <c r="BB62" s="358"/>
      <c r="BC62" s="357"/>
      <c r="BD62" s="357"/>
      <c r="BE62" s="358"/>
      <c r="BF62" s="357"/>
      <c r="BG62" s="357"/>
      <c r="BH62" s="357"/>
      <c r="BI62" s="357"/>
      <c r="BJ62" s="357"/>
      <c r="BK62" s="357"/>
      <c r="BL62" s="357"/>
      <c r="BM62" s="358"/>
      <c r="BN62" s="358"/>
      <c r="BO62" s="358"/>
      <c r="BP62" s="358"/>
      <c r="BQ62" s="358"/>
      <c r="BR62" s="358"/>
      <c r="BS62" s="358"/>
      <c r="BT62" s="358"/>
      <c r="BU62" s="358"/>
      <c r="BV62" s="358"/>
      <c r="BW62" s="358"/>
      <c r="BX62" s="281">
        <f t="shared" si="76"/>
        <v>0</v>
      </c>
    </row>
    <row r="63" spans="1:76" ht="19.5" customHeight="1">
      <c r="A63" s="356"/>
      <c r="B63" s="356"/>
      <c r="C63" s="356"/>
      <c r="D63" s="356"/>
      <c r="E63" s="356"/>
      <c r="F63" s="355"/>
      <c r="G63" s="356"/>
      <c r="H63" s="356"/>
      <c r="I63" s="355"/>
      <c r="J63" s="356"/>
      <c r="K63" s="355"/>
      <c r="L63" s="356"/>
      <c r="M63" s="355"/>
      <c r="N63" s="356"/>
      <c r="O63" s="355"/>
      <c r="P63" s="356"/>
      <c r="Q63" s="355"/>
      <c r="R63" s="355"/>
      <c r="S63" s="355"/>
      <c r="T63" s="355"/>
      <c r="U63" s="355"/>
      <c r="V63" s="355"/>
      <c r="W63" s="355"/>
      <c r="X63" s="355"/>
      <c r="Y63" s="355"/>
      <c r="Z63" s="355"/>
      <c r="AA63" s="355"/>
      <c r="AB63" s="355"/>
      <c r="AC63" s="355"/>
      <c r="AD63" s="355"/>
      <c r="AE63" s="355"/>
      <c r="AF63" s="355"/>
      <c r="AG63" s="355"/>
      <c r="AH63" s="355"/>
      <c r="AI63" s="355"/>
      <c r="AJ63" s="355"/>
      <c r="AK63" s="355"/>
      <c r="AL63" s="355"/>
      <c r="AM63" s="355"/>
      <c r="AN63" s="355"/>
      <c r="AO63" s="355"/>
      <c r="AP63" s="355"/>
      <c r="AQ63" s="355"/>
      <c r="AR63" s="355"/>
      <c r="AS63" s="355"/>
      <c r="AT63" s="356"/>
      <c r="AU63" s="356"/>
      <c r="AV63" s="355"/>
      <c r="AW63" s="354"/>
      <c r="AX63" s="356"/>
      <c r="AY63" s="357"/>
      <c r="AZ63" s="357"/>
      <c r="BA63" s="357"/>
      <c r="BB63" s="358"/>
      <c r="BC63" s="357"/>
      <c r="BD63" s="357"/>
      <c r="BE63" s="358"/>
      <c r="BF63" s="357"/>
      <c r="BG63" s="357"/>
      <c r="BH63" s="357"/>
      <c r="BI63" s="357"/>
      <c r="BJ63" s="357"/>
      <c r="BK63" s="357"/>
      <c r="BL63" s="357"/>
      <c r="BM63" s="358"/>
      <c r="BN63" s="358"/>
      <c r="BO63" s="358"/>
      <c r="BP63" s="358"/>
      <c r="BQ63" s="358"/>
      <c r="BR63" s="358"/>
      <c r="BS63" s="358"/>
      <c r="BT63" s="358"/>
      <c r="BU63" s="358"/>
      <c r="BV63" s="358"/>
      <c r="BW63" s="358"/>
      <c r="BX63" s="281">
        <f t="shared" si="76"/>
        <v>0</v>
      </c>
    </row>
    <row r="64" spans="1:76" ht="19.5" customHeight="1">
      <c r="A64" s="356"/>
      <c r="B64" s="356"/>
      <c r="C64" s="356"/>
      <c r="D64" s="356"/>
      <c r="E64" s="356"/>
      <c r="F64" s="355"/>
      <c r="G64" s="356"/>
      <c r="H64" s="356"/>
      <c r="I64" s="355"/>
      <c r="J64" s="356"/>
      <c r="K64" s="355"/>
      <c r="L64" s="356"/>
      <c r="M64" s="355"/>
      <c r="N64" s="356"/>
      <c r="O64" s="355"/>
      <c r="P64" s="356"/>
      <c r="Q64" s="355"/>
      <c r="R64" s="355"/>
      <c r="S64" s="355"/>
      <c r="T64" s="355"/>
      <c r="U64" s="355"/>
      <c r="V64" s="355"/>
      <c r="W64" s="355"/>
      <c r="X64" s="355"/>
      <c r="Y64" s="355"/>
      <c r="Z64" s="355"/>
      <c r="AA64" s="355"/>
      <c r="AB64" s="355"/>
      <c r="AC64" s="355"/>
      <c r="AD64" s="355"/>
      <c r="AE64" s="355"/>
      <c r="AF64" s="355"/>
      <c r="AG64" s="355"/>
      <c r="AH64" s="355"/>
      <c r="AI64" s="355"/>
      <c r="AJ64" s="355"/>
      <c r="AK64" s="355"/>
      <c r="AL64" s="355"/>
      <c r="AM64" s="355"/>
      <c r="AN64" s="355"/>
      <c r="AO64" s="355"/>
      <c r="AP64" s="355"/>
      <c r="AQ64" s="355"/>
      <c r="AR64" s="355"/>
      <c r="AS64" s="355"/>
      <c r="AT64" s="356"/>
      <c r="AU64" s="356"/>
      <c r="AV64" s="355"/>
      <c r="AW64" s="354"/>
      <c r="AX64" s="356"/>
      <c r="AY64" s="357"/>
      <c r="AZ64" s="357"/>
      <c r="BA64" s="357"/>
      <c r="BB64" s="358"/>
      <c r="BC64" s="357"/>
      <c r="BD64" s="357"/>
      <c r="BE64" s="358"/>
      <c r="BF64" s="357"/>
      <c r="BG64" s="357"/>
      <c r="BH64" s="357"/>
      <c r="BI64" s="357"/>
      <c r="BJ64" s="357"/>
      <c r="BK64" s="357"/>
      <c r="BL64" s="357"/>
      <c r="BM64" s="358"/>
      <c r="BN64" s="358"/>
      <c r="BO64" s="358"/>
      <c r="BP64" s="358"/>
      <c r="BQ64" s="358"/>
      <c r="BR64" s="358"/>
      <c r="BS64" s="358"/>
      <c r="BT64" s="358"/>
      <c r="BU64" s="358"/>
      <c r="BV64" s="358"/>
      <c r="BW64" s="358"/>
      <c r="BX64" s="281">
        <f t="shared" si="76"/>
        <v>0</v>
      </c>
    </row>
    <row r="65" spans="1:76" ht="19.5" customHeight="1">
      <c r="A65" s="356"/>
      <c r="B65" s="356"/>
      <c r="C65" s="356"/>
      <c r="D65" s="356"/>
      <c r="E65" s="356"/>
      <c r="F65" s="355"/>
      <c r="G65" s="356"/>
      <c r="H65" s="356"/>
      <c r="I65" s="355"/>
      <c r="J65" s="356"/>
      <c r="K65" s="355"/>
      <c r="L65" s="356"/>
      <c r="M65" s="355"/>
      <c r="N65" s="356"/>
      <c r="O65" s="355"/>
      <c r="P65" s="356"/>
      <c r="Q65" s="355"/>
      <c r="R65" s="355"/>
      <c r="S65" s="355"/>
      <c r="T65" s="355"/>
      <c r="U65" s="355"/>
      <c r="V65" s="355"/>
      <c r="W65" s="355"/>
      <c r="X65" s="355"/>
      <c r="Y65" s="355"/>
      <c r="Z65" s="355"/>
      <c r="AA65" s="355"/>
      <c r="AB65" s="355"/>
      <c r="AC65" s="355"/>
      <c r="AD65" s="355"/>
      <c r="AE65" s="355"/>
      <c r="AF65" s="355"/>
      <c r="AG65" s="355"/>
      <c r="AH65" s="355"/>
      <c r="AI65" s="355"/>
      <c r="AJ65" s="355"/>
      <c r="AK65" s="355"/>
      <c r="AL65" s="355"/>
      <c r="AM65" s="355"/>
      <c r="AN65" s="355"/>
      <c r="AO65" s="355"/>
      <c r="AP65" s="355"/>
      <c r="AQ65" s="355"/>
      <c r="AR65" s="355"/>
      <c r="AS65" s="355"/>
      <c r="AT65" s="356"/>
      <c r="AU65" s="356"/>
      <c r="AV65" s="355"/>
      <c r="AW65" s="354"/>
      <c r="AX65" s="356"/>
      <c r="AY65" s="357"/>
      <c r="AZ65" s="357"/>
      <c r="BA65" s="357"/>
      <c r="BB65" s="358"/>
      <c r="BC65" s="357"/>
      <c r="BD65" s="357"/>
      <c r="BE65" s="358"/>
      <c r="BF65" s="357"/>
      <c r="BG65" s="357"/>
      <c r="BH65" s="357"/>
      <c r="BI65" s="357"/>
      <c r="BJ65" s="357"/>
      <c r="BK65" s="357"/>
      <c r="BL65" s="357"/>
      <c r="BM65" s="358"/>
      <c r="BN65" s="358"/>
      <c r="BO65" s="358"/>
      <c r="BP65" s="358"/>
      <c r="BQ65" s="358"/>
      <c r="BR65" s="358"/>
      <c r="BS65" s="358"/>
      <c r="BT65" s="358"/>
      <c r="BU65" s="358"/>
      <c r="BV65" s="358"/>
      <c r="BW65" s="358"/>
      <c r="BX65" s="281">
        <f t="shared" si="76"/>
        <v>0</v>
      </c>
    </row>
    <row r="66" spans="1:76" ht="19.5" customHeight="1">
      <c r="A66" s="356"/>
      <c r="B66" s="356"/>
      <c r="C66" s="356"/>
      <c r="D66" s="356"/>
      <c r="E66" s="356"/>
      <c r="F66" s="355"/>
      <c r="G66" s="356"/>
      <c r="H66" s="356"/>
      <c r="I66" s="355"/>
      <c r="J66" s="356"/>
      <c r="K66" s="355"/>
      <c r="L66" s="356"/>
      <c r="M66" s="355"/>
      <c r="N66" s="356"/>
      <c r="O66" s="355"/>
      <c r="P66" s="356"/>
      <c r="Q66" s="355"/>
      <c r="R66" s="355"/>
      <c r="S66" s="355"/>
      <c r="T66" s="355"/>
      <c r="U66" s="355"/>
      <c r="V66" s="355"/>
      <c r="W66" s="355"/>
      <c r="X66" s="355"/>
      <c r="Y66" s="355"/>
      <c r="Z66" s="355"/>
      <c r="AA66" s="355"/>
      <c r="AB66" s="355"/>
      <c r="AC66" s="355"/>
      <c r="AD66" s="355"/>
      <c r="AE66" s="355"/>
      <c r="AF66" s="355"/>
      <c r="AG66" s="355"/>
      <c r="AH66" s="355"/>
      <c r="AI66" s="355"/>
      <c r="AJ66" s="355"/>
      <c r="AK66" s="355"/>
      <c r="AL66" s="355"/>
      <c r="AM66" s="355"/>
      <c r="AN66" s="355"/>
      <c r="AO66" s="355"/>
      <c r="AP66" s="355"/>
      <c r="AQ66" s="355"/>
      <c r="AR66" s="355"/>
      <c r="AS66" s="355"/>
      <c r="AT66" s="356"/>
      <c r="AU66" s="356"/>
      <c r="AV66" s="355"/>
      <c r="AW66" s="354"/>
      <c r="AX66" s="356"/>
      <c r="AY66" s="357"/>
      <c r="AZ66" s="357"/>
      <c r="BA66" s="357"/>
      <c r="BB66" s="358"/>
      <c r="BC66" s="357"/>
      <c r="BD66" s="357"/>
      <c r="BE66" s="358"/>
      <c r="BF66" s="357"/>
      <c r="BG66" s="357"/>
      <c r="BH66" s="357"/>
      <c r="BI66" s="357"/>
      <c r="BJ66" s="357"/>
      <c r="BK66" s="357"/>
      <c r="BL66" s="357"/>
      <c r="BM66" s="358"/>
      <c r="BN66" s="358"/>
      <c r="BO66" s="358"/>
      <c r="BP66" s="358"/>
      <c r="BQ66" s="358"/>
      <c r="BR66" s="358"/>
      <c r="BS66" s="358"/>
      <c r="BT66" s="358"/>
      <c r="BU66" s="358"/>
      <c r="BV66" s="358"/>
      <c r="BW66" s="358"/>
      <c r="BX66" s="281">
        <f t="shared" si="76"/>
        <v>0</v>
      </c>
    </row>
    <row r="67" spans="1:76" ht="19.5" customHeight="1">
      <c r="A67" s="356"/>
      <c r="B67" s="356"/>
      <c r="C67" s="356"/>
      <c r="D67" s="356"/>
      <c r="E67" s="356"/>
      <c r="F67" s="355"/>
      <c r="G67" s="356"/>
      <c r="H67" s="356"/>
      <c r="I67" s="355"/>
      <c r="J67" s="356"/>
      <c r="K67" s="355"/>
      <c r="L67" s="356"/>
      <c r="M67" s="355"/>
      <c r="N67" s="356"/>
      <c r="O67" s="355"/>
      <c r="P67" s="356"/>
      <c r="Q67" s="355"/>
      <c r="R67" s="355"/>
      <c r="S67" s="355"/>
      <c r="T67" s="355"/>
      <c r="U67" s="355"/>
      <c r="V67" s="355"/>
      <c r="W67" s="355"/>
      <c r="X67" s="355"/>
      <c r="Y67" s="355"/>
      <c r="Z67" s="355"/>
      <c r="AA67" s="355"/>
      <c r="AB67" s="355"/>
      <c r="AC67" s="355"/>
      <c r="AD67" s="355"/>
      <c r="AE67" s="355"/>
      <c r="AF67" s="355"/>
      <c r="AG67" s="355"/>
      <c r="AH67" s="355"/>
      <c r="AI67" s="355"/>
      <c r="AJ67" s="355"/>
      <c r="AK67" s="355"/>
      <c r="AL67" s="355"/>
      <c r="AM67" s="355"/>
      <c r="AN67" s="355"/>
      <c r="AO67" s="355"/>
      <c r="AP67" s="355"/>
      <c r="AQ67" s="355"/>
      <c r="AR67" s="355"/>
      <c r="AS67" s="355"/>
      <c r="AT67" s="356"/>
      <c r="AU67" s="356"/>
      <c r="AV67" s="355"/>
      <c r="AW67" s="354"/>
      <c r="AX67" s="356"/>
      <c r="AY67" s="357"/>
      <c r="AZ67" s="357"/>
      <c r="BA67" s="357"/>
      <c r="BB67" s="358"/>
      <c r="BC67" s="357"/>
      <c r="BD67" s="357"/>
      <c r="BE67" s="358"/>
      <c r="BF67" s="357"/>
      <c r="BG67" s="357"/>
      <c r="BH67" s="357"/>
      <c r="BI67" s="357"/>
      <c r="BJ67" s="357"/>
      <c r="BK67" s="357"/>
      <c r="BL67" s="357"/>
      <c r="BM67" s="358"/>
      <c r="BN67" s="358"/>
      <c r="BO67" s="358"/>
      <c r="BP67" s="358"/>
      <c r="BQ67" s="358"/>
      <c r="BR67" s="358"/>
      <c r="BS67" s="358"/>
      <c r="BT67" s="358"/>
      <c r="BU67" s="358"/>
      <c r="BV67" s="358"/>
      <c r="BW67" s="358"/>
      <c r="BX67" s="281">
        <f t="shared" si="76"/>
        <v>0</v>
      </c>
    </row>
    <row r="68" spans="1:76" ht="19.5" customHeight="1">
      <c r="A68" s="356"/>
      <c r="B68" s="356"/>
      <c r="C68" s="356"/>
      <c r="D68" s="356"/>
      <c r="E68" s="356"/>
      <c r="F68" s="355"/>
      <c r="G68" s="356"/>
      <c r="H68" s="356"/>
      <c r="I68" s="355"/>
      <c r="J68" s="356"/>
      <c r="K68" s="355"/>
      <c r="L68" s="356"/>
      <c r="M68" s="355"/>
      <c r="N68" s="356"/>
      <c r="O68" s="355"/>
      <c r="P68" s="356"/>
      <c r="Q68" s="355"/>
      <c r="R68" s="355"/>
      <c r="S68" s="355"/>
      <c r="T68" s="355"/>
      <c r="U68" s="355"/>
      <c r="V68" s="355"/>
      <c r="W68" s="355"/>
      <c r="X68" s="355"/>
      <c r="Y68" s="355"/>
      <c r="Z68" s="355"/>
      <c r="AA68" s="355"/>
      <c r="AB68" s="355"/>
      <c r="AC68" s="355"/>
      <c r="AD68" s="355"/>
      <c r="AE68" s="355"/>
      <c r="AF68" s="355"/>
      <c r="AG68" s="355"/>
      <c r="AH68" s="355"/>
      <c r="AI68" s="355"/>
      <c r="AJ68" s="355"/>
      <c r="AK68" s="355"/>
      <c r="AL68" s="355"/>
      <c r="AM68" s="355"/>
      <c r="AN68" s="355"/>
      <c r="AO68" s="355"/>
      <c r="AP68" s="355"/>
      <c r="AQ68" s="355"/>
      <c r="AR68" s="355"/>
      <c r="AS68" s="355"/>
      <c r="AT68" s="356"/>
      <c r="AU68" s="356"/>
      <c r="AV68" s="355"/>
      <c r="AW68" s="354"/>
      <c r="AX68" s="356"/>
      <c r="AY68" s="357"/>
      <c r="AZ68" s="357"/>
      <c r="BA68" s="357"/>
      <c r="BB68" s="358"/>
      <c r="BC68" s="357"/>
      <c r="BD68" s="357"/>
      <c r="BE68" s="358"/>
      <c r="BF68" s="357"/>
      <c r="BG68" s="357"/>
      <c r="BH68" s="357"/>
      <c r="BI68" s="357"/>
      <c r="BJ68" s="357"/>
      <c r="BK68" s="357"/>
      <c r="BL68" s="357"/>
      <c r="BM68" s="358"/>
      <c r="BN68" s="358"/>
      <c r="BO68" s="358"/>
      <c r="BP68" s="358"/>
      <c r="BQ68" s="358"/>
      <c r="BR68" s="358"/>
      <c r="BS68" s="358"/>
      <c r="BT68" s="358"/>
      <c r="BU68" s="358"/>
      <c r="BV68" s="358"/>
      <c r="BW68" s="358"/>
      <c r="BX68" s="281">
        <f t="shared" si="76"/>
        <v>0</v>
      </c>
    </row>
    <row r="69" spans="1:76" ht="19.5" customHeight="1">
      <c r="A69" s="356"/>
      <c r="B69" s="356"/>
      <c r="C69" s="356"/>
      <c r="D69" s="356"/>
      <c r="E69" s="356"/>
      <c r="F69" s="355"/>
      <c r="G69" s="356"/>
      <c r="H69" s="356"/>
      <c r="I69" s="355"/>
      <c r="J69" s="356"/>
      <c r="K69" s="355"/>
      <c r="L69" s="356"/>
      <c r="M69" s="355"/>
      <c r="N69" s="356"/>
      <c r="O69" s="355"/>
      <c r="P69" s="356"/>
      <c r="Q69" s="355"/>
      <c r="R69" s="355"/>
      <c r="S69" s="355"/>
      <c r="T69" s="355"/>
      <c r="U69" s="355"/>
      <c r="V69" s="355"/>
      <c r="W69" s="355"/>
      <c r="X69" s="355"/>
      <c r="Y69" s="355"/>
      <c r="Z69" s="355"/>
      <c r="AA69" s="355"/>
      <c r="AB69" s="355"/>
      <c r="AC69" s="355"/>
      <c r="AD69" s="355"/>
      <c r="AE69" s="355"/>
      <c r="AF69" s="355"/>
      <c r="AG69" s="355"/>
      <c r="AH69" s="355"/>
      <c r="AI69" s="355"/>
      <c r="AJ69" s="355"/>
      <c r="AK69" s="355"/>
      <c r="AL69" s="355"/>
      <c r="AM69" s="355"/>
      <c r="AN69" s="355"/>
      <c r="AO69" s="355"/>
      <c r="AP69" s="355"/>
      <c r="AQ69" s="355"/>
      <c r="AR69" s="355"/>
      <c r="AS69" s="355"/>
      <c r="AT69" s="356"/>
      <c r="AU69" s="356"/>
      <c r="AV69" s="355"/>
      <c r="AW69" s="354"/>
      <c r="AX69" s="356"/>
      <c r="AY69" s="357"/>
      <c r="AZ69" s="357"/>
      <c r="BA69" s="357"/>
      <c r="BB69" s="358"/>
      <c r="BC69" s="357"/>
      <c r="BD69" s="357"/>
      <c r="BE69" s="358"/>
      <c r="BF69" s="357"/>
      <c r="BG69" s="357"/>
      <c r="BH69" s="357"/>
      <c r="BI69" s="357"/>
      <c r="BJ69" s="357"/>
      <c r="BK69" s="357"/>
      <c r="BL69" s="357"/>
      <c r="BM69" s="358"/>
      <c r="BN69" s="358"/>
      <c r="BO69" s="358"/>
      <c r="BP69" s="358"/>
      <c r="BQ69" s="358"/>
      <c r="BR69" s="358"/>
      <c r="BS69" s="358"/>
      <c r="BT69" s="358"/>
      <c r="BU69" s="358"/>
      <c r="BV69" s="358"/>
      <c r="BW69" s="358"/>
      <c r="BX69" s="281">
        <f t="shared" si="76"/>
        <v>0</v>
      </c>
    </row>
    <row r="70" spans="1:76" ht="19.5" customHeight="1">
      <c r="A70" s="356"/>
      <c r="B70" s="356"/>
      <c r="C70" s="356"/>
      <c r="D70" s="356"/>
      <c r="E70" s="356"/>
      <c r="F70" s="355"/>
      <c r="G70" s="356"/>
      <c r="H70" s="356"/>
      <c r="I70" s="355"/>
      <c r="J70" s="356"/>
      <c r="K70" s="355"/>
      <c r="L70" s="356"/>
      <c r="M70" s="355"/>
      <c r="N70" s="356"/>
      <c r="O70" s="355"/>
      <c r="P70" s="356"/>
      <c r="Q70" s="355"/>
      <c r="R70" s="355"/>
      <c r="S70" s="355"/>
      <c r="T70" s="355"/>
      <c r="U70" s="355"/>
      <c r="V70" s="355"/>
      <c r="W70" s="355"/>
      <c r="X70" s="355"/>
      <c r="Y70" s="355"/>
      <c r="Z70" s="355"/>
      <c r="AA70" s="355"/>
      <c r="AB70" s="355"/>
      <c r="AC70" s="355"/>
      <c r="AD70" s="355"/>
      <c r="AE70" s="355"/>
      <c r="AF70" s="355"/>
      <c r="AG70" s="355"/>
      <c r="AH70" s="355"/>
      <c r="AI70" s="355"/>
      <c r="AJ70" s="355"/>
      <c r="AK70" s="355"/>
      <c r="AL70" s="355"/>
      <c r="AM70" s="355"/>
      <c r="AN70" s="355"/>
      <c r="AO70" s="355"/>
      <c r="AP70" s="355"/>
      <c r="AQ70" s="355"/>
      <c r="AR70" s="355"/>
      <c r="AS70" s="355"/>
      <c r="AT70" s="356"/>
      <c r="AU70" s="356"/>
      <c r="AV70" s="355"/>
      <c r="AW70" s="354"/>
      <c r="AX70" s="356"/>
      <c r="AY70" s="357"/>
      <c r="AZ70" s="357"/>
      <c r="BA70" s="357"/>
      <c r="BB70" s="358"/>
      <c r="BC70" s="357"/>
      <c r="BD70" s="357"/>
      <c r="BE70" s="358"/>
      <c r="BF70" s="357"/>
      <c r="BG70" s="357"/>
      <c r="BH70" s="357"/>
      <c r="BI70" s="357"/>
      <c r="BJ70" s="357"/>
      <c r="BK70" s="357"/>
      <c r="BL70" s="357"/>
      <c r="BM70" s="358"/>
      <c r="BN70" s="358"/>
      <c r="BO70" s="358"/>
      <c r="BP70" s="358"/>
      <c r="BQ70" s="358"/>
      <c r="BR70" s="358"/>
      <c r="BS70" s="358"/>
      <c r="BT70" s="358"/>
      <c r="BU70" s="358"/>
      <c r="BV70" s="358"/>
      <c r="BW70" s="358"/>
      <c r="BX70" s="281">
        <f t="shared" si="76"/>
        <v>0</v>
      </c>
    </row>
    <row r="71" spans="1:76" ht="19.5" customHeight="1">
      <c r="A71" s="356"/>
      <c r="B71" s="356"/>
      <c r="C71" s="356"/>
      <c r="D71" s="356"/>
      <c r="E71" s="356"/>
      <c r="F71" s="355"/>
      <c r="G71" s="356"/>
      <c r="H71" s="356"/>
      <c r="I71" s="355"/>
      <c r="J71" s="356"/>
      <c r="K71" s="355"/>
      <c r="L71" s="356"/>
      <c r="M71" s="355"/>
      <c r="N71" s="356"/>
      <c r="O71" s="355"/>
      <c r="P71" s="356"/>
      <c r="Q71" s="355"/>
      <c r="R71" s="355"/>
      <c r="S71" s="355"/>
      <c r="T71" s="355"/>
      <c r="U71" s="355"/>
      <c r="V71" s="355"/>
      <c r="W71" s="355"/>
      <c r="X71" s="355"/>
      <c r="Y71" s="355"/>
      <c r="Z71" s="355"/>
      <c r="AA71" s="355"/>
      <c r="AB71" s="355"/>
      <c r="AC71" s="355"/>
      <c r="AD71" s="355"/>
      <c r="AE71" s="355"/>
      <c r="AF71" s="355"/>
      <c r="AG71" s="355"/>
      <c r="AH71" s="355"/>
      <c r="AI71" s="355"/>
      <c r="AJ71" s="355"/>
      <c r="AK71" s="355"/>
      <c r="AL71" s="355"/>
      <c r="AM71" s="355"/>
      <c r="AN71" s="355"/>
      <c r="AO71" s="355"/>
      <c r="AP71" s="355"/>
      <c r="AQ71" s="355"/>
      <c r="AR71" s="355"/>
      <c r="AS71" s="355"/>
      <c r="AT71" s="356"/>
      <c r="AU71" s="356"/>
      <c r="AV71" s="355"/>
      <c r="AW71" s="355"/>
      <c r="AX71" s="356"/>
      <c r="AY71" s="357"/>
      <c r="AZ71" s="357"/>
      <c r="BA71" s="357"/>
      <c r="BB71" s="358"/>
      <c r="BC71" s="357"/>
      <c r="BD71" s="357"/>
      <c r="BE71" s="358"/>
      <c r="BF71" s="357"/>
      <c r="BG71" s="357"/>
      <c r="BH71" s="357"/>
      <c r="BI71" s="357"/>
      <c r="BJ71" s="357"/>
      <c r="BK71" s="357"/>
      <c r="BL71" s="357"/>
      <c r="BM71" s="358"/>
      <c r="BN71" s="358"/>
      <c r="BO71" s="358"/>
      <c r="BP71" s="358"/>
      <c r="BQ71" s="358"/>
      <c r="BR71" s="358"/>
      <c r="BS71" s="358"/>
      <c r="BT71" s="358"/>
      <c r="BU71" s="358"/>
      <c r="BV71" s="358"/>
      <c r="BW71" s="358"/>
      <c r="BX71" s="281">
        <f t="shared" si="76"/>
        <v>0</v>
      </c>
    </row>
    <row r="72" spans="1:76" ht="19.5" customHeight="1">
      <c r="A72" s="356"/>
      <c r="B72" s="356"/>
      <c r="C72" s="356"/>
      <c r="D72" s="356"/>
      <c r="E72" s="356"/>
      <c r="F72" s="355"/>
      <c r="G72" s="356"/>
      <c r="H72" s="356"/>
      <c r="I72" s="355"/>
      <c r="J72" s="356"/>
      <c r="K72" s="355"/>
      <c r="L72" s="356"/>
      <c r="M72" s="355"/>
      <c r="N72" s="356"/>
      <c r="O72" s="355"/>
      <c r="P72" s="356"/>
      <c r="Q72" s="355"/>
      <c r="R72" s="355"/>
      <c r="S72" s="355"/>
      <c r="T72" s="355"/>
      <c r="U72" s="355"/>
      <c r="V72" s="355"/>
      <c r="W72" s="355"/>
      <c r="X72" s="355"/>
      <c r="Y72" s="355"/>
      <c r="Z72" s="355"/>
      <c r="AA72" s="355"/>
      <c r="AB72" s="355"/>
      <c r="AC72" s="355"/>
      <c r="AD72" s="355"/>
      <c r="AE72" s="355"/>
      <c r="AF72" s="355"/>
      <c r="AG72" s="355"/>
      <c r="AH72" s="355"/>
      <c r="AI72" s="355"/>
      <c r="AJ72" s="355"/>
      <c r="AK72" s="355"/>
      <c r="AL72" s="355"/>
      <c r="AM72" s="355"/>
      <c r="AN72" s="355"/>
      <c r="AO72" s="355"/>
      <c r="AP72" s="355"/>
      <c r="AQ72" s="355"/>
      <c r="AR72" s="355"/>
      <c r="AS72" s="355"/>
      <c r="AT72" s="356"/>
      <c r="AU72" s="356"/>
      <c r="AV72" s="355"/>
      <c r="AW72" s="355"/>
      <c r="AX72" s="356"/>
      <c r="AY72" s="357"/>
      <c r="AZ72" s="357"/>
      <c r="BA72" s="357"/>
      <c r="BB72" s="358"/>
      <c r="BC72" s="357"/>
      <c r="BD72" s="357"/>
      <c r="BE72" s="358"/>
      <c r="BF72" s="357"/>
      <c r="BG72" s="357"/>
      <c r="BH72" s="357"/>
      <c r="BI72" s="357"/>
      <c r="BJ72" s="357"/>
      <c r="BK72" s="357"/>
      <c r="BL72" s="357"/>
      <c r="BM72" s="358"/>
      <c r="BN72" s="358"/>
      <c r="BO72" s="358"/>
      <c r="BP72" s="358"/>
      <c r="BQ72" s="358"/>
      <c r="BR72" s="358"/>
      <c r="BS72" s="358"/>
      <c r="BT72" s="358"/>
      <c r="BU72" s="358"/>
      <c r="BV72" s="358"/>
      <c r="BW72" s="358"/>
      <c r="BX72" s="281">
        <f t="shared" si="76"/>
        <v>0</v>
      </c>
    </row>
    <row r="73" spans="1:76" ht="19.5" customHeight="1">
      <c r="A73" s="356"/>
      <c r="B73" s="356"/>
      <c r="C73" s="356"/>
      <c r="D73" s="356"/>
      <c r="E73" s="356"/>
      <c r="F73" s="355"/>
      <c r="G73" s="356"/>
      <c r="H73" s="356"/>
      <c r="I73" s="355"/>
      <c r="J73" s="356"/>
      <c r="K73" s="355"/>
      <c r="L73" s="356"/>
      <c r="M73" s="355"/>
      <c r="N73" s="356"/>
      <c r="O73" s="355"/>
      <c r="P73" s="356"/>
      <c r="Q73" s="355"/>
      <c r="R73" s="355"/>
      <c r="S73" s="355"/>
      <c r="T73" s="355"/>
      <c r="U73" s="355"/>
      <c r="V73" s="355"/>
      <c r="W73" s="355"/>
      <c r="X73" s="355"/>
      <c r="Y73" s="355"/>
      <c r="Z73" s="355"/>
      <c r="AA73" s="355"/>
      <c r="AB73" s="355"/>
      <c r="AC73" s="355"/>
      <c r="AD73" s="355"/>
      <c r="AE73" s="355"/>
      <c r="AF73" s="355"/>
      <c r="AG73" s="355"/>
      <c r="AH73" s="355"/>
      <c r="AI73" s="355"/>
      <c r="AJ73" s="355"/>
      <c r="AK73" s="355"/>
      <c r="AL73" s="355"/>
      <c r="AM73" s="355"/>
      <c r="AN73" s="355"/>
      <c r="AO73" s="355"/>
      <c r="AP73" s="355"/>
      <c r="AQ73" s="355"/>
      <c r="AR73" s="355"/>
      <c r="AS73" s="355"/>
      <c r="AT73" s="356"/>
      <c r="AU73" s="356"/>
      <c r="AV73" s="355"/>
      <c r="AW73" s="355"/>
      <c r="AX73" s="356"/>
      <c r="AY73" s="357"/>
      <c r="AZ73" s="357"/>
      <c r="BA73" s="357"/>
      <c r="BB73" s="358"/>
      <c r="BC73" s="357"/>
      <c r="BD73" s="357"/>
      <c r="BE73" s="358"/>
      <c r="BF73" s="357"/>
      <c r="BG73" s="357"/>
      <c r="BH73" s="357"/>
      <c r="BI73" s="357"/>
      <c r="BJ73" s="357"/>
      <c r="BK73" s="357"/>
      <c r="BL73" s="357"/>
      <c r="BM73" s="358"/>
      <c r="BN73" s="358"/>
      <c r="BO73" s="358"/>
      <c r="BP73" s="358"/>
      <c r="BQ73" s="358"/>
      <c r="BR73" s="358"/>
      <c r="BS73" s="358"/>
      <c r="BT73" s="358"/>
      <c r="BU73" s="358"/>
      <c r="BV73" s="358"/>
      <c r="BW73" s="358"/>
      <c r="BX73" s="281">
        <f t="shared" si="76"/>
        <v>0</v>
      </c>
    </row>
    <row r="74" spans="1:76" ht="19.5" customHeight="1">
      <c r="A74" s="356"/>
      <c r="B74" s="356"/>
      <c r="C74" s="356"/>
      <c r="D74" s="356"/>
      <c r="E74" s="356"/>
      <c r="F74" s="355"/>
      <c r="G74" s="356"/>
      <c r="H74" s="356"/>
      <c r="I74" s="355"/>
      <c r="J74" s="356"/>
      <c r="K74" s="355"/>
      <c r="L74" s="356"/>
      <c r="M74" s="355"/>
      <c r="N74" s="356"/>
      <c r="O74" s="355"/>
      <c r="P74" s="356"/>
      <c r="Q74" s="355"/>
      <c r="R74" s="355"/>
      <c r="S74" s="355"/>
      <c r="T74" s="355"/>
      <c r="U74" s="355"/>
      <c r="V74" s="355"/>
      <c r="W74" s="355"/>
      <c r="X74" s="355"/>
      <c r="Y74" s="355"/>
      <c r="Z74" s="355"/>
      <c r="AA74" s="355"/>
      <c r="AB74" s="355"/>
      <c r="AC74" s="355"/>
      <c r="AD74" s="355"/>
      <c r="AE74" s="355"/>
      <c r="AF74" s="355"/>
      <c r="AG74" s="355"/>
      <c r="AH74" s="355"/>
      <c r="AI74" s="355"/>
      <c r="AJ74" s="355"/>
      <c r="AK74" s="355"/>
      <c r="AL74" s="355"/>
      <c r="AM74" s="355"/>
      <c r="AN74" s="355"/>
      <c r="AO74" s="355"/>
      <c r="AP74" s="355"/>
      <c r="AQ74" s="355"/>
      <c r="AR74" s="355"/>
      <c r="AS74" s="355"/>
      <c r="AT74" s="356"/>
      <c r="AU74" s="356"/>
      <c r="AV74" s="355"/>
      <c r="AW74" s="355"/>
      <c r="AX74" s="356"/>
      <c r="AY74" s="357"/>
      <c r="AZ74" s="357"/>
      <c r="BA74" s="357"/>
      <c r="BB74" s="358"/>
      <c r="BC74" s="357"/>
      <c r="BD74" s="357"/>
      <c r="BE74" s="358"/>
      <c r="BF74" s="357"/>
      <c r="BG74" s="357"/>
      <c r="BH74" s="357"/>
      <c r="BI74" s="357"/>
      <c r="BJ74" s="357"/>
      <c r="BK74" s="357"/>
      <c r="BL74" s="357"/>
      <c r="BM74" s="358"/>
      <c r="BN74" s="358"/>
      <c r="BO74" s="358"/>
      <c r="BP74" s="358"/>
      <c r="BQ74" s="358"/>
      <c r="BR74" s="358"/>
      <c r="BS74" s="358"/>
      <c r="BT74" s="358"/>
      <c r="BU74" s="358"/>
      <c r="BV74" s="358"/>
      <c r="BW74" s="358"/>
      <c r="BX74" s="281">
        <f t="shared" si="76"/>
        <v>0</v>
      </c>
    </row>
    <row r="75" spans="1:76" ht="19.5" customHeight="1">
      <c r="A75" s="356"/>
      <c r="B75" s="356"/>
      <c r="C75" s="356"/>
      <c r="D75" s="356"/>
      <c r="E75" s="356"/>
      <c r="F75" s="355"/>
      <c r="G75" s="356"/>
      <c r="H75" s="356"/>
      <c r="I75" s="355"/>
      <c r="J75" s="356"/>
      <c r="K75" s="355"/>
      <c r="L75" s="356"/>
      <c r="M75" s="355"/>
      <c r="N75" s="356"/>
      <c r="O75" s="355"/>
      <c r="P75" s="356"/>
      <c r="Q75" s="355"/>
      <c r="R75" s="355"/>
      <c r="S75" s="355"/>
      <c r="T75" s="355"/>
      <c r="U75" s="355"/>
      <c r="V75" s="355"/>
      <c r="W75" s="355"/>
      <c r="X75" s="355"/>
      <c r="Y75" s="355"/>
      <c r="Z75" s="355"/>
      <c r="AA75" s="355"/>
      <c r="AB75" s="355"/>
      <c r="AC75" s="355"/>
      <c r="AD75" s="355"/>
      <c r="AE75" s="355"/>
      <c r="AF75" s="355"/>
      <c r="AG75" s="355"/>
      <c r="AH75" s="355"/>
      <c r="AI75" s="355"/>
      <c r="AJ75" s="355"/>
      <c r="AK75" s="355"/>
      <c r="AL75" s="355"/>
      <c r="AM75" s="355"/>
      <c r="AN75" s="355"/>
      <c r="AO75" s="355"/>
      <c r="AP75" s="355"/>
      <c r="AQ75" s="355"/>
      <c r="AR75" s="355"/>
      <c r="AS75" s="355"/>
      <c r="AT75" s="356"/>
      <c r="AU75" s="356"/>
      <c r="AV75" s="355"/>
      <c r="AW75" s="355"/>
      <c r="AX75" s="356"/>
      <c r="AY75" s="357"/>
      <c r="AZ75" s="357"/>
      <c r="BA75" s="357"/>
      <c r="BB75" s="358"/>
      <c r="BC75" s="357"/>
      <c r="BD75" s="357"/>
      <c r="BE75" s="358"/>
      <c r="BF75" s="357"/>
      <c r="BG75" s="357"/>
      <c r="BH75" s="357"/>
      <c r="BI75" s="357"/>
      <c r="BJ75" s="357"/>
      <c r="BK75" s="357"/>
      <c r="BL75" s="357"/>
      <c r="BM75" s="358"/>
      <c r="BN75" s="358"/>
      <c r="BO75" s="358"/>
      <c r="BP75" s="358"/>
      <c r="BQ75" s="358"/>
      <c r="BR75" s="358"/>
      <c r="BS75" s="358"/>
      <c r="BT75" s="358"/>
      <c r="BU75" s="358"/>
      <c r="BV75" s="358"/>
      <c r="BW75" s="358"/>
      <c r="BX75" s="281">
        <f t="shared" si="76"/>
        <v>0</v>
      </c>
    </row>
    <row r="76" spans="1:76" ht="19.5" customHeight="1">
      <c r="A76" s="356"/>
      <c r="B76" s="356"/>
      <c r="C76" s="356"/>
      <c r="D76" s="356"/>
      <c r="E76" s="356"/>
      <c r="F76" s="355"/>
      <c r="G76" s="356"/>
      <c r="H76" s="356"/>
      <c r="I76" s="355"/>
      <c r="J76" s="356"/>
      <c r="K76" s="355"/>
      <c r="L76" s="356"/>
      <c r="M76" s="355"/>
      <c r="N76" s="356"/>
      <c r="O76" s="355"/>
      <c r="P76" s="356"/>
      <c r="Q76" s="355"/>
      <c r="R76" s="355"/>
      <c r="S76" s="355"/>
      <c r="T76" s="355"/>
      <c r="U76" s="355"/>
      <c r="V76" s="355"/>
      <c r="W76" s="355"/>
      <c r="X76" s="355"/>
      <c r="Y76" s="355"/>
      <c r="Z76" s="355"/>
      <c r="AA76" s="355"/>
      <c r="AB76" s="355"/>
      <c r="AC76" s="355"/>
      <c r="AD76" s="355"/>
      <c r="AE76" s="355"/>
      <c r="AF76" s="355"/>
      <c r="AG76" s="355"/>
      <c r="AH76" s="355"/>
      <c r="AI76" s="355"/>
      <c r="AJ76" s="355"/>
      <c r="AK76" s="355"/>
      <c r="AL76" s="355"/>
      <c r="AM76" s="355"/>
      <c r="AN76" s="355"/>
      <c r="AO76" s="355"/>
      <c r="AP76" s="355"/>
      <c r="AQ76" s="355"/>
      <c r="AR76" s="355"/>
      <c r="AS76" s="355"/>
      <c r="AT76" s="356"/>
      <c r="AU76" s="356"/>
      <c r="AV76" s="355"/>
      <c r="AW76" s="355"/>
      <c r="AX76" s="356"/>
      <c r="AY76" s="357"/>
      <c r="AZ76" s="357"/>
      <c r="BA76" s="357"/>
      <c r="BB76" s="358"/>
      <c r="BC76" s="357"/>
      <c r="BD76" s="357"/>
      <c r="BE76" s="358"/>
      <c r="BF76" s="357"/>
      <c r="BG76" s="357"/>
      <c r="BH76" s="357"/>
      <c r="BI76" s="357"/>
      <c r="BJ76" s="357"/>
      <c r="BK76" s="357"/>
      <c r="BL76" s="357"/>
      <c r="BM76" s="358"/>
      <c r="BN76" s="358"/>
      <c r="BO76" s="358"/>
      <c r="BP76" s="358"/>
      <c r="BQ76" s="358"/>
      <c r="BR76" s="358"/>
      <c r="BS76" s="358"/>
      <c r="BT76" s="358"/>
      <c r="BU76" s="358"/>
      <c r="BV76" s="358"/>
      <c r="BW76" s="358"/>
      <c r="BX76" s="281">
        <f t="shared" si="76"/>
        <v>0</v>
      </c>
    </row>
    <row r="77" spans="1:76" ht="19.5" customHeight="1">
      <c r="A77" s="356"/>
      <c r="B77" s="356"/>
      <c r="C77" s="356"/>
      <c r="D77" s="356"/>
      <c r="E77" s="356"/>
      <c r="F77" s="355"/>
      <c r="G77" s="356"/>
      <c r="H77" s="356"/>
      <c r="I77" s="355"/>
      <c r="J77" s="356"/>
      <c r="K77" s="355"/>
      <c r="L77" s="356"/>
      <c r="M77" s="355"/>
      <c r="N77" s="356"/>
      <c r="O77" s="355"/>
      <c r="P77" s="356"/>
      <c r="Q77" s="355"/>
      <c r="R77" s="355"/>
      <c r="S77" s="355"/>
      <c r="T77" s="355"/>
      <c r="U77" s="355"/>
      <c r="V77" s="355"/>
      <c r="W77" s="355"/>
      <c r="X77" s="355"/>
      <c r="Y77" s="355"/>
      <c r="Z77" s="355"/>
      <c r="AA77" s="355"/>
      <c r="AB77" s="355"/>
      <c r="AC77" s="355"/>
      <c r="AD77" s="355"/>
      <c r="AE77" s="355"/>
      <c r="AF77" s="355"/>
      <c r="AG77" s="355"/>
      <c r="AH77" s="355"/>
      <c r="AI77" s="355"/>
      <c r="AJ77" s="355"/>
      <c r="AK77" s="355"/>
      <c r="AL77" s="355"/>
      <c r="AM77" s="355"/>
      <c r="AN77" s="355"/>
      <c r="AO77" s="355"/>
      <c r="AP77" s="355"/>
      <c r="AQ77" s="355"/>
      <c r="AR77" s="355"/>
      <c r="AS77" s="355"/>
      <c r="AT77" s="356"/>
      <c r="AU77" s="356"/>
      <c r="AV77" s="355"/>
      <c r="AW77" s="355"/>
      <c r="AX77" s="356"/>
      <c r="AY77" s="357"/>
      <c r="AZ77" s="357"/>
      <c r="BA77" s="357"/>
      <c r="BB77" s="358"/>
      <c r="BC77" s="357"/>
      <c r="BD77" s="357"/>
      <c r="BE77" s="358"/>
      <c r="BF77" s="357"/>
      <c r="BG77" s="357"/>
      <c r="BH77" s="357"/>
      <c r="BI77" s="357"/>
      <c r="BJ77" s="357"/>
      <c r="BK77" s="357"/>
      <c r="BL77" s="357"/>
      <c r="BM77" s="358"/>
      <c r="BN77" s="358"/>
      <c r="BO77" s="358"/>
      <c r="BP77" s="358"/>
      <c r="BQ77" s="358"/>
      <c r="BR77" s="358"/>
      <c r="BS77" s="358"/>
      <c r="BT77" s="358"/>
      <c r="BU77" s="358"/>
      <c r="BV77" s="358"/>
      <c r="BW77" s="358"/>
      <c r="BX77" s="281">
        <f t="shared" si="76"/>
        <v>0</v>
      </c>
    </row>
    <row r="78" spans="1:76" ht="19.5" customHeight="1">
      <c r="A78" s="356"/>
      <c r="B78" s="356"/>
      <c r="C78" s="356"/>
      <c r="D78" s="356"/>
      <c r="E78" s="356"/>
      <c r="F78" s="355"/>
      <c r="G78" s="356"/>
      <c r="H78" s="356"/>
      <c r="I78" s="355"/>
      <c r="J78" s="356"/>
      <c r="K78" s="355"/>
      <c r="L78" s="356"/>
      <c r="M78" s="355"/>
      <c r="N78" s="356"/>
      <c r="O78" s="355"/>
      <c r="P78" s="356"/>
      <c r="Q78" s="355"/>
      <c r="R78" s="355"/>
      <c r="S78" s="355"/>
      <c r="T78" s="355"/>
      <c r="U78" s="355"/>
      <c r="V78" s="355"/>
      <c r="W78" s="355"/>
      <c r="X78" s="355"/>
      <c r="Y78" s="355"/>
      <c r="Z78" s="355"/>
      <c r="AA78" s="355"/>
      <c r="AB78" s="355"/>
      <c r="AC78" s="355"/>
      <c r="AD78" s="355"/>
      <c r="AE78" s="355"/>
      <c r="AF78" s="355"/>
      <c r="AG78" s="355"/>
      <c r="AH78" s="355"/>
      <c r="AI78" s="355"/>
      <c r="AJ78" s="355"/>
      <c r="AK78" s="355"/>
      <c r="AL78" s="355"/>
      <c r="AM78" s="355"/>
      <c r="AN78" s="355"/>
      <c r="AO78" s="355"/>
      <c r="AP78" s="355"/>
      <c r="AQ78" s="355"/>
      <c r="AR78" s="355"/>
      <c r="AS78" s="355"/>
      <c r="AT78" s="356"/>
      <c r="AU78" s="356"/>
      <c r="AV78" s="355"/>
      <c r="AW78" s="355"/>
      <c r="AX78" s="356"/>
      <c r="AY78" s="357"/>
      <c r="AZ78" s="357"/>
      <c r="BA78" s="357"/>
      <c r="BB78" s="358"/>
      <c r="BC78" s="357"/>
      <c r="BD78" s="357"/>
      <c r="BE78" s="358"/>
      <c r="BF78" s="357"/>
      <c r="BG78" s="357"/>
      <c r="BH78" s="357"/>
      <c r="BI78" s="357"/>
      <c r="BJ78" s="357"/>
      <c r="BK78" s="357"/>
      <c r="BL78" s="357"/>
      <c r="BM78" s="358"/>
      <c r="BN78" s="358"/>
      <c r="BO78" s="358"/>
      <c r="BP78" s="358"/>
      <c r="BQ78" s="358"/>
      <c r="BR78" s="358"/>
      <c r="BS78" s="358"/>
      <c r="BT78" s="358"/>
      <c r="BU78" s="358"/>
      <c r="BV78" s="358"/>
      <c r="BW78" s="358"/>
      <c r="BX78" s="281">
        <f t="shared" si="76"/>
        <v>0</v>
      </c>
    </row>
    <row r="79" spans="1:76" ht="19.5" customHeight="1">
      <c r="A79" s="356"/>
      <c r="B79" s="356"/>
      <c r="C79" s="356"/>
      <c r="D79" s="356"/>
      <c r="E79" s="356"/>
      <c r="F79" s="355"/>
      <c r="G79" s="356"/>
      <c r="H79" s="356"/>
      <c r="I79" s="355"/>
      <c r="J79" s="356"/>
      <c r="K79" s="355"/>
      <c r="L79" s="356"/>
      <c r="M79" s="355"/>
      <c r="N79" s="356"/>
      <c r="O79" s="355"/>
      <c r="P79" s="356"/>
      <c r="Q79" s="355"/>
      <c r="R79" s="355"/>
      <c r="S79" s="355"/>
      <c r="T79" s="355"/>
      <c r="U79" s="355"/>
      <c r="V79" s="355"/>
      <c r="W79" s="355"/>
      <c r="X79" s="355"/>
      <c r="Y79" s="355"/>
      <c r="Z79" s="355"/>
      <c r="AA79" s="355"/>
      <c r="AB79" s="355"/>
      <c r="AC79" s="355"/>
      <c r="AD79" s="355"/>
      <c r="AE79" s="355"/>
      <c r="AF79" s="355"/>
      <c r="AG79" s="355"/>
      <c r="AH79" s="355"/>
      <c r="AI79" s="355"/>
      <c r="AJ79" s="355"/>
      <c r="AK79" s="355"/>
      <c r="AL79" s="355"/>
      <c r="AM79" s="355"/>
      <c r="AN79" s="355"/>
      <c r="AO79" s="355"/>
      <c r="AP79" s="355"/>
      <c r="AQ79" s="355"/>
      <c r="AR79" s="355"/>
      <c r="AS79" s="355"/>
      <c r="AT79" s="356"/>
      <c r="AU79" s="356"/>
      <c r="AV79" s="355"/>
      <c r="AW79" s="355"/>
      <c r="AX79" s="356"/>
      <c r="AY79" s="357"/>
      <c r="AZ79" s="357"/>
      <c r="BA79" s="357"/>
      <c r="BB79" s="358"/>
      <c r="BC79" s="357"/>
      <c r="BD79" s="357"/>
      <c r="BE79" s="358"/>
      <c r="BF79" s="357"/>
      <c r="BG79" s="357"/>
      <c r="BH79" s="357"/>
      <c r="BI79" s="357"/>
      <c r="BJ79" s="357"/>
      <c r="BK79" s="357"/>
      <c r="BL79" s="357"/>
      <c r="BM79" s="358"/>
      <c r="BN79" s="358"/>
      <c r="BO79" s="358"/>
      <c r="BP79" s="358"/>
      <c r="BQ79" s="358"/>
      <c r="BR79" s="358"/>
      <c r="BS79" s="358"/>
      <c r="BT79" s="358"/>
      <c r="BU79" s="358"/>
      <c r="BV79" s="358"/>
      <c r="BW79" s="358"/>
      <c r="BX79" s="281">
        <f t="shared" si="76"/>
        <v>0</v>
      </c>
    </row>
    <row r="80" spans="1:76" ht="19.5" customHeight="1">
      <c r="A80" s="356"/>
      <c r="B80" s="356"/>
      <c r="C80" s="356"/>
      <c r="D80" s="356"/>
      <c r="E80" s="356"/>
      <c r="F80" s="355"/>
      <c r="G80" s="356"/>
      <c r="H80" s="356"/>
      <c r="I80" s="355"/>
      <c r="J80" s="356"/>
      <c r="K80" s="355"/>
      <c r="L80" s="356"/>
      <c r="M80" s="355"/>
      <c r="N80" s="356"/>
      <c r="O80" s="355"/>
      <c r="P80" s="356"/>
      <c r="Q80" s="355"/>
      <c r="R80" s="355"/>
      <c r="S80" s="355"/>
      <c r="T80" s="355"/>
      <c r="U80" s="355"/>
      <c r="V80" s="355"/>
      <c r="W80" s="355"/>
      <c r="X80" s="355"/>
      <c r="Y80" s="355"/>
      <c r="Z80" s="355"/>
      <c r="AA80" s="355"/>
      <c r="AB80" s="355"/>
      <c r="AC80" s="355"/>
      <c r="AD80" s="355"/>
      <c r="AE80" s="355"/>
      <c r="AF80" s="355"/>
      <c r="AG80" s="355"/>
      <c r="AH80" s="355"/>
      <c r="AI80" s="355"/>
      <c r="AJ80" s="355"/>
      <c r="AK80" s="355"/>
      <c r="AL80" s="355"/>
      <c r="AM80" s="355"/>
      <c r="AN80" s="355"/>
      <c r="AO80" s="355"/>
      <c r="AP80" s="355"/>
      <c r="AQ80" s="355"/>
      <c r="AR80" s="355"/>
      <c r="AS80" s="355"/>
      <c r="AT80" s="356"/>
      <c r="AU80" s="356"/>
      <c r="AV80" s="355"/>
      <c r="AW80" s="355"/>
      <c r="AX80" s="356"/>
      <c r="AY80" s="357"/>
      <c r="AZ80" s="357"/>
      <c r="BA80" s="357"/>
      <c r="BB80" s="358"/>
      <c r="BC80" s="357"/>
      <c r="BD80" s="357"/>
      <c r="BE80" s="358"/>
      <c r="BF80" s="357"/>
      <c r="BG80" s="357"/>
      <c r="BH80" s="357"/>
      <c r="BI80" s="357"/>
      <c r="BJ80" s="357"/>
      <c r="BK80" s="357"/>
      <c r="BL80" s="357"/>
      <c r="BM80" s="358"/>
      <c r="BN80" s="358"/>
      <c r="BO80" s="358"/>
      <c r="BP80" s="358"/>
      <c r="BQ80" s="358"/>
      <c r="BR80" s="358"/>
      <c r="BS80" s="358"/>
      <c r="BT80" s="358"/>
      <c r="BU80" s="358"/>
      <c r="BV80" s="358"/>
      <c r="BW80" s="358"/>
      <c r="BX80" s="281">
        <f t="shared" si="76"/>
        <v>0</v>
      </c>
    </row>
    <row r="81" spans="1:76" ht="19.5" customHeight="1">
      <c r="A81" s="356"/>
      <c r="B81" s="356"/>
      <c r="C81" s="356"/>
      <c r="D81" s="356"/>
      <c r="E81" s="356"/>
      <c r="F81" s="355"/>
      <c r="G81" s="356"/>
      <c r="H81" s="356"/>
      <c r="I81" s="355"/>
      <c r="J81" s="356"/>
      <c r="K81" s="355"/>
      <c r="L81" s="356"/>
      <c r="M81" s="355"/>
      <c r="N81" s="356"/>
      <c r="O81" s="355"/>
      <c r="P81" s="356"/>
      <c r="Q81" s="355"/>
      <c r="R81" s="355"/>
      <c r="S81" s="355"/>
      <c r="T81" s="355"/>
      <c r="U81" s="355"/>
      <c r="V81" s="355"/>
      <c r="W81" s="355"/>
      <c r="X81" s="355"/>
      <c r="Y81" s="355"/>
      <c r="Z81" s="355"/>
      <c r="AA81" s="355"/>
      <c r="AB81" s="355"/>
      <c r="AC81" s="355"/>
      <c r="AD81" s="355"/>
      <c r="AE81" s="355"/>
      <c r="AF81" s="355"/>
      <c r="AG81" s="355"/>
      <c r="AH81" s="355"/>
      <c r="AI81" s="355"/>
      <c r="AJ81" s="355"/>
      <c r="AK81" s="355"/>
      <c r="AL81" s="355"/>
      <c r="AM81" s="355"/>
      <c r="AN81" s="355"/>
      <c r="AO81" s="355"/>
      <c r="AP81" s="355"/>
      <c r="AQ81" s="355"/>
      <c r="AR81" s="355"/>
      <c r="AS81" s="355"/>
      <c r="AT81" s="356"/>
      <c r="AU81" s="356"/>
      <c r="AV81" s="355"/>
      <c r="AW81" s="355"/>
      <c r="AX81" s="356"/>
      <c r="AY81" s="357"/>
      <c r="AZ81" s="357"/>
      <c r="BA81" s="357"/>
      <c r="BB81" s="358"/>
      <c r="BC81" s="357"/>
      <c r="BD81" s="357"/>
      <c r="BE81" s="358"/>
      <c r="BF81" s="357"/>
      <c r="BG81" s="357"/>
      <c r="BH81" s="357"/>
      <c r="BI81" s="357"/>
      <c r="BJ81" s="357"/>
      <c r="BK81" s="357"/>
      <c r="BL81" s="357"/>
      <c r="BM81" s="358"/>
      <c r="BN81" s="358"/>
      <c r="BO81" s="358"/>
      <c r="BP81" s="358"/>
      <c r="BQ81" s="358"/>
      <c r="BR81" s="358"/>
      <c r="BS81" s="358"/>
      <c r="BT81" s="358"/>
      <c r="BU81" s="358"/>
      <c r="BV81" s="358"/>
      <c r="BW81" s="358"/>
      <c r="BX81" s="281">
        <f t="shared" si="76"/>
        <v>0</v>
      </c>
    </row>
    <row r="82" spans="1:76" ht="19.5" customHeight="1">
      <c r="A82" s="356"/>
      <c r="B82" s="356"/>
      <c r="C82" s="356"/>
      <c r="D82" s="356"/>
      <c r="E82" s="356"/>
      <c r="F82" s="355"/>
      <c r="G82" s="356"/>
      <c r="H82" s="356"/>
      <c r="I82" s="355"/>
      <c r="J82" s="356"/>
      <c r="K82" s="355"/>
      <c r="L82" s="356"/>
      <c r="M82" s="355"/>
      <c r="N82" s="356"/>
      <c r="O82" s="355"/>
      <c r="P82" s="356"/>
      <c r="Q82" s="355"/>
      <c r="R82" s="355"/>
      <c r="S82" s="355"/>
      <c r="T82" s="355"/>
      <c r="U82" s="355"/>
      <c r="V82" s="355"/>
      <c r="W82" s="355"/>
      <c r="X82" s="355"/>
      <c r="Y82" s="355"/>
      <c r="Z82" s="355"/>
      <c r="AA82" s="355"/>
      <c r="AB82" s="355"/>
      <c r="AC82" s="355"/>
      <c r="AD82" s="355"/>
      <c r="AE82" s="355"/>
      <c r="AF82" s="355"/>
      <c r="AG82" s="355"/>
      <c r="AH82" s="355"/>
      <c r="AI82" s="355"/>
      <c r="AJ82" s="355"/>
      <c r="AK82" s="355"/>
      <c r="AL82" s="355"/>
      <c r="AM82" s="355"/>
      <c r="AN82" s="355"/>
      <c r="AO82" s="355"/>
      <c r="AP82" s="355"/>
      <c r="AQ82" s="355"/>
      <c r="AR82" s="355"/>
      <c r="AS82" s="355"/>
      <c r="AT82" s="356"/>
      <c r="AU82" s="356"/>
      <c r="AV82" s="355"/>
      <c r="AW82" s="355"/>
      <c r="AX82" s="356"/>
      <c r="AY82" s="357"/>
      <c r="AZ82" s="357"/>
      <c r="BA82" s="357"/>
      <c r="BB82" s="358"/>
      <c r="BC82" s="357"/>
      <c r="BD82" s="357"/>
      <c r="BE82" s="358"/>
      <c r="BF82" s="357"/>
      <c r="BG82" s="357"/>
      <c r="BH82" s="357"/>
      <c r="BI82" s="357"/>
      <c r="BJ82" s="357"/>
      <c r="BK82" s="357"/>
      <c r="BL82" s="357"/>
      <c r="BM82" s="358"/>
      <c r="BN82" s="358"/>
      <c r="BO82" s="358"/>
      <c r="BP82" s="358"/>
      <c r="BQ82" s="358"/>
      <c r="BR82" s="358"/>
      <c r="BS82" s="358"/>
      <c r="BT82" s="358"/>
      <c r="BU82" s="358"/>
      <c r="BV82" s="358"/>
      <c r="BW82" s="358"/>
      <c r="BX82" s="281">
        <f t="shared" si="76"/>
        <v>0</v>
      </c>
    </row>
    <row r="83" spans="1:76" ht="19.5" customHeight="1">
      <c r="A83" s="356"/>
      <c r="B83" s="356"/>
      <c r="C83" s="356"/>
      <c r="D83" s="356"/>
      <c r="E83" s="356"/>
      <c r="F83" s="355"/>
      <c r="G83" s="356"/>
      <c r="H83" s="356"/>
      <c r="I83" s="355"/>
      <c r="J83" s="356"/>
      <c r="K83" s="355"/>
      <c r="L83" s="356"/>
      <c r="M83" s="355"/>
      <c r="N83" s="356"/>
      <c r="O83" s="355"/>
      <c r="P83" s="356"/>
      <c r="Q83" s="355"/>
      <c r="R83" s="355"/>
      <c r="S83" s="355"/>
      <c r="T83" s="355"/>
      <c r="U83" s="355"/>
      <c r="V83" s="355"/>
      <c r="W83" s="355"/>
      <c r="X83" s="355"/>
      <c r="Y83" s="355"/>
      <c r="Z83" s="355"/>
      <c r="AA83" s="355"/>
      <c r="AB83" s="355"/>
      <c r="AC83" s="355"/>
      <c r="AD83" s="355"/>
      <c r="AE83" s="355"/>
      <c r="AF83" s="355"/>
      <c r="AG83" s="355"/>
      <c r="AH83" s="355"/>
      <c r="AI83" s="355"/>
      <c r="AJ83" s="355"/>
      <c r="AK83" s="355"/>
      <c r="AL83" s="355"/>
      <c r="AM83" s="355"/>
      <c r="AN83" s="355"/>
      <c r="AO83" s="355"/>
      <c r="AP83" s="355"/>
      <c r="AQ83" s="355"/>
      <c r="AR83" s="355"/>
      <c r="AS83" s="355"/>
      <c r="AT83" s="356"/>
      <c r="AU83" s="356"/>
      <c r="AV83" s="355"/>
      <c r="AW83" s="355"/>
      <c r="AX83" s="356"/>
      <c r="AY83" s="357"/>
      <c r="AZ83" s="357"/>
      <c r="BA83" s="357"/>
      <c r="BB83" s="358"/>
      <c r="BC83" s="357"/>
      <c r="BD83" s="357"/>
      <c r="BE83" s="358"/>
      <c r="BF83" s="357"/>
      <c r="BG83" s="357"/>
      <c r="BH83" s="357"/>
      <c r="BI83" s="357"/>
      <c r="BJ83" s="357"/>
      <c r="BK83" s="357"/>
      <c r="BL83" s="357"/>
      <c r="BM83" s="358"/>
      <c r="BN83" s="358"/>
      <c r="BO83" s="358"/>
      <c r="BP83" s="358"/>
      <c r="BQ83" s="358"/>
      <c r="BR83" s="358"/>
      <c r="BS83" s="358"/>
      <c r="BT83" s="358"/>
      <c r="BU83" s="358"/>
      <c r="BV83" s="358"/>
      <c r="BW83" s="358"/>
      <c r="BX83" s="281">
        <f t="shared" si="76"/>
        <v>0</v>
      </c>
    </row>
    <row r="84" spans="1:76" ht="19.5" customHeight="1">
      <c r="A84" s="356"/>
      <c r="B84" s="356"/>
      <c r="C84" s="356"/>
      <c r="D84" s="356"/>
      <c r="E84" s="356"/>
      <c r="F84" s="355"/>
      <c r="G84" s="356"/>
      <c r="H84" s="356"/>
      <c r="I84" s="355"/>
      <c r="J84" s="356"/>
      <c r="K84" s="355"/>
      <c r="L84" s="356"/>
      <c r="M84" s="355"/>
      <c r="N84" s="356"/>
      <c r="O84" s="355"/>
      <c r="P84" s="356"/>
      <c r="Q84" s="355"/>
      <c r="R84" s="355"/>
      <c r="S84" s="355"/>
      <c r="T84" s="355"/>
      <c r="U84" s="355"/>
      <c r="V84" s="355"/>
      <c r="W84" s="355"/>
      <c r="X84" s="355"/>
      <c r="Y84" s="355"/>
      <c r="Z84" s="355"/>
      <c r="AA84" s="355"/>
      <c r="AB84" s="355"/>
      <c r="AC84" s="355"/>
      <c r="AD84" s="355"/>
      <c r="AE84" s="355"/>
      <c r="AF84" s="355"/>
      <c r="AG84" s="355"/>
      <c r="AH84" s="355"/>
      <c r="AI84" s="355"/>
      <c r="AJ84" s="355"/>
      <c r="AK84" s="355"/>
      <c r="AL84" s="355"/>
      <c r="AM84" s="355"/>
      <c r="AN84" s="355"/>
      <c r="AO84" s="355"/>
      <c r="AP84" s="355"/>
      <c r="AQ84" s="355"/>
      <c r="AR84" s="355"/>
      <c r="AS84" s="355"/>
      <c r="AT84" s="356"/>
      <c r="AU84" s="356"/>
      <c r="AV84" s="355"/>
      <c r="AW84" s="355"/>
      <c r="AX84" s="356"/>
      <c r="AY84" s="357"/>
      <c r="AZ84" s="357"/>
      <c r="BA84" s="357"/>
      <c r="BB84" s="358"/>
      <c r="BC84" s="357"/>
      <c r="BD84" s="357"/>
      <c r="BE84" s="358"/>
      <c r="BF84" s="357"/>
      <c r="BG84" s="357"/>
      <c r="BH84" s="357"/>
      <c r="BI84" s="357"/>
      <c r="BJ84" s="357"/>
      <c r="BK84" s="357"/>
      <c r="BL84" s="357"/>
      <c r="BM84" s="358"/>
      <c r="BN84" s="358"/>
      <c r="BO84" s="358"/>
      <c r="BP84" s="358"/>
      <c r="BQ84" s="358"/>
      <c r="BR84" s="358"/>
      <c r="BS84" s="358"/>
      <c r="BT84" s="358"/>
      <c r="BU84" s="358"/>
      <c r="BV84" s="358"/>
      <c r="BW84" s="358"/>
      <c r="BX84" s="281">
        <f t="shared" si="76"/>
        <v>0</v>
      </c>
    </row>
    <row r="85" spans="1:76" ht="19.5" customHeight="1">
      <c r="A85" s="356"/>
      <c r="B85" s="356"/>
      <c r="C85" s="356"/>
      <c r="D85" s="356"/>
      <c r="E85" s="356"/>
      <c r="F85" s="355"/>
      <c r="G85" s="356"/>
      <c r="H85" s="356"/>
      <c r="I85" s="355"/>
      <c r="J85" s="356"/>
      <c r="K85" s="355"/>
      <c r="L85" s="356"/>
      <c r="M85" s="355"/>
      <c r="N85" s="356"/>
      <c r="O85" s="355"/>
      <c r="P85" s="356"/>
      <c r="Q85" s="355"/>
      <c r="R85" s="355"/>
      <c r="S85" s="355"/>
      <c r="T85" s="355"/>
      <c r="U85" s="355"/>
      <c r="V85" s="355"/>
      <c r="W85" s="355"/>
      <c r="X85" s="355"/>
      <c r="Y85" s="355"/>
      <c r="Z85" s="355"/>
      <c r="AA85" s="355"/>
      <c r="AB85" s="355"/>
      <c r="AC85" s="355"/>
      <c r="AD85" s="355"/>
      <c r="AE85" s="355"/>
      <c r="AF85" s="355"/>
      <c r="AG85" s="355"/>
      <c r="AH85" s="355"/>
      <c r="AI85" s="355"/>
      <c r="AJ85" s="355"/>
      <c r="AK85" s="355"/>
      <c r="AL85" s="355"/>
      <c r="AM85" s="355"/>
      <c r="AN85" s="355"/>
      <c r="AO85" s="355"/>
      <c r="AP85" s="355"/>
      <c r="AQ85" s="355"/>
      <c r="AR85" s="355"/>
      <c r="AS85" s="355"/>
      <c r="AT85" s="356"/>
      <c r="AU85" s="356"/>
      <c r="AV85" s="355"/>
      <c r="AW85" s="355"/>
      <c r="AX85" s="356"/>
      <c r="AY85" s="357"/>
      <c r="AZ85" s="357"/>
      <c r="BA85" s="357"/>
      <c r="BB85" s="358"/>
      <c r="BC85" s="357"/>
      <c r="BD85" s="357"/>
      <c r="BE85" s="358"/>
      <c r="BF85" s="357"/>
      <c r="BG85" s="357"/>
      <c r="BH85" s="357"/>
      <c r="BI85" s="357"/>
      <c r="BJ85" s="357"/>
      <c r="BK85" s="357"/>
      <c r="BL85" s="357"/>
      <c r="BM85" s="358"/>
      <c r="BN85" s="358"/>
      <c r="BO85" s="358"/>
      <c r="BP85" s="358"/>
      <c r="BQ85" s="358"/>
      <c r="BR85" s="358"/>
      <c r="BS85" s="358"/>
      <c r="BT85" s="358"/>
      <c r="BU85" s="358"/>
      <c r="BV85" s="358"/>
      <c r="BW85" s="358"/>
      <c r="BX85" s="281">
        <f t="shared" si="76"/>
        <v>0</v>
      </c>
    </row>
    <row r="86" spans="1:76" ht="19.5" customHeight="1">
      <c r="A86" s="356"/>
      <c r="B86" s="356"/>
      <c r="C86" s="356"/>
      <c r="D86" s="356"/>
      <c r="E86" s="356"/>
      <c r="F86" s="355"/>
      <c r="G86" s="356"/>
      <c r="H86" s="356"/>
      <c r="I86" s="355"/>
      <c r="J86" s="356"/>
      <c r="K86" s="355"/>
      <c r="L86" s="356"/>
      <c r="M86" s="355"/>
      <c r="N86" s="356"/>
      <c r="O86" s="355"/>
      <c r="P86" s="356"/>
      <c r="Q86" s="355"/>
      <c r="R86" s="355"/>
      <c r="S86" s="355"/>
      <c r="T86" s="355"/>
      <c r="U86" s="355"/>
      <c r="V86" s="355"/>
      <c r="W86" s="355"/>
      <c r="X86" s="355"/>
      <c r="Y86" s="355"/>
      <c r="Z86" s="355"/>
      <c r="AA86" s="355"/>
      <c r="AB86" s="355"/>
      <c r="AC86" s="355"/>
      <c r="AD86" s="355"/>
      <c r="AE86" s="355"/>
      <c r="AF86" s="355"/>
      <c r="AG86" s="355"/>
      <c r="AH86" s="355"/>
      <c r="AI86" s="355"/>
      <c r="AJ86" s="355"/>
      <c r="AK86" s="355"/>
      <c r="AL86" s="355"/>
      <c r="AM86" s="355"/>
      <c r="AN86" s="355"/>
      <c r="AO86" s="355"/>
      <c r="AP86" s="355"/>
      <c r="AQ86" s="355"/>
      <c r="AR86" s="355"/>
      <c r="AS86" s="355"/>
      <c r="AT86" s="356"/>
      <c r="AU86" s="356"/>
      <c r="AV86" s="355"/>
      <c r="AW86" s="355"/>
      <c r="AX86" s="356"/>
      <c r="AY86" s="357"/>
      <c r="AZ86" s="357"/>
      <c r="BA86" s="357"/>
      <c r="BB86" s="358"/>
      <c r="BC86" s="357"/>
      <c r="BD86" s="357"/>
      <c r="BE86" s="358"/>
      <c r="BF86" s="357"/>
      <c r="BG86" s="357"/>
      <c r="BH86" s="357"/>
      <c r="BI86" s="357"/>
      <c r="BJ86" s="357"/>
      <c r="BK86" s="357"/>
      <c r="BL86" s="357"/>
      <c r="BM86" s="358"/>
      <c r="BN86" s="358"/>
      <c r="BO86" s="358"/>
      <c r="BP86" s="358"/>
      <c r="BQ86" s="358"/>
      <c r="BR86" s="358"/>
      <c r="BS86" s="358"/>
      <c r="BT86" s="358"/>
      <c r="BU86" s="358"/>
      <c r="BV86" s="358"/>
      <c r="BW86" s="358"/>
      <c r="BX86" s="281">
        <f t="shared" si="76"/>
        <v>0</v>
      </c>
    </row>
    <row r="87" spans="1:76" ht="19.5" customHeight="1">
      <c r="A87" s="356"/>
      <c r="B87" s="356"/>
      <c r="C87" s="356"/>
      <c r="D87" s="356"/>
      <c r="E87" s="356"/>
      <c r="F87" s="355"/>
      <c r="G87" s="356"/>
      <c r="H87" s="356"/>
      <c r="I87" s="355"/>
      <c r="J87" s="356"/>
      <c r="K87" s="355"/>
      <c r="L87" s="356"/>
      <c r="M87" s="355"/>
      <c r="N87" s="356"/>
      <c r="O87" s="355"/>
      <c r="P87" s="356"/>
      <c r="Q87" s="355"/>
      <c r="R87" s="355"/>
      <c r="S87" s="355"/>
      <c r="T87" s="355"/>
      <c r="U87" s="355"/>
      <c r="V87" s="355"/>
      <c r="W87" s="355"/>
      <c r="X87" s="355"/>
      <c r="Y87" s="355"/>
      <c r="Z87" s="355"/>
      <c r="AA87" s="355"/>
      <c r="AB87" s="355"/>
      <c r="AC87" s="355"/>
      <c r="AD87" s="355"/>
      <c r="AE87" s="355"/>
      <c r="AF87" s="355"/>
      <c r="AG87" s="355"/>
      <c r="AH87" s="355"/>
      <c r="AI87" s="355"/>
      <c r="AJ87" s="355"/>
      <c r="AK87" s="355"/>
      <c r="AL87" s="355"/>
      <c r="AM87" s="355"/>
      <c r="AN87" s="355"/>
      <c r="AO87" s="355"/>
      <c r="AP87" s="355"/>
      <c r="AQ87" s="355"/>
      <c r="AR87" s="355"/>
      <c r="AS87" s="355"/>
      <c r="AT87" s="356"/>
      <c r="AU87" s="356"/>
      <c r="AV87" s="355"/>
      <c r="AW87" s="355"/>
      <c r="AX87" s="356"/>
      <c r="AY87" s="357"/>
      <c r="AZ87" s="357"/>
      <c r="BA87" s="357"/>
      <c r="BB87" s="358"/>
      <c r="BC87" s="357"/>
      <c r="BD87" s="357"/>
      <c r="BE87" s="358"/>
      <c r="BF87" s="357"/>
      <c r="BG87" s="357"/>
      <c r="BH87" s="357"/>
      <c r="BI87" s="357"/>
      <c r="BJ87" s="357"/>
      <c r="BK87" s="357"/>
      <c r="BL87" s="357"/>
      <c r="BM87" s="358"/>
      <c r="BN87" s="358"/>
      <c r="BO87" s="358"/>
      <c r="BP87" s="358"/>
      <c r="BQ87" s="358"/>
      <c r="BR87" s="358"/>
      <c r="BS87" s="358"/>
      <c r="BT87" s="358"/>
      <c r="BU87" s="358"/>
      <c r="BV87" s="358"/>
      <c r="BW87" s="358"/>
      <c r="BX87" s="281">
        <f t="shared" si="76"/>
        <v>0</v>
      </c>
    </row>
    <row r="88" spans="1:76" ht="19.5" customHeight="1">
      <c r="A88" s="356"/>
      <c r="B88" s="356"/>
      <c r="C88" s="356"/>
      <c r="D88" s="356"/>
      <c r="E88" s="356"/>
      <c r="F88" s="355"/>
      <c r="G88" s="356"/>
      <c r="H88" s="356"/>
      <c r="I88" s="355"/>
      <c r="J88" s="356"/>
      <c r="K88" s="355"/>
      <c r="L88" s="356"/>
      <c r="M88" s="355"/>
      <c r="N88" s="356"/>
      <c r="O88" s="355"/>
      <c r="P88" s="356"/>
      <c r="Q88" s="355"/>
      <c r="R88" s="355"/>
      <c r="S88" s="355"/>
      <c r="T88" s="355"/>
      <c r="U88" s="355"/>
      <c r="V88" s="355"/>
      <c r="W88" s="355"/>
      <c r="X88" s="355"/>
      <c r="Y88" s="355"/>
      <c r="Z88" s="355"/>
      <c r="AA88" s="355"/>
      <c r="AB88" s="355"/>
      <c r="AC88" s="355"/>
      <c r="AD88" s="355"/>
      <c r="AE88" s="355"/>
      <c r="AF88" s="355"/>
      <c r="AG88" s="355"/>
      <c r="AH88" s="355"/>
      <c r="AI88" s="355"/>
      <c r="AJ88" s="355"/>
      <c r="AK88" s="355"/>
      <c r="AL88" s="355"/>
      <c r="AM88" s="355"/>
      <c r="AN88" s="355"/>
      <c r="AO88" s="355"/>
      <c r="AP88" s="355"/>
      <c r="AQ88" s="355"/>
      <c r="AR88" s="355"/>
      <c r="AS88" s="355"/>
      <c r="AT88" s="356"/>
      <c r="AU88" s="356"/>
      <c r="AV88" s="355"/>
      <c r="AW88" s="355"/>
      <c r="AX88" s="356"/>
      <c r="AY88" s="357"/>
      <c r="AZ88" s="357"/>
      <c r="BA88" s="357"/>
      <c r="BB88" s="358"/>
      <c r="BC88" s="357"/>
      <c r="BD88" s="357"/>
      <c r="BE88" s="358"/>
      <c r="BF88" s="357"/>
      <c r="BG88" s="357"/>
      <c r="BH88" s="357"/>
      <c r="BI88" s="357"/>
      <c r="BJ88" s="357"/>
      <c r="BK88" s="357"/>
      <c r="BL88" s="357"/>
      <c r="BM88" s="358"/>
      <c r="BN88" s="358"/>
      <c r="BO88" s="358"/>
      <c r="BP88" s="358"/>
      <c r="BQ88" s="358"/>
      <c r="BR88" s="358"/>
      <c r="BS88" s="358"/>
      <c r="BT88" s="358"/>
      <c r="BU88" s="358"/>
      <c r="BV88" s="358"/>
      <c r="BW88" s="358"/>
      <c r="BX88" s="281">
        <f t="shared" si="76"/>
        <v>0</v>
      </c>
    </row>
    <row r="89" spans="1:76" ht="19.5" customHeight="1">
      <c r="A89" s="356"/>
      <c r="B89" s="356"/>
      <c r="C89" s="356"/>
      <c r="D89" s="356"/>
      <c r="E89" s="356"/>
      <c r="F89" s="355"/>
      <c r="G89" s="356"/>
      <c r="H89" s="356"/>
      <c r="I89" s="355"/>
      <c r="J89" s="356"/>
      <c r="K89" s="355"/>
      <c r="L89" s="356"/>
      <c r="M89" s="355"/>
      <c r="N89" s="356"/>
      <c r="O89" s="355"/>
      <c r="P89" s="356"/>
      <c r="Q89" s="355"/>
      <c r="R89" s="355"/>
      <c r="S89" s="355"/>
      <c r="T89" s="355"/>
      <c r="U89" s="355"/>
      <c r="V89" s="355"/>
      <c r="W89" s="355"/>
      <c r="X89" s="355"/>
      <c r="Y89" s="355"/>
      <c r="Z89" s="355"/>
      <c r="AA89" s="355"/>
      <c r="AB89" s="355"/>
      <c r="AC89" s="355"/>
      <c r="AD89" s="355"/>
      <c r="AE89" s="355"/>
      <c r="AF89" s="355"/>
      <c r="AG89" s="355"/>
      <c r="AH89" s="355"/>
      <c r="AI89" s="355"/>
      <c r="AJ89" s="355"/>
      <c r="AK89" s="355"/>
      <c r="AL89" s="355"/>
      <c r="AM89" s="355"/>
      <c r="AN89" s="355"/>
      <c r="AO89" s="355"/>
      <c r="AP89" s="355"/>
      <c r="AQ89" s="355"/>
      <c r="AR89" s="355"/>
      <c r="AS89" s="355"/>
      <c r="AT89" s="356"/>
      <c r="AU89" s="356"/>
      <c r="AV89" s="355"/>
      <c r="AW89" s="355"/>
      <c r="AX89" s="356"/>
      <c r="AY89" s="357"/>
      <c r="AZ89" s="357"/>
      <c r="BA89" s="357"/>
      <c r="BB89" s="358"/>
      <c r="BC89" s="357"/>
      <c r="BD89" s="357"/>
      <c r="BE89" s="358"/>
      <c r="BF89" s="357"/>
      <c r="BG89" s="357"/>
      <c r="BH89" s="357"/>
      <c r="BI89" s="357"/>
      <c r="BJ89" s="357"/>
      <c r="BK89" s="357"/>
      <c r="BL89" s="357"/>
      <c r="BM89" s="358"/>
      <c r="BN89" s="358"/>
      <c r="BO89" s="358"/>
      <c r="BP89" s="358"/>
      <c r="BQ89" s="358"/>
      <c r="BR89" s="358"/>
      <c r="BS89" s="358"/>
      <c r="BT89" s="358"/>
      <c r="BU89" s="358"/>
      <c r="BV89" s="358"/>
      <c r="BW89" s="358"/>
      <c r="BX89" s="281">
        <f t="shared" si="76"/>
        <v>0</v>
      </c>
    </row>
    <row r="90" spans="1:76" ht="19.5" customHeight="1">
      <c r="A90" s="356"/>
      <c r="B90" s="356"/>
      <c r="C90" s="356"/>
      <c r="D90" s="356"/>
      <c r="E90" s="356"/>
      <c r="F90" s="355"/>
      <c r="G90" s="356"/>
      <c r="H90" s="356"/>
      <c r="I90" s="355"/>
      <c r="J90" s="356"/>
      <c r="K90" s="355"/>
      <c r="L90" s="356"/>
      <c r="M90" s="355"/>
      <c r="N90" s="356"/>
      <c r="O90" s="355"/>
      <c r="P90" s="356"/>
      <c r="Q90" s="355"/>
      <c r="R90" s="355"/>
      <c r="S90" s="355"/>
      <c r="T90" s="355"/>
      <c r="U90" s="355"/>
      <c r="V90" s="355"/>
      <c r="W90" s="355"/>
      <c r="X90" s="355"/>
      <c r="Y90" s="355"/>
      <c r="Z90" s="355"/>
      <c r="AA90" s="355"/>
      <c r="AB90" s="355"/>
      <c r="AC90" s="355"/>
      <c r="AD90" s="355"/>
      <c r="AE90" s="355"/>
      <c r="AF90" s="355"/>
      <c r="AG90" s="355"/>
      <c r="AH90" s="355"/>
      <c r="AI90" s="355"/>
      <c r="AJ90" s="355"/>
      <c r="AK90" s="355"/>
      <c r="AL90" s="355"/>
      <c r="AM90" s="355"/>
      <c r="AN90" s="355"/>
      <c r="AO90" s="355"/>
      <c r="AP90" s="355"/>
      <c r="AQ90" s="355"/>
      <c r="AR90" s="355"/>
      <c r="AS90" s="355"/>
      <c r="AT90" s="356"/>
      <c r="AU90" s="356"/>
      <c r="AV90" s="355"/>
      <c r="AW90" s="355"/>
      <c r="AX90" s="356"/>
      <c r="AY90" s="357"/>
      <c r="AZ90" s="357"/>
      <c r="BA90" s="357"/>
      <c r="BB90" s="358"/>
      <c r="BC90" s="357"/>
      <c r="BD90" s="357"/>
      <c r="BE90" s="358"/>
      <c r="BF90" s="357"/>
      <c r="BG90" s="357"/>
      <c r="BH90" s="357"/>
      <c r="BI90" s="357"/>
      <c r="BJ90" s="357"/>
      <c r="BK90" s="357"/>
      <c r="BL90" s="357"/>
      <c r="BM90" s="358"/>
      <c r="BN90" s="358"/>
      <c r="BO90" s="358"/>
      <c r="BP90" s="358"/>
      <c r="BQ90" s="358"/>
      <c r="BR90" s="358"/>
      <c r="BS90" s="358"/>
      <c r="BT90" s="358"/>
      <c r="BU90" s="358"/>
      <c r="BV90" s="358"/>
      <c r="BW90" s="358"/>
      <c r="BX90" s="281">
        <f t="shared" si="76"/>
        <v>0</v>
      </c>
    </row>
    <row r="91" spans="1:76" ht="19.5" customHeight="1">
      <c r="A91" s="356"/>
      <c r="B91" s="356"/>
      <c r="C91" s="356"/>
      <c r="D91" s="356"/>
      <c r="E91" s="356"/>
      <c r="F91" s="355"/>
      <c r="G91" s="356"/>
      <c r="H91" s="356"/>
      <c r="I91" s="355"/>
      <c r="J91" s="356"/>
      <c r="K91" s="355"/>
      <c r="L91" s="356"/>
      <c r="M91" s="355"/>
      <c r="N91" s="356"/>
      <c r="O91" s="355"/>
      <c r="P91" s="356"/>
      <c r="Q91" s="355"/>
      <c r="R91" s="355"/>
      <c r="S91" s="355"/>
      <c r="T91" s="355"/>
      <c r="U91" s="355"/>
      <c r="V91" s="355"/>
      <c r="W91" s="355"/>
      <c r="X91" s="355"/>
      <c r="Y91" s="355"/>
      <c r="Z91" s="355"/>
      <c r="AA91" s="355"/>
      <c r="AB91" s="355"/>
      <c r="AC91" s="355"/>
      <c r="AD91" s="355"/>
      <c r="AE91" s="355"/>
      <c r="AF91" s="355"/>
      <c r="AG91" s="355"/>
      <c r="AH91" s="355"/>
      <c r="AI91" s="355"/>
      <c r="AJ91" s="355"/>
      <c r="AK91" s="355"/>
      <c r="AL91" s="355"/>
      <c r="AM91" s="355"/>
      <c r="AN91" s="355"/>
      <c r="AO91" s="355"/>
      <c r="AP91" s="355"/>
      <c r="AQ91" s="355"/>
      <c r="AR91" s="355"/>
      <c r="AS91" s="355"/>
      <c r="AT91" s="356"/>
      <c r="AU91" s="356"/>
      <c r="AV91" s="355"/>
      <c r="AW91" s="355"/>
      <c r="AX91" s="356"/>
      <c r="AY91" s="357"/>
      <c r="AZ91" s="357"/>
      <c r="BA91" s="357"/>
      <c r="BB91" s="358"/>
      <c r="BC91" s="357"/>
      <c r="BD91" s="357"/>
      <c r="BE91" s="358"/>
      <c r="BF91" s="357"/>
      <c r="BG91" s="357"/>
      <c r="BH91" s="357"/>
      <c r="BI91" s="357"/>
      <c r="BJ91" s="357"/>
      <c r="BK91" s="357"/>
      <c r="BL91" s="357"/>
      <c r="BM91" s="358"/>
      <c r="BN91" s="358"/>
      <c r="BO91" s="358"/>
      <c r="BP91" s="358"/>
      <c r="BQ91" s="358"/>
      <c r="BR91" s="358"/>
      <c r="BS91" s="358"/>
      <c r="BT91" s="358"/>
      <c r="BU91" s="358"/>
      <c r="BV91" s="358"/>
      <c r="BW91" s="358"/>
      <c r="BX91" s="281">
        <f t="shared" si="76"/>
        <v>0</v>
      </c>
    </row>
    <row r="92" spans="1:76" ht="19.5" customHeight="1">
      <c r="A92" s="356"/>
      <c r="B92" s="356"/>
      <c r="C92" s="356"/>
      <c r="D92" s="356"/>
      <c r="E92" s="356"/>
      <c r="F92" s="355"/>
      <c r="G92" s="356"/>
      <c r="H92" s="356"/>
      <c r="I92" s="355"/>
      <c r="J92" s="356"/>
      <c r="K92" s="355"/>
      <c r="L92" s="356"/>
      <c r="M92" s="355"/>
      <c r="N92" s="356"/>
      <c r="O92" s="355"/>
      <c r="P92" s="356"/>
      <c r="Q92" s="355"/>
      <c r="R92" s="355"/>
      <c r="S92" s="355"/>
      <c r="T92" s="355"/>
      <c r="U92" s="355"/>
      <c r="V92" s="355"/>
      <c r="W92" s="355"/>
      <c r="X92" s="355"/>
      <c r="Y92" s="355"/>
      <c r="Z92" s="355"/>
      <c r="AA92" s="355"/>
      <c r="AB92" s="355"/>
      <c r="AC92" s="355"/>
      <c r="AD92" s="355"/>
      <c r="AE92" s="355"/>
      <c r="AF92" s="355"/>
      <c r="AG92" s="355"/>
      <c r="AH92" s="355"/>
      <c r="AI92" s="355"/>
      <c r="AJ92" s="355"/>
      <c r="AK92" s="355"/>
      <c r="AL92" s="355"/>
      <c r="AM92" s="355"/>
      <c r="AN92" s="355"/>
      <c r="AO92" s="355"/>
      <c r="AP92" s="355"/>
      <c r="AQ92" s="355"/>
      <c r="AR92" s="355"/>
      <c r="AS92" s="355"/>
      <c r="AT92" s="356"/>
      <c r="AU92" s="356"/>
      <c r="AV92" s="355"/>
      <c r="AW92" s="355"/>
      <c r="AX92" s="356"/>
      <c r="AY92" s="357"/>
      <c r="AZ92" s="357"/>
      <c r="BA92" s="357"/>
      <c r="BB92" s="358"/>
      <c r="BC92" s="357"/>
      <c r="BD92" s="357"/>
      <c r="BE92" s="358"/>
      <c r="BF92" s="357"/>
      <c r="BG92" s="357"/>
      <c r="BH92" s="357"/>
      <c r="BI92" s="357"/>
      <c r="BJ92" s="357"/>
      <c r="BK92" s="357"/>
      <c r="BL92" s="357"/>
      <c r="BM92" s="358"/>
      <c r="BN92" s="358"/>
      <c r="BO92" s="358"/>
      <c r="BP92" s="358"/>
      <c r="BQ92" s="358"/>
      <c r="BR92" s="358"/>
      <c r="BS92" s="358"/>
      <c r="BT92" s="358"/>
      <c r="BU92" s="358"/>
      <c r="BV92" s="358"/>
      <c r="BW92" s="358"/>
      <c r="BX92" s="281">
        <f t="shared" si="76"/>
        <v>0</v>
      </c>
    </row>
    <row r="93" spans="1:76" ht="19.5" customHeight="1">
      <c r="A93" s="356"/>
      <c r="B93" s="356"/>
      <c r="C93" s="356"/>
      <c r="D93" s="356"/>
      <c r="E93" s="356"/>
      <c r="F93" s="355"/>
      <c r="G93" s="356"/>
      <c r="H93" s="356"/>
      <c r="I93" s="355"/>
      <c r="J93" s="356"/>
      <c r="K93" s="355"/>
      <c r="L93" s="356"/>
      <c r="M93" s="355"/>
      <c r="N93" s="356"/>
      <c r="O93" s="355"/>
      <c r="P93" s="356"/>
      <c r="Q93" s="355"/>
      <c r="R93" s="355"/>
      <c r="S93" s="355"/>
      <c r="T93" s="355"/>
      <c r="U93" s="355"/>
      <c r="V93" s="355"/>
      <c r="W93" s="355"/>
      <c r="X93" s="355"/>
      <c r="Y93" s="355"/>
      <c r="Z93" s="355"/>
      <c r="AA93" s="355"/>
      <c r="AB93" s="355"/>
      <c r="AC93" s="355"/>
      <c r="AD93" s="355"/>
      <c r="AE93" s="355"/>
      <c r="AF93" s="355"/>
      <c r="AG93" s="355"/>
      <c r="AH93" s="355"/>
      <c r="AI93" s="355"/>
      <c r="AJ93" s="355"/>
      <c r="AK93" s="355"/>
      <c r="AL93" s="355"/>
      <c r="AM93" s="355"/>
      <c r="AN93" s="355"/>
      <c r="AO93" s="355"/>
      <c r="AP93" s="355"/>
      <c r="AQ93" s="355"/>
      <c r="AR93" s="355"/>
      <c r="AS93" s="355"/>
      <c r="AT93" s="356"/>
      <c r="AU93" s="356"/>
      <c r="AV93" s="355"/>
      <c r="AW93" s="355"/>
      <c r="AX93" s="356"/>
      <c r="AY93" s="357"/>
      <c r="AZ93" s="357"/>
      <c r="BA93" s="357"/>
      <c r="BB93" s="358"/>
      <c r="BC93" s="357"/>
      <c r="BD93" s="357"/>
      <c r="BE93" s="358"/>
      <c r="BF93" s="357"/>
      <c r="BG93" s="357"/>
      <c r="BH93" s="357"/>
      <c r="BI93" s="357"/>
      <c r="BJ93" s="357"/>
      <c r="BK93" s="357"/>
      <c r="BL93" s="357"/>
      <c r="BM93" s="358"/>
      <c r="BN93" s="358"/>
      <c r="BO93" s="358"/>
      <c r="BP93" s="358"/>
      <c r="BQ93" s="358"/>
      <c r="BR93" s="358"/>
      <c r="BS93" s="358"/>
      <c r="BT93" s="358"/>
      <c r="BU93" s="358"/>
      <c r="BV93" s="358"/>
      <c r="BW93" s="358"/>
      <c r="BX93" s="281">
        <f t="shared" si="76"/>
        <v>0</v>
      </c>
    </row>
    <row r="94" spans="1:76" ht="19.5" customHeight="1">
      <c r="A94" s="356"/>
      <c r="B94" s="356"/>
      <c r="C94" s="356"/>
      <c r="D94" s="356"/>
      <c r="E94" s="356"/>
      <c r="F94" s="355"/>
      <c r="G94" s="356"/>
      <c r="H94" s="356"/>
      <c r="I94" s="355"/>
      <c r="J94" s="356"/>
      <c r="K94" s="355"/>
      <c r="L94" s="356"/>
      <c r="M94" s="355"/>
      <c r="N94" s="356"/>
      <c r="O94" s="355"/>
      <c r="P94" s="356"/>
      <c r="Q94" s="355"/>
      <c r="R94" s="355"/>
      <c r="S94" s="355"/>
      <c r="T94" s="355"/>
      <c r="U94" s="355"/>
      <c r="V94" s="355"/>
      <c r="W94" s="355"/>
      <c r="X94" s="355"/>
      <c r="Y94" s="355"/>
      <c r="Z94" s="355"/>
      <c r="AA94" s="355"/>
      <c r="AB94" s="355"/>
      <c r="AC94" s="355"/>
      <c r="AD94" s="355"/>
      <c r="AE94" s="355"/>
      <c r="AF94" s="355"/>
      <c r="AG94" s="355"/>
      <c r="AH94" s="355"/>
      <c r="AI94" s="355"/>
      <c r="AJ94" s="355"/>
      <c r="AK94" s="355"/>
      <c r="AL94" s="355"/>
      <c r="AM94" s="355"/>
      <c r="AN94" s="355"/>
      <c r="AO94" s="355"/>
      <c r="AP94" s="355"/>
      <c r="AQ94" s="355"/>
      <c r="AR94" s="355"/>
      <c r="AS94" s="355"/>
      <c r="AT94" s="356"/>
      <c r="AU94" s="356"/>
      <c r="AV94" s="355"/>
      <c r="AW94" s="355"/>
      <c r="AX94" s="356"/>
      <c r="AY94" s="357"/>
      <c r="AZ94" s="357"/>
      <c r="BA94" s="357"/>
      <c r="BB94" s="358"/>
      <c r="BC94" s="357"/>
      <c r="BD94" s="357"/>
      <c r="BE94" s="358"/>
      <c r="BF94" s="357"/>
      <c r="BG94" s="357"/>
      <c r="BH94" s="357"/>
      <c r="BI94" s="357"/>
      <c r="BJ94" s="357"/>
      <c r="BK94" s="357"/>
      <c r="BL94" s="357"/>
      <c r="BM94" s="358"/>
      <c r="BN94" s="358"/>
      <c r="BO94" s="358"/>
      <c r="BP94" s="358"/>
      <c r="BQ94" s="358"/>
      <c r="BR94" s="358"/>
      <c r="BS94" s="358"/>
      <c r="BT94" s="358"/>
      <c r="BU94" s="358"/>
      <c r="BV94" s="358"/>
      <c r="BW94" s="358"/>
      <c r="BX94" s="281">
        <f t="shared" si="76"/>
        <v>0</v>
      </c>
    </row>
    <row r="95" spans="1:76" ht="19.5" customHeight="1">
      <c r="A95" s="356"/>
      <c r="B95" s="356"/>
      <c r="C95" s="356"/>
      <c r="D95" s="356"/>
      <c r="E95" s="356"/>
      <c r="F95" s="355"/>
      <c r="G95" s="356"/>
      <c r="H95" s="356"/>
      <c r="I95" s="355"/>
      <c r="J95" s="356"/>
      <c r="K95" s="355"/>
      <c r="L95" s="356"/>
      <c r="M95" s="355"/>
      <c r="N95" s="356"/>
      <c r="O95" s="355"/>
      <c r="P95" s="356"/>
      <c r="Q95" s="355"/>
      <c r="R95" s="355"/>
      <c r="S95" s="355"/>
      <c r="T95" s="355"/>
      <c r="U95" s="355"/>
      <c r="V95" s="355"/>
      <c r="W95" s="355"/>
      <c r="X95" s="355"/>
      <c r="Y95" s="355"/>
      <c r="Z95" s="355"/>
      <c r="AA95" s="355"/>
      <c r="AB95" s="355"/>
      <c r="AC95" s="355"/>
      <c r="AD95" s="355"/>
      <c r="AE95" s="355"/>
      <c r="AF95" s="355"/>
      <c r="AG95" s="355"/>
      <c r="AH95" s="355"/>
      <c r="AI95" s="355"/>
      <c r="AJ95" s="355"/>
      <c r="AK95" s="355"/>
      <c r="AL95" s="355"/>
      <c r="AM95" s="355"/>
      <c r="AN95" s="355"/>
      <c r="AO95" s="355"/>
      <c r="AP95" s="355"/>
      <c r="AQ95" s="355"/>
      <c r="AR95" s="355"/>
      <c r="AS95" s="355"/>
      <c r="AT95" s="356"/>
      <c r="AU95" s="356"/>
      <c r="AV95" s="355"/>
      <c r="AW95" s="355"/>
      <c r="AX95" s="356"/>
      <c r="AY95" s="357"/>
      <c r="AZ95" s="357"/>
      <c r="BA95" s="357"/>
      <c r="BB95" s="358"/>
      <c r="BC95" s="357"/>
      <c r="BD95" s="357"/>
      <c r="BE95" s="358"/>
      <c r="BF95" s="357"/>
      <c r="BG95" s="357"/>
      <c r="BH95" s="357"/>
      <c r="BI95" s="357"/>
      <c r="BJ95" s="357"/>
      <c r="BK95" s="357"/>
      <c r="BL95" s="357"/>
      <c r="BM95" s="358"/>
      <c r="BN95" s="358"/>
      <c r="BO95" s="358"/>
      <c r="BP95" s="358"/>
      <c r="BQ95" s="358"/>
      <c r="BR95" s="358"/>
      <c r="BS95" s="358"/>
      <c r="BT95" s="358"/>
      <c r="BU95" s="358"/>
      <c r="BV95" s="358"/>
      <c r="BW95" s="358"/>
      <c r="BX95" s="281">
        <f t="shared" si="76"/>
        <v>0</v>
      </c>
    </row>
    <row r="96" spans="1:76" ht="19.5" customHeight="1">
      <c r="A96" s="356"/>
      <c r="B96" s="356"/>
      <c r="C96" s="356"/>
      <c r="D96" s="356"/>
      <c r="E96" s="356"/>
      <c r="F96" s="355"/>
      <c r="G96" s="356"/>
      <c r="H96" s="356"/>
      <c r="I96" s="355"/>
      <c r="J96" s="356"/>
      <c r="K96" s="355"/>
      <c r="L96" s="356"/>
      <c r="M96" s="355"/>
      <c r="N96" s="356"/>
      <c r="O96" s="355"/>
      <c r="P96" s="356"/>
      <c r="Q96" s="355"/>
      <c r="R96" s="355"/>
      <c r="S96" s="355"/>
      <c r="T96" s="355"/>
      <c r="U96" s="355"/>
      <c r="V96" s="355"/>
      <c r="W96" s="355"/>
      <c r="X96" s="355"/>
      <c r="Y96" s="355"/>
      <c r="Z96" s="355"/>
      <c r="AA96" s="355"/>
      <c r="AB96" s="355"/>
      <c r="AC96" s="355"/>
      <c r="AD96" s="355"/>
      <c r="AE96" s="355"/>
      <c r="AF96" s="355"/>
      <c r="AG96" s="355"/>
      <c r="AH96" s="355"/>
      <c r="AI96" s="355"/>
      <c r="AJ96" s="355"/>
      <c r="AK96" s="355"/>
      <c r="AL96" s="355"/>
      <c r="AM96" s="355"/>
      <c r="AN96" s="355"/>
      <c r="AO96" s="355"/>
      <c r="AP96" s="355"/>
      <c r="AQ96" s="355"/>
      <c r="AR96" s="355"/>
      <c r="AS96" s="355"/>
      <c r="AT96" s="356"/>
      <c r="AU96" s="356"/>
      <c r="AV96" s="355"/>
      <c r="AW96" s="355"/>
      <c r="AX96" s="356"/>
      <c r="AY96" s="357"/>
      <c r="AZ96" s="357"/>
      <c r="BA96" s="357"/>
      <c r="BB96" s="358"/>
      <c r="BC96" s="357"/>
      <c r="BD96" s="357"/>
      <c r="BE96" s="358"/>
      <c r="BF96" s="357"/>
      <c r="BG96" s="357"/>
      <c r="BH96" s="357"/>
      <c r="BI96" s="357"/>
      <c r="BJ96" s="357"/>
      <c r="BK96" s="357"/>
      <c r="BL96" s="357"/>
      <c r="BM96" s="358"/>
      <c r="BN96" s="358"/>
      <c r="BO96" s="358"/>
      <c r="BP96" s="358"/>
      <c r="BQ96" s="358"/>
      <c r="BR96" s="358"/>
      <c r="BS96" s="358"/>
      <c r="BT96" s="358"/>
      <c r="BU96" s="358"/>
      <c r="BV96" s="358"/>
      <c r="BW96" s="358"/>
      <c r="BX96" s="281">
        <f t="shared" si="76"/>
        <v>0</v>
      </c>
    </row>
    <row r="97" spans="1:76" ht="19.5" customHeight="1">
      <c r="A97" s="356"/>
      <c r="B97" s="356"/>
      <c r="C97" s="356"/>
      <c r="D97" s="356"/>
      <c r="E97" s="356"/>
      <c r="F97" s="355"/>
      <c r="G97" s="356"/>
      <c r="H97" s="356"/>
      <c r="I97" s="355"/>
      <c r="J97" s="356"/>
      <c r="K97" s="355"/>
      <c r="L97" s="356"/>
      <c r="M97" s="355"/>
      <c r="N97" s="356"/>
      <c r="O97" s="355"/>
      <c r="P97" s="356"/>
      <c r="Q97" s="355"/>
      <c r="R97" s="355"/>
      <c r="S97" s="355"/>
      <c r="T97" s="355"/>
      <c r="U97" s="355"/>
      <c r="V97" s="355"/>
      <c r="W97" s="355"/>
      <c r="X97" s="355"/>
      <c r="Y97" s="355"/>
      <c r="Z97" s="355"/>
      <c r="AA97" s="355"/>
      <c r="AB97" s="355"/>
      <c r="AC97" s="355"/>
      <c r="AD97" s="355"/>
      <c r="AE97" s="355"/>
      <c r="AF97" s="355"/>
      <c r="AG97" s="355"/>
      <c r="AH97" s="355"/>
      <c r="AI97" s="355"/>
      <c r="AJ97" s="355"/>
      <c r="AK97" s="355"/>
      <c r="AL97" s="355"/>
      <c r="AM97" s="355"/>
      <c r="AN97" s="355"/>
      <c r="AO97" s="355"/>
      <c r="AP97" s="355"/>
      <c r="AQ97" s="355"/>
      <c r="AR97" s="355"/>
      <c r="AS97" s="355"/>
      <c r="AT97" s="356"/>
      <c r="AU97" s="356"/>
      <c r="AV97" s="355"/>
      <c r="AW97" s="355"/>
      <c r="AX97" s="356"/>
      <c r="AY97" s="357"/>
      <c r="AZ97" s="357"/>
      <c r="BA97" s="357"/>
      <c r="BB97" s="358"/>
      <c r="BC97" s="357"/>
      <c r="BD97" s="357"/>
      <c r="BE97" s="358"/>
      <c r="BF97" s="357"/>
      <c r="BG97" s="357"/>
      <c r="BH97" s="357"/>
      <c r="BI97" s="357"/>
      <c r="BJ97" s="357"/>
      <c r="BK97" s="357"/>
      <c r="BL97" s="357"/>
      <c r="BM97" s="358"/>
      <c r="BN97" s="358"/>
      <c r="BO97" s="358"/>
      <c r="BP97" s="358"/>
      <c r="BQ97" s="358"/>
      <c r="BR97" s="358"/>
      <c r="BS97" s="358"/>
      <c r="BT97" s="358"/>
      <c r="BU97" s="358"/>
      <c r="BV97" s="358"/>
      <c r="BW97" s="358"/>
      <c r="BX97" s="281">
        <f t="shared" si="76"/>
        <v>0</v>
      </c>
    </row>
    <row r="98" spans="1:76" ht="19.5" customHeight="1">
      <c r="A98" s="356"/>
      <c r="B98" s="356"/>
      <c r="C98" s="356"/>
      <c r="D98" s="356"/>
      <c r="E98" s="356"/>
      <c r="F98" s="355"/>
      <c r="G98" s="356"/>
      <c r="H98" s="356"/>
      <c r="I98" s="355"/>
      <c r="J98" s="356"/>
      <c r="K98" s="355"/>
      <c r="L98" s="356"/>
      <c r="M98" s="355"/>
      <c r="N98" s="356"/>
      <c r="O98" s="355"/>
      <c r="P98" s="356"/>
      <c r="Q98" s="355"/>
      <c r="R98" s="355"/>
      <c r="S98" s="355"/>
      <c r="T98" s="355"/>
      <c r="U98" s="355"/>
      <c r="V98" s="355"/>
      <c r="W98" s="355"/>
      <c r="X98" s="355"/>
      <c r="Y98" s="355"/>
      <c r="Z98" s="355"/>
      <c r="AA98" s="355"/>
      <c r="AB98" s="355"/>
      <c r="AC98" s="355"/>
      <c r="AD98" s="355"/>
      <c r="AE98" s="355"/>
      <c r="AF98" s="355"/>
      <c r="AG98" s="355"/>
      <c r="AH98" s="355"/>
      <c r="AI98" s="355"/>
      <c r="AJ98" s="355"/>
      <c r="AK98" s="355"/>
      <c r="AL98" s="355"/>
      <c r="AM98" s="355"/>
      <c r="AN98" s="355"/>
      <c r="AO98" s="355"/>
      <c r="AP98" s="355"/>
      <c r="AQ98" s="355"/>
      <c r="AR98" s="355"/>
      <c r="AS98" s="355"/>
      <c r="AT98" s="356"/>
      <c r="AU98" s="356"/>
      <c r="AV98" s="355"/>
      <c r="AW98" s="355"/>
      <c r="AX98" s="356"/>
      <c r="AY98" s="357"/>
      <c r="AZ98" s="357"/>
      <c r="BA98" s="357"/>
      <c r="BB98" s="358"/>
      <c r="BC98" s="357"/>
      <c r="BD98" s="357"/>
      <c r="BE98" s="358"/>
      <c r="BF98" s="357"/>
      <c r="BG98" s="357"/>
      <c r="BH98" s="357"/>
      <c r="BI98" s="357"/>
      <c r="BJ98" s="357"/>
      <c r="BK98" s="357"/>
      <c r="BL98" s="357"/>
      <c r="BM98" s="358"/>
      <c r="BN98" s="358"/>
      <c r="BO98" s="358"/>
      <c r="BP98" s="358"/>
      <c r="BQ98" s="358"/>
      <c r="BR98" s="358"/>
      <c r="BS98" s="358"/>
      <c r="BT98" s="358"/>
      <c r="BU98" s="358"/>
      <c r="BV98" s="358"/>
      <c r="BW98" s="358"/>
      <c r="BX98" s="355"/>
    </row>
    <row r="99" spans="1:76" ht="19.5" customHeight="1">
      <c r="A99" s="356"/>
      <c r="B99" s="356"/>
      <c r="C99" s="356"/>
      <c r="D99" s="356"/>
      <c r="E99" s="356"/>
      <c r="F99" s="355"/>
      <c r="G99" s="356"/>
      <c r="H99" s="356"/>
      <c r="I99" s="355"/>
      <c r="J99" s="356"/>
      <c r="K99" s="355"/>
      <c r="L99" s="356"/>
      <c r="M99" s="355"/>
      <c r="N99" s="356"/>
      <c r="O99" s="355"/>
      <c r="P99" s="356"/>
      <c r="Q99" s="355"/>
      <c r="R99" s="355"/>
      <c r="S99" s="355"/>
      <c r="T99" s="355"/>
      <c r="U99" s="355"/>
      <c r="V99" s="355"/>
      <c r="W99" s="355"/>
      <c r="X99" s="355"/>
      <c r="Y99" s="355"/>
      <c r="Z99" s="355"/>
      <c r="AA99" s="355"/>
      <c r="AB99" s="355"/>
      <c r="AC99" s="355"/>
      <c r="AD99" s="355"/>
      <c r="AE99" s="355"/>
      <c r="AF99" s="355"/>
      <c r="AG99" s="355"/>
      <c r="AH99" s="355"/>
      <c r="AI99" s="355"/>
      <c r="AJ99" s="355"/>
      <c r="AK99" s="355"/>
      <c r="AL99" s="355"/>
      <c r="AM99" s="355"/>
      <c r="AN99" s="355"/>
      <c r="AO99" s="355"/>
      <c r="AP99" s="355"/>
      <c r="AQ99" s="355"/>
      <c r="AR99" s="355"/>
      <c r="AS99" s="355"/>
      <c r="AT99" s="356"/>
      <c r="AU99" s="356"/>
      <c r="AV99" s="355"/>
      <c r="AW99" s="355"/>
      <c r="AX99" s="356"/>
      <c r="AY99" s="357"/>
      <c r="AZ99" s="357"/>
      <c r="BA99" s="357"/>
      <c r="BB99" s="358"/>
      <c r="BC99" s="357"/>
      <c r="BD99" s="357"/>
      <c r="BE99" s="358"/>
      <c r="BF99" s="357"/>
      <c r="BG99" s="357"/>
      <c r="BH99" s="357"/>
      <c r="BI99" s="357"/>
      <c r="BJ99" s="357"/>
      <c r="BK99" s="357"/>
      <c r="BL99" s="357"/>
      <c r="BM99" s="358"/>
      <c r="BN99" s="358"/>
      <c r="BO99" s="358"/>
      <c r="BP99" s="358"/>
      <c r="BQ99" s="358"/>
      <c r="BR99" s="358"/>
      <c r="BS99" s="358"/>
      <c r="BT99" s="358"/>
      <c r="BU99" s="358"/>
      <c r="BV99" s="358"/>
      <c r="BW99" s="358"/>
      <c r="BX99" s="355"/>
    </row>
    <row r="100" spans="1:76" ht="19.5" customHeight="1">
      <c r="A100" s="356"/>
      <c r="B100" s="356"/>
      <c r="C100" s="356"/>
      <c r="D100" s="356"/>
      <c r="E100" s="356"/>
      <c r="F100" s="355"/>
      <c r="G100" s="356"/>
      <c r="H100" s="356"/>
      <c r="I100" s="355"/>
      <c r="J100" s="356"/>
      <c r="K100" s="355"/>
      <c r="L100" s="356"/>
      <c r="M100" s="355"/>
      <c r="N100" s="356"/>
      <c r="O100" s="355"/>
      <c r="P100" s="356"/>
      <c r="Q100" s="355"/>
      <c r="R100" s="355"/>
      <c r="S100" s="355"/>
      <c r="T100" s="355"/>
      <c r="U100" s="355"/>
      <c r="V100" s="355"/>
      <c r="W100" s="355"/>
      <c r="X100" s="355"/>
      <c r="Y100" s="355"/>
      <c r="Z100" s="355"/>
      <c r="AA100" s="355"/>
      <c r="AB100" s="355"/>
      <c r="AC100" s="355"/>
      <c r="AD100" s="355"/>
      <c r="AE100" s="355"/>
      <c r="AF100" s="355"/>
      <c r="AG100" s="355"/>
      <c r="AH100" s="355"/>
      <c r="AI100" s="355"/>
      <c r="AJ100" s="355"/>
      <c r="AK100" s="355"/>
      <c r="AL100" s="355"/>
      <c r="AM100" s="355"/>
      <c r="AN100" s="355"/>
      <c r="AO100" s="355"/>
      <c r="AP100" s="355"/>
      <c r="AQ100" s="355"/>
      <c r="AR100" s="355"/>
      <c r="AS100" s="355"/>
      <c r="AT100" s="356"/>
      <c r="AU100" s="356"/>
      <c r="AV100" s="355"/>
      <c r="AW100" s="355"/>
      <c r="AX100" s="356"/>
      <c r="AY100" s="357"/>
      <c r="AZ100" s="357"/>
      <c r="BA100" s="357"/>
      <c r="BB100" s="358"/>
      <c r="BC100" s="357"/>
      <c r="BD100" s="357"/>
      <c r="BE100" s="358"/>
      <c r="BF100" s="357"/>
      <c r="BG100" s="357"/>
      <c r="BH100" s="357"/>
      <c r="BI100" s="357"/>
      <c r="BJ100" s="357"/>
      <c r="BK100" s="357"/>
      <c r="BL100" s="357"/>
      <c r="BM100" s="358"/>
      <c r="BN100" s="358"/>
      <c r="BO100" s="358"/>
      <c r="BP100" s="358"/>
      <c r="BQ100" s="358"/>
      <c r="BR100" s="358"/>
      <c r="BS100" s="358"/>
      <c r="BT100" s="358"/>
      <c r="BU100" s="358"/>
      <c r="BV100" s="358"/>
      <c r="BW100" s="358"/>
      <c r="BX100" s="355"/>
    </row>
    <row r="101" spans="1:76" ht="19.5" customHeight="1">
      <c r="A101" s="356"/>
      <c r="B101" s="356"/>
      <c r="C101" s="356"/>
      <c r="D101" s="356"/>
      <c r="E101" s="356"/>
      <c r="F101" s="355"/>
      <c r="G101" s="356"/>
      <c r="H101" s="356"/>
      <c r="I101" s="355"/>
      <c r="J101" s="356"/>
      <c r="K101" s="355"/>
      <c r="L101" s="356"/>
      <c r="M101" s="355"/>
      <c r="N101" s="356"/>
      <c r="O101" s="355"/>
      <c r="P101" s="356"/>
      <c r="Q101" s="355"/>
      <c r="R101" s="355"/>
      <c r="S101" s="355"/>
      <c r="T101" s="355"/>
      <c r="U101" s="355"/>
      <c r="V101" s="355"/>
      <c r="W101" s="355"/>
      <c r="X101" s="355"/>
      <c r="Y101" s="355"/>
      <c r="Z101" s="355"/>
      <c r="AA101" s="355"/>
      <c r="AB101" s="355"/>
      <c r="AC101" s="355"/>
      <c r="AD101" s="355"/>
      <c r="AE101" s="355"/>
      <c r="AF101" s="355"/>
      <c r="AG101" s="355"/>
      <c r="AH101" s="355"/>
      <c r="AI101" s="355"/>
      <c r="AJ101" s="355"/>
      <c r="AK101" s="355"/>
      <c r="AL101" s="355"/>
      <c r="AM101" s="355"/>
      <c r="AN101" s="355"/>
      <c r="AO101" s="355"/>
      <c r="AP101" s="355"/>
      <c r="AQ101" s="355"/>
      <c r="AR101" s="355"/>
      <c r="AS101" s="355"/>
      <c r="AT101" s="356"/>
      <c r="AU101" s="356"/>
      <c r="AV101" s="355"/>
      <c r="AW101" s="355"/>
      <c r="AX101" s="356"/>
      <c r="AY101" s="357"/>
      <c r="AZ101" s="357"/>
      <c r="BA101" s="357"/>
      <c r="BB101" s="358"/>
      <c r="BC101" s="357"/>
      <c r="BD101" s="357"/>
      <c r="BE101" s="358"/>
      <c r="BF101" s="357"/>
      <c r="BG101" s="357"/>
      <c r="BH101" s="357"/>
      <c r="BI101" s="357"/>
      <c r="BJ101" s="357"/>
      <c r="BK101" s="357"/>
      <c r="BL101" s="357"/>
      <c r="BM101" s="358"/>
      <c r="BN101" s="358"/>
      <c r="BO101" s="358"/>
      <c r="BP101" s="358"/>
      <c r="BQ101" s="358"/>
      <c r="BR101" s="358"/>
      <c r="BS101" s="358"/>
      <c r="BT101" s="358"/>
      <c r="BU101" s="358"/>
      <c r="BV101" s="358"/>
      <c r="BW101" s="358"/>
      <c r="BX101" s="355"/>
    </row>
    <row r="102" spans="1:76" ht="19.5" customHeight="1">
      <c r="A102" s="356"/>
      <c r="B102" s="356"/>
      <c r="C102" s="356"/>
      <c r="D102" s="356"/>
      <c r="E102" s="356"/>
      <c r="F102" s="355"/>
      <c r="G102" s="356"/>
      <c r="H102" s="356"/>
      <c r="I102" s="355"/>
      <c r="J102" s="356"/>
      <c r="K102" s="355"/>
      <c r="L102" s="356"/>
      <c r="M102" s="355"/>
      <c r="N102" s="356"/>
      <c r="O102" s="355"/>
      <c r="P102" s="356"/>
      <c r="Q102" s="355"/>
      <c r="R102" s="355"/>
      <c r="S102" s="355"/>
      <c r="T102" s="355"/>
      <c r="U102" s="355"/>
      <c r="V102" s="355"/>
      <c r="W102" s="355"/>
      <c r="X102" s="355"/>
      <c r="Y102" s="355"/>
      <c r="Z102" s="355"/>
      <c r="AA102" s="355"/>
      <c r="AB102" s="355"/>
      <c r="AC102" s="355"/>
      <c r="AD102" s="355"/>
      <c r="AE102" s="355"/>
      <c r="AF102" s="355"/>
      <c r="AG102" s="355"/>
      <c r="AH102" s="355"/>
      <c r="AI102" s="355"/>
      <c r="AJ102" s="355"/>
      <c r="AK102" s="355"/>
      <c r="AL102" s="355"/>
      <c r="AM102" s="355"/>
      <c r="AN102" s="355"/>
      <c r="AO102" s="355"/>
      <c r="AP102" s="355"/>
      <c r="AQ102" s="355"/>
      <c r="AR102" s="355"/>
      <c r="AS102" s="355"/>
      <c r="AT102" s="356"/>
      <c r="AU102" s="356"/>
      <c r="AV102" s="355"/>
      <c r="AW102" s="355"/>
      <c r="AX102" s="356"/>
      <c r="AY102" s="357"/>
      <c r="AZ102" s="357"/>
      <c r="BA102" s="357"/>
      <c r="BB102" s="358"/>
      <c r="BC102" s="357"/>
      <c r="BD102" s="357"/>
      <c r="BE102" s="358"/>
      <c r="BF102" s="357"/>
      <c r="BG102" s="357"/>
      <c r="BH102" s="357"/>
      <c r="BI102" s="357"/>
      <c r="BJ102" s="357"/>
      <c r="BK102" s="357"/>
      <c r="BL102" s="357"/>
      <c r="BM102" s="358"/>
      <c r="BN102" s="358"/>
      <c r="BO102" s="358"/>
      <c r="BP102" s="358"/>
      <c r="BQ102" s="358"/>
      <c r="BR102" s="358"/>
      <c r="BS102" s="358"/>
      <c r="BT102" s="358"/>
      <c r="BU102" s="358"/>
      <c r="BV102" s="358"/>
      <c r="BW102" s="358"/>
      <c r="BX102" s="355"/>
    </row>
    <row r="103" spans="1:76" ht="19.5" customHeight="1">
      <c r="A103" s="356"/>
      <c r="B103" s="356"/>
      <c r="C103" s="356"/>
      <c r="D103" s="356"/>
      <c r="E103" s="356"/>
      <c r="F103" s="355"/>
      <c r="G103" s="356"/>
      <c r="H103" s="356"/>
      <c r="I103" s="355"/>
      <c r="J103" s="356"/>
      <c r="K103" s="355"/>
      <c r="L103" s="356"/>
      <c r="M103" s="355"/>
      <c r="N103" s="356"/>
      <c r="O103" s="355"/>
      <c r="P103" s="356"/>
      <c r="Q103" s="355"/>
      <c r="R103" s="355"/>
      <c r="S103" s="355"/>
      <c r="T103" s="355"/>
      <c r="U103" s="355"/>
      <c r="V103" s="355"/>
      <c r="W103" s="355"/>
      <c r="X103" s="355"/>
      <c r="Y103" s="355"/>
      <c r="Z103" s="355"/>
      <c r="AA103" s="355"/>
      <c r="AB103" s="355"/>
      <c r="AC103" s="355"/>
      <c r="AD103" s="355"/>
      <c r="AE103" s="355"/>
      <c r="AF103" s="355"/>
      <c r="AG103" s="355"/>
      <c r="AH103" s="355"/>
      <c r="AI103" s="355"/>
      <c r="AJ103" s="355"/>
      <c r="AK103" s="355"/>
      <c r="AL103" s="355"/>
      <c r="AM103" s="355"/>
      <c r="AN103" s="355"/>
      <c r="AO103" s="355"/>
      <c r="AP103" s="355"/>
      <c r="AQ103" s="355"/>
      <c r="AR103" s="355"/>
      <c r="AS103" s="355"/>
      <c r="AT103" s="356"/>
      <c r="AU103" s="356"/>
      <c r="AV103" s="355"/>
      <c r="AW103" s="355"/>
      <c r="AX103" s="356"/>
      <c r="AY103" s="357"/>
      <c r="AZ103" s="357"/>
      <c r="BA103" s="357"/>
      <c r="BB103" s="358"/>
      <c r="BC103" s="357"/>
      <c r="BD103" s="357"/>
      <c r="BE103" s="358"/>
      <c r="BF103" s="357"/>
      <c r="BG103" s="357"/>
      <c r="BH103" s="357"/>
      <c r="BI103" s="357"/>
      <c r="BJ103" s="357"/>
      <c r="BK103" s="357"/>
      <c r="BL103" s="357"/>
      <c r="BM103" s="358"/>
      <c r="BN103" s="358"/>
      <c r="BO103" s="358"/>
      <c r="BP103" s="358"/>
      <c r="BQ103" s="358"/>
      <c r="BR103" s="358"/>
      <c r="BS103" s="358"/>
      <c r="BT103" s="358"/>
      <c r="BU103" s="358"/>
      <c r="BV103" s="358"/>
      <c r="BW103" s="358"/>
      <c r="BX103" s="355"/>
    </row>
    <row r="104" spans="1:76" ht="19.5" customHeight="1">
      <c r="A104" s="356"/>
      <c r="B104" s="356"/>
      <c r="C104" s="356"/>
      <c r="D104" s="356"/>
      <c r="E104" s="356"/>
      <c r="F104" s="355"/>
      <c r="G104" s="356"/>
      <c r="H104" s="356"/>
      <c r="I104" s="355"/>
      <c r="J104" s="356"/>
      <c r="K104" s="355"/>
      <c r="L104" s="356"/>
      <c r="M104" s="355"/>
      <c r="N104" s="356"/>
      <c r="O104" s="355"/>
      <c r="P104" s="356"/>
      <c r="Q104" s="355"/>
      <c r="R104" s="355"/>
      <c r="S104" s="355"/>
      <c r="T104" s="355"/>
      <c r="U104" s="355"/>
      <c r="V104" s="355"/>
      <c r="W104" s="355"/>
      <c r="X104" s="355"/>
      <c r="Y104" s="355"/>
      <c r="Z104" s="355"/>
      <c r="AA104" s="355"/>
      <c r="AB104" s="355"/>
      <c r="AC104" s="355"/>
      <c r="AD104" s="355"/>
      <c r="AE104" s="355"/>
      <c r="AF104" s="355"/>
      <c r="AG104" s="355"/>
      <c r="AH104" s="355"/>
      <c r="AI104" s="355"/>
      <c r="AJ104" s="355"/>
      <c r="AK104" s="355"/>
      <c r="AL104" s="355"/>
      <c r="AM104" s="355"/>
      <c r="AN104" s="355"/>
      <c r="AO104" s="355"/>
      <c r="AP104" s="355"/>
      <c r="AQ104" s="355"/>
      <c r="AR104" s="355"/>
      <c r="AS104" s="355"/>
      <c r="AT104" s="356"/>
      <c r="AU104" s="356"/>
      <c r="AV104" s="355"/>
      <c r="AW104" s="355"/>
      <c r="AX104" s="356"/>
      <c r="AY104" s="357"/>
      <c r="AZ104" s="357"/>
      <c r="BA104" s="357"/>
      <c r="BB104" s="358"/>
      <c r="BC104" s="357"/>
      <c r="BD104" s="357"/>
      <c r="BE104" s="358"/>
      <c r="BF104" s="357"/>
      <c r="BG104" s="357"/>
      <c r="BH104" s="357"/>
      <c r="BI104" s="357"/>
      <c r="BJ104" s="357"/>
      <c r="BK104" s="357"/>
      <c r="BL104" s="357"/>
      <c r="BM104" s="358"/>
      <c r="BN104" s="358"/>
      <c r="BO104" s="358"/>
      <c r="BP104" s="358"/>
      <c r="BQ104" s="358"/>
      <c r="BR104" s="358"/>
      <c r="BS104" s="358"/>
      <c r="BT104" s="358"/>
      <c r="BU104" s="358"/>
      <c r="BV104" s="358"/>
      <c r="BW104" s="358"/>
      <c r="BX104" s="355"/>
    </row>
    <row r="105" spans="1:76" ht="19.5" customHeight="1">
      <c r="A105" s="356"/>
      <c r="B105" s="356"/>
      <c r="C105" s="356"/>
      <c r="D105" s="356"/>
      <c r="E105" s="356"/>
      <c r="F105" s="355"/>
      <c r="G105" s="356"/>
      <c r="H105" s="356"/>
      <c r="I105" s="355"/>
      <c r="J105" s="356"/>
      <c r="K105" s="355"/>
      <c r="L105" s="356"/>
      <c r="M105" s="355"/>
      <c r="N105" s="356"/>
      <c r="O105" s="355"/>
      <c r="P105" s="356"/>
      <c r="Q105" s="355"/>
      <c r="R105" s="355"/>
      <c r="S105" s="355"/>
      <c r="T105" s="355"/>
      <c r="U105" s="355"/>
      <c r="V105" s="355"/>
      <c r="W105" s="355"/>
      <c r="X105" s="355"/>
      <c r="Y105" s="355"/>
      <c r="Z105" s="355"/>
      <c r="AA105" s="355"/>
      <c r="AB105" s="355"/>
      <c r="AC105" s="355"/>
      <c r="AD105" s="355"/>
      <c r="AE105" s="355"/>
      <c r="AF105" s="355"/>
      <c r="AG105" s="355"/>
      <c r="AH105" s="355"/>
      <c r="AI105" s="355"/>
      <c r="AJ105" s="355"/>
      <c r="AK105" s="355"/>
      <c r="AL105" s="355"/>
      <c r="AM105" s="355"/>
      <c r="AN105" s="355"/>
      <c r="AO105" s="355"/>
      <c r="AP105" s="355"/>
      <c r="AQ105" s="355"/>
      <c r="AR105" s="355"/>
      <c r="AS105" s="355"/>
      <c r="AT105" s="356"/>
      <c r="AU105" s="356"/>
      <c r="AV105" s="355"/>
      <c r="AW105" s="355"/>
      <c r="AX105" s="356"/>
      <c r="AY105" s="357"/>
      <c r="AZ105" s="357"/>
      <c r="BA105" s="357"/>
      <c r="BB105" s="358"/>
      <c r="BC105" s="357"/>
      <c r="BD105" s="357"/>
      <c r="BE105" s="358"/>
      <c r="BF105" s="357"/>
      <c r="BG105" s="357"/>
      <c r="BH105" s="357"/>
      <c r="BI105" s="357"/>
      <c r="BJ105" s="357"/>
      <c r="BK105" s="357"/>
      <c r="BL105" s="357"/>
      <c r="BM105" s="358"/>
      <c r="BN105" s="358"/>
      <c r="BO105" s="358"/>
      <c r="BP105" s="358"/>
      <c r="BQ105" s="358"/>
      <c r="BR105" s="358"/>
      <c r="BS105" s="358"/>
      <c r="BT105" s="358"/>
      <c r="BU105" s="358"/>
      <c r="BV105" s="358"/>
      <c r="BW105" s="358"/>
      <c r="BX105" s="355"/>
    </row>
    <row r="106" spans="1:76" ht="19.5" customHeight="1">
      <c r="A106" s="356"/>
      <c r="B106" s="356"/>
      <c r="C106" s="356"/>
      <c r="D106" s="356"/>
      <c r="E106" s="356"/>
      <c r="F106" s="355"/>
      <c r="G106" s="356"/>
      <c r="H106" s="356"/>
      <c r="I106" s="355"/>
      <c r="J106" s="356"/>
      <c r="K106" s="355"/>
      <c r="L106" s="356"/>
      <c r="M106" s="355"/>
      <c r="N106" s="356"/>
      <c r="O106" s="355"/>
      <c r="P106" s="356"/>
      <c r="Q106" s="355"/>
      <c r="R106" s="355"/>
      <c r="S106" s="355"/>
      <c r="T106" s="355"/>
      <c r="U106" s="355"/>
      <c r="V106" s="355"/>
      <c r="W106" s="355"/>
      <c r="X106" s="355"/>
      <c r="Y106" s="355"/>
      <c r="Z106" s="355"/>
      <c r="AA106" s="355"/>
      <c r="AB106" s="355"/>
      <c r="AC106" s="355"/>
      <c r="AD106" s="355"/>
      <c r="AE106" s="355"/>
      <c r="AF106" s="355"/>
      <c r="AG106" s="355"/>
      <c r="AH106" s="355"/>
      <c r="AI106" s="355"/>
      <c r="AJ106" s="355"/>
      <c r="AK106" s="355"/>
      <c r="AL106" s="355"/>
      <c r="AM106" s="355"/>
      <c r="AN106" s="355"/>
      <c r="AO106" s="355"/>
      <c r="AP106" s="355"/>
      <c r="AQ106" s="355"/>
      <c r="AR106" s="355"/>
      <c r="AS106" s="355"/>
      <c r="AT106" s="356"/>
      <c r="AU106" s="356"/>
      <c r="AV106" s="355"/>
      <c r="AW106" s="355"/>
      <c r="AX106" s="356"/>
      <c r="AY106" s="357"/>
      <c r="AZ106" s="357"/>
      <c r="BA106" s="357"/>
      <c r="BB106" s="358"/>
      <c r="BC106" s="357"/>
      <c r="BD106" s="357"/>
      <c r="BE106" s="358"/>
      <c r="BF106" s="357"/>
      <c r="BG106" s="357"/>
      <c r="BH106" s="357"/>
      <c r="BI106" s="357"/>
      <c r="BJ106" s="357"/>
      <c r="BK106" s="357"/>
      <c r="BL106" s="357"/>
      <c r="BM106" s="358"/>
      <c r="BN106" s="358"/>
      <c r="BO106" s="358"/>
      <c r="BP106" s="358"/>
      <c r="BQ106" s="358"/>
      <c r="BR106" s="358"/>
      <c r="BS106" s="358"/>
      <c r="BT106" s="358"/>
      <c r="BU106" s="358"/>
      <c r="BV106" s="358"/>
      <c r="BW106" s="358"/>
      <c r="BX106" s="355"/>
    </row>
    <row r="107" spans="1:76" ht="19.5" customHeight="1">
      <c r="A107" s="356"/>
      <c r="B107" s="356"/>
      <c r="C107" s="356"/>
      <c r="D107" s="356"/>
      <c r="E107" s="356"/>
      <c r="F107" s="355"/>
      <c r="G107" s="356"/>
      <c r="H107" s="356"/>
      <c r="I107" s="355"/>
      <c r="J107" s="356"/>
      <c r="K107" s="355"/>
      <c r="L107" s="356"/>
      <c r="M107" s="355"/>
      <c r="N107" s="356"/>
      <c r="O107" s="355"/>
      <c r="P107" s="356"/>
      <c r="Q107" s="355"/>
      <c r="R107" s="355"/>
      <c r="S107" s="355"/>
      <c r="T107" s="355"/>
      <c r="U107" s="355"/>
      <c r="V107" s="355"/>
      <c r="W107" s="355"/>
      <c r="X107" s="355"/>
      <c r="Y107" s="355"/>
      <c r="Z107" s="355"/>
      <c r="AA107" s="355"/>
      <c r="AB107" s="355"/>
      <c r="AC107" s="355"/>
      <c r="AD107" s="355"/>
      <c r="AE107" s="355"/>
      <c r="AF107" s="355"/>
      <c r="AG107" s="355"/>
      <c r="AH107" s="355"/>
      <c r="AI107" s="355"/>
      <c r="AJ107" s="355"/>
      <c r="AK107" s="355"/>
      <c r="AL107" s="355"/>
      <c r="AM107" s="355"/>
      <c r="AN107" s="355"/>
      <c r="AO107" s="355"/>
      <c r="AP107" s="355"/>
      <c r="AQ107" s="355"/>
      <c r="AR107" s="355"/>
      <c r="AS107" s="355"/>
      <c r="AT107" s="356"/>
      <c r="AU107" s="356"/>
      <c r="AV107" s="355"/>
      <c r="AW107" s="355"/>
      <c r="AX107" s="356"/>
      <c r="AY107" s="357"/>
      <c r="AZ107" s="357"/>
      <c r="BA107" s="357"/>
      <c r="BB107" s="358"/>
      <c r="BC107" s="357"/>
      <c r="BD107" s="357"/>
      <c r="BE107" s="358"/>
      <c r="BF107" s="357"/>
      <c r="BG107" s="357"/>
      <c r="BH107" s="357"/>
      <c r="BI107" s="357"/>
      <c r="BJ107" s="357"/>
      <c r="BK107" s="357"/>
      <c r="BL107" s="357"/>
      <c r="BM107" s="358"/>
      <c r="BN107" s="358"/>
      <c r="BO107" s="358"/>
      <c r="BP107" s="358"/>
      <c r="BQ107" s="358"/>
      <c r="BR107" s="358"/>
      <c r="BS107" s="358"/>
      <c r="BT107" s="358"/>
      <c r="BU107" s="358"/>
      <c r="BV107" s="358"/>
      <c r="BW107" s="358"/>
      <c r="BX107" s="355"/>
    </row>
    <row r="108" spans="1:76" ht="19.5" customHeight="1">
      <c r="A108" s="356"/>
      <c r="B108" s="356"/>
      <c r="C108" s="356"/>
      <c r="D108" s="356"/>
      <c r="E108" s="356"/>
      <c r="F108" s="355"/>
      <c r="G108" s="356"/>
      <c r="H108" s="356"/>
      <c r="I108" s="355"/>
      <c r="J108" s="356"/>
      <c r="K108" s="355"/>
      <c r="L108" s="356"/>
      <c r="M108" s="355"/>
      <c r="N108" s="356"/>
      <c r="O108" s="355"/>
      <c r="P108" s="356"/>
      <c r="Q108" s="355"/>
      <c r="R108" s="355"/>
      <c r="S108" s="355"/>
      <c r="T108" s="355"/>
      <c r="U108" s="355"/>
      <c r="V108" s="355"/>
      <c r="W108" s="355"/>
      <c r="X108" s="355"/>
      <c r="Y108" s="355"/>
      <c r="Z108" s="355"/>
      <c r="AA108" s="355"/>
      <c r="AB108" s="355"/>
      <c r="AC108" s="355"/>
      <c r="AD108" s="355"/>
      <c r="AE108" s="355"/>
      <c r="AF108" s="355"/>
      <c r="AG108" s="355"/>
      <c r="AH108" s="355"/>
      <c r="AI108" s="355"/>
      <c r="AJ108" s="355"/>
      <c r="AK108" s="355"/>
      <c r="AL108" s="355"/>
      <c r="AM108" s="355"/>
      <c r="AN108" s="355"/>
      <c r="AO108" s="355"/>
      <c r="AP108" s="355"/>
      <c r="AQ108" s="355"/>
      <c r="AR108" s="355"/>
      <c r="AS108" s="355"/>
      <c r="AT108" s="356"/>
      <c r="AU108" s="356"/>
      <c r="AV108" s="355"/>
      <c r="AW108" s="355"/>
      <c r="AX108" s="356"/>
      <c r="AY108" s="357"/>
      <c r="AZ108" s="357"/>
      <c r="BA108" s="357"/>
      <c r="BB108" s="358"/>
      <c r="BC108" s="357"/>
      <c r="BD108" s="357"/>
      <c r="BE108" s="358"/>
      <c r="BF108" s="357"/>
      <c r="BG108" s="357"/>
      <c r="BH108" s="357"/>
      <c r="BI108" s="357"/>
      <c r="BJ108" s="357"/>
      <c r="BK108" s="357"/>
      <c r="BL108" s="357"/>
      <c r="BM108" s="358"/>
      <c r="BN108" s="358"/>
      <c r="BO108" s="358"/>
      <c r="BP108" s="358"/>
      <c r="BQ108" s="358"/>
      <c r="BR108" s="358"/>
      <c r="BS108" s="358"/>
      <c r="BT108" s="358"/>
      <c r="BU108" s="358"/>
      <c r="BV108" s="358"/>
      <c r="BW108" s="358"/>
      <c r="BX108" s="355"/>
    </row>
    <row r="109" spans="1:76" ht="19.5" customHeight="1">
      <c r="A109" s="356"/>
      <c r="B109" s="356"/>
      <c r="C109" s="356"/>
      <c r="D109" s="356"/>
      <c r="E109" s="356"/>
      <c r="F109" s="355"/>
      <c r="G109" s="356"/>
      <c r="H109" s="356"/>
      <c r="I109" s="355"/>
      <c r="J109" s="356"/>
      <c r="K109" s="355"/>
      <c r="L109" s="356"/>
      <c r="M109" s="355"/>
      <c r="N109" s="356"/>
      <c r="O109" s="355"/>
      <c r="P109" s="356"/>
      <c r="Q109" s="355"/>
      <c r="R109" s="355"/>
      <c r="S109" s="355"/>
      <c r="T109" s="355"/>
      <c r="U109" s="355"/>
      <c r="V109" s="355"/>
      <c r="W109" s="355"/>
      <c r="X109" s="355"/>
      <c r="Y109" s="355"/>
      <c r="Z109" s="355"/>
      <c r="AA109" s="355"/>
      <c r="AB109" s="355"/>
      <c r="AC109" s="355"/>
      <c r="AD109" s="355"/>
      <c r="AE109" s="355"/>
      <c r="AF109" s="355"/>
      <c r="AG109" s="355"/>
      <c r="AH109" s="355"/>
      <c r="AI109" s="355"/>
      <c r="AJ109" s="355"/>
      <c r="AK109" s="355"/>
      <c r="AL109" s="355"/>
      <c r="AM109" s="355"/>
      <c r="AN109" s="355"/>
      <c r="AO109" s="355"/>
      <c r="AP109" s="355"/>
      <c r="AQ109" s="355"/>
      <c r="AR109" s="355"/>
      <c r="AS109" s="355"/>
      <c r="AT109" s="356"/>
      <c r="AU109" s="356"/>
      <c r="AV109" s="355"/>
      <c r="AW109" s="355"/>
      <c r="AX109" s="356"/>
      <c r="AY109" s="357"/>
      <c r="AZ109" s="357"/>
      <c r="BA109" s="357"/>
      <c r="BB109" s="358"/>
      <c r="BC109" s="357"/>
      <c r="BD109" s="357"/>
      <c r="BE109" s="358"/>
      <c r="BF109" s="357"/>
      <c r="BG109" s="357"/>
      <c r="BH109" s="357"/>
      <c r="BI109" s="357"/>
      <c r="BJ109" s="357"/>
      <c r="BK109" s="357"/>
      <c r="BL109" s="357"/>
      <c r="BM109" s="358"/>
      <c r="BN109" s="358"/>
      <c r="BO109" s="358"/>
      <c r="BP109" s="358"/>
      <c r="BQ109" s="358"/>
      <c r="BR109" s="358"/>
      <c r="BS109" s="358"/>
      <c r="BT109" s="358"/>
      <c r="BU109" s="358"/>
      <c r="BV109" s="358"/>
      <c r="BW109" s="358"/>
      <c r="BX109" s="355"/>
    </row>
    <row r="110" spans="1:76" ht="19.5" customHeight="1">
      <c r="A110" s="356"/>
      <c r="B110" s="356"/>
      <c r="C110" s="356"/>
      <c r="D110" s="356"/>
      <c r="E110" s="356"/>
      <c r="F110" s="355"/>
      <c r="G110" s="356"/>
      <c r="H110" s="356"/>
      <c r="I110" s="355"/>
      <c r="J110" s="356"/>
      <c r="K110" s="355"/>
      <c r="L110" s="356"/>
      <c r="M110" s="355"/>
      <c r="N110" s="356"/>
      <c r="O110" s="355"/>
      <c r="P110" s="356"/>
      <c r="Q110" s="355"/>
      <c r="R110" s="355"/>
      <c r="S110" s="355"/>
      <c r="T110" s="355"/>
      <c r="U110" s="355"/>
      <c r="V110" s="355"/>
      <c r="W110" s="355"/>
      <c r="X110" s="355"/>
      <c r="Y110" s="355"/>
      <c r="Z110" s="355"/>
      <c r="AA110" s="355"/>
      <c r="AB110" s="355"/>
      <c r="AC110" s="355"/>
      <c r="AD110" s="355"/>
      <c r="AE110" s="355"/>
      <c r="AF110" s="355"/>
      <c r="AG110" s="355"/>
      <c r="AH110" s="355"/>
      <c r="AI110" s="355"/>
      <c r="AJ110" s="355"/>
      <c r="AK110" s="355"/>
      <c r="AL110" s="355"/>
      <c r="AM110" s="355"/>
      <c r="AN110" s="355"/>
      <c r="AO110" s="355"/>
      <c r="AP110" s="355"/>
      <c r="AQ110" s="355"/>
      <c r="AR110" s="355"/>
      <c r="AS110" s="355"/>
      <c r="AT110" s="356"/>
      <c r="AU110" s="356"/>
      <c r="AV110" s="355"/>
      <c r="AW110" s="355"/>
      <c r="AX110" s="356"/>
      <c r="AY110" s="357"/>
      <c r="AZ110" s="357"/>
      <c r="BA110" s="357"/>
      <c r="BB110" s="358"/>
      <c r="BC110" s="357"/>
      <c r="BD110" s="357"/>
      <c r="BE110" s="358"/>
      <c r="BF110" s="357"/>
      <c r="BG110" s="357"/>
      <c r="BH110" s="357"/>
      <c r="BI110" s="357"/>
      <c r="BJ110" s="357"/>
      <c r="BK110" s="357"/>
      <c r="BL110" s="357"/>
      <c r="BM110" s="358"/>
      <c r="BN110" s="358"/>
      <c r="BO110" s="358"/>
      <c r="BP110" s="358"/>
      <c r="BQ110" s="358"/>
      <c r="BR110" s="358"/>
      <c r="BS110" s="358"/>
      <c r="BT110" s="358"/>
      <c r="BU110" s="358"/>
      <c r="BV110" s="358"/>
      <c r="BW110" s="358"/>
      <c r="BX110" s="355"/>
    </row>
    <row r="111" spans="1:76" ht="19.5" customHeight="1">
      <c r="A111" s="356"/>
      <c r="B111" s="356"/>
      <c r="C111" s="356"/>
      <c r="D111" s="356"/>
      <c r="E111" s="356"/>
      <c r="F111" s="355"/>
      <c r="G111" s="356"/>
      <c r="H111" s="356"/>
      <c r="I111" s="355"/>
      <c r="J111" s="356"/>
      <c r="K111" s="355"/>
      <c r="L111" s="356"/>
      <c r="M111" s="355"/>
      <c r="N111" s="356"/>
      <c r="O111" s="355"/>
      <c r="P111" s="356"/>
      <c r="Q111" s="355"/>
      <c r="R111" s="355"/>
      <c r="S111" s="355"/>
      <c r="T111" s="355"/>
      <c r="U111" s="355"/>
      <c r="V111" s="355"/>
      <c r="W111" s="355"/>
      <c r="X111" s="355"/>
      <c r="Y111" s="355"/>
      <c r="Z111" s="355"/>
      <c r="AA111" s="355"/>
      <c r="AB111" s="355"/>
      <c r="AC111" s="355"/>
      <c r="AD111" s="355"/>
      <c r="AE111" s="355"/>
      <c r="AF111" s="355"/>
      <c r="AG111" s="355"/>
      <c r="AH111" s="355"/>
      <c r="AI111" s="355"/>
      <c r="AJ111" s="355"/>
      <c r="AK111" s="355"/>
      <c r="AL111" s="355"/>
      <c r="AM111" s="355"/>
      <c r="AN111" s="355"/>
      <c r="AO111" s="355"/>
      <c r="AP111" s="355"/>
      <c r="AQ111" s="355"/>
      <c r="AR111" s="355"/>
      <c r="AS111" s="355"/>
      <c r="AT111" s="356"/>
      <c r="AU111" s="356"/>
      <c r="AV111" s="355"/>
      <c r="AW111" s="355"/>
      <c r="AX111" s="356"/>
      <c r="AY111" s="357"/>
      <c r="AZ111" s="357"/>
      <c r="BA111" s="357"/>
      <c r="BB111" s="358"/>
      <c r="BC111" s="357"/>
      <c r="BD111" s="357"/>
      <c r="BE111" s="358"/>
      <c r="BF111" s="357"/>
      <c r="BG111" s="357"/>
      <c r="BH111" s="357"/>
      <c r="BI111" s="357"/>
      <c r="BJ111" s="357"/>
      <c r="BK111" s="357"/>
      <c r="BL111" s="357"/>
      <c r="BM111" s="358"/>
      <c r="BN111" s="358"/>
      <c r="BO111" s="358"/>
      <c r="BP111" s="358"/>
      <c r="BQ111" s="358"/>
      <c r="BR111" s="358"/>
      <c r="BS111" s="358"/>
      <c r="BT111" s="358"/>
      <c r="BU111" s="358"/>
      <c r="BV111" s="358"/>
      <c r="BW111" s="358"/>
      <c r="BX111" s="355"/>
    </row>
    <row r="112" spans="1:76" ht="19.5" customHeight="1">
      <c r="A112" s="356"/>
      <c r="B112" s="356"/>
      <c r="C112" s="356"/>
      <c r="D112" s="356"/>
      <c r="E112" s="356"/>
      <c r="F112" s="355"/>
      <c r="G112" s="356"/>
      <c r="H112" s="356"/>
      <c r="I112" s="355"/>
      <c r="J112" s="356"/>
      <c r="K112" s="355"/>
      <c r="L112" s="356"/>
      <c r="M112" s="355"/>
      <c r="N112" s="356"/>
      <c r="O112" s="355"/>
      <c r="P112" s="356"/>
      <c r="Q112" s="355"/>
      <c r="R112" s="355"/>
      <c r="S112" s="355"/>
      <c r="T112" s="355"/>
      <c r="U112" s="355"/>
      <c r="V112" s="355"/>
      <c r="W112" s="355"/>
      <c r="X112" s="355"/>
      <c r="Y112" s="355"/>
      <c r="Z112" s="355"/>
      <c r="AA112" s="355"/>
      <c r="AB112" s="355"/>
      <c r="AC112" s="355"/>
      <c r="AD112" s="355"/>
      <c r="AE112" s="355"/>
      <c r="AF112" s="355"/>
      <c r="AG112" s="355"/>
      <c r="AH112" s="355"/>
      <c r="AI112" s="355"/>
      <c r="AJ112" s="355"/>
      <c r="AK112" s="355"/>
      <c r="AL112" s="355"/>
      <c r="AM112" s="355"/>
      <c r="AN112" s="355"/>
      <c r="AO112" s="355"/>
      <c r="AP112" s="355"/>
      <c r="AQ112" s="355"/>
      <c r="AR112" s="355"/>
      <c r="AS112" s="355"/>
      <c r="AT112" s="356"/>
      <c r="AU112" s="356"/>
      <c r="AV112" s="355"/>
      <c r="AW112" s="355"/>
      <c r="AX112" s="356"/>
      <c r="AY112" s="357"/>
      <c r="AZ112" s="357"/>
      <c r="BA112" s="357"/>
      <c r="BB112" s="358"/>
      <c r="BC112" s="357"/>
      <c r="BD112" s="357"/>
      <c r="BE112" s="358"/>
      <c r="BF112" s="357"/>
      <c r="BG112" s="357"/>
      <c r="BH112" s="357"/>
      <c r="BI112" s="357"/>
      <c r="BJ112" s="357"/>
      <c r="BK112" s="357"/>
      <c r="BL112" s="357"/>
      <c r="BM112" s="358"/>
      <c r="BN112" s="358"/>
      <c r="BO112" s="358"/>
      <c r="BP112" s="358"/>
      <c r="BQ112" s="358"/>
      <c r="BR112" s="358"/>
      <c r="BS112" s="358"/>
      <c r="BT112" s="358"/>
      <c r="BU112" s="358"/>
      <c r="BV112" s="358"/>
      <c r="BW112" s="358"/>
      <c r="BX112" s="355"/>
    </row>
    <row r="113" spans="1:76" ht="19.5" customHeight="1">
      <c r="A113" s="356"/>
      <c r="B113" s="356"/>
      <c r="C113" s="356"/>
      <c r="D113" s="356"/>
      <c r="E113" s="356"/>
      <c r="F113" s="355"/>
      <c r="G113" s="356"/>
      <c r="H113" s="356"/>
      <c r="I113" s="355"/>
      <c r="J113" s="356"/>
      <c r="K113" s="355"/>
      <c r="L113" s="356"/>
      <c r="M113" s="355"/>
      <c r="N113" s="356"/>
      <c r="O113" s="355"/>
      <c r="P113" s="356"/>
      <c r="Q113" s="355"/>
      <c r="R113" s="355"/>
      <c r="S113" s="355"/>
      <c r="T113" s="355"/>
      <c r="U113" s="355"/>
      <c r="V113" s="355"/>
      <c r="W113" s="355"/>
      <c r="X113" s="355"/>
      <c r="Y113" s="355"/>
      <c r="Z113" s="355"/>
      <c r="AA113" s="355"/>
      <c r="AB113" s="355"/>
      <c r="AC113" s="355"/>
      <c r="AD113" s="355"/>
      <c r="AE113" s="355"/>
      <c r="AF113" s="355"/>
      <c r="AG113" s="355"/>
      <c r="AH113" s="355"/>
      <c r="AI113" s="355"/>
      <c r="AJ113" s="355"/>
      <c r="AK113" s="355"/>
      <c r="AL113" s="355"/>
      <c r="AM113" s="355"/>
      <c r="AN113" s="355"/>
      <c r="AO113" s="355"/>
      <c r="AP113" s="355"/>
      <c r="AQ113" s="355"/>
      <c r="AR113" s="355"/>
      <c r="AS113" s="355"/>
      <c r="AT113" s="356"/>
      <c r="AU113" s="356"/>
      <c r="AV113" s="355"/>
      <c r="AW113" s="355"/>
      <c r="AX113" s="356"/>
      <c r="AY113" s="357"/>
      <c r="AZ113" s="357"/>
      <c r="BA113" s="357"/>
      <c r="BB113" s="358"/>
      <c r="BC113" s="357"/>
      <c r="BD113" s="357"/>
      <c r="BE113" s="358"/>
      <c r="BF113" s="357"/>
      <c r="BG113" s="357"/>
      <c r="BH113" s="357"/>
      <c r="BI113" s="357"/>
      <c r="BJ113" s="357"/>
      <c r="BK113" s="357"/>
      <c r="BL113" s="357"/>
      <c r="BM113" s="358"/>
      <c r="BN113" s="358"/>
      <c r="BO113" s="358"/>
      <c r="BP113" s="358"/>
      <c r="BQ113" s="358"/>
      <c r="BR113" s="358"/>
      <c r="BS113" s="358"/>
      <c r="BT113" s="358"/>
      <c r="BU113" s="358"/>
      <c r="BV113" s="358"/>
      <c r="BW113" s="358"/>
      <c r="BX113" s="355"/>
    </row>
    <row r="114" spans="1:76" ht="19.5" customHeight="1">
      <c r="A114" s="356"/>
      <c r="B114" s="356"/>
      <c r="C114" s="356"/>
      <c r="D114" s="356"/>
      <c r="E114" s="356"/>
      <c r="F114" s="355"/>
      <c r="G114" s="356"/>
      <c r="H114" s="356"/>
      <c r="I114" s="355"/>
      <c r="J114" s="356"/>
      <c r="K114" s="355"/>
      <c r="L114" s="356"/>
      <c r="M114" s="355"/>
      <c r="N114" s="356"/>
      <c r="O114" s="355"/>
      <c r="P114" s="356"/>
      <c r="Q114" s="355"/>
      <c r="R114" s="355"/>
      <c r="S114" s="355"/>
      <c r="T114" s="355"/>
      <c r="U114" s="355"/>
      <c r="V114" s="355"/>
      <c r="W114" s="355"/>
      <c r="X114" s="355"/>
      <c r="Y114" s="355"/>
      <c r="Z114" s="355"/>
      <c r="AA114" s="355"/>
      <c r="AB114" s="355"/>
      <c r="AC114" s="355"/>
      <c r="AD114" s="355"/>
      <c r="AE114" s="355"/>
      <c r="AF114" s="355"/>
      <c r="AG114" s="355"/>
      <c r="AH114" s="355"/>
      <c r="AI114" s="355"/>
      <c r="AJ114" s="355"/>
      <c r="AK114" s="355"/>
      <c r="AL114" s="355"/>
      <c r="AM114" s="355"/>
      <c r="AN114" s="355"/>
      <c r="AO114" s="355"/>
      <c r="AP114" s="355"/>
      <c r="AQ114" s="355"/>
      <c r="AR114" s="355"/>
      <c r="AS114" s="355"/>
      <c r="AT114" s="356"/>
      <c r="AU114" s="356"/>
      <c r="AV114" s="355"/>
      <c r="AW114" s="355"/>
      <c r="AX114" s="356"/>
      <c r="AY114" s="357"/>
      <c r="AZ114" s="357"/>
      <c r="BA114" s="357"/>
      <c r="BB114" s="358"/>
      <c r="BC114" s="357"/>
      <c r="BD114" s="357"/>
      <c r="BE114" s="358"/>
      <c r="BF114" s="357"/>
      <c r="BG114" s="357"/>
      <c r="BH114" s="357"/>
      <c r="BI114" s="357"/>
      <c r="BJ114" s="357"/>
      <c r="BK114" s="357"/>
      <c r="BL114" s="357"/>
      <c r="BM114" s="358"/>
      <c r="BN114" s="358"/>
      <c r="BO114" s="358"/>
      <c r="BP114" s="358"/>
      <c r="BQ114" s="358"/>
      <c r="BR114" s="358"/>
      <c r="BS114" s="358"/>
      <c r="BT114" s="358"/>
      <c r="BU114" s="358"/>
      <c r="BV114" s="358"/>
      <c r="BW114" s="358"/>
      <c r="BX114" s="355"/>
    </row>
    <row r="115" spans="1:76" ht="19.5" customHeight="1">
      <c r="A115" s="356"/>
      <c r="B115" s="356"/>
      <c r="C115" s="356"/>
      <c r="D115" s="356"/>
      <c r="E115" s="356"/>
      <c r="F115" s="355"/>
      <c r="G115" s="356"/>
      <c r="H115" s="356"/>
      <c r="I115" s="355"/>
      <c r="J115" s="356"/>
      <c r="K115" s="355"/>
      <c r="L115" s="356"/>
      <c r="M115" s="355"/>
      <c r="N115" s="356"/>
      <c r="O115" s="355"/>
      <c r="P115" s="356"/>
      <c r="Q115" s="355"/>
      <c r="R115" s="355"/>
      <c r="S115" s="355"/>
      <c r="T115" s="355"/>
      <c r="U115" s="355"/>
      <c r="V115" s="355"/>
      <c r="W115" s="355"/>
      <c r="X115" s="355"/>
      <c r="Y115" s="355"/>
      <c r="Z115" s="355"/>
      <c r="AA115" s="355"/>
      <c r="AB115" s="355"/>
      <c r="AC115" s="355"/>
      <c r="AD115" s="355"/>
      <c r="AE115" s="355"/>
      <c r="AF115" s="355"/>
      <c r="AG115" s="355"/>
      <c r="AH115" s="355"/>
      <c r="AI115" s="355"/>
      <c r="AJ115" s="355"/>
      <c r="AK115" s="355"/>
      <c r="AL115" s="355"/>
      <c r="AM115" s="355"/>
      <c r="AN115" s="355"/>
      <c r="AO115" s="355"/>
      <c r="AP115" s="355"/>
      <c r="AQ115" s="355"/>
      <c r="AR115" s="355"/>
      <c r="AS115" s="355"/>
      <c r="AT115" s="356"/>
      <c r="AU115" s="356"/>
      <c r="AV115" s="355"/>
      <c r="AW115" s="355"/>
      <c r="AX115" s="356"/>
      <c r="AY115" s="357"/>
      <c r="AZ115" s="357"/>
      <c r="BA115" s="357"/>
      <c r="BB115" s="358"/>
      <c r="BC115" s="357"/>
      <c r="BD115" s="357"/>
      <c r="BE115" s="358"/>
      <c r="BF115" s="357"/>
      <c r="BG115" s="357"/>
      <c r="BH115" s="357"/>
      <c r="BI115" s="357"/>
      <c r="BJ115" s="357"/>
      <c r="BK115" s="357"/>
      <c r="BL115" s="357"/>
      <c r="BM115" s="358"/>
      <c r="BN115" s="358"/>
      <c r="BO115" s="358"/>
      <c r="BP115" s="358"/>
      <c r="BQ115" s="358"/>
      <c r="BR115" s="358"/>
      <c r="BS115" s="358"/>
      <c r="BT115" s="358"/>
      <c r="BU115" s="358"/>
      <c r="BV115" s="358"/>
      <c r="BW115" s="358"/>
      <c r="BX115" s="355"/>
    </row>
    <row r="116" spans="1:76" ht="19.5" customHeight="1">
      <c r="A116" s="356"/>
      <c r="B116" s="356"/>
      <c r="C116" s="356"/>
      <c r="D116" s="356"/>
      <c r="E116" s="356"/>
      <c r="F116" s="355"/>
      <c r="G116" s="356"/>
      <c r="H116" s="356"/>
      <c r="I116" s="355"/>
      <c r="J116" s="356"/>
      <c r="K116" s="355"/>
      <c r="L116" s="356"/>
      <c r="M116" s="355"/>
      <c r="N116" s="356"/>
      <c r="O116" s="355"/>
      <c r="P116" s="356"/>
      <c r="Q116" s="355"/>
      <c r="R116" s="355"/>
      <c r="S116" s="355"/>
      <c r="T116" s="355"/>
      <c r="U116" s="355"/>
      <c r="V116" s="355"/>
      <c r="W116" s="355"/>
      <c r="X116" s="355"/>
      <c r="Y116" s="355"/>
      <c r="Z116" s="355"/>
      <c r="AA116" s="355"/>
      <c r="AB116" s="355"/>
      <c r="AC116" s="355"/>
      <c r="AD116" s="355"/>
      <c r="AE116" s="355"/>
      <c r="AF116" s="355"/>
      <c r="AG116" s="355"/>
      <c r="AH116" s="355"/>
      <c r="AI116" s="355"/>
      <c r="AJ116" s="355"/>
      <c r="AK116" s="355"/>
      <c r="AL116" s="355"/>
      <c r="AM116" s="355"/>
      <c r="AN116" s="355"/>
      <c r="AO116" s="355"/>
      <c r="AP116" s="355"/>
      <c r="AQ116" s="355"/>
      <c r="AR116" s="355"/>
      <c r="AS116" s="355"/>
      <c r="AT116" s="356"/>
      <c r="AU116" s="356"/>
      <c r="AV116" s="355"/>
      <c r="AW116" s="355"/>
      <c r="AX116" s="356"/>
      <c r="AY116" s="357"/>
      <c r="AZ116" s="357"/>
      <c r="BA116" s="357"/>
      <c r="BB116" s="358"/>
      <c r="BC116" s="357"/>
      <c r="BD116" s="357"/>
      <c r="BE116" s="358"/>
      <c r="BF116" s="357"/>
      <c r="BG116" s="357"/>
      <c r="BH116" s="357"/>
      <c r="BI116" s="357"/>
      <c r="BJ116" s="357"/>
      <c r="BK116" s="357"/>
      <c r="BL116" s="357"/>
      <c r="BM116" s="358"/>
      <c r="BN116" s="358"/>
      <c r="BO116" s="358"/>
      <c r="BP116" s="358"/>
      <c r="BQ116" s="358"/>
      <c r="BR116" s="358"/>
      <c r="BS116" s="358"/>
      <c r="BT116" s="358"/>
      <c r="BU116" s="358"/>
      <c r="BV116" s="358"/>
      <c r="BW116" s="358"/>
      <c r="BX116" s="355"/>
    </row>
    <row r="117" spans="1:76" ht="19.5" customHeight="1">
      <c r="A117" s="356"/>
      <c r="B117" s="356"/>
      <c r="C117" s="356"/>
      <c r="D117" s="356"/>
      <c r="E117" s="356"/>
      <c r="F117" s="355"/>
      <c r="G117" s="356"/>
      <c r="H117" s="356"/>
      <c r="I117" s="355"/>
      <c r="J117" s="356"/>
      <c r="K117" s="355"/>
      <c r="L117" s="356"/>
      <c r="M117" s="355"/>
      <c r="N117" s="356"/>
      <c r="O117" s="355"/>
      <c r="P117" s="356"/>
      <c r="Q117" s="355"/>
      <c r="R117" s="355"/>
      <c r="S117" s="355"/>
      <c r="T117" s="355"/>
      <c r="U117" s="355"/>
      <c r="V117" s="355"/>
      <c r="W117" s="355"/>
      <c r="X117" s="355"/>
      <c r="Y117" s="355"/>
      <c r="Z117" s="355"/>
      <c r="AA117" s="355"/>
      <c r="AB117" s="355"/>
      <c r="AC117" s="355"/>
      <c r="AD117" s="355"/>
      <c r="AE117" s="355"/>
      <c r="AF117" s="355"/>
      <c r="AG117" s="355"/>
      <c r="AH117" s="355"/>
      <c r="AI117" s="355"/>
      <c r="AJ117" s="355"/>
      <c r="AK117" s="355"/>
      <c r="AL117" s="355"/>
      <c r="AM117" s="355"/>
      <c r="AN117" s="355"/>
      <c r="AO117" s="355"/>
      <c r="AP117" s="355"/>
      <c r="AQ117" s="355"/>
      <c r="AR117" s="355"/>
      <c r="AS117" s="355"/>
      <c r="AT117" s="356"/>
      <c r="AU117" s="356"/>
      <c r="AV117" s="355"/>
      <c r="AW117" s="355"/>
      <c r="AX117" s="356"/>
      <c r="AY117" s="357"/>
      <c r="AZ117" s="357"/>
      <c r="BA117" s="357"/>
      <c r="BB117" s="358"/>
      <c r="BC117" s="357"/>
      <c r="BD117" s="357"/>
      <c r="BE117" s="358"/>
      <c r="BF117" s="357"/>
      <c r="BG117" s="357"/>
      <c r="BH117" s="357"/>
      <c r="BI117" s="357"/>
      <c r="BJ117" s="357"/>
      <c r="BK117" s="357"/>
      <c r="BL117" s="357"/>
      <c r="BM117" s="358"/>
      <c r="BN117" s="358"/>
      <c r="BO117" s="358"/>
      <c r="BP117" s="358"/>
      <c r="BQ117" s="358"/>
      <c r="BR117" s="358"/>
      <c r="BS117" s="358"/>
      <c r="BT117" s="358"/>
      <c r="BU117" s="358"/>
      <c r="BV117" s="358"/>
      <c r="BW117" s="358"/>
      <c r="BX117" s="355"/>
    </row>
    <row r="118" spans="1:76" ht="19.5" customHeight="1">
      <c r="A118" s="356"/>
      <c r="B118" s="356"/>
      <c r="C118" s="356"/>
      <c r="D118" s="356"/>
      <c r="E118" s="356"/>
      <c r="F118" s="355"/>
      <c r="G118" s="356"/>
      <c r="H118" s="356"/>
      <c r="I118" s="355"/>
      <c r="J118" s="356"/>
      <c r="K118" s="355"/>
      <c r="L118" s="356"/>
      <c r="M118" s="355"/>
      <c r="N118" s="356"/>
      <c r="O118" s="355"/>
      <c r="P118" s="356"/>
      <c r="Q118" s="355"/>
      <c r="R118" s="355"/>
      <c r="S118" s="355"/>
      <c r="T118" s="355"/>
      <c r="U118" s="355"/>
      <c r="V118" s="355"/>
      <c r="W118" s="355"/>
      <c r="X118" s="355"/>
      <c r="Y118" s="355"/>
      <c r="Z118" s="355"/>
      <c r="AA118" s="355"/>
      <c r="AB118" s="355"/>
      <c r="AC118" s="355"/>
      <c r="AD118" s="355"/>
      <c r="AE118" s="355"/>
      <c r="AF118" s="355"/>
      <c r="AG118" s="355"/>
      <c r="AH118" s="355"/>
      <c r="AI118" s="355"/>
      <c r="AJ118" s="355"/>
      <c r="AK118" s="355"/>
      <c r="AL118" s="355"/>
      <c r="AM118" s="355"/>
      <c r="AN118" s="355"/>
      <c r="AO118" s="355"/>
      <c r="AP118" s="355"/>
      <c r="AQ118" s="355"/>
      <c r="AR118" s="355"/>
      <c r="AS118" s="355"/>
      <c r="AT118" s="356"/>
      <c r="AU118" s="356"/>
      <c r="AV118" s="355"/>
      <c r="AW118" s="355"/>
      <c r="AX118" s="356"/>
      <c r="AY118" s="357"/>
      <c r="AZ118" s="357"/>
      <c r="BA118" s="357"/>
      <c r="BB118" s="358"/>
      <c r="BC118" s="357"/>
      <c r="BD118" s="357"/>
      <c r="BE118" s="358"/>
      <c r="BF118" s="357"/>
      <c r="BG118" s="357"/>
      <c r="BH118" s="357"/>
      <c r="BI118" s="357"/>
      <c r="BJ118" s="357"/>
      <c r="BK118" s="357"/>
      <c r="BL118" s="357"/>
      <c r="BM118" s="358"/>
      <c r="BN118" s="358"/>
      <c r="BO118" s="358"/>
      <c r="BP118" s="358"/>
      <c r="BQ118" s="358"/>
      <c r="BR118" s="358"/>
      <c r="BS118" s="358"/>
      <c r="BT118" s="358"/>
      <c r="BU118" s="358"/>
      <c r="BV118" s="358"/>
      <c r="BW118" s="358"/>
      <c r="BX118" s="355"/>
    </row>
    <row r="119" spans="1:76" ht="19.5" customHeight="1">
      <c r="A119" s="356"/>
      <c r="B119" s="356"/>
      <c r="C119" s="356"/>
      <c r="D119" s="356"/>
      <c r="E119" s="356"/>
      <c r="F119" s="355"/>
      <c r="G119" s="356"/>
      <c r="H119" s="356"/>
      <c r="I119" s="355"/>
      <c r="J119" s="356"/>
      <c r="K119" s="355"/>
      <c r="L119" s="356"/>
      <c r="M119" s="355"/>
      <c r="N119" s="356"/>
      <c r="O119" s="355"/>
      <c r="P119" s="356"/>
      <c r="Q119" s="355"/>
      <c r="R119" s="355"/>
      <c r="S119" s="355"/>
      <c r="T119" s="355"/>
      <c r="U119" s="355"/>
      <c r="V119" s="355"/>
      <c r="W119" s="355"/>
      <c r="X119" s="355"/>
      <c r="Y119" s="355"/>
      <c r="Z119" s="355"/>
      <c r="AA119" s="355"/>
      <c r="AB119" s="355"/>
      <c r="AC119" s="355"/>
      <c r="AD119" s="355"/>
      <c r="AE119" s="355"/>
      <c r="AF119" s="355"/>
      <c r="AG119" s="355"/>
      <c r="AH119" s="355"/>
      <c r="AI119" s="355"/>
      <c r="AJ119" s="355"/>
      <c r="AK119" s="355"/>
      <c r="AL119" s="355"/>
      <c r="AM119" s="355"/>
      <c r="AN119" s="355"/>
      <c r="AO119" s="355"/>
      <c r="AP119" s="355"/>
      <c r="AQ119" s="355"/>
      <c r="AR119" s="355"/>
      <c r="AS119" s="355"/>
      <c r="AT119" s="356"/>
      <c r="AU119" s="356"/>
      <c r="AV119" s="355"/>
      <c r="AW119" s="355"/>
      <c r="AX119" s="356"/>
      <c r="AY119" s="357"/>
      <c r="AZ119" s="357"/>
      <c r="BA119" s="357"/>
      <c r="BB119" s="358"/>
      <c r="BC119" s="357"/>
      <c r="BD119" s="357"/>
      <c r="BE119" s="358"/>
      <c r="BF119" s="357"/>
      <c r="BG119" s="357"/>
      <c r="BH119" s="357"/>
      <c r="BI119" s="357"/>
      <c r="BJ119" s="357"/>
      <c r="BK119" s="357"/>
      <c r="BL119" s="357"/>
      <c r="BM119" s="358"/>
      <c r="BN119" s="358"/>
      <c r="BO119" s="358"/>
      <c r="BP119" s="358"/>
      <c r="BQ119" s="358"/>
      <c r="BR119" s="358"/>
      <c r="BS119" s="358"/>
      <c r="BT119" s="358"/>
      <c r="BU119" s="358"/>
      <c r="BV119" s="358"/>
      <c r="BW119" s="358"/>
      <c r="BX119" s="355"/>
    </row>
    <row r="120" spans="1:76" ht="19.5" customHeight="1">
      <c r="A120" s="356"/>
      <c r="B120" s="356"/>
      <c r="C120" s="356"/>
      <c r="D120" s="356"/>
      <c r="E120" s="356"/>
      <c r="F120" s="355"/>
      <c r="G120" s="356"/>
      <c r="H120" s="356"/>
      <c r="I120" s="355"/>
      <c r="J120" s="356"/>
      <c r="K120" s="355"/>
      <c r="L120" s="356"/>
      <c r="M120" s="355"/>
      <c r="N120" s="356"/>
      <c r="O120" s="355"/>
      <c r="P120" s="356"/>
      <c r="Q120" s="355"/>
      <c r="R120" s="355"/>
      <c r="S120" s="355"/>
      <c r="T120" s="355"/>
      <c r="U120" s="355"/>
      <c r="V120" s="355"/>
      <c r="W120" s="355"/>
      <c r="X120" s="355"/>
      <c r="Y120" s="355"/>
      <c r="Z120" s="355"/>
      <c r="AA120" s="355"/>
      <c r="AB120" s="355"/>
      <c r="AC120" s="355"/>
      <c r="AD120" s="355"/>
      <c r="AE120" s="355"/>
      <c r="AF120" s="355"/>
      <c r="AG120" s="355"/>
      <c r="AH120" s="355"/>
      <c r="AI120" s="355"/>
      <c r="AJ120" s="355"/>
      <c r="AK120" s="355"/>
      <c r="AL120" s="355"/>
      <c r="AM120" s="355"/>
      <c r="AN120" s="355"/>
      <c r="AO120" s="355"/>
      <c r="AP120" s="355"/>
      <c r="AQ120" s="355"/>
      <c r="AR120" s="355"/>
      <c r="AS120" s="355"/>
      <c r="AT120" s="356"/>
      <c r="AU120" s="356"/>
      <c r="AV120" s="355"/>
      <c r="AW120" s="355"/>
      <c r="AX120" s="356"/>
      <c r="AY120" s="357"/>
      <c r="AZ120" s="357"/>
      <c r="BA120" s="357"/>
      <c r="BB120" s="358"/>
      <c r="BC120" s="357"/>
      <c r="BD120" s="357"/>
      <c r="BE120" s="358"/>
      <c r="BF120" s="357"/>
      <c r="BG120" s="357"/>
      <c r="BH120" s="357"/>
      <c r="BI120" s="357"/>
      <c r="BJ120" s="357"/>
      <c r="BK120" s="357"/>
      <c r="BL120" s="357"/>
      <c r="BM120" s="358"/>
      <c r="BN120" s="358"/>
      <c r="BO120" s="358"/>
      <c r="BP120" s="358"/>
      <c r="BQ120" s="358"/>
      <c r="BR120" s="358"/>
      <c r="BS120" s="358"/>
      <c r="BT120" s="358"/>
      <c r="BU120" s="358"/>
      <c r="BV120" s="358"/>
      <c r="BW120" s="358"/>
      <c r="BX120" s="355"/>
    </row>
    <row r="121" spans="1:76" ht="19.5" customHeight="1">
      <c r="A121" s="356"/>
      <c r="B121" s="356"/>
      <c r="C121" s="356"/>
      <c r="D121" s="356"/>
      <c r="E121" s="356"/>
      <c r="F121" s="355"/>
      <c r="G121" s="356"/>
      <c r="H121" s="356"/>
      <c r="I121" s="355"/>
      <c r="J121" s="356"/>
      <c r="K121" s="355"/>
      <c r="L121" s="356"/>
      <c r="M121" s="355"/>
      <c r="N121" s="356"/>
      <c r="O121" s="355"/>
      <c r="P121" s="356"/>
      <c r="Q121" s="355"/>
      <c r="R121" s="355"/>
      <c r="S121" s="355"/>
      <c r="T121" s="355"/>
      <c r="U121" s="355"/>
      <c r="V121" s="355"/>
      <c r="W121" s="355"/>
      <c r="X121" s="355"/>
      <c r="Y121" s="355"/>
      <c r="Z121" s="355"/>
      <c r="AA121" s="355"/>
      <c r="AB121" s="355"/>
      <c r="AC121" s="355"/>
      <c r="AD121" s="355"/>
      <c r="AE121" s="355"/>
      <c r="AF121" s="355"/>
      <c r="AG121" s="355"/>
      <c r="AH121" s="355"/>
      <c r="AI121" s="355"/>
      <c r="AJ121" s="355"/>
      <c r="AK121" s="355"/>
      <c r="AL121" s="355"/>
      <c r="AM121" s="355"/>
      <c r="AN121" s="355"/>
      <c r="AO121" s="355"/>
      <c r="AP121" s="355"/>
      <c r="AQ121" s="355"/>
      <c r="AR121" s="355"/>
      <c r="AS121" s="355"/>
      <c r="AT121" s="356"/>
      <c r="AU121" s="356"/>
      <c r="AV121" s="355"/>
      <c r="AW121" s="355"/>
      <c r="AX121" s="356"/>
      <c r="AY121" s="357"/>
      <c r="AZ121" s="357"/>
      <c r="BA121" s="357"/>
      <c r="BB121" s="358"/>
      <c r="BC121" s="357"/>
      <c r="BD121" s="357"/>
      <c r="BE121" s="358"/>
      <c r="BF121" s="357"/>
      <c r="BG121" s="357"/>
      <c r="BH121" s="357"/>
      <c r="BI121" s="357"/>
      <c r="BJ121" s="357"/>
      <c r="BK121" s="357"/>
      <c r="BL121" s="357"/>
      <c r="BM121" s="358"/>
      <c r="BN121" s="358"/>
      <c r="BO121" s="358"/>
      <c r="BP121" s="358"/>
      <c r="BQ121" s="358"/>
      <c r="BR121" s="358"/>
      <c r="BS121" s="358"/>
      <c r="BT121" s="358"/>
      <c r="BU121" s="358"/>
      <c r="BV121" s="358"/>
      <c r="BW121" s="358"/>
      <c r="BX121" s="355"/>
    </row>
    <row r="122" spans="1:76" ht="19.5" customHeight="1">
      <c r="A122" s="356"/>
      <c r="B122" s="356"/>
      <c r="C122" s="356"/>
      <c r="D122" s="356"/>
      <c r="E122" s="356"/>
      <c r="F122" s="355"/>
      <c r="G122" s="356"/>
      <c r="H122" s="356"/>
      <c r="I122" s="355"/>
      <c r="J122" s="356"/>
      <c r="K122" s="355"/>
      <c r="L122" s="356"/>
      <c r="M122" s="355"/>
      <c r="N122" s="356"/>
      <c r="O122" s="355"/>
      <c r="P122" s="356"/>
      <c r="Q122" s="355"/>
      <c r="R122" s="355"/>
      <c r="S122" s="355"/>
      <c r="T122" s="355"/>
      <c r="U122" s="355"/>
      <c r="V122" s="355"/>
      <c r="W122" s="355"/>
      <c r="X122" s="355"/>
      <c r="Y122" s="355"/>
      <c r="Z122" s="355"/>
      <c r="AA122" s="355"/>
      <c r="AB122" s="355"/>
      <c r="AC122" s="355"/>
      <c r="AD122" s="355"/>
      <c r="AE122" s="355"/>
      <c r="AF122" s="355"/>
      <c r="AG122" s="355"/>
      <c r="AH122" s="355"/>
      <c r="AI122" s="355"/>
      <c r="AJ122" s="355"/>
      <c r="AK122" s="355"/>
      <c r="AL122" s="355"/>
      <c r="AM122" s="355"/>
      <c r="AN122" s="355"/>
      <c r="AO122" s="355"/>
      <c r="AP122" s="355"/>
      <c r="AQ122" s="355"/>
      <c r="AR122" s="355"/>
      <c r="AS122" s="355"/>
      <c r="AT122" s="356"/>
      <c r="AU122" s="356"/>
      <c r="AV122" s="355"/>
      <c r="AW122" s="355"/>
      <c r="AX122" s="356"/>
      <c r="AY122" s="357"/>
      <c r="AZ122" s="357"/>
      <c r="BA122" s="357"/>
      <c r="BB122" s="358"/>
      <c r="BC122" s="357"/>
      <c r="BD122" s="357"/>
      <c r="BE122" s="358"/>
      <c r="BF122" s="357"/>
      <c r="BG122" s="357"/>
      <c r="BH122" s="357"/>
      <c r="BI122" s="357"/>
      <c r="BJ122" s="357"/>
      <c r="BK122" s="357"/>
      <c r="BL122" s="357"/>
      <c r="BM122" s="358"/>
      <c r="BN122" s="358"/>
      <c r="BO122" s="358"/>
      <c r="BP122" s="358"/>
      <c r="BQ122" s="358"/>
      <c r="BR122" s="358"/>
      <c r="BS122" s="358"/>
      <c r="BT122" s="358"/>
      <c r="BU122" s="358"/>
      <c r="BV122" s="358"/>
      <c r="BW122" s="358"/>
      <c r="BX122" s="355"/>
    </row>
    <row r="123" spans="1:76" ht="19.5" customHeight="1">
      <c r="A123" s="356"/>
      <c r="B123" s="356"/>
      <c r="C123" s="356"/>
      <c r="D123" s="356"/>
      <c r="E123" s="356"/>
      <c r="F123" s="355"/>
      <c r="G123" s="356"/>
      <c r="H123" s="356"/>
      <c r="I123" s="355"/>
      <c r="J123" s="356"/>
      <c r="K123" s="355"/>
      <c r="L123" s="356"/>
      <c r="M123" s="355"/>
      <c r="N123" s="356"/>
      <c r="O123" s="355"/>
      <c r="P123" s="356"/>
      <c r="Q123" s="355"/>
      <c r="R123" s="355"/>
      <c r="S123" s="355"/>
      <c r="T123" s="355"/>
      <c r="U123" s="355"/>
      <c r="V123" s="355"/>
      <c r="W123" s="355"/>
      <c r="X123" s="355"/>
      <c r="Y123" s="355"/>
      <c r="Z123" s="355"/>
      <c r="AA123" s="355"/>
      <c r="AB123" s="355"/>
      <c r="AC123" s="355"/>
      <c r="AD123" s="355"/>
      <c r="AE123" s="355"/>
      <c r="AF123" s="355"/>
      <c r="AG123" s="355"/>
      <c r="AH123" s="355"/>
      <c r="AI123" s="355"/>
      <c r="AJ123" s="355"/>
      <c r="AK123" s="355"/>
      <c r="AL123" s="355"/>
      <c r="AM123" s="355"/>
      <c r="AN123" s="355"/>
      <c r="AO123" s="355"/>
      <c r="AP123" s="355"/>
      <c r="AQ123" s="355"/>
      <c r="AR123" s="355"/>
      <c r="AS123" s="355"/>
      <c r="AT123" s="356"/>
      <c r="AU123" s="356"/>
      <c r="AV123" s="355"/>
      <c r="AW123" s="355"/>
      <c r="AX123" s="356"/>
      <c r="AY123" s="357"/>
      <c r="AZ123" s="357"/>
      <c r="BA123" s="357"/>
      <c r="BB123" s="358"/>
      <c r="BC123" s="357"/>
      <c r="BD123" s="357"/>
      <c r="BE123" s="358"/>
      <c r="BF123" s="357"/>
      <c r="BG123" s="357"/>
      <c r="BH123" s="357"/>
      <c r="BI123" s="357"/>
      <c r="BJ123" s="357"/>
      <c r="BK123" s="357"/>
      <c r="BL123" s="357"/>
      <c r="BM123" s="358"/>
      <c r="BN123" s="358"/>
      <c r="BO123" s="358"/>
      <c r="BP123" s="358"/>
      <c r="BQ123" s="358"/>
      <c r="BR123" s="358"/>
      <c r="BS123" s="358"/>
      <c r="BT123" s="358"/>
      <c r="BU123" s="358"/>
      <c r="BV123" s="358"/>
      <c r="BW123" s="358"/>
      <c r="BX123" s="355"/>
    </row>
    <row r="124" spans="1:76" ht="19.5" customHeight="1">
      <c r="A124" s="356"/>
      <c r="B124" s="356"/>
      <c r="C124" s="356"/>
      <c r="D124" s="356"/>
      <c r="E124" s="356"/>
      <c r="F124" s="355"/>
      <c r="G124" s="356"/>
      <c r="H124" s="356"/>
      <c r="I124" s="355"/>
      <c r="J124" s="356"/>
      <c r="K124" s="355"/>
      <c r="L124" s="356"/>
      <c r="M124" s="355"/>
      <c r="N124" s="356"/>
      <c r="O124" s="355"/>
      <c r="P124" s="356"/>
      <c r="Q124" s="355"/>
      <c r="R124" s="355"/>
      <c r="S124" s="355"/>
      <c r="T124" s="355"/>
      <c r="U124" s="355"/>
      <c r="V124" s="355"/>
      <c r="W124" s="355"/>
      <c r="X124" s="355"/>
      <c r="Y124" s="355"/>
      <c r="Z124" s="355"/>
      <c r="AA124" s="355"/>
      <c r="AB124" s="355"/>
      <c r="AC124" s="355"/>
      <c r="AD124" s="355"/>
      <c r="AE124" s="355"/>
      <c r="AF124" s="355"/>
      <c r="AG124" s="355"/>
      <c r="AH124" s="355"/>
      <c r="AI124" s="355"/>
      <c r="AJ124" s="355"/>
      <c r="AK124" s="355"/>
      <c r="AL124" s="355"/>
      <c r="AM124" s="355"/>
      <c r="AN124" s="355"/>
      <c r="AO124" s="355"/>
      <c r="AP124" s="355"/>
      <c r="AQ124" s="355"/>
      <c r="AR124" s="355"/>
      <c r="AS124" s="355"/>
      <c r="AT124" s="356"/>
      <c r="AU124" s="356"/>
      <c r="AV124" s="355"/>
      <c r="AW124" s="355"/>
      <c r="AX124" s="356"/>
      <c r="AY124" s="357"/>
      <c r="AZ124" s="357"/>
      <c r="BA124" s="357"/>
      <c r="BB124" s="358"/>
      <c r="BC124" s="357"/>
      <c r="BD124" s="357"/>
      <c r="BE124" s="358"/>
      <c r="BF124" s="357"/>
      <c r="BG124" s="357"/>
      <c r="BH124" s="357"/>
      <c r="BI124" s="357"/>
      <c r="BJ124" s="357"/>
      <c r="BK124" s="357"/>
      <c r="BL124" s="357"/>
      <c r="BM124" s="358"/>
      <c r="BN124" s="358"/>
      <c r="BO124" s="358"/>
      <c r="BP124" s="358"/>
      <c r="BQ124" s="358"/>
      <c r="BR124" s="358"/>
      <c r="BS124" s="358"/>
      <c r="BT124" s="358"/>
      <c r="BU124" s="358"/>
      <c r="BV124" s="358"/>
      <c r="BW124" s="358"/>
      <c r="BX124" s="355"/>
    </row>
    <row r="125" spans="1:76" ht="19.5" customHeight="1">
      <c r="A125" s="356"/>
      <c r="B125" s="356"/>
      <c r="C125" s="356"/>
      <c r="D125" s="356"/>
      <c r="E125" s="356"/>
      <c r="F125" s="355"/>
      <c r="G125" s="356"/>
      <c r="H125" s="356"/>
      <c r="I125" s="355"/>
      <c r="J125" s="356"/>
      <c r="K125" s="355"/>
      <c r="L125" s="356"/>
      <c r="M125" s="355"/>
      <c r="N125" s="356"/>
      <c r="O125" s="355"/>
      <c r="P125" s="356"/>
      <c r="Q125" s="355"/>
      <c r="R125" s="355"/>
      <c r="S125" s="355"/>
      <c r="T125" s="355"/>
      <c r="U125" s="355"/>
      <c r="V125" s="355"/>
      <c r="W125" s="355"/>
      <c r="X125" s="355"/>
      <c r="Y125" s="355"/>
      <c r="Z125" s="355"/>
      <c r="AA125" s="355"/>
      <c r="AB125" s="355"/>
      <c r="AC125" s="355"/>
      <c r="AD125" s="355"/>
      <c r="AE125" s="355"/>
      <c r="AF125" s="355"/>
      <c r="AG125" s="355"/>
      <c r="AH125" s="355"/>
      <c r="AI125" s="355"/>
      <c r="AJ125" s="355"/>
      <c r="AK125" s="355"/>
      <c r="AL125" s="355"/>
      <c r="AM125" s="355"/>
      <c r="AN125" s="355"/>
      <c r="AO125" s="355"/>
      <c r="AP125" s="355"/>
      <c r="AQ125" s="355"/>
      <c r="AR125" s="355"/>
      <c r="AS125" s="355"/>
      <c r="AT125" s="356"/>
      <c r="AU125" s="356"/>
      <c r="AV125" s="355"/>
      <c r="AW125" s="355"/>
      <c r="AX125" s="356"/>
      <c r="AY125" s="357"/>
      <c r="AZ125" s="357"/>
      <c r="BA125" s="357"/>
      <c r="BB125" s="358"/>
      <c r="BC125" s="357"/>
      <c r="BD125" s="357"/>
      <c r="BE125" s="358"/>
      <c r="BF125" s="357"/>
      <c r="BG125" s="357"/>
      <c r="BH125" s="357"/>
      <c r="BI125" s="357"/>
      <c r="BJ125" s="357"/>
      <c r="BK125" s="357"/>
      <c r="BL125" s="357"/>
      <c r="BM125" s="358"/>
      <c r="BN125" s="358"/>
      <c r="BO125" s="358"/>
      <c r="BP125" s="358"/>
      <c r="BQ125" s="358"/>
      <c r="BR125" s="358"/>
      <c r="BS125" s="358"/>
      <c r="BT125" s="358"/>
      <c r="BU125" s="358"/>
      <c r="BV125" s="358"/>
      <c r="BW125" s="358"/>
      <c r="BX125" s="355"/>
    </row>
    <row r="126" spans="1:76" ht="19.5" customHeight="1">
      <c r="A126" s="356"/>
      <c r="B126" s="356"/>
      <c r="C126" s="356"/>
      <c r="D126" s="356"/>
      <c r="E126" s="356"/>
      <c r="F126" s="355"/>
      <c r="G126" s="356"/>
      <c r="H126" s="356"/>
      <c r="I126" s="355"/>
      <c r="J126" s="356"/>
      <c r="K126" s="355"/>
      <c r="L126" s="356"/>
      <c r="M126" s="355"/>
      <c r="N126" s="356"/>
      <c r="O126" s="355"/>
      <c r="P126" s="356"/>
      <c r="Q126" s="355"/>
      <c r="R126" s="355"/>
      <c r="S126" s="355"/>
      <c r="T126" s="355"/>
      <c r="U126" s="355"/>
      <c r="V126" s="355"/>
      <c r="W126" s="355"/>
      <c r="X126" s="355"/>
      <c r="Y126" s="355"/>
      <c r="Z126" s="355"/>
      <c r="AA126" s="355"/>
      <c r="AB126" s="355"/>
      <c r="AC126" s="355"/>
      <c r="AD126" s="355"/>
      <c r="AE126" s="355"/>
      <c r="AF126" s="355"/>
      <c r="AG126" s="355"/>
      <c r="AH126" s="355"/>
      <c r="AI126" s="355"/>
      <c r="AJ126" s="355"/>
      <c r="AK126" s="355"/>
      <c r="AL126" s="355"/>
      <c r="AM126" s="355"/>
      <c r="AN126" s="355"/>
      <c r="AO126" s="355"/>
      <c r="AP126" s="355"/>
      <c r="AQ126" s="355"/>
      <c r="AR126" s="355"/>
      <c r="AS126" s="355"/>
      <c r="AT126" s="356"/>
      <c r="AU126" s="356"/>
      <c r="AV126" s="355"/>
      <c r="AW126" s="355"/>
      <c r="AX126" s="356"/>
      <c r="AY126" s="357"/>
      <c r="AZ126" s="357"/>
      <c r="BA126" s="357"/>
      <c r="BB126" s="358"/>
      <c r="BC126" s="357"/>
      <c r="BD126" s="357"/>
      <c r="BE126" s="358"/>
      <c r="BF126" s="357"/>
      <c r="BG126" s="357"/>
      <c r="BH126" s="357"/>
      <c r="BI126" s="357"/>
      <c r="BJ126" s="357"/>
      <c r="BK126" s="357"/>
      <c r="BL126" s="357"/>
      <c r="BM126" s="358"/>
      <c r="BN126" s="358"/>
      <c r="BO126" s="358"/>
      <c r="BP126" s="358"/>
      <c r="BQ126" s="358"/>
      <c r="BR126" s="358"/>
      <c r="BS126" s="358"/>
      <c r="BT126" s="358"/>
      <c r="BU126" s="358"/>
      <c r="BV126" s="358"/>
      <c r="BW126" s="358"/>
      <c r="BX126" s="355"/>
    </row>
    <row r="127" spans="1:76" ht="19.5" customHeight="1">
      <c r="A127" s="356"/>
      <c r="B127" s="356"/>
      <c r="C127" s="356"/>
      <c r="D127" s="356"/>
      <c r="E127" s="356"/>
      <c r="F127" s="355"/>
      <c r="G127" s="356"/>
      <c r="H127" s="356"/>
      <c r="I127" s="355"/>
      <c r="J127" s="356"/>
      <c r="K127" s="355"/>
      <c r="L127" s="356"/>
      <c r="M127" s="355"/>
      <c r="N127" s="356"/>
      <c r="O127" s="355"/>
      <c r="P127" s="356"/>
      <c r="Q127" s="355"/>
      <c r="R127" s="355"/>
      <c r="S127" s="355"/>
      <c r="T127" s="355"/>
      <c r="U127" s="355"/>
      <c r="V127" s="355"/>
      <c r="W127" s="355"/>
      <c r="X127" s="355"/>
      <c r="Y127" s="355"/>
      <c r="Z127" s="355"/>
      <c r="AA127" s="355"/>
      <c r="AB127" s="355"/>
      <c r="AC127" s="355"/>
      <c r="AD127" s="355"/>
      <c r="AE127" s="355"/>
      <c r="AF127" s="355"/>
      <c r="AG127" s="355"/>
      <c r="AH127" s="355"/>
      <c r="AI127" s="355"/>
      <c r="AJ127" s="355"/>
      <c r="AK127" s="355"/>
      <c r="AL127" s="355"/>
      <c r="AM127" s="355"/>
      <c r="AN127" s="355"/>
      <c r="AO127" s="355"/>
      <c r="AP127" s="355"/>
      <c r="AQ127" s="355"/>
      <c r="AR127" s="355"/>
      <c r="AS127" s="355"/>
      <c r="AT127" s="356"/>
      <c r="AU127" s="356"/>
      <c r="AV127" s="355"/>
      <c r="AW127" s="355"/>
      <c r="AX127" s="356"/>
      <c r="AY127" s="357"/>
      <c r="AZ127" s="357"/>
      <c r="BA127" s="357"/>
      <c r="BB127" s="358"/>
      <c r="BC127" s="357"/>
      <c r="BD127" s="357"/>
      <c r="BE127" s="358"/>
      <c r="BF127" s="357"/>
      <c r="BG127" s="357"/>
      <c r="BH127" s="357"/>
      <c r="BI127" s="357"/>
      <c r="BJ127" s="357"/>
      <c r="BK127" s="357"/>
      <c r="BL127" s="357"/>
      <c r="BM127" s="358"/>
      <c r="BN127" s="358"/>
      <c r="BO127" s="358"/>
      <c r="BP127" s="358"/>
      <c r="BQ127" s="358"/>
      <c r="BR127" s="358"/>
      <c r="BS127" s="358"/>
      <c r="BT127" s="358"/>
      <c r="BU127" s="358"/>
      <c r="BV127" s="358"/>
      <c r="BW127" s="358"/>
      <c r="BX127" s="355"/>
    </row>
    <row r="128" spans="1:76" ht="19.5" customHeight="1">
      <c r="A128" s="356"/>
      <c r="B128" s="356"/>
      <c r="C128" s="356"/>
      <c r="D128" s="356"/>
      <c r="E128" s="356"/>
      <c r="F128" s="355"/>
      <c r="G128" s="356"/>
      <c r="H128" s="356"/>
      <c r="I128" s="355"/>
      <c r="J128" s="356"/>
      <c r="K128" s="355"/>
      <c r="L128" s="356"/>
      <c r="M128" s="355"/>
      <c r="N128" s="356"/>
      <c r="O128" s="355"/>
      <c r="P128" s="356"/>
      <c r="Q128" s="355"/>
      <c r="R128" s="355"/>
      <c r="S128" s="355"/>
      <c r="T128" s="355"/>
      <c r="U128" s="355"/>
      <c r="V128" s="355"/>
      <c r="W128" s="355"/>
      <c r="X128" s="355"/>
      <c r="Y128" s="355"/>
      <c r="Z128" s="355"/>
      <c r="AA128" s="355"/>
      <c r="AB128" s="355"/>
      <c r="AC128" s="355"/>
      <c r="AD128" s="355"/>
      <c r="AE128" s="355"/>
      <c r="AF128" s="355"/>
      <c r="AG128" s="355"/>
      <c r="AH128" s="355"/>
      <c r="AI128" s="355"/>
      <c r="AJ128" s="355"/>
      <c r="AK128" s="355"/>
      <c r="AL128" s="355"/>
      <c r="AM128" s="355"/>
      <c r="AN128" s="355"/>
      <c r="AO128" s="355"/>
      <c r="AP128" s="355"/>
      <c r="AQ128" s="355"/>
      <c r="AR128" s="355"/>
      <c r="AS128" s="355"/>
      <c r="AT128" s="356"/>
      <c r="AU128" s="356"/>
      <c r="AV128" s="355"/>
      <c r="AW128" s="355"/>
      <c r="AX128" s="356"/>
      <c r="AY128" s="357"/>
      <c r="AZ128" s="357"/>
      <c r="BA128" s="357"/>
      <c r="BB128" s="358"/>
      <c r="BC128" s="357"/>
      <c r="BD128" s="357"/>
      <c r="BE128" s="358"/>
      <c r="BF128" s="357"/>
      <c r="BG128" s="357"/>
      <c r="BH128" s="357"/>
      <c r="BI128" s="357"/>
      <c r="BJ128" s="357"/>
      <c r="BK128" s="357"/>
      <c r="BL128" s="357"/>
      <c r="BM128" s="358"/>
      <c r="BN128" s="358"/>
      <c r="BO128" s="358"/>
      <c r="BP128" s="358"/>
      <c r="BQ128" s="358"/>
      <c r="BR128" s="358"/>
      <c r="BS128" s="358"/>
      <c r="BT128" s="358"/>
      <c r="BU128" s="358"/>
      <c r="BV128" s="358"/>
      <c r="BW128" s="358"/>
      <c r="BX128" s="355"/>
    </row>
    <row r="129" spans="1:76" ht="19.5" customHeight="1">
      <c r="A129" s="356"/>
      <c r="B129" s="356"/>
      <c r="C129" s="356"/>
      <c r="D129" s="356"/>
      <c r="E129" s="356"/>
      <c r="F129" s="355"/>
      <c r="G129" s="356"/>
      <c r="H129" s="356"/>
      <c r="I129" s="355"/>
      <c r="J129" s="356"/>
      <c r="K129" s="355"/>
      <c r="L129" s="356"/>
      <c r="M129" s="355"/>
      <c r="N129" s="356"/>
      <c r="O129" s="355"/>
      <c r="P129" s="356"/>
      <c r="Q129" s="355"/>
      <c r="R129" s="355"/>
      <c r="S129" s="355"/>
      <c r="T129" s="355"/>
      <c r="U129" s="355"/>
      <c r="V129" s="355"/>
      <c r="W129" s="355"/>
      <c r="X129" s="355"/>
      <c r="Y129" s="355"/>
      <c r="Z129" s="355"/>
      <c r="AA129" s="355"/>
      <c r="AB129" s="355"/>
      <c r="AC129" s="355"/>
      <c r="AD129" s="355"/>
      <c r="AE129" s="355"/>
      <c r="AF129" s="355"/>
      <c r="AG129" s="355"/>
      <c r="AH129" s="355"/>
      <c r="AI129" s="355"/>
      <c r="AJ129" s="355"/>
      <c r="AK129" s="355"/>
      <c r="AL129" s="355"/>
      <c r="AM129" s="355"/>
      <c r="AN129" s="355"/>
      <c r="AO129" s="355"/>
      <c r="AP129" s="355"/>
      <c r="AQ129" s="355"/>
      <c r="AR129" s="355"/>
      <c r="AS129" s="355"/>
      <c r="AT129" s="356"/>
      <c r="AU129" s="356"/>
      <c r="AV129" s="355"/>
      <c r="AW129" s="355"/>
      <c r="AX129" s="356"/>
      <c r="AY129" s="357"/>
      <c r="AZ129" s="357"/>
      <c r="BA129" s="357"/>
      <c r="BB129" s="358"/>
      <c r="BC129" s="357"/>
      <c r="BD129" s="357"/>
      <c r="BE129" s="358"/>
      <c r="BF129" s="357"/>
      <c r="BG129" s="357"/>
      <c r="BH129" s="357"/>
      <c r="BI129" s="357"/>
      <c r="BJ129" s="357"/>
      <c r="BK129" s="357"/>
      <c r="BL129" s="357"/>
      <c r="BM129" s="358"/>
      <c r="BN129" s="358"/>
      <c r="BO129" s="358"/>
      <c r="BP129" s="358"/>
      <c r="BQ129" s="358"/>
      <c r="BR129" s="358"/>
      <c r="BS129" s="358"/>
      <c r="BT129" s="358"/>
      <c r="BU129" s="358"/>
      <c r="BV129" s="358"/>
      <c r="BW129" s="358"/>
      <c r="BX129" s="355"/>
    </row>
    <row r="130" spans="1:76" ht="19.5" customHeight="1">
      <c r="A130" s="356"/>
      <c r="B130" s="356"/>
      <c r="C130" s="356"/>
      <c r="D130" s="356"/>
      <c r="E130" s="356"/>
      <c r="F130" s="355"/>
      <c r="G130" s="356"/>
      <c r="H130" s="356"/>
      <c r="I130" s="355"/>
      <c r="J130" s="356"/>
      <c r="K130" s="355"/>
      <c r="L130" s="356"/>
      <c r="M130" s="355"/>
      <c r="N130" s="356"/>
      <c r="O130" s="355"/>
      <c r="P130" s="356"/>
      <c r="Q130" s="355"/>
      <c r="R130" s="355"/>
      <c r="S130" s="355"/>
      <c r="T130" s="355"/>
      <c r="U130" s="355"/>
      <c r="V130" s="355"/>
      <c r="W130" s="355"/>
      <c r="X130" s="355"/>
      <c r="Y130" s="355"/>
      <c r="Z130" s="355"/>
      <c r="AA130" s="355"/>
      <c r="AB130" s="355"/>
      <c r="AC130" s="355"/>
      <c r="AD130" s="355"/>
      <c r="AE130" s="355"/>
      <c r="AF130" s="355"/>
      <c r="AG130" s="355"/>
      <c r="AH130" s="355"/>
      <c r="AI130" s="355"/>
      <c r="AJ130" s="355"/>
      <c r="AK130" s="355"/>
      <c r="AL130" s="355"/>
      <c r="AM130" s="355"/>
      <c r="AN130" s="355"/>
      <c r="AO130" s="355"/>
      <c r="AP130" s="355"/>
      <c r="AQ130" s="355"/>
      <c r="AR130" s="355"/>
      <c r="AS130" s="355"/>
      <c r="AT130" s="356"/>
      <c r="AU130" s="356"/>
      <c r="AV130" s="355"/>
      <c r="AW130" s="355"/>
      <c r="AX130" s="356"/>
      <c r="AY130" s="357"/>
      <c r="AZ130" s="357"/>
      <c r="BA130" s="357"/>
      <c r="BB130" s="358"/>
      <c r="BC130" s="357"/>
      <c r="BD130" s="357"/>
      <c r="BE130" s="358"/>
      <c r="BF130" s="357"/>
      <c r="BG130" s="357"/>
      <c r="BH130" s="357"/>
      <c r="BI130" s="357"/>
      <c r="BJ130" s="357"/>
      <c r="BK130" s="357"/>
      <c r="BL130" s="357"/>
      <c r="BM130" s="358"/>
      <c r="BN130" s="358"/>
      <c r="BO130" s="358"/>
      <c r="BP130" s="358"/>
      <c r="BQ130" s="358"/>
      <c r="BR130" s="358"/>
      <c r="BS130" s="358"/>
      <c r="BT130" s="358"/>
      <c r="BU130" s="358"/>
      <c r="BV130" s="358"/>
      <c r="BW130" s="358"/>
      <c r="BX130" s="355"/>
    </row>
    <row r="131" spans="1:76" ht="19.5" customHeight="1">
      <c r="A131" s="356"/>
      <c r="B131" s="356"/>
      <c r="C131" s="356"/>
      <c r="D131" s="356"/>
      <c r="E131" s="356"/>
      <c r="F131" s="355"/>
      <c r="G131" s="356"/>
      <c r="H131" s="356"/>
      <c r="I131" s="355"/>
      <c r="J131" s="356"/>
      <c r="K131" s="355"/>
      <c r="L131" s="356"/>
      <c r="M131" s="355"/>
      <c r="N131" s="356"/>
      <c r="O131" s="355"/>
      <c r="P131" s="356"/>
      <c r="Q131" s="355"/>
      <c r="R131" s="355"/>
      <c r="S131" s="355"/>
      <c r="T131" s="355"/>
      <c r="U131" s="355"/>
      <c r="V131" s="355"/>
      <c r="W131" s="355"/>
      <c r="X131" s="355"/>
      <c r="Y131" s="355"/>
      <c r="Z131" s="355"/>
      <c r="AA131" s="355"/>
      <c r="AB131" s="355"/>
      <c r="AC131" s="355"/>
      <c r="AD131" s="355"/>
      <c r="AE131" s="355"/>
      <c r="AF131" s="355"/>
      <c r="AG131" s="355"/>
      <c r="AH131" s="355"/>
      <c r="AI131" s="355"/>
      <c r="AJ131" s="355"/>
      <c r="AK131" s="355"/>
      <c r="AL131" s="355"/>
      <c r="AM131" s="355"/>
      <c r="AN131" s="355"/>
      <c r="AO131" s="355"/>
      <c r="AP131" s="355"/>
      <c r="AQ131" s="355"/>
      <c r="AR131" s="355"/>
      <c r="AS131" s="355"/>
      <c r="AT131" s="356"/>
      <c r="AU131" s="356"/>
      <c r="AV131" s="355"/>
      <c r="AW131" s="355"/>
      <c r="AX131" s="356"/>
      <c r="AY131" s="357"/>
      <c r="AZ131" s="357"/>
      <c r="BA131" s="357"/>
      <c r="BB131" s="358"/>
      <c r="BC131" s="357"/>
      <c r="BD131" s="357"/>
      <c r="BE131" s="358"/>
      <c r="BF131" s="357"/>
      <c r="BG131" s="357"/>
      <c r="BH131" s="357"/>
      <c r="BI131" s="357"/>
      <c r="BJ131" s="357"/>
      <c r="BK131" s="357"/>
      <c r="BL131" s="357"/>
      <c r="BM131" s="358"/>
      <c r="BN131" s="358"/>
      <c r="BO131" s="358"/>
      <c r="BP131" s="358"/>
      <c r="BQ131" s="358"/>
      <c r="BR131" s="358"/>
      <c r="BS131" s="358"/>
      <c r="BT131" s="358"/>
      <c r="BU131" s="358"/>
      <c r="BV131" s="358"/>
      <c r="BW131" s="358"/>
      <c r="BX131" s="355"/>
    </row>
    <row r="132" spans="1:76" ht="19.5" customHeight="1">
      <c r="A132" s="356"/>
      <c r="B132" s="356"/>
      <c r="C132" s="356"/>
      <c r="D132" s="356"/>
      <c r="E132" s="356"/>
      <c r="F132" s="355"/>
      <c r="G132" s="356"/>
      <c r="H132" s="356"/>
      <c r="I132" s="355"/>
      <c r="J132" s="356"/>
      <c r="K132" s="355"/>
      <c r="L132" s="356"/>
      <c r="M132" s="355"/>
      <c r="N132" s="356"/>
      <c r="O132" s="355"/>
      <c r="P132" s="356"/>
      <c r="Q132" s="355"/>
      <c r="R132" s="355"/>
      <c r="S132" s="355"/>
      <c r="T132" s="355"/>
      <c r="U132" s="355"/>
      <c r="V132" s="355"/>
      <c r="W132" s="355"/>
      <c r="X132" s="355"/>
      <c r="Y132" s="355"/>
      <c r="Z132" s="355"/>
      <c r="AA132" s="355"/>
      <c r="AB132" s="355"/>
      <c r="AC132" s="355"/>
      <c r="AD132" s="355"/>
      <c r="AE132" s="355"/>
      <c r="AF132" s="355"/>
      <c r="AG132" s="355"/>
      <c r="AH132" s="355"/>
      <c r="AI132" s="355"/>
      <c r="AJ132" s="355"/>
      <c r="AK132" s="355"/>
      <c r="AL132" s="355"/>
      <c r="AM132" s="355"/>
      <c r="AN132" s="355"/>
      <c r="AO132" s="355"/>
      <c r="AP132" s="355"/>
      <c r="AQ132" s="355"/>
      <c r="AR132" s="355"/>
      <c r="AS132" s="355"/>
      <c r="AT132" s="356"/>
      <c r="AU132" s="356"/>
      <c r="AV132" s="355"/>
      <c r="AW132" s="355"/>
      <c r="AX132" s="356"/>
      <c r="AY132" s="357"/>
      <c r="AZ132" s="357"/>
      <c r="BA132" s="357"/>
      <c r="BB132" s="358"/>
      <c r="BC132" s="357"/>
      <c r="BD132" s="357"/>
      <c r="BE132" s="358"/>
      <c r="BF132" s="357"/>
      <c r="BG132" s="357"/>
      <c r="BH132" s="357"/>
      <c r="BI132" s="357"/>
      <c r="BJ132" s="357"/>
      <c r="BK132" s="357"/>
      <c r="BL132" s="357"/>
      <c r="BM132" s="358"/>
      <c r="BN132" s="358"/>
      <c r="BO132" s="358"/>
      <c r="BP132" s="358"/>
      <c r="BQ132" s="358"/>
      <c r="BR132" s="358"/>
      <c r="BS132" s="358"/>
      <c r="BT132" s="358"/>
      <c r="BU132" s="358"/>
      <c r="BV132" s="358"/>
      <c r="BW132" s="358"/>
      <c r="BX132" s="355"/>
    </row>
    <row r="133" spans="1:76" ht="19.5" customHeight="1">
      <c r="A133" s="356"/>
      <c r="B133" s="356"/>
      <c r="C133" s="356"/>
      <c r="D133" s="356"/>
      <c r="E133" s="356"/>
      <c r="F133" s="355"/>
      <c r="G133" s="356"/>
      <c r="H133" s="356"/>
      <c r="I133" s="355"/>
      <c r="J133" s="356"/>
      <c r="K133" s="355"/>
      <c r="L133" s="356"/>
      <c r="M133" s="355"/>
      <c r="N133" s="356"/>
      <c r="O133" s="355"/>
      <c r="P133" s="356"/>
      <c r="Q133" s="355"/>
      <c r="R133" s="355"/>
      <c r="S133" s="355"/>
      <c r="T133" s="355"/>
      <c r="U133" s="355"/>
      <c r="V133" s="355"/>
      <c r="W133" s="355"/>
      <c r="X133" s="355"/>
      <c r="Y133" s="355"/>
      <c r="Z133" s="355"/>
      <c r="AA133" s="355"/>
      <c r="AB133" s="355"/>
      <c r="AC133" s="355"/>
      <c r="AD133" s="355"/>
      <c r="AE133" s="355"/>
      <c r="AF133" s="355"/>
      <c r="AG133" s="355"/>
      <c r="AH133" s="355"/>
      <c r="AI133" s="355"/>
      <c r="AJ133" s="355"/>
      <c r="AK133" s="355"/>
      <c r="AL133" s="355"/>
      <c r="AM133" s="355"/>
      <c r="AN133" s="355"/>
      <c r="AO133" s="355"/>
      <c r="AP133" s="355"/>
      <c r="AQ133" s="355"/>
      <c r="AR133" s="355"/>
      <c r="AS133" s="355"/>
      <c r="AT133" s="356"/>
      <c r="AU133" s="356"/>
      <c r="AV133" s="355"/>
      <c r="AW133" s="355"/>
      <c r="AX133" s="356"/>
      <c r="AY133" s="357"/>
      <c r="AZ133" s="357"/>
      <c r="BA133" s="357"/>
      <c r="BB133" s="358"/>
      <c r="BC133" s="357"/>
      <c r="BD133" s="357"/>
      <c r="BE133" s="358"/>
      <c r="BF133" s="357"/>
      <c r="BG133" s="357"/>
      <c r="BH133" s="357"/>
      <c r="BI133" s="357"/>
      <c r="BJ133" s="357"/>
      <c r="BK133" s="357"/>
      <c r="BL133" s="357"/>
      <c r="BM133" s="358"/>
      <c r="BN133" s="358"/>
      <c r="BO133" s="358"/>
      <c r="BP133" s="358"/>
      <c r="BQ133" s="358"/>
      <c r="BR133" s="358"/>
      <c r="BS133" s="358"/>
      <c r="BT133" s="358"/>
      <c r="BU133" s="358"/>
      <c r="BV133" s="358"/>
      <c r="BW133" s="358"/>
      <c r="BX133" s="355"/>
    </row>
    <row r="134" spans="1:76" ht="19.5" customHeight="1">
      <c r="A134" s="356"/>
      <c r="B134" s="356"/>
      <c r="C134" s="356"/>
      <c r="D134" s="356"/>
      <c r="E134" s="356"/>
      <c r="F134" s="355"/>
      <c r="G134" s="356"/>
      <c r="H134" s="356"/>
      <c r="I134" s="355"/>
      <c r="J134" s="356"/>
      <c r="K134" s="355"/>
      <c r="L134" s="356"/>
      <c r="M134" s="355"/>
      <c r="N134" s="356"/>
      <c r="O134" s="355"/>
      <c r="P134" s="356"/>
      <c r="Q134" s="355"/>
      <c r="R134" s="355"/>
      <c r="S134" s="355"/>
      <c r="T134" s="355"/>
      <c r="U134" s="355"/>
      <c r="V134" s="355"/>
      <c r="W134" s="355"/>
      <c r="X134" s="355"/>
      <c r="Y134" s="355"/>
      <c r="Z134" s="355"/>
      <c r="AA134" s="355"/>
      <c r="AB134" s="355"/>
      <c r="AC134" s="355"/>
      <c r="AD134" s="355"/>
      <c r="AE134" s="355"/>
      <c r="AF134" s="355"/>
      <c r="AG134" s="355"/>
      <c r="AH134" s="355"/>
      <c r="AI134" s="355"/>
      <c r="AJ134" s="355"/>
      <c r="AK134" s="355"/>
      <c r="AL134" s="355"/>
      <c r="AM134" s="355"/>
      <c r="AN134" s="355"/>
      <c r="AO134" s="355"/>
      <c r="AP134" s="355"/>
      <c r="AQ134" s="355"/>
      <c r="AR134" s="355"/>
      <c r="AS134" s="355"/>
      <c r="AT134" s="356"/>
      <c r="AU134" s="356"/>
      <c r="AV134" s="355"/>
      <c r="AW134" s="355"/>
      <c r="AX134" s="356"/>
      <c r="AY134" s="357"/>
      <c r="AZ134" s="357"/>
      <c r="BA134" s="357"/>
      <c r="BB134" s="358"/>
      <c r="BC134" s="357"/>
      <c r="BD134" s="357"/>
      <c r="BE134" s="358"/>
      <c r="BF134" s="357"/>
      <c r="BG134" s="357"/>
      <c r="BH134" s="357"/>
      <c r="BI134" s="357"/>
      <c r="BJ134" s="357"/>
      <c r="BK134" s="357"/>
      <c r="BL134" s="357"/>
      <c r="BM134" s="358"/>
      <c r="BN134" s="358"/>
      <c r="BO134" s="358"/>
      <c r="BP134" s="358"/>
      <c r="BQ134" s="358"/>
      <c r="BR134" s="358"/>
      <c r="BS134" s="358"/>
      <c r="BT134" s="358"/>
      <c r="BU134" s="358"/>
      <c r="BV134" s="358"/>
      <c r="BW134" s="358"/>
      <c r="BX134" s="355"/>
    </row>
    <row r="135" spans="1:76" ht="19.5" customHeight="1">
      <c r="A135" s="356"/>
      <c r="B135" s="356"/>
      <c r="C135" s="356"/>
      <c r="D135" s="356"/>
      <c r="E135" s="356"/>
      <c r="F135" s="355"/>
      <c r="G135" s="356"/>
      <c r="H135" s="356"/>
      <c r="I135" s="355"/>
      <c r="J135" s="356"/>
      <c r="K135" s="355"/>
      <c r="L135" s="356"/>
      <c r="M135" s="355"/>
      <c r="N135" s="356"/>
      <c r="O135" s="355"/>
      <c r="P135" s="356"/>
      <c r="Q135" s="355"/>
      <c r="R135" s="355"/>
      <c r="S135" s="355"/>
      <c r="T135" s="355"/>
      <c r="U135" s="355"/>
      <c r="V135" s="355"/>
      <c r="W135" s="355"/>
      <c r="X135" s="355"/>
      <c r="Y135" s="355"/>
      <c r="Z135" s="355"/>
      <c r="AA135" s="355"/>
      <c r="AB135" s="355"/>
      <c r="AC135" s="355"/>
      <c r="AD135" s="355"/>
      <c r="AE135" s="355"/>
      <c r="AF135" s="355"/>
      <c r="AG135" s="355"/>
      <c r="AH135" s="355"/>
      <c r="AI135" s="355"/>
      <c r="AJ135" s="355"/>
      <c r="AK135" s="355"/>
      <c r="AL135" s="355"/>
      <c r="AM135" s="355"/>
      <c r="AN135" s="355"/>
      <c r="AO135" s="355"/>
      <c r="AP135" s="355"/>
      <c r="AQ135" s="355"/>
      <c r="AR135" s="355"/>
      <c r="AS135" s="355"/>
      <c r="AT135" s="356"/>
      <c r="AU135" s="356"/>
      <c r="AV135" s="355"/>
      <c r="AW135" s="355"/>
      <c r="AX135" s="356"/>
      <c r="AY135" s="357"/>
      <c r="AZ135" s="357"/>
      <c r="BA135" s="357"/>
      <c r="BB135" s="358"/>
      <c r="BC135" s="357"/>
      <c r="BD135" s="357"/>
      <c r="BE135" s="358"/>
      <c r="BF135" s="357"/>
      <c r="BG135" s="357"/>
      <c r="BH135" s="357"/>
      <c r="BI135" s="357"/>
      <c r="BJ135" s="357"/>
      <c r="BK135" s="357"/>
      <c r="BL135" s="357"/>
      <c r="BM135" s="358"/>
      <c r="BN135" s="358"/>
      <c r="BO135" s="358"/>
      <c r="BP135" s="358"/>
      <c r="BQ135" s="358"/>
      <c r="BR135" s="358"/>
      <c r="BS135" s="358"/>
      <c r="BT135" s="358"/>
      <c r="BU135" s="358"/>
      <c r="BV135" s="358"/>
      <c r="BW135" s="358"/>
      <c r="BX135" s="355"/>
    </row>
    <row r="136" spans="1:76" ht="19.5" customHeight="1">
      <c r="A136" s="356"/>
      <c r="B136" s="356"/>
      <c r="C136" s="356"/>
      <c r="D136" s="356"/>
      <c r="E136" s="356"/>
      <c r="F136" s="355"/>
      <c r="G136" s="356"/>
      <c r="H136" s="356"/>
      <c r="I136" s="355"/>
      <c r="J136" s="356"/>
      <c r="K136" s="355"/>
      <c r="L136" s="356"/>
      <c r="M136" s="355"/>
      <c r="N136" s="356"/>
      <c r="O136" s="355"/>
      <c r="P136" s="356"/>
      <c r="Q136" s="355"/>
      <c r="R136" s="355"/>
      <c r="S136" s="355"/>
      <c r="T136" s="355"/>
      <c r="U136" s="355"/>
      <c r="V136" s="355"/>
      <c r="W136" s="355"/>
      <c r="X136" s="355"/>
      <c r="Y136" s="355"/>
      <c r="Z136" s="355"/>
      <c r="AA136" s="355"/>
      <c r="AB136" s="355"/>
      <c r="AC136" s="355"/>
      <c r="AD136" s="355"/>
      <c r="AE136" s="355"/>
      <c r="AF136" s="355"/>
      <c r="AG136" s="355"/>
      <c r="AH136" s="355"/>
      <c r="AI136" s="355"/>
      <c r="AJ136" s="355"/>
      <c r="AK136" s="355"/>
      <c r="AL136" s="355"/>
      <c r="AM136" s="355"/>
      <c r="AN136" s="355"/>
      <c r="AO136" s="355"/>
      <c r="AP136" s="355"/>
      <c r="AQ136" s="355"/>
      <c r="AR136" s="355"/>
      <c r="AS136" s="355"/>
      <c r="AT136" s="356"/>
      <c r="AU136" s="356"/>
      <c r="AV136" s="355"/>
      <c r="AW136" s="355"/>
      <c r="AX136" s="356"/>
      <c r="AY136" s="357"/>
      <c r="AZ136" s="357"/>
      <c r="BA136" s="357"/>
      <c r="BB136" s="358"/>
      <c r="BC136" s="357"/>
      <c r="BD136" s="357"/>
      <c r="BE136" s="358"/>
      <c r="BF136" s="357"/>
      <c r="BG136" s="357"/>
      <c r="BH136" s="357"/>
      <c r="BI136" s="357"/>
      <c r="BJ136" s="357"/>
      <c r="BK136" s="357"/>
      <c r="BL136" s="357"/>
      <c r="BM136" s="358"/>
      <c r="BN136" s="358"/>
      <c r="BO136" s="358"/>
      <c r="BP136" s="358"/>
      <c r="BQ136" s="358"/>
      <c r="BR136" s="358"/>
      <c r="BS136" s="358"/>
      <c r="BT136" s="358"/>
      <c r="BU136" s="358"/>
      <c r="BV136" s="358"/>
      <c r="BW136" s="358"/>
      <c r="BX136" s="355"/>
    </row>
    <row r="137" spans="1:76" ht="19.5" customHeight="1">
      <c r="A137" s="356"/>
      <c r="B137" s="356"/>
      <c r="C137" s="356"/>
      <c r="D137" s="356"/>
      <c r="E137" s="356"/>
      <c r="F137" s="355"/>
      <c r="G137" s="356"/>
      <c r="H137" s="356"/>
      <c r="I137" s="355"/>
      <c r="J137" s="356"/>
      <c r="K137" s="355"/>
      <c r="L137" s="356"/>
      <c r="M137" s="355"/>
      <c r="N137" s="356"/>
      <c r="O137" s="355"/>
      <c r="P137" s="356"/>
      <c r="Q137" s="355"/>
      <c r="R137" s="355"/>
      <c r="S137" s="355"/>
      <c r="T137" s="355"/>
      <c r="U137" s="355"/>
      <c r="V137" s="355"/>
      <c r="W137" s="355"/>
      <c r="X137" s="355"/>
      <c r="Y137" s="355"/>
      <c r="Z137" s="355"/>
      <c r="AA137" s="355"/>
      <c r="AB137" s="355"/>
      <c r="AC137" s="355"/>
      <c r="AD137" s="355"/>
      <c r="AE137" s="355"/>
      <c r="AF137" s="355"/>
      <c r="AG137" s="355"/>
      <c r="AH137" s="355"/>
      <c r="AI137" s="355"/>
      <c r="AJ137" s="355"/>
      <c r="AK137" s="355"/>
      <c r="AL137" s="355"/>
      <c r="AM137" s="355"/>
      <c r="AN137" s="355"/>
      <c r="AO137" s="355"/>
      <c r="AP137" s="355"/>
      <c r="AQ137" s="355"/>
      <c r="AR137" s="355"/>
      <c r="AS137" s="355"/>
      <c r="AT137" s="356"/>
      <c r="AU137" s="356"/>
      <c r="AV137" s="355"/>
      <c r="AW137" s="355"/>
      <c r="AX137" s="356"/>
      <c r="AY137" s="357"/>
      <c r="AZ137" s="357"/>
      <c r="BA137" s="357"/>
      <c r="BB137" s="358"/>
      <c r="BC137" s="357"/>
      <c r="BD137" s="357"/>
      <c r="BE137" s="358"/>
      <c r="BF137" s="357"/>
      <c r="BG137" s="357"/>
      <c r="BH137" s="357"/>
      <c r="BI137" s="357"/>
      <c r="BJ137" s="357"/>
      <c r="BK137" s="357"/>
      <c r="BL137" s="357"/>
      <c r="BM137" s="358"/>
      <c r="BN137" s="358"/>
      <c r="BO137" s="358"/>
      <c r="BP137" s="358"/>
      <c r="BQ137" s="358"/>
      <c r="BR137" s="358"/>
      <c r="BS137" s="358"/>
      <c r="BT137" s="358"/>
      <c r="BU137" s="358"/>
      <c r="BV137" s="358"/>
      <c r="BW137" s="358"/>
      <c r="BX137" s="355"/>
    </row>
    <row r="138" spans="1:76" ht="19.5" customHeight="1">
      <c r="A138" s="356"/>
      <c r="B138" s="356"/>
      <c r="C138" s="356"/>
      <c r="D138" s="356"/>
      <c r="E138" s="356"/>
      <c r="F138" s="355"/>
      <c r="G138" s="356"/>
      <c r="H138" s="356"/>
      <c r="I138" s="355"/>
      <c r="J138" s="356"/>
      <c r="K138" s="355"/>
      <c r="L138" s="356"/>
      <c r="M138" s="355"/>
      <c r="N138" s="356"/>
      <c r="O138" s="355"/>
      <c r="P138" s="356"/>
      <c r="Q138" s="355"/>
      <c r="R138" s="355"/>
      <c r="S138" s="355"/>
      <c r="T138" s="355"/>
      <c r="U138" s="355"/>
      <c r="V138" s="355"/>
      <c r="W138" s="355"/>
      <c r="X138" s="355"/>
      <c r="Y138" s="355"/>
      <c r="Z138" s="355"/>
      <c r="AA138" s="355"/>
      <c r="AB138" s="355"/>
      <c r="AC138" s="355"/>
      <c r="AD138" s="355"/>
      <c r="AE138" s="355"/>
      <c r="AF138" s="355"/>
      <c r="AG138" s="355"/>
      <c r="AH138" s="355"/>
      <c r="AI138" s="355"/>
      <c r="AJ138" s="355"/>
      <c r="AK138" s="355"/>
      <c r="AL138" s="355"/>
      <c r="AM138" s="355"/>
      <c r="AN138" s="355"/>
      <c r="AO138" s="355"/>
      <c r="AP138" s="355"/>
      <c r="AQ138" s="355"/>
      <c r="AR138" s="355"/>
      <c r="AS138" s="355"/>
      <c r="AT138" s="356"/>
      <c r="AU138" s="356"/>
      <c r="AV138" s="355"/>
      <c r="AW138" s="355"/>
      <c r="AX138" s="356"/>
      <c r="AY138" s="357"/>
      <c r="AZ138" s="357"/>
      <c r="BA138" s="357"/>
      <c r="BB138" s="358"/>
      <c r="BC138" s="357"/>
      <c r="BD138" s="357"/>
      <c r="BE138" s="358"/>
      <c r="BF138" s="357"/>
      <c r="BG138" s="357"/>
      <c r="BH138" s="357"/>
      <c r="BI138" s="357"/>
      <c r="BJ138" s="357"/>
      <c r="BK138" s="357"/>
      <c r="BL138" s="357"/>
      <c r="BM138" s="358"/>
      <c r="BN138" s="358"/>
      <c r="BO138" s="358"/>
      <c r="BP138" s="358"/>
      <c r="BQ138" s="358"/>
      <c r="BR138" s="358"/>
      <c r="BS138" s="358"/>
      <c r="BT138" s="358"/>
      <c r="BU138" s="358"/>
      <c r="BV138" s="358"/>
      <c r="BW138" s="358"/>
      <c r="BX138" s="355"/>
    </row>
    <row r="139" spans="1:76" ht="19.5" customHeight="1">
      <c r="A139" s="356"/>
      <c r="B139" s="356"/>
      <c r="C139" s="356"/>
      <c r="D139" s="356"/>
      <c r="E139" s="356"/>
      <c r="F139" s="355"/>
      <c r="G139" s="356"/>
      <c r="H139" s="356"/>
      <c r="I139" s="355"/>
      <c r="J139" s="356"/>
      <c r="K139" s="355"/>
      <c r="L139" s="356"/>
      <c r="M139" s="355"/>
      <c r="N139" s="356"/>
      <c r="O139" s="355"/>
      <c r="P139" s="356"/>
      <c r="Q139" s="355"/>
      <c r="R139" s="355"/>
      <c r="S139" s="355"/>
      <c r="T139" s="355"/>
      <c r="U139" s="355"/>
      <c r="V139" s="355"/>
      <c r="W139" s="355"/>
      <c r="X139" s="355"/>
      <c r="Y139" s="355"/>
      <c r="Z139" s="355"/>
      <c r="AA139" s="355"/>
      <c r="AB139" s="355"/>
      <c r="AC139" s="355"/>
      <c r="AD139" s="355"/>
      <c r="AE139" s="355"/>
      <c r="AF139" s="355"/>
      <c r="AG139" s="355"/>
      <c r="AH139" s="355"/>
      <c r="AI139" s="355"/>
      <c r="AJ139" s="355"/>
      <c r="AK139" s="355"/>
      <c r="AL139" s="355"/>
      <c r="AM139" s="355"/>
      <c r="AN139" s="355"/>
      <c r="AO139" s="355"/>
      <c r="AP139" s="355"/>
      <c r="AQ139" s="355"/>
      <c r="AR139" s="355"/>
      <c r="AS139" s="355"/>
      <c r="AT139" s="356"/>
      <c r="AU139" s="356"/>
      <c r="AV139" s="355"/>
      <c r="AW139" s="355"/>
      <c r="AX139" s="356"/>
      <c r="AY139" s="357"/>
      <c r="AZ139" s="357"/>
      <c r="BA139" s="357"/>
      <c r="BB139" s="358"/>
      <c r="BC139" s="357"/>
      <c r="BD139" s="357"/>
      <c r="BE139" s="358"/>
      <c r="BF139" s="357"/>
      <c r="BG139" s="357"/>
      <c r="BH139" s="357"/>
      <c r="BI139" s="357"/>
      <c r="BJ139" s="357"/>
      <c r="BK139" s="357"/>
      <c r="BL139" s="357"/>
      <c r="BM139" s="358"/>
      <c r="BN139" s="358"/>
      <c r="BO139" s="358"/>
      <c r="BP139" s="358"/>
      <c r="BQ139" s="358"/>
      <c r="BR139" s="358"/>
      <c r="BS139" s="358"/>
      <c r="BT139" s="358"/>
      <c r="BU139" s="358"/>
      <c r="BV139" s="358"/>
      <c r="BW139" s="358"/>
      <c r="BX139" s="355"/>
    </row>
    <row r="140" spans="1:76" ht="19.5" customHeight="1">
      <c r="A140" s="356"/>
      <c r="B140" s="356"/>
      <c r="C140" s="356"/>
      <c r="D140" s="356"/>
      <c r="E140" s="356"/>
      <c r="F140" s="355"/>
      <c r="G140" s="356"/>
      <c r="H140" s="356"/>
      <c r="I140" s="355"/>
      <c r="J140" s="356"/>
      <c r="K140" s="355"/>
      <c r="L140" s="356"/>
      <c r="M140" s="355"/>
      <c r="N140" s="356"/>
      <c r="O140" s="355"/>
      <c r="P140" s="356"/>
      <c r="Q140" s="355"/>
      <c r="R140" s="355"/>
      <c r="S140" s="355"/>
      <c r="T140" s="355"/>
      <c r="U140" s="355"/>
      <c r="V140" s="355"/>
      <c r="W140" s="355"/>
      <c r="X140" s="355"/>
      <c r="Y140" s="355"/>
      <c r="Z140" s="355"/>
      <c r="AA140" s="355"/>
      <c r="AB140" s="355"/>
      <c r="AC140" s="355"/>
      <c r="AD140" s="355"/>
      <c r="AE140" s="355"/>
      <c r="AF140" s="355"/>
      <c r="AG140" s="355"/>
      <c r="AH140" s="355"/>
      <c r="AI140" s="355"/>
      <c r="AJ140" s="355"/>
      <c r="AK140" s="355"/>
      <c r="AL140" s="355"/>
      <c r="AM140" s="355"/>
      <c r="AN140" s="355"/>
      <c r="AO140" s="355"/>
      <c r="AP140" s="355"/>
      <c r="AQ140" s="355"/>
      <c r="AR140" s="355"/>
      <c r="AS140" s="355"/>
      <c r="AT140" s="356"/>
      <c r="AU140" s="356"/>
      <c r="AV140" s="355"/>
      <c r="AW140" s="355"/>
      <c r="AX140" s="356"/>
      <c r="AY140" s="357"/>
      <c r="AZ140" s="357"/>
      <c r="BA140" s="357"/>
      <c r="BB140" s="358"/>
      <c r="BC140" s="357"/>
      <c r="BD140" s="357"/>
      <c r="BE140" s="358"/>
      <c r="BF140" s="357"/>
      <c r="BG140" s="357"/>
      <c r="BH140" s="357"/>
      <c r="BI140" s="357"/>
      <c r="BJ140" s="357"/>
      <c r="BK140" s="357"/>
      <c r="BL140" s="357"/>
      <c r="BM140" s="358"/>
      <c r="BN140" s="358"/>
      <c r="BO140" s="358"/>
      <c r="BP140" s="358"/>
      <c r="BQ140" s="358"/>
      <c r="BR140" s="358"/>
      <c r="BS140" s="358"/>
      <c r="BT140" s="358"/>
      <c r="BU140" s="358"/>
      <c r="BV140" s="358"/>
      <c r="BW140" s="358"/>
      <c r="BX140" s="355"/>
    </row>
    <row r="141" spans="1:76" ht="19.5" customHeight="1">
      <c r="A141" s="356"/>
      <c r="B141" s="356"/>
      <c r="C141" s="356"/>
      <c r="D141" s="356"/>
      <c r="E141" s="356"/>
      <c r="F141" s="355"/>
      <c r="G141" s="356"/>
      <c r="H141" s="356"/>
      <c r="I141" s="355"/>
      <c r="J141" s="356"/>
      <c r="K141" s="355"/>
      <c r="L141" s="356"/>
      <c r="M141" s="355"/>
      <c r="N141" s="356"/>
      <c r="O141" s="355"/>
      <c r="P141" s="356"/>
      <c r="Q141" s="355"/>
      <c r="R141" s="355"/>
      <c r="S141" s="355"/>
      <c r="T141" s="355"/>
      <c r="U141" s="355"/>
      <c r="V141" s="355"/>
      <c r="W141" s="355"/>
      <c r="X141" s="355"/>
      <c r="Y141" s="355"/>
      <c r="Z141" s="355"/>
      <c r="AA141" s="355"/>
      <c r="AB141" s="355"/>
      <c r="AC141" s="355"/>
      <c r="AD141" s="355"/>
      <c r="AE141" s="355"/>
      <c r="AF141" s="355"/>
      <c r="AG141" s="355"/>
      <c r="AH141" s="355"/>
      <c r="AI141" s="355"/>
      <c r="AJ141" s="355"/>
      <c r="AK141" s="355"/>
      <c r="AL141" s="355"/>
      <c r="AM141" s="355"/>
      <c r="AN141" s="355"/>
      <c r="AO141" s="355"/>
      <c r="AP141" s="355"/>
      <c r="AQ141" s="355"/>
      <c r="AR141" s="355"/>
      <c r="AS141" s="355"/>
      <c r="AT141" s="356"/>
      <c r="AU141" s="356"/>
      <c r="AV141" s="355"/>
      <c r="AW141" s="355"/>
      <c r="AX141" s="356"/>
      <c r="AY141" s="357"/>
      <c r="AZ141" s="357"/>
      <c r="BA141" s="357"/>
      <c r="BB141" s="358"/>
      <c r="BC141" s="357"/>
      <c r="BD141" s="357"/>
      <c r="BE141" s="358"/>
      <c r="BF141" s="357"/>
      <c r="BG141" s="357"/>
      <c r="BH141" s="357"/>
      <c r="BI141" s="357"/>
      <c r="BJ141" s="357"/>
      <c r="BK141" s="357"/>
      <c r="BL141" s="357"/>
      <c r="BM141" s="358"/>
      <c r="BN141" s="358"/>
      <c r="BO141" s="358"/>
      <c r="BP141" s="358"/>
      <c r="BQ141" s="358"/>
      <c r="BR141" s="358"/>
      <c r="BS141" s="358"/>
      <c r="BT141" s="358"/>
      <c r="BU141" s="358"/>
      <c r="BV141" s="358"/>
      <c r="BW141" s="358"/>
      <c r="BX141" s="355"/>
    </row>
    <row r="142" spans="1:76" ht="19.5" customHeight="1">
      <c r="A142" s="356"/>
      <c r="B142" s="356"/>
      <c r="C142" s="356"/>
      <c r="D142" s="356"/>
      <c r="E142" s="356"/>
      <c r="F142" s="355"/>
      <c r="G142" s="356"/>
      <c r="H142" s="356"/>
      <c r="I142" s="355"/>
      <c r="J142" s="356"/>
      <c r="K142" s="355"/>
      <c r="L142" s="356"/>
      <c r="M142" s="355"/>
      <c r="N142" s="356"/>
      <c r="O142" s="355"/>
      <c r="P142" s="356"/>
      <c r="Q142" s="355"/>
      <c r="R142" s="355"/>
      <c r="S142" s="355"/>
      <c r="T142" s="355"/>
      <c r="U142" s="355"/>
      <c r="V142" s="355"/>
      <c r="W142" s="355"/>
      <c r="X142" s="355"/>
      <c r="Y142" s="355"/>
      <c r="Z142" s="355"/>
      <c r="AA142" s="355"/>
      <c r="AB142" s="355"/>
      <c r="AC142" s="355"/>
      <c r="AD142" s="355"/>
      <c r="AE142" s="355"/>
      <c r="AF142" s="355"/>
      <c r="AG142" s="355"/>
      <c r="AH142" s="355"/>
      <c r="AI142" s="355"/>
      <c r="AJ142" s="355"/>
      <c r="AK142" s="355"/>
      <c r="AL142" s="355"/>
      <c r="AM142" s="355"/>
      <c r="AN142" s="355"/>
      <c r="AO142" s="355"/>
      <c r="AP142" s="355"/>
      <c r="AQ142" s="355"/>
      <c r="AR142" s="355"/>
      <c r="AS142" s="355"/>
      <c r="AT142" s="356"/>
      <c r="AU142" s="356"/>
      <c r="AV142" s="355"/>
      <c r="AW142" s="355"/>
      <c r="AX142" s="356"/>
      <c r="AY142" s="357"/>
      <c r="AZ142" s="357"/>
      <c r="BA142" s="357"/>
      <c r="BB142" s="358"/>
      <c r="BC142" s="357"/>
      <c r="BD142" s="357"/>
      <c r="BE142" s="358"/>
      <c r="BF142" s="357"/>
      <c r="BG142" s="357"/>
      <c r="BH142" s="357"/>
      <c r="BI142" s="357"/>
      <c r="BJ142" s="357"/>
      <c r="BK142" s="357"/>
      <c r="BL142" s="357"/>
      <c r="BM142" s="358"/>
      <c r="BN142" s="358"/>
      <c r="BO142" s="358"/>
      <c r="BP142" s="358"/>
      <c r="BQ142" s="358"/>
      <c r="BR142" s="358"/>
      <c r="BS142" s="358"/>
      <c r="BT142" s="358"/>
      <c r="BU142" s="358"/>
      <c r="BV142" s="358"/>
      <c r="BW142" s="358"/>
      <c r="BX142" s="355"/>
    </row>
    <row r="143" spans="1:76" ht="19.5" customHeight="1">
      <c r="A143" s="356"/>
      <c r="B143" s="356"/>
      <c r="C143" s="356"/>
      <c r="D143" s="356"/>
      <c r="E143" s="356"/>
      <c r="F143" s="355"/>
      <c r="G143" s="356"/>
      <c r="H143" s="356"/>
      <c r="I143" s="355"/>
      <c r="J143" s="356"/>
      <c r="K143" s="355"/>
      <c r="L143" s="356"/>
      <c r="M143" s="355"/>
      <c r="N143" s="356"/>
      <c r="O143" s="355"/>
      <c r="P143" s="356"/>
      <c r="Q143" s="355"/>
      <c r="R143" s="355"/>
      <c r="S143" s="355"/>
      <c r="T143" s="355"/>
      <c r="U143" s="355"/>
      <c r="V143" s="355"/>
      <c r="W143" s="355"/>
      <c r="X143" s="355"/>
      <c r="Y143" s="355"/>
      <c r="Z143" s="355"/>
      <c r="AA143" s="355"/>
      <c r="AB143" s="355"/>
      <c r="AC143" s="355"/>
      <c r="AD143" s="355"/>
      <c r="AE143" s="355"/>
      <c r="AF143" s="355"/>
      <c r="AG143" s="355"/>
      <c r="AH143" s="355"/>
      <c r="AI143" s="355"/>
      <c r="AJ143" s="355"/>
      <c r="AK143" s="355"/>
      <c r="AL143" s="355"/>
      <c r="AM143" s="355"/>
      <c r="AN143" s="355"/>
      <c r="AO143" s="355"/>
      <c r="AP143" s="355"/>
      <c r="AQ143" s="355"/>
      <c r="AR143" s="355"/>
      <c r="AS143" s="355"/>
      <c r="AT143" s="356"/>
      <c r="AU143" s="356"/>
      <c r="AV143" s="355"/>
      <c r="AW143" s="355"/>
      <c r="AX143" s="356"/>
      <c r="AY143" s="357"/>
      <c r="AZ143" s="357"/>
      <c r="BA143" s="357"/>
      <c r="BB143" s="358"/>
      <c r="BC143" s="357"/>
      <c r="BD143" s="357"/>
      <c r="BE143" s="358"/>
      <c r="BF143" s="357"/>
      <c r="BG143" s="357"/>
      <c r="BH143" s="357"/>
      <c r="BI143" s="357"/>
      <c r="BJ143" s="357"/>
      <c r="BK143" s="357"/>
      <c r="BL143" s="357"/>
      <c r="BM143" s="358"/>
      <c r="BN143" s="358"/>
      <c r="BO143" s="358"/>
      <c r="BP143" s="358"/>
      <c r="BQ143" s="358"/>
      <c r="BR143" s="358"/>
      <c r="BS143" s="358"/>
      <c r="BT143" s="358"/>
      <c r="BU143" s="358"/>
      <c r="BV143" s="358"/>
      <c r="BW143" s="358"/>
      <c r="BX143" s="355"/>
    </row>
    <row r="144" spans="1:76" ht="19.5" customHeight="1">
      <c r="A144" s="356"/>
      <c r="B144" s="356"/>
      <c r="C144" s="356"/>
      <c r="D144" s="356"/>
      <c r="E144" s="356"/>
      <c r="F144" s="355"/>
      <c r="G144" s="356"/>
      <c r="H144" s="356"/>
      <c r="I144" s="355"/>
      <c r="J144" s="356"/>
      <c r="K144" s="355"/>
      <c r="L144" s="356"/>
      <c r="M144" s="355"/>
      <c r="N144" s="356"/>
      <c r="O144" s="355"/>
      <c r="P144" s="356"/>
      <c r="Q144" s="355"/>
      <c r="R144" s="355"/>
      <c r="S144" s="355"/>
      <c r="T144" s="355"/>
      <c r="U144" s="355"/>
      <c r="V144" s="355"/>
      <c r="W144" s="355"/>
      <c r="X144" s="355"/>
      <c r="Y144" s="355"/>
      <c r="Z144" s="355"/>
      <c r="AA144" s="355"/>
      <c r="AB144" s="355"/>
      <c r="AC144" s="355"/>
      <c r="AD144" s="355"/>
      <c r="AE144" s="355"/>
      <c r="AF144" s="355"/>
      <c r="AG144" s="355"/>
      <c r="AH144" s="355"/>
      <c r="AI144" s="355"/>
      <c r="AJ144" s="355"/>
      <c r="AK144" s="355"/>
      <c r="AL144" s="355"/>
      <c r="AM144" s="355"/>
      <c r="AN144" s="355"/>
      <c r="AO144" s="355"/>
      <c r="AP144" s="355"/>
      <c r="AQ144" s="355"/>
      <c r="AR144" s="355"/>
      <c r="AS144" s="355"/>
      <c r="AT144" s="356"/>
      <c r="AU144" s="356"/>
      <c r="AV144" s="355"/>
      <c r="AW144" s="355"/>
      <c r="AX144" s="356"/>
      <c r="AY144" s="357"/>
      <c r="AZ144" s="357"/>
      <c r="BA144" s="357"/>
      <c r="BB144" s="358"/>
      <c r="BC144" s="357"/>
      <c r="BD144" s="357"/>
      <c r="BE144" s="358"/>
      <c r="BF144" s="357"/>
      <c r="BG144" s="357"/>
      <c r="BH144" s="357"/>
      <c r="BI144" s="357"/>
      <c r="BJ144" s="357"/>
      <c r="BK144" s="357"/>
      <c r="BL144" s="357"/>
      <c r="BM144" s="358"/>
      <c r="BN144" s="358"/>
      <c r="BO144" s="358"/>
      <c r="BP144" s="358"/>
      <c r="BQ144" s="358"/>
      <c r="BR144" s="358"/>
      <c r="BS144" s="358"/>
      <c r="BT144" s="358"/>
      <c r="BU144" s="358"/>
      <c r="BV144" s="358"/>
      <c r="BW144" s="358"/>
      <c r="BX144" s="355"/>
    </row>
    <row r="145" spans="1:76" ht="19.5" customHeight="1">
      <c r="A145" s="356"/>
      <c r="B145" s="356"/>
      <c r="C145" s="356"/>
      <c r="D145" s="356"/>
      <c r="E145" s="356"/>
      <c r="F145" s="355"/>
      <c r="G145" s="356"/>
      <c r="H145" s="356"/>
      <c r="I145" s="355"/>
      <c r="J145" s="356"/>
      <c r="K145" s="355"/>
      <c r="L145" s="356"/>
      <c r="M145" s="355"/>
      <c r="N145" s="356"/>
      <c r="O145" s="355"/>
      <c r="P145" s="356"/>
      <c r="Q145" s="355"/>
      <c r="R145" s="355"/>
      <c r="S145" s="355"/>
      <c r="T145" s="355"/>
      <c r="U145" s="355"/>
      <c r="V145" s="355"/>
      <c r="W145" s="355"/>
      <c r="X145" s="355"/>
      <c r="Y145" s="355"/>
      <c r="Z145" s="355"/>
      <c r="AA145" s="355"/>
      <c r="AB145" s="355"/>
      <c r="AC145" s="355"/>
      <c r="AD145" s="355"/>
      <c r="AE145" s="355"/>
      <c r="AF145" s="355"/>
      <c r="AG145" s="355"/>
      <c r="AH145" s="355"/>
      <c r="AI145" s="355"/>
      <c r="AJ145" s="355"/>
      <c r="AK145" s="355"/>
      <c r="AL145" s="355"/>
      <c r="AM145" s="355"/>
      <c r="AN145" s="355"/>
      <c r="AO145" s="355"/>
      <c r="AP145" s="355"/>
      <c r="AQ145" s="355"/>
      <c r="AR145" s="355"/>
      <c r="AS145" s="355"/>
      <c r="AT145" s="356"/>
      <c r="AU145" s="356"/>
      <c r="AV145" s="355"/>
      <c r="AW145" s="355"/>
      <c r="AX145" s="356"/>
      <c r="AY145" s="357"/>
      <c r="AZ145" s="357"/>
      <c r="BA145" s="357"/>
      <c r="BB145" s="358"/>
      <c r="BC145" s="357"/>
      <c r="BD145" s="357"/>
      <c r="BE145" s="358"/>
      <c r="BF145" s="357"/>
      <c r="BG145" s="357"/>
      <c r="BH145" s="357"/>
      <c r="BI145" s="357"/>
      <c r="BJ145" s="357"/>
      <c r="BK145" s="357"/>
      <c r="BL145" s="357"/>
      <c r="BM145" s="358"/>
      <c r="BN145" s="358"/>
      <c r="BO145" s="358"/>
      <c r="BP145" s="358"/>
      <c r="BQ145" s="358"/>
      <c r="BR145" s="358"/>
      <c r="BS145" s="358"/>
      <c r="BT145" s="358"/>
      <c r="BU145" s="358"/>
      <c r="BV145" s="358"/>
      <c r="BW145" s="358"/>
      <c r="BX145" s="355"/>
    </row>
    <row r="146" spans="1:76" ht="19.5" customHeight="1">
      <c r="A146" s="356"/>
      <c r="B146" s="356"/>
      <c r="C146" s="356"/>
      <c r="D146" s="356"/>
      <c r="E146" s="356"/>
      <c r="F146" s="355"/>
      <c r="G146" s="356"/>
      <c r="H146" s="356"/>
      <c r="I146" s="355"/>
      <c r="J146" s="356"/>
      <c r="K146" s="355"/>
      <c r="L146" s="356"/>
      <c r="M146" s="355"/>
      <c r="N146" s="356"/>
      <c r="O146" s="355"/>
      <c r="P146" s="356"/>
      <c r="Q146" s="355"/>
      <c r="R146" s="355"/>
      <c r="S146" s="355"/>
      <c r="T146" s="355"/>
      <c r="U146" s="355"/>
      <c r="V146" s="355"/>
      <c r="W146" s="355"/>
      <c r="X146" s="355"/>
      <c r="Y146" s="355"/>
      <c r="Z146" s="355"/>
      <c r="AA146" s="355"/>
      <c r="AB146" s="355"/>
      <c r="AC146" s="355"/>
      <c r="AD146" s="355"/>
      <c r="AE146" s="355"/>
      <c r="AF146" s="355"/>
      <c r="AG146" s="355"/>
      <c r="AH146" s="355"/>
      <c r="AI146" s="355"/>
      <c r="AJ146" s="355"/>
      <c r="AK146" s="355"/>
      <c r="AL146" s="355"/>
      <c r="AM146" s="355"/>
      <c r="AN146" s="355"/>
      <c r="AO146" s="355"/>
      <c r="AP146" s="355"/>
      <c r="AQ146" s="355"/>
      <c r="AR146" s="355"/>
      <c r="AS146" s="355"/>
      <c r="AT146" s="356"/>
      <c r="AU146" s="356"/>
      <c r="AV146" s="355"/>
      <c r="AW146" s="355"/>
      <c r="AX146" s="356"/>
      <c r="AY146" s="357"/>
      <c r="AZ146" s="357"/>
      <c r="BA146" s="357"/>
      <c r="BB146" s="358"/>
      <c r="BC146" s="357"/>
      <c r="BD146" s="357"/>
      <c r="BE146" s="358"/>
      <c r="BF146" s="357"/>
      <c r="BG146" s="357"/>
      <c r="BH146" s="357"/>
      <c r="BI146" s="357"/>
      <c r="BJ146" s="357"/>
      <c r="BK146" s="357"/>
      <c r="BL146" s="357"/>
      <c r="BM146" s="358"/>
      <c r="BN146" s="358"/>
      <c r="BO146" s="358"/>
      <c r="BP146" s="358"/>
      <c r="BQ146" s="358"/>
      <c r="BR146" s="358"/>
      <c r="BS146" s="358"/>
      <c r="BT146" s="358"/>
      <c r="BU146" s="358"/>
      <c r="BV146" s="358"/>
      <c r="BW146" s="358"/>
      <c r="BX146" s="355"/>
    </row>
    <row r="147" spans="1:76" ht="19.5" customHeight="1">
      <c r="A147" s="356"/>
      <c r="B147" s="356"/>
      <c r="C147" s="356"/>
      <c r="D147" s="356"/>
      <c r="E147" s="356"/>
      <c r="F147" s="355"/>
      <c r="G147" s="356"/>
      <c r="H147" s="356"/>
      <c r="I147" s="355"/>
      <c r="J147" s="356"/>
      <c r="K147" s="355"/>
      <c r="L147" s="356"/>
      <c r="M147" s="355"/>
      <c r="N147" s="356"/>
      <c r="O147" s="355"/>
      <c r="P147" s="356"/>
      <c r="Q147" s="355"/>
      <c r="R147" s="355"/>
      <c r="S147" s="355"/>
      <c r="T147" s="355"/>
      <c r="U147" s="355"/>
      <c r="V147" s="355"/>
      <c r="W147" s="355"/>
      <c r="X147" s="355"/>
      <c r="Y147" s="355"/>
      <c r="Z147" s="355"/>
      <c r="AA147" s="355"/>
      <c r="AB147" s="355"/>
      <c r="AC147" s="355"/>
      <c r="AD147" s="355"/>
      <c r="AE147" s="355"/>
      <c r="AF147" s="355"/>
      <c r="AG147" s="355"/>
      <c r="AH147" s="355"/>
      <c r="AI147" s="355"/>
      <c r="AJ147" s="355"/>
      <c r="AK147" s="355"/>
      <c r="AL147" s="355"/>
      <c r="AM147" s="355"/>
      <c r="AN147" s="355"/>
      <c r="AO147" s="355"/>
      <c r="AP147" s="355"/>
      <c r="AQ147" s="355"/>
      <c r="AR147" s="355"/>
      <c r="AS147" s="355"/>
      <c r="AT147" s="356"/>
      <c r="AU147" s="356"/>
      <c r="AV147" s="355"/>
      <c r="AW147" s="355"/>
      <c r="AX147" s="356"/>
      <c r="AY147" s="357"/>
      <c r="AZ147" s="357"/>
      <c r="BA147" s="357"/>
      <c r="BB147" s="358"/>
      <c r="BC147" s="357"/>
      <c r="BD147" s="357"/>
      <c r="BE147" s="358"/>
      <c r="BF147" s="357"/>
      <c r="BG147" s="357"/>
      <c r="BH147" s="357"/>
      <c r="BI147" s="357"/>
      <c r="BJ147" s="357"/>
      <c r="BK147" s="357"/>
      <c r="BL147" s="357"/>
      <c r="BM147" s="358"/>
      <c r="BN147" s="358"/>
      <c r="BO147" s="358"/>
      <c r="BP147" s="358"/>
      <c r="BQ147" s="358"/>
      <c r="BR147" s="358"/>
      <c r="BS147" s="358"/>
      <c r="BT147" s="358"/>
      <c r="BU147" s="358"/>
      <c r="BV147" s="358"/>
      <c r="BW147" s="358"/>
      <c r="BX147" s="355"/>
    </row>
    <row r="148" spans="1:76" ht="19.5" customHeight="1">
      <c r="A148" s="356"/>
      <c r="B148" s="356"/>
      <c r="C148" s="356"/>
      <c r="D148" s="356"/>
      <c r="E148" s="356"/>
      <c r="F148" s="355"/>
      <c r="G148" s="356"/>
      <c r="H148" s="356"/>
      <c r="I148" s="355"/>
      <c r="J148" s="356"/>
      <c r="K148" s="355"/>
      <c r="L148" s="356"/>
      <c r="M148" s="355"/>
      <c r="N148" s="356"/>
      <c r="O148" s="355"/>
      <c r="P148" s="356"/>
      <c r="Q148" s="355"/>
      <c r="R148" s="355"/>
      <c r="S148" s="355"/>
      <c r="T148" s="355"/>
      <c r="U148" s="355"/>
      <c r="V148" s="355"/>
      <c r="W148" s="355"/>
      <c r="X148" s="355"/>
      <c r="Y148" s="355"/>
      <c r="Z148" s="355"/>
      <c r="AA148" s="355"/>
      <c r="AB148" s="355"/>
      <c r="AC148" s="355"/>
      <c r="AD148" s="355"/>
      <c r="AE148" s="355"/>
      <c r="AF148" s="355"/>
      <c r="AG148" s="355"/>
      <c r="AH148" s="355"/>
      <c r="AI148" s="355"/>
      <c r="AJ148" s="355"/>
      <c r="AK148" s="355"/>
      <c r="AL148" s="355"/>
      <c r="AM148" s="355"/>
      <c r="AN148" s="355"/>
      <c r="AO148" s="355"/>
      <c r="AP148" s="355"/>
      <c r="AQ148" s="355"/>
      <c r="AR148" s="355"/>
      <c r="AS148" s="355"/>
      <c r="AT148" s="356"/>
      <c r="AU148" s="356"/>
      <c r="AV148" s="355"/>
      <c r="AW148" s="355"/>
      <c r="AX148" s="356"/>
      <c r="AY148" s="357"/>
      <c r="AZ148" s="357"/>
      <c r="BA148" s="357"/>
      <c r="BB148" s="358"/>
      <c r="BC148" s="357"/>
      <c r="BD148" s="357"/>
      <c r="BE148" s="358"/>
      <c r="BF148" s="357"/>
      <c r="BG148" s="357"/>
      <c r="BH148" s="357"/>
      <c r="BI148" s="357"/>
      <c r="BJ148" s="357"/>
      <c r="BK148" s="357"/>
      <c r="BL148" s="357"/>
      <c r="BM148" s="358"/>
      <c r="BN148" s="358"/>
      <c r="BO148" s="358"/>
      <c r="BP148" s="358"/>
      <c r="BQ148" s="358"/>
      <c r="BR148" s="358"/>
      <c r="BS148" s="358"/>
      <c r="BT148" s="358"/>
      <c r="BU148" s="358"/>
      <c r="BV148" s="358"/>
      <c r="BW148" s="358"/>
      <c r="BX148" s="355"/>
    </row>
    <row r="149" spans="1:76" ht="19.5" customHeight="1">
      <c r="A149" s="356"/>
      <c r="B149" s="356"/>
      <c r="C149" s="356"/>
      <c r="D149" s="356"/>
      <c r="E149" s="356"/>
      <c r="F149" s="355"/>
      <c r="G149" s="356"/>
      <c r="H149" s="356"/>
      <c r="I149" s="355"/>
      <c r="J149" s="356"/>
      <c r="K149" s="355"/>
      <c r="L149" s="356"/>
      <c r="M149" s="355"/>
      <c r="N149" s="356"/>
      <c r="O149" s="355"/>
      <c r="P149" s="356"/>
      <c r="Q149" s="355"/>
      <c r="R149" s="355"/>
      <c r="S149" s="355"/>
      <c r="T149" s="355"/>
      <c r="U149" s="355"/>
      <c r="V149" s="355"/>
      <c r="W149" s="355"/>
      <c r="X149" s="355"/>
      <c r="Y149" s="355"/>
      <c r="Z149" s="355"/>
      <c r="AA149" s="355"/>
      <c r="AB149" s="355"/>
      <c r="AC149" s="355"/>
      <c r="AD149" s="355"/>
      <c r="AE149" s="355"/>
      <c r="AF149" s="355"/>
      <c r="AG149" s="355"/>
      <c r="AH149" s="355"/>
      <c r="AI149" s="355"/>
      <c r="AJ149" s="355"/>
      <c r="AK149" s="355"/>
      <c r="AL149" s="355"/>
      <c r="AM149" s="355"/>
      <c r="AN149" s="355"/>
      <c r="AO149" s="355"/>
      <c r="AP149" s="355"/>
      <c r="AQ149" s="355"/>
      <c r="AR149" s="355"/>
      <c r="AS149" s="355"/>
      <c r="AT149" s="356"/>
      <c r="AU149" s="356"/>
      <c r="AV149" s="355"/>
      <c r="AW149" s="355"/>
      <c r="AX149" s="356"/>
      <c r="AY149" s="357"/>
      <c r="AZ149" s="357"/>
      <c r="BA149" s="357"/>
      <c r="BB149" s="358"/>
      <c r="BC149" s="357"/>
      <c r="BD149" s="357"/>
      <c r="BE149" s="358"/>
      <c r="BF149" s="357"/>
      <c r="BG149" s="357"/>
      <c r="BH149" s="357"/>
      <c r="BI149" s="357"/>
      <c r="BJ149" s="357"/>
      <c r="BK149" s="357"/>
      <c r="BL149" s="357"/>
      <c r="BM149" s="358"/>
      <c r="BN149" s="358"/>
      <c r="BO149" s="358"/>
      <c r="BP149" s="358"/>
      <c r="BQ149" s="358"/>
      <c r="BR149" s="358"/>
      <c r="BS149" s="358"/>
      <c r="BT149" s="358"/>
      <c r="BU149" s="358"/>
      <c r="BV149" s="358"/>
      <c r="BW149" s="358"/>
      <c r="BX149" s="355"/>
    </row>
    <row r="150" spans="1:76" ht="19.5" customHeight="1">
      <c r="A150" s="356"/>
      <c r="B150" s="356"/>
      <c r="C150" s="356"/>
      <c r="D150" s="356"/>
      <c r="E150" s="356"/>
      <c r="F150" s="355"/>
      <c r="G150" s="356"/>
      <c r="H150" s="356"/>
      <c r="I150" s="355"/>
      <c r="J150" s="356"/>
      <c r="K150" s="355"/>
      <c r="L150" s="356"/>
      <c r="M150" s="355"/>
      <c r="N150" s="356"/>
      <c r="O150" s="355"/>
      <c r="P150" s="356"/>
      <c r="Q150" s="355"/>
      <c r="R150" s="355"/>
      <c r="S150" s="355"/>
      <c r="T150" s="355"/>
      <c r="U150" s="355"/>
      <c r="V150" s="355"/>
      <c r="W150" s="355"/>
      <c r="X150" s="355"/>
      <c r="Y150" s="355"/>
      <c r="Z150" s="355"/>
      <c r="AA150" s="355"/>
      <c r="AB150" s="355"/>
      <c r="AC150" s="355"/>
      <c r="AD150" s="355"/>
      <c r="AE150" s="355"/>
      <c r="AF150" s="355"/>
      <c r="AG150" s="355"/>
      <c r="AH150" s="355"/>
      <c r="AI150" s="355"/>
      <c r="AJ150" s="355"/>
      <c r="AK150" s="355"/>
      <c r="AL150" s="355"/>
      <c r="AM150" s="355"/>
      <c r="AN150" s="355"/>
      <c r="AO150" s="355"/>
      <c r="AP150" s="355"/>
      <c r="AQ150" s="355"/>
      <c r="AR150" s="355"/>
      <c r="AS150" s="355"/>
      <c r="AT150" s="356"/>
      <c r="AU150" s="356"/>
      <c r="AV150" s="355"/>
      <c r="AW150" s="355"/>
      <c r="AX150" s="356"/>
      <c r="AY150" s="357"/>
      <c r="AZ150" s="357"/>
      <c r="BA150" s="357"/>
      <c r="BB150" s="358"/>
      <c r="BC150" s="357"/>
      <c r="BD150" s="357"/>
      <c r="BE150" s="358"/>
      <c r="BF150" s="357"/>
      <c r="BG150" s="357"/>
      <c r="BH150" s="357"/>
      <c r="BI150" s="357"/>
      <c r="BJ150" s="357"/>
      <c r="BK150" s="357"/>
      <c r="BL150" s="357"/>
      <c r="BM150" s="358"/>
      <c r="BN150" s="358"/>
      <c r="BO150" s="358"/>
      <c r="BP150" s="358"/>
      <c r="BQ150" s="358"/>
      <c r="BR150" s="358"/>
      <c r="BS150" s="358"/>
      <c r="BT150" s="358"/>
      <c r="BU150" s="358"/>
      <c r="BV150" s="358"/>
      <c r="BW150" s="358"/>
      <c r="BX150" s="355"/>
    </row>
    <row r="151" spans="1:76" ht="19.5" customHeight="1">
      <c r="A151" s="356"/>
      <c r="B151" s="356"/>
      <c r="C151" s="356"/>
      <c r="D151" s="356"/>
      <c r="E151" s="356"/>
      <c r="F151" s="355"/>
      <c r="G151" s="356"/>
      <c r="H151" s="356"/>
      <c r="I151" s="355"/>
      <c r="J151" s="356"/>
      <c r="K151" s="355"/>
      <c r="L151" s="356"/>
      <c r="M151" s="355"/>
      <c r="N151" s="356"/>
      <c r="O151" s="355"/>
      <c r="P151" s="356"/>
      <c r="Q151" s="355"/>
      <c r="R151" s="355"/>
      <c r="S151" s="355"/>
      <c r="T151" s="355"/>
      <c r="U151" s="355"/>
      <c r="V151" s="355"/>
      <c r="W151" s="355"/>
      <c r="X151" s="355"/>
      <c r="Y151" s="355"/>
      <c r="Z151" s="355"/>
      <c r="AA151" s="355"/>
      <c r="AB151" s="355"/>
      <c r="AC151" s="355"/>
      <c r="AD151" s="355"/>
      <c r="AE151" s="355"/>
      <c r="AF151" s="355"/>
      <c r="AG151" s="355"/>
      <c r="AH151" s="355"/>
      <c r="AI151" s="355"/>
      <c r="AJ151" s="355"/>
      <c r="AK151" s="355"/>
      <c r="AL151" s="355"/>
      <c r="AM151" s="355"/>
      <c r="AN151" s="355"/>
      <c r="AO151" s="355"/>
      <c r="AP151" s="355"/>
      <c r="AQ151" s="355"/>
      <c r="AR151" s="355"/>
      <c r="AS151" s="355"/>
      <c r="AT151" s="356"/>
      <c r="AU151" s="356"/>
      <c r="AV151" s="355"/>
      <c r="AW151" s="355"/>
      <c r="AX151" s="356"/>
      <c r="AY151" s="357"/>
      <c r="AZ151" s="357"/>
      <c r="BA151" s="357"/>
      <c r="BB151" s="358"/>
      <c r="BC151" s="357"/>
      <c r="BD151" s="357"/>
      <c r="BE151" s="358"/>
      <c r="BF151" s="357"/>
      <c r="BG151" s="357"/>
      <c r="BH151" s="357"/>
      <c r="BI151" s="357"/>
      <c r="BJ151" s="357"/>
      <c r="BK151" s="357"/>
      <c r="BL151" s="357"/>
      <c r="BM151" s="358"/>
      <c r="BN151" s="358"/>
      <c r="BO151" s="358"/>
      <c r="BP151" s="358"/>
      <c r="BQ151" s="358"/>
      <c r="BR151" s="358"/>
      <c r="BS151" s="358"/>
      <c r="BT151" s="358"/>
      <c r="BU151" s="358"/>
      <c r="BV151" s="358"/>
      <c r="BW151" s="358"/>
      <c r="BX151" s="355"/>
    </row>
    <row r="152" spans="1:76" ht="19.5" customHeight="1">
      <c r="A152" s="356"/>
      <c r="B152" s="356"/>
      <c r="C152" s="356"/>
      <c r="D152" s="356"/>
      <c r="E152" s="356"/>
      <c r="F152" s="355"/>
      <c r="G152" s="356"/>
      <c r="H152" s="356"/>
      <c r="I152" s="355"/>
      <c r="J152" s="356"/>
      <c r="K152" s="355"/>
      <c r="L152" s="356"/>
      <c r="M152" s="355"/>
      <c r="N152" s="356"/>
      <c r="O152" s="355"/>
      <c r="P152" s="356"/>
      <c r="Q152" s="355"/>
      <c r="R152" s="355"/>
      <c r="S152" s="355"/>
      <c r="T152" s="355"/>
      <c r="U152" s="355"/>
      <c r="V152" s="355"/>
      <c r="W152" s="355"/>
      <c r="X152" s="355"/>
      <c r="Y152" s="355"/>
      <c r="Z152" s="355"/>
      <c r="AA152" s="355"/>
      <c r="AB152" s="355"/>
      <c r="AC152" s="355"/>
      <c r="AD152" s="355"/>
      <c r="AE152" s="355"/>
      <c r="AF152" s="355"/>
      <c r="AG152" s="355"/>
      <c r="AH152" s="355"/>
      <c r="AI152" s="355"/>
      <c r="AJ152" s="355"/>
      <c r="AK152" s="355"/>
      <c r="AL152" s="355"/>
      <c r="AM152" s="355"/>
      <c r="AN152" s="355"/>
      <c r="AO152" s="355"/>
      <c r="AP152" s="355"/>
      <c r="AQ152" s="355"/>
      <c r="AR152" s="355"/>
      <c r="AS152" s="355"/>
      <c r="AT152" s="356"/>
      <c r="AU152" s="356"/>
      <c r="AV152" s="355"/>
      <c r="AW152" s="355"/>
      <c r="AX152" s="356"/>
      <c r="AY152" s="357"/>
      <c r="AZ152" s="357"/>
      <c r="BA152" s="357"/>
      <c r="BB152" s="358"/>
      <c r="BC152" s="357"/>
      <c r="BD152" s="357"/>
      <c r="BE152" s="358"/>
      <c r="BF152" s="357"/>
      <c r="BG152" s="357"/>
      <c r="BH152" s="357"/>
      <c r="BI152" s="357"/>
      <c r="BJ152" s="357"/>
      <c r="BK152" s="357"/>
      <c r="BL152" s="357"/>
      <c r="BM152" s="358"/>
      <c r="BN152" s="358"/>
      <c r="BO152" s="358"/>
      <c r="BP152" s="358"/>
      <c r="BQ152" s="358"/>
      <c r="BR152" s="358"/>
      <c r="BS152" s="358"/>
      <c r="BT152" s="358"/>
      <c r="BU152" s="358"/>
      <c r="BV152" s="358"/>
      <c r="BW152" s="358"/>
      <c r="BX152" s="355"/>
    </row>
    <row r="153" spans="1:76" ht="19.5" customHeight="1">
      <c r="A153" s="356"/>
      <c r="B153" s="356"/>
      <c r="C153" s="356"/>
      <c r="D153" s="356"/>
      <c r="E153" s="356"/>
      <c r="F153" s="355"/>
      <c r="G153" s="356"/>
      <c r="H153" s="356"/>
      <c r="I153" s="355"/>
      <c r="J153" s="356"/>
      <c r="K153" s="355"/>
      <c r="L153" s="356"/>
      <c r="M153" s="355"/>
      <c r="N153" s="356"/>
      <c r="O153" s="355"/>
      <c r="P153" s="356"/>
      <c r="Q153" s="355"/>
      <c r="R153" s="355"/>
      <c r="S153" s="355"/>
      <c r="T153" s="355"/>
      <c r="U153" s="355"/>
      <c r="V153" s="355"/>
      <c r="W153" s="355"/>
      <c r="X153" s="355"/>
      <c r="Y153" s="355"/>
      <c r="Z153" s="355"/>
      <c r="AA153" s="355"/>
      <c r="AB153" s="355"/>
      <c r="AC153" s="355"/>
      <c r="AD153" s="355"/>
      <c r="AE153" s="355"/>
      <c r="AF153" s="355"/>
      <c r="AG153" s="355"/>
      <c r="AH153" s="355"/>
      <c r="AI153" s="355"/>
      <c r="AJ153" s="355"/>
      <c r="AK153" s="355"/>
      <c r="AL153" s="355"/>
      <c r="AM153" s="355"/>
      <c r="AN153" s="355"/>
      <c r="AO153" s="355"/>
      <c r="AP153" s="355"/>
      <c r="AQ153" s="355"/>
      <c r="AR153" s="355"/>
      <c r="AS153" s="355"/>
      <c r="AT153" s="356"/>
      <c r="AU153" s="356"/>
      <c r="AV153" s="355"/>
      <c r="AW153" s="355"/>
      <c r="AX153" s="356"/>
      <c r="AY153" s="357"/>
      <c r="AZ153" s="357"/>
      <c r="BA153" s="357"/>
      <c r="BB153" s="358"/>
      <c r="BC153" s="357"/>
      <c r="BD153" s="357"/>
      <c r="BE153" s="358"/>
      <c r="BF153" s="357"/>
      <c r="BG153" s="357"/>
      <c r="BH153" s="357"/>
      <c r="BI153" s="357"/>
      <c r="BJ153" s="357"/>
      <c r="BK153" s="357"/>
      <c r="BL153" s="357"/>
      <c r="BM153" s="358"/>
      <c r="BN153" s="358"/>
      <c r="BO153" s="358"/>
      <c r="BP153" s="358"/>
      <c r="BQ153" s="358"/>
      <c r="BR153" s="358"/>
      <c r="BS153" s="358"/>
      <c r="BT153" s="358"/>
      <c r="BU153" s="358"/>
      <c r="BV153" s="358"/>
      <c r="BW153" s="358"/>
      <c r="BX153" s="355"/>
    </row>
    <row r="154" spans="1:76" ht="19.5" customHeight="1">
      <c r="A154" s="356"/>
      <c r="B154" s="356"/>
      <c r="C154" s="356"/>
      <c r="D154" s="356"/>
      <c r="E154" s="356"/>
      <c r="F154" s="355"/>
      <c r="G154" s="356"/>
      <c r="H154" s="356"/>
      <c r="I154" s="355"/>
      <c r="J154" s="356"/>
      <c r="K154" s="355"/>
      <c r="L154" s="356"/>
      <c r="M154" s="355"/>
      <c r="N154" s="356"/>
      <c r="O154" s="355"/>
      <c r="P154" s="356"/>
      <c r="Q154" s="355"/>
      <c r="R154" s="355"/>
      <c r="S154" s="355"/>
      <c r="T154" s="355"/>
      <c r="U154" s="355"/>
      <c r="V154" s="355"/>
      <c r="W154" s="355"/>
      <c r="X154" s="355"/>
      <c r="Y154" s="355"/>
      <c r="Z154" s="355"/>
      <c r="AA154" s="355"/>
      <c r="AB154" s="355"/>
      <c r="AC154" s="355"/>
      <c r="AD154" s="355"/>
      <c r="AE154" s="355"/>
      <c r="AF154" s="355"/>
      <c r="AG154" s="355"/>
      <c r="AH154" s="355"/>
      <c r="AI154" s="355"/>
      <c r="AJ154" s="355"/>
      <c r="AK154" s="355"/>
      <c r="AL154" s="355"/>
      <c r="AM154" s="355"/>
      <c r="AN154" s="355"/>
      <c r="AO154" s="355"/>
      <c r="AP154" s="355"/>
      <c r="AQ154" s="355"/>
      <c r="AR154" s="355"/>
      <c r="AS154" s="355"/>
      <c r="AT154" s="356"/>
      <c r="AU154" s="356"/>
      <c r="AV154" s="355"/>
      <c r="AW154" s="355"/>
      <c r="AX154" s="356"/>
      <c r="AY154" s="357"/>
      <c r="AZ154" s="357"/>
      <c r="BA154" s="357"/>
      <c r="BB154" s="358"/>
      <c r="BC154" s="357"/>
      <c r="BD154" s="357"/>
      <c r="BE154" s="358"/>
      <c r="BF154" s="357"/>
      <c r="BG154" s="357"/>
      <c r="BH154" s="357"/>
      <c r="BI154" s="357"/>
      <c r="BJ154" s="357"/>
      <c r="BK154" s="357"/>
      <c r="BL154" s="357"/>
      <c r="BM154" s="358"/>
      <c r="BN154" s="358"/>
      <c r="BO154" s="358"/>
      <c r="BP154" s="358"/>
      <c r="BQ154" s="358"/>
      <c r="BR154" s="358"/>
      <c r="BS154" s="358"/>
      <c r="BT154" s="358"/>
      <c r="BU154" s="358"/>
      <c r="BV154" s="358"/>
      <c r="BW154" s="358"/>
      <c r="BX154" s="355"/>
    </row>
    <row r="155" spans="1:76" ht="19.5" customHeight="1">
      <c r="A155" s="356"/>
      <c r="B155" s="356"/>
      <c r="C155" s="356"/>
      <c r="D155" s="356"/>
      <c r="E155" s="356"/>
      <c r="F155" s="355"/>
      <c r="G155" s="356"/>
      <c r="H155" s="356"/>
      <c r="I155" s="355"/>
      <c r="J155" s="356"/>
      <c r="K155" s="355"/>
      <c r="L155" s="356"/>
      <c r="M155" s="355"/>
      <c r="N155" s="356"/>
      <c r="O155" s="355"/>
      <c r="P155" s="356"/>
      <c r="Q155" s="355"/>
      <c r="R155" s="355"/>
      <c r="S155" s="355"/>
      <c r="T155" s="355"/>
      <c r="U155" s="355"/>
      <c r="V155" s="355"/>
      <c r="W155" s="355"/>
      <c r="X155" s="355"/>
      <c r="Y155" s="355"/>
      <c r="Z155" s="355"/>
      <c r="AA155" s="355"/>
      <c r="AB155" s="355"/>
      <c r="AC155" s="355"/>
      <c r="AD155" s="355"/>
      <c r="AE155" s="355"/>
      <c r="AF155" s="355"/>
      <c r="AG155" s="355"/>
      <c r="AH155" s="355"/>
      <c r="AI155" s="355"/>
      <c r="AJ155" s="355"/>
      <c r="AK155" s="355"/>
      <c r="AL155" s="355"/>
      <c r="AM155" s="355"/>
      <c r="AN155" s="355"/>
      <c r="AO155" s="355"/>
      <c r="AP155" s="355"/>
      <c r="AQ155" s="355"/>
      <c r="AR155" s="355"/>
      <c r="AS155" s="355"/>
      <c r="AT155" s="356"/>
      <c r="AU155" s="356"/>
      <c r="AV155" s="355"/>
      <c r="AW155" s="355"/>
      <c r="AX155" s="356"/>
      <c r="AY155" s="357"/>
      <c r="AZ155" s="357"/>
      <c r="BA155" s="357"/>
      <c r="BB155" s="358"/>
      <c r="BC155" s="357"/>
      <c r="BD155" s="357"/>
      <c r="BE155" s="358"/>
      <c r="BF155" s="357"/>
      <c r="BG155" s="357"/>
      <c r="BH155" s="357"/>
      <c r="BI155" s="357"/>
      <c r="BJ155" s="357"/>
      <c r="BK155" s="357"/>
      <c r="BL155" s="357"/>
      <c r="BM155" s="358"/>
      <c r="BN155" s="358"/>
      <c r="BO155" s="358"/>
      <c r="BP155" s="358"/>
      <c r="BQ155" s="358"/>
      <c r="BR155" s="358"/>
      <c r="BS155" s="358"/>
      <c r="BT155" s="358"/>
      <c r="BU155" s="358"/>
      <c r="BV155" s="358"/>
      <c r="BW155" s="358"/>
      <c r="BX155" s="355"/>
    </row>
    <row r="156" spans="1:76" ht="19.5" customHeight="1">
      <c r="A156" s="356"/>
      <c r="B156" s="356"/>
      <c r="C156" s="356"/>
      <c r="D156" s="356"/>
      <c r="E156" s="356"/>
      <c r="F156" s="355"/>
      <c r="G156" s="356"/>
      <c r="H156" s="356"/>
      <c r="I156" s="355"/>
      <c r="J156" s="356"/>
      <c r="K156" s="355"/>
      <c r="L156" s="356"/>
      <c r="M156" s="355"/>
      <c r="N156" s="356"/>
      <c r="O156" s="355"/>
      <c r="P156" s="356"/>
      <c r="Q156" s="355"/>
      <c r="R156" s="355"/>
      <c r="S156" s="355"/>
      <c r="T156" s="355"/>
      <c r="U156" s="355"/>
      <c r="V156" s="355"/>
      <c r="W156" s="355"/>
      <c r="X156" s="355"/>
      <c r="Y156" s="355"/>
      <c r="Z156" s="355"/>
      <c r="AA156" s="355"/>
      <c r="AB156" s="355"/>
      <c r="AC156" s="355"/>
      <c r="AD156" s="355"/>
      <c r="AE156" s="355"/>
      <c r="AF156" s="355"/>
      <c r="AG156" s="355"/>
      <c r="AH156" s="355"/>
      <c r="AI156" s="355"/>
      <c r="AJ156" s="355"/>
      <c r="AK156" s="355"/>
      <c r="AL156" s="355"/>
      <c r="AM156" s="355"/>
      <c r="AN156" s="355"/>
      <c r="AO156" s="355"/>
      <c r="AP156" s="355"/>
      <c r="AQ156" s="355"/>
      <c r="AR156" s="355"/>
      <c r="AS156" s="355"/>
      <c r="AT156" s="356"/>
      <c r="AU156" s="356"/>
      <c r="AV156" s="355"/>
      <c r="AW156" s="355"/>
      <c r="AX156" s="356"/>
      <c r="AY156" s="357"/>
      <c r="AZ156" s="357"/>
      <c r="BA156" s="357"/>
      <c r="BB156" s="358"/>
      <c r="BC156" s="357"/>
      <c r="BD156" s="357"/>
      <c r="BE156" s="358"/>
      <c r="BF156" s="357"/>
      <c r="BG156" s="357"/>
      <c r="BH156" s="357"/>
      <c r="BI156" s="357"/>
      <c r="BJ156" s="357"/>
      <c r="BK156" s="357"/>
      <c r="BL156" s="357"/>
      <c r="BM156" s="358"/>
      <c r="BN156" s="358"/>
      <c r="BO156" s="358"/>
      <c r="BP156" s="358"/>
      <c r="BQ156" s="358"/>
      <c r="BR156" s="358"/>
      <c r="BS156" s="358"/>
      <c r="BT156" s="358"/>
      <c r="BU156" s="358"/>
      <c r="BV156" s="358"/>
      <c r="BW156" s="358"/>
      <c r="BX156" s="355"/>
    </row>
    <row r="157" spans="1:76" ht="19.5" customHeight="1">
      <c r="A157" s="356"/>
      <c r="B157" s="356"/>
      <c r="C157" s="356"/>
      <c r="D157" s="356"/>
      <c r="E157" s="356"/>
      <c r="F157" s="355"/>
      <c r="G157" s="356"/>
      <c r="H157" s="356"/>
      <c r="I157" s="355"/>
      <c r="J157" s="356"/>
      <c r="K157" s="355"/>
      <c r="L157" s="356"/>
      <c r="M157" s="355"/>
      <c r="N157" s="356"/>
      <c r="O157" s="355"/>
      <c r="P157" s="356"/>
      <c r="Q157" s="355"/>
      <c r="R157" s="355"/>
      <c r="S157" s="355"/>
      <c r="T157" s="355"/>
      <c r="U157" s="355"/>
      <c r="V157" s="355"/>
      <c r="W157" s="355"/>
      <c r="X157" s="355"/>
      <c r="Y157" s="355"/>
      <c r="Z157" s="355"/>
      <c r="AA157" s="355"/>
      <c r="AB157" s="355"/>
      <c r="AC157" s="355"/>
      <c r="AD157" s="355"/>
      <c r="AE157" s="355"/>
      <c r="AF157" s="355"/>
      <c r="AG157" s="355"/>
      <c r="AH157" s="355"/>
      <c r="AI157" s="355"/>
      <c r="AJ157" s="355"/>
      <c r="AK157" s="355"/>
      <c r="AL157" s="355"/>
      <c r="AM157" s="355"/>
      <c r="AN157" s="355"/>
      <c r="AO157" s="355"/>
      <c r="AP157" s="355"/>
      <c r="AQ157" s="355"/>
      <c r="AR157" s="355"/>
      <c r="AS157" s="355"/>
      <c r="AT157" s="356"/>
      <c r="AU157" s="356"/>
      <c r="AV157" s="355"/>
      <c r="AW157" s="355"/>
      <c r="AX157" s="356"/>
      <c r="AY157" s="357"/>
      <c r="AZ157" s="357"/>
      <c r="BA157" s="357"/>
      <c r="BB157" s="358"/>
      <c r="BC157" s="357"/>
      <c r="BD157" s="357"/>
      <c r="BE157" s="358"/>
      <c r="BF157" s="357"/>
      <c r="BG157" s="357"/>
      <c r="BH157" s="357"/>
      <c r="BI157" s="357"/>
      <c r="BJ157" s="357"/>
      <c r="BK157" s="357"/>
      <c r="BL157" s="357"/>
      <c r="BM157" s="358"/>
      <c r="BN157" s="358"/>
      <c r="BO157" s="358"/>
      <c r="BP157" s="358"/>
      <c r="BQ157" s="358"/>
      <c r="BR157" s="358"/>
      <c r="BS157" s="358"/>
      <c r="BT157" s="358"/>
      <c r="BU157" s="358"/>
      <c r="BV157" s="358"/>
      <c r="BW157" s="358"/>
      <c r="BX157" s="355"/>
    </row>
    <row r="158" spans="1:76" ht="19.5" customHeight="1">
      <c r="A158" s="356"/>
      <c r="B158" s="356"/>
      <c r="C158" s="356"/>
      <c r="D158" s="356"/>
      <c r="E158" s="356"/>
      <c r="F158" s="355"/>
      <c r="G158" s="356"/>
      <c r="H158" s="356"/>
      <c r="I158" s="355"/>
      <c r="J158" s="356"/>
      <c r="K158" s="355"/>
      <c r="L158" s="356"/>
      <c r="M158" s="355"/>
      <c r="N158" s="356"/>
      <c r="O158" s="355"/>
      <c r="P158" s="356"/>
      <c r="Q158" s="355"/>
      <c r="R158" s="355"/>
      <c r="S158" s="355"/>
      <c r="T158" s="355"/>
      <c r="U158" s="355"/>
      <c r="V158" s="355"/>
      <c r="W158" s="355"/>
      <c r="X158" s="355"/>
      <c r="Y158" s="355"/>
      <c r="Z158" s="355"/>
      <c r="AA158" s="355"/>
      <c r="AB158" s="355"/>
      <c r="AC158" s="355"/>
      <c r="AD158" s="355"/>
      <c r="AE158" s="355"/>
      <c r="AF158" s="355"/>
      <c r="AG158" s="355"/>
      <c r="AH158" s="355"/>
      <c r="AI158" s="355"/>
      <c r="AJ158" s="355"/>
      <c r="AK158" s="355"/>
      <c r="AL158" s="355"/>
      <c r="AM158" s="355"/>
      <c r="AN158" s="355"/>
      <c r="AO158" s="355"/>
      <c r="AP158" s="355"/>
      <c r="AQ158" s="355"/>
      <c r="AR158" s="355"/>
      <c r="AS158" s="355"/>
      <c r="AT158" s="356"/>
      <c r="AU158" s="356"/>
      <c r="AV158" s="355"/>
      <c r="AW158" s="355"/>
      <c r="AX158" s="356"/>
      <c r="AY158" s="357"/>
      <c r="AZ158" s="357"/>
      <c r="BA158" s="357"/>
      <c r="BB158" s="358"/>
      <c r="BC158" s="357"/>
      <c r="BD158" s="357"/>
      <c r="BE158" s="358"/>
      <c r="BF158" s="357"/>
      <c r="BG158" s="357"/>
      <c r="BH158" s="357"/>
      <c r="BI158" s="357"/>
      <c r="BJ158" s="357"/>
      <c r="BK158" s="357"/>
      <c r="BL158" s="357"/>
      <c r="BM158" s="358"/>
      <c r="BN158" s="358"/>
      <c r="BO158" s="358"/>
      <c r="BP158" s="358"/>
      <c r="BQ158" s="358"/>
      <c r="BR158" s="358"/>
      <c r="BS158" s="358"/>
      <c r="BT158" s="358"/>
      <c r="BU158" s="358"/>
      <c r="BV158" s="358"/>
      <c r="BW158" s="358"/>
      <c r="BX158" s="355"/>
    </row>
    <row r="159" spans="1:76" ht="19.5" customHeight="1">
      <c r="A159" s="356"/>
      <c r="B159" s="356"/>
      <c r="C159" s="356"/>
      <c r="D159" s="356"/>
      <c r="E159" s="356"/>
      <c r="F159" s="355"/>
      <c r="G159" s="356"/>
      <c r="H159" s="356"/>
      <c r="I159" s="355"/>
      <c r="J159" s="356"/>
      <c r="K159" s="355"/>
      <c r="L159" s="356"/>
      <c r="M159" s="355"/>
      <c r="N159" s="356"/>
      <c r="O159" s="355"/>
      <c r="P159" s="356"/>
      <c r="Q159" s="355"/>
      <c r="R159" s="355"/>
      <c r="S159" s="355"/>
      <c r="T159" s="355"/>
      <c r="U159" s="355"/>
      <c r="V159" s="355"/>
      <c r="W159" s="355"/>
      <c r="X159" s="355"/>
      <c r="Y159" s="355"/>
      <c r="Z159" s="355"/>
      <c r="AA159" s="355"/>
      <c r="AB159" s="355"/>
      <c r="AC159" s="355"/>
      <c r="AD159" s="355"/>
      <c r="AE159" s="355"/>
      <c r="AF159" s="355"/>
      <c r="AG159" s="355"/>
      <c r="AH159" s="355"/>
      <c r="AI159" s="355"/>
      <c r="AJ159" s="355"/>
      <c r="AK159" s="355"/>
      <c r="AL159" s="355"/>
      <c r="AM159" s="355"/>
      <c r="AN159" s="355"/>
      <c r="AO159" s="355"/>
      <c r="AP159" s="355"/>
      <c r="AQ159" s="355"/>
      <c r="AR159" s="355"/>
      <c r="AS159" s="355"/>
      <c r="AT159" s="356"/>
      <c r="AU159" s="356"/>
      <c r="AV159" s="355"/>
      <c r="AW159" s="355"/>
      <c r="AX159" s="356"/>
      <c r="AY159" s="357"/>
      <c r="AZ159" s="357"/>
      <c r="BA159" s="357"/>
      <c r="BB159" s="358"/>
      <c r="BC159" s="357"/>
      <c r="BD159" s="357"/>
      <c r="BE159" s="358"/>
      <c r="BF159" s="357"/>
      <c r="BG159" s="357"/>
      <c r="BH159" s="357"/>
      <c r="BI159" s="357"/>
      <c r="BJ159" s="357"/>
      <c r="BK159" s="357"/>
      <c r="BL159" s="357"/>
      <c r="BM159" s="358"/>
      <c r="BN159" s="358"/>
      <c r="BO159" s="358"/>
      <c r="BP159" s="358"/>
      <c r="BQ159" s="358"/>
      <c r="BR159" s="358"/>
      <c r="BS159" s="358"/>
      <c r="BT159" s="358"/>
      <c r="BU159" s="358"/>
      <c r="BV159" s="358"/>
      <c r="BW159" s="358"/>
      <c r="BX159" s="355"/>
    </row>
    <row r="160" spans="1:76" ht="19.5" customHeight="1">
      <c r="A160" s="356"/>
      <c r="B160" s="356"/>
      <c r="C160" s="356"/>
      <c r="D160" s="356"/>
      <c r="E160" s="356"/>
      <c r="F160" s="355"/>
      <c r="G160" s="356"/>
      <c r="H160" s="356"/>
      <c r="I160" s="355"/>
      <c r="J160" s="356"/>
      <c r="K160" s="355"/>
      <c r="L160" s="356"/>
      <c r="M160" s="355"/>
      <c r="N160" s="356"/>
      <c r="O160" s="355"/>
      <c r="P160" s="356"/>
      <c r="Q160" s="355"/>
      <c r="R160" s="355"/>
      <c r="S160" s="355"/>
      <c r="T160" s="355"/>
      <c r="U160" s="355"/>
      <c r="V160" s="355"/>
      <c r="W160" s="355"/>
      <c r="X160" s="355"/>
      <c r="Y160" s="355"/>
      <c r="Z160" s="355"/>
      <c r="AA160" s="355"/>
      <c r="AB160" s="355"/>
      <c r="AC160" s="355"/>
      <c r="AD160" s="355"/>
      <c r="AE160" s="355"/>
      <c r="AF160" s="355"/>
      <c r="AG160" s="355"/>
      <c r="AH160" s="355"/>
      <c r="AI160" s="355"/>
      <c r="AJ160" s="355"/>
      <c r="AK160" s="355"/>
      <c r="AL160" s="355"/>
      <c r="AM160" s="355"/>
      <c r="AN160" s="355"/>
      <c r="AO160" s="355"/>
      <c r="AP160" s="355"/>
      <c r="AQ160" s="355"/>
      <c r="AR160" s="355"/>
      <c r="AS160" s="355"/>
      <c r="AT160" s="356"/>
      <c r="AU160" s="356"/>
      <c r="AV160" s="355"/>
      <c r="AW160" s="355"/>
      <c r="AX160" s="356"/>
      <c r="AY160" s="357"/>
      <c r="AZ160" s="357"/>
      <c r="BA160" s="357"/>
      <c r="BB160" s="358"/>
      <c r="BC160" s="357"/>
      <c r="BD160" s="357"/>
      <c r="BE160" s="358"/>
      <c r="BF160" s="357"/>
      <c r="BG160" s="357"/>
      <c r="BH160" s="357"/>
      <c r="BI160" s="357"/>
      <c r="BJ160" s="357"/>
      <c r="BK160" s="357"/>
      <c r="BL160" s="357"/>
      <c r="BM160" s="358"/>
      <c r="BN160" s="358"/>
      <c r="BO160" s="358"/>
      <c r="BP160" s="358"/>
      <c r="BQ160" s="358"/>
      <c r="BR160" s="358"/>
      <c r="BS160" s="358"/>
      <c r="BT160" s="358"/>
      <c r="BU160" s="358"/>
      <c r="BV160" s="358"/>
      <c r="BW160" s="358"/>
      <c r="BX160" s="355"/>
    </row>
    <row r="161" spans="1:76" ht="19.5" customHeight="1">
      <c r="A161" s="356"/>
      <c r="B161" s="356"/>
      <c r="C161" s="356"/>
      <c r="D161" s="356"/>
      <c r="E161" s="356"/>
      <c r="F161" s="355"/>
      <c r="G161" s="356"/>
      <c r="H161" s="356"/>
      <c r="I161" s="355"/>
      <c r="J161" s="356"/>
      <c r="K161" s="355"/>
      <c r="L161" s="356"/>
      <c r="M161" s="355"/>
      <c r="N161" s="356"/>
      <c r="O161" s="355"/>
      <c r="P161" s="356"/>
      <c r="Q161" s="355"/>
      <c r="R161" s="355"/>
      <c r="S161" s="355"/>
      <c r="T161" s="355"/>
      <c r="U161" s="355"/>
      <c r="V161" s="355"/>
      <c r="W161" s="355"/>
      <c r="X161" s="355"/>
      <c r="Y161" s="355"/>
      <c r="Z161" s="355"/>
      <c r="AA161" s="355"/>
      <c r="AB161" s="355"/>
      <c r="AC161" s="355"/>
      <c r="AD161" s="355"/>
      <c r="AE161" s="355"/>
      <c r="AF161" s="355"/>
      <c r="AG161" s="355"/>
      <c r="AH161" s="355"/>
      <c r="AI161" s="355"/>
      <c r="AJ161" s="355"/>
      <c r="AK161" s="355"/>
      <c r="AL161" s="355"/>
      <c r="AM161" s="355"/>
      <c r="AN161" s="355"/>
      <c r="AO161" s="355"/>
      <c r="AP161" s="355"/>
      <c r="AQ161" s="355"/>
      <c r="AR161" s="355"/>
      <c r="AS161" s="355"/>
      <c r="AT161" s="356"/>
      <c r="AU161" s="356"/>
      <c r="AV161" s="355"/>
      <c r="AW161" s="355"/>
      <c r="AX161" s="356"/>
      <c r="AY161" s="357"/>
      <c r="AZ161" s="357"/>
      <c r="BA161" s="357"/>
      <c r="BB161" s="358"/>
      <c r="BC161" s="357"/>
      <c r="BD161" s="357"/>
      <c r="BE161" s="358"/>
      <c r="BF161" s="357"/>
      <c r="BG161" s="357"/>
      <c r="BH161" s="357"/>
      <c r="BI161" s="357"/>
      <c r="BJ161" s="357"/>
      <c r="BK161" s="357"/>
      <c r="BL161" s="357"/>
      <c r="BM161" s="358"/>
      <c r="BN161" s="358"/>
      <c r="BO161" s="358"/>
      <c r="BP161" s="358"/>
      <c r="BQ161" s="358"/>
      <c r="BR161" s="358"/>
      <c r="BS161" s="358"/>
      <c r="BT161" s="358"/>
      <c r="BU161" s="358"/>
      <c r="BV161" s="358"/>
      <c r="BW161" s="358"/>
      <c r="BX161" s="355"/>
    </row>
    <row r="162" spans="1:76" ht="19.5" customHeight="1">
      <c r="A162" s="356"/>
      <c r="B162" s="356"/>
      <c r="C162" s="356"/>
      <c r="D162" s="356"/>
      <c r="E162" s="356"/>
      <c r="F162" s="355"/>
      <c r="G162" s="356"/>
      <c r="H162" s="356"/>
      <c r="I162" s="355"/>
      <c r="J162" s="356"/>
      <c r="K162" s="355"/>
      <c r="L162" s="356"/>
      <c r="M162" s="355"/>
      <c r="N162" s="356"/>
      <c r="O162" s="355"/>
      <c r="P162" s="356"/>
      <c r="Q162" s="355"/>
      <c r="R162" s="355"/>
      <c r="S162" s="355"/>
      <c r="T162" s="355"/>
      <c r="U162" s="355"/>
      <c r="V162" s="355"/>
      <c r="W162" s="355"/>
      <c r="X162" s="355"/>
      <c r="Y162" s="355"/>
      <c r="Z162" s="355"/>
      <c r="AA162" s="355"/>
      <c r="AB162" s="355"/>
      <c r="AC162" s="355"/>
      <c r="AD162" s="355"/>
      <c r="AE162" s="355"/>
      <c r="AF162" s="355"/>
      <c r="AG162" s="355"/>
      <c r="AH162" s="355"/>
      <c r="AI162" s="355"/>
      <c r="AJ162" s="355"/>
      <c r="AK162" s="355"/>
      <c r="AL162" s="355"/>
      <c r="AM162" s="355"/>
      <c r="AN162" s="355"/>
      <c r="AO162" s="355"/>
      <c r="AP162" s="355"/>
      <c r="AQ162" s="355"/>
      <c r="AR162" s="355"/>
      <c r="AS162" s="355"/>
      <c r="AT162" s="356"/>
      <c r="AU162" s="356"/>
      <c r="AV162" s="355"/>
      <c r="AW162" s="355"/>
      <c r="AX162" s="356"/>
      <c r="AY162" s="357"/>
      <c r="AZ162" s="357"/>
      <c r="BA162" s="357"/>
      <c r="BB162" s="358"/>
      <c r="BC162" s="357"/>
      <c r="BD162" s="357"/>
      <c r="BE162" s="358"/>
      <c r="BF162" s="357"/>
      <c r="BG162" s="357"/>
      <c r="BH162" s="357"/>
      <c r="BI162" s="357"/>
      <c r="BJ162" s="357"/>
      <c r="BK162" s="357"/>
      <c r="BL162" s="357"/>
      <c r="BM162" s="358"/>
      <c r="BN162" s="358"/>
      <c r="BO162" s="358"/>
      <c r="BP162" s="358"/>
      <c r="BQ162" s="358"/>
      <c r="BR162" s="358"/>
      <c r="BS162" s="358"/>
      <c r="BT162" s="358"/>
      <c r="BU162" s="358"/>
      <c r="BV162" s="358"/>
      <c r="BW162" s="358"/>
      <c r="BX162" s="355"/>
    </row>
    <row r="163" spans="1:76" ht="19.5" customHeight="1">
      <c r="A163" s="356"/>
      <c r="B163" s="356"/>
      <c r="C163" s="356"/>
      <c r="D163" s="356"/>
      <c r="E163" s="356"/>
      <c r="F163" s="355"/>
      <c r="G163" s="356"/>
      <c r="H163" s="356"/>
      <c r="I163" s="355"/>
      <c r="J163" s="356"/>
      <c r="K163" s="355"/>
      <c r="L163" s="356"/>
      <c r="M163" s="355"/>
      <c r="N163" s="356"/>
      <c r="O163" s="355"/>
      <c r="P163" s="356"/>
      <c r="Q163" s="355"/>
      <c r="R163" s="355"/>
      <c r="S163" s="355"/>
      <c r="T163" s="355"/>
      <c r="U163" s="355"/>
      <c r="V163" s="355"/>
      <c r="W163" s="355"/>
      <c r="X163" s="355"/>
      <c r="Y163" s="355"/>
      <c r="Z163" s="355"/>
      <c r="AA163" s="355"/>
      <c r="AB163" s="355"/>
      <c r="AC163" s="355"/>
      <c r="AD163" s="355"/>
      <c r="AE163" s="355"/>
      <c r="AF163" s="355"/>
      <c r="AG163" s="355"/>
      <c r="AH163" s="355"/>
      <c r="AI163" s="355"/>
      <c r="AJ163" s="355"/>
      <c r="AK163" s="355"/>
      <c r="AL163" s="355"/>
      <c r="AM163" s="355"/>
      <c r="AN163" s="355"/>
      <c r="AO163" s="355"/>
      <c r="AP163" s="355"/>
      <c r="AQ163" s="355"/>
      <c r="AR163" s="355"/>
      <c r="AS163" s="355"/>
      <c r="AT163" s="356"/>
      <c r="AU163" s="356"/>
      <c r="AV163" s="355"/>
      <c r="AW163" s="355"/>
      <c r="AX163" s="356"/>
      <c r="AY163" s="357"/>
      <c r="AZ163" s="357"/>
      <c r="BA163" s="357"/>
      <c r="BB163" s="358"/>
      <c r="BC163" s="357"/>
      <c r="BD163" s="357"/>
      <c r="BE163" s="358"/>
      <c r="BF163" s="357"/>
      <c r="BG163" s="357"/>
      <c r="BH163" s="357"/>
      <c r="BI163" s="357"/>
      <c r="BJ163" s="357"/>
      <c r="BK163" s="357"/>
      <c r="BL163" s="357"/>
      <c r="BM163" s="358"/>
      <c r="BN163" s="358"/>
      <c r="BO163" s="358"/>
      <c r="BP163" s="358"/>
      <c r="BQ163" s="358"/>
      <c r="BR163" s="358"/>
      <c r="BS163" s="358"/>
      <c r="BT163" s="358"/>
      <c r="BU163" s="358"/>
      <c r="BV163" s="358"/>
      <c r="BW163" s="358"/>
      <c r="BX163" s="355"/>
    </row>
    <row r="164" spans="1:76" ht="19.5" customHeight="1">
      <c r="A164" s="356"/>
      <c r="B164" s="356"/>
      <c r="C164" s="356"/>
      <c r="D164" s="356"/>
      <c r="E164" s="356"/>
      <c r="F164" s="355"/>
      <c r="G164" s="356"/>
      <c r="H164" s="356"/>
      <c r="I164" s="355"/>
      <c r="J164" s="356"/>
      <c r="K164" s="355"/>
      <c r="L164" s="356"/>
      <c r="M164" s="355"/>
      <c r="N164" s="356"/>
      <c r="O164" s="355"/>
      <c r="P164" s="356"/>
      <c r="Q164" s="355"/>
      <c r="R164" s="355"/>
      <c r="S164" s="355"/>
      <c r="T164" s="355"/>
      <c r="U164" s="355"/>
      <c r="V164" s="355"/>
      <c r="W164" s="355"/>
      <c r="X164" s="355"/>
      <c r="Y164" s="355"/>
      <c r="Z164" s="355"/>
      <c r="AA164" s="355"/>
      <c r="AB164" s="355"/>
      <c r="AC164" s="355"/>
      <c r="AD164" s="355"/>
      <c r="AE164" s="355"/>
      <c r="AF164" s="355"/>
      <c r="AG164" s="355"/>
      <c r="AH164" s="355"/>
      <c r="AI164" s="355"/>
      <c r="AJ164" s="355"/>
      <c r="AK164" s="355"/>
      <c r="AL164" s="355"/>
      <c r="AM164" s="355"/>
      <c r="AN164" s="355"/>
      <c r="AO164" s="355"/>
      <c r="AP164" s="355"/>
      <c r="AQ164" s="355"/>
      <c r="AR164" s="355"/>
      <c r="AS164" s="355"/>
      <c r="AT164" s="356"/>
      <c r="AU164" s="356"/>
      <c r="AV164" s="355"/>
      <c r="AW164" s="355"/>
      <c r="AX164" s="356"/>
      <c r="AY164" s="357"/>
      <c r="AZ164" s="357"/>
      <c r="BA164" s="357"/>
      <c r="BB164" s="358"/>
      <c r="BC164" s="357"/>
      <c r="BD164" s="357"/>
      <c r="BE164" s="358"/>
      <c r="BF164" s="357"/>
      <c r="BG164" s="357"/>
      <c r="BH164" s="357"/>
      <c r="BI164" s="357"/>
      <c r="BJ164" s="357"/>
      <c r="BK164" s="357"/>
      <c r="BL164" s="357"/>
      <c r="BM164" s="358"/>
      <c r="BN164" s="358"/>
      <c r="BO164" s="358"/>
      <c r="BP164" s="358"/>
      <c r="BQ164" s="358"/>
      <c r="BR164" s="358"/>
      <c r="BS164" s="358"/>
      <c r="BT164" s="358"/>
      <c r="BU164" s="358"/>
      <c r="BV164" s="358"/>
      <c r="BW164" s="358"/>
      <c r="BX164" s="355"/>
    </row>
    <row r="165" spans="1:76" ht="19.5" customHeight="1">
      <c r="A165" s="356"/>
      <c r="B165" s="356"/>
      <c r="C165" s="356"/>
      <c r="D165" s="356"/>
      <c r="E165" s="356"/>
      <c r="F165" s="355"/>
      <c r="G165" s="356"/>
      <c r="H165" s="356"/>
      <c r="I165" s="355"/>
      <c r="J165" s="356"/>
      <c r="K165" s="355"/>
      <c r="L165" s="356"/>
      <c r="M165" s="355"/>
      <c r="N165" s="356"/>
      <c r="O165" s="355"/>
      <c r="P165" s="356"/>
      <c r="Q165" s="355"/>
      <c r="R165" s="355"/>
      <c r="S165" s="355"/>
      <c r="T165" s="355"/>
      <c r="U165" s="355"/>
      <c r="V165" s="355"/>
      <c r="W165" s="355"/>
      <c r="X165" s="355"/>
      <c r="Y165" s="355"/>
      <c r="Z165" s="355"/>
      <c r="AA165" s="355"/>
      <c r="AB165" s="355"/>
      <c r="AC165" s="355"/>
      <c r="AD165" s="355"/>
      <c r="AE165" s="355"/>
      <c r="AF165" s="355"/>
      <c r="AG165" s="355"/>
      <c r="AH165" s="355"/>
      <c r="AI165" s="355"/>
      <c r="AJ165" s="355"/>
      <c r="AK165" s="355"/>
      <c r="AL165" s="355"/>
      <c r="AM165" s="355"/>
      <c r="AN165" s="355"/>
      <c r="AO165" s="355"/>
      <c r="AP165" s="355"/>
      <c r="AQ165" s="355"/>
      <c r="AR165" s="355"/>
      <c r="AS165" s="355"/>
      <c r="AT165" s="356"/>
      <c r="AU165" s="356"/>
      <c r="AV165" s="355"/>
      <c r="AW165" s="355"/>
      <c r="AX165" s="356"/>
      <c r="AY165" s="357"/>
      <c r="AZ165" s="357"/>
      <c r="BA165" s="357"/>
      <c r="BB165" s="358"/>
      <c r="BC165" s="357"/>
      <c r="BD165" s="357"/>
      <c r="BE165" s="358"/>
      <c r="BF165" s="357"/>
      <c r="BG165" s="357"/>
      <c r="BH165" s="357"/>
      <c r="BI165" s="357"/>
      <c r="BJ165" s="357"/>
      <c r="BK165" s="357"/>
      <c r="BL165" s="357"/>
      <c r="BM165" s="358"/>
      <c r="BN165" s="358"/>
      <c r="BO165" s="358"/>
      <c r="BP165" s="358"/>
      <c r="BQ165" s="358"/>
      <c r="BR165" s="358"/>
      <c r="BS165" s="358"/>
      <c r="BT165" s="358"/>
      <c r="BU165" s="358"/>
      <c r="BV165" s="358"/>
      <c r="BW165" s="358"/>
      <c r="BX165" s="355"/>
    </row>
    <row r="166" spans="1:76" ht="19.5" customHeight="1">
      <c r="A166" s="356"/>
      <c r="B166" s="356"/>
      <c r="C166" s="356"/>
      <c r="D166" s="356"/>
      <c r="E166" s="356"/>
      <c r="F166" s="355"/>
      <c r="G166" s="356"/>
      <c r="H166" s="356"/>
      <c r="I166" s="355"/>
      <c r="J166" s="356"/>
      <c r="K166" s="355"/>
      <c r="L166" s="356"/>
      <c r="M166" s="355"/>
      <c r="N166" s="356"/>
      <c r="O166" s="355"/>
      <c r="P166" s="356"/>
      <c r="Q166" s="355"/>
      <c r="R166" s="355"/>
      <c r="S166" s="355"/>
      <c r="T166" s="355"/>
      <c r="U166" s="355"/>
      <c r="V166" s="355"/>
      <c r="W166" s="355"/>
      <c r="X166" s="355"/>
      <c r="Y166" s="355"/>
      <c r="Z166" s="355"/>
      <c r="AA166" s="355"/>
      <c r="AB166" s="355"/>
      <c r="AC166" s="355"/>
      <c r="AD166" s="355"/>
      <c r="AE166" s="355"/>
      <c r="AF166" s="355"/>
      <c r="AG166" s="355"/>
      <c r="AH166" s="355"/>
      <c r="AI166" s="355"/>
      <c r="AJ166" s="355"/>
      <c r="AK166" s="355"/>
      <c r="AL166" s="355"/>
      <c r="AM166" s="355"/>
      <c r="AN166" s="355"/>
      <c r="AO166" s="355"/>
      <c r="AP166" s="355"/>
      <c r="AQ166" s="355"/>
      <c r="AR166" s="355"/>
      <c r="AS166" s="355"/>
      <c r="AT166" s="356"/>
      <c r="AU166" s="356"/>
      <c r="AV166" s="355"/>
      <c r="AW166" s="355"/>
      <c r="AX166" s="356"/>
      <c r="AY166" s="357"/>
      <c r="AZ166" s="357"/>
      <c r="BA166" s="357"/>
      <c r="BB166" s="358"/>
      <c r="BC166" s="357"/>
      <c r="BD166" s="357"/>
      <c r="BE166" s="358"/>
      <c r="BF166" s="357"/>
      <c r="BG166" s="357"/>
      <c r="BH166" s="357"/>
      <c r="BI166" s="357"/>
      <c r="BJ166" s="357"/>
      <c r="BK166" s="357"/>
      <c r="BL166" s="357"/>
      <c r="BM166" s="358"/>
      <c r="BN166" s="358"/>
      <c r="BO166" s="358"/>
      <c r="BP166" s="358"/>
      <c r="BQ166" s="358"/>
      <c r="BR166" s="358"/>
      <c r="BS166" s="358"/>
      <c r="BT166" s="358"/>
      <c r="BU166" s="358"/>
      <c r="BV166" s="358"/>
      <c r="BW166" s="358"/>
      <c r="BX166" s="355"/>
    </row>
    <row r="167" spans="1:76" ht="19.5" customHeight="1">
      <c r="A167" s="356"/>
      <c r="B167" s="356"/>
      <c r="C167" s="356"/>
      <c r="D167" s="356"/>
      <c r="E167" s="356"/>
      <c r="F167" s="355"/>
      <c r="G167" s="356"/>
      <c r="H167" s="356"/>
      <c r="I167" s="355"/>
      <c r="J167" s="356"/>
      <c r="K167" s="355"/>
      <c r="L167" s="356"/>
      <c r="M167" s="355"/>
      <c r="N167" s="356"/>
      <c r="O167" s="355"/>
      <c r="P167" s="356"/>
      <c r="Q167" s="355"/>
      <c r="R167" s="355"/>
      <c r="S167" s="355"/>
      <c r="T167" s="355"/>
      <c r="U167" s="355"/>
      <c r="V167" s="355"/>
      <c r="W167" s="355"/>
      <c r="X167" s="355"/>
      <c r="Y167" s="355"/>
      <c r="Z167" s="355"/>
      <c r="AA167" s="355"/>
      <c r="AB167" s="355"/>
      <c r="AC167" s="355"/>
      <c r="AD167" s="355"/>
      <c r="AE167" s="355"/>
      <c r="AF167" s="355"/>
      <c r="AG167" s="355"/>
      <c r="AH167" s="355"/>
      <c r="AI167" s="355"/>
      <c r="AJ167" s="355"/>
      <c r="AK167" s="355"/>
      <c r="AL167" s="355"/>
      <c r="AM167" s="355"/>
      <c r="AN167" s="355"/>
      <c r="AO167" s="355"/>
      <c r="AP167" s="355"/>
      <c r="AQ167" s="355"/>
      <c r="AR167" s="355"/>
      <c r="AS167" s="355"/>
      <c r="AT167" s="356"/>
      <c r="AU167" s="356"/>
      <c r="AV167" s="355"/>
      <c r="AW167" s="355"/>
      <c r="AX167" s="356"/>
      <c r="AY167" s="357"/>
      <c r="AZ167" s="357"/>
      <c r="BA167" s="357"/>
      <c r="BB167" s="358"/>
      <c r="BC167" s="357"/>
      <c r="BD167" s="357"/>
      <c r="BE167" s="358"/>
      <c r="BF167" s="357"/>
      <c r="BG167" s="357"/>
      <c r="BH167" s="357"/>
      <c r="BI167" s="357"/>
      <c r="BJ167" s="357"/>
      <c r="BK167" s="357"/>
      <c r="BL167" s="357"/>
      <c r="BM167" s="358"/>
      <c r="BN167" s="358"/>
      <c r="BO167" s="358"/>
      <c r="BP167" s="358"/>
      <c r="BQ167" s="358"/>
      <c r="BR167" s="358"/>
      <c r="BS167" s="358"/>
      <c r="BT167" s="358"/>
      <c r="BU167" s="358"/>
      <c r="BV167" s="358"/>
      <c r="BW167" s="358"/>
      <c r="BX167" s="355"/>
    </row>
    <row r="168" spans="1:76" ht="19.5" customHeight="1">
      <c r="A168" s="356"/>
      <c r="B168" s="356"/>
      <c r="C168" s="356"/>
      <c r="D168" s="356"/>
      <c r="E168" s="356"/>
      <c r="F168" s="355"/>
      <c r="G168" s="356"/>
      <c r="H168" s="356"/>
      <c r="I168" s="355"/>
      <c r="J168" s="356"/>
      <c r="K168" s="355"/>
      <c r="L168" s="356"/>
      <c r="M168" s="355"/>
      <c r="N168" s="356"/>
      <c r="O168" s="355"/>
      <c r="P168" s="356"/>
      <c r="Q168" s="355"/>
      <c r="R168" s="355"/>
      <c r="S168" s="355"/>
      <c r="T168" s="355"/>
      <c r="U168" s="355"/>
      <c r="V168" s="355"/>
      <c r="W168" s="355"/>
      <c r="X168" s="355"/>
      <c r="Y168" s="355"/>
      <c r="Z168" s="355"/>
      <c r="AA168" s="355"/>
      <c r="AB168" s="355"/>
      <c r="AC168" s="355"/>
      <c r="AD168" s="355"/>
      <c r="AE168" s="355"/>
      <c r="AF168" s="355"/>
      <c r="AG168" s="355"/>
      <c r="AH168" s="355"/>
      <c r="AI168" s="355"/>
      <c r="AJ168" s="355"/>
      <c r="AK168" s="355"/>
      <c r="AL168" s="355"/>
      <c r="AM168" s="355"/>
      <c r="AN168" s="355"/>
      <c r="AO168" s="355"/>
      <c r="AP168" s="355"/>
      <c r="AQ168" s="355"/>
      <c r="AR168" s="355"/>
      <c r="AS168" s="355"/>
      <c r="AT168" s="356"/>
      <c r="AU168" s="356"/>
      <c r="AV168" s="355"/>
      <c r="AW168" s="355"/>
      <c r="AX168" s="356"/>
      <c r="AY168" s="357"/>
      <c r="AZ168" s="357"/>
      <c r="BA168" s="357"/>
      <c r="BB168" s="358"/>
      <c r="BC168" s="357"/>
      <c r="BD168" s="357"/>
      <c r="BE168" s="358"/>
      <c r="BF168" s="357"/>
      <c r="BG168" s="357"/>
      <c r="BH168" s="357"/>
      <c r="BI168" s="357"/>
      <c r="BJ168" s="357"/>
      <c r="BK168" s="357"/>
      <c r="BL168" s="357"/>
      <c r="BM168" s="358"/>
      <c r="BN168" s="358"/>
      <c r="BO168" s="358"/>
      <c r="BP168" s="358"/>
      <c r="BQ168" s="358"/>
      <c r="BR168" s="358"/>
      <c r="BS168" s="358"/>
      <c r="BT168" s="358"/>
      <c r="BU168" s="358"/>
      <c r="BV168" s="358"/>
      <c r="BW168" s="358"/>
      <c r="BX168" s="355"/>
    </row>
    <row r="169" spans="1:76" ht="19.5" customHeight="1">
      <c r="A169" s="356"/>
      <c r="B169" s="356"/>
      <c r="C169" s="356"/>
      <c r="D169" s="356"/>
      <c r="E169" s="356"/>
      <c r="F169" s="355"/>
      <c r="G169" s="356"/>
      <c r="H169" s="356"/>
      <c r="I169" s="355"/>
      <c r="J169" s="356"/>
      <c r="K169" s="355"/>
      <c r="L169" s="356"/>
      <c r="M169" s="355"/>
      <c r="N169" s="356"/>
      <c r="O169" s="355"/>
      <c r="P169" s="356"/>
      <c r="Q169" s="355"/>
      <c r="R169" s="355"/>
      <c r="S169" s="355"/>
      <c r="T169" s="355"/>
      <c r="U169" s="355"/>
      <c r="V169" s="355"/>
      <c r="W169" s="355"/>
      <c r="X169" s="355"/>
      <c r="Y169" s="355"/>
      <c r="Z169" s="355"/>
      <c r="AA169" s="355"/>
      <c r="AB169" s="355"/>
      <c r="AC169" s="355"/>
      <c r="AD169" s="355"/>
      <c r="AE169" s="355"/>
      <c r="AF169" s="355"/>
      <c r="AG169" s="355"/>
      <c r="AH169" s="355"/>
      <c r="AI169" s="355"/>
      <c r="AJ169" s="355"/>
      <c r="AK169" s="355"/>
      <c r="AL169" s="355"/>
      <c r="AM169" s="355"/>
      <c r="AN169" s="355"/>
      <c r="AO169" s="355"/>
      <c r="AP169" s="355"/>
      <c r="AQ169" s="355"/>
      <c r="AR169" s="355"/>
      <c r="AS169" s="355"/>
      <c r="AT169" s="356"/>
      <c r="AU169" s="356"/>
      <c r="AV169" s="355"/>
      <c r="AW169" s="355"/>
      <c r="AX169" s="356"/>
      <c r="AY169" s="357"/>
      <c r="AZ169" s="357"/>
      <c r="BA169" s="357"/>
      <c r="BB169" s="358"/>
      <c r="BC169" s="357"/>
      <c r="BD169" s="357"/>
      <c r="BE169" s="358"/>
      <c r="BF169" s="357"/>
      <c r="BG169" s="357"/>
      <c r="BH169" s="357"/>
      <c r="BI169" s="357"/>
      <c r="BJ169" s="357"/>
      <c r="BK169" s="357"/>
      <c r="BL169" s="357"/>
      <c r="BM169" s="358"/>
      <c r="BN169" s="358"/>
      <c r="BO169" s="358"/>
      <c r="BP169" s="358"/>
      <c r="BQ169" s="358"/>
      <c r="BR169" s="358"/>
      <c r="BS169" s="358"/>
      <c r="BT169" s="358"/>
      <c r="BU169" s="358"/>
      <c r="BV169" s="358"/>
      <c r="BW169" s="358"/>
      <c r="BX169" s="355"/>
    </row>
    <row r="170" spans="1:76" ht="19.5" customHeight="1">
      <c r="A170" s="356"/>
      <c r="B170" s="356"/>
      <c r="C170" s="356"/>
      <c r="D170" s="356"/>
      <c r="E170" s="356"/>
      <c r="F170" s="355"/>
      <c r="G170" s="356"/>
      <c r="H170" s="356"/>
      <c r="I170" s="355"/>
      <c r="J170" s="356"/>
      <c r="K170" s="355"/>
      <c r="L170" s="356"/>
      <c r="M170" s="355"/>
      <c r="N170" s="356"/>
      <c r="O170" s="355"/>
      <c r="P170" s="356"/>
      <c r="Q170" s="355"/>
      <c r="R170" s="355"/>
      <c r="S170" s="355"/>
      <c r="T170" s="355"/>
      <c r="U170" s="355"/>
      <c r="V170" s="355"/>
      <c r="W170" s="355"/>
      <c r="X170" s="355"/>
      <c r="Y170" s="355"/>
      <c r="Z170" s="355"/>
      <c r="AA170" s="355"/>
      <c r="AB170" s="355"/>
      <c r="AC170" s="355"/>
      <c r="AD170" s="355"/>
      <c r="AE170" s="355"/>
      <c r="AF170" s="355"/>
      <c r="AG170" s="355"/>
      <c r="AH170" s="355"/>
      <c r="AI170" s="355"/>
      <c r="AJ170" s="355"/>
      <c r="AK170" s="355"/>
      <c r="AL170" s="355"/>
      <c r="AM170" s="355"/>
      <c r="AN170" s="355"/>
      <c r="AO170" s="355"/>
      <c r="AP170" s="355"/>
      <c r="AQ170" s="355"/>
      <c r="AR170" s="355"/>
      <c r="AS170" s="355"/>
      <c r="AT170" s="356"/>
      <c r="AU170" s="356"/>
      <c r="AV170" s="355"/>
      <c r="AW170" s="355"/>
      <c r="AX170" s="356"/>
      <c r="AY170" s="357"/>
      <c r="AZ170" s="357"/>
      <c r="BA170" s="357"/>
      <c r="BB170" s="358"/>
      <c r="BC170" s="357"/>
      <c r="BD170" s="357"/>
      <c r="BE170" s="358"/>
      <c r="BF170" s="357"/>
      <c r="BG170" s="357"/>
      <c r="BH170" s="357"/>
      <c r="BI170" s="357"/>
      <c r="BJ170" s="357"/>
      <c r="BK170" s="357"/>
      <c r="BL170" s="357"/>
      <c r="BM170" s="358"/>
      <c r="BN170" s="358"/>
      <c r="BO170" s="358"/>
      <c r="BP170" s="358"/>
      <c r="BQ170" s="358"/>
      <c r="BR170" s="358"/>
      <c r="BS170" s="358"/>
      <c r="BT170" s="358"/>
      <c r="BU170" s="358"/>
      <c r="BV170" s="358"/>
      <c r="BW170" s="358"/>
      <c r="BX170" s="355"/>
    </row>
    <row r="171" spans="1:76" ht="19.5" customHeight="1">
      <c r="A171" s="356"/>
      <c r="B171" s="356"/>
      <c r="C171" s="356"/>
      <c r="D171" s="356"/>
      <c r="E171" s="356"/>
      <c r="F171" s="355"/>
      <c r="G171" s="356"/>
      <c r="H171" s="356"/>
      <c r="I171" s="355"/>
      <c r="J171" s="356"/>
      <c r="K171" s="355"/>
      <c r="L171" s="356"/>
      <c r="M171" s="355"/>
      <c r="N171" s="356"/>
      <c r="O171" s="355"/>
      <c r="P171" s="356"/>
      <c r="Q171" s="355"/>
      <c r="R171" s="355"/>
      <c r="S171" s="355"/>
      <c r="T171" s="355"/>
      <c r="U171" s="355"/>
      <c r="V171" s="355"/>
      <c r="W171" s="355"/>
      <c r="X171" s="355"/>
      <c r="Y171" s="355"/>
      <c r="Z171" s="355"/>
      <c r="AA171" s="355"/>
      <c r="AB171" s="355"/>
      <c r="AC171" s="355"/>
      <c r="AD171" s="355"/>
      <c r="AE171" s="355"/>
      <c r="AF171" s="355"/>
      <c r="AG171" s="355"/>
      <c r="AH171" s="355"/>
      <c r="AI171" s="355"/>
      <c r="AJ171" s="355"/>
      <c r="AK171" s="355"/>
      <c r="AL171" s="355"/>
      <c r="AM171" s="355"/>
      <c r="AN171" s="355"/>
      <c r="AO171" s="355"/>
      <c r="AP171" s="355"/>
      <c r="AQ171" s="355"/>
      <c r="AR171" s="355"/>
      <c r="AS171" s="355"/>
      <c r="AT171" s="356"/>
      <c r="AU171" s="356"/>
      <c r="AV171" s="355"/>
      <c r="AW171" s="355"/>
      <c r="AX171" s="356"/>
      <c r="AY171" s="357"/>
      <c r="AZ171" s="357"/>
      <c r="BA171" s="357"/>
      <c r="BB171" s="358"/>
      <c r="BC171" s="357"/>
      <c r="BD171" s="357"/>
      <c r="BE171" s="358"/>
      <c r="BF171" s="357"/>
      <c r="BG171" s="357"/>
      <c r="BH171" s="357"/>
      <c r="BI171" s="357"/>
      <c r="BJ171" s="357"/>
      <c r="BK171" s="357"/>
      <c r="BL171" s="357"/>
      <c r="BM171" s="358"/>
      <c r="BN171" s="358"/>
      <c r="BO171" s="358"/>
      <c r="BP171" s="358"/>
      <c r="BQ171" s="358"/>
      <c r="BR171" s="358"/>
      <c r="BS171" s="358"/>
      <c r="BT171" s="358"/>
      <c r="BU171" s="358"/>
      <c r="BV171" s="358"/>
      <c r="BW171" s="358"/>
      <c r="BX171" s="355"/>
    </row>
    <row r="172" spans="1:76" ht="19.5" customHeight="1">
      <c r="A172" s="356"/>
      <c r="B172" s="356"/>
      <c r="C172" s="356"/>
      <c r="D172" s="356"/>
      <c r="E172" s="356"/>
      <c r="F172" s="355"/>
      <c r="G172" s="356"/>
      <c r="H172" s="356"/>
      <c r="I172" s="355"/>
      <c r="J172" s="356"/>
      <c r="K172" s="355"/>
      <c r="L172" s="356"/>
      <c r="M172" s="355"/>
      <c r="N172" s="356"/>
      <c r="O172" s="355"/>
      <c r="P172" s="356"/>
      <c r="Q172" s="355"/>
      <c r="R172" s="355"/>
      <c r="S172" s="355"/>
      <c r="T172" s="355"/>
      <c r="U172" s="355"/>
      <c r="V172" s="355"/>
      <c r="W172" s="355"/>
      <c r="X172" s="355"/>
      <c r="Y172" s="355"/>
      <c r="Z172" s="355"/>
      <c r="AA172" s="355"/>
      <c r="AB172" s="355"/>
      <c r="AC172" s="355"/>
      <c r="AD172" s="355"/>
      <c r="AE172" s="355"/>
      <c r="AF172" s="355"/>
      <c r="AG172" s="355"/>
      <c r="AH172" s="355"/>
      <c r="AI172" s="355"/>
      <c r="AJ172" s="355"/>
      <c r="AK172" s="355"/>
      <c r="AL172" s="355"/>
      <c r="AM172" s="355"/>
      <c r="AN172" s="355"/>
      <c r="AO172" s="355"/>
      <c r="AP172" s="355"/>
      <c r="AQ172" s="355"/>
      <c r="AR172" s="355"/>
      <c r="AS172" s="355"/>
      <c r="AT172" s="356"/>
      <c r="AU172" s="356"/>
      <c r="AV172" s="355"/>
      <c r="AW172" s="355"/>
      <c r="AX172" s="356"/>
      <c r="AY172" s="357"/>
      <c r="AZ172" s="357"/>
      <c r="BA172" s="357"/>
      <c r="BB172" s="358"/>
      <c r="BC172" s="357"/>
      <c r="BD172" s="357"/>
      <c r="BE172" s="358"/>
      <c r="BF172" s="357"/>
      <c r="BG172" s="357"/>
      <c r="BH172" s="357"/>
      <c r="BI172" s="357"/>
      <c r="BJ172" s="357"/>
      <c r="BK172" s="357"/>
      <c r="BL172" s="357"/>
      <c r="BM172" s="358"/>
      <c r="BN172" s="358"/>
      <c r="BO172" s="358"/>
      <c r="BP172" s="358"/>
      <c r="BQ172" s="358"/>
      <c r="BR172" s="358"/>
      <c r="BS172" s="358"/>
      <c r="BT172" s="358"/>
      <c r="BU172" s="358"/>
      <c r="BV172" s="358"/>
      <c r="BW172" s="358"/>
      <c r="BX172" s="355"/>
    </row>
    <row r="173" spans="1:76" ht="19.5" customHeight="1">
      <c r="A173" s="356"/>
      <c r="B173" s="356"/>
      <c r="C173" s="356"/>
      <c r="D173" s="356"/>
      <c r="E173" s="356"/>
      <c r="F173" s="355"/>
      <c r="G173" s="356"/>
      <c r="H173" s="356"/>
      <c r="I173" s="355"/>
      <c r="J173" s="356"/>
      <c r="K173" s="355"/>
      <c r="L173" s="356"/>
      <c r="M173" s="355"/>
      <c r="N173" s="356"/>
      <c r="O173" s="355"/>
      <c r="P173" s="356"/>
      <c r="Q173" s="355"/>
      <c r="R173" s="355"/>
      <c r="S173" s="355"/>
      <c r="T173" s="355"/>
      <c r="U173" s="355"/>
      <c r="V173" s="355"/>
      <c r="W173" s="355"/>
      <c r="X173" s="355"/>
      <c r="Y173" s="355"/>
      <c r="Z173" s="355"/>
      <c r="AA173" s="355"/>
      <c r="AB173" s="355"/>
      <c r="AC173" s="355"/>
      <c r="AD173" s="355"/>
      <c r="AE173" s="355"/>
      <c r="AF173" s="355"/>
      <c r="AG173" s="355"/>
      <c r="AH173" s="355"/>
      <c r="AI173" s="355"/>
      <c r="AJ173" s="355"/>
      <c r="AK173" s="355"/>
      <c r="AL173" s="355"/>
      <c r="AM173" s="355"/>
      <c r="AN173" s="355"/>
      <c r="AO173" s="355"/>
      <c r="AP173" s="355"/>
      <c r="AQ173" s="355"/>
      <c r="AR173" s="355"/>
      <c r="AS173" s="355"/>
      <c r="AT173" s="356"/>
      <c r="AU173" s="356"/>
      <c r="AV173" s="355"/>
      <c r="AW173" s="355"/>
      <c r="AX173" s="356"/>
      <c r="AY173" s="357"/>
      <c r="AZ173" s="357"/>
      <c r="BA173" s="357"/>
      <c r="BB173" s="358"/>
      <c r="BC173" s="357"/>
      <c r="BD173" s="357"/>
      <c r="BE173" s="358"/>
      <c r="BF173" s="357"/>
      <c r="BG173" s="357"/>
      <c r="BH173" s="357"/>
      <c r="BI173" s="357"/>
      <c r="BJ173" s="357"/>
      <c r="BK173" s="357"/>
      <c r="BL173" s="357"/>
      <c r="BM173" s="358"/>
      <c r="BN173" s="358"/>
      <c r="BO173" s="358"/>
      <c r="BP173" s="358"/>
      <c r="BQ173" s="358"/>
      <c r="BR173" s="358"/>
      <c r="BS173" s="358"/>
      <c r="BT173" s="358"/>
      <c r="BU173" s="358"/>
      <c r="BV173" s="358"/>
      <c r="BW173" s="358"/>
      <c r="BX173" s="355"/>
    </row>
    <row r="174" spans="1:76" ht="19.5" customHeight="1">
      <c r="A174" s="356"/>
      <c r="B174" s="356"/>
      <c r="C174" s="356"/>
      <c r="D174" s="356"/>
      <c r="E174" s="356"/>
      <c r="F174" s="355"/>
      <c r="G174" s="356"/>
      <c r="H174" s="356"/>
      <c r="I174" s="355"/>
      <c r="J174" s="356"/>
      <c r="K174" s="355"/>
      <c r="L174" s="356"/>
      <c r="M174" s="355"/>
      <c r="N174" s="356"/>
      <c r="O174" s="355"/>
      <c r="P174" s="356"/>
      <c r="Q174" s="355"/>
      <c r="R174" s="355"/>
      <c r="S174" s="355"/>
      <c r="T174" s="355"/>
      <c r="U174" s="355"/>
      <c r="V174" s="355"/>
      <c r="W174" s="355"/>
      <c r="X174" s="355"/>
      <c r="Y174" s="355"/>
      <c r="Z174" s="355"/>
      <c r="AA174" s="355"/>
      <c r="AB174" s="355"/>
      <c r="AC174" s="355"/>
      <c r="AD174" s="355"/>
      <c r="AE174" s="355"/>
      <c r="AF174" s="355"/>
      <c r="AG174" s="355"/>
      <c r="AH174" s="355"/>
      <c r="AI174" s="355"/>
      <c r="AJ174" s="355"/>
      <c r="AK174" s="355"/>
      <c r="AL174" s="355"/>
      <c r="AM174" s="355"/>
      <c r="AN174" s="355"/>
      <c r="AO174" s="355"/>
      <c r="AP174" s="355"/>
      <c r="AQ174" s="355"/>
      <c r="AR174" s="355"/>
      <c r="AS174" s="355"/>
      <c r="AT174" s="356"/>
      <c r="AU174" s="356"/>
      <c r="AV174" s="355"/>
      <c r="AW174" s="355"/>
      <c r="AX174" s="356"/>
      <c r="AY174" s="357"/>
      <c r="AZ174" s="357"/>
      <c r="BA174" s="357"/>
      <c r="BB174" s="358"/>
      <c r="BC174" s="357"/>
      <c r="BD174" s="357"/>
      <c r="BE174" s="358"/>
      <c r="BF174" s="357"/>
      <c r="BG174" s="357"/>
      <c r="BH174" s="357"/>
      <c r="BI174" s="357"/>
      <c r="BJ174" s="357"/>
      <c r="BK174" s="357"/>
      <c r="BL174" s="357"/>
      <c r="BM174" s="358"/>
      <c r="BN174" s="358"/>
      <c r="BO174" s="358"/>
      <c r="BP174" s="358"/>
      <c r="BQ174" s="358"/>
      <c r="BR174" s="358"/>
      <c r="BS174" s="358"/>
      <c r="BT174" s="358"/>
      <c r="BU174" s="358"/>
      <c r="BV174" s="358"/>
      <c r="BW174" s="358"/>
      <c r="BX174" s="355"/>
    </row>
    <row r="175" spans="1:76" ht="19.5" customHeight="1">
      <c r="A175" s="356"/>
      <c r="B175" s="356"/>
      <c r="C175" s="356"/>
      <c r="D175" s="356"/>
      <c r="E175" s="356"/>
      <c r="F175" s="355"/>
      <c r="G175" s="356"/>
      <c r="H175" s="356"/>
      <c r="I175" s="355"/>
      <c r="J175" s="356"/>
      <c r="K175" s="355"/>
      <c r="L175" s="356"/>
      <c r="M175" s="355"/>
      <c r="N175" s="356"/>
      <c r="O175" s="355"/>
      <c r="P175" s="356"/>
      <c r="Q175" s="355"/>
      <c r="R175" s="355"/>
      <c r="S175" s="355"/>
      <c r="T175" s="355"/>
      <c r="U175" s="355"/>
      <c r="V175" s="355"/>
      <c r="W175" s="355"/>
      <c r="X175" s="355"/>
      <c r="Y175" s="355"/>
      <c r="Z175" s="355"/>
      <c r="AA175" s="355"/>
      <c r="AB175" s="355"/>
      <c r="AC175" s="355"/>
      <c r="AD175" s="355"/>
      <c r="AE175" s="355"/>
      <c r="AF175" s="355"/>
      <c r="AG175" s="355"/>
      <c r="AH175" s="355"/>
      <c r="AI175" s="355"/>
      <c r="AJ175" s="355"/>
      <c r="AK175" s="355"/>
      <c r="AL175" s="355"/>
      <c r="AM175" s="355"/>
      <c r="AN175" s="355"/>
      <c r="AO175" s="355"/>
      <c r="AP175" s="355"/>
      <c r="AQ175" s="355"/>
      <c r="AR175" s="355"/>
      <c r="AS175" s="355"/>
      <c r="AT175" s="356"/>
      <c r="AU175" s="356"/>
      <c r="AV175" s="355"/>
      <c r="AW175" s="355"/>
      <c r="AX175" s="356"/>
      <c r="AY175" s="357"/>
      <c r="AZ175" s="357"/>
      <c r="BA175" s="357"/>
      <c r="BB175" s="358"/>
      <c r="BC175" s="357"/>
      <c r="BD175" s="357"/>
      <c r="BE175" s="358"/>
      <c r="BF175" s="357"/>
      <c r="BG175" s="357"/>
      <c r="BH175" s="357"/>
      <c r="BI175" s="357"/>
      <c r="BJ175" s="357"/>
      <c r="BK175" s="357"/>
      <c r="BL175" s="357"/>
      <c r="BM175" s="358"/>
      <c r="BN175" s="358"/>
      <c r="BO175" s="358"/>
      <c r="BP175" s="358"/>
      <c r="BQ175" s="358"/>
      <c r="BR175" s="358"/>
      <c r="BS175" s="358"/>
      <c r="BT175" s="358"/>
      <c r="BU175" s="358"/>
      <c r="BV175" s="358"/>
      <c r="BW175" s="358"/>
      <c r="BX175" s="355"/>
    </row>
    <row r="176" spans="1:76" ht="19.5" customHeight="1">
      <c r="A176" s="356"/>
      <c r="B176" s="356"/>
      <c r="C176" s="356"/>
      <c r="D176" s="356"/>
      <c r="E176" s="356"/>
      <c r="F176" s="355"/>
      <c r="G176" s="356"/>
      <c r="H176" s="356"/>
      <c r="I176" s="355"/>
      <c r="J176" s="356"/>
      <c r="K176" s="355"/>
      <c r="L176" s="356"/>
      <c r="M176" s="355"/>
      <c r="N176" s="356"/>
      <c r="O176" s="355"/>
      <c r="P176" s="356"/>
      <c r="Q176" s="355"/>
      <c r="R176" s="355"/>
      <c r="S176" s="355"/>
      <c r="T176" s="355"/>
      <c r="U176" s="355"/>
      <c r="V176" s="355"/>
      <c r="W176" s="355"/>
      <c r="X176" s="355"/>
      <c r="Y176" s="355"/>
      <c r="Z176" s="355"/>
      <c r="AA176" s="355"/>
      <c r="AB176" s="355"/>
      <c r="AC176" s="355"/>
      <c r="AD176" s="355"/>
      <c r="AE176" s="355"/>
      <c r="AF176" s="355"/>
      <c r="AG176" s="355"/>
      <c r="AH176" s="355"/>
      <c r="AI176" s="355"/>
      <c r="AJ176" s="355"/>
      <c r="AK176" s="355"/>
      <c r="AL176" s="355"/>
      <c r="AM176" s="355"/>
      <c r="AN176" s="355"/>
      <c r="AO176" s="355"/>
      <c r="AP176" s="355"/>
      <c r="AQ176" s="355"/>
      <c r="AR176" s="355"/>
      <c r="AS176" s="355"/>
      <c r="AT176" s="356"/>
      <c r="AU176" s="356"/>
      <c r="AV176" s="355"/>
      <c r="AW176" s="355"/>
      <c r="AX176" s="356"/>
      <c r="AY176" s="357"/>
      <c r="AZ176" s="357"/>
      <c r="BA176" s="357"/>
      <c r="BB176" s="358"/>
      <c r="BC176" s="357"/>
      <c r="BD176" s="357"/>
      <c r="BE176" s="358"/>
      <c r="BF176" s="357"/>
      <c r="BG176" s="357"/>
      <c r="BH176" s="357"/>
      <c r="BI176" s="357"/>
      <c r="BJ176" s="357"/>
      <c r="BK176" s="357"/>
      <c r="BL176" s="357"/>
      <c r="BM176" s="358"/>
      <c r="BN176" s="358"/>
      <c r="BO176" s="358"/>
      <c r="BP176" s="358"/>
      <c r="BQ176" s="358"/>
      <c r="BR176" s="358"/>
      <c r="BS176" s="358"/>
      <c r="BT176" s="358"/>
      <c r="BU176" s="358"/>
      <c r="BV176" s="358"/>
      <c r="BW176" s="358"/>
      <c r="BX176" s="355"/>
    </row>
    <row r="177" spans="1:76" ht="19.5" customHeight="1">
      <c r="A177" s="356"/>
      <c r="B177" s="356"/>
      <c r="C177" s="356"/>
      <c r="D177" s="356"/>
      <c r="E177" s="356"/>
      <c r="F177" s="355"/>
      <c r="G177" s="356"/>
      <c r="H177" s="356"/>
      <c r="I177" s="355"/>
      <c r="J177" s="356"/>
      <c r="K177" s="355"/>
      <c r="L177" s="356"/>
      <c r="M177" s="355"/>
      <c r="N177" s="356"/>
      <c r="O177" s="355"/>
      <c r="P177" s="356"/>
      <c r="Q177" s="355"/>
      <c r="R177" s="355"/>
      <c r="S177" s="355"/>
      <c r="T177" s="355"/>
      <c r="U177" s="355"/>
      <c r="V177" s="355"/>
      <c r="W177" s="355"/>
      <c r="X177" s="355"/>
      <c r="Y177" s="355"/>
      <c r="Z177" s="355"/>
      <c r="AA177" s="355"/>
      <c r="AB177" s="355"/>
      <c r="AC177" s="355"/>
      <c r="AD177" s="355"/>
      <c r="AE177" s="355"/>
      <c r="AF177" s="355"/>
      <c r="AG177" s="355"/>
      <c r="AH177" s="355"/>
      <c r="AI177" s="355"/>
      <c r="AJ177" s="355"/>
      <c r="AK177" s="355"/>
      <c r="AL177" s="355"/>
      <c r="AM177" s="355"/>
      <c r="AN177" s="355"/>
      <c r="AO177" s="355"/>
      <c r="AP177" s="355"/>
      <c r="AQ177" s="355"/>
      <c r="AR177" s="355"/>
      <c r="AS177" s="355"/>
      <c r="AT177" s="356"/>
      <c r="AU177" s="356"/>
      <c r="AV177" s="355"/>
      <c r="AW177" s="355"/>
      <c r="AX177" s="356"/>
      <c r="AY177" s="357"/>
      <c r="AZ177" s="357"/>
      <c r="BA177" s="357"/>
      <c r="BB177" s="358"/>
      <c r="BC177" s="357"/>
      <c r="BD177" s="357"/>
      <c r="BE177" s="358"/>
      <c r="BF177" s="357"/>
      <c r="BG177" s="357"/>
      <c r="BH177" s="357"/>
      <c r="BI177" s="357"/>
      <c r="BJ177" s="357"/>
      <c r="BK177" s="357"/>
      <c r="BL177" s="357"/>
      <c r="BM177" s="358"/>
      <c r="BN177" s="358"/>
      <c r="BO177" s="358"/>
      <c r="BP177" s="358"/>
      <c r="BQ177" s="358"/>
      <c r="BR177" s="358"/>
      <c r="BS177" s="358"/>
      <c r="BT177" s="358"/>
      <c r="BU177" s="358"/>
      <c r="BV177" s="358"/>
      <c r="BW177" s="358"/>
      <c r="BX177" s="355"/>
    </row>
    <row r="178" spans="1:76" ht="19.5" customHeight="1">
      <c r="A178" s="356"/>
      <c r="B178" s="356"/>
      <c r="C178" s="356"/>
      <c r="D178" s="356"/>
      <c r="E178" s="356"/>
      <c r="F178" s="355"/>
      <c r="G178" s="356"/>
      <c r="H178" s="356"/>
      <c r="I178" s="355"/>
      <c r="J178" s="356"/>
      <c r="K178" s="355"/>
      <c r="L178" s="356"/>
      <c r="M178" s="355"/>
      <c r="N178" s="356"/>
      <c r="O178" s="355"/>
      <c r="P178" s="356"/>
      <c r="Q178" s="355"/>
      <c r="R178" s="355"/>
      <c r="S178" s="355"/>
      <c r="T178" s="355"/>
      <c r="U178" s="355"/>
      <c r="V178" s="355"/>
      <c r="W178" s="355"/>
      <c r="X178" s="355"/>
      <c r="Y178" s="355"/>
      <c r="Z178" s="355"/>
      <c r="AA178" s="355"/>
      <c r="AB178" s="355"/>
      <c r="AC178" s="355"/>
      <c r="AD178" s="355"/>
      <c r="AE178" s="355"/>
      <c r="AF178" s="355"/>
      <c r="AG178" s="355"/>
      <c r="AH178" s="355"/>
      <c r="AI178" s="355"/>
      <c r="AJ178" s="355"/>
      <c r="AK178" s="355"/>
      <c r="AL178" s="355"/>
      <c r="AM178" s="355"/>
      <c r="AN178" s="355"/>
      <c r="AO178" s="355"/>
      <c r="AP178" s="355"/>
      <c r="AQ178" s="355"/>
      <c r="AR178" s="355"/>
      <c r="AS178" s="355"/>
      <c r="AT178" s="356"/>
      <c r="AU178" s="356"/>
      <c r="AV178" s="355"/>
      <c r="AW178" s="355"/>
      <c r="AX178" s="356"/>
      <c r="AY178" s="357"/>
      <c r="AZ178" s="357"/>
      <c r="BA178" s="357"/>
      <c r="BB178" s="358"/>
      <c r="BC178" s="357"/>
      <c r="BD178" s="357"/>
      <c r="BE178" s="358"/>
      <c r="BF178" s="357"/>
      <c r="BG178" s="357"/>
      <c r="BH178" s="357"/>
      <c r="BI178" s="357"/>
      <c r="BJ178" s="357"/>
      <c r="BK178" s="357"/>
      <c r="BL178" s="357"/>
      <c r="BM178" s="358"/>
      <c r="BN178" s="358"/>
      <c r="BO178" s="358"/>
      <c r="BP178" s="358"/>
      <c r="BQ178" s="358"/>
      <c r="BR178" s="358"/>
      <c r="BS178" s="358"/>
      <c r="BT178" s="358"/>
      <c r="BU178" s="358"/>
      <c r="BV178" s="358"/>
      <c r="BW178" s="358"/>
      <c r="BX178" s="355"/>
    </row>
    <row r="179" spans="1:76" ht="19.5" customHeight="1">
      <c r="A179" s="356"/>
      <c r="B179" s="356"/>
      <c r="C179" s="356"/>
      <c r="D179" s="356"/>
      <c r="E179" s="356"/>
      <c r="F179" s="355"/>
      <c r="G179" s="356"/>
      <c r="H179" s="356"/>
      <c r="I179" s="355"/>
      <c r="J179" s="356"/>
      <c r="K179" s="355"/>
      <c r="L179" s="356"/>
      <c r="M179" s="355"/>
      <c r="N179" s="356"/>
      <c r="O179" s="355"/>
      <c r="P179" s="356"/>
      <c r="Q179" s="355"/>
      <c r="R179" s="355"/>
      <c r="S179" s="355"/>
      <c r="T179" s="355"/>
      <c r="U179" s="355"/>
      <c r="V179" s="355"/>
      <c r="W179" s="355"/>
      <c r="X179" s="355"/>
      <c r="Y179" s="355"/>
      <c r="Z179" s="355"/>
      <c r="AA179" s="355"/>
      <c r="AB179" s="355"/>
      <c r="AC179" s="355"/>
      <c r="AD179" s="355"/>
      <c r="AE179" s="355"/>
      <c r="AF179" s="355"/>
      <c r="AG179" s="355"/>
      <c r="AH179" s="355"/>
      <c r="AI179" s="355"/>
      <c r="AJ179" s="355"/>
      <c r="AK179" s="355"/>
      <c r="AL179" s="355"/>
      <c r="AM179" s="355"/>
      <c r="AN179" s="355"/>
      <c r="AO179" s="355"/>
      <c r="AP179" s="355"/>
      <c r="AQ179" s="355"/>
      <c r="AR179" s="355"/>
      <c r="AS179" s="355"/>
      <c r="AT179" s="356"/>
      <c r="AU179" s="356"/>
      <c r="AV179" s="355"/>
      <c r="AW179" s="355"/>
      <c r="AX179" s="356"/>
      <c r="AY179" s="357"/>
      <c r="AZ179" s="357"/>
      <c r="BA179" s="357"/>
      <c r="BB179" s="358"/>
      <c r="BC179" s="357"/>
      <c r="BD179" s="357"/>
      <c r="BE179" s="358"/>
      <c r="BF179" s="357"/>
      <c r="BG179" s="357"/>
      <c r="BH179" s="357"/>
      <c r="BI179" s="357"/>
      <c r="BJ179" s="357"/>
      <c r="BK179" s="357"/>
      <c r="BL179" s="357"/>
      <c r="BM179" s="358"/>
      <c r="BN179" s="358"/>
      <c r="BO179" s="358"/>
      <c r="BP179" s="358"/>
      <c r="BQ179" s="358"/>
      <c r="BR179" s="358"/>
      <c r="BS179" s="358"/>
      <c r="BT179" s="358"/>
      <c r="BU179" s="358"/>
      <c r="BV179" s="358"/>
      <c r="BW179" s="358"/>
      <c r="BX179" s="355"/>
    </row>
    <row r="180" spans="1:76" ht="19.5" customHeight="1">
      <c r="A180" s="356"/>
      <c r="B180" s="356"/>
      <c r="C180" s="356"/>
      <c r="D180" s="356"/>
      <c r="E180" s="356"/>
      <c r="F180" s="355"/>
      <c r="G180" s="356"/>
      <c r="H180" s="356"/>
      <c r="I180" s="355"/>
      <c r="J180" s="356"/>
      <c r="K180" s="355"/>
      <c r="L180" s="356"/>
      <c r="M180" s="355"/>
      <c r="N180" s="356"/>
      <c r="O180" s="355"/>
      <c r="P180" s="356"/>
      <c r="Q180" s="355"/>
      <c r="R180" s="355"/>
      <c r="S180" s="355"/>
      <c r="T180" s="355"/>
      <c r="U180" s="355"/>
      <c r="V180" s="355"/>
      <c r="W180" s="355"/>
      <c r="X180" s="355"/>
      <c r="Y180" s="355"/>
      <c r="Z180" s="355"/>
      <c r="AA180" s="355"/>
      <c r="AB180" s="355"/>
      <c r="AC180" s="355"/>
      <c r="AD180" s="355"/>
      <c r="AE180" s="355"/>
      <c r="AF180" s="355"/>
      <c r="AG180" s="355"/>
      <c r="AH180" s="355"/>
      <c r="AI180" s="355"/>
      <c r="AJ180" s="355"/>
      <c r="AK180" s="355"/>
      <c r="AL180" s="355"/>
      <c r="AM180" s="355"/>
      <c r="AN180" s="355"/>
      <c r="AO180" s="355"/>
      <c r="AP180" s="355"/>
      <c r="AQ180" s="355"/>
      <c r="AR180" s="355"/>
      <c r="AS180" s="355"/>
      <c r="AT180" s="356"/>
      <c r="AU180" s="356"/>
      <c r="AV180" s="355"/>
      <c r="AW180" s="355"/>
      <c r="AX180" s="356"/>
      <c r="AY180" s="357"/>
      <c r="AZ180" s="357"/>
      <c r="BA180" s="357"/>
      <c r="BB180" s="358"/>
      <c r="BC180" s="357"/>
      <c r="BD180" s="357"/>
      <c r="BE180" s="358"/>
      <c r="BF180" s="357"/>
      <c r="BG180" s="357"/>
      <c r="BH180" s="357"/>
      <c r="BI180" s="357"/>
      <c r="BJ180" s="357"/>
      <c r="BK180" s="357"/>
      <c r="BL180" s="357"/>
      <c r="BM180" s="358"/>
      <c r="BN180" s="358"/>
      <c r="BO180" s="358"/>
      <c r="BP180" s="358"/>
      <c r="BQ180" s="358"/>
      <c r="BR180" s="358"/>
      <c r="BS180" s="358"/>
      <c r="BT180" s="358"/>
      <c r="BU180" s="358"/>
      <c r="BV180" s="358"/>
      <c r="BW180" s="358"/>
      <c r="BX180" s="355"/>
    </row>
    <row r="181" spans="1:76" ht="19.5" customHeight="1">
      <c r="A181" s="356"/>
      <c r="B181" s="356"/>
      <c r="C181" s="356"/>
      <c r="D181" s="356"/>
      <c r="E181" s="356"/>
      <c r="F181" s="355"/>
      <c r="G181" s="356"/>
      <c r="H181" s="356"/>
      <c r="I181" s="355"/>
      <c r="J181" s="356"/>
      <c r="K181" s="355"/>
      <c r="L181" s="356"/>
      <c r="M181" s="355"/>
      <c r="N181" s="356"/>
      <c r="O181" s="355"/>
      <c r="P181" s="356"/>
      <c r="Q181" s="355"/>
      <c r="R181" s="355"/>
      <c r="S181" s="355"/>
      <c r="T181" s="355"/>
      <c r="U181" s="355"/>
      <c r="V181" s="355"/>
      <c r="W181" s="355"/>
      <c r="X181" s="355"/>
      <c r="Y181" s="355"/>
      <c r="Z181" s="355"/>
      <c r="AA181" s="355"/>
      <c r="AB181" s="355"/>
      <c r="AC181" s="355"/>
      <c r="AD181" s="355"/>
      <c r="AE181" s="355"/>
      <c r="AF181" s="355"/>
      <c r="AG181" s="355"/>
      <c r="AH181" s="355"/>
      <c r="AI181" s="355"/>
      <c r="AJ181" s="355"/>
      <c r="AK181" s="355"/>
      <c r="AL181" s="355"/>
      <c r="AM181" s="355"/>
      <c r="AN181" s="355"/>
      <c r="AO181" s="355"/>
      <c r="AP181" s="355"/>
      <c r="AQ181" s="355"/>
      <c r="AR181" s="355"/>
      <c r="AS181" s="355"/>
      <c r="AT181" s="356"/>
      <c r="AU181" s="356"/>
      <c r="AV181" s="355"/>
      <c r="AW181" s="355"/>
      <c r="AX181" s="356"/>
      <c r="AY181" s="357"/>
      <c r="AZ181" s="357"/>
      <c r="BA181" s="357"/>
      <c r="BB181" s="358"/>
      <c r="BC181" s="357"/>
      <c r="BD181" s="357"/>
      <c r="BE181" s="358"/>
      <c r="BF181" s="357"/>
      <c r="BG181" s="357"/>
      <c r="BH181" s="357"/>
      <c r="BI181" s="357"/>
      <c r="BJ181" s="357"/>
      <c r="BK181" s="357"/>
      <c r="BL181" s="357"/>
      <c r="BM181" s="358"/>
      <c r="BN181" s="358"/>
      <c r="BO181" s="358"/>
      <c r="BP181" s="358"/>
      <c r="BQ181" s="358"/>
      <c r="BR181" s="358"/>
      <c r="BS181" s="358"/>
      <c r="BT181" s="358"/>
      <c r="BU181" s="358"/>
      <c r="BV181" s="358"/>
      <c r="BW181" s="358"/>
      <c r="BX181" s="355"/>
    </row>
    <row r="182" spans="1:76" ht="19.5" customHeight="1">
      <c r="A182" s="356"/>
      <c r="B182" s="356"/>
      <c r="C182" s="356"/>
      <c r="D182" s="356"/>
      <c r="E182" s="356"/>
      <c r="F182" s="355"/>
      <c r="G182" s="356"/>
      <c r="H182" s="356"/>
      <c r="I182" s="355"/>
      <c r="J182" s="356"/>
      <c r="K182" s="355"/>
      <c r="L182" s="356"/>
      <c r="M182" s="355"/>
      <c r="N182" s="356"/>
      <c r="O182" s="355"/>
      <c r="P182" s="356"/>
      <c r="Q182" s="355"/>
      <c r="R182" s="355"/>
      <c r="S182" s="355"/>
      <c r="T182" s="355"/>
      <c r="U182" s="355"/>
      <c r="V182" s="355"/>
      <c r="W182" s="355"/>
      <c r="X182" s="355"/>
      <c r="Y182" s="355"/>
      <c r="Z182" s="355"/>
      <c r="AA182" s="355"/>
      <c r="AB182" s="355"/>
      <c r="AC182" s="355"/>
      <c r="AD182" s="355"/>
      <c r="AE182" s="355"/>
      <c r="AF182" s="355"/>
      <c r="AG182" s="355"/>
      <c r="AH182" s="355"/>
      <c r="AI182" s="355"/>
      <c r="AJ182" s="355"/>
      <c r="AK182" s="355"/>
      <c r="AL182" s="355"/>
      <c r="AM182" s="355"/>
      <c r="AN182" s="355"/>
      <c r="AO182" s="355"/>
      <c r="AP182" s="355"/>
      <c r="AQ182" s="355"/>
      <c r="AR182" s="355"/>
      <c r="AS182" s="355"/>
      <c r="AT182" s="356"/>
      <c r="AU182" s="356"/>
      <c r="AV182" s="355"/>
      <c r="AW182" s="355"/>
      <c r="AX182" s="356"/>
      <c r="AY182" s="357"/>
      <c r="AZ182" s="357"/>
      <c r="BA182" s="357"/>
      <c r="BB182" s="358"/>
      <c r="BC182" s="357"/>
      <c r="BD182" s="357"/>
      <c r="BE182" s="358"/>
      <c r="BF182" s="357"/>
      <c r="BG182" s="357"/>
      <c r="BH182" s="357"/>
      <c r="BI182" s="357"/>
      <c r="BJ182" s="357"/>
      <c r="BK182" s="357"/>
      <c r="BL182" s="357"/>
      <c r="BM182" s="358"/>
      <c r="BN182" s="358"/>
      <c r="BO182" s="358"/>
      <c r="BP182" s="358"/>
      <c r="BQ182" s="358"/>
      <c r="BR182" s="358"/>
      <c r="BS182" s="358"/>
      <c r="BT182" s="358"/>
      <c r="BU182" s="358"/>
      <c r="BV182" s="358"/>
      <c r="BW182" s="358"/>
      <c r="BX182" s="355"/>
    </row>
    <row r="183" spans="1:76" ht="19.5" customHeight="1">
      <c r="A183" s="356"/>
      <c r="B183" s="356"/>
      <c r="C183" s="356"/>
      <c r="D183" s="356"/>
      <c r="E183" s="356"/>
      <c r="F183" s="355"/>
      <c r="G183" s="356"/>
      <c r="H183" s="356"/>
      <c r="I183" s="355"/>
      <c r="J183" s="356"/>
      <c r="K183" s="355"/>
      <c r="L183" s="356"/>
      <c r="M183" s="355"/>
      <c r="N183" s="356"/>
      <c r="O183" s="355"/>
      <c r="P183" s="356"/>
      <c r="Q183" s="355"/>
      <c r="R183" s="355"/>
      <c r="S183" s="355"/>
      <c r="T183" s="355"/>
      <c r="U183" s="355"/>
      <c r="V183" s="355"/>
      <c r="W183" s="355"/>
      <c r="X183" s="355"/>
      <c r="Y183" s="355"/>
      <c r="Z183" s="355"/>
      <c r="AA183" s="355"/>
      <c r="AB183" s="355"/>
      <c r="AC183" s="355"/>
      <c r="AD183" s="355"/>
      <c r="AE183" s="355"/>
      <c r="AF183" s="355"/>
      <c r="AG183" s="355"/>
      <c r="AH183" s="355"/>
      <c r="AI183" s="355"/>
      <c r="AJ183" s="355"/>
      <c r="AK183" s="355"/>
      <c r="AL183" s="355"/>
      <c r="AM183" s="355"/>
      <c r="AN183" s="355"/>
      <c r="AO183" s="355"/>
      <c r="AP183" s="355"/>
      <c r="AQ183" s="355"/>
      <c r="AR183" s="355"/>
      <c r="AS183" s="355"/>
      <c r="AT183" s="356"/>
      <c r="AU183" s="356"/>
      <c r="AV183" s="355"/>
      <c r="AW183" s="355"/>
      <c r="AX183" s="356"/>
      <c r="AY183" s="357"/>
      <c r="AZ183" s="357"/>
      <c r="BA183" s="357"/>
      <c r="BB183" s="358"/>
      <c r="BC183" s="357"/>
      <c r="BD183" s="357"/>
      <c r="BE183" s="358"/>
      <c r="BF183" s="357"/>
      <c r="BG183" s="357"/>
      <c r="BH183" s="357"/>
      <c r="BI183" s="357"/>
      <c r="BJ183" s="357"/>
      <c r="BK183" s="357"/>
      <c r="BL183" s="357"/>
      <c r="BM183" s="358"/>
      <c r="BN183" s="358"/>
      <c r="BO183" s="358"/>
      <c r="BP183" s="358"/>
      <c r="BQ183" s="358"/>
      <c r="BR183" s="358"/>
      <c r="BS183" s="358"/>
      <c r="BT183" s="358"/>
      <c r="BU183" s="358"/>
      <c r="BV183" s="358"/>
      <c r="BW183" s="358"/>
      <c r="BX183" s="355"/>
    </row>
    <row r="184" spans="1:76" ht="19.5" customHeight="1">
      <c r="A184" s="356"/>
      <c r="B184" s="356"/>
      <c r="C184" s="356"/>
      <c r="D184" s="356"/>
      <c r="E184" s="356"/>
      <c r="F184" s="355"/>
      <c r="G184" s="356"/>
      <c r="H184" s="356"/>
      <c r="I184" s="355"/>
      <c r="J184" s="356"/>
      <c r="K184" s="355"/>
      <c r="L184" s="356"/>
      <c r="M184" s="355"/>
      <c r="N184" s="356"/>
      <c r="O184" s="355"/>
      <c r="P184" s="356"/>
      <c r="Q184" s="355"/>
      <c r="R184" s="355"/>
      <c r="S184" s="355"/>
      <c r="T184" s="355"/>
      <c r="U184" s="355"/>
      <c r="V184" s="355"/>
      <c r="W184" s="355"/>
      <c r="X184" s="355"/>
      <c r="Y184" s="355"/>
      <c r="Z184" s="355"/>
      <c r="AA184" s="355"/>
      <c r="AB184" s="355"/>
      <c r="AC184" s="355"/>
      <c r="AD184" s="355"/>
      <c r="AE184" s="355"/>
      <c r="AF184" s="355"/>
      <c r="AG184" s="355"/>
      <c r="AH184" s="355"/>
      <c r="AI184" s="355"/>
      <c r="AJ184" s="355"/>
      <c r="AK184" s="355"/>
      <c r="AL184" s="355"/>
      <c r="AM184" s="355"/>
      <c r="AN184" s="355"/>
      <c r="AO184" s="355"/>
      <c r="AP184" s="355"/>
      <c r="AQ184" s="355"/>
      <c r="AR184" s="355"/>
      <c r="AS184" s="355"/>
      <c r="AT184" s="356"/>
      <c r="AU184" s="356"/>
      <c r="AV184" s="355"/>
      <c r="AW184" s="355"/>
      <c r="AX184" s="356"/>
      <c r="AY184" s="357"/>
      <c r="AZ184" s="357"/>
      <c r="BA184" s="357"/>
      <c r="BB184" s="358"/>
      <c r="BC184" s="357"/>
      <c r="BD184" s="357"/>
      <c r="BE184" s="358"/>
      <c r="BF184" s="357"/>
      <c r="BG184" s="357"/>
      <c r="BH184" s="357"/>
      <c r="BI184" s="357"/>
      <c r="BJ184" s="357"/>
      <c r="BK184" s="357"/>
      <c r="BL184" s="357"/>
      <c r="BM184" s="358"/>
      <c r="BN184" s="358"/>
      <c r="BO184" s="358"/>
      <c r="BP184" s="358"/>
      <c r="BQ184" s="358"/>
      <c r="BR184" s="358"/>
      <c r="BS184" s="358"/>
      <c r="BT184" s="358"/>
      <c r="BU184" s="358"/>
      <c r="BV184" s="358"/>
      <c r="BW184" s="358"/>
      <c r="BX184" s="355"/>
    </row>
    <row r="185" spans="1:76" ht="19.5" customHeight="1">
      <c r="A185" s="356"/>
      <c r="B185" s="356"/>
      <c r="C185" s="356"/>
      <c r="D185" s="356"/>
      <c r="E185" s="356"/>
      <c r="F185" s="355"/>
      <c r="G185" s="356"/>
      <c r="H185" s="356"/>
      <c r="I185" s="355"/>
      <c r="J185" s="356"/>
      <c r="K185" s="355"/>
      <c r="L185" s="356"/>
      <c r="M185" s="355"/>
      <c r="N185" s="356"/>
      <c r="O185" s="355"/>
      <c r="P185" s="356"/>
      <c r="Q185" s="355"/>
      <c r="R185" s="355"/>
      <c r="S185" s="355"/>
      <c r="T185" s="355"/>
      <c r="U185" s="355"/>
      <c r="V185" s="355"/>
      <c r="W185" s="355"/>
      <c r="X185" s="355"/>
      <c r="Y185" s="355"/>
      <c r="Z185" s="355"/>
      <c r="AA185" s="355"/>
      <c r="AB185" s="355"/>
      <c r="AC185" s="355"/>
      <c r="AD185" s="355"/>
      <c r="AE185" s="355"/>
      <c r="AF185" s="355"/>
      <c r="AG185" s="355"/>
      <c r="AH185" s="355"/>
      <c r="AI185" s="355"/>
      <c r="AJ185" s="355"/>
      <c r="AK185" s="355"/>
      <c r="AL185" s="355"/>
      <c r="AM185" s="355"/>
      <c r="AN185" s="355"/>
      <c r="AO185" s="355"/>
      <c r="AP185" s="355"/>
      <c r="AQ185" s="355"/>
      <c r="AR185" s="355"/>
      <c r="AS185" s="355"/>
      <c r="AT185" s="356"/>
      <c r="AU185" s="356"/>
      <c r="AV185" s="355"/>
      <c r="AW185" s="355"/>
      <c r="AX185" s="356"/>
      <c r="AY185" s="357"/>
      <c r="AZ185" s="357"/>
      <c r="BA185" s="357"/>
      <c r="BB185" s="358"/>
      <c r="BC185" s="357"/>
      <c r="BD185" s="357"/>
      <c r="BE185" s="358"/>
      <c r="BF185" s="357"/>
      <c r="BG185" s="357"/>
      <c r="BH185" s="357"/>
      <c r="BI185" s="357"/>
      <c r="BJ185" s="357"/>
      <c r="BK185" s="357"/>
      <c r="BL185" s="357"/>
      <c r="BM185" s="358"/>
      <c r="BN185" s="358"/>
      <c r="BO185" s="358"/>
      <c r="BP185" s="358"/>
      <c r="BQ185" s="358"/>
      <c r="BR185" s="358"/>
      <c r="BS185" s="358"/>
      <c r="BT185" s="358"/>
      <c r="BU185" s="358"/>
      <c r="BV185" s="358"/>
      <c r="BW185" s="358"/>
      <c r="BX185" s="355"/>
    </row>
    <row r="186" spans="1:76" ht="19.5" customHeight="1">
      <c r="A186" s="356"/>
      <c r="B186" s="356"/>
      <c r="C186" s="356"/>
      <c r="D186" s="356"/>
      <c r="E186" s="356"/>
      <c r="F186" s="355"/>
      <c r="G186" s="356"/>
      <c r="H186" s="356"/>
      <c r="I186" s="355"/>
      <c r="J186" s="356"/>
      <c r="K186" s="355"/>
      <c r="L186" s="356"/>
      <c r="M186" s="355"/>
      <c r="N186" s="356"/>
      <c r="O186" s="355"/>
      <c r="P186" s="356"/>
      <c r="Q186" s="355"/>
      <c r="R186" s="355"/>
      <c r="S186" s="355"/>
      <c r="T186" s="355"/>
      <c r="U186" s="355"/>
      <c r="V186" s="355"/>
      <c r="W186" s="355"/>
      <c r="X186" s="355"/>
      <c r="Y186" s="355"/>
      <c r="Z186" s="355"/>
      <c r="AA186" s="355"/>
      <c r="AB186" s="355"/>
      <c r="AC186" s="355"/>
      <c r="AD186" s="355"/>
      <c r="AE186" s="355"/>
      <c r="AF186" s="355"/>
      <c r="AG186" s="355"/>
      <c r="AH186" s="355"/>
      <c r="AI186" s="355"/>
      <c r="AJ186" s="355"/>
      <c r="AK186" s="355"/>
      <c r="AL186" s="355"/>
      <c r="AM186" s="355"/>
      <c r="AN186" s="355"/>
      <c r="AO186" s="355"/>
      <c r="AP186" s="355"/>
      <c r="AQ186" s="355"/>
      <c r="AR186" s="355"/>
      <c r="AS186" s="355"/>
      <c r="AT186" s="356"/>
      <c r="AU186" s="356"/>
      <c r="AV186" s="355"/>
      <c r="AW186" s="355"/>
      <c r="AX186" s="356"/>
      <c r="AY186" s="357"/>
      <c r="AZ186" s="357"/>
      <c r="BA186" s="357"/>
      <c r="BB186" s="358"/>
      <c r="BC186" s="357"/>
      <c r="BD186" s="357"/>
      <c r="BE186" s="358"/>
      <c r="BF186" s="357"/>
      <c r="BG186" s="357"/>
      <c r="BH186" s="357"/>
      <c r="BI186" s="357"/>
      <c r="BJ186" s="357"/>
      <c r="BK186" s="357"/>
      <c r="BL186" s="357"/>
      <c r="BM186" s="358"/>
      <c r="BN186" s="358"/>
      <c r="BO186" s="358"/>
      <c r="BP186" s="358"/>
      <c r="BQ186" s="358"/>
      <c r="BR186" s="358"/>
      <c r="BS186" s="358"/>
      <c r="BT186" s="358"/>
      <c r="BU186" s="358"/>
      <c r="BV186" s="358"/>
      <c r="BW186" s="358"/>
      <c r="BX186" s="355"/>
    </row>
    <row r="187" spans="1:76" ht="19.5" customHeight="1">
      <c r="A187" s="356"/>
      <c r="B187" s="356"/>
      <c r="C187" s="356"/>
      <c r="D187" s="356"/>
      <c r="E187" s="356"/>
      <c r="F187" s="355"/>
      <c r="G187" s="356"/>
      <c r="H187" s="356"/>
      <c r="I187" s="355"/>
      <c r="J187" s="356"/>
      <c r="K187" s="355"/>
      <c r="L187" s="356"/>
      <c r="M187" s="355"/>
      <c r="N187" s="356"/>
      <c r="O187" s="355"/>
      <c r="P187" s="356"/>
      <c r="Q187" s="355"/>
      <c r="R187" s="355"/>
      <c r="S187" s="355"/>
      <c r="T187" s="355"/>
      <c r="U187" s="355"/>
      <c r="V187" s="355"/>
      <c r="W187" s="355"/>
      <c r="X187" s="355"/>
      <c r="Y187" s="355"/>
      <c r="Z187" s="355"/>
      <c r="AA187" s="355"/>
      <c r="AB187" s="355"/>
      <c r="AC187" s="355"/>
      <c r="AD187" s="355"/>
      <c r="AE187" s="355"/>
      <c r="AF187" s="355"/>
      <c r="AG187" s="355"/>
      <c r="AH187" s="355"/>
      <c r="AI187" s="355"/>
      <c r="AJ187" s="355"/>
      <c r="AK187" s="355"/>
      <c r="AL187" s="355"/>
      <c r="AM187" s="355"/>
      <c r="AN187" s="355"/>
      <c r="AO187" s="355"/>
      <c r="AP187" s="355"/>
      <c r="AQ187" s="355"/>
      <c r="AR187" s="355"/>
      <c r="AS187" s="355"/>
      <c r="AT187" s="356"/>
      <c r="AU187" s="356"/>
      <c r="AV187" s="355"/>
      <c r="AW187" s="355"/>
      <c r="AX187" s="356"/>
      <c r="AY187" s="357"/>
      <c r="AZ187" s="357"/>
      <c r="BA187" s="357"/>
      <c r="BB187" s="358"/>
      <c r="BC187" s="357"/>
      <c r="BD187" s="357"/>
      <c r="BE187" s="358"/>
      <c r="BF187" s="357"/>
      <c r="BG187" s="357"/>
      <c r="BH187" s="357"/>
      <c r="BI187" s="357"/>
      <c r="BJ187" s="357"/>
      <c r="BK187" s="357"/>
      <c r="BL187" s="357"/>
      <c r="BM187" s="358"/>
      <c r="BN187" s="358"/>
      <c r="BO187" s="358"/>
      <c r="BP187" s="358"/>
      <c r="BQ187" s="358"/>
      <c r="BR187" s="358"/>
      <c r="BS187" s="358"/>
      <c r="BT187" s="358"/>
      <c r="BU187" s="358"/>
      <c r="BV187" s="358"/>
      <c r="BW187" s="358"/>
      <c r="BX187" s="355"/>
    </row>
    <row r="188" spans="1:76" ht="19.5" customHeight="1">
      <c r="A188" s="356"/>
      <c r="B188" s="356"/>
      <c r="C188" s="356"/>
      <c r="D188" s="356"/>
      <c r="E188" s="356"/>
      <c r="F188" s="355"/>
      <c r="G188" s="356"/>
      <c r="H188" s="356"/>
      <c r="I188" s="355"/>
      <c r="J188" s="356"/>
      <c r="K188" s="355"/>
      <c r="L188" s="356"/>
      <c r="M188" s="355"/>
      <c r="N188" s="356"/>
      <c r="O188" s="355"/>
      <c r="P188" s="356"/>
      <c r="Q188" s="355"/>
      <c r="R188" s="355"/>
      <c r="S188" s="355"/>
      <c r="T188" s="355"/>
      <c r="U188" s="355"/>
      <c r="V188" s="355"/>
      <c r="W188" s="355"/>
      <c r="X188" s="355"/>
      <c r="Y188" s="355"/>
      <c r="Z188" s="355"/>
      <c r="AA188" s="355"/>
      <c r="AB188" s="355"/>
      <c r="AC188" s="355"/>
      <c r="AD188" s="355"/>
      <c r="AE188" s="355"/>
      <c r="AF188" s="355"/>
      <c r="AG188" s="355"/>
      <c r="AH188" s="355"/>
      <c r="AI188" s="355"/>
      <c r="AJ188" s="355"/>
      <c r="AK188" s="355"/>
      <c r="AL188" s="355"/>
      <c r="AM188" s="355"/>
      <c r="AN188" s="355"/>
      <c r="AO188" s="355"/>
      <c r="AP188" s="355"/>
      <c r="AQ188" s="355"/>
      <c r="AR188" s="355"/>
      <c r="AS188" s="355"/>
      <c r="AT188" s="356"/>
      <c r="AU188" s="356"/>
      <c r="AV188" s="355"/>
      <c r="AW188" s="355"/>
      <c r="AX188" s="356"/>
      <c r="AY188" s="357"/>
      <c r="AZ188" s="357"/>
      <c r="BA188" s="357"/>
      <c r="BB188" s="358"/>
      <c r="BC188" s="357"/>
      <c r="BD188" s="357"/>
      <c r="BE188" s="358"/>
      <c r="BF188" s="357"/>
      <c r="BG188" s="357"/>
      <c r="BH188" s="357"/>
      <c r="BI188" s="357"/>
      <c r="BJ188" s="357"/>
      <c r="BK188" s="357"/>
      <c r="BL188" s="357"/>
      <c r="BM188" s="358"/>
      <c r="BN188" s="358"/>
      <c r="BO188" s="358"/>
      <c r="BP188" s="358"/>
      <c r="BQ188" s="358"/>
      <c r="BR188" s="358"/>
      <c r="BS188" s="358"/>
      <c r="BT188" s="358"/>
      <c r="BU188" s="358"/>
      <c r="BV188" s="358"/>
      <c r="BW188" s="358"/>
      <c r="BX188" s="355"/>
    </row>
    <row r="189" spans="1:76" ht="19.5" customHeight="1">
      <c r="A189" s="356"/>
      <c r="B189" s="356"/>
      <c r="C189" s="356"/>
      <c r="D189" s="356"/>
      <c r="E189" s="356"/>
      <c r="F189" s="355"/>
      <c r="G189" s="356"/>
      <c r="H189" s="356"/>
      <c r="I189" s="355"/>
      <c r="J189" s="356"/>
      <c r="K189" s="355"/>
      <c r="L189" s="356"/>
      <c r="M189" s="355"/>
      <c r="N189" s="356"/>
      <c r="O189" s="355"/>
      <c r="P189" s="356"/>
      <c r="Q189" s="355"/>
      <c r="R189" s="355"/>
      <c r="S189" s="355"/>
      <c r="T189" s="355"/>
      <c r="U189" s="355"/>
      <c r="V189" s="355"/>
      <c r="W189" s="355"/>
      <c r="X189" s="355"/>
      <c r="Y189" s="355"/>
      <c r="Z189" s="355"/>
      <c r="AA189" s="355"/>
      <c r="AB189" s="355"/>
      <c r="AC189" s="355"/>
      <c r="AD189" s="355"/>
      <c r="AE189" s="355"/>
      <c r="AF189" s="355"/>
      <c r="AG189" s="355"/>
      <c r="AH189" s="355"/>
      <c r="AI189" s="355"/>
      <c r="AJ189" s="355"/>
      <c r="AK189" s="355"/>
      <c r="AL189" s="355"/>
      <c r="AM189" s="355"/>
      <c r="AN189" s="355"/>
      <c r="AO189" s="355"/>
      <c r="AP189" s="355"/>
      <c r="AQ189" s="355"/>
      <c r="AR189" s="355"/>
      <c r="AS189" s="355"/>
      <c r="AT189" s="356"/>
      <c r="AU189" s="356"/>
      <c r="AV189" s="355"/>
      <c r="AW189" s="355"/>
      <c r="AX189" s="356"/>
      <c r="AY189" s="357"/>
      <c r="AZ189" s="357"/>
      <c r="BA189" s="357"/>
      <c r="BB189" s="358"/>
      <c r="BC189" s="357"/>
      <c r="BD189" s="357"/>
      <c r="BE189" s="358"/>
      <c r="BF189" s="357"/>
      <c r="BG189" s="357"/>
      <c r="BH189" s="357"/>
      <c r="BI189" s="357"/>
      <c r="BJ189" s="357"/>
      <c r="BK189" s="357"/>
      <c r="BL189" s="357"/>
      <c r="BM189" s="358"/>
      <c r="BN189" s="358"/>
      <c r="BO189" s="358"/>
      <c r="BP189" s="358"/>
      <c r="BQ189" s="358"/>
      <c r="BR189" s="358"/>
      <c r="BS189" s="358"/>
      <c r="BT189" s="358"/>
      <c r="BU189" s="358"/>
      <c r="BV189" s="358"/>
      <c r="BW189" s="358"/>
      <c r="BX189" s="355"/>
    </row>
    <row r="190" spans="1:76" ht="19.5" customHeight="1">
      <c r="A190" s="356"/>
      <c r="B190" s="356"/>
      <c r="C190" s="356"/>
      <c r="D190" s="356"/>
      <c r="E190" s="356"/>
      <c r="F190" s="355"/>
      <c r="G190" s="356"/>
      <c r="H190" s="356"/>
      <c r="I190" s="355"/>
      <c r="J190" s="356"/>
      <c r="K190" s="355"/>
      <c r="L190" s="356"/>
      <c r="M190" s="355"/>
      <c r="N190" s="356"/>
      <c r="O190" s="355"/>
      <c r="P190" s="356"/>
      <c r="Q190" s="355"/>
      <c r="R190" s="355"/>
      <c r="S190" s="355"/>
      <c r="T190" s="355"/>
      <c r="U190" s="355"/>
      <c r="V190" s="355"/>
      <c r="W190" s="355"/>
      <c r="X190" s="355"/>
      <c r="Y190" s="355"/>
      <c r="Z190" s="355"/>
      <c r="AA190" s="355"/>
      <c r="AB190" s="355"/>
      <c r="AC190" s="355"/>
      <c r="AD190" s="355"/>
      <c r="AE190" s="355"/>
      <c r="AF190" s="355"/>
      <c r="AG190" s="355"/>
      <c r="AH190" s="355"/>
      <c r="AI190" s="355"/>
      <c r="AJ190" s="355"/>
      <c r="AK190" s="355"/>
      <c r="AL190" s="355"/>
      <c r="AM190" s="355"/>
      <c r="AN190" s="355"/>
      <c r="AO190" s="355"/>
      <c r="AP190" s="355"/>
      <c r="AQ190" s="355"/>
      <c r="AR190" s="355"/>
      <c r="AS190" s="355"/>
      <c r="AT190" s="356"/>
      <c r="AU190" s="356"/>
      <c r="AV190" s="355"/>
      <c r="AW190" s="355"/>
      <c r="AX190" s="356"/>
      <c r="AY190" s="357"/>
      <c r="AZ190" s="357"/>
      <c r="BA190" s="357"/>
      <c r="BB190" s="358"/>
      <c r="BC190" s="357"/>
      <c r="BD190" s="357"/>
      <c r="BE190" s="358"/>
      <c r="BF190" s="357"/>
      <c r="BG190" s="357"/>
      <c r="BH190" s="357"/>
      <c r="BI190" s="357"/>
      <c r="BJ190" s="357"/>
      <c r="BK190" s="357"/>
      <c r="BL190" s="357"/>
      <c r="BM190" s="358"/>
      <c r="BN190" s="358"/>
      <c r="BO190" s="358"/>
      <c r="BP190" s="358"/>
      <c r="BQ190" s="358"/>
      <c r="BR190" s="358"/>
      <c r="BS190" s="358"/>
      <c r="BT190" s="358"/>
      <c r="BU190" s="358"/>
      <c r="BV190" s="358"/>
      <c r="BW190" s="358"/>
      <c r="BX190" s="355"/>
    </row>
    <row r="191" spans="1:76" ht="19.5" customHeight="1">
      <c r="A191" s="356"/>
      <c r="B191" s="356"/>
      <c r="C191" s="356"/>
      <c r="D191" s="356"/>
      <c r="E191" s="356"/>
      <c r="F191" s="355"/>
      <c r="G191" s="356"/>
      <c r="H191" s="356"/>
      <c r="I191" s="355"/>
      <c r="J191" s="356"/>
      <c r="K191" s="355"/>
      <c r="L191" s="356"/>
      <c r="M191" s="355"/>
      <c r="N191" s="356"/>
      <c r="O191" s="355"/>
      <c r="P191" s="356"/>
      <c r="Q191" s="355"/>
      <c r="R191" s="355"/>
      <c r="S191" s="355"/>
      <c r="T191" s="355"/>
      <c r="U191" s="355"/>
      <c r="V191" s="355"/>
      <c r="W191" s="355"/>
      <c r="X191" s="355"/>
      <c r="Y191" s="355"/>
      <c r="Z191" s="355"/>
      <c r="AA191" s="355"/>
      <c r="AB191" s="355"/>
      <c r="AC191" s="355"/>
      <c r="AD191" s="355"/>
      <c r="AE191" s="355"/>
      <c r="AF191" s="355"/>
      <c r="AG191" s="355"/>
      <c r="AH191" s="355"/>
      <c r="AI191" s="355"/>
      <c r="AJ191" s="355"/>
      <c r="AK191" s="355"/>
      <c r="AL191" s="355"/>
      <c r="AM191" s="355"/>
      <c r="AN191" s="355"/>
      <c r="AO191" s="355"/>
      <c r="AP191" s="355"/>
      <c r="AQ191" s="355"/>
      <c r="AR191" s="355"/>
      <c r="AS191" s="355"/>
      <c r="AT191" s="356"/>
      <c r="AU191" s="356"/>
      <c r="AV191" s="355"/>
      <c r="AW191" s="355"/>
      <c r="AX191" s="356"/>
      <c r="AY191" s="357"/>
      <c r="AZ191" s="357"/>
      <c r="BA191" s="357"/>
      <c r="BB191" s="358"/>
      <c r="BC191" s="357"/>
      <c r="BD191" s="357"/>
      <c r="BE191" s="358"/>
      <c r="BF191" s="357"/>
      <c r="BG191" s="357"/>
      <c r="BH191" s="357"/>
      <c r="BI191" s="357"/>
      <c r="BJ191" s="357"/>
      <c r="BK191" s="357"/>
      <c r="BL191" s="357"/>
      <c r="BM191" s="358"/>
      <c r="BN191" s="358"/>
      <c r="BO191" s="358"/>
      <c r="BP191" s="358"/>
      <c r="BQ191" s="358"/>
      <c r="BR191" s="358"/>
      <c r="BS191" s="358"/>
      <c r="BT191" s="358"/>
      <c r="BU191" s="358"/>
      <c r="BV191" s="358"/>
      <c r="BW191" s="358"/>
      <c r="BX191" s="355"/>
    </row>
    <row r="192" spans="1:76" ht="19.5" customHeight="1">
      <c r="A192" s="356"/>
      <c r="B192" s="356"/>
      <c r="C192" s="356"/>
      <c r="D192" s="356"/>
      <c r="E192" s="356"/>
      <c r="F192" s="355"/>
      <c r="G192" s="356"/>
      <c r="H192" s="356"/>
      <c r="I192" s="355"/>
      <c r="J192" s="356"/>
      <c r="K192" s="355"/>
      <c r="L192" s="356"/>
      <c r="M192" s="355"/>
      <c r="N192" s="356"/>
      <c r="O192" s="355"/>
      <c r="P192" s="356"/>
      <c r="Q192" s="355"/>
      <c r="R192" s="355"/>
      <c r="S192" s="355"/>
      <c r="T192" s="355"/>
      <c r="U192" s="355"/>
      <c r="V192" s="355"/>
      <c r="W192" s="355"/>
      <c r="X192" s="355"/>
      <c r="Y192" s="355"/>
      <c r="Z192" s="355"/>
      <c r="AA192" s="355"/>
      <c r="AB192" s="355"/>
      <c r="AC192" s="355"/>
      <c r="AD192" s="355"/>
      <c r="AE192" s="355"/>
      <c r="AF192" s="355"/>
      <c r="AG192" s="355"/>
      <c r="AH192" s="355"/>
      <c r="AI192" s="355"/>
      <c r="AJ192" s="355"/>
      <c r="AK192" s="355"/>
      <c r="AL192" s="355"/>
      <c r="AM192" s="355"/>
      <c r="AN192" s="355"/>
      <c r="AO192" s="355"/>
      <c r="AP192" s="355"/>
      <c r="AQ192" s="355"/>
      <c r="AR192" s="355"/>
      <c r="AS192" s="355"/>
      <c r="AT192" s="356"/>
      <c r="AU192" s="356"/>
      <c r="AV192" s="355"/>
      <c r="AW192" s="355"/>
      <c r="AX192" s="356"/>
      <c r="AY192" s="357"/>
      <c r="AZ192" s="357"/>
      <c r="BA192" s="357"/>
      <c r="BB192" s="358"/>
      <c r="BC192" s="357"/>
      <c r="BD192" s="357"/>
      <c r="BE192" s="358"/>
      <c r="BF192" s="357"/>
      <c r="BG192" s="357"/>
      <c r="BH192" s="357"/>
      <c r="BI192" s="357"/>
      <c r="BJ192" s="357"/>
      <c r="BK192" s="357"/>
      <c r="BL192" s="357"/>
      <c r="BM192" s="358"/>
      <c r="BN192" s="358"/>
      <c r="BO192" s="358"/>
      <c r="BP192" s="358"/>
      <c r="BQ192" s="358"/>
      <c r="BR192" s="358"/>
      <c r="BS192" s="358"/>
      <c r="BT192" s="358"/>
      <c r="BU192" s="358"/>
      <c r="BV192" s="358"/>
      <c r="BW192" s="358"/>
      <c r="BX192" s="355"/>
    </row>
    <row r="193" spans="1:76" ht="19.5" customHeight="1">
      <c r="A193" s="356"/>
      <c r="B193" s="356"/>
      <c r="C193" s="356"/>
      <c r="D193" s="356"/>
      <c r="E193" s="356"/>
      <c r="F193" s="355"/>
      <c r="G193" s="356"/>
      <c r="H193" s="356"/>
      <c r="I193" s="355"/>
      <c r="J193" s="356"/>
      <c r="K193" s="355"/>
      <c r="L193" s="356"/>
      <c r="M193" s="355"/>
      <c r="N193" s="356"/>
      <c r="O193" s="355"/>
      <c r="P193" s="356"/>
      <c r="Q193" s="355"/>
      <c r="R193" s="355"/>
      <c r="S193" s="355"/>
      <c r="T193" s="355"/>
      <c r="U193" s="355"/>
      <c r="V193" s="355"/>
      <c r="W193" s="355"/>
      <c r="X193" s="355"/>
      <c r="Y193" s="355"/>
      <c r="Z193" s="355"/>
      <c r="AA193" s="355"/>
      <c r="AB193" s="355"/>
      <c r="AC193" s="355"/>
      <c r="AD193" s="355"/>
      <c r="AE193" s="355"/>
      <c r="AF193" s="355"/>
      <c r="AG193" s="355"/>
      <c r="AH193" s="355"/>
      <c r="AI193" s="355"/>
      <c r="AJ193" s="355"/>
      <c r="AK193" s="355"/>
      <c r="AL193" s="355"/>
      <c r="AM193" s="355"/>
      <c r="AN193" s="355"/>
      <c r="AO193" s="355"/>
      <c r="AP193" s="355"/>
      <c r="AQ193" s="355"/>
      <c r="AR193" s="355"/>
      <c r="AS193" s="355"/>
      <c r="AT193" s="356"/>
      <c r="AU193" s="356"/>
      <c r="AV193" s="355"/>
      <c r="AW193" s="355"/>
      <c r="AX193" s="356"/>
      <c r="AY193" s="357"/>
      <c r="AZ193" s="357"/>
      <c r="BA193" s="357"/>
      <c r="BB193" s="358"/>
      <c r="BC193" s="357"/>
      <c r="BD193" s="357"/>
      <c r="BE193" s="358"/>
      <c r="BF193" s="357"/>
      <c r="BG193" s="357"/>
      <c r="BH193" s="357"/>
      <c r="BI193" s="357"/>
      <c r="BJ193" s="357"/>
      <c r="BK193" s="357"/>
      <c r="BL193" s="357"/>
      <c r="BM193" s="358"/>
      <c r="BN193" s="358"/>
      <c r="BO193" s="358"/>
      <c r="BP193" s="358"/>
      <c r="BQ193" s="358"/>
      <c r="BR193" s="358"/>
      <c r="BS193" s="358"/>
      <c r="BT193" s="358"/>
      <c r="BU193" s="358"/>
      <c r="BV193" s="358"/>
      <c r="BW193" s="358"/>
      <c r="BX193" s="355"/>
    </row>
    <row r="194" spans="1:76" ht="19.5" customHeight="1">
      <c r="A194" s="356"/>
      <c r="B194" s="356"/>
      <c r="C194" s="356"/>
      <c r="D194" s="356"/>
      <c r="E194" s="356"/>
      <c r="F194" s="355"/>
      <c r="G194" s="356"/>
      <c r="H194" s="356"/>
      <c r="I194" s="355"/>
      <c r="J194" s="356"/>
      <c r="K194" s="355"/>
      <c r="L194" s="356"/>
      <c r="M194" s="355"/>
      <c r="N194" s="356"/>
      <c r="O194" s="355"/>
      <c r="P194" s="356"/>
      <c r="Q194" s="355"/>
      <c r="R194" s="355"/>
      <c r="S194" s="355"/>
      <c r="T194" s="355"/>
      <c r="U194" s="355"/>
      <c r="V194" s="355"/>
      <c r="W194" s="355"/>
      <c r="X194" s="355"/>
      <c r="Y194" s="355"/>
      <c r="Z194" s="355"/>
      <c r="AA194" s="355"/>
      <c r="AB194" s="355"/>
      <c r="AC194" s="355"/>
      <c r="AD194" s="355"/>
      <c r="AE194" s="355"/>
      <c r="AF194" s="355"/>
      <c r="AG194" s="355"/>
      <c r="AH194" s="355"/>
      <c r="AI194" s="355"/>
      <c r="AJ194" s="355"/>
      <c r="AK194" s="355"/>
      <c r="AL194" s="355"/>
      <c r="AM194" s="355"/>
      <c r="AN194" s="355"/>
      <c r="AO194" s="355"/>
      <c r="AP194" s="355"/>
      <c r="AQ194" s="355"/>
      <c r="AR194" s="355"/>
      <c r="AS194" s="355"/>
      <c r="AT194" s="356"/>
      <c r="AU194" s="356"/>
      <c r="AV194" s="355"/>
      <c r="AW194" s="355"/>
      <c r="AX194" s="356"/>
      <c r="AY194" s="357"/>
      <c r="AZ194" s="357"/>
      <c r="BA194" s="357"/>
      <c r="BB194" s="358"/>
      <c r="BC194" s="357"/>
      <c r="BD194" s="357"/>
      <c r="BE194" s="358"/>
      <c r="BF194" s="357"/>
      <c r="BG194" s="357"/>
      <c r="BH194" s="357"/>
      <c r="BI194" s="357"/>
      <c r="BJ194" s="357"/>
      <c r="BK194" s="357"/>
      <c r="BL194" s="357"/>
      <c r="BM194" s="358"/>
      <c r="BN194" s="358"/>
      <c r="BO194" s="358"/>
      <c r="BP194" s="358"/>
      <c r="BQ194" s="358"/>
      <c r="BR194" s="358"/>
      <c r="BS194" s="358"/>
      <c r="BT194" s="358"/>
      <c r="BU194" s="358"/>
      <c r="BV194" s="358"/>
      <c r="BW194" s="358"/>
      <c r="BX194" s="355"/>
    </row>
    <row r="195" spans="1:76" ht="19.5" customHeight="1">
      <c r="A195" s="356"/>
      <c r="B195" s="356"/>
      <c r="C195" s="356"/>
      <c r="D195" s="356"/>
      <c r="E195" s="356"/>
      <c r="F195" s="355"/>
      <c r="G195" s="356"/>
      <c r="H195" s="356"/>
      <c r="I195" s="355"/>
      <c r="J195" s="356"/>
      <c r="K195" s="355"/>
      <c r="L195" s="356"/>
      <c r="M195" s="355"/>
      <c r="N195" s="356"/>
      <c r="O195" s="355"/>
      <c r="P195" s="356"/>
      <c r="Q195" s="355"/>
      <c r="R195" s="355"/>
      <c r="S195" s="355"/>
      <c r="T195" s="355"/>
      <c r="U195" s="355"/>
      <c r="V195" s="355"/>
      <c r="W195" s="355"/>
      <c r="X195" s="355"/>
      <c r="Y195" s="355"/>
      <c r="Z195" s="355"/>
      <c r="AA195" s="355"/>
      <c r="AB195" s="355"/>
      <c r="AC195" s="355"/>
      <c r="AD195" s="355"/>
      <c r="AE195" s="355"/>
      <c r="AF195" s="355"/>
      <c r="AG195" s="355"/>
      <c r="AH195" s="355"/>
      <c r="AI195" s="355"/>
      <c r="AJ195" s="355"/>
      <c r="AK195" s="355"/>
      <c r="AL195" s="355"/>
      <c r="AM195" s="355"/>
      <c r="AN195" s="355"/>
      <c r="AO195" s="355"/>
      <c r="AP195" s="355"/>
      <c r="AQ195" s="355"/>
      <c r="AR195" s="355"/>
      <c r="AS195" s="355"/>
      <c r="AT195" s="356"/>
      <c r="AU195" s="356"/>
      <c r="AV195" s="355"/>
      <c r="AW195" s="355"/>
      <c r="AX195" s="356"/>
      <c r="AY195" s="357"/>
      <c r="AZ195" s="357"/>
      <c r="BA195" s="357"/>
      <c r="BB195" s="358"/>
      <c r="BC195" s="357"/>
      <c r="BD195" s="357"/>
      <c r="BE195" s="358"/>
      <c r="BF195" s="357"/>
      <c r="BG195" s="357"/>
      <c r="BH195" s="357"/>
      <c r="BI195" s="357"/>
      <c r="BJ195" s="357"/>
      <c r="BK195" s="357"/>
      <c r="BL195" s="357"/>
      <c r="BM195" s="358"/>
      <c r="BN195" s="358"/>
      <c r="BO195" s="358"/>
      <c r="BP195" s="358"/>
      <c r="BQ195" s="358"/>
      <c r="BR195" s="358"/>
      <c r="BS195" s="358"/>
      <c r="BT195" s="358"/>
      <c r="BU195" s="358"/>
      <c r="BV195" s="358"/>
      <c r="BW195" s="358"/>
      <c r="BX195" s="355"/>
    </row>
    <row r="196" spans="1:76" ht="19.5" customHeight="1">
      <c r="A196" s="356"/>
      <c r="B196" s="356"/>
      <c r="C196" s="356"/>
      <c r="D196" s="356"/>
      <c r="E196" s="356"/>
      <c r="F196" s="355"/>
      <c r="G196" s="356"/>
      <c r="H196" s="356"/>
      <c r="I196" s="355"/>
      <c r="J196" s="356"/>
      <c r="K196" s="355"/>
      <c r="L196" s="356"/>
      <c r="M196" s="355"/>
      <c r="N196" s="356"/>
      <c r="O196" s="355"/>
      <c r="P196" s="356"/>
      <c r="Q196" s="355"/>
      <c r="R196" s="355"/>
      <c r="S196" s="355"/>
      <c r="T196" s="355"/>
      <c r="U196" s="355"/>
      <c r="V196" s="355"/>
      <c r="W196" s="355"/>
      <c r="X196" s="355"/>
      <c r="Y196" s="355"/>
      <c r="Z196" s="355"/>
      <c r="AA196" s="355"/>
      <c r="AB196" s="355"/>
      <c r="AC196" s="355"/>
      <c r="AD196" s="355"/>
      <c r="AE196" s="355"/>
      <c r="AF196" s="355"/>
      <c r="AG196" s="355"/>
      <c r="AH196" s="355"/>
      <c r="AI196" s="355"/>
      <c r="AJ196" s="355"/>
      <c r="AK196" s="355"/>
      <c r="AL196" s="355"/>
      <c r="AM196" s="355"/>
      <c r="AN196" s="355"/>
      <c r="AO196" s="355"/>
      <c r="AP196" s="355"/>
      <c r="AQ196" s="355"/>
      <c r="AR196" s="355"/>
      <c r="AS196" s="355"/>
      <c r="AT196" s="356"/>
      <c r="AU196" s="356"/>
      <c r="AV196" s="355"/>
      <c r="AW196" s="355"/>
      <c r="AX196" s="356"/>
      <c r="AY196" s="357"/>
      <c r="AZ196" s="357"/>
      <c r="BA196" s="357"/>
      <c r="BB196" s="358"/>
      <c r="BC196" s="357"/>
      <c r="BD196" s="357"/>
      <c r="BE196" s="358"/>
      <c r="BF196" s="357"/>
      <c r="BG196" s="357"/>
      <c r="BH196" s="357"/>
      <c r="BI196" s="357"/>
      <c r="BJ196" s="357"/>
      <c r="BK196" s="357"/>
      <c r="BL196" s="357"/>
      <c r="BM196" s="358"/>
      <c r="BN196" s="358"/>
      <c r="BO196" s="358"/>
      <c r="BP196" s="358"/>
      <c r="BQ196" s="358"/>
      <c r="BR196" s="358"/>
      <c r="BS196" s="358"/>
      <c r="BT196" s="358"/>
      <c r="BU196" s="358"/>
      <c r="BV196" s="358"/>
      <c r="BW196" s="358"/>
      <c r="BX196" s="355"/>
    </row>
    <row r="197" spans="1:76" ht="19.5" customHeight="1">
      <c r="A197" s="356"/>
      <c r="B197" s="356"/>
      <c r="C197" s="356"/>
      <c r="D197" s="356"/>
      <c r="E197" s="356"/>
      <c r="F197" s="355"/>
      <c r="G197" s="356"/>
      <c r="H197" s="356"/>
      <c r="I197" s="355"/>
      <c r="J197" s="356"/>
      <c r="K197" s="355"/>
      <c r="L197" s="356"/>
      <c r="M197" s="355"/>
      <c r="N197" s="356"/>
      <c r="O197" s="355"/>
      <c r="P197" s="356"/>
      <c r="Q197" s="355"/>
      <c r="R197" s="355"/>
      <c r="S197" s="355"/>
      <c r="T197" s="355"/>
      <c r="U197" s="355"/>
      <c r="V197" s="355"/>
      <c r="W197" s="355"/>
      <c r="X197" s="355"/>
      <c r="Y197" s="355"/>
      <c r="Z197" s="355"/>
      <c r="AA197" s="355"/>
      <c r="AB197" s="355"/>
      <c r="AC197" s="355"/>
      <c r="AD197" s="355"/>
      <c r="AE197" s="355"/>
      <c r="AF197" s="355"/>
      <c r="AG197" s="355"/>
      <c r="AH197" s="355"/>
      <c r="AI197" s="355"/>
      <c r="AJ197" s="355"/>
      <c r="AK197" s="355"/>
      <c r="AL197" s="355"/>
      <c r="AM197" s="355"/>
      <c r="AN197" s="355"/>
      <c r="AO197" s="355"/>
      <c r="AP197" s="355"/>
      <c r="AQ197" s="355"/>
      <c r="AR197" s="355"/>
      <c r="AS197" s="355"/>
      <c r="AT197" s="356"/>
      <c r="AU197" s="356"/>
      <c r="AV197" s="355"/>
      <c r="AW197" s="355"/>
      <c r="AX197" s="356"/>
      <c r="AY197" s="357"/>
      <c r="AZ197" s="357"/>
      <c r="BA197" s="357"/>
      <c r="BB197" s="358"/>
      <c r="BC197" s="357"/>
      <c r="BD197" s="357"/>
      <c r="BE197" s="358"/>
      <c r="BF197" s="357"/>
      <c r="BG197" s="357"/>
      <c r="BH197" s="357"/>
      <c r="BI197" s="357"/>
      <c r="BJ197" s="357"/>
      <c r="BK197" s="357"/>
      <c r="BL197" s="357"/>
      <c r="BM197" s="358"/>
      <c r="BN197" s="358"/>
      <c r="BO197" s="358"/>
      <c r="BP197" s="358"/>
      <c r="BQ197" s="358"/>
      <c r="BR197" s="358"/>
      <c r="BS197" s="358"/>
      <c r="BT197" s="358"/>
      <c r="BU197" s="358"/>
      <c r="BV197" s="358"/>
      <c r="BW197" s="358"/>
      <c r="BX197" s="355"/>
    </row>
    <row r="198" spans="1:76" ht="19.5" customHeight="1">
      <c r="A198" s="356"/>
      <c r="B198" s="356"/>
      <c r="C198" s="356"/>
      <c r="D198" s="356"/>
      <c r="E198" s="356"/>
      <c r="F198" s="355"/>
      <c r="G198" s="356"/>
      <c r="H198" s="356"/>
      <c r="I198" s="355"/>
      <c r="J198" s="356"/>
      <c r="K198" s="355"/>
      <c r="L198" s="356"/>
      <c r="M198" s="355"/>
      <c r="N198" s="356"/>
      <c r="O198" s="355"/>
      <c r="P198" s="356"/>
      <c r="Q198" s="355"/>
      <c r="R198" s="355"/>
      <c r="S198" s="355"/>
      <c r="T198" s="355"/>
      <c r="U198" s="355"/>
      <c r="V198" s="355"/>
      <c r="W198" s="355"/>
      <c r="X198" s="355"/>
      <c r="Y198" s="355"/>
      <c r="Z198" s="355"/>
      <c r="AA198" s="355"/>
      <c r="AB198" s="355"/>
      <c r="AC198" s="355"/>
      <c r="AD198" s="355"/>
      <c r="AE198" s="355"/>
      <c r="AF198" s="355"/>
      <c r="AG198" s="355"/>
      <c r="AH198" s="355"/>
      <c r="AI198" s="355"/>
      <c r="AJ198" s="355"/>
      <c r="AK198" s="355"/>
      <c r="AL198" s="355"/>
      <c r="AM198" s="355"/>
      <c r="AN198" s="355"/>
      <c r="AO198" s="355"/>
      <c r="AP198" s="355"/>
      <c r="AQ198" s="355"/>
      <c r="AR198" s="355"/>
      <c r="AS198" s="355"/>
      <c r="AT198" s="356"/>
      <c r="AU198" s="356"/>
      <c r="AV198" s="355"/>
      <c r="AW198" s="355"/>
      <c r="AX198" s="356"/>
      <c r="AY198" s="357"/>
      <c r="AZ198" s="357"/>
      <c r="BA198" s="357"/>
      <c r="BB198" s="358"/>
      <c r="BC198" s="357"/>
      <c r="BD198" s="357"/>
      <c r="BE198" s="358"/>
      <c r="BF198" s="357"/>
      <c r="BG198" s="357"/>
      <c r="BH198" s="357"/>
      <c r="BI198" s="357"/>
      <c r="BJ198" s="357"/>
      <c r="BK198" s="357"/>
      <c r="BL198" s="357"/>
      <c r="BM198" s="358"/>
      <c r="BN198" s="358"/>
      <c r="BO198" s="358"/>
      <c r="BP198" s="358"/>
      <c r="BQ198" s="358"/>
      <c r="BR198" s="358"/>
      <c r="BS198" s="358"/>
      <c r="BT198" s="358"/>
      <c r="BU198" s="358"/>
      <c r="BV198" s="358"/>
      <c r="BW198" s="358"/>
      <c r="BX198" s="355"/>
    </row>
    <row r="199" spans="1:76" ht="19.5" customHeight="1">
      <c r="A199" s="356"/>
      <c r="B199" s="356"/>
      <c r="C199" s="356"/>
      <c r="D199" s="356"/>
      <c r="E199" s="356"/>
      <c r="F199" s="355"/>
      <c r="G199" s="356"/>
      <c r="H199" s="356"/>
      <c r="I199" s="355"/>
      <c r="J199" s="356"/>
      <c r="K199" s="355"/>
      <c r="L199" s="356"/>
      <c r="M199" s="355"/>
      <c r="N199" s="356"/>
      <c r="O199" s="355"/>
      <c r="P199" s="356"/>
      <c r="Q199" s="355"/>
      <c r="R199" s="355"/>
      <c r="S199" s="355"/>
      <c r="T199" s="355"/>
      <c r="U199" s="355"/>
      <c r="V199" s="355"/>
      <c r="W199" s="355"/>
      <c r="X199" s="355"/>
      <c r="Y199" s="355"/>
      <c r="Z199" s="355"/>
      <c r="AA199" s="355"/>
      <c r="AB199" s="355"/>
      <c r="AC199" s="355"/>
      <c r="AD199" s="355"/>
      <c r="AE199" s="355"/>
      <c r="AF199" s="355"/>
      <c r="AG199" s="355"/>
      <c r="AH199" s="355"/>
      <c r="AI199" s="355"/>
      <c r="AJ199" s="355"/>
      <c r="AK199" s="355"/>
      <c r="AL199" s="355"/>
      <c r="AM199" s="355"/>
      <c r="AN199" s="355"/>
      <c r="AO199" s="355"/>
      <c r="AP199" s="355"/>
      <c r="AQ199" s="355"/>
      <c r="AR199" s="355"/>
      <c r="AS199" s="355"/>
      <c r="AT199" s="356"/>
      <c r="AU199" s="356"/>
      <c r="AV199" s="355"/>
      <c r="AW199" s="355"/>
      <c r="AX199" s="356"/>
      <c r="AY199" s="357"/>
      <c r="AZ199" s="357"/>
      <c r="BA199" s="357"/>
      <c r="BB199" s="358"/>
      <c r="BC199" s="357"/>
      <c r="BD199" s="357"/>
      <c r="BE199" s="358"/>
      <c r="BF199" s="357"/>
      <c r="BG199" s="357"/>
      <c r="BH199" s="357"/>
      <c r="BI199" s="357"/>
      <c r="BJ199" s="357"/>
      <c r="BK199" s="357"/>
      <c r="BL199" s="357"/>
      <c r="BM199" s="358"/>
      <c r="BN199" s="358"/>
      <c r="BO199" s="358"/>
      <c r="BP199" s="358"/>
      <c r="BQ199" s="358"/>
      <c r="BR199" s="358"/>
      <c r="BS199" s="358"/>
      <c r="BT199" s="358"/>
      <c r="BU199" s="358"/>
      <c r="BV199" s="358"/>
      <c r="BW199" s="358"/>
      <c r="BX199" s="355"/>
    </row>
    <row r="200" spans="1:76" ht="19.5" customHeight="1">
      <c r="A200" s="356"/>
      <c r="B200" s="356"/>
      <c r="C200" s="356"/>
      <c r="D200" s="356"/>
      <c r="E200" s="356"/>
      <c r="F200" s="355"/>
      <c r="G200" s="356"/>
      <c r="H200" s="356"/>
      <c r="I200" s="355"/>
      <c r="J200" s="356"/>
      <c r="K200" s="355"/>
      <c r="L200" s="356"/>
      <c r="M200" s="355"/>
      <c r="N200" s="356"/>
      <c r="O200" s="355"/>
      <c r="P200" s="356"/>
      <c r="Q200" s="355"/>
      <c r="R200" s="355"/>
      <c r="S200" s="355"/>
      <c r="T200" s="355"/>
      <c r="U200" s="355"/>
      <c r="V200" s="355"/>
      <c r="W200" s="355"/>
      <c r="X200" s="355"/>
      <c r="Y200" s="355"/>
      <c r="Z200" s="355"/>
      <c r="AA200" s="355"/>
      <c r="AB200" s="355"/>
      <c r="AC200" s="355"/>
      <c r="AD200" s="355"/>
      <c r="AE200" s="355"/>
      <c r="AF200" s="355"/>
      <c r="AG200" s="355"/>
      <c r="AH200" s="355"/>
      <c r="AI200" s="355"/>
      <c r="AJ200" s="355"/>
      <c r="AK200" s="355"/>
      <c r="AL200" s="355"/>
      <c r="AM200" s="355"/>
      <c r="AN200" s="355"/>
      <c r="AO200" s="355"/>
      <c r="AP200" s="355"/>
      <c r="AQ200" s="355"/>
      <c r="AR200" s="355"/>
      <c r="AS200" s="355"/>
      <c r="AT200" s="356"/>
      <c r="AU200" s="356"/>
      <c r="AV200" s="355"/>
      <c r="AW200" s="355"/>
      <c r="AX200" s="356"/>
      <c r="AY200" s="357"/>
      <c r="AZ200" s="357"/>
      <c r="BA200" s="357"/>
      <c r="BB200" s="358"/>
      <c r="BC200" s="357"/>
      <c r="BD200" s="357"/>
      <c r="BE200" s="358"/>
      <c r="BF200" s="357"/>
      <c r="BG200" s="357"/>
      <c r="BH200" s="357"/>
      <c r="BI200" s="357"/>
      <c r="BJ200" s="357"/>
      <c r="BK200" s="357"/>
      <c r="BL200" s="357"/>
      <c r="BM200" s="358"/>
      <c r="BN200" s="358"/>
      <c r="BO200" s="358"/>
      <c r="BP200" s="358"/>
      <c r="BQ200" s="358"/>
      <c r="BR200" s="358"/>
      <c r="BS200" s="358"/>
      <c r="BT200" s="358"/>
      <c r="BU200" s="358"/>
      <c r="BV200" s="358"/>
      <c r="BW200" s="358"/>
      <c r="BX200" s="355"/>
    </row>
    <row r="201" spans="1:76" ht="19.5" customHeight="1">
      <c r="A201" s="356"/>
      <c r="B201" s="356"/>
      <c r="C201" s="356"/>
      <c r="D201" s="356"/>
      <c r="E201" s="356"/>
      <c r="F201" s="355"/>
      <c r="G201" s="356"/>
      <c r="H201" s="356"/>
      <c r="I201" s="355"/>
      <c r="J201" s="356"/>
      <c r="K201" s="355"/>
      <c r="L201" s="356"/>
      <c r="M201" s="355"/>
      <c r="N201" s="356"/>
      <c r="O201" s="355"/>
      <c r="P201" s="356"/>
      <c r="Q201" s="355"/>
      <c r="R201" s="355"/>
      <c r="S201" s="355"/>
      <c r="T201" s="355"/>
      <c r="U201" s="355"/>
      <c r="V201" s="355"/>
      <c r="W201" s="355"/>
      <c r="X201" s="355"/>
      <c r="Y201" s="355"/>
      <c r="Z201" s="355"/>
      <c r="AA201" s="355"/>
      <c r="AB201" s="355"/>
      <c r="AC201" s="355"/>
      <c r="AD201" s="355"/>
      <c r="AE201" s="355"/>
      <c r="AF201" s="355"/>
      <c r="AG201" s="355"/>
      <c r="AH201" s="355"/>
      <c r="AI201" s="355"/>
      <c r="AJ201" s="355"/>
      <c r="AK201" s="355"/>
      <c r="AL201" s="355"/>
      <c r="AM201" s="355"/>
      <c r="AN201" s="355"/>
      <c r="AO201" s="355"/>
      <c r="AP201" s="355"/>
      <c r="AQ201" s="355"/>
      <c r="AR201" s="355"/>
      <c r="AS201" s="355"/>
      <c r="AT201" s="356"/>
      <c r="AU201" s="356"/>
      <c r="AV201" s="355"/>
      <c r="AW201" s="355"/>
      <c r="AX201" s="356"/>
      <c r="AY201" s="357"/>
      <c r="AZ201" s="357"/>
      <c r="BA201" s="357"/>
      <c r="BB201" s="358"/>
      <c r="BC201" s="357"/>
      <c r="BD201" s="357"/>
      <c r="BE201" s="358"/>
      <c r="BF201" s="357"/>
      <c r="BG201" s="357"/>
      <c r="BH201" s="357"/>
      <c r="BI201" s="357"/>
      <c r="BJ201" s="357"/>
      <c r="BK201" s="357"/>
      <c r="BL201" s="357"/>
      <c r="BM201" s="358"/>
      <c r="BN201" s="358"/>
      <c r="BO201" s="358"/>
      <c r="BP201" s="358"/>
      <c r="BQ201" s="358"/>
      <c r="BR201" s="358"/>
      <c r="BS201" s="358"/>
      <c r="BT201" s="358"/>
      <c r="BU201" s="358"/>
      <c r="BV201" s="358"/>
      <c r="BW201" s="358"/>
      <c r="BX201" s="355"/>
    </row>
    <row r="202" spans="1:76" ht="19.5" customHeight="1">
      <c r="A202" s="356"/>
      <c r="B202" s="356"/>
      <c r="C202" s="356"/>
      <c r="D202" s="356"/>
      <c r="E202" s="356"/>
      <c r="F202" s="355"/>
      <c r="G202" s="356"/>
      <c r="H202" s="356"/>
      <c r="I202" s="355"/>
      <c r="J202" s="356"/>
      <c r="K202" s="355"/>
      <c r="L202" s="356"/>
      <c r="M202" s="355"/>
      <c r="N202" s="356"/>
      <c r="O202" s="355"/>
      <c r="P202" s="356"/>
      <c r="Q202" s="355"/>
      <c r="R202" s="355"/>
      <c r="S202" s="355"/>
      <c r="T202" s="355"/>
      <c r="U202" s="355"/>
      <c r="V202" s="355"/>
      <c r="W202" s="355"/>
      <c r="X202" s="355"/>
      <c r="Y202" s="355"/>
      <c r="Z202" s="355"/>
      <c r="AA202" s="355"/>
      <c r="AB202" s="355"/>
      <c r="AC202" s="355"/>
      <c r="AD202" s="355"/>
      <c r="AE202" s="355"/>
      <c r="AF202" s="355"/>
      <c r="AG202" s="355"/>
      <c r="AH202" s="355"/>
      <c r="AI202" s="355"/>
      <c r="AJ202" s="355"/>
      <c r="AK202" s="355"/>
      <c r="AL202" s="355"/>
      <c r="AM202" s="355"/>
      <c r="AN202" s="355"/>
      <c r="AO202" s="355"/>
      <c r="AP202" s="355"/>
      <c r="AQ202" s="355"/>
      <c r="AR202" s="355"/>
      <c r="AS202" s="355"/>
      <c r="AT202" s="356"/>
      <c r="AU202" s="356"/>
      <c r="AV202" s="355"/>
      <c r="AW202" s="355"/>
      <c r="AX202" s="356"/>
      <c r="AY202" s="357"/>
      <c r="AZ202" s="357"/>
      <c r="BA202" s="357"/>
      <c r="BB202" s="358"/>
      <c r="BC202" s="357"/>
      <c r="BD202" s="357"/>
      <c r="BE202" s="358"/>
      <c r="BF202" s="357"/>
      <c r="BG202" s="357"/>
      <c r="BH202" s="357"/>
      <c r="BI202" s="357"/>
      <c r="BJ202" s="357"/>
      <c r="BK202" s="357"/>
      <c r="BL202" s="357"/>
      <c r="BM202" s="358"/>
      <c r="BN202" s="358"/>
      <c r="BO202" s="358"/>
      <c r="BP202" s="358"/>
      <c r="BQ202" s="358"/>
      <c r="BR202" s="358"/>
      <c r="BS202" s="358"/>
      <c r="BT202" s="358"/>
      <c r="BU202" s="358"/>
      <c r="BV202" s="358"/>
      <c r="BW202" s="358"/>
      <c r="BX202" s="355"/>
    </row>
    <row r="203" spans="1:76" ht="19.5" customHeight="1">
      <c r="A203" s="356"/>
      <c r="B203" s="356"/>
      <c r="C203" s="356"/>
      <c r="D203" s="356"/>
      <c r="E203" s="356"/>
      <c r="F203" s="355"/>
      <c r="G203" s="356"/>
      <c r="H203" s="356"/>
      <c r="I203" s="355"/>
      <c r="J203" s="356"/>
      <c r="K203" s="355"/>
      <c r="L203" s="356"/>
      <c r="M203" s="355"/>
      <c r="N203" s="356"/>
      <c r="O203" s="355"/>
      <c r="P203" s="356"/>
      <c r="Q203" s="355"/>
      <c r="R203" s="355"/>
      <c r="S203" s="355"/>
      <c r="T203" s="355"/>
      <c r="U203" s="355"/>
      <c r="V203" s="355"/>
      <c r="W203" s="355"/>
      <c r="X203" s="355"/>
      <c r="Y203" s="355"/>
      <c r="Z203" s="355"/>
      <c r="AA203" s="355"/>
      <c r="AB203" s="355"/>
      <c r="AC203" s="355"/>
      <c r="AD203" s="355"/>
      <c r="AE203" s="355"/>
      <c r="AF203" s="355"/>
      <c r="AG203" s="355"/>
      <c r="AH203" s="355"/>
      <c r="AI203" s="355"/>
      <c r="AJ203" s="355"/>
      <c r="AK203" s="355"/>
      <c r="AL203" s="355"/>
      <c r="AM203" s="355"/>
      <c r="AN203" s="355"/>
      <c r="AO203" s="355"/>
      <c r="AP203" s="355"/>
      <c r="AQ203" s="355"/>
      <c r="AR203" s="355"/>
      <c r="AS203" s="355"/>
      <c r="AT203" s="356"/>
      <c r="AU203" s="356"/>
      <c r="AV203" s="355"/>
      <c r="AW203" s="355"/>
      <c r="AX203" s="356"/>
      <c r="AY203" s="357"/>
      <c r="AZ203" s="357"/>
      <c r="BA203" s="357"/>
      <c r="BB203" s="358"/>
      <c r="BC203" s="357"/>
      <c r="BD203" s="357"/>
      <c r="BE203" s="358"/>
      <c r="BF203" s="357"/>
      <c r="BG203" s="357"/>
      <c r="BH203" s="357"/>
      <c r="BI203" s="357"/>
      <c r="BJ203" s="357"/>
      <c r="BK203" s="357"/>
      <c r="BL203" s="357"/>
      <c r="BM203" s="358"/>
      <c r="BN203" s="358"/>
      <c r="BO203" s="358"/>
      <c r="BP203" s="358"/>
      <c r="BQ203" s="358"/>
      <c r="BR203" s="358"/>
      <c r="BS203" s="358"/>
      <c r="BT203" s="358"/>
      <c r="BU203" s="358"/>
      <c r="BV203" s="358"/>
      <c r="BW203" s="358"/>
      <c r="BX203" s="355"/>
    </row>
    <row r="204" spans="1:76" ht="19.5" customHeight="1">
      <c r="A204" s="356"/>
      <c r="B204" s="356"/>
      <c r="C204" s="356"/>
      <c r="D204" s="356"/>
      <c r="E204" s="356"/>
      <c r="F204" s="355"/>
      <c r="G204" s="356"/>
      <c r="H204" s="356"/>
      <c r="I204" s="355"/>
      <c r="J204" s="356"/>
      <c r="K204" s="355"/>
      <c r="L204" s="356"/>
      <c r="M204" s="355"/>
      <c r="N204" s="356"/>
      <c r="O204" s="355"/>
      <c r="P204" s="356"/>
      <c r="Q204" s="355"/>
      <c r="R204" s="355"/>
      <c r="S204" s="355"/>
      <c r="T204" s="355"/>
      <c r="U204" s="355"/>
      <c r="V204" s="355"/>
      <c r="W204" s="355"/>
      <c r="X204" s="355"/>
      <c r="Y204" s="355"/>
      <c r="Z204" s="355"/>
      <c r="AA204" s="355"/>
      <c r="AB204" s="355"/>
      <c r="AC204" s="355"/>
      <c r="AD204" s="355"/>
      <c r="AE204" s="355"/>
      <c r="AF204" s="355"/>
      <c r="AG204" s="355"/>
      <c r="AH204" s="355"/>
      <c r="AI204" s="355"/>
      <c r="AJ204" s="355"/>
      <c r="AK204" s="355"/>
      <c r="AL204" s="355"/>
      <c r="AM204" s="355"/>
      <c r="AN204" s="355"/>
      <c r="AO204" s="355"/>
      <c r="AP204" s="355"/>
      <c r="AQ204" s="355"/>
      <c r="AR204" s="355"/>
      <c r="AS204" s="355"/>
      <c r="AT204" s="356"/>
      <c r="AU204" s="356"/>
      <c r="AV204" s="355"/>
      <c r="AW204" s="355"/>
      <c r="AX204" s="356"/>
      <c r="AY204" s="357"/>
      <c r="AZ204" s="357"/>
      <c r="BA204" s="357"/>
      <c r="BB204" s="358"/>
      <c r="BC204" s="357"/>
      <c r="BD204" s="357"/>
      <c r="BE204" s="358"/>
      <c r="BF204" s="357"/>
      <c r="BG204" s="357"/>
      <c r="BH204" s="357"/>
      <c r="BI204" s="357"/>
      <c r="BJ204" s="357"/>
      <c r="BK204" s="357"/>
      <c r="BL204" s="357"/>
      <c r="BM204" s="358"/>
      <c r="BN204" s="358"/>
      <c r="BO204" s="358"/>
      <c r="BP204" s="358"/>
      <c r="BQ204" s="358"/>
      <c r="BR204" s="358"/>
      <c r="BS204" s="358"/>
      <c r="BT204" s="358"/>
      <c r="BU204" s="358"/>
      <c r="BV204" s="358"/>
      <c r="BW204" s="358"/>
      <c r="BX204" s="355"/>
    </row>
    <row r="205" spans="1:76" ht="19.5" customHeight="1">
      <c r="A205" s="356"/>
      <c r="B205" s="356"/>
      <c r="C205" s="356"/>
      <c r="D205" s="356"/>
      <c r="E205" s="356"/>
      <c r="F205" s="355"/>
      <c r="G205" s="356"/>
      <c r="H205" s="356"/>
      <c r="I205" s="355"/>
      <c r="J205" s="356"/>
      <c r="K205" s="355"/>
      <c r="L205" s="356"/>
      <c r="M205" s="355"/>
      <c r="N205" s="356"/>
      <c r="O205" s="355"/>
      <c r="P205" s="356"/>
      <c r="Q205" s="355"/>
      <c r="R205" s="355"/>
      <c r="S205" s="355"/>
      <c r="T205" s="355"/>
      <c r="U205" s="355"/>
      <c r="V205" s="355"/>
      <c r="W205" s="355"/>
      <c r="X205" s="355"/>
      <c r="Y205" s="355"/>
      <c r="Z205" s="355"/>
      <c r="AA205" s="355"/>
      <c r="AB205" s="355"/>
      <c r="AC205" s="355"/>
      <c r="AD205" s="355"/>
      <c r="AE205" s="355"/>
      <c r="AF205" s="355"/>
      <c r="AG205" s="355"/>
      <c r="AH205" s="355"/>
      <c r="AI205" s="355"/>
      <c r="AJ205" s="355"/>
      <c r="AK205" s="355"/>
      <c r="AL205" s="355"/>
      <c r="AM205" s="355"/>
      <c r="AN205" s="355"/>
      <c r="AO205" s="355"/>
      <c r="AP205" s="355"/>
      <c r="AQ205" s="355"/>
      <c r="AR205" s="355"/>
      <c r="AS205" s="355"/>
      <c r="AT205" s="356"/>
      <c r="AU205" s="356"/>
      <c r="AV205" s="355"/>
      <c r="AW205" s="355"/>
      <c r="AX205" s="356"/>
      <c r="AY205" s="357"/>
      <c r="AZ205" s="357"/>
      <c r="BA205" s="357"/>
      <c r="BB205" s="358"/>
      <c r="BC205" s="357"/>
      <c r="BD205" s="357"/>
      <c r="BE205" s="358"/>
      <c r="BF205" s="357"/>
      <c r="BG205" s="357"/>
      <c r="BH205" s="357"/>
      <c r="BI205" s="357"/>
      <c r="BJ205" s="357"/>
      <c r="BK205" s="357"/>
      <c r="BL205" s="357"/>
      <c r="BM205" s="358"/>
      <c r="BN205" s="358"/>
      <c r="BO205" s="358"/>
      <c r="BP205" s="358"/>
      <c r="BQ205" s="358"/>
      <c r="BR205" s="358"/>
      <c r="BS205" s="358"/>
      <c r="BT205" s="358"/>
      <c r="BU205" s="358"/>
      <c r="BV205" s="358"/>
      <c r="BW205" s="358"/>
      <c r="BX205" s="355"/>
    </row>
    <row r="206" spans="1:76" ht="19.5" customHeight="1">
      <c r="A206" s="356"/>
      <c r="B206" s="356"/>
      <c r="C206" s="356"/>
      <c r="D206" s="356"/>
      <c r="E206" s="356"/>
      <c r="F206" s="355"/>
      <c r="G206" s="356"/>
      <c r="H206" s="356"/>
      <c r="I206" s="355"/>
      <c r="J206" s="356"/>
      <c r="K206" s="355"/>
      <c r="L206" s="356"/>
      <c r="M206" s="355"/>
      <c r="N206" s="356"/>
      <c r="O206" s="355"/>
      <c r="P206" s="356"/>
      <c r="Q206" s="355"/>
      <c r="R206" s="355"/>
      <c r="S206" s="355"/>
      <c r="T206" s="355"/>
      <c r="U206" s="355"/>
      <c r="V206" s="355"/>
      <c r="W206" s="355"/>
      <c r="X206" s="355"/>
      <c r="Y206" s="355"/>
      <c r="Z206" s="355"/>
      <c r="AA206" s="355"/>
      <c r="AB206" s="355"/>
      <c r="AC206" s="355"/>
      <c r="AD206" s="355"/>
      <c r="AE206" s="355"/>
      <c r="AF206" s="355"/>
      <c r="AG206" s="355"/>
      <c r="AH206" s="355"/>
      <c r="AI206" s="355"/>
      <c r="AJ206" s="355"/>
      <c r="AK206" s="355"/>
      <c r="AL206" s="355"/>
      <c r="AM206" s="355"/>
      <c r="AN206" s="355"/>
      <c r="AO206" s="355"/>
      <c r="AP206" s="355"/>
      <c r="AQ206" s="355"/>
      <c r="AR206" s="355"/>
      <c r="AS206" s="355"/>
      <c r="AT206" s="356"/>
      <c r="AU206" s="356"/>
      <c r="AV206" s="355"/>
      <c r="AW206" s="355"/>
      <c r="AX206" s="356"/>
      <c r="AY206" s="357"/>
      <c r="AZ206" s="357"/>
      <c r="BA206" s="357"/>
      <c r="BB206" s="358"/>
      <c r="BC206" s="357"/>
      <c r="BD206" s="357"/>
      <c r="BE206" s="358"/>
      <c r="BF206" s="357"/>
      <c r="BG206" s="357"/>
      <c r="BH206" s="357"/>
      <c r="BI206" s="357"/>
      <c r="BJ206" s="357"/>
      <c r="BK206" s="357"/>
      <c r="BL206" s="357"/>
      <c r="BM206" s="358"/>
      <c r="BN206" s="358"/>
      <c r="BO206" s="358"/>
      <c r="BP206" s="358"/>
      <c r="BQ206" s="358"/>
      <c r="BR206" s="358"/>
      <c r="BS206" s="358"/>
      <c r="BT206" s="358"/>
      <c r="BU206" s="358"/>
      <c r="BV206" s="358"/>
      <c r="BW206" s="358"/>
      <c r="BX206" s="355"/>
    </row>
    <row r="207" spans="1:76" ht="19.5" customHeight="1">
      <c r="A207" s="356"/>
      <c r="B207" s="356"/>
      <c r="C207" s="356"/>
      <c r="D207" s="356"/>
      <c r="E207" s="356"/>
      <c r="F207" s="355"/>
      <c r="G207" s="356"/>
      <c r="H207" s="356"/>
      <c r="I207" s="355"/>
      <c r="J207" s="356"/>
      <c r="K207" s="355"/>
      <c r="L207" s="356"/>
      <c r="M207" s="355"/>
      <c r="N207" s="356"/>
      <c r="O207" s="355"/>
      <c r="P207" s="356"/>
      <c r="Q207" s="355"/>
      <c r="R207" s="355"/>
      <c r="S207" s="355"/>
      <c r="T207" s="355"/>
      <c r="U207" s="355"/>
      <c r="V207" s="355"/>
      <c r="W207" s="355"/>
      <c r="X207" s="355"/>
      <c r="Y207" s="355"/>
      <c r="Z207" s="355"/>
      <c r="AA207" s="355"/>
      <c r="AB207" s="355"/>
      <c r="AC207" s="355"/>
      <c r="AD207" s="355"/>
      <c r="AE207" s="355"/>
      <c r="AF207" s="355"/>
      <c r="AG207" s="355"/>
      <c r="AH207" s="355"/>
      <c r="AI207" s="355"/>
      <c r="AJ207" s="355"/>
      <c r="AK207" s="355"/>
      <c r="AL207" s="355"/>
      <c r="AM207" s="355"/>
      <c r="AN207" s="355"/>
      <c r="AO207" s="355"/>
      <c r="AP207" s="355"/>
      <c r="AQ207" s="355"/>
      <c r="AR207" s="355"/>
      <c r="AS207" s="355"/>
      <c r="AT207" s="356"/>
      <c r="AU207" s="356"/>
      <c r="AV207" s="355"/>
      <c r="AW207" s="355"/>
      <c r="AX207" s="356"/>
      <c r="AY207" s="357"/>
      <c r="AZ207" s="357"/>
      <c r="BA207" s="357"/>
      <c r="BB207" s="358"/>
      <c r="BC207" s="357"/>
      <c r="BD207" s="357"/>
      <c r="BE207" s="358"/>
      <c r="BF207" s="357"/>
      <c r="BG207" s="357"/>
      <c r="BH207" s="357"/>
      <c r="BI207" s="357"/>
      <c r="BJ207" s="357"/>
      <c r="BK207" s="357"/>
      <c r="BL207" s="357"/>
      <c r="BM207" s="358"/>
      <c r="BN207" s="358"/>
      <c r="BO207" s="358"/>
      <c r="BP207" s="358"/>
      <c r="BQ207" s="358"/>
      <c r="BR207" s="358"/>
      <c r="BS207" s="358"/>
      <c r="BT207" s="358"/>
      <c r="BU207" s="358"/>
      <c r="BV207" s="358"/>
      <c r="BW207" s="358"/>
      <c r="BX207" s="355"/>
    </row>
    <row r="208" spans="1:76" ht="19.5" customHeight="1">
      <c r="A208" s="356"/>
      <c r="B208" s="356"/>
      <c r="C208" s="356"/>
      <c r="D208" s="356"/>
      <c r="E208" s="356"/>
      <c r="F208" s="355"/>
      <c r="G208" s="356"/>
      <c r="H208" s="356"/>
      <c r="I208" s="355"/>
      <c r="J208" s="356"/>
      <c r="K208" s="355"/>
      <c r="L208" s="356"/>
      <c r="M208" s="355"/>
      <c r="N208" s="356"/>
      <c r="O208" s="355"/>
      <c r="P208" s="356"/>
      <c r="Q208" s="355"/>
      <c r="R208" s="355"/>
      <c r="S208" s="355"/>
      <c r="T208" s="355"/>
      <c r="U208" s="355"/>
      <c r="V208" s="355"/>
      <c r="W208" s="355"/>
      <c r="X208" s="355"/>
      <c r="Y208" s="355"/>
      <c r="Z208" s="355"/>
      <c r="AA208" s="355"/>
      <c r="AB208" s="355"/>
      <c r="AC208" s="355"/>
      <c r="AD208" s="355"/>
      <c r="AE208" s="355"/>
      <c r="AF208" s="355"/>
      <c r="AG208" s="355"/>
      <c r="AH208" s="355"/>
      <c r="AI208" s="355"/>
      <c r="AJ208" s="355"/>
      <c r="AK208" s="355"/>
      <c r="AL208" s="355"/>
      <c r="AM208" s="355"/>
      <c r="AN208" s="355"/>
      <c r="AO208" s="355"/>
      <c r="AP208" s="355"/>
      <c r="AQ208" s="355"/>
      <c r="AR208" s="355"/>
      <c r="AS208" s="355"/>
      <c r="AT208" s="356"/>
      <c r="AU208" s="356"/>
      <c r="AV208" s="355"/>
      <c r="AW208" s="355"/>
      <c r="AX208" s="356"/>
      <c r="AY208" s="357"/>
      <c r="AZ208" s="357"/>
      <c r="BA208" s="357"/>
      <c r="BB208" s="358"/>
      <c r="BC208" s="357"/>
      <c r="BD208" s="357"/>
      <c r="BE208" s="358"/>
      <c r="BF208" s="357"/>
      <c r="BG208" s="357"/>
      <c r="BH208" s="357"/>
      <c r="BI208" s="357"/>
      <c r="BJ208" s="357"/>
      <c r="BK208" s="357"/>
      <c r="BL208" s="357"/>
      <c r="BM208" s="358"/>
      <c r="BN208" s="358"/>
      <c r="BO208" s="358"/>
      <c r="BP208" s="358"/>
      <c r="BQ208" s="358"/>
      <c r="BR208" s="358"/>
      <c r="BS208" s="358"/>
      <c r="BT208" s="358"/>
      <c r="BU208" s="358"/>
      <c r="BV208" s="358"/>
      <c r="BW208" s="358"/>
      <c r="BX208" s="355"/>
    </row>
    <row r="209" spans="1:76" ht="19.5" customHeight="1">
      <c r="A209" s="356"/>
      <c r="B209" s="356"/>
      <c r="C209" s="356"/>
      <c r="D209" s="356"/>
      <c r="E209" s="356"/>
      <c r="F209" s="355"/>
      <c r="G209" s="356"/>
      <c r="H209" s="356"/>
      <c r="I209" s="355"/>
      <c r="J209" s="356"/>
      <c r="K209" s="355"/>
      <c r="L209" s="356"/>
      <c r="M209" s="355"/>
      <c r="N209" s="356"/>
      <c r="O209" s="355"/>
      <c r="P209" s="356"/>
      <c r="Q209" s="355"/>
      <c r="R209" s="355"/>
      <c r="S209" s="355"/>
      <c r="T209" s="355"/>
      <c r="U209" s="355"/>
      <c r="V209" s="355"/>
      <c r="W209" s="355"/>
      <c r="X209" s="355"/>
      <c r="Y209" s="355"/>
      <c r="Z209" s="355"/>
      <c r="AA209" s="355"/>
      <c r="AB209" s="355"/>
      <c r="AC209" s="355"/>
      <c r="AD209" s="355"/>
      <c r="AE209" s="355"/>
      <c r="AF209" s="355"/>
      <c r="AG209" s="355"/>
      <c r="AH209" s="355"/>
      <c r="AI209" s="355"/>
      <c r="AJ209" s="355"/>
      <c r="AK209" s="355"/>
      <c r="AL209" s="355"/>
      <c r="AM209" s="355"/>
      <c r="AN209" s="355"/>
      <c r="AO209" s="355"/>
      <c r="AP209" s="355"/>
      <c r="AQ209" s="355"/>
      <c r="AR209" s="355"/>
      <c r="AS209" s="355"/>
      <c r="AT209" s="356"/>
      <c r="AU209" s="356"/>
      <c r="AV209" s="355"/>
      <c r="AW209" s="355"/>
      <c r="AX209" s="356"/>
      <c r="AY209" s="357"/>
      <c r="AZ209" s="357"/>
      <c r="BA209" s="357"/>
      <c r="BB209" s="358"/>
      <c r="BC209" s="357"/>
      <c r="BD209" s="357"/>
      <c r="BE209" s="358"/>
      <c r="BF209" s="357"/>
      <c r="BG209" s="357"/>
      <c r="BH209" s="357"/>
      <c r="BI209" s="357"/>
      <c r="BJ209" s="357"/>
      <c r="BK209" s="357"/>
      <c r="BL209" s="357"/>
      <c r="BM209" s="358"/>
      <c r="BN209" s="358"/>
      <c r="BO209" s="358"/>
      <c r="BP209" s="358"/>
      <c r="BQ209" s="358"/>
      <c r="BR209" s="358"/>
      <c r="BS209" s="358"/>
      <c r="BT209" s="358"/>
      <c r="BU209" s="358"/>
      <c r="BV209" s="358"/>
      <c r="BW209" s="358"/>
      <c r="BX209" s="355"/>
    </row>
    <row r="210" spans="1:76" ht="19.5" customHeight="1">
      <c r="A210" s="356"/>
      <c r="B210" s="356"/>
      <c r="C210" s="356"/>
      <c r="D210" s="356"/>
      <c r="E210" s="356"/>
      <c r="F210" s="355"/>
      <c r="G210" s="356"/>
      <c r="H210" s="356"/>
      <c r="I210" s="355"/>
      <c r="J210" s="356"/>
      <c r="K210" s="355"/>
      <c r="L210" s="356"/>
      <c r="M210" s="355"/>
      <c r="N210" s="356"/>
      <c r="O210" s="355"/>
      <c r="P210" s="356"/>
      <c r="Q210" s="355"/>
      <c r="R210" s="355"/>
      <c r="S210" s="355"/>
      <c r="T210" s="355"/>
      <c r="U210" s="355"/>
      <c r="V210" s="355"/>
      <c r="W210" s="355"/>
      <c r="X210" s="355"/>
      <c r="Y210" s="355"/>
      <c r="Z210" s="355"/>
      <c r="AA210" s="355"/>
      <c r="AB210" s="355"/>
      <c r="AC210" s="355"/>
      <c r="AD210" s="355"/>
      <c r="AE210" s="355"/>
      <c r="AF210" s="355"/>
      <c r="AG210" s="355"/>
      <c r="AH210" s="355"/>
      <c r="AI210" s="355"/>
      <c r="AJ210" s="355"/>
      <c r="AK210" s="355"/>
      <c r="AL210" s="355"/>
      <c r="AM210" s="355"/>
      <c r="AN210" s="355"/>
      <c r="AO210" s="355"/>
      <c r="AP210" s="355"/>
      <c r="AQ210" s="355"/>
      <c r="AR210" s="355"/>
      <c r="AS210" s="355"/>
      <c r="AT210" s="356"/>
      <c r="AU210" s="356"/>
      <c r="AV210" s="355"/>
      <c r="AW210" s="355"/>
      <c r="AX210" s="356"/>
      <c r="AY210" s="357"/>
      <c r="AZ210" s="357"/>
      <c r="BA210" s="357"/>
      <c r="BB210" s="358"/>
      <c r="BC210" s="357"/>
      <c r="BD210" s="357"/>
      <c r="BE210" s="358"/>
      <c r="BF210" s="357"/>
      <c r="BG210" s="357"/>
      <c r="BH210" s="357"/>
      <c r="BI210" s="357"/>
      <c r="BJ210" s="357"/>
      <c r="BK210" s="357"/>
      <c r="BL210" s="357"/>
      <c r="BM210" s="358"/>
      <c r="BN210" s="358"/>
      <c r="BO210" s="358"/>
      <c r="BP210" s="358"/>
      <c r="BQ210" s="358"/>
      <c r="BR210" s="358"/>
      <c r="BS210" s="358"/>
      <c r="BT210" s="358"/>
      <c r="BU210" s="358"/>
      <c r="BV210" s="358"/>
      <c r="BW210" s="358"/>
      <c r="BX210" s="355"/>
    </row>
    <row r="211" spans="1:76" ht="19.5" customHeight="1">
      <c r="A211" s="356"/>
      <c r="B211" s="356"/>
      <c r="C211" s="356"/>
      <c r="D211" s="356"/>
      <c r="E211" s="356"/>
      <c r="F211" s="355"/>
      <c r="G211" s="356"/>
      <c r="H211" s="356"/>
      <c r="I211" s="355"/>
      <c r="J211" s="356"/>
      <c r="K211" s="355"/>
      <c r="L211" s="356"/>
      <c r="M211" s="355"/>
      <c r="N211" s="356"/>
      <c r="O211" s="355"/>
      <c r="P211" s="356"/>
      <c r="Q211" s="355"/>
      <c r="R211" s="355"/>
      <c r="S211" s="355"/>
      <c r="T211" s="355"/>
      <c r="U211" s="355"/>
      <c r="V211" s="355"/>
      <c r="W211" s="355"/>
      <c r="X211" s="355"/>
      <c r="Y211" s="355"/>
      <c r="Z211" s="355"/>
      <c r="AA211" s="355"/>
      <c r="AB211" s="355"/>
      <c r="AC211" s="355"/>
      <c r="AD211" s="355"/>
      <c r="AE211" s="355"/>
      <c r="AF211" s="355"/>
      <c r="AG211" s="355"/>
      <c r="AH211" s="355"/>
      <c r="AI211" s="355"/>
      <c r="AJ211" s="355"/>
      <c r="AK211" s="355"/>
      <c r="AL211" s="355"/>
      <c r="AM211" s="355"/>
      <c r="AN211" s="355"/>
      <c r="AO211" s="355"/>
      <c r="AP211" s="355"/>
      <c r="AQ211" s="355"/>
      <c r="AR211" s="355"/>
      <c r="AS211" s="355"/>
      <c r="AT211" s="356"/>
      <c r="AU211" s="356"/>
      <c r="AV211" s="355"/>
      <c r="AW211" s="355"/>
      <c r="AX211" s="356"/>
      <c r="AY211" s="357"/>
      <c r="AZ211" s="357"/>
      <c r="BA211" s="357"/>
      <c r="BB211" s="358"/>
      <c r="BC211" s="357"/>
      <c r="BD211" s="357"/>
      <c r="BE211" s="358"/>
      <c r="BF211" s="357"/>
      <c r="BG211" s="357"/>
      <c r="BH211" s="357"/>
      <c r="BI211" s="357"/>
      <c r="BJ211" s="357"/>
      <c r="BK211" s="357"/>
      <c r="BL211" s="357"/>
      <c r="BM211" s="358"/>
      <c r="BN211" s="358"/>
      <c r="BO211" s="358"/>
      <c r="BP211" s="358"/>
      <c r="BQ211" s="358"/>
      <c r="BR211" s="358"/>
      <c r="BS211" s="358"/>
      <c r="BT211" s="358"/>
      <c r="BU211" s="358"/>
      <c r="BV211" s="358"/>
      <c r="BW211" s="358"/>
      <c r="BX211" s="355"/>
    </row>
    <row r="212" spans="1:76" ht="19.5" customHeight="1">
      <c r="A212" s="356"/>
      <c r="B212" s="356"/>
      <c r="C212" s="356"/>
      <c r="D212" s="356"/>
      <c r="E212" s="356"/>
      <c r="F212" s="355"/>
      <c r="G212" s="356"/>
      <c r="H212" s="356"/>
      <c r="I212" s="355"/>
      <c r="J212" s="356"/>
      <c r="K212" s="355"/>
      <c r="L212" s="356"/>
      <c r="M212" s="355"/>
      <c r="N212" s="356"/>
      <c r="O212" s="355"/>
      <c r="P212" s="356"/>
      <c r="Q212" s="355"/>
      <c r="R212" s="355"/>
      <c r="S212" s="355"/>
      <c r="T212" s="355"/>
      <c r="U212" s="355"/>
      <c r="V212" s="355"/>
      <c r="W212" s="355"/>
      <c r="X212" s="355"/>
      <c r="Y212" s="355"/>
      <c r="Z212" s="355"/>
      <c r="AA212" s="355"/>
      <c r="AB212" s="355"/>
      <c r="AC212" s="355"/>
      <c r="AD212" s="355"/>
      <c r="AE212" s="355"/>
      <c r="AF212" s="355"/>
      <c r="AG212" s="355"/>
      <c r="AH212" s="355"/>
      <c r="AI212" s="355"/>
      <c r="AJ212" s="355"/>
      <c r="AK212" s="355"/>
      <c r="AL212" s="355"/>
      <c r="AM212" s="355"/>
      <c r="AN212" s="355"/>
      <c r="AO212" s="355"/>
      <c r="AP212" s="355"/>
      <c r="AQ212" s="355"/>
      <c r="AR212" s="355"/>
      <c r="AS212" s="355"/>
      <c r="AT212" s="356"/>
      <c r="AU212" s="356"/>
      <c r="AV212" s="355"/>
      <c r="AW212" s="355"/>
      <c r="AX212" s="356"/>
      <c r="AY212" s="357"/>
      <c r="AZ212" s="357"/>
      <c r="BA212" s="357"/>
      <c r="BB212" s="358"/>
      <c r="BC212" s="357"/>
      <c r="BD212" s="357"/>
      <c r="BE212" s="358"/>
      <c r="BF212" s="357"/>
      <c r="BG212" s="357"/>
      <c r="BH212" s="357"/>
      <c r="BI212" s="357"/>
      <c r="BJ212" s="357"/>
      <c r="BK212" s="357"/>
      <c r="BL212" s="357"/>
      <c r="BM212" s="358"/>
      <c r="BN212" s="358"/>
      <c r="BO212" s="358"/>
      <c r="BP212" s="358"/>
      <c r="BQ212" s="358"/>
      <c r="BR212" s="358"/>
      <c r="BS212" s="358"/>
      <c r="BT212" s="358"/>
      <c r="BU212" s="358"/>
      <c r="BV212" s="358"/>
      <c r="BW212" s="358"/>
      <c r="BX212" s="355"/>
    </row>
    <row r="213" spans="1:76" ht="19.5" customHeight="1">
      <c r="A213" s="356"/>
      <c r="B213" s="356"/>
      <c r="C213" s="356"/>
      <c r="D213" s="356"/>
      <c r="E213" s="356"/>
      <c r="F213" s="355"/>
      <c r="G213" s="356"/>
      <c r="H213" s="356"/>
      <c r="I213" s="355"/>
      <c r="J213" s="356"/>
      <c r="K213" s="355"/>
      <c r="L213" s="356"/>
      <c r="M213" s="355"/>
      <c r="N213" s="356"/>
      <c r="O213" s="355"/>
      <c r="P213" s="356"/>
      <c r="Q213" s="355"/>
      <c r="R213" s="355"/>
      <c r="S213" s="355"/>
      <c r="T213" s="355"/>
      <c r="U213" s="355"/>
      <c r="V213" s="355"/>
      <c r="W213" s="355"/>
      <c r="X213" s="355"/>
      <c r="Y213" s="355"/>
      <c r="Z213" s="355"/>
      <c r="AA213" s="355"/>
      <c r="AB213" s="355"/>
      <c r="AC213" s="355"/>
      <c r="AD213" s="355"/>
      <c r="AE213" s="355"/>
      <c r="AF213" s="355"/>
      <c r="AG213" s="355"/>
      <c r="AH213" s="355"/>
      <c r="AI213" s="355"/>
      <c r="AJ213" s="355"/>
      <c r="AK213" s="355"/>
      <c r="AL213" s="355"/>
      <c r="AM213" s="355"/>
      <c r="AN213" s="355"/>
      <c r="AO213" s="355"/>
      <c r="AP213" s="355"/>
      <c r="AQ213" s="355"/>
      <c r="AR213" s="355"/>
      <c r="AS213" s="355"/>
      <c r="AT213" s="356"/>
      <c r="AU213" s="356"/>
      <c r="AV213" s="355"/>
      <c r="AW213" s="355"/>
      <c r="AX213" s="356"/>
      <c r="AY213" s="357"/>
      <c r="AZ213" s="357"/>
      <c r="BA213" s="357"/>
      <c r="BB213" s="358"/>
      <c r="BC213" s="357"/>
      <c r="BD213" s="357"/>
      <c r="BE213" s="358"/>
      <c r="BF213" s="357"/>
      <c r="BG213" s="357"/>
      <c r="BH213" s="357"/>
      <c r="BI213" s="357"/>
      <c r="BJ213" s="357"/>
      <c r="BK213" s="357"/>
      <c r="BL213" s="357"/>
      <c r="BM213" s="358"/>
      <c r="BN213" s="358"/>
      <c r="BO213" s="358"/>
      <c r="BP213" s="358"/>
      <c r="BQ213" s="358"/>
      <c r="BR213" s="358"/>
      <c r="BS213" s="358"/>
      <c r="BT213" s="358"/>
      <c r="BU213" s="358"/>
      <c r="BV213" s="358"/>
      <c r="BW213" s="358"/>
      <c r="BX213" s="355"/>
    </row>
    <row r="214" spans="1:76" ht="19.5" customHeight="1">
      <c r="A214" s="356"/>
      <c r="B214" s="356"/>
      <c r="C214" s="356"/>
      <c r="D214" s="356"/>
      <c r="E214" s="356"/>
      <c r="F214" s="355"/>
      <c r="G214" s="356"/>
      <c r="H214" s="356"/>
      <c r="I214" s="355"/>
      <c r="J214" s="356"/>
      <c r="K214" s="355"/>
      <c r="L214" s="356"/>
      <c r="M214" s="355"/>
      <c r="N214" s="356"/>
      <c r="O214" s="355"/>
      <c r="P214" s="356"/>
      <c r="Q214" s="355"/>
      <c r="R214" s="355"/>
      <c r="S214" s="355"/>
      <c r="T214" s="355"/>
      <c r="U214" s="355"/>
      <c r="V214" s="355"/>
      <c r="W214" s="355"/>
      <c r="X214" s="355"/>
      <c r="Y214" s="355"/>
      <c r="Z214" s="355"/>
      <c r="AA214" s="355"/>
      <c r="AB214" s="355"/>
      <c r="AC214" s="355"/>
      <c r="AD214" s="355"/>
      <c r="AE214" s="355"/>
      <c r="AF214" s="355"/>
      <c r="AG214" s="355"/>
      <c r="AH214" s="355"/>
      <c r="AI214" s="355"/>
      <c r="AJ214" s="355"/>
      <c r="AK214" s="355"/>
      <c r="AL214" s="355"/>
      <c r="AM214" s="355"/>
      <c r="AN214" s="355"/>
      <c r="AO214" s="355"/>
      <c r="AP214" s="355"/>
      <c r="AQ214" s="355"/>
      <c r="AR214" s="355"/>
      <c r="AS214" s="355"/>
      <c r="AT214" s="356"/>
      <c r="AU214" s="356"/>
      <c r="AV214" s="355"/>
      <c r="AW214" s="355"/>
      <c r="AX214" s="356"/>
      <c r="AY214" s="357"/>
      <c r="AZ214" s="357"/>
      <c r="BA214" s="357"/>
      <c r="BB214" s="358"/>
      <c r="BC214" s="357"/>
      <c r="BD214" s="357"/>
      <c r="BE214" s="358"/>
      <c r="BF214" s="357"/>
      <c r="BG214" s="357"/>
      <c r="BH214" s="357"/>
      <c r="BI214" s="357"/>
      <c r="BJ214" s="357"/>
      <c r="BK214" s="357"/>
      <c r="BL214" s="357"/>
      <c r="BM214" s="358"/>
      <c r="BN214" s="358"/>
      <c r="BO214" s="358"/>
      <c r="BP214" s="358"/>
      <c r="BQ214" s="358"/>
      <c r="BR214" s="358"/>
      <c r="BS214" s="358"/>
      <c r="BT214" s="358"/>
      <c r="BU214" s="358"/>
      <c r="BV214" s="358"/>
      <c r="BW214" s="358"/>
      <c r="BX214" s="355"/>
    </row>
    <row r="215" spans="1:76" ht="19.5" customHeight="1">
      <c r="A215" s="356"/>
      <c r="B215" s="356"/>
      <c r="C215" s="356"/>
      <c r="D215" s="356"/>
      <c r="E215" s="356"/>
      <c r="F215" s="355"/>
      <c r="G215" s="356"/>
      <c r="H215" s="356"/>
      <c r="I215" s="355"/>
      <c r="J215" s="356"/>
      <c r="K215" s="355"/>
      <c r="L215" s="356"/>
      <c r="M215" s="355"/>
      <c r="N215" s="356"/>
      <c r="O215" s="355"/>
      <c r="P215" s="356"/>
      <c r="Q215" s="355"/>
      <c r="R215" s="355"/>
      <c r="S215" s="355"/>
      <c r="T215" s="355"/>
      <c r="U215" s="355"/>
      <c r="V215" s="355"/>
      <c r="W215" s="355"/>
      <c r="X215" s="355"/>
      <c r="Y215" s="355"/>
      <c r="Z215" s="355"/>
      <c r="AA215" s="355"/>
      <c r="AB215" s="355"/>
      <c r="AC215" s="355"/>
      <c r="AD215" s="355"/>
      <c r="AE215" s="355"/>
      <c r="AF215" s="355"/>
      <c r="AG215" s="355"/>
      <c r="AH215" s="355"/>
      <c r="AI215" s="355"/>
      <c r="AJ215" s="355"/>
      <c r="AK215" s="355"/>
      <c r="AL215" s="355"/>
      <c r="AM215" s="355"/>
      <c r="AN215" s="355"/>
      <c r="AO215" s="355"/>
      <c r="AP215" s="355"/>
      <c r="AQ215" s="355"/>
      <c r="AR215" s="355"/>
      <c r="AS215" s="355"/>
      <c r="AT215" s="356"/>
      <c r="AU215" s="356"/>
      <c r="AV215" s="355"/>
      <c r="AW215" s="355"/>
      <c r="AX215" s="356"/>
      <c r="AY215" s="357"/>
      <c r="AZ215" s="357"/>
      <c r="BA215" s="357"/>
      <c r="BB215" s="358"/>
      <c r="BC215" s="357"/>
      <c r="BD215" s="357"/>
      <c r="BE215" s="358"/>
      <c r="BF215" s="357"/>
      <c r="BG215" s="357"/>
      <c r="BH215" s="357"/>
      <c r="BI215" s="357"/>
      <c r="BJ215" s="357"/>
      <c r="BK215" s="357"/>
      <c r="BL215" s="357"/>
      <c r="BM215" s="358"/>
      <c r="BN215" s="358"/>
      <c r="BO215" s="358"/>
      <c r="BP215" s="358"/>
      <c r="BQ215" s="358"/>
      <c r="BR215" s="358"/>
      <c r="BS215" s="358"/>
      <c r="BT215" s="358"/>
      <c r="BU215" s="358"/>
      <c r="BV215" s="358"/>
      <c r="BW215" s="358"/>
      <c r="BX215" s="355"/>
    </row>
    <row r="216" spans="1:76" ht="19.5" customHeight="1">
      <c r="A216" s="356"/>
      <c r="B216" s="356"/>
      <c r="C216" s="356"/>
      <c r="D216" s="356"/>
      <c r="E216" s="356"/>
      <c r="F216" s="355"/>
      <c r="G216" s="356"/>
      <c r="H216" s="356"/>
      <c r="I216" s="355"/>
      <c r="J216" s="356"/>
      <c r="K216" s="355"/>
      <c r="L216" s="356"/>
      <c r="M216" s="355"/>
      <c r="N216" s="356"/>
      <c r="O216" s="355"/>
      <c r="P216" s="356"/>
      <c r="Q216" s="355"/>
      <c r="R216" s="355"/>
      <c r="S216" s="355"/>
      <c r="T216" s="355"/>
      <c r="U216" s="355"/>
      <c r="V216" s="355"/>
      <c r="W216" s="355"/>
      <c r="X216" s="355"/>
      <c r="Y216" s="355"/>
      <c r="Z216" s="355"/>
      <c r="AA216" s="355"/>
      <c r="AB216" s="355"/>
      <c r="AC216" s="355"/>
      <c r="AD216" s="355"/>
      <c r="AE216" s="355"/>
      <c r="AF216" s="355"/>
      <c r="AG216" s="355"/>
      <c r="AH216" s="355"/>
      <c r="AI216" s="355"/>
      <c r="AJ216" s="355"/>
      <c r="AK216" s="355"/>
      <c r="AL216" s="355"/>
      <c r="AM216" s="355"/>
      <c r="AN216" s="355"/>
      <c r="AO216" s="355"/>
      <c r="AP216" s="355"/>
      <c r="AQ216" s="355"/>
      <c r="AR216" s="355"/>
      <c r="AS216" s="355"/>
      <c r="AT216" s="356"/>
      <c r="AU216" s="356"/>
      <c r="AV216" s="355"/>
      <c r="AW216" s="355"/>
      <c r="AX216" s="356"/>
      <c r="AY216" s="357"/>
      <c r="AZ216" s="357"/>
      <c r="BA216" s="357"/>
      <c r="BB216" s="358"/>
      <c r="BC216" s="357"/>
      <c r="BD216" s="357"/>
      <c r="BE216" s="358"/>
      <c r="BF216" s="357"/>
      <c r="BG216" s="357"/>
      <c r="BH216" s="357"/>
      <c r="BI216" s="357"/>
      <c r="BJ216" s="357"/>
      <c r="BK216" s="357"/>
      <c r="BL216" s="357"/>
      <c r="BM216" s="358"/>
      <c r="BN216" s="358"/>
      <c r="BO216" s="358"/>
      <c r="BP216" s="358"/>
      <c r="BQ216" s="358"/>
      <c r="BR216" s="358"/>
      <c r="BS216" s="358"/>
      <c r="BT216" s="358"/>
      <c r="BU216" s="358"/>
      <c r="BV216" s="358"/>
      <c r="BW216" s="358"/>
      <c r="BX216" s="355"/>
    </row>
    <row r="217" spans="1:76" ht="19.5" customHeight="1">
      <c r="A217" s="356"/>
      <c r="B217" s="356"/>
      <c r="C217" s="356"/>
      <c r="D217" s="356"/>
      <c r="E217" s="356"/>
      <c r="F217" s="355"/>
      <c r="G217" s="356"/>
      <c r="H217" s="356"/>
      <c r="I217" s="355"/>
      <c r="J217" s="356"/>
      <c r="K217" s="355"/>
      <c r="L217" s="356"/>
      <c r="M217" s="355"/>
      <c r="N217" s="356"/>
      <c r="O217" s="355"/>
      <c r="P217" s="356"/>
      <c r="Q217" s="355"/>
      <c r="R217" s="355"/>
      <c r="S217" s="355"/>
      <c r="T217" s="355"/>
      <c r="U217" s="355"/>
      <c r="V217" s="355"/>
      <c r="W217" s="355"/>
      <c r="X217" s="355"/>
      <c r="Y217" s="355"/>
      <c r="Z217" s="355"/>
      <c r="AA217" s="355"/>
      <c r="AB217" s="355"/>
      <c r="AC217" s="355"/>
      <c r="AD217" s="355"/>
      <c r="AE217" s="355"/>
      <c r="AF217" s="355"/>
      <c r="AG217" s="355"/>
      <c r="AH217" s="355"/>
      <c r="AI217" s="355"/>
      <c r="AJ217" s="355"/>
      <c r="AK217" s="355"/>
      <c r="AL217" s="355"/>
      <c r="AM217" s="355"/>
      <c r="AN217" s="355"/>
      <c r="AO217" s="355"/>
      <c r="AP217" s="355"/>
      <c r="AQ217" s="355"/>
      <c r="AR217" s="355"/>
      <c r="AS217" s="355"/>
      <c r="AT217" s="356"/>
      <c r="AU217" s="356"/>
      <c r="AV217" s="355"/>
      <c r="AW217" s="355"/>
      <c r="AX217" s="356"/>
      <c r="AY217" s="357"/>
      <c r="AZ217" s="357"/>
      <c r="BA217" s="357"/>
      <c r="BB217" s="358"/>
      <c r="BC217" s="357"/>
      <c r="BD217" s="357"/>
      <c r="BE217" s="358"/>
      <c r="BF217" s="357"/>
      <c r="BG217" s="357"/>
      <c r="BH217" s="357"/>
      <c r="BI217" s="357"/>
      <c r="BJ217" s="357"/>
      <c r="BK217" s="357"/>
      <c r="BL217" s="357"/>
      <c r="BM217" s="358"/>
      <c r="BN217" s="358"/>
      <c r="BO217" s="358"/>
      <c r="BP217" s="358"/>
      <c r="BQ217" s="358"/>
      <c r="BR217" s="358"/>
      <c r="BS217" s="358"/>
      <c r="BT217" s="358"/>
      <c r="BU217" s="358"/>
      <c r="BV217" s="358"/>
      <c r="BW217" s="358"/>
      <c r="BX217" s="355"/>
    </row>
    <row r="218" spans="1:76" ht="19.5" customHeight="1">
      <c r="A218" s="356"/>
      <c r="B218" s="356"/>
      <c r="C218" s="356"/>
      <c r="D218" s="356"/>
      <c r="E218" s="356"/>
      <c r="F218" s="355"/>
      <c r="G218" s="356"/>
      <c r="H218" s="356"/>
      <c r="I218" s="355"/>
      <c r="J218" s="356"/>
      <c r="K218" s="355"/>
      <c r="L218" s="356"/>
      <c r="M218" s="355"/>
      <c r="N218" s="356"/>
      <c r="O218" s="355"/>
      <c r="P218" s="356"/>
      <c r="Q218" s="355"/>
      <c r="R218" s="355"/>
      <c r="S218" s="355"/>
      <c r="T218" s="355"/>
      <c r="U218" s="355"/>
      <c r="V218" s="355"/>
      <c r="W218" s="355"/>
      <c r="X218" s="355"/>
      <c r="Y218" s="355"/>
      <c r="Z218" s="355"/>
      <c r="AA218" s="355"/>
      <c r="AB218" s="355"/>
      <c r="AC218" s="355"/>
      <c r="AD218" s="355"/>
      <c r="AE218" s="355"/>
      <c r="AF218" s="355"/>
      <c r="AG218" s="355"/>
      <c r="AH218" s="355"/>
      <c r="AI218" s="355"/>
      <c r="AJ218" s="355"/>
      <c r="AK218" s="355"/>
      <c r="AL218" s="355"/>
      <c r="AM218" s="355"/>
      <c r="AN218" s="355"/>
      <c r="AO218" s="355"/>
      <c r="AP218" s="355"/>
      <c r="AQ218" s="355"/>
      <c r="AR218" s="355"/>
      <c r="AS218" s="355"/>
      <c r="AT218" s="356"/>
      <c r="AU218" s="356"/>
      <c r="AV218" s="355"/>
      <c r="AW218" s="355"/>
      <c r="AX218" s="356"/>
      <c r="AY218" s="357"/>
      <c r="AZ218" s="357"/>
      <c r="BA218" s="357"/>
      <c r="BB218" s="358"/>
      <c r="BC218" s="357"/>
      <c r="BD218" s="357"/>
      <c r="BE218" s="358"/>
      <c r="BF218" s="357"/>
      <c r="BG218" s="357"/>
      <c r="BH218" s="357"/>
      <c r="BI218" s="357"/>
      <c r="BJ218" s="357"/>
      <c r="BK218" s="357"/>
      <c r="BL218" s="357"/>
      <c r="BM218" s="358"/>
      <c r="BN218" s="358"/>
      <c r="BO218" s="358"/>
      <c r="BP218" s="358"/>
      <c r="BQ218" s="358"/>
      <c r="BR218" s="358"/>
      <c r="BS218" s="358"/>
      <c r="BT218" s="358"/>
      <c r="BU218" s="358"/>
      <c r="BV218" s="358"/>
      <c r="BW218" s="358"/>
      <c r="BX218" s="355"/>
    </row>
    <row r="219" spans="1:76" ht="19.5" customHeight="1">
      <c r="A219" s="356"/>
      <c r="B219" s="356"/>
      <c r="C219" s="356"/>
      <c r="D219" s="356"/>
      <c r="E219" s="356"/>
      <c r="F219" s="355"/>
      <c r="G219" s="356"/>
      <c r="H219" s="356"/>
      <c r="I219" s="355"/>
      <c r="J219" s="356"/>
      <c r="K219" s="355"/>
      <c r="L219" s="356"/>
      <c r="M219" s="355"/>
      <c r="N219" s="356"/>
      <c r="O219" s="355"/>
      <c r="P219" s="356"/>
      <c r="Q219" s="355"/>
      <c r="R219" s="355"/>
      <c r="S219" s="355"/>
      <c r="T219" s="355"/>
      <c r="U219" s="355"/>
      <c r="V219" s="355"/>
      <c r="W219" s="355"/>
      <c r="X219" s="355"/>
      <c r="Y219" s="355"/>
      <c r="Z219" s="355"/>
      <c r="AA219" s="355"/>
      <c r="AB219" s="355"/>
      <c r="AC219" s="355"/>
      <c r="AD219" s="355"/>
      <c r="AE219" s="355"/>
      <c r="AF219" s="355"/>
      <c r="AG219" s="355"/>
      <c r="AH219" s="355"/>
      <c r="AI219" s="355"/>
      <c r="AJ219" s="355"/>
      <c r="AK219" s="355"/>
      <c r="AL219" s="355"/>
      <c r="AM219" s="355"/>
      <c r="AN219" s="355"/>
      <c r="AO219" s="355"/>
      <c r="AP219" s="355"/>
      <c r="AQ219" s="355"/>
      <c r="AR219" s="355"/>
      <c r="AS219" s="355"/>
      <c r="AT219" s="356"/>
      <c r="AU219" s="356"/>
      <c r="AV219" s="355"/>
      <c r="AW219" s="355"/>
      <c r="AX219" s="356"/>
      <c r="AY219" s="357"/>
      <c r="AZ219" s="357"/>
      <c r="BA219" s="357"/>
      <c r="BB219" s="358"/>
      <c r="BC219" s="357"/>
      <c r="BD219" s="357"/>
      <c r="BE219" s="358"/>
      <c r="BF219" s="357"/>
      <c r="BG219" s="357"/>
      <c r="BH219" s="357"/>
      <c r="BI219" s="357"/>
      <c r="BJ219" s="357"/>
      <c r="BK219" s="357"/>
      <c r="BL219" s="357"/>
      <c r="BM219" s="358"/>
      <c r="BN219" s="358"/>
      <c r="BO219" s="358"/>
      <c r="BP219" s="358"/>
      <c r="BQ219" s="358"/>
      <c r="BR219" s="358"/>
      <c r="BS219" s="358"/>
      <c r="BT219" s="358"/>
      <c r="BU219" s="358"/>
      <c r="BV219" s="358"/>
      <c r="BW219" s="358"/>
      <c r="BX219" s="355"/>
    </row>
    <row r="220" spans="1:76" ht="19.5" customHeight="1">
      <c r="A220" s="356"/>
      <c r="B220" s="356"/>
      <c r="C220" s="356"/>
      <c r="D220" s="356"/>
      <c r="E220" s="356"/>
      <c r="F220" s="355"/>
      <c r="G220" s="356"/>
      <c r="H220" s="356"/>
      <c r="I220" s="355"/>
      <c r="J220" s="356"/>
      <c r="K220" s="355"/>
      <c r="L220" s="356"/>
      <c r="M220" s="355"/>
      <c r="N220" s="356"/>
      <c r="O220" s="355"/>
      <c r="P220" s="356"/>
      <c r="Q220" s="355"/>
      <c r="R220" s="355"/>
      <c r="S220" s="355"/>
      <c r="T220" s="355"/>
      <c r="U220" s="355"/>
      <c r="V220" s="355"/>
      <c r="W220" s="355"/>
      <c r="X220" s="355"/>
      <c r="Y220" s="355"/>
      <c r="Z220" s="355"/>
      <c r="AA220" s="355"/>
      <c r="AB220" s="355"/>
      <c r="AC220" s="355"/>
      <c r="AD220" s="355"/>
      <c r="AE220" s="355"/>
      <c r="AF220" s="355"/>
      <c r="AG220" s="355"/>
      <c r="AH220" s="355"/>
      <c r="AI220" s="355"/>
      <c r="AJ220" s="355"/>
      <c r="AK220" s="355"/>
      <c r="AL220" s="355"/>
      <c r="AM220" s="355"/>
      <c r="AN220" s="355"/>
      <c r="AO220" s="355"/>
      <c r="AP220" s="355"/>
      <c r="AQ220" s="355"/>
      <c r="AR220" s="355"/>
      <c r="AS220" s="355"/>
      <c r="AT220" s="356"/>
      <c r="AU220" s="356"/>
      <c r="AV220" s="355"/>
      <c r="AW220" s="355"/>
      <c r="AX220" s="356"/>
      <c r="AY220" s="357"/>
      <c r="AZ220" s="357"/>
      <c r="BA220" s="357"/>
      <c r="BB220" s="358"/>
      <c r="BC220" s="357"/>
      <c r="BD220" s="357"/>
      <c r="BE220" s="358"/>
      <c r="BF220" s="357"/>
      <c r="BG220" s="357"/>
      <c r="BH220" s="357"/>
      <c r="BI220" s="357"/>
      <c r="BJ220" s="357"/>
      <c r="BK220" s="357"/>
      <c r="BL220" s="357"/>
      <c r="BM220" s="358"/>
      <c r="BN220" s="358"/>
      <c r="BO220" s="358"/>
      <c r="BP220" s="358"/>
      <c r="BQ220" s="358"/>
      <c r="BR220" s="358"/>
      <c r="BS220" s="358"/>
      <c r="BT220" s="358"/>
      <c r="BU220" s="358"/>
      <c r="BV220" s="358"/>
      <c r="BW220" s="358"/>
      <c r="BX220" s="355"/>
    </row>
    <row r="221" spans="1:76" ht="19.5" customHeight="1">
      <c r="A221" s="356"/>
      <c r="B221" s="356"/>
      <c r="C221" s="356"/>
      <c r="D221" s="356"/>
      <c r="E221" s="356"/>
      <c r="F221" s="355"/>
      <c r="G221" s="356"/>
      <c r="H221" s="356"/>
      <c r="I221" s="355"/>
      <c r="J221" s="356"/>
      <c r="K221" s="355"/>
      <c r="L221" s="356"/>
      <c r="M221" s="355"/>
      <c r="N221" s="356"/>
      <c r="O221" s="355"/>
      <c r="P221" s="356"/>
      <c r="Q221" s="355"/>
      <c r="R221" s="355"/>
      <c r="S221" s="355"/>
      <c r="T221" s="355"/>
      <c r="U221" s="355"/>
      <c r="V221" s="355"/>
      <c r="W221" s="355"/>
      <c r="X221" s="355"/>
      <c r="Y221" s="355"/>
      <c r="Z221" s="355"/>
      <c r="AA221" s="355"/>
      <c r="AB221" s="355"/>
      <c r="AC221" s="355"/>
      <c r="AD221" s="355"/>
      <c r="AE221" s="355"/>
      <c r="AF221" s="355"/>
      <c r="AG221" s="355"/>
      <c r="AH221" s="355"/>
      <c r="AI221" s="355"/>
      <c r="AJ221" s="355"/>
      <c r="AK221" s="355"/>
      <c r="AL221" s="355"/>
      <c r="AM221" s="355"/>
      <c r="AN221" s="355"/>
      <c r="AO221" s="355"/>
      <c r="AP221" s="355"/>
      <c r="AQ221" s="355"/>
      <c r="AR221" s="355"/>
      <c r="AS221" s="355"/>
      <c r="AT221" s="356"/>
      <c r="AU221" s="356"/>
      <c r="AV221" s="355"/>
      <c r="AW221" s="355"/>
      <c r="AX221" s="356"/>
      <c r="AY221" s="357"/>
      <c r="AZ221" s="357"/>
      <c r="BA221" s="357"/>
      <c r="BB221" s="358"/>
      <c r="BC221" s="357"/>
      <c r="BD221" s="357"/>
      <c r="BE221" s="358"/>
      <c r="BF221" s="357"/>
      <c r="BG221" s="357"/>
      <c r="BH221" s="357"/>
      <c r="BI221" s="357"/>
      <c r="BJ221" s="357"/>
      <c r="BK221" s="357"/>
      <c r="BL221" s="357"/>
      <c r="BM221" s="358"/>
      <c r="BN221" s="358"/>
      <c r="BO221" s="358"/>
      <c r="BP221" s="358"/>
      <c r="BQ221" s="358"/>
      <c r="BR221" s="358"/>
      <c r="BS221" s="358"/>
      <c r="BT221" s="358"/>
      <c r="BU221" s="358"/>
      <c r="BV221" s="358"/>
      <c r="BW221" s="358"/>
      <c r="BX221" s="355"/>
    </row>
    <row r="222" spans="1:76" ht="19.5" customHeight="1">
      <c r="A222" s="356"/>
      <c r="B222" s="356"/>
      <c r="C222" s="356"/>
      <c r="D222" s="356"/>
      <c r="E222" s="356"/>
      <c r="F222" s="355"/>
      <c r="G222" s="356"/>
      <c r="H222" s="356"/>
      <c r="I222" s="355"/>
      <c r="J222" s="356"/>
      <c r="K222" s="355"/>
      <c r="L222" s="356"/>
      <c r="M222" s="355"/>
      <c r="N222" s="356"/>
      <c r="O222" s="355"/>
      <c r="P222" s="356"/>
      <c r="Q222" s="355"/>
      <c r="R222" s="355"/>
      <c r="S222" s="355"/>
      <c r="T222" s="355"/>
      <c r="U222" s="355"/>
      <c r="V222" s="355"/>
      <c r="W222" s="355"/>
      <c r="X222" s="355"/>
      <c r="Y222" s="355"/>
      <c r="Z222" s="355"/>
      <c r="AA222" s="355"/>
      <c r="AB222" s="355"/>
      <c r="AC222" s="355"/>
      <c r="AD222" s="355"/>
      <c r="AE222" s="355"/>
      <c r="AF222" s="355"/>
      <c r="AG222" s="355"/>
      <c r="AH222" s="355"/>
      <c r="AI222" s="355"/>
      <c r="AJ222" s="355"/>
      <c r="AK222" s="355"/>
      <c r="AL222" s="355"/>
      <c r="AM222" s="355"/>
      <c r="AN222" s="355"/>
      <c r="AO222" s="355"/>
      <c r="AP222" s="355"/>
      <c r="AQ222" s="355"/>
      <c r="AR222" s="355"/>
      <c r="AS222" s="355"/>
      <c r="AT222" s="356"/>
      <c r="AU222" s="356"/>
      <c r="AV222" s="355"/>
      <c r="AW222" s="355"/>
      <c r="AX222" s="356"/>
      <c r="AY222" s="357"/>
      <c r="AZ222" s="357"/>
      <c r="BA222" s="357"/>
      <c r="BB222" s="358"/>
      <c r="BC222" s="357"/>
      <c r="BD222" s="357"/>
      <c r="BE222" s="358"/>
      <c r="BF222" s="357"/>
      <c r="BG222" s="357"/>
      <c r="BH222" s="357"/>
      <c r="BI222" s="357"/>
      <c r="BJ222" s="357"/>
      <c r="BK222" s="357"/>
      <c r="BL222" s="357"/>
      <c r="BM222" s="358"/>
      <c r="BN222" s="358"/>
      <c r="BO222" s="358"/>
      <c r="BP222" s="358"/>
      <c r="BQ222" s="358"/>
      <c r="BR222" s="358"/>
      <c r="BS222" s="358"/>
      <c r="BT222" s="358"/>
      <c r="BU222" s="358"/>
      <c r="BV222" s="358"/>
      <c r="BW222" s="358"/>
      <c r="BX222" s="355"/>
    </row>
    <row r="223" spans="1:76" ht="19.5" customHeight="1">
      <c r="A223" s="356"/>
      <c r="B223" s="356"/>
      <c r="C223" s="356"/>
      <c r="D223" s="356"/>
      <c r="E223" s="356"/>
      <c r="F223" s="355"/>
      <c r="G223" s="356"/>
      <c r="H223" s="356"/>
      <c r="I223" s="355"/>
      <c r="J223" s="356"/>
      <c r="K223" s="355"/>
      <c r="L223" s="356"/>
      <c r="M223" s="355"/>
      <c r="N223" s="356"/>
      <c r="O223" s="355"/>
      <c r="P223" s="356"/>
      <c r="Q223" s="355"/>
      <c r="R223" s="355"/>
      <c r="S223" s="355"/>
      <c r="T223" s="355"/>
      <c r="U223" s="355"/>
      <c r="V223" s="355"/>
      <c r="W223" s="355"/>
      <c r="X223" s="355"/>
      <c r="Y223" s="355"/>
      <c r="Z223" s="355"/>
      <c r="AA223" s="355"/>
      <c r="AB223" s="355"/>
      <c r="AC223" s="355"/>
      <c r="AD223" s="355"/>
      <c r="AE223" s="355"/>
      <c r="AF223" s="355"/>
      <c r="AG223" s="355"/>
      <c r="AH223" s="355"/>
      <c r="AI223" s="355"/>
      <c r="AJ223" s="355"/>
      <c r="AK223" s="355"/>
      <c r="AL223" s="355"/>
      <c r="AM223" s="355"/>
      <c r="AN223" s="355"/>
      <c r="AO223" s="355"/>
      <c r="AP223" s="355"/>
      <c r="AQ223" s="355"/>
      <c r="AR223" s="355"/>
      <c r="AS223" s="355"/>
      <c r="AT223" s="356"/>
      <c r="AU223" s="356"/>
      <c r="AV223" s="355"/>
      <c r="AW223" s="355"/>
      <c r="AX223" s="356"/>
      <c r="AY223" s="357"/>
      <c r="AZ223" s="357"/>
      <c r="BA223" s="357"/>
      <c r="BB223" s="358"/>
      <c r="BC223" s="357"/>
      <c r="BD223" s="357"/>
      <c r="BE223" s="358"/>
      <c r="BF223" s="357"/>
      <c r="BG223" s="357"/>
      <c r="BH223" s="357"/>
      <c r="BI223" s="357"/>
      <c r="BJ223" s="357"/>
      <c r="BK223" s="357"/>
      <c r="BL223" s="357"/>
      <c r="BM223" s="358"/>
      <c r="BN223" s="358"/>
      <c r="BO223" s="358"/>
      <c r="BP223" s="358"/>
      <c r="BQ223" s="358"/>
      <c r="BR223" s="358"/>
      <c r="BS223" s="358"/>
      <c r="BT223" s="358"/>
      <c r="BU223" s="358"/>
      <c r="BV223" s="358"/>
      <c r="BW223" s="358"/>
      <c r="BX223" s="355"/>
    </row>
    <row r="224" spans="1:76" ht="19.5" customHeight="1">
      <c r="A224" s="356"/>
      <c r="B224" s="356"/>
      <c r="C224" s="356"/>
      <c r="D224" s="356"/>
      <c r="E224" s="356"/>
      <c r="F224" s="355"/>
      <c r="G224" s="356"/>
      <c r="H224" s="356"/>
      <c r="I224" s="355"/>
      <c r="J224" s="356"/>
      <c r="K224" s="355"/>
      <c r="L224" s="356"/>
      <c r="M224" s="355"/>
      <c r="N224" s="356"/>
      <c r="O224" s="355"/>
      <c r="P224" s="356"/>
      <c r="Q224" s="355"/>
      <c r="R224" s="355"/>
      <c r="S224" s="355"/>
      <c r="T224" s="355"/>
      <c r="U224" s="355"/>
      <c r="V224" s="355"/>
      <c r="W224" s="355"/>
      <c r="X224" s="355"/>
      <c r="Y224" s="355"/>
      <c r="Z224" s="355"/>
      <c r="AA224" s="355"/>
      <c r="AB224" s="355"/>
      <c r="AC224" s="355"/>
      <c r="AD224" s="355"/>
      <c r="AE224" s="355"/>
      <c r="AF224" s="355"/>
      <c r="AG224" s="355"/>
      <c r="AH224" s="355"/>
      <c r="AI224" s="355"/>
      <c r="AJ224" s="355"/>
      <c r="AK224" s="355"/>
      <c r="AL224" s="355"/>
      <c r="AM224" s="355"/>
      <c r="AN224" s="355"/>
      <c r="AO224" s="355"/>
      <c r="AP224" s="355"/>
      <c r="AQ224" s="355"/>
      <c r="AR224" s="355"/>
      <c r="AS224" s="355"/>
      <c r="AT224" s="356"/>
      <c r="AU224" s="356"/>
      <c r="AV224" s="355"/>
      <c r="AW224" s="355"/>
      <c r="AX224" s="356"/>
      <c r="AY224" s="357"/>
      <c r="AZ224" s="357"/>
      <c r="BA224" s="357"/>
      <c r="BB224" s="358"/>
      <c r="BC224" s="357"/>
      <c r="BD224" s="357"/>
      <c r="BE224" s="358"/>
      <c r="BF224" s="357"/>
      <c r="BG224" s="357"/>
      <c r="BH224" s="357"/>
      <c r="BI224" s="357"/>
      <c r="BJ224" s="357"/>
      <c r="BK224" s="357"/>
      <c r="BL224" s="357"/>
      <c r="BM224" s="358"/>
      <c r="BN224" s="358"/>
      <c r="BO224" s="358"/>
      <c r="BP224" s="358"/>
      <c r="BQ224" s="358"/>
      <c r="BR224" s="358"/>
      <c r="BS224" s="358"/>
      <c r="BT224" s="358"/>
      <c r="BU224" s="358"/>
      <c r="BV224" s="358"/>
      <c r="BW224" s="358"/>
      <c r="BX224" s="355"/>
    </row>
    <row r="225" spans="1:76" ht="19.5" customHeight="1">
      <c r="A225" s="356"/>
      <c r="B225" s="356"/>
      <c r="C225" s="356"/>
      <c r="D225" s="356"/>
      <c r="E225" s="356"/>
      <c r="F225" s="355"/>
      <c r="G225" s="356"/>
      <c r="H225" s="356"/>
      <c r="I225" s="355"/>
      <c r="J225" s="356"/>
      <c r="K225" s="355"/>
      <c r="L225" s="356"/>
      <c r="M225" s="355"/>
      <c r="N225" s="356"/>
      <c r="O225" s="355"/>
      <c r="P225" s="356"/>
      <c r="Q225" s="355"/>
      <c r="R225" s="355"/>
      <c r="S225" s="355"/>
      <c r="T225" s="355"/>
      <c r="U225" s="355"/>
      <c r="V225" s="355"/>
      <c r="W225" s="355"/>
      <c r="X225" s="355"/>
      <c r="Y225" s="355"/>
      <c r="Z225" s="355"/>
      <c r="AA225" s="355"/>
      <c r="AB225" s="355"/>
      <c r="AC225" s="355"/>
      <c r="AD225" s="355"/>
      <c r="AE225" s="355"/>
      <c r="AF225" s="355"/>
      <c r="AG225" s="355"/>
      <c r="AH225" s="355"/>
      <c r="AI225" s="355"/>
      <c r="AJ225" s="355"/>
      <c r="AK225" s="355"/>
      <c r="AL225" s="355"/>
      <c r="AM225" s="355"/>
      <c r="AN225" s="355"/>
      <c r="AO225" s="355"/>
      <c r="AP225" s="355"/>
      <c r="AQ225" s="355"/>
      <c r="AR225" s="355"/>
      <c r="AS225" s="355"/>
      <c r="AT225" s="356"/>
      <c r="AU225" s="356"/>
      <c r="AV225" s="355"/>
      <c r="AW225" s="355"/>
      <c r="AX225" s="356"/>
      <c r="AY225" s="357"/>
      <c r="AZ225" s="357"/>
      <c r="BA225" s="357"/>
      <c r="BB225" s="358"/>
      <c r="BC225" s="357"/>
      <c r="BD225" s="357"/>
      <c r="BE225" s="358"/>
      <c r="BF225" s="357"/>
      <c r="BG225" s="357"/>
      <c r="BH225" s="357"/>
      <c r="BI225" s="357"/>
      <c r="BJ225" s="357"/>
      <c r="BK225" s="357"/>
      <c r="BL225" s="357"/>
      <c r="BM225" s="358"/>
      <c r="BN225" s="358"/>
      <c r="BO225" s="358"/>
      <c r="BP225" s="358"/>
      <c r="BQ225" s="358"/>
      <c r="BR225" s="358"/>
      <c r="BS225" s="358"/>
      <c r="BT225" s="358"/>
      <c r="BU225" s="358"/>
      <c r="BV225" s="358"/>
      <c r="BW225" s="358"/>
      <c r="BX225" s="355"/>
    </row>
    <row r="226" spans="1:76" ht="19.5" customHeight="1">
      <c r="A226" s="356"/>
      <c r="B226" s="356"/>
      <c r="C226" s="356"/>
      <c r="D226" s="356"/>
      <c r="E226" s="356"/>
      <c r="F226" s="355"/>
      <c r="G226" s="356"/>
      <c r="H226" s="356"/>
      <c r="I226" s="355"/>
      <c r="J226" s="356"/>
      <c r="K226" s="355"/>
      <c r="L226" s="356"/>
      <c r="M226" s="355"/>
      <c r="N226" s="356"/>
      <c r="O226" s="355"/>
      <c r="P226" s="356"/>
      <c r="Q226" s="355"/>
      <c r="R226" s="355"/>
      <c r="S226" s="355"/>
      <c r="T226" s="355"/>
      <c r="U226" s="355"/>
      <c r="V226" s="355"/>
      <c r="W226" s="355"/>
      <c r="X226" s="355"/>
      <c r="Y226" s="355"/>
      <c r="Z226" s="355"/>
      <c r="AA226" s="355"/>
      <c r="AB226" s="355"/>
      <c r="AC226" s="355"/>
      <c r="AD226" s="355"/>
      <c r="AE226" s="355"/>
      <c r="AF226" s="355"/>
      <c r="AG226" s="355"/>
      <c r="AH226" s="355"/>
      <c r="AI226" s="355"/>
      <c r="AJ226" s="355"/>
      <c r="AK226" s="355"/>
      <c r="AL226" s="355"/>
      <c r="AM226" s="355"/>
      <c r="AN226" s="355"/>
      <c r="AO226" s="355"/>
      <c r="AP226" s="355"/>
      <c r="AQ226" s="355"/>
      <c r="AR226" s="355"/>
      <c r="AS226" s="355"/>
      <c r="AT226" s="356"/>
      <c r="AU226" s="356"/>
      <c r="AV226" s="355"/>
      <c r="AW226" s="355"/>
      <c r="AX226" s="356"/>
      <c r="AY226" s="357"/>
      <c r="AZ226" s="357"/>
      <c r="BA226" s="357"/>
      <c r="BB226" s="358"/>
      <c r="BC226" s="357"/>
      <c r="BD226" s="357"/>
      <c r="BE226" s="358"/>
      <c r="BF226" s="357"/>
      <c r="BG226" s="357"/>
      <c r="BH226" s="357"/>
      <c r="BI226" s="357"/>
      <c r="BJ226" s="357"/>
      <c r="BK226" s="357"/>
      <c r="BL226" s="357"/>
      <c r="BM226" s="358"/>
      <c r="BN226" s="358"/>
      <c r="BO226" s="358"/>
      <c r="BP226" s="358"/>
      <c r="BQ226" s="358"/>
      <c r="BR226" s="358"/>
      <c r="BS226" s="358"/>
      <c r="BT226" s="358"/>
      <c r="BU226" s="358"/>
      <c r="BV226" s="358"/>
      <c r="BW226" s="358"/>
      <c r="BX226" s="355"/>
    </row>
    <row r="227" spans="1:76" ht="19.5" customHeight="1">
      <c r="A227" s="356"/>
      <c r="B227" s="356"/>
      <c r="C227" s="356"/>
      <c r="D227" s="356"/>
      <c r="E227" s="356"/>
      <c r="F227" s="355"/>
      <c r="G227" s="356"/>
      <c r="H227" s="356"/>
      <c r="I227" s="355"/>
      <c r="J227" s="356"/>
      <c r="K227" s="355"/>
      <c r="L227" s="356"/>
      <c r="M227" s="355"/>
      <c r="N227" s="356"/>
      <c r="O227" s="355"/>
      <c r="P227" s="356"/>
      <c r="Q227" s="355"/>
      <c r="R227" s="355"/>
      <c r="S227" s="355"/>
      <c r="T227" s="355"/>
      <c r="U227" s="355"/>
      <c r="V227" s="355"/>
      <c r="W227" s="355"/>
      <c r="X227" s="355"/>
      <c r="Y227" s="355"/>
      <c r="Z227" s="355"/>
      <c r="AA227" s="355"/>
      <c r="AB227" s="355"/>
      <c r="AC227" s="355"/>
      <c r="AD227" s="355"/>
      <c r="AE227" s="355"/>
      <c r="AF227" s="355"/>
      <c r="AG227" s="355"/>
      <c r="AH227" s="355"/>
      <c r="AI227" s="355"/>
      <c r="AJ227" s="355"/>
      <c r="AK227" s="355"/>
      <c r="AL227" s="355"/>
      <c r="AM227" s="355"/>
      <c r="AN227" s="355"/>
      <c r="AO227" s="355"/>
      <c r="AP227" s="355"/>
      <c r="AQ227" s="355"/>
      <c r="AR227" s="355"/>
      <c r="AS227" s="355"/>
      <c r="AT227" s="356"/>
      <c r="AU227" s="356"/>
      <c r="AV227" s="355"/>
      <c r="AW227" s="355"/>
      <c r="AX227" s="356"/>
      <c r="AY227" s="357"/>
      <c r="AZ227" s="357"/>
      <c r="BA227" s="357"/>
      <c r="BB227" s="358"/>
      <c r="BC227" s="357"/>
      <c r="BD227" s="357"/>
      <c r="BE227" s="358"/>
      <c r="BF227" s="357"/>
      <c r="BG227" s="357"/>
      <c r="BH227" s="357"/>
      <c r="BI227" s="357"/>
      <c r="BJ227" s="357"/>
      <c r="BK227" s="357"/>
      <c r="BL227" s="357"/>
      <c r="BM227" s="358"/>
      <c r="BN227" s="358"/>
      <c r="BO227" s="358"/>
      <c r="BP227" s="358"/>
      <c r="BQ227" s="358"/>
      <c r="BR227" s="358"/>
      <c r="BS227" s="358"/>
      <c r="BT227" s="358"/>
      <c r="BU227" s="358"/>
      <c r="BV227" s="358"/>
      <c r="BW227" s="358"/>
      <c r="BX227" s="355"/>
    </row>
    <row r="228" spans="1:76" ht="19.5" customHeight="1">
      <c r="A228" s="356"/>
      <c r="B228" s="356"/>
      <c r="C228" s="356"/>
      <c r="D228" s="356"/>
      <c r="E228" s="356"/>
      <c r="F228" s="355"/>
      <c r="G228" s="356"/>
      <c r="H228" s="356"/>
      <c r="I228" s="355"/>
      <c r="J228" s="356"/>
      <c r="K228" s="355"/>
      <c r="L228" s="356"/>
      <c r="M228" s="355"/>
      <c r="N228" s="356"/>
      <c r="O228" s="355"/>
      <c r="P228" s="356"/>
      <c r="Q228" s="355"/>
      <c r="R228" s="355"/>
      <c r="S228" s="355"/>
      <c r="T228" s="355"/>
      <c r="U228" s="355"/>
      <c r="V228" s="355"/>
      <c r="W228" s="355"/>
      <c r="X228" s="355"/>
      <c r="Y228" s="355"/>
      <c r="Z228" s="355"/>
      <c r="AA228" s="355"/>
      <c r="AB228" s="355"/>
      <c r="AC228" s="355"/>
      <c r="AD228" s="355"/>
      <c r="AE228" s="355"/>
      <c r="AF228" s="355"/>
      <c r="AG228" s="355"/>
      <c r="AH228" s="355"/>
      <c r="AI228" s="355"/>
      <c r="AJ228" s="355"/>
      <c r="AK228" s="355"/>
      <c r="AL228" s="355"/>
      <c r="AM228" s="355"/>
      <c r="AN228" s="355"/>
      <c r="AO228" s="355"/>
      <c r="AP228" s="355"/>
      <c r="AQ228" s="355"/>
      <c r="AR228" s="355"/>
      <c r="AS228" s="355"/>
      <c r="AT228" s="356"/>
      <c r="AU228" s="356"/>
      <c r="AV228" s="355"/>
      <c r="AW228" s="355"/>
      <c r="AX228" s="356"/>
      <c r="AY228" s="357"/>
      <c r="AZ228" s="357"/>
      <c r="BA228" s="357"/>
      <c r="BB228" s="358"/>
      <c r="BC228" s="357"/>
      <c r="BD228" s="357"/>
      <c r="BE228" s="358"/>
      <c r="BF228" s="357"/>
      <c r="BG228" s="357"/>
      <c r="BH228" s="357"/>
      <c r="BI228" s="357"/>
      <c r="BJ228" s="357"/>
      <c r="BK228" s="357"/>
      <c r="BL228" s="357"/>
      <c r="BM228" s="358"/>
      <c r="BN228" s="358"/>
      <c r="BO228" s="358"/>
      <c r="BP228" s="358"/>
      <c r="BQ228" s="358"/>
      <c r="BR228" s="358"/>
      <c r="BS228" s="358"/>
      <c r="BT228" s="358"/>
      <c r="BU228" s="358"/>
      <c r="BV228" s="358"/>
      <c r="BW228" s="358"/>
      <c r="BX228" s="355"/>
    </row>
    <row r="229" spans="1:76" ht="19.5" customHeight="1">
      <c r="A229" s="356"/>
      <c r="B229" s="356"/>
      <c r="C229" s="356"/>
      <c r="D229" s="356"/>
      <c r="E229" s="356"/>
      <c r="F229" s="355"/>
      <c r="G229" s="356"/>
      <c r="H229" s="356"/>
      <c r="I229" s="355"/>
      <c r="J229" s="356"/>
      <c r="K229" s="355"/>
      <c r="L229" s="356"/>
      <c r="M229" s="355"/>
      <c r="N229" s="356"/>
      <c r="O229" s="355"/>
      <c r="P229" s="356"/>
      <c r="Q229" s="355"/>
      <c r="R229" s="355"/>
      <c r="S229" s="355"/>
      <c r="T229" s="355"/>
      <c r="U229" s="355"/>
      <c r="V229" s="355"/>
      <c r="W229" s="355"/>
      <c r="X229" s="355"/>
      <c r="Y229" s="355"/>
      <c r="Z229" s="355"/>
      <c r="AA229" s="355"/>
      <c r="AB229" s="355"/>
      <c r="AC229" s="355"/>
      <c r="AD229" s="355"/>
      <c r="AE229" s="355"/>
      <c r="AF229" s="355"/>
      <c r="AG229" s="355"/>
      <c r="AH229" s="355"/>
      <c r="AI229" s="355"/>
      <c r="AJ229" s="355"/>
      <c r="AK229" s="355"/>
      <c r="AL229" s="355"/>
      <c r="AM229" s="355"/>
      <c r="AN229" s="355"/>
      <c r="AO229" s="355"/>
      <c r="AP229" s="355"/>
      <c r="AQ229" s="355"/>
      <c r="AR229" s="355"/>
      <c r="AS229" s="355"/>
      <c r="AT229" s="356"/>
      <c r="AU229" s="356"/>
      <c r="AV229" s="355"/>
      <c r="AW229" s="355"/>
      <c r="AX229" s="356"/>
      <c r="AY229" s="357"/>
      <c r="AZ229" s="357"/>
      <c r="BA229" s="357"/>
      <c r="BB229" s="358"/>
      <c r="BC229" s="357"/>
      <c r="BD229" s="357"/>
      <c r="BE229" s="358"/>
      <c r="BF229" s="357"/>
      <c r="BG229" s="357"/>
      <c r="BH229" s="357"/>
      <c r="BI229" s="357"/>
      <c r="BJ229" s="357"/>
      <c r="BK229" s="357"/>
      <c r="BL229" s="357"/>
      <c r="BM229" s="358"/>
      <c r="BN229" s="358"/>
      <c r="BO229" s="358"/>
      <c r="BP229" s="358"/>
      <c r="BQ229" s="358"/>
      <c r="BR229" s="358"/>
      <c r="BS229" s="358"/>
      <c r="BT229" s="358"/>
      <c r="BU229" s="358"/>
      <c r="BV229" s="358"/>
      <c r="BW229" s="358"/>
      <c r="BX229" s="355"/>
    </row>
    <row r="230" spans="1:76" ht="19.5" customHeight="1">
      <c r="A230" s="356"/>
      <c r="B230" s="356"/>
      <c r="C230" s="356"/>
      <c r="D230" s="356"/>
      <c r="E230" s="356"/>
      <c r="F230" s="355"/>
      <c r="G230" s="356"/>
      <c r="H230" s="356"/>
      <c r="I230" s="355"/>
      <c r="J230" s="356"/>
      <c r="K230" s="355"/>
      <c r="L230" s="356"/>
      <c r="M230" s="355"/>
      <c r="N230" s="356"/>
      <c r="O230" s="355"/>
      <c r="P230" s="356"/>
      <c r="Q230" s="355"/>
      <c r="R230" s="355"/>
      <c r="S230" s="355"/>
      <c r="T230" s="355"/>
      <c r="U230" s="355"/>
      <c r="V230" s="355"/>
      <c r="W230" s="355"/>
      <c r="X230" s="355"/>
      <c r="Y230" s="355"/>
      <c r="Z230" s="355"/>
      <c r="AA230" s="355"/>
      <c r="AB230" s="355"/>
      <c r="AC230" s="355"/>
      <c r="AD230" s="355"/>
      <c r="AE230" s="355"/>
      <c r="AF230" s="355"/>
      <c r="AG230" s="355"/>
      <c r="AH230" s="355"/>
      <c r="AI230" s="355"/>
      <c r="AJ230" s="355"/>
      <c r="AK230" s="355"/>
      <c r="AL230" s="355"/>
      <c r="AM230" s="355"/>
      <c r="AN230" s="355"/>
      <c r="AO230" s="355"/>
      <c r="AP230" s="355"/>
      <c r="AQ230" s="355"/>
      <c r="AR230" s="355"/>
      <c r="AS230" s="355"/>
      <c r="AT230" s="356"/>
      <c r="AU230" s="356"/>
      <c r="AV230" s="355"/>
      <c r="AW230" s="355"/>
      <c r="AX230" s="356"/>
      <c r="AY230" s="357"/>
      <c r="AZ230" s="357"/>
      <c r="BA230" s="357"/>
      <c r="BB230" s="358"/>
      <c r="BC230" s="357"/>
      <c r="BD230" s="357"/>
      <c r="BE230" s="358"/>
      <c r="BF230" s="357"/>
      <c r="BG230" s="357"/>
      <c r="BH230" s="357"/>
      <c r="BI230" s="357"/>
      <c r="BJ230" s="357"/>
      <c r="BK230" s="357"/>
      <c r="BL230" s="357"/>
      <c r="BM230" s="358"/>
      <c r="BN230" s="358"/>
      <c r="BO230" s="358"/>
      <c r="BP230" s="358"/>
      <c r="BQ230" s="358"/>
      <c r="BR230" s="358"/>
      <c r="BS230" s="358"/>
      <c r="BT230" s="358"/>
      <c r="BU230" s="358"/>
      <c r="BV230" s="358"/>
      <c r="BW230" s="358"/>
      <c r="BX230" s="355"/>
    </row>
    <row r="231" spans="1:76" ht="19.5" customHeight="1">
      <c r="A231" s="356"/>
      <c r="B231" s="356"/>
      <c r="C231" s="356"/>
      <c r="D231" s="356"/>
      <c r="E231" s="356"/>
      <c r="F231" s="355"/>
      <c r="G231" s="356"/>
      <c r="H231" s="356"/>
      <c r="I231" s="355"/>
      <c r="J231" s="356"/>
      <c r="K231" s="355"/>
      <c r="L231" s="356"/>
      <c r="M231" s="355"/>
      <c r="N231" s="356"/>
      <c r="O231" s="355"/>
      <c r="P231" s="356"/>
      <c r="Q231" s="355"/>
      <c r="R231" s="355"/>
      <c r="S231" s="355"/>
      <c r="T231" s="355"/>
      <c r="U231" s="355"/>
      <c r="V231" s="355"/>
      <c r="W231" s="355"/>
      <c r="X231" s="355"/>
      <c r="Y231" s="355"/>
      <c r="Z231" s="355"/>
      <c r="AA231" s="355"/>
      <c r="AB231" s="355"/>
      <c r="AC231" s="355"/>
      <c r="AD231" s="355"/>
      <c r="AE231" s="355"/>
      <c r="AF231" s="355"/>
      <c r="AG231" s="355"/>
      <c r="AH231" s="355"/>
      <c r="AI231" s="355"/>
      <c r="AJ231" s="355"/>
      <c r="AK231" s="355"/>
      <c r="AL231" s="355"/>
      <c r="AM231" s="355"/>
      <c r="AN231" s="355"/>
      <c r="AO231" s="355"/>
      <c r="AP231" s="355"/>
      <c r="AQ231" s="355"/>
      <c r="AR231" s="355"/>
      <c r="AS231" s="355"/>
      <c r="AT231" s="356"/>
      <c r="AU231" s="356"/>
      <c r="AV231" s="355"/>
      <c r="AW231" s="355"/>
      <c r="AX231" s="356"/>
      <c r="AY231" s="357"/>
      <c r="AZ231" s="357"/>
      <c r="BA231" s="357"/>
      <c r="BB231" s="358"/>
      <c r="BC231" s="357"/>
      <c r="BD231" s="357"/>
      <c r="BE231" s="358"/>
      <c r="BF231" s="357"/>
      <c r="BG231" s="357"/>
      <c r="BH231" s="357"/>
      <c r="BI231" s="357"/>
      <c r="BJ231" s="357"/>
      <c r="BK231" s="357"/>
      <c r="BL231" s="357"/>
      <c r="BM231" s="358"/>
      <c r="BN231" s="358"/>
      <c r="BO231" s="358"/>
      <c r="BP231" s="358"/>
      <c r="BQ231" s="358"/>
      <c r="BR231" s="358"/>
      <c r="BS231" s="358"/>
      <c r="BT231" s="358"/>
      <c r="BU231" s="358"/>
      <c r="BV231" s="358"/>
      <c r="BW231" s="358"/>
      <c r="BX231" s="355"/>
    </row>
    <row r="232" spans="1:76" ht="19.5" customHeight="1">
      <c r="A232" s="356"/>
      <c r="B232" s="356"/>
      <c r="C232" s="356"/>
      <c r="D232" s="356"/>
      <c r="E232" s="356"/>
      <c r="F232" s="355"/>
      <c r="G232" s="356"/>
      <c r="H232" s="356"/>
      <c r="I232" s="355"/>
      <c r="J232" s="356"/>
      <c r="K232" s="355"/>
      <c r="L232" s="356"/>
      <c r="M232" s="355"/>
      <c r="N232" s="356"/>
      <c r="O232" s="355"/>
      <c r="P232" s="356"/>
      <c r="Q232" s="355"/>
      <c r="R232" s="355"/>
      <c r="S232" s="355"/>
      <c r="T232" s="355"/>
      <c r="U232" s="355"/>
      <c r="V232" s="355"/>
      <c r="W232" s="355"/>
      <c r="X232" s="355"/>
      <c r="Y232" s="355"/>
      <c r="Z232" s="355"/>
      <c r="AA232" s="355"/>
      <c r="AB232" s="355"/>
      <c r="AC232" s="355"/>
      <c r="AD232" s="355"/>
      <c r="AE232" s="355"/>
      <c r="AF232" s="355"/>
      <c r="AG232" s="355"/>
      <c r="AH232" s="355"/>
      <c r="AI232" s="355"/>
      <c r="AJ232" s="355"/>
      <c r="AK232" s="355"/>
      <c r="AL232" s="355"/>
      <c r="AM232" s="355"/>
      <c r="AN232" s="355"/>
      <c r="AO232" s="355"/>
      <c r="AP232" s="355"/>
      <c r="AQ232" s="355"/>
      <c r="AR232" s="355"/>
      <c r="AS232" s="355"/>
      <c r="AT232" s="356"/>
      <c r="AU232" s="356"/>
      <c r="AV232" s="355"/>
      <c r="AW232" s="355"/>
      <c r="AX232" s="356"/>
      <c r="AY232" s="357"/>
      <c r="AZ232" s="357"/>
      <c r="BA232" s="357"/>
      <c r="BB232" s="358"/>
      <c r="BC232" s="357"/>
      <c r="BD232" s="357"/>
      <c r="BE232" s="358"/>
      <c r="BF232" s="357"/>
      <c r="BG232" s="357"/>
      <c r="BH232" s="357"/>
      <c r="BI232" s="357"/>
      <c r="BJ232" s="357"/>
      <c r="BK232" s="357"/>
      <c r="BL232" s="357"/>
      <c r="BM232" s="358"/>
      <c r="BN232" s="358"/>
      <c r="BO232" s="358"/>
      <c r="BP232" s="358"/>
      <c r="BQ232" s="358"/>
      <c r="BR232" s="358"/>
      <c r="BS232" s="358"/>
      <c r="BT232" s="358"/>
      <c r="BU232" s="358"/>
      <c r="BV232" s="358"/>
      <c r="BW232" s="358"/>
      <c r="BX232" s="355"/>
    </row>
    <row r="233" spans="1:76" ht="19.5" customHeight="1">
      <c r="A233" s="356"/>
      <c r="B233" s="356"/>
      <c r="C233" s="356"/>
      <c r="D233" s="356"/>
      <c r="E233" s="356"/>
      <c r="F233" s="355"/>
      <c r="G233" s="356"/>
      <c r="H233" s="356"/>
      <c r="I233" s="355"/>
      <c r="J233" s="356"/>
      <c r="K233" s="355"/>
      <c r="L233" s="356"/>
      <c r="M233" s="355"/>
      <c r="N233" s="356"/>
      <c r="O233" s="355"/>
      <c r="P233" s="356"/>
      <c r="Q233" s="355"/>
      <c r="R233" s="355"/>
      <c r="S233" s="355"/>
      <c r="T233" s="355"/>
      <c r="U233" s="355"/>
      <c r="V233" s="355"/>
      <c r="W233" s="355"/>
      <c r="X233" s="355"/>
      <c r="Y233" s="355"/>
      <c r="Z233" s="355"/>
      <c r="AA233" s="355"/>
      <c r="AB233" s="355"/>
      <c r="AC233" s="355"/>
      <c r="AD233" s="355"/>
      <c r="AE233" s="355"/>
      <c r="AF233" s="355"/>
      <c r="AG233" s="355"/>
      <c r="AH233" s="355"/>
      <c r="AI233" s="355"/>
      <c r="AJ233" s="355"/>
      <c r="AK233" s="355"/>
      <c r="AL233" s="355"/>
      <c r="AM233" s="355"/>
      <c r="AN233" s="355"/>
      <c r="AO233" s="355"/>
      <c r="AP233" s="355"/>
      <c r="AQ233" s="355"/>
      <c r="AR233" s="355"/>
      <c r="AS233" s="355"/>
      <c r="AT233" s="356"/>
      <c r="AU233" s="356"/>
      <c r="AV233" s="355"/>
      <c r="AW233" s="355"/>
      <c r="AX233" s="356"/>
      <c r="AY233" s="357"/>
      <c r="AZ233" s="357"/>
      <c r="BA233" s="357"/>
      <c r="BB233" s="358"/>
      <c r="BC233" s="357"/>
      <c r="BD233" s="357"/>
      <c r="BE233" s="358"/>
      <c r="BF233" s="357"/>
      <c r="BG233" s="357"/>
      <c r="BH233" s="357"/>
      <c r="BI233" s="357"/>
      <c r="BJ233" s="357"/>
      <c r="BK233" s="357"/>
      <c r="BL233" s="357"/>
      <c r="BM233" s="358"/>
      <c r="BN233" s="358"/>
      <c r="BO233" s="358"/>
      <c r="BP233" s="358"/>
      <c r="BQ233" s="358"/>
      <c r="BR233" s="358"/>
      <c r="BS233" s="358"/>
      <c r="BT233" s="358"/>
      <c r="BU233" s="358"/>
      <c r="BV233" s="358"/>
      <c r="BW233" s="358"/>
      <c r="BX233" s="355"/>
    </row>
    <row r="234" spans="1:76" ht="19.5" customHeight="1">
      <c r="A234" s="356"/>
      <c r="B234" s="356"/>
      <c r="C234" s="356"/>
      <c r="D234" s="356"/>
      <c r="E234" s="356"/>
      <c r="F234" s="355"/>
      <c r="G234" s="356"/>
      <c r="H234" s="356"/>
      <c r="I234" s="355"/>
      <c r="J234" s="356"/>
      <c r="K234" s="355"/>
      <c r="L234" s="356"/>
      <c r="M234" s="355"/>
      <c r="N234" s="356"/>
      <c r="O234" s="355"/>
      <c r="P234" s="356"/>
      <c r="Q234" s="355"/>
      <c r="R234" s="355"/>
      <c r="S234" s="355"/>
      <c r="T234" s="355"/>
      <c r="U234" s="355"/>
      <c r="V234" s="355"/>
      <c r="W234" s="355"/>
      <c r="X234" s="355"/>
      <c r="Y234" s="355"/>
      <c r="Z234" s="355"/>
      <c r="AA234" s="355"/>
      <c r="AB234" s="355"/>
      <c r="AC234" s="355"/>
      <c r="AD234" s="355"/>
      <c r="AE234" s="355"/>
      <c r="AF234" s="355"/>
      <c r="AG234" s="355"/>
      <c r="AH234" s="355"/>
      <c r="AI234" s="355"/>
      <c r="AJ234" s="355"/>
      <c r="AK234" s="355"/>
      <c r="AL234" s="355"/>
      <c r="AM234" s="355"/>
      <c r="AN234" s="355"/>
      <c r="AO234" s="355"/>
      <c r="AP234" s="355"/>
      <c r="AQ234" s="355"/>
      <c r="AR234" s="355"/>
      <c r="AS234" s="355"/>
      <c r="AT234" s="356"/>
      <c r="AU234" s="356"/>
      <c r="AV234" s="355"/>
      <c r="AW234" s="355"/>
      <c r="AX234" s="356"/>
      <c r="AY234" s="357"/>
      <c r="AZ234" s="357"/>
      <c r="BA234" s="357"/>
      <c r="BB234" s="358"/>
      <c r="BC234" s="357"/>
      <c r="BD234" s="357"/>
      <c r="BE234" s="358"/>
      <c r="BF234" s="357"/>
      <c r="BG234" s="357"/>
      <c r="BH234" s="357"/>
      <c r="BI234" s="357"/>
      <c r="BJ234" s="357"/>
      <c r="BK234" s="357"/>
      <c r="BL234" s="357"/>
      <c r="BM234" s="358"/>
      <c r="BN234" s="358"/>
      <c r="BO234" s="358"/>
      <c r="BP234" s="358"/>
      <c r="BQ234" s="358"/>
      <c r="BR234" s="358"/>
      <c r="BS234" s="358"/>
      <c r="BT234" s="358"/>
      <c r="BU234" s="358"/>
      <c r="BV234" s="358"/>
      <c r="BW234" s="358"/>
      <c r="BX234" s="355"/>
    </row>
    <row r="235" spans="1:76" ht="19.5" customHeight="1">
      <c r="A235" s="356"/>
      <c r="B235" s="356"/>
      <c r="C235" s="356"/>
      <c r="D235" s="356"/>
      <c r="E235" s="356"/>
      <c r="F235" s="355"/>
      <c r="G235" s="356"/>
      <c r="H235" s="356"/>
      <c r="I235" s="355"/>
      <c r="J235" s="356"/>
      <c r="K235" s="355"/>
      <c r="L235" s="356"/>
      <c r="M235" s="355"/>
      <c r="N235" s="356"/>
      <c r="O235" s="355"/>
      <c r="P235" s="356"/>
      <c r="Q235" s="355"/>
      <c r="R235" s="355"/>
      <c r="S235" s="355"/>
      <c r="T235" s="355"/>
      <c r="U235" s="355"/>
      <c r="V235" s="355"/>
      <c r="W235" s="355"/>
      <c r="X235" s="355"/>
      <c r="Y235" s="355"/>
      <c r="Z235" s="355"/>
      <c r="AA235" s="355"/>
      <c r="AB235" s="355"/>
      <c r="AC235" s="355"/>
      <c r="AD235" s="355"/>
      <c r="AE235" s="355"/>
      <c r="AF235" s="355"/>
      <c r="AG235" s="355"/>
      <c r="AH235" s="355"/>
      <c r="AI235" s="355"/>
      <c r="AJ235" s="355"/>
      <c r="AK235" s="355"/>
      <c r="AL235" s="355"/>
      <c r="AM235" s="355"/>
      <c r="AN235" s="355"/>
      <c r="AO235" s="355"/>
      <c r="AP235" s="355"/>
      <c r="AQ235" s="355"/>
      <c r="AR235" s="355"/>
      <c r="AS235" s="355"/>
      <c r="AT235" s="356"/>
      <c r="AU235" s="356"/>
      <c r="AV235" s="355"/>
      <c r="AW235" s="355"/>
      <c r="AX235" s="356"/>
      <c r="AY235" s="357"/>
      <c r="AZ235" s="357"/>
      <c r="BA235" s="357"/>
      <c r="BB235" s="358"/>
      <c r="BC235" s="357"/>
      <c r="BD235" s="357"/>
      <c r="BE235" s="358"/>
      <c r="BF235" s="357"/>
      <c r="BG235" s="357"/>
      <c r="BH235" s="357"/>
      <c r="BI235" s="357"/>
      <c r="BJ235" s="357"/>
      <c r="BK235" s="357"/>
      <c r="BL235" s="357"/>
      <c r="BM235" s="358"/>
      <c r="BN235" s="358"/>
      <c r="BO235" s="358"/>
      <c r="BP235" s="358"/>
      <c r="BQ235" s="358"/>
      <c r="BR235" s="358"/>
      <c r="BS235" s="358"/>
      <c r="BT235" s="358"/>
      <c r="BU235" s="358"/>
      <c r="BV235" s="358"/>
      <c r="BW235" s="358"/>
      <c r="BX235" s="355"/>
    </row>
    <row r="236" spans="1:76" ht="19.5" customHeight="1">
      <c r="A236" s="356"/>
      <c r="B236" s="356"/>
      <c r="C236" s="356"/>
      <c r="D236" s="356"/>
      <c r="E236" s="356"/>
      <c r="F236" s="355"/>
      <c r="G236" s="356"/>
      <c r="H236" s="356"/>
      <c r="I236" s="355"/>
      <c r="J236" s="356"/>
      <c r="K236" s="355"/>
      <c r="L236" s="356"/>
      <c r="M236" s="355"/>
      <c r="N236" s="356"/>
      <c r="O236" s="355"/>
      <c r="P236" s="356"/>
      <c r="Q236" s="355"/>
      <c r="R236" s="355"/>
      <c r="S236" s="355"/>
      <c r="T236" s="355"/>
      <c r="U236" s="355"/>
      <c r="V236" s="355"/>
      <c r="W236" s="355"/>
      <c r="X236" s="355"/>
      <c r="Y236" s="355"/>
      <c r="Z236" s="355"/>
      <c r="AA236" s="355"/>
      <c r="AB236" s="355"/>
      <c r="AC236" s="355"/>
      <c r="AD236" s="355"/>
      <c r="AE236" s="355"/>
      <c r="AF236" s="355"/>
      <c r="AG236" s="355"/>
      <c r="AH236" s="355"/>
      <c r="AI236" s="355"/>
      <c r="AJ236" s="355"/>
      <c r="AK236" s="355"/>
      <c r="AL236" s="355"/>
      <c r="AM236" s="355"/>
      <c r="AN236" s="355"/>
      <c r="AO236" s="355"/>
      <c r="AP236" s="355"/>
      <c r="AQ236" s="355"/>
      <c r="AR236" s="355"/>
      <c r="AS236" s="355"/>
      <c r="AT236" s="356"/>
      <c r="AU236" s="356"/>
      <c r="AV236" s="355"/>
      <c r="AW236" s="355"/>
      <c r="AX236" s="356"/>
      <c r="AY236" s="357"/>
      <c r="AZ236" s="357"/>
      <c r="BA236" s="357"/>
      <c r="BB236" s="358"/>
      <c r="BC236" s="357"/>
      <c r="BD236" s="357"/>
      <c r="BE236" s="358"/>
      <c r="BF236" s="357"/>
      <c r="BG236" s="357"/>
      <c r="BH236" s="357"/>
      <c r="BI236" s="357"/>
      <c r="BJ236" s="357"/>
      <c r="BK236" s="357"/>
      <c r="BL236" s="357"/>
      <c r="BM236" s="358"/>
      <c r="BN236" s="358"/>
      <c r="BO236" s="358"/>
      <c r="BP236" s="358"/>
      <c r="BQ236" s="358"/>
      <c r="BR236" s="358"/>
      <c r="BS236" s="358"/>
      <c r="BT236" s="358"/>
      <c r="BU236" s="358"/>
      <c r="BV236" s="358"/>
      <c r="BW236" s="358"/>
      <c r="BX236" s="355"/>
    </row>
    <row r="237" spans="1:76" ht="19.5" customHeight="1">
      <c r="A237" s="356"/>
      <c r="B237" s="356"/>
      <c r="C237" s="356"/>
      <c r="D237" s="356"/>
      <c r="E237" s="356"/>
      <c r="F237" s="355"/>
      <c r="G237" s="356"/>
      <c r="H237" s="356"/>
      <c r="I237" s="355"/>
      <c r="J237" s="356"/>
      <c r="K237" s="355"/>
      <c r="L237" s="356"/>
      <c r="M237" s="355"/>
      <c r="N237" s="356"/>
      <c r="O237" s="355"/>
      <c r="P237" s="356"/>
      <c r="Q237" s="355"/>
      <c r="R237" s="355"/>
      <c r="S237" s="355"/>
      <c r="T237" s="355"/>
      <c r="U237" s="355"/>
      <c r="V237" s="355"/>
      <c r="W237" s="355"/>
      <c r="X237" s="355"/>
      <c r="Y237" s="355"/>
      <c r="Z237" s="355"/>
      <c r="AA237" s="355"/>
      <c r="AB237" s="355"/>
      <c r="AC237" s="355"/>
      <c r="AD237" s="355"/>
      <c r="AE237" s="355"/>
      <c r="AF237" s="355"/>
      <c r="AG237" s="355"/>
      <c r="AH237" s="355"/>
      <c r="AI237" s="355"/>
      <c r="AJ237" s="355"/>
      <c r="AK237" s="355"/>
      <c r="AL237" s="355"/>
      <c r="AM237" s="355"/>
      <c r="AN237" s="355"/>
      <c r="AO237" s="355"/>
      <c r="AP237" s="355"/>
      <c r="AQ237" s="355"/>
      <c r="AR237" s="355"/>
      <c r="AS237" s="355"/>
      <c r="AT237" s="356"/>
      <c r="AU237" s="356"/>
      <c r="AV237" s="355"/>
      <c r="AW237" s="355"/>
      <c r="AX237" s="356"/>
      <c r="AY237" s="357"/>
      <c r="AZ237" s="357"/>
      <c r="BA237" s="357"/>
      <c r="BB237" s="358"/>
      <c r="BC237" s="357"/>
      <c r="BD237" s="357"/>
      <c r="BE237" s="358"/>
      <c r="BF237" s="357"/>
      <c r="BG237" s="357"/>
      <c r="BH237" s="357"/>
      <c r="BI237" s="357"/>
      <c r="BJ237" s="357"/>
      <c r="BK237" s="357"/>
      <c r="BL237" s="357"/>
      <c r="BM237" s="358"/>
      <c r="BN237" s="358"/>
      <c r="BO237" s="358"/>
      <c r="BP237" s="358"/>
      <c r="BQ237" s="358"/>
      <c r="BR237" s="358"/>
      <c r="BS237" s="358"/>
      <c r="BT237" s="358"/>
      <c r="BU237" s="358"/>
      <c r="BV237" s="358"/>
      <c r="BW237" s="358"/>
      <c r="BX237" s="355"/>
    </row>
    <row r="238" spans="1:76" ht="19.5" customHeight="1">
      <c r="A238" s="356"/>
      <c r="B238" s="356"/>
      <c r="C238" s="356"/>
      <c r="D238" s="356"/>
      <c r="E238" s="356"/>
      <c r="F238" s="355"/>
      <c r="G238" s="356"/>
      <c r="H238" s="356"/>
      <c r="I238" s="355"/>
      <c r="J238" s="356"/>
      <c r="K238" s="355"/>
      <c r="L238" s="356"/>
      <c r="M238" s="355"/>
      <c r="N238" s="356"/>
      <c r="O238" s="355"/>
      <c r="P238" s="356"/>
      <c r="Q238" s="355"/>
      <c r="R238" s="355"/>
      <c r="S238" s="355"/>
      <c r="T238" s="355"/>
      <c r="U238" s="355"/>
      <c r="V238" s="355"/>
      <c r="W238" s="355"/>
      <c r="X238" s="355"/>
      <c r="Y238" s="355"/>
      <c r="Z238" s="355"/>
      <c r="AA238" s="355"/>
      <c r="AB238" s="355"/>
      <c r="AC238" s="355"/>
      <c r="AD238" s="355"/>
      <c r="AE238" s="355"/>
      <c r="AF238" s="355"/>
      <c r="AG238" s="355"/>
      <c r="AH238" s="355"/>
      <c r="AI238" s="355"/>
      <c r="AJ238" s="355"/>
      <c r="AK238" s="355"/>
      <c r="AL238" s="355"/>
      <c r="AM238" s="355"/>
      <c r="AN238" s="355"/>
      <c r="AO238" s="355"/>
      <c r="AP238" s="355"/>
      <c r="AQ238" s="355"/>
      <c r="AR238" s="355"/>
      <c r="AS238" s="355"/>
      <c r="AT238" s="356"/>
      <c r="AU238" s="356"/>
      <c r="AV238" s="355"/>
      <c r="AW238" s="355"/>
      <c r="AX238" s="356"/>
      <c r="AY238" s="357"/>
      <c r="AZ238" s="357"/>
      <c r="BA238" s="357"/>
      <c r="BB238" s="358"/>
      <c r="BC238" s="357"/>
      <c r="BD238" s="357"/>
      <c r="BE238" s="358"/>
      <c r="BF238" s="357"/>
      <c r="BG238" s="357"/>
      <c r="BH238" s="357"/>
      <c r="BI238" s="357"/>
      <c r="BJ238" s="357"/>
      <c r="BK238" s="357"/>
      <c r="BL238" s="357"/>
      <c r="BM238" s="358"/>
      <c r="BN238" s="358"/>
      <c r="BO238" s="358"/>
      <c r="BP238" s="358"/>
      <c r="BQ238" s="358"/>
      <c r="BR238" s="358"/>
      <c r="BS238" s="358"/>
      <c r="BT238" s="358"/>
      <c r="BU238" s="358"/>
      <c r="BV238" s="358"/>
      <c r="BW238" s="358"/>
      <c r="BX238" s="355"/>
    </row>
    <row r="239" spans="1:76" ht="19.5" customHeight="1">
      <c r="A239" s="356"/>
      <c r="B239" s="356"/>
      <c r="C239" s="356"/>
      <c r="D239" s="356"/>
      <c r="E239" s="356"/>
      <c r="F239" s="355"/>
      <c r="G239" s="356"/>
      <c r="H239" s="356"/>
      <c r="I239" s="355"/>
      <c r="J239" s="356"/>
      <c r="K239" s="355"/>
      <c r="L239" s="356"/>
      <c r="M239" s="355"/>
      <c r="N239" s="356"/>
      <c r="O239" s="355"/>
      <c r="P239" s="356"/>
      <c r="Q239" s="355"/>
      <c r="R239" s="355"/>
      <c r="S239" s="355"/>
      <c r="T239" s="355"/>
      <c r="U239" s="355"/>
      <c r="V239" s="355"/>
      <c r="W239" s="355"/>
      <c r="X239" s="355"/>
      <c r="Y239" s="355"/>
      <c r="Z239" s="355"/>
      <c r="AA239" s="355"/>
      <c r="AB239" s="355"/>
      <c r="AC239" s="355"/>
      <c r="AD239" s="355"/>
      <c r="AE239" s="355"/>
      <c r="AF239" s="355"/>
      <c r="AG239" s="355"/>
      <c r="AH239" s="355"/>
      <c r="AI239" s="355"/>
      <c r="AJ239" s="355"/>
      <c r="AK239" s="355"/>
      <c r="AL239" s="355"/>
      <c r="AM239" s="355"/>
      <c r="AN239" s="355"/>
      <c r="AO239" s="355"/>
      <c r="AP239" s="355"/>
      <c r="AQ239" s="355"/>
      <c r="AR239" s="355"/>
      <c r="AS239" s="355"/>
      <c r="AT239" s="356"/>
      <c r="AU239" s="356"/>
      <c r="AV239" s="355"/>
      <c r="AW239" s="355"/>
      <c r="AX239" s="356"/>
      <c r="AY239" s="357"/>
      <c r="AZ239" s="357"/>
      <c r="BA239" s="357"/>
      <c r="BB239" s="358"/>
      <c r="BC239" s="357"/>
      <c r="BD239" s="357"/>
      <c r="BE239" s="358"/>
      <c r="BF239" s="357"/>
      <c r="BG239" s="357"/>
      <c r="BH239" s="357"/>
      <c r="BI239" s="357"/>
      <c r="BJ239" s="357"/>
      <c r="BK239" s="357"/>
      <c r="BL239" s="357"/>
      <c r="BM239" s="358"/>
      <c r="BN239" s="358"/>
      <c r="BO239" s="358"/>
      <c r="BP239" s="358"/>
      <c r="BQ239" s="358"/>
      <c r="BR239" s="358"/>
      <c r="BS239" s="358"/>
      <c r="BT239" s="358"/>
      <c r="BU239" s="358"/>
      <c r="BV239" s="358"/>
      <c r="BW239" s="358"/>
      <c r="BX239" s="355"/>
    </row>
    <row r="240" spans="1:76" ht="19.5" customHeight="1">
      <c r="A240" s="356"/>
      <c r="B240" s="356"/>
      <c r="C240" s="356"/>
      <c r="D240" s="356"/>
      <c r="E240" s="356"/>
      <c r="F240" s="355"/>
      <c r="G240" s="356"/>
      <c r="H240" s="356"/>
      <c r="I240" s="355"/>
      <c r="J240" s="356"/>
      <c r="K240" s="355"/>
      <c r="L240" s="356"/>
      <c r="M240" s="355"/>
      <c r="N240" s="356"/>
      <c r="O240" s="355"/>
      <c r="P240" s="356"/>
      <c r="Q240" s="355"/>
      <c r="R240" s="355"/>
      <c r="S240" s="355"/>
      <c r="T240" s="355"/>
      <c r="U240" s="355"/>
      <c r="V240" s="355"/>
      <c r="W240" s="355"/>
      <c r="X240" s="355"/>
      <c r="Y240" s="355"/>
      <c r="Z240" s="355"/>
      <c r="AA240" s="355"/>
      <c r="AB240" s="355"/>
      <c r="AC240" s="355"/>
      <c r="AD240" s="355"/>
      <c r="AE240" s="355"/>
      <c r="AF240" s="355"/>
      <c r="AG240" s="355"/>
      <c r="AH240" s="355"/>
      <c r="AI240" s="355"/>
      <c r="AJ240" s="355"/>
      <c r="AK240" s="355"/>
      <c r="AL240" s="355"/>
      <c r="AM240" s="355"/>
      <c r="AN240" s="355"/>
      <c r="AO240" s="355"/>
      <c r="AP240" s="355"/>
      <c r="AQ240" s="355"/>
      <c r="AR240" s="355"/>
      <c r="AS240" s="355"/>
      <c r="AT240" s="356"/>
      <c r="AU240" s="356"/>
      <c r="AV240" s="355"/>
      <c r="AW240" s="355"/>
      <c r="AX240" s="356"/>
      <c r="AY240" s="357"/>
      <c r="AZ240" s="357"/>
      <c r="BA240" s="357"/>
      <c r="BB240" s="358"/>
      <c r="BC240" s="357"/>
      <c r="BD240" s="357"/>
      <c r="BE240" s="358"/>
      <c r="BF240" s="357"/>
      <c r="BG240" s="357"/>
      <c r="BH240" s="357"/>
      <c r="BI240" s="357"/>
      <c r="BJ240" s="357"/>
      <c r="BK240" s="357"/>
      <c r="BL240" s="357"/>
      <c r="BM240" s="358"/>
      <c r="BN240" s="358"/>
      <c r="BO240" s="358"/>
      <c r="BP240" s="358"/>
      <c r="BQ240" s="358"/>
      <c r="BR240" s="358"/>
      <c r="BS240" s="358"/>
      <c r="BT240" s="358"/>
      <c r="BU240" s="358"/>
      <c r="BV240" s="358"/>
      <c r="BW240" s="358"/>
      <c r="BX240" s="355"/>
    </row>
    <row r="241" spans="1:76" ht="19.5" customHeight="1">
      <c r="A241" s="356"/>
      <c r="B241" s="356"/>
      <c r="C241" s="356"/>
      <c r="D241" s="356"/>
      <c r="E241" s="356"/>
      <c r="F241" s="355"/>
      <c r="G241" s="356"/>
      <c r="H241" s="356"/>
      <c r="I241" s="355"/>
      <c r="J241" s="356"/>
      <c r="K241" s="355"/>
      <c r="L241" s="356"/>
      <c r="M241" s="355"/>
      <c r="N241" s="356"/>
      <c r="O241" s="355"/>
      <c r="P241" s="356"/>
      <c r="Q241" s="355"/>
      <c r="R241" s="355"/>
      <c r="S241" s="355"/>
      <c r="T241" s="355"/>
      <c r="U241" s="355"/>
      <c r="V241" s="355"/>
      <c r="W241" s="355"/>
      <c r="X241" s="355"/>
      <c r="Y241" s="355"/>
      <c r="Z241" s="355"/>
      <c r="AA241" s="355"/>
      <c r="AB241" s="355"/>
      <c r="AC241" s="355"/>
      <c r="AD241" s="355"/>
      <c r="AE241" s="355"/>
      <c r="AF241" s="355"/>
      <c r="AG241" s="355"/>
      <c r="AH241" s="355"/>
      <c r="AI241" s="355"/>
      <c r="AJ241" s="355"/>
      <c r="AK241" s="355"/>
      <c r="AL241" s="355"/>
      <c r="AM241" s="355"/>
      <c r="AN241" s="355"/>
      <c r="AO241" s="355"/>
      <c r="AP241" s="355"/>
      <c r="AQ241" s="355"/>
      <c r="AR241" s="355"/>
      <c r="AS241" s="355"/>
      <c r="AT241" s="356"/>
      <c r="AU241" s="356"/>
      <c r="AV241" s="355"/>
      <c r="AW241" s="355"/>
      <c r="AX241" s="356"/>
      <c r="AY241" s="357"/>
      <c r="AZ241" s="357"/>
      <c r="BA241" s="357"/>
      <c r="BB241" s="358"/>
      <c r="BC241" s="357"/>
      <c r="BD241" s="357"/>
      <c r="BE241" s="358"/>
      <c r="BF241" s="357"/>
      <c r="BG241" s="357"/>
      <c r="BH241" s="357"/>
      <c r="BI241" s="357"/>
      <c r="BJ241" s="357"/>
      <c r="BK241" s="357"/>
      <c r="BL241" s="357"/>
      <c r="BM241" s="358"/>
      <c r="BN241" s="358"/>
      <c r="BO241" s="358"/>
      <c r="BP241" s="358"/>
      <c r="BQ241" s="358"/>
      <c r="BR241" s="358"/>
      <c r="BS241" s="358"/>
      <c r="BT241" s="358"/>
      <c r="BU241" s="358"/>
      <c r="BV241" s="358"/>
      <c r="BW241" s="358"/>
      <c r="BX241" s="355"/>
    </row>
    <row r="242" spans="1:76" ht="19.5" customHeight="1">
      <c r="A242" s="356"/>
      <c r="B242" s="356"/>
      <c r="C242" s="356"/>
      <c r="D242" s="356"/>
      <c r="E242" s="356"/>
      <c r="F242" s="355"/>
      <c r="G242" s="356"/>
      <c r="H242" s="356"/>
      <c r="I242" s="355"/>
      <c r="J242" s="356"/>
      <c r="K242" s="355"/>
      <c r="L242" s="356"/>
      <c r="M242" s="355"/>
      <c r="N242" s="356"/>
      <c r="O242" s="355"/>
      <c r="P242" s="356"/>
      <c r="Q242" s="355"/>
      <c r="R242" s="355"/>
      <c r="S242" s="355"/>
      <c r="T242" s="355"/>
      <c r="U242" s="355"/>
      <c r="V242" s="355"/>
      <c r="W242" s="355"/>
      <c r="X242" s="355"/>
      <c r="Y242" s="355"/>
      <c r="Z242" s="355"/>
      <c r="AA242" s="355"/>
      <c r="AB242" s="355"/>
      <c r="AC242" s="355"/>
      <c r="AD242" s="355"/>
      <c r="AE242" s="355"/>
      <c r="AF242" s="355"/>
      <c r="AG242" s="355"/>
      <c r="AH242" s="355"/>
      <c r="AI242" s="355"/>
      <c r="AJ242" s="355"/>
      <c r="AK242" s="355"/>
      <c r="AL242" s="355"/>
      <c r="AM242" s="355"/>
      <c r="AN242" s="355"/>
      <c r="AO242" s="355"/>
      <c r="AP242" s="355"/>
      <c r="AQ242" s="355"/>
      <c r="AR242" s="355"/>
      <c r="AS242" s="355"/>
      <c r="AT242" s="356"/>
      <c r="AU242" s="356"/>
      <c r="AV242" s="355"/>
      <c r="AW242" s="355"/>
      <c r="AX242" s="356"/>
      <c r="AY242" s="357"/>
      <c r="AZ242" s="357"/>
      <c r="BA242" s="357"/>
      <c r="BB242" s="358"/>
      <c r="BC242" s="357"/>
      <c r="BD242" s="357"/>
      <c r="BE242" s="358"/>
      <c r="BF242" s="357"/>
      <c r="BG242" s="357"/>
      <c r="BH242" s="357"/>
      <c r="BI242" s="357"/>
      <c r="BJ242" s="357"/>
      <c r="BK242" s="357"/>
      <c r="BL242" s="357"/>
      <c r="BM242" s="358"/>
      <c r="BN242" s="358"/>
      <c r="BO242" s="358"/>
      <c r="BP242" s="358"/>
      <c r="BQ242" s="358"/>
      <c r="BR242" s="358"/>
      <c r="BS242" s="358"/>
      <c r="BT242" s="358"/>
      <c r="BU242" s="358"/>
      <c r="BV242" s="358"/>
      <c r="BW242" s="358"/>
      <c r="BX242" s="355"/>
    </row>
    <row r="243" spans="1:76" ht="19.5" customHeight="1">
      <c r="A243" s="356"/>
      <c r="B243" s="356"/>
      <c r="C243" s="356"/>
      <c r="D243" s="356"/>
      <c r="E243" s="356"/>
      <c r="F243" s="355"/>
      <c r="G243" s="356"/>
      <c r="H243" s="356"/>
      <c r="I243" s="355"/>
      <c r="J243" s="356"/>
      <c r="K243" s="355"/>
      <c r="L243" s="356"/>
      <c r="M243" s="355"/>
      <c r="N243" s="356"/>
      <c r="O243" s="355"/>
      <c r="P243" s="356"/>
      <c r="Q243" s="355"/>
      <c r="R243" s="355"/>
      <c r="S243" s="355"/>
      <c r="T243" s="355"/>
      <c r="U243" s="355"/>
      <c r="V243" s="355"/>
      <c r="W243" s="355"/>
      <c r="X243" s="355"/>
      <c r="Y243" s="355"/>
      <c r="Z243" s="355"/>
      <c r="AA243" s="355"/>
      <c r="AB243" s="355"/>
      <c r="AC243" s="355"/>
      <c r="AD243" s="355"/>
      <c r="AE243" s="355"/>
      <c r="AF243" s="355"/>
      <c r="AG243" s="355"/>
      <c r="AH243" s="355"/>
      <c r="AI243" s="355"/>
      <c r="AJ243" s="355"/>
      <c r="AK243" s="355"/>
      <c r="AL243" s="355"/>
      <c r="AM243" s="355"/>
      <c r="AN243" s="355"/>
      <c r="AO243" s="355"/>
      <c r="AP243" s="355"/>
      <c r="AQ243" s="355"/>
      <c r="AR243" s="355"/>
      <c r="AS243" s="355"/>
      <c r="AT243" s="356"/>
      <c r="AU243" s="356"/>
      <c r="AV243" s="355"/>
      <c r="AW243" s="355"/>
      <c r="AX243" s="356"/>
      <c r="AY243" s="357"/>
      <c r="AZ243" s="357"/>
      <c r="BA243" s="357"/>
      <c r="BB243" s="358"/>
      <c r="BC243" s="357"/>
      <c r="BD243" s="357"/>
      <c r="BE243" s="358"/>
      <c r="BF243" s="357"/>
      <c r="BG243" s="357"/>
      <c r="BH243" s="357"/>
      <c r="BI243" s="357"/>
      <c r="BJ243" s="357"/>
      <c r="BK243" s="357"/>
      <c r="BL243" s="357"/>
      <c r="BM243" s="358"/>
      <c r="BN243" s="358"/>
      <c r="BO243" s="358"/>
      <c r="BP243" s="358"/>
      <c r="BQ243" s="358"/>
      <c r="BR243" s="358"/>
      <c r="BS243" s="358"/>
      <c r="BT243" s="358"/>
      <c r="BU243" s="358"/>
      <c r="BV243" s="358"/>
      <c r="BW243" s="358"/>
      <c r="BX243" s="355"/>
    </row>
    <row r="244" spans="1:76" ht="19.5" customHeight="1">
      <c r="A244" s="356"/>
      <c r="B244" s="356"/>
      <c r="C244" s="356"/>
      <c r="D244" s="356"/>
      <c r="E244" s="356"/>
      <c r="F244" s="355"/>
      <c r="G244" s="356"/>
      <c r="H244" s="356"/>
      <c r="I244" s="355"/>
      <c r="J244" s="356"/>
      <c r="K244" s="355"/>
      <c r="L244" s="356"/>
      <c r="M244" s="355"/>
      <c r="N244" s="356"/>
      <c r="O244" s="355"/>
      <c r="P244" s="356"/>
      <c r="Q244" s="355"/>
      <c r="R244" s="355"/>
      <c r="S244" s="355"/>
      <c r="T244" s="355"/>
      <c r="U244" s="355"/>
      <c r="V244" s="355"/>
      <c r="W244" s="355"/>
      <c r="X244" s="355"/>
      <c r="Y244" s="355"/>
      <c r="Z244" s="355"/>
      <c r="AA244" s="355"/>
      <c r="AB244" s="355"/>
      <c r="AC244" s="355"/>
      <c r="AD244" s="355"/>
      <c r="AE244" s="355"/>
      <c r="AF244" s="355"/>
      <c r="AG244" s="355"/>
      <c r="AH244" s="355"/>
      <c r="AI244" s="355"/>
      <c r="AJ244" s="355"/>
      <c r="AK244" s="355"/>
      <c r="AL244" s="355"/>
      <c r="AM244" s="355"/>
      <c r="AN244" s="355"/>
      <c r="AO244" s="355"/>
      <c r="AP244" s="355"/>
      <c r="AQ244" s="355"/>
      <c r="AR244" s="355"/>
      <c r="AS244" s="355"/>
      <c r="AT244" s="356"/>
      <c r="AU244" s="356"/>
      <c r="AV244" s="355"/>
      <c r="AW244" s="355"/>
      <c r="AX244" s="356"/>
      <c r="AY244" s="357"/>
      <c r="AZ244" s="357"/>
      <c r="BA244" s="357"/>
      <c r="BB244" s="358"/>
      <c r="BC244" s="357"/>
      <c r="BD244" s="357"/>
      <c r="BE244" s="358"/>
      <c r="BF244" s="357"/>
      <c r="BG244" s="357"/>
      <c r="BH244" s="357"/>
      <c r="BI244" s="357"/>
      <c r="BJ244" s="357"/>
      <c r="BK244" s="357"/>
      <c r="BL244" s="357"/>
      <c r="BM244" s="358"/>
      <c r="BN244" s="358"/>
      <c r="BO244" s="358"/>
      <c r="BP244" s="358"/>
      <c r="BQ244" s="358"/>
      <c r="BR244" s="358"/>
      <c r="BS244" s="358"/>
      <c r="BT244" s="358"/>
      <c r="BU244" s="358"/>
      <c r="BV244" s="358"/>
      <c r="BW244" s="358"/>
      <c r="BX244" s="355"/>
    </row>
    <row r="245" spans="1:76" ht="19.5" customHeight="1">
      <c r="A245" s="356"/>
      <c r="B245" s="356"/>
      <c r="C245" s="356"/>
      <c r="D245" s="356"/>
      <c r="E245" s="356"/>
      <c r="F245" s="355"/>
      <c r="G245" s="356"/>
      <c r="H245" s="356"/>
      <c r="I245" s="355"/>
      <c r="J245" s="356"/>
      <c r="K245" s="355"/>
      <c r="L245" s="356"/>
      <c r="M245" s="355"/>
      <c r="N245" s="356"/>
      <c r="O245" s="355"/>
      <c r="P245" s="356"/>
      <c r="Q245" s="355"/>
      <c r="R245" s="355"/>
      <c r="S245" s="355"/>
      <c r="T245" s="355"/>
      <c r="U245" s="355"/>
      <c r="V245" s="355"/>
      <c r="W245" s="355"/>
      <c r="X245" s="355"/>
      <c r="Y245" s="355"/>
      <c r="Z245" s="355"/>
      <c r="AA245" s="355"/>
      <c r="AB245" s="355"/>
      <c r="AC245" s="355"/>
      <c r="AD245" s="355"/>
      <c r="AE245" s="355"/>
      <c r="AF245" s="355"/>
      <c r="AG245" s="355"/>
      <c r="AH245" s="355"/>
      <c r="AI245" s="355"/>
      <c r="AJ245" s="355"/>
      <c r="AK245" s="355"/>
      <c r="AL245" s="355"/>
      <c r="AM245" s="355"/>
      <c r="AN245" s="355"/>
      <c r="AO245" s="355"/>
      <c r="AP245" s="355"/>
      <c r="AQ245" s="355"/>
      <c r="AR245" s="355"/>
      <c r="AS245" s="355"/>
      <c r="AT245" s="356"/>
      <c r="AU245" s="356"/>
      <c r="AV245" s="355"/>
      <c r="AW245" s="355"/>
      <c r="AX245" s="356"/>
      <c r="AY245" s="357"/>
      <c r="AZ245" s="357"/>
      <c r="BA245" s="357"/>
      <c r="BB245" s="358"/>
      <c r="BC245" s="357"/>
      <c r="BD245" s="357"/>
      <c r="BE245" s="358"/>
      <c r="BF245" s="357"/>
      <c r="BG245" s="357"/>
      <c r="BH245" s="357"/>
      <c r="BI245" s="357"/>
      <c r="BJ245" s="357"/>
      <c r="BK245" s="357"/>
      <c r="BL245" s="357"/>
      <c r="BM245" s="358"/>
      <c r="BN245" s="358"/>
      <c r="BO245" s="358"/>
      <c r="BP245" s="358"/>
      <c r="BQ245" s="358"/>
      <c r="BR245" s="358"/>
      <c r="BS245" s="358"/>
      <c r="BT245" s="358"/>
      <c r="BU245" s="358"/>
      <c r="BV245" s="358"/>
      <c r="BW245" s="358"/>
      <c r="BX245" s="355"/>
    </row>
    <row r="246" spans="1:76" ht="19.5" customHeight="1">
      <c r="A246" s="356"/>
      <c r="B246" s="356"/>
      <c r="C246" s="356"/>
      <c r="D246" s="356"/>
      <c r="E246" s="356"/>
      <c r="F246" s="355"/>
      <c r="G246" s="356"/>
      <c r="H246" s="356"/>
      <c r="I246" s="355"/>
      <c r="J246" s="356"/>
      <c r="K246" s="355"/>
      <c r="L246" s="356"/>
      <c r="M246" s="355"/>
      <c r="N246" s="356"/>
      <c r="O246" s="355"/>
      <c r="P246" s="356"/>
      <c r="Q246" s="355"/>
      <c r="R246" s="355"/>
      <c r="S246" s="355"/>
      <c r="T246" s="355"/>
      <c r="U246" s="355"/>
      <c r="V246" s="355"/>
      <c r="W246" s="355"/>
      <c r="X246" s="355"/>
      <c r="Y246" s="355"/>
      <c r="Z246" s="355"/>
      <c r="AA246" s="355"/>
      <c r="AB246" s="355"/>
      <c r="AC246" s="355"/>
      <c r="AD246" s="355"/>
      <c r="AE246" s="355"/>
      <c r="AF246" s="355"/>
      <c r="AG246" s="355"/>
      <c r="AH246" s="355"/>
      <c r="AI246" s="355"/>
      <c r="AJ246" s="355"/>
      <c r="AK246" s="355"/>
      <c r="AL246" s="355"/>
      <c r="AM246" s="355"/>
      <c r="AN246" s="355"/>
      <c r="AO246" s="355"/>
      <c r="AP246" s="355"/>
      <c r="AQ246" s="355"/>
      <c r="AR246" s="355"/>
      <c r="AS246" s="355"/>
      <c r="AT246" s="356"/>
      <c r="AU246" s="356"/>
      <c r="AV246" s="355"/>
      <c r="AW246" s="355"/>
      <c r="AX246" s="356"/>
      <c r="AY246" s="357"/>
      <c r="AZ246" s="357"/>
      <c r="BA246" s="357"/>
      <c r="BB246" s="358"/>
      <c r="BC246" s="357"/>
      <c r="BD246" s="357"/>
      <c r="BE246" s="358"/>
      <c r="BF246" s="357"/>
      <c r="BG246" s="357"/>
      <c r="BH246" s="357"/>
      <c r="BI246" s="357"/>
      <c r="BJ246" s="357"/>
      <c r="BK246" s="357"/>
      <c r="BL246" s="357"/>
      <c r="BM246" s="358"/>
      <c r="BN246" s="358"/>
      <c r="BO246" s="358"/>
      <c r="BP246" s="358"/>
      <c r="BQ246" s="358"/>
      <c r="BR246" s="358"/>
      <c r="BS246" s="358"/>
      <c r="BT246" s="358"/>
      <c r="BU246" s="358"/>
      <c r="BV246" s="358"/>
      <c r="BW246" s="358"/>
      <c r="BX246" s="355"/>
    </row>
    <row r="247" spans="1:76" ht="19.5" customHeight="1">
      <c r="A247" s="356"/>
      <c r="B247" s="356"/>
      <c r="C247" s="356"/>
      <c r="D247" s="356"/>
      <c r="E247" s="356"/>
      <c r="F247" s="355"/>
      <c r="G247" s="356"/>
      <c r="H247" s="356"/>
      <c r="I247" s="355"/>
      <c r="J247" s="356"/>
      <c r="K247" s="355"/>
      <c r="L247" s="356"/>
      <c r="M247" s="355"/>
      <c r="N247" s="356"/>
      <c r="O247" s="355"/>
      <c r="P247" s="356"/>
      <c r="Q247" s="355"/>
      <c r="R247" s="355"/>
      <c r="S247" s="355"/>
      <c r="T247" s="355"/>
      <c r="U247" s="355"/>
      <c r="V247" s="355"/>
      <c r="W247" s="355"/>
      <c r="X247" s="355"/>
      <c r="Y247" s="355"/>
      <c r="Z247" s="355"/>
      <c r="AA247" s="355"/>
      <c r="AB247" s="355"/>
      <c r="AC247" s="355"/>
      <c r="AD247" s="355"/>
      <c r="AE247" s="355"/>
      <c r="AF247" s="355"/>
      <c r="AG247" s="355"/>
      <c r="AH247" s="355"/>
      <c r="AI247" s="355"/>
      <c r="AJ247" s="355"/>
      <c r="AK247" s="355"/>
      <c r="AL247" s="355"/>
      <c r="AM247" s="355"/>
      <c r="AN247" s="355"/>
      <c r="AO247" s="355"/>
      <c r="AP247" s="355"/>
      <c r="AQ247" s="355"/>
      <c r="AR247" s="355"/>
      <c r="AS247" s="355"/>
      <c r="AT247" s="356"/>
      <c r="AU247" s="356"/>
      <c r="AV247" s="355"/>
      <c r="AW247" s="355"/>
      <c r="AX247" s="356"/>
      <c r="AY247" s="357"/>
      <c r="AZ247" s="357"/>
      <c r="BA247" s="357"/>
      <c r="BB247" s="358"/>
      <c r="BC247" s="357"/>
      <c r="BD247" s="357"/>
      <c r="BE247" s="358"/>
      <c r="BF247" s="357"/>
      <c r="BG247" s="357"/>
      <c r="BH247" s="357"/>
      <c r="BI247" s="357"/>
      <c r="BJ247" s="357"/>
      <c r="BK247" s="357"/>
      <c r="BL247" s="357"/>
      <c r="BM247" s="358"/>
      <c r="BN247" s="358"/>
      <c r="BO247" s="358"/>
      <c r="BP247" s="358"/>
      <c r="BQ247" s="358"/>
      <c r="BR247" s="358"/>
      <c r="BS247" s="358"/>
      <c r="BT247" s="358"/>
      <c r="BU247" s="358"/>
      <c r="BV247" s="358"/>
      <c r="BW247" s="358"/>
      <c r="BX247" s="355"/>
    </row>
    <row r="248" spans="1:76" ht="19.5" customHeight="1">
      <c r="A248" s="356"/>
      <c r="B248" s="356"/>
      <c r="C248" s="356"/>
      <c r="D248" s="356"/>
      <c r="E248" s="356"/>
      <c r="F248" s="355"/>
      <c r="G248" s="356"/>
      <c r="H248" s="356"/>
      <c r="I248" s="355"/>
      <c r="J248" s="356"/>
      <c r="K248" s="355"/>
      <c r="L248" s="356"/>
      <c r="M248" s="355"/>
      <c r="N248" s="356"/>
      <c r="O248" s="355"/>
      <c r="P248" s="356"/>
      <c r="Q248" s="355"/>
      <c r="R248" s="355"/>
      <c r="S248" s="355"/>
      <c r="T248" s="355"/>
      <c r="U248" s="355"/>
      <c r="V248" s="355"/>
      <c r="W248" s="355"/>
      <c r="X248" s="355"/>
      <c r="Y248" s="355"/>
      <c r="Z248" s="355"/>
      <c r="AA248" s="355"/>
      <c r="AB248" s="355"/>
      <c r="AC248" s="355"/>
      <c r="AD248" s="355"/>
      <c r="AE248" s="355"/>
      <c r="AF248" s="355"/>
      <c r="AG248" s="355"/>
      <c r="AH248" s="355"/>
      <c r="AI248" s="355"/>
      <c r="AJ248" s="355"/>
      <c r="AK248" s="355"/>
      <c r="AL248" s="355"/>
      <c r="AM248" s="355"/>
      <c r="AN248" s="355"/>
      <c r="AO248" s="355"/>
      <c r="AP248" s="355"/>
      <c r="AQ248" s="355"/>
      <c r="AR248" s="355"/>
      <c r="AS248" s="355"/>
      <c r="AT248" s="356"/>
      <c r="AU248" s="356"/>
      <c r="AV248" s="355"/>
      <c r="AW248" s="355"/>
      <c r="AX248" s="356"/>
      <c r="AY248" s="357"/>
      <c r="AZ248" s="357"/>
      <c r="BA248" s="357"/>
      <c r="BB248" s="358"/>
      <c r="BC248" s="357"/>
      <c r="BD248" s="357"/>
      <c r="BE248" s="358"/>
      <c r="BF248" s="357"/>
      <c r="BG248" s="357"/>
      <c r="BH248" s="357"/>
      <c r="BI248" s="357"/>
      <c r="BJ248" s="357"/>
      <c r="BK248" s="357"/>
      <c r="BL248" s="357"/>
      <c r="BM248" s="358"/>
      <c r="BN248" s="358"/>
      <c r="BO248" s="358"/>
      <c r="BP248" s="358"/>
      <c r="BQ248" s="358"/>
      <c r="BR248" s="358"/>
      <c r="BS248" s="358"/>
      <c r="BT248" s="358"/>
      <c r="BU248" s="358"/>
      <c r="BV248" s="358"/>
      <c r="BW248" s="358"/>
      <c r="BX248" s="355"/>
    </row>
    <row r="249" spans="1:76" ht="19.5" customHeight="1">
      <c r="A249" s="356"/>
      <c r="B249" s="356"/>
      <c r="C249" s="356"/>
      <c r="D249" s="356"/>
      <c r="E249" s="356"/>
      <c r="F249" s="355"/>
      <c r="G249" s="356"/>
      <c r="H249" s="356"/>
      <c r="I249" s="355"/>
      <c r="J249" s="356"/>
      <c r="K249" s="355"/>
      <c r="L249" s="356"/>
      <c r="M249" s="355"/>
      <c r="N249" s="356"/>
      <c r="O249" s="355"/>
      <c r="P249" s="356"/>
      <c r="Q249" s="355"/>
      <c r="R249" s="355"/>
      <c r="S249" s="355"/>
      <c r="T249" s="355"/>
      <c r="U249" s="355"/>
      <c r="V249" s="355"/>
      <c r="W249" s="355"/>
      <c r="X249" s="355"/>
      <c r="Y249" s="355"/>
      <c r="Z249" s="355"/>
      <c r="AA249" s="355"/>
      <c r="AB249" s="355"/>
      <c r="AC249" s="355"/>
      <c r="AD249" s="355"/>
      <c r="AE249" s="355"/>
      <c r="AF249" s="355"/>
      <c r="AG249" s="355"/>
      <c r="AH249" s="355"/>
      <c r="AI249" s="355"/>
      <c r="AJ249" s="355"/>
      <c r="AK249" s="355"/>
      <c r="AL249" s="355"/>
      <c r="AM249" s="355"/>
      <c r="AN249" s="355"/>
      <c r="AO249" s="355"/>
      <c r="AP249" s="355"/>
      <c r="AQ249" s="355"/>
      <c r="AR249" s="355"/>
      <c r="AS249" s="355"/>
      <c r="AT249" s="356"/>
      <c r="AU249" s="356"/>
      <c r="AV249" s="355"/>
      <c r="AW249" s="355"/>
      <c r="AX249" s="356"/>
      <c r="AY249" s="357"/>
      <c r="AZ249" s="357"/>
      <c r="BA249" s="357"/>
      <c r="BB249" s="358"/>
      <c r="BC249" s="357"/>
      <c r="BD249" s="357"/>
      <c r="BE249" s="358"/>
      <c r="BF249" s="357"/>
      <c r="BG249" s="357"/>
      <c r="BH249" s="357"/>
      <c r="BI249" s="357"/>
      <c r="BJ249" s="357"/>
      <c r="BK249" s="357"/>
      <c r="BL249" s="357"/>
      <c r="BM249" s="358"/>
      <c r="BN249" s="358"/>
      <c r="BO249" s="358"/>
      <c r="BP249" s="358"/>
      <c r="BQ249" s="358"/>
      <c r="BR249" s="358"/>
      <c r="BS249" s="358"/>
      <c r="BT249" s="358"/>
      <c r="BU249" s="358"/>
      <c r="BV249" s="358"/>
      <c r="BW249" s="358"/>
      <c r="BX249" s="355"/>
    </row>
    <row r="250" spans="1:76" ht="19.5" customHeight="1">
      <c r="A250" s="356"/>
      <c r="B250" s="356"/>
      <c r="C250" s="356"/>
      <c r="D250" s="356"/>
      <c r="E250" s="356"/>
      <c r="F250" s="355"/>
      <c r="G250" s="356"/>
      <c r="H250" s="356"/>
      <c r="I250" s="355"/>
      <c r="J250" s="356"/>
      <c r="K250" s="355"/>
      <c r="L250" s="356"/>
      <c r="M250" s="355"/>
      <c r="N250" s="356"/>
      <c r="O250" s="355"/>
      <c r="P250" s="356"/>
      <c r="Q250" s="355"/>
      <c r="R250" s="355"/>
      <c r="S250" s="355"/>
      <c r="T250" s="355"/>
      <c r="U250" s="355"/>
      <c r="V250" s="355"/>
      <c r="W250" s="355"/>
      <c r="X250" s="355"/>
      <c r="Y250" s="355"/>
      <c r="Z250" s="355"/>
      <c r="AA250" s="355"/>
      <c r="AB250" s="355"/>
      <c r="AC250" s="355"/>
      <c r="AD250" s="355"/>
      <c r="AE250" s="355"/>
      <c r="AF250" s="355"/>
      <c r="AG250" s="355"/>
      <c r="AH250" s="355"/>
      <c r="AI250" s="355"/>
      <c r="AJ250" s="355"/>
      <c r="AK250" s="355"/>
      <c r="AL250" s="355"/>
      <c r="AM250" s="355"/>
      <c r="AN250" s="355"/>
      <c r="AO250" s="355"/>
      <c r="AP250" s="355"/>
      <c r="AQ250" s="355"/>
      <c r="AR250" s="355"/>
      <c r="AS250" s="355"/>
      <c r="AT250" s="356"/>
      <c r="AU250" s="356"/>
      <c r="AV250" s="355"/>
      <c r="AW250" s="355"/>
      <c r="AX250" s="356"/>
      <c r="AY250" s="357"/>
      <c r="AZ250" s="357"/>
      <c r="BA250" s="357"/>
      <c r="BB250" s="358"/>
      <c r="BC250" s="357"/>
      <c r="BD250" s="357"/>
      <c r="BE250" s="358"/>
      <c r="BF250" s="357"/>
      <c r="BG250" s="357"/>
      <c r="BH250" s="357"/>
      <c r="BI250" s="357"/>
      <c r="BJ250" s="357"/>
      <c r="BK250" s="357"/>
      <c r="BL250" s="357"/>
      <c r="BM250" s="358"/>
      <c r="BN250" s="358"/>
      <c r="BO250" s="358"/>
      <c r="BP250" s="358"/>
      <c r="BQ250" s="358"/>
      <c r="BR250" s="358"/>
      <c r="BS250" s="358"/>
      <c r="BT250" s="358"/>
      <c r="BU250" s="358"/>
      <c r="BV250" s="358"/>
      <c r="BW250" s="358"/>
      <c r="BX250" s="355"/>
    </row>
    <row r="251" spans="1:76" ht="19.5" customHeight="1">
      <c r="A251" s="356"/>
      <c r="B251" s="356"/>
      <c r="C251" s="356"/>
      <c r="D251" s="356"/>
      <c r="E251" s="356"/>
      <c r="F251" s="355"/>
      <c r="G251" s="356"/>
      <c r="H251" s="356"/>
      <c r="I251" s="355"/>
      <c r="J251" s="356"/>
      <c r="K251" s="355"/>
      <c r="L251" s="356"/>
      <c r="M251" s="355"/>
      <c r="N251" s="356"/>
      <c r="O251" s="355"/>
      <c r="P251" s="356"/>
      <c r="Q251" s="355"/>
      <c r="R251" s="355"/>
      <c r="S251" s="355"/>
      <c r="T251" s="355"/>
      <c r="U251" s="355"/>
      <c r="V251" s="355"/>
      <c r="W251" s="355"/>
      <c r="X251" s="355"/>
      <c r="Y251" s="355"/>
      <c r="Z251" s="355"/>
      <c r="AA251" s="355"/>
      <c r="AB251" s="355"/>
      <c r="AC251" s="355"/>
      <c r="AD251" s="355"/>
      <c r="AE251" s="355"/>
      <c r="AF251" s="355"/>
      <c r="AG251" s="355"/>
      <c r="AH251" s="355"/>
      <c r="AI251" s="355"/>
      <c r="AJ251" s="355"/>
      <c r="AK251" s="355"/>
      <c r="AL251" s="355"/>
      <c r="AM251" s="355"/>
      <c r="AN251" s="355"/>
      <c r="AO251" s="355"/>
      <c r="AP251" s="355"/>
      <c r="AQ251" s="355"/>
      <c r="AR251" s="355"/>
      <c r="AS251" s="355"/>
      <c r="AT251" s="356"/>
      <c r="AU251" s="356"/>
      <c r="AV251" s="355"/>
      <c r="AW251" s="355"/>
      <c r="AX251" s="356"/>
      <c r="AY251" s="357"/>
      <c r="AZ251" s="357"/>
      <c r="BA251" s="357"/>
      <c r="BB251" s="358"/>
      <c r="BC251" s="357"/>
      <c r="BD251" s="357"/>
      <c r="BE251" s="358"/>
      <c r="BF251" s="357"/>
      <c r="BG251" s="357"/>
      <c r="BH251" s="357"/>
      <c r="BI251" s="357"/>
      <c r="BJ251" s="357"/>
      <c r="BK251" s="357"/>
      <c r="BL251" s="357"/>
      <c r="BM251" s="358"/>
      <c r="BN251" s="358"/>
      <c r="BO251" s="358"/>
      <c r="BP251" s="358"/>
      <c r="BQ251" s="358"/>
      <c r="BR251" s="358"/>
      <c r="BS251" s="358"/>
      <c r="BT251" s="358"/>
      <c r="BU251" s="358"/>
      <c r="BV251" s="358"/>
      <c r="BW251" s="358"/>
      <c r="BX251" s="355"/>
    </row>
    <row r="252" spans="1:76" ht="19.5" customHeight="1">
      <c r="A252" s="356"/>
      <c r="B252" s="356"/>
      <c r="C252" s="356"/>
      <c r="D252" s="356"/>
      <c r="E252" s="356"/>
      <c r="F252" s="355"/>
      <c r="G252" s="356"/>
      <c r="H252" s="356"/>
      <c r="I252" s="355"/>
      <c r="J252" s="356"/>
      <c r="K252" s="355"/>
      <c r="L252" s="356"/>
      <c r="M252" s="355"/>
      <c r="N252" s="356"/>
      <c r="O252" s="355"/>
      <c r="P252" s="356"/>
      <c r="Q252" s="355"/>
      <c r="R252" s="355"/>
      <c r="S252" s="355"/>
      <c r="T252" s="355"/>
      <c r="U252" s="355"/>
      <c r="V252" s="355"/>
      <c r="W252" s="355"/>
      <c r="X252" s="355"/>
      <c r="Y252" s="355"/>
      <c r="Z252" s="355"/>
      <c r="AA252" s="355"/>
      <c r="AB252" s="355"/>
      <c r="AC252" s="355"/>
      <c r="AD252" s="355"/>
      <c r="AE252" s="355"/>
      <c r="AF252" s="355"/>
      <c r="AG252" s="355"/>
      <c r="AH252" s="355"/>
      <c r="AI252" s="355"/>
      <c r="AJ252" s="355"/>
      <c r="AK252" s="355"/>
      <c r="AL252" s="355"/>
      <c r="AM252" s="355"/>
      <c r="AN252" s="355"/>
      <c r="AO252" s="355"/>
      <c r="AP252" s="355"/>
      <c r="AQ252" s="355"/>
      <c r="AR252" s="355"/>
      <c r="AS252" s="355"/>
      <c r="AT252" s="356"/>
      <c r="AU252" s="356"/>
      <c r="AV252" s="355"/>
      <c r="AW252" s="355"/>
      <c r="AX252" s="356"/>
      <c r="AY252" s="357"/>
      <c r="AZ252" s="357"/>
      <c r="BA252" s="357"/>
      <c r="BB252" s="358"/>
      <c r="BC252" s="357"/>
      <c r="BD252" s="357"/>
      <c r="BE252" s="358"/>
      <c r="BF252" s="357"/>
      <c r="BG252" s="357"/>
      <c r="BH252" s="357"/>
      <c r="BI252" s="357"/>
      <c r="BJ252" s="357"/>
      <c r="BK252" s="357"/>
      <c r="BL252" s="357"/>
      <c r="BM252" s="358"/>
      <c r="BN252" s="358"/>
      <c r="BO252" s="358"/>
      <c r="BP252" s="358"/>
      <c r="BQ252" s="358"/>
      <c r="BR252" s="358"/>
      <c r="BS252" s="358"/>
      <c r="BT252" s="358"/>
      <c r="BU252" s="358"/>
      <c r="BV252" s="358"/>
      <c r="BW252" s="358"/>
      <c r="BX252" s="355"/>
    </row>
    <row r="253" spans="1:76" ht="19.5" customHeight="1">
      <c r="A253" s="356"/>
      <c r="B253" s="356"/>
      <c r="C253" s="356"/>
      <c r="D253" s="356"/>
      <c r="E253" s="356"/>
      <c r="F253" s="355"/>
      <c r="G253" s="356"/>
      <c r="H253" s="356"/>
      <c r="I253" s="355"/>
      <c r="J253" s="356"/>
      <c r="K253" s="355"/>
      <c r="L253" s="356"/>
      <c r="M253" s="355"/>
      <c r="N253" s="356"/>
      <c r="O253" s="355"/>
      <c r="P253" s="356"/>
      <c r="Q253" s="355"/>
      <c r="R253" s="355"/>
      <c r="S253" s="355"/>
      <c r="T253" s="355"/>
      <c r="U253" s="355"/>
      <c r="V253" s="355"/>
      <c r="W253" s="355"/>
      <c r="X253" s="355"/>
      <c r="Y253" s="355"/>
      <c r="Z253" s="355"/>
      <c r="AA253" s="355"/>
      <c r="AB253" s="355"/>
      <c r="AC253" s="355"/>
      <c r="AD253" s="355"/>
      <c r="AE253" s="355"/>
      <c r="AF253" s="355"/>
      <c r="AG253" s="355"/>
      <c r="AH253" s="355"/>
      <c r="AI253" s="355"/>
      <c r="AJ253" s="355"/>
      <c r="AK253" s="355"/>
      <c r="AL253" s="355"/>
      <c r="AM253" s="355"/>
      <c r="AN253" s="355"/>
      <c r="AO253" s="355"/>
      <c r="AP253" s="355"/>
      <c r="AQ253" s="355"/>
      <c r="AR253" s="355"/>
      <c r="AS253" s="355"/>
      <c r="AT253" s="356"/>
      <c r="AU253" s="356"/>
      <c r="AV253" s="355"/>
      <c r="AW253" s="355"/>
      <c r="AX253" s="356"/>
      <c r="AY253" s="357"/>
      <c r="AZ253" s="357"/>
      <c r="BA253" s="357"/>
      <c r="BB253" s="358"/>
      <c r="BC253" s="357"/>
      <c r="BD253" s="357"/>
      <c r="BE253" s="358"/>
      <c r="BF253" s="357"/>
      <c r="BG253" s="357"/>
      <c r="BH253" s="357"/>
      <c r="BI253" s="357"/>
      <c r="BJ253" s="357"/>
      <c r="BK253" s="357"/>
      <c r="BL253" s="357"/>
      <c r="BM253" s="358"/>
      <c r="BN253" s="358"/>
      <c r="BO253" s="358"/>
      <c r="BP253" s="358"/>
      <c r="BQ253" s="358"/>
      <c r="BR253" s="358"/>
      <c r="BS253" s="358"/>
      <c r="BT253" s="358"/>
      <c r="BU253" s="358"/>
      <c r="BV253" s="358"/>
      <c r="BW253" s="358"/>
      <c r="BX253" s="355"/>
    </row>
    <row r="254" spans="1:76" ht="19.5" customHeight="1">
      <c r="A254" s="356"/>
      <c r="B254" s="356"/>
      <c r="C254" s="356"/>
      <c r="D254" s="356"/>
      <c r="E254" s="356"/>
      <c r="F254" s="355"/>
      <c r="G254" s="356"/>
      <c r="H254" s="356"/>
      <c r="I254" s="355"/>
      <c r="J254" s="356"/>
      <c r="K254" s="355"/>
      <c r="L254" s="356"/>
      <c r="M254" s="355"/>
      <c r="N254" s="356"/>
      <c r="O254" s="355"/>
      <c r="P254" s="356"/>
      <c r="Q254" s="355"/>
      <c r="R254" s="355"/>
      <c r="S254" s="355"/>
      <c r="T254" s="355"/>
      <c r="U254" s="355"/>
      <c r="V254" s="355"/>
      <c r="W254" s="355"/>
      <c r="X254" s="355"/>
      <c r="Y254" s="355"/>
      <c r="Z254" s="355"/>
      <c r="AA254" s="355"/>
      <c r="AB254" s="355"/>
      <c r="AC254" s="355"/>
      <c r="AD254" s="355"/>
      <c r="AE254" s="355"/>
      <c r="AF254" s="355"/>
      <c r="AG254" s="355"/>
      <c r="AH254" s="355"/>
      <c r="AI254" s="355"/>
      <c r="AJ254" s="355"/>
      <c r="AK254" s="355"/>
      <c r="AL254" s="355"/>
      <c r="AM254" s="355"/>
      <c r="AN254" s="355"/>
      <c r="AO254" s="355"/>
      <c r="AP254" s="355"/>
      <c r="AQ254" s="355"/>
      <c r="AR254" s="355"/>
      <c r="AS254" s="355"/>
      <c r="AT254" s="356"/>
      <c r="AU254" s="356"/>
      <c r="AV254" s="355"/>
      <c r="AW254" s="355"/>
      <c r="AX254" s="356"/>
      <c r="AY254" s="357"/>
      <c r="AZ254" s="357"/>
      <c r="BA254" s="357"/>
      <c r="BB254" s="358"/>
      <c r="BC254" s="357"/>
      <c r="BD254" s="357"/>
      <c r="BE254" s="358"/>
      <c r="BF254" s="357"/>
      <c r="BG254" s="357"/>
      <c r="BH254" s="357"/>
      <c r="BI254" s="357"/>
      <c r="BJ254" s="357"/>
      <c r="BK254" s="357"/>
      <c r="BL254" s="357"/>
      <c r="BM254" s="358"/>
      <c r="BN254" s="358"/>
      <c r="BO254" s="358"/>
      <c r="BP254" s="358"/>
      <c r="BQ254" s="358"/>
      <c r="BR254" s="358"/>
      <c r="BS254" s="358"/>
      <c r="BT254" s="358"/>
      <c r="BU254" s="358"/>
      <c r="BV254" s="358"/>
      <c r="BW254" s="358"/>
      <c r="BX254" s="355"/>
    </row>
    <row r="255" spans="1:76" ht="19.5" customHeight="1">
      <c r="A255" s="356"/>
      <c r="B255" s="356"/>
      <c r="C255" s="356"/>
      <c r="D255" s="356"/>
      <c r="E255" s="356"/>
      <c r="F255" s="355"/>
      <c r="G255" s="356"/>
      <c r="H255" s="356"/>
      <c r="I255" s="355"/>
      <c r="J255" s="356"/>
      <c r="K255" s="355"/>
      <c r="L255" s="356"/>
      <c r="M255" s="355"/>
      <c r="N255" s="356"/>
      <c r="O255" s="355"/>
      <c r="P255" s="356"/>
      <c r="Q255" s="355"/>
      <c r="R255" s="355"/>
      <c r="S255" s="355"/>
      <c r="T255" s="355"/>
      <c r="U255" s="355"/>
      <c r="V255" s="355"/>
      <c r="W255" s="355"/>
      <c r="X255" s="355"/>
      <c r="Y255" s="355"/>
      <c r="Z255" s="355"/>
      <c r="AA255" s="355"/>
      <c r="AB255" s="355"/>
      <c r="AC255" s="355"/>
      <c r="AD255" s="355"/>
      <c r="AE255" s="355"/>
      <c r="AF255" s="355"/>
      <c r="AG255" s="355"/>
      <c r="AH255" s="355"/>
      <c r="AI255" s="355"/>
      <c r="AJ255" s="355"/>
      <c r="AK255" s="355"/>
      <c r="AL255" s="355"/>
      <c r="AM255" s="355"/>
      <c r="AN255" s="355"/>
      <c r="AO255" s="355"/>
      <c r="AP255" s="355"/>
      <c r="AQ255" s="355"/>
      <c r="AR255" s="355"/>
      <c r="AS255" s="355"/>
      <c r="AT255" s="356"/>
      <c r="AU255" s="356"/>
      <c r="AV255" s="355"/>
      <c r="AW255" s="355"/>
      <c r="AX255" s="356"/>
      <c r="AY255" s="357"/>
      <c r="AZ255" s="357"/>
      <c r="BA255" s="357"/>
      <c r="BB255" s="358"/>
      <c r="BC255" s="357"/>
      <c r="BD255" s="357"/>
      <c r="BE255" s="358"/>
      <c r="BF255" s="357"/>
      <c r="BG255" s="357"/>
      <c r="BH255" s="357"/>
      <c r="BI255" s="357"/>
      <c r="BJ255" s="357"/>
      <c r="BK255" s="357"/>
      <c r="BL255" s="357"/>
      <c r="BM255" s="358"/>
      <c r="BN255" s="358"/>
      <c r="BO255" s="358"/>
      <c r="BP255" s="358"/>
      <c r="BQ255" s="358"/>
      <c r="BR255" s="358"/>
      <c r="BS255" s="358"/>
      <c r="BT255" s="358"/>
      <c r="BU255" s="358"/>
      <c r="BV255" s="358"/>
      <c r="BW255" s="358"/>
      <c r="BX255" s="355"/>
    </row>
    <row r="256" spans="1:76" ht="19.5" customHeight="1">
      <c r="A256" s="356"/>
      <c r="B256" s="356"/>
      <c r="C256" s="356"/>
      <c r="D256" s="356"/>
      <c r="E256" s="356"/>
      <c r="F256" s="355"/>
      <c r="G256" s="356"/>
      <c r="H256" s="356"/>
      <c r="I256" s="355"/>
      <c r="J256" s="356"/>
      <c r="K256" s="355"/>
      <c r="L256" s="356"/>
      <c r="M256" s="355"/>
      <c r="N256" s="356"/>
      <c r="O256" s="355"/>
      <c r="P256" s="356"/>
      <c r="Q256" s="355"/>
      <c r="R256" s="355"/>
      <c r="S256" s="355"/>
      <c r="T256" s="355"/>
      <c r="U256" s="355"/>
      <c r="V256" s="355"/>
      <c r="W256" s="355"/>
      <c r="X256" s="355"/>
      <c r="Y256" s="355"/>
      <c r="Z256" s="355"/>
      <c r="AA256" s="355"/>
      <c r="AB256" s="355"/>
      <c r="AC256" s="355"/>
      <c r="AD256" s="355"/>
      <c r="AE256" s="355"/>
      <c r="AF256" s="355"/>
      <c r="AG256" s="355"/>
      <c r="AH256" s="355"/>
      <c r="AI256" s="355"/>
      <c r="AJ256" s="355"/>
      <c r="AK256" s="355"/>
      <c r="AL256" s="355"/>
      <c r="AM256" s="355"/>
      <c r="AN256" s="355"/>
      <c r="AO256" s="355"/>
      <c r="AP256" s="355"/>
      <c r="AQ256" s="355"/>
      <c r="AR256" s="355"/>
      <c r="AS256" s="355"/>
      <c r="AT256" s="356"/>
      <c r="AU256" s="356"/>
      <c r="AV256" s="355"/>
      <c r="AW256" s="355"/>
      <c r="AX256" s="356"/>
      <c r="AY256" s="357"/>
      <c r="AZ256" s="357"/>
      <c r="BA256" s="357"/>
      <c r="BB256" s="358"/>
      <c r="BC256" s="357"/>
      <c r="BD256" s="357"/>
      <c r="BE256" s="358"/>
      <c r="BF256" s="357"/>
      <c r="BG256" s="357"/>
      <c r="BH256" s="357"/>
      <c r="BI256" s="357"/>
      <c r="BJ256" s="357"/>
      <c r="BK256" s="357"/>
      <c r="BL256" s="357"/>
      <c r="BM256" s="358"/>
      <c r="BN256" s="358"/>
      <c r="BO256" s="358"/>
      <c r="BP256" s="358"/>
      <c r="BQ256" s="358"/>
      <c r="BR256" s="358"/>
      <c r="BS256" s="358"/>
      <c r="BT256" s="358"/>
      <c r="BU256" s="358"/>
      <c r="BV256" s="358"/>
      <c r="BW256" s="358"/>
      <c r="BX256" s="355"/>
    </row>
    <row r="257" spans="1:76" ht="19.5" customHeight="1">
      <c r="A257" s="356"/>
      <c r="B257" s="356"/>
      <c r="C257" s="356"/>
      <c r="D257" s="356"/>
      <c r="E257" s="356"/>
      <c r="F257" s="355"/>
      <c r="G257" s="356"/>
      <c r="H257" s="356"/>
      <c r="I257" s="355"/>
      <c r="J257" s="356"/>
      <c r="K257" s="355"/>
      <c r="L257" s="356"/>
      <c r="M257" s="355"/>
      <c r="N257" s="356"/>
      <c r="O257" s="355"/>
      <c r="P257" s="356"/>
      <c r="Q257" s="355"/>
      <c r="R257" s="355"/>
      <c r="S257" s="355"/>
      <c r="T257" s="355"/>
      <c r="U257" s="355"/>
      <c r="V257" s="355"/>
      <c r="W257" s="355"/>
      <c r="X257" s="355"/>
      <c r="Y257" s="355"/>
      <c r="Z257" s="355"/>
      <c r="AA257" s="355"/>
      <c r="AB257" s="355"/>
      <c r="AC257" s="355"/>
      <c r="AD257" s="355"/>
      <c r="AE257" s="355"/>
      <c r="AF257" s="355"/>
      <c r="AG257" s="355"/>
      <c r="AH257" s="355"/>
      <c r="AI257" s="355"/>
      <c r="AJ257" s="355"/>
      <c r="AK257" s="355"/>
      <c r="AL257" s="355"/>
      <c r="AM257" s="355"/>
      <c r="AN257" s="355"/>
      <c r="AO257" s="355"/>
      <c r="AP257" s="355"/>
      <c r="AQ257" s="355"/>
      <c r="AR257" s="355"/>
      <c r="AS257" s="355"/>
      <c r="AT257" s="356"/>
      <c r="AU257" s="356"/>
      <c r="AV257" s="355"/>
      <c r="AW257" s="355"/>
      <c r="AX257" s="356"/>
      <c r="AY257" s="357"/>
      <c r="AZ257" s="357"/>
      <c r="BA257" s="357"/>
      <c r="BB257" s="358"/>
      <c r="BC257" s="357"/>
      <c r="BD257" s="357"/>
      <c r="BE257" s="358"/>
      <c r="BF257" s="357"/>
      <c r="BG257" s="357"/>
      <c r="BH257" s="357"/>
      <c r="BI257" s="357"/>
      <c r="BJ257" s="357"/>
      <c r="BK257" s="357"/>
      <c r="BL257" s="357"/>
      <c r="BM257" s="358"/>
      <c r="BN257" s="358"/>
      <c r="BO257" s="358"/>
      <c r="BP257" s="358"/>
      <c r="BQ257" s="358"/>
      <c r="BR257" s="358"/>
      <c r="BS257" s="358"/>
      <c r="BT257" s="358"/>
      <c r="BU257" s="358"/>
      <c r="BV257" s="358"/>
      <c r="BW257" s="358"/>
      <c r="BX257" s="355"/>
    </row>
    <row r="258" spans="1:76" ht="19.5" customHeight="1">
      <c r="A258" s="356"/>
      <c r="B258" s="356"/>
      <c r="C258" s="356"/>
      <c r="D258" s="356"/>
      <c r="E258" s="356"/>
      <c r="F258" s="355"/>
      <c r="G258" s="356"/>
      <c r="H258" s="356"/>
      <c r="I258" s="355"/>
      <c r="J258" s="356"/>
      <c r="K258" s="355"/>
      <c r="L258" s="356"/>
      <c r="M258" s="355"/>
      <c r="N258" s="356"/>
      <c r="O258" s="355"/>
      <c r="P258" s="356"/>
      <c r="Q258" s="355"/>
      <c r="R258" s="355"/>
      <c r="S258" s="355"/>
      <c r="T258" s="355"/>
      <c r="U258" s="355"/>
      <c r="V258" s="355"/>
      <c r="W258" s="355"/>
      <c r="X258" s="355"/>
      <c r="Y258" s="355"/>
      <c r="Z258" s="355"/>
      <c r="AA258" s="355"/>
      <c r="AB258" s="355"/>
      <c r="AC258" s="355"/>
      <c r="AD258" s="355"/>
      <c r="AE258" s="355"/>
      <c r="AF258" s="355"/>
      <c r="AG258" s="355"/>
      <c r="AH258" s="355"/>
      <c r="AI258" s="355"/>
      <c r="AJ258" s="355"/>
      <c r="AK258" s="355"/>
      <c r="AL258" s="355"/>
      <c r="AM258" s="355"/>
      <c r="AN258" s="355"/>
      <c r="AO258" s="355"/>
      <c r="AP258" s="355"/>
      <c r="AQ258" s="355"/>
      <c r="AR258" s="355"/>
      <c r="AS258" s="355"/>
      <c r="AT258" s="356"/>
      <c r="AU258" s="356"/>
      <c r="AV258" s="355"/>
      <c r="AW258" s="355"/>
      <c r="AX258" s="356"/>
      <c r="AY258" s="357"/>
      <c r="AZ258" s="357"/>
      <c r="BA258" s="357"/>
      <c r="BB258" s="358"/>
      <c r="BC258" s="357"/>
      <c r="BD258" s="357"/>
      <c r="BE258" s="358"/>
      <c r="BF258" s="357"/>
      <c r="BG258" s="357"/>
      <c r="BH258" s="357"/>
      <c r="BI258" s="357"/>
      <c r="BJ258" s="357"/>
      <c r="BK258" s="357"/>
      <c r="BL258" s="357"/>
      <c r="BM258" s="358"/>
      <c r="BN258" s="358"/>
      <c r="BO258" s="358"/>
      <c r="BP258" s="358"/>
      <c r="BQ258" s="358"/>
      <c r="BR258" s="358"/>
      <c r="BS258" s="358"/>
      <c r="BT258" s="358"/>
      <c r="BU258" s="358"/>
      <c r="BV258" s="358"/>
      <c r="BW258" s="358"/>
      <c r="BX258" s="355"/>
    </row>
    <row r="259" spans="1:76" ht="19.5" customHeight="1">
      <c r="A259" s="356"/>
      <c r="B259" s="356"/>
      <c r="C259" s="356"/>
      <c r="D259" s="356"/>
      <c r="E259" s="356"/>
      <c r="F259" s="355"/>
      <c r="G259" s="356"/>
      <c r="H259" s="356"/>
      <c r="I259" s="355"/>
      <c r="J259" s="356"/>
      <c r="K259" s="355"/>
      <c r="L259" s="356"/>
      <c r="M259" s="355"/>
      <c r="N259" s="356"/>
      <c r="O259" s="355"/>
      <c r="P259" s="356"/>
      <c r="Q259" s="355"/>
      <c r="R259" s="355"/>
      <c r="S259" s="355"/>
      <c r="T259" s="355"/>
      <c r="U259" s="355"/>
      <c r="V259" s="355"/>
      <c r="W259" s="355"/>
      <c r="X259" s="355"/>
      <c r="Y259" s="355"/>
      <c r="Z259" s="355"/>
      <c r="AA259" s="355"/>
      <c r="AB259" s="355"/>
      <c r="AC259" s="355"/>
      <c r="AD259" s="355"/>
      <c r="AE259" s="355"/>
      <c r="AF259" s="355"/>
      <c r="AG259" s="355"/>
      <c r="AH259" s="355"/>
      <c r="AI259" s="355"/>
      <c r="AJ259" s="355"/>
      <c r="AK259" s="355"/>
      <c r="AL259" s="355"/>
      <c r="AM259" s="355"/>
      <c r="AN259" s="355"/>
      <c r="AO259" s="355"/>
      <c r="AP259" s="355"/>
      <c r="AQ259" s="355"/>
      <c r="AR259" s="355"/>
      <c r="AS259" s="355"/>
      <c r="AT259" s="356"/>
      <c r="AU259" s="356"/>
      <c r="AV259" s="355"/>
      <c r="AW259" s="355"/>
      <c r="AX259" s="356"/>
      <c r="AY259" s="357"/>
      <c r="AZ259" s="357"/>
      <c r="BA259" s="357"/>
      <c r="BB259" s="358"/>
      <c r="BC259" s="357"/>
      <c r="BD259" s="357"/>
      <c r="BE259" s="358"/>
      <c r="BF259" s="357"/>
      <c r="BG259" s="357"/>
      <c r="BH259" s="357"/>
      <c r="BI259" s="357"/>
      <c r="BJ259" s="357"/>
      <c r="BK259" s="357"/>
      <c r="BL259" s="357"/>
      <c r="BM259" s="358"/>
      <c r="BN259" s="358"/>
      <c r="BO259" s="358"/>
      <c r="BP259" s="358"/>
      <c r="BQ259" s="358"/>
      <c r="BR259" s="358"/>
      <c r="BS259" s="358"/>
      <c r="BT259" s="358"/>
      <c r="BU259" s="358"/>
      <c r="BV259" s="358"/>
      <c r="BW259" s="358"/>
      <c r="BX259" s="355"/>
    </row>
    <row r="260" spans="1:76" ht="19.5" customHeight="1">
      <c r="A260" s="356"/>
      <c r="B260" s="356"/>
      <c r="C260" s="356"/>
      <c r="D260" s="356"/>
      <c r="E260" s="356"/>
      <c r="F260" s="355"/>
      <c r="G260" s="356"/>
      <c r="H260" s="356"/>
      <c r="I260" s="355"/>
      <c r="J260" s="356"/>
      <c r="K260" s="355"/>
      <c r="L260" s="356"/>
      <c r="M260" s="355"/>
      <c r="N260" s="356"/>
      <c r="O260" s="355"/>
      <c r="P260" s="356"/>
      <c r="Q260" s="355"/>
      <c r="R260" s="355"/>
      <c r="S260" s="355"/>
      <c r="T260" s="355"/>
      <c r="U260" s="355"/>
      <c r="V260" s="355"/>
      <c r="W260" s="355"/>
      <c r="X260" s="355"/>
      <c r="Y260" s="355"/>
      <c r="Z260" s="355"/>
      <c r="AA260" s="355"/>
      <c r="AB260" s="355"/>
      <c r="AC260" s="355"/>
      <c r="AD260" s="355"/>
      <c r="AE260" s="355"/>
      <c r="AF260" s="355"/>
      <c r="AG260" s="355"/>
      <c r="AH260" s="355"/>
      <c r="AI260" s="355"/>
      <c r="AJ260" s="355"/>
      <c r="AK260" s="355"/>
      <c r="AL260" s="355"/>
      <c r="AM260" s="355"/>
      <c r="AN260" s="355"/>
      <c r="AO260" s="355"/>
      <c r="AP260" s="355"/>
      <c r="AQ260" s="355"/>
      <c r="AR260" s="355"/>
      <c r="AS260" s="355"/>
      <c r="AT260" s="356"/>
      <c r="AU260" s="356"/>
      <c r="AV260" s="355"/>
      <c r="AW260" s="355"/>
      <c r="AX260" s="356"/>
      <c r="AY260" s="357"/>
      <c r="AZ260" s="357"/>
      <c r="BA260" s="357"/>
      <c r="BB260" s="358"/>
      <c r="BC260" s="357"/>
      <c r="BD260" s="357"/>
      <c r="BE260" s="358"/>
      <c r="BF260" s="357"/>
      <c r="BG260" s="357"/>
      <c r="BH260" s="357"/>
      <c r="BI260" s="357"/>
      <c r="BJ260" s="357"/>
      <c r="BK260" s="357"/>
      <c r="BL260" s="357"/>
      <c r="BM260" s="358"/>
      <c r="BN260" s="358"/>
      <c r="BO260" s="358"/>
      <c r="BP260" s="358"/>
      <c r="BQ260" s="358"/>
      <c r="BR260" s="358"/>
      <c r="BS260" s="358"/>
      <c r="BT260" s="358"/>
      <c r="BU260" s="358"/>
      <c r="BV260" s="358"/>
      <c r="BW260" s="358"/>
      <c r="BX260" s="355"/>
    </row>
    <row r="261" spans="1:76" ht="19.5" customHeight="1">
      <c r="A261" s="356"/>
      <c r="B261" s="356"/>
      <c r="C261" s="356"/>
      <c r="D261" s="356"/>
      <c r="E261" s="356"/>
      <c r="F261" s="355"/>
      <c r="G261" s="356"/>
      <c r="H261" s="356"/>
      <c r="I261" s="355"/>
      <c r="J261" s="356"/>
      <c r="K261" s="355"/>
      <c r="L261" s="356"/>
      <c r="M261" s="355"/>
      <c r="N261" s="356"/>
      <c r="O261" s="355"/>
      <c r="P261" s="356"/>
      <c r="Q261" s="355"/>
      <c r="R261" s="355"/>
      <c r="S261" s="355"/>
      <c r="T261" s="355"/>
      <c r="U261" s="355"/>
      <c r="V261" s="355"/>
      <c r="W261" s="355"/>
      <c r="X261" s="355"/>
      <c r="Y261" s="355"/>
      <c r="Z261" s="355"/>
      <c r="AA261" s="355"/>
      <c r="AB261" s="355"/>
      <c r="AC261" s="355"/>
      <c r="AD261" s="355"/>
      <c r="AE261" s="355"/>
      <c r="AF261" s="355"/>
      <c r="AG261" s="355"/>
      <c r="AH261" s="355"/>
      <c r="AI261" s="355"/>
      <c r="AJ261" s="355"/>
      <c r="AK261" s="355"/>
      <c r="AL261" s="355"/>
      <c r="AM261" s="355"/>
      <c r="AN261" s="355"/>
      <c r="AO261" s="355"/>
      <c r="AP261" s="355"/>
      <c r="AQ261" s="355"/>
      <c r="AR261" s="355"/>
      <c r="AS261" s="355"/>
      <c r="AT261" s="356"/>
      <c r="AU261" s="356"/>
      <c r="AV261" s="355"/>
      <c r="AW261" s="355"/>
      <c r="AX261" s="356"/>
      <c r="AY261" s="357"/>
      <c r="AZ261" s="357"/>
      <c r="BA261" s="357"/>
      <c r="BB261" s="358"/>
      <c r="BC261" s="357"/>
      <c r="BD261" s="357"/>
      <c r="BE261" s="358"/>
      <c r="BF261" s="357"/>
      <c r="BG261" s="357"/>
      <c r="BH261" s="357"/>
      <c r="BI261" s="357"/>
      <c r="BJ261" s="357"/>
      <c r="BK261" s="357"/>
      <c r="BL261" s="357"/>
      <c r="BM261" s="358"/>
      <c r="BN261" s="358"/>
      <c r="BO261" s="358"/>
      <c r="BP261" s="358"/>
      <c r="BQ261" s="358"/>
      <c r="BR261" s="358"/>
      <c r="BS261" s="358"/>
      <c r="BT261" s="358"/>
      <c r="BU261" s="358"/>
      <c r="BV261" s="358"/>
      <c r="BW261" s="358"/>
      <c r="BX261" s="355"/>
    </row>
    <row r="262" spans="1:76" ht="19.5" customHeight="1">
      <c r="A262" s="356"/>
      <c r="B262" s="356"/>
      <c r="C262" s="356"/>
      <c r="D262" s="356"/>
      <c r="E262" s="356"/>
      <c r="F262" s="355"/>
      <c r="G262" s="356"/>
      <c r="H262" s="356"/>
      <c r="I262" s="355"/>
      <c r="J262" s="356"/>
      <c r="K262" s="355"/>
      <c r="L262" s="356"/>
      <c r="M262" s="355"/>
      <c r="N262" s="356"/>
      <c r="O262" s="355"/>
      <c r="P262" s="356"/>
      <c r="Q262" s="355"/>
      <c r="R262" s="355"/>
      <c r="S262" s="355"/>
      <c r="T262" s="355"/>
      <c r="U262" s="355"/>
      <c r="V262" s="355"/>
      <c r="W262" s="355"/>
      <c r="X262" s="355"/>
      <c r="Y262" s="355"/>
      <c r="Z262" s="355"/>
      <c r="AA262" s="355"/>
      <c r="AB262" s="355"/>
      <c r="AC262" s="355"/>
      <c r="AD262" s="355"/>
      <c r="AE262" s="355"/>
      <c r="AF262" s="355"/>
      <c r="AG262" s="355"/>
      <c r="AH262" s="355"/>
      <c r="AI262" s="355"/>
      <c r="AJ262" s="355"/>
      <c r="AK262" s="355"/>
      <c r="AL262" s="355"/>
      <c r="AM262" s="355"/>
      <c r="AN262" s="355"/>
      <c r="AO262" s="355"/>
      <c r="AP262" s="355"/>
      <c r="AQ262" s="355"/>
      <c r="AR262" s="355"/>
      <c r="AS262" s="355"/>
      <c r="AT262" s="356"/>
      <c r="AU262" s="356"/>
      <c r="AV262" s="355"/>
      <c r="AW262" s="355"/>
      <c r="AX262" s="356"/>
      <c r="AY262" s="357"/>
      <c r="AZ262" s="357"/>
      <c r="BA262" s="357"/>
      <c r="BB262" s="358"/>
      <c r="BC262" s="357"/>
      <c r="BD262" s="357"/>
      <c r="BE262" s="358"/>
      <c r="BF262" s="357"/>
      <c r="BG262" s="357"/>
      <c r="BH262" s="357"/>
      <c r="BI262" s="357"/>
      <c r="BJ262" s="357"/>
      <c r="BK262" s="357"/>
      <c r="BL262" s="357"/>
      <c r="BM262" s="358"/>
      <c r="BN262" s="358"/>
      <c r="BO262" s="358"/>
      <c r="BP262" s="358"/>
      <c r="BQ262" s="358"/>
      <c r="BR262" s="358"/>
      <c r="BS262" s="358"/>
      <c r="BT262" s="358"/>
      <c r="BU262" s="358"/>
      <c r="BV262" s="358"/>
      <c r="BW262" s="358"/>
      <c r="BX262" s="355"/>
    </row>
    <row r="263" spans="1:76" ht="19.5" customHeight="1">
      <c r="A263" s="356"/>
      <c r="B263" s="356"/>
      <c r="C263" s="356"/>
      <c r="D263" s="356"/>
      <c r="E263" s="356"/>
      <c r="F263" s="355"/>
      <c r="G263" s="356"/>
      <c r="H263" s="356"/>
      <c r="I263" s="355"/>
      <c r="J263" s="356"/>
      <c r="K263" s="355"/>
      <c r="L263" s="356"/>
      <c r="M263" s="355"/>
      <c r="N263" s="356"/>
      <c r="O263" s="355"/>
      <c r="P263" s="356"/>
      <c r="Q263" s="355"/>
      <c r="R263" s="355"/>
      <c r="S263" s="355"/>
      <c r="T263" s="355"/>
      <c r="U263" s="355"/>
      <c r="V263" s="355"/>
      <c r="W263" s="355"/>
      <c r="X263" s="355"/>
      <c r="Y263" s="355"/>
      <c r="Z263" s="355"/>
      <c r="AA263" s="355"/>
      <c r="AB263" s="355"/>
      <c r="AC263" s="355"/>
      <c r="AD263" s="355"/>
      <c r="AE263" s="355"/>
      <c r="AF263" s="355"/>
      <c r="AG263" s="355"/>
      <c r="AH263" s="355"/>
      <c r="AI263" s="355"/>
      <c r="AJ263" s="355"/>
      <c r="AK263" s="355"/>
      <c r="AL263" s="355"/>
      <c r="AM263" s="355"/>
      <c r="AN263" s="355"/>
      <c r="AO263" s="355"/>
      <c r="AP263" s="355"/>
      <c r="AQ263" s="355"/>
      <c r="AR263" s="355"/>
      <c r="AS263" s="355"/>
      <c r="AT263" s="356"/>
      <c r="AU263" s="356"/>
      <c r="AV263" s="355"/>
      <c r="AW263" s="355"/>
      <c r="AX263" s="356"/>
      <c r="AY263" s="357"/>
      <c r="AZ263" s="357"/>
      <c r="BA263" s="357"/>
      <c r="BB263" s="358"/>
      <c r="BC263" s="357"/>
      <c r="BD263" s="357"/>
      <c r="BE263" s="358"/>
      <c r="BF263" s="357"/>
      <c r="BG263" s="357"/>
      <c r="BH263" s="357"/>
      <c r="BI263" s="357"/>
      <c r="BJ263" s="357"/>
      <c r="BK263" s="357"/>
      <c r="BL263" s="357"/>
      <c r="BM263" s="358"/>
      <c r="BN263" s="358"/>
      <c r="BO263" s="358"/>
      <c r="BP263" s="358"/>
      <c r="BQ263" s="358"/>
      <c r="BR263" s="358"/>
      <c r="BS263" s="358"/>
      <c r="BT263" s="358"/>
      <c r="BU263" s="358"/>
      <c r="BV263" s="358"/>
      <c r="BW263" s="358"/>
      <c r="BX263" s="355"/>
    </row>
    <row r="264" spans="1:76" ht="19.5" customHeight="1">
      <c r="A264" s="356"/>
      <c r="B264" s="356"/>
      <c r="C264" s="356"/>
      <c r="D264" s="356"/>
      <c r="E264" s="356"/>
      <c r="F264" s="355"/>
      <c r="G264" s="356"/>
      <c r="H264" s="356"/>
      <c r="I264" s="355"/>
      <c r="J264" s="356"/>
      <c r="K264" s="355"/>
      <c r="L264" s="356"/>
      <c r="M264" s="355"/>
      <c r="N264" s="356"/>
      <c r="O264" s="355"/>
      <c r="P264" s="356"/>
      <c r="Q264" s="355"/>
      <c r="R264" s="355"/>
      <c r="S264" s="355"/>
      <c r="T264" s="355"/>
      <c r="U264" s="355"/>
      <c r="V264" s="355"/>
      <c r="W264" s="355"/>
      <c r="X264" s="355"/>
      <c r="Y264" s="355"/>
      <c r="Z264" s="355"/>
      <c r="AA264" s="355"/>
      <c r="AB264" s="355"/>
      <c r="AC264" s="355"/>
      <c r="AD264" s="355"/>
      <c r="AE264" s="355"/>
      <c r="AF264" s="355"/>
      <c r="AG264" s="355"/>
      <c r="AH264" s="355"/>
      <c r="AI264" s="355"/>
      <c r="AJ264" s="355"/>
      <c r="AK264" s="355"/>
      <c r="AL264" s="355"/>
      <c r="AM264" s="355"/>
      <c r="AN264" s="355"/>
      <c r="AO264" s="355"/>
      <c r="AP264" s="355"/>
      <c r="AQ264" s="355"/>
      <c r="AR264" s="355"/>
      <c r="AS264" s="355"/>
      <c r="AT264" s="356"/>
      <c r="AU264" s="356"/>
      <c r="AV264" s="355"/>
      <c r="AW264" s="355"/>
      <c r="AX264" s="356"/>
      <c r="AY264" s="357"/>
      <c r="AZ264" s="357"/>
      <c r="BA264" s="357"/>
      <c r="BB264" s="358"/>
      <c r="BC264" s="357"/>
      <c r="BD264" s="357"/>
      <c r="BE264" s="358"/>
      <c r="BF264" s="357"/>
      <c r="BG264" s="357"/>
      <c r="BH264" s="357"/>
      <c r="BI264" s="357"/>
      <c r="BJ264" s="357"/>
      <c r="BK264" s="357"/>
      <c r="BL264" s="357"/>
      <c r="BM264" s="358"/>
      <c r="BN264" s="358"/>
      <c r="BO264" s="358"/>
      <c r="BP264" s="358"/>
      <c r="BQ264" s="358"/>
      <c r="BR264" s="358"/>
      <c r="BS264" s="358"/>
      <c r="BT264" s="358"/>
      <c r="BU264" s="358"/>
      <c r="BV264" s="358"/>
      <c r="BW264" s="358"/>
      <c r="BX264" s="355"/>
    </row>
    <row r="265" spans="1:76" ht="19.5" customHeight="1">
      <c r="A265" s="356"/>
      <c r="B265" s="356"/>
      <c r="C265" s="356"/>
      <c r="D265" s="356"/>
      <c r="E265" s="356"/>
      <c r="F265" s="355"/>
      <c r="G265" s="356"/>
      <c r="H265" s="356"/>
      <c r="I265" s="355"/>
      <c r="J265" s="356"/>
      <c r="K265" s="355"/>
      <c r="L265" s="356"/>
      <c r="M265" s="355"/>
      <c r="N265" s="356"/>
      <c r="O265" s="355"/>
      <c r="P265" s="356"/>
      <c r="Q265" s="355"/>
      <c r="R265" s="355"/>
      <c r="S265" s="355"/>
      <c r="T265" s="355"/>
      <c r="U265" s="355"/>
      <c r="V265" s="355"/>
      <c r="W265" s="355"/>
      <c r="X265" s="355"/>
      <c r="Y265" s="355"/>
      <c r="Z265" s="355"/>
      <c r="AA265" s="355"/>
      <c r="AB265" s="355"/>
      <c r="AC265" s="355"/>
      <c r="AD265" s="355"/>
      <c r="AE265" s="355"/>
      <c r="AF265" s="355"/>
      <c r="AG265" s="355"/>
      <c r="AH265" s="355"/>
      <c r="AI265" s="355"/>
      <c r="AJ265" s="355"/>
      <c r="AK265" s="355"/>
      <c r="AL265" s="355"/>
      <c r="AM265" s="355"/>
      <c r="AN265" s="355"/>
      <c r="AO265" s="355"/>
      <c r="AP265" s="355"/>
      <c r="AQ265" s="355"/>
      <c r="AR265" s="355"/>
      <c r="AS265" s="355"/>
      <c r="AT265" s="356"/>
      <c r="AU265" s="356"/>
      <c r="AV265" s="355"/>
      <c r="AW265" s="355"/>
      <c r="AX265" s="356"/>
      <c r="AY265" s="357"/>
      <c r="AZ265" s="357"/>
      <c r="BA265" s="357"/>
      <c r="BB265" s="358"/>
      <c r="BC265" s="357"/>
      <c r="BD265" s="357"/>
      <c r="BE265" s="358"/>
      <c r="BF265" s="357"/>
      <c r="BG265" s="357"/>
      <c r="BH265" s="357"/>
      <c r="BI265" s="357"/>
      <c r="BJ265" s="357"/>
      <c r="BK265" s="357"/>
      <c r="BL265" s="357"/>
      <c r="BM265" s="358"/>
      <c r="BN265" s="358"/>
      <c r="BO265" s="358"/>
      <c r="BP265" s="358"/>
      <c r="BQ265" s="358"/>
      <c r="BR265" s="358"/>
      <c r="BS265" s="358"/>
      <c r="BT265" s="358"/>
      <c r="BU265" s="358"/>
      <c r="BV265" s="358"/>
      <c r="BW265" s="358"/>
      <c r="BX265" s="355"/>
    </row>
    <row r="266" spans="1:76" ht="19.5" customHeight="1">
      <c r="A266" s="356"/>
      <c r="B266" s="356"/>
      <c r="C266" s="356"/>
      <c r="D266" s="356"/>
      <c r="E266" s="356"/>
      <c r="F266" s="355"/>
      <c r="G266" s="356"/>
      <c r="H266" s="356"/>
      <c r="I266" s="355"/>
      <c r="J266" s="356"/>
      <c r="K266" s="355"/>
      <c r="L266" s="356"/>
      <c r="M266" s="355"/>
      <c r="N266" s="356"/>
      <c r="O266" s="355"/>
      <c r="P266" s="356"/>
      <c r="Q266" s="355"/>
      <c r="R266" s="355"/>
      <c r="S266" s="355"/>
      <c r="T266" s="355"/>
      <c r="U266" s="355"/>
      <c r="V266" s="355"/>
      <c r="W266" s="355"/>
      <c r="X266" s="355"/>
      <c r="Y266" s="355"/>
      <c r="Z266" s="355"/>
      <c r="AA266" s="355"/>
      <c r="AB266" s="355"/>
      <c r="AC266" s="355"/>
      <c r="AD266" s="355"/>
      <c r="AE266" s="355"/>
      <c r="AF266" s="355"/>
      <c r="AG266" s="355"/>
      <c r="AH266" s="355"/>
      <c r="AI266" s="355"/>
      <c r="AJ266" s="355"/>
      <c r="AK266" s="355"/>
      <c r="AL266" s="355"/>
      <c r="AM266" s="355"/>
      <c r="AN266" s="355"/>
      <c r="AO266" s="355"/>
      <c r="AP266" s="355"/>
      <c r="AQ266" s="355"/>
      <c r="AR266" s="355"/>
      <c r="AS266" s="355"/>
      <c r="AT266" s="356"/>
      <c r="AU266" s="356"/>
      <c r="AV266" s="355"/>
      <c r="AW266" s="355"/>
      <c r="AX266" s="356"/>
      <c r="AY266" s="357"/>
      <c r="AZ266" s="357"/>
      <c r="BA266" s="357"/>
      <c r="BB266" s="358"/>
      <c r="BC266" s="357"/>
      <c r="BD266" s="357"/>
      <c r="BE266" s="358"/>
      <c r="BF266" s="357"/>
      <c r="BG266" s="357"/>
      <c r="BH266" s="357"/>
      <c r="BI266" s="357"/>
      <c r="BJ266" s="357"/>
      <c r="BK266" s="357"/>
      <c r="BL266" s="357"/>
      <c r="BM266" s="358"/>
      <c r="BN266" s="358"/>
      <c r="BO266" s="358"/>
      <c r="BP266" s="358"/>
      <c r="BQ266" s="358"/>
      <c r="BR266" s="358"/>
      <c r="BS266" s="358"/>
      <c r="BT266" s="358"/>
      <c r="BU266" s="358"/>
      <c r="BV266" s="358"/>
      <c r="BW266" s="358"/>
      <c r="BX266" s="355"/>
    </row>
    <row r="267" spans="1:76" ht="19.5" customHeight="1">
      <c r="A267" s="356"/>
      <c r="B267" s="356"/>
      <c r="C267" s="356"/>
      <c r="D267" s="356"/>
      <c r="E267" s="356"/>
      <c r="F267" s="355"/>
      <c r="G267" s="356"/>
      <c r="H267" s="356"/>
      <c r="I267" s="355"/>
      <c r="J267" s="356"/>
      <c r="K267" s="355"/>
      <c r="L267" s="356"/>
      <c r="M267" s="355"/>
      <c r="N267" s="356"/>
      <c r="O267" s="355"/>
      <c r="P267" s="356"/>
      <c r="Q267" s="355"/>
      <c r="R267" s="355"/>
      <c r="S267" s="355"/>
      <c r="T267" s="355"/>
      <c r="U267" s="355"/>
      <c r="V267" s="355"/>
      <c r="W267" s="355"/>
      <c r="X267" s="355"/>
      <c r="Y267" s="355"/>
      <c r="Z267" s="355"/>
      <c r="AA267" s="355"/>
      <c r="AB267" s="355"/>
      <c r="AC267" s="355"/>
      <c r="AD267" s="355"/>
      <c r="AE267" s="355"/>
      <c r="AF267" s="355"/>
      <c r="AG267" s="355"/>
      <c r="AH267" s="355"/>
      <c r="AI267" s="355"/>
      <c r="AJ267" s="355"/>
      <c r="AK267" s="355"/>
      <c r="AL267" s="355"/>
      <c r="AM267" s="355"/>
      <c r="AN267" s="355"/>
      <c r="AO267" s="355"/>
      <c r="AP267" s="355"/>
      <c r="AQ267" s="355"/>
      <c r="AR267" s="355"/>
      <c r="AS267" s="355"/>
      <c r="AT267" s="356"/>
      <c r="AU267" s="356"/>
      <c r="AV267" s="355"/>
      <c r="AW267" s="355"/>
      <c r="AX267" s="356"/>
      <c r="AY267" s="357"/>
      <c r="AZ267" s="357"/>
      <c r="BA267" s="357"/>
      <c r="BB267" s="358"/>
      <c r="BC267" s="357"/>
      <c r="BD267" s="357"/>
      <c r="BE267" s="358"/>
      <c r="BF267" s="357"/>
      <c r="BG267" s="357"/>
      <c r="BH267" s="357"/>
      <c r="BI267" s="357"/>
      <c r="BJ267" s="357"/>
      <c r="BK267" s="357"/>
      <c r="BL267" s="357"/>
      <c r="BM267" s="358"/>
      <c r="BN267" s="358"/>
      <c r="BO267" s="358"/>
      <c r="BP267" s="358"/>
      <c r="BQ267" s="358"/>
      <c r="BR267" s="358"/>
      <c r="BS267" s="358"/>
      <c r="BT267" s="358"/>
      <c r="BU267" s="358"/>
      <c r="BV267" s="358"/>
      <c r="BW267" s="358"/>
      <c r="BX267" s="355"/>
    </row>
    <row r="268" spans="1:76" ht="19.5" customHeight="1">
      <c r="A268" s="356"/>
      <c r="B268" s="356"/>
      <c r="C268" s="356"/>
      <c r="D268" s="356"/>
      <c r="E268" s="356"/>
      <c r="F268" s="355"/>
      <c r="G268" s="356"/>
      <c r="H268" s="356"/>
      <c r="I268" s="355"/>
      <c r="J268" s="356"/>
      <c r="K268" s="355"/>
      <c r="L268" s="356"/>
      <c r="M268" s="355"/>
      <c r="N268" s="356"/>
      <c r="O268" s="355"/>
      <c r="P268" s="356"/>
      <c r="Q268" s="355"/>
      <c r="R268" s="355"/>
      <c r="S268" s="355"/>
      <c r="T268" s="355"/>
      <c r="U268" s="355"/>
      <c r="V268" s="355"/>
      <c r="W268" s="355"/>
      <c r="X268" s="355"/>
      <c r="Y268" s="355"/>
      <c r="Z268" s="355"/>
      <c r="AA268" s="355"/>
      <c r="AB268" s="355"/>
      <c r="AC268" s="355"/>
      <c r="AD268" s="355"/>
      <c r="AE268" s="355"/>
      <c r="AF268" s="355"/>
      <c r="AG268" s="355"/>
      <c r="AH268" s="355"/>
      <c r="AI268" s="355"/>
      <c r="AJ268" s="355"/>
      <c r="AK268" s="355"/>
      <c r="AL268" s="355"/>
      <c r="AM268" s="355"/>
      <c r="AN268" s="355"/>
      <c r="AO268" s="355"/>
      <c r="AP268" s="355"/>
      <c r="AQ268" s="355"/>
      <c r="AR268" s="355"/>
      <c r="AS268" s="355"/>
      <c r="AT268" s="356"/>
      <c r="AU268" s="356"/>
      <c r="AV268" s="355"/>
      <c r="AW268" s="355"/>
      <c r="AX268" s="356"/>
      <c r="AY268" s="357"/>
      <c r="AZ268" s="357"/>
      <c r="BA268" s="357"/>
      <c r="BB268" s="358"/>
      <c r="BC268" s="357"/>
      <c r="BD268" s="357"/>
      <c r="BE268" s="358"/>
      <c r="BF268" s="357"/>
      <c r="BG268" s="357"/>
      <c r="BH268" s="357"/>
      <c r="BI268" s="357"/>
      <c r="BJ268" s="357"/>
      <c r="BK268" s="357"/>
      <c r="BL268" s="357"/>
      <c r="BM268" s="358"/>
      <c r="BN268" s="358"/>
      <c r="BO268" s="358"/>
      <c r="BP268" s="358"/>
      <c r="BQ268" s="358"/>
      <c r="BR268" s="358"/>
      <c r="BS268" s="358"/>
      <c r="BT268" s="358"/>
      <c r="BU268" s="358"/>
      <c r="BV268" s="358"/>
      <c r="BW268" s="358"/>
      <c r="BX268" s="355"/>
    </row>
    <row r="269" spans="1:76" ht="19.5" customHeight="1">
      <c r="A269" s="356"/>
      <c r="B269" s="356"/>
      <c r="C269" s="356"/>
      <c r="D269" s="356"/>
      <c r="E269" s="356"/>
      <c r="F269" s="355"/>
      <c r="G269" s="356"/>
      <c r="H269" s="356"/>
      <c r="I269" s="355"/>
      <c r="J269" s="356"/>
      <c r="K269" s="355"/>
      <c r="L269" s="356"/>
      <c r="M269" s="355"/>
      <c r="N269" s="356"/>
      <c r="O269" s="355"/>
      <c r="P269" s="356"/>
      <c r="Q269" s="355"/>
      <c r="R269" s="355"/>
      <c r="S269" s="355"/>
      <c r="T269" s="355"/>
      <c r="U269" s="355"/>
      <c r="V269" s="355"/>
      <c r="W269" s="355"/>
      <c r="X269" s="355"/>
      <c r="Y269" s="355"/>
      <c r="Z269" s="355"/>
      <c r="AA269" s="355"/>
      <c r="AB269" s="355"/>
      <c r="AC269" s="355"/>
      <c r="AD269" s="355"/>
      <c r="AE269" s="355"/>
      <c r="AF269" s="355"/>
      <c r="AG269" s="355"/>
      <c r="AH269" s="355"/>
      <c r="AI269" s="355"/>
      <c r="AJ269" s="355"/>
      <c r="AK269" s="355"/>
      <c r="AL269" s="355"/>
      <c r="AM269" s="355"/>
      <c r="AN269" s="355"/>
      <c r="AO269" s="355"/>
      <c r="AP269" s="355"/>
      <c r="AQ269" s="355"/>
      <c r="AR269" s="355"/>
      <c r="AS269" s="355"/>
      <c r="AT269" s="356"/>
      <c r="AU269" s="356"/>
      <c r="AV269" s="355"/>
      <c r="AW269" s="355"/>
      <c r="AX269" s="356"/>
      <c r="AY269" s="357"/>
      <c r="AZ269" s="357"/>
      <c r="BA269" s="357"/>
      <c r="BB269" s="358"/>
      <c r="BC269" s="357"/>
      <c r="BD269" s="357"/>
      <c r="BE269" s="358"/>
      <c r="BF269" s="357"/>
      <c r="BG269" s="357"/>
      <c r="BH269" s="357"/>
      <c r="BI269" s="357"/>
      <c r="BJ269" s="357"/>
      <c r="BK269" s="357"/>
      <c r="BL269" s="357"/>
      <c r="BM269" s="358"/>
      <c r="BN269" s="358"/>
      <c r="BO269" s="358"/>
      <c r="BP269" s="358"/>
      <c r="BQ269" s="358"/>
      <c r="BR269" s="358"/>
      <c r="BS269" s="358"/>
      <c r="BT269" s="358"/>
      <c r="BU269" s="358"/>
      <c r="BV269" s="358"/>
      <c r="BW269" s="358"/>
      <c r="BX269" s="355"/>
    </row>
    <row r="270" spans="1:76" ht="19.5" customHeight="1">
      <c r="A270" s="356"/>
      <c r="B270" s="356"/>
      <c r="C270" s="356"/>
      <c r="D270" s="356"/>
      <c r="E270" s="356"/>
      <c r="F270" s="355"/>
      <c r="G270" s="356"/>
      <c r="H270" s="356"/>
      <c r="I270" s="355"/>
      <c r="J270" s="356"/>
      <c r="K270" s="355"/>
      <c r="L270" s="356"/>
      <c r="M270" s="355"/>
      <c r="N270" s="356"/>
      <c r="O270" s="355"/>
      <c r="P270" s="356"/>
      <c r="Q270" s="355"/>
      <c r="R270" s="355"/>
      <c r="S270" s="355"/>
      <c r="T270" s="355"/>
      <c r="U270" s="355"/>
      <c r="V270" s="355"/>
      <c r="W270" s="355"/>
      <c r="X270" s="355"/>
      <c r="Y270" s="355"/>
      <c r="Z270" s="355"/>
      <c r="AA270" s="355"/>
      <c r="AB270" s="355"/>
      <c r="AC270" s="355"/>
      <c r="AD270" s="355"/>
      <c r="AE270" s="355"/>
      <c r="AF270" s="355"/>
      <c r="AG270" s="355"/>
      <c r="AH270" s="355"/>
      <c r="AI270" s="355"/>
      <c r="AJ270" s="355"/>
      <c r="AK270" s="355"/>
      <c r="AL270" s="355"/>
      <c r="AM270" s="355"/>
      <c r="AN270" s="355"/>
      <c r="AO270" s="355"/>
      <c r="AP270" s="355"/>
      <c r="AQ270" s="355"/>
      <c r="AR270" s="355"/>
      <c r="AS270" s="355"/>
      <c r="AT270" s="356"/>
      <c r="AU270" s="356"/>
      <c r="AV270" s="355"/>
      <c r="AW270" s="355"/>
      <c r="AX270" s="356"/>
      <c r="AY270" s="357"/>
      <c r="AZ270" s="357"/>
      <c r="BA270" s="357"/>
      <c r="BB270" s="358"/>
      <c r="BC270" s="357"/>
      <c r="BD270" s="357"/>
      <c r="BE270" s="358"/>
      <c r="BF270" s="357"/>
      <c r="BG270" s="357"/>
      <c r="BH270" s="357"/>
      <c r="BI270" s="357"/>
      <c r="BJ270" s="357"/>
      <c r="BK270" s="357"/>
      <c r="BL270" s="357"/>
      <c r="BM270" s="358"/>
      <c r="BN270" s="358"/>
      <c r="BO270" s="358"/>
      <c r="BP270" s="358"/>
      <c r="BQ270" s="358"/>
      <c r="BR270" s="358"/>
      <c r="BS270" s="358"/>
      <c r="BT270" s="358"/>
      <c r="BU270" s="358"/>
      <c r="BV270" s="358"/>
      <c r="BW270" s="358"/>
      <c r="BX270" s="355"/>
    </row>
    <row r="271" spans="1:76" ht="19.5" customHeight="1">
      <c r="A271" s="356"/>
      <c r="B271" s="356"/>
      <c r="C271" s="356"/>
      <c r="D271" s="356"/>
      <c r="E271" s="356"/>
      <c r="F271" s="355"/>
      <c r="G271" s="356"/>
      <c r="H271" s="356"/>
      <c r="I271" s="355"/>
      <c r="J271" s="356"/>
      <c r="K271" s="355"/>
      <c r="L271" s="356"/>
      <c r="M271" s="355"/>
      <c r="N271" s="356"/>
      <c r="O271" s="355"/>
      <c r="P271" s="356"/>
      <c r="Q271" s="355"/>
      <c r="R271" s="355"/>
      <c r="S271" s="355"/>
      <c r="T271" s="355"/>
      <c r="U271" s="355"/>
      <c r="V271" s="355"/>
      <c r="W271" s="355"/>
      <c r="X271" s="355"/>
      <c r="Y271" s="355"/>
      <c r="Z271" s="355"/>
      <c r="AA271" s="355"/>
      <c r="AB271" s="355"/>
      <c r="AC271" s="355"/>
      <c r="AD271" s="355"/>
      <c r="AE271" s="355"/>
      <c r="AF271" s="355"/>
      <c r="AG271" s="355"/>
      <c r="AH271" s="355"/>
      <c r="AI271" s="355"/>
      <c r="AJ271" s="355"/>
      <c r="AK271" s="355"/>
      <c r="AL271" s="355"/>
      <c r="AM271" s="355"/>
      <c r="AN271" s="355"/>
      <c r="AO271" s="355"/>
      <c r="AP271" s="355"/>
      <c r="AQ271" s="355"/>
      <c r="AR271" s="355"/>
      <c r="AS271" s="355"/>
      <c r="AT271" s="356"/>
      <c r="AU271" s="356"/>
      <c r="AV271" s="355"/>
      <c r="AW271" s="355"/>
      <c r="AX271" s="356"/>
      <c r="AY271" s="357"/>
      <c r="AZ271" s="357"/>
      <c r="BA271" s="357"/>
      <c r="BB271" s="358"/>
      <c r="BC271" s="357"/>
      <c r="BD271" s="357"/>
      <c r="BE271" s="358"/>
      <c r="BF271" s="357"/>
      <c r="BG271" s="357"/>
      <c r="BH271" s="357"/>
      <c r="BI271" s="357"/>
      <c r="BJ271" s="357"/>
      <c r="BK271" s="357"/>
      <c r="BL271" s="357"/>
      <c r="BM271" s="358"/>
      <c r="BN271" s="358"/>
      <c r="BO271" s="358"/>
      <c r="BP271" s="358"/>
      <c r="BQ271" s="358"/>
      <c r="BR271" s="358"/>
      <c r="BS271" s="358"/>
      <c r="BT271" s="358"/>
      <c r="BU271" s="358"/>
      <c r="BV271" s="358"/>
      <c r="BW271" s="358"/>
      <c r="BX271" s="355"/>
    </row>
    <row r="272" spans="1:76" ht="19.5" customHeight="1">
      <c r="A272" s="356"/>
      <c r="B272" s="356"/>
      <c r="C272" s="356"/>
      <c r="D272" s="356"/>
      <c r="E272" s="356"/>
      <c r="F272" s="355"/>
      <c r="G272" s="356"/>
      <c r="H272" s="356"/>
      <c r="I272" s="355"/>
      <c r="J272" s="356"/>
      <c r="K272" s="355"/>
      <c r="L272" s="356"/>
      <c r="M272" s="355"/>
      <c r="N272" s="356"/>
      <c r="O272" s="355"/>
      <c r="P272" s="356"/>
      <c r="Q272" s="355"/>
      <c r="R272" s="355"/>
      <c r="S272" s="355"/>
      <c r="T272" s="355"/>
      <c r="U272" s="355"/>
      <c r="V272" s="355"/>
      <c r="W272" s="355"/>
      <c r="X272" s="355"/>
      <c r="Y272" s="355"/>
      <c r="Z272" s="355"/>
      <c r="AA272" s="355"/>
      <c r="AB272" s="355"/>
      <c r="AC272" s="355"/>
      <c r="AD272" s="355"/>
      <c r="AE272" s="355"/>
      <c r="AF272" s="355"/>
      <c r="AG272" s="355"/>
      <c r="AH272" s="355"/>
      <c r="AI272" s="355"/>
      <c r="AJ272" s="355"/>
      <c r="AK272" s="355"/>
      <c r="AL272" s="355"/>
      <c r="AM272" s="355"/>
      <c r="AN272" s="355"/>
      <c r="AO272" s="355"/>
      <c r="AP272" s="355"/>
      <c r="AQ272" s="355"/>
      <c r="AR272" s="355"/>
      <c r="AS272" s="355"/>
      <c r="AT272" s="356"/>
      <c r="AU272" s="356"/>
      <c r="AV272" s="355"/>
      <c r="AW272" s="355"/>
      <c r="AX272" s="356"/>
      <c r="AY272" s="357"/>
      <c r="AZ272" s="357"/>
      <c r="BA272" s="357"/>
      <c r="BB272" s="358"/>
      <c r="BC272" s="357"/>
      <c r="BD272" s="357"/>
      <c r="BE272" s="358"/>
      <c r="BF272" s="357"/>
      <c r="BG272" s="357"/>
      <c r="BH272" s="357"/>
      <c r="BI272" s="357"/>
      <c r="BJ272" s="357"/>
      <c r="BK272" s="357"/>
      <c r="BL272" s="357"/>
      <c r="BM272" s="358"/>
      <c r="BN272" s="358"/>
      <c r="BO272" s="358"/>
      <c r="BP272" s="358"/>
      <c r="BQ272" s="358"/>
      <c r="BR272" s="358"/>
      <c r="BS272" s="358"/>
      <c r="BT272" s="358"/>
      <c r="BU272" s="358"/>
      <c r="BV272" s="358"/>
      <c r="BW272" s="358"/>
      <c r="BX272" s="355"/>
    </row>
    <row r="273" spans="1:76" ht="19.5" customHeight="1">
      <c r="A273" s="356"/>
      <c r="B273" s="356"/>
      <c r="C273" s="356"/>
      <c r="D273" s="356"/>
      <c r="E273" s="356"/>
      <c r="F273" s="355"/>
      <c r="G273" s="356"/>
      <c r="H273" s="356"/>
      <c r="I273" s="355"/>
      <c r="J273" s="356"/>
      <c r="K273" s="355"/>
      <c r="L273" s="356"/>
      <c r="M273" s="355"/>
      <c r="N273" s="356"/>
      <c r="O273" s="355"/>
      <c r="P273" s="356"/>
      <c r="Q273" s="355"/>
      <c r="R273" s="355"/>
      <c r="S273" s="355"/>
      <c r="T273" s="355"/>
      <c r="U273" s="355"/>
      <c r="V273" s="355"/>
      <c r="W273" s="355"/>
      <c r="X273" s="355"/>
      <c r="Y273" s="355"/>
      <c r="Z273" s="355"/>
      <c r="AA273" s="355"/>
      <c r="AB273" s="355"/>
      <c r="AC273" s="355"/>
      <c r="AD273" s="355"/>
      <c r="AE273" s="355"/>
      <c r="AF273" s="355"/>
      <c r="AG273" s="355"/>
      <c r="AH273" s="355"/>
      <c r="AI273" s="355"/>
      <c r="AJ273" s="355"/>
      <c r="AK273" s="355"/>
      <c r="AL273" s="355"/>
      <c r="AM273" s="355"/>
      <c r="AN273" s="355"/>
      <c r="AO273" s="355"/>
      <c r="AP273" s="355"/>
      <c r="AQ273" s="355"/>
      <c r="AR273" s="355"/>
      <c r="AS273" s="355"/>
      <c r="AT273" s="356"/>
      <c r="AU273" s="356"/>
      <c r="AV273" s="355"/>
      <c r="AW273" s="355"/>
      <c r="AX273" s="356"/>
      <c r="AY273" s="357"/>
      <c r="AZ273" s="357"/>
      <c r="BA273" s="357"/>
      <c r="BB273" s="358"/>
      <c r="BC273" s="357"/>
      <c r="BD273" s="357"/>
      <c r="BE273" s="358"/>
      <c r="BF273" s="357"/>
      <c r="BG273" s="357"/>
      <c r="BH273" s="357"/>
      <c r="BI273" s="357"/>
      <c r="BJ273" s="357"/>
      <c r="BK273" s="357"/>
      <c r="BL273" s="357"/>
      <c r="BM273" s="358"/>
      <c r="BN273" s="358"/>
      <c r="BO273" s="358"/>
      <c r="BP273" s="358"/>
      <c r="BQ273" s="358"/>
      <c r="BR273" s="358"/>
      <c r="BS273" s="358"/>
      <c r="BT273" s="358"/>
      <c r="BU273" s="358"/>
      <c r="BV273" s="358"/>
      <c r="BW273" s="358"/>
      <c r="BX273" s="355"/>
    </row>
    <row r="274" spans="1:76" ht="19.5" customHeight="1">
      <c r="A274" s="356"/>
      <c r="B274" s="356"/>
      <c r="C274" s="356"/>
      <c r="D274" s="356"/>
      <c r="E274" s="356"/>
      <c r="F274" s="355"/>
      <c r="G274" s="356"/>
      <c r="H274" s="356"/>
      <c r="I274" s="355"/>
      <c r="J274" s="356"/>
      <c r="K274" s="355"/>
      <c r="L274" s="356"/>
      <c r="M274" s="355"/>
      <c r="N274" s="356"/>
      <c r="O274" s="355"/>
      <c r="P274" s="356"/>
      <c r="Q274" s="355"/>
      <c r="R274" s="355"/>
      <c r="S274" s="355"/>
      <c r="T274" s="355"/>
      <c r="U274" s="355"/>
      <c r="V274" s="355"/>
      <c r="W274" s="355"/>
      <c r="X274" s="355"/>
      <c r="Y274" s="355"/>
      <c r="Z274" s="355"/>
      <c r="AA274" s="355"/>
      <c r="AB274" s="355"/>
      <c r="AC274" s="355"/>
      <c r="AD274" s="355"/>
      <c r="AE274" s="355"/>
      <c r="AF274" s="355"/>
      <c r="AG274" s="355"/>
      <c r="AH274" s="355"/>
      <c r="AI274" s="355"/>
      <c r="AJ274" s="355"/>
      <c r="AK274" s="355"/>
      <c r="AL274" s="355"/>
      <c r="AM274" s="355"/>
      <c r="AN274" s="355"/>
      <c r="AO274" s="355"/>
      <c r="AP274" s="355"/>
      <c r="AQ274" s="355"/>
      <c r="AR274" s="355"/>
      <c r="AS274" s="355"/>
      <c r="AT274" s="356"/>
      <c r="AU274" s="356"/>
      <c r="AV274" s="355"/>
      <c r="AW274" s="355"/>
      <c r="AX274" s="356"/>
      <c r="AY274" s="357"/>
      <c r="AZ274" s="357"/>
      <c r="BA274" s="357"/>
      <c r="BB274" s="358"/>
      <c r="BC274" s="357"/>
      <c r="BD274" s="357"/>
      <c r="BE274" s="358"/>
      <c r="BF274" s="357"/>
      <c r="BG274" s="357"/>
      <c r="BH274" s="357"/>
      <c r="BI274" s="357"/>
      <c r="BJ274" s="357"/>
      <c r="BK274" s="357"/>
      <c r="BL274" s="357"/>
      <c r="BM274" s="358"/>
      <c r="BN274" s="358"/>
      <c r="BO274" s="358"/>
      <c r="BP274" s="358"/>
      <c r="BQ274" s="358"/>
      <c r="BR274" s="358"/>
      <c r="BS274" s="358"/>
      <c r="BT274" s="358"/>
      <c r="BU274" s="358"/>
      <c r="BV274" s="358"/>
      <c r="BW274" s="358"/>
      <c r="BX274" s="355"/>
    </row>
    <row r="275" spans="1:76" ht="19.5" customHeight="1">
      <c r="A275" s="356"/>
      <c r="B275" s="356"/>
      <c r="C275" s="356"/>
      <c r="D275" s="356"/>
      <c r="E275" s="356"/>
      <c r="F275" s="355"/>
      <c r="G275" s="356"/>
      <c r="H275" s="356"/>
      <c r="I275" s="355"/>
      <c r="J275" s="356"/>
      <c r="K275" s="355"/>
      <c r="L275" s="356"/>
      <c r="M275" s="355"/>
      <c r="N275" s="356"/>
      <c r="O275" s="355"/>
      <c r="P275" s="356"/>
      <c r="Q275" s="355"/>
      <c r="R275" s="355"/>
      <c r="S275" s="355"/>
      <c r="T275" s="355"/>
      <c r="U275" s="355"/>
      <c r="V275" s="355"/>
      <c r="W275" s="355"/>
      <c r="X275" s="355"/>
      <c r="Y275" s="355"/>
      <c r="Z275" s="355"/>
      <c r="AA275" s="355"/>
      <c r="AB275" s="355"/>
      <c r="AC275" s="355"/>
      <c r="AD275" s="355"/>
      <c r="AE275" s="355"/>
      <c r="AF275" s="355"/>
      <c r="AG275" s="355"/>
      <c r="AH275" s="355"/>
      <c r="AI275" s="355"/>
      <c r="AJ275" s="355"/>
      <c r="AK275" s="355"/>
      <c r="AL275" s="355"/>
      <c r="AM275" s="355"/>
      <c r="AN275" s="355"/>
      <c r="AO275" s="355"/>
      <c r="AP275" s="355"/>
      <c r="AQ275" s="355"/>
      <c r="AR275" s="355"/>
      <c r="AS275" s="355"/>
      <c r="AT275" s="356"/>
      <c r="AU275" s="356"/>
      <c r="AV275" s="355"/>
      <c r="AW275" s="355"/>
      <c r="AX275" s="356"/>
      <c r="AY275" s="357"/>
      <c r="AZ275" s="357"/>
      <c r="BA275" s="357"/>
      <c r="BB275" s="358"/>
      <c r="BC275" s="357"/>
      <c r="BD275" s="357"/>
      <c r="BE275" s="358"/>
      <c r="BF275" s="357"/>
      <c r="BG275" s="357"/>
      <c r="BH275" s="357"/>
      <c r="BI275" s="357"/>
      <c r="BJ275" s="357"/>
      <c r="BK275" s="357"/>
      <c r="BL275" s="357"/>
      <c r="BM275" s="358"/>
      <c r="BN275" s="358"/>
      <c r="BO275" s="358"/>
      <c r="BP275" s="358"/>
      <c r="BQ275" s="358"/>
      <c r="BR275" s="358"/>
      <c r="BS275" s="358"/>
      <c r="BT275" s="358"/>
      <c r="BU275" s="358"/>
      <c r="BV275" s="358"/>
      <c r="BW275" s="358"/>
      <c r="BX275" s="355"/>
    </row>
    <row r="276" spans="1:76" ht="19.5" customHeight="1">
      <c r="A276" s="356"/>
      <c r="B276" s="356"/>
      <c r="C276" s="356"/>
      <c r="D276" s="356"/>
      <c r="E276" s="356"/>
      <c r="F276" s="355"/>
      <c r="G276" s="356"/>
      <c r="H276" s="356"/>
      <c r="I276" s="355"/>
      <c r="J276" s="356"/>
      <c r="K276" s="355"/>
      <c r="L276" s="356"/>
      <c r="M276" s="355"/>
      <c r="N276" s="356"/>
      <c r="O276" s="355"/>
      <c r="P276" s="356"/>
      <c r="Q276" s="355"/>
      <c r="R276" s="355"/>
      <c r="S276" s="355"/>
      <c r="T276" s="355"/>
      <c r="U276" s="355"/>
      <c r="V276" s="355"/>
      <c r="W276" s="355"/>
      <c r="X276" s="355"/>
      <c r="Y276" s="355"/>
      <c r="Z276" s="355"/>
      <c r="AA276" s="355"/>
      <c r="AB276" s="355"/>
      <c r="AC276" s="355"/>
      <c r="AD276" s="355"/>
      <c r="AE276" s="355"/>
      <c r="AF276" s="355"/>
      <c r="AG276" s="355"/>
      <c r="AH276" s="355"/>
      <c r="AI276" s="355"/>
      <c r="AJ276" s="355"/>
      <c r="AK276" s="355"/>
      <c r="AL276" s="355"/>
      <c r="AM276" s="355"/>
      <c r="AN276" s="355"/>
      <c r="AO276" s="355"/>
      <c r="AP276" s="355"/>
      <c r="AQ276" s="355"/>
      <c r="AR276" s="355"/>
      <c r="AS276" s="355"/>
      <c r="AT276" s="356"/>
      <c r="AU276" s="356"/>
      <c r="AV276" s="355"/>
      <c r="AW276" s="355"/>
      <c r="AX276" s="356"/>
      <c r="AY276" s="357"/>
      <c r="AZ276" s="357"/>
      <c r="BA276" s="357"/>
      <c r="BB276" s="358"/>
      <c r="BC276" s="357"/>
      <c r="BD276" s="357"/>
      <c r="BE276" s="358"/>
      <c r="BF276" s="357"/>
      <c r="BG276" s="357"/>
      <c r="BH276" s="357"/>
      <c r="BI276" s="357"/>
      <c r="BJ276" s="357"/>
      <c r="BK276" s="357"/>
      <c r="BL276" s="357"/>
      <c r="BM276" s="358"/>
      <c r="BN276" s="358"/>
      <c r="BO276" s="358"/>
      <c r="BP276" s="358"/>
      <c r="BQ276" s="358"/>
      <c r="BR276" s="358"/>
      <c r="BS276" s="358"/>
      <c r="BT276" s="358"/>
      <c r="BU276" s="358"/>
      <c r="BV276" s="358"/>
      <c r="BW276" s="358"/>
      <c r="BX276" s="355"/>
    </row>
    <row r="277" spans="1:76" ht="19.5" customHeight="1">
      <c r="A277" s="356"/>
      <c r="B277" s="356"/>
      <c r="C277" s="356"/>
      <c r="D277" s="356"/>
      <c r="E277" s="356"/>
      <c r="F277" s="355"/>
      <c r="G277" s="356"/>
      <c r="H277" s="356"/>
      <c r="I277" s="355"/>
      <c r="J277" s="356"/>
      <c r="K277" s="355"/>
      <c r="L277" s="356"/>
      <c r="M277" s="355"/>
      <c r="N277" s="356"/>
      <c r="O277" s="355"/>
      <c r="P277" s="356"/>
      <c r="Q277" s="355"/>
      <c r="R277" s="355"/>
      <c r="S277" s="355"/>
      <c r="T277" s="355"/>
      <c r="U277" s="355"/>
      <c r="V277" s="355"/>
      <c r="W277" s="355"/>
      <c r="X277" s="355"/>
      <c r="Y277" s="355"/>
      <c r="Z277" s="355"/>
      <c r="AA277" s="355"/>
      <c r="AB277" s="355"/>
      <c r="AC277" s="355"/>
      <c r="AD277" s="355"/>
      <c r="AE277" s="355"/>
      <c r="AF277" s="355"/>
      <c r="AG277" s="355"/>
      <c r="AH277" s="355"/>
      <c r="AI277" s="355"/>
      <c r="AJ277" s="355"/>
      <c r="AK277" s="355"/>
      <c r="AL277" s="355"/>
      <c r="AM277" s="355"/>
      <c r="AN277" s="355"/>
      <c r="AO277" s="355"/>
      <c r="AP277" s="355"/>
      <c r="AQ277" s="355"/>
      <c r="AR277" s="355"/>
      <c r="AS277" s="355"/>
      <c r="AT277" s="356"/>
      <c r="AU277" s="356"/>
      <c r="AV277" s="355"/>
      <c r="AW277" s="355"/>
      <c r="AX277" s="356"/>
      <c r="AY277" s="357"/>
      <c r="AZ277" s="357"/>
      <c r="BA277" s="357"/>
      <c r="BB277" s="358"/>
      <c r="BC277" s="357"/>
      <c r="BD277" s="357"/>
      <c r="BE277" s="358"/>
      <c r="BF277" s="357"/>
      <c r="BG277" s="357"/>
      <c r="BH277" s="357"/>
      <c r="BI277" s="357"/>
      <c r="BJ277" s="357"/>
      <c r="BK277" s="357"/>
      <c r="BL277" s="357"/>
      <c r="BM277" s="358"/>
      <c r="BN277" s="358"/>
      <c r="BO277" s="358"/>
      <c r="BP277" s="358"/>
      <c r="BQ277" s="358"/>
      <c r="BR277" s="358"/>
      <c r="BS277" s="358"/>
      <c r="BT277" s="358"/>
      <c r="BU277" s="358"/>
      <c r="BV277" s="358"/>
      <c r="BW277" s="358"/>
      <c r="BX277" s="355"/>
    </row>
    <row r="278" spans="1:76" ht="19.5" customHeight="1">
      <c r="A278" s="356"/>
      <c r="B278" s="356"/>
      <c r="C278" s="356"/>
      <c r="D278" s="356"/>
      <c r="E278" s="356"/>
      <c r="F278" s="355"/>
      <c r="G278" s="356"/>
      <c r="H278" s="356"/>
      <c r="I278" s="355"/>
      <c r="J278" s="356"/>
      <c r="K278" s="355"/>
      <c r="L278" s="356"/>
      <c r="M278" s="355"/>
      <c r="N278" s="356"/>
      <c r="O278" s="355"/>
      <c r="P278" s="356"/>
      <c r="Q278" s="355"/>
      <c r="R278" s="355"/>
      <c r="S278" s="355"/>
      <c r="T278" s="355"/>
      <c r="U278" s="355"/>
      <c r="V278" s="355"/>
      <c r="W278" s="355"/>
      <c r="X278" s="355"/>
      <c r="Y278" s="355"/>
      <c r="Z278" s="355"/>
      <c r="AA278" s="355"/>
      <c r="AB278" s="355"/>
      <c r="AC278" s="355"/>
      <c r="AD278" s="355"/>
      <c r="AE278" s="355"/>
      <c r="AF278" s="355"/>
      <c r="AG278" s="355"/>
      <c r="AH278" s="355"/>
      <c r="AI278" s="355"/>
      <c r="AJ278" s="355"/>
      <c r="AK278" s="355"/>
      <c r="AL278" s="355"/>
      <c r="AM278" s="355"/>
      <c r="AN278" s="355"/>
      <c r="AO278" s="355"/>
      <c r="AP278" s="355"/>
      <c r="AQ278" s="355"/>
      <c r="AR278" s="355"/>
      <c r="AS278" s="355"/>
      <c r="AT278" s="356"/>
      <c r="AU278" s="356"/>
      <c r="AV278" s="355"/>
      <c r="AW278" s="355"/>
      <c r="AX278" s="356"/>
      <c r="AY278" s="357"/>
      <c r="AZ278" s="357"/>
      <c r="BA278" s="357"/>
      <c r="BB278" s="358"/>
      <c r="BC278" s="357"/>
      <c r="BD278" s="357"/>
      <c r="BE278" s="358"/>
      <c r="BF278" s="357"/>
      <c r="BG278" s="357"/>
      <c r="BH278" s="357"/>
      <c r="BI278" s="357"/>
      <c r="BJ278" s="357"/>
      <c r="BK278" s="357"/>
      <c r="BL278" s="357"/>
      <c r="BM278" s="358"/>
      <c r="BN278" s="358"/>
      <c r="BO278" s="358"/>
      <c r="BP278" s="358"/>
      <c r="BQ278" s="358"/>
      <c r="BR278" s="358"/>
      <c r="BS278" s="358"/>
      <c r="BT278" s="358"/>
      <c r="BU278" s="358"/>
      <c r="BV278" s="358"/>
      <c r="BW278" s="358"/>
      <c r="BX278" s="355"/>
    </row>
    <row r="279" spans="1:76" ht="19.5" customHeight="1">
      <c r="A279" s="356"/>
      <c r="B279" s="356"/>
      <c r="C279" s="356"/>
      <c r="D279" s="356"/>
      <c r="E279" s="356"/>
      <c r="F279" s="355"/>
      <c r="G279" s="356"/>
      <c r="H279" s="356"/>
      <c r="I279" s="355"/>
      <c r="J279" s="356"/>
      <c r="K279" s="355"/>
      <c r="L279" s="356"/>
      <c r="M279" s="355"/>
      <c r="N279" s="356"/>
      <c r="O279" s="355"/>
      <c r="P279" s="356"/>
      <c r="Q279" s="355"/>
      <c r="R279" s="355"/>
      <c r="S279" s="355"/>
      <c r="T279" s="355"/>
      <c r="U279" s="355"/>
      <c r="V279" s="355"/>
      <c r="W279" s="355"/>
      <c r="X279" s="355"/>
      <c r="Y279" s="355"/>
      <c r="Z279" s="355"/>
      <c r="AA279" s="355"/>
      <c r="AB279" s="355"/>
      <c r="AC279" s="355"/>
      <c r="AD279" s="355"/>
      <c r="AE279" s="355"/>
      <c r="AF279" s="355"/>
      <c r="AG279" s="355"/>
      <c r="AH279" s="355"/>
      <c r="AI279" s="355"/>
      <c r="AJ279" s="355"/>
      <c r="AK279" s="355"/>
      <c r="AL279" s="355"/>
      <c r="AM279" s="355"/>
      <c r="AN279" s="355"/>
      <c r="AO279" s="355"/>
      <c r="AP279" s="355"/>
      <c r="AQ279" s="355"/>
      <c r="AR279" s="355"/>
      <c r="AS279" s="355"/>
      <c r="AT279" s="356"/>
      <c r="AU279" s="356"/>
      <c r="AV279" s="355"/>
      <c r="AW279" s="355"/>
      <c r="AX279" s="356"/>
      <c r="AY279" s="357"/>
      <c r="AZ279" s="357"/>
      <c r="BA279" s="357"/>
      <c r="BB279" s="358"/>
      <c r="BC279" s="357"/>
      <c r="BD279" s="357"/>
      <c r="BE279" s="358"/>
      <c r="BF279" s="357"/>
      <c r="BG279" s="357"/>
      <c r="BH279" s="357"/>
      <c r="BI279" s="357"/>
      <c r="BJ279" s="357"/>
      <c r="BK279" s="357"/>
      <c r="BL279" s="357"/>
      <c r="BM279" s="358"/>
      <c r="BN279" s="358"/>
      <c r="BO279" s="358"/>
      <c r="BP279" s="358"/>
      <c r="BQ279" s="358"/>
      <c r="BR279" s="358"/>
      <c r="BS279" s="358"/>
      <c r="BT279" s="358"/>
      <c r="BU279" s="358"/>
      <c r="BV279" s="358"/>
      <c r="BW279" s="358"/>
      <c r="BX279" s="355"/>
    </row>
    <row r="280" spans="1:76" ht="19.5" customHeight="1">
      <c r="A280" s="356"/>
      <c r="B280" s="356"/>
      <c r="C280" s="356"/>
      <c r="D280" s="356"/>
      <c r="E280" s="356"/>
      <c r="F280" s="355"/>
      <c r="G280" s="356"/>
      <c r="H280" s="356"/>
      <c r="I280" s="355"/>
      <c r="J280" s="356"/>
      <c r="K280" s="355"/>
      <c r="L280" s="356"/>
      <c r="M280" s="355"/>
      <c r="N280" s="356"/>
      <c r="O280" s="355"/>
      <c r="P280" s="356"/>
      <c r="Q280" s="355"/>
      <c r="R280" s="355"/>
      <c r="S280" s="355"/>
      <c r="T280" s="355"/>
      <c r="U280" s="355"/>
      <c r="V280" s="355"/>
      <c r="W280" s="355"/>
      <c r="X280" s="355"/>
      <c r="Y280" s="355"/>
      <c r="Z280" s="355"/>
      <c r="AA280" s="355"/>
      <c r="AB280" s="355"/>
      <c r="AC280" s="355"/>
      <c r="AD280" s="355"/>
      <c r="AE280" s="355"/>
      <c r="AF280" s="355"/>
      <c r="AG280" s="355"/>
      <c r="AH280" s="355"/>
      <c r="AI280" s="355"/>
      <c r="AJ280" s="355"/>
      <c r="AK280" s="355"/>
      <c r="AL280" s="355"/>
      <c r="AM280" s="355"/>
      <c r="AN280" s="355"/>
      <c r="AO280" s="355"/>
      <c r="AP280" s="355"/>
      <c r="AQ280" s="355"/>
      <c r="AR280" s="355"/>
      <c r="AS280" s="355"/>
      <c r="AT280" s="356"/>
      <c r="AU280" s="356"/>
      <c r="AV280" s="355"/>
      <c r="AW280" s="355"/>
      <c r="AX280" s="356"/>
      <c r="AY280" s="357"/>
      <c r="AZ280" s="357"/>
      <c r="BA280" s="357"/>
      <c r="BB280" s="358"/>
      <c r="BC280" s="357"/>
      <c r="BD280" s="357"/>
      <c r="BE280" s="358"/>
      <c r="BF280" s="357"/>
      <c r="BG280" s="357"/>
      <c r="BH280" s="357"/>
      <c r="BI280" s="357"/>
      <c r="BJ280" s="357"/>
      <c r="BK280" s="357"/>
      <c r="BL280" s="357"/>
      <c r="BM280" s="358"/>
      <c r="BN280" s="358"/>
      <c r="BO280" s="358"/>
      <c r="BP280" s="358"/>
      <c r="BQ280" s="358"/>
      <c r="BR280" s="358"/>
      <c r="BS280" s="358"/>
      <c r="BT280" s="358"/>
      <c r="BU280" s="358"/>
      <c r="BV280" s="358"/>
      <c r="BW280" s="358"/>
      <c r="BX280" s="355"/>
    </row>
    <row r="281" spans="1:76" ht="19.5" customHeight="1">
      <c r="A281" s="356"/>
      <c r="B281" s="356"/>
      <c r="C281" s="356"/>
      <c r="D281" s="356"/>
      <c r="E281" s="356"/>
      <c r="F281" s="355"/>
      <c r="G281" s="356"/>
      <c r="H281" s="356"/>
      <c r="I281" s="355"/>
      <c r="J281" s="356"/>
      <c r="K281" s="355"/>
      <c r="L281" s="356"/>
      <c r="M281" s="355"/>
      <c r="N281" s="356"/>
      <c r="O281" s="355"/>
      <c r="P281" s="356"/>
      <c r="Q281" s="355"/>
      <c r="R281" s="355"/>
      <c r="S281" s="355"/>
      <c r="T281" s="355"/>
      <c r="U281" s="355"/>
      <c r="V281" s="355"/>
      <c r="W281" s="355"/>
      <c r="X281" s="355"/>
      <c r="Y281" s="355"/>
      <c r="Z281" s="355"/>
      <c r="AA281" s="355"/>
      <c r="AB281" s="355"/>
      <c r="AC281" s="355"/>
      <c r="AD281" s="355"/>
      <c r="AE281" s="355"/>
      <c r="AF281" s="355"/>
      <c r="AG281" s="355"/>
      <c r="AH281" s="355"/>
      <c r="AI281" s="355"/>
      <c r="AJ281" s="355"/>
      <c r="AK281" s="355"/>
      <c r="AL281" s="355"/>
      <c r="AM281" s="355"/>
      <c r="AN281" s="355"/>
      <c r="AO281" s="355"/>
      <c r="AP281" s="355"/>
      <c r="AQ281" s="355"/>
      <c r="AR281" s="355"/>
      <c r="AS281" s="355"/>
      <c r="AT281" s="356"/>
      <c r="AU281" s="356"/>
      <c r="AV281" s="355"/>
      <c r="AW281" s="355"/>
      <c r="AX281" s="356"/>
      <c r="AY281" s="357"/>
      <c r="AZ281" s="357"/>
      <c r="BA281" s="357"/>
      <c r="BB281" s="358"/>
      <c r="BC281" s="357"/>
      <c r="BD281" s="357"/>
      <c r="BE281" s="358"/>
      <c r="BF281" s="357"/>
      <c r="BG281" s="357"/>
      <c r="BH281" s="357"/>
      <c r="BI281" s="357"/>
      <c r="BJ281" s="357"/>
      <c r="BK281" s="357"/>
      <c r="BL281" s="357"/>
      <c r="BM281" s="358"/>
      <c r="BN281" s="358"/>
      <c r="BO281" s="358"/>
      <c r="BP281" s="358"/>
      <c r="BQ281" s="358"/>
      <c r="BR281" s="358"/>
      <c r="BS281" s="358"/>
      <c r="BT281" s="358"/>
      <c r="BU281" s="358"/>
      <c r="BV281" s="358"/>
      <c r="BW281" s="358"/>
      <c r="BX281" s="355"/>
    </row>
    <row r="282" spans="1:76" ht="19.5" customHeight="1">
      <c r="A282" s="356"/>
      <c r="B282" s="356"/>
      <c r="C282" s="356"/>
      <c r="D282" s="356"/>
      <c r="E282" s="356"/>
      <c r="F282" s="355"/>
      <c r="G282" s="356"/>
      <c r="H282" s="356"/>
      <c r="I282" s="355"/>
      <c r="J282" s="356"/>
      <c r="K282" s="355"/>
      <c r="L282" s="356"/>
      <c r="M282" s="355"/>
      <c r="N282" s="356"/>
      <c r="O282" s="355"/>
      <c r="P282" s="356"/>
      <c r="Q282" s="355"/>
      <c r="R282" s="355"/>
      <c r="S282" s="355"/>
      <c r="T282" s="355"/>
      <c r="U282" s="355"/>
      <c r="V282" s="355"/>
      <c r="W282" s="355"/>
      <c r="X282" s="355"/>
      <c r="Y282" s="355"/>
      <c r="Z282" s="355"/>
      <c r="AA282" s="355"/>
      <c r="AB282" s="355"/>
      <c r="AC282" s="355"/>
      <c r="AD282" s="355"/>
      <c r="AE282" s="355"/>
      <c r="AF282" s="355"/>
      <c r="AG282" s="355"/>
      <c r="AH282" s="355"/>
      <c r="AI282" s="355"/>
      <c r="AJ282" s="355"/>
      <c r="AK282" s="355"/>
      <c r="AL282" s="355"/>
      <c r="AM282" s="355"/>
      <c r="AN282" s="355"/>
      <c r="AO282" s="355"/>
      <c r="AP282" s="355"/>
      <c r="AQ282" s="355"/>
      <c r="AR282" s="355"/>
      <c r="AS282" s="355"/>
      <c r="AT282" s="356"/>
      <c r="AU282" s="356"/>
      <c r="AV282" s="355"/>
      <c r="AW282" s="355"/>
      <c r="AX282" s="356"/>
      <c r="AY282" s="357"/>
      <c r="AZ282" s="357"/>
      <c r="BA282" s="357"/>
      <c r="BB282" s="358"/>
      <c r="BC282" s="357"/>
      <c r="BD282" s="357"/>
      <c r="BE282" s="358"/>
      <c r="BF282" s="357"/>
      <c r="BG282" s="357"/>
      <c r="BH282" s="357"/>
      <c r="BI282" s="357"/>
      <c r="BJ282" s="357"/>
      <c r="BK282" s="357"/>
      <c r="BL282" s="357"/>
      <c r="BM282" s="358"/>
      <c r="BN282" s="358"/>
      <c r="BO282" s="358"/>
      <c r="BP282" s="358"/>
      <c r="BQ282" s="358"/>
      <c r="BR282" s="358"/>
      <c r="BS282" s="358"/>
      <c r="BT282" s="358"/>
      <c r="BU282" s="358"/>
      <c r="BV282" s="358"/>
      <c r="BW282" s="358"/>
      <c r="BX282" s="355"/>
    </row>
    <row r="283" spans="1:76" ht="19.5" customHeight="1">
      <c r="A283" s="356"/>
      <c r="B283" s="356"/>
      <c r="C283" s="356"/>
      <c r="D283" s="356"/>
      <c r="E283" s="356"/>
      <c r="F283" s="355"/>
      <c r="G283" s="356"/>
      <c r="H283" s="356"/>
      <c r="I283" s="355"/>
      <c r="J283" s="356"/>
      <c r="K283" s="355"/>
      <c r="L283" s="356"/>
      <c r="M283" s="355"/>
      <c r="N283" s="356"/>
      <c r="O283" s="355"/>
      <c r="P283" s="356"/>
      <c r="Q283" s="355"/>
      <c r="R283" s="355"/>
      <c r="S283" s="355"/>
      <c r="T283" s="355"/>
      <c r="U283" s="355"/>
      <c r="V283" s="355"/>
      <c r="W283" s="355"/>
      <c r="X283" s="355"/>
      <c r="Y283" s="355"/>
      <c r="Z283" s="355"/>
      <c r="AA283" s="355"/>
      <c r="AB283" s="355"/>
      <c r="AC283" s="355"/>
      <c r="AD283" s="355"/>
      <c r="AE283" s="355"/>
      <c r="AF283" s="355"/>
      <c r="AG283" s="355"/>
      <c r="AH283" s="355"/>
      <c r="AI283" s="355"/>
      <c r="AJ283" s="355"/>
      <c r="AK283" s="355"/>
      <c r="AL283" s="355"/>
      <c r="AM283" s="355"/>
      <c r="AN283" s="355"/>
      <c r="AO283" s="355"/>
      <c r="AP283" s="355"/>
      <c r="AQ283" s="355"/>
      <c r="AR283" s="355"/>
      <c r="AS283" s="355"/>
      <c r="AT283" s="356"/>
      <c r="AU283" s="356"/>
      <c r="AV283" s="355"/>
      <c r="AW283" s="355"/>
      <c r="AX283" s="356"/>
      <c r="AY283" s="357"/>
      <c r="AZ283" s="357"/>
      <c r="BA283" s="357"/>
      <c r="BB283" s="358"/>
      <c r="BC283" s="357"/>
      <c r="BD283" s="357"/>
      <c r="BE283" s="358"/>
      <c r="BF283" s="357"/>
      <c r="BG283" s="357"/>
      <c r="BH283" s="357"/>
      <c r="BI283" s="357"/>
      <c r="BJ283" s="357"/>
      <c r="BK283" s="357"/>
      <c r="BL283" s="357"/>
      <c r="BM283" s="358"/>
      <c r="BN283" s="358"/>
      <c r="BO283" s="358"/>
      <c r="BP283" s="358"/>
      <c r="BQ283" s="358"/>
      <c r="BR283" s="358"/>
      <c r="BS283" s="358"/>
      <c r="BT283" s="358"/>
      <c r="BU283" s="358"/>
      <c r="BV283" s="358"/>
      <c r="BW283" s="358"/>
      <c r="BX283" s="355"/>
    </row>
    <row r="284" spans="1:76" ht="19.5" customHeight="1">
      <c r="A284" s="356"/>
      <c r="B284" s="356"/>
      <c r="C284" s="356"/>
      <c r="D284" s="356"/>
      <c r="E284" s="356"/>
      <c r="F284" s="355"/>
      <c r="G284" s="356"/>
      <c r="H284" s="356"/>
      <c r="I284" s="355"/>
      <c r="J284" s="356"/>
      <c r="K284" s="355"/>
      <c r="L284" s="356"/>
      <c r="M284" s="355"/>
      <c r="N284" s="356"/>
      <c r="O284" s="355"/>
      <c r="P284" s="356"/>
      <c r="Q284" s="355"/>
      <c r="R284" s="355"/>
      <c r="S284" s="355"/>
      <c r="T284" s="355"/>
      <c r="U284" s="355"/>
      <c r="V284" s="355"/>
      <c r="W284" s="355"/>
      <c r="X284" s="355"/>
      <c r="Y284" s="355"/>
      <c r="Z284" s="355"/>
      <c r="AA284" s="355"/>
      <c r="AB284" s="355"/>
      <c r="AC284" s="355"/>
      <c r="AD284" s="355"/>
      <c r="AE284" s="355"/>
      <c r="AF284" s="355"/>
      <c r="AG284" s="355"/>
      <c r="AH284" s="355"/>
      <c r="AI284" s="355"/>
      <c r="AJ284" s="355"/>
      <c r="AK284" s="355"/>
      <c r="AL284" s="355"/>
      <c r="AM284" s="355"/>
      <c r="AN284" s="355"/>
      <c r="AO284" s="355"/>
      <c r="AP284" s="355"/>
      <c r="AQ284" s="355"/>
      <c r="AR284" s="355"/>
      <c r="AS284" s="355"/>
      <c r="AT284" s="356"/>
      <c r="AU284" s="356"/>
      <c r="AV284" s="355"/>
      <c r="AW284" s="355"/>
      <c r="AX284" s="356"/>
      <c r="AY284" s="357"/>
      <c r="AZ284" s="357"/>
      <c r="BA284" s="357"/>
      <c r="BB284" s="358"/>
      <c r="BC284" s="357"/>
      <c r="BD284" s="357"/>
      <c r="BE284" s="358"/>
      <c r="BF284" s="357"/>
      <c r="BG284" s="357"/>
      <c r="BH284" s="357"/>
      <c r="BI284" s="357"/>
      <c r="BJ284" s="357"/>
      <c r="BK284" s="357"/>
      <c r="BL284" s="357"/>
      <c r="BM284" s="358"/>
      <c r="BN284" s="358"/>
      <c r="BO284" s="358"/>
      <c r="BP284" s="358"/>
      <c r="BQ284" s="358"/>
      <c r="BR284" s="358"/>
      <c r="BS284" s="358"/>
      <c r="BT284" s="358"/>
      <c r="BU284" s="358"/>
      <c r="BV284" s="358"/>
      <c r="BW284" s="358"/>
      <c r="BX284" s="355"/>
    </row>
    <row r="285" spans="1:76" ht="19.5" customHeight="1">
      <c r="A285" s="356"/>
      <c r="B285" s="356"/>
      <c r="C285" s="356"/>
      <c r="D285" s="356"/>
      <c r="E285" s="356"/>
      <c r="F285" s="355"/>
      <c r="G285" s="356"/>
      <c r="H285" s="356"/>
      <c r="I285" s="355"/>
      <c r="J285" s="356"/>
      <c r="K285" s="355"/>
      <c r="L285" s="356"/>
      <c r="M285" s="355"/>
      <c r="N285" s="356"/>
      <c r="O285" s="355"/>
      <c r="P285" s="356"/>
      <c r="Q285" s="355"/>
      <c r="R285" s="355"/>
      <c r="S285" s="355"/>
      <c r="T285" s="355"/>
      <c r="U285" s="355"/>
      <c r="V285" s="355"/>
      <c r="W285" s="355"/>
      <c r="X285" s="355"/>
      <c r="Y285" s="355"/>
      <c r="Z285" s="355"/>
      <c r="AA285" s="355"/>
      <c r="AB285" s="355"/>
      <c r="AC285" s="355"/>
      <c r="AD285" s="355"/>
      <c r="AE285" s="355"/>
      <c r="AF285" s="355"/>
      <c r="AG285" s="355"/>
      <c r="AH285" s="355"/>
      <c r="AI285" s="355"/>
      <c r="AJ285" s="355"/>
      <c r="AK285" s="355"/>
      <c r="AL285" s="355"/>
      <c r="AM285" s="355"/>
      <c r="AN285" s="355"/>
      <c r="AO285" s="355"/>
      <c r="AP285" s="355"/>
      <c r="AQ285" s="355"/>
      <c r="AR285" s="355"/>
      <c r="AS285" s="355"/>
      <c r="AT285" s="356"/>
      <c r="AU285" s="356"/>
      <c r="AV285" s="355"/>
      <c r="AW285" s="355"/>
      <c r="AX285" s="356"/>
      <c r="AY285" s="357"/>
      <c r="AZ285" s="357"/>
      <c r="BA285" s="357"/>
      <c r="BB285" s="358"/>
      <c r="BC285" s="357"/>
      <c r="BD285" s="357"/>
      <c r="BE285" s="358"/>
      <c r="BF285" s="357"/>
      <c r="BG285" s="357"/>
      <c r="BH285" s="357"/>
      <c r="BI285" s="357"/>
      <c r="BJ285" s="357"/>
      <c r="BK285" s="357"/>
      <c r="BL285" s="357"/>
      <c r="BM285" s="358"/>
      <c r="BN285" s="358"/>
      <c r="BO285" s="358"/>
      <c r="BP285" s="358"/>
      <c r="BQ285" s="358"/>
      <c r="BR285" s="358"/>
      <c r="BS285" s="358"/>
      <c r="BT285" s="358"/>
      <c r="BU285" s="358"/>
      <c r="BV285" s="358"/>
      <c r="BW285" s="358"/>
      <c r="BX285" s="355"/>
    </row>
    <row r="286" spans="1:76" ht="19.5" customHeight="1">
      <c r="A286" s="356"/>
      <c r="B286" s="356"/>
      <c r="C286" s="356"/>
      <c r="D286" s="356"/>
      <c r="E286" s="356"/>
      <c r="F286" s="355"/>
      <c r="G286" s="356"/>
      <c r="H286" s="356"/>
      <c r="I286" s="355"/>
      <c r="J286" s="356"/>
      <c r="K286" s="355"/>
      <c r="L286" s="356"/>
      <c r="M286" s="355"/>
      <c r="N286" s="356"/>
      <c r="O286" s="355"/>
      <c r="P286" s="356"/>
      <c r="Q286" s="355"/>
      <c r="R286" s="355"/>
      <c r="S286" s="355"/>
      <c r="T286" s="355"/>
      <c r="U286" s="355"/>
      <c r="V286" s="355"/>
      <c r="W286" s="355"/>
      <c r="X286" s="355"/>
      <c r="Y286" s="355"/>
      <c r="Z286" s="355"/>
      <c r="AA286" s="355"/>
      <c r="AB286" s="355"/>
      <c r="AC286" s="355"/>
      <c r="AD286" s="355"/>
      <c r="AE286" s="355"/>
      <c r="AF286" s="355"/>
      <c r="AG286" s="355"/>
      <c r="AH286" s="355"/>
      <c r="AI286" s="355"/>
      <c r="AJ286" s="355"/>
      <c r="AK286" s="355"/>
      <c r="AL286" s="355"/>
      <c r="AM286" s="355"/>
      <c r="AN286" s="355"/>
      <c r="AO286" s="355"/>
      <c r="AP286" s="355"/>
      <c r="AQ286" s="355"/>
      <c r="AR286" s="355"/>
      <c r="AS286" s="355"/>
      <c r="AT286" s="356"/>
      <c r="AU286" s="356"/>
      <c r="AV286" s="355"/>
      <c r="AW286" s="355"/>
      <c r="AX286" s="356"/>
      <c r="AY286" s="357"/>
      <c r="AZ286" s="357"/>
      <c r="BA286" s="357"/>
      <c r="BB286" s="358"/>
      <c r="BC286" s="357"/>
      <c r="BD286" s="357"/>
      <c r="BE286" s="358"/>
      <c r="BF286" s="357"/>
      <c r="BG286" s="357"/>
      <c r="BH286" s="357"/>
      <c r="BI286" s="357"/>
      <c r="BJ286" s="357"/>
      <c r="BK286" s="357"/>
      <c r="BL286" s="357"/>
      <c r="BM286" s="358"/>
      <c r="BN286" s="358"/>
      <c r="BO286" s="358"/>
      <c r="BP286" s="358"/>
      <c r="BQ286" s="358"/>
      <c r="BR286" s="358"/>
      <c r="BS286" s="358"/>
      <c r="BT286" s="358"/>
      <c r="BU286" s="358"/>
      <c r="BV286" s="358"/>
      <c r="BW286" s="358"/>
      <c r="BX286" s="355"/>
    </row>
    <row r="287" spans="1:76" ht="19.5" customHeight="1">
      <c r="A287" s="356"/>
      <c r="B287" s="356"/>
      <c r="C287" s="356"/>
      <c r="D287" s="356"/>
      <c r="E287" s="356"/>
      <c r="F287" s="355"/>
      <c r="G287" s="356"/>
      <c r="H287" s="356"/>
      <c r="I287" s="355"/>
      <c r="J287" s="356"/>
      <c r="K287" s="355"/>
      <c r="L287" s="356"/>
      <c r="M287" s="355"/>
      <c r="N287" s="356"/>
      <c r="O287" s="355"/>
      <c r="P287" s="356"/>
      <c r="Q287" s="355"/>
      <c r="R287" s="355"/>
      <c r="S287" s="355"/>
      <c r="T287" s="355"/>
      <c r="U287" s="355"/>
      <c r="V287" s="355"/>
      <c r="W287" s="355"/>
      <c r="X287" s="355"/>
      <c r="Y287" s="355"/>
      <c r="Z287" s="355"/>
      <c r="AA287" s="355"/>
      <c r="AB287" s="355"/>
      <c r="AC287" s="355"/>
      <c r="AD287" s="355"/>
      <c r="AE287" s="355"/>
      <c r="AF287" s="355"/>
      <c r="AG287" s="355"/>
      <c r="AH287" s="355"/>
      <c r="AI287" s="355"/>
      <c r="AJ287" s="355"/>
      <c r="AK287" s="355"/>
      <c r="AL287" s="355"/>
      <c r="AM287" s="355"/>
      <c r="AN287" s="355"/>
      <c r="AO287" s="355"/>
      <c r="AP287" s="355"/>
      <c r="AQ287" s="355"/>
      <c r="AR287" s="355"/>
      <c r="AS287" s="355"/>
      <c r="AT287" s="356"/>
      <c r="AU287" s="356"/>
      <c r="AV287" s="355"/>
      <c r="AW287" s="355"/>
      <c r="AX287" s="356"/>
      <c r="AY287" s="357"/>
      <c r="AZ287" s="357"/>
      <c r="BA287" s="357"/>
      <c r="BB287" s="358"/>
      <c r="BC287" s="357"/>
      <c r="BD287" s="357"/>
      <c r="BE287" s="358"/>
      <c r="BF287" s="357"/>
      <c r="BG287" s="357"/>
      <c r="BH287" s="357"/>
      <c r="BI287" s="357"/>
      <c r="BJ287" s="357"/>
      <c r="BK287" s="357"/>
      <c r="BL287" s="357"/>
      <c r="BM287" s="358"/>
      <c r="BN287" s="358"/>
      <c r="BO287" s="358"/>
      <c r="BP287" s="358"/>
      <c r="BQ287" s="358"/>
      <c r="BR287" s="358"/>
      <c r="BS287" s="358"/>
      <c r="BT287" s="358"/>
      <c r="BU287" s="358"/>
      <c r="BV287" s="358"/>
      <c r="BW287" s="358"/>
      <c r="BX287" s="355"/>
    </row>
    <row r="288" spans="1:76" ht="19.5" customHeight="1">
      <c r="A288" s="356"/>
      <c r="B288" s="356"/>
      <c r="C288" s="356"/>
      <c r="D288" s="356"/>
      <c r="E288" s="356"/>
      <c r="F288" s="355"/>
      <c r="G288" s="356"/>
      <c r="H288" s="356"/>
      <c r="I288" s="355"/>
      <c r="J288" s="356"/>
      <c r="K288" s="355"/>
      <c r="L288" s="356"/>
      <c r="M288" s="355"/>
      <c r="N288" s="356"/>
      <c r="O288" s="355"/>
      <c r="P288" s="356"/>
      <c r="Q288" s="355"/>
      <c r="R288" s="355"/>
      <c r="S288" s="355"/>
      <c r="T288" s="355"/>
      <c r="U288" s="355"/>
      <c r="V288" s="355"/>
      <c r="W288" s="355"/>
      <c r="X288" s="355"/>
      <c r="Y288" s="355"/>
      <c r="Z288" s="355"/>
      <c r="AA288" s="355"/>
      <c r="AB288" s="355"/>
      <c r="AC288" s="355"/>
      <c r="AD288" s="355"/>
      <c r="AE288" s="355"/>
      <c r="AF288" s="355"/>
      <c r="AG288" s="355"/>
      <c r="AH288" s="355"/>
      <c r="AI288" s="355"/>
      <c r="AJ288" s="355"/>
      <c r="AK288" s="355"/>
      <c r="AL288" s="355"/>
      <c r="AM288" s="355"/>
      <c r="AN288" s="355"/>
      <c r="AO288" s="355"/>
      <c r="AP288" s="355"/>
      <c r="AQ288" s="355"/>
      <c r="AR288" s="355"/>
      <c r="AS288" s="355"/>
      <c r="AT288" s="356"/>
      <c r="AU288" s="356"/>
      <c r="AV288" s="355"/>
      <c r="AW288" s="355"/>
      <c r="AX288" s="356"/>
      <c r="AY288" s="357"/>
      <c r="AZ288" s="357"/>
      <c r="BA288" s="357"/>
      <c r="BB288" s="358"/>
      <c r="BC288" s="357"/>
      <c r="BD288" s="357"/>
      <c r="BE288" s="358"/>
      <c r="BF288" s="357"/>
      <c r="BG288" s="357"/>
      <c r="BH288" s="357"/>
      <c r="BI288" s="357"/>
      <c r="BJ288" s="357"/>
      <c r="BK288" s="357"/>
      <c r="BL288" s="357"/>
      <c r="BM288" s="358"/>
      <c r="BN288" s="358"/>
      <c r="BO288" s="358"/>
      <c r="BP288" s="358"/>
      <c r="BQ288" s="358"/>
      <c r="BR288" s="358"/>
      <c r="BS288" s="358"/>
      <c r="BT288" s="358"/>
      <c r="BU288" s="358"/>
      <c r="BV288" s="358"/>
      <c r="BW288" s="358"/>
      <c r="BX288" s="355"/>
    </row>
    <row r="289" spans="1:76" ht="19.5" customHeight="1">
      <c r="A289" s="356"/>
      <c r="B289" s="356"/>
      <c r="C289" s="356"/>
      <c r="D289" s="356"/>
      <c r="E289" s="356"/>
      <c r="F289" s="355"/>
      <c r="G289" s="356"/>
      <c r="H289" s="356"/>
      <c r="I289" s="355"/>
      <c r="J289" s="356"/>
      <c r="K289" s="355"/>
      <c r="L289" s="356"/>
      <c r="M289" s="355"/>
      <c r="N289" s="356"/>
      <c r="O289" s="355"/>
      <c r="P289" s="356"/>
      <c r="Q289" s="355"/>
      <c r="R289" s="355"/>
      <c r="S289" s="355"/>
      <c r="T289" s="355"/>
      <c r="U289" s="355"/>
      <c r="V289" s="355"/>
      <c r="W289" s="355"/>
      <c r="X289" s="355"/>
      <c r="Y289" s="355"/>
      <c r="Z289" s="355"/>
      <c r="AA289" s="355"/>
      <c r="AB289" s="355"/>
      <c r="AC289" s="355"/>
      <c r="AD289" s="355"/>
      <c r="AE289" s="355"/>
      <c r="AF289" s="355"/>
      <c r="AG289" s="355"/>
      <c r="AH289" s="355"/>
      <c r="AI289" s="355"/>
      <c r="AJ289" s="355"/>
      <c r="AK289" s="355"/>
      <c r="AL289" s="355"/>
      <c r="AM289" s="355"/>
      <c r="AN289" s="355"/>
      <c r="AO289" s="355"/>
      <c r="AP289" s="355"/>
      <c r="AQ289" s="355"/>
      <c r="AR289" s="355"/>
      <c r="AS289" s="355"/>
      <c r="AT289" s="356"/>
      <c r="AU289" s="356"/>
      <c r="AV289" s="355"/>
      <c r="AW289" s="355"/>
      <c r="AX289" s="356"/>
      <c r="AY289" s="357"/>
      <c r="AZ289" s="357"/>
      <c r="BA289" s="357"/>
      <c r="BB289" s="358"/>
      <c r="BC289" s="357"/>
      <c r="BD289" s="357"/>
      <c r="BE289" s="358"/>
      <c r="BF289" s="357"/>
      <c r="BG289" s="357"/>
      <c r="BH289" s="357"/>
      <c r="BI289" s="357"/>
      <c r="BJ289" s="357"/>
      <c r="BK289" s="357"/>
      <c r="BL289" s="357"/>
      <c r="BM289" s="358"/>
      <c r="BN289" s="358"/>
      <c r="BO289" s="358"/>
      <c r="BP289" s="358"/>
      <c r="BQ289" s="358"/>
      <c r="BR289" s="358"/>
      <c r="BS289" s="358"/>
      <c r="BT289" s="358"/>
      <c r="BU289" s="358"/>
      <c r="BV289" s="358"/>
      <c r="BW289" s="358"/>
      <c r="BX289" s="355"/>
    </row>
    <row r="290" spans="1:76" ht="19.5" customHeight="1">
      <c r="A290" s="356"/>
      <c r="B290" s="356"/>
      <c r="C290" s="356"/>
      <c r="D290" s="356"/>
      <c r="E290" s="356"/>
      <c r="F290" s="355"/>
      <c r="G290" s="356"/>
      <c r="H290" s="356"/>
      <c r="I290" s="355"/>
      <c r="J290" s="356"/>
      <c r="K290" s="355"/>
      <c r="L290" s="356"/>
      <c r="M290" s="355"/>
      <c r="N290" s="356"/>
      <c r="O290" s="355"/>
      <c r="P290" s="356"/>
      <c r="Q290" s="355"/>
      <c r="R290" s="355"/>
      <c r="S290" s="355"/>
      <c r="T290" s="355"/>
      <c r="U290" s="355"/>
      <c r="V290" s="355"/>
      <c r="W290" s="355"/>
      <c r="X290" s="355"/>
      <c r="Y290" s="355"/>
      <c r="Z290" s="355"/>
      <c r="AA290" s="355"/>
      <c r="AB290" s="355"/>
      <c r="AC290" s="355"/>
      <c r="AD290" s="355"/>
      <c r="AE290" s="355"/>
      <c r="AF290" s="355"/>
      <c r="AG290" s="355"/>
      <c r="AH290" s="355"/>
      <c r="AI290" s="355"/>
      <c r="AJ290" s="355"/>
      <c r="AK290" s="355"/>
      <c r="AL290" s="355"/>
      <c r="AM290" s="355"/>
      <c r="AN290" s="355"/>
      <c r="AO290" s="355"/>
      <c r="AP290" s="355"/>
      <c r="AQ290" s="355"/>
      <c r="AR290" s="355"/>
      <c r="AS290" s="355"/>
      <c r="AT290" s="356"/>
      <c r="AU290" s="356"/>
      <c r="AV290" s="355"/>
      <c r="AW290" s="355"/>
      <c r="AX290" s="356"/>
      <c r="AY290" s="357"/>
      <c r="AZ290" s="357"/>
      <c r="BA290" s="357"/>
      <c r="BB290" s="358"/>
      <c r="BC290" s="357"/>
      <c r="BD290" s="357"/>
      <c r="BE290" s="358"/>
      <c r="BF290" s="357"/>
      <c r="BG290" s="357"/>
      <c r="BH290" s="357"/>
      <c r="BI290" s="357"/>
      <c r="BJ290" s="357"/>
      <c r="BK290" s="357"/>
      <c r="BL290" s="357"/>
      <c r="BM290" s="358"/>
      <c r="BN290" s="358"/>
      <c r="BO290" s="358"/>
      <c r="BP290" s="358"/>
      <c r="BQ290" s="358"/>
      <c r="BR290" s="358"/>
      <c r="BS290" s="358"/>
      <c r="BT290" s="358"/>
      <c r="BU290" s="358"/>
      <c r="BV290" s="358"/>
      <c r="BW290" s="358"/>
      <c r="BX290" s="355"/>
    </row>
    <row r="291" spans="1:76" ht="19.5" customHeight="1">
      <c r="A291" s="356"/>
      <c r="B291" s="356"/>
      <c r="C291" s="356"/>
      <c r="D291" s="356"/>
      <c r="E291" s="356"/>
      <c r="F291" s="355"/>
      <c r="G291" s="356"/>
      <c r="H291" s="356"/>
      <c r="I291" s="355"/>
      <c r="J291" s="356"/>
      <c r="K291" s="355"/>
      <c r="L291" s="356"/>
      <c r="M291" s="355"/>
      <c r="N291" s="356"/>
      <c r="O291" s="355"/>
      <c r="P291" s="356"/>
      <c r="Q291" s="355"/>
      <c r="R291" s="355"/>
      <c r="S291" s="355"/>
      <c r="T291" s="355"/>
      <c r="U291" s="355"/>
      <c r="V291" s="355"/>
      <c r="W291" s="355"/>
      <c r="X291" s="355"/>
      <c r="Y291" s="355"/>
      <c r="Z291" s="355"/>
      <c r="AA291" s="355"/>
      <c r="AB291" s="355"/>
      <c r="AC291" s="355"/>
      <c r="AD291" s="355"/>
      <c r="AE291" s="355"/>
      <c r="AF291" s="355"/>
      <c r="AG291" s="355"/>
      <c r="AH291" s="355"/>
      <c r="AI291" s="355"/>
      <c r="AJ291" s="355"/>
      <c r="AK291" s="355"/>
      <c r="AL291" s="355"/>
      <c r="AM291" s="355"/>
      <c r="AN291" s="355"/>
      <c r="AO291" s="355"/>
      <c r="AP291" s="355"/>
      <c r="AQ291" s="355"/>
      <c r="AR291" s="355"/>
      <c r="AS291" s="355"/>
      <c r="AT291" s="356"/>
      <c r="AU291" s="356"/>
      <c r="AV291" s="355"/>
      <c r="AW291" s="355"/>
      <c r="AX291" s="356"/>
      <c r="AY291" s="357"/>
      <c r="AZ291" s="357"/>
      <c r="BA291" s="357"/>
      <c r="BB291" s="358"/>
      <c r="BC291" s="357"/>
      <c r="BD291" s="357"/>
      <c r="BE291" s="358"/>
      <c r="BF291" s="357"/>
      <c r="BG291" s="357"/>
      <c r="BH291" s="357"/>
      <c r="BI291" s="357"/>
      <c r="BJ291" s="357"/>
      <c r="BK291" s="357"/>
      <c r="BL291" s="357"/>
      <c r="BM291" s="358"/>
      <c r="BN291" s="358"/>
      <c r="BO291" s="358"/>
      <c r="BP291" s="358"/>
      <c r="BQ291" s="358"/>
      <c r="BR291" s="358"/>
      <c r="BS291" s="358"/>
      <c r="BT291" s="358"/>
      <c r="BU291" s="358"/>
      <c r="BV291" s="358"/>
      <c r="BW291" s="358"/>
      <c r="BX291" s="355"/>
    </row>
    <row r="292" spans="1:76" ht="19.5" customHeight="1">
      <c r="A292" s="356"/>
      <c r="B292" s="356"/>
      <c r="C292" s="356"/>
      <c r="D292" s="356"/>
      <c r="E292" s="356"/>
      <c r="F292" s="355"/>
      <c r="G292" s="356"/>
      <c r="H292" s="356"/>
      <c r="I292" s="355"/>
      <c r="J292" s="356"/>
      <c r="K292" s="355"/>
      <c r="L292" s="356"/>
      <c r="M292" s="355"/>
      <c r="N292" s="356"/>
      <c r="O292" s="355"/>
      <c r="P292" s="356"/>
      <c r="Q292" s="355"/>
      <c r="R292" s="355"/>
      <c r="S292" s="355"/>
      <c r="T292" s="355"/>
      <c r="U292" s="355"/>
      <c r="V292" s="355"/>
      <c r="W292" s="355"/>
      <c r="X292" s="355"/>
      <c r="Y292" s="355"/>
      <c r="Z292" s="355"/>
      <c r="AA292" s="355"/>
      <c r="AB292" s="355"/>
      <c r="AC292" s="355"/>
      <c r="AD292" s="355"/>
      <c r="AE292" s="355"/>
      <c r="AF292" s="355"/>
      <c r="AG292" s="355"/>
      <c r="AH292" s="355"/>
      <c r="AI292" s="355"/>
      <c r="AJ292" s="355"/>
      <c r="AK292" s="355"/>
      <c r="AL292" s="355"/>
      <c r="AM292" s="355"/>
      <c r="AN292" s="355"/>
      <c r="AO292" s="355"/>
      <c r="AP292" s="355"/>
      <c r="AQ292" s="355"/>
      <c r="AR292" s="355"/>
      <c r="AS292" s="355"/>
      <c r="AT292" s="356"/>
      <c r="AU292" s="356"/>
      <c r="AV292" s="355"/>
      <c r="AW292" s="355"/>
      <c r="AX292" s="356"/>
      <c r="AY292" s="357"/>
      <c r="AZ292" s="357"/>
      <c r="BA292" s="357"/>
      <c r="BB292" s="358"/>
      <c r="BC292" s="357"/>
      <c r="BD292" s="357"/>
      <c r="BE292" s="358"/>
      <c r="BF292" s="357"/>
      <c r="BG292" s="357"/>
      <c r="BH292" s="357"/>
      <c r="BI292" s="357"/>
      <c r="BJ292" s="357"/>
      <c r="BK292" s="357"/>
      <c r="BL292" s="357"/>
      <c r="BM292" s="358"/>
      <c r="BN292" s="358"/>
      <c r="BO292" s="358"/>
      <c r="BP292" s="358"/>
      <c r="BQ292" s="358"/>
      <c r="BR292" s="358"/>
      <c r="BS292" s="358"/>
      <c r="BT292" s="358"/>
      <c r="BU292" s="358"/>
      <c r="BV292" s="358"/>
      <c r="BW292" s="358"/>
      <c r="BX292" s="355"/>
    </row>
    <row r="293" spans="1:76" ht="19.5" customHeight="1">
      <c r="A293" s="356"/>
      <c r="B293" s="356"/>
      <c r="C293" s="356"/>
      <c r="D293" s="356"/>
      <c r="E293" s="356"/>
      <c r="F293" s="355"/>
      <c r="G293" s="356"/>
      <c r="H293" s="356"/>
      <c r="I293" s="355"/>
      <c r="J293" s="356"/>
      <c r="K293" s="355"/>
      <c r="L293" s="356"/>
      <c r="M293" s="355"/>
      <c r="N293" s="356"/>
      <c r="O293" s="355"/>
      <c r="P293" s="356"/>
      <c r="Q293" s="355"/>
      <c r="R293" s="355"/>
      <c r="S293" s="355"/>
      <c r="T293" s="355"/>
      <c r="U293" s="355"/>
      <c r="V293" s="355"/>
      <c r="W293" s="355"/>
      <c r="X293" s="355"/>
      <c r="Y293" s="355"/>
      <c r="Z293" s="355"/>
      <c r="AA293" s="355"/>
      <c r="AB293" s="355"/>
      <c r="AC293" s="355"/>
      <c r="AD293" s="355"/>
      <c r="AE293" s="355"/>
      <c r="AF293" s="355"/>
      <c r="AG293" s="355"/>
      <c r="AH293" s="355"/>
      <c r="AI293" s="355"/>
      <c r="AJ293" s="355"/>
      <c r="AK293" s="355"/>
      <c r="AL293" s="355"/>
      <c r="AM293" s="355"/>
      <c r="AN293" s="355"/>
      <c r="AO293" s="355"/>
      <c r="AP293" s="355"/>
      <c r="AQ293" s="355"/>
      <c r="AR293" s="355"/>
      <c r="AS293" s="355"/>
      <c r="AT293" s="356"/>
      <c r="AU293" s="356"/>
      <c r="AV293" s="355"/>
      <c r="AW293" s="355"/>
      <c r="AX293" s="356"/>
      <c r="AY293" s="357"/>
      <c r="AZ293" s="357"/>
      <c r="BA293" s="357"/>
      <c r="BB293" s="358"/>
      <c r="BC293" s="357"/>
      <c r="BD293" s="357"/>
      <c r="BE293" s="358"/>
      <c r="BF293" s="357"/>
      <c r="BG293" s="357"/>
      <c r="BH293" s="357"/>
      <c r="BI293" s="357"/>
      <c r="BJ293" s="357"/>
      <c r="BK293" s="357"/>
      <c r="BL293" s="357"/>
      <c r="BM293" s="358"/>
      <c r="BN293" s="358"/>
      <c r="BO293" s="358"/>
      <c r="BP293" s="358"/>
      <c r="BQ293" s="358"/>
      <c r="BR293" s="358"/>
      <c r="BS293" s="358"/>
      <c r="BT293" s="358"/>
      <c r="BU293" s="358"/>
      <c r="BV293" s="358"/>
      <c r="BW293" s="358"/>
      <c r="BX293" s="355"/>
    </row>
    <row r="294" spans="1:76" ht="19.5" customHeight="1">
      <c r="A294" s="356"/>
      <c r="B294" s="356"/>
      <c r="C294" s="356"/>
      <c r="D294" s="356"/>
      <c r="E294" s="356"/>
      <c r="F294" s="355"/>
      <c r="G294" s="356"/>
      <c r="H294" s="356"/>
      <c r="I294" s="355"/>
      <c r="J294" s="356"/>
      <c r="K294" s="355"/>
      <c r="L294" s="356"/>
      <c r="M294" s="355"/>
      <c r="N294" s="356"/>
      <c r="O294" s="355"/>
      <c r="P294" s="356"/>
      <c r="Q294" s="355"/>
      <c r="R294" s="355"/>
      <c r="S294" s="355"/>
      <c r="T294" s="355"/>
      <c r="U294" s="355"/>
      <c r="V294" s="355"/>
      <c r="W294" s="355"/>
      <c r="X294" s="355"/>
      <c r="Y294" s="355"/>
      <c r="Z294" s="355"/>
      <c r="AA294" s="355"/>
      <c r="AB294" s="355"/>
      <c r="AC294" s="355"/>
      <c r="AD294" s="355"/>
      <c r="AE294" s="355"/>
      <c r="AF294" s="355"/>
      <c r="AG294" s="355"/>
      <c r="AH294" s="355"/>
      <c r="AI294" s="355"/>
      <c r="AJ294" s="355"/>
      <c r="AK294" s="355"/>
      <c r="AL294" s="355"/>
      <c r="AM294" s="355"/>
      <c r="AN294" s="355"/>
      <c r="AO294" s="355"/>
      <c r="AP294" s="355"/>
      <c r="AQ294" s="355"/>
      <c r="AR294" s="355"/>
      <c r="AS294" s="355"/>
      <c r="AT294" s="356"/>
      <c r="AU294" s="356"/>
      <c r="AV294" s="355"/>
      <c r="AW294" s="355"/>
      <c r="AX294" s="356"/>
      <c r="AY294" s="357"/>
      <c r="AZ294" s="357"/>
      <c r="BA294" s="357"/>
      <c r="BB294" s="358"/>
      <c r="BC294" s="357"/>
      <c r="BD294" s="357"/>
      <c r="BE294" s="358"/>
      <c r="BF294" s="357"/>
      <c r="BG294" s="357"/>
      <c r="BH294" s="357"/>
      <c r="BI294" s="357"/>
      <c r="BJ294" s="357"/>
      <c r="BK294" s="357"/>
      <c r="BL294" s="357"/>
      <c r="BM294" s="358"/>
      <c r="BN294" s="358"/>
      <c r="BO294" s="358"/>
      <c r="BP294" s="358"/>
      <c r="BQ294" s="358"/>
      <c r="BR294" s="358"/>
      <c r="BS294" s="358"/>
      <c r="BT294" s="358"/>
      <c r="BU294" s="358"/>
      <c r="BV294" s="358"/>
      <c r="BW294" s="358"/>
      <c r="BX294" s="355"/>
    </row>
    <row r="295" spans="1:76" ht="19.5" customHeight="1">
      <c r="A295" s="356"/>
      <c r="B295" s="356"/>
      <c r="C295" s="356"/>
      <c r="D295" s="356"/>
      <c r="E295" s="356"/>
      <c r="F295" s="355"/>
      <c r="G295" s="356"/>
      <c r="H295" s="356"/>
      <c r="I295" s="355"/>
      <c r="J295" s="356"/>
      <c r="K295" s="355"/>
      <c r="L295" s="356"/>
      <c r="M295" s="355"/>
      <c r="N295" s="356"/>
      <c r="O295" s="355"/>
      <c r="P295" s="356"/>
      <c r="Q295" s="355"/>
      <c r="R295" s="355"/>
      <c r="S295" s="355"/>
      <c r="T295" s="355"/>
      <c r="U295" s="355"/>
      <c r="V295" s="355"/>
      <c r="W295" s="355"/>
      <c r="X295" s="355"/>
      <c r="Y295" s="355"/>
      <c r="Z295" s="355"/>
      <c r="AA295" s="355"/>
      <c r="AB295" s="355"/>
      <c r="AC295" s="355"/>
      <c r="AD295" s="355"/>
      <c r="AE295" s="355"/>
      <c r="AF295" s="355"/>
      <c r="AG295" s="355"/>
      <c r="AH295" s="355"/>
      <c r="AI295" s="355"/>
      <c r="AJ295" s="355"/>
      <c r="AK295" s="355"/>
      <c r="AL295" s="355"/>
      <c r="AM295" s="355"/>
      <c r="AN295" s="355"/>
      <c r="AO295" s="355"/>
      <c r="AP295" s="355"/>
      <c r="AQ295" s="355"/>
      <c r="AR295" s="355"/>
      <c r="AS295" s="355"/>
      <c r="AT295" s="356"/>
      <c r="AU295" s="356"/>
      <c r="AV295" s="355"/>
      <c r="AW295" s="355"/>
      <c r="AX295" s="356"/>
      <c r="AY295" s="357"/>
      <c r="AZ295" s="357"/>
      <c r="BA295" s="357"/>
      <c r="BB295" s="358"/>
      <c r="BC295" s="357"/>
      <c r="BD295" s="357"/>
      <c r="BE295" s="358"/>
      <c r="BF295" s="357"/>
      <c r="BG295" s="357"/>
      <c r="BH295" s="357"/>
      <c r="BI295" s="357"/>
      <c r="BJ295" s="357"/>
      <c r="BK295" s="357"/>
      <c r="BL295" s="357"/>
      <c r="BM295" s="358"/>
      <c r="BN295" s="358"/>
      <c r="BO295" s="358"/>
      <c r="BP295" s="358"/>
      <c r="BQ295" s="358"/>
      <c r="BR295" s="358"/>
      <c r="BS295" s="358"/>
      <c r="BT295" s="358"/>
      <c r="BU295" s="358"/>
      <c r="BV295" s="358"/>
      <c r="BW295" s="358"/>
      <c r="BX295" s="355"/>
    </row>
    <row r="296" spans="1:76" ht="19.5" customHeight="1">
      <c r="A296" s="356"/>
      <c r="B296" s="356"/>
      <c r="C296" s="356"/>
      <c r="D296" s="356"/>
      <c r="E296" s="356"/>
      <c r="F296" s="355"/>
      <c r="G296" s="356"/>
      <c r="H296" s="356"/>
      <c r="I296" s="355"/>
      <c r="J296" s="356"/>
      <c r="K296" s="355"/>
      <c r="L296" s="356"/>
      <c r="M296" s="355"/>
      <c r="N296" s="356"/>
      <c r="O296" s="355"/>
      <c r="P296" s="356"/>
      <c r="Q296" s="355"/>
      <c r="R296" s="355"/>
      <c r="S296" s="355"/>
      <c r="T296" s="355"/>
      <c r="U296" s="355"/>
      <c r="V296" s="355"/>
      <c r="W296" s="355"/>
      <c r="X296" s="355"/>
      <c r="Y296" s="355"/>
      <c r="Z296" s="355"/>
      <c r="AA296" s="355"/>
      <c r="AB296" s="355"/>
      <c r="AC296" s="355"/>
      <c r="AD296" s="355"/>
      <c r="AE296" s="355"/>
      <c r="AF296" s="355"/>
      <c r="AG296" s="355"/>
      <c r="AH296" s="355"/>
      <c r="AI296" s="355"/>
      <c r="AJ296" s="355"/>
      <c r="AK296" s="355"/>
      <c r="AL296" s="355"/>
      <c r="AM296" s="355"/>
      <c r="AN296" s="355"/>
      <c r="AO296" s="355"/>
      <c r="AP296" s="355"/>
      <c r="AQ296" s="355"/>
      <c r="AR296" s="355"/>
      <c r="AS296" s="355"/>
      <c r="AT296" s="356"/>
      <c r="AU296" s="356"/>
      <c r="AV296" s="355"/>
      <c r="AW296" s="355"/>
      <c r="AX296" s="356"/>
      <c r="AY296" s="357"/>
      <c r="AZ296" s="357"/>
      <c r="BA296" s="357"/>
      <c r="BB296" s="358"/>
      <c r="BC296" s="357"/>
      <c r="BD296" s="357"/>
      <c r="BE296" s="358"/>
      <c r="BF296" s="357"/>
      <c r="BG296" s="357"/>
      <c r="BH296" s="357"/>
      <c r="BI296" s="357"/>
      <c r="BJ296" s="357"/>
      <c r="BK296" s="357"/>
      <c r="BL296" s="357"/>
      <c r="BM296" s="358"/>
      <c r="BN296" s="358"/>
      <c r="BO296" s="358"/>
      <c r="BP296" s="358"/>
      <c r="BQ296" s="358"/>
      <c r="BR296" s="358"/>
      <c r="BS296" s="358"/>
      <c r="BT296" s="358"/>
      <c r="BU296" s="358"/>
      <c r="BV296" s="358"/>
      <c r="BW296" s="358"/>
      <c r="BX296" s="355"/>
    </row>
    <row r="297" spans="1:76" ht="19.5" customHeight="1">
      <c r="A297" s="356"/>
      <c r="B297" s="356"/>
      <c r="C297" s="356"/>
      <c r="D297" s="356"/>
      <c r="E297" s="356"/>
      <c r="F297" s="355"/>
      <c r="G297" s="356"/>
      <c r="H297" s="356"/>
      <c r="I297" s="355"/>
      <c r="J297" s="356"/>
      <c r="K297" s="355"/>
      <c r="L297" s="356"/>
      <c r="M297" s="355"/>
      <c r="N297" s="356"/>
      <c r="O297" s="355"/>
      <c r="P297" s="356"/>
      <c r="Q297" s="355"/>
      <c r="R297" s="355"/>
      <c r="S297" s="355"/>
      <c r="T297" s="355"/>
      <c r="U297" s="355"/>
      <c r="V297" s="355"/>
      <c r="W297" s="355"/>
      <c r="X297" s="355"/>
      <c r="Y297" s="355"/>
      <c r="Z297" s="355"/>
      <c r="AA297" s="355"/>
      <c r="AB297" s="355"/>
      <c r="AC297" s="355"/>
      <c r="AD297" s="355"/>
      <c r="AE297" s="355"/>
      <c r="AF297" s="355"/>
      <c r="AG297" s="355"/>
      <c r="AH297" s="355"/>
      <c r="AI297" s="355"/>
      <c r="AJ297" s="355"/>
      <c r="AK297" s="355"/>
      <c r="AL297" s="355"/>
      <c r="AM297" s="355"/>
      <c r="AN297" s="355"/>
      <c r="AO297" s="355"/>
      <c r="AP297" s="355"/>
      <c r="AQ297" s="355"/>
      <c r="AR297" s="355"/>
      <c r="AS297" s="355"/>
      <c r="AT297" s="356"/>
      <c r="AU297" s="356"/>
      <c r="AV297" s="355"/>
      <c r="AW297" s="355"/>
      <c r="AX297" s="356"/>
      <c r="AY297" s="357"/>
      <c r="AZ297" s="357"/>
      <c r="BA297" s="357"/>
      <c r="BB297" s="358"/>
      <c r="BC297" s="357"/>
      <c r="BD297" s="357"/>
      <c r="BE297" s="358"/>
      <c r="BF297" s="357"/>
      <c r="BG297" s="357"/>
      <c r="BH297" s="357"/>
      <c r="BI297" s="357"/>
      <c r="BJ297" s="357"/>
      <c r="BK297" s="357"/>
      <c r="BL297" s="357"/>
      <c r="BM297" s="358"/>
      <c r="BN297" s="358"/>
      <c r="BO297" s="358"/>
      <c r="BP297" s="358"/>
      <c r="BQ297" s="358"/>
      <c r="BR297" s="358"/>
      <c r="BS297" s="358"/>
      <c r="BT297" s="358"/>
      <c r="BU297" s="358"/>
      <c r="BV297" s="358"/>
      <c r="BW297" s="358"/>
      <c r="BX297" s="355"/>
    </row>
    <row r="298" spans="1:76" ht="19.5" customHeight="1">
      <c r="A298" s="356"/>
      <c r="B298" s="356"/>
      <c r="C298" s="356"/>
      <c r="D298" s="356"/>
      <c r="E298" s="356"/>
      <c r="F298" s="355"/>
      <c r="G298" s="356"/>
      <c r="H298" s="356"/>
      <c r="I298" s="355"/>
      <c r="J298" s="356"/>
      <c r="K298" s="355"/>
      <c r="L298" s="356"/>
      <c r="M298" s="355"/>
      <c r="N298" s="356"/>
      <c r="O298" s="355"/>
      <c r="P298" s="356"/>
      <c r="Q298" s="355"/>
      <c r="R298" s="355"/>
      <c r="S298" s="355"/>
      <c r="T298" s="355"/>
      <c r="U298" s="355"/>
      <c r="V298" s="355"/>
      <c r="W298" s="355"/>
      <c r="X298" s="355"/>
      <c r="Y298" s="355"/>
      <c r="Z298" s="355"/>
      <c r="AA298" s="355"/>
      <c r="AB298" s="355"/>
      <c r="AC298" s="355"/>
      <c r="AD298" s="355"/>
      <c r="AE298" s="355"/>
      <c r="AF298" s="355"/>
      <c r="AG298" s="355"/>
      <c r="AH298" s="355"/>
      <c r="AI298" s="355"/>
      <c r="AJ298" s="355"/>
      <c r="AK298" s="355"/>
      <c r="AL298" s="355"/>
      <c r="AM298" s="355"/>
      <c r="AN298" s="355"/>
      <c r="AO298" s="355"/>
      <c r="AP298" s="355"/>
      <c r="AQ298" s="355"/>
      <c r="AR298" s="355"/>
      <c r="AS298" s="355"/>
      <c r="AT298" s="356"/>
      <c r="AU298" s="356"/>
      <c r="AV298" s="355"/>
      <c r="AW298" s="355"/>
      <c r="AX298" s="356"/>
      <c r="AY298" s="357"/>
      <c r="AZ298" s="357"/>
      <c r="BA298" s="357"/>
      <c r="BB298" s="358"/>
      <c r="BC298" s="357"/>
      <c r="BD298" s="357"/>
      <c r="BE298" s="358"/>
      <c r="BF298" s="357"/>
      <c r="BG298" s="357"/>
      <c r="BH298" s="357"/>
      <c r="BI298" s="357"/>
      <c r="BJ298" s="357"/>
      <c r="BK298" s="357"/>
      <c r="BL298" s="357"/>
      <c r="BM298" s="358"/>
      <c r="BN298" s="358"/>
      <c r="BO298" s="358"/>
      <c r="BP298" s="358"/>
      <c r="BQ298" s="358"/>
      <c r="BR298" s="358"/>
      <c r="BS298" s="358"/>
      <c r="BT298" s="358"/>
      <c r="BU298" s="358"/>
      <c r="BV298" s="358"/>
      <c r="BW298" s="358"/>
      <c r="BX298" s="355"/>
    </row>
    <row r="299" spans="1:76" ht="19.5" customHeight="1">
      <c r="A299" s="356"/>
      <c r="B299" s="356"/>
      <c r="C299" s="356"/>
      <c r="D299" s="356"/>
      <c r="E299" s="356"/>
      <c r="F299" s="355"/>
      <c r="G299" s="356"/>
      <c r="H299" s="356"/>
      <c r="I299" s="355"/>
      <c r="J299" s="356"/>
      <c r="K299" s="355"/>
      <c r="L299" s="356"/>
      <c r="M299" s="355"/>
      <c r="N299" s="356"/>
      <c r="O299" s="355"/>
      <c r="P299" s="356"/>
      <c r="Q299" s="355"/>
      <c r="R299" s="355"/>
      <c r="S299" s="355"/>
      <c r="T299" s="355"/>
      <c r="U299" s="355"/>
      <c r="V299" s="355"/>
      <c r="W299" s="355"/>
      <c r="X299" s="355"/>
      <c r="Y299" s="355"/>
      <c r="Z299" s="355"/>
      <c r="AA299" s="355"/>
      <c r="AB299" s="355"/>
      <c r="AC299" s="355"/>
      <c r="AD299" s="355"/>
      <c r="AE299" s="355"/>
      <c r="AF299" s="355"/>
      <c r="AG299" s="355"/>
      <c r="AH299" s="355"/>
      <c r="AI299" s="355"/>
      <c r="AJ299" s="355"/>
      <c r="AK299" s="355"/>
      <c r="AL299" s="355"/>
      <c r="AM299" s="355"/>
      <c r="AN299" s="355"/>
      <c r="AO299" s="355"/>
      <c r="AP299" s="355"/>
      <c r="AQ299" s="355"/>
      <c r="AR299" s="355"/>
      <c r="AS299" s="355"/>
      <c r="AT299" s="356"/>
      <c r="AU299" s="356"/>
      <c r="AV299" s="355"/>
      <c r="AW299" s="355"/>
      <c r="AX299" s="356"/>
      <c r="AY299" s="357"/>
      <c r="AZ299" s="357"/>
      <c r="BA299" s="357"/>
      <c r="BB299" s="358"/>
      <c r="BC299" s="357"/>
      <c r="BD299" s="357"/>
      <c r="BE299" s="358"/>
      <c r="BF299" s="357"/>
      <c r="BG299" s="357"/>
      <c r="BH299" s="357"/>
      <c r="BI299" s="357"/>
      <c r="BJ299" s="357"/>
      <c r="BK299" s="357"/>
      <c r="BL299" s="357"/>
      <c r="BM299" s="358"/>
      <c r="BN299" s="358"/>
      <c r="BO299" s="358"/>
      <c r="BP299" s="358"/>
      <c r="BQ299" s="358"/>
      <c r="BR299" s="358"/>
      <c r="BS299" s="358"/>
      <c r="BT299" s="358"/>
      <c r="BU299" s="358"/>
      <c r="BV299" s="358"/>
      <c r="BW299" s="358"/>
      <c r="BX299" s="355"/>
    </row>
    <row r="300" spans="1:76" ht="19.5" customHeight="1">
      <c r="A300" s="356"/>
      <c r="B300" s="356"/>
      <c r="C300" s="356"/>
      <c r="D300" s="356"/>
      <c r="E300" s="356"/>
      <c r="F300" s="355"/>
      <c r="G300" s="356"/>
      <c r="H300" s="356"/>
      <c r="I300" s="355"/>
      <c r="J300" s="356"/>
      <c r="K300" s="355"/>
      <c r="L300" s="356"/>
      <c r="M300" s="355"/>
      <c r="N300" s="356"/>
      <c r="O300" s="355"/>
      <c r="P300" s="356"/>
      <c r="Q300" s="355"/>
      <c r="R300" s="355"/>
      <c r="S300" s="355"/>
      <c r="T300" s="355"/>
      <c r="U300" s="355"/>
      <c r="V300" s="355"/>
      <c r="W300" s="355"/>
      <c r="X300" s="355"/>
      <c r="Y300" s="355"/>
      <c r="Z300" s="355"/>
      <c r="AA300" s="355"/>
      <c r="AB300" s="355"/>
      <c r="AC300" s="355"/>
      <c r="AD300" s="355"/>
      <c r="AE300" s="355"/>
      <c r="AF300" s="355"/>
      <c r="AG300" s="355"/>
      <c r="AH300" s="355"/>
      <c r="AI300" s="355"/>
      <c r="AJ300" s="355"/>
      <c r="AK300" s="355"/>
      <c r="AL300" s="355"/>
      <c r="AM300" s="355"/>
      <c r="AN300" s="355"/>
      <c r="AO300" s="355"/>
      <c r="AP300" s="355"/>
      <c r="AQ300" s="355"/>
      <c r="AR300" s="355"/>
      <c r="AS300" s="355"/>
      <c r="AT300" s="356"/>
      <c r="AU300" s="356"/>
      <c r="AV300" s="355"/>
      <c r="AW300" s="355"/>
      <c r="AX300" s="356"/>
      <c r="AY300" s="357"/>
      <c r="AZ300" s="357"/>
      <c r="BA300" s="357"/>
      <c r="BB300" s="358"/>
      <c r="BC300" s="357"/>
      <c r="BD300" s="357"/>
      <c r="BE300" s="358"/>
      <c r="BF300" s="357"/>
      <c r="BG300" s="357"/>
      <c r="BH300" s="357"/>
      <c r="BI300" s="357"/>
      <c r="BJ300" s="357"/>
      <c r="BK300" s="357"/>
      <c r="BL300" s="357"/>
      <c r="BM300" s="358"/>
      <c r="BN300" s="358"/>
      <c r="BO300" s="358"/>
      <c r="BP300" s="358"/>
      <c r="BQ300" s="358"/>
      <c r="BR300" s="358"/>
      <c r="BS300" s="358"/>
      <c r="BT300" s="358"/>
      <c r="BU300" s="358"/>
      <c r="BV300" s="358"/>
      <c r="BW300" s="358"/>
      <c r="BX300" s="355"/>
    </row>
    <row r="301" spans="1:76" ht="19.5" customHeight="1">
      <c r="A301" s="356"/>
      <c r="B301" s="356"/>
      <c r="C301" s="356"/>
      <c r="D301" s="356"/>
      <c r="E301" s="356"/>
      <c r="F301" s="355"/>
      <c r="G301" s="356"/>
      <c r="H301" s="356"/>
      <c r="I301" s="355"/>
      <c r="J301" s="356"/>
      <c r="K301" s="355"/>
      <c r="L301" s="356"/>
      <c r="M301" s="355"/>
      <c r="N301" s="356"/>
      <c r="O301" s="355"/>
      <c r="P301" s="356"/>
      <c r="Q301" s="355"/>
      <c r="R301" s="355"/>
      <c r="S301" s="355"/>
      <c r="T301" s="355"/>
      <c r="U301" s="355"/>
      <c r="V301" s="355"/>
      <c r="W301" s="355"/>
      <c r="X301" s="355"/>
      <c r="Y301" s="355"/>
      <c r="Z301" s="355"/>
      <c r="AA301" s="355"/>
      <c r="AB301" s="355"/>
      <c r="AC301" s="355"/>
      <c r="AD301" s="355"/>
      <c r="AE301" s="355"/>
      <c r="AF301" s="355"/>
      <c r="AG301" s="355"/>
      <c r="AH301" s="355"/>
      <c r="AI301" s="355"/>
      <c r="AJ301" s="355"/>
      <c r="AK301" s="355"/>
      <c r="AL301" s="355"/>
      <c r="AM301" s="355"/>
      <c r="AN301" s="355"/>
      <c r="AO301" s="355"/>
      <c r="AP301" s="355"/>
      <c r="AQ301" s="355"/>
      <c r="AR301" s="355"/>
      <c r="AS301" s="355"/>
      <c r="AT301" s="356"/>
      <c r="AU301" s="356"/>
      <c r="AV301" s="355"/>
      <c r="AW301" s="355"/>
      <c r="AX301" s="356"/>
      <c r="AY301" s="357"/>
      <c r="AZ301" s="357"/>
      <c r="BA301" s="357"/>
      <c r="BB301" s="358"/>
      <c r="BC301" s="357"/>
      <c r="BD301" s="357"/>
      <c r="BE301" s="358"/>
      <c r="BF301" s="357"/>
      <c r="BG301" s="357"/>
      <c r="BH301" s="357"/>
      <c r="BI301" s="357"/>
      <c r="BJ301" s="357"/>
      <c r="BK301" s="357"/>
      <c r="BL301" s="357"/>
      <c r="BM301" s="358"/>
      <c r="BN301" s="358"/>
      <c r="BO301" s="358"/>
      <c r="BP301" s="358"/>
      <c r="BQ301" s="358"/>
      <c r="BR301" s="358"/>
      <c r="BS301" s="358"/>
      <c r="BT301" s="358"/>
      <c r="BU301" s="358"/>
      <c r="BV301" s="358"/>
      <c r="BW301" s="358"/>
      <c r="BX301" s="355"/>
    </row>
    <row r="302" spans="1:76" ht="19.5" customHeight="1">
      <c r="A302" s="356"/>
      <c r="B302" s="356"/>
      <c r="C302" s="356"/>
      <c r="D302" s="356"/>
      <c r="E302" s="356"/>
      <c r="F302" s="355"/>
      <c r="G302" s="356"/>
      <c r="H302" s="356"/>
      <c r="I302" s="355"/>
      <c r="J302" s="356"/>
      <c r="K302" s="355"/>
      <c r="L302" s="356"/>
      <c r="M302" s="355"/>
      <c r="N302" s="356"/>
      <c r="O302" s="355"/>
      <c r="P302" s="356"/>
      <c r="Q302" s="355"/>
      <c r="R302" s="355"/>
      <c r="S302" s="355"/>
      <c r="T302" s="355"/>
      <c r="U302" s="355"/>
      <c r="V302" s="355"/>
      <c r="W302" s="355"/>
      <c r="X302" s="355"/>
      <c r="Y302" s="355"/>
      <c r="Z302" s="355"/>
      <c r="AA302" s="355"/>
      <c r="AB302" s="355"/>
      <c r="AC302" s="355"/>
      <c r="AD302" s="355"/>
      <c r="AE302" s="355"/>
      <c r="AF302" s="355"/>
      <c r="AG302" s="355"/>
      <c r="AH302" s="355"/>
      <c r="AI302" s="355"/>
      <c r="AJ302" s="355"/>
      <c r="AK302" s="355"/>
      <c r="AL302" s="355"/>
      <c r="AM302" s="355"/>
      <c r="AN302" s="355"/>
      <c r="AO302" s="355"/>
      <c r="AP302" s="355"/>
      <c r="AQ302" s="355"/>
      <c r="AR302" s="355"/>
      <c r="AS302" s="355"/>
      <c r="AT302" s="356"/>
      <c r="AU302" s="356"/>
      <c r="AV302" s="355"/>
      <c r="AW302" s="355"/>
      <c r="AX302" s="356"/>
      <c r="AY302" s="357"/>
      <c r="AZ302" s="357"/>
      <c r="BA302" s="357"/>
      <c r="BB302" s="358"/>
      <c r="BC302" s="357"/>
      <c r="BD302" s="357"/>
      <c r="BE302" s="358"/>
      <c r="BF302" s="357"/>
      <c r="BG302" s="357"/>
      <c r="BH302" s="357"/>
      <c r="BI302" s="357"/>
      <c r="BJ302" s="357"/>
      <c r="BK302" s="357"/>
      <c r="BL302" s="357"/>
      <c r="BM302" s="358"/>
      <c r="BN302" s="358"/>
      <c r="BO302" s="358"/>
      <c r="BP302" s="358"/>
      <c r="BQ302" s="358"/>
      <c r="BR302" s="358"/>
      <c r="BS302" s="358"/>
      <c r="BT302" s="358"/>
      <c r="BU302" s="358"/>
      <c r="BV302" s="358"/>
      <c r="BW302" s="358"/>
      <c r="BX302" s="355"/>
    </row>
    <row r="303" spans="1:76" ht="19.5" customHeight="1">
      <c r="A303" s="356"/>
      <c r="B303" s="356"/>
      <c r="C303" s="356"/>
      <c r="D303" s="356"/>
      <c r="E303" s="356"/>
      <c r="F303" s="355"/>
      <c r="G303" s="356"/>
      <c r="H303" s="356"/>
      <c r="I303" s="355"/>
      <c r="J303" s="356"/>
      <c r="K303" s="355"/>
      <c r="L303" s="356"/>
      <c r="M303" s="355"/>
      <c r="N303" s="356"/>
      <c r="O303" s="355"/>
      <c r="P303" s="356"/>
      <c r="Q303" s="355"/>
      <c r="R303" s="355"/>
      <c r="S303" s="355"/>
      <c r="T303" s="355"/>
      <c r="U303" s="355"/>
      <c r="V303" s="355"/>
      <c r="W303" s="355"/>
      <c r="X303" s="355"/>
      <c r="Y303" s="355"/>
      <c r="Z303" s="355"/>
      <c r="AA303" s="355"/>
      <c r="AB303" s="355"/>
      <c r="AC303" s="355"/>
      <c r="AD303" s="355"/>
      <c r="AE303" s="355"/>
      <c r="AF303" s="355"/>
      <c r="AG303" s="355"/>
      <c r="AH303" s="355"/>
      <c r="AI303" s="355"/>
      <c r="AJ303" s="355"/>
      <c r="AK303" s="355"/>
      <c r="AL303" s="355"/>
      <c r="AM303" s="355"/>
      <c r="AN303" s="355"/>
      <c r="AO303" s="355"/>
      <c r="AP303" s="355"/>
      <c r="AQ303" s="355"/>
      <c r="AR303" s="355"/>
      <c r="AS303" s="355"/>
      <c r="AT303" s="356"/>
      <c r="AU303" s="356"/>
      <c r="AV303" s="355"/>
      <c r="AW303" s="355"/>
      <c r="AX303" s="356"/>
      <c r="AY303" s="357"/>
      <c r="AZ303" s="357"/>
      <c r="BA303" s="357"/>
      <c r="BB303" s="358"/>
      <c r="BC303" s="357"/>
      <c r="BD303" s="357"/>
      <c r="BE303" s="358"/>
      <c r="BF303" s="357"/>
      <c r="BG303" s="357"/>
      <c r="BH303" s="357"/>
      <c r="BI303" s="357"/>
      <c r="BJ303" s="357"/>
      <c r="BK303" s="357"/>
      <c r="BL303" s="357"/>
      <c r="BM303" s="358"/>
      <c r="BN303" s="358"/>
      <c r="BO303" s="358"/>
      <c r="BP303" s="358"/>
      <c r="BQ303" s="358"/>
      <c r="BR303" s="358"/>
      <c r="BS303" s="358"/>
      <c r="BT303" s="358"/>
      <c r="BU303" s="358"/>
      <c r="BV303" s="358"/>
      <c r="BW303" s="358"/>
      <c r="BX303" s="355"/>
    </row>
    <row r="304" spans="1:76" ht="19.5" customHeight="1">
      <c r="A304" s="356"/>
      <c r="B304" s="356"/>
      <c r="C304" s="356"/>
      <c r="D304" s="356"/>
      <c r="E304" s="356"/>
      <c r="F304" s="355"/>
      <c r="G304" s="356"/>
      <c r="H304" s="356"/>
      <c r="I304" s="355"/>
      <c r="J304" s="356"/>
      <c r="K304" s="355"/>
      <c r="L304" s="356"/>
      <c r="M304" s="355"/>
      <c r="N304" s="356"/>
      <c r="O304" s="355"/>
      <c r="P304" s="356"/>
      <c r="Q304" s="355"/>
      <c r="R304" s="355"/>
      <c r="S304" s="355"/>
      <c r="T304" s="355"/>
      <c r="U304" s="355"/>
      <c r="V304" s="355"/>
      <c r="W304" s="355"/>
      <c r="X304" s="355"/>
      <c r="Y304" s="355"/>
      <c r="Z304" s="355"/>
      <c r="AA304" s="355"/>
      <c r="AB304" s="355"/>
      <c r="AC304" s="355"/>
      <c r="AD304" s="355"/>
      <c r="AE304" s="355"/>
      <c r="AF304" s="355"/>
      <c r="AG304" s="355"/>
      <c r="AH304" s="355"/>
      <c r="AI304" s="355"/>
      <c r="AJ304" s="355"/>
      <c r="AK304" s="355"/>
      <c r="AL304" s="355"/>
      <c r="AM304" s="355"/>
      <c r="AN304" s="355"/>
      <c r="AO304" s="355"/>
      <c r="AP304" s="355"/>
      <c r="AQ304" s="355"/>
      <c r="AR304" s="355"/>
      <c r="AS304" s="355"/>
      <c r="AT304" s="356"/>
      <c r="AU304" s="356"/>
      <c r="AV304" s="355"/>
      <c r="AW304" s="355"/>
      <c r="AX304" s="356"/>
      <c r="AY304" s="357"/>
      <c r="AZ304" s="357"/>
      <c r="BA304" s="357"/>
      <c r="BB304" s="358"/>
      <c r="BC304" s="357"/>
      <c r="BD304" s="357"/>
      <c r="BE304" s="358"/>
      <c r="BF304" s="357"/>
      <c r="BG304" s="357"/>
      <c r="BH304" s="357"/>
      <c r="BI304" s="357"/>
      <c r="BJ304" s="357"/>
      <c r="BK304" s="357"/>
      <c r="BL304" s="357"/>
      <c r="BM304" s="358"/>
      <c r="BN304" s="358"/>
      <c r="BO304" s="358"/>
      <c r="BP304" s="358"/>
      <c r="BQ304" s="358"/>
      <c r="BR304" s="358"/>
      <c r="BS304" s="358"/>
      <c r="BT304" s="358"/>
      <c r="BU304" s="358"/>
      <c r="BV304" s="358"/>
      <c r="BW304" s="358"/>
      <c r="BX304" s="355"/>
    </row>
    <row r="305" spans="1:76" ht="19.5" customHeight="1">
      <c r="A305" s="356"/>
      <c r="B305" s="356"/>
      <c r="C305" s="356"/>
      <c r="D305" s="356"/>
      <c r="E305" s="356"/>
      <c r="F305" s="355"/>
      <c r="G305" s="356"/>
      <c r="H305" s="356"/>
      <c r="I305" s="355"/>
      <c r="J305" s="356"/>
      <c r="K305" s="355"/>
      <c r="L305" s="356"/>
      <c r="M305" s="355"/>
      <c r="N305" s="356"/>
      <c r="O305" s="355"/>
      <c r="P305" s="356"/>
      <c r="Q305" s="355"/>
      <c r="R305" s="355"/>
      <c r="S305" s="355"/>
      <c r="T305" s="355"/>
      <c r="U305" s="355"/>
      <c r="V305" s="355"/>
      <c r="W305" s="355"/>
      <c r="X305" s="355"/>
      <c r="Y305" s="355"/>
      <c r="Z305" s="355"/>
      <c r="AA305" s="355"/>
      <c r="AB305" s="355"/>
      <c r="AC305" s="355"/>
      <c r="AD305" s="355"/>
      <c r="AE305" s="355"/>
      <c r="AF305" s="355"/>
      <c r="AG305" s="355"/>
      <c r="AH305" s="355"/>
      <c r="AI305" s="355"/>
      <c r="AJ305" s="355"/>
      <c r="AK305" s="355"/>
      <c r="AL305" s="355"/>
      <c r="AM305" s="355"/>
      <c r="AN305" s="355"/>
      <c r="AO305" s="355"/>
      <c r="AP305" s="355"/>
      <c r="AQ305" s="355"/>
      <c r="AR305" s="355"/>
      <c r="AS305" s="355"/>
      <c r="AT305" s="356"/>
      <c r="AU305" s="356"/>
      <c r="AV305" s="355"/>
      <c r="AW305" s="355"/>
      <c r="AX305" s="356"/>
      <c r="AY305" s="357"/>
      <c r="AZ305" s="357"/>
      <c r="BA305" s="357"/>
      <c r="BB305" s="358"/>
      <c r="BC305" s="357"/>
      <c r="BD305" s="357"/>
      <c r="BE305" s="358"/>
      <c r="BF305" s="357"/>
      <c r="BG305" s="357"/>
      <c r="BH305" s="357"/>
      <c r="BI305" s="357"/>
      <c r="BJ305" s="357"/>
      <c r="BK305" s="357"/>
      <c r="BL305" s="357"/>
      <c r="BM305" s="358"/>
      <c r="BN305" s="358"/>
      <c r="BO305" s="358"/>
      <c r="BP305" s="358"/>
      <c r="BQ305" s="358"/>
      <c r="BR305" s="358"/>
      <c r="BS305" s="358"/>
      <c r="BT305" s="358"/>
      <c r="BU305" s="358"/>
      <c r="BV305" s="358"/>
      <c r="BW305" s="358"/>
      <c r="BX305" s="355"/>
    </row>
    <row r="306" spans="1:76" ht="19.5" customHeight="1">
      <c r="A306" s="356"/>
      <c r="B306" s="356"/>
      <c r="C306" s="356"/>
      <c r="D306" s="356"/>
      <c r="E306" s="356"/>
      <c r="F306" s="355"/>
      <c r="G306" s="356"/>
      <c r="H306" s="356"/>
      <c r="I306" s="355"/>
      <c r="J306" s="356"/>
      <c r="K306" s="355"/>
      <c r="L306" s="356"/>
      <c r="M306" s="355"/>
      <c r="N306" s="356"/>
      <c r="O306" s="355"/>
      <c r="P306" s="356"/>
      <c r="Q306" s="355"/>
      <c r="R306" s="355"/>
      <c r="S306" s="355"/>
      <c r="T306" s="355"/>
      <c r="U306" s="355"/>
      <c r="V306" s="355"/>
      <c r="W306" s="355"/>
      <c r="X306" s="355"/>
      <c r="Y306" s="355"/>
      <c r="Z306" s="355"/>
      <c r="AA306" s="355"/>
      <c r="AB306" s="355"/>
      <c r="AC306" s="355"/>
      <c r="AD306" s="355"/>
      <c r="AE306" s="355"/>
      <c r="AF306" s="355"/>
      <c r="AG306" s="355"/>
      <c r="AH306" s="355"/>
      <c r="AI306" s="355"/>
      <c r="AJ306" s="355"/>
      <c r="AK306" s="355"/>
      <c r="AL306" s="355"/>
      <c r="AM306" s="355"/>
      <c r="AN306" s="355"/>
      <c r="AO306" s="355"/>
      <c r="AP306" s="355"/>
      <c r="AQ306" s="355"/>
      <c r="AR306" s="355"/>
      <c r="AS306" s="355"/>
      <c r="AT306" s="356"/>
      <c r="AU306" s="356"/>
      <c r="AV306" s="355"/>
      <c r="AW306" s="355"/>
      <c r="AX306" s="356"/>
      <c r="AY306" s="357"/>
      <c r="AZ306" s="357"/>
      <c r="BA306" s="357"/>
      <c r="BB306" s="358"/>
      <c r="BC306" s="357"/>
      <c r="BD306" s="357"/>
      <c r="BE306" s="358"/>
      <c r="BF306" s="357"/>
      <c r="BG306" s="357"/>
      <c r="BH306" s="357"/>
      <c r="BI306" s="357"/>
      <c r="BJ306" s="357"/>
      <c r="BK306" s="357"/>
      <c r="BL306" s="357"/>
      <c r="BM306" s="358"/>
      <c r="BN306" s="358"/>
      <c r="BO306" s="358"/>
      <c r="BP306" s="358"/>
      <c r="BQ306" s="358"/>
      <c r="BR306" s="358"/>
      <c r="BS306" s="358"/>
      <c r="BT306" s="358"/>
      <c r="BU306" s="358"/>
      <c r="BV306" s="358"/>
      <c r="BW306" s="358"/>
      <c r="BX306" s="355"/>
    </row>
    <row r="307" spans="1:76" ht="19.5" customHeight="1">
      <c r="A307" s="356"/>
      <c r="B307" s="356"/>
      <c r="C307" s="356"/>
      <c r="D307" s="356"/>
      <c r="E307" s="356"/>
      <c r="F307" s="355"/>
      <c r="G307" s="356"/>
      <c r="H307" s="356"/>
      <c r="I307" s="355"/>
      <c r="J307" s="356"/>
      <c r="K307" s="355"/>
      <c r="L307" s="356"/>
      <c r="M307" s="355"/>
      <c r="N307" s="356"/>
      <c r="O307" s="355"/>
      <c r="P307" s="356"/>
      <c r="Q307" s="355"/>
      <c r="R307" s="355"/>
      <c r="S307" s="355"/>
      <c r="T307" s="355"/>
      <c r="U307" s="355"/>
      <c r="V307" s="355"/>
      <c r="W307" s="355"/>
      <c r="X307" s="355"/>
      <c r="Y307" s="355"/>
      <c r="Z307" s="355"/>
      <c r="AA307" s="355"/>
      <c r="AB307" s="355"/>
      <c r="AC307" s="355"/>
      <c r="AD307" s="355"/>
      <c r="AE307" s="355"/>
      <c r="AF307" s="355"/>
      <c r="AG307" s="355"/>
      <c r="AH307" s="355"/>
      <c r="AI307" s="355"/>
      <c r="AJ307" s="355"/>
      <c r="AK307" s="355"/>
      <c r="AL307" s="355"/>
      <c r="AM307" s="355"/>
      <c r="AN307" s="355"/>
      <c r="AO307" s="355"/>
      <c r="AP307" s="355"/>
      <c r="AQ307" s="355"/>
      <c r="AR307" s="355"/>
      <c r="AS307" s="355"/>
      <c r="AT307" s="356"/>
      <c r="AU307" s="356"/>
      <c r="AV307" s="355"/>
      <c r="AW307" s="355"/>
      <c r="AX307" s="356"/>
      <c r="AY307" s="357"/>
      <c r="AZ307" s="357"/>
      <c r="BA307" s="357"/>
      <c r="BB307" s="358"/>
      <c r="BC307" s="357"/>
      <c r="BD307" s="357"/>
      <c r="BE307" s="358"/>
      <c r="BF307" s="357"/>
      <c r="BG307" s="357"/>
      <c r="BH307" s="357"/>
      <c r="BI307" s="357"/>
      <c r="BJ307" s="357"/>
      <c r="BK307" s="357"/>
      <c r="BL307" s="357"/>
      <c r="BM307" s="358"/>
      <c r="BN307" s="358"/>
      <c r="BO307" s="358"/>
      <c r="BP307" s="358"/>
      <c r="BQ307" s="358"/>
      <c r="BR307" s="358"/>
      <c r="BS307" s="358"/>
      <c r="BT307" s="358"/>
      <c r="BU307" s="358"/>
      <c r="BV307" s="358"/>
      <c r="BW307" s="358"/>
      <c r="BX307" s="355"/>
    </row>
    <row r="308" spans="1:76" ht="19.5" customHeight="1">
      <c r="A308" s="356"/>
      <c r="B308" s="356"/>
      <c r="C308" s="356"/>
      <c r="D308" s="356"/>
      <c r="E308" s="356"/>
      <c r="F308" s="355"/>
      <c r="G308" s="356"/>
      <c r="H308" s="356"/>
      <c r="I308" s="355"/>
      <c r="J308" s="356"/>
      <c r="K308" s="355"/>
      <c r="L308" s="356"/>
      <c r="M308" s="355"/>
      <c r="N308" s="356"/>
      <c r="O308" s="355"/>
      <c r="P308" s="356"/>
      <c r="Q308" s="355"/>
      <c r="R308" s="355"/>
      <c r="S308" s="355"/>
      <c r="T308" s="355"/>
      <c r="U308" s="355"/>
      <c r="V308" s="355"/>
      <c r="W308" s="355"/>
      <c r="X308" s="355"/>
      <c r="Y308" s="355"/>
      <c r="Z308" s="355"/>
      <c r="AA308" s="355"/>
      <c r="AB308" s="355"/>
      <c r="AC308" s="355"/>
      <c r="AD308" s="355"/>
      <c r="AE308" s="355"/>
      <c r="AF308" s="355"/>
      <c r="AG308" s="355"/>
      <c r="AH308" s="355"/>
      <c r="AI308" s="355"/>
      <c r="AJ308" s="355"/>
      <c r="AK308" s="355"/>
      <c r="AL308" s="355"/>
      <c r="AM308" s="355"/>
      <c r="AN308" s="355"/>
      <c r="AO308" s="355"/>
      <c r="AP308" s="355"/>
      <c r="AQ308" s="355"/>
      <c r="AR308" s="355"/>
      <c r="AS308" s="355"/>
      <c r="AT308" s="356"/>
      <c r="AU308" s="356"/>
      <c r="AV308" s="355"/>
      <c r="AW308" s="355"/>
      <c r="AX308" s="356"/>
      <c r="AY308" s="357"/>
      <c r="AZ308" s="357"/>
      <c r="BA308" s="357"/>
      <c r="BB308" s="358"/>
      <c r="BC308" s="357"/>
      <c r="BD308" s="357"/>
      <c r="BE308" s="358"/>
      <c r="BF308" s="357"/>
      <c r="BG308" s="357"/>
      <c r="BH308" s="357"/>
      <c r="BI308" s="357"/>
      <c r="BJ308" s="357"/>
      <c r="BK308" s="357"/>
      <c r="BL308" s="357"/>
      <c r="BM308" s="358"/>
      <c r="BN308" s="358"/>
      <c r="BO308" s="358"/>
      <c r="BP308" s="358"/>
      <c r="BQ308" s="358"/>
      <c r="BR308" s="358"/>
      <c r="BS308" s="358"/>
      <c r="BT308" s="358"/>
      <c r="BU308" s="358"/>
      <c r="BV308" s="358"/>
      <c r="BW308" s="358"/>
      <c r="BX308" s="355"/>
    </row>
    <row r="309" spans="1:76" ht="19.5" customHeight="1">
      <c r="A309" s="356"/>
      <c r="B309" s="356"/>
      <c r="C309" s="356"/>
      <c r="D309" s="356"/>
      <c r="E309" s="356"/>
      <c r="F309" s="355"/>
      <c r="G309" s="356"/>
      <c r="H309" s="356"/>
      <c r="I309" s="355"/>
      <c r="J309" s="356"/>
      <c r="K309" s="355"/>
      <c r="L309" s="356"/>
      <c r="M309" s="355"/>
      <c r="N309" s="356"/>
      <c r="O309" s="355"/>
      <c r="P309" s="356"/>
      <c r="Q309" s="355"/>
      <c r="R309" s="355"/>
      <c r="S309" s="355"/>
      <c r="T309" s="355"/>
      <c r="U309" s="355"/>
      <c r="V309" s="355"/>
      <c r="W309" s="355"/>
      <c r="X309" s="355"/>
      <c r="Y309" s="355"/>
      <c r="Z309" s="355"/>
      <c r="AA309" s="355"/>
      <c r="AB309" s="355"/>
      <c r="AC309" s="355"/>
      <c r="AD309" s="355"/>
      <c r="AE309" s="355"/>
      <c r="AF309" s="355"/>
      <c r="AG309" s="355"/>
      <c r="AH309" s="355"/>
      <c r="AI309" s="355"/>
      <c r="AJ309" s="355"/>
      <c r="AK309" s="355"/>
      <c r="AL309" s="355"/>
      <c r="AM309" s="355"/>
      <c r="AN309" s="355"/>
      <c r="AO309" s="355"/>
      <c r="AP309" s="355"/>
      <c r="AQ309" s="355"/>
      <c r="AR309" s="355"/>
      <c r="AS309" s="355"/>
      <c r="AT309" s="356"/>
      <c r="AU309" s="356"/>
      <c r="AV309" s="355"/>
      <c r="AW309" s="355"/>
      <c r="AX309" s="356"/>
      <c r="AY309" s="357"/>
      <c r="AZ309" s="357"/>
      <c r="BA309" s="357"/>
      <c r="BB309" s="358"/>
      <c r="BC309" s="357"/>
      <c r="BD309" s="357"/>
      <c r="BE309" s="358"/>
      <c r="BF309" s="357"/>
      <c r="BG309" s="357"/>
      <c r="BH309" s="357"/>
      <c r="BI309" s="357"/>
      <c r="BJ309" s="357"/>
      <c r="BK309" s="357"/>
      <c r="BL309" s="357"/>
      <c r="BM309" s="358"/>
      <c r="BN309" s="358"/>
      <c r="BO309" s="358"/>
      <c r="BP309" s="358"/>
      <c r="BQ309" s="358"/>
      <c r="BR309" s="358"/>
      <c r="BS309" s="358"/>
      <c r="BT309" s="358"/>
      <c r="BU309" s="358"/>
      <c r="BV309" s="358"/>
      <c r="BW309" s="358"/>
      <c r="BX309" s="355"/>
    </row>
    <row r="310" spans="1:76" ht="19.5" customHeight="1">
      <c r="A310" s="356"/>
      <c r="B310" s="356"/>
      <c r="C310" s="356"/>
      <c r="D310" s="356"/>
      <c r="E310" s="356"/>
      <c r="F310" s="355"/>
      <c r="G310" s="356"/>
      <c r="H310" s="356"/>
      <c r="I310" s="355"/>
      <c r="J310" s="356"/>
      <c r="K310" s="355"/>
      <c r="L310" s="356"/>
      <c r="M310" s="355"/>
      <c r="N310" s="356"/>
      <c r="O310" s="355"/>
      <c r="P310" s="356"/>
      <c r="Q310" s="355"/>
      <c r="R310" s="355"/>
      <c r="S310" s="355"/>
      <c r="T310" s="355"/>
      <c r="U310" s="355"/>
      <c r="V310" s="355"/>
      <c r="W310" s="355"/>
      <c r="X310" s="355"/>
      <c r="Y310" s="355"/>
      <c r="Z310" s="355"/>
      <c r="AA310" s="355"/>
      <c r="AB310" s="355"/>
      <c r="AC310" s="355"/>
      <c r="AD310" s="355"/>
      <c r="AE310" s="355"/>
      <c r="AF310" s="355"/>
      <c r="AG310" s="355"/>
      <c r="AH310" s="355"/>
      <c r="AI310" s="355"/>
      <c r="AJ310" s="355"/>
      <c r="AK310" s="355"/>
      <c r="AL310" s="355"/>
      <c r="AM310" s="355"/>
      <c r="AN310" s="355"/>
      <c r="AO310" s="355"/>
      <c r="AP310" s="355"/>
      <c r="AQ310" s="355"/>
      <c r="AR310" s="355"/>
      <c r="AS310" s="355"/>
      <c r="AT310" s="356"/>
      <c r="AU310" s="356"/>
      <c r="AV310" s="355"/>
      <c r="AW310" s="355"/>
      <c r="AX310" s="356"/>
      <c r="AY310" s="357"/>
      <c r="AZ310" s="357"/>
      <c r="BA310" s="357"/>
      <c r="BB310" s="358"/>
      <c r="BC310" s="357"/>
      <c r="BD310" s="357"/>
      <c r="BE310" s="358"/>
      <c r="BF310" s="357"/>
      <c r="BG310" s="357"/>
      <c r="BH310" s="357"/>
      <c r="BI310" s="357"/>
      <c r="BJ310" s="357"/>
      <c r="BK310" s="357"/>
      <c r="BL310" s="357"/>
      <c r="BM310" s="358"/>
      <c r="BN310" s="358"/>
      <c r="BO310" s="358"/>
      <c r="BP310" s="358"/>
      <c r="BQ310" s="358"/>
      <c r="BR310" s="358"/>
      <c r="BS310" s="358"/>
      <c r="BT310" s="358"/>
      <c r="BU310" s="358"/>
      <c r="BV310" s="358"/>
      <c r="BW310" s="358"/>
      <c r="BX310" s="355"/>
    </row>
    <row r="311" spans="1:76" ht="19.5" customHeight="1">
      <c r="A311" s="356"/>
      <c r="B311" s="356"/>
      <c r="C311" s="356"/>
      <c r="D311" s="356"/>
      <c r="E311" s="356"/>
      <c r="F311" s="355"/>
      <c r="G311" s="356"/>
      <c r="H311" s="356"/>
      <c r="I311" s="355"/>
      <c r="J311" s="356"/>
      <c r="K311" s="355"/>
      <c r="L311" s="356"/>
      <c r="M311" s="355"/>
      <c r="N311" s="356"/>
      <c r="O311" s="355"/>
      <c r="P311" s="356"/>
      <c r="Q311" s="355"/>
      <c r="R311" s="355"/>
      <c r="S311" s="355"/>
      <c r="T311" s="355"/>
      <c r="U311" s="355"/>
      <c r="V311" s="355"/>
      <c r="W311" s="355"/>
      <c r="X311" s="355"/>
      <c r="Y311" s="355"/>
      <c r="Z311" s="355"/>
      <c r="AA311" s="355"/>
      <c r="AB311" s="355"/>
      <c r="AC311" s="355"/>
      <c r="AD311" s="355"/>
      <c r="AE311" s="355"/>
      <c r="AF311" s="355"/>
      <c r="AG311" s="355"/>
      <c r="AH311" s="355"/>
      <c r="AI311" s="355"/>
      <c r="AJ311" s="355"/>
      <c r="AK311" s="355"/>
      <c r="AL311" s="355"/>
      <c r="AM311" s="355"/>
      <c r="AN311" s="355"/>
      <c r="AO311" s="355"/>
      <c r="AP311" s="355"/>
      <c r="AQ311" s="355"/>
      <c r="AR311" s="355"/>
      <c r="AS311" s="355"/>
      <c r="AT311" s="356"/>
      <c r="AU311" s="356"/>
      <c r="AV311" s="355"/>
      <c r="AW311" s="355"/>
      <c r="AX311" s="356"/>
      <c r="AY311" s="357"/>
      <c r="AZ311" s="357"/>
      <c r="BA311" s="357"/>
      <c r="BB311" s="358"/>
      <c r="BC311" s="357"/>
      <c r="BD311" s="357"/>
      <c r="BE311" s="358"/>
      <c r="BF311" s="357"/>
      <c r="BG311" s="357"/>
      <c r="BH311" s="357"/>
      <c r="BI311" s="357"/>
      <c r="BJ311" s="357"/>
      <c r="BK311" s="357"/>
      <c r="BL311" s="357"/>
      <c r="BM311" s="358"/>
      <c r="BN311" s="358"/>
      <c r="BO311" s="358"/>
      <c r="BP311" s="358"/>
      <c r="BQ311" s="358"/>
      <c r="BR311" s="358"/>
      <c r="BS311" s="358"/>
      <c r="BT311" s="358"/>
      <c r="BU311" s="358"/>
      <c r="BV311" s="358"/>
      <c r="BW311" s="358"/>
      <c r="BX311" s="355"/>
    </row>
    <row r="312" spans="1:76" ht="19.5" customHeight="1">
      <c r="A312" s="356"/>
      <c r="B312" s="356"/>
      <c r="C312" s="356"/>
      <c r="D312" s="356"/>
      <c r="E312" s="356"/>
      <c r="F312" s="355"/>
      <c r="G312" s="356"/>
      <c r="H312" s="356"/>
      <c r="I312" s="355"/>
      <c r="J312" s="356"/>
      <c r="K312" s="355"/>
      <c r="L312" s="356"/>
      <c r="M312" s="355"/>
      <c r="N312" s="356"/>
      <c r="O312" s="355"/>
      <c r="P312" s="356"/>
      <c r="Q312" s="355"/>
      <c r="R312" s="355"/>
      <c r="S312" s="355"/>
      <c r="T312" s="355"/>
      <c r="U312" s="355"/>
      <c r="V312" s="355"/>
      <c r="W312" s="355"/>
      <c r="X312" s="355"/>
      <c r="Y312" s="355"/>
      <c r="Z312" s="355"/>
      <c r="AA312" s="355"/>
      <c r="AB312" s="355"/>
      <c r="AC312" s="355"/>
      <c r="AD312" s="355"/>
      <c r="AE312" s="355"/>
      <c r="AF312" s="355"/>
      <c r="AG312" s="355"/>
      <c r="AH312" s="355"/>
      <c r="AI312" s="355"/>
      <c r="AJ312" s="355"/>
      <c r="AK312" s="355"/>
      <c r="AL312" s="355"/>
      <c r="AM312" s="355"/>
      <c r="AN312" s="355"/>
      <c r="AO312" s="355"/>
      <c r="AP312" s="355"/>
      <c r="AQ312" s="355"/>
      <c r="AR312" s="355"/>
      <c r="AS312" s="355"/>
      <c r="AT312" s="356"/>
      <c r="AU312" s="356"/>
      <c r="AV312" s="355"/>
      <c r="AW312" s="355"/>
      <c r="AX312" s="356"/>
      <c r="AY312" s="357"/>
      <c r="AZ312" s="357"/>
      <c r="BA312" s="357"/>
      <c r="BB312" s="358"/>
      <c r="BC312" s="357"/>
      <c r="BD312" s="357"/>
      <c r="BE312" s="358"/>
      <c r="BF312" s="357"/>
      <c r="BG312" s="357"/>
      <c r="BH312" s="357"/>
      <c r="BI312" s="357"/>
      <c r="BJ312" s="357"/>
      <c r="BK312" s="357"/>
      <c r="BL312" s="357"/>
      <c r="BM312" s="358"/>
      <c r="BN312" s="358"/>
      <c r="BO312" s="358"/>
      <c r="BP312" s="358"/>
      <c r="BQ312" s="358"/>
      <c r="BR312" s="358"/>
      <c r="BS312" s="358"/>
      <c r="BT312" s="358"/>
      <c r="BU312" s="358"/>
      <c r="BV312" s="358"/>
      <c r="BW312" s="358"/>
      <c r="BX312" s="355"/>
    </row>
    <row r="313" spans="1:76" ht="19.5" customHeight="1">
      <c r="A313" s="356"/>
      <c r="B313" s="356"/>
      <c r="C313" s="356"/>
      <c r="D313" s="356"/>
      <c r="E313" s="356"/>
      <c r="F313" s="355"/>
      <c r="G313" s="356"/>
      <c r="H313" s="356"/>
      <c r="I313" s="355"/>
      <c r="J313" s="356"/>
      <c r="K313" s="355"/>
      <c r="L313" s="356"/>
      <c r="M313" s="355"/>
      <c r="N313" s="356"/>
      <c r="O313" s="355"/>
      <c r="P313" s="356"/>
      <c r="Q313" s="355"/>
      <c r="R313" s="355"/>
      <c r="S313" s="355"/>
      <c r="T313" s="355"/>
      <c r="U313" s="355"/>
      <c r="V313" s="355"/>
      <c r="W313" s="355"/>
      <c r="X313" s="355"/>
      <c r="Y313" s="355"/>
      <c r="Z313" s="355"/>
      <c r="AA313" s="355"/>
      <c r="AB313" s="355"/>
      <c r="AC313" s="355"/>
      <c r="AD313" s="355"/>
      <c r="AE313" s="355"/>
      <c r="AF313" s="355"/>
      <c r="AG313" s="355"/>
      <c r="AH313" s="355"/>
      <c r="AI313" s="355"/>
      <c r="AJ313" s="355"/>
      <c r="AK313" s="355"/>
      <c r="AL313" s="355"/>
      <c r="AM313" s="355"/>
      <c r="AN313" s="355"/>
      <c r="AO313" s="355"/>
      <c r="AP313" s="355"/>
      <c r="AQ313" s="355"/>
      <c r="AR313" s="355"/>
      <c r="AS313" s="355"/>
      <c r="AT313" s="356"/>
      <c r="AU313" s="356"/>
      <c r="AV313" s="355"/>
      <c r="AW313" s="355"/>
      <c r="AX313" s="356"/>
      <c r="AY313" s="357"/>
      <c r="AZ313" s="357"/>
      <c r="BA313" s="357"/>
      <c r="BB313" s="358"/>
      <c r="BC313" s="357"/>
      <c r="BD313" s="357"/>
      <c r="BE313" s="358"/>
      <c r="BF313" s="357"/>
      <c r="BG313" s="357"/>
      <c r="BH313" s="357"/>
      <c r="BI313" s="357"/>
      <c r="BJ313" s="357"/>
      <c r="BK313" s="357"/>
      <c r="BL313" s="357"/>
      <c r="BM313" s="358"/>
      <c r="BN313" s="358"/>
      <c r="BO313" s="358"/>
      <c r="BP313" s="358"/>
      <c r="BQ313" s="358"/>
      <c r="BR313" s="358"/>
      <c r="BS313" s="358"/>
      <c r="BT313" s="358"/>
      <c r="BU313" s="358"/>
      <c r="BV313" s="358"/>
      <c r="BW313" s="358"/>
      <c r="BX313" s="355"/>
    </row>
    <row r="314" spans="1:76" ht="19.5" customHeight="1">
      <c r="A314" s="356"/>
      <c r="B314" s="356"/>
      <c r="C314" s="356"/>
      <c r="D314" s="356"/>
      <c r="E314" s="356"/>
      <c r="F314" s="355"/>
      <c r="G314" s="356"/>
      <c r="H314" s="356"/>
      <c r="I314" s="355"/>
      <c r="J314" s="356"/>
      <c r="K314" s="355"/>
      <c r="L314" s="356"/>
      <c r="M314" s="355"/>
      <c r="N314" s="356"/>
      <c r="O314" s="355"/>
      <c r="P314" s="356"/>
      <c r="Q314" s="355"/>
      <c r="R314" s="355"/>
      <c r="S314" s="355"/>
      <c r="T314" s="355"/>
      <c r="U314" s="355"/>
      <c r="V314" s="355"/>
      <c r="W314" s="355"/>
      <c r="X314" s="355"/>
      <c r="Y314" s="355"/>
      <c r="Z314" s="355"/>
      <c r="AA314" s="355"/>
      <c r="AB314" s="355"/>
      <c r="AC314" s="355"/>
      <c r="AD314" s="355"/>
      <c r="AE314" s="355"/>
      <c r="AF314" s="355"/>
      <c r="AG314" s="355"/>
      <c r="AH314" s="355"/>
      <c r="AI314" s="355"/>
      <c r="AJ314" s="355"/>
      <c r="AK314" s="355"/>
      <c r="AL314" s="355"/>
      <c r="AM314" s="355"/>
      <c r="AN314" s="355"/>
      <c r="AO314" s="355"/>
      <c r="AP314" s="355"/>
      <c r="AQ314" s="355"/>
      <c r="AR314" s="355"/>
      <c r="AS314" s="355"/>
      <c r="AT314" s="356"/>
      <c r="AU314" s="356"/>
      <c r="AV314" s="355"/>
      <c r="AW314" s="355"/>
      <c r="AX314" s="356"/>
      <c r="AY314" s="357"/>
      <c r="AZ314" s="357"/>
      <c r="BA314" s="357"/>
      <c r="BB314" s="358"/>
      <c r="BC314" s="357"/>
      <c r="BD314" s="357"/>
      <c r="BE314" s="358"/>
      <c r="BF314" s="357"/>
      <c r="BG314" s="357"/>
      <c r="BH314" s="357"/>
      <c r="BI314" s="357"/>
      <c r="BJ314" s="357"/>
      <c r="BK314" s="357"/>
      <c r="BL314" s="357"/>
      <c r="BM314" s="358"/>
      <c r="BN314" s="358"/>
      <c r="BO314" s="358"/>
      <c r="BP314" s="358"/>
      <c r="BQ314" s="358"/>
      <c r="BR314" s="358"/>
      <c r="BS314" s="358"/>
      <c r="BT314" s="358"/>
      <c r="BU314" s="358"/>
      <c r="BV314" s="358"/>
      <c r="BW314" s="358"/>
      <c r="BX314" s="355"/>
    </row>
    <row r="315" spans="1:76" ht="19.5" customHeight="1">
      <c r="A315" s="356"/>
      <c r="B315" s="356"/>
      <c r="C315" s="356"/>
      <c r="D315" s="356"/>
      <c r="E315" s="356"/>
      <c r="F315" s="355"/>
      <c r="G315" s="356"/>
      <c r="H315" s="356"/>
      <c r="I315" s="355"/>
      <c r="J315" s="356"/>
      <c r="K315" s="355"/>
      <c r="L315" s="356"/>
      <c r="M315" s="355"/>
      <c r="N315" s="356"/>
      <c r="O315" s="355"/>
      <c r="P315" s="356"/>
      <c r="Q315" s="355"/>
      <c r="R315" s="355"/>
      <c r="S315" s="355"/>
      <c r="T315" s="355"/>
      <c r="U315" s="355"/>
      <c r="V315" s="355"/>
      <c r="W315" s="355"/>
      <c r="X315" s="355"/>
      <c r="Y315" s="355"/>
      <c r="Z315" s="355"/>
      <c r="AA315" s="355"/>
      <c r="AB315" s="355"/>
      <c r="AC315" s="355"/>
      <c r="AD315" s="355"/>
      <c r="AE315" s="355"/>
      <c r="AF315" s="355"/>
      <c r="AG315" s="355"/>
      <c r="AH315" s="355"/>
      <c r="AI315" s="355"/>
      <c r="AJ315" s="355"/>
      <c r="AK315" s="355"/>
      <c r="AL315" s="355"/>
      <c r="AM315" s="355"/>
      <c r="AN315" s="355"/>
      <c r="AO315" s="355"/>
      <c r="AP315" s="355"/>
      <c r="AQ315" s="355"/>
      <c r="AR315" s="355"/>
      <c r="AS315" s="355"/>
      <c r="AT315" s="356"/>
      <c r="AU315" s="356"/>
      <c r="AV315" s="355"/>
      <c r="AW315" s="355"/>
      <c r="AX315" s="356"/>
      <c r="AY315" s="357"/>
      <c r="AZ315" s="357"/>
      <c r="BA315" s="357"/>
      <c r="BB315" s="358"/>
      <c r="BC315" s="357"/>
      <c r="BD315" s="357"/>
      <c r="BE315" s="358"/>
      <c r="BF315" s="357"/>
      <c r="BG315" s="357"/>
      <c r="BH315" s="357"/>
      <c r="BI315" s="357"/>
      <c r="BJ315" s="357"/>
      <c r="BK315" s="357"/>
      <c r="BL315" s="357"/>
      <c r="BM315" s="358"/>
      <c r="BN315" s="358"/>
      <c r="BO315" s="358"/>
      <c r="BP315" s="358"/>
      <c r="BQ315" s="358"/>
      <c r="BR315" s="358"/>
      <c r="BS315" s="358"/>
      <c r="BT315" s="358"/>
      <c r="BU315" s="358"/>
      <c r="BV315" s="358"/>
      <c r="BW315" s="358"/>
      <c r="BX315" s="355"/>
    </row>
    <row r="316" spans="1:76" ht="19.5" customHeight="1">
      <c r="A316" s="356"/>
      <c r="B316" s="356"/>
      <c r="C316" s="356"/>
      <c r="D316" s="356"/>
      <c r="E316" s="356"/>
      <c r="F316" s="355"/>
      <c r="G316" s="356"/>
      <c r="H316" s="356"/>
      <c r="I316" s="355"/>
      <c r="J316" s="356"/>
      <c r="K316" s="355"/>
      <c r="L316" s="356"/>
      <c r="M316" s="355"/>
      <c r="N316" s="356"/>
      <c r="O316" s="355"/>
      <c r="P316" s="356"/>
      <c r="Q316" s="355"/>
      <c r="R316" s="355"/>
      <c r="S316" s="355"/>
      <c r="T316" s="355"/>
      <c r="U316" s="355"/>
      <c r="V316" s="355"/>
      <c r="W316" s="355"/>
      <c r="X316" s="355"/>
      <c r="Y316" s="355"/>
      <c r="Z316" s="355"/>
      <c r="AA316" s="355"/>
      <c r="AB316" s="355"/>
      <c r="AC316" s="355"/>
      <c r="AD316" s="355"/>
      <c r="AE316" s="355"/>
      <c r="AF316" s="355"/>
      <c r="AG316" s="355"/>
      <c r="AH316" s="355"/>
      <c r="AI316" s="355"/>
      <c r="AJ316" s="355"/>
      <c r="AK316" s="355"/>
      <c r="AL316" s="355"/>
      <c r="AM316" s="355"/>
      <c r="AN316" s="355"/>
      <c r="AO316" s="355"/>
      <c r="AP316" s="355"/>
      <c r="AQ316" s="355"/>
      <c r="AR316" s="355"/>
      <c r="AS316" s="355"/>
      <c r="AT316" s="356"/>
      <c r="AU316" s="356"/>
      <c r="AV316" s="355"/>
      <c r="AW316" s="355"/>
      <c r="AX316" s="356"/>
      <c r="AY316" s="357"/>
      <c r="AZ316" s="357"/>
      <c r="BA316" s="357"/>
      <c r="BB316" s="358"/>
      <c r="BC316" s="357"/>
      <c r="BD316" s="357"/>
      <c r="BE316" s="358"/>
      <c r="BF316" s="357"/>
      <c r="BG316" s="357"/>
      <c r="BH316" s="357"/>
      <c r="BI316" s="357"/>
      <c r="BJ316" s="357"/>
      <c r="BK316" s="357"/>
      <c r="BL316" s="357"/>
      <c r="BM316" s="358"/>
      <c r="BN316" s="358"/>
      <c r="BO316" s="358"/>
      <c r="BP316" s="358"/>
      <c r="BQ316" s="358"/>
      <c r="BR316" s="358"/>
      <c r="BS316" s="358"/>
      <c r="BT316" s="358"/>
      <c r="BU316" s="358"/>
      <c r="BV316" s="358"/>
      <c r="BW316" s="358"/>
      <c r="BX316" s="355"/>
    </row>
    <row r="317" spans="1:76" ht="19.5" customHeight="1">
      <c r="A317" s="356"/>
      <c r="B317" s="356"/>
      <c r="C317" s="356"/>
      <c r="D317" s="356"/>
      <c r="E317" s="356"/>
      <c r="F317" s="355"/>
      <c r="G317" s="356"/>
      <c r="H317" s="356"/>
      <c r="I317" s="355"/>
      <c r="J317" s="356"/>
      <c r="K317" s="355"/>
      <c r="L317" s="356"/>
      <c r="M317" s="355"/>
      <c r="N317" s="356"/>
      <c r="O317" s="355"/>
      <c r="P317" s="356"/>
      <c r="Q317" s="355"/>
      <c r="R317" s="355"/>
      <c r="S317" s="355"/>
      <c r="T317" s="355"/>
      <c r="U317" s="355"/>
      <c r="V317" s="355"/>
      <c r="W317" s="355"/>
      <c r="X317" s="355"/>
      <c r="Y317" s="355"/>
      <c r="Z317" s="355"/>
      <c r="AA317" s="355"/>
      <c r="AB317" s="355"/>
      <c r="AC317" s="355"/>
      <c r="AD317" s="355"/>
      <c r="AE317" s="355"/>
      <c r="AF317" s="355"/>
      <c r="AG317" s="355"/>
      <c r="AH317" s="355"/>
      <c r="AI317" s="355"/>
      <c r="AJ317" s="355"/>
      <c r="AK317" s="355"/>
      <c r="AL317" s="355"/>
      <c r="AM317" s="355"/>
      <c r="AN317" s="355"/>
      <c r="AO317" s="355"/>
      <c r="AP317" s="355"/>
      <c r="AQ317" s="355"/>
      <c r="AR317" s="355"/>
      <c r="AS317" s="355"/>
      <c r="AT317" s="356"/>
      <c r="AU317" s="356"/>
      <c r="AV317" s="355"/>
      <c r="AW317" s="355"/>
      <c r="AX317" s="356"/>
      <c r="AY317" s="357"/>
      <c r="AZ317" s="357"/>
      <c r="BA317" s="357"/>
      <c r="BB317" s="358"/>
      <c r="BC317" s="357"/>
      <c r="BD317" s="357"/>
      <c r="BE317" s="358"/>
      <c r="BF317" s="357"/>
      <c r="BG317" s="357"/>
      <c r="BH317" s="357"/>
      <c r="BI317" s="357"/>
      <c r="BJ317" s="357"/>
      <c r="BK317" s="357"/>
      <c r="BL317" s="357"/>
      <c r="BM317" s="358"/>
      <c r="BN317" s="358"/>
      <c r="BO317" s="358"/>
      <c r="BP317" s="358"/>
      <c r="BQ317" s="358"/>
      <c r="BR317" s="358"/>
      <c r="BS317" s="358"/>
      <c r="BT317" s="358"/>
      <c r="BU317" s="358"/>
      <c r="BV317" s="358"/>
      <c r="BW317" s="358"/>
      <c r="BX317" s="355"/>
    </row>
    <row r="318" spans="1:76" ht="19.5" customHeight="1">
      <c r="A318" s="356"/>
      <c r="B318" s="356"/>
      <c r="C318" s="356"/>
      <c r="D318" s="356"/>
      <c r="E318" s="356"/>
      <c r="F318" s="355"/>
      <c r="G318" s="356"/>
      <c r="H318" s="356"/>
      <c r="I318" s="355"/>
      <c r="J318" s="356"/>
      <c r="K318" s="355"/>
      <c r="L318" s="356"/>
      <c r="M318" s="355"/>
      <c r="N318" s="356"/>
      <c r="O318" s="355"/>
      <c r="P318" s="356"/>
      <c r="Q318" s="355"/>
      <c r="R318" s="355"/>
      <c r="S318" s="355"/>
      <c r="T318" s="355"/>
      <c r="U318" s="355"/>
      <c r="V318" s="355"/>
      <c r="W318" s="355"/>
      <c r="X318" s="355"/>
      <c r="Y318" s="355"/>
      <c r="Z318" s="355"/>
      <c r="AA318" s="355"/>
      <c r="AB318" s="355"/>
      <c r="AC318" s="355"/>
      <c r="AD318" s="355"/>
      <c r="AE318" s="355"/>
      <c r="AF318" s="355"/>
      <c r="AG318" s="355"/>
      <c r="AH318" s="355"/>
      <c r="AI318" s="355"/>
      <c r="AJ318" s="355"/>
      <c r="AK318" s="355"/>
      <c r="AL318" s="355"/>
      <c r="AM318" s="355"/>
      <c r="AN318" s="355"/>
      <c r="AO318" s="355"/>
      <c r="AP318" s="355"/>
      <c r="AQ318" s="355"/>
      <c r="AR318" s="355"/>
      <c r="AS318" s="355"/>
      <c r="AT318" s="356"/>
      <c r="AU318" s="356"/>
      <c r="AV318" s="355"/>
      <c r="AW318" s="355"/>
      <c r="AX318" s="356"/>
      <c r="AY318" s="357"/>
      <c r="AZ318" s="357"/>
      <c r="BA318" s="357"/>
      <c r="BB318" s="358"/>
      <c r="BC318" s="357"/>
      <c r="BD318" s="357"/>
      <c r="BE318" s="358"/>
      <c r="BF318" s="357"/>
      <c r="BG318" s="357"/>
      <c r="BH318" s="357"/>
      <c r="BI318" s="357"/>
      <c r="BJ318" s="357"/>
      <c r="BK318" s="357"/>
      <c r="BL318" s="357"/>
      <c r="BM318" s="358"/>
      <c r="BN318" s="358"/>
      <c r="BO318" s="358"/>
      <c r="BP318" s="358"/>
      <c r="BQ318" s="358"/>
      <c r="BR318" s="358"/>
      <c r="BS318" s="358"/>
      <c r="BT318" s="358"/>
      <c r="BU318" s="358"/>
      <c r="BV318" s="358"/>
      <c r="BW318" s="358"/>
      <c r="BX318" s="355"/>
    </row>
    <row r="319" spans="1:76" ht="19.5" customHeight="1">
      <c r="A319" s="356"/>
      <c r="B319" s="356"/>
      <c r="C319" s="356"/>
      <c r="D319" s="356"/>
      <c r="E319" s="356"/>
      <c r="F319" s="355"/>
      <c r="G319" s="356"/>
      <c r="H319" s="356"/>
      <c r="I319" s="355"/>
      <c r="J319" s="356"/>
      <c r="K319" s="355"/>
      <c r="L319" s="356"/>
      <c r="M319" s="355"/>
      <c r="N319" s="356"/>
      <c r="O319" s="355"/>
      <c r="P319" s="356"/>
      <c r="Q319" s="355"/>
      <c r="R319" s="355"/>
      <c r="S319" s="355"/>
      <c r="T319" s="355"/>
      <c r="U319" s="355"/>
      <c r="V319" s="355"/>
      <c r="W319" s="355"/>
      <c r="X319" s="355"/>
      <c r="Y319" s="355"/>
      <c r="Z319" s="355"/>
      <c r="AA319" s="355"/>
      <c r="AB319" s="355"/>
      <c r="AC319" s="355"/>
      <c r="AD319" s="355"/>
      <c r="AE319" s="355"/>
      <c r="AF319" s="355"/>
      <c r="AG319" s="355"/>
      <c r="AH319" s="355"/>
      <c r="AI319" s="355"/>
      <c r="AJ319" s="355"/>
      <c r="AK319" s="355"/>
      <c r="AL319" s="355"/>
      <c r="AM319" s="355"/>
      <c r="AN319" s="355"/>
      <c r="AO319" s="355"/>
      <c r="AP319" s="355"/>
      <c r="AQ319" s="355"/>
      <c r="AR319" s="355"/>
      <c r="AS319" s="355"/>
      <c r="AT319" s="356"/>
      <c r="AU319" s="356"/>
      <c r="AV319" s="355"/>
      <c r="AW319" s="355"/>
      <c r="AX319" s="356"/>
      <c r="AY319" s="357"/>
      <c r="AZ319" s="357"/>
      <c r="BA319" s="357"/>
      <c r="BB319" s="358"/>
      <c r="BC319" s="357"/>
      <c r="BD319" s="357"/>
      <c r="BE319" s="358"/>
      <c r="BF319" s="357"/>
      <c r="BG319" s="357"/>
      <c r="BH319" s="357"/>
      <c r="BI319" s="357"/>
      <c r="BJ319" s="357"/>
      <c r="BK319" s="357"/>
      <c r="BL319" s="357"/>
      <c r="BM319" s="358"/>
      <c r="BN319" s="358"/>
      <c r="BO319" s="358"/>
      <c r="BP319" s="358"/>
      <c r="BQ319" s="358"/>
      <c r="BR319" s="358"/>
      <c r="BS319" s="358"/>
      <c r="BT319" s="358"/>
      <c r="BU319" s="358"/>
      <c r="BV319" s="358"/>
      <c r="BW319" s="358"/>
      <c r="BX319" s="355"/>
    </row>
    <row r="320" spans="1:76" ht="19.5" customHeight="1">
      <c r="A320" s="356"/>
      <c r="B320" s="356"/>
      <c r="C320" s="356"/>
      <c r="D320" s="356"/>
      <c r="E320" s="356"/>
      <c r="F320" s="355"/>
      <c r="G320" s="356"/>
      <c r="H320" s="356"/>
      <c r="I320" s="355"/>
      <c r="J320" s="356"/>
      <c r="K320" s="355"/>
      <c r="L320" s="356"/>
      <c r="M320" s="355"/>
      <c r="N320" s="356"/>
      <c r="O320" s="355"/>
      <c r="P320" s="356"/>
      <c r="Q320" s="355"/>
      <c r="R320" s="355"/>
      <c r="S320" s="355"/>
      <c r="T320" s="355"/>
      <c r="U320" s="355"/>
      <c r="V320" s="355"/>
      <c r="W320" s="355"/>
      <c r="X320" s="355"/>
      <c r="Y320" s="355"/>
      <c r="Z320" s="355"/>
      <c r="AA320" s="355"/>
      <c r="AB320" s="355"/>
      <c r="AC320" s="355"/>
      <c r="AD320" s="355"/>
      <c r="AE320" s="355"/>
      <c r="AF320" s="355"/>
      <c r="AG320" s="355"/>
      <c r="AH320" s="355"/>
      <c r="AI320" s="355"/>
      <c r="AJ320" s="355"/>
      <c r="AK320" s="355"/>
      <c r="AL320" s="355"/>
      <c r="AM320" s="355"/>
      <c r="AN320" s="355"/>
      <c r="AO320" s="355"/>
      <c r="AP320" s="355"/>
      <c r="AQ320" s="355"/>
      <c r="AR320" s="355"/>
      <c r="AS320" s="355"/>
      <c r="AT320" s="356"/>
      <c r="AU320" s="356"/>
      <c r="AV320" s="355"/>
      <c r="AW320" s="355"/>
      <c r="AX320" s="356"/>
      <c r="AY320" s="357"/>
      <c r="AZ320" s="357"/>
      <c r="BA320" s="357"/>
      <c r="BB320" s="358"/>
      <c r="BC320" s="357"/>
      <c r="BD320" s="357"/>
      <c r="BE320" s="358"/>
      <c r="BF320" s="357"/>
      <c r="BG320" s="357"/>
      <c r="BH320" s="357"/>
      <c r="BI320" s="357"/>
      <c r="BJ320" s="357"/>
      <c r="BK320" s="357"/>
      <c r="BL320" s="357"/>
      <c r="BM320" s="358"/>
      <c r="BN320" s="358"/>
      <c r="BO320" s="358"/>
      <c r="BP320" s="358"/>
      <c r="BQ320" s="358"/>
      <c r="BR320" s="358"/>
      <c r="BS320" s="358"/>
      <c r="BT320" s="358"/>
      <c r="BU320" s="358"/>
      <c r="BV320" s="358"/>
      <c r="BW320" s="358"/>
      <c r="BX320" s="355"/>
    </row>
    <row r="321" spans="1:76" ht="19.5" customHeight="1">
      <c r="A321" s="356"/>
      <c r="B321" s="356"/>
      <c r="C321" s="356"/>
      <c r="D321" s="356"/>
      <c r="E321" s="356"/>
      <c r="F321" s="355"/>
      <c r="G321" s="356"/>
      <c r="H321" s="356"/>
      <c r="I321" s="355"/>
      <c r="J321" s="356"/>
      <c r="K321" s="355"/>
      <c r="L321" s="356"/>
      <c r="M321" s="355"/>
      <c r="N321" s="356"/>
      <c r="O321" s="355"/>
      <c r="P321" s="356"/>
      <c r="Q321" s="355"/>
      <c r="R321" s="355"/>
      <c r="S321" s="355"/>
      <c r="T321" s="355"/>
      <c r="U321" s="355"/>
      <c r="V321" s="355"/>
      <c r="W321" s="355"/>
      <c r="X321" s="355"/>
      <c r="Y321" s="355"/>
      <c r="Z321" s="355"/>
      <c r="AA321" s="355"/>
      <c r="AB321" s="355"/>
      <c r="AC321" s="355"/>
      <c r="AD321" s="355"/>
      <c r="AE321" s="355"/>
      <c r="AF321" s="355"/>
      <c r="AG321" s="355"/>
      <c r="AH321" s="355"/>
      <c r="AI321" s="355"/>
      <c r="AJ321" s="355"/>
      <c r="AK321" s="355"/>
      <c r="AL321" s="355"/>
      <c r="AM321" s="355"/>
      <c r="AN321" s="355"/>
      <c r="AO321" s="355"/>
      <c r="AP321" s="355"/>
      <c r="AQ321" s="355"/>
      <c r="AR321" s="355"/>
      <c r="AS321" s="355"/>
      <c r="AT321" s="356"/>
      <c r="AU321" s="356"/>
      <c r="AV321" s="355"/>
      <c r="AW321" s="355"/>
      <c r="AX321" s="356"/>
      <c r="AY321" s="357"/>
      <c r="AZ321" s="357"/>
      <c r="BA321" s="357"/>
      <c r="BB321" s="358"/>
      <c r="BC321" s="357"/>
      <c r="BD321" s="357"/>
      <c r="BE321" s="358"/>
      <c r="BF321" s="357"/>
      <c r="BG321" s="357"/>
      <c r="BH321" s="357"/>
      <c r="BI321" s="357"/>
      <c r="BJ321" s="357"/>
      <c r="BK321" s="357"/>
      <c r="BL321" s="357"/>
      <c r="BM321" s="358"/>
      <c r="BN321" s="358"/>
      <c r="BO321" s="358"/>
      <c r="BP321" s="358"/>
      <c r="BQ321" s="358"/>
      <c r="BR321" s="358"/>
      <c r="BS321" s="358"/>
      <c r="BT321" s="358"/>
      <c r="BU321" s="358"/>
      <c r="BV321" s="358"/>
      <c r="BW321" s="358"/>
      <c r="BX321" s="355"/>
    </row>
    <row r="322" spans="1:76" ht="19.5" customHeight="1">
      <c r="A322" s="356"/>
      <c r="B322" s="356"/>
      <c r="C322" s="356"/>
      <c r="D322" s="356"/>
      <c r="E322" s="356"/>
      <c r="F322" s="355"/>
      <c r="G322" s="356"/>
      <c r="H322" s="356"/>
      <c r="I322" s="355"/>
      <c r="J322" s="356"/>
      <c r="K322" s="355"/>
      <c r="L322" s="356"/>
      <c r="M322" s="355"/>
      <c r="N322" s="356"/>
      <c r="O322" s="355"/>
      <c r="P322" s="356"/>
      <c r="Q322" s="355"/>
      <c r="R322" s="355"/>
      <c r="S322" s="355"/>
      <c r="T322" s="355"/>
      <c r="U322" s="355"/>
      <c r="V322" s="355"/>
      <c r="W322" s="355"/>
      <c r="X322" s="355"/>
      <c r="Y322" s="355"/>
      <c r="Z322" s="355"/>
      <c r="AA322" s="355"/>
      <c r="AB322" s="355"/>
      <c r="AC322" s="355"/>
      <c r="AD322" s="355"/>
      <c r="AE322" s="355"/>
      <c r="AF322" s="355"/>
      <c r="AG322" s="355"/>
      <c r="AH322" s="355"/>
      <c r="AI322" s="355"/>
      <c r="AJ322" s="355"/>
      <c r="AK322" s="355"/>
      <c r="AL322" s="355"/>
      <c r="AM322" s="355"/>
      <c r="AN322" s="355"/>
      <c r="AO322" s="355"/>
      <c r="AP322" s="355"/>
      <c r="AQ322" s="355"/>
      <c r="AR322" s="355"/>
      <c r="AS322" s="355"/>
      <c r="AT322" s="356"/>
      <c r="AU322" s="356"/>
      <c r="AV322" s="355"/>
      <c r="AW322" s="355"/>
      <c r="AX322" s="356"/>
      <c r="AY322" s="357"/>
      <c r="AZ322" s="357"/>
      <c r="BA322" s="357"/>
      <c r="BB322" s="358"/>
      <c r="BC322" s="357"/>
      <c r="BD322" s="357"/>
      <c r="BE322" s="358"/>
      <c r="BF322" s="357"/>
      <c r="BG322" s="357"/>
      <c r="BH322" s="357"/>
      <c r="BI322" s="357"/>
      <c r="BJ322" s="357"/>
      <c r="BK322" s="357"/>
      <c r="BL322" s="357"/>
      <c r="BM322" s="358"/>
      <c r="BN322" s="358"/>
      <c r="BO322" s="358"/>
      <c r="BP322" s="358"/>
      <c r="BQ322" s="358"/>
      <c r="BR322" s="358"/>
      <c r="BS322" s="358"/>
      <c r="BT322" s="358"/>
      <c r="BU322" s="358"/>
      <c r="BV322" s="358"/>
      <c r="BW322" s="358"/>
      <c r="BX322" s="355"/>
    </row>
    <row r="323" spans="1:76" ht="19.5" customHeight="1">
      <c r="A323" s="356"/>
      <c r="B323" s="356"/>
      <c r="C323" s="356"/>
      <c r="D323" s="356"/>
      <c r="E323" s="356"/>
      <c r="F323" s="355"/>
      <c r="G323" s="356"/>
      <c r="H323" s="356"/>
      <c r="I323" s="355"/>
      <c r="J323" s="356"/>
      <c r="K323" s="355"/>
      <c r="L323" s="356"/>
      <c r="M323" s="355"/>
      <c r="N323" s="356"/>
      <c r="O323" s="355"/>
      <c r="P323" s="356"/>
      <c r="Q323" s="355"/>
      <c r="R323" s="355"/>
      <c r="S323" s="355"/>
      <c r="T323" s="355"/>
      <c r="U323" s="355"/>
      <c r="V323" s="355"/>
      <c r="W323" s="355"/>
      <c r="X323" s="355"/>
      <c r="Y323" s="355"/>
      <c r="Z323" s="355"/>
      <c r="AA323" s="355"/>
      <c r="AB323" s="355"/>
      <c r="AC323" s="355"/>
      <c r="AD323" s="355"/>
      <c r="AE323" s="355"/>
      <c r="AF323" s="355"/>
      <c r="AG323" s="355"/>
      <c r="AH323" s="355"/>
      <c r="AI323" s="355"/>
      <c r="AJ323" s="355"/>
      <c r="AK323" s="355"/>
      <c r="AL323" s="355"/>
      <c r="AM323" s="355"/>
      <c r="AN323" s="355"/>
      <c r="AO323" s="355"/>
      <c r="AP323" s="355"/>
      <c r="AQ323" s="355"/>
      <c r="AR323" s="355"/>
      <c r="AS323" s="355"/>
      <c r="AT323" s="356"/>
      <c r="AU323" s="356"/>
      <c r="AV323" s="355"/>
      <c r="AW323" s="355"/>
      <c r="AX323" s="356"/>
      <c r="AY323" s="357"/>
      <c r="AZ323" s="357"/>
      <c r="BA323" s="357"/>
      <c r="BB323" s="358"/>
      <c r="BC323" s="357"/>
      <c r="BD323" s="357"/>
      <c r="BE323" s="358"/>
      <c r="BF323" s="357"/>
      <c r="BG323" s="357"/>
      <c r="BH323" s="357"/>
      <c r="BI323" s="357"/>
      <c r="BJ323" s="357"/>
      <c r="BK323" s="357"/>
      <c r="BL323" s="357"/>
      <c r="BM323" s="358"/>
      <c r="BN323" s="358"/>
      <c r="BO323" s="358"/>
      <c r="BP323" s="358"/>
      <c r="BQ323" s="358"/>
      <c r="BR323" s="358"/>
      <c r="BS323" s="358"/>
      <c r="BT323" s="358"/>
      <c r="BU323" s="358"/>
      <c r="BV323" s="358"/>
      <c r="BW323" s="358"/>
      <c r="BX323" s="355"/>
    </row>
    <row r="324" spans="1:76" ht="19.5" customHeight="1">
      <c r="A324" s="356"/>
      <c r="B324" s="356"/>
      <c r="C324" s="356"/>
      <c r="D324" s="356"/>
      <c r="E324" s="356"/>
      <c r="F324" s="355"/>
      <c r="G324" s="356"/>
      <c r="H324" s="356"/>
      <c r="I324" s="355"/>
      <c r="J324" s="356"/>
      <c r="K324" s="355"/>
      <c r="L324" s="356"/>
      <c r="M324" s="355"/>
      <c r="N324" s="356"/>
      <c r="O324" s="355"/>
      <c r="P324" s="356"/>
      <c r="Q324" s="355"/>
      <c r="R324" s="355"/>
      <c r="S324" s="355"/>
      <c r="T324" s="355"/>
      <c r="U324" s="355"/>
      <c r="V324" s="355"/>
      <c r="W324" s="355"/>
      <c r="X324" s="355"/>
      <c r="Y324" s="355"/>
      <c r="Z324" s="355"/>
      <c r="AA324" s="355"/>
      <c r="AB324" s="355"/>
      <c r="AC324" s="355"/>
      <c r="AD324" s="355"/>
      <c r="AE324" s="355"/>
      <c r="AF324" s="355"/>
      <c r="AG324" s="355"/>
      <c r="AH324" s="355"/>
      <c r="AI324" s="355"/>
      <c r="AJ324" s="355"/>
      <c r="AK324" s="355"/>
      <c r="AL324" s="355"/>
      <c r="AM324" s="355"/>
      <c r="AN324" s="355"/>
      <c r="AO324" s="355"/>
      <c r="AP324" s="355"/>
      <c r="AQ324" s="355"/>
      <c r="AR324" s="355"/>
      <c r="AS324" s="355"/>
      <c r="AT324" s="356"/>
      <c r="AU324" s="356"/>
      <c r="AV324" s="355"/>
      <c r="AW324" s="355"/>
      <c r="AX324" s="356"/>
      <c r="AY324" s="357"/>
      <c r="AZ324" s="357"/>
      <c r="BA324" s="357"/>
      <c r="BB324" s="358"/>
      <c r="BC324" s="357"/>
      <c r="BD324" s="357"/>
      <c r="BE324" s="358"/>
      <c r="BF324" s="357"/>
      <c r="BG324" s="357"/>
      <c r="BH324" s="357"/>
      <c r="BI324" s="357"/>
      <c r="BJ324" s="357"/>
      <c r="BK324" s="357"/>
      <c r="BL324" s="357"/>
      <c r="BM324" s="358"/>
      <c r="BN324" s="358"/>
      <c r="BO324" s="358"/>
      <c r="BP324" s="358"/>
      <c r="BQ324" s="358"/>
      <c r="BR324" s="358"/>
      <c r="BS324" s="358"/>
      <c r="BT324" s="358"/>
      <c r="BU324" s="358"/>
      <c r="BV324" s="358"/>
      <c r="BW324" s="358"/>
      <c r="BX324" s="355"/>
    </row>
    <row r="325" spans="1:76" ht="19.5" customHeight="1">
      <c r="A325" s="356"/>
      <c r="B325" s="356"/>
      <c r="C325" s="356"/>
      <c r="D325" s="356"/>
      <c r="E325" s="356"/>
      <c r="F325" s="355"/>
      <c r="G325" s="356"/>
      <c r="H325" s="356"/>
      <c r="I325" s="355"/>
      <c r="J325" s="356"/>
      <c r="K325" s="355"/>
      <c r="L325" s="356"/>
      <c r="M325" s="355"/>
      <c r="N325" s="356"/>
      <c r="O325" s="355"/>
      <c r="P325" s="356"/>
      <c r="Q325" s="355"/>
      <c r="R325" s="355"/>
      <c r="S325" s="355"/>
      <c r="T325" s="355"/>
      <c r="U325" s="355"/>
      <c r="V325" s="355"/>
      <c r="W325" s="355"/>
      <c r="X325" s="355"/>
      <c r="Y325" s="355"/>
      <c r="Z325" s="355"/>
      <c r="AA325" s="355"/>
      <c r="AB325" s="355"/>
      <c r="AC325" s="355"/>
      <c r="AD325" s="355"/>
      <c r="AE325" s="355"/>
      <c r="AF325" s="355"/>
      <c r="AG325" s="355"/>
      <c r="AH325" s="355"/>
      <c r="AI325" s="355"/>
      <c r="AJ325" s="355"/>
      <c r="AK325" s="355"/>
      <c r="AL325" s="355"/>
      <c r="AM325" s="355"/>
      <c r="AN325" s="355"/>
      <c r="AO325" s="355"/>
      <c r="AP325" s="355"/>
      <c r="AQ325" s="355"/>
      <c r="AR325" s="355"/>
      <c r="AS325" s="355"/>
      <c r="AT325" s="356"/>
      <c r="AU325" s="356"/>
      <c r="AV325" s="355"/>
      <c r="AW325" s="355"/>
      <c r="AX325" s="356"/>
      <c r="AY325" s="357"/>
      <c r="AZ325" s="357"/>
      <c r="BA325" s="357"/>
      <c r="BB325" s="358"/>
      <c r="BC325" s="357"/>
      <c r="BD325" s="357"/>
      <c r="BE325" s="358"/>
      <c r="BF325" s="357"/>
      <c r="BG325" s="357"/>
      <c r="BH325" s="357"/>
      <c r="BI325" s="357"/>
      <c r="BJ325" s="357"/>
      <c r="BK325" s="357"/>
      <c r="BL325" s="357"/>
      <c r="BM325" s="358"/>
      <c r="BN325" s="358"/>
      <c r="BO325" s="358"/>
      <c r="BP325" s="358"/>
      <c r="BQ325" s="358"/>
      <c r="BR325" s="358"/>
      <c r="BS325" s="358"/>
      <c r="BT325" s="358"/>
      <c r="BU325" s="358"/>
      <c r="BV325" s="358"/>
      <c r="BW325" s="358"/>
      <c r="BX325" s="355"/>
    </row>
    <row r="326" spans="1:76" ht="19.5" customHeight="1">
      <c r="A326" s="356"/>
      <c r="B326" s="356"/>
      <c r="C326" s="356"/>
      <c r="D326" s="356"/>
      <c r="E326" s="356"/>
      <c r="F326" s="355"/>
      <c r="G326" s="356"/>
      <c r="H326" s="356"/>
      <c r="I326" s="355"/>
      <c r="J326" s="356"/>
      <c r="K326" s="355"/>
      <c r="L326" s="356"/>
      <c r="M326" s="355"/>
      <c r="N326" s="356"/>
      <c r="O326" s="355"/>
      <c r="P326" s="356"/>
      <c r="Q326" s="355"/>
      <c r="R326" s="355"/>
      <c r="S326" s="355"/>
      <c r="T326" s="355"/>
      <c r="U326" s="355"/>
      <c r="V326" s="355"/>
      <c r="W326" s="355"/>
      <c r="X326" s="355"/>
      <c r="Y326" s="355"/>
      <c r="Z326" s="355"/>
      <c r="AA326" s="355"/>
      <c r="AB326" s="355"/>
      <c r="AC326" s="355"/>
      <c r="AD326" s="355"/>
      <c r="AE326" s="355"/>
      <c r="AF326" s="355"/>
      <c r="AG326" s="355"/>
      <c r="AH326" s="355"/>
      <c r="AI326" s="355"/>
      <c r="AJ326" s="355"/>
      <c r="AK326" s="355"/>
      <c r="AL326" s="355"/>
      <c r="AM326" s="355"/>
      <c r="AN326" s="355"/>
      <c r="AO326" s="355"/>
      <c r="AP326" s="355"/>
      <c r="AQ326" s="355"/>
      <c r="AR326" s="355"/>
      <c r="AS326" s="355"/>
      <c r="AT326" s="356"/>
      <c r="AU326" s="356"/>
      <c r="AV326" s="355"/>
      <c r="AW326" s="355"/>
      <c r="AX326" s="356"/>
      <c r="AY326" s="357"/>
      <c r="AZ326" s="357"/>
      <c r="BA326" s="357"/>
      <c r="BB326" s="358"/>
      <c r="BC326" s="357"/>
      <c r="BD326" s="357"/>
      <c r="BE326" s="358"/>
      <c r="BF326" s="357"/>
      <c r="BG326" s="357"/>
      <c r="BH326" s="357"/>
      <c r="BI326" s="357"/>
      <c r="BJ326" s="357"/>
      <c r="BK326" s="357"/>
      <c r="BL326" s="357"/>
      <c r="BM326" s="358"/>
      <c r="BN326" s="358"/>
      <c r="BO326" s="358"/>
      <c r="BP326" s="358"/>
      <c r="BQ326" s="358"/>
      <c r="BR326" s="358"/>
      <c r="BS326" s="358"/>
      <c r="BT326" s="358"/>
      <c r="BU326" s="358"/>
      <c r="BV326" s="358"/>
      <c r="BW326" s="358"/>
      <c r="BX326" s="355"/>
    </row>
    <row r="327" spans="1:76" ht="19.5" customHeight="1">
      <c r="A327" s="356"/>
      <c r="B327" s="356"/>
      <c r="C327" s="356"/>
      <c r="D327" s="356"/>
      <c r="E327" s="356"/>
      <c r="F327" s="355"/>
      <c r="G327" s="356"/>
      <c r="H327" s="356"/>
      <c r="I327" s="355"/>
      <c r="J327" s="356"/>
      <c r="K327" s="355"/>
      <c r="L327" s="356"/>
      <c r="M327" s="355"/>
      <c r="N327" s="356"/>
      <c r="O327" s="355"/>
      <c r="P327" s="356"/>
      <c r="Q327" s="355"/>
      <c r="R327" s="355"/>
      <c r="S327" s="355"/>
      <c r="T327" s="355"/>
      <c r="U327" s="355"/>
      <c r="V327" s="355"/>
      <c r="W327" s="355"/>
      <c r="X327" s="355"/>
      <c r="Y327" s="355"/>
      <c r="Z327" s="355"/>
      <c r="AA327" s="355"/>
      <c r="AB327" s="355"/>
      <c r="AC327" s="355"/>
      <c r="AD327" s="355"/>
      <c r="AE327" s="355"/>
      <c r="AF327" s="355"/>
      <c r="AG327" s="355"/>
      <c r="AH327" s="355"/>
      <c r="AI327" s="355"/>
      <c r="AJ327" s="355"/>
      <c r="AK327" s="355"/>
      <c r="AL327" s="355"/>
      <c r="AM327" s="355"/>
      <c r="AN327" s="355"/>
      <c r="AO327" s="355"/>
      <c r="AP327" s="355"/>
      <c r="AQ327" s="355"/>
      <c r="AR327" s="355"/>
      <c r="AS327" s="355"/>
      <c r="AT327" s="356"/>
      <c r="AU327" s="356"/>
      <c r="AV327" s="355"/>
      <c r="AW327" s="355"/>
      <c r="AX327" s="356"/>
      <c r="AY327" s="357"/>
      <c r="AZ327" s="357"/>
      <c r="BA327" s="357"/>
      <c r="BB327" s="358"/>
      <c r="BC327" s="357"/>
      <c r="BD327" s="357"/>
      <c r="BE327" s="358"/>
      <c r="BF327" s="357"/>
      <c r="BG327" s="357"/>
      <c r="BH327" s="357"/>
      <c r="BI327" s="357"/>
      <c r="BJ327" s="357"/>
      <c r="BK327" s="357"/>
      <c r="BL327" s="357"/>
      <c r="BM327" s="358"/>
      <c r="BN327" s="358"/>
      <c r="BO327" s="358"/>
      <c r="BP327" s="358"/>
      <c r="BQ327" s="358"/>
      <c r="BR327" s="358"/>
      <c r="BS327" s="358"/>
      <c r="BT327" s="358"/>
      <c r="BU327" s="358"/>
      <c r="BV327" s="358"/>
      <c r="BW327" s="358"/>
      <c r="BX327" s="355"/>
    </row>
    <row r="328" spans="1:76" ht="19.5" customHeight="1">
      <c r="A328" s="356"/>
      <c r="B328" s="356"/>
      <c r="C328" s="356"/>
      <c r="D328" s="356"/>
      <c r="E328" s="356"/>
      <c r="F328" s="355"/>
      <c r="G328" s="356"/>
      <c r="H328" s="356"/>
      <c r="I328" s="355"/>
      <c r="J328" s="356"/>
      <c r="K328" s="355"/>
      <c r="L328" s="356"/>
      <c r="M328" s="355"/>
      <c r="N328" s="356"/>
      <c r="O328" s="355"/>
      <c r="P328" s="356"/>
      <c r="Q328" s="355"/>
      <c r="R328" s="355"/>
      <c r="S328" s="355"/>
      <c r="T328" s="355"/>
      <c r="U328" s="355"/>
      <c r="V328" s="355"/>
      <c r="W328" s="355"/>
      <c r="X328" s="355"/>
      <c r="Y328" s="355"/>
      <c r="Z328" s="355"/>
      <c r="AA328" s="355"/>
      <c r="AB328" s="355"/>
      <c r="AC328" s="355"/>
      <c r="AD328" s="355"/>
      <c r="AE328" s="355"/>
      <c r="AF328" s="355"/>
      <c r="AG328" s="355"/>
      <c r="AH328" s="355"/>
      <c r="AI328" s="355"/>
      <c r="AJ328" s="355"/>
      <c r="AK328" s="355"/>
      <c r="AL328" s="355"/>
      <c r="AM328" s="355"/>
      <c r="AN328" s="355"/>
      <c r="AO328" s="355"/>
      <c r="AP328" s="355"/>
      <c r="AQ328" s="355"/>
      <c r="AR328" s="355"/>
      <c r="AS328" s="355"/>
      <c r="AT328" s="356"/>
      <c r="AU328" s="356"/>
      <c r="AV328" s="355"/>
      <c r="AW328" s="355"/>
      <c r="AX328" s="356"/>
      <c r="AY328" s="357"/>
      <c r="AZ328" s="357"/>
      <c r="BA328" s="357"/>
      <c r="BB328" s="358"/>
      <c r="BC328" s="357"/>
      <c r="BD328" s="357"/>
      <c r="BE328" s="358"/>
      <c r="BF328" s="357"/>
      <c r="BG328" s="357"/>
      <c r="BH328" s="357"/>
      <c r="BI328" s="357"/>
      <c r="BJ328" s="357"/>
      <c r="BK328" s="357"/>
      <c r="BL328" s="357"/>
      <c r="BM328" s="358"/>
      <c r="BN328" s="358"/>
      <c r="BO328" s="358"/>
      <c r="BP328" s="358"/>
      <c r="BQ328" s="358"/>
      <c r="BR328" s="358"/>
      <c r="BS328" s="358"/>
      <c r="BT328" s="358"/>
      <c r="BU328" s="358"/>
      <c r="BV328" s="358"/>
      <c r="BW328" s="358"/>
      <c r="BX328" s="355"/>
    </row>
    <row r="329" spans="1:76" ht="19.5" customHeight="1">
      <c r="A329" s="356"/>
      <c r="B329" s="356"/>
      <c r="C329" s="356"/>
      <c r="D329" s="356"/>
      <c r="E329" s="356"/>
      <c r="F329" s="355"/>
      <c r="G329" s="356"/>
      <c r="H329" s="356"/>
      <c r="I329" s="355"/>
      <c r="J329" s="356"/>
      <c r="K329" s="355"/>
      <c r="L329" s="356"/>
      <c r="M329" s="355"/>
      <c r="N329" s="356"/>
      <c r="O329" s="355"/>
      <c r="P329" s="356"/>
      <c r="Q329" s="355"/>
      <c r="R329" s="355"/>
      <c r="S329" s="355"/>
      <c r="T329" s="355"/>
      <c r="U329" s="355"/>
      <c r="V329" s="355"/>
      <c r="W329" s="355"/>
      <c r="X329" s="355"/>
      <c r="Y329" s="355"/>
      <c r="Z329" s="355"/>
      <c r="AA329" s="355"/>
      <c r="AB329" s="355"/>
      <c r="AC329" s="355"/>
      <c r="AD329" s="355"/>
      <c r="AE329" s="355"/>
      <c r="AF329" s="355"/>
      <c r="AG329" s="355"/>
      <c r="AH329" s="355"/>
      <c r="AI329" s="355"/>
      <c r="AJ329" s="355"/>
      <c r="AK329" s="355"/>
      <c r="AL329" s="355"/>
      <c r="AM329" s="355"/>
      <c r="AN329" s="355"/>
      <c r="AO329" s="355"/>
      <c r="AP329" s="355"/>
      <c r="AQ329" s="355"/>
      <c r="AR329" s="355"/>
      <c r="AS329" s="355"/>
      <c r="AT329" s="356"/>
      <c r="AU329" s="356"/>
      <c r="AV329" s="355"/>
      <c r="AW329" s="355"/>
      <c r="AX329" s="356"/>
      <c r="AY329" s="357"/>
      <c r="AZ329" s="357"/>
      <c r="BA329" s="357"/>
      <c r="BB329" s="358"/>
      <c r="BC329" s="357"/>
      <c r="BD329" s="357"/>
      <c r="BE329" s="358"/>
      <c r="BF329" s="357"/>
      <c r="BG329" s="357"/>
      <c r="BH329" s="357"/>
      <c r="BI329" s="357"/>
      <c r="BJ329" s="357"/>
      <c r="BK329" s="357"/>
      <c r="BL329" s="357"/>
      <c r="BM329" s="358"/>
      <c r="BN329" s="358"/>
      <c r="BO329" s="358"/>
      <c r="BP329" s="358"/>
      <c r="BQ329" s="358"/>
      <c r="BR329" s="358"/>
      <c r="BS329" s="358"/>
      <c r="BT329" s="358"/>
      <c r="BU329" s="358"/>
      <c r="BV329" s="358"/>
      <c r="BW329" s="358"/>
      <c r="BX329" s="355"/>
    </row>
    <row r="330" spans="1:76" ht="19.5" customHeight="1">
      <c r="A330" s="356"/>
      <c r="B330" s="356"/>
      <c r="C330" s="356"/>
      <c r="D330" s="356"/>
      <c r="E330" s="356"/>
      <c r="F330" s="355"/>
      <c r="G330" s="356"/>
      <c r="H330" s="356"/>
      <c r="I330" s="355"/>
      <c r="J330" s="356"/>
      <c r="K330" s="355"/>
      <c r="L330" s="356"/>
      <c r="M330" s="355"/>
      <c r="N330" s="356"/>
      <c r="O330" s="355"/>
      <c r="P330" s="356"/>
      <c r="Q330" s="355"/>
      <c r="R330" s="355"/>
      <c r="S330" s="355"/>
      <c r="T330" s="355"/>
      <c r="U330" s="355"/>
      <c r="V330" s="355"/>
      <c r="W330" s="355"/>
      <c r="X330" s="355"/>
      <c r="Y330" s="355"/>
      <c r="Z330" s="355"/>
      <c r="AA330" s="355"/>
      <c r="AB330" s="355"/>
      <c r="AC330" s="355"/>
      <c r="AD330" s="355"/>
      <c r="AE330" s="355"/>
      <c r="AF330" s="355"/>
      <c r="AG330" s="355"/>
      <c r="AH330" s="355"/>
      <c r="AI330" s="355"/>
      <c r="AJ330" s="355"/>
      <c r="AK330" s="355"/>
      <c r="AL330" s="355"/>
      <c r="AM330" s="355"/>
      <c r="AN330" s="355"/>
      <c r="AO330" s="355"/>
      <c r="AP330" s="355"/>
      <c r="AQ330" s="355"/>
      <c r="AR330" s="355"/>
      <c r="AS330" s="355"/>
      <c r="AT330" s="356"/>
      <c r="AU330" s="356"/>
      <c r="AV330" s="355"/>
      <c r="AW330" s="355"/>
      <c r="AX330" s="356"/>
      <c r="AY330" s="357"/>
      <c r="AZ330" s="357"/>
      <c r="BA330" s="357"/>
      <c r="BB330" s="358"/>
      <c r="BC330" s="357"/>
      <c r="BD330" s="357"/>
      <c r="BE330" s="358"/>
      <c r="BF330" s="357"/>
      <c r="BG330" s="357"/>
      <c r="BH330" s="357"/>
      <c r="BI330" s="357"/>
      <c r="BJ330" s="357"/>
      <c r="BK330" s="357"/>
      <c r="BL330" s="357"/>
      <c r="BM330" s="358"/>
      <c r="BN330" s="358"/>
      <c r="BO330" s="358"/>
      <c r="BP330" s="358"/>
      <c r="BQ330" s="358"/>
      <c r="BR330" s="358"/>
      <c r="BS330" s="358"/>
      <c r="BT330" s="358"/>
      <c r="BU330" s="358"/>
      <c r="BV330" s="358"/>
      <c r="BW330" s="358"/>
      <c r="BX330" s="355"/>
    </row>
    <row r="331" spans="1:76" ht="19.5" customHeight="1">
      <c r="A331" s="356"/>
      <c r="B331" s="356"/>
      <c r="C331" s="356"/>
      <c r="D331" s="356"/>
      <c r="E331" s="356"/>
      <c r="F331" s="355"/>
      <c r="G331" s="356"/>
      <c r="H331" s="356"/>
      <c r="I331" s="355"/>
      <c r="J331" s="356"/>
      <c r="K331" s="355"/>
      <c r="L331" s="356"/>
      <c r="M331" s="355"/>
      <c r="N331" s="356"/>
      <c r="O331" s="355"/>
      <c r="P331" s="356"/>
      <c r="Q331" s="355"/>
      <c r="R331" s="355"/>
      <c r="S331" s="355"/>
      <c r="T331" s="355"/>
      <c r="U331" s="355"/>
      <c r="V331" s="355"/>
      <c r="W331" s="355"/>
      <c r="X331" s="355"/>
      <c r="Y331" s="355"/>
      <c r="Z331" s="355"/>
      <c r="AA331" s="355"/>
      <c r="AB331" s="355"/>
      <c r="AC331" s="355"/>
      <c r="AD331" s="355"/>
      <c r="AE331" s="355"/>
      <c r="AF331" s="355"/>
      <c r="AG331" s="355"/>
      <c r="AH331" s="355"/>
      <c r="AI331" s="355"/>
      <c r="AJ331" s="355"/>
      <c r="AK331" s="355"/>
      <c r="AL331" s="355"/>
      <c r="AM331" s="355"/>
      <c r="AN331" s="355"/>
      <c r="AO331" s="355"/>
      <c r="AP331" s="355"/>
      <c r="AQ331" s="355"/>
      <c r="AR331" s="355"/>
      <c r="AS331" s="355"/>
      <c r="AT331" s="356"/>
      <c r="AU331" s="356"/>
      <c r="AV331" s="355"/>
      <c r="AW331" s="355"/>
      <c r="AX331" s="356"/>
      <c r="AY331" s="357"/>
      <c r="AZ331" s="357"/>
      <c r="BA331" s="357"/>
      <c r="BB331" s="358"/>
      <c r="BC331" s="357"/>
      <c r="BD331" s="357"/>
      <c r="BE331" s="358"/>
      <c r="BF331" s="357"/>
      <c r="BG331" s="357"/>
      <c r="BH331" s="357"/>
      <c r="BI331" s="357"/>
      <c r="BJ331" s="357"/>
      <c r="BK331" s="357"/>
      <c r="BL331" s="357"/>
      <c r="BM331" s="358"/>
      <c r="BN331" s="358"/>
      <c r="BO331" s="358"/>
      <c r="BP331" s="358"/>
      <c r="BQ331" s="358"/>
      <c r="BR331" s="358"/>
      <c r="BS331" s="358"/>
      <c r="BT331" s="358"/>
      <c r="BU331" s="358"/>
      <c r="BV331" s="358"/>
      <c r="BW331" s="358"/>
      <c r="BX331" s="355"/>
    </row>
    <row r="332" spans="1:76" ht="19.5" customHeight="1">
      <c r="A332" s="356"/>
      <c r="B332" s="356"/>
      <c r="C332" s="356"/>
      <c r="D332" s="356"/>
      <c r="E332" s="356"/>
      <c r="F332" s="355"/>
      <c r="G332" s="356"/>
      <c r="H332" s="356"/>
      <c r="I332" s="355"/>
      <c r="J332" s="356"/>
      <c r="K332" s="355"/>
      <c r="L332" s="356"/>
      <c r="M332" s="355"/>
      <c r="N332" s="356"/>
      <c r="O332" s="355"/>
      <c r="P332" s="356"/>
      <c r="Q332" s="355"/>
      <c r="R332" s="355"/>
      <c r="S332" s="355"/>
      <c r="T332" s="355"/>
      <c r="U332" s="355"/>
      <c r="V332" s="355"/>
      <c r="W332" s="355"/>
      <c r="X332" s="355"/>
      <c r="Y332" s="355"/>
      <c r="Z332" s="355"/>
      <c r="AA332" s="355"/>
      <c r="AB332" s="355"/>
      <c r="AC332" s="355"/>
      <c r="AD332" s="355"/>
      <c r="AE332" s="355"/>
      <c r="AF332" s="355"/>
      <c r="AG332" s="355"/>
      <c r="AH332" s="355"/>
      <c r="AI332" s="355"/>
      <c r="AJ332" s="355"/>
      <c r="AK332" s="355"/>
      <c r="AL332" s="355"/>
      <c r="AM332" s="355"/>
      <c r="AN332" s="355"/>
      <c r="AO332" s="355"/>
      <c r="AP332" s="355"/>
      <c r="AQ332" s="355"/>
      <c r="AR332" s="355"/>
      <c r="AS332" s="355"/>
      <c r="AT332" s="356"/>
      <c r="AU332" s="356"/>
      <c r="AV332" s="355"/>
      <c r="AW332" s="355"/>
      <c r="AX332" s="356"/>
      <c r="AY332" s="357"/>
      <c r="AZ332" s="357"/>
      <c r="BA332" s="357"/>
      <c r="BB332" s="358"/>
      <c r="BC332" s="357"/>
      <c r="BD332" s="357"/>
      <c r="BE332" s="358"/>
      <c r="BF332" s="357"/>
      <c r="BG332" s="357"/>
      <c r="BH332" s="357"/>
      <c r="BI332" s="357"/>
      <c r="BJ332" s="357"/>
      <c r="BK332" s="357"/>
      <c r="BL332" s="357"/>
      <c r="BM332" s="358"/>
      <c r="BN332" s="358"/>
      <c r="BO332" s="358"/>
      <c r="BP332" s="358"/>
      <c r="BQ332" s="358"/>
      <c r="BR332" s="358"/>
      <c r="BS332" s="358"/>
      <c r="BT332" s="358"/>
      <c r="BU332" s="358"/>
      <c r="BV332" s="358"/>
      <c r="BW332" s="358"/>
      <c r="BX332" s="355"/>
    </row>
    <row r="333" spans="1:76" ht="19.5" customHeight="1">
      <c r="A333" s="356"/>
      <c r="B333" s="356"/>
      <c r="C333" s="356"/>
      <c r="D333" s="356"/>
      <c r="E333" s="356"/>
      <c r="F333" s="355"/>
      <c r="G333" s="356"/>
      <c r="H333" s="356"/>
      <c r="I333" s="355"/>
      <c r="J333" s="356"/>
      <c r="K333" s="355"/>
      <c r="L333" s="356"/>
      <c r="M333" s="355"/>
      <c r="N333" s="356"/>
      <c r="O333" s="355"/>
      <c r="P333" s="356"/>
      <c r="Q333" s="355"/>
      <c r="R333" s="355"/>
      <c r="S333" s="355"/>
      <c r="T333" s="355"/>
      <c r="U333" s="355"/>
      <c r="V333" s="355"/>
      <c r="W333" s="355"/>
      <c r="X333" s="355"/>
      <c r="Y333" s="355"/>
      <c r="Z333" s="355"/>
      <c r="AA333" s="355"/>
      <c r="AB333" s="355"/>
      <c r="AC333" s="355"/>
      <c r="AD333" s="355"/>
      <c r="AE333" s="355"/>
      <c r="AF333" s="355"/>
      <c r="AG333" s="355"/>
      <c r="AH333" s="355"/>
      <c r="AI333" s="355"/>
      <c r="AJ333" s="355"/>
      <c r="AK333" s="355"/>
      <c r="AL333" s="355"/>
      <c r="AM333" s="355"/>
      <c r="AN333" s="355"/>
      <c r="AO333" s="355"/>
      <c r="AP333" s="355"/>
      <c r="AQ333" s="355"/>
      <c r="AR333" s="355"/>
      <c r="AS333" s="355"/>
      <c r="AT333" s="356"/>
      <c r="AU333" s="356"/>
      <c r="AV333" s="355"/>
      <c r="AW333" s="355"/>
      <c r="AX333" s="356"/>
      <c r="AY333" s="357"/>
      <c r="AZ333" s="357"/>
      <c r="BA333" s="357"/>
      <c r="BB333" s="358"/>
      <c r="BC333" s="357"/>
      <c r="BD333" s="357"/>
      <c r="BE333" s="358"/>
      <c r="BF333" s="357"/>
      <c r="BG333" s="357"/>
      <c r="BH333" s="357"/>
      <c r="BI333" s="357"/>
      <c r="BJ333" s="357"/>
      <c r="BK333" s="357"/>
      <c r="BL333" s="357"/>
      <c r="BM333" s="358"/>
      <c r="BN333" s="358"/>
      <c r="BO333" s="358"/>
      <c r="BP333" s="358"/>
      <c r="BQ333" s="358"/>
      <c r="BR333" s="358"/>
      <c r="BS333" s="358"/>
      <c r="BT333" s="358"/>
      <c r="BU333" s="358"/>
      <c r="BV333" s="358"/>
      <c r="BW333" s="358"/>
      <c r="BX333" s="355"/>
    </row>
    <row r="334" spans="1:76" ht="19.5" customHeight="1">
      <c r="A334" s="356"/>
      <c r="B334" s="356"/>
      <c r="C334" s="356"/>
      <c r="D334" s="356"/>
      <c r="E334" s="356"/>
      <c r="F334" s="355"/>
      <c r="G334" s="356"/>
      <c r="H334" s="356"/>
      <c r="I334" s="355"/>
      <c r="J334" s="356"/>
      <c r="K334" s="355"/>
      <c r="L334" s="356"/>
      <c r="M334" s="355"/>
      <c r="N334" s="356"/>
      <c r="O334" s="355"/>
      <c r="P334" s="356"/>
      <c r="Q334" s="355"/>
      <c r="R334" s="355"/>
      <c r="S334" s="355"/>
      <c r="T334" s="355"/>
      <c r="U334" s="355"/>
      <c r="V334" s="355"/>
      <c r="W334" s="355"/>
      <c r="X334" s="355"/>
      <c r="Y334" s="355"/>
      <c r="Z334" s="355"/>
      <c r="AA334" s="355"/>
      <c r="AB334" s="355"/>
      <c r="AC334" s="355"/>
      <c r="AD334" s="355"/>
      <c r="AE334" s="355"/>
      <c r="AF334" s="355"/>
      <c r="AG334" s="355"/>
      <c r="AH334" s="355"/>
      <c r="AI334" s="355"/>
      <c r="AJ334" s="355"/>
      <c r="AK334" s="355"/>
      <c r="AL334" s="355"/>
      <c r="AM334" s="355"/>
      <c r="AN334" s="355"/>
      <c r="AO334" s="355"/>
      <c r="AP334" s="355"/>
      <c r="AQ334" s="355"/>
      <c r="AR334" s="355"/>
      <c r="AS334" s="355"/>
      <c r="AT334" s="356"/>
      <c r="AU334" s="356"/>
      <c r="AV334" s="355"/>
      <c r="AW334" s="355"/>
      <c r="AX334" s="356"/>
      <c r="AY334" s="357"/>
      <c r="AZ334" s="357"/>
      <c r="BA334" s="357"/>
      <c r="BB334" s="358"/>
      <c r="BC334" s="357"/>
      <c r="BD334" s="357"/>
      <c r="BE334" s="358"/>
      <c r="BF334" s="357"/>
      <c r="BG334" s="357"/>
      <c r="BH334" s="357"/>
      <c r="BI334" s="357"/>
      <c r="BJ334" s="357"/>
      <c r="BK334" s="357"/>
      <c r="BL334" s="357"/>
      <c r="BM334" s="358"/>
      <c r="BN334" s="358"/>
      <c r="BO334" s="358"/>
      <c r="BP334" s="358"/>
      <c r="BQ334" s="358"/>
      <c r="BR334" s="358"/>
      <c r="BS334" s="358"/>
      <c r="BT334" s="358"/>
      <c r="BU334" s="358"/>
      <c r="BV334" s="358"/>
      <c r="BW334" s="358"/>
      <c r="BX334" s="355"/>
    </row>
    <row r="335" spans="1:76" ht="19.5" customHeight="1">
      <c r="A335" s="356"/>
      <c r="B335" s="356"/>
      <c r="C335" s="356"/>
      <c r="D335" s="356"/>
      <c r="E335" s="356"/>
      <c r="F335" s="355"/>
      <c r="G335" s="356"/>
      <c r="H335" s="356"/>
      <c r="I335" s="355"/>
      <c r="J335" s="356"/>
      <c r="K335" s="355"/>
      <c r="L335" s="356"/>
      <c r="M335" s="355"/>
      <c r="N335" s="356"/>
      <c r="O335" s="355"/>
      <c r="P335" s="356"/>
      <c r="Q335" s="355"/>
      <c r="R335" s="355"/>
      <c r="S335" s="355"/>
      <c r="T335" s="355"/>
      <c r="U335" s="355"/>
      <c r="V335" s="355"/>
      <c r="W335" s="355"/>
      <c r="X335" s="355"/>
      <c r="Y335" s="355"/>
      <c r="Z335" s="355"/>
      <c r="AA335" s="355"/>
      <c r="AB335" s="355"/>
      <c r="AC335" s="355"/>
      <c r="AD335" s="355"/>
      <c r="AE335" s="355"/>
      <c r="AF335" s="355"/>
      <c r="AG335" s="355"/>
      <c r="AH335" s="355"/>
      <c r="AI335" s="355"/>
      <c r="AJ335" s="355"/>
      <c r="AK335" s="355"/>
      <c r="AL335" s="355"/>
      <c r="AM335" s="355"/>
      <c r="AN335" s="355"/>
      <c r="AO335" s="355"/>
      <c r="AP335" s="355"/>
      <c r="AQ335" s="355"/>
      <c r="AR335" s="355"/>
      <c r="AS335" s="355"/>
      <c r="AT335" s="356"/>
      <c r="AU335" s="356"/>
      <c r="AV335" s="355"/>
      <c r="AW335" s="355"/>
      <c r="AX335" s="356"/>
      <c r="AY335" s="357"/>
      <c r="AZ335" s="357"/>
      <c r="BA335" s="357"/>
      <c r="BB335" s="358"/>
      <c r="BC335" s="357"/>
      <c r="BD335" s="357"/>
      <c r="BE335" s="358"/>
      <c r="BF335" s="357"/>
      <c r="BG335" s="357"/>
      <c r="BH335" s="357"/>
      <c r="BI335" s="357"/>
      <c r="BJ335" s="357"/>
      <c r="BK335" s="357"/>
      <c r="BL335" s="357"/>
      <c r="BM335" s="358"/>
      <c r="BN335" s="358"/>
      <c r="BO335" s="358"/>
      <c r="BP335" s="358"/>
      <c r="BQ335" s="358"/>
      <c r="BR335" s="358"/>
      <c r="BS335" s="358"/>
      <c r="BT335" s="358"/>
      <c r="BU335" s="358"/>
      <c r="BV335" s="358"/>
      <c r="BW335" s="358"/>
      <c r="BX335" s="355"/>
    </row>
    <row r="336" spans="1:76" ht="19.5" customHeight="1">
      <c r="A336" s="356"/>
      <c r="B336" s="356"/>
      <c r="C336" s="356"/>
      <c r="D336" s="356"/>
      <c r="E336" s="356"/>
      <c r="F336" s="355"/>
      <c r="G336" s="356"/>
      <c r="H336" s="356"/>
      <c r="I336" s="355"/>
      <c r="J336" s="356"/>
      <c r="K336" s="355"/>
      <c r="L336" s="356"/>
      <c r="M336" s="355"/>
      <c r="N336" s="356"/>
      <c r="O336" s="355"/>
      <c r="P336" s="356"/>
      <c r="Q336" s="355"/>
      <c r="R336" s="355"/>
      <c r="S336" s="355"/>
      <c r="T336" s="355"/>
      <c r="U336" s="355"/>
      <c r="V336" s="355"/>
      <c r="W336" s="355"/>
      <c r="X336" s="355"/>
      <c r="Y336" s="355"/>
      <c r="Z336" s="355"/>
      <c r="AA336" s="355"/>
      <c r="AB336" s="355"/>
      <c r="AC336" s="355"/>
      <c r="AD336" s="355"/>
      <c r="AE336" s="355"/>
      <c r="AF336" s="355"/>
      <c r="AG336" s="355"/>
      <c r="AH336" s="355"/>
      <c r="AI336" s="355"/>
      <c r="AJ336" s="355"/>
      <c r="AK336" s="355"/>
      <c r="AL336" s="355"/>
      <c r="AM336" s="355"/>
      <c r="AN336" s="355"/>
      <c r="AO336" s="355"/>
      <c r="AP336" s="355"/>
      <c r="AQ336" s="355"/>
      <c r="AR336" s="355"/>
      <c r="AS336" s="355"/>
      <c r="AT336" s="356"/>
      <c r="AU336" s="356"/>
      <c r="AV336" s="355"/>
      <c r="AW336" s="355"/>
      <c r="AX336" s="356"/>
      <c r="AY336" s="357"/>
      <c r="AZ336" s="357"/>
      <c r="BA336" s="357"/>
      <c r="BB336" s="358"/>
      <c r="BC336" s="357"/>
      <c r="BD336" s="357"/>
      <c r="BE336" s="358"/>
      <c r="BF336" s="357"/>
      <c r="BG336" s="357"/>
      <c r="BH336" s="357"/>
      <c r="BI336" s="357"/>
      <c r="BJ336" s="357"/>
      <c r="BK336" s="357"/>
      <c r="BL336" s="357"/>
      <c r="BM336" s="358"/>
      <c r="BN336" s="358"/>
      <c r="BO336" s="358"/>
      <c r="BP336" s="358"/>
      <c r="BQ336" s="358"/>
      <c r="BR336" s="358"/>
      <c r="BS336" s="358"/>
      <c r="BT336" s="358"/>
      <c r="BU336" s="358"/>
      <c r="BV336" s="358"/>
      <c r="BW336" s="358"/>
      <c r="BX336" s="355"/>
    </row>
    <row r="337" spans="1:76" ht="19.5" customHeight="1">
      <c r="A337" s="356"/>
      <c r="B337" s="356"/>
      <c r="C337" s="356"/>
      <c r="D337" s="356"/>
      <c r="E337" s="356"/>
      <c r="F337" s="355"/>
      <c r="G337" s="356"/>
      <c r="H337" s="356"/>
      <c r="I337" s="355"/>
      <c r="J337" s="356"/>
      <c r="K337" s="355"/>
      <c r="L337" s="356"/>
      <c r="M337" s="355"/>
      <c r="N337" s="356"/>
      <c r="O337" s="355"/>
      <c r="P337" s="356"/>
      <c r="Q337" s="355"/>
      <c r="R337" s="355"/>
      <c r="S337" s="355"/>
      <c r="T337" s="355"/>
      <c r="U337" s="355"/>
      <c r="V337" s="355"/>
      <c r="W337" s="355"/>
      <c r="X337" s="355"/>
      <c r="Y337" s="355"/>
      <c r="Z337" s="355"/>
      <c r="AA337" s="355"/>
      <c r="AB337" s="355"/>
      <c r="AC337" s="355"/>
      <c r="AD337" s="355"/>
      <c r="AE337" s="355"/>
      <c r="AF337" s="355"/>
      <c r="AG337" s="355"/>
      <c r="AH337" s="355"/>
      <c r="AI337" s="355"/>
      <c r="AJ337" s="355"/>
      <c r="AK337" s="355"/>
      <c r="AL337" s="355"/>
      <c r="AM337" s="355"/>
      <c r="AN337" s="355"/>
      <c r="AO337" s="355"/>
      <c r="AP337" s="355"/>
      <c r="AQ337" s="355"/>
      <c r="AR337" s="355"/>
      <c r="AS337" s="355"/>
      <c r="AT337" s="356"/>
      <c r="AU337" s="356"/>
      <c r="AV337" s="355"/>
      <c r="AW337" s="355"/>
      <c r="AX337" s="356"/>
      <c r="AY337" s="357"/>
      <c r="AZ337" s="357"/>
      <c r="BA337" s="357"/>
      <c r="BB337" s="358"/>
      <c r="BC337" s="357"/>
      <c r="BD337" s="357"/>
      <c r="BE337" s="358"/>
      <c r="BF337" s="357"/>
      <c r="BG337" s="357"/>
      <c r="BH337" s="357"/>
      <c r="BI337" s="357"/>
      <c r="BJ337" s="357"/>
      <c r="BK337" s="357"/>
      <c r="BL337" s="357"/>
      <c r="BM337" s="358"/>
      <c r="BN337" s="358"/>
      <c r="BO337" s="358"/>
      <c r="BP337" s="358"/>
      <c r="BQ337" s="358"/>
      <c r="BR337" s="358"/>
      <c r="BS337" s="358"/>
      <c r="BT337" s="358"/>
      <c r="BU337" s="358"/>
      <c r="BV337" s="358"/>
      <c r="BW337" s="358"/>
      <c r="BX337" s="355"/>
    </row>
    <row r="338" spans="1:76" ht="19.5" customHeight="1">
      <c r="A338" s="356"/>
      <c r="B338" s="356"/>
      <c r="C338" s="356"/>
      <c r="D338" s="356"/>
      <c r="E338" s="356"/>
      <c r="F338" s="355"/>
      <c r="G338" s="356"/>
      <c r="H338" s="356"/>
      <c r="I338" s="355"/>
      <c r="J338" s="356"/>
      <c r="K338" s="355"/>
      <c r="L338" s="356"/>
      <c r="M338" s="355"/>
      <c r="N338" s="356"/>
      <c r="O338" s="355"/>
      <c r="P338" s="356"/>
      <c r="Q338" s="355"/>
      <c r="R338" s="355"/>
      <c r="S338" s="355"/>
      <c r="T338" s="355"/>
      <c r="U338" s="355"/>
      <c r="V338" s="355"/>
      <c r="W338" s="355"/>
      <c r="X338" s="355"/>
      <c r="Y338" s="355"/>
      <c r="Z338" s="355"/>
      <c r="AA338" s="355"/>
      <c r="AB338" s="355"/>
      <c r="AC338" s="355"/>
      <c r="AD338" s="355"/>
      <c r="AE338" s="355"/>
      <c r="AF338" s="355"/>
      <c r="AG338" s="355"/>
      <c r="AH338" s="355"/>
      <c r="AI338" s="355"/>
      <c r="AJ338" s="355"/>
      <c r="AK338" s="355"/>
      <c r="AL338" s="355"/>
      <c r="AM338" s="355"/>
      <c r="AN338" s="355"/>
      <c r="AO338" s="355"/>
      <c r="AP338" s="355"/>
      <c r="AQ338" s="355"/>
      <c r="AR338" s="355"/>
      <c r="AS338" s="355"/>
      <c r="AT338" s="356"/>
      <c r="AU338" s="356"/>
      <c r="AV338" s="355"/>
      <c r="AW338" s="355"/>
      <c r="AX338" s="356"/>
      <c r="AY338" s="357"/>
      <c r="AZ338" s="357"/>
      <c r="BA338" s="357"/>
      <c r="BB338" s="358"/>
      <c r="BC338" s="357"/>
      <c r="BD338" s="357"/>
      <c r="BE338" s="358"/>
      <c r="BF338" s="357"/>
      <c r="BG338" s="357"/>
      <c r="BH338" s="357"/>
      <c r="BI338" s="357"/>
      <c r="BJ338" s="357"/>
      <c r="BK338" s="357"/>
      <c r="BL338" s="357"/>
      <c r="BM338" s="358"/>
      <c r="BN338" s="358"/>
      <c r="BO338" s="358"/>
      <c r="BP338" s="358"/>
      <c r="BQ338" s="358"/>
      <c r="BR338" s="358"/>
      <c r="BS338" s="358"/>
      <c r="BT338" s="358"/>
      <c r="BU338" s="358"/>
      <c r="BV338" s="358"/>
      <c r="BW338" s="358"/>
      <c r="BX338" s="355"/>
    </row>
    <row r="339" spans="1:76" ht="19.5" customHeight="1">
      <c r="A339" s="356"/>
      <c r="B339" s="356"/>
      <c r="C339" s="356"/>
      <c r="D339" s="356"/>
      <c r="E339" s="356"/>
      <c r="F339" s="355"/>
      <c r="G339" s="356"/>
      <c r="H339" s="356"/>
      <c r="I339" s="355"/>
      <c r="J339" s="356"/>
      <c r="K339" s="355"/>
      <c r="L339" s="356"/>
      <c r="M339" s="355"/>
      <c r="N339" s="356"/>
      <c r="O339" s="355"/>
      <c r="P339" s="356"/>
      <c r="Q339" s="355"/>
      <c r="R339" s="355"/>
      <c r="S339" s="355"/>
      <c r="T339" s="355"/>
      <c r="U339" s="355"/>
      <c r="V339" s="355"/>
      <c r="W339" s="355"/>
      <c r="X339" s="355"/>
      <c r="Y339" s="355"/>
      <c r="Z339" s="355"/>
      <c r="AA339" s="355"/>
      <c r="AB339" s="355"/>
      <c r="AC339" s="355"/>
      <c r="AD339" s="355"/>
      <c r="AE339" s="355"/>
      <c r="AF339" s="355"/>
      <c r="AG339" s="355"/>
      <c r="AH339" s="355"/>
      <c r="AI339" s="355"/>
      <c r="AJ339" s="355"/>
      <c r="AK339" s="355"/>
      <c r="AL339" s="355"/>
      <c r="AM339" s="355"/>
      <c r="AN339" s="355"/>
      <c r="AO339" s="355"/>
      <c r="AP339" s="355"/>
      <c r="AQ339" s="355"/>
      <c r="AR339" s="355"/>
      <c r="AS339" s="355"/>
      <c r="AT339" s="356"/>
      <c r="AU339" s="356"/>
      <c r="AV339" s="355"/>
      <c r="AW339" s="355"/>
      <c r="AX339" s="356"/>
      <c r="AY339" s="357"/>
      <c r="AZ339" s="357"/>
      <c r="BA339" s="357"/>
      <c r="BB339" s="358"/>
      <c r="BC339" s="357"/>
      <c r="BD339" s="357"/>
      <c r="BE339" s="358"/>
      <c r="BF339" s="357"/>
      <c r="BG339" s="357"/>
      <c r="BH339" s="357"/>
      <c r="BI339" s="357"/>
      <c r="BJ339" s="357"/>
      <c r="BK339" s="357"/>
      <c r="BL339" s="357"/>
      <c r="BM339" s="358"/>
      <c r="BN339" s="358"/>
      <c r="BO339" s="358"/>
      <c r="BP339" s="358"/>
      <c r="BQ339" s="358"/>
      <c r="BR339" s="358"/>
      <c r="BS339" s="358"/>
      <c r="BT339" s="358"/>
      <c r="BU339" s="358"/>
      <c r="BV339" s="358"/>
      <c r="BW339" s="358"/>
      <c r="BX339" s="355"/>
    </row>
    <row r="340" spans="1:76" ht="19.5" customHeight="1">
      <c r="A340" s="356"/>
      <c r="B340" s="356"/>
      <c r="C340" s="356"/>
      <c r="D340" s="356"/>
      <c r="E340" s="356"/>
      <c r="F340" s="355"/>
      <c r="G340" s="356"/>
      <c r="H340" s="356"/>
      <c r="I340" s="355"/>
      <c r="J340" s="356"/>
      <c r="K340" s="355"/>
      <c r="L340" s="356"/>
      <c r="M340" s="355"/>
      <c r="N340" s="356"/>
      <c r="O340" s="355"/>
      <c r="P340" s="356"/>
      <c r="Q340" s="355"/>
      <c r="R340" s="355"/>
      <c r="S340" s="355"/>
      <c r="T340" s="355"/>
      <c r="U340" s="355"/>
      <c r="V340" s="355"/>
      <c r="W340" s="355"/>
      <c r="X340" s="355"/>
      <c r="Y340" s="355"/>
      <c r="Z340" s="355"/>
      <c r="AA340" s="355"/>
      <c r="AB340" s="355"/>
      <c r="AC340" s="355"/>
      <c r="AD340" s="355"/>
      <c r="AE340" s="355"/>
      <c r="AF340" s="355"/>
      <c r="AG340" s="355"/>
      <c r="AH340" s="355"/>
      <c r="AI340" s="355"/>
      <c r="AJ340" s="355"/>
      <c r="AK340" s="355"/>
      <c r="AL340" s="355"/>
      <c r="AM340" s="355"/>
      <c r="AN340" s="355"/>
      <c r="AO340" s="355"/>
      <c r="AP340" s="355"/>
      <c r="AQ340" s="355"/>
      <c r="AR340" s="355"/>
      <c r="AS340" s="355"/>
      <c r="AT340" s="356"/>
      <c r="AU340" s="356"/>
      <c r="AV340" s="355"/>
      <c r="AW340" s="355"/>
      <c r="AX340" s="356"/>
      <c r="AY340" s="357"/>
      <c r="AZ340" s="357"/>
      <c r="BA340" s="357"/>
      <c r="BB340" s="358"/>
      <c r="BC340" s="357"/>
      <c r="BD340" s="357"/>
      <c r="BE340" s="358"/>
      <c r="BF340" s="357"/>
      <c r="BG340" s="357"/>
      <c r="BH340" s="357"/>
      <c r="BI340" s="357"/>
      <c r="BJ340" s="357"/>
      <c r="BK340" s="357"/>
      <c r="BL340" s="357"/>
      <c r="BM340" s="358"/>
      <c r="BN340" s="358"/>
      <c r="BO340" s="358"/>
      <c r="BP340" s="358"/>
      <c r="BQ340" s="358"/>
      <c r="BR340" s="358"/>
      <c r="BS340" s="358"/>
      <c r="BT340" s="358"/>
      <c r="BU340" s="358"/>
      <c r="BV340" s="358"/>
      <c r="BW340" s="358"/>
      <c r="BX340" s="355"/>
    </row>
    <row r="341" spans="1:76" ht="19.5" customHeight="1">
      <c r="A341" s="356"/>
      <c r="B341" s="356"/>
      <c r="C341" s="356"/>
      <c r="D341" s="356"/>
      <c r="E341" s="356"/>
      <c r="F341" s="355"/>
      <c r="G341" s="356"/>
      <c r="H341" s="356"/>
      <c r="I341" s="355"/>
      <c r="J341" s="356"/>
      <c r="K341" s="355"/>
      <c r="L341" s="356"/>
      <c r="M341" s="355"/>
      <c r="N341" s="356"/>
      <c r="O341" s="355"/>
      <c r="P341" s="356"/>
      <c r="Q341" s="355"/>
      <c r="R341" s="355"/>
      <c r="S341" s="355"/>
      <c r="T341" s="355"/>
      <c r="U341" s="355"/>
      <c r="V341" s="355"/>
      <c r="W341" s="355"/>
      <c r="X341" s="355"/>
      <c r="Y341" s="355"/>
      <c r="Z341" s="355"/>
      <c r="AA341" s="355"/>
      <c r="AB341" s="355"/>
      <c r="AC341" s="355"/>
      <c r="AD341" s="355"/>
      <c r="AE341" s="355"/>
      <c r="AF341" s="355"/>
      <c r="AG341" s="355"/>
      <c r="AH341" s="355"/>
      <c r="AI341" s="355"/>
      <c r="AJ341" s="355"/>
      <c r="AK341" s="355"/>
      <c r="AL341" s="355"/>
      <c r="AM341" s="355"/>
      <c r="AN341" s="355"/>
      <c r="AO341" s="355"/>
      <c r="AP341" s="355"/>
      <c r="AQ341" s="355"/>
      <c r="AR341" s="355"/>
      <c r="AS341" s="355"/>
      <c r="AT341" s="356"/>
      <c r="AU341" s="356"/>
      <c r="AV341" s="355"/>
      <c r="AW341" s="355"/>
      <c r="AX341" s="356"/>
      <c r="AY341" s="357"/>
      <c r="AZ341" s="357"/>
      <c r="BA341" s="357"/>
      <c r="BB341" s="358"/>
      <c r="BC341" s="357"/>
      <c r="BD341" s="357"/>
      <c r="BE341" s="358"/>
      <c r="BF341" s="357"/>
      <c r="BG341" s="357"/>
      <c r="BH341" s="357"/>
      <c r="BI341" s="357"/>
      <c r="BJ341" s="357"/>
      <c r="BK341" s="357"/>
      <c r="BL341" s="357"/>
      <c r="BM341" s="358"/>
      <c r="BN341" s="358"/>
      <c r="BO341" s="358"/>
      <c r="BP341" s="358"/>
      <c r="BQ341" s="358"/>
      <c r="BR341" s="358"/>
      <c r="BS341" s="358"/>
      <c r="BT341" s="358"/>
      <c r="BU341" s="358"/>
      <c r="BV341" s="358"/>
      <c r="BW341" s="358"/>
      <c r="BX341" s="355"/>
    </row>
    <row r="342" spans="1:76" ht="19.5" customHeight="1">
      <c r="A342" s="356"/>
      <c r="B342" s="356"/>
      <c r="C342" s="356"/>
      <c r="D342" s="356"/>
      <c r="E342" s="356"/>
      <c r="F342" s="355"/>
      <c r="G342" s="356"/>
      <c r="H342" s="356"/>
      <c r="I342" s="355"/>
      <c r="J342" s="356"/>
      <c r="K342" s="355"/>
      <c r="L342" s="356"/>
      <c r="M342" s="355"/>
      <c r="N342" s="356"/>
      <c r="O342" s="355"/>
      <c r="P342" s="356"/>
      <c r="Q342" s="355"/>
      <c r="R342" s="355"/>
      <c r="S342" s="355"/>
      <c r="T342" s="355"/>
      <c r="U342" s="355"/>
      <c r="V342" s="355"/>
      <c r="W342" s="355"/>
      <c r="X342" s="355"/>
      <c r="Y342" s="355"/>
      <c r="Z342" s="355"/>
      <c r="AA342" s="355"/>
      <c r="AB342" s="355"/>
      <c r="AC342" s="355"/>
      <c r="AD342" s="355"/>
      <c r="AE342" s="355"/>
      <c r="AF342" s="355"/>
      <c r="AG342" s="355"/>
      <c r="AH342" s="355"/>
      <c r="AI342" s="355"/>
      <c r="AJ342" s="355"/>
      <c r="AK342" s="355"/>
      <c r="AL342" s="355"/>
      <c r="AM342" s="355"/>
      <c r="AN342" s="355"/>
      <c r="AO342" s="355"/>
      <c r="AP342" s="355"/>
      <c r="AQ342" s="355"/>
      <c r="AR342" s="355"/>
      <c r="AS342" s="355"/>
      <c r="AT342" s="356"/>
      <c r="AU342" s="356"/>
      <c r="AV342" s="355"/>
      <c r="AW342" s="355"/>
      <c r="AX342" s="356"/>
      <c r="AY342" s="357"/>
      <c r="AZ342" s="357"/>
      <c r="BA342" s="357"/>
      <c r="BB342" s="358"/>
      <c r="BC342" s="357"/>
      <c r="BD342" s="357"/>
      <c r="BE342" s="358"/>
      <c r="BF342" s="357"/>
      <c r="BG342" s="357"/>
      <c r="BH342" s="357"/>
      <c r="BI342" s="357"/>
      <c r="BJ342" s="357"/>
      <c r="BK342" s="357"/>
      <c r="BL342" s="357"/>
      <c r="BM342" s="358"/>
      <c r="BN342" s="358"/>
      <c r="BO342" s="358"/>
      <c r="BP342" s="358"/>
      <c r="BQ342" s="358"/>
      <c r="BR342" s="358"/>
      <c r="BS342" s="358"/>
      <c r="BT342" s="358"/>
      <c r="BU342" s="358"/>
      <c r="BV342" s="358"/>
      <c r="BW342" s="358"/>
      <c r="BX342" s="355"/>
    </row>
    <row r="343" spans="1:76" ht="19.5" customHeight="1">
      <c r="A343" s="356"/>
      <c r="B343" s="356"/>
      <c r="C343" s="356"/>
      <c r="D343" s="356"/>
      <c r="E343" s="356"/>
      <c r="F343" s="355"/>
      <c r="G343" s="356"/>
      <c r="H343" s="356"/>
      <c r="I343" s="355"/>
      <c r="J343" s="356"/>
      <c r="K343" s="355"/>
      <c r="L343" s="356"/>
      <c r="M343" s="355"/>
      <c r="N343" s="356"/>
      <c r="O343" s="355"/>
      <c r="P343" s="356"/>
      <c r="Q343" s="355"/>
      <c r="R343" s="355"/>
      <c r="S343" s="355"/>
      <c r="T343" s="355"/>
      <c r="U343" s="355"/>
      <c r="V343" s="355"/>
      <c r="W343" s="355"/>
      <c r="X343" s="355"/>
      <c r="Y343" s="355"/>
      <c r="Z343" s="355"/>
      <c r="AA343" s="355"/>
      <c r="AB343" s="355"/>
      <c r="AC343" s="355"/>
      <c r="AD343" s="355"/>
      <c r="AE343" s="355"/>
      <c r="AF343" s="355"/>
      <c r="AG343" s="355"/>
      <c r="AH343" s="355"/>
      <c r="AI343" s="355"/>
      <c r="AJ343" s="355"/>
      <c r="AK343" s="355"/>
      <c r="AL343" s="355"/>
      <c r="AM343" s="355"/>
      <c r="AN343" s="355"/>
      <c r="AO343" s="355"/>
      <c r="AP343" s="355"/>
      <c r="AQ343" s="355"/>
      <c r="AR343" s="355"/>
      <c r="AS343" s="355"/>
      <c r="AT343" s="356"/>
      <c r="AU343" s="356"/>
      <c r="AV343" s="355"/>
      <c r="AW343" s="355"/>
      <c r="AX343" s="356"/>
      <c r="AY343" s="357"/>
      <c r="AZ343" s="357"/>
      <c r="BA343" s="357"/>
      <c r="BB343" s="358"/>
      <c r="BC343" s="357"/>
      <c r="BD343" s="357"/>
      <c r="BE343" s="358"/>
      <c r="BF343" s="357"/>
      <c r="BG343" s="357"/>
      <c r="BH343" s="357"/>
      <c r="BI343" s="357"/>
      <c r="BJ343" s="357"/>
      <c r="BK343" s="357"/>
      <c r="BL343" s="357"/>
      <c r="BM343" s="358"/>
      <c r="BN343" s="358"/>
      <c r="BO343" s="358"/>
      <c r="BP343" s="358"/>
      <c r="BQ343" s="358"/>
      <c r="BR343" s="358"/>
      <c r="BS343" s="358"/>
      <c r="BT343" s="358"/>
      <c r="BU343" s="358"/>
      <c r="BV343" s="358"/>
      <c r="BW343" s="358"/>
      <c r="BX343" s="355"/>
    </row>
    <row r="344" spans="1:76" ht="19.5" customHeight="1">
      <c r="A344" s="356"/>
      <c r="B344" s="356"/>
      <c r="C344" s="356"/>
      <c r="D344" s="356"/>
      <c r="E344" s="356"/>
      <c r="F344" s="355"/>
      <c r="G344" s="356"/>
      <c r="H344" s="356"/>
      <c r="I344" s="355"/>
      <c r="J344" s="356"/>
      <c r="K344" s="355"/>
      <c r="L344" s="356"/>
      <c r="M344" s="355"/>
      <c r="N344" s="356"/>
      <c r="O344" s="355"/>
      <c r="P344" s="356"/>
      <c r="Q344" s="355"/>
      <c r="R344" s="355"/>
      <c r="S344" s="355"/>
      <c r="T344" s="355"/>
      <c r="U344" s="355"/>
      <c r="V344" s="355"/>
      <c r="W344" s="355"/>
      <c r="X344" s="355"/>
      <c r="Y344" s="355"/>
      <c r="Z344" s="355"/>
      <c r="AA344" s="355"/>
      <c r="AB344" s="355"/>
      <c r="AC344" s="355"/>
      <c r="AD344" s="355"/>
      <c r="AE344" s="355"/>
      <c r="AF344" s="355"/>
      <c r="AG344" s="355"/>
      <c r="AH344" s="355"/>
      <c r="AI344" s="355"/>
      <c r="AJ344" s="355"/>
      <c r="AK344" s="355"/>
      <c r="AL344" s="355"/>
      <c r="AM344" s="355"/>
      <c r="AN344" s="355"/>
      <c r="AO344" s="355"/>
      <c r="AP344" s="355"/>
      <c r="AQ344" s="355"/>
      <c r="AR344" s="355"/>
      <c r="AS344" s="355"/>
      <c r="AT344" s="356"/>
      <c r="AU344" s="356"/>
      <c r="AV344" s="355"/>
      <c r="AW344" s="355"/>
      <c r="AX344" s="356"/>
      <c r="AY344" s="357"/>
      <c r="AZ344" s="357"/>
      <c r="BA344" s="357"/>
      <c r="BB344" s="358"/>
      <c r="BC344" s="357"/>
      <c r="BD344" s="357"/>
      <c r="BE344" s="358"/>
      <c r="BF344" s="357"/>
      <c r="BG344" s="357"/>
      <c r="BH344" s="357"/>
      <c r="BI344" s="357"/>
      <c r="BJ344" s="357"/>
      <c r="BK344" s="357"/>
      <c r="BL344" s="357"/>
      <c r="BM344" s="358"/>
      <c r="BN344" s="358"/>
      <c r="BO344" s="358"/>
      <c r="BP344" s="358"/>
      <c r="BQ344" s="358"/>
      <c r="BR344" s="358"/>
      <c r="BS344" s="358"/>
      <c r="BT344" s="358"/>
      <c r="BU344" s="358"/>
      <c r="BV344" s="358"/>
      <c r="BW344" s="358"/>
      <c r="BX344" s="355"/>
    </row>
    <row r="345" spans="1:76" ht="19.5" customHeight="1">
      <c r="A345" s="356"/>
      <c r="B345" s="356"/>
      <c r="C345" s="356"/>
      <c r="D345" s="356"/>
      <c r="E345" s="356"/>
      <c r="F345" s="355"/>
      <c r="G345" s="356"/>
      <c r="H345" s="356"/>
      <c r="I345" s="355"/>
      <c r="J345" s="356"/>
      <c r="K345" s="355"/>
      <c r="L345" s="356"/>
      <c r="M345" s="355"/>
      <c r="N345" s="356"/>
      <c r="O345" s="355"/>
      <c r="P345" s="356"/>
      <c r="Q345" s="355"/>
      <c r="R345" s="355"/>
      <c r="S345" s="355"/>
      <c r="T345" s="355"/>
      <c r="U345" s="355"/>
      <c r="V345" s="355"/>
      <c r="W345" s="355"/>
      <c r="X345" s="355"/>
      <c r="Y345" s="355"/>
      <c r="Z345" s="355"/>
      <c r="AA345" s="355"/>
      <c r="AB345" s="355"/>
      <c r="AC345" s="355"/>
      <c r="AD345" s="355"/>
      <c r="AE345" s="355"/>
      <c r="AF345" s="355"/>
      <c r="AG345" s="355"/>
      <c r="AH345" s="355"/>
      <c r="AI345" s="355"/>
      <c r="AJ345" s="355"/>
      <c r="AK345" s="355"/>
      <c r="AL345" s="355"/>
      <c r="AM345" s="355"/>
      <c r="AN345" s="355"/>
      <c r="AO345" s="355"/>
      <c r="AP345" s="355"/>
      <c r="AQ345" s="355"/>
      <c r="AR345" s="355"/>
      <c r="AS345" s="355"/>
      <c r="AT345" s="356"/>
      <c r="AU345" s="356"/>
      <c r="AV345" s="355"/>
      <c r="AW345" s="355"/>
      <c r="AX345" s="356"/>
      <c r="AY345" s="357"/>
      <c r="AZ345" s="357"/>
      <c r="BA345" s="357"/>
      <c r="BB345" s="358"/>
      <c r="BC345" s="357"/>
      <c r="BD345" s="357"/>
      <c r="BE345" s="358"/>
      <c r="BF345" s="357"/>
      <c r="BG345" s="357"/>
      <c r="BH345" s="357"/>
      <c r="BI345" s="357"/>
      <c r="BJ345" s="357"/>
      <c r="BK345" s="357"/>
      <c r="BL345" s="357"/>
      <c r="BM345" s="358"/>
      <c r="BN345" s="358"/>
      <c r="BO345" s="358"/>
      <c r="BP345" s="358"/>
      <c r="BQ345" s="358"/>
      <c r="BR345" s="358"/>
      <c r="BS345" s="358"/>
      <c r="BT345" s="358"/>
      <c r="BU345" s="358"/>
      <c r="BV345" s="358"/>
      <c r="BW345" s="358"/>
      <c r="BX345" s="355"/>
    </row>
    <row r="346" spans="1:76" ht="19.5" customHeight="1">
      <c r="A346" s="356"/>
      <c r="B346" s="356"/>
      <c r="C346" s="356"/>
      <c r="D346" s="356"/>
      <c r="E346" s="356"/>
      <c r="F346" s="355"/>
      <c r="G346" s="356"/>
      <c r="H346" s="356"/>
      <c r="I346" s="355"/>
      <c r="J346" s="356"/>
      <c r="K346" s="355"/>
      <c r="L346" s="356"/>
      <c r="M346" s="355"/>
      <c r="N346" s="356"/>
      <c r="O346" s="355"/>
      <c r="P346" s="356"/>
      <c r="Q346" s="355"/>
      <c r="R346" s="355"/>
      <c r="S346" s="355"/>
      <c r="T346" s="355"/>
      <c r="U346" s="355"/>
      <c r="V346" s="355"/>
      <c r="W346" s="355"/>
      <c r="X346" s="355"/>
      <c r="Y346" s="355"/>
      <c r="Z346" s="355"/>
      <c r="AA346" s="355"/>
      <c r="AB346" s="355"/>
      <c r="AC346" s="355"/>
      <c r="AD346" s="355"/>
      <c r="AE346" s="355"/>
      <c r="AF346" s="355"/>
      <c r="AG346" s="355"/>
      <c r="AH346" s="355"/>
      <c r="AI346" s="355"/>
      <c r="AJ346" s="355"/>
      <c r="AK346" s="355"/>
      <c r="AL346" s="355"/>
      <c r="AM346" s="355"/>
      <c r="AN346" s="355"/>
      <c r="AO346" s="355"/>
      <c r="AP346" s="355"/>
      <c r="AQ346" s="355"/>
      <c r="AR346" s="355"/>
      <c r="AS346" s="355"/>
      <c r="AT346" s="356"/>
      <c r="AU346" s="356"/>
      <c r="AV346" s="355"/>
      <c r="AW346" s="355"/>
      <c r="AX346" s="356"/>
      <c r="AY346" s="357"/>
      <c r="AZ346" s="357"/>
      <c r="BA346" s="357"/>
      <c r="BB346" s="358"/>
      <c r="BC346" s="357"/>
      <c r="BD346" s="357"/>
      <c r="BE346" s="358"/>
      <c r="BF346" s="357"/>
      <c r="BG346" s="357"/>
      <c r="BH346" s="357"/>
      <c r="BI346" s="357"/>
      <c r="BJ346" s="357"/>
      <c r="BK346" s="357"/>
      <c r="BL346" s="357"/>
      <c r="BM346" s="358"/>
      <c r="BN346" s="358"/>
      <c r="BO346" s="358"/>
      <c r="BP346" s="358"/>
      <c r="BQ346" s="358"/>
      <c r="BR346" s="358"/>
      <c r="BS346" s="358"/>
      <c r="BT346" s="358"/>
      <c r="BU346" s="358"/>
      <c r="BV346" s="358"/>
      <c r="BW346" s="358"/>
      <c r="BX346" s="355"/>
    </row>
    <row r="347" spans="1:76" ht="19.5" customHeight="1">
      <c r="A347" s="356"/>
      <c r="B347" s="356"/>
      <c r="C347" s="356"/>
      <c r="D347" s="356"/>
      <c r="E347" s="356"/>
      <c r="F347" s="355"/>
      <c r="G347" s="356"/>
      <c r="H347" s="356"/>
      <c r="I347" s="355"/>
      <c r="J347" s="356"/>
      <c r="K347" s="355"/>
      <c r="L347" s="356"/>
      <c r="M347" s="355"/>
      <c r="N347" s="356"/>
      <c r="O347" s="355"/>
      <c r="P347" s="356"/>
      <c r="Q347" s="355"/>
      <c r="R347" s="355"/>
      <c r="S347" s="355"/>
      <c r="T347" s="355"/>
      <c r="U347" s="355"/>
      <c r="V347" s="355"/>
      <c r="W347" s="355"/>
      <c r="X347" s="355"/>
      <c r="Y347" s="355"/>
      <c r="Z347" s="355"/>
      <c r="AA347" s="355"/>
      <c r="AB347" s="355"/>
      <c r="AC347" s="355"/>
      <c r="AD347" s="355"/>
      <c r="AE347" s="355"/>
      <c r="AF347" s="355"/>
      <c r="AG347" s="355"/>
      <c r="AH347" s="355"/>
      <c r="AI347" s="355"/>
      <c r="AJ347" s="355"/>
      <c r="AK347" s="355"/>
      <c r="AL347" s="355"/>
      <c r="AM347" s="355"/>
      <c r="AN347" s="355"/>
      <c r="AO347" s="355"/>
      <c r="AP347" s="355"/>
      <c r="AQ347" s="355"/>
      <c r="AR347" s="355"/>
      <c r="AS347" s="355"/>
      <c r="AT347" s="356"/>
      <c r="AU347" s="356"/>
      <c r="AV347" s="355"/>
      <c r="AW347" s="355"/>
      <c r="AX347" s="356"/>
      <c r="AY347" s="357"/>
      <c r="AZ347" s="357"/>
      <c r="BA347" s="357"/>
      <c r="BB347" s="358"/>
      <c r="BC347" s="357"/>
      <c r="BD347" s="357"/>
      <c r="BE347" s="358"/>
      <c r="BF347" s="357"/>
      <c r="BG347" s="357"/>
      <c r="BH347" s="357"/>
      <c r="BI347" s="357"/>
      <c r="BJ347" s="357"/>
      <c r="BK347" s="357"/>
      <c r="BL347" s="357"/>
      <c r="BM347" s="358"/>
      <c r="BN347" s="358"/>
      <c r="BO347" s="358"/>
      <c r="BP347" s="358"/>
      <c r="BQ347" s="358"/>
      <c r="BR347" s="358"/>
      <c r="BS347" s="358"/>
      <c r="BT347" s="358"/>
      <c r="BU347" s="358"/>
      <c r="BV347" s="358"/>
      <c r="BW347" s="358"/>
      <c r="BX347" s="355"/>
    </row>
    <row r="348" spans="1:76" ht="19.5" customHeight="1">
      <c r="A348" s="356"/>
      <c r="B348" s="356"/>
      <c r="C348" s="356"/>
      <c r="D348" s="356"/>
      <c r="E348" s="356"/>
      <c r="F348" s="355"/>
      <c r="G348" s="356"/>
      <c r="H348" s="356"/>
      <c r="I348" s="355"/>
      <c r="J348" s="356"/>
      <c r="K348" s="355"/>
      <c r="L348" s="356"/>
      <c r="M348" s="355"/>
      <c r="N348" s="356"/>
      <c r="O348" s="355"/>
      <c r="P348" s="356"/>
      <c r="Q348" s="355"/>
      <c r="R348" s="355"/>
      <c r="S348" s="355"/>
      <c r="T348" s="355"/>
      <c r="U348" s="355"/>
      <c r="V348" s="355"/>
      <c r="W348" s="355"/>
      <c r="X348" s="355"/>
      <c r="Y348" s="355"/>
      <c r="Z348" s="355"/>
      <c r="AA348" s="355"/>
      <c r="AB348" s="355"/>
      <c r="AC348" s="355"/>
      <c r="AD348" s="355"/>
      <c r="AE348" s="355"/>
      <c r="AF348" s="355"/>
      <c r="AG348" s="355"/>
      <c r="AH348" s="355"/>
      <c r="AI348" s="355"/>
      <c r="AJ348" s="355"/>
      <c r="AK348" s="355"/>
      <c r="AL348" s="355"/>
      <c r="AM348" s="355"/>
      <c r="AN348" s="355"/>
      <c r="AO348" s="355"/>
      <c r="AP348" s="355"/>
      <c r="AQ348" s="355"/>
      <c r="AR348" s="355"/>
      <c r="AS348" s="355"/>
      <c r="AT348" s="356"/>
      <c r="AU348" s="356"/>
      <c r="AV348" s="355"/>
      <c r="AW348" s="355"/>
      <c r="AX348" s="356"/>
      <c r="AY348" s="357"/>
      <c r="AZ348" s="357"/>
      <c r="BA348" s="357"/>
      <c r="BB348" s="358"/>
      <c r="BC348" s="357"/>
      <c r="BD348" s="357"/>
      <c r="BE348" s="358"/>
      <c r="BF348" s="357"/>
      <c r="BG348" s="357"/>
      <c r="BH348" s="357"/>
      <c r="BI348" s="357"/>
      <c r="BJ348" s="357"/>
      <c r="BK348" s="357"/>
      <c r="BL348" s="357"/>
      <c r="BM348" s="358"/>
      <c r="BN348" s="358"/>
      <c r="BO348" s="358"/>
      <c r="BP348" s="358"/>
      <c r="BQ348" s="358"/>
      <c r="BR348" s="358"/>
      <c r="BS348" s="358"/>
      <c r="BT348" s="358"/>
      <c r="BU348" s="358"/>
      <c r="BV348" s="358"/>
      <c r="BW348" s="358"/>
      <c r="BX348" s="355"/>
    </row>
    <row r="349" spans="1:76" ht="19.5" customHeight="1">
      <c r="A349" s="356"/>
      <c r="B349" s="356"/>
      <c r="C349" s="356"/>
      <c r="D349" s="356"/>
      <c r="E349" s="356"/>
      <c r="F349" s="355"/>
      <c r="G349" s="356"/>
      <c r="H349" s="356"/>
      <c r="I349" s="355"/>
      <c r="J349" s="356"/>
      <c r="K349" s="355"/>
      <c r="L349" s="356"/>
      <c r="M349" s="355"/>
      <c r="N349" s="356"/>
      <c r="O349" s="355"/>
      <c r="P349" s="356"/>
      <c r="Q349" s="355"/>
      <c r="R349" s="355"/>
      <c r="S349" s="355"/>
      <c r="T349" s="355"/>
      <c r="U349" s="355"/>
      <c r="V349" s="355"/>
      <c r="W349" s="355"/>
      <c r="X349" s="355"/>
      <c r="Y349" s="355"/>
      <c r="Z349" s="355"/>
      <c r="AA349" s="355"/>
      <c r="AB349" s="355"/>
      <c r="AC349" s="355"/>
      <c r="AD349" s="355"/>
      <c r="AE349" s="355"/>
      <c r="AF349" s="355"/>
      <c r="AG349" s="355"/>
      <c r="AH349" s="355"/>
      <c r="AI349" s="355"/>
      <c r="AJ349" s="355"/>
      <c r="AK349" s="355"/>
      <c r="AL349" s="355"/>
      <c r="AM349" s="355"/>
      <c r="AN349" s="355"/>
      <c r="AO349" s="355"/>
      <c r="AP349" s="355"/>
      <c r="AQ349" s="355"/>
      <c r="AR349" s="355"/>
      <c r="AS349" s="355"/>
      <c r="AT349" s="356"/>
      <c r="AU349" s="356"/>
      <c r="AV349" s="355"/>
      <c r="AW349" s="355"/>
      <c r="AX349" s="356"/>
      <c r="AY349" s="357"/>
      <c r="AZ349" s="357"/>
      <c r="BA349" s="357"/>
      <c r="BB349" s="358"/>
      <c r="BC349" s="357"/>
      <c r="BD349" s="357"/>
      <c r="BE349" s="358"/>
      <c r="BF349" s="357"/>
      <c r="BG349" s="357"/>
      <c r="BH349" s="357"/>
      <c r="BI349" s="357"/>
      <c r="BJ349" s="357"/>
      <c r="BK349" s="357"/>
      <c r="BL349" s="357"/>
      <c r="BM349" s="358"/>
      <c r="BN349" s="358"/>
      <c r="BO349" s="358"/>
      <c r="BP349" s="358"/>
      <c r="BQ349" s="358"/>
      <c r="BR349" s="358"/>
      <c r="BS349" s="358"/>
      <c r="BT349" s="358"/>
      <c r="BU349" s="358"/>
      <c r="BV349" s="358"/>
      <c r="BW349" s="358"/>
      <c r="BX349" s="355"/>
    </row>
    <row r="350" spans="1:76" ht="19.5" customHeight="1">
      <c r="A350" s="356"/>
      <c r="B350" s="356"/>
      <c r="C350" s="356"/>
      <c r="D350" s="356"/>
      <c r="E350" s="356"/>
      <c r="F350" s="355"/>
      <c r="G350" s="356"/>
      <c r="H350" s="356"/>
      <c r="I350" s="355"/>
      <c r="J350" s="356"/>
      <c r="K350" s="355"/>
      <c r="L350" s="356"/>
      <c r="M350" s="355"/>
      <c r="N350" s="356"/>
      <c r="O350" s="355"/>
      <c r="P350" s="356"/>
      <c r="Q350" s="355"/>
      <c r="R350" s="355"/>
      <c r="S350" s="355"/>
      <c r="T350" s="355"/>
      <c r="U350" s="355"/>
      <c r="V350" s="355"/>
      <c r="W350" s="355"/>
      <c r="X350" s="355"/>
      <c r="Y350" s="355"/>
      <c r="Z350" s="355"/>
      <c r="AA350" s="355"/>
      <c r="AB350" s="355"/>
      <c r="AC350" s="355"/>
      <c r="AD350" s="355"/>
      <c r="AE350" s="355"/>
      <c r="AF350" s="355"/>
      <c r="AG350" s="355"/>
      <c r="AH350" s="355"/>
      <c r="AI350" s="355"/>
      <c r="AJ350" s="355"/>
      <c r="AK350" s="355"/>
      <c r="AL350" s="355"/>
      <c r="AM350" s="355"/>
      <c r="AN350" s="355"/>
      <c r="AO350" s="355"/>
      <c r="AP350" s="355"/>
      <c r="AQ350" s="355"/>
      <c r="AR350" s="355"/>
      <c r="AS350" s="355"/>
      <c r="AT350" s="356"/>
      <c r="AU350" s="356"/>
      <c r="AV350" s="355"/>
      <c r="AW350" s="355"/>
      <c r="AX350" s="356"/>
      <c r="AY350" s="357"/>
      <c r="AZ350" s="357"/>
      <c r="BA350" s="357"/>
      <c r="BB350" s="358"/>
      <c r="BC350" s="357"/>
      <c r="BD350" s="357"/>
      <c r="BE350" s="358"/>
      <c r="BF350" s="357"/>
      <c r="BG350" s="357"/>
      <c r="BH350" s="357"/>
      <c r="BI350" s="357"/>
      <c r="BJ350" s="357"/>
      <c r="BK350" s="357"/>
      <c r="BL350" s="357"/>
      <c r="BM350" s="358"/>
      <c r="BN350" s="358"/>
      <c r="BO350" s="358"/>
      <c r="BP350" s="358"/>
      <c r="BQ350" s="358"/>
      <c r="BR350" s="358"/>
      <c r="BS350" s="358"/>
      <c r="BT350" s="358"/>
      <c r="BU350" s="358"/>
      <c r="BV350" s="358"/>
      <c r="BW350" s="358"/>
      <c r="BX350" s="355"/>
    </row>
    <row r="351" spans="1:76" ht="19.5" customHeight="1">
      <c r="A351" s="356"/>
      <c r="B351" s="356"/>
      <c r="C351" s="356"/>
      <c r="D351" s="356"/>
      <c r="E351" s="356"/>
      <c r="F351" s="355"/>
      <c r="G351" s="356"/>
      <c r="H351" s="356"/>
      <c r="I351" s="355"/>
      <c r="J351" s="356"/>
      <c r="K351" s="355"/>
      <c r="L351" s="356"/>
      <c r="M351" s="355"/>
      <c r="N351" s="356"/>
      <c r="O351" s="355"/>
      <c r="P351" s="356"/>
      <c r="Q351" s="355"/>
      <c r="R351" s="355"/>
      <c r="S351" s="355"/>
      <c r="T351" s="355"/>
      <c r="U351" s="355"/>
      <c r="V351" s="355"/>
      <c r="W351" s="355"/>
      <c r="X351" s="355"/>
      <c r="Y351" s="355"/>
      <c r="Z351" s="355"/>
      <c r="AA351" s="355"/>
      <c r="AB351" s="355"/>
      <c r="AC351" s="355"/>
      <c r="AD351" s="355"/>
      <c r="AE351" s="355"/>
      <c r="AF351" s="355"/>
      <c r="AG351" s="355"/>
      <c r="AH351" s="355"/>
      <c r="AI351" s="355"/>
      <c r="AJ351" s="355"/>
      <c r="AK351" s="355"/>
      <c r="AL351" s="355"/>
      <c r="AM351" s="355"/>
      <c r="AN351" s="355"/>
      <c r="AO351" s="355"/>
      <c r="AP351" s="355"/>
      <c r="AQ351" s="355"/>
      <c r="AR351" s="355"/>
      <c r="AS351" s="355"/>
      <c r="AT351" s="356"/>
      <c r="AU351" s="356"/>
      <c r="AV351" s="355"/>
      <c r="AW351" s="355"/>
      <c r="AX351" s="356"/>
      <c r="AY351" s="357"/>
      <c r="AZ351" s="357"/>
      <c r="BA351" s="357"/>
      <c r="BB351" s="358"/>
      <c r="BC351" s="357"/>
      <c r="BD351" s="357"/>
      <c r="BE351" s="358"/>
      <c r="BF351" s="357"/>
      <c r="BG351" s="357"/>
      <c r="BH351" s="357"/>
      <c r="BI351" s="357"/>
      <c r="BJ351" s="357"/>
      <c r="BK351" s="357"/>
      <c r="BL351" s="357"/>
      <c r="BM351" s="358"/>
      <c r="BN351" s="358"/>
      <c r="BO351" s="358"/>
      <c r="BP351" s="358"/>
      <c r="BQ351" s="358"/>
      <c r="BR351" s="358"/>
      <c r="BS351" s="358"/>
      <c r="BT351" s="358"/>
      <c r="BU351" s="358"/>
      <c r="BV351" s="358"/>
      <c r="BW351" s="358"/>
      <c r="BX351" s="355"/>
    </row>
    <row r="352" spans="1:76" ht="19.5" customHeight="1">
      <c r="A352" s="356"/>
      <c r="B352" s="356"/>
      <c r="C352" s="356"/>
      <c r="D352" s="356"/>
      <c r="E352" s="356"/>
      <c r="F352" s="355"/>
      <c r="G352" s="356"/>
      <c r="H352" s="356"/>
      <c r="I352" s="355"/>
      <c r="J352" s="356"/>
      <c r="K352" s="355"/>
      <c r="L352" s="356"/>
      <c r="M352" s="355"/>
      <c r="N352" s="356"/>
      <c r="O352" s="355"/>
      <c r="P352" s="356"/>
      <c r="Q352" s="355"/>
      <c r="R352" s="355"/>
      <c r="S352" s="355"/>
      <c r="T352" s="355"/>
      <c r="U352" s="355"/>
      <c r="V352" s="355"/>
      <c r="W352" s="355"/>
      <c r="X352" s="355"/>
      <c r="Y352" s="355"/>
      <c r="Z352" s="355"/>
      <c r="AA352" s="355"/>
      <c r="AB352" s="355"/>
      <c r="AC352" s="355"/>
      <c r="AD352" s="355"/>
      <c r="AE352" s="355"/>
      <c r="AF352" s="355"/>
      <c r="AG352" s="355"/>
      <c r="AH352" s="355"/>
      <c r="AI352" s="355"/>
      <c r="AJ352" s="355"/>
      <c r="AK352" s="355"/>
      <c r="AL352" s="355"/>
      <c r="AM352" s="355"/>
      <c r="AN352" s="355"/>
      <c r="AO352" s="355"/>
      <c r="AP352" s="355"/>
      <c r="AQ352" s="355"/>
      <c r="AR352" s="355"/>
      <c r="AS352" s="355"/>
      <c r="AT352" s="356"/>
      <c r="AU352" s="356"/>
      <c r="AV352" s="355"/>
      <c r="AW352" s="355"/>
      <c r="AX352" s="356"/>
      <c r="AY352" s="357"/>
      <c r="AZ352" s="357"/>
      <c r="BA352" s="357"/>
      <c r="BB352" s="358"/>
      <c r="BC352" s="357"/>
      <c r="BD352" s="357"/>
      <c r="BE352" s="358"/>
      <c r="BF352" s="357"/>
      <c r="BG352" s="357"/>
      <c r="BH352" s="357"/>
      <c r="BI352" s="357"/>
      <c r="BJ352" s="357"/>
      <c r="BK352" s="357"/>
      <c r="BL352" s="357"/>
      <c r="BM352" s="358"/>
      <c r="BN352" s="358"/>
      <c r="BO352" s="358"/>
      <c r="BP352" s="358"/>
      <c r="BQ352" s="358"/>
      <c r="BR352" s="358"/>
      <c r="BS352" s="358"/>
      <c r="BT352" s="358"/>
      <c r="BU352" s="358"/>
      <c r="BV352" s="358"/>
      <c r="BW352" s="358"/>
      <c r="BX352" s="355"/>
    </row>
    <row r="353" spans="1:76" ht="19.5" customHeight="1">
      <c r="A353" s="356"/>
      <c r="B353" s="356"/>
      <c r="C353" s="356"/>
      <c r="D353" s="356"/>
      <c r="E353" s="356"/>
      <c r="F353" s="355"/>
      <c r="G353" s="356"/>
      <c r="H353" s="356"/>
      <c r="I353" s="355"/>
      <c r="J353" s="356"/>
      <c r="K353" s="355"/>
      <c r="L353" s="356"/>
      <c r="M353" s="355"/>
      <c r="N353" s="356"/>
      <c r="O353" s="355"/>
      <c r="P353" s="356"/>
      <c r="Q353" s="355"/>
      <c r="R353" s="355"/>
      <c r="S353" s="355"/>
      <c r="T353" s="355"/>
      <c r="U353" s="355"/>
      <c r="V353" s="355"/>
      <c r="W353" s="355"/>
      <c r="X353" s="355"/>
      <c r="Y353" s="355"/>
      <c r="Z353" s="355"/>
      <c r="AA353" s="355"/>
      <c r="AB353" s="355"/>
      <c r="AC353" s="355"/>
      <c r="AD353" s="355"/>
      <c r="AE353" s="355"/>
      <c r="AF353" s="355"/>
      <c r="AG353" s="355"/>
      <c r="AH353" s="355"/>
      <c r="AI353" s="355"/>
      <c r="AJ353" s="355"/>
      <c r="AK353" s="355"/>
      <c r="AL353" s="355"/>
      <c r="AM353" s="355"/>
      <c r="AN353" s="355"/>
      <c r="AO353" s="355"/>
      <c r="AP353" s="355"/>
      <c r="AQ353" s="355"/>
      <c r="AR353" s="355"/>
      <c r="AS353" s="355"/>
      <c r="AT353" s="356"/>
      <c r="AU353" s="356"/>
      <c r="AV353" s="355"/>
      <c r="AW353" s="355"/>
      <c r="AX353" s="356"/>
      <c r="AY353" s="357"/>
      <c r="AZ353" s="357"/>
      <c r="BA353" s="357"/>
      <c r="BB353" s="358"/>
      <c r="BC353" s="357"/>
      <c r="BD353" s="357"/>
      <c r="BE353" s="358"/>
      <c r="BF353" s="357"/>
      <c r="BG353" s="357"/>
      <c r="BH353" s="357"/>
      <c r="BI353" s="357"/>
      <c r="BJ353" s="357"/>
      <c r="BK353" s="357"/>
      <c r="BL353" s="357"/>
      <c r="BM353" s="358"/>
      <c r="BN353" s="358"/>
      <c r="BO353" s="358"/>
      <c r="BP353" s="358"/>
      <c r="BQ353" s="358"/>
      <c r="BR353" s="358"/>
      <c r="BS353" s="358"/>
      <c r="BT353" s="358"/>
      <c r="BU353" s="358"/>
      <c r="BV353" s="358"/>
      <c r="BW353" s="358"/>
      <c r="BX353" s="355"/>
    </row>
    <row r="354" spans="1:76" ht="19.5" customHeight="1">
      <c r="A354" s="356"/>
      <c r="B354" s="356"/>
      <c r="C354" s="356"/>
      <c r="D354" s="356"/>
      <c r="E354" s="356"/>
      <c r="F354" s="355"/>
      <c r="G354" s="356"/>
      <c r="H354" s="356"/>
      <c r="I354" s="355"/>
      <c r="J354" s="356"/>
      <c r="K354" s="355"/>
      <c r="L354" s="356"/>
      <c r="M354" s="355"/>
      <c r="N354" s="356"/>
      <c r="O354" s="355"/>
      <c r="P354" s="356"/>
      <c r="Q354" s="355"/>
      <c r="R354" s="355"/>
      <c r="S354" s="355"/>
      <c r="T354" s="355"/>
      <c r="U354" s="355"/>
      <c r="V354" s="355"/>
      <c r="W354" s="355"/>
      <c r="X354" s="355"/>
      <c r="Y354" s="355"/>
      <c r="Z354" s="355"/>
      <c r="AA354" s="355"/>
      <c r="AB354" s="355"/>
      <c r="AC354" s="355"/>
      <c r="AD354" s="355"/>
      <c r="AE354" s="355"/>
      <c r="AF354" s="355"/>
      <c r="AG354" s="355"/>
      <c r="AH354" s="355"/>
      <c r="AI354" s="355"/>
      <c r="AJ354" s="355"/>
      <c r="AK354" s="355"/>
      <c r="AL354" s="355"/>
      <c r="AM354" s="355"/>
      <c r="AN354" s="355"/>
      <c r="AO354" s="355"/>
      <c r="AP354" s="355"/>
      <c r="AQ354" s="355"/>
      <c r="AR354" s="355"/>
      <c r="AS354" s="355"/>
      <c r="AT354" s="356"/>
      <c r="AU354" s="356"/>
      <c r="AV354" s="355"/>
      <c r="AW354" s="355"/>
      <c r="AX354" s="356"/>
      <c r="AY354" s="357"/>
      <c r="AZ354" s="357"/>
      <c r="BA354" s="357"/>
      <c r="BB354" s="358"/>
      <c r="BC354" s="357"/>
      <c r="BD354" s="357"/>
      <c r="BE354" s="358"/>
      <c r="BF354" s="357"/>
      <c r="BG354" s="357"/>
      <c r="BH354" s="357"/>
      <c r="BI354" s="357"/>
      <c r="BJ354" s="357"/>
      <c r="BK354" s="357"/>
      <c r="BL354" s="357"/>
      <c r="BM354" s="358"/>
      <c r="BN354" s="358"/>
      <c r="BO354" s="358"/>
      <c r="BP354" s="358"/>
      <c r="BQ354" s="358"/>
      <c r="BR354" s="358"/>
      <c r="BS354" s="358"/>
      <c r="BT354" s="358"/>
      <c r="BU354" s="358"/>
      <c r="BV354" s="358"/>
      <c r="BW354" s="358"/>
      <c r="BX354" s="355"/>
    </row>
    <row r="355" spans="1:76" ht="19.5" customHeight="1">
      <c r="A355" s="356"/>
      <c r="B355" s="356"/>
      <c r="C355" s="356"/>
      <c r="D355" s="356"/>
      <c r="E355" s="356"/>
      <c r="F355" s="355"/>
      <c r="G355" s="356"/>
      <c r="H355" s="356"/>
      <c r="I355" s="355"/>
      <c r="J355" s="356"/>
      <c r="K355" s="355"/>
      <c r="L355" s="356"/>
      <c r="M355" s="355"/>
      <c r="N355" s="356"/>
      <c r="O355" s="355"/>
      <c r="P355" s="356"/>
      <c r="Q355" s="355"/>
      <c r="R355" s="355"/>
      <c r="S355" s="355"/>
      <c r="T355" s="355"/>
      <c r="U355" s="355"/>
      <c r="V355" s="355"/>
      <c r="W355" s="355"/>
      <c r="X355" s="355"/>
      <c r="Y355" s="355"/>
      <c r="Z355" s="355"/>
      <c r="AA355" s="355"/>
      <c r="AB355" s="355"/>
      <c r="AC355" s="355"/>
      <c r="AD355" s="355"/>
      <c r="AE355" s="355"/>
      <c r="AF355" s="355"/>
      <c r="AG355" s="355"/>
      <c r="AH355" s="355"/>
      <c r="AI355" s="355"/>
      <c r="AJ355" s="355"/>
      <c r="AK355" s="355"/>
      <c r="AL355" s="355"/>
      <c r="AM355" s="355"/>
      <c r="AN355" s="355"/>
      <c r="AO355" s="355"/>
      <c r="AP355" s="355"/>
      <c r="AQ355" s="355"/>
      <c r="AR355" s="355"/>
      <c r="AS355" s="355"/>
      <c r="AT355" s="356"/>
      <c r="AU355" s="356"/>
      <c r="AV355" s="355"/>
      <c r="AW355" s="355"/>
      <c r="AX355" s="356"/>
      <c r="AY355" s="357"/>
      <c r="AZ355" s="357"/>
      <c r="BA355" s="357"/>
      <c r="BB355" s="358"/>
      <c r="BC355" s="357"/>
      <c r="BD355" s="357"/>
      <c r="BE355" s="358"/>
      <c r="BF355" s="357"/>
      <c r="BG355" s="357"/>
      <c r="BH355" s="357"/>
      <c r="BI355" s="357"/>
      <c r="BJ355" s="357"/>
      <c r="BK355" s="357"/>
      <c r="BL355" s="357"/>
      <c r="BM355" s="358"/>
      <c r="BN355" s="358"/>
      <c r="BO355" s="358"/>
      <c r="BP355" s="358"/>
      <c r="BQ355" s="358"/>
      <c r="BR355" s="358"/>
      <c r="BS355" s="358"/>
      <c r="BT355" s="358"/>
      <c r="BU355" s="358"/>
      <c r="BV355" s="358"/>
      <c r="BW355" s="358"/>
      <c r="BX355" s="355"/>
    </row>
    <row r="356" spans="1:76" ht="19.5" customHeight="1">
      <c r="A356" s="356"/>
      <c r="B356" s="356"/>
      <c r="C356" s="356"/>
      <c r="D356" s="356"/>
      <c r="E356" s="356"/>
      <c r="F356" s="355"/>
      <c r="G356" s="356"/>
      <c r="H356" s="356"/>
      <c r="I356" s="355"/>
      <c r="J356" s="356"/>
      <c r="K356" s="355"/>
      <c r="L356" s="356"/>
      <c r="M356" s="355"/>
      <c r="N356" s="356"/>
      <c r="O356" s="355"/>
      <c r="P356" s="356"/>
      <c r="Q356" s="355"/>
      <c r="R356" s="355"/>
      <c r="S356" s="355"/>
      <c r="T356" s="355"/>
      <c r="U356" s="355"/>
      <c r="V356" s="355"/>
      <c r="W356" s="355"/>
      <c r="X356" s="355"/>
      <c r="Y356" s="355"/>
      <c r="Z356" s="355"/>
      <c r="AA356" s="355"/>
      <c r="AB356" s="355"/>
      <c r="AC356" s="355"/>
      <c r="AD356" s="355"/>
      <c r="AE356" s="355"/>
      <c r="AF356" s="355"/>
      <c r="AG356" s="355"/>
      <c r="AH356" s="355"/>
      <c r="AI356" s="355"/>
      <c r="AJ356" s="355"/>
      <c r="AK356" s="355"/>
      <c r="AL356" s="355"/>
      <c r="AM356" s="355"/>
      <c r="AN356" s="355"/>
      <c r="AO356" s="355"/>
      <c r="AP356" s="355"/>
      <c r="AQ356" s="355"/>
      <c r="AR356" s="355"/>
      <c r="AS356" s="355"/>
      <c r="AT356" s="356"/>
      <c r="AU356" s="356"/>
      <c r="AV356" s="355"/>
      <c r="AW356" s="355"/>
      <c r="AX356" s="356"/>
      <c r="AY356" s="357"/>
      <c r="AZ356" s="357"/>
      <c r="BA356" s="357"/>
      <c r="BB356" s="358"/>
      <c r="BC356" s="357"/>
      <c r="BD356" s="357"/>
      <c r="BE356" s="358"/>
      <c r="BF356" s="357"/>
      <c r="BG356" s="357"/>
      <c r="BH356" s="357"/>
      <c r="BI356" s="357"/>
      <c r="BJ356" s="357"/>
      <c r="BK356" s="357"/>
      <c r="BL356" s="357"/>
      <c r="BM356" s="358"/>
      <c r="BN356" s="358"/>
      <c r="BO356" s="358"/>
      <c r="BP356" s="358"/>
      <c r="BQ356" s="358"/>
      <c r="BR356" s="358"/>
      <c r="BS356" s="358"/>
      <c r="BT356" s="358"/>
      <c r="BU356" s="358"/>
      <c r="BV356" s="358"/>
      <c r="BW356" s="358"/>
      <c r="BX356" s="355"/>
    </row>
    <row r="357" spans="1:76" ht="19.5" customHeight="1">
      <c r="A357" s="356"/>
      <c r="B357" s="356"/>
      <c r="C357" s="356"/>
      <c r="D357" s="356"/>
      <c r="E357" s="356"/>
      <c r="F357" s="355"/>
      <c r="G357" s="356"/>
      <c r="H357" s="356"/>
      <c r="I357" s="355"/>
      <c r="J357" s="356"/>
      <c r="K357" s="355"/>
      <c r="L357" s="356"/>
      <c r="M357" s="355"/>
      <c r="N357" s="356"/>
      <c r="O357" s="355"/>
      <c r="P357" s="356"/>
      <c r="Q357" s="355"/>
      <c r="R357" s="355"/>
      <c r="S357" s="355"/>
      <c r="T357" s="355"/>
      <c r="U357" s="355"/>
      <c r="V357" s="355"/>
      <c r="W357" s="355"/>
      <c r="X357" s="355"/>
      <c r="Y357" s="355"/>
      <c r="Z357" s="355"/>
      <c r="AA357" s="355"/>
      <c r="AB357" s="355"/>
      <c r="AC357" s="355"/>
      <c r="AD357" s="355"/>
      <c r="AE357" s="355"/>
      <c r="AF357" s="355"/>
      <c r="AG357" s="355"/>
      <c r="AH357" s="355"/>
      <c r="AI357" s="355"/>
      <c r="AJ357" s="355"/>
      <c r="AK357" s="355"/>
      <c r="AL357" s="355"/>
      <c r="AM357" s="355"/>
      <c r="AN357" s="355"/>
      <c r="AO357" s="355"/>
      <c r="AP357" s="355"/>
      <c r="AQ357" s="355"/>
      <c r="AR357" s="355"/>
      <c r="AS357" s="355"/>
      <c r="AT357" s="356"/>
      <c r="AU357" s="356"/>
      <c r="AV357" s="355"/>
      <c r="AW357" s="355"/>
      <c r="AX357" s="356"/>
      <c r="AY357" s="357"/>
      <c r="AZ357" s="357"/>
      <c r="BA357" s="357"/>
      <c r="BB357" s="358"/>
      <c r="BC357" s="357"/>
      <c r="BD357" s="357"/>
      <c r="BE357" s="358"/>
      <c r="BF357" s="357"/>
      <c r="BG357" s="357"/>
      <c r="BH357" s="357"/>
      <c r="BI357" s="357"/>
      <c r="BJ357" s="357"/>
      <c r="BK357" s="357"/>
      <c r="BL357" s="357"/>
      <c r="BM357" s="358"/>
      <c r="BN357" s="358"/>
      <c r="BO357" s="358"/>
      <c r="BP357" s="358"/>
      <c r="BQ357" s="358"/>
      <c r="BR357" s="358"/>
      <c r="BS357" s="358"/>
      <c r="BT357" s="358"/>
      <c r="BU357" s="358"/>
      <c r="BV357" s="358"/>
      <c r="BW357" s="358"/>
      <c r="BX357" s="355"/>
    </row>
    <row r="358" spans="1:76" ht="19.5" customHeight="1">
      <c r="A358" s="356"/>
      <c r="B358" s="356"/>
      <c r="C358" s="356"/>
      <c r="D358" s="356"/>
      <c r="E358" s="356"/>
      <c r="F358" s="355"/>
      <c r="G358" s="356"/>
      <c r="H358" s="356"/>
      <c r="I358" s="355"/>
      <c r="J358" s="356"/>
      <c r="K358" s="355"/>
      <c r="L358" s="356"/>
      <c r="M358" s="355"/>
      <c r="N358" s="356"/>
      <c r="O358" s="355"/>
      <c r="P358" s="356"/>
      <c r="Q358" s="355"/>
      <c r="R358" s="355"/>
      <c r="S358" s="355"/>
      <c r="T358" s="355"/>
      <c r="U358" s="355"/>
      <c r="V358" s="355"/>
      <c r="W358" s="355"/>
      <c r="X358" s="355"/>
      <c r="Y358" s="355"/>
      <c r="Z358" s="355"/>
      <c r="AA358" s="355"/>
      <c r="AB358" s="355"/>
      <c r="AC358" s="355"/>
      <c r="AD358" s="355"/>
      <c r="AE358" s="355"/>
      <c r="AF358" s="355"/>
      <c r="AG358" s="355"/>
      <c r="AH358" s="355"/>
      <c r="AI358" s="355"/>
      <c r="AJ358" s="355"/>
      <c r="AK358" s="355"/>
      <c r="AL358" s="355"/>
      <c r="AM358" s="355"/>
      <c r="AN358" s="355"/>
      <c r="AO358" s="355"/>
      <c r="AP358" s="355"/>
      <c r="AQ358" s="355"/>
      <c r="AR358" s="355"/>
      <c r="AS358" s="355"/>
      <c r="AT358" s="356"/>
      <c r="AU358" s="356"/>
      <c r="AV358" s="355"/>
      <c r="AW358" s="355"/>
      <c r="AX358" s="356"/>
      <c r="AY358" s="357"/>
      <c r="AZ358" s="357"/>
      <c r="BA358" s="357"/>
      <c r="BB358" s="358"/>
      <c r="BC358" s="357"/>
      <c r="BD358" s="357"/>
      <c r="BE358" s="358"/>
      <c r="BF358" s="357"/>
      <c r="BG358" s="357"/>
      <c r="BH358" s="357"/>
      <c r="BI358" s="357"/>
      <c r="BJ358" s="357"/>
      <c r="BK358" s="357"/>
      <c r="BL358" s="357"/>
      <c r="BM358" s="358"/>
      <c r="BN358" s="358"/>
      <c r="BO358" s="358"/>
      <c r="BP358" s="358"/>
      <c r="BQ358" s="358"/>
      <c r="BR358" s="358"/>
      <c r="BS358" s="358"/>
      <c r="BT358" s="358"/>
      <c r="BU358" s="358"/>
      <c r="BV358" s="358"/>
      <c r="BW358" s="358"/>
      <c r="BX358" s="355"/>
    </row>
    <row r="359" spans="1:76" ht="19.5" customHeight="1">
      <c r="A359" s="356"/>
      <c r="B359" s="356"/>
      <c r="C359" s="356"/>
      <c r="D359" s="356"/>
      <c r="E359" s="356"/>
      <c r="F359" s="355"/>
      <c r="G359" s="356"/>
      <c r="H359" s="356"/>
      <c r="I359" s="355"/>
      <c r="J359" s="356"/>
      <c r="K359" s="355"/>
      <c r="L359" s="356"/>
      <c r="M359" s="355"/>
      <c r="N359" s="356"/>
      <c r="O359" s="355"/>
      <c r="P359" s="356"/>
      <c r="Q359" s="355"/>
      <c r="R359" s="355"/>
      <c r="S359" s="355"/>
      <c r="T359" s="355"/>
      <c r="U359" s="355"/>
      <c r="V359" s="355"/>
      <c r="W359" s="355"/>
      <c r="X359" s="355"/>
      <c r="Y359" s="355"/>
      <c r="Z359" s="355"/>
      <c r="AA359" s="355"/>
      <c r="AB359" s="355"/>
      <c r="AC359" s="355"/>
      <c r="AD359" s="355"/>
      <c r="AE359" s="355"/>
      <c r="AF359" s="355"/>
      <c r="AG359" s="355"/>
      <c r="AH359" s="355"/>
      <c r="AI359" s="355"/>
      <c r="AJ359" s="355"/>
      <c r="AK359" s="355"/>
      <c r="AL359" s="355"/>
      <c r="AM359" s="355"/>
      <c r="AN359" s="355"/>
      <c r="AO359" s="355"/>
      <c r="AP359" s="355"/>
      <c r="AQ359" s="355"/>
      <c r="AR359" s="355"/>
      <c r="AS359" s="355"/>
      <c r="AT359" s="356"/>
      <c r="AU359" s="356"/>
      <c r="AV359" s="355"/>
      <c r="AW359" s="355"/>
      <c r="AX359" s="356"/>
      <c r="AY359" s="357"/>
      <c r="AZ359" s="357"/>
      <c r="BA359" s="357"/>
      <c r="BB359" s="358"/>
      <c r="BC359" s="357"/>
      <c r="BD359" s="357"/>
      <c r="BE359" s="358"/>
      <c r="BF359" s="357"/>
      <c r="BG359" s="357"/>
      <c r="BH359" s="357"/>
      <c r="BI359" s="357"/>
      <c r="BJ359" s="357"/>
      <c r="BK359" s="357"/>
      <c r="BL359" s="357"/>
      <c r="BM359" s="358"/>
      <c r="BN359" s="358"/>
      <c r="BO359" s="358"/>
      <c r="BP359" s="358"/>
      <c r="BQ359" s="358"/>
      <c r="BR359" s="358"/>
      <c r="BS359" s="358"/>
      <c r="BT359" s="358"/>
      <c r="BU359" s="358"/>
      <c r="BV359" s="358"/>
      <c r="BW359" s="358"/>
      <c r="BX359" s="355"/>
    </row>
    <row r="360" spans="1:76" ht="19.5" customHeight="1">
      <c r="A360" s="356"/>
      <c r="B360" s="356"/>
      <c r="C360" s="356"/>
      <c r="D360" s="356"/>
      <c r="E360" s="356"/>
      <c r="F360" s="355"/>
      <c r="G360" s="356"/>
      <c r="H360" s="356"/>
      <c r="I360" s="355"/>
      <c r="J360" s="356"/>
      <c r="K360" s="355"/>
      <c r="L360" s="356"/>
      <c r="M360" s="355"/>
      <c r="N360" s="356"/>
      <c r="O360" s="355"/>
      <c r="P360" s="356"/>
      <c r="Q360" s="355"/>
      <c r="R360" s="355"/>
      <c r="S360" s="355"/>
      <c r="T360" s="355"/>
      <c r="U360" s="355"/>
      <c r="V360" s="355"/>
      <c r="W360" s="355"/>
      <c r="X360" s="355"/>
      <c r="Y360" s="355"/>
      <c r="Z360" s="355"/>
      <c r="AA360" s="355"/>
      <c r="AB360" s="355"/>
      <c r="AC360" s="355"/>
      <c r="AD360" s="355"/>
      <c r="AE360" s="355"/>
      <c r="AF360" s="355"/>
      <c r="AG360" s="355"/>
      <c r="AH360" s="355"/>
      <c r="AI360" s="355"/>
      <c r="AJ360" s="355"/>
      <c r="AK360" s="355"/>
      <c r="AL360" s="355"/>
      <c r="AM360" s="355"/>
      <c r="AN360" s="355"/>
      <c r="AO360" s="355"/>
      <c r="AP360" s="355"/>
      <c r="AQ360" s="355"/>
      <c r="AR360" s="355"/>
      <c r="AS360" s="355"/>
      <c r="AT360" s="356"/>
      <c r="AU360" s="356"/>
      <c r="AV360" s="355"/>
      <c r="AW360" s="355"/>
      <c r="AX360" s="356"/>
      <c r="AY360" s="357"/>
      <c r="AZ360" s="357"/>
      <c r="BA360" s="357"/>
      <c r="BB360" s="358"/>
      <c r="BC360" s="357"/>
      <c r="BD360" s="357"/>
      <c r="BE360" s="358"/>
      <c r="BF360" s="357"/>
      <c r="BG360" s="357"/>
      <c r="BH360" s="357"/>
      <c r="BI360" s="357"/>
      <c r="BJ360" s="357"/>
      <c r="BK360" s="357"/>
      <c r="BL360" s="357"/>
      <c r="BM360" s="358"/>
      <c r="BN360" s="358"/>
      <c r="BO360" s="358"/>
      <c r="BP360" s="358"/>
      <c r="BQ360" s="358"/>
      <c r="BR360" s="358"/>
      <c r="BS360" s="358"/>
      <c r="BT360" s="358"/>
      <c r="BU360" s="358"/>
      <c r="BV360" s="358"/>
      <c r="BW360" s="358"/>
      <c r="BX360" s="355"/>
    </row>
    <row r="361" spans="1:76" ht="19.5" customHeight="1">
      <c r="A361" s="356"/>
      <c r="B361" s="356"/>
      <c r="C361" s="356"/>
      <c r="D361" s="356"/>
      <c r="E361" s="356"/>
      <c r="F361" s="355"/>
      <c r="G361" s="356"/>
      <c r="H361" s="356"/>
      <c r="I361" s="355"/>
      <c r="J361" s="356"/>
      <c r="K361" s="355"/>
      <c r="L361" s="356"/>
      <c r="M361" s="355"/>
      <c r="N361" s="356"/>
      <c r="O361" s="355"/>
      <c r="P361" s="356"/>
      <c r="Q361" s="355"/>
      <c r="R361" s="355"/>
      <c r="S361" s="355"/>
      <c r="T361" s="355"/>
      <c r="U361" s="355"/>
      <c r="V361" s="355"/>
      <c r="W361" s="355"/>
      <c r="X361" s="355"/>
      <c r="Y361" s="355"/>
      <c r="Z361" s="355"/>
      <c r="AA361" s="355"/>
      <c r="AB361" s="355"/>
      <c r="AC361" s="355"/>
      <c r="AD361" s="355"/>
      <c r="AE361" s="355"/>
      <c r="AF361" s="355"/>
      <c r="AG361" s="355"/>
      <c r="AH361" s="355"/>
      <c r="AI361" s="355"/>
      <c r="AJ361" s="355"/>
      <c r="AK361" s="355"/>
      <c r="AL361" s="355"/>
      <c r="AM361" s="355"/>
      <c r="AN361" s="355"/>
      <c r="AO361" s="355"/>
      <c r="AP361" s="355"/>
      <c r="AQ361" s="355"/>
      <c r="AR361" s="355"/>
      <c r="AS361" s="355"/>
      <c r="AT361" s="356"/>
      <c r="AU361" s="356"/>
      <c r="AV361" s="355"/>
      <c r="AW361" s="355"/>
      <c r="AX361" s="356"/>
      <c r="AY361" s="357"/>
      <c r="AZ361" s="357"/>
      <c r="BA361" s="357"/>
      <c r="BB361" s="358"/>
      <c r="BC361" s="357"/>
      <c r="BD361" s="357"/>
      <c r="BE361" s="358"/>
      <c r="BF361" s="357"/>
      <c r="BG361" s="357"/>
      <c r="BH361" s="357"/>
      <c r="BI361" s="357"/>
      <c r="BJ361" s="357"/>
      <c r="BK361" s="357"/>
      <c r="BL361" s="357"/>
      <c r="BM361" s="358"/>
      <c r="BN361" s="358"/>
      <c r="BO361" s="358"/>
      <c r="BP361" s="358"/>
      <c r="BQ361" s="358"/>
      <c r="BR361" s="358"/>
      <c r="BS361" s="358"/>
      <c r="BT361" s="358"/>
      <c r="BU361" s="358"/>
      <c r="BV361" s="358"/>
      <c r="BW361" s="358"/>
      <c r="BX361" s="355"/>
    </row>
    <row r="362" spans="1:76" ht="19.5" customHeight="1">
      <c r="A362" s="356"/>
      <c r="B362" s="356"/>
      <c r="C362" s="356"/>
      <c r="D362" s="356"/>
      <c r="E362" s="356"/>
      <c r="F362" s="355"/>
      <c r="G362" s="356"/>
      <c r="H362" s="356"/>
      <c r="I362" s="355"/>
      <c r="J362" s="356"/>
      <c r="K362" s="355"/>
      <c r="L362" s="356"/>
      <c r="M362" s="355"/>
      <c r="N362" s="356"/>
      <c r="O362" s="355"/>
      <c r="P362" s="356"/>
      <c r="Q362" s="355"/>
      <c r="R362" s="355"/>
      <c r="S362" s="355"/>
      <c r="T362" s="355"/>
      <c r="U362" s="355"/>
      <c r="V362" s="355"/>
      <c r="W362" s="355"/>
      <c r="X362" s="355"/>
      <c r="Y362" s="355"/>
      <c r="Z362" s="355"/>
      <c r="AA362" s="355"/>
      <c r="AB362" s="355"/>
      <c r="AC362" s="355"/>
      <c r="AD362" s="355"/>
      <c r="AE362" s="355"/>
      <c r="AF362" s="355"/>
      <c r="AG362" s="355"/>
      <c r="AH362" s="355"/>
      <c r="AI362" s="355"/>
      <c r="AJ362" s="355"/>
      <c r="AK362" s="355"/>
      <c r="AL362" s="355"/>
      <c r="AM362" s="355"/>
      <c r="AN362" s="355"/>
      <c r="AO362" s="355"/>
      <c r="AP362" s="355"/>
      <c r="AQ362" s="355"/>
      <c r="AR362" s="355"/>
      <c r="AS362" s="355"/>
      <c r="AT362" s="356"/>
      <c r="AU362" s="356"/>
      <c r="AV362" s="355"/>
      <c r="AW362" s="355"/>
      <c r="AX362" s="356"/>
      <c r="AY362" s="357"/>
      <c r="AZ362" s="357"/>
      <c r="BA362" s="357"/>
      <c r="BB362" s="358"/>
      <c r="BC362" s="357"/>
      <c r="BD362" s="357"/>
      <c r="BE362" s="358"/>
      <c r="BF362" s="357"/>
      <c r="BG362" s="357"/>
      <c r="BH362" s="357"/>
      <c r="BI362" s="357"/>
      <c r="BJ362" s="357"/>
      <c r="BK362" s="357"/>
      <c r="BL362" s="357"/>
      <c r="BM362" s="358"/>
      <c r="BN362" s="358"/>
      <c r="BO362" s="358"/>
      <c r="BP362" s="358"/>
      <c r="BQ362" s="358"/>
      <c r="BR362" s="358"/>
      <c r="BS362" s="358"/>
      <c r="BT362" s="358"/>
      <c r="BU362" s="358"/>
      <c r="BV362" s="358"/>
      <c r="BW362" s="358"/>
      <c r="BX362" s="355"/>
    </row>
    <row r="363" spans="1:76" ht="19.5" customHeight="1">
      <c r="A363" s="356"/>
      <c r="B363" s="356"/>
      <c r="C363" s="356"/>
      <c r="D363" s="356"/>
      <c r="E363" s="356"/>
      <c r="F363" s="355"/>
      <c r="G363" s="356"/>
      <c r="H363" s="356"/>
      <c r="I363" s="355"/>
      <c r="J363" s="356"/>
      <c r="K363" s="355"/>
      <c r="L363" s="356"/>
      <c r="M363" s="355"/>
      <c r="N363" s="356"/>
      <c r="O363" s="355"/>
      <c r="P363" s="356"/>
      <c r="Q363" s="355"/>
      <c r="R363" s="355"/>
      <c r="S363" s="355"/>
      <c r="T363" s="355"/>
      <c r="U363" s="355"/>
      <c r="V363" s="355"/>
      <c r="W363" s="355"/>
      <c r="X363" s="355"/>
      <c r="Y363" s="355"/>
      <c r="Z363" s="355"/>
      <c r="AA363" s="355"/>
      <c r="AB363" s="355"/>
      <c r="AC363" s="355"/>
      <c r="AD363" s="355"/>
      <c r="AE363" s="355"/>
      <c r="AF363" s="355"/>
      <c r="AG363" s="355"/>
      <c r="AH363" s="355"/>
      <c r="AI363" s="355"/>
      <c r="AJ363" s="355"/>
      <c r="AK363" s="355"/>
      <c r="AL363" s="355"/>
      <c r="AM363" s="355"/>
      <c r="AN363" s="355"/>
      <c r="AO363" s="355"/>
      <c r="AP363" s="355"/>
      <c r="AQ363" s="355"/>
      <c r="AR363" s="355"/>
      <c r="AS363" s="355"/>
      <c r="AT363" s="356"/>
      <c r="AU363" s="356"/>
      <c r="AV363" s="355"/>
      <c r="AW363" s="355"/>
      <c r="AX363" s="356"/>
      <c r="AY363" s="357"/>
      <c r="AZ363" s="357"/>
      <c r="BA363" s="357"/>
      <c r="BB363" s="358"/>
      <c r="BC363" s="357"/>
      <c r="BD363" s="357"/>
      <c r="BE363" s="358"/>
      <c r="BF363" s="357"/>
      <c r="BG363" s="357"/>
      <c r="BH363" s="357"/>
      <c r="BI363" s="357"/>
      <c r="BJ363" s="357"/>
      <c r="BK363" s="357"/>
      <c r="BL363" s="357"/>
      <c r="BM363" s="358"/>
      <c r="BN363" s="358"/>
      <c r="BO363" s="358"/>
      <c r="BP363" s="358"/>
      <c r="BQ363" s="358"/>
      <c r="BR363" s="358"/>
      <c r="BS363" s="358"/>
      <c r="BT363" s="358"/>
      <c r="BU363" s="358"/>
      <c r="BV363" s="358"/>
      <c r="BW363" s="358"/>
      <c r="BX363" s="355"/>
    </row>
    <row r="364" spans="1:76" ht="19.5" customHeight="1">
      <c r="A364" s="356"/>
      <c r="B364" s="356"/>
      <c r="C364" s="356"/>
      <c r="D364" s="356"/>
      <c r="E364" s="356"/>
      <c r="F364" s="355"/>
      <c r="G364" s="356"/>
      <c r="H364" s="356"/>
      <c r="I364" s="355"/>
      <c r="J364" s="356"/>
      <c r="K364" s="355"/>
      <c r="L364" s="356"/>
      <c r="M364" s="355"/>
      <c r="N364" s="356"/>
      <c r="O364" s="355"/>
      <c r="P364" s="356"/>
      <c r="Q364" s="355"/>
      <c r="R364" s="355"/>
      <c r="S364" s="355"/>
      <c r="T364" s="355"/>
      <c r="U364" s="355"/>
      <c r="V364" s="355"/>
      <c r="W364" s="355"/>
      <c r="X364" s="355"/>
      <c r="Y364" s="355"/>
      <c r="Z364" s="355"/>
      <c r="AA364" s="355"/>
      <c r="AB364" s="355"/>
      <c r="AC364" s="355"/>
      <c r="AD364" s="355"/>
      <c r="AE364" s="355"/>
      <c r="AF364" s="355"/>
      <c r="AG364" s="355"/>
      <c r="AH364" s="355"/>
      <c r="AI364" s="355"/>
      <c r="AJ364" s="355"/>
      <c r="AK364" s="355"/>
      <c r="AL364" s="355"/>
      <c r="AM364" s="355"/>
      <c r="AN364" s="355"/>
      <c r="AO364" s="355"/>
      <c r="AP364" s="355"/>
      <c r="AQ364" s="355"/>
      <c r="AR364" s="355"/>
      <c r="AS364" s="355"/>
      <c r="AT364" s="356"/>
      <c r="AU364" s="356"/>
      <c r="AV364" s="355"/>
      <c r="AW364" s="355"/>
      <c r="AX364" s="356"/>
      <c r="AY364" s="357"/>
      <c r="AZ364" s="357"/>
      <c r="BA364" s="357"/>
      <c r="BB364" s="358"/>
      <c r="BC364" s="357"/>
      <c r="BD364" s="357"/>
      <c r="BE364" s="358"/>
      <c r="BF364" s="357"/>
      <c r="BG364" s="357"/>
      <c r="BH364" s="357"/>
      <c r="BI364" s="357"/>
      <c r="BJ364" s="357"/>
      <c r="BK364" s="357"/>
      <c r="BL364" s="357"/>
      <c r="BM364" s="358"/>
      <c r="BN364" s="358"/>
      <c r="BO364" s="358"/>
      <c r="BP364" s="358"/>
      <c r="BQ364" s="358"/>
      <c r="BR364" s="358"/>
      <c r="BS364" s="358"/>
      <c r="BT364" s="358"/>
      <c r="BU364" s="358"/>
      <c r="BV364" s="358"/>
      <c r="BW364" s="358"/>
      <c r="BX364" s="355"/>
    </row>
    <row r="365" spans="1:76" ht="19.5" customHeight="1">
      <c r="A365" s="356"/>
      <c r="B365" s="356"/>
      <c r="C365" s="356"/>
      <c r="D365" s="356"/>
      <c r="E365" s="356"/>
      <c r="F365" s="355"/>
      <c r="G365" s="356"/>
      <c r="H365" s="356"/>
      <c r="I365" s="355"/>
      <c r="J365" s="356"/>
      <c r="K365" s="355"/>
      <c r="L365" s="356"/>
      <c r="M365" s="355"/>
      <c r="N365" s="356"/>
      <c r="O365" s="355"/>
      <c r="P365" s="356"/>
      <c r="Q365" s="355"/>
      <c r="R365" s="355"/>
      <c r="S365" s="355"/>
      <c r="T365" s="355"/>
      <c r="U365" s="355"/>
      <c r="V365" s="355"/>
      <c r="W365" s="355"/>
      <c r="X365" s="355"/>
      <c r="Y365" s="355"/>
      <c r="Z365" s="355"/>
      <c r="AA365" s="355"/>
      <c r="AB365" s="355"/>
      <c r="AC365" s="355"/>
      <c r="AD365" s="355"/>
      <c r="AE365" s="355"/>
      <c r="AF365" s="355"/>
      <c r="AG365" s="355"/>
      <c r="AH365" s="355"/>
      <c r="AI365" s="355"/>
      <c r="AJ365" s="355"/>
      <c r="AK365" s="355"/>
      <c r="AL365" s="355"/>
      <c r="AM365" s="355"/>
      <c r="AN365" s="355"/>
      <c r="AO365" s="355"/>
      <c r="AP365" s="355"/>
      <c r="AQ365" s="355"/>
      <c r="AR365" s="355"/>
      <c r="AS365" s="355"/>
      <c r="AT365" s="356"/>
      <c r="AU365" s="356"/>
      <c r="AV365" s="355"/>
      <c r="AW365" s="355"/>
      <c r="AX365" s="356"/>
      <c r="AY365" s="357"/>
      <c r="AZ365" s="357"/>
      <c r="BA365" s="357"/>
      <c r="BB365" s="358"/>
      <c r="BC365" s="357"/>
      <c r="BD365" s="357"/>
      <c r="BE365" s="358"/>
      <c r="BF365" s="357"/>
      <c r="BG365" s="357"/>
      <c r="BH365" s="357"/>
      <c r="BI365" s="357"/>
      <c r="BJ365" s="357"/>
      <c r="BK365" s="357"/>
      <c r="BL365" s="357"/>
      <c r="BM365" s="358"/>
      <c r="BN365" s="358"/>
      <c r="BO365" s="358"/>
      <c r="BP365" s="358"/>
      <c r="BQ365" s="358"/>
      <c r="BR365" s="358"/>
      <c r="BS365" s="358"/>
      <c r="BT365" s="358"/>
      <c r="BU365" s="358"/>
      <c r="BV365" s="358"/>
      <c r="BW365" s="358"/>
      <c r="BX365" s="355"/>
    </row>
    <row r="366" spans="1:76" ht="19.5" customHeight="1">
      <c r="A366" s="356"/>
      <c r="B366" s="356"/>
      <c r="C366" s="356"/>
      <c r="D366" s="356"/>
      <c r="E366" s="356"/>
      <c r="F366" s="355"/>
      <c r="G366" s="356"/>
      <c r="H366" s="356"/>
      <c r="I366" s="355"/>
      <c r="J366" s="356"/>
      <c r="K366" s="355"/>
      <c r="L366" s="356"/>
      <c r="M366" s="355"/>
      <c r="N366" s="356"/>
      <c r="O366" s="355"/>
      <c r="P366" s="356"/>
      <c r="Q366" s="355"/>
      <c r="R366" s="355"/>
      <c r="S366" s="355"/>
      <c r="T366" s="355"/>
      <c r="U366" s="355"/>
      <c r="V366" s="355"/>
      <c r="W366" s="355"/>
      <c r="X366" s="355"/>
      <c r="Y366" s="355"/>
      <c r="Z366" s="355"/>
      <c r="AA366" s="355"/>
      <c r="AB366" s="355"/>
      <c r="AC366" s="355"/>
      <c r="AD366" s="355"/>
      <c r="AE366" s="355"/>
      <c r="AF366" s="355"/>
      <c r="AG366" s="355"/>
      <c r="AH366" s="355"/>
      <c r="AI366" s="355"/>
      <c r="AJ366" s="355"/>
      <c r="AK366" s="355"/>
      <c r="AL366" s="355"/>
      <c r="AM366" s="355"/>
      <c r="AN366" s="355"/>
      <c r="AO366" s="355"/>
      <c r="AP366" s="355"/>
      <c r="AQ366" s="355"/>
      <c r="AR366" s="355"/>
      <c r="AS366" s="355"/>
      <c r="AT366" s="356"/>
      <c r="AU366" s="356"/>
      <c r="AV366" s="355"/>
      <c r="AW366" s="355"/>
      <c r="AX366" s="356"/>
      <c r="AY366" s="357"/>
      <c r="AZ366" s="357"/>
      <c r="BA366" s="357"/>
      <c r="BB366" s="358"/>
      <c r="BC366" s="357"/>
      <c r="BD366" s="357"/>
      <c r="BE366" s="358"/>
      <c r="BF366" s="357"/>
      <c r="BG366" s="357"/>
      <c r="BH366" s="357"/>
      <c r="BI366" s="357"/>
      <c r="BJ366" s="357"/>
      <c r="BK366" s="357"/>
      <c r="BL366" s="357"/>
      <c r="BM366" s="358"/>
      <c r="BN366" s="358"/>
      <c r="BO366" s="358"/>
      <c r="BP366" s="358"/>
      <c r="BQ366" s="358"/>
      <c r="BR366" s="358"/>
      <c r="BS366" s="358"/>
      <c r="BT366" s="358"/>
      <c r="BU366" s="358"/>
      <c r="BV366" s="358"/>
      <c r="BW366" s="358"/>
      <c r="BX366" s="355"/>
    </row>
    <row r="367" spans="1:76" ht="19.5" customHeight="1">
      <c r="A367" s="356"/>
      <c r="B367" s="356"/>
      <c r="C367" s="356"/>
      <c r="D367" s="356"/>
      <c r="E367" s="356"/>
      <c r="F367" s="355"/>
      <c r="G367" s="356"/>
      <c r="H367" s="356"/>
      <c r="I367" s="355"/>
      <c r="J367" s="356"/>
      <c r="K367" s="355"/>
      <c r="L367" s="356"/>
      <c r="M367" s="355"/>
      <c r="N367" s="356"/>
      <c r="O367" s="355"/>
      <c r="P367" s="356"/>
      <c r="Q367" s="355"/>
      <c r="R367" s="355"/>
      <c r="S367" s="355"/>
      <c r="T367" s="355"/>
      <c r="U367" s="355"/>
      <c r="V367" s="355"/>
      <c r="W367" s="355"/>
      <c r="X367" s="355"/>
      <c r="Y367" s="355"/>
      <c r="Z367" s="355"/>
      <c r="AA367" s="355"/>
      <c r="AB367" s="355"/>
      <c r="AC367" s="355"/>
      <c r="AD367" s="355"/>
      <c r="AE367" s="355"/>
      <c r="AF367" s="355"/>
      <c r="AG367" s="355"/>
      <c r="AH367" s="355"/>
      <c r="AI367" s="355"/>
      <c r="AJ367" s="355"/>
      <c r="AK367" s="355"/>
      <c r="AL367" s="355"/>
      <c r="AM367" s="355"/>
      <c r="AN367" s="355"/>
      <c r="AO367" s="355"/>
      <c r="AP367" s="355"/>
      <c r="AQ367" s="355"/>
      <c r="AR367" s="355"/>
      <c r="AS367" s="355"/>
      <c r="AT367" s="356"/>
      <c r="AU367" s="356"/>
      <c r="AV367" s="355"/>
      <c r="AW367" s="355"/>
      <c r="AX367" s="356"/>
      <c r="AY367" s="357"/>
      <c r="AZ367" s="357"/>
      <c r="BA367" s="357"/>
      <c r="BB367" s="358"/>
      <c r="BC367" s="357"/>
      <c r="BD367" s="357"/>
      <c r="BE367" s="358"/>
      <c r="BF367" s="357"/>
      <c r="BG367" s="357"/>
      <c r="BH367" s="357"/>
      <c r="BI367" s="357"/>
      <c r="BJ367" s="357"/>
      <c r="BK367" s="357"/>
      <c r="BL367" s="357"/>
      <c r="BM367" s="358"/>
      <c r="BN367" s="358"/>
      <c r="BO367" s="358"/>
      <c r="BP367" s="358"/>
      <c r="BQ367" s="358"/>
      <c r="BR367" s="358"/>
      <c r="BS367" s="358"/>
      <c r="BT367" s="358"/>
      <c r="BU367" s="358"/>
      <c r="BV367" s="358"/>
      <c r="BW367" s="358"/>
      <c r="BX367" s="355"/>
    </row>
    <row r="368" spans="1:76" ht="19.5" customHeight="1">
      <c r="A368" s="356"/>
      <c r="B368" s="356"/>
      <c r="C368" s="356"/>
      <c r="D368" s="356"/>
      <c r="E368" s="356"/>
      <c r="F368" s="355"/>
      <c r="G368" s="356"/>
      <c r="H368" s="356"/>
      <c r="I368" s="355"/>
      <c r="J368" s="356"/>
      <c r="K368" s="355"/>
      <c r="L368" s="356"/>
      <c r="M368" s="355"/>
      <c r="N368" s="356"/>
      <c r="O368" s="355"/>
      <c r="P368" s="356"/>
      <c r="Q368" s="355"/>
      <c r="R368" s="355"/>
      <c r="S368" s="355"/>
      <c r="T368" s="355"/>
      <c r="U368" s="355"/>
      <c r="V368" s="355"/>
      <c r="W368" s="355"/>
      <c r="X368" s="355"/>
      <c r="Y368" s="355"/>
      <c r="Z368" s="355"/>
      <c r="AA368" s="355"/>
      <c r="AB368" s="355"/>
      <c r="AC368" s="355"/>
      <c r="AD368" s="355"/>
      <c r="AE368" s="355"/>
      <c r="AF368" s="355"/>
      <c r="AG368" s="355"/>
      <c r="AH368" s="355"/>
      <c r="AI368" s="355"/>
      <c r="AJ368" s="355"/>
      <c r="AK368" s="355"/>
      <c r="AL368" s="355"/>
      <c r="AM368" s="355"/>
      <c r="AN368" s="355"/>
      <c r="AO368" s="355"/>
      <c r="AP368" s="355"/>
      <c r="AQ368" s="355"/>
      <c r="AR368" s="355"/>
      <c r="AS368" s="355"/>
      <c r="AT368" s="356"/>
      <c r="AU368" s="356"/>
      <c r="AV368" s="355"/>
      <c r="AW368" s="355"/>
      <c r="AX368" s="356"/>
      <c r="AY368" s="357"/>
      <c r="AZ368" s="357"/>
      <c r="BA368" s="357"/>
      <c r="BB368" s="358"/>
      <c r="BC368" s="357"/>
      <c r="BD368" s="357"/>
      <c r="BE368" s="358"/>
      <c r="BF368" s="357"/>
      <c r="BG368" s="357"/>
      <c r="BH368" s="357"/>
      <c r="BI368" s="357"/>
      <c r="BJ368" s="357"/>
      <c r="BK368" s="357"/>
      <c r="BL368" s="357"/>
      <c r="BM368" s="358"/>
      <c r="BN368" s="358"/>
      <c r="BO368" s="358"/>
      <c r="BP368" s="358"/>
      <c r="BQ368" s="358"/>
      <c r="BR368" s="358"/>
      <c r="BS368" s="358"/>
      <c r="BT368" s="358"/>
      <c r="BU368" s="358"/>
      <c r="BV368" s="358"/>
      <c r="BW368" s="358"/>
      <c r="BX368" s="355"/>
    </row>
    <row r="369" spans="1:76" ht="19.5" customHeight="1">
      <c r="A369" s="356"/>
      <c r="B369" s="356"/>
      <c r="C369" s="356"/>
      <c r="D369" s="356"/>
      <c r="E369" s="356"/>
      <c r="F369" s="355"/>
      <c r="G369" s="356"/>
      <c r="H369" s="356"/>
      <c r="I369" s="355"/>
      <c r="J369" s="356"/>
      <c r="K369" s="355"/>
      <c r="L369" s="356"/>
      <c r="M369" s="355"/>
      <c r="N369" s="356"/>
      <c r="O369" s="355"/>
      <c r="P369" s="356"/>
      <c r="Q369" s="355"/>
      <c r="R369" s="355"/>
      <c r="S369" s="355"/>
      <c r="T369" s="355"/>
      <c r="U369" s="355"/>
      <c r="V369" s="355"/>
      <c r="W369" s="355"/>
      <c r="X369" s="355"/>
      <c r="Y369" s="355"/>
      <c r="Z369" s="355"/>
      <c r="AA369" s="355"/>
      <c r="AB369" s="355"/>
      <c r="AC369" s="355"/>
      <c r="AD369" s="355"/>
      <c r="AE369" s="355"/>
      <c r="AF369" s="355"/>
      <c r="AG369" s="355"/>
      <c r="AH369" s="355"/>
      <c r="AI369" s="355"/>
      <c r="AJ369" s="355"/>
      <c r="AK369" s="355"/>
      <c r="AL369" s="355"/>
      <c r="AM369" s="355"/>
      <c r="AN369" s="355"/>
      <c r="AO369" s="355"/>
      <c r="AP369" s="355"/>
      <c r="AQ369" s="355"/>
      <c r="AR369" s="355"/>
      <c r="AS369" s="355"/>
      <c r="AT369" s="356"/>
      <c r="AU369" s="356"/>
      <c r="AV369" s="355"/>
      <c r="AW369" s="355"/>
      <c r="AX369" s="356"/>
      <c r="AY369" s="357"/>
      <c r="AZ369" s="357"/>
      <c r="BA369" s="357"/>
      <c r="BB369" s="358"/>
      <c r="BC369" s="357"/>
      <c r="BD369" s="357"/>
      <c r="BE369" s="358"/>
      <c r="BF369" s="357"/>
      <c r="BG369" s="357"/>
      <c r="BH369" s="357"/>
      <c r="BI369" s="357"/>
      <c r="BJ369" s="357"/>
      <c r="BK369" s="357"/>
      <c r="BL369" s="357"/>
      <c r="BM369" s="358"/>
      <c r="BN369" s="358"/>
      <c r="BO369" s="358"/>
      <c r="BP369" s="358"/>
      <c r="BQ369" s="358"/>
      <c r="BR369" s="358"/>
      <c r="BS369" s="358"/>
      <c r="BT369" s="358"/>
      <c r="BU369" s="358"/>
      <c r="BV369" s="358"/>
      <c r="BW369" s="358"/>
      <c r="BX369" s="355"/>
    </row>
    <row r="370" spans="1:76" ht="19.5" customHeight="1">
      <c r="A370" s="356"/>
      <c r="B370" s="356"/>
      <c r="C370" s="356"/>
      <c r="D370" s="356"/>
      <c r="E370" s="356"/>
      <c r="F370" s="355"/>
      <c r="G370" s="356"/>
      <c r="H370" s="356"/>
      <c r="I370" s="355"/>
      <c r="J370" s="356"/>
      <c r="K370" s="355"/>
      <c r="L370" s="356"/>
      <c r="M370" s="355"/>
      <c r="N370" s="356"/>
      <c r="O370" s="355"/>
      <c r="P370" s="356"/>
      <c r="Q370" s="355"/>
      <c r="R370" s="355"/>
      <c r="S370" s="355"/>
      <c r="T370" s="355"/>
      <c r="U370" s="355"/>
      <c r="V370" s="355"/>
      <c r="W370" s="355"/>
      <c r="X370" s="355"/>
      <c r="Y370" s="355"/>
      <c r="Z370" s="355"/>
      <c r="AA370" s="355"/>
      <c r="AB370" s="355"/>
      <c r="AC370" s="355"/>
      <c r="AD370" s="355"/>
      <c r="AE370" s="355"/>
      <c r="AF370" s="355"/>
      <c r="AG370" s="355"/>
      <c r="AH370" s="355"/>
      <c r="AI370" s="355"/>
      <c r="AJ370" s="355"/>
      <c r="AK370" s="355"/>
      <c r="AL370" s="355"/>
      <c r="AM370" s="355"/>
      <c r="AN370" s="355"/>
      <c r="AO370" s="355"/>
      <c r="AP370" s="355"/>
      <c r="AQ370" s="355"/>
      <c r="AR370" s="355"/>
      <c r="AS370" s="355"/>
      <c r="AT370" s="356"/>
      <c r="AU370" s="356"/>
      <c r="AV370" s="355"/>
      <c r="AW370" s="355"/>
      <c r="AX370" s="356"/>
      <c r="AY370" s="357"/>
      <c r="AZ370" s="357"/>
      <c r="BA370" s="357"/>
      <c r="BB370" s="358"/>
      <c r="BC370" s="357"/>
      <c r="BD370" s="357"/>
      <c r="BE370" s="358"/>
      <c r="BF370" s="357"/>
      <c r="BG370" s="357"/>
      <c r="BH370" s="357"/>
      <c r="BI370" s="357"/>
      <c r="BJ370" s="357"/>
      <c r="BK370" s="357"/>
      <c r="BL370" s="357"/>
      <c r="BM370" s="358"/>
      <c r="BN370" s="358"/>
      <c r="BO370" s="358"/>
      <c r="BP370" s="358"/>
      <c r="BQ370" s="358"/>
      <c r="BR370" s="358"/>
      <c r="BS370" s="358"/>
      <c r="BT370" s="358"/>
      <c r="BU370" s="358"/>
      <c r="BV370" s="358"/>
      <c r="BW370" s="358"/>
      <c r="BX370" s="355"/>
    </row>
    <row r="371" spans="1:76" ht="19.5" customHeight="1">
      <c r="A371" s="356"/>
      <c r="B371" s="356"/>
      <c r="C371" s="356"/>
      <c r="D371" s="356"/>
      <c r="E371" s="356"/>
      <c r="F371" s="355"/>
      <c r="G371" s="356"/>
      <c r="H371" s="356"/>
      <c r="I371" s="355"/>
      <c r="J371" s="356"/>
      <c r="K371" s="355"/>
      <c r="L371" s="356"/>
      <c r="M371" s="355"/>
      <c r="N371" s="356"/>
      <c r="O371" s="355"/>
      <c r="P371" s="356"/>
      <c r="Q371" s="355"/>
      <c r="R371" s="355"/>
      <c r="S371" s="355"/>
      <c r="T371" s="355"/>
      <c r="U371" s="355"/>
      <c r="V371" s="355"/>
      <c r="W371" s="355"/>
      <c r="X371" s="355"/>
      <c r="Y371" s="355"/>
      <c r="Z371" s="355"/>
      <c r="AA371" s="355"/>
      <c r="AB371" s="355"/>
      <c r="AC371" s="355"/>
      <c r="AD371" s="355"/>
      <c r="AE371" s="355"/>
      <c r="AF371" s="355"/>
      <c r="AG371" s="355"/>
      <c r="AH371" s="355"/>
      <c r="AI371" s="355"/>
      <c r="AJ371" s="355"/>
      <c r="AK371" s="355"/>
      <c r="AL371" s="355"/>
      <c r="AM371" s="355"/>
      <c r="AN371" s="355"/>
      <c r="AO371" s="355"/>
      <c r="AP371" s="355"/>
      <c r="AQ371" s="355"/>
      <c r="AR371" s="355"/>
      <c r="AS371" s="355"/>
      <c r="AT371" s="356"/>
      <c r="AU371" s="356"/>
      <c r="AV371" s="355"/>
      <c r="AW371" s="355"/>
      <c r="AX371" s="356"/>
      <c r="AY371" s="357"/>
      <c r="AZ371" s="357"/>
      <c r="BA371" s="357"/>
      <c r="BB371" s="358"/>
      <c r="BC371" s="357"/>
      <c r="BD371" s="357"/>
      <c r="BE371" s="358"/>
      <c r="BF371" s="357"/>
      <c r="BG371" s="357"/>
      <c r="BH371" s="357"/>
      <c r="BI371" s="357"/>
      <c r="BJ371" s="357"/>
      <c r="BK371" s="357"/>
      <c r="BL371" s="357"/>
      <c r="BM371" s="358"/>
      <c r="BN371" s="358"/>
      <c r="BO371" s="358"/>
      <c r="BP371" s="358"/>
      <c r="BQ371" s="358"/>
      <c r="BR371" s="358"/>
      <c r="BS371" s="358"/>
      <c r="BT371" s="358"/>
      <c r="BU371" s="358"/>
      <c r="BV371" s="358"/>
      <c r="BW371" s="358"/>
      <c r="BX371" s="355"/>
    </row>
    <row r="372" spans="1:76" ht="19.5" customHeight="1">
      <c r="A372" s="356"/>
      <c r="B372" s="356"/>
      <c r="C372" s="356"/>
      <c r="D372" s="356"/>
      <c r="E372" s="356"/>
      <c r="F372" s="355"/>
      <c r="G372" s="356"/>
      <c r="H372" s="356"/>
      <c r="I372" s="355"/>
      <c r="J372" s="356"/>
      <c r="K372" s="355"/>
      <c r="L372" s="356"/>
      <c r="M372" s="355"/>
      <c r="N372" s="356"/>
      <c r="O372" s="355"/>
      <c r="P372" s="356"/>
      <c r="Q372" s="355"/>
      <c r="R372" s="355"/>
      <c r="S372" s="355"/>
      <c r="T372" s="355"/>
      <c r="U372" s="355"/>
      <c r="V372" s="355"/>
      <c r="W372" s="355"/>
      <c r="X372" s="355"/>
      <c r="Y372" s="355"/>
      <c r="Z372" s="355"/>
      <c r="AA372" s="355"/>
      <c r="AB372" s="355"/>
      <c r="AC372" s="355"/>
      <c r="AD372" s="355"/>
      <c r="AE372" s="355"/>
      <c r="AF372" s="355"/>
      <c r="AG372" s="355"/>
      <c r="AH372" s="355"/>
      <c r="AI372" s="355"/>
      <c r="AJ372" s="355"/>
      <c r="AK372" s="355"/>
      <c r="AL372" s="355"/>
      <c r="AM372" s="355"/>
      <c r="AN372" s="355"/>
      <c r="AO372" s="355"/>
      <c r="AP372" s="355"/>
      <c r="AQ372" s="355"/>
      <c r="AR372" s="355"/>
      <c r="AS372" s="355"/>
      <c r="AT372" s="356"/>
      <c r="AU372" s="356"/>
      <c r="AV372" s="355"/>
      <c r="AW372" s="355"/>
      <c r="AX372" s="356"/>
      <c r="AY372" s="357"/>
      <c r="AZ372" s="357"/>
      <c r="BA372" s="357"/>
      <c r="BB372" s="358"/>
      <c r="BC372" s="357"/>
      <c r="BD372" s="357"/>
      <c r="BE372" s="358"/>
      <c r="BF372" s="357"/>
      <c r="BG372" s="357"/>
      <c r="BH372" s="357"/>
      <c r="BI372" s="357"/>
      <c r="BJ372" s="357"/>
      <c r="BK372" s="357"/>
      <c r="BL372" s="357"/>
      <c r="BM372" s="358"/>
      <c r="BN372" s="358"/>
      <c r="BO372" s="358"/>
      <c r="BP372" s="358"/>
      <c r="BQ372" s="358"/>
      <c r="BR372" s="358"/>
      <c r="BS372" s="358"/>
      <c r="BT372" s="358"/>
      <c r="BU372" s="358"/>
      <c r="BV372" s="358"/>
      <c r="BW372" s="358"/>
      <c r="BX372" s="355"/>
    </row>
    <row r="373" spans="1:76" ht="19.5" customHeight="1">
      <c r="A373" s="356"/>
      <c r="B373" s="356"/>
      <c r="C373" s="356"/>
      <c r="D373" s="356"/>
      <c r="E373" s="356"/>
      <c r="F373" s="355"/>
      <c r="G373" s="356"/>
      <c r="H373" s="356"/>
      <c r="I373" s="355"/>
      <c r="J373" s="356"/>
      <c r="K373" s="355"/>
      <c r="L373" s="356"/>
      <c r="M373" s="355"/>
      <c r="N373" s="356"/>
      <c r="O373" s="355"/>
      <c r="P373" s="356"/>
      <c r="Q373" s="355"/>
      <c r="R373" s="355"/>
      <c r="S373" s="355"/>
      <c r="T373" s="355"/>
      <c r="U373" s="355"/>
      <c r="V373" s="355"/>
      <c r="W373" s="355"/>
      <c r="X373" s="355"/>
      <c r="Y373" s="355"/>
      <c r="Z373" s="355"/>
      <c r="AA373" s="355"/>
      <c r="AB373" s="355"/>
      <c r="AC373" s="355"/>
      <c r="AD373" s="355"/>
      <c r="AE373" s="355"/>
      <c r="AF373" s="355"/>
      <c r="AG373" s="355"/>
      <c r="AH373" s="355"/>
      <c r="AI373" s="355"/>
      <c r="AJ373" s="355"/>
      <c r="AK373" s="355"/>
      <c r="AL373" s="355"/>
      <c r="AM373" s="355"/>
      <c r="AN373" s="355"/>
      <c r="AO373" s="355"/>
      <c r="AP373" s="355"/>
      <c r="AQ373" s="355"/>
      <c r="AR373" s="355"/>
      <c r="AS373" s="355"/>
      <c r="AT373" s="356"/>
      <c r="AU373" s="356"/>
      <c r="AV373" s="355"/>
      <c r="AW373" s="355"/>
      <c r="AX373" s="356"/>
      <c r="AY373" s="357"/>
      <c r="AZ373" s="357"/>
      <c r="BA373" s="357"/>
      <c r="BB373" s="358"/>
      <c r="BC373" s="357"/>
      <c r="BD373" s="357"/>
      <c r="BE373" s="358"/>
      <c r="BF373" s="357"/>
      <c r="BG373" s="357"/>
      <c r="BH373" s="357"/>
      <c r="BI373" s="357"/>
      <c r="BJ373" s="357"/>
      <c r="BK373" s="357"/>
      <c r="BL373" s="357"/>
      <c r="BM373" s="358"/>
      <c r="BN373" s="358"/>
      <c r="BO373" s="358"/>
      <c r="BP373" s="358"/>
      <c r="BQ373" s="358"/>
      <c r="BR373" s="358"/>
      <c r="BS373" s="358"/>
      <c r="BT373" s="358"/>
      <c r="BU373" s="358"/>
      <c r="BV373" s="358"/>
      <c r="BW373" s="358"/>
      <c r="BX373" s="355"/>
    </row>
    <row r="374" spans="1:76" ht="19.5" customHeight="1">
      <c r="A374" s="356"/>
      <c r="B374" s="356"/>
      <c r="C374" s="356"/>
      <c r="D374" s="356"/>
      <c r="E374" s="356"/>
      <c r="F374" s="355"/>
      <c r="G374" s="356"/>
      <c r="H374" s="356"/>
      <c r="I374" s="355"/>
      <c r="J374" s="356"/>
      <c r="K374" s="355"/>
      <c r="L374" s="356"/>
      <c r="M374" s="355"/>
      <c r="N374" s="356"/>
      <c r="O374" s="355"/>
      <c r="P374" s="356"/>
      <c r="Q374" s="355"/>
      <c r="R374" s="355"/>
      <c r="S374" s="355"/>
      <c r="T374" s="355"/>
      <c r="U374" s="355"/>
      <c r="V374" s="355"/>
      <c r="W374" s="355"/>
      <c r="X374" s="355"/>
      <c r="Y374" s="355"/>
      <c r="Z374" s="355"/>
      <c r="AA374" s="355"/>
      <c r="AB374" s="355"/>
      <c r="AC374" s="355"/>
      <c r="AD374" s="355"/>
      <c r="AE374" s="355"/>
      <c r="AF374" s="355"/>
      <c r="AG374" s="355"/>
      <c r="AH374" s="355"/>
      <c r="AI374" s="355"/>
      <c r="AJ374" s="355"/>
      <c r="AK374" s="355"/>
      <c r="AL374" s="355"/>
      <c r="AM374" s="355"/>
      <c r="AN374" s="355"/>
      <c r="AO374" s="355"/>
      <c r="AP374" s="355"/>
      <c r="AQ374" s="355"/>
      <c r="AR374" s="355"/>
      <c r="AS374" s="355"/>
      <c r="AT374" s="356"/>
      <c r="AU374" s="356"/>
      <c r="AV374" s="355"/>
      <c r="AW374" s="355"/>
      <c r="AX374" s="356"/>
      <c r="AY374" s="357"/>
      <c r="AZ374" s="357"/>
      <c r="BA374" s="357"/>
      <c r="BB374" s="358"/>
      <c r="BC374" s="357"/>
      <c r="BD374" s="357"/>
      <c r="BE374" s="358"/>
      <c r="BF374" s="357"/>
      <c r="BG374" s="357"/>
      <c r="BH374" s="357"/>
      <c r="BI374" s="357"/>
      <c r="BJ374" s="357"/>
      <c r="BK374" s="357"/>
      <c r="BL374" s="357"/>
      <c r="BM374" s="358"/>
      <c r="BN374" s="358"/>
      <c r="BO374" s="358"/>
      <c r="BP374" s="358"/>
      <c r="BQ374" s="358"/>
      <c r="BR374" s="358"/>
      <c r="BS374" s="358"/>
      <c r="BT374" s="358"/>
      <c r="BU374" s="358"/>
      <c r="BV374" s="358"/>
      <c r="BW374" s="358"/>
      <c r="BX374" s="355"/>
    </row>
    <row r="375" spans="1:76" ht="19.5" customHeight="1">
      <c r="A375" s="356"/>
      <c r="B375" s="356"/>
      <c r="C375" s="356"/>
      <c r="D375" s="356"/>
      <c r="E375" s="356"/>
      <c r="F375" s="355"/>
      <c r="G375" s="356"/>
      <c r="H375" s="356"/>
      <c r="I375" s="355"/>
      <c r="J375" s="356"/>
      <c r="K375" s="355"/>
      <c r="L375" s="356"/>
      <c r="M375" s="355"/>
      <c r="N375" s="356"/>
      <c r="O375" s="355"/>
      <c r="P375" s="356"/>
      <c r="Q375" s="355"/>
      <c r="R375" s="355"/>
      <c r="S375" s="355"/>
      <c r="T375" s="355"/>
      <c r="U375" s="355"/>
      <c r="V375" s="355"/>
      <c r="W375" s="355"/>
      <c r="X375" s="355"/>
      <c r="Y375" s="355"/>
      <c r="Z375" s="355"/>
      <c r="AA375" s="355"/>
      <c r="AB375" s="355"/>
      <c r="AC375" s="355"/>
      <c r="AD375" s="355"/>
      <c r="AE375" s="355"/>
      <c r="AF375" s="355"/>
      <c r="AG375" s="355"/>
      <c r="AH375" s="355"/>
      <c r="AI375" s="355"/>
      <c r="AJ375" s="355"/>
      <c r="AK375" s="355"/>
      <c r="AL375" s="355"/>
      <c r="AM375" s="355"/>
      <c r="AN375" s="355"/>
      <c r="AO375" s="355"/>
      <c r="AP375" s="355"/>
      <c r="AQ375" s="355"/>
      <c r="AR375" s="355"/>
      <c r="AS375" s="355"/>
      <c r="AT375" s="356"/>
      <c r="AU375" s="356"/>
      <c r="AV375" s="355"/>
      <c r="AW375" s="355"/>
      <c r="AX375" s="356"/>
      <c r="AY375" s="357"/>
      <c r="AZ375" s="357"/>
      <c r="BA375" s="357"/>
      <c r="BB375" s="358"/>
      <c r="BC375" s="357"/>
      <c r="BD375" s="357"/>
      <c r="BE375" s="358"/>
      <c r="BF375" s="357"/>
      <c r="BG375" s="357"/>
      <c r="BH375" s="357"/>
      <c r="BI375" s="357"/>
      <c r="BJ375" s="357"/>
      <c r="BK375" s="357"/>
      <c r="BL375" s="357"/>
      <c r="BM375" s="358"/>
      <c r="BN375" s="358"/>
      <c r="BO375" s="358"/>
      <c r="BP375" s="358"/>
      <c r="BQ375" s="358"/>
      <c r="BR375" s="358"/>
      <c r="BS375" s="358"/>
      <c r="BT375" s="358"/>
      <c r="BU375" s="358"/>
      <c r="BV375" s="358"/>
      <c r="BW375" s="358"/>
      <c r="BX375" s="355"/>
    </row>
    <row r="376" spans="1:76" ht="19.5" customHeight="1">
      <c r="A376" s="356"/>
      <c r="B376" s="356"/>
      <c r="C376" s="356"/>
      <c r="D376" s="356"/>
      <c r="E376" s="356"/>
      <c r="F376" s="355"/>
      <c r="G376" s="356"/>
      <c r="H376" s="356"/>
      <c r="I376" s="355"/>
      <c r="J376" s="356"/>
      <c r="K376" s="355"/>
      <c r="L376" s="356"/>
      <c r="M376" s="355"/>
      <c r="N376" s="356"/>
      <c r="O376" s="355"/>
      <c r="P376" s="356"/>
      <c r="Q376" s="355"/>
      <c r="R376" s="355"/>
      <c r="S376" s="355"/>
      <c r="T376" s="355"/>
      <c r="U376" s="355"/>
      <c r="V376" s="355"/>
      <c r="W376" s="355"/>
      <c r="X376" s="355"/>
      <c r="Y376" s="355"/>
      <c r="Z376" s="355"/>
      <c r="AA376" s="355"/>
      <c r="AB376" s="355"/>
      <c r="AC376" s="355"/>
      <c r="AD376" s="355"/>
      <c r="AE376" s="355"/>
      <c r="AF376" s="355"/>
      <c r="AG376" s="355"/>
      <c r="AH376" s="355"/>
      <c r="AI376" s="355"/>
      <c r="AJ376" s="355"/>
      <c r="AK376" s="355"/>
      <c r="AL376" s="355"/>
      <c r="AM376" s="355"/>
      <c r="AN376" s="355"/>
      <c r="AO376" s="355"/>
      <c r="AP376" s="355"/>
      <c r="AQ376" s="355"/>
      <c r="AR376" s="355"/>
      <c r="AS376" s="355"/>
      <c r="AT376" s="356"/>
      <c r="AU376" s="356"/>
      <c r="AV376" s="355"/>
      <c r="AW376" s="355"/>
      <c r="AX376" s="356"/>
      <c r="AY376" s="357"/>
      <c r="AZ376" s="357"/>
      <c r="BA376" s="357"/>
      <c r="BB376" s="358"/>
      <c r="BC376" s="357"/>
      <c r="BD376" s="357"/>
      <c r="BE376" s="358"/>
      <c r="BF376" s="357"/>
      <c r="BG376" s="357"/>
      <c r="BH376" s="357"/>
      <c r="BI376" s="357"/>
      <c r="BJ376" s="357"/>
      <c r="BK376" s="357"/>
      <c r="BL376" s="357"/>
      <c r="BM376" s="358"/>
      <c r="BN376" s="358"/>
      <c r="BO376" s="358"/>
      <c r="BP376" s="358"/>
      <c r="BQ376" s="358"/>
      <c r="BR376" s="358"/>
      <c r="BS376" s="358"/>
      <c r="BT376" s="358"/>
      <c r="BU376" s="358"/>
      <c r="BV376" s="358"/>
      <c r="BW376" s="358"/>
      <c r="BX376" s="355"/>
    </row>
    <row r="377" spans="1:76" ht="19.5" customHeight="1">
      <c r="A377" s="356"/>
      <c r="B377" s="356"/>
      <c r="C377" s="356"/>
      <c r="D377" s="356"/>
      <c r="E377" s="356"/>
      <c r="F377" s="355"/>
      <c r="G377" s="356"/>
      <c r="H377" s="356"/>
      <c r="I377" s="355"/>
      <c r="J377" s="356"/>
      <c r="K377" s="355"/>
      <c r="L377" s="356"/>
      <c r="M377" s="355"/>
      <c r="N377" s="356"/>
      <c r="O377" s="355"/>
      <c r="P377" s="356"/>
      <c r="Q377" s="355"/>
      <c r="R377" s="355"/>
      <c r="S377" s="355"/>
      <c r="T377" s="355"/>
      <c r="U377" s="355"/>
      <c r="V377" s="355"/>
      <c r="W377" s="355"/>
      <c r="X377" s="355"/>
      <c r="Y377" s="355"/>
      <c r="Z377" s="355"/>
      <c r="AA377" s="355"/>
      <c r="AB377" s="355"/>
      <c r="AC377" s="355"/>
      <c r="AD377" s="355"/>
      <c r="AE377" s="355"/>
      <c r="AF377" s="355"/>
      <c r="AG377" s="355"/>
      <c r="AH377" s="355"/>
      <c r="AI377" s="355"/>
      <c r="AJ377" s="355"/>
      <c r="AK377" s="355"/>
      <c r="AL377" s="355"/>
      <c r="AM377" s="355"/>
      <c r="AN377" s="355"/>
      <c r="AO377" s="355"/>
      <c r="AP377" s="355"/>
      <c r="AQ377" s="355"/>
      <c r="AR377" s="355"/>
      <c r="AS377" s="355"/>
      <c r="AT377" s="356"/>
      <c r="AU377" s="356"/>
      <c r="AV377" s="355"/>
      <c r="AW377" s="355"/>
      <c r="AX377" s="356"/>
      <c r="AY377" s="357"/>
      <c r="AZ377" s="357"/>
      <c r="BA377" s="357"/>
      <c r="BB377" s="358"/>
      <c r="BC377" s="357"/>
      <c r="BD377" s="357"/>
      <c r="BE377" s="358"/>
      <c r="BF377" s="357"/>
      <c r="BG377" s="357"/>
      <c r="BH377" s="357"/>
      <c r="BI377" s="357"/>
      <c r="BJ377" s="357"/>
      <c r="BK377" s="357"/>
      <c r="BL377" s="357"/>
      <c r="BM377" s="358"/>
      <c r="BN377" s="358"/>
      <c r="BO377" s="358"/>
      <c r="BP377" s="358"/>
      <c r="BQ377" s="358"/>
      <c r="BR377" s="358"/>
      <c r="BS377" s="358"/>
      <c r="BT377" s="358"/>
      <c r="BU377" s="358"/>
      <c r="BV377" s="358"/>
      <c r="BW377" s="358"/>
      <c r="BX377" s="355"/>
    </row>
    <row r="378" spans="1:76" ht="19.5" customHeight="1">
      <c r="A378" s="356"/>
      <c r="B378" s="356"/>
      <c r="C378" s="356"/>
      <c r="D378" s="356"/>
      <c r="E378" s="356"/>
      <c r="F378" s="355"/>
      <c r="G378" s="356"/>
      <c r="H378" s="356"/>
      <c r="I378" s="355"/>
      <c r="J378" s="356"/>
      <c r="K378" s="355"/>
      <c r="L378" s="356"/>
      <c r="M378" s="355"/>
      <c r="N378" s="356"/>
      <c r="O378" s="355"/>
      <c r="P378" s="356"/>
      <c r="Q378" s="355"/>
      <c r="R378" s="355"/>
      <c r="S378" s="355"/>
      <c r="T378" s="355"/>
      <c r="U378" s="355"/>
      <c r="V378" s="355"/>
      <c r="W378" s="355"/>
      <c r="X378" s="355"/>
      <c r="Y378" s="355"/>
      <c r="Z378" s="355"/>
      <c r="AA378" s="355"/>
      <c r="AB378" s="355"/>
      <c r="AC378" s="355"/>
      <c r="AD378" s="355"/>
      <c r="AE378" s="355"/>
      <c r="AF378" s="355"/>
      <c r="AG378" s="355"/>
      <c r="AH378" s="355"/>
      <c r="AI378" s="355"/>
      <c r="AJ378" s="355"/>
      <c r="AK378" s="355"/>
      <c r="AL378" s="355"/>
      <c r="AM378" s="355"/>
      <c r="AN378" s="355"/>
      <c r="AO378" s="355"/>
      <c r="AP378" s="355"/>
      <c r="AQ378" s="355"/>
      <c r="AR378" s="355"/>
      <c r="AS378" s="355"/>
      <c r="AT378" s="356"/>
      <c r="AU378" s="356"/>
      <c r="AV378" s="355"/>
      <c r="AW378" s="355"/>
      <c r="AX378" s="356"/>
      <c r="AY378" s="357"/>
      <c r="AZ378" s="357"/>
      <c r="BA378" s="357"/>
      <c r="BB378" s="358"/>
      <c r="BC378" s="357"/>
      <c r="BD378" s="357"/>
      <c r="BE378" s="358"/>
      <c r="BF378" s="357"/>
      <c r="BG378" s="357"/>
      <c r="BH378" s="357"/>
      <c r="BI378" s="357"/>
      <c r="BJ378" s="357"/>
      <c r="BK378" s="357"/>
      <c r="BL378" s="357"/>
      <c r="BM378" s="358"/>
      <c r="BN378" s="358"/>
      <c r="BO378" s="358"/>
      <c r="BP378" s="358"/>
      <c r="BQ378" s="358"/>
      <c r="BR378" s="358"/>
      <c r="BS378" s="358"/>
      <c r="BT378" s="358"/>
      <c r="BU378" s="358"/>
      <c r="BV378" s="358"/>
      <c r="BW378" s="358"/>
      <c r="BX378" s="355"/>
    </row>
    <row r="379" spans="1:76" ht="19.5" customHeight="1">
      <c r="A379" s="356"/>
      <c r="B379" s="356"/>
      <c r="C379" s="356"/>
      <c r="D379" s="356"/>
      <c r="E379" s="356"/>
      <c r="F379" s="355"/>
      <c r="G379" s="356"/>
      <c r="H379" s="356"/>
      <c r="I379" s="355"/>
      <c r="J379" s="356"/>
      <c r="K379" s="355"/>
      <c r="L379" s="356"/>
      <c r="M379" s="355"/>
      <c r="N379" s="356"/>
      <c r="O379" s="355"/>
      <c r="P379" s="356"/>
      <c r="Q379" s="355"/>
      <c r="R379" s="355"/>
      <c r="S379" s="355"/>
      <c r="T379" s="355"/>
      <c r="U379" s="355"/>
      <c r="V379" s="355"/>
      <c r="W379" s="355"/>
      <c r="X379" s="355"/>
      <c r="Y379" s="355"/>
      <c r="Z379" s="355"/>
      <c r="AA379" s="355"/>
      <c r="AB379" s="355"/>
      <c r="AC379" s="355"/>
      <c r="AD379" s="355"/>
      <c r="AE379" s="355"/>
      <c r="AF379" s="355"/>
      <c r="AG379" s="355"/>
      <c r="AH379" s="355"/>
      <c r="AI379" s="355"/>
      <c r="AJ379" s="355"/>
      <c r="AK379" s="355"/>
      <c r="AL379" s="355"/>
      <c r="AM379" s="355"/>
      <c r="AN379" s="355"/>
      <c r="AO379" s="355"/>
      <c r="AP379" s="355"/>
      <c r="AQ379" s="355"/>
      <c r="AR379" s="355"/>
      <c r="AS379" s="355"/>
      <c r="AT379" s="356"/>
      <c r="AU379" s="356"/>
      <c r="AV379" s="355"/>
      <c r="AW379" s="355"/>
      <c r="AX379" s="356"/>
      <c r="AY379" s="357"/>
      <c r="AZ379" s="357"/>
      <c r="BA379" s="357"/>
      <c r="BB379" s="358"/>
      <c r="BC379" s="357"/>
      <c r="BD379" s="357"/>
      <c r="BE379" s="358"/>
      <c r="BF379" s="357"/>
      <c r="BG379" s="357"/>
      <c r="BH379" s="357"/>
      <c r="BI379" s="357"/>
      <c r="BJ379" s="357"/>
      <c r="BK379" s="357"/>
      <c r="BL379" s="357"/>
      <c r="BM379" s="358"/>
      <c r="BN379" s="358"/>
      <c r="BO379" s="358"/>
      <c r="BP379" s="358"/>
      <c r="BQ379" s="358"/>
      <c r="BR379" s="358"/>
      <c r="BS379" s="358"/>
      <c r="BT379" s="358"/>
      <c r="BU379" s="358"/>
      <c r="BV379" s="358"/>
      <c r="BW379" s="358"/>
      <c r="BX379" s="355"/>
    </row>
    <row r="380" spans="1:76" ht="19.5" customHeight="1">
      <c r="A380" s="356"/>
      <c r="B380" s="356"/>
      <c r="C380" s="356"/>
      <c r="D380" s="356"/>
      <c r="E380" s="356"/>
      <c r="F380" s="355"/>
      <c r="G380" s="356"/>
      <c r="H380" s="356"/>
      <c r="I380" s="355"/>
      <c r="J380" s="356"/>
      <c r="K380" s="355"/>
      <c r="L380" s="356"/>
      <c r="M380" s="355"/>
      <c r="N380" s="356"/>
      <c r="O380" s="355"/>
      <c r="P380" s="356"/>
      <c r="Q380" s="355"/>
      <c r="R380" s="355"/>
      <c r="S380" s="355"/>
      <c r="T380" s="355"/>
      <c r="U380" s="355"/>
      <c r="V380" s="355"/>
      <c r="W380" s="355"/>
      <c r="X380" s="355"/>
      <c r="Y380" s="355"/>
      <c r="Z380" s="355"/>
      <c r="AA380" s="355"/>
      <c r="AB380" s="355"/>
      <c r="AC380" s="355"/>
      <c r="AD380" s="355"/>
      <c r="AE380" s="355"/>
      <c r="AF380" s="355"/>
      <c r="AG380" s="355"/>
      <c r="AH380" s="355"/>
      <c r="AI380" s="355"/>
      <c r="AJ380" s="355"/>
      <c r="AK380" s="355"/>
      <c r="AL380" s="355"/>
      <c r="AM380" s="355"/>
      <c r="AN380" s="355"/>
      <c r="AO380" s="355"/>
      <c r="AP380" s="355"/>
      <c r="AQ380" s="355"/>
      <c r="AR380" s="355"/>
      <c r="AS380" s="355"/>
      <c r="AT380" s="356"/>
      <c r="AU380" s="356"/>
      <c r="AV380" s="355"/>
      <c r="AW380" s="355"/>
      <c r="AX380" s="356"/>
      <c r="AY380" s="357"/>
      <c r="AZ380" s="357"/>
      <c r="BA380" s="357"/>
      <c r="BB380" s="358"/>
      <c r="BC380" s="357"/>
      <c r="BD380" s="357"/>
      <c r="BE380" s="358"/>
      <c r="BF380" s="357"/>
      <c r="BG380" s="357"/>
      <c r="BH380" s="357"/>
      <c r="BI380" s="357"/>
      <c r="BJ380" s="357"/>
      <c r="BK380" s="357"/>
      <c r="BL380" s="357"/>
      <c r="BM380" s="358"/>
      <c r="BN380" s="358"/>
      <c r="BO380" s="358"/>
      <c r="BP380" s="358"/>
      <c r="BQ380" s="358"/>
      <c r="BR380" s="358"/>
      <c r="BS380" s="358"/>
      <c r="BT380" s="358"/>
      <c r="BU380" s="358"/>
      <c r="BV380" s="358"/>
      <c r="BW380" s="358"/>
      <c r="BX380" s="355"/>
    </row>
    <row r="381" spans="1:76" ht="19.5" customHeight="1">
      <c r="A381" s="356"/>
      <c r="B381" s="356"/>
      <c r="C381" s="356"/>
      <c r="D381" s="356"/>
      <c r="E381" s="356"/>
      <c r="F381" s="355"/>
      <c r="G381" s="356"/>
      <c r="H381" s="356"/>
      <c r="I381" s="355"/>
      <c r="J381" s="356"/>
      <c r="K381" s="355"/>
      <c r="L381" s="356"/>
      <c r="M381" s="355"/>
      <c r="N381" s="356"/>
      <c r="O381" s="355"/>
      <c r="P381" s="356"/>
      <c r="Q381" s="355"/>
      <c r="R381" s="355"/>
      <c r="S381" s="355"/>
      <c r="T381" s="355"/>
      <c r="U381" s="355"/>
      <c r="V381" s="355"/>
      <c r="W381" s="355"/>
      <c r="X381" s="355"/>
      <c r="Y381" s="355"/>
      <c r="Z381" s="355"/>
      <c r="AA381" s="355"/>
      <c r="AB381" s="355"/>
      <c r="AC381" s="355"/>
      <c r="AD381" s="355"/>
      <c r="AE381" s="355"/>
      <c r="AF381" s="355"/>
      <c r="AG381" s="355"/>
      <c r="AH381" s="355"/>
      <c r="AI381" s="355"/>
      <c r="AJ381" s="355"/>
      <c r="AK381" s="355"/>
      <c r="AL381" s="355"/>
      <c r="AM381" s="355"/>
      <c r="AN381" s="355"/>
      <c r="AO381" s="355"/>
      <c r="AP381" s="355"/>
      <c r="AQ381" s="355"/>
      <c r="AR381" s="355"/>
      <c r="AS381" s="355"/>
      <c r="AT381" s="356"/>
      <c r="AU381" s="356"/>
      <c r="AV381" s="355"/>
      <c r="AW381" s="355"/>
      <c r="AX381" s="356"/>
      <c r="AY381" s="357"/>
      <c r="AZ381" s="357"/>
      <c r="BA381" s="357"/>
      <c r="BB381" s="358"/>
      <c r="BC381" s="357"/>
      <c r="BD381" s="357"/>
      <c r="BE381" s="358"/>
      <c r="BF381" s="357"/>
      <c r="BG381" s="357"/>
      <c r="BH381" s="357"/>
      <c r="BI381" s="357"/>
      <c r="BJ381" s="357"/>
      <c r="BK381" s="357"/>
      <c r="BL381" s="357"/>
      <c r="BM381" s="358"/>
      <c r="BN381" s="358"/>
      <c r="BO381" s="358"/>
      <c r="BP381" s="358"/>
      <c r="BQ381" s="358"/>
      <c r="BR381" s="358"/>
      <c r="BS381" s="358"/>
      <c r="BT381" s="358"/>
      <c r="BU381" s="358"/>
      <c r="BV381" s="358"/>
      <c r="BW381" s="358"/>
      <c r="BX381" s="355"/>
    </row>
    <row r="382" spans="1:76" ht="19.5" customHeight="1">
      <c r="A382" s="356"/>
      <c r="B382" s="356"/>
      <c r="C382" s="356"/>
      <c r="D382" s="356"/>
      <c r="E382" s="356"/>
      <c r="F382" s="355"/>
      <c r="G382" s="356"/>
      <c r="H382" s="356"/>
      <c r="I382" s="355"/>
      <c r="J382" s="356"/>
      <c r="K382" s="355"/>
      <c r="L382" s="356"/>
      <c r="M382" s="355"/>
      <c r="N382" s="356"/>
      <c r="O382" s="355"/>
      <c r="P382" s="356"/>
      <c r="Q382" s="355"/>
      <c r="R382" s="355"/>
      <c r="S382" s="355"/>
      <c r="T382" s="355"/>
      <c r="U382" s="355"/>
      <c r="V382" s="355"/>
      <c r="W382" s="355"/>
      <c r="X382" s="355"/>
      <c r="Y382" s="355"/>
      <c r="Z382" s="355"/>
      <c r="AA382" s="355"/>
      <c r="AB382" s="355"/>
      <c r="AC382" s="355"/>
      <c r="AD382" s="355"/>
      <c r="AE382" s="355"/>
      <c r="AF382" s="355"/>
      <c r="AG382" s="355"/>
      <c r="AH382" s="355"/>
      <c r="AI382" s="355"/>
      <c r="AJ382" s="355"/>
      <c r="AK382" s="355"/>
      <c r="AL382" s="355"/>
      <c r="AM382" s="355"/>
      <c r="AN382" s="355"/>
      <c r="AO382" s="355"/>
      <c r="AP382" s="355"/>
      <c r="AQ382" s="355"/>
      <c r="AR382" s="355"/>
      <c r="AS382" s="355"/>
      <c r="AT382" s="356"/>
      <c r="AU382" s="356"/>
      <c r="AV382" s="355"/>
      <c r="AW382" s="355"/>
      <c r="AX382" s="356"/>
      <c r="AY382" s="357"/>
      <c r="AZ382" s="357"/>
      <c r="BA382" s="357"/>
      <c r="BB382" s="358"/>
      <c r="BC382" s="357"/>
      <c r="BD382" s="357"/>
      <c r="BE382" s="358"/>
      <c r="BF382" s="357"/>
      <c r="BG382" s="357"/>
      <c r="BH382" s="357"/>
      <c r="BI382" s="357"/>
      <c r="BJ382" s="357"/>
      <c r="BK382" s="357"/>
      <c r="BL382" s="357"/>
      <c r="BM382" s="358"/>
      <c r="BN382" s="358"/>
      <c r="BO382" s="358"/>
      <c r="BP382" s="358"/>
      <c r="BQ382" s="358"/>
      <c r="BR382" s="358"/>
      <c r="BS382" s="358"/>
      <c r="BT382" s="358"/>
      <c r="BU382" s="358"/>
      <c r="BV382" s="358"/>
      <c r="BW382" s="358"/>
      <c r="BX382" s="355"/>
    </row>
    <row r="383" spans="1:76" ht="19.5" customHeight="1">
      <c r="A383" s="356"/>
      <c r="B383" s="356"/>
      <c r="C383" s="356"/>
      <c r="D383" s="356"/>
      <c r="E383" s="356"/>
      <c r="F383" s="355"/>
      <c r="G383" s="356"/>
      <c r="H383" s="356"/>
      <c r="I383" s="355"/>
      <c r="J383" s="356"/>
      <c r="K383" s="355"/>
      <c r="L383" s="356"/>
      <c r="M383" s="355"/>
      <c r="N383" s="356"/>
      <c r="O383" s="355"/>
      <c r="P383" s="356"/>
      <c r="Q383" s="355"/>
      <c r="R383" s="355"/>
      <c r="S383" s="355"/>
      <c r="T383" s="355"/>
      <c r="U383" s="355"/>
      <c r="V383" s="355"/>
      <c r="W383" s="355"/>
      <c r="X383" s="355"/>
      <c r="Y383" s="355"/>
      <c r="Z383" s="355"/>
      <c r="AA383" s="355"/>
      <c r="AB383" s="355"/>
      <c r="AC383" s="355"/>
      <c r="AD383" s="355"/>
      <c r="AE383" s="355"/>
      <c r="AF383" s="355"/>
      <c r="AG383" s="355"/>
      <c r="AH383" s="355"/>
      <c r="AI383" s="355"/>
      <c r="AJ383" s="355"/>
      <c r="AK383" s="355"/>
      <c r="AL383" s="355"/>
      <c r="AM383" s="355"/>
      <c r="AN383" s="355"/>
      <c r="AO383" s="355"/>
      <c r="AP383" s="355"/>
      <c r="AQ383" s="355"/>
      <c r="AR383" s="355"/>
      <c r="AS383" s="355"/>
      <c r="AT383" s="356"/>
      <c r="AU383" s="356"/>
      <c r="AV383" s="355"/>
      <c r="AW383" s="355"/>
      <c r="AX383" s="356"/>
      <c r="AY383" s="357"/>
      <c r="AZ383" s="357"/>
      <c r="BA383" s="357"/>
      <c r="BB383" s="358"/>
      <c r="BC383" s="357"/>
      <c r="BD383" s="357"/>
      <c r="BE383" s="358"/>
      <c r="BF383" s="357"/>
      <c r="BG383" s="357"/>
      <c r="BH383" s="357"/>
      <c r="BI383" s="357"/>
      <c r="BJ383" s="357"/>
      <c r="BK383" s="357"/>
      <c r="BL383" s="357"/>
      <c r="BM383" s="358"/>
      <c r="BN383" s="358"/>
      <c r="BO383" s="358"/>
      <c r="BP383" s="358"/>
      <c r="BQ383" s="358"/>
      <c r="BR383" s="358"/>
      <c r="BS383" s="358"/>
      <c r="BT383" s="358"/>
      <c r="BU383" s="358"/>
      <c r="BV383" s="358"/>
      <c r="BW383" s="358"/>
      <c r="BX383" s="355"/>
    </row>
    <row r="384" spans="1:76" ht="19.5" customHeight="1">
      <c r="A384" s="356"/>
      <c r="B384" s="356"/>
      <c r="C384" s="356"/>
      <c r="D384" s="356"/>
      <c r="E384" s="356"/>
      <c r="F384" s="355"/>
      <c r="G384" s="356"/>
      <c r="H384" s="356"/>
      <c r="I384" s="355"/>
      <c r="J384" s="356"/>
      <c r="K384" s="355"/>
      <c r="L384" s="356"/>
      <c r="M384" s="355"/>
      <c r="N384" s="356"/>
      <c r="O384" s="355"/>
      <c r="P384" s="356"/>
      <c r="Q384" s="355"/>
      <c r="R384" s="355"/>
      <c r="S384" s="355"/>
      <c r="T384" s="355"/>
      <c r="U384" s="355"/>
      <c r="V384" s="355"/>
      <c r="W384" s="355"/>
      <c r="X384" s="355"/>
      <c r="Y384" s="355"/>
      <c r="Z384" s="355"/>
      <c r="AA384" s="355"/>
      <c r="AB384" s="355"/>
      <c r="AC384" s="355"/>
      <c r="AD384" s="355"/>
      <c r="AE384" s="355"/>
      <c r="AF384" s="355"/>
      <c r="AG384" s="355"/>
      <c r="AH384" s="355"/>
      <c r="AI384" s="355"/>
      <c r="AJ384" s="355"/>
      <c r="AK384" s="355"/>
      <c r="AL384" s="355"/>
      <c r="AM384" s="355"/>
      <c r="AN384" s="355"/>
      <c r="AO384" s="355"/>
      <c r="AP384" s="355"/>
      <c r="AQ384" s="355"/>
      <c r="AR384" s="355"/>
      <c r="AS384" s="355"/>
      <c r="AT384" s="356"/>
      <c r="AU384" s="356"/>
      <c r="AV384" s="355"/>
      <c r="AW384" s="355"/>
      <c r="AX384" s="356"/>
      <c r="AY384" s="357"/>
      <c r="AZ384" s="357"/>
      <c r="BA384" s="357"/>
      <c r="BB384" s="358"/>
      <c r="BC384" s="357"/>
      <c r="BD384" s="357"/>
      <c r="BE384" s="358"/>
      <c r="BF384" s="357"/>
      <c r="BG384" s="357"/>
      <c r="BH384" s="357"/>
      <c r="BI384" s="357"/>
      <c r="BJ384" s="357"/>
      <c r="BK384" s="357"/>
      <c r="BL384" s="357"/>
      <c r="BM384" s="358"/>
      <c r="BN384" s="358"/>
      <c r="BO384" s="358"/>
      <c r="BP384" s="358"/>
      <c r="BQ384" s="358"/>
      <c r="BR384" s="358"/>
      <c r="BS384" s="358"/>
      <c r="BT384" s="358"/>
      <c r="BU384" s="358"/>
      <c r="BV384" s="358"/>
      <c r="BW384" s="358"/>
      <c r="BX384" s="355"/>
    </row>
    <row r="385" spans="1:76" ht="19.5" customHeight="1">
      <c r="A385" s="356"/>
      <c r="B385" s="356"/>
      <c r="C385" s="356"/>
      <c r="D385" s="356"/>
      <c r="E385" s="356"/>
      <c r="F385" s="355"/>
      <c r="G385" s="356"/>
      <c r="H385" s="356"/>
      <c r="I385" s="355"/>
      <c r="J385" s="356"/>
      <c r="K385" s="355"/>
      <c r="L385" s="356"/>
      <c r="M385" s="355"/>
      <c r="N385" s="356"/>
      <c r="O385" s="355"/>
      <c r="P385" s="356"/>
      <c r="Q385" s="355"/>
      <c r="R385" s="355"/>
      <c r="S385" s="355"/>
      <c r="T385" s="355"/>
      <c r="U385" s="355"/>
      <c r="V385" s="355"/>
      <c r="W385" s="355"/>
      <c r="X385" s="355"/>
      <c r="Y385" s="355"/>
      <c r="Z385" s="355"/>
      <c r="AA385" s="355"/>
      <c r="AB385" s="355"/>
      <c r="AC385" s="355"/>
      <c r="AD385" s="355"/>
      <c r="AE385" s="355"/>
      <c r="AF385" s="355"/>
      <c r="AG385" s="355"/>
      <c r="AH385" s="355"/>
      <c r="AI385" s="355"/>
      <c r="AJ385" s="355"/>
      <c r="AK385" s="355"/>
      <c r="AL385" s="355"/>
      <c r="AM385" s="355"/>
      <c r="AN385" s="355"/>
      <c r="AO385" s="355"/>
      <c r="AP385" s="355"/>
      <c r="AQ385" s="355"/>
      <c r="AR385" s="355"/>
      <c r="AS385" s="355"/>
      <c r="AT385" s="356"/>
      <c r="AU385" s="356"/>
      <c r="AV385" s="355"/>
      <c r="AW385" s="355"/>
      <c r="AX385" s="356"/>
      <c r="AY385" s="357"/>
      <c r="AZ385" s="357"/>
      <c r="BA385" s="357"/>
      <c r="BB385" s="358"/>
      <c r="BC385" s="357"/>
      <c r="BD385" s="357"/>
      <c r="BE385" s="358"/>
      <c r="BF385" s="357"/>
      <c r="BG385" s="357"/>
      <c r="BH385" s="357"/>
      <c r="BI385" s="357"/>
      <c r="BJ385" s="357"/>
      <c r="BK385" s="357"/>
      <c r="BL385" s="357"/>
      <c r="BM385" s="358"/>
      <c r="BN385" s="358"/>
      <c r="BO385" s="358"/>
      <c r="BP385" s="358"/>
      <c r="BQ385" s="358"/>
      <c r="BR385" s="358"/>
      <c r="BS385" s="358"/>
      <c r="BT385" s="358"/>
      <c r="BU385" s="358"/>
      <c r="BV385" s="358"/>
      <c r="BW385" s="358"/>
      <c r="BX385" s="355"/>
    </row>
    <row r="386" spans="1:76" ht="19.5" customHeight="1">
      <c r="A386" s="356"/>
      <c r="B386" s="356"/>
      <c r="C386" s="356"/>
      <c r="D386" s="356"/>
      <c r="E386" s="356"/>
      <c r="F386" s="355"/>
      <c r="G386" s="356"/>
      <c r="H386" s="356"/>
      <c r="I386" s="355"/>
      <c r="J386" s="356"/>
      <c r="K386" s="355"/>
      <c r="L386" s="356"/>
      <c r="M386" s="355"/>
      <c r="N386" s="356"/>
      <c r="O386" s="355"/>
      <c r="P386" s="356"/>
      <c r="Q386" s="355"/>
      <c r="R386" s="355"/>
      <c r="S386" s="355"/>
      <c r="T386" s="355"/>
      <c r="U386" s="355"/>
      <c r="V386" s="355"/>
      <c r="W386" s="355"/>
      <c r="X386" s="355"/>
      <c r="Y386" s="355"/>
      <c r="Z386" s="355"/>
      <c r="AA386" s="355"/>
      <c r="AB386" s="355"/>
      <c r="AC386" s="355"/>
      <c r="AD386" s="355"/>
      <c r="AE386" s="355"/>
      <c r="AF386" s="355"/>
      <c r="AG386" s="355"/>
      <c r="AH386" s="355"/>
      <c r="AI386" s="355"/>
      <c r="AJ386" s="355"/>
      <c r="AK386" s="355"/>
      <c r="AL386" s="355"/>
      <c r="AM386" s="355"/>
      <c r="AN386" s="355"/>
      <c r="AO386" s="355"/>
      <c r="AP386" s="355"/>
      <c r="AQ386" s="355"/>
      <c r="AR386" s="355"/>
      <c r="AS386" s="355"/>
      <c r="AT386" s="356"/>
      <c r="AU386" s="356"/>
      <c r="AV386" s="355"/>
      <c r="AW386" s="355"/>
      <c r="AX386" s="356"/>
      <c r="AY386" s="357"/>
      <c r="AZ386" s="357"/>
      <c r="BA386" s="357"/>
      <c r="BB386" s="358"/>
      <c r="BC386" s="357"/>
      <c r="BD386" s="357"/>
      <c r="BE386" s="358"/>
      <c r="BF386" s="357"/>
      <c r="BG386" s="357"/>
      <c r="BH386" s="357"/>
      <c r="BI386" s="357"/>
      <c r="BJ386" s="357"/>
      <c r="BK386" s="357"/>
      <c r="BL386" s="357"/>
      <c r="BM386" s="358"/>
      <c r="BN386" s="358"/>
      <c r="BO386" s="358"/>
      <c r="BP386" s="358"/>
      <c r="BQ386" s="358"/>
      <c r="BR386" s="358"/>
      <c r="BS386" s="358"/>
      <c r="BT386" s="358"/>
      <c r="BU386" s="358"/>
      <c r="BV386" s="358"/>
      <c r="BW386" s="358"/>
      <c r="BX386" s="355"/>
    </row>
    <row r="387" spans="1:76" ht="19.5" customHeight="1">
      <c r="A387" s="356"/>
      <c r="B387" s="356"/>
      <c r="C387" s="356"/>
      <c r="D387" s="356"/>
      <c r="E387" s="356"/>
      <c r="F387" s="355"/>
      <c r="G387" s="356"/>
      <c r="H387" s="356"/>
      <c r="I387" s="355"/>
      <c r="J387" s="356"/>
      <c r="K387" s="355"/>
      <c r="L387" s="356"/>
      <c r="M387" s="355"/>
      <c r="N387" s="356"/>
      <c r="O387" s="355"/>
      <c r="P387" s="356"/>
      <c r="Q387" s="355"/>
      <c r="R387" s="355"/>
      <c r="S387" s="355"/>
      <c r="T387" s="355"/>
      <c r="U387" s="355"/>
      <c r="V387" s="355"/>
      <c r="W387" s="355"/>
      <c r="X387" s="355"/>
      <c r="Y387" s="355"/>
      <c r="Z387" s="355"/>
      <c r="AA387" s="355"/>
      <c r="AB387" s="355"/>
      <c r="AC387" s="355"/>
      <c r="AD387" s="355"/>
      <c r="AE387" s="355"/>
      <c r="AF387" s="355"/>
      <c r="AG387" s="355"/>
      <c r="AH387" s="355"/>
      <c r="AI387" s="355"/>
      <c r="AJ387" s="355"/>
      <c r="AK387" s="355"/>
      <c r="AL387" s="355"/>
      <c r="AM387" s="355"/>
      <c r="AN387" s="355"/>
      <c r="AO387" s="355"/>
      <c r="AP387" s="355"/>
      <c r="AQ387" s="355"/>
      <c r="AR387" s="355"/>
      <c r="AS387" s="355"/>
      <c r="AT387" s="356"/>
      <c r="AU387" s="356"/>
      <c r="AV387" s="355"/>
      <c r="AW387" s="355"/>
      <c r="AX387" s="356"/>
      <c r="AY387" s="357"/>
      <c r="AZ387" s="357"/>
      <c r="BA387" s="357"/>
      <c r="BB387" s="358"/>
      <c r="BC387" s="357"/>
      <c r="BD387" s="357"/>
      <c r="BE387" s="358"/>
      <c r="BF387" s="357"/>
      <c r="BG387" s="357"/>
      <c r="BH387" s="357"/>
      <c r="BI387" s="357"/>
      <c r="BJ387" s="357"/>
      <c r="BK387" s="357"/>
      <c r="BL387" s="357"/>
      <c r="BM387" s="358"/>
      <c r="BN387" s="358"/>
      <c r="BO387" s="358"/>
      <c r="BP387" s="358"/>
      <c r="BQ387" s="358"/>
      <c r="BR387" s="358"/>
      <c r="BS387" s="358"/>
      <c r="BT387" s="358"/>
      <c r="BU387" s="358"/>
      <c r="BV387" s="358"/>
      <c r="BW387" s="358"/>
      <c r="BX387" s="355"/>
    </row>
    <row r="388" spans="1:76" ht="19.5" customHeight="1">
      <c r="A388" s="356"/>
      <c r="B388" s="356"/>
      <c r="C388" s="356"/>
      <c r="D388" s="356"/>
      <c r="E388" s="356"/>
      <c r="F388" s="355"/>
      <c r="G388" s="356"/>
      <c r="H388" s="356"/>
      <c r="I388" s="355"/>
      <c r="J388" s="356"/>
      <c r="K388" s="355"/>
      <c r="L388" s="356"/>
      <c r="M388" s="355"/>
      <c r="N388" s="356"/>
      <c r="O388" s="355"/>
      <c r="P388" s="356"/>
      <c r="Q388" s="355"/>
      <c r="R388" s="355"/>
      <c r="S388" s="355"/>
      <c r="T388" s="355"/>
      <c r="U388" s="355"/>
      <c r="V388" s="355"/>
      <c r="W388" s="355"/>
      <c r="X388" s="355"/>
      <c r="Y388" s="355"/>
      <c r="Z388" s="355"/>
      <c r="AA388" s="355"/>
      <c r="AB388" s="355"/>
      <c r="AC388" s="355"/>
      <c r="AD388" s="355"/>
      <c r="AE388" s="355"/>
      <c r="AF388" s="355"/>
      <c r="AG388" s="355"/>
      <c r="AH388" s="355"/>
      <c r="AI388" s="355"/>
      <c r="AJ388" s="355"/>
      <c r="AK388" s="355"/>
      <c r="AL388" s="355"/>
      <c r="AM388" s="355"/>
      <c r="AN388" s="355"/>
      <c r="AO388" s="355"/>
      <c r="AP388" s="355"/>
      <c r="AQ388" s="355"/>
      <c r="AR388" s="355"/>
      <c r="AS388" s="355"/>
      <c r="AT388" s="356"/>
      <c r="AU388" s="356"/>
      <c r="AV388" s="355"/>
      <c r="AW388" s="355"/>
      <c r="AX388" s="356"/>
      <c r="AY388" s="357"/>
      <c r="AZ388" s="357"/>
      <c r="BA388" s="357"/>
      <c r="BB388" s="358"/>
      <c r="BC388" s="357"/>
      <c r="BD388" s="357"/>
      <c r="BE388" s="358"/>
      <c r="BF388" s="357"/>
      <c r="BG388" s="357"/>
      <c r="BH388" s="357"/>
      <c r="BI388" s="357"/>
      <c r="BJ388" s="357"/>
      <c r="BK388" s="357"/>
      <c r="BL388" s="357"/>
      <c r="BM388" s="358"/>
      <c r="BN388" s="358"/>
      <c r="BO388" s="358"/>
      <c r="BP388" s="358"/>
      <c r="BQ388" s="358"/>
      <c r="BR388" s="358"/>
      <c r="BS388" s="358"/>
      <c r="BT388" s="358"/>
      <c r="BU388" s="358"/>
      <c r="BV388" s="358"/>
      <c r="BW388" s="358"/>
      <c r="BX388" s="355"/>
    </row>
    <row r="389" spans="1:76" ht="19.5" customHeight="1">
      <c r="A389" s="356"/>
      <c r="B389" s="356"/>
      <c r="C389" s="356"/>
      <c r="D389" s="356"/>
      <c r="E389" s="356"/>
      <c r="F389" s="355"/>
      <c r="G389" s="356"/>
      <c r="H389" s="356"/>
      <c r="I389" s="355"/>
      <c r="J389" s="356"/>
      <c r="K389" s="355"/>
      <c r="L389" s="356"/>
      <c r="M389" s="355"/>
      <c r="N389" s="356"/>
      <c r="O389" s="355"/>
      <c r="P389" s="356"/>
      <c r="Q389" s="355"/>
      <c r="R389" s="355"/>
      <c r="S389" s="355"/>
      <c r="T389" s="355"/>
      <c r="U389" s="355"/>
      <c r="V389" s="355"/>
      <c r="W389" s="355"/>
      <c r="X389" s="355"/>
      <c r="Y389" s="355"/>
      <c r="Z389" s="355"/>
      <c r="AA389" s="355"/>
      <c r="AB389" s="355"/>
      <c r="AC389" s="355"/>
      <c r="AD389" s="355"/>
      <c r="AE389" s="355"/>
      <c r="AF389" s="355"/>
      <c r="AG389" s="355"/>
      <c r="AH389" s="355"/>
      <c r="AI389" s="355"/>
      <c r="AJ389" s="355"/>
      <c r="AK389" s="355"/>
      <c r="AL389" s="355"/>
      <c r="AM389" s="355"/>
      <c r="AN389" s="355"/>
      <c r="AO389" s="355"/>
      <c r="AP389" s="355"/>
      <c r="AQ389" s="355"/>
      <c r="AR389" s="355"/>
      <c r="AS389" s="355"/>
      <c r="AT389" s="356"/>
      <c r="AU389" s="356"/>
      <c r="AV389" s="355"/>
      <c r="AW389" s="355"/>
      <c r="AX389" s="356"/>
      <c r="AY389" s="357"/>
      <c r="AZ389" s="357"/>
      <c r="BA389" s="357"/>
      <c r="BB389" s="358"/>
      <c r="BC389" s="357"/>
      <c r="BD389" s="357"/>
      <c r="BE389" s="358"/>
      <c r="BF389" s="357"/>
      <c r="BG389" s="357"/>
      <c r="BH389" s="357"/>
      <c r="BI389" s="357"/>
      <c r="BJ389" s="357"/>
      <c r="BK389" s="357"/>
      <c r="BL389" s="357"/>
      <c r="BM389" s="358"/>
      <c r="BN389" s="358"/>
      <c r="BO389" s="358"/>
      <c r="BP389" s="358"/>
      <c r="BQ389" s="358"/>
      <c r="BR389" s="358"/>
      <c r="BS389" s="358"/>
      <c r="BT389" s="358"/>
      <c r="BU389" s="358"/>
      <c r="BV389" s="358"/>
      <c r="BW389" s="358"/>
      <c r="BX389" s="355"/>
    </row>
    <row r="390" spans="1:76" ht="19.5" customHeight="1">
      <c r="A390" s="356"/>
      <c r="B390" s="356"/>
      <c r="C390" s="356"/>
      <c r="D390" s="356"/>
      <c r="E390" s="356"/>
      <c r="F390" s="355"/>
      <c r="G390" s="356"/>
      <c r="H390" s="356"/>
      <c r="I390" s="355"/>
      <c r="J390" s="356"/>
      <c r="K390" s="355"/>
      <c r="L390" s="356"/>
      <c r="M390" s="355"/>
      <c r="N390" s="356"/>
      <c r="O390" s="355"/>
      <c r="P390" s="356"/>
      <c r="Q390" s="355"/>
      <c r="R390" s="355"/>
      <c r="S390" s="355"/>
      <c r="T390" s="355"/>
      <c r="U390" s="355"/>
      <c r="V390" s="355"/>
      <c r="W390" s="355"/>
      <c r="X390" s="355"/>
      <c r="Y390" s="355"/>
      <c r="Z390" s="355"/>
      <c r="AA390" s="355"/>
      <c r="AB390" s="355"/>
      <c r="AC390" s="355"/>
      <c r="AD390" s="355"/>
      <c r="AE390" s="355"/>
      <c r="AF390" s="355"/>
      <c r="AG390" s="355"/>
      <c r="AH390" s="355"/>
      <c r="AI390" s="355"/>
      <c r="AJ390" s="355"/>
      <c r="AK390" s="355"/>
      <c r="AL390" s="355"/>
      <c r="AM390" s="355"/>
      <c r="AN390" s="355"/>
      <c r="AO390" s="355"/>
      <c r="AP390" s="355"/>
      <c r="AQ390" s="355"/>
      <c r="AR390" s="355"/>
      <c r="AS390" s="355"/>
      <c r="AT390" s="356"/>
      <c r="AU390" s="356"/>
      <c r="AV390" s="355"/>
      <c r="AW390" s="355"/>
      <c r="AX390" s="356"/>
      <c r="AY390" s="357"/>
      <c r="AZ390" s="357"/>
      <c r="BA390" s="357"/>
      <c r="BB390" s="358"/>
      <c r="BC390" s="357"/>
      <c r="BD390" s="357"/>
      <c r="BE390" s="358"/>
      <c r="BF390" s="357"/>
      <c r="BG390" s="357"/>
      <c r="BH390" s="357"/>
      <c r="BI390" s="357"/>
      <c r="BJ390" s="357"/>
      <c r="BK390" s="357"/>
      <c r="BL390" s="357"/>
      <c r="BM390" s="358"/>
      <c r="BN390" s="358"/>
      <c r="BO390" s="358"/>
      <c r="BP390" s="358"/>
      <c r="BQ390" s="358"/>
      <c r="BR390" s="358"/>
      <c r="BS390" s="358"/>
      <c r="BT390" s="358"/>
      <c r="BU390" s="358"/>
      <c r="BV390" s="358"/>
      <c r="BW390" s="358"/>
      <c r="BX390" s="355"/>
    </row>
    <row r="391" spans="1:76" ht="19.5" customHeight="1">
      <c r="A391" s="356"/>
      <c r="B391" s="356"/>
      <c r="C391" s="356"/>
      <c r="D391" s="356"/>
      <c r="E391" s="356"/>
      <c r="F391" s="355"/>
      <c r="G391" s="356"/>
      <c r="H391" s="356"/>
      <c r="I391" s="355"/>
      <c r="J391" s="356"/>
      <c r="K391" s="355"/>
      <c r="L391" s="356"/>
      <c r="M391" s="355"/>
      <c r="N391" s="356"/>
      <c r="O391" s="355"/>
      <c r="P391" s="356"/>
      <c r="Q391" s="355"/>
      <c r="R391" s="355"/>
      <c r="S391" s="355"/>
      <c r="T391" s="355"/>
      <c r="U391" s="355"/>
      <c r="V391" s="355"/>
      <c r="W391" s="355"/>
      <c r="X391" s="355"/>
      <c r="Y391" s="355"/>
      <c r="Z391" s="355"/>
      <c r="AA391" s="355"/>
      <c r="AB391" s="355"/>
      <c r="AC391" s="355"/>
      <c r="AD391" s="355"/>
      <c r="AE391" s="355"/>
      <c r="AF391" s="355"/>
      <c r="AG391" s="355"/>
      <c r="AH391" s="355"/>
      <c r="AI391" s="355"/>
      <c r="AJ391" s="355"/>
      <c r="AK391" s="355"/>
      <c r="AL391" s="355"/>
      <c r="AM391" s="355"/>
      <c r="AN391" s="355"/>
      <c r="AO391" s="355"/>
      <c r="AP391" s="355"/>
      <c r="AQ391" s="355"/>
      <c r="AR391" s="355"/>
      <c r="AS391" s="355"/>
      <c r="AT391" s="356"/>
      <c r="AU391" s="356"/>
      <c r="AV391" s="355"/>
      <c r="AW391" s="355"/>
      <c r="AX391" s="356"/>
      <c r="AY391" s="357"/>
      <c r="AZ391" s="357"/>
      <c r="BA391" s="357"/>
      <c r="BB391" s="358"/>
      <c r="BC391" s="357"/>
      <c r="BD391" s="357"/>
      <c r="BE391" s="358"/>
      <c r="BF391" s="357"/>
      <c r="BG391" s="357"/>
      <c r="BH391" s="357"/>
      <c r="BI391" s="357"/>
      <c r="BJ391" s="357"/>
      <c r="BK391" s="357"/>
      <c r="BL391" s="357"/>
      <c r="BM391" s="358"/>
      <c r="BN391" s="358"/>
      <c r="BO391" s="358"/>
      <c r="BP391" s="358"/>
      <c r="BQ391" s="358"/>
      <c r="BR391" s="358"/>
      <c r="BS391" s="358"/>
      <c r="BT391" s="358"/>
      <c r="BU391" s="358"/>
      <c r="BV391" s="358"/>
      <c r="BW391" s="358"/>
      <c r="BX391" s="355"/>
    </row>
    <row r="392" spans="1:76" ht="19.5" customHeight="1">
      <c r="A392" s="356"/>
      <c r="B392" s="356"/>
      <c r="C392" s="356"/>
      <c r="D392" s="356"/>
      <c r="E392" s="356"/>
      <c r="F392" s="355"/>
      <c r="G392" s="356"/>
      <c r="H392" s="356"/>
      <c r="I392" s="355"/>
      <c r="J392" s="356"/>
      <c r="K392" s="355"/>
      <c r="L392" s="356"/>
      <c r="M392" s="355"/>
      <c r="N392" s="356"/>
      <c r="O392" s="355"/>
      <c r="P392" s="356"/>
      <c r="Q392" s="355"/>
      <c r="R392" s="355"/>
      <c r="S392" s="355"/>
      <c r="T392" s="355"/>
      <c r="U392" s="355"/>
      <c r="V392" s="355"/>
      <c r="W392" s="355"/>
      <c r="X392" s="355"/>
      <c r="Y392" s="355"/>
      <c r="Z392" s="355"/>
      <c r="AA392" s="355"/>
      <c r="AB392" s="355"/>
      <c r="AC392" s="355"/>
      <c r="AD392" s="355"/>
      <c r="AE392" s="355"/>
      <c r="AF392" s="355"/>
      <c r="AG392" s="355"/>
      <c r="AH392" s="355"/>
      <c r="AI392" s="355"/>
      <c r="AJ392" s="355"/>
      <c r="AK392" s="355"/>
      <c r="AL392" s="355"/>
      <c r="AM392" s="355"/>
      <c r="AN392" s="355"/>
      <c r="AO392" s="355"/>
      <c r="AP392" s="355"/>
      <c r="AQ392" s="355"/>
      <c r="AR392" s="355"/>
      <c r="AS392" s="355"/>
      <c r="AT392" s="356"/>
      <c r="AU392" s="356"/>
      <c r="AV392" s="355"/>
      <c r="AW392" s="355"/>
      <c r="AX392" s="356"/>
      <c r="AY392" s="357"/>
      <c r="AZ392" s="357"/>
      <c r="BA392" s="357"/>
      <c r="BB392" s="358"/>
      <c r="BC392" s="357"/>
      <c r="BD392" s="357"/>
      <c r="BE392" s="358"/>
      <c r="BF392" s="357"/>
      <c r="BG392" s="357"/>
      <c r="BH392" s="357"/>
      <c r="BI392" s="357"/>
      <c r="BJ392" s="357"/>
      <c r="BK392" s="357"/>
      <c r="BL392" s="357"/>
      <c r="BM392" s="358"/>
      <c r="BN392" s="358"/>
      <c r="BO392" s="358"/>
      <c r="BP392" s="358"/>
      <c r="BQ392" s="358"/>
      <c r="BR392" s="358"/>
      <c r="BS392" s="358"/>
      <c r="BT392" s="358"/>
      <c r="BU392" s="358"/>
      <c r="BV392" s="358"/>
      <c r="BW392" s="358"/>
      <c r="BX392" s="355"/>
    </row>
    <row r="393" spans="1:76" ht="19.5" customHeight="1">
      <c r="A393" s="356"/>
      <c r="B393" s="356"/>
      <c r="C393" s="356"/>
      <c r="D393" s="356"/>
      <c r="E393" s="356"/>
      <c r="F393" s="355"/>
      <c r="G393" s="356"/>
      <c r="H393" s="356"/>
      <c r="I393" s="355"/>
      <c r="J393" s="356"/>
      <c r="K393" s="355"/>
      <c r="L393" s="356"/>
      <c r="M393" s="355"/>
      <c r="N393" s="356"/>
      <c r="O393" s="355"/>
      <c r="P393" s="356"/>
      <c r="Q393" s="355"/>
      <c r="R393" s="355"/>
      <c r="S393" s="355"/>
      <c r="T393" s="355"/>
      <c r="U393" s="355"/>
      <c r="V393" s="355"/>
      <c r="W393" s="355"/>
      <c r="X393" s="355"/>
      <c r="Y393" s="355"/>
      <c r="Z393" s="355"/>
      <c r="AA393" s="355"/>
      <c r="AB393" s="355"/>
      <c r="AC393" s="355"/>
      <c r="AD393" s="355"/>
      <c r="AE393" s="355"/>
      <c r="AF393" s="355"/>
      <c r="AG393" s="355"/>
      <c r="AH393" s="355"/>
      <c r="AI393" s="355"/>
      <c r="AJ393" s="355"/>
      <c r="AK393" s="355"/>
      <c r="AL393" s="355"/>
      <c r="AM393" s="355"/>
      <c r="AN393" s="355"/>
      <c r="AO393" s="355"/>
      <c r="AP393" s="355"/>
      <c r="AQ393" s="355"/>
      <c r="AR393" s="355"/>
      <c r="AS393" s="355"/>
      <c r="AT393" s="356"/>
      <c r="AU393" s="356"/>
      <c r="AV393" s="355"/>
      <c r="AW393" s="355"/>
      <c r="AX393" s="356"/>
      <c r="AY393" s="357"/>
      <c r="AZ393" s="357"/>
      <c r="BA393" s="357"/>
      <c r="BB393" s="358"/>
      <c r="BC393" s="357"/>
      <c r="BD393" s="357"/>
      <c r="BE393" s="358"/>
      <c r="BF393" s="357"/>
      <c r="BG393" s="357"/>
      <c r="BH393" s="357"/>
      <c r="BI393" s="357"/>
      <c r="BJ393" s="357"/>
      <c r="BK393" s="357"/>
      <c r="BL393" s="357"/>
      <c r="BM393" s="358"/>
      <c r="BN393" s="358"/>
      <c r="BO393" s="358"/>
      <c r="BP393" s="358"/>
      <c r="BQ393" s="358"/>
      <c r="BR393" s="358"/>
      <c r="BS393" s="358"/>
      <c r="BT393" s="358"/>
      <c r="BU393" s="358"/>
      <c r="BV393" s="358"/>
      <c r="BW393" s="358"/>
      <c r="BX393" s="355"/>
    </row>
    <row r="394" spans="1:76" ht="19.5" customHeight="1">
      <c r="A394" s="356"/>
      <c r="B394" s="356"/>
      <c r="C394" s="356"/>
      <c r="D394" s="356"/>
      <c r="E394" s="356"/>
      <c r="F394" s="355"/>
      <c r="G394" s="356"/>
      <c r="H394" s="356"/>
      <c r="I394" s="355"/>
      <c r="J394" s="356"/>
      <c r="K394" s="355"/>
      <c r="L394" s="356"/>
      <c r="M394" s="355"/>
      <c r="N394" s="356"/>
      <c r="O394" s="355"/>
      <c r="P394" s="356"/>
      <c r="Q394" s="355"/>
      <c r="R394" s="355"/>
      <c r="S394" s="355"/>
      <c r="T394" s="355"/>
      <c r="U394" s="355"/>
      <c r="V394" s="355"/>
      <c r="W394" s="355"/>
      <c r="X394" s="355"/>
      <c r="Y394" s="355"/>
      <c r="Z394" s="355"/>
      <c r="AA394" s="355"/>
      <c r="AB394" s="355"/>
      <c r="AC394" s="355"/>
      <c r="AD394" s="355"/>
      <c r="AE394" s="355"/>
      <c r="AF394" s="355"/>
      <c r="AG394" s="355"/>
      <c r="AH394" s="355"/>
      <c r="AI394" s="355"/>
      <c r="AJ394" s="355"/>
      <c r="AK394" s="355"/>
      <c r="AL394" s="355"/>
      <c r="AM394" s="355"/>
      <c r="AN394" s="355"/>
      <c r="AO394" s="355"/>
      <c r="AP394" s="355"/>
      <c r="AQ394" s="355"/>
      <c r="AR394" s="355"/>
      <c r="AS394" s="355"/>
      <c r="AT394" s="356"/>
      <c r="AU394" s="356"/>
      <c r="AV394" s="355"/>
      <c r="AW394" s="355"/>
      <c r="AX394" s="356"/>
      <c r="AY394" s="357"/>
      <c r="AZ394" s="357"/>
      <c r="BA394" s="357"/>
      <c r="BB394" s="358"/>
      <c r="BC394" s="357"/>
      <c r="BD394" s="357"/>
      <c r="BE394" s="358"/>
      <c r="BF394" s="357"/>
      <c r="BG394" s="357"/>
      <c r="BH394" s="357"/>
      <c r="BI394" s="357"/>
      <c r="BJ394" s="357"/>
      <c r="BK394" s="357"/>
      <c r="BL394" s="357"/>
      <c r="BM394" s="358"/>
      <c r="BN394" s="358"/>
      <c r="BO394" s="358"/>
      <c r="BP394" s="358"/>
      <c r="BQ394" s="358"/>
      <c r="BR394" s="358"/>
      <c r="BS394" s="358"/>
      <c r="BT394" s="358"/>
      <c r="BU394" s="358"/>
      <c r="BV394" s="358"/>
      <c r="BW394" s="358"/>
      <c r="BX394" s="355"/>
    </row>
    <row r="395" spans="1:76" ht="19.5" customHeight="1">
      <c r="A395" s="356"/>
      <c r="B395" s="356"/>
      <c r="C395" s="356"/>
      <c r="D395" s="356"/>
      <c r="E395" s="356"/>
      <c r="F395" s="355"/>
      <c r="G395" s="356"/>
      <c r="H395" s="356"/>
      <c r="I395" s="355"/>
      <c r="J395" s="356"/>
      <c r="K395" s="355"/>
      <c r="L395" s="356"/>
      <c r="M395" s="355"/>
      <c r="N395" s="356"/>
      <c r="O395" s="355"/>
      <c r="P395" s="356"/>
      <c r="Q395" s="355"/>
      <c r="R395" s="355"/>
      <c r="S395" s="355"/>
      <c r="T395" s="355"/>
      <c r="U395" s="355"/>
      <c r="V395" s="355"/>
      <c r="W395" s="355"/>
      <c r="X395" s="355"/>
      <c r="Y395" s="355"/>
      <c r="Z395" s="355"/>
      <c r="AA395" s="355"/>
      <c r="AB395" s="355"/>
      <c r="AC395" s="355"/>
      <c r="AD395" s="355"/>
      <c r="AE395" s="355"/>
      <c r="AF395" s="355"/>
      <c r="AG395" s="355"/>
      <c r="AH395" s="355"/>
      <c r="AI395" s="355"/>
      <c r="AJ395" s="355"/>
      <c r="AK395" s="355"/>
      <c r="AL395" s="355"/>
      <c r="AM395" s="355"/>
      <c r="AN395" s="355"/>
      <c r="AO395" s="355"/>
      <c r="AP395" s="355"/>
      <c r="AQ395" s="355"/>
      <c r="AR395" s="355"/>
      <c r="AS395" s="355"/>
      <c r="AT395" s="356"/>
      <c r="AU395" s="356"/>
      <c r="AV395" s="355"/>
      <c r="AW395" s="355"/>
      <c r="AX395" s="356"/>
      <c r="AY395" s="357"/>
      <c r="AZ395" s="357"/>
      <c r="BA395" s="357"/>
      <c r="BB395" s="358"/>
      <c r="BC395" s="357"/>
      <c r="BD395" s="357"/>
      <c r="BE395" s="358"/>
      <c r="BF395" s="357"/>
      <c r="BG395" s="357"/>
      <c r="BH395" s="357"/>
      <c r="BI395" s="357"/>
      <c r="BJ395" s="357"/>
      <c r="BK395" s="357"/>
      <c r="BL395" s="357"/>
      <c r="BM395" s="358"/>
      <c r="BN395" s="358"/>
      <c r="BO395" s="358"/>
      <c r="BP395" s="358"/>
      <c r="BQ395" s="358"/>
      <c r="BR395" s="358"/>
      <c r="BS395" s="358"/>
      <c r="BT395" s="358"/>
      <c r="BU395" s="358"/>
      <c r="BV395" s="358"/>
      <c r="BW395" s="358"/>
      <c r="BX395" s="355"/>
    </row>
    <row r="396" spans="1:76" ht="19.5" customHeight="1">
      <c r="A396" s="356"/>
      <c r="B396" s="356"/>
      <c r="C396" s="356"/>
      <c r="D396" s="356"/>
      <c r="E396" s="356"/>
      <c r="F396" s="355"/>
      <c r="G396" s="356"/>
      <c r="H396" s="356"/>
      <c r="I396" s="355"/>
      <c r="J396" s="356"/>
      <c r="K396" s="355"/>
      <c r="L396" s="356"/>
      <c r="M396" s="355"/>
      <c r="N396" s="356"/>
      <c r="O396" s="355"/>
      <c r="P396" s="356"/>
      <c r="Q396" s="355"/>
      <c r="R396" s="355"/>
      <c r="S396" s="355"/>
      <c r="T396" s="355"/>
      <c r="U396" s="355"/>
      <c r="V396" s="355"/>
      <c r="W396" s="355"/>
      <c r="X396" s="355"/>
      <c r="Y396" s="355"/>
      <c r="Z396" s="355"/>
      <c r="AA396" s="355"/>
      <c r="AB396" s="355"/>
      <c r="AC396" s="355"/>
      <c r="AD396" s="355"/>
      <c r="AE396" s="355"/>
      <c r="AF396" s="355"/>
      <c r="AG396" s="355"/>
      <c r="AH396" s="355"/>
      <c r="AI396" s="355"/>
      <c r="AJ396" s="355"/>
      <c r="AK396" s="355"/>
      <c r="AL396" s="355"/>
      <c r="AM396" s="355"/>
      <c r="AN396" s="355"/>
      <c r="AO396" s="355"/>
      <c r="AP396" s="355"/>
      <c r="AQ396" s="355"/>
      <c r="AR396" s="355"/>
      <c r="AS396" s="355"/>
      <c r="AT396" s="356"/>
      <c r="AU396" s="356"/>
      <c r="AV396" s="355"/>
      <c r="AW396" s="355"/>
      <c r="AX396" s="356"/>
      <c r="AY396" s="357"/>
      <c r="AZ396" s="357"/>
      <c r="BA396" s="357"/>
      <c r="BB396" s="358"/>
      <c r="BC396" s="357"/>
      <c r="BD396" s="357"/>
      <c r="BE396" s="358"/>
      <c r="BF396" s="357"/>
      <c r="BG396" s="357"/>
      <c r="BH396" s="357"/>
      <c r="BI396" s="357"/>
      <c r="BJ396" s="357"/>
      <c r="BK396" s="357"/>
      <c r="BL396" s="357"/>
      <c r="BM396" s="358"/>
      <c r="BN396" s="358"/>
      <c r="BO396" s="358"/>
      <c r="BP396" s="358"/>
      <c r="BQ396" s="358"/>
      <c r="BR396" s="358"/>
      <c r="BS396" s="358"/>
      <c r="BT396" s="358"/>
      <c r="BU396" s="358"/>
      <c r="BV396" s="358"/>
      <c r="BW396" s="358"/>
      <c r="BX396" s="355"/>
    </row>
    <row r="397" spans="1:76" ht="19.5" customHeight="1">
      <c r="A397" s="356"/>
      <c r="B397" s="356"/>
      <c r="C397" s="356"/>
      <c r="D397" s="356"/>
      <c r="E397" s="356"/>
      <c r="F397" s="355"/>
      <c r="G397" s="356"/>
      <c r="H397" s="356"/>
      <c r="I397" s="355"/>
      <c r="J397" s="356"/>
      <c r="K397" s="355"/>
      <c r="L397" s="356"/>
      <c r="M397" s="355"/>
      <c r="N397" s="356"/>
      <c r="O397" s="355"/>
      <c r="P397" s="356"/>
      <c r="Q397" s="355"/>
      <c r="R397" s="355"/>
      <c r="S397" s="355"/>
      <c r="T397" s="355"/>
      <c r="U397" s="355"/>
      <c r="V397" s="355"/>
      <c r="W397" s="355"/>
      <c r="X397" s="355"/>
      <c r="Y397" s="355"/>
      <c r="Z397" s="355"/>
      <c r="AA397" s="355"/>
      <c r="AB397" s="355"/>
      <c r="AC397" s="355"/>
      <c r="AD397" s="355"/>
      <c r="AE397" s="355"/>
      <c r="AF397" s="355"/>
      <c r="AG397" s="355"/>
      <c r="AH397" s="355"/>
      <c r="AI397" s="355"/>
      <c r="AJ397" s="355"/>
      <c r="AK397" s="355"/>
      <c r="AL397" s="355"/>
      <c r="AM397" s="355"/>
      <c r="AN397" s="355"/>
      <c r="AO397" s="355"/>
      <c r="AP397" s="355"/>
      <c r="AQ397" s="355"/>
      <c r="AR397" s="355"/>
      <c r="AS397" s="355"/>
      <c r="AT397" s="356"/>
      <c r="AU397" s="356"/>
      <c r="AV397" s="355"/>
      <c r="AW397" s="355"/>
      <c r="AX397" s="356"/>
      <c r="AY397" s="357"/>
      <c r="AZ397" s="357"/>
      <c r="BA397" s="357"/>
      <c r="BB397" s="358"/>
      <c r="BC397" s="357"/>
      <c r="BD397" s="357"/>
      <c r="BE397" s="358"/>
      <c r="BF397" s="357"/>
      <c r="BG397" s="357"/>
      <c r="BH397" s="357"/>
      <c r="BI397" s="357"/>
      <c r="BJ397" s="357"/>
      <c r="BK397" s="357"/>
      <c r="BL397" s="357"/>
      <c r="BM397" s="358"/>
      <c r="BN397" s="358"/>
      <c r="BO397" s="358"/>
      <c r="BP397" s="358"/>
      <c r="BQ397" s="358"/>
      <c r="BR397" s="358"/>
      <c r="BS397" s="358"/>
      <c r="BT397" s="358"/>
      <c r="BU397" s="358"/>
      <c r="BV397" s="358"/>
      <c r="BW397" s="358"/>
      <c r="BX397" s="355"/>
    </row>
    <row r="398" spans="1:76" ht="19.5" customHeight="1">
      <c r="A398" s="356"/>
      <c r="B398" s="356"/>
      <c r="C398" s="356"/>
      <c r="D398" s="356"/>
      <c r="E398" s="356"/>
      <c r="F398" s="355"/>
      <c r="G398" s="356"/>
      <c r="H398" s="356"/>
      <c r="I398" s="355"/>
      <c r="J398" s="356"/>
      <c r="K398" s="355"/>
      <c r="L398" s="356"/>
      <c r="M398" s="355"/>
      <c r="N398" s="356"/>
      <c r="O398" s="355"/>
      <c r="P398" s="356"/>
      <c r="Q398" s="355"/>
      <c r="R398" s="355"/>
      <c r="S398" s="355"/>
      <c r="T398" s="355"/>
      <c r="U398" s="355"/>
      <c r="V398" s="355"/>
      <c r="W398" s="355"/>
      <c r="X398" s="355"/>
      <c r="Y398" s="355"/>
      <c r="Z398" s="355"/>
      <c r="AA398" s="355"/>
      <c r="AB398" s="355"/>
      <c r="AC398" s="355"/>
      <c r="AD398" s="355"/>
      <c r="AE398" s="355"/>
      <c r="AF398" s="355"/>
      <c r="AG398" s="355"/>
      <c r="AH398" s="355"/>
      <c r="AI398" s="355"/>
      <c r="AJ398" s="355"/>
      <c r="AK398" s="355"/>
      <c r="AL398" s="355"/>
      <c r="AM398" s="355"/>
      <c r="AN398" s="355"/>
      <c r="AO398" s="355"/>
      <c r="AP398" s="355"/>
      <c r="AQ398" s="355"/>
      <c r="AR398" s="355"/>
      <c r="AS398" s="355"/>
      <c r="AT398" s="356"/>
      <c r="AU398" s="356"/>
      <c r="AV398" s="355"/>
      <c r="AW398" s="355"/>
      <c r="AX398" s="356"/>
      <c r="AY398" s="357"/>
      <c r="AZ398" s="357"/>
      <c r="BA398" s="357"/>
      <c r="BB398" s="358"/>
      <c r="BC398" s="357"/>
      <c r="BD398" s="357"/>
      <c r="BE398" s="358"/>
      <c r="BF398" s="357"/>
      <c r="BG398" s="357"/>
      <c r="BH398" s="357"/>
      <c r="BI398" s="357"/>
      <c r="BJ398" s="357"/>
      <c r="BK398" s="357"/>
      <c r="BL398" s="357"/>
      <c r="BM398" s="358"/>
      <c r="BN398" s="358"/>
      <c r="BO398" s="358"/>
      <c r="BP398" s="358"/>
      <c r="BQ398" s="358"/>
      <c r="BR398" s="358"/>
      <c r="BS398" s="358"/>
      <c r="BT398" s="358"/>
      <c r="BU398" s="358"/>
      <c r="BV398" s="358"/>
      <c r="BW398" s="358"/>
      <c r="BX398" s="355"/>
    </row>
    <row r="399" spans="1:76" ht="19.5" customHeight="1">
      <c r="A399" s="356"/>
      <c r="B399" s="356"/>
      <c r="C399" s="356"/>
      <c r="D399" s="356"/>
      <c r="E399" s="356"/>
      <c r="F399" s="355"/>
      <c r="G399" s="356"/>
      <c r="H399" s="356"/>
      <c r="I399" s="355"/>
      <c r="J399" s="356"/>
      <c r="K399" s="355"/>
      <c r="L399" s="356"/>
      <c r="M399" s="355"/>
      <c r="N399" s="356"/>
      <c r="O399" s="355"/>
      <c r="P399" s="356"/>
      <c r="Q399" s="355"/>
      <c r="R399" s="355"/>
      <c r="S399" s="355"/>
      <c r="T399" s="355"/>
      <c r="U399" s="355"/>
      <c r="V399" s="355"/>
      <c r="W399" s="355"/>
      <c r="X399" s="355"/>
      <c r="Y399" s="355"/>
      <c r="Z399" s="355"/>
      <c r="AA399" s="355"/>
      <c r="AB399" s="355"/>
      <c r="AC399" s="355"/>
      <c r="AD399" s="355"/>
      <c r="AE399" s="355"/>
      <c r="AF399" s="355"/>
      <c r="AG399" s="355"/>
      <c r="AH399" s="355"/>
      <c r="AI399" s="355"/>
      <c r="AJ399" s="355"/>
      <c r="AK399" s="355"/>
      <c r="AL399" s="355"/>
      <c r="AM399" s="355"/>
      <c r="AN399" s="355"/>
      <c r="AO399" s="355"/>
      <c r="AP399" s="355"/>
      <c r="AQ399" s="355"/>
      <c r="AR399" s="355"/>
      <c r="AS399" s="355"/>
      <c r="AT399" s="356"/>
      <c r="AU399" s="356"/>
      <c r="AV399" s="355"/>
      <c r="AW399" s="355"/>
      <c r="AX399" s="356"/>
      <c r="AY399" s="357"/>
      <c r="AZ399" s="357"/>
      <c r="BA399" s="357"/>
      <c r="BB399" s="358"/>
      <c r="BC399" s="357"/>
      <c r="BD399" s="357"/>
      <c r="BE399" s="358"/>
      <c r="BF399" s="357"/>
      <c r="BG399" s="357"/>
      <c r="BH399" s="357"/>
      <c r="BI399" s="357"/>
      <c r="BJ399" s="357"/>
      <c r="BK399" s="357"/>
      <c r="BL399" s="357"/>
      <c r="BM399" s="358"/>
      <c r="BN399" s="358"/>
      <c r="BO399" s="358"/>
      <c r="BP399" s="358"/>
      <c r="BQ399" s="358"/>
      <c r="BR399" s="358"/>
      <c r="BS399" s="358"/>
      <c r="BT399" s="358"/>
      <c r="BU399" s="358"/>
      <c r="BV399" s="358"/>
      <c r="BW399" s="358"/>
      <c r="BX399" s="355"/>
    </row>
    <row r="400" spans="1:76" ht="19.5" customHeight="1">
      <c r="A400" s="356"/>
      <c r="B400" s="356"/>
      <c r="C400" s="356"/>
      <c r="D400" s="356"/>
      <c r="E400" s="356"/>
      <c r="F400" s="355"/>
      <c r="G400" s="356"/>
      <c r="H400" s="356"/>
      <c r="I400" s="355"/>
      <c r="J400" s="356"/>
      <c r="K400" s="355"/>
      <c r="L400" s="356"/>
      <c r="M400" s="355"/>
      <c r="N400" s="356"/>
      <c r="O400" s="355"/>
      <c r="P400" s="356"/>
      <c r="Q400" s="355"/>
      <c r="R400" s="355"/>
      <c r="S400" s="355"/>
      <c r="T400" s="355"/>
      <c r="U400" s="355"/>
      <c r="V400" s="355"/>
      <c r="W400" s="355"/>
      <c r="X400" s="355"/>
      <c r="Y400" s="355"/>
      <c r="Z400" s="355"/>
      <c r="AA400" s="355"/>
      <c r="AB400" s="355"/>
      <c r="AC400" s="355"/>
      <c r="AD400" s="355"/>
      <c r="AE400" s="355"/>
      <c r="AF400" s="355"/>
      <c r="AG400" s="355"/>
      <c r="AH400" s="355"/>
      <c r="AI400" s="355"/>
      <c r="AJ400" s="355"/>
      <c r="AK400" s="355"/>
      <c r="AL400" s="355"/>
      <c r="AM400" s="355"/>
      <c r="AN400" s="355"/>
      <c r="AO400" s="355"/>
      <c r="AP400" s="355"/>
      <c r="AQ400" s="355"/>
      <c r="AR400" s="355"/>
      <c r="AS400" s="355"/>
      <c r="AT400" s="356"/>
      <c r="AU400" s="356"/>
      <c r="AV400" s="355"/>
      <c r="AW400" s="355"/>
      <c r="AX400" s="356"/>
      <c r="AY400" s="357"/>
      <c r="AZ400" s="357"/>
      <c r="BA400" s="357"/>
      <c r="BB400" s="358"/>
      <c r="BC400" s="357"/>
      <c r="BD400" s="357"/>
      <c r="BE400" s="358"/>
      <c r="BF400" s="357"/>
      <c r="BG400" s="357"/>
      <c r="BH400" s="357"/>
      <c r="BI400" s="357"/>
      <c r="BJ400" s="357"/>
      <c r="BK400" s="357"/>
      <c r="BL400" s="357"/>
      <c r="BM400" s="358"/>
      <c r="BN400" s="358"/>
      <c r="BO400" s="358"/>
      <c r="BP400" s="358"/>
      <c r="BQ400" s="358"/>
      <c r="BR400" s="358"/>
      <c r="BS400" s="358"/>
      <c r="BT400" s="358"/>
      <c r="BU400" s="358"/>
      <c r="BV400" s="358"/>
      <c r="BW400" s="358"/>
      <c r="BX400" s="355"/>
    </row>
    <row r="401" spans="1:76" ht="19.5" customHeight="1">
      <c r="A401" s="356"/>
      <c r="B401" s="356"/>
      <c r="C401" s="356"/>
      <c r="D401" s="356"/>
      <c r="E401" s="356"/>
      <c r="F401" s="355"/>
      <c r="G401" s="356"/>
      <c r="H401" s="356"/>
      <c r="I401" s="355"/>
      <c r="J401" s="356"/>
      <c r="K401" s="355"/>
      <c r="L401" s="356"/>
      <c r="M401" s="355"/>
      <c r="N401" s="356"/>
      <c r="O401" s="355"/>
      <c r="P401" s="356"/>
      <c r="Q401" s="355"/>
      <c r="R401" s="355"/>
      <c r="S401" s="355"/>
      <c r="T401" s="355"/>
      <c r="U401" s="355"/>
      <c r="V401" s="355"/>
      <c r="W401" s="355"/>
      <c r="X401" s="355"/>
      <c r="Y401" s="355"/>
      <c r="Z401" s="355"/>
      <c r="AA401" s="355"/>
      <c r="AB401" s="355"/>
      <c r="AC401" s="355"/>
      <c r="AD401" s="355"/>
      <c r="AE401" s="355"/>
      <c r="AF401" s="355"/>
      <c r="AG401" s="355"/>
      <c r="AH401" s="355"/>
      <c r="AI401" s="355"/>
      <c r="AJ401" s="355"/>
      <c r="AK401" s="355"/>
      <c r="AL401" s="355"/>
      <c r="AM401" s="355"/>
      <c r="AN401" s="355"/>
      <c r="AO401" s="355"/>
      <c r="AP401" s="355"/>
      <c r="AQ401" s="355"/>
      <c r="AR401" s="355"/>
      <c r="AS401" s="355"/>
      <c r="AT401" s="356"/>
      <c r="AU401" s="356"/>
      <c r="AV401" s="355"/>
      <c r="AW401" s="355"/>
      <c r="AX401" s="356"/>
      <c r="AY401" s="357"/>
      <c r="AZ401" s="357"/>
      <c r="BA401" s="357"/>
      <c r="BB401" s="358"/>
      <c r="BC401" s="357"/>
      <c r="BD401" s="357"/>
      <c r="BE401" s="358"/>
      <c r="BF401" s="357"/>
      <c r="BG401" s="357"/>
      <c r="BH401" s="357"/>
      <c r="BI401" s="357"/>
      <c r="BJ401" s="357"/>
      <c r="BK401" s="357"/>
      <c r="BL401" s="357"/>
      <c r="BM401" s="358"/>
      <c r="BN401" s="358"/>
      <c r="BO401" s="358"/>
      <c r="BP401" s="358"/>
      <c r="BQ401" s="358"/>
      <c r="BR401" s="358"/>
      <c r="BS401" s="358"/>
      <c r="BT401" s="358"/>
      <c r="BU401" s="358"/>
      <c r="BV401" s="358"/>
      <c r="BW401" s="358"/>
      <c r="BX401" s="355"/>
    </row>
    <row r="402" spans="1:76" ht="19.5" customHeight="1">
      <c r="A402" s="356"/>
      <c r="B402" s="356"/>
      <c r="C402" s="356"/>
      <c r="D402" s="356"/>
      <c r="E402" s="356"/>
      <c r="F402" s="355"/>
      <c r="G402" s="356"/>
      <c r="H402" s="356"/>
      <c r="I402" s="355"/>
      <c r="J402" s="356"/>
      <c r="K402" s="355"/>
      <c r="L402" s="356"/>
      <c r="M402" s="355"/>
      <c r="N402" s="356"/>
      <c r="O402" s="355"/>
      <c r="P402" s="356"/>
      <c r="Q402" s="355"/>
      <c r="R402" s="355"/>
      <c r="S402" s="355"/>
      <c r="T402" s="355"/>
      <c r="U402" s="355"/>
      <c r="V402" s="355"/>
      <c r="W402" s="355"/>
      <c r="X402" s="355"/>
      <c r="Y402" s="355"/>
      <c r="Z402" s="355"/>
      <c r="AA402" s="355"/>
      <c r="AB402" s="355"/>
      <c r="AC402" s="355"/>
      <c r="AD402" s="355"/>
      <c r="AE402" s="355"/>
      <c r="AF402" s="355"/>
      <c r="AG402" s="355"/>
      <c r="AH402" s="355"/>
      <c r="AI402" s="355"/>
      <c r="AJ402" s="355"/>
      <c r="AK402" s="355"/>
      <c r="AL402" s="355"/>
      <c r="AM402" s="355"/>
      <c r="AN402" s="355"/>
      <c r="AO402" s="355"/>
      <c r="AP402" s="355"/>
      <c r="AQ402" s="355"/>
      <c r="AR402" s="355"/>
      <c r="AS402" s="355"/>
      <c r="AT402" s="356"/>
      <c r="AU402" s="356"/>
      <c r="AV402" s="355"/>
      <c r="AW402" s="355"/>
      <c r="AX402" s="356"/>
      <c r="AY402" s="357"/>
      <c r="AZ402" s="357"/>
      <c r="BA402" s="357"/>
      <c r="BB402" s="358"/>
      <c r="BC402" s="357"/>
      <c r="BD402" s="357"/>
      <c r="BE402" s="358"/>
      <c r="BF402" s="357"/>
      <c r="BG402" s="357"/>
      <c r="BH402" s="357"/>
      <c r="BI402" s="357"/>
      <c r="BJ402" s="357"/>
      <c r="BK402" s="357"/>
      <c r="BL402" s="357"/>
      <c r="BM402" s="358"/>
      <c r="BN402" s="358"/>
      <c r="BO402" s="358"/>
      <c r="BP402" s="358"/>
      <c r="BQ402" s="358"/>
      <c r="BR402" s="358"/>
      <c r="BS402" s="358"/>
      <c r="BT402" s="358"/>
      <c r="BU402" s="358"/>
      <c r="BV402" s="358"/>
      <c r="BW402" s="358"/>
      <c r="BX402" s="355"/>
    </row>
    <row r="403" spans="1:76" ht="19.5" customHeight="1">
      <c r="A403" s="356"/>
      <c r="B403" s="356"/>
      <c r="C403" s="356"/>
      <c r="D403" s="356"/>
      <c r="E403" s="356"/>
      <c r="F403" s="355"/>
      <c r="G403" s="356"/>
      <c r="H403" s="356"/>
      <c r="I403" s="355"/>
      <c r="J403" s="356"/>
      <c r="K403" s="355"/>
      <c r="L403" s="356"/>
      <c r="M403" s="355"/>
      <c r="N403" s="356"/>
      <c r="O403" s="355"/>
      <c r="P403" s="356"/>
      <c r="Q403" s="355"/>
      <c r="R403" s="355"/>
      <c r="S403" s="355"/>
      <c r="T403" s="355"/>
      <c r="U403" s="355"/>
      <c r="V403" s="355"/>
      <c r="W403" s="355"/>
      <c r="X403" s="355"/>
      <c r="Y403" s="355"/>
      <c r="Z403" s="355"/>
      <c r="AA403" s="355"/>
      <c r="AB403" s="355"/>
      <c r="AC403" s="355"/>
      <c r="AD403" s="355"/>
      <c r="AE403" s="355"/>
      <c r="AF403" s="355"/>
      <c r="AG403" s="355"/>
      <c r="AH403" s="355"/>
      <c r="AI403" s="355"/>
      <c r="AJ403" s="355"/>
      <c r="AK403" s="355"/>
      <c r="AL403" s="355"/>
      <c r="AM403" s="355"/>
      <c r="AN403" s="355"/>
      <c r="AO403" s="355"/>
      <c r="AP403" s="355"/>
      <c r="AQ403" s="355"/>
      <c r="AR403" s="355"/>
      <c r="AS403" s="355"/>
      <c r="AT403" s="356"/>
      <c r="AU403" s="356"/>
      <c r="AV403" s="355"/>
      <c r="AW403" s="355"/>
      <c r="AX403" s="356"/>
      <c r="AY403" s="357"/>
      <c r="AZ403" s="357"/>
      <c r="BA403" s="357"/>
      <c r="BB403" s="358"/>
      <c r="BC403" s="357"/>
      <c r="BD403" s="357"/>
      <c r="BE403" s="358"/>
      <c r="BF403" s="357"/>
      <c r="BG403" s="357"/>
      <c r="BH403" s="357"/>
      <c r="BI403" s="357"/>
      <c r="BJ403" s="357"/>
      <c r="BK403" s="357"/>
      <c r="BL403" s="357"/>
      <c r="BM403" s="358"/>
      <c r="BN403" s="358"/>
      <c r="BO403" s="358"/>
      <c r="BP403" s="358"/>
      <c r="BQ403" s="358"/>
      <c r="BR403" s="358"/>
      <c r="BS403" s="358"/>
      <c r="BT403" s="358"/>
      <c r="BU403" s="358"/>
      <c r="BV403" s="358"/>
      <c r="BW403" s="358"/>
      <c r="BX403" s="355"/>
    </row>
    <row r="404" spans="1:76" ht="19.5" customHeight="1">
      <c r="A404" s="356"/>
      <c r="B404" s="356"/>
      <c r="C404" s="356"/>
      <c r="D404" s="356"/>
      <c r="E404" s="356"/>
      <c r="F404" s="355"/>
      <c r="G404" s="356"/>
      <c r="H404" s="356"/>
      <c r="I404" s="355"/>
      <c r="J404" s="356"/>
      <c r="K404" s="355"/>
      <c r="L404" s="356"/>
      <c r="M404" s="355"/>
      <c r="N404" s="356"/>
      <c r="O404" s="355"/>
      <c r="P404" s="356"/>
      <c r="Q404" s="355"/>
      <c r="R404" s="355"/>
      <c r="S404" s="355"/>
      <c r="T404" s="355"/>
      <c r="U404" s="355"/>
      <c r="V404" s="355"/>
      <c r="W404" s="355"/>
      <c r="X404" s="355"/>
      <c r="Y404" s="355"/>
      <c r="Z404" s="355"/>
      <c r="AA404" s="355"/>
      <c r="AB404" s="355"/>
      <c r="AC404" s="355"/>
      <c r="AD404" s="355"/>
      <c r="AE404" s="355"/>
      <c r="AF404" s="355"/>
      <c r="AG404" s="355"/>
      <c r="AH404" s="355"/>
      <c r="AI404" s="355"/>
      <c r="AJ404" s="355"/>
      <c r="AK404" s="355"/>
      <c r="AL404" s="355"/>
      <c r="AM404" s="355"/>
      <c r="AN404" s="355"/>
      <c r="AO404" s="355"/>
      <c r="AP404" s="355"/>
      <c r="AQ404" s="355"/>
      <c r="AR404" s="355"/>
      <c r="AS404" s="355"/>
      <c r="AT404" s="356"/>
      <c r="AU404" s="356"/>
      <c r="AV404" s="355"/>
      <c r="AW404" s="355"/>
      <c r="AX404" s="356"/>
      <c r="AY404" s="357"/>
      <c r="AZ404" s="357"/>
      <c r="BA404" s="357"/>
      <c r="BB404" s="358"/>
      <c r="BC404" s="357"/>
      <c r="BD404" s="357"/>
      <c r="BE404" s="358"/>
      <c r="BF404" s="357"/>
      <c r="BG404" s="357"/>
      <c r="BH404" s="357"/>
      <c r="BI404" s="357"/>
      <c r="BJ404" s="357"/>
      <c r="BK404" s="357"/>
      <c r="BL404" s="357"/>
      <c r="BM404" s="358"/>
      <c r="BN404" s="358"/>
      <c r="BO404" s="358"/>
      <c r="BP404" s="358"/>
      <c r="BQ404" s="358"/>
      <c r="BR404" s="358"/>
      <c r="BS404" s="358"/>
      <c r="BT404" s="358"/>
      <c r="BU404" s="358"/>
      <c r="BV404" s="358"/>
      <c r="BW404" s="358"/>
      <c r="BX404" s="355"/>
    </row>
    <row r="405" spans="1:76" ht="19.5" customHeight="1">
      <c r="A405" s="356"/>
      <c r="B405" s="356"/>
      <c r="C405" s="356"/>
      <c r="D405" s="356"/>
      <c r="E405" s="356"/>
      <c r="F405" s="355"/>
      <c r="G405" s="356"/>
      <c r="H405" s="356"/>
      <c r="I405" s="355"/>
      <c r="J405" s="356"/>
      <c r="K405" s="355"/>
      <c r="L405" s="356"/>
      <c r="M405" s="355"/>
      <c r="N405" s="356"/>
      <c r="O405" s="355"/>
      <c r="P405" s="356"/>
      <c r="Q405" s="355"/>
      <c r="R405" s="355"/>
      <c r="S405" s="355"/>
      <c r="T405" s="355"/>
      <c r="U405" s="355"/>
      <c r="V405" s="355"/>
      <c r="W405" s="355"/>
      <c r="X405" s="355"/>
      <c r="Y405" s="355"/>
      <c r="Z405" s="355"/>
      <c r="AA405" s="355"/>
      <c r="AB405" s="355"/>
      <c r="AC405" s="355"/>
      <c r="AD405" s="355"/>
      <c r="AE405" s="355"/>
      <c r="AF405" s="355"/>
      <c r="AG405" s="355"/>
      <c r="AH405" s="355"/>
      <c r="AI405" s="355"/>
      <c r="AJ405" s="355"/>
      <c r="AK405" s="355"/>
      <c r="AL405" s="355"/>
      <c r="AM405" s="355"/>
      <c r="AN405" s="355"/>
      <c r="AO405" s="355"/>
      <c r="AP405" s="355"/>
      <c r="AQ405" s="355"/>
      <c r="AR405" s="355"/>
      <c r="AS405" s="355"/>
      <c r="AT405" s="356"/>
      <c r="AU405" s="356"/>
      <c r="AV405" s="355"/>
      <c r="AW405" s="355"/>
      <c r="AX405" s="356"/>
      <c r="AY405" s="357"/>
      <c r="AZ405" s="357"/>
      <c r="BA405" s="357"/>
      <c r="BB405" s="358"/>
      <c r="BC405" s="357"/>
      <c r="BD405" s="357"/>
      <c r="BE405" s="358"/>
      <c r="BF405" s="357"/>
      <c r="BG405" s="357"/>
      <c r="BH405" s="357"/>
      <c r="BI405" s="357"/>
      <c r="BJ405" s="357"/>
      <c r="BK405" s="357"/>
      <c r="BL405" s="357"/>
      <c r="BM405" s="358"/>
      <c r="BN405" s="358"/>
      <c r="BO405" s="358"/>
      <c r="BP405" s="358"/>
      <c r="BQ405" s="358"/>
      <c r="BR405" s="358"/>
      <c r="BS405" s="358"/>
      <c r="BT405" s="358"/>
      <c r="BU405" s="358"/>
      <c r="BV405" s="358"/>
      <c r="BW405" s="358"/>
      <c r="BX405" s="355"/>
    </row>
    <row r="406" spans="1:76" ht="19.5" customHeight="1">
      <c r="A406" s="356"/>
      <c r="B406" s="356"/>
      <c r="C406" s="356"/>
      <c r="D406" s="356"/>
      <c r="E406" s="356"/>
      <c r="F406" s="355"/>
      <c r="G406" s="356"/>
      <c r="H406" s="356"/>
      <c r="I406" s="355"/>
      <c r="J406" s="356"/>
      <c r="K406" s="355"/>
      <c r="L406" s="356"/>
      <c r="M406" s="355"/>
      <c r="N406" s="356"/>
      <c r="O406" s="355"/>
      <c r="P406" s="356"/>
      <c r="Q406" s="355"/>
      <c r="R406" s="355"/>
      <c r="S406" s="355"/>
      <c r="T406" s="355"/>
      <c r="U406" s="355"/>
      <c r="V406" s="355"/>
      <c r="W406" s="355"/>
      <c r="X406" s="355"/>
      <c r="Y406" s="355"/>
      <c r="Z406" s="355"/>
      <c r="AA406" s="355"/>
      <c r="AB406" s="355"/>
      <c r="AC406" s="355"/>
      <c r="AD406" s="355"/>
      <c r="AE406" s="355"/>
      <c r="AF406" s="355"/>
      <c r="AG406" s="355"/>
      <c r="AH406" s="355"/>
      <c r="AI406" s="355"/>
      <c r="AJ406" s="355"/>
      <c r="AK406" s="355"/>
      <c r="AL406" s="355"/>
      <c r="AM406" s="355"/>
      <c r="AN406" s="355"/>
      <c r="AO406" s="355"/>
      <c r="AP406" s="355"/>
      <c r="AQ406" s="355"/>
      <c r="AR406" s="355"/>
      <c r="AS406" s="355"/>
      <c r="AT406" s="356"/>
      <c r="AU406" s="356"/>
      <c r="AV406" s="355"/>
      <c r="AW406" s="355"/>
      <c r="AX406" s="356"/>
      <c r="AY406" s="357"/>
      <c r="AZ406" s="357"/>
      <c r="BA406" s="357"/>
      <c r="BB406" s="358"/>
      <c r="BC406" s="357"/>
      <c r="BD406" s="357"/>
      <c r="BE406" s="358"/>
      <c r="BF406" s="357"/>
      <c r="BG406" s="357"/>
      <c r="BH406" s="357"/>
      <c r="BI406" s="357"/>
      <c r="BJ406" s="357"/>
      <c r="BK406" s="357"/>
      <c r="BL406" s="357"/>
      <c r="BM406" s="358"/>
      <c r="BN406" s="358"/>
      <c r="BO406" s="358"/>
      <c r="BP406" s="358"/>
      <c r="BQ406" s="358"/>
      <c r="BR406" s="358"/>
      <c r="BS406" s="358"/>
      <c r="BT406" s="358"/>
      <c r="BU406" s="358"/>
      <c r="BV406" s="358"/>
      <c r="BW406" s="358"/>
      <c r="BX406" s="355"/>
    </row>
    <row r="407" spans="1:76" ht="19.5" customHeight="1">
      <c r="A407" s="356"/>
      <c r="B407" s="356"/>
      <c r="C407" s="356"/>
      <c r="D407" s="356"/>
      <c r="E407" s="356"/>
      <c r="F407" s="355"/>
      <c r="G407" s="356"/>
      <c r="H407" s="356"/>
      <c r="I407" s="355"/>
      <c r="J407" s="356"/>
      <c r="K407" s="355"/>
      <c r="L407" s="356"/>
      <c r="M407" s="355"/>
      <c r="N407" s="356"/>
      <c r="O407" s="355"/>
      <c r="P407" s="356"/>
      <c r="Q407" s="355"/>
      <c r="R407" s="355"/>
      <c r="S407" s="355"/>
      <c r="T407" s="355"/>
      <c r="U407" s="355"/>
      <c r="V407" s="355"/>
      <c r="W407" s="355"/>
      <c r="X407" s="355"/>
      <c r="Y407" s="355"/>
      <c r="Z407" s="355"/>
      <c r="AA407" s="355"/>
      <c r="AB407" s="355"/>
      <c r="AC407" s="355"/>
      <c r="AD407" s="355"/>
      <c r="AE407" s="355"/>
      <c r="AF407" s="355"/>
      <c r="AG407" s="355"/>
      <c r="AH407" s="355"/>
      <c r="AI407" s="355"/>
      <c r="AJ407" s="355"/>
      <c r="AK407" s="355"/>
      <c r="AL407" s="355"/>
      <c r="AM407" s="355"/>
      <c r="AN407" s="355"/>
      <c r="AO407" s="355"/>
      <c r="AP407" s="355"/>
      <c r="AQ407" s="355"/>
      <c r="AR407" s="355"/>
      <c r="AS407" s="355"/>
      <c r="AT407" s="356"/>
      <c r="AU407" s="356"/>
      <c r="AV407" s="355"/>
      <c r="AW407" s="355"/>
      <c r="AX407" s="356"/>
      <c r="AY407" s="357"/>
      <c r="AZ407" s="357"/>
      <c r="BA407" s="357"/>
      <c r="BB407" s="358"/>
      <c r="BC407" s="357"/>
      <c r="BD407" s="357"/>
      <c r="BE407" s="358"/>
      <c r="BF407" s="357"/>
      <c r="BG407" s="357"/>
      <c r="BH407" s="357"/>
      <c r="BI407" s="357"/>
      <c r="BJ407" s="357"/>
      <c r="BK407" s="357"/>
      <c r="BL407" s="357"/>
      <c r="BM407" s="358"/>
      <c r="BN407" s="358"/>
      <c r="BO407" s="358"/>
      <c r="BP407" s="358"/>
      <c r="BQ407" s="358"/>
      <c r="BR407" s="358"/>
      <c r="BS407" s="358"/>
      <c r="BT407" s="358"/>
      <c r="BU407" s="358"/>
      <c r="BV407" s="358"/>
      <c r="BW407" s="358"/>
      <c r="BX407" s="355"/>
    </row>
    <row r="408" spans="1:76" ht="19.5" customHeight="1">
      <c r="A408" s="356"/>
      <c r="B408" s="356"/>
      <c r="C408" s="356"/>
      <c r="D408" s="356"/>
      <c r="E408" s="356"/>
      <c r="F408" s="355"/>
      <c r="G408" s="356"/>
      <c r="H408" s="356"/>
      <c r="I408" s="355"/>
      <c r="J408" s="356"/>
      <c r="K408" s="355"/>
      <c r="L408" s="356"/>
      <c r="M408" s="355"/>
      <c r="N408" s="356"/>
      <c r="O408" s="355"/>
      <c r="P408" s="356"/>
      <c r="Q408" s="355"/>
      <c r="R408" s="355"/>
      <c r="S408" s="355"/>
      <c r="T408" s="355"/>
      <c r="U408" s="355"/>
      <c r="V408" s="355"/>
      <c r="W408" s="355"/>
      <c r="X408" s="355"/>
      <c r="Y408" s="355"/>
      <c r="Z408" s="355"/>
      <c r="AA408" s="355"/>
      <c r="AB408" s="355"/>
      <c r="AC408" s="355"/>
      <c r="AD408" s="355"/>
      <c r="AE408" s="355"/>
      <c r="AF408" s="355"/>
      <c r="AG408" s="355"/>
      <c r="AH408" s="355"/>
      <c r="AI408" s="355"/>
      <c r="AJ408" s="355"/>
      <c r="AK408" s="355"/>
      <c r="AL408" s="355"/>
      <c r="AM408" s="355"/>
      <c r="AN408" s="355"/>
      <c r="AO408" s="355"/>
      <c r="AP408" s="355"/>
      <c r="AQ408" s="355"/>
      <c r="AR408" s="355"/>
      <c r="AS408" s="355"/>
      <c r="AT408" s="356"/>
      <c r="AU408" s="356"/>
      <c r="AV408" s="355"/>
      <c r="AW408" s="355"/>
      <c r="AX408" s="356"/>
      <c r="AY408" s="357"/>
      <c r="AZ408" s="357"/>
      <c r="BA408" s="357"/>
      <c r="BB408" s="358"/>
      <c r="BC408" s="357"/>
      <c r="BD408" s="357"/>
      <c r="BE408" s="358"/>
      <c r="BF408" s="357"/>
      <c r="BG408" s="357"/>
      <c r="BH408" s="357"/>
      <c r="BI408" s="357"/>
      <c r="BJ408" s="357"/>
      <c r="BK408" s="357"/>
      <c r="BL408" s="357"/>
      <c r="BM408" s="358"/>
      <c r="BN408" s="358"/>
      <c r="BO408" s="358"/>
      <c r="BP408" s="358"/>
      <c r="BQ408" s="358"/>
      <c r="BR408" s="358"/>
      <c r="BS408" s="358"/>
      <c r="BT408" s="358"/>
      <c r="BU408" s="358"/>
      <c r="BV408" s="358"/>
      <c r="BW408" s="358"/>
      <c r="BX408" s="355"/>
    </row>
    <row r="409" spans="1:76" ht="19.5" customHeight="1">
      <c r="A409" s="356"/>
      <c r="B409" s="356"/>
      <c r="C409" s="356"/>
      <c r="D409" s="356"/>
      <c r="E409" s="356"/>
      <c r="F409" s="355"/>
      <c r="G409" s="356"/>
      <c r="H409" s="356"/>
      <c r="I409" s="355"/>
      <c r="J409" s="356"/>
      <c r="K409" s="355"/>
      <c r="L409" s="356"/>
      <c r="M409" s="355"/>
      <c r="N409" s="356"/>
      <c r="O409" s="355"/>
      <c r="P409" s="356"/>
      <c r="Q409" s="355"/>
      <c r="R409" s="355"/>
      <c r="S409" s="355"/>
      <c r="T409" s="355"/>
      <c r="U409" s="355"/>
      <c r="V409" s="355"/>
      <c r="W409" s="355"/>
      <c r="X409" s="355"/>
      <c r="Y409" s="355"/>
      <c r="Z409" s="355"/>
      <c r="AA409" s="355"/>
      <c r="AB409" s="355"/>
      <c r="AC409" s="355"/>
      <c r="AD409" s="355"/>
      <c r="AE409" s="355"/>
      <c r="AF409" s="355"/>
      <c r="AG409" s="355"/>
      <c r="AH409" s="355"/>
      <c r="AI409" s="355"/>
      <c r="AJ409" s="355"/>
      <c r="AK409" s="355"/>
      <c r="AL409" s="355"/>
      <c r="AM409" s="355"/>
      <c r="AN409" s="355"/>
      <c r="AO409" s="355"/>
      <c r="AP409" s="355"/>
      <c r="AQ409" s="355"/>
      <c r="AR409" s="355"/>
      <c r="AS409" s="355"/>
      <c r="AT409" s="356"/>
      <c r="AU409" s="356"/>
      <c r="AV409" s="355"/>
      <c r="AW409" s="355"/>
      <c r="AX409" s="356"/>
      <c r="AY409" s="357"/>
      <c r="AZ409" s="357"/>
      <c r="BA409" s="357"/>
      <c r="BB409" s="358"/>
      <c r="BC409" s="357"/>
      <c r="BD409" s="357"/>
      <c r="BE409" s="358"/>
      <c r="BF409" s="357"/>
      <c r="BG409" s="357"/>
      <c r="BH409" s="357"/>
      <c r="BI409" s="357"/>
      <c r="BJ409" s="357"/>
      <c r="BK409" s="357"/>
      <c r="BL409" s="357"/>
      <c r="BM409" s="358"/>
      <c r="BN409" s="358"/>
      <c r="BO409" s="358"/>
      <c r="BP409" s="358"/>
      <c r="BQ409" s="358"/>
      <c r="BR409" s="358"/>
      <c r="BS409" s="358"/>
      <c r="BT409" s="358"/>
      <c r="BU409" s="358"/>
      <c r="BV409" s="358"/>
      <c r="BW409" s="358"/>
      <c r="BX409" s="355"/>
    </row>
    <row r="410" spans="1:76" ht="19.5" customHeight="1">
      <c r="A410" s="356"/>
      <c r="B410" s="356"/>
      <c r="C410" s="356"/>
      <c r="D410" s="356"/>
      <c r="E410" s="356"/>
      <c r="F410" s="355"/>
      <c r="G410" s="356"/>
      <c r="H410" s="356"/>
      <c r="I410" s="355"/>
      <c r="J410" s="356"/>
      <c r="K410" s="355"/>
      <c r="L410" s="356"/>
      <c r="M410" s="355"/>
      <c r="N410" s="356"/>
      <c r="O410" s="355"/>
      <c r="P410" s="356"/>
      <c r="Q410" s="355"/>
      <c r="R410" s="355"/>
      <c r="S410" s="355"/>
      <c r="T410" s="355"/>
      <c r="U410" s="355"/>
      <c r="V410" s="355"/>
      <c r="W410" s="355"/>
      <c r="X410" s="355"/>
      <c r="Y410" s="355"/>
      <c r="Z410" s="355"/>
      <c r="AA410" s="355"/>
      <c r="AB410" s="355"/>
      <c r="AC410" s="355"/>
      <c r="AD410" s="355"/>
      <c r="AE410" s="355"/>
      <c r="AF410" s="355"/>
      <c r="AG410" s="355"/>
      <c r="AH410" s="355"/>
      <c r="AI410" s="355"/>
      <c r="AJ410" s="355"/>
      <c r="AK410" s="355"/>
      <c r="AL410" s="355"/>
      <c r="AM410" s="355"/>
      <c r="AN410" s="355"/>
      <c r="AO410" s="355"/>
      <c r="AP410" s="355"/>
      <c r="AQ410" s="355"/>
      <c r="AR410" s="355"/>
      <c r="AS410" s="355"/>
      <c r="AT410" s="356"/>
      <c r="AU410" s="356"/>
      <c r="AV410" s="355"/>
      <c r="AW410" s="355"/>
      <c r="AX410" s="356"/>
      <c r="AY410" s="357"/>
      <c r="AZ410" s="357"/>
      <c r="BA410" s="357"/>
      <c r="BB410" s="358"/>
      <c r="BC410" s="357"/>
      <c r="BD410" s="357"/>
      <c r="BE410" s="358"/>
      <c r="BF410" s="357"/>
      <c r="BG410" s="357"/>
      <c r="BH410" s="357"/>
      <c r="BI410" s="357"/>
      <c r="BJ410" s="357"/>
      <c r="BK410" s="357"/>
      <c r="BL410" s="357"/>
      <c r="BM410" s="358"/>
      <c r="BN410" s="358"/>
      <c r="BO410" s="358"/>
      <c r="BP410" s="358"/>
      <c r="BQ410" s="358"/>
      <c r="BR410" s="358"/>
      <c r="BS410" s="358"/>
      <c r="BT410" s="358"/>
      <c r="BU410" s="358"/>
      <c r="BV410" s="358"/>
      <c r="BW410" s="358"/>
      <c r="BX410" s="355"/>
    </row>
    <row r="411" spans="1:76" ht="19.5" customHeight="1">
      <c r="A411" s="356"/>
      <c r="B411" s="356"/>
      <c r="C411" s="356"/>
      <c r="D411" s="356"/>
      <c r="E411" s="356"/>
      <c r="F411" s="355"/>
      <c r="G411" s="356"/>
      <c r="H411" s="356"/>
      <c r="I411" s="355"/>
      <c r="J411" s="356"/>
      <c r="K411" s="355"/>
      <c r="L411" s="356"/>
      <c r="M411" s="355"/>
      <c r="N411" s="356"/>
      <c r="O411" s="355"/>
      <c r="P411" s="356"/>
      <c r="Q411" s="355"/>
      <c r="R411" s="355"/>
      <c r="S411" s="355"/>
      <c r="T411" s="355"/>
      <c r="U411" s="355"/>
      <c r="V411" s="355"/>
      <c r="W411" s="355"/>
      <c r="X411" s="355"/>
      <c r="Y411" s="355"/>
      <c r="Z411" s="355"/>
      <c r="AA411" s="355"/>
      <c r="AB411" s="355"/>
      <c r="AC411" s="355"/>
      <c r="AD411" s="355"/>
      <c r="AE411" s="355"/>
      <c r="AF411" s="355"/>
      <c r="AG411" s="355"/>
      <c r="AH411" s="355"/>
      <c r="AI411" s="355"/>
      <c r="AJ411" s="355"/>
      <c r="AK411" s="355"/>
      <c r="AL411" s="355"/>
      <c r="AM411" s="355"/>
      <c r="AN411" s="355"/>
      <c r="AO411" s="355"/>
      <c r="AP411" s="355"/>
      <c r="AQ411" s="355"/>
      <c r="AR411" s="355"/>
      <c r="AS411" s="355"/>
      <c r="AT411" s="356"/>
      <c r="AU411" s="356"/>
      <c r="AV411" s="355"/>
      <c r="AW411" s="355"/>
      <c r="AX411" s="356"/>
      <c r="AY411" s="357"/>
      <c r="AZ411" s="357"/>
      <c r="BA411" s="357"/>
      <c r="BB411" s="358"/>
      <c r="BC411" s="357"/>
      <c r="BD411" s="357"/>
      <c r="BE411" s="358"/>
      <c r="BF411" s="357"/>
      <c r="BG411" s="357"/>
      <c r="BH411" s="357"/>
      <c r="BI411" s="357"/>
      <c r="BJ411" s="357"/>
      <c r="BK411" s="357"/>
      <c r="BL411" s="357"/>
      <c r="BM411" s="358"/>
      <c r="BN411" s="358"/>
      <c r="BO411" s="358"/>
      <c r="BP411" s="358"/>
      <c r="BQ411" s="358"/>
      <c r="BR411" s="358"/>
      <c r="BS411" s="358"/>
      <c r="BT411" s="358"/>
      <c r="BU411" s="358"/>
      <c r="BV411" s="358"/>
      <c r="BW411" s="358"/>
      <c r="BX411" s="355"/>
    </row>
    <row r="412" spans="1:76" ht="19.5" customHeight="1">
      <c r="A412" s="356"/>
      <c r="B412" s="356"/>
      <c r="C412" s="356"/>
      <c r="D412" s="356"/>
      <c r="E412" s="356"/>
      <c r="F412" s="355"/>
      <c r="G412" s="356"/>
      <c r="H412" s="356"/>
      <c r="I412" s="355"/>
      <c r="J412" s="356"/>
      <c r="K412" s="355"/>
      <c r="L412" s="356"/>
      <c r="M412" s="355"/>
      <c r="N412" s="356"/>
      <c r="O412" s="355"/>
      <c r="P412" s="356"/>
      <c r="Q412" s="355"/>
      <c r="R412" s="355"/>
      <c r="S412" s="355"/>
      <c r="T412" s="355"/>
      <c r="U412" s="355"/>
      <c r="V412" s="355"/>
      <c r="W412" s="355"/>
      <c r="X412" s="355"/>
      <c r="Y412" s="355"/>
      <c r="Z412" s="355"/>
      <c r="AA412" s="355"/>
      <c r="AB412" s="355"/>
      <c r="AC412" s="355"/>
      <c r="AD412" s="355"/>
      <c r="AE412" s="355"/>
      <c r="AF412" s="355"/>
      <c r="AG412" s="355"/>
      <c r="AH412" s="355"/>
      <c r="AI412" s="355"/>
      <c r="AJ412" s="355"/>
      <c r="AK412" s="355"/>
      <c r="AL412" s="355"/>
      <c r="AM412" s="355"/>
      <c r="AN412" s="355"/>
      <c r="AO412" s="355"/>
      <c r="AP412" s="355"/>
      <c r="AQ412" s="355"/>
      <c r="AR412" s="355"/>
      <c r="AS412" s="355"/>
      <c r="AT412" s="356"/>
      <c r="AU412" s="356"/>
      <c r="AV412" s="355"/>
      <c r="AW412" s="355"/>
      <c r="AX412" s="356"/>
      <c r="AY412" s="357"/>
      <c r="AZ412" s="357"/>
      <c r="BA412" s="357"/>
      <c r="BB412" s="358"/>
      <c r="BC412" s="357"/>
      <c r="BD412" s="357"/>
      <c r="BE412" s="358"/>
      <c r="BF412" s="357"/>
      <c r="BG412" s="357"/>
      <c r="BH412" s="357"/>
      <c r="BI412" s="357"/>
      <c r="BJ412" s="357"/>
      <c r="BK412" s="357"/>
      <c r="BL412" s="357"/>
      <c r="BM412" s="358"/>
      <c r="BN412" s="358"/>
      <c r="BO412" s="358"/>
      <c r="BP412" s="358"/>
      <c r="BQ412" s="358"/>
      <c r="BR412" s="358"/>
      <c r="BS412" s="358"/>
      <c r="BT412" s="358"/>
      <c r="BU412" s="358"/>
      <c r="BV412" s="358"/>
      <c r="BW412" s="358"/>
      <c r="BX412" s="355"/>
    </row>
    <row r="413" spans="1:76" ht="19.5" customHeight="1">
      <c r="A413" s="356"/>
      <c r="B413" s="356"/>
      <c r="C413" s="356"/>
      <c r="D413" s="356"/>
      <c r="E413" s="356"/>
      <c r="F413" s="355"/>
      <c r="G413" s="356"/>
      <c r="H413" s="356"/>
      <c r="I413" s="355"/>
      <c r="J413" s="356"/>
      <c r="K413" s="355"/>
      <c r="L413" s="356"/>
      <c r="M413" s="355"/>
      <c r="N413" s="356"/>
      <c r="O413" s="355"/>
      <c r="P413" s="356"/>
      <c r="Q413" s="355"/>
      <c r="R413" s="355"/>
      <c r="S413" s="355"/>
      <c r="T413" s="355"/>
      <c r="U413" s="355"/>
      <c r="V413" s="355"/>
      <c r="W413" s="355"/>
      <c r="X413" s="355"/>
      <c r="Y413" s="355"/>
      <c r="Z413" s="355"/>
      <c r="AA413" s="355"/>
      <c r="AB413" s="355"/>
      <c r="AC413" s="355"/>
      <c r="AD413" s="355"/>
      <c r="AE413" s="355"/>
      <c r="AF413" s="355"/>
      <c r="AG413" s="355"/>
      <c r="AH413" s="355"/>
      <c r="AI413" s="355"/>
      <c r="AJ413" s="355"/>
      <c r="AK413" s="355"/>
      <c r="AL413" s="355"/>
      <c r="AM413" s="355"/>
      <c r="AN413" s="355"/>
      <c r="AO413" s="355"/>
      <c r="AP413" s="355"/>
      <c r="AQ413" s="355"/>
      <c r="AR413" s="355"/>
      <c r="AS413" s="355"/>
      <c r="AT413" s="356"/>
      <c r="AU413" s="356"/>
      <c r="AV413" s="355"/>
      <c r="AW413" s="355"/>
      <c r="AX413" s="356"/>
      <c r="AY413" s="357"/>
      <c r="AZ413" s="357"/>
      <c r="BA413" s="357"/>
      <c r="BB413" s="358"/>
      <c r="BC413" s="357"/>
      <c r="BD413" s="357"/>
      <c r="BE413" s="358"/>
      <c r="BF413" s="357"/>
      <c r="BG413" s="357"/>
      <c r="BH413" s="357"/>
      <c r="BI413" s="357"/>
      <c r="BJ413" s="357"/>
      <c r="BK413" s="357"/>
      <c r="BL413" s="357"/>
      <c r="BM413" s="358"/>
      <c r="BN413" s="358"/>
      <c r="BO413" s="358"/>
      <c r="BP413" s="358"/>
      <c r="BQ413" s="358"/>
      <c r="BR413" s="358"/>
      <c r="BS413" s="358"/>
      <c r="BT413" s="358"/>
      <c r="BU413" s="358"/>
      <c r="BV413" s="358"/>
      <c r="BW413" s="358"/>
      <c r="BX413" s="355"/>
    </row>
    <row r="414" spans="1:76" ht="19.5" customHeight="1">
      <c r="A414" s="356"/>
      <c r="B414" s="356"/>
      <c r="C414" s="356"/>
      <c r="D414" s="356"/>
      <c r="E414" s="356"/>
      <c r="F414" s="355"/>
      <c r="G414" s="356"/>
      <c r="H414" s="356"/>
      <c r="I414" s="355"/>
      <c r="J414" s="356"/>
      <c r="K414" s="355"/>
      <c r="L414" s="356"/>
      <c r="M414" s="355"/>
      <c r="N414" s="356"/>
      <c r="O414" s="355"/>
      <c r="P414" s="356"/>
      <c r="Q414" s="355"/>
      <c r="R414" s="355"/>
      <c r="S414" s="355"/>
      <c r="T414" s="355"/>
      <c r="U414" s="355"/>
      <c r="V414" s="355"/>
      <c r="W414" s="355"/>
      <c r="X414" s="355"/>
      <c r="Y414" s="355"/>
      <c r="Z414" s="355"/>
      <c r="AA414" s="355"/>
      <c r="AB414" s="355"/>
      <c r="AC414" s="355"/>
      <c r="AD414" s="355"/>
      <c r="AE414" s="355"/>
      <c r="AF414" s="355"/>
      <c r="AG414" s="355"/>
      <c r="AH414" s="355"/>
      <c r="AI414" s="355"/>
      <c r="AJ414" s="355"/>
      <c r="AK414" s="355"/>
      <c r="AL414" s="355"/>
      <c r="AM414" s="355"/>
      <c r="AN414" s="355"/>
      <c r="AO414" s="355"/>
      <c r="AP414" s="355"/>
      <c r="AQ414" s="355"/>
      <c r="AR414" s="355"/>
      <c r="AS414" s="355"/>
      <c r="AT414" s="356"/>
      <c r="AU414" s="356"/>
      <c r="AV414" s="355"/>
      <c r="AW414" s="355"/>
      <c r="AX414" s="356"/>
      <c r="AY414" s="357"/>
      <c r="AZ414" s="357"/>
      <c r="BA414" s="357"/>
      <c r="BB414" s="358"/>
      <c r="BC414" s="357"/>
      <c r="BD414" s="357"/>
      <c r="BE414" s="358"/>
      <c r="BF414" s="357"/>
      <c r="BG414" s="357"/>
      <c r="BH414" s="357"/>
      <c r="BI414" s="357"/>
      <c r="BJ414" s="357"/>
      <c r="BK414" s="357"/>
      <c r="BL414" s="357"/>
      <c r="BM414" s="358"/>
      <c r="BN414" s="358"/>
      <c r="BO414" s="358"/>
      <c r="BP414" s="358"/>
      <c r="BQ414" s="358"/>
      <c r="BR414" s="358"/>
      <c r="BS414" s="358"/>
      <c r="BT414" s="358"/>
      <c r="BU414" s="358"/>
      <c r="BV414" s="358"/>
      <c r="BW414" s="358"/>
      <c r="BX414" s="355"/>
    </row>
    <row r="415" spans="1:76" ht="19.5" customHeight="1">
      <c r="A415" s="356"/>
      <c r="B415" s="356"/>
      <c r="C415" s="356"/>
      <c r="D415" s="356"/>
      <c r="E415" s="356"/>
      <c r="F415" s="355"/>
      <c r="G415" s="356"/>
      <c r="H415" s="356"/>
      <c r="I415" s="355"/>
      <c r="J415" s="356"/>
      <c r="K415" s="355"/>
      <c r="L415" s="356"/>
      <c r="M415" s="355"/>
      <c r="N415" s="356"/>
      <c r="O415" s="355"/>
      <c r="P415" s="356"/>
      <c r="Q415" s="355"/>
      <c r="R415" s="355"/>
      <c r="S415" s="355"/>
      <c r="T415" s="355"/>
      <c r="U415" s="355"/>
      <c r="V415" s="355"/>
      <c r="W415" s="355"/>
      <c r="X415" s="355"/>
      <c r="Y415" s="355"/>
      <c r="Z415" s="355"/>
      <c r="AA415" s="355"/>
      <c r="AB415" s="355"/>
      <c r="AC415" s="355"/>
      <c r="AD415" s="355"/>
      <c r="AE415" s="355"/>
      <c r="AF415" s="355"/>
      <c r="AG415" s="355"/>
      <c r="AH415" s="355"/>
      <c r="AI415" s="355"/>
      <c r="AJ415" s="355"/>
      <c r="AK415" s="355"/>
      <c r="AL415" s="355"/>
      <c r="AM415" s="355"/>
      <c r="AN415" s="355"/>
      <c r="AO415" s="355"/>
      <c r="AP415" s="355"/>
      <c r="AQ415" s="355"/>
      <c r="AR415" s="355"/>
      <c r="AS415" s="355"/>
      <c r="AT415" s="356"/>
      <c r="AU415" s="356"/>
      <c r="AV415" s="355"/>
      <c r="AW415" s="355"/>
      <c r="AX415" s="356"/>
      <c r="AY415" s="357"/>
      <c r="AZ415" s="357"/>
      <c r="BA415" s="357"/>
      <c r="BB415" s="358"/>
      <c r="BC415" s="357"/>
      <c r="BD415" s="357"/>
      <c r="BE415" s="358"/>
      <c r="BF415" s="357"/>
      <c r="BG415" s="357"/>
      <c r="BH415" s="357"/>
      <c r="BI415" s="357"/>
      <c r="BJ415" s="357"/>
      <c r="BK415" s="357"/>
      <c r="BL415" s="357"/>
      <c r="BM415" s="358"/>
      <c r="BN415" s="358"/>
      <c r="BO415" s="358"/>
      <c r="BP415" s="358"/>
      <c r="BQ415" s="358"/>
      <c r="BR415" s="358"/>
      <c r="BS415" s="358"/>
      <c r="BT415" s="358"/>
      <c r="BU415" s="358"/>
      <c r="BV415" s="358"/>
      <c r="BW415" s="358"/>
      <c r="BX415" s="355"/>
    </row>
    <row r="416" spans="1:76" ht="19.5" customHeight="1">
      <c r="A416" s="356"/>
      <c r="B416" s="356"/>
      <c r="C416" s="356"/>
      <c r="D416" s="356"/>
      <c r="E416" s="356"/>
      <c r="F416" s="355"/>
      <c r="G416" s="356"/>
      <c r="H416" s="356"/>
      <c r="I416" s="355"/>
      <c r="J416" s="356"/>
      <c r="K416" s="355"/>
      <c r="L416" s="356"/>
      <c r="M416" s="355"/>
      <c r="N416" s="356"/>
      <c r="O416" s="355"/>
      <c r="P416" s="356"/>
      <c r="Q416" s="355"/>
      <c r="R416" s="355"/>
      <c r="S416" s="355"/>
      <c r="T416" s="355"/>
      <c r="U416" s="355"/>
      <c r="V416" s="355"/>
      <c r="W416" s="355"/>
      <c r="X416" s="355"/>
      <c r="Y416" s="355"/>
      <c r="Z416" s="355"/>
      <c r="AA416" s="355"/>
      <c r="AB416" s="355"/>
      <c r="AC416" s="355"/>
      <c r="AD416" s="355"/>
      <c r="AE416" s="355"/>
      <c r="AF416" s="355"/>
      <c r="AG416" s="355"/>
      <c r="AH416" s="355"/>
      <c r="AI416" s="355"/>
      <c r="AJ416" s="355"/>
      <c r="AK416" s="355"/>
      <c r="AL416" s="355"/>
      <c r="AM416" s="355"/>
      <c r="AN416" s="355"/>
      <c r="AO416" s="355"/>
      <c r="AP416" s="355"/>
      <c r="AQ416" s="355"/>
      <c r="AR416" s="355"/>
      <c r="AS416" s="355"/>
      <c r="AT416" s="356"/>
      <c r="AU416" s="356"/>
      <c r="AV416" s="355"/>
      <c r="AW416" s="355"/>
      <c r="AX416" s="356"/>
      <c r="AY416" s="357"/>
      <c r="AZ416" s="357"/>
      <c r="BA416" s="357"/>
      <c r="BB416" s="358"/>
      <c r="BC416" s="357"/>
      <c r="BD416" s="357"/>
      <c r="BE416" s="358"/>
      <c r="BF416" s="357"/>
      <c r="BG416" s="357"/>
      <c r="BH416" s="357"/>
      <c r="BI416" s="357"/>
      <c r="BJ416" s="357"/>
      <c r="BK416" s="357"/>
      <c r="BL416" s="357"/>
      <c r="BM416" s="358"/>
      <c r="BN416" s="358"/>
      <c r="BO416" s="358"/>
      <c r="BP416" s="358"/>
      <c r="BQ416" s="358"/>
      <c r="BR416" s="358"/>
      <c r="BS416" s="358"/>
      <c r="BT416" s="358"/>
      <c r="BU416" s="358"/>
      <c r="BV416" s="358"/>
      <c r="BW416" s="358"/>
      <c r="BX416" s="355"/>
    </row>
    <row r="417" spans="1:76" ht="19.5" customHeight="1">
      <c r="A417" s="356"/>
      <c r="B417" s="356"/>
      <c r="C417" s="356"/>
      <c r="D417" s="356"/>
      <c r="E417" s="356"/>
      <c r="F417" s="355"/>
      <c r="G417" s="356"/>
      <c r="H417" s="356"/>
      <c r="I417" s="355"/>
      <c r="J417" s="356"/>
      <c r="K417" s="355"/>
      <c r="L417" s="356"/>
      <c r="M417" s="355"/>
      <c r="N417" s="356"/>
      <c r="O417" s="355"/>
      <c r="P417" s="356"/>
      <c r="Q417" s="355"/>
      <c r="R417" s="355"/>
      <c r="S417" s="355"/>
      <c r="T417" s="355"/>
      <c r="U417" s="355"/>
      <c r="V417" s="355"/>
      <c r="W417" s="355"/>
      <c r="X417" s="355"/>
      <c r="Y417" s="355"/>
      <c r="Z417" s="355"/>
      <c r="AA417" s="355"/>
      <c r="AB417" s="355"/>
      <c r="AC417" s="355"/>
      <c r="AD417" s="355"/>
      <c r="AE417" s="355"/>
      <c r="AF417" s="355"/>
      <c r="AG417" s="355"/>
      <c r="AH417" s="355"/>
      <c r="AI417" s="355"/>
      <c r="AJ417" s="355"/>
      <c r="AK417" s="355"/>
      <c r="AL417" s="355"/>
      <c r="AM417" s="355"/>
      <c r="AN417" s="355"/>
      <c r="AO417" s="355"/>
      <c r="AP417" s="355"/>
      <c r="AQ417" s="355"/>
      <c r="AR417" s="355"/>
      <c r="AS417" s="355"/>
      <c r="AT417" s="356"/>
      <c r="AU417" s="356"/>
      <c r="AV417" s="355"/>
      <c r="AW417" s="355"/>
      <c r="AX417" s="356"/>
      <c r="AY417" s="357"/>
      <c r="AZ417" s="357"/>
      <c r="BA417" s="357"/>
      <c r="BB417" s="358"/>
      <c r="BC417" s="357"/>
      <c r="BD417" s="357"/>
      <c r="BE417" s="358"/>
      <c r="BF417" s="357"/>
      <c r="BG417" s="357"/>
      <c r="BH417" s="357"/>
      <c r="BI417" s="357"/>
      <c r="BJ417" s="357"/>
      <c r="BK417" s="357"/>
      <c r="BL417" s="357"/>
      <c r="BM417" s="358"/>
      <c r="BN417" s="358"/>
      <c r="BO417" s="358"/>
      <c r="BP417" s="358"/>
      <c r="BQ417" s="358"/>
      <c r="BR417" s="358"/>
      <c r="BS417" s="358"/>
      <c r="BT417" s="358"/>
      <c r="BU417" s="358"/>
      <c r="BV417" s="358"/>
      <c r="BW417" s="358"/>
      <c r="BX417" s="355"/>
    </row>
    <row r="418" spans="1:76" ht="19.5" customHeight="1">
      <c r="A418" s="356"/>
      <c r="B418" s="356"/>
      <c r="C418" s="356"/>
      <c r="D418" s="356"/>
      <c r="E418" s="356"/>
      <c r="F418" s="355"/>
      <c r="G418" s="356"/>
      <c r="H418" s="356"/>
      <c r="I418" s="355"/>
      <c r="J418" s="356"/>
      <c r="K418" s="355"/>
      <c r="L418" s="356"/>
      <c r="M418" s="355"/>
      <c r="N418" s="356"/>
      <c r="O418" s="355"/>
      <c r="P418" s="356"/>
      <c r="Q418" s="355"/>
      <c r="R418" s="355"/>
      <c r="S418" s="355"/>
      <c r="T418" s="355"/>
      <c r="U418" s="355"/>
      <c r="V418" s="355"/>
      <c r="W418" s="355"/>
      <c r="X418" s="355"/>
      <c r="Y418" s="355"/>
      <c r="Z418" s="355"/>
      <c r="AA418" s="355"/>
      <c r="AB418" s="355"/>
      <c r="AC418" s="355"/>
      <c r="AD418" s="355"/>
      <c r="AE418" s="355"/>
      <c r="AF418" s="355"/>
      <c r="AG418" s="355"/>
      <c r="AH418" s="355"/>
      <c r="AI418" s="355"/>
      <c r="AJ418" s="355"/>
      <c r="AK418" s="355"/>
      <c r="AL418" s="355"/>
      <c r="AM418" s="355"/>
      <c r="AN418" s="355"/>
      <c r="AO418" s="355"/>
      <c r="AP418" s="355"/>
      <c r="AQ418" s="355"/>
      <c r="AR418" s="355"/>
      <c r="AS418" s="355"/>
      <c r="AT418" s="356"/>
      <c r="AU418" s="356"/>
      <c r="AV418" s="355"/>
      <c r="AW418" s="355"/>
      <c r="AX418" s="356"/>
      <c r="AY418" s="357"/>
      <c r="AZ418" s="357"/>
      <c r="BA418" s="357"/>
      <c r="BB418" s="358"/>
      <c r="BC418" s="357"/>
      <c r="BD418" s="357"/>
      <c r="BE418" s="358"/>
      <c r="BF418" s="357"/>
      <c r="BG418" s="357"/>
      <c r="BH418" s="357"/>
      <c r="BI418" s="357"/>
      <c r="BJ418" s="357"/>
      <c r="BK418" s="357"/>
      <c r="BL418" s="357"/>
      <c r="BM418" s="358"/>
      <c r="BN418" s="358"/>
      <c r="BO418" s="358"/>
      <c r="BP418" s="358"/>
      <c r="BQ418" s="358"/>
      <c r="BR418" s="358"/>
      <c r="BS418" s="358"/>
      <c r="BT418" s="358"/>
      <c r="BU418" s="358"/>
      <c r="BV418" s="358"/>
      <c r="BW418" s="358"/>
      <c r="BX418" s="355"/>
    </row>
    <row r="419" spans="1:76" ht="19.5" customHeight="1">
      <c r="A419" s="356"/>
      <c r="B419" s="356"/>
      <c r="C419" s="356"/>
      <c r="D419" s="356"/>
      <c r="E419" s="356"/>
      <c r="F419" s="355"/>
      <c r="G419" s="356"/>
      <c r="H419" s="356"/>
      <c r="I419" s="355"/>
      <c r="J419" s="356"/>
      <c r="K419" s="355"/>
      <c r="L419" s="356"/>
      <c r="M419" s="355"/>
      <c r="N419" s="356"/>
      <c r="O419" s="355"/>
      <c r="P419" s="356"/>
      <c r="Q419" s="355"/>
      <c r="R419" s="355"/>
      <c r="S419" s="355"/>
      <c r="T419" s="355"/>
      <c r="U419" s="355"/>
      <c r="V419" s="355"/>
      <c r="W419" s="355"/>
      <c r="X419" s="355"/>
      <c r="Y419" s="355"/>
      <c r="Z419" s="355"/>
      <c r="AA419" s="355"/>
      <c r="AB419" s="355"/>
      <c r="AC419" s="355"/>
      <c r="AD419" s="355"/>
      <c r="AE419" s="355"/>
      <c r="AF419" s="355"/>
      <c r="AG419" s="355"/>
      <c r="AH419" s="355"/>
      <c r="AI419" s="355"/>
      <c r="AJ419" s="355"/>
      <c r="AK419" s="355"/>
      <c r="AL419" s="355"/>
      <c r="AM419" s="355"/>
      <c r="AN419" s="355"/>
      <c r="AO419" s="355"/>
      <c r="AP419" s="355"/>
      <c r="AQ419" s="355"/>
      <c r="AR419" s="355"/>
      <c r="AS419" s="355"/>
      <c r="AT419" s="356"/>
      <c r="AU419" s="356"/>
      <c r="AV419" s="355"/>
      <c r="AW419" s="355"/>
      <c r="AX419" s="356"/>
      <c r="AY419" s="357"/>
      <c r="AZ419" s="357"/>
      <c r="BA419" s="357"/>
      <c r="BB419" s="358"/>
      <c r="BC419" s="357"/>
      <c r="BD419" s="357"/>
      <c r="BE419" s="358"/>
      <c r="BF419" s="357"/>
      <c r="BG419" s="357"/>
      <c r="BH419" s="357"/>
      <c r="BI419" s="357"/>
      <c r="BJ419" s="357"/>
      <c r="BK419" s="357"/>
      <c r="BL419" s="357"/>
      <c r="BM419" s="358"/>
      <c r="BN419" s="358"/>
      <c r="BO419" s="358"/>
      <c r="BP419" s="358"/>
      <c r="BQ419" s="358"/>
      <c r="BR419" s="358"/>
      <c r="BS419" s="358"/>
      <c r="BT419" s="358"/>
      <c r="BU419" s="358"/>
      <c r="BV419" s="358"/>
      <c r="BW419" s="358"/>
      <c r="BX419" s="355"/>
    </row>
    <row r="420" spans="1:76" ht="19.5" customHeight="1">
      <c r="A420" s="356"/>
      <c r="B420" s="356"/>
      <c r="C420" s="356"/>
      <c r="D420" s="356"/>
      <c r="E420" s="356"/>
      <c r="F420" s="355"/>
      <c r="G420" s="356"/>
      <c r="H420" s="356"/>
      <c r="I420" s="355"/>
      <c r="J420" s="356"/>
      <c r="K420" s="355"/>
      <c r="L420" s="356"/>
      <c r="M420" s="355"/>
      <c r="N420" s="356"/>
      <c r="O420" s="355"/>
      <c r="P420" s="356"/>
      <c r="Q420" s="355"/>
      <c r="R420" s="355"/>
      <c r="S420" s="355"/>
      <c r="T420" s="355"/>
      <c r="U420" s="355"/>
      <c r="V420" s="355"/>
      <c r="W420" s="355"/>
      <c r="X420" s="355"/>
      <c r="Y420" s="355"/>
      <c r="Z420" s="355"/>
      <c r="AA420" s="355"/>
      <c r="AB420" s="355"/>
      <c r="AC420" s="355"/>
      <c r="AD420" s="355"/>
      <c r="AE420" s="355"/>
      <c r="AF420" s="355"/>
      <c r="AG420" s="355"/>
      <c r="AH420" s="355"/>
      <c r="AI420" s="355"/>
      <c r="AJ420" s="355"/>
      <c r="AK420" s="355"/>
      <c r="AL420" s="355"/>
      <c r="AM420" s="355"/>
      <c r="AN420" s="355"/>
      <c r="AO420" s="355"/>
      <c r="AP420" s="355"/>
      <c r="AQ420" s="355"/>
      <c r="AR420" s="355"/>
      <c r="AS420" s="355"/>
      <c r="AT420" s="356"/>
      <c r="AU420" s="356"/>
      <c r="AV420" s="355"/>
      <c r="AW420" s="355"/>
      <c r="AX420" s="356"/>
      <c r="AY420" s="357"/>
      <c r="AZ420" s="357"/>
      <c r="BA420" s="357"/>
      <c r="BB420" s="358"/>
      <c r="BC420" s="357"/>
      <c r="BD420" s="357"/>
      <c r="BE420" s="358"/>
      <c r="BF420" s="357"/>
      <c r="BG420" s="357"/>
      <c r="BH420" s="357"/>
      <c r="BI420" s="357"/>
      <c r="BJ420" s="357"/>
      <c r="BK420" s="357"/>
      <c r="BL420" s="357"/>
      <c r="BM420" s="358"/>
      <c r="BN420" s="358"/>
      <c r="BO420" s="358"/>
      <c r="BP420" s="358"/>
      <c r="BQ420" s="358"/>
      <c r="BR420" s="358"/>
      <c r="BS420" s="358"/>
      <c r="BT420" s="358"/>
      <c r="BU420" s="358"/>
      <c r="BV420" s="358"/>
      <c r="BW420" s="358"/>
      <c r="BX420" s="355"/>
    </row>
    <row r="421" spans="1:76" ht="19.5" customHeight="1">
      <c r="A421" s="356"/>
      <c r="B421" s="356"/>
      <c r="C421" s="356"/>
      <c r="D421" s="356"/>
      <c r="E421" s="356"/>
      <c r="F421" s="355"/>
      <c r="G421" s="356"/>
      <c r="H421" s="356"/>
      <c r="I421" s="355"/>
      <c r="J421" s="356"/>
      <c r="K421" s="355"/>
      <c r="L421" s="356"/>
      <c r="M421" s="355"/>
      <c r="N421" s="356"/>
      <c r="O421" s="355"/>
      <c r="P421" s="356"/>
      <c r="Q421" s="355"/>
      <c r="R421" s="355"/>
      <c r="S421" s="355"/>
      <c r="T421" s="355"/>
      <c r="U421" s="355"/>
      <c r="V421" s="355"/>
      <c r="W421" s="355"/>
      <c r="X421" s="355"/>
      <c r="Y421" s="355"/>
      <c r="Z421" s="355"/>
      <c r="AA421" s="355"/>
      <c r="AB421" s="355"/>
      <c r="AC421" s="355"/>
      <c r="AD421" s="355"/>
      <c r="AE421" s="355"/>
      <c r="AF421" s="355"/>
      <c r="AG421" s="355"/>
      <c r="AH421" s="355"/>
      <c r="AI421" s="355"/>
      <c r="AJ421" s="355"/>
      <c r="AK421" s="355"/>
      <c r="AL421" s="355"/>
      <c r="AM421" s="355"/>
      <c r="AN421" s="355"/>
      <c r="AO421" s="355"/>
      <c r="AP421" s="355"/>
      <c r="AQ421" s="355"/>
      <c r="AR421" s="355"/>
      <c r="AS421" s="355"/>
      <c r="AT421" s="356"/>
      <c r="AU421" s="356"/>
      <c r="AV421" s="355"/>
      <c r="AW421" s="355"/>
      <c r="AX421" s="356"/>
      <c r="AY421" s="357"/>
      <c r="AZ421" s="357"/>
      <c r="BA421" s="357"/>
      <c r="BB421" s="358"/>
      <c r="BC421" s="357"/>
      <c r="BD421" s="357"/>
      <c r="BE421" s="358"/>
      <c r="BF421" s="357"/>
      <c r="BG421" s="357"/>
      <c r="BH421" s="357"/>
      <c r="BI421" s="357"/>
      <c r="BJ421" s="357"/>
      <c r="BK421" s="357"/>
      <c r="BL421" s="357"/>
      <c r="BM421" s="358"/>
      <c r="BN421" s="358"/>
      <c r="BO421" s="358"/>
      <c r="BP421" s="358"/>
      <c r="BQ421" s="358"/>
      <c r="BR421" s="358"/>
      <c r="BS421" s="358"/>
      <c r="BT421" s="358"/>
      <c r="BU421" s="358"/>
      <c r="BV421" s="358"/>
      <c r="BW421" s="358"/>
      <c r="BX421" s="355"/>
    </row>
    <row r="422" spans="1:76" ht="19.5" customHeight="1">
      <c r="A422" s="356"/>
      <c r="B422" s="356"/>
      <c r="C422" s="356"/>
      <c r="D422" s="356"/>
      <c r="E422" s="356"/>
      <c r="F422" s="355"/>
      <c r="G422" s="356"/>
      <c r="H422" s="356"/>
      <c r="I422" s="355"/>
      <c r="J422" s="356"/>
      <c r="K422" s="355"/>
      <c r="L422" s="356"/>
      <c r="M422" s="355"/>
      <c r="N422" s="356"/>
      <c r="O422" s="355"/>
      <c r="P422" s="356"/>
      <c r="Q422" s="355"/>
      <c r="R422" s="355"/>
      <c r="S422" s="355"/>
      <c r="T422" s="355"/>
      <c r="U422" s="355"/>
      <c r="V422" s="355"/>
      <c r="W422" s="355"/>
      <c r="X422" s="355"/>
      <c r="Y422" s="355"/>
      <c r="Z422" s="355"/>
      <c r="AA422" s="355"/>
      <c r="AB422" s="355"/>
      <c r="AC422" s="355"/>
      <c r="AD422" s="355"/>
      <c r="AE422" s="355"/>
      <c r="AF422" s="355"/>
      <c r="AG422" s="355"/>
      <c r="AH422" s="355"/>
      <c r="AI422" s="355"/>
      <c r="AJ422" s="355"/>
      <c r="AK422" s="355"/>
      <c r="AL422" s="355"/>
      <c r="AM422" s="355"/>
      <c r="AN422" s="355"/>
      <c r="AO422" s="355"/>
      <c r="AP422" s="355"/>
      <c r="AQ422" s="355"/>
      <c r="AR422" s="355"/>
      <c r="AS422" s="355"/>
      <c r="AT422" s="356"/>
      <c r="AU422" s="356"/>
      <c r="AV422" s="355"/>
      <c r="AW422" s="355"/>
      <c r="AX422" s="356"/>
      <c r="AY422" s="357"/>
      <c r="AZ422" s="357"/>
      <c r="BA422" s="357"/>
      <c r="BB422" s="358"/>
      <c r="BC422" s="357"/>
      <c r="BD422" s="357"/>
      <c r="BE422" s="358"/>
      <c r="BF422" s="357"/>
      <c r="BG422" s="357"/>
      <c r="BH422" s="357"/>
      <c r="BI422" s="357"/>
      <c r="BJ422" s="357"/>
      <c r="BK422" s="357"/>
      <c r="BL422" s="357"/>
      <c r="BM422" s="358"/>
      <c r="BN422" s="358"/>
      <c r="BO422" s="358"/>
      <c r="BP422" s="358"/>
      <c r="BQ422" s="358"/>
      <c r="BR422" s="358"/>
      <c r="BS422" s="358"/>
      <c r="BT422" s="358"/>
      <c r="BU422" s="358"/>
      <c r="BV422" s="358"/>
      <c r="BW422" s="358"/>
      <c r="BX422" s="355"/>
    </row>
    <row r="423" spans="1:76" ht="19.5" customHeight="1">
      <c r="A423" s="356"/>
      <c r="B423" s="356"/>
      <c r="C423" s="356"/>
      <c r="D423" s="356"/>
      <c r="E423" s="356"/>
      <c r="F423" s="355"/>
      <c r="G423" s="356"/>
      <c r="H423" s="356"/>
      <c r="I423" s="355"/>
      <c r="J423" s="356"/>
      <c r="K423" s="355"/>
      <c r="L423" s="356"/>
      <c r="M423" s="355"/>
      <c r="N423" s="356"/>
      <c r="O423" s="355"/>
      <c r="P423" s="356"/>
      <c r="Q423" s="355"/>
      <c r="R423" s="355"/>
      <c r="S423" s="355"/>
      <c r="T423" s="355"/>
      <c r="U423" s="355"/>
      <c r="V423" s="355"/>
      <c r="W423" s="355"/>
      <c r="X423" s="355"/>
      <c r="Y423" s="355"/>
      <c r="Z423" s="355"/>
      <c r="AA423" s="355"/>
      <c r="AB423" s="355"/>
      <c r="AC423" s="355"/>
      <c r="AD423" s="355"/>
      <c r="AE423" s="355"/>
      <c r="AF423" s="355"/>
      <c r="AG423" s="355"/>
      <c r="AH423" s="355"/>
      <c r="AI423" s="355"/>
      <c r="AJ423" s="355"/>
      <c r="AK423" s="355"/>
      <c r="AL423" s="355"/>
      <c r="AM423" s="355"/>
      <c r="AN423" s="355"/>
      <c r="AO423" s="355"/>
      <c r="AP423" s="355"/>
      <c r="AQ423" s="355"/>
      <c r="AR423" s="355"/>
      <c r="AS423" s="355"/>
      <c r="AT423" s="356"/>
      <c r="AU423" s="356"/>
      <c r="AV423" s="355"/>
      <c r="AW423" s="355"/>
      <c r="AX423" s="356"/>
      <c r="AY423" s="357"/>
      <c r="AZ423" s="357"/>
      <c r="BA423" s="357"/>
      <c r="BB423" s="358"/>
      <c r="BC423" s="357"/>
      <c r="BD423" s="357"/>
      <c r="BE423" s="358"/>
      <c r="BF423" s="357"/>
      <c r="BG423" s="357"/>
      <c r="BH423" s="357"/>
      <c r="BI423" s="357"/>
      <c r="BJ423" s="357"/>
      <c r="BK423" s="357"/>
      <c r="BL423" s="357"/>
      <c r="BM423" s="358"/>
      <c r="BN423" s="358"/>
      <c r="BO423" s="358"/>
      <c r="BP423" s="358"/>
      <c r="BQ423" s="358"/>
      <c r="BR423" s="358"/>
      <c r="BS423" s="358"/>
      <c r="BT423" s="358"/>
      <c r="BU423" s="358"/>
      <c r="BV423" s="358"/>
      <c r="BW423" s="358"/>
      <c r="BX423" s="355"/>
    </row>
    <row r="424" spans="1:76" ht="19.5" customHeight="1">
      <c r="A424" s="356"/>
      <c r="B424" s="356"/>
      <c r="C424" s="356"/>
      <c r="D424" s="356"/>
      <c r="E424" s="356"/>
      <c r="F424" s="355"/>
      <c r="G424" s="356"/>
      <c r="H424" s="356"/>
      <c r="I424" s="355"/>
      <c r="J424" s="356"/>
      <c r="K424" s="355"/>
      <c r="L424" s="356"/>
      <c r="M424" s="355"/>
      <c r="N424" s="356"/>
      <c r="O424" s="355"/>
      <c r="P424" s="356"/>
      <c r="Q424" s="355"/>
      <c r="R424" s="355"/>
      <c r="S424" s="355"/>
      <c r="T424" s="355"/>
      <c r="U424" s="355"/>
      <c r="V424" s="355"/>
      <c r="W424" s="355"/>
      <c r="X424" s="355"/>
      <c r="Y424" s="355"/>
      <c r="Z424" s="355"/>
      <c r="AA424" s="355"/>
      <c r="AB424" s="355"/>
      <c r="AC424" s="355"/>
      <c r="AD424" s="355"/>
      <c r="AE424" s="355"/>
      <c r="AF424" s="355"/>
      <c r="AG424" s="355"/>
      <c r="AH424" s="355"/>
      <c r="AI424" s="355"/>
      <c r="AJ424" s="355"/>
      <c r="AK424" s="355"/>
      <c r="AL424" s="355"/>
      <c r="AM424" s="355"/>
      <c r="AN424" s="355"/>
      <c r="AO424" s="355"/>
      <c r="AP424" s="355"/>
      <c r="AQ424" s="355"/>
      <c r="AR424" s="355"/>
      <c r="AS424" s="355"/>
      <c r="AT424" s="356"/>
      <c r="AU424" s="356"/>
      <c r="AV424" s="355"/>
      <c r="AW424" s="355"/>
      <c r="AX424" s="356"/>
      <c r="AY424" s="357"/>
      <c r="AZ424" s="357"/>
      <c r="BA424" s="357"/>
      <c r="BB424" s="358"/>
      <c r="BC424" s="357"/>
      <c r="BD424" s="357"/>
      <c r="BE424" s="358"/>
      <c r="BF424" s="357"/>
      <c r="BG424" s="357"/>
      <c r="BH424" s="357"/>
      <c r="BI424" s="357"/>
      <c r="BJ424" s="357"/>
      <c r="BK424" s="357"/>
      <c r="BL424" s="357"/>
      <c r="BM424" s="358"/>
      <c r="BN424" s="358"/>
      <c r="BO424" s="358"/>
      <c r="BP424" s="358"/>
      <c r="BQ424" s="358"/>
      <c r="BR424" s="358"/>
      <c r="BS424" s="358"/>
      <c r="BT424" s="358"/>
      <c r="BU424" s="358"/>
      <c r="BV424" s="358"/>
      <c r="BW424" s="358"/>
      <c r="BX424" s="355"/>
    </row>
    <row r="425" spans="1:76" ht="19.5" customHeight="1">
      <c r="A425" s="356"/>
      <c r="B425" s="356"/>
      <c r="C425" s="356"/>
      <c r="D425" s="356"/>
      <c r="E425" s="356"/>
      <c r="F425" s="355"/>
      <c r="G425" s="356"/>
      <c r="H425" s="356"/>
      <c r="I425" s="355"/>
      <c r="J425" s="356"/>
      <c r="K425" s="355"/>
      <c r="L425" s="356"/>
      <c r="M425" s="355"/>
      <c r="N425" s="356"/>
      <c r="O425" s="355"/>
      <c r="P425" s="356"/>
      <c r="Q425" s="355"/>
      <c r="R425" s="355"/>
      <c r="S425" s="355"/>
      <c r="T425" s="355"/>
      <c r="U425" s="355"/>
      <c r="V425" s="355"/>
      <c r="W425" s="355"/>
      <c r="X425" s="355"/>
      <c r="Y425" s="355"/>
      <c r="Z425" s="355"/>
      <c r="AA425" s="355"/>
      <c r="AB425" s="355"/>
      <c r="AC425" s="355"/>
      <c r="AD425" s="355"/>
      <c r="AE425" s="355"/>
      <c r="AF425" s="355"/>
      <c r="AG425" s="355"/>
      <c r="AH425" s="355"/>
      <c r="AI425" s="355"/>
      <c r="AJ425" s="355"/>
      <c r="AK425" s="355"/>
      <c r="AL425" s="355"/>
      <c r="AM425" s="355"/>
      <c r="AN425" s="355"/>
      <c r="AO425" s="355"/>
      <c r="AP425" s="355"/>
      <c r="AQ425" s="355"/>
      <c r="AR425" s="355"/>
      <c r="AS425" s="355"/>
      <c r="AT425" s="356"/>
      <c r="AU425" s="356"/>
      <c r="AV425" s="355"/>
      <c r="AW425" s="355"/>
      <c r="AX425" s="356"/>
      <c r="AY425" s="357"/>
      <c r="AZ425" s="357"/>
      <c r="BA425" s="357"/>
      <c r="BB425" s="358"/>
      <c r="BC425" s="357"/>
      <c r="BD425" s="357"/>
      <c r="BE425" s="358"/>
      <c r="BF425" s="357"/>
      <c r="BG425" s="357"/>
      <c r="BH425" s="357"/>
      <c r="BI425" s="357"/>
      <c r="BJ425" s="357"/>
      <c r="BK425" s="357"/>
      <c r="BL425" s="357"/>
      <c r="BM425" s="358"/>
      <c r="BN425" s="358"/>
      <c r="BO425" s="358"/>
      <c r="BP425" s="358"/>
      <c r="BQ425" s="358"/>
      <c r="BR425" s="358"/>
      <c r="BS425" s="358"/>
      <c r="BT425" s="358"/>
      <c r="BU425" s="358"/>
      <c r="BV425" s="358"/>
      <c r="BW425" s="358"/>
      <c r="BX425" s="355"/>
    </row>
    <row r="426" spans="1:76" ht="19.5" customHeight="1">
      <c r="A426" s="356"/>
      <c r="B426" s="356"/>
      <c r="C426" s="356"/>
      <c r="D426" s="356"/>
      <c r="E426" s="356"/>
      <c r="F426" s="355"/>
      <c r="G426" s="356"/>
      <c r="H426" s="356"/>
      <c r="I426" s="355"/>
      <c r="J426" s="356"/>
      <c r="K426" s="355"/>
      <c r="L426" s="356"/>
      <c r="M426" s="355"/>
      <c r="N426" s="356"/>
      <c r="O426" s="355"/>
      <c r="P426" s="356"/>
      <c r="Q426" s="355"/>
      <c r="R426" s="355"/>
      <c r="S426" s="355"/>
      <c r="T426" s="355"/>
      <c r="U426" s="355"/>
      <c r="V426" s="355"/>
      <c r="W426" s="355"/>
      <c r="X426" s="355"/>
      <c r="Y426" s="355"/>
      <c r="Z426" s="355"/>
      <c r="AA426" s="355"/>
      <c r="AB426" s="355"/>
      <c r="AC426" s="355"/>
      <c r="AD426" s="355"/>
      <c r="AE426" s="355"/>
      <c r="AF426" s="355"/>
      <c r="AG426" s="355"/>
      <c r="AH426" s="355"/>
      <c r="AI426" s="355"/>
      <c r="AJ426" s="355"/>
      <c r="AK426" s="355"/>
      <c r="AL426" s="355"/>
      <c r="AM426" s="355"/>
      <c r="AN426" s="355"/>
      <c r="AO426" s="355"/>
      <c r="AP426" s="355"/>
      <c r="AQ426" s="355"/>
      <c r="AR426" s="355"/>
      <c r="AS426" s="355"/>
      <c r="AT426" s="356"/>
      <c r="AU426" s="356"/>
      <c r="AV426" s="355"/>
      <c r="AW426" s="355"/>
      <c r="AX426" s="356"/>
      <c r="AY426" s="357"/>
      <c r="AZ426" s="357"/>
      <c r="BA426" s="357"/>
      <c r="BB426" s="358"/>
      <c r="BC426" s="357"/>
      <c r="BD426" s="357"/>
      <c r="BE426" s="358"/>
      <c r="BF426" s="357"/>
      <c r="BG426" s="357"/>
      <c r="BH426" s="357"/>
      <c r="BI426" s="357"/>
      <c r="BJ426" s="357"/>
      <c r="BK426" s="357"/>
      <c r="BL426" s="357"/>
      <c r="BM426" s="358"/>
      <c r="BN426" s="358"/>
      <c r="BO426" s="358"/>
      <c r="BP426" s="358"/>
      <c r="BQ426" s="358"/>
      <c r="BR426" s="358"/>
      <c r="BS426" s="358"/>
      <c r="BT426" s="358"/>
      <c r="BU426" s="358"/>
      <c r="BV426" s="358"/>
      <c r="BW426" s="358"/>
      <c r="BX426" s="355"/>
    </row>
    <row r="427" spans="1:76" ht="19.5" customHeight="1">
      <c r="A427" s="356"/>
      <c r="B427" s="356"/>
      <c r="C427" s="356"/>
      <c r="D427" s="356"/>
      <c r="E427" s="356"/>
      <c r="F427" s="355"/>
      <c r="G427" s="356"/>
      <c r="H427" s="356"/>
      <c r="I427" s="355"/>
      <c r="J427" s="356"/>
      <c r="K427" s="355"/>
      <c r="L427" s="356"/>
      <c r="M427" s="355"/>
      <c r="N427" s="356"/>
      <c r="O427" s="355"/>
      <c r="P427" s="356"/>
      <c r="Q427" s="355"/>
      <c r="R427" s="355"/>
      <c r="S427" s="355"/>
      <c r="T427" s="355"/>
      <c r="U427" s="355"/>
      <c r="V427" s="355"/>
      <c r="W427" s="355"/>
      <c r="X427" s="355"/>
      <c r="Y427" s="355"/>
      <c r="Z427" s="355"/>
      <c r="AA427" s="355"/>
      <c r="AB427" s="355"/>
      <c r="AC427" s="355"/>
      <c r="AD427" s="355"/>
      <c r="AE427" s="355"/>
      <c r="AF427" s="355"/>
      <c r="AG427" s="355"/>
      <c r="AH427" s="355"/>
      <c r="AI427" s="355"/>
      <c r="AJ427" s="355"/>
      <c r="AK427" s="355"/>
      <c r="AL427" s="355"/>
      <c r="AM427" s="355"/>
      <c r="AN427" s="355"/>
      <c r="AO427" s="355"/>
      <c r="AP427" s="355"/>
      <c r="AQ427" s="355"/>
      <c r="AR427" s="355"/>
      <c r="AS427" s="355"/>
      <c r="AT427" s="356"/>
      <c r="AU427" s="356"/>
      <c r="AV427" s="355"/>
      <c r="AW427" s="355"/>
      <c r="AX427" s="356"/>
      <c r="AY427" s="357"/>
      <c r="AZ427" s="357"/>
      <c r="BA427" s="357"/>
      <c r="BB427" s="358"/>
      <c r="BC427" s="357"/>
      <c r="BD427" s="357"/>
      <c r="BE427" s="358"/>
      <c r="BF427" s="357"/>
      <c r="BG427" s="357"/>
      <c r="BH427" s="357"/>
      <c r="BI427" s="357"/>
      <c r="BJ427" s="357"/>
      <c r="BK427" s="357"/>
      <c r="BL427" s="357"/>
      <c r="BM427" s="358"/>
      <c r="BN427" s="358"/>
      <c r="BO427" s="358"/>
      <c r="BP427" s="358"/>
      <c r="BQ427" s="358"/>
      <c r="BR427" s="358"/>
      <c r="BS427" s="358"/>
      <c r="BT427" s="358"/>
      <c r="BU427" s="358"/>
      <c r="BV427" s="358"/>
      <c r="BW427" s="358"/>
      <c r="BX427" s="355"/>
    </row>
    <row r="428" spans="1:76" ht="19.5" customHeight="1">
      <c r="A428" s="356"/>
      <c r="B428" s="356"/>
      <c r="C428" s="356"/>
      <c r="D428" s="356"/>
      <c r="E428" s="356"/>
      <c r="F428" s="355"/>
      <c r="G428" s="356"/>
      <c r="H428" s="356"/>
      <c r="I428" s="355"/>
      <c r="J428" s="356"/>
      <c r="K428" s="355"/>
      <c r="L428" s="356"/>
      <c r="M428" s="355"/>
      <c r="N428" s="356"/>
      <c r="O428" s="355"/>
      <c r="P428" s="356"/>
      <c r="Q428" s="355"/>
      <c r="R428" s="355"/>
      <c r="S428" s="355"/>
      <c r="T428" s="355"/>
      <c r="U428" s="355"/>
      <c r="V428" s="355"/>
      <c r="W428" s="355"/>
      <c r="X428" s="355"/>
      <c r="Y428" s="355"/>
      <c r="Z428" s="355"/>
      <c r="AA428" s="355"/>
      <c r="AB428" s="355"/>
      <c r="AC428" s="355"/>
      <c r="AD428" s="355"/>
      <c r="AE428" s="355"/>
      <c r="AF428" s="355"/>
      <c r="AG428" s="355"/>
      <c r="AH428" s="355"/>
      <c r="AI428" s="355"/>
      <c r="AJ428" s="355"/>
      <c r="AK428" s="355"/>
      <c r="AL428" s="355"/>
      <c r="AM428" s="355"/>
      <c r="AN428" s="355"/>
      <c r="AO428" s="355"/>
      <c r="AP428" s="355"/>
      <c r="AQ428" s="355"/>
      <c r="AR428" s="355"/>
      <c r="AS428" s="355"/>
      <c r="AT428" s="356"/>
      <c r="AU428" s="356"/>
      <c r="AV428" s="355"/>
      <c r="AW428" s="355"/>
      <c r="AX428" s="356"/>
      <c r="AY428" s="357"/>
      <c r="AZ428" s="357"/>
      <c r="BA428" s="357"/>
      <c r="BB428" s="358"/>
      <c r="BC428" s="357"/>
      <c r="BD428" s="357"/>
      <c r="BE428" s="358"/>
      <c r="BF428" s="357"/>
      <c r="BG428" s="357"/>
      <c r="BH428" s="357"/>
      <c r="BI428" s="357"/>
      <c r="BJ428" s="357"/>
      <c r="BK428" s="357"/>
      <c r="BL428" s="357"/>
      <c r="BM428" s="358"/>
      <c r="BN428" s="358"/>
      <c r="BO428" s="358"/>
      <c r="BP428" s="358"/>
      <c r="BQ428" s="358"/>
      <c r="BR428" s="358"/>
      <c r="BS428" s="358"/>
      <c r="BT428" s="358"/>
      <c r="BU428" s="358"/>
      <c r="BV428" s="358"/>
      <c r="BW428" s="358"/>
      <c r="BX428" s="355"/>
    </row>
    <row r="429" spans="1:76" ht="19.5" customHeight="1">
      <c r="A429" s="356"/>
      <c r="B429" s="356"/>
      <c r="C429" s="356"/>
      <c r="D429" s="356"/>
      <c r="E429" s="356"/>
      <c r="F429" s="355"/>
      <c r="G429" s="356"/>
      <c r="H429" s="356"/>
      <c r="I429" s="355"/>
      <c r="J429" s="356"/>
      <c r="K429" s="355"/>
      <c r="L429" s="356"/>
      <c r="M429" s="355"/>
      <c r="N429" s="356"/>
      <c r="O429" s="355"/>
      <c r="P429" s="356"/>
      <c r="Q429" s="355"/>
      <c r="R429" s="355"/>
      <c r="S429" s="355"/>
      <c r="T429" s="355"/>
      <c r="U429" s="355"/>
      <c r="V429" s="355"/>
      <c r="W429" s="355"/>
      <c r="X429" s="355"/>
      <c r="Y429" s="355"/>
      <c r="Z429" s="355"/>
      <c r="AA429" s="355"/>
      <c r="AB429" s="355"/>
      <c r="AC429" s="355"/>
      <c r="AD429" s="355"/>
      <c r="AE429" s="355"/>
      <c r="AF429" s="355"/>
      <c r="AG429" s="355"/>
      <c r="AH429" s="355"/>
      <c r="AI429" s="355"/>
      <c r="AJ429" s="355"/>
      <c r="AK429" s="355"/>
      <c r="AL429" s="355"/>
      <c r="AM429" s="355"/>
      <c r="AN429" s="355"/>
      <c r="AO429" s="355"/>
      <c r="AP429" s="355"/>
      <c r="AQ429" s="355"/>
      <c r="AR429" s="355"/>
      <c r="AS429" s="355"/>
      <c r="AT429" s="356"/>
      <c r="AU429" s="356"/>
      <c r="AV429" s="355"/>
      <c r="AW429" s="355"/>
      <c r="AX429" s="356"/>
      <c r="AY429" s="357"/>
      <c r="AZ429" s="357"/>
      <c r="BA429" s="357"/>
      <c r="BB429" s="358"/>
      <c r="BC429" s="357"/>
      <c r="BD429" s="357"/>
      <c r="BE429" s="358"/>
      <c r="BF429" s="357"/>
      <c r="BG429" s="357"/>
      <c r="BH429" s="357"/>
      <c r="BI429" s="357"/>
      <c r="BJ429" s="357"/>
      <c r="BK429" s="357"/>
      <c r="BL429" s="357"/>
      <c r="BM429" s="358"/>
      <c r="BN429" s="358"/>
      <c r="BO429" s="358"/>
      <c r="BP429" s="358"/>
      <c r="BQ429" s="358"/>
      <c r="BR429" s="358"/>
      <c r="BS429" s="358"/>
      <c r="BT429" s="358"/>
      <c r="BU429" s="358"/>
      <c r="BV429" s="358"/>
      <c r="BW429" s="358"/>
      <c r="BX429" s="355"/>
    </row>
    <row r="430" spans="1:76" ht="19.5" customHeight="1">
      <c r="A430" s="356"/>
      <c r="B430" s="356"/>
      <c r="C430" s="356"/>
      <c r="D430" s="356"/>
      <c r="E430" s="356"/>
      <c r="F430" s="355"/>
      <c r="G430" s="356"/>
      <c r="H430" s="356"/>
      <c r="I430" s="355"/>
      <c r="J430" s="356"/>
      <c r="K430" s="355"/>
      <c r="L430" s="356"/>
      <c r="M430" s="355"/>
      <c r="N430" s="356"/>
      <c r="O430" s="355"/>
      <c r="P430" s="356"/>
      <c r="Q430" s="355"/>
      <c r="R430" s="355"/>
      <c r="S430" s="355"/>
      <c r="T430" s="355"/>
      <c r="U430" s="355"/>
      <c r="V430" s="355"/>
      <c r="W430" s="355"/>
      <c r="X430" s="355"/>
      <c r="Y430" s="355"/>
      <c r="Z430" s="355"/>
      <c r="AA430" s="355"/>
      <c r="AB430" s="355"/>
      <c r="AC430" s="355"/>
      <c r="AD430" s="355"/>
      <c r="AE430" s="355"/>
      <c r="AF430" s="355"/>
      <c r="AG430" s="355"/>
      <c r="AH430" s="355"/>
      <c r="AI430" s="355"/>
      <c r="AJ430" s="355"/>
      <c r="AK430" s="355"/>
      <c r="AL430" s="355"/>
      <c r="AM430" s="355"/>
      <c r="AN430" s="355"/>
      <c r="AO430" s="355"/>
      <c r="AP430" s="355"/>
      <c r="AQ430" s="355"/>
      <c r="AR430" s="355"/>
      <c r="AS430" s="355"/>
      <c r="AT430" s="356"/>
      <c r="AU430" s="356"/>
      <c r="AV430" s="355"/>
      <c r="AW430" s="355"/>
      <c r="AX430" s="356"/>
      <c r="AY430" s="357"/>
      <c r="AZ430" s="357"/>
      <c r="BA430" s="357"/>
      <c r="BB430" s="358"/>
      <c r="BC430" s="357"/>
      <c r="BD430" s="357"/>
      <c r="BE430" s="358"/>
      <c r="BF430" s="357"/>
      <c r="BG430" s="357"/>
      <c r="BH430" s="357"/>
      <c r="BI430" s="357"/>
      <c r="BJ430" s="357"/>
      <c r="BK430" s="357"/>
      <c r="BL430" s="357"/>
      <c r="BM430" s="358"/>
      <c r="BN430" s="358"/>
      <c r="BO430" s="358"/>
      <c r="BP430" s="358"/>
      <c r="BQ430" s="358"/>
      <c r="BR430" s="358"/>
      <c r="BS430" s="358"/>
      <c r="BT430" s="358"/>
      <c r="BU430" s="358"/>
      <c r="BV430" s="358"/>
      <c r="BW430" s="358"/>
      <c r="BX430" s="355"/>
    </row>
    <row r="431" spans="1:76" ht="19.5" customHeight="1">
      <c r="A431" s="356"/>
      <c r="B431" s="356"/>
      <c r="C431" s="356"/>
      <c r="D431" s="356"/>
      <c r="E431" s="356"/>
      <c r="F431" s="355"/>
      <c r="G431" s="356"/>
      <c r="H431" s="356"/>
      <c r="I431" s="355"/>
      <c r="J431" s="356"/>
      <c r="K431" s="355"/>
      <c r="L431" s="356"/>
      <c r="M431" s="355"/>
      <c r="N431" s="356"/>
      <c r="O431" s="355"/>
      <c r="P431" s="356"/>
      <c r="Q431" s="355"/>
      <c r="R431" s="355"/>
      <c r="S431" s="355"/>
      <c r="T431" s="355"/>
      <c r="U431" s="355"/>
      <c r="V431" s="355"/>
      <c r="W431" s="355"/>
      <c r="X431" s="355"/>
      <c r="Y431" s="355"/>
      <c r="Z431" s="355"/>
      <c r="AA431" s="355"/>
      <c r="AB431" s="355"/>
      <c r="AC431" s="355"/>
      <c r="AD431" s="355"/>
      <c r="AE431" s="355"/>
      <c r="AF431" s="355"/>
      <c r="AG431" s="355"/>
      <c r="AH431" s="355"/>
      <c r="AI431" s="355"/>
      <c r="AJ431" s="355"/>
      <c r="AK431" s="355"/>
      <c r="AL431" s="355"/>
      <c r="AM431" s="355"/>
      <c r="AN431" s="355"/>
      <c r="AO431" s="355"/>
      <c r="AP431" s="355"/>
      <c r="AQ431" s="355"/>
      <c r="AR431" s="355"/>
      <c r="AS431" s="355"/>
      <c r="AT431" s="356"/>
      <c r="AU431" s="356"/>
      <c r="AV431" s="355"/>
      <c r="AW431" s="355"/>
      <c r="AX431" s="356"/>
      <c r="AY431" s="357"/>
      <c r="AZ431" s="357"/>
      <c r="BA431" s="357"/>
      <c r="BB431" s="358"/>
      <c r="BC431" s="357"/>
      <c r="BD431" s="357"/>
      <c r="BE431" s="358"/>
      <c r="BF431" s="357"/>
      <c r="BG431" s="357"/>
      <c r="BH431" s="357"/>
      <c r="BI431" s="357"/>
      <c r="BJ431" s="357"/>
      <c r="BK431" s="357"/>
      <c r="BL431" s="357"/>
      <c r="BM431" s="358"/>
      <c r="BN431" s="358"/>
      <c r="BO431" s="358"/>
      <c r="BP431" s="358"/>
      <c r="BQ431" s="358"/>
      <c r="BR431" s="358"/>
      <c r="BS431" s="358"/>
      <c r="BT431" s="358"/>
      <c r="BU431" s="358"/>
      <c r="BV431" s="358"/>
      <c r="BW431" s="358"/>
      <c r="BX431" s="355"/>
    </row>
    <row r="432" spans="1:76" ht="19.5" customHeight="1">
      <c r="A432" s="356"/>
      <c r="B432" s="356"/>
      <c r="C432" s="356"/>
      <c r="D432" s="356"/>
      <c r="E432" s="356"/>
      <c r="F432" s="355"/>
      <c r="G432" s="356"/>
      <c r="H432" s="356"/>
      <c r="I432" s="355"/>
      <c r="J432" s="356"/>
      <c r="K432" s="355"/>
      <c r="L432" s="356"/>
      <c r="M432" s="355"/>
      <c r="N432" s="356"/>
      <c r="O432" s="355"/>
      <c r="P432" s="356"/>
      <c r="Q432" s="355"/>
      <c r="R432" s="355"/>
      <c r="S432" s="355"/>
      <c r="T432" s="355"/>
      <c r="U432" s="355"/>
      <c r="V432" s="355"/>
      <c r="W432" s="355"/>
      <c r="X432" s="355"/>
      <c r="Y432" s="355"/>
      <c r="Z432" s="355"/>
      <c r="AA432" s="355"/>
      <c r="AB432" s="355"/>
      <c r="AC432" s="355"/>
      <c r="AD432" s="355"/>
      <c r="AE432" s="355"/>
      <c r="AF432" s="355"/>
      <c r="AG432" s="355"/>
      <c r="AH432" s="355"/>
      <c r="AI432" s="355"/>
      <c r="AJ432" s="355"/>
      <c r="AK432" s="355"/>
      <c r="AL432" s="355"/>
      <c r="AM432" s="355"/>
      <c r="AN432" s="355"/>
      <c r="AO432" s="355"/>
      <c r="AP432" s="355"/>
      <c r="AQ432" s="355"/>
      <c r="AR432" s="355"/>
      <c r="AS432" s="355"/>
      <c r="AT432" s="356"/>
      <c r="AU432" s="356"/>
      <c r="AV432" s="355"/>
      <c r="AW432" s="355"/>
      <c r="AX432" s="356"/>
      <c r="AY432" s="357"/>
      <c r="AZ432" s="357"/>
      <c r="BA432" s="357"/>
      <c r="BB432" s="358"/>
      <c r="BC432" s="357"/>
      <c r="BD432" s="357"/>
      <c r="BE432" s="358"/>
      <c r="BF432" s="357"/>
      <c r="BG432" s="357"/>
      <c r="BH432" s="357"/>
      <c r="BI432" s="357"/>
      <c r="BJ432" s="357"/>
      <c r="BK432" s="357"/>
      <c r="BL432" s="357"/>
      <c r="BM432" s="358"/>
      <c r="BN432" s="358"/>
      <c r="BO432" s="358"/>
      <c r="BP432" s="358"/>
      <c r="BQ432" s="358"/>
      <c r="BR432" s="358"/>
      <c r="BS432" s="358"/>
      <c r="BT432" s="358"/>
      <c r="BU432" s="358"/>
      <c r="BV432" s="358"/>
      <c r="BW432" s="358"/>
      <c r="BX432" s="355"/>
    </row>
    <row r="433" spans="1:76" ht="19.5" customHeight="1">
      <c r="A433" s="356"/>
      <c r="B433" s="356"/>
      <c r="C433" s="356"/>
      <c r="D433" s="356"/>
      <c r="E433" s="356"/>
      <c r="F433" s="355"/>
      <c r="G433" s="356"/>
      <c r="H433" s="356"/>
      <c r="I433" s="355"/>
      <c r="J433" s="356"/>
      <c r="K433" s="355"/>
      <c r="L433" s="356"/>
      <c r="M433" s="355"/>
      <c r="N433" s="356"/>
      <c r="O433" s="355"/>
      <c r="P433" s="356"/>
      <c r="Q433" s="355"/>
      <c r="R433" s="355"/>
      <c r="S433" s="355"/>
      <c r="T433" s="355"/>
      <c r="U433" s="355"/>
      <c r="V433" s="355"/>
      <c r="W433" s="355"/>
      <c r="X433" s="355"/>
      <c r="Y433" s="355"/>
      <c r="Z433" s="355"/>
      <c r="AA433" s="355"/>
      <c r="AB433" s="355"/>
      <c r="AC433" s="355"/>
      <c r="AD433" s="355"/>
      <c r="AE433" s="355"/>
      <c r="AF433" s="355"/>
      <c r="AG433" s="355"/>
      <c r="AH433" s="355"/>
      <c r="AI433" s="355"/>
      <c r="AJ433" s="355"/>
      <c r="AK433" s="355"/>
      <c r="AL433" s="355"/>
      <c r="AM433" s="355"/>
      <c r="AN433" s="355"/>
      <c r="AO433" s="355"/>
      <c r="AP433" s="355"/>
      <c r="AQ433" s="355"/>
      <c r="AR433" s="355"/>
      <c r="AS433" s="355"/>
      <c r="AT433" s="356"/>
      <c r="AU433" s="356"/>
      <c r="AV433" s="355"/>
      <c r="AW433" s="355"/>
      <c r="AX433" s="356"/>
      <c r="AY433" s="357"/>
      <c r="AZ433" s="357"/>
      <c r="BA433" s="357"/>
      <c r="BB433" s="358"/>
      <c r="BC433" s="357"/>
      <c r="BD433" s="357"/>
      <c r="BE433" s="358"/>
      <c r="BF433" s="357"/>
      <c r="BG433" s="357"/>
      <c r="BH433" s="357"/>
      <c r="BI433" s="357"/>
      <c r="BJ433" s="357"/>
      <c r="BK433" s="357"/>
      <c r="BL433" s="357"/>
      <c r="BM433" s="358"/>
      <c r="BN433" s="358"/>
      <c r="BO433" s="358"/>
      <c r="BP433" s="358"/>
      <c r="BQ433" s="358"/>
      <c r="BR433" s="358"/>
      <c r="BS433" s="358"/>
      <c r="BT433" s="358"/>
      <c r="BU433" s="358"/>
      <c r="BV433" s="358"/>
      <c r="BW433" s="358"/>
      <c r="BX433" s="355"/>
    </row>
    <row r="434" spans="1:76" ht="19.5" customHeight="1">
      <c r="A434" s="356"/>
      <c r="B434" s="356"/>
      <c r="C434" s="356"/>
      <c r="D434" s="356"/>
      <c r="E434" s="356"/>
      <c r="F434" s="355"/>
      <c r="G434" s="356"/>
      <c r="H434" s="356"/>
      <c r="I434" s="355"/>
      <c r="J434" s="356"/>
      <c r="K434" s="355"/>
      <c r="L434" s="356"/>
      <c r="M434" s="355"/>
      <c r="N434" s="356"/>
      <c r="O434" s="355"/>
      <c r="P434" s="356"/>
      <c r="Q434" s="355"/>
      <c r="R434" s="355"/>
      <c r="S434" s="355"/>
      <c r="T434" s="355"/>
      <c r="U434" s="355"/>
      <c r="V434" s="355"/>
      <c r="W434" s="355"/>
      <c r="X434" s="355"/>
      <c r="Y434" s="355"/>
      <c r="Z434" s="355"/>
      <c r="AA434" s="355"/>
      <c r="AB434" s="355"/>
      <c r="AC434" s="355"/>
      <c r="AD434" s="355"/>
      <c r="AE434" s="355"/>
      <c r="AF434" s="355"/>
      <c r="AG434" s="355"/>
      <c r="AH434" s="355"/>
      <c r="AI434" s="355"/>
      <c r="AJ434" s="355"/>
      <c r="AK434" s="355"/>
      <c r="AL434" s="355"/>
      <c r="AM434" s="355"/>
      <c r="AN434" s="355"/>
      <c r="AO434" s="355"/>
      <c r="AP434" s="355"/>
      <c r="AQ434" s="355"/>
      <c r="AR434" s="355"/>
      <c r="AS434" s="355"/>
      <c r="AT434" s="356"/>
      <c r="AU434" s="356"/>
      <c r="AV434" s="355"/>
      <c r="AW434" s="355"/>
      <c r="AX434" s="356"/>
      <c r="AY434" s="357"/>
      <c r="AZ434" s="357"/>
      <c r="BA434" s="357"/>
      <c r="BB434" s="358"/>
      <c r="BC434" s="357"/>
      <c r="BD434" s="357"/>
      <c r="BE434" s="358"/>
      <c r="BF434" s="357"/>
      <c r="BG434" s="357"/>
      <c r="BH434" s="357"/>
      <c r="BI434" s="357"/>
      <c r="BJ434" s="357"/>
      <c r="BK434" s="357"/>
      <c r="BL434" s="357"/>
      <c r="BM434" s="358"/>
      <c r="BN434" s="358"/>
      <c r="BO434" s="358"/>
      <c r="BP434" s="358"/>
      <c r="BQ434" s="358"/>
      <c r="BR434" s="358"/>
      <c r="BS434" s="358"/>
      <c r="BT434" s="358"/>
      <c r="BU434" s="358"/>
      <c r="BV434" s="358"/>
      <c r="BW434" s="358"/>
      <c r="BX434" s="355"/>
    </row>
    <row r="435" spans="1:76" ht="19.5" customHeight="1">
      <c r="A435" s="356"/>
      <c r="B435" s="356"/>
      <c r="C435" s="356"/>
      <c r="D435" s="356"/>
      <c r="E435" s="356"/>
      <c r="F435" s="355"/>
      <c r="G435" s="356"/>
      <c r="H435" s="356"/>
      <c r="I435" s="355"/>
      <c r="J435" s="356"/>
      <c r="K435" s="355"/>
      <c r="L435" s="356"/>
      <c r="M435" s="355"/>
      <c r="N435" s="356"/>
      <c r="O435" s="355"/>
      <c r="P435" s="356"/>
      <c r="Q435" s="355"/>
      <c r="R435" s="355"/>
      <c r="S435" s="355"/>
      <c r="T435" s="355"/>
      <c r="U435" s="355"/>
      <c r="V435" s="355"/>
      <c r="W435" s="355"/>
      <c r="X435" s="355"/>
      <c r="Y435" s="355"/>
      <c r="Z435" s="355"/>
      <c r="AA435" s="355"/>
      <c r="AB435" s="355"/>
      <c r="AC435" s="355"/>
      <c r="AD435" s="355"/>
      <c r="AE435" s="355"/>
      <c r="AF435" s="355"/>
      <c r="AG435" s="355"/>
      <c r="AH435" s="355"/>
      <c r="AI435" s="355"/>
      <c r="AJ435" s="355"/>
      <c r="AK435" s="355"/>
      <c r="AL435" s="355"/>
      <c r="AM435" s="355"/>
      <c r="AN435" s="355"/>
      <c r="AO435" s="355"/>
      <c r="AP435" s="355"/>
      <c r="AQ435" s="355"/>
      <c r="AR435" s="355"/>
      <c r="AS435" s="355"/>
      <c r="AT435" s="356"/>
      <c r="AU435" s="356"/>
      <c r="AV435" s="355"/>
      <c r="AW435" s="355"/>
      <c r="AX435" s="356"/>
      <c r="AY435" s="357"/>
      <c r="AZ435" s="357"/>
      <c r="BA435" s="357"/>
      <c r="BB435" s="358"/>
      <c r="BC435" s="357"/>
      <c r="BD435" s="357"/>
      <c r="BE435" s="358"/>
      <c r="BF435" s="357"/>
      <c r="BG435" s="357"/>
      <c r="BH435" s="357"/>
      <c r="BI435" s="357"/>
      <c r="BJ435" s="357"/>
      <c r="BK435" s="357"/>
      <c r="BL435" s="357"/>
      <c r="BM435" s="358"/>
      <c r="BN435" s="358"/>
      <c r="BO435" s="358"/>
      <c r="BP435" s="358"/>
      <c r="BQ435" s="358"/>
      <c r="BR435" s="358"/>
      <c r="BS435" s="358"/>
      <c r="BT435" s="358"/>
      <c r="BU435" s="358"/>
      <c r="BV435" s="358"/>
      <c r="BW435" s="358"/>
      <c r="BX435" s="355"/>
    </row>
    <row r="436" spans="1:76" ht="19.5" customHeight="1">
      <c r="A436" s="356"/>
      <c r="B436" s="356"/>
      <c r="C436" s="356"/>
      <c r="D436" s="356"/>
      <c r="E436" s="356"/>
      <c r="F436" s="355"/>
      <c r="G436" s="356"/>
      <c r="H436" s="356"/>
      <c r="I436" s="355"/>
      <c r="J436" s="356"/>
      <c r="K436" s="355"/>
      <c r="L436" s="356"/>
      <c r="M436" s="355"/>
      <c r="N436" s="356"/>
      <c r="O436" s="355"/>
      <c r="P436" s="356"/>
      <c r="Q436" s="355"/>
      <c r="R436" s="355"/>
      <c r="S436" s="355"/>
      <c r="T436" s="355"/>
      <c r="U436" s="355"/>
      <c r="V436" s="355"/>
      <c r="W436" s="355"/>
      <c r="X436" s="355"/>
      <c r="Y436" s="355"/>
      <c r="Z436" s="355"/>
      <c r="AA436" s="355"/>
      <c r="AB436" s="355"/>
      <c r="AC436" s="355"/>
      <c r="AD436" s="355"/>
      <c r="AE436" s="355"/>
      <c r="AF436" s="355"/>
      <c r="AG436" s="355"/>
      <c r="AH436" s="355"/>
      <c r="AI436" s="355"/>
      <c r="AJ436" s="355"/>
      <c r="AK436" s="355"/>
      <c r="AL436" s="355"/>
      <c r="AM436" s="355"/>
      <c r="AN436" s="355"/>
      <c r="AO436" s="355"/>
      <c r="AP436" s="355"/>
      <c r="AQ436" s="355"/>
      <c r="AR436" s="355"/>
      <c r="AS436" s="355"/>
      <c r="AT436" s="356"/>
      <c r="AU436" s="356"/>
      <c r="AV436" s="355"/>
      <c r="AW436" s="355"/>
      <c r="AX436" s="356"/>
      <c r="AY436" s="357"/>
      <c r="AZ436" s="357"/>
      <c r="BA436" s="357"/>
      <c r="BB436" s="358"/>
      <c r="BC436" s="357"/>
      <c r="BD436" s="357"/>
      <c r="BE436" s="358"/>
      <c r="BF436" s="357"/>
      <c r="BG436" s="357"/>
      <c r="BH436" s="357"/>
      <c r="BI436" s="357"/>
      <c r="BJ436" s="357"/>
      <c r="BK436" s="357"/>
      <c r="BL436" s="357"/>
      <c r="BM436" s="358"/>
      <c r="BN436" s="358"/>
      <c r="BO436" s="358"/>
      <c r="BP436" s="358"/>
      <c r="BQ436" s="358"/>
      <c r="BR436" s="358"/>
      <c r="BS436" s="358"/>
      <c r="BT436" s="358"/>
      <c r="BU436" s="358"/>
      <c r="BV436" s="358"/>
      <c r="BW436" s="358"/>
      <c r="BX436" s="355"/>
    </row>
    <row r="437" spans="1:76" ht="19.5" customHeight="1">
      <c r="A437" s="356"/>
      <c r="B437" s="356"/>
      <c r="C437" s="356"/>
      <c r="D437" s="356"/>
      <c r="E437" s="356"/>
      <c r="F437" s="355"/>
      <c r="G437" s="356"/>
      <c r="H437" s="356"/>
      <c r="I437" s="355"/>
      <c r="J437" s="356"/>
      <c r="K437" s="355"/>
      <c r="L437" s="356"/>
      <c r="M437" s="355"/>
      <c r="N437" s="356"/>
      <c r="O437" s="355"/>
      <c r="P437" s="356"/>
      <c r="Q437" s="355"/>
      <c r="R437" s="355"/>
      <c r="S437" s="355"/>
      <c r="T437" s="355"/>
      <c r="U437" s="355"/>
      <c r="V437" s="355"/>
      <c r="W437" s="355"/>
      <c r="X437" s="355"/>
      <c r="Y437" s="355"/>
      <c r="Z437" s="355"/>
      <c r="AA437" s="355"/>
      <c r="AB437" s="355"/>
      <c r="AC437" s="355"/>
      <c r="AD437" s="355"/>
      <c r="AE437" s="355"/>
      <c r="AF437" s="355"/>
      <c r="AG437" s="355"/>
      <c r="AH437" s="355"/>
      <c r="AI437" s="355"/>
      <c r="AJ437" s="355"/>
      <c r="AK437" s="355"/>
      <c r="AL437" s="355"/>
      <c r="AM437" s="355"/>
      <c r="AN437" s="355"/>
      <c r="AO437" s="355"/>
      <c r="AP437" s="355"/>
      <c r="AQ437" s="355"/>
      <c r="AR437" s="355"/>
      <c r="AS437" s="355"/>
      <c r="AT437" s="356"/>
      <c r="AU437" s="356"/>
      <c r="AV437" s="355"/>
      <c r="AW437" s="355"/>
      <c r="AX437" s="356"/>
      <c r="AY437" s="357"/>
      <c r="AZ437" s="357"/>
      <c r="BA437" s="357"/>
      <c r="BB437" s="358"/>
      <c r="BC437" s="357"/>
      <c r="BD437" s="357"/>
      <c r="BE437" s="358"/>
      <c r="BF437" s="357"/>
      <c r="BG437" s="357"/>
      <c r="BH437" s="357"/>
      <c r="BI437" s="357"/>
      <c r="BJ437" s="357"/>
      <c r="BK437" s="357"/>
      <c r="BL437" s="357"/>
      <c r="BM437" s="358"/>
      <c r="BN437" s="358"/>
      <c r="BO437" s="358"/>
      <c r="BP437" s="358"/>
      <c r="BQ437" s="358"/>
      <c r="BR437" s="358"/>
      <c r="BS437" s="358"/>
      <c r="BT437" s="358"/>
      <c r="BU437" s="358"/>
      <c r="BV437" s="358"/>
      <c r="BW437" s="358"/>
      <c r="BX437" s="355"/>
    </row>
    <row r="438" spans="1:76" ht="19.5" customHeight="1">
      <c r="A438" s="356"/>
      <c r="B438" s="356"/>
      <c r="C438" s="356"/>
      <c r="D438" s="356"/>
      <c r="E438" s="356"/>
      <c r="F438" s="355"/>
      <c r="G438" s="356"/>
      <c r="H438" s="356"/>
      <c r="I438" s="355"/>
      <c r="J438" s="356"/>
      <c r="K438" s="355"/>
      <c r="L438" s="356"/>
      <c r="M438" s="355"/>
      <c r="N438" s="356"/>
      <c r="O438" s="355"/>
      <c r="P438" s="356"/>
      <c r="Q438" s="355"/>
      <c r="R438" s="355"/>
      <c r="S438" s="355"/>
      <c r="T438" s="355"/>
      <c r="U438" s="355"/>
      <c r="V438" s="355"/>
      <c r="W438" s="355"/>
      <c r="X438" s="355"/>
      <c r="Y438" s="355"/>
      <c r="Z438" s="355"/>
      <c r="AA438" s="355"/>
      <c r="AB438" s="355"/>
      <c r="AC438" s="355"/>
      <c r="AD438" s="355"/>
      <c r="AE438" s="355"/>
      <c r="AF438" s="355"/>
      <c r="AG438" s="355"/>
      <c r="AH438" s="355"/>
      <c r="AI438" s="355"/>
      <c r="AJ438" s="355"/>
      <c r="AK438" s="355"/>
      <c r="AL438" s="355"/>
      <c r="AM438" s="355"/>
      <c r="AN438" s="355"/>
      <c r="AO438" s="355"/>
      <c r="AP438" s="355"/>
      <c r="AQ438" s="355"/>
      <c r="AR438" s="355"/>
      <c r="AS438" s="355"/>
      <c r="AT438" s="356"/>
      <c r="AU438" s="356"/>
      <c r="AV438" s="355"/>
      <c r="AW438" s="355"/>
      <c r="AX438" s="356"/>
      <c r="AY438" s="357"/>
      <c r="AZ438" s="357"/>
      <c r="BA438" s="357"/>
      <c r="BB438" s="358"/>
      <c r="BC438" s="357"/>
      <c r="BD438" s="357"/>
      <c r="BE438" s="358"/>
      <c r="BF438" s="357"/>
      <c r="BG438" s="357"/>
      <c r="BH438" s="357"/>
      <c r="BI438" s="357"/>
      <c r="BJ438" s="357"/>
      <c r="BK438" s="357"/>
      <c r="BL438" s="357"/>
      <c r="BM438" s="358"/>
      <c r="BN438" s="358"/>
      <c r="BO438" s="358"/>
      <c r="BP438" s="358"/>
      <c r="BQ438" s="358"/>
      <c r="BR438" s="358"/>
      <c r="BS438" s="358"/>
      <c r="BT438" s="358"/>
      <c r="BU438" s="358"/>
      <c r="BV438" s="358"/>
      <c r="BW438" s="358"/>
      <c r="BX438" s="355"/>
    </row>
    <row r="439" spans="1:76" ht="19.5" customHeight="1">
      <c r="A439" s="356"/>
      <c r="B439" s="356"/>
      <c r="C439" s="356"/>
      <c r="D439" s="356"/>
      <c r="E439" s="356"/>
      <c r="F439" s="355"/>
      <c r="G439" s="356"/>
      <c r="H439" s="356"/>
      <c r="I439" s="355"/>
      <c r="J439" s="356"/>
      <c r="K439" s="355"/>
      <c r="L439" s="356"/>
      <c r="M439" s="355"/>
      <c r="N439" s="356"/>
      <c r="O439" s="355"/>
      <c r="P439" s="356"/>
      <c r="Q439" s="355"/>
      <c r="R439" s="355"/>
      <c r="S439" s="355"/>
      <c r="T439" s="355"/>
      <c r="U439" s="355"/>
      <c r="V439" s="355"/>
      <c r="W439" s="355"/>
      <c r="X439" s="355"/>
      <c r="Y439" s="355"/>
      <c r="Z439" s="355"/>
      <c r="AA439" s="355"/>
      <c r="AB439" s="355"/>
      <c r="AC439" s="355"/>
      <c r="AD439" s="355"/>
      <c r="AE439" s="355"/>
      <c r="AF439" s="355"/>
      <c r="AG439" s="355"/>
      <c r="AH439" s="355"/>
      <c r="AI439" s="355"/>
      <c r="AJ439" s="355"/>
      <c r="AK439" s="355"/>
      <c r="AL439" s="355"/>
      <c r="AM439" s="355"/>
      <c r="AN439" s="355"/>
      <c r="AO439" s="355"/>
      <c r="AP439" s="355"/>
      <c r="AQ439" s="355"/>
      <c r="AR439" s="355"/>
      <c r="AS439" s="355"/>
      <c r="AT439" s="356"/>
      <c r="AU439" s="356"/>
      <c r="AV439" s="355"/>
      <c r="AW439" s="355"/>
      <c r="AX439" s="356"/>
      <c r="AY439" s="357"/>
      <c r="AZ439" s="357"/>
      <c r="BA439" s="357"/>
      <c r="BB439" s="358"/>
      <c r="BC439" s="357"/>
      <c r="BD439" s="357"/>
      <c r="BE439" s="358"/>
      <c r="BF439" s="357"/>
      <c r="BG439" s="357"/>
      <c r="BH439" s="357"/>
      <c r="BI439" s="357"/>
      <c r="BJ439" s="357"/>
      <c r="BK439" s="357"/>
      <c r="BL439" s="357"/>
      <c r="BM439" s="358"/>
      <c r="BN439" s="358"/>
      <c r="BO439" s="358"/>
      <c r="BP439" s="358"/>
      <c r="BQ439" s="358"/>
      <c r="BR439" s="358"/>
      <c r="BS439" s="358"/>
      <c r="BT439" s="358"/>
      <c r="BU439" s="358"/>
      <c r="BV439" s="358"/>
      <c r="BW439" s="358"/>
      <c r="BX439" s="355"/>
    </row>
    <row r="440" spans="1:76" ht="19.5" customHeight="1">
      <c r="A440" s="356"/>
      <c r="B440" s="356"/>
      <c r="C440" s="356"/>
      <c r="D440" s="356"/>
      <c r="E440" s="356"/>
      <c r="F440" s="355"/>
      <c r="G440" s="356"/>
      <c r="H440" s="356"/>
      <c r="I440" s="355"/>
      <c r="J440" s="356"/>
      <c r="K440" s="355"/>
      <c r="L440" s="356"/>
      <c r="M440" s="355"/>
      <c r="N440" s="356"/>
      <c r="O440" s="355"/>
      <c r="P440" s="356"/>
      <c r="Q440" s="355"/>
      <c r="R440" s="355"/>
      <c r="S440" s="355"/>
      <c r="T440" s="355"/>
      <c r="U440" s="355"/>
      <c r="V440" s="355"/>
      <c r="W440" s="355"/>
      <c r="X440" s="355"/>
      <c r="Y440" s="355"/>
      <c r="Z440" s="355"/>
      <c r="AA440" s="355"/>
      <c r="AB440" s="355"/>
      <c r="AC440" s="355"/>
      <c r="AD440" s="355"/>
      <c r="AE440" s="355"/>
      <c r="AF440" s="355"/>
      <c r="AG440" s="355"/>
      <c r="AH440" s="355"/>
      <c r="AI440" s="355"/>
      <c r="AJ440" s="355"/>
      <c r="AK440" s="355"/>
      <c r="AL440" s="355"/>
      <c r="AM440" s="355"/>
      <c r="AN440" s="355"/>
      <c r="AO440" s="355"/>
      <c r="AP440" s="355"/>
      <c r="AQ440" s="355"/>
      <c r="AR440" s="355"/>
      <c r="AS440" s="355"/>
      <c r="AT440" s="356"/>
      <c r="AU440" s="356"/>
      <c r="AV440" s="355"/>
      <c r="AW440" s="355"/>
      <c r="AX440" s="356"/>
      <c r="AY440" s="357"/>
      <c r="AZ440" s="357"/>
      <c r="BA440" s="357"/>
      <c r="BB440" s="358"/>
      <c r="BC440" s="357"/>
      <c r="BD440" s="357"/>
      <c r="BE440" s="358"/>
      <c r="BF440" s="357"/>
      <c r="BG440" s="357"/>
      <c r="BH440" s="357"/>
      <c r="BI440" s="357"/>
      <c r="BJ440" s="357"/>
      <c r="BK440" s="357"/>
      <c r="BL440" s="357"/>
      <c r="BM440" s="358"/>
      <c r="BN440" s="358"/>
      <c r="BO440" s="358"/>
      <c r="BP440" s="358"/>
      <c r="BQ440" s="358"/>
      <c r="BR440" s="358"/>
      <c r="BS440" s="358"/>
      <c r="BT440" s="358"/>
      <c r="BU440" s="358"/>
      <c r="BV440" s="358"/>
      <c r="BW440" s="358"/>
      <c r="BX440" s="355"/>
    </row>
    <row r="441" spans="1:76" ht="19.5" customHeight="1">
      <c r="A441" s="356"/>
      <c r="B441" s="356"/>
      <c r="C441" s="356"/>
      <c r="D441" s="356"/>
      <c r="E441" s="356"/>
      <c r="F441" s="355"/>
      <c r="G441" s="356"/>
      <c r="H441" s="356"/>
      <c r="I441" s="355"/>
      <c r="J441" s="356"/>
      <c r="K441" s="355"/>
      <c r="L441" s="356"/>
      <c r="M441" s="355"/>
      <c r="N441" s="356"/>
      <c r="O441" s="355"/>
      <c r="P441" s="356"/>
      <c r="Q441" s="355"/>
      <c r="R441" s="355"/>
      <c r="S441" s="355"/>
      <c r="T441" s="355"/>
      <c r="U441" s="355"/>
      <c r="V441" s="355"/>
      <c r="W441" s="355"/>
      <c r="X441" s="355"/>
      <c r="Y441" s="355"/>
      <c r="Z441" s="355"/>
      <c r="AA441" s="355"/>
      <c r="AB441" s="355"/>
      <c r="AC441" s="355"/>
      <c r="AD441" s="355"/>
      <c r="AE441" s="355"/>
      <c r="AF441" s="355"/>
      <c r="AG441" s="355"/>
      <c r="AH441" s="355"/>
      <c r="AI441" s="355"/>
      <c r="AJ441" s="355"/>
      <c r="AK441" s="355"/>
      <c r="AL441" s="355"/>
      <c r="AM441" s="355"/>
      <c r="AN441" s="355"/>
      <c r="AO441" s="355"/>
      <c r="AP441" s="355"/>
      <c r="AQ441" s="355"/>
      <c r="AR441" s="355"/>
      <c r="AS441" s="355"/>
      <c r="AT441" s="356"/>
      <c r="AU441" s="356"/>
      <c r="AV441" s="355"/>
      <c r="AW441" s="355"/>
      <c r="AX441" s="356"/>
      <c r="AY441" s="357"/>
      <c r="AZ441" s="357"/>
      <c r="BA441" s="357"/>
      <c r="BB441" s="358"/>
      <c r="BC441" s="357"/>
      <c r="BD441" s="357"/>
      <c r="BE441" s="358"/>
      <c r="BF441" s="357"/>
      <c r="BG441" s="357"/>
      <c r="BH441" s="357"/>
      <c r="BI441" s="357"/>
      <c r="BJ441" s="357"/>
      <c r="BK441" s="357"/>
      <c r="BL441" s="357"/>
      <c r="BM441" s="358"/>
      <c r="BN441" s="358"/>
      <c r="BO441" s="358"/>
      <c r="BP441" s="358"/>
      <c r="BQ441" s="358"/>
      <c r="BR441" s="358"/>
      <c r="BS441" s="358"/>
      <c r="BT441" s="358"/>
      <c r="BU441" s="358"/>
      <c r="BV441" s="358"/>
      <c r="BW441" s="358"/>
      <c r="BX441" s="355"/>
    </row>
    <row r="442" spans="1:76" ht="19.5" customHeight="1">
      <c r="A442" s="356"/>
      <c r="B442" s="356"/>
      <c r="C442" s="356"/>
      <c r="D442" s="356"/>
      <c r="E442" s="356"/>
      <c r="F442" s="355"/>
      <c r="G442" s="356"/>
      <c r="H442" s="356"/>
      <c r="I442" s="355"/>
      <c r="J442" s="356"/>
      <c r="K442" s="355"/>
      <c r="L442" s="356"/>
      <c r="M442" s="355"/>
      <c r="N442" s="356"/>
      <c r="O442" s="355"/>
      <c r="P442" s="356"/>
      <c r="Q442" s="355"/>
      <c r="R442" s="355"/>
      <c r="S442" s="355"/>
      <c r="T442" s="355"/>
      <c r="U442" s="355"/>
      <c r="V442" s="355"/>
      <c r="W442" s="355"/>
      <c r="X442" s="355"/>
      <c r="Y442" s="355"/>
      <c r="Z442" s="355"/>
      <c r="AA442" s="355"/>
      <c r="AB442" s="355"/>
      <c r="AC442" s="355"/>
      <c r="AD442" s="355"/>
      <c r="AE442" s="355"/>
      <c r="AF442" s="355"/>
      <c r="AG442" s="355"/>
      <c r="AH442" s="355"/>
      <c r="AI442" s="355"/>
      <c r="AJ442" s="355"/>
      <c r="AK442" s="355"/>
      <c r="AL442" s="355"/>
      <c r="AM442" s="355"/>
      <c r="AN442" s="355"/>
      <c r="AO442" s="355"/>
      <c r="AP442" s="355"/>
      <c r="AQ442" s="355"/>
      <c r="AR442" s="355"/>
      <c r="AS442" s="355"/>
      <c r="AT442" s="356"/>
      <c r="AU442" s="356"/>
      <c r="AV442" s="355"/>
      <c r="AW442" s="355"/>
      <c r="AX442" s="356"/>
      <c r="AY442" s="357"/>
      <c r="AZ442" s="357"/>
      <c r="BA442" s="357"/>
      <c r="BB442" s="358"/>
      <c r="BC442" s="357"/>
      <c r="BD442" s="357"/>
      <c r="BE442" s="358"/>
      <c r="BF442" s="357"/>
      <c r="BG442" s="357"/>
      <c r="BH442" s="357"/>
      <c r="BI442" s="357"/>
      <c r="BJ442" s="357"/>
      <c r="BK442" s="357"/>
      <c r="BL442" s="357"/>
      <c r="BM442" s="358"/>
      <c r="BN442" s="358"/>
      <c r="BO442" s="358"/>
      <c r="BP442" s="358"/>
      <c r="BQ442" s="358"/>
      <c r="BR442" s="358"/>
      <c r="BS442" s="358"/>
      <c r="BT442" s="358"/>
      <c r="BU442" s="358"/>
      <c r="BV442" s="358"/>
      <c r="BW442" s="358"/>
      <c r="BX442" s="355"/>
    </row>
    <row r="443" spans="1:76" ht="19.5" customHeight="1">
      <c r="A443" s="356"/>
      <c r="B443" s="356"/>
      <c r="C443" s="356"/>
      <c r="D443" s="356"/>
      <c r="E443" s="356"/>
      <c r="F443" s="355"/>
      <c r="G443" s="356"/>
      <c r="H443" s="356"/>
      <c r="I443" s="355"/>
      <c r="J443" s="356"/>
      <c r="K443" s="355"/>
      <c r="L443" s="356"/>
      <c r="M443" s="355"/>
      <c r="N443" s="356"/>
      <c r="O443" s="355"/>
      <c r="P443" s="356"/>
      <c r="Q443" s="355"/>
      <c r="R443" s="355"/>
      <c r="S443" s="355"/>
      <c r="T443" s="355"/>
      <c r="U443" s="355"/>
      <c r="V443" s="355"/>
      <c r="W443" s="355"/>
      <c r="X443" s="355"/>
      <c r="Y443" s="355"/>
      <c r="Z443" s="355"/>
      <c r="AA443" s="355"/>
      <c r="AB443" s="355"/>
      <c r="AC443" s="355"/>
      <c r="AD443" s="355"/>
      <c r="AE443" s="355"/>
      <c r="AF443" s="355"/>
      <c r="AG443" s="355"/>
      <c r="AH443" s="355"/>
      <c r="AI443" s="355"/>
      <c r="AJ443" s="355"/>
      <c r="AK443" s="355"/>
      <c r="AL443" s="355"/>
      <c r="AM443" s="355"/>
      <c r="AN443" s="355"/>
      <c r="AO443" s="355"/>
      <c r="AP443" s="355"/>
      <c r="AQ443" s="355"/>
      <c r="AR443" s="355"/>
      <c r="AS443" s="355"/>
      <c r="AT443" s="356"/>
      <c r="AU443" s="356"/>
      <c r="AV443" s="355"/>
      <c r="AW443" s="355"/>
      <c r="AX443" s="356"/>
      <c r="AY443" s="357"/>
      <c r="AZ443" s="357"/>
      <c r="BA443" s="357"/>
      <c r="BB443" s="358"/>
      <c r="BC443" s="357"/>
      <c r="BD443" s="357"/>
      <c r="BE443" s="358"/>
      <c r="BF443" s="357"/>
      <c r="BG443" s="357"/>
      <c r="BH443" s="357"/>
      <c r="BI443" s="357"/>
      <c r="BJ443" s="357"/>
      <c r="BK443" s="357"/>
      <c r="BL443" s="357"/>
      <c r="BM443" s="358"/>
      <c r="BN443" s="358"/>
      <c r="BO443" s="358"/>
      <c r="BP443" s="358"/>
      <c r="BQ443" s="358"/>
      <c r="BR443" s="358"/>
      <c r="BS443" s="358"/>
      <c r="BT443" s="358"/>
      <c r="BU443" s="358"/>
      <c r="BV443" s="358"/>
      <c r="BW443" s="358"/>
      <c r="BX443" s="355"/>
    </row>
    <row r="444" spans="1:76" ht="19.5" customHeight="1">
      <c r="A444" s="356"/>
      <c r="B444" s="356"/>
      <c r="C444" s="356"/>
      <c r="D444" s="356"/>
      <c r="E444" s="356"/>
      <c r="F444" s="355"/>
      <c r="G444" s="356"/>
      <c r="H444" s="356"/>
      <c r="I444" s="355"/>
      <c r="J444" s="356"/>
      <c r="K444" s="355"/>
      <c r="L444" s="356"/>
      <c r="M444" s="355"/>
      <c r="N444" s="356"/>
      <c r="O444" s="355"/>
      <c r="P444" s="356"/>
      <c r="Q444" s="355"/>
      <c r="R444" s="355"/>
      <c r="S444" s="355"/>
      <c r="T444" s="355"/>
      <c r="U444" s="355"/>
      <c r="V444" s="355"/>
      <c r="W444" s="355"/>
      <c r="X444" s="355"/>
      <c r="Y444" s="355"/>
      <c r="Z444" s="355"/>
      <c r="AA444" s="355"/>
      <c r="AB444" s="355"/>
      <c r="AC444" s="355"/>
      <c r="AD444" s="355"/>
      <c r="AE444" s="355"/>
      <c r="AF444" s="355"/>
      <c r="AG444" s="355"/>
      <c r="AH444" s="355"/>
      <c r="AI444" s="355"/>
      <c r="AJ444" s="355"/>
      <c r="AK444" s="355"/>
      <c r="AL444" s="355"/>
      <c r="AM444" s="355"/>
      <c r="AN444" s="355"/>
      <c r="AO444" s="355"/>
      <c r="AP444" s="355"/>
      <c r="AQ444" s="355"/>
      <c r="AR444" s="355"/>
      <c r="AS444" s="355"/>
      <c r="AT444" s="356"/>
      <c r="AU444" s="356"/>
      <c r="AV444" s="355"/>
      <c r="AW444" s="355"/>
      <c r="AX444" s="356"/>
      <c r="AY444" s="357"/>
      <c r="AZ444" s="357"/>
      <c r="BA444" s="357"/>
      <c r="BB444" s="358"/>
      <c r="BC444" s="357"/>
      <c r="BD444" s="357"/>
      <c r="BE444" s="358"/>
      <c r="BF444" s="357"/>
      <c r="BG444" s="357"/>
      <c r="BH444" s="357"/>
      <c r="BI444" s="357"/>
      <c r="BJ444" s="357"/>
      <c r="BK444" s="357"/>
      <c r="BL444" s="357"/>
      <c r="BM444" s="358"/>
      <c r="BN444" s="358"/>
      <c r="BO444" s="358"/>
      <c r="BP444" s="358"/>
      <c r="BQ444" s="358"/>
      <c r="BR444" s="358"/>
      <c r="BS444" s="358"/>
      <c r="BT444" s="358"/>
      <c r="BU444" s="358"/>
      <c r="BV444" s="358"/>
      <c r="BW444" s="358"/>
      <c r="BX444" s="355"/>
    </row>
    <row r="445" spans="1:76" ht="19.5" customHeight="1">
      <c r="A445" s="356"/>
      <c r="B445" s="356"/>
      <c r="C445" s="356"/>
      <c r="D445" s="356"/>
      <c r="E445" s="356"/>
      <c r="F445" s="355"/>
      <c r="G445" s="356"/>
      <c r="H445" s="356"/>
      <c r="I445" s="355"/>
      <c r="J445" s="356"/>
      <c r="K445" s="355"/>
      <c r="L445" s="356"/>
      <c r="M445" s="355"/>
      <c r="N445" s="356"/>
      <c r="O445" s="355"/>
      <c r="P445" s="356"/>
      <c r="Q445" s="355"/>
      <c r="R445" s="355"/>
      <c r="S445" s="355"/>
      <c r="T445" s="355"/>
      <c r="U445" s="355"/>
      <c r="V445" s="355"/>
      <c r="W445" s="355"/>
      <c r="X445" s="355"/>
      <c r="Y445" s="355"/>
      <c r="Z445" s="355"/>
      <c r="AA445" s="355"/>
      <c r="AB445" s="355"/>
      <c r="AC445" s="355"/>
      <c r="AD445" s="355"/>
      <c r="AE445" s="355"/>
      <c r="AF445" s="355"/>
      <c r="AG445" s="355"/>
      <c r="AH445" s="355"/>
      <c r="AI445" s="355"/>
      <c r="AJ445" s="355"/>
      <c r="AK445" s="355"/>
      <c r="AL445" s="355"/>
      <c r="AM445" s="355"/>
      <c r="AN445" s="355"/>
      <c r="AO445" s="355"/>
      <c r="AP445" s="355"/>
      <c r="AQ445" s="355"/>
      <c r="AR445" s="355"/>
      <c r="AS445" s="355"/>
      <c r="AT445" s="356"/>
      <c r="AU445" s="356"/>
      <c r="AV445" s="355"/>
      <c r="AW445" s="355"/>
      <c r="AX445" s="356"/>
      <c r="AY445" s="357"/>
      <c r="AZ445" s="357"/>
      <c r="BA445" s="357"/>
      <c r="BB445" s="358"/>
      <c r="BC445" s="357"/>
      <c r="BD445" s="357"/>
      <c r="BE445" s="358"/>
      <c r="BF445" s="357"/>
      <c r="BG445" s="357"/>
      <c r="BH445" s="357"/>
      <c r="BI445" s="357"/>
      <c r="BJ445" s="357"/>
      <c r="BK445" s="357"/>
      <c r="BL445" s="357"/>
      <c r="BM445" s="358"/>
      <c r="BN445" s="358"/>
      <c r="BO445" s="358"/>
      <c r="BP445" s="358"/>
      <c r="BQ445" s="358"/>
      <c r="BR445" s="358"/>
      <c r="BS445" s="358"/>
      <c r="BT445" s="358"/>
      <c r="BU445" s="358"/>
      <c r="BV445" s="358"/>
      <c r="BW445" s="358"/>
      <c r="BX445" s="355"/>
    </row>
    <row r="446" spans="1:76" ht="19.5" customHeight="1">
      <c r="A446" s="356"/>
      <c r="B446" s="356"/>
      <c r="C446" s="356"/>
      <c r="D446" s="356"/>
      <c r="E446" s="356"/>
      <c r="F446" s="355"/>
      <c r="G446" s="356"/>
      <c r="H446" s="356"/>
      <c r="I446" s="355"/>
      <c r="J446" s="356"/>
      <c r="K446" s="355"/>
      <c r="L446" s="356"/>
      <c r="M446" s="355"/>
      <c r="N446" s="356"/>
      <c r="O446" s="355"/>
      <c r="P446" s="356"/>
      <c r="Q446" s="355"/>
      <c r="R446" s="355"/>
      <c r="S446" s="355"/>
      <c r="T446" s="355"/>
      <c r="U446" s="355"/>
      <c r="V446" s="355"/>
      <c r="W446" s="355"/>
      <c r="X446" s="355"/>
      <c r="Y446" s="355"/>
      <c r="Z446" s="355"/>
      <c r="AA446" s="355"/>
      <c r="AB446" s="355"/>
      <c r="AC446" s="355"/>
      <c r="AD446" s="355"/>
      <c r="AE446" s="355"/>
      <c r="AF446" s="355"/>
      <c r="AG446" s="355"/>
      <c r="AH446" s="355"/>
      <c r="AI446" s="355"/>
      <c r="AJ446" s="355"/>
      <c r="AK446" s="355"/>
      <c r="AL446" s="355"/>
      <c r="AM446" s="355"/>
      <c r="AN446" s="355"/>
      <c r="AO446" s="355"/>
      <c r="AP446" s="355"/>
      <c r="AQ446" s="355"/>
      <c r="AR446" s="355"/>
      <c r="AS446" s="355"/>
      <c r="AT446" s="356"/>
      <c r="AU446" s="356"/>
      <c r="AV446" s="355"/>
      <c r="AW446" s="355"/>
      <c r="AX446" s="356"/>
      <c r="AY446" s="357"/>
      <c r="AZ446" s="357"/>
      <c r="BA446" s="357"/>
      <c r="BB446" s="358"/>
      <c r="BC446" s="357"/>
      <c r="BD446" s="357"/>
      <c r="BE446" s="358"/>
      <c r="BF446" s="357"/>
      <c r="BG446" s="357"/>
      <c r="BH446" s="357"/>
      <c r="BI446" s="357"/>
      <c r="BJ446" s="357"/>
      <c r="BK446" s="357"/>
      <c r="BL446" s="357"/>
      <c r="BM446" s="358"/>
      <c r="BN446" s="358"/>
      <c r="BO446" s="358"/>
      <c r="BP446" s="358"/>
      <c r="BQ446" s="358"/>
      <c r="BR446" s="358"/>
      <c r="BS446" s="358"/>
      <c r="BT446" s="358"/>
      <c r="BU446" s="358"/>
      <c r="BV446" s="358"/>
      <c r="BW446" s="358"/>
      <c r="BX446" s="355"/>
    </row>
    <row r="447" spans="1:76" ht="19.5" customHeight="1">
      <c r="A447" s="356"/>
      <c r="B447" s="356"/>
      <c r="C447" s="356"/>
      <c r="D447" s="356"/>
      <c r="E447" s="356"/>
      <c r="F447" s="355"/>
      <c r="G447" s="356"/>
      <c r="H447" s="356"/>
      <c r="I447" s="355"/>
      <c r="J447" s="356"/>
      <c r="K447" s="355"/>
      <c r="L447" s="356"/>
      <c r="M447" s="355"/>
      <c r="N447" s="356"/>
      <c r="O447" s="355"/>
      <c r="P447" s="356"/>
      <c r="Q447" s="355"/>
      <c r="R447" s="355"/>
      <c r="S447" s="355"/>
      <c r="T447" s="355"/>
      <c r="U447" s="355"/>
      <c r="V447" s="355"/>
      <c r="W447" s="355"/>
      <c r="X447" s="355"/>
      <c r="Y447" s="355"/>
      <c r="Z447" s="355"/>
      <c r="AA447" s="355"/>
      <c r="AB447" s="355"/>
      <c r="AC447" s="355"/>
      <c r="AD447" s="355"/>
      <c r="AE447" s="355"/>
      <c r="AF447" s="355"/>
      <c r="AG447" s="355"/>
      <c r="AH447" s="355"/>
      <c r="AI447" s="355"/>
      <c r="AJ447" s="355"/>
      <c r="AK447" s="355"/>
      <c r="AL447" s="355"/>
      <c r="AM447" s="355"/>
      <c r="AN447" s="355"/>
      <c r="AO447" s="355"/>
      <c r="AP447" s="355"/>
      <c r="AQ447" s="355"/>
      <c r="AR447" s="355"/>
      <c r="AS447" s="355"/>
      <c r="AT447" s="356"/>
      <c r="AU447" s="356"/>
      <c r="AV447" s="355"/>
      <c r="AW447" s="355"/>
      <c r="AX447" s="356"/>
      <c r="AY447" s="357"/>
      <c r="AZ447" s="357"/>
      <c r="BA447" s="357"/>
      <c r="BB447" s="358"/>
      <c r="BC447" s="357"/>
      <c r="BD447" s="357"/>
      <c r="BE447" s="358"/>
      <c r="BF447" s="357"/>
      <c r="BG447" s="357"/>
      <c r="BH447" s="357"/>
      <c r="BI447" s="357"/>
      <c r="BJ447" s="357"/>
      <c r="BK447" s="357"/>
      <c r="BL447" s="357"/>
      <c r="BM447" s="358"/>
      <c r="BN447" s="358"/>
      <c r="BO447" s="358"/>
      <c r="BP447" s="358"/>
      <c r="BQ447" s="358"/>
      <c r="BR447" s="358"/>
      <c r="BS447" s="358"/>
      <c r="BT447" s="358"/>
      <c r="BU447" s="358"/>
      <c r="BV447" s="358"/>
      <c r="BW447" s="358"/>
      <c r="BX447" s="355"/>
    </row>
    <row r="448" spans="1:76" ht="19.5" customHeight="1">
      <c r="A448" s="356"/>
      <c r="B448" s="356"/>
      <c r="C448" s="356"/>
      <c r="D448" s="356"/>
      <c r="E448" s="356"/>
      <c r="F448" s="355"/>
      <c r="G448" s="356"/>
      <c r="H448" s="356"/>
      <c r="I448" s="355"/>
      <c r="J448" s="356"/>
      <c r="K448" s="355"/>
      <c r="L448" s="356"/>
      <c r="M448" s="355"/>
      <c r="N448" s="356"/>
      <c r="O448" s="355"/>
      <c r="P448" s="356"/>
      <c r="Q448" s="355"/>
      <c r="R448" s="355"/>
      <c r="S448" s="355"/>
      <c r="T448" s="355"/>
      <c r="U448" s="355"/>
      <c r="V448" s="355"/>
      <c r="W448" s="355"/>
      <c r="X448" s="355"/>
      <c r="Y448" s="355"/>
      <c r="Z448" s="355"/>
      <c r="AA448" s="355"/>
      <c r="AB448" s="355"/>
      <c r="AC448" s="355"/>
      <c r="AD448" s="355"/>
      <c r="AE448" s="355"/>
      <c r="AF448" s="355"/>
      <c r="AG448" s="355"/>
      <c r="AH448" s="355"/>
      <c r="AI448" s="355"/>
      <c r="AJ448" s="355"/>
      <c r="AK448" s="355"/>
      <c r="AL448" s="355"/>
      <c r="AM448" s="355"/>
      <c r="AN448" s="355"/>
      <c r="AO448" s="355"/>
      <c r="AP448" s="355"/>
      <c r="AQ448" s="355"/>
      <c r="AR448" s="355"/>
      <c r="AS448" s="355"/>
      <c r="AT448" s="356"/>
      <c r="AU448" s="356"/>
      <c r="AV448" s="355"/>
      <c r="AW448" s="355"/>
      <c r="AX448" s="356"/>
      <c r="AY448" s="357"/>
      <c r="AZ448" s="357"/>
      <c r="BA448" s="357"/>
      <c r="BB448" s="358"/>
      <c r="BC448" s="357"/>
      <c r="BD448" s="357"/>
      <c r="BE448" s="358"/>
      <c r="BF448" s="357"/>
      <c r="BG448" s="357"/>
      <c r="BH448" s="357"/>
      <c r="BI448" s="357"/>
      <c r="BJ448" s="357"/>
      <c r="BK448" s="357"/>
      <c r="BL448" s="357"/>
      <c r="BM448" s="358"/>
      <c r="BN448" s="358"/>
      <c r="BO448" s="358"/>
      <c r="BP448" s="358"/>
      <c r="BQ448" s="358"/>
      <c r="BR448" s="358"/>
      <c r="BS448" s="358"/>
      <c r="BT448" s="358"/>
      <c r="BU448" s="358"/>
      <c r="BV448" s="358"/>
      <c r="BW448" s="358"/>
      <c r="BX448" s="355"/>
    </row>
    <row r="449" spans="1:76" ht="19.5" customHeight="1">
      <c r="A449" s="356"/>
      <c r="B449" s="356"/>
      <c r="C449" s="356"/>
      <c r="D449" s="356"/>
      <c r="E449" s="356"/>
      <c r="F449" s="355"/>
      <c r="G449" s="356"/>
      <c r="H449" s="356"/>
      <c r="I449" s="355"/>
      <c r="J449" s="356"/>
      <c r="K449" s="355"/>
      <c r="L449" s="356"/>
      <c r="M449" s="355"/>
      <c r="N449" s="356"/>
      <c r="O449" s="355"/>
      <c r="P449" s="356"/>
      <c r="Q449" s="355"/>
      <c r="R449" s="355"/>
      <c r="S449" s="355"/>
      <c r="T449" s="355"/>
      <c r="U449" s="355"/>
      <c r="V449" s="355"/>
      <c r="W449" s="355"/>
      <c r="X449" s="355"/>
      <c r="Y449" s="355"/>
      <c r="Z449" s="355"/>
      <c r="AA449" s="355"/>
      <c r="AB449" s="355"/>
      <c r="AC449" s="355"/>
      <c r="AD449" s="355"/>
      <c r="AE449" s="355"/>
      <c r="AF449" s="355"/>
      <c r="AG449" s="355"/>
      <c r="AH449" s="355"/>
      <c r="AI449" s="355"/>
      <c r="AJ449" s="355"/>
      <c r="AK449" s="355"/>
      <c r="AL449" s="355"/>
      <c r="AM449" s="355"/>
      <c r="AN449" s="355"/>
      <c r="AO449" s="355"/>
      <c r="AP449" s="355"/>
      <c r="AQ449" s="355"/>
      <c r="AR449" s="355"/>
      <c r="AS449" s="355"/>
      <c r="AT449" s="356"/>
      <c r="AU449" s="356"/>
      <c r="AV449" s="355"/>
      <c r="AW449" s="355"/>
      <c r="AX449" s="356"/>
      <c r="AY449" s="357"/>
      <c r="AZ449" s="357"/>
      <c r="BA449" s="357"/>
      <c r="BB449" s="358"/>
      <c r="BC449" s="357"/>
      <c r="BD449" s="357"/>
      <c r="BE449" s="358"/>
      <c r="BF449" s="357"/>
      <c r="BG449" s="357"/>
      <c r="BH449" s="357"/>
      <c r="BI449" s="357"/>
      <c r="BJ449" s="357"/>
      <c r="BK449" s="357"/>
      <c r="BL449" s="357"/>
      <c r="BM449" s="358"/>
      <c r="BN449" s="358"/>
      <c r="BO449" s="358"/>
      <c r="BP449" s="358"/>
      <c r="BQ449" s="358"/>
      <c r="BR449" s="358"/>
      <c r="BS449" s="358"/>
      <c r="BT449" s="358"/>
      <c r="BU449" s="358"/>
      <c r="BV449" s="358"/>
      <c r="BW449" s="358"/>
      <c r="BX449" s="355"/>
    </row>
    <row r="450" spans="1:76" ht="19.5" customHeight="1">
      <c r="A450" s="356"/>
      <c r="B450" s="356"/>
      <c r="C450" s="356"/>
      <c r="D450" s="356"/>
      <c r="E450" s="356"/>
      <c r="F450" s="355"/>
      <c r="G450" s="356"/>
      <c r="H450" s="356"/>
      <c r="I450" s="355"/>
      <c r="J450" s="356"/>
      <c r="K450" s="355"/>
      <c r="L450" s="356"/>
      <c r="M450" s="355"/>
      <c r="N450" s="356"/>
      <c r="O450" s="355"/>
      <c r="P450" s="356"/>
      <c r="Q450" s="355"/>
      <c r="R450" s="355"/>
      <c r="S450" s="355"/>
      <c r="T450" s="355"/>
      <c r="U450" s="355"/>
      <c r="V450" s="355"/>
      <c r="W450" s="355"/>
      <c r="X450" s="355"/>
      <c r="Y450" s="355"/>
      <c r="Z450" s="355"/>
      <c r="AA450" s="355"/>
      <c r="AB450" s="355"/>
      <c r="AC450" s="355"/>
      <c r="AD450" s="355"/>
      <c r="AE450" s="355"/>
      <c r="AF450" s="355"/>
      <c r="AG450" s="355"/>
      <c r="AH450" s="355"/>
      <c r="AI450" s="355"/>
      <c r="AJ450" s="355"/>
      <c r="AK450" s="355"/>
      <c r="AL450" s="355"/>
      <c r="AM450" s="355"/>
      <c r="AN450" s="355"/>
      <c r="AO450" s="355"/>
      <c r="AP450" s="355"/>
      <c r="AQ450" s="355"/>
      <c r="AR450" s="355"/>
      <c r="AS450" s="355"/>
      <c r="AT450" s="356"/>
      <c r="AU450" s="356"/>
      <c r="AV450" s="355"/>
      <c r="AW450" s="355"/>
      <c r="AX450" s="356"/>
      <c r="AY450" s="357"/>
      <c r="AZ450" s="357"/>
      <c r="BA450" s="357"/>
      <c r="BB450" s="358"/>
      <c r="BC450" s="357"/>
      <c r="BD450" s="357"/>
      <c r="BE450" s="358"/>
      <c r="BF450" s="357"/>
      <c r="BG450" s="357"/>
      <c r="BH450" s="357"/>
      <c r="BI450" s="357"/>
      <c r="BJ450" s="357"/>
      <c r="BK450" s="357"/>
      <c r="BL450" s="357"/>
      <c r="BM450" s="358"/>
      <c r="BN450" s="358"/>
      <c r="BO450" s="358"/>
      <c r="BP450" s="358"/>
      <c r="BQ450" s="358"/>
      <c r="BR450" s="358"/>
      <c r="BS450" s="358"/>
      <c r="BT450" s="358"/>
      <c r="BU450" s="358"/>
      <c r="BV450" s="358"/>
      <c r="BW450" s="358"/>
      <c r="BX450" s="355"/>
    </row>
    <row r="451" spans="1:76" ht="19.5" customHeight="1">
      <c r="A451" s="356"/>
      <c r="B451" s="356"/>
      <c r="C451" s="356"/>
      <c r="D451" s="356"/>
      <c r="E451" s="356"/>
      <c r="F451" s="355"/>
      <c r="G451" s="356"/>
      <c r="H451" s="356"/>
      <c r="I451" s="355"/>
      <c r="J451" s="356"/>
      <c r="K451" s="355"/>
      <c r="L451" s="356"/>
      <c r="M451" s="355"/>
      <c r="N451" s="356"/>
      <c r="O451" s="355"/>
      <c r="P451" s="356"/>
      <c r="Q451" s="355"/>
      <c r="R451" s="355"/>
      <c r="S451" s="355"/>
      <c r="T451" s="355"/>
      <c r="U451" s="355"/>
      <c r="V451" s="355"/>
      <c r="W451" s="355"/>
      <c r="X451" s="355"/>
      <c r="Y451" s="355"/>
      <c r="Z451" s="355"/>
      <c r="AA451" s="355"/>
      <c r="AB451" s="355"/>
      <c r="AC451" s="355"/>
      <c r="AD451" s="355"/>
      <c r="AE451" s="355"/>
      <c r="AF451" s="355"/>
      <c r="AG451" s="355"/>
      <c r="AH451" s="355"/>
      <c r="AI451" s="355"/>
      <c r="AJ451" s="355"/>
      <c r="AK451" s="355"/>
      <c r="AL451" s="355"/>
      <c r="AM451" s="355"/>
      <c r="AN451" s="355"/>
      <c r="AO451" s="355"/>
      <c r="AP451" s="355"/>
      <c r="AQ451" s="355"/>
      <c r="AR451" s="355"/>
      <c r="AS451" s="355"/>
      <c r="AT451" s="356"/>
      <c r="AU451" s="356"/>
      <c r="AV451" s="355"/>
      <c r="AW451" s="355"/>
      <c r="AX451" s="356"/>
      <c r="AY451" s="357"/>
      <c r="AZ451" s="357"/>
      <c r="BA451" s="357"/>
      <c r="BB451" s="358"/>
      <c r="BC451" s="357"/>
      <c r="BD451" s="357"/>
      <c r="BE451" s="358"/>
      <c r="BF451" s="357"/>
      <c r="BG451" s="357"/>
      <c r="BH451" s="357"/>
      <c r="BI451" s="357"/>
      <c r="BJ451" s="357"/>
      <c r="BK451" s="357"/>
      <c r="BL451" s="357"/>
      <c r="BM451" s="358"/>
      <c r="BN451" s="358"/>
      <c r="BO451" s="358"/>
      <c r="BP451" s="358"/>
      <c r="BQ451" s="358"/>
      <c r="BR451" s="358"/>
      <c r="BS451" s="358"/>
      <c r="BT451" s="358"/>
      <c r="BU451" s="358"/>
      <c r="BV451" s="358"/>
      <c r="BW451" s="358"/>
      <c r="BX451" s="355"/>
    </row>
    <row r="452" spans="1:76" ht="19.5" customHeight="1">
      <c r="A452" s="356"/>
      <c r="B452" s="356"/>
      <c r="C452" s="356"/>
      <c r="D452" s="356"/>
      <c r="E452" s="356"/>
      <c r="F452" s="355"/>
      <c r="G452" s="356"/>
      <c r="H452" s="356"/>
      <c r="I452" s="355"/>
      <c r="J452" s="356"/>
      <c r="K452" s="355"/>
      <c r="L452" s="356"/>
      <c r="M452" s="355"/>
      <c r="N452" s="356"/>
      <c r="O452" s="355"/>
      <c r="P452" s="356"/>
      <c r="Q452" s="355"/>
      <c r="R452" s="355"/>
      <c r="S452" s="355"/>
      <c r="T452" s="355"/>
      <c r="U452" s="355"/>
      <c r="V452" s="355"/>
      <c r="W452" s="355"/>
      <c r="X452" s="355"/>
      <c r="Y452" s="355"/>
      <c r="Z452" s="355"/>
      <c r="AA452" s="355"/>
      <c r="AB452" s="355"/>
      <c r="AC452" s="355"/>
      <c r="AD452" s="355"/>
      <c r="AE452" s="355"/>
      <c r="AF452" s="355"/>
      <c r="AG452" s="355"/>
      <c r="AH452" s="355"/>
      <c r="AI452" s="355"/>
      <c r="AJ452" s="355"/>
      <c r="AK452" s="355"/>
      <c r="AL452" s="355"/>
      <c r="AM452" s="355"/>
      <c r="AN452" s="355"/>
      <c r="AO452" s="355"/>
      <c r="AP452" s="355"/>
      <c r="AQ452" s="355"/>
      <c r="AR452" s="355"/>
      <c r="AS452" s="355"/>
      <c r="AT452" s="356"/>
      <c r="AU452" s="356"/>
      <c r="AV452" s="355"/>
      <c r="AW452" s="355"/>
      <c r="AX452" s="356"/>
      <c r="AY452" s="357"/>
      <c r="AZ452" s="357"/>
      <c r="BA452" s="357"/>
      <c r="BB452" s="358"/>
      <c r="BC452" s="357"/>
      <c r="BD452" s="357"/>
      <c r="BE452" s="358"/>
      <c r="BF452" s="357"/>
      <c r="BG452" s="357"/>
      <c r="BH452" s="357"/>
      <c r="BI452" s="357"/>
      <c r="BJ452" s="357"/>
      <c r="BK452" s="357"/>
      <c r="BL452" s="357"/>
      <c r="BM452" s="358"/>
      <c r="BN452" s="358"/>
      <c r="BO452" s="358"/>
      <c r="BP452" s="358"/>
      <c r="BQ452" s="358"/>
      <c r="BR452" s="358"/>
      <c r="BS452" s="358"/>
      <c r="BT452" s="358"/>
      <c r="BU452" s="358"/>
      <c r="BV452" s="358"/>
      <c r="BW452" s="358"/>
      <c r="BX452" s="355"/>
    </row>
    <row r="453" spans="1:76" ht="19.5" customHeight="1">
      <c r="A453" s="356"/>
      <c r="B453" s="356"/>
      <c r="C453" s="356"/>
      <c r="D453" s="356"/>
      <c r="E453" s="356"/>
      <c r="F453" s="355"/>
      <c r="G453" s="356"/>
      <c r="H453" s="356"/>
      <c r="I453" s="355"/>
      <c r="J453" s="356"/>
      <c r="K453" s="355"/>
      <c r="L453" s="356"/>
      <c r="M453" s="355"/>
      <c r="N453" s="356"/>
      <c r="O453" s="355"/>
      <c r="P453" s="356"/>
      <c r="Q453" s="355"/>
      <c r="R453" s="355"/>
      <c r="S453" s="355"/>
      <c r="T453" s="355"/>
      <c r="U453" s="355"/>
      <c r="V453" s="355"/>
      <c r="W453" s="355"/>
      <c r="X453" s="355"/>
      <c r="Y453" s="355"/>
      <c r="Z453" s="355"/>
      <c r="AA453" s="355"/>
      <c r="AB453" s="355"/>
      <c r="AC453" s="355"/>
      <c r="AD453" s="355"/>
      <c r="AE453" s="355"/>
      <c r="AF453" s="355"/>
      <c r="AG453" s="355"/>
      <c r="AH453" s="355"/>
      <c r="AI453" s="355"/>
      <c r="AJ453" s="355"/>
      <c r="AK453" s="355"/>
      <c r="AL453" s="355"/>
      <c r="AM453" s="355"/>
      <c r="AN453" s="355"/>
      <c r="AO453" s="355"/>
      <c r="AP453" s="355"/>
      <c r="AQ453" s="355"/>
      <c r="AR453" s="355"/>
      <c r="AS453" s="355"/>
      <c r="AT453" s="356"/>
      <c r="AU453" s="356"/>
      <c r="AV453" s="355"/>
      <c r="AW453" s="355"/>
      <c r="AX453" s="356"/>
      <c r="AY453" s="357"/>
      <c r="AZ453" s="357"/>
      <c r="BA453" s="357"/>
      <c r="BB453" s="358"/>
      <c r="BC453" s="357"/>
      <c r="BD453" s="357"/>
      <c r="BE453" s="358"/>
      <c r="BF453" s="357"/>
      <c r="BG453" s="357"/>
      <c r="BH453" s="357"/>
      <c r="BI453" s="357"/>
      <c r="BJ453" s="357"/>
      <c r="BK453" s="357"/>
      <c r="BL453" s="357"/>
      <c r="BM453" s="358"/>
      <c r="BN453" s="358"/>
      <c r="BO453" s="358"/>
      <c r="BP453" s="358"/>
      <c r="BQ453" s="358"/>
      <c r="BR453" s="358"/>
      <c r="BS453" s="358"/>
      <c r="BT453" s="358"/>
      <c r="BU453" s="358"/>
      <c r="BV453" s="358"/>
      <c r="BW453" s="358"/>
      <c r="BX453" s="355"/>
    </row>
    <row r="454" spans="1:76" ht="19.5" customHeight="1">
      <c r="A454" s="356"/>
      <c r="B454" s="356"/>
      <c r="C454" s="356"/>
      <c r="D454" s="356"/>
      <c r="E454" s="356"/>
      <c r="F454" s="355"/>
      <c r="G454" s="356"/>
      <c r="H454" s="356"/>
      <c r="I454" s="355"/>
      <c r="J454" s="356"/>
      <c r="K454" s="355"/>
      <c r="L454" s="356"/>
      <c r="M454" s="355"/>
      <c r="N454" s="356"/>
      <c r="O454" s="355"/>
      <c r="P454" s="356"/>
      <c r="Q454" s="355"/>
      <c r="R454" s="355"/>
      <c r="S454" s="355"/>
      <c r="T454" s="355"/>
      <c r="U454" s="355"/>
      <c r="V454" s="355"/>
      <c r="W454" s="355"/>
      <c r="X454" s="355"/>
      <c r="Y454" s="355"/>
      <c r="Z454" s="355"/>
      <c r="AA454" s="355"/>
      <c r="AB454" s="355"/>
      <c r="AC454" s="355"/>
      <c r="AD454" s="355"/>
      <c r="AE454" s="355"/>
      <c r="AF454" s="355"/>
      <c r="AG454" s="355"/>
      <c r="AH454" s="355"/>
      <c r="AI454" s="355"/>
      <c r="AJ454" s="355"/>
      <c r="AK454" s="355"/>
      <c r="AL454" s="355"/>
      <c r="AM454" s="355"/>
      <c r="AN454" s="355"/>
      <c r="AO454" s="355"/>
      <c r="AP454" s="355"/>
      <c r="AQ454" s="355"/>
      <c r="AR454" s="355"/>
      <c r="AS454" s="355"/>
      <c r="AT454" s="356"/>
      <c r="AU454" s="356"/>
      <c r="AV454" s="355"/>
      <c r="AW454" s="355"/>
      <c r="AX454" s="356"/>
      <c r="AY454" s="357"/>
      <c r="AZ454" s="357"/>
      <c r="BA454" s="357"/>
      <c r="BB454" s="358"/>
      <c r="BC454" s="357"/>
      <c r="BD454" s="357"/>
      <c r="BE454" s="358"/>
      <c r="BF454" s="357"/>
      <c r="BG454" s="357"/>
      <c r="BH454" s="357"/>
      <c r="BI454" s="357"/>
      <c r="BJ454" s="357"/>
      <c r="BK454" s="357"/>
      <c r="BL454" s="357"/>
      <c r="BM454" s="358"/>
      <c r="BN454" s="358"/>
      <c r="BO454" s="358"/>
      <c r="BP454" s="358"/>
      <c r="BQ454" s="358"/>
      <c r="BR454" s="358"/>
      <c r="BS454" s="358"/>
      <c r="BT454" s="358"/>
      <c r="BU454" s="358"/>
      <c r="BV454" s="358"/>
      <c r="BW454" s="358"/>
      <c r="BX454" s="355"/>
    </row>
    <row r="455" spans="1:76" ht="19.5" customHeight="1">
      <c r="A455" s="356"/>
      <c r="B455" s="356"/>
      <c r="C455" s="356"/>
      <c r="D455" s="356"/>
      <c r="E455" s="356"/>
      <c r="F455" s="355"/>
      <c r="G455" s="356"/>
      <c r="H455" s="356"/>
      <c r="I455" s="355"/>
      <c r="J455" s="356"/>
      <c r="K455" s="355"/>
      <c r="L455" s="356"/>
      <c r="M455" s="355"/>
      <c r="N455" s="356"/>
      <c r="O455" s="355"/>
      <c r="P455" s="356"/>
      <c r="Q455" s="355"/>
      <c r="R455" s="355"/>
      <c r="S455" s="355"/>
      <c r="T455" s="355"/>
      <c r="U455" s="355"/>
      <c r="V455" s="355"/>
      <c r="W455" s="355"/>
      <c r="X455" s="355"/>
      <c r="Y455" s="355"/>
      <c r="Z455" s="355"/>
      <c r="AA455" s="355"/>
      <c r="AB455" s="355"/>
      <c r="AC455" s="355"/>
      <c r="AD455" s="355"/>
      <c r="AE455" s="355"/>
      <c r="AF455" s="355"/>
      <c r="AG455" s="355"/>
      <c r="AH455" s="355"/>
      <c r="AI455" s="355"/>
      <c r="AJ455" s="355"/>
      <c r="AK455" s="355"/>
      <c r="AL455" s="355"/>
      <c r="AM455" s="355"/>
      <c r="AN455" s="355"/>
      <c r="AO455" s="355"/>
      <c r="AP455" s="355"/>
      <c r="AQ455" s="355"/>
      <c r="AR455" s="355"/>
      <c r="AS455" s="355"/>
      <c r="AT455" s="356"/>
      <c r="AU455" s="356"/>
      <c r="AV455" s="355"/>
      <c r="AW455" s="355"/>
      <c r="AX455" s="356"/>
      <c r="AY455" s="357"/>
      <c r="AZ455" s="357"/>
      <c r="BA455" s="357"/>
      <c r="BB455" s="358"/>
      <c r="BC455" s="357"/>
      <c r="BD455" s="357"/>
      <c r="BE455" s="358"/>
      <c r="BF455" s="357"/>
      <c r="BG455" s="357"/>
      <c r="BH455" s="357"/>
      <c r="BI455" s="357"/>
      <c r="BJ455" s="357"/>
      <c r="BK455" s="357"/>
      <c r="BL455" s="357"/>
      <c r="BM455" s="358"/>
      <c r="BN455" s="358"/>
      <c r="BO455" s="358"/>
      <c r="BP455" s="358"/>
      <c r="BQ455" s="358"/>
      <c r="BR455" s="358"/>
      <c r="BS455" s="358"/>
      <c r="BT455" s="358"/>
      <c r="BU455" s="358"/>
      <c r="BV455" s="358"/>
      <c r="BW455" s="358"/>
      <c r="BX455" s="355"/>
    </row>
    <row r="456" spans="1:76" ht="19.5" customHeight="1">
      <c r="A456" s="356"/>
      <c r="B456" s="356"/>
      <c r="C456" s="356"/>
      <c r="D456" s="356"/>
      <c r="E456" s="356"/>
      <c r="F456" s="355"/>
      <c r="G456" s="356"/>
      <c r="H456" s="356"/>
      <c r="I456" s="355"/>
      <c r="J456" s="356"/>
      <c r="K456" s="355"/>
      <c r="L456" s="356"/>
      <c r="M456" s="355"/>
      <c r="N456" s="356"/>
      <c r="O456" s="355"/>
      <c r="P456" s="356"/>
      <c r="Q456" s="355"/>
      <c r="R456" s="355"/>
      <c r="S456" s="355"/>
      <c r="T456" s="355"/>
      <c r="U456" s="355"/>
      <c r="V456" s="355"/>
      <c r="W456" s="355"/>
      <c r="X456" s="355"/>
      <c r="Y456" s="355"/>
      <c r="Z456" s="355"/>
      <c r="AA456" s="355"/>
      <c r="AB456" s="355"/>
      <c r="AC456" s="355"/>
      <c r="AD456" s="355"/>
      <c r="AE456" s="355"/>
      <c r="AF456" s="355"/>
      <c r="AG456" s="355"/>
      <c r="AH456" s="355"/>
      <c r="AI456" s="355"/>
      <c r="AJ456" s="355"/>
      <c r="AK456" s="355"/>
      <c r="AL456" s="355"/>
      <c r="AM456" s="355"/>
      <c r="AN456" s="355"/>
      <c r="AO456" s="355"/>
      <c r="AP456" s="355"/>
      <c r="AQ456" s="355"/>
      <c r="AR456" s="355"/>
      <c r="AS456" s="355"/>
      <c r="AT456" s="356"/>
      <c r="AU456" s="356"/>
      <c r="AV456" s="355"/>
      <c r="AW456" s="355"/>
      <c r="AX456" s="356"/>
      <c r="AY456" s="357"/>
      <c r="AZ456" s="357"/>
      <c r="BA456" s="357"/>
      <c r="BB456" s="358"/>
      <c r="BC456" s="357"/>
      <c r="BD456" s="357"/>
      <c r="BE456" s="358"/>
      <c r="BF456" s="357"/>
      <c r="BG456" s="357"/>
      <c r="BH456" s="357"/>
      <c r="BI456" s="357"/>
      <c r="BJ456" s="357"/>
      <c r="BK456" s="357"/>
      <c r="BL456" s="357"/>
      <c r="BM456" s="358"/>
      <c r="BN456" s="358"/>
      <c r="BO456" s="358"/>
      <c r="BP456" s="358"/>
      <c r="BQ456" s="358"/>
      <c r="BR456" s="358"/>
      <c r="BS456" s="358"/>
      <c r="BT456" s="358"/>
      <c r="BU456" s="358"/>
      <c r="BV456" s="358"/>
      <c r="BW456" s="358"/>
      <c r="BX456" s="355"/>
    </row>
    <row r="457" spans="1:76" ht="19.5" customHeight="1">
      <c r="A457" s="356"/>
      <c r="B457" s="356"/>
      <c r="C457" s="356"/>
      <c r="D457" s="356"/>
      <c r="E457" s="356"/>
      <c r="F457" s="355"/>
      <c r="G457" s="356"/>
      <c r="H457" s="356"/>
      <c r="I457" s="355"/>
      <c r="J457" s="356"/>
      <c r="K457" s="355"/>
      <c r="L457" s="356"/>
      <c r="M457" s="355"/>
      <c r="N457" s="356"/>
      <c r="O457" s="355"/>
      <c r="P457" s="356"/>
      <c r="Q457" s="355"/>
      <c r="R457" s="355"/>
      <c r="S457" s="355"/>
      <c r="T457" s="355"/>
      <c r="U457" s="355"/>
      <c r="V457" s="355"/>
      <c r="W457" s="355"/>
      <c r="X457" s="355"/>
      <c r="Y457" s="355"/>
      <c r="Z457" s="355"/>
      <c r="AA457" s="355"/>
      <c r="AB457" s="355"/>
      <c r="AC457" s="355"/>
      <c r="AD457" s="355"/>
      <c r="AE457" s="355"/>
      <c r="AF457" s="355"/>
      <c r="AG457" s="355"/>
      <c r="AH457" s="355"/>
      <c r="AI457" s="355"/>
      <c r="AJ457" s="355"/>
      <c r="AK457" s="355"/>
      <c r="AL457" s="355"/>
      <c r="AM457" s="355"/>
      <c r="AN457" s="355"/>
      <c r="AO457" s="355"/>
      <c r="AP457" s="355"/>
      <c r="AQ457" s="355"/>
      <c r="AR457" s="355"/>
      <c r="AS457" s="355"/>
      <c r="AT457" s="356"/>
      <c r="AU457" s="356"/>
      <c r="AV457" s="355"/>
      <c r="AW457" s="355"/>
      <c r="AX457" s="356"/>
      <c r="AY457" s="357"/>
      <c r="AZ457" s="357"/>
      <c r="BA457" s="357"/>
      <c r="BB457" s="358"/>
      <c r="BC457" s="357"/>
      <c r="BD457" s="357"/>
      <c r="BE457" s="358"/>
      <c r="BF457" s="357"/>
      <c r="BG457" s="357"/>
      <c r="BH457" s="357"/>
      <c r="BI457" s="357"/>
      <c r="BJ457" s="357"/>
      <c r="BK457" s="357"/>
      <c r="BL457" s="357"/>
      <c r="BM457" s="358"/>
      <c r="BN457" s="358"/>
      <c r="BO457" s="358"/>
      <c r="BP457" s="358"/>
      <c r="BQ457" s="358"/>
      <c r="BR457" s="358"/>
      <c r="BS457" s="358"/>
      <c r="BT457" s="358"/>
      <c r="BU457" s="358"/>
      <c r="BV457" s="358"/>
      <c r="BW457" s="358"/>
      <c r="BX457" s="355"/>
    </row>
    <row r="458" spans="1:76" ht="19.5" customHeight="1">
      <c r="A458" s="356"/>
      <c r="B458" s="356"/>
      <c r="C458" s="356"/>
      <c r="D458" s="356"/>
      <c r="E458" s="356"/>
      <c r="F458" s="355"/>
      <c r="G458" s="356"/>
      <c r="H458" s="356"/>
      <c r="I458" s="355"/>
      <c r="J458" s="356"/>
      <c r="K458" s="355"/>
      <c r="L458" s="356"/>
      <c r="M458" s="355"/>
      <c r="N458" s="356"/>
      <c r="O458" s="355"/>
      <c r="P458" s="356"/>
      <c r="Q458" s="355"/>
      <c r="R458" s="355"/>
      <c r="S458" s="355"/>
      <c r="T458" s="355"/>
      <c r="U458" s="355"/>
      <c r="V458" s="355"/>
      <c r="W458" s="355"/>
      <c r="X458" s="355"/>
      <c r="Y458" s="355"/>
      <c r="Z458" s="355"/>
      <c r="AA458" s="355"/>
      <c r="AB458" s="355"/>
      <c r="AC458" s="355"/>
      <c r="AD458" s="355"/>
      <c r="AE458" s="355"/>
      <c r="AF458" s="355"/>
      <c r="AG458" s="355"/>
      <c r="AH458" s="355"/>
      <c r="AI458" s="355"/>
      <c r="AJ458" s="355"/>
      <c r="AK458" s="355"/>
      <c r="AL458" s="355"/>
      <c r="AM458" s="355"/>
      <c r="AN458" s="355"/>
      <c r="AO458" s="355"/>
      <c r="AP458" s="355"/>
      <c r="AQ458" s="355"/>
      <c r="AR458" s="355"/>
      <c r="AS458" s="355"/>
      <c r="AT458" s="356"/>
      <c r="AU458" s="356"/>
      <c r="AV458" s="355"/>
      <c r="AW458" s="355"/>
      <c r="AX458" s="356"/>
      <c r="AY458" s="357"/>
      <c r="AZ458" s="357"/>
      <c r="BA458" s="357"/>
      <c r="BB458" s="358"/>
      <c r="BC458" s="357"/>
      <c r="BD458" s="357"/>
      <c r="BE458" s="358"/>
      <c r="BF458" s="357"/>
      <c r="BG458" s="357"/>
      <c r="BH458" s="357"/>
      <c r="BI458" s="357"/>
      <c r="BJ458" s="357"/>
      <c r="BK458" s="357"/>
      <c r="BL458" s="357"/>
      <c r="BM458" s="358"/>
      <c r="BN458" s="358"/>
      <c r="BO458" s="358"/>
      <c r="BP458" s="358"/>
      <c r="BQ458" s="358"/>
      <c r="BR458" s="358"/>
      <c r="BS458" s="358"/>
      <c r="BT458" s="358"/>
      <c r="BU458" s="358"/>
      <c r="BV458" s="358"/>
      <c r="BW458" s="358"/>
      <c r="BX458" s="355"/>
    </row>
    <row r="459" spans="1:76" ht="19.5" customHeight="1">
      <c r="A459" s="356"/>
      <c r="B459" s="356"/>
      <c r="C459" s="356"/>
      <c r="D459" s="356"/>
      <c r="E459" s="356"/>
      <c r="F459" s="355"/>
      <c r="G459" s="356"/>
      <c r="H459" s="356"/>
      <c r="I459" s="355"/>
      <c r="J459" s="356"/>
      <c r="K459" s="355"/>
      <c r="L459" s="356"/>
      <c r="M459" s="355"/>
      <c r="N459" s="356"/>
      <c r="O459" s="355"/>
      <c r="P459" s="356"/>
      <c r="Q459" s="355"/>
      <c r="R459" s="355"/>
      <c r="S459" s="355"/>
      <c r="T459" s="355"/>
      <c r="U459" s="355"/>
      <c r="V459" s="355"/>
      <c r="W459" s="355"/>
      <c r="X459" s="355"/>
      <c r="Y459" s="355"/>
      <c r="Z459" s="355"/>
      <c r="AA459" s="355"/>
      <c r="AB459" s="355"/>
      <c r="AC459" s="355"/>
      <c r="AD459" s="355"/>
      <c r="AE459" s="355"/>
      <c r="AF459" s="355"/>
      <c r="AG459" s="355"/>
      <c r="AH459" s="355"/>
      <c r="AI459" s="355"/>
      <c r="AJ459" s="355"/>
      <c r="AK459" s="355"/>
      <c r="AL459" s="355"/>
      <c r="AM459" s="355"/>
      <c r="AN459" s="355"/>
      <c r="AO459" s="355"/>
      <c r="AP459" s="355"/>
      <c r="AQ459" s="355"/>
      <c r="AR459" s="355"/>
      <c r="AS459" s="355"/>
      <c r="AT459" s="356"/>
      <c r="AU459" s="356"/>
      <c r="AV459" s="355"/>
      <c r="AW459" s="355"/>
      <c r="AX459" s="356"/>
      <c r="AY459" s="357"/>
      <c r="AZ459" s="357"/>
      <c r="BA459" s="357"/>
      <c r="BB459" s="358"/>
      <c r="BC459" s="357"/>
      <c r="BD459" s="357"/>
      <c r="BE459" s="358"/>
      <c r="BF459" s="357"/>
      <c r="BG459" s="357"/>
      <c r="BH459" s="357"/>
      <c r="BI459" s="357"/>
      <c r="BJ459" s="357"/>
      <c r="BK459" s="357"/>
      <c r="BL459" s="357"/>
      <c r="BM459" s="358"/>
      <c r="BN459" s="358"/>
      <c r="BO459" s="358"/>
      <c r="BP459" s="358"/>
      <c r="BQ459" s="358"/>
      <c r="BR459" s="358"/>
      <c r="BS459" s="358"/>
      <c r="BT459" s="358"/>
      <c r="BU459" s="358"/>
      <c r="BV459" s="358"/>
      <c r="BW459" s="358"/>
      <c r="BX459" s="355"/>
    </row>
    <row r="460" spans="1:76" ht="19.5" customHeight="1">
      <c r="A460" s="356"/>
      <c r="B460" s="356"/>
      <c r="C460" s="356"/>
      <c r="D460" s="356"/>
      <c r="E460" s="356"/>
      <c r="F460" s="355"/>
      <c r="G460" s="356"/>
      <c r="H460" s="356"/>
      <c r="I460" s="355"/>
      <c r="J460" s="356"/>
      <c r="K460" s="355"/>
      <c r="L460" s="356"/>
      <c r="M460" s="355"/>
      <c r="N460" s="356"/>
      <c r="O460" s="355"/>
      <c r="P460" s="356"/>
      <c r="Q460" s="355"/>
      <c r="R460" s="355"/>
      <c r="S460" s="355"/>
      <c r="T460" s="355"/>
      <c r="U460" s="355"/>
      <c r="V460" s="355"/>
      <c r="W460" s="355"/>
      <c r="X460" s="355"/>
      <c r="Y460" s="355"/>
      <c r="Z460" s="355"/>
      <c r="AA460" s="355"/>
      <c r="AB460" s="355"/>
      <c r="AC460" s="355"/>
      <c r="AD460" s="355"/>
      <c r="AE460" s="355"/>
      <c r="AF460" s="355"/>
      <c r="AG460" s="355"/>
      <c r="AH460" s="355"/>
      <c r="AI460" s="355"/>
      <c r="AJ460" s="355"/>
      <c r="AK460" s="355"/>
      <c r="AL460" s="355"/>
      <c r="AM460" s="355"/>
      <c r="AN460" s="355"/>
      <c r="AO460" s="355"/>
      <c r="AP460" s="355"/>
      <c r="AQ460" s="355"/>
      <c r="AR460" s="355"/>
      <c r="AS460" s="355"/>
      <c r="AT460" s="356"/>
      <c r="AU460" s="356"/>
      <c r="AV460" s="355"/>
      <c r="AW460" s="355"/>
      <c r="AX460" s="356"/>
      <c r="AY460" s="357"/>
      <c r="AZ460" s="357"/>
      <c r="BA460" s="357"/>
      <c r="BB460" s="358"/>
      <c r="BC460" s="357"/>
      <c r="BD460" s="357"/>
      <c r="BE460" s="358"/>
      <c r="BF460" s="357"/>
      <c r="BG460" s="357"/>
      <c r="BH460" s="357"/>
      <c r="BI460" s="357"/>
      <c r="BJ460" s="357"/>
      <c r="BK460" s="357"/>
      <c r="BL460" s="357"/>
      <c r="BM460" s="358"/>
      <c r="BN460" s="358"/>
      <c r="BO460" s="358"/>
      <c r="BP460" s="358"/>
      <c r="BQ460" s="358"/>
      <c r="BR460" s="358"/>
      <c r="BS460" s="358"/>
      <c r="BT460" s="358"/>
      <c r="BU460" s="358"/>
      <c r="BV460" s="358"/>
      <c r="BW460" s="358"/>
      <c r="BX460" s="355"/>
    </row>
    <row r="461" spans="1:76" ht="19.5" customHeight="1">
      <c r="A461" s="356"/>
      <c r="B461" s="356"/>
      <c r="C461" s="356"/>
      <c r="D461" s="356"/>
      <c r="E461" s="356"/>
      <c r="F461" s="355"/>
      <c r="G461" s="356"/>
      <c r="H461" s="356"/>
      <c r="I461" s="355"/>
      <c r="J461" s="356"/>
      <c r="K461" s="355"/>
      <c r="L461" s="356"/>
      <c r="M461" s="355"/>
      <c r="N461" s="356"/>
      <c r="O461" s="355"/>
      <c r="P461" s="356"/>
      <c r="Q461" s="355"/>
      <c r="R461" s="355"/>
      <c r="S461" s="355"/>
      <c r="T461" s="355"/>
      <c r="U461" s="355"/>
      <c r="V461" s="355"/>
      <c r="W461" s="355"/>
      <c r="X461" s="355"/>
      <c r="Y461" s="355"/>
      <c r="Z461" s="355"/>
      <c r="AA461" s="355"/>
      <c r="AB461" s="355"/>
      <c r="AC461" s="355"/>
      <c r="AD461" s="355"/>
      <c r="AE461" s="355"/>
      <c r="AF461" s="355"/>
      <c r="AG461" s="355"/>
      <c r="AH461" s="355"/>
      <c r="AI461" s="355"/>
      <c r="AJ461" s="355"/>
      <c r="AK461" s="355"/>
      <c r="AL461" s="355"/>
      <c r="AM461" s="355"/>
      <c r="AN461" s="355"/>
      <c r="AO461" s="355"/>
      <c r="AP461" s="355"/>
      <c r="AQ461" s="355"/>
      <c r="AR461" s="355"/>
      <c r="AS461" s="355"/>
      <c r="AT461" s="356"/>
      <c r="AU461" s="356"/>
      <c r="AV461" s="355"/>
      <c r="AW461" s="355"/>
      <c r="AX461" s="356"/>
      <c r="AY461" s="357"/>
      <c r="AZ461" s="357"/>
      <c r="BA461" s="357"/>
      <c r="BB461" s="358"/>
      <c r="BC461" s="357"/>
      <c r="BD461" s="357"/>
      <c r="BE461" s="358"/>
      <c r="BF461" s="357"/>
      <c r="BG461" s="357"/>
      <c r="BH461" s="357"/>
      <c r="BI461" s="357"/>
      <c r="BJ461" s="357"/>
      <c r="BK461" s="357"/>
      <c r="BL461" s="357"/>
      <c r="BM461" s="358"/>
      <c r="BN461" s="358"/>
      <c r="BO461" s="358"/>
      <c r="BP461" s="358"/>
      <c r="BQ461" s="358"/>
      <c r="BR461" s="358"/>
      <c r="BS461" s="358"/>
      <c r="BT461" s="358"/>
      <c r="BU461" s="358"/>
      <c r="BV461" s="358"/>
      <c r="BW461" s="358"/>
      <c r="BX461" s="355"/>
    </row>
    <row r="462" spans="1:76" ht="19.5" customHeight="1">
      <c r="A462" s="356"/>
      <c r="B462" s="356"/>
      <c r="C462" s="356"/>
      <c r="D462" s="356"/>
      <c r="E462" s="356"/>
      <c r="F462" s="355"/>
      <c r="G462" s="356"/>
      <c r="H462" s="356"/>
      <c r="I462" s="355"/>
      <c r="J462" s="356"/>
      <c r="K462" s="355"/>
      <c r="L462" s="356"/>
      <c r="M462" s="355"/>
      <c r="N462" s="356"/>
      <c r="O462" s="355"/>
      <c r="P462" s="356"/>
      <c r="Q462" s="355"/>
      <c r="R462" s="355"/>
      <c r="S462" s="355"/>
      <c r="T462" s="355"/>
      <c r="U462" s="355"/>
      <c r="V462" s="355"/>
      <c r="W462" s="355"/>
      <c r="X462" s="355"/>
      <c r="Y462" s="355"/>
      <c r="Z462" s="355"/>
      <c r="AA462" s="355"/>
      <c r="AB462" s="355"/>
      <c r="AC462" s="355"/>
      <c r="AD462" s="355"/>
      <c r="AE462" s="355"/>
      <c r="AF462" s="355"/>
      <c r="AG462" s="355"/>
      <c r="AH462" s="355"/>
      <c r="AI462" s="355"/>
      <c r="AJ462" s="355"/>
      <c r="AK462" s="355"/>
      <c r="AL462" s="355"/>
      <c r="AM462" s="355"/>
      <c r="AN462" s="355"/>
      <c r="AO462" s="355"/>
      <c r="AP462" s="355"/>
      <c r="AQ462" s="355"/>
      <c r="AR462" s="355"/>
      <c r="AS462" s="355"/>
      <c r="AT462" s="356"/>
      <c r="AU462" s="356"/>
      <c r="AV462" s="355"/>
      <c r="AW462" s="355"/>
      <c r="AX462" s="356"/>
      <c r="AY462" s="357"/>
      <c r="AZ462" s="357"/>
      <c r="BA462" s="357"/>
      <c r="BB462" s="358"/>
      <c r="BC462" s="357"/>
      <c r="BD462" s="357"/>
      <c r="BE462" s="358"/>
      <c r="BF462" s="357"/>
      <c r="BG462" s="357"/>
      <c r="BH462" s="357"/>
      <c r="BI462" s="357"/>
      <c r="BJ462" s="357"/>
      <c r="BK462" s="357"/>
      <c r="BL462" s="357"/>
      <c r="BM462" s="358"/>
      <c r="BN462" s="358"/>
      <c r="BO462" s="358"/>
      <c r="BP462" s="358"/>
      <c r="BQ462" s="358"/>
      <c r="BR462" s="358"/>
      <c r="BS462" s="358"/>
      <c r="BT462" s="358"/>
      <c r="BU462" s="358"/>
      <c r="BV462" s="358"/>
      <c r="BW462" s="358"/>
      <c r="BX462" s="355"/>
    </row>
    <row r="463" spans="1:76" ht="19.5" customHeight="1">
      <c r="A463" s="356"/>
      <c r="B463" s="356"/>
      <c r="C463" s="356"/>
      <c r="D463" s="356"/>
      <c r="E463" s="356"/>
      <c r="F463" s="355"/>
      <c r="G463" s="356"/>
      <c r="H463" s="356"/>
      <c r="I463" s="355"/>
      <c r="J463" s="356"/>
      <c r="K463" s="355"/>
      <c r="L463" s="356"/>
      <c r="M463" s="355"/>
      <c r="N463" s="356"/>
      <c r="O463" s="355"/>
      <c r="P463" s="356"/>
      <c r="Q463" s="355"/>
      <c r="R463" s="355"/>
      <c r="S463" s="355"/>
      <c r="T463" s="355"/>
      <c r="U463" s="355"/>
      <c r="V463" s="355"/>
      <c r="W463" s="355"/>
      <c r="X463" s="355"/>
      <c r="Y463" s="355"/>
      <c r="Z463" s="355"/>
      <c r="AA463" s="355"/>
      <c r="AB463" s="355"/>
      <c r="AC463" s="355"/>
      <c r="AD463" s="355"/>
      <c r="AE463" s="355"/>
      <c r="AF463" s="355"/>
      <c r="AG463" s="355"/>
      <c r="AH463" s="355"/>
      <c r="AI463" s="355"/>
      <c r="AJ463" s="355"/>
      <c r="AK463" s="355"/>
      <c r="AL463" s="355"/>
      <c r="AM463" s="355"/>
      <c r="AN463" s="355"/>
      <c r="AO463" s="355"/>
      <c r="AP463" s="355"/>
      <c r="AQ463" s="355"/>
      <c r="AR463" s="355"/>
      <c r="AS463" s="355"/>
      <c r="AT463" s="356"/>
      <c r="AU463" s="356"/>
      <c r="AV463" s="355"/>
      <c r="AW463" s="355"/>
      <c r="AX463" s="356"/>
      <c r="AY463" s="357"/>
      <c r="AZ463" s="357"/>
      <c r="BA463" s="357"/>
      <c r="BB463" s="358"/>
      <c r="BC463" s="357"/>
      <c r="BD463" s="357"/>
      <c r="BE463" s="358"/>
      <c r="BF463" s="357"/>
      <c r="BG463" s="357"/>
      <c r="BH463" s="357"/>
      <c r="BI463" s="357"/>
      <c r="BJ463" s="357"/>
      <c r="BK463" s="357"/>
      <c r="BL463" s="357"/>
      <c r="BM463" s="358"/>
      <c r="BN463" s="358"/>
      <c r="BO463" s="358"/>
      <c r="BP463" s="358"/>
      <c r="BQ463" s="358"/>
      <c r="BR463" s="358"/>
      <c r="BS463" s="358"/>
      <c r="BT463" s="358"/>
      <c r="BU463" s="358"/>
      <c r="BV463" s="358"/>
      <c r="BW463" s="358"/>
      <c r="BX463" s="355"/>
    </row>
    <row r="464" spans="1:76" ht="19.5" customHeight="1">
      <c r="A464" s="356"/>
      <c r="B464" s="356"/>
      <c r="C464" s="356"/>
      <c r="D464" s="356"/>
      <c r="E464" s="356"/>
      <c r="F464" s="355"/>
      <c r="G464" s="356"/>
      <c r="H464" s="356"/>
      <c r="I464" s="355"/>
      <c r="J464" s="356"/>
      <c r="K464" s="355"/>
      <c r="L464" s="356"/>
      <c r="M464" s="355"/>
      <c r="N464" s="356"/>
      <c r="O464" s="355"/>
      <c r="P464" s="356"/>
      <c r="Q464" s="355"/>
      <c r="R464" s="355"/>
      <c r="S464" s="355"/>
      <c r="T464" s="355"/>
      <c r="U464" s="355"/>
      <c r="V464" s="355"/>
      <c r="W464" s="355"/>
      <c r="X464" s="355"/>
      <c r="Y464" s="355"/>
      <c r="Z464" s="355"/>
      <c r="AA464" s="355"/>
      <c r="AB464" s="355"/>
      <c r="AC464" s="355"/>
      <c r="AD464" s="355"/>
      <c r="AE464" s="355"/>
      <c r="AF464" s="355"/>
      <c r="AG464" s="355"/>
      <c r="AH464" s="355"/>
      <c r="AI464" s="355"/>
      <c r="AJ464" s="355"/>
      <c r="AK464" s="355"/>
      <c r="AL464" s="355"/>
      <c r="AM464" s="355"/>
      <c r="AN464" s="355"/>
      <c r="AO464" s="355"/>
      <c r="AP464" s="355"/>
      <c r="AQ464" s="355"/>
      <c r="AR464" s="355"/>
      <c r="AS464" s="355"/>
      <c r="AT464" s="356"/>
      <c r="AU464" s="356"/>
      <c r="AV464" s="355"/>
      <c r="AW464" s="355"/>
      <c r="AX464" s="356"/>
      <c r="AY464" s="357"/>
      <c r="AZ464" s="357"/>
      <c r="BA464" s="357"/>
      <c r="BB464" s="358"/>
      <c r="BC464" s="357"/>
      <c r="BD464" s="357"/>
      <c r="BE464" s="358"/>
      <c r="BF464" s="357"/>
      <c r="BG464" s="357"/>
      <c r="BH464" s="357"/>
      <c r="BI464" s="357"/>
      <c r="BJ464" s="357"/>
      <c r="BK464" s="357"/>
      <c r="BL464" s="357"/>
      <c r="BM464" s="358"/>
      <c r="BN464" s="358"/>
      <c r="BO464" s="358"/>
      <c r="BP464" s="358"/>
      <c r="BQ464" s="358"/>
      <c r="BR464" s="358"/>
      <c r="BS464" s="358"/>
      <c r="BT464" s="358"/>
      <c r="BU464" s="358"/>
      <c r="BV464" s="358"/>
      <c r="BW464" s="358"/>
      <c r="BX464" s="355"/>
    </row>
    <row r="465" spans="1:76" ht="19.5" customHeight="1">
      <c r="A465" s="356"/>
      <c r="B465" s="356"/>
      <c r="C465" s="356"/>
      <c r="D465" s="356"/>
      <c r="E465" s="356"/>
      <c r="F465" s="355"/>
      <c r="G465" s="356"/>
      <c r="H465" s="356"/>
      <c r="I465" s="355"/>
      <c r="J465" s="356"/>
      <c r="K465" s="355"/>
      <c r="L465" s="356"/>
      <c r="M465" s="355"/>
      <c r="N465" s="356"/>
      <c r="O465" s="355"/>
      <c r="P465" s="356"/>
      <c r="Q465" s="355"/>
      <c r="R465" s="355"/>
      <c r="S465" s="355"/>
      <c r="T465" s="355"/>
      <c r="U465" s="355"/>
      <c r="V465" s="355"/>
      <c r="W465" s="355"/>
      <c r="X465" s="355"/>
      <c r="Y465" s="355"/>
      <c r="Z465" s="355"/>
      <c r="AA465" s="355"/>
      <c r="AB465" s="355"/>
      <c r="AC465" s="355"/>
      <c r="AD465" s="355"/>
      <c r="AE465" s="355"/>
      <c r="AF465" s="355"/>
      <c r="AG465" s="355"/>
      <c r="AH465" s="355"/>
      <c r="AI465" s="355"/>
      <c r="AJ465" s="355"/>
      <c r="AK465" s="355"/>
      <c r="AL465" s="355"/>
      <c r="AM465" s="355"/>
      <c r="AN465" s="355"/>
      <c r="AO465" s="355"/>
      <c r="AP465" s="355"/>
      <c r="AQ465" s="355"/>
      <c r="AR465" s="355"/>
      <c r="AS465" s="355"/>
      <c r="AT465" s="356"/>
      <c r="AU465" s="356"/>
      <c r="AV465" s="355"/>
      <c r="AW465" s="355"/>
      <c r="AX465" s="356"/>
      <c r="AY465" s="357"/>
      <c r="AZ465" s="357"/>
      <c r="BA465" s="357"/>
      <c r="BB465" s="358"/>
      <c r="BC465" s="357"/>
      <c r="BD465" s="357"/>
      <c r="BE465" s="358"/>
      <c r="BF465" s="357"/>
      <c r="BG465" s="357"/>
      <c r="BH465" s="357"/>
      <c r="BI465" s="357"/>
      <c r="BJ465" s="357"/>
      <c r="BK465" s="357"/>
      <c r="BL465" s="357"/>
      <c r="BM465" s="358"/>
      <c r="BN465" s="358"/>
      <c r="BO465" s="358"/>
      <c r="BP465" s="358"/>
      <c r="BQ465" s="358"/>
      <c r="BR465" s="358"/>
      <c r="BS465" s="358"/>
      <c r="BT465" s="358"/>
      <c r="BU465" s="358"/>
      <c r="BV465" s="358"/>
      <c r="BW465" s="358"/>
      <c r="BX465" s="355"/>
    </row>
    <row r="466" spans="1:76" ht="19.5" customHeight="1">
      <c r="A466" s="356"/>
      <c r="B466" s="356"/>
      <c r="C466" s="356"/>
      <c r="D466" s="356"/>
      <c r="E466" s="356"/>
      <c r="F466" s="355"/>
      <c r="G466" s="356"/>
      <c r="H466" s="356"/>
      <c r="I466" s="355"/>
      <c r="J466" s="356"/>
      <c r="K466" s="355"/>
      <c r="L466" s="356"/>
      <c r="M466" s="355"/>
      <c r="N466" s="356"/>
      <c r="O466" s="355"/>
      <c r="P466" s="356"/>
      <c r="Q466" s="355"/>
      <c r="R466" s="355"/>
      <c r="S466" s="355"/>
      <c r="T466" s="355"/>
      <c r="U466" s="355"/>
      <c r="V466" s="355"/>
      <c r="W466" s="355"/>
      <c r="X466" s="355"/>
      <c r="Y466" s="355"/>
      <c r="Z466" s="355"/>
      <c r="AA466" s="355"/>
      <c r="AB466" s="355"/>
      <c r="AC466" s="355"/>
      <c r="AD466" s="355"/>
      <c r="AE466" s="355"/>
      <c r="AF466" s="355"/>
      <c r="AG466" s="355"/>
      <c r="AH466" s="355"/>
      <c r="AI466" s="355"/>
      <c r="AJ466" s="355"/>
      <c r="AK466" s="355"/>
      <c r="AL466" s="355"/>
      <c r="AM466" s="355"/>
      <c r="AN466" s="355"/>
      <c r="AO466" s="355"/>
      <c r="AP466" s="355"/>
      <c r="AQ466" s="355"/>
      <c r="AR466" s="355"/>
      <c r="AS466" s="355"/>
      <c r="AT466" s="356"/>
      <c r="AU466" s="356"/>
      <c r="AV466" s="355"/>
      <c r="AW466" s="355"/>
      <c r="AX466" s="356"/>
      <c r="AY466" s="357"/>
      <c r="AZ466" s="357"/>
      <c r="BA466" s="357"/>
      <c r="BB466" s="358"/>
      <c r="BC466" s="357"/>
      <c r="BD466" s="357"/>
      <c r="BE466" s="358"/>
      <c r="BF466" s="357"/>
      <c r="BG466" s="357"/>
      <c r="BH466" s="357"/>
      <c r="BI466" s="357"/>
      <c r="BJ466" s="357"/>
      <c r="BK466" s="357"/>
      <c r="BL466" s="357"/>
      <c r="BM466" s="358"/>
      <c r="BN466" s="358"/>
      <c r="BO466" s="358"/>
      <c r="BP466" s="358"/>
      <c r="BQ466" s="358"/>
      <c r="BR466" s="358"/>
      <c r="BS466" s="358"/>
      <c r="BT466" s="358"/>
      <c r="BU466" s="358"/>
      <c r="BV466" s="358"/>
      <c r="BW466" s="358"/>
      <c r="BX466" s="355"/>
    </row>
    <row r="467" spans="1:76" ht="19.5" customHeight="1">
      <c r="A467" s="356"/>
      <c r="B467" s="356"/>
      <c r="C467" s="356"/>
      <c r="D467" s="356"/>
      <c r="E467" s="356"/>
      <c r="F467" s="355"/>
      <c r="G467" s="356"/>
      <c r="H467" s="356"/>
      <c r="I467" s="355"/>
      <c r="J467" s="356"/>
      <c r="K467" s="355"/>
      <c r="L467" s="356"/>
      <c r="M467" s="355"/>
      <c r="N467" s="356"/>
      <c r="O467" s="355"/>
      <c r="P467" s="356"/>
      <c r="Q467" s="355"/>
      <c r="R467" s="355"/>
      <c r="S467" s="355"/>
      <c r="T467" s="355"/>
      <c r="U467" s="355"/>
      <c r="V467" s="355"/>
      <c r="W467" s="355"/>
      <c r="X467" s="355"/>
      <c r="Y467" s="355"/>
      <c r="Z467" s="355"/>
      <c r="AA467" s="355"/>
      <c r="AB467" s="355"/>
      <c r="AC467" s="355"/>
      <c r="AD467" s="355"/>
      <c r="AE467" s="355"/>
      <c r="AF467" s="355"/>
      <c r="AG467" s="355"/>
      <c r="AH467" s="355"/>
      <c r="AI467" s="355"/>
      <c r="AJ467" s="355"/>
      <c r="AK467" s="355"/>
      <c r="AL467" s="355"/>
      <c r="AM467" s="355"/>
      <c r="AN467" s="355"/>
      <c r="AO467" s="355"/>
      <c r="AP467" s="355"/>
      <c r="AQ467" s="355"/>
      <c r="AR467" s="355"/>
      <c r="AS467" s="355"/>
      <c r="AT467" s="356"/>
      <c r="AU467" s="356"/>
      <c r="AV467" s="355"/>
      <c r="AW467" s="355"/>
      <c r="AX467" s="356"/>
      <c r="AY467" s="357"/>
      <c r="AZ467" s="357"/>
      <c r="BA467" s="357"/>
      <c r="BB467" s="358"/>
      <c r="BC467" s="357"/>
      <c r="BD467" s="357"/>
      <c r="BE467" s="358"/>
      <c r="BF467" s="357"/>
      <c r="BG467" s="357"/>
      <c r="BH467" s="357"/>
      <c r="BI467" s="357"/>
      <c r="BJ467" s="357"/>
      <c r="BK467" s="357"/>
      <c r="BL467" s="357"/>
      <c r="BM467" s="358"/>
      <c r="BN467" s="358"/>
      <c r="BO467" s="358"/>
      <c r="BP467" s="358"/>
      <c r="BQ467" s="358"/>
      <c r="BR467" s="358"/>
      <c r="BS467" s="358"/>
      <c r="BT467" s="358"/>
      <c r="BU467" s="358"/>
      <c r="BV467" s="358"/>
      <c r="BW467" s="358"/>
      <c r="BX467" s="355"/>
    </row>
    <row r="468" spans="1:76" ht="19.5" customHeight="1">
      <c r="A468" s="356"/>
      <c r="B468" s="356"/>
      <c r="C468" s="356"/>
      <c r="D468" s="356"/>
      <c r="E468" s="356"/>
      <c r="F468" s="355"/>
      <c r="G468" s="356"/>
      <c r="H468" s="356"/>
      <c r="I468" s="355"/>
      <c r="J468" s="356"/>
      <c r="K468" s="355"/>
      <c r="L468" s="356"/>
      <c r="M468" s="355"/>
      <c r="N468" s="356"/>
      <c r="O468" s="355"/>
      <c r="P468" s="356"/>
      <c r="Q468" s="355"/>
      <c r="R468" s="355"/>
      <c r="S468" s="355"/>
      <c r="T468" s="355"/>
      <c r="U468" s="355"/>
      <c r="V468" s="355"/>
      <c r="W468" s="355"/>
      <c r="X468" s="355"/>
      <c r="Y468" s="355"/>
      <c r="Z468" s="355"/>
      <c r="AA468" s="355"/>
      <c r="AB468" s="355"/>
      <c r="AC468" s="355"/>
      <c r="AD468" s="355"/>
      <c r="AE468" s="355"/>
      <c r="AF468" s="355"/>
      <c r="AG468" s="355"/>
      <c r="AH468" s="355"/>
      <c r="AI468" s="355"/>
      <c r="AJ468" s="355"/>
      <c r="AK468" s="355"/>
      <c r="AL468" s="355"/>
      <c r="AM468" s="355"/>
      <c r="AN468" s="355"/>
      <c r="AO468" s="355"/>
      <c r="AP468" s="355"/>
      <c r="AQ468" s="355"/>
      <c r="AR468" s="355"/>
      <c r="AS468" s="355"/>
      <c r="AT468" s="356"/>
      <c r="AU468" s="356"/>
      <c r="AV468" s="355"/>
      <c r="AW468" s="355"/>
      <c r="AX468" s="356"/>
      <c r="AY468" s="357"/>
      <c r="AZ468" s="357"/>
      <c r="BA468" s="357"/>
      <c r="BB468" s="358"/>
      <c r="BC468" s="357"/>
      <c r="BD468" s="357"/>
      <c r="BE468" s="358"/>
      <c r="BF468" s="357"/>
      <c r="BG468" s="357"/>
      <c r="BH468" s="357"/>
      <c r="BI468" s="357"/>
      <c r="BJ468" s="357"/>
      <c r="BK468" s="357"/>
      <c r="BL468" s="357"/>
      <c r="BM468" s="358"/>
      <c r="BN468" s="358"/>
      <c r="BO468" s="358"/>
      <c r="BP468" s="358"/>
      <c r="BQ468" s="358"/>
      <c r="BR468" s="358"/>
      <c r="BS468" s="358"/>
      <c r="BT468" s="358"/>
      <c r="BU468" s="358"/>
      <c r="BV468" s="358"/>
      <c r="BW468" s="358"/>
      <c r="BX468" s="355"/>
    </row>
    <row r="469" spans="1:76" ht="19.5" customHeight="1">
      <c r="A469" s="356"/>
      <c r="B469" s="356"/>
      <c r="C469" s="356"/>
      <c r="D469" s="356"/>
      <c r="E469" s="356"/>
      <c r="F469" s="355"/>
      <c r="G469" s="356"/>
      <c r="H469" s="356"/>
      <c r="I469" s="355"/>
      <c r="J469" s="356"/>
      <c r="K469" s="355"/>
      <c r="L469" s="356"/>
      <c r="M469" s="355"/>
      <c r="N469" s="356"/>
      <c r="O469" s="355"/>
      <c r="P469" s="356"/>
      <c r="Q469" s="355"/>
      <c r="R469" s="355"/>
      <c r="S469" s="355"/>
      <c r="T469" s="355"/>
      <c r="U469" s="355"/>
      <c r="V469" s="355"/>
      <c r="W469" s="355"/>
      <c r="X469" s="355"/>
      <c r="Y469" s="355"/>
      <c r="Z469" s="355"/>
      <c r="AA469" s="355"/>
      <c r="AB469" s="355"/>
      <c r="AC469" s="355"/>
      <c r="AD469" s="355"/>
      <c r="AE469" s="355"/>
      <c r="AF469" s="355"/>
      <c r="AG469" s="355"/>
      <c r="AH469" s="355"/>
      <c r="AI469" s="355"/>
      <c r="AJ469" s="355"/>
      <c r="AK469" s="355"/>
      <c r="AL469" s="355"/>
      <c r="AM469" s="355"/>
      <c r="AN469" s="355"/>
      <c r="AO469" s="355"/>
      <c r="AP469" s="355"/>
      <c r="AQ469" s="355"/>
      <c r="AR469" s="355"/>
      <c r="AS469" s="355"/>
      <c r="AT469" s="356"/>
      <c r="AU469" s="356"/>
      <c r="AV469" s="355"/>
      <c r="AW469" s="355"/>
      <c r="AX469" s="356"/>
      <c r="AY469" s="357"/>
      <c r="AZ469" s="357"/>
      <c r="BA469" s="357"/>
      <c r="BB469" s="358"/>
      <c r="BC469" s="357"/>
      <c r="BD469" s="357"/>
      <c r="BE469" s="358"/>
      <c r="BF469" s="357"/>
      <c r="BG469" s="357"/>
      <c r="BH469" s="357"/>
      <c r="BI469" s="357"/>
      <c r="BJ469" s="357"/>
      <c r="BK469" s="357"/>
      <c r="BL469" s="357"/>
      <c r="BM469" s="358"/>
      <c r="BN469" s="358"/>
      <c r="BO469" s="358"/>
      <c r="BP469" s="358"/>
      <c r="BQ469" s="358"/>
      <c r="BR469" s="358"/>
      <c r="BS469" s="358"/>
      <c r="BT469" s="358"/>
      <c r="BU469" s="358"/>
      <c r="BV469" s="358"/>
      <c r="BW469" s="358"/>
      <c r="BX469" s="355"/>
    </row>
    <row r="470" spans="1:76" ht="19.5" customHeight="1">
      <c r="A470" s="356"/>
      <c r="B470" s="356"/>
      <c r="C470" s="356"/>
      <c r="D470" s="356"/>
      <c r="E470" s="356"/>
      <c r="F470" s="355"/>
      <c r="G470" s="356"/>
      <c r="H470" s="356"/>
      <c r="I470" s="355"/>
      <c r="J470" s="356"/>
      <c r="K470" s="355"/>
      <c r="L470" s="356"/>
      <c r="M470" s="355"/>
      <c r="N470" s="356"/>
      <c r="O470" s="355"/>
      <c r="P470" s="356"/>
      <c r="Q470" s="355"/>
      <c r="R470" s="355"/>
      <c r="S470" s="355"/>
      <c r="T470" s="355"/>
      <c r="U470" s="355"/>
      <c r="V470" s="355"/>
      <c r="W470" s="355"/>
      <c r="X470" s="355"/>
      <c r="Y470" s="355"/>
      <c r="Z470" s="355"/>
      <c r="AA470" s="355"/>
      <c r="AB470" s="355"/>
      <c r="AC470" s="355"/>
      <c r="AD470" s="355"/>
      <c r="AE470" s="355"/>
      <c r="AF470" s="355"/>
      <c r="AG470" s="355"/>
      <c r="AH470" s="355"/>
      <c r="AI470" s="355"/>
      <c r="AJ470" s="355"/>
      <c r="AK470" s="355"/>
      <c r="AL470" s="355"/>
      <c r="AM470" s="355"/>
      <c r="AN470" s="355"/>
      <c r="AO470" s="355"/>
      <c r="AP470" s="355"/>
      <c r="AQ470" s="355"/>
      <c r="AR470" s="355"/>
      <c r="AS470" s="355"/>
      <c r="AT470" s="356"/>
      <c r="AU470" s="356"/>
      <c r="AV470" s="355"/>
      <c r="AW470" s="355"/>
      <c r="AX470" s="356"/>
      <c r="AY470" s="357"/>
      <c r="AZ470" s="357"/>
      <c r="BA470" s="357"/>
      <c r="BB470" s="358"/>
      <c r="BC470" s="357"/>
      <c r="BD470" s="357"/>
      <c r="BE470" s="358"/>
      <c r="BF470" s="357"/>
      <c r="BG470" s="357"/>
      <c r="BH470" s="357"/>
      <c r="BI470" s="357"/>
      <c r="BJ470" s="357"/>
      <c r="BK470" s="357"/>
      <c r="BL470" s="357"/>
      <c r="BM470" s="358"/>
      <c r="BN470" s="358"/>
      <c r="BO470" s="358"/>
      <c r="BP470" s="358"/>
      <c r="BQ470" s="358"/>
      <c r="BR470" s="358"/>
      <c r="BS470" s="358"/>
      <c r="BT470" s="358"/>
      <c r="BU470" s="358"/>
      <c r="BV470" s="358"/>
      <c r="BW470" s="358"/>
      <c r="BX470" s="355"/>
    </row>
    <row r="471" spans="1:76" ht="19.5" customHeight="1">
      <c r="A471" s="356"/>
      <c r="B471" s="356"/>
      <c r="C471" s="356"/>
      <c r="D471" s="356"/>
      <c r="E471" s="356"/>
      <c r="F471" s="355"/>
      <c r="G471" s="356"/>
      <c r="H471" s="356"/>
      <c r="I471" s="355"/>
      <c r="J471" s="356"/>
      <c r="K471" s="355"/>
      <c r="L471" s="356"/>
      <c r="M471" s="355"/>
      <c r="N471" s="356"/>
      <c r="O471" s="355"/>
      <c r="P471" s="356"/>
      <c r="Q471" s="355"/>
      <c r="R471" s="355"/>
      <c r="S471" s="355"/>
      <c r="T471" s="355"/>
      <c r="U471" s="355"/>
      <c r="V471" s="355"/>
      <c r="W471" s="355"/>
      <c r="X471" s="355"/>
      <c r="Y471" s="355"/>
      <c r="Z471" s="355"/>
      <c r="AA471" s="355"/>
      <c r="AB471" s="355"/>
      <c r="AC471" s="355"/>
      <c r="AD471" s="355"/>
      <c r="AE471" s="355"/>
      <c r="AF471" s="355"/>
      <c r="AG471" s="355"/>
      <c r="AH471" s="355"/>
      <c r="AI471" s="355"/>
      <c r="AJ471" s="355"/>
      <c r="AK471" s="355"/>
      <c r="AL471" s="355"/>
      <c r="AM471" s="355"/>
      <c r="AN471" s="355"/>
      <c r="AO471" s="355"/>
      <c r="AP471" s="355"/>
      <c r="AQ471" s="355"/>
      <c r="AR471" s="355"/>
      <c r="AS471" s="355"/>
      <c r="AT471" s="356"/>
      <c r="AU471" s="356"/>
      <c r="AV471" s="355"/>
      <c r="AW471" s="355"/>
      <c r="AX471" s="356"/>
      <c r="AY471" s="357"/>
      <c r="AZ471" s="357"/>
      <c r="BA471" s="357"/>
      <c r="BB471" s="358"/>
      <c r="BC471" s="357"/>
      <c r="BD471" s="357"/>
      <c r="BE471" s="358"/>
      <c r="BF471" s="357"/>
      <c r="BG471" s="357"/>
      <c r="BH471" s="357"/>
      <c r="BI471" s="357"/>
      <c r="BJ471" s="357"/>
      <c r="BK471" s="357"/>
      <c r="BL471" s="357"/>
      <c r="BM471" s="358"/>
      <c r="BN471" s="358"/>
      <c r="BO471" s="358"/>
      <c r="BP471" s="358"/>
      <c r="BQ471" s="358"/>
      <c r="BR471" s="358"/>
      <c r="BS471" s="358"/>
      <c r="BT471" s="358"/>
      <c r="BU471" s="358"/>
      <c r="BV471" s="358"/>
      <c r="BW471" s="358"/>
      <c r="BX471" s="355"/>
    </row>
    <row r="472" spans="1:76" ht="19.5" customHeight="1">
      <c r="A472" s="356"/>
      <c r="B472" s="356"/>
      <c r="C472" s="356"/>
      <c r="D472" s="356"/>
      <c r="E472" s="356"/>
      <c r="F472" s="355"/>
      <c r="G472" s="356"/>
      <c r="H472" s="356"/>
      <c r="I472" s="355"/>
      <c r="J472" s="356"/>
      <c r="K472" s="355"/>
      <c r="L472" s="356"/>
      <c r="M472" s="355"/>
      <c r="N472" s="356"/>
      <c r="O472" s="355"/>
      <c r="P472" s="356"/>
      <c r="Q472" s="355"/>
      <c r="R472" s="355"/>
      <c r="S472" s="355"/>
      <c r="T472" s="355"/>
      <c r="U472" s="355"/>
      <c r="V472" s="355"/>
      <c r="W472" s="355"/>
      <c r="X472" s="355"/>
      <c r="Y472" s="355"/>
      <c r="Z472" s="355"/>
      <c r="AA472" s="355"/>
      <c r="AB472" s="355"/>
      <c r="AC472" s="355"/>
      <c r="AD472" s="355"/>
      <c r="AE472" s="355"/>
      <c r="AF472" s="355"/>
      <c r="AG472" s="355"/>
      <c r="AH472" s="355"/>
      <c r="AI472" s="355"/>
      <c r="AJ472" s="355"/>
      <c r="AK472" s="355"/>
      <c r="AL472" s="355"/>
      <c r="AM472" s="355"/>
      <c r="AN472" s="355"/>
      <c r="AO472" s="355"/>
      <c r="AP472" s="355"/>
      <c r="AQ472" s="355"/>
      <c r="AR472" s="355"/>
      <c r="AS472" s="355"/>
      <c r="AT472" s="356"/>
      <c r="AU472" s="356"/>
      <c r="AV472" s="355"/>
      <c r="AW472" s="355"/>
      <c r="AX472" s="356"/>
      <c r="AY472" s="357"/>
      <c r="AZ472" s="357"/>
      <c r="BA472" s="357"/>
      <c r="BB472" s="358"/>
      <c r="BC472" s="357"/>
      <c r="BD472" s="357"/>
      <c r="BE472" s="358"/>
      <c r="BF472" s="357"/>
      <c r="BG472" s="357"/>
      <c r="BH472" s="357"/>
      <c r="BI472" s="357"/>
      <c r="BJ472" s="357"/>
      <c r="BK472" s="357"/>
      <c r="BL472" s="357"/>
      <c r="BM472" s="358"/>
      <c r="BN472" s="358"/>
      <c r="BO472" s="358"/>
      <c r="BP472" s="358"/>
      <c r="BQ472" s="358"/>
      <c r="BR472" s="358"/>
      <c r="BS472" s="358"/>
      <c r="BT472" s="358"/>
      <c r="BU472" s="358"/>
      <c r="BV472" s="358"/>
      <c r="BW472" s="358"/>
      <c r="BX472" s="355"/>
    </row>
    <row r="473" spans="1:76" ht="19.5" customHeight="1">
      <c r="A473" s="356"/>
      <c r="B473" s="356"/>
      <c r="C473" s="356"/>
      <c r="D473" s="356"/>
      <c r="E473" s="356"/>
      <c r="F473" s="355"/>
      <c r="G473" s="356"/>
      <c r="H473" s="356"/>
      <c r="I473" s="355"/>
      <c r="J473" s="356"/>
      <c r="K473" s="355"/>
      <c r="L473" s="356"/>
      <c r="M473" s="355"/>
      <c r="N473" s="356"/>
      <c r="O473" s="355"/>
      <c r="P473" s="356"/>
      <c r="Q473" s="355"/>
      <c r="R473" s="355"/>
      <c r="S473" s="355"/>
      <c r="T473" s="355"/>
      <c r="U473" s="355"/>
      <c r="V473" s="355"/>
      <c r="W473" s="355"/>
      <c r="X473" s="355"/>
      <c r="Y473" s="355"/>
      <c r="Z473" s="355"/>
      <c r="AA473" s="355"/>
      <c r="AB473" s="355"/>
      <c r="AC473" s="355"/>
      <c r="AD473" s="355"/>
      <c r="AE473" s="355"/>
      <c r="AF473" s="355"/>
      <c r="AG473" s="355"/>
      <c r="AH473" s="355"/>
      <c r="AI473" s="355"/>
      <c r="AJ473" s="355"/>
      <c r="AK473" s="355"/>
      <c r="AL473" s="355"/>
      <c r="AM473" s="355"/>
      <c r="AN473" s="355"/>
      <c r="AO473" s="355"/>
      <c r="AP473" s="355"/>
      <c r="AQ473" s="355"/>
      <c r="AR473" s="355"/>
      <c r="AS473" s="355"/>
      <c r="AT473" s="356"/>
      <c r="AU473" s="356"/>
      <c r="AV473" s="355"/>
      <c r="AW473" s="355"/>
      <c r="AX473" s="356"/>
      <c r="AY473" s="357"/>
      <c r="AZ473" s="357"/>
      <c r="BA473" s="357"/>
      <c r="BB473" s="358"/>
      <c r="BC473" s="357"/>
      <c r="BD473" s="357"/>
      <c r="BE473" s="358"/>
      <c r="BF473" s="357"/>
      <c r="BG473" s="357"/>
      <c r="BH473" s="357"/>
      <c r="BI473" s="357"/>
      <c r="BJ473" s="357"/>
      <c r="BK473" s="357"/>
      <c r="BL473" s="357"/>
      <c r="BM473" s="358"/>
      <c r="BN473" s="358"/>
      <c r="BO473" s="358"/>
      <c r="BP473" s="358"/>
      <c r="BQ473" s="358"/>
      <c r="BR473" s="358"/>
      <c r="BS473" s="358"/>
      <c r="BT473" s="358"/>
      <c r="BU473" s="358"/>
      <c r="BV473" s="358"/>
      <c r="BW473" s="358"/>
      <c r="BX473" s="355"/>
    </row>
    <row r="474" spans="1:76" ht="19.5" customHeight="1">
      <c r="A474" s="356"/>
      <c r="B474" s="356"/>
      <c r="C474" s="356"/>
      <c r="D474" s="356"/>
      <c r="E474" s="356"/>
      <c r="F474" s="355"/>
      <c r="G474" s="356"/>
      <c r="H474" s="356"/>
      <c r="I474" s="355"/>
      <c r="J474" s="356"/>
      <c r="K474" s="355"/>
      <c r="L474" s="356"/>
      <c r="M474" s="355"/>
      <c r="N474" s="356"/>
      <c r="O474" s="355"/>
      <c r="P474" s="356"/>
      <c r="Q474" s="355"/>
      <c r="R474" s="355"/>
      <c r="S474" s="355"/>
      <c r="T474" s="355"/>
      <c r="U474" s="355"/>
      <c r="V474" s="355"/>
      <c r="W474" s="355"/>
      <c r="X474" s="355"/>
      <c r="Y474" s="355"/>
      <c r="Z474" s="355"/>
      <c r="AA474" s="355"/>
      <c r="AB474" s="355"/>
      <c r="AC474" s="355"/>
      <c r="AD474" s="355"/>
      <c r="AE474" s="355"/>
      <c r="AF474" s="355"/>
      <c r="AG474" s="355"/>
      <c r="AH474" s="355"/>
      <c r="AI474" s="355"/>
      <c r="AJ474" s="355"/>
      <c r="AK474" s="355"/>
      <c r="AL474" s="355"/>
      <c r="AM474" s="355"/>
      <c r="AN474" s="355"/>
      <c r="AO474" s="355"/>
      <c r="AP474" s="355"/>
      <c r="AQ474" s="355"/>
      <c r="AR474" s="355"/>
      <c r="AS474" s="355"/>
      <c r="AT474" s="356"/>
      <c r="AU474" s="356"/>
      <c r="AV474" s="355"/>
      <c r="AW474" s="355"/>
      <c r="AX474" s="356"/>
      <c r="AY474" s="357"/>
      <c r="AZ474" s="357"/>
      <c r="BA474" s="357"/>
      <c r="BB474" s="358"/>
      <c r="BC474" s="357"/>
      <c r="BD474" s="357"/>
      <c r="BE474" s="358"/>
      <c r="BF474" s="357"/>
      <c r="BG474" s="357"/>
      <c r="BH474" s="357"/>
      <c r="BI474" s="357"/>
      <c r="BJ474" s="357"/>
      <c r="BK474" s="357"/>
      <c r="BL474" s="357"/>
      <c r="BM474" s="358"/>
      <c r="BN474" s="358"/>
      <c r="BO474" s="358"/>
      <c r="BP474" s="358"/>
      <c r="BQ474" s="358"/>
      <c r="BR474" s="358"/>
      <c r="BS474" s="358"/>
      <c r="BT474" s="358"/>
      <c r="BU474" s="358"/>
      <c r="BV474" s="358"/>
      <c r="BW474" s="358"/>
      <c r="BX474" s="355"/>
    </row>
    <row r="475" spans="1:76" ht="19.5" customHeight="1">
      <c r="A475" s="356"/>
      <c r="B475" s="356"/>
      <c r="C475" s="356"/>
      <c r="D475" s="356"/>
      <c r="E475" s="356"/>
      <c r="F475" s="355"/>
      <c r="G475" s="356"/>
      <c r="H475" s="356"/>
      <c r="I475" s="355"/>
      <c r="J475" s="356"/>
      <c r="K475" s="355"/>
      <c r="L475" s="356"/>
      <c r="M475" s="355"/>
      <c r="N475" s="356"/>
      <c r="O475" s="355"/>
      <c r="P475" s="356"/>
      <c r="Q475" s="355"/>
      <c r="R475" s="355"/>
      <c r="S475" s="355"/>
      <c r="T475" s="355"/>
      <c r="U475" s="355"/>
      <c r="V475" s="355"/>
      <c r="W475" s="355"/>
      <c r="X475" s="355"/>
      <c r="Y475" s="355"/>
      <c r="Z475" s="355"/>
      <c r="AA475" s="355"/>
      <c r="AB475" s="355"/>
      <c r="AC475" s="355"/>
      <c r="AD475" s="355"/>
      <c r="AE475" s="355"/>
      <c r="AF475" s="355"/>
      <c r="AG475" s="355"/>
      <c r="AH475" s="355"/>
      <c r="AI475" s="355"/>
      <c r="AJ475" s="355"/>
      <c r="AK475" s="355"/>
      <c r="AL475" s="355"/>
      <c r="AM475" s="355"/>
      <c r="AN475" s="355"/>
      <c r="AO475" s="355"/>
      <c r="AP475" s="355"/>
      <c r="AQ475" s="355"/>
      <c r="AR475" s="355"/>
      <c r="AS475" s="355"/>
      <c r="AT475" s="356"/>
      <c r="AU475" s="356"/>
      <c r="AV475" s="355"/>
      <c r="AW475" s="355"/>
      <c r="AX475" s="356"/>
      <c r="AY475" s="357"/>
      <c r="AZ475" s="357"/>
      <c r="BA475" s="357"/>
      <c r="BB475" s="358"/>
      <c r="BC475" s="357"/>
      <c r="BD475" s="357"/>
      <c r="BE475" s="358"/>
      <c r="BF475" s="357"/>
      <c r="BG475" s="357"/>
      <c r="BH475" s="357"/>
      <c r="BI475" s="357"/>
      <c r="BJ475" s="357"/>
      <c r="BK475" s="357"/>
      <c r="BL475" s="357"/>
      <c r="BM475" s="358"/>
      <c r="BN475" s="358"/>
      <c r="BO475" s="358"/>
      <c r="BP475" s="358"/>
      <c r="BQ475" s="358"/>
      <c r="BR475" s="358"/>
      <c r="BS475" s="358"/>
      <c r="BT475" s="358"/>
      <c r="BU475" s="358"/>
      <c r="BV475" s="358"/>
      <c r="BW475" s="358"/>
      <c r="BX475" s="355"/>
    </row>
    <row r="476" spans="1:76" ht="19.5" customHeight="1">
      <c r="A476" s="356"/>
      <c r="B476" s="356"/>
      <c r="C476" s="356"/>
      <c r="D476" s="356"/>
      <c r="E476" s="356"/>
      <c r="F476" s="355"/>
      <c r="G476" s="356"/>
      <c r="H476" s="356"/>
      <c r="I476" s="355"/>
      <c r="J476" s="356"/>
      <c r="K476" s="355"/>
      <c r="L476" s="356"/>
      <c r="M476" s="355"/>
      <c r="N476" s="356"/>
      <c r="O476" s="355"/>
      <c r="P476" s="356"/>
      <c r="Q476" s="355"/>
      <c r="R476" s="355"/>
      <c r="S476" s="355"/>
      <c r="T476" s="355"/>
      <c r="U476" s="355"/>
      <c r="V476" s="355"/>
      <c r="W476" s="355"/>
      <c r="X476" s="355"/>
      <c r="Y476" s="355"/>
      <c r="Z476" s="355"/>
      <c r="AA476" s="355"/>
      <c r="AB476" s="355"/>
      <c r="AC476" s="355"/>
      <c r="AD476" s="355"/>
      <c r="AE476" s="355"/>
      <c r="AF476" s="355"/>
      <c r="AG476" s="355"/>
      <c r="AH476" s="355"/>
      <c r="AI476" s="355"/>
      <c r="AJ476" s="355"/>
      <c r="AK476" s="355"/>
      <c r="AL476" s="355"/>
      <c r="AM476" s="355"/>
      <c r="AN476" s="355"/>
      <c r="AO476" s="355"/>
      <c r="AP476" s="355"/>
      <c r="AQ476" s="355"/>
      <c r="AR476" s="355"/>
      <c r="AS476" s="355"/>
      <c r="AT476" s="356"/>
      <c r="AU476" s="356"/>
      <c r="AV476" s="355"/>
      <c r="AW476" s="355"/>
      <c r="AX476" s="356"/>
      <c r="AY476" s="357"/>
      <c r="AZ476" s="357"/>
      <c r="BA476" s="357"/>
      <c r="BB476" s="358"/>
      <c r="BC476" s="357"/>
      <c r="BD476" s="357"/>
      <c r="BE476" s="358"/>
      <c r="BF476" s="357"/>
      <c r="BG476" s="357"/>
      <c r="BH476" s="357"/>
      <c r="BI476" s="357"/>
      <c r="BJ476" s="357"/>
      <c r="BK476" s="357"/>
      <c r="BL476" s="357"/>
      <c r="BM476" s="358"/>
      <c r="BN476" s="358"/>
      <c r="BO476" s="358"/>
      <c r="BP476" s="358"/>
      <c r="BQ476" s="358"/>
      <c r="BR476" s="358"/>
      <c r="BS476" s="358"/>
      <c r="BT476" s="358"/>
      <c r="BU476" s="358"/>
      <c r="BV476" s="358"/>
      <c r="BW476" s="358"/>
      <c r="BX476" s="355"/>
    </row>
    <row r="477" spans="1:76" ht="19.5" customHeight="1">
      <c r="A477" s="356"/>
      <c r="B477" s="356"/>
      <c r="C477" s="356"/>
      <c r="D477" s="356"/>
      <c r="E477" s="356"/>
      <c r="F477" s="355"/>
      <c r="G477" s="356"/>
      <c r="H477" s="356"/>
      <c r="I477" s="355"/>
      <c r="J477" s="356"/>
      <c r="K477" s="355"/>
      <c r="L477" s="356"/>
      <c r="M477" s="355"/>
      <c r="N477" s="356"/>
      <c r="O477" s="355"/>
      <c r="P477" s="356"/>
      <c r="Q477" s="355"/>
      <c r="R477" s="355"/>
      <c r="S477" s="355"/>
      <c r="T477" s="355"/>
      <c r="U477" s="355"/>
      <c r="V477" s="355"/>
      <c r="W477" s="355"/>
      <c r="X477" s="355"/>
      <c r="Y477" s="355"/>
      <c r="Z477" s="355"/>
      <c r="AA477" s="355"/>
      <c r="AB477" s="355"/>
      <c r="AC477" s="355"/>
      <c r="AD477" s="355"/>
      <c r="AE477" s="355"/>
      <c r="AF477" s="355"/>
      <c r="AG477" s="355"/>
      <c r="AH477" s="355"/>
      <c r="AI477" s="355"/>
      <c r="AJ477" s="355"/>
      <c r="AK477" s="355"/>
      <c r="AL477" s="355"/>
      <c r="AM477" s="355"/>
      <c r="AN477" s="355"/>
      <c r="AO477" s="355"/>
      <c r="AP477" s="355"/>
      <c r="AQ477" s="355"/>
      <c r="AR477" s="355"/>
      <c r="AS477" s="355"/>
      <c r="AT477" s="356"/>
      <c r="AU477" s="356"/>
      <c r="AV477" s="355"/>
      <c r="AW477" s="355"/>
      <c r="AX477" s="356"/>
      <c r="AY477" s="357"/>
      <c r="AZ477" s="357"/>
      <c r="BA477" s="357"/>
      <c r="BB477" s="358"/>
      <c r="BC477" s="357"/>
      <c r="BD477" s="357"/>
      <c r="BE477" s="358"/>
      <c r="BF477" s="357"/>
      <c r="BG477" s="357"/>
      <c r="BH477" s="357"/>
      <c r="BI477" s="357"/>
      <c r="BJ477" s="357"/>
      <c r="BK477" s="357"/>
      <c r="BL477" s="357"/>
      <c r="BM477" s="358"/>
      <c r="BN477" s="358"/>
      <c r="BO477" s="358"/>
      <c r="BP477" s="358"/>
      <c r="BQ477" s="358"/>
      <c r="BR477" s="358"/>
      <c r="BS477" s="358"/>
      <c r="BT477" s="358"/>
      <c r="BU477" s="358"/>
      <c r="BV477" s="358"/>
      <c r="BW477" s="358"/>
      <c r="BX477" s="355"/>
    </row>
    <row r="478" spans="1:76" ht="19.5" customHeight="1">
      <c r="A478" s="356"/>
      <c r="B478" s="356"/>
      <c r="C478" s="356"/>
      <c r="D478" s="356"/>
      <c r="E478" s="356"/>
      <c r="F478" s="355"/>
      <c r="G478" s="356"/>
      <c r="H478" s="356"/>
      <c r="I478" s="355"/>
      <c r="J478" s="356"/>
      <c r="K478" s="355"/>
      <c r="L478" s="356"/>
      <c r="M478" s="355"/>
      <c r="N478" s="356"/>
      <c r="O478" s="355"/>
      <c r="P478" s="356"/>
      <c r="Q478" s="355"/>
      <c r="R478" s="355"/>
      <c r="S478" s="355"/>
      <c r="T478" s="355"/>
      <c r="U478" s="355"/>
      <c r="V478" s="355"/>
      <c r="W478" s="355"/>
      <c r="X478" s="355"/>
      <c r="Y478" s="355"/>
      <c r="Z478" s="355"/>
      <c r="AA478" s="355"/>
      <c r="AB478" s="355"/>
      <c r="AC478" s="355"/>
      <c r="AD478" s="355"/>
      <c r="AE478" s="355"/>
      <c r="AF478" s="355"/>
      <c r="AG478" s="355"/>
      <c r="AH478" s="355"/>
      <c r="AI478" s="355"/>
      <c r="AJ478" s="355"/>
      <c r="AK478" s="355"/>
      <c r="AL478" s="355"/>
      <c r="AM478" s="355"/>
      <c r="AN478" s="355"/>
      <c r="AO478" s="355"/>
      <c r="AP478" s="355"/>
      <c r="AQ478" s="355"/>
      <c r="AR478" s="355"/>
      <c r="AS478" s="355"/>
      <c r="AT478" s="356"/>
      <c r="AU478" s="356"/>
      <c r="AV478" s="355"/>
      <c r="AW478" s="355"/>
      <c r="AX478" s="356"/>
      <c r="AY478" s="357"/>
      <c r="AZ478" s="357"/>
      <c r="BA478" s="357"/>
      <c r="BB478" s="358"/>
      <c r="BC478" s="357"/>
      <c r="BD478" s="357"/>
      <c r="BE478" s="358"/>
      <c r="BF478" s="357"/>
      <c r="BG478" s="357"/>
      <c r="BH478" s="357"/>
      <c r="BI478" s="357"/>
      <c r="BJ478" s="357"/>
      <c r="BK478" s="357"/>
      <c r="BL478" s="357"/>
      <c r="BM478" s="358"/>
      <c r="BN478" s="358"/>
      <c r="BO478" s="358"/>
      <c r="BP478" s="358"/>
      <c r="BQ478" s="358"/>
      <c r="BR478" s="358"/>
      <c r="BS478" s="358"/>
      <c r="BT478" s="358"/>
      <c r="BU478" s="358"/>
      <c r="BV478" s="358"/>
      <c r="BW478" s="358"/>
      <c r="BX478" s="355"/>
    </row>
    <row r="479" spans="1:76" ht="19.5" customHeight="1">
      <c r="A479" s="356"/>
      <c r="B479" s="356"/>
      <c r="C479" s="356"/>
      <c r="D479" s="356"/>
      <c r="E479" s="356"/>
      <c r="F479" s="355"/>
      <c r="G479" s="356"/>
      <c r="H479" s="356"/>
      <c r="I479" s="355"/>
      <c r="J479" s="356"/>
      <c r="K479" s="355"/>
      <c r="L479" s="356"/>
      <c r="M479" s="355"/>
      <c r="N479" s="356"/>
      <c r="O479" s="355"/>
      <c r="P479" s="356"/>
      <c r="Q479" s="355"/>
      <c r="R479" s="355"/>
      <c r="S479" s="355"/>
      <c r="T479" s="355"/>
      <c r="U479" s="355"/>
      <c r="V479" s="355"/>
      <c r="W479" s="355"/>
      <c r="X479" s="355"/>
      <c r="Y479" s="355"/>
      <c r="Z479" s="355"/>
      <c r="AA479" s="355"/>
      <c r="AB479" s="355"/>
      <c r="AC479" s="355"/>
      <c r="AD479" s="355"/>
      <c r="AE479" s="355"/>
      <c r="AF479" s="355"/>
      <c r="AG479" s="355"/>
      <c r="AH479" s="355"/>
      <c r="AI479" s="355"/>
      <c r="AJ479" s="355"/>
      <c r="AK479" s="355"/>
      <c r="AL479" s="355"/>
      <c r="AM479" s="355"/>
      <c r="AN479" s="355"/>
      <c r="AO479" s="355"/>
      <c r="AP479" s="355"/>
      <c r="AQ479" s="355"/>
      <c r="AR479" s="355"/>
      <c r="AS479" s="355"/>
      <c r="AT479" s="356"/>
      <c r="AU479" s="356"/>
      <c r="AV479" s="355"/>
      <c r="AW479" s="355"/>
      <c r="AX479" s="356"/>
      <c r="AY479" s="357"/>
      <c r="AZ479" s="357"/>
      <c r="BA479" s="357"/>
      <c r="BB479" s="358"/>
      <c r="BC479" s="357"/>
      <c r="BD479" s="357"/>
      <c r="BE479" s="358"/>
      <c r="BF479" s="357"/>
      <c r="BG479" s="357"/>
      <c r="BH479" s="357"/>
      <c r="BI479" s="357"/>
      <c r="BJ479" s="357"/>
      <c r="BK479" s="357"/>
      <c r="BL479" s="357"/>
      <c r="BM479" s="358"/>
      <c r="BN479" s="358"/>
      <c r="BO479" s="358"/>
      <c r="BP479" s="358"/>
      <c r="BQ479" s="358"/>
      <c r="BR479" s="358"/>
      <c r="BS479" s="358"/>
      <c r="BT479" s="358"/>
      <c r="BU479" s="358"/>
      <c r="BV479" s="358"/>
      <c r="BW479" s="358"/>
      <c r="BX479" s="355"/>
    </row>
    <row r="480" spans="1:76" ht="19.5" customHeight="1">
      <c r="A480" s="356"/>
      <c r="B480" s="356"/>
      <c r="C480" s="356"/>
      <c r="D480" s="356"/>
      <c r="E480" s="356"/>
      <c r="F480" s="355"/>
      <c r="G480" s="356"/>
      <c r="H480" s="356"/>
      <c r="I480" s="355"/>
      <c r="J480" s="356"/>
      <c r="K480" s="355"/>
      <c r="L480" s="356"/>
      <c r="M480" s="355"/>
      <c r="N480" s="356"/>
      <c r="O480" s="355"/>
      <c r="P480" s="356"/>
      <c r="Q480" s="355"/>
      <c r="R480" s="355"/>
      <c r="S480" s="355"/>
      <c r="T480" s="355"/>
      <c r="U480" s="355"/>
      <c r="V480" s="355"/>
      <c r="W480" s="355"/>
      <c r="X480" s="355"/>
      <c r="Y480" s="355"/>
      <c r="Z480" s="355"/>
      <c r="AA480" s="355"/>
      <c r="AB480" s="355"/>
      <c r="AC480" s="355"/>
      <c r="AD480" s="355"/>
      <c r="AE480" s="355"/>
      <c r="AF480" s="355"/>
      <c r="AG480" s="355"/>
      <c r="AH480" s="355"/>
      <c r="AI480" s="355"/>
      <c r="AJ480" s="355"/>
      <c r="AK480" s="355"/>
      <c r="AL480" s="355"/>
      <c r="AM480" s="355"/>
      <c r="AN480" s="355"/>
      <c r="AO480" s="355"/>
      <c r="AP480" s="355"/>
      <c r="AQ480" s="355"/>
      <c r="AR480" s="355"/>
      <c r="AS480" s="355"/>
      <c r="AT480" s="356"/>
      <c r="AU480" s="356"/>
      <c r="AV480" s="355"/>
      <c r="AW480" s="355"/>
      <c r="AX480" s="356"/>
      <c r="AY480" s="357"/>
      <c r="AZ480" s="357"/>
      <c r="BA480" s="357"/>
      <c r="BB480" s="358"/>
      <c r="BC480" s="357"/>
      <c r="BD480" s="357"/>
      <c r="BE480" s="358"/>
      <c r="BF480" s="357"/>
      <c r="BG480" s="357"/>
      <c r="BH480" s="357"/>
      <c r="BI480" s="357"/>
      <c r="BJ480" s="357"/>
      <c r="BK480" s="357"/>
      <c r="BL480" s="357"/>
      <c r="BM480" s="358"/>
      <c r="BN480" s="358"/>
      <c r="BO480" s="358"/>
      <c r="BP480" s="358"/>
      <c r="BQ480" s="358"/>
      <c r="BR480" s="358"/>
      <c r="BS480" s="358"/>
      <c r="BT480" s="358"/>
      <c r="BU480" s="358"/>
      <c r="BV480" s="358"/>
      <c r="BW480" s="358"/>
      <c r="BX480" s="355"/>
    </row>
    <row r="481" spans="1:76" ht="19.5" customHeight="1">
      <c r="A481" s="356"/>
      <c r="B481" s="356"/>
      <c r="C481" s="356"/>
      <c r="D481" s="356"/>
      <c r="E481" s="356"/>
      <c r="F481" s="355"/>
      <c r="G481" s="356"/>
      <c r="H481" s="356"/>
      <c r="I481" s="355"/>
      <c r="J481" s="356"/>
      <c r="K481" s="355"/>
      <c r="L481" s="356"/>
      <c r="M481" s="355"/>
      <c r="N481" s="356"/>
      <c r="O481" s="355"/>
      <c r="P481" s="356"/>
      <c r="Q481" s="355"/>
      <c r="R481" s="355"/>
      <c r="S481" s="355"/>
      <c r="T481" s="355"/>
      <c r="U481" s="355"/>
      <c r="V481" s="355"/>
      <c r="W481" s="355"/>
      <c r="X481" s="355"/>
      <c r="Y481" s="355"/>
      <c r="Z481" s="355"/>
      <c r="AA481" s="355"/>
      <c r="AB481" s="355"/>
      <c r="AC481" s="355"/>
      <c r="AD481" s="355"/>
      <c r="AE481" s="355"/>
      <c r="AF481" s="355"/>
      <c r="AG481" s="355"/>
      <c r="AH481" s="355"/>
      <c r="AI481" s="355"/>
      <c r="AJ481" s="355"/>
      <c r="AK481" s="355"/>
      <c r="AL481" s="355"/>
      <c r="AM481" s="355"/>
      <c r="AN481" s="355"/>
      <c r="AO481" s="355"/>
      <c r="AP481" s="355"/>
      <c r="AQ481" s="355"/>
      <c r="AR481" s="355"/>
      <c r="AS481" s="355"/>
      <c r="AT481" s="356"/>
      <c r="AU481" s="356"/>
      <c r="AV481" s="355"/>
      <c r="AW481" s="355"/>
      <c r="AX481" s="356"/>
      <c r="AY481" s="357"/>
      <c r="AZ481" s="357"/>
      <c r="BA481" s="357"/>
      <c r="BB481" s="358"/>
      <c r="BC481" s="357"/>
      <c r="BD481" s="357"/>
      <c r="BE481" s="358"/>
      <c r="BF481" s="357"/>
      <c r="BG481" s="357"/>
      <c r="BH481" s="357"/>
      <c r="BI481" s="357"/>
      <c r="BJ481" s="357"/>
      <c r="BK481" s="357"/>
      <c r="BL481" s="357"/>
      <c r="BM481" s="358"/>
      <c r="BN481" s="358"/>
      <c r="BO481" s="358"/>
      <c r="BP481" s="358"/>
      <c r="BQ481" s="358"/>
      <c r="BR481" s="358"/>
      <c r="BS481" s="358"/>
      <c r="BT481" s="358"/>
      <c r="BU481" s="358"/>
      <c r="BV481" s="358"/>
      <c r="BW481" s="358"/>
      <c r="BX481" s="355"/>
    </row>
    <row r="482" spans="1:76" ht="19.5" customHeight="1">
      <c r="A482" s="356"/>
      <c r="B482" s="356"/>
      <c r="C482" s="356"/>
      <c r="D482" s="356"/>
      <c r="E482" s="356"/>
      <c r="F482" s="355"/>
      <c r="G482" s="356"/>
      <c r="H482" s="356"/>
      <c r="I482" s="355"/>
      <c r="J482" s="356"/>
      <c r="K482" s="355"/>
      <c r="L482" s="356"/>
      <c r="M482" s="355"/>
      <c r="N482" s="356"/>
      <c r="O482" s="355"/>
      <c r="P482" s="356"/>
      <c r="Q482" s="355"/>
      <c r="R482" s="355"/>
      <c r="S482" s="355"/>
      <c r="T482" s="355"/>
      <c r="U482" s="355"/>
      <c r="V482" s="355"/>
      <c r="W482" s="355"/>
      <c r="X482" s="355"/>
      <c r="Y482" s="355"/>
      <c r="Z482" s="355"/>
      <c r="AA482" s="355"/>
      <c r="AB482" s="355"/>
      <c r="AC482" s="355"/>
      <c r="AD482" s="355"/>
      <c r="AE482" s="355"/>
      <c r="AF482" s="355"/>
      <c r="AG482" s="355"/>
      <c r="AH482" s="355"/>
      <c r="AI482" s="355"/>
      <c r="AJ482" s="355"/>
      <c r="AK482" s="355"/>
      <c r="AL482" s="355"/>
      <c r="AM482" s="355"/>
      <c r="AN482" s="355"/>
      <c r="AO482" s="355"/>
      <c r="AP482" s="355"/>
      <c r="AQ482" s="355"/>
      <c r="AR482" s="355"/>
      <c r="AS482" s="355"/>
      <c r="AT482" s="356"/>
      <c r="AU482" s="356"/>
      <c r="AV482" s="355"/>
      <c r="AW482" s="355"/>
      <c r="AX482" s="356"/>
      <c r="AY482" s="357"/>
      <c r="AZ482" s="357"/>
      <c r="BA482" s="357"/>
      <c r="BB482" s="358"/>
      <c r="BC482" s="357"/>
      <c r="BD482" s="357"/>
      <c r="BE482" s="358"/>
      <c r="BF482" s="357"/>
      <c r="BG482" s="357"/>
      <c r="BH482" s="357"/>
      <c r="BI482" s="357"/>
      <c r="BJ482" s="357"/>
      <c r="BK482" s="357"/>
      <c r="BL482" s="357"/>
      <c r="BM482" s="358"/>
      <c r="BN482" s="358"/>
      <c r="BO482" s="358"/>
      <c r="BP482" s="358"/>
      <c r="BQ482" s="358"/>
      <c r="BR482" s="358"/>
      <c r="BS482" s="358"/>
      <c r="BT482" s="358"/>
      <c r="BU482" s="358"/>
      <c r="BV482" s="358"/>
      <c r="BW482" s="358"/>
      <c r="BX482" s="355"/>
    </row>
    <row r="483" spans="1:76" ht="19.5" customHeight="1">
      <c r="A483" s="356"/>
      <c r="B483" s="356"/>
      <c r="C483" s="356"/>
      <c r="D483" s="356"/>
      <c r="E483" s="356"/>
      <c r="F483" s="355"/>
      <c r="G483" s="356"/>
      <c r="H483" s="356"/>
      <c r="I483" s="355"/>
      <c r="J483" s="356"/>
      <c r="K483" s="355"/>
      <c r="L483" s="356"/>
      <c r="M483" s="355"/>
      <c r="N483" s="356"/>
      <c r="O483" s="355"/>
      <c r="P483" s="356"/>
      <c r="Q483" s="355"/>
      <c r="R483" s="355"/>
      <c r="S483" s="355"/>
      <c r="T483" s="355"/>
      <c r="U483" s="355"/>
      <c r="V483" s="355"/>
      <c r="W483" s="355"/>
      <c r="X483" s="355"/>
      <c r="Y483" s="355"/>
      <c r="Z483" s="355"/>
      <c r="AA483" s="355"/>
      <c r="AB483" s="355"/>
      <c r="AC483" s="355"/>
      <c r="AD483" s="355"/>
      <c r="AE483" s="355"/>
      <c r="AF483" s="355"/>
      <c r="AG483" s="355"/>
      <c r="AH483" s="355"/>
      <c r="AI483" s="355"/>
      <c r="AJ483" s="355"/>
      <c r="AK483" s="355"/>
      <c r="AL483" s="355"/>
      <c r="AM483" s="355"/>
      <c r="AN483" s="355"/>
      <c r="AO483" s="355"/>
      <c r="AP483" s="355"/>
      <c r="AQ483" s="355"/>
      <c r="AR483" s="355"/>
      <c r="AS483" s="355"/>
      <c r="AT483" s="356"/>
      <c r="AU483" s="356"/>
      <c r="AV483" s="355"/>
      <c r="AW483" s="355"/>
      <c r="AX483" s="356"/>
      <c r="AY483" s="357"/>
      <c r="AZ483" s="357"/>
      <c r="BA483" s="357"/>
      <c r="BB483" s="358"/>
      <c r="BC483" s="357"/>
      <c r="BD483" s="357"/>
      <c r="BE483" s="358"/>
      <c r="BF483" s="357"/>
      <c r="BG483" s="357"/>
      <c r="BH483" s="357"/>
      <c r="BI483" s="357"/>
      <c r="BJ483" s="357"/>
      <c r="BK483" s="357"/>
      <c r="BL483" s="357"/>
      <c r="BM483" s="358"/>
      <c r="BN483" s="358"/>
      <c r="BO483" s="358"/>
      <c r="BP483" s="358"/>
      <c r="BQ483" s="358"/>
      <c r="BR483" s="358"/>
      <c r="BS483" s="358"/>
      <c r="BT483" s="358"/>
      <c r="BU483" s="358"/>
      <c r="BV483" s="358"/>
      <c r="BW483" s="358"/>
      <c r="BX483" s="355"/>
    </row>
    <row r="484" spans="1:76" ht="19.5" customHeight="1">
      <c r="A484" s="356"/>
      <c r="B484" s="356"/>
      <c r="C484" s="356"/>
      <c r="D484" s="356"/>
      <c r="E484" s="356"/>
      <c r="F484" s="355"/>
      <c r="G484" s="356"/>
      <c r="H484" s="356"/>
      <c r="I484" s="355"/>
      <c r="J484" s="356"/>
      <c r="K484" s="355"/>
      <c r="L484" s="356"/>
      <c r="M484" s="355"/>
      <c r="N484" s="356"/>
      <c r="O484" s="355"/>
      <c r="P484" s="356"/>
      <c r="Q484" s="355"/>
      <c r="R484" s="355"/>
      <c r="S484" s="355"/>
      <c r="T484" s="355"/>
      <c r="U484" s="355"/>
      <c r="V484" s="355"/>
      <c r="W484" s="355"/>
      <c r="X484" s="355"/>
      <c r="Y484" s="355"/>
      <c r="Z484" s="355"/>
      <c r="AA484" s="355"/>
      <c r="AB484" s="355"/>
      <c r="AC484" s="355"/>
      <c r="AD484" s="355"/>
      <c r="AE484" s="355"/>
      <c r="AF484" s="355"/>
      <c r="AG484" s="355"/>
      <c r="AH484" s="355"/>
      <c r="AI484" s="355"/>
      <c r="AJ484" s="355"/>
      <c r="AK484" s="355"/>
      <c r="AL484" s="355"/>
      <c r="AM484" s="355"/>
      <c r="AN484" s="355"/>
      <c r="AO484" s="355"/>
      <c r="AP484" s="355"/>
      <c r="AQ484" s="355"/>
      <c r="AR484" s="355"/>
      <c r="AS484" s="355"/>
      <c r="AT484" s="356"/>
      <c r="AU484" s="356"/>
      <c r="AV484" s="355"/>
      <c r="AW484" s="355"/>
      <c r="AX484" s="356"/>
      <c r="AY484" s="357"/>
      <c r="AZ484" s="357"/>
      <c r="BA484" s="357"/>
      <c r="BB484" s="358"/>
      <c r="BC484" s="357"/>
      <c r="BD484" s="357"/>
      <c r="BE484" s="358"/>
      <c r="BF484" s="357"/>
      <c r="BG484" s="357"/>
      <c r="BH484" s="357"/>
      <c r="BI484" s="357"/>
      <c r="BJ484" s="357"/>
      <c r="BK484" s="357"/>
      <c r="BL484" s="357"/>
      <c r="BM484" s="358"/>
      <c r="BN484" s="358"/>
      <c r="BO484" s="358"/>
      <c r="BP484" s="358"/>
      <c r="BQ484" s="358"/>
      <c r="BR484" s="358"/>
      <c r="BS484" s="358"/>
      <c r="BT484" s="358"/>
      <c r="BU484" s="358"/>
      <c r="BV484" s="358"/>
      <c r="BW484" s="358"/>
      <c r="BX484" s="355"/>
    </row>
    <row r="485" spans="1:76" ht="19.5" customHeight="1">
      <c r="A485" s="356"/>
      <c r="B485" s="356"/>
      <c r="C485" s="356"/>
      <c r="D485" s="356"/>
      <c r="E485" s="356"/>
      <c r="F485" s="355"/>
      <c r="G485" s="356"/>
      <c r="H485" s="356"/>
      <c r="I485" s="355"/>
      <c r="J485" s="356"/>
      <c r="K485" s="355"/>
      <c r="L485" s="356"/>
      <c r="M485" s="355"/>
      <c r="N485" s="356"/>
      <c r="O485" s="355"/>
      <c r="P485" s="356"/>
      <c r="Q485" s="355"/>
      <c r="R485" s="355"/>
      <c r="S485" s="355"/>
      <c r="T485" s="355"/>
      <c r="U485" s="355"/>
      <c r="V485" s="355"/>
      <c r="W485" s="355"/>
      <c r="X485" s="355"/>
      <c r="Y485" s="355"/>
      <c r="Z485" s="355"/>
      <c r="AA485" s="355"/>
      <c r="AB485" s="355"/>
      <c r="AC485" s="355"/>
      <c r="AD485" s="355"/>
      <c r="AE485" s="355"/>
      <c r="AF485" s="355"/>
      <c r="AG485" s="355"/>
      <c r="AH485" s="355"/>
      <c r="AI485" s="355"/>
      <c r="AJ485" s="355"/>
      <c r="AK485" s="355"/>
      <c r="AL485" s="355"/>
      <c r="AM485" s="355"/>
      <c r="AN485" s="355"/>
      <c r="AO485" s="355"/>
      <c r="AP485" s="355"/>
      <c r="AQ485" s="355"/>
      <c r="AR485" s="355"/>
      <c r="AS485" s="355"/>
      <c r="AT485" s="356"/>
      <c r="AU485" s="356"/>
      <c r="AV485" s="355"/>
      <c r="AW485" s="355"/>
      <c r="AX485" s="356"/>
      <c r="AY485" s="357"/>
      <c r="AZ485" s="357"/>
      <c r="BA485" s="357"/>
      <c r="BB485" s="358"/>
      <c r="BC485" s="357"/>
      <c r="BD485" s="357"/>
      <c r="BE485" s="358"/>
      <c r="BF485" s="357"/>
      <c r="BG485" s="357"/>
      <c r="BH485" s="357"/>
      <c r="BI485" s="357"/>
      <c r="BJ485" s="357"/>
      <c r="BK485" s="357"/>
      <c r="BL485" s="357"/>
      <c r="BM485" s="358"/>
      <c r="BN485" s="358"/>
      <c r="BO485" s="358"/>
      <c r="BP485" s="358"/>
      <c r="BQ485" s="358"/>
      <c r="BR485" s="358"/>
      <c r="BS485" s="358"/>
      <c r="BT485" s="358"/>
      <c r="BU485" s="358"/>
      <c r="BV485" s="358"/>
      <c r="BW485" s="358"/>
      <c r="BX485" s="355"/>
    </row>
    <row r="486" spans="1:76" ht="19.5" customHeight="1">
      <c r="A486" s="356"/>
      <c r="B486" s="356"/>
      <c r="C486" s="356"/>
      <c r="D486" s="356"/>
      <c r="E486" s="356"/>
      <c r="F486" s="355"/>
      <c r="G486" s="356"/>
      <c r="H486" s="356"/>
      <c r="I486" s="355"/>
      <c r="J486" s="356"/>
      <c r="K486" s="355"/>
      <c r="L486" s="356"/>
      <c r="M486" s="355"/>
      <c r="N486" s="356"/>
      <c r="O486" s="355"/>
      <c r="P486" s="356"/>
      <c r="Q486" s="355"/>
      <c r="R486" s="355"/>
      <c r="S486" s="355"/>
      <c r="T486" s="355"/>
      <c r="U486" s="355"/>
      <c r="V486" s="355"/>
      <c r="W486" s="355"/>
      <c r="X486" s="355"/>
      <c r="Y486" s="355"/>
      <c r="Z486" s="355"/>
      <c r="AA486" s="355"/>
      <c r="AB486" s="355"/>
      <c r="AC486" s="355"/>
      <c r="AD486" s="355"/>
      <c r="AE486" s="355"/>
      <c r="AF486" s="355"/>
      <c r="AG486" s="355"/>
      <c r="AH486" s="355"/>
      <c r="AI486" s="355"/>
      <c r="AJ486" s="355"/>
      <c r="AK486" s="355"/>
      <c r="AL486" s="355"/>
      <c r="AM486" s="355"/>
      <c r="AN486" s="355"/>
      <c r="AO486" s="355"/>
      <c r="AP486" s="355"/>
      <c r="AQ486" s="355"/>
      <c r="AR486" s="355"/>
      <c r="AS486" s="355"/>
      <c r="AT486" s="356"/>
      <c r="AU486" s="356"/>
      <c r="AV486" s="355"/>
      <c r="AW486" s="355"/>
      <c r="AX486" s="356"/>
      <c r="AY486" s="357"/>
      <c r="AZ486" s="357"/>
      <c r="BA486" s="357"/>
      <c r="BB486" s="358"/>
      <c r="BC486" s="357"/>
      <c r="BD486" s="357"/>
      <c r="BE486" s="358"/>
      <c r="BF486" s="357"/>
      <c r="BG486" s="357"/>
      <c r="BH486" s="357"/>
      <c r="BI486" s="357"/>
      <c r="BJ486" s="357"/>
      <c r="BK486" s="357"/>
      <c r="BL486" s="357"/>
      <c r="BM486" s="358"/>
      <c r="BN486" s="358"/>
      <c r="BO486" s="358"/>
      <c r="BP486" s="358"/>
      <c r="BQ486" s="358"/>
      <c r="BR486" s="358"/>
      <c r="BS486" s="358"/>
      <c r="BT486" s="358"/>
      <c r="BU486" s="358"/>
      <c r="BV486" s="358"/>
      <c r="BW486" s="358"/>
      <c r="BX486" s="355"/>
    </row>
    <row r="487" spans="1:76" ht="19.5" customHeight="1">
      <c r="A487" s="356"/>
      <c r="B487" s="356"/>
      <c r="C487" s="356"/>
      <c r="D487" s="356"/>
      <c r="E487" s="356"/>
      <c r="F487" s="355"/>
      <c r="G487" s="356"/>
      <c r="H487" s="356"/>
      <c r="I487" s="355"/>
      <c r="J487" s="356"/>
      <c r="K487" s="355"/>
      <c r="L487" s="356"/>
      <c r="M487" s="355"/>
      <c r="N487" s="356"/>
      <c r="O487" s="355"/>
      <c r="P487" s="356"/>
      <c r="Q487" s="355"/>
      <c r="R487" s="355"/>
      <c r="S487" s="355"/>
      <c r="T487" s="355"/>
      <c r="U487" s="355"/>
      <c r="V487" s="355"/>
      <c r="W487" s="355"/>
      <c r="X487" s="355"/>
      <c r="Y487" s="355"/>
      <c r="Z487" s="355"/>
      <c r="AA487" s="355"/>
      <c r="AB487" s="355"/>
      <c r="AC487" s="355"/>
      <c r="AD487" s="355"/>
      <c r="AE487" s="355"/>
      <c r="AF487" s="355"/>
      <c r="AG487" s="355"/>
      <c r="AH487" s="355"/>
      <c r="AI487" s="355"/>
      <c r="AJ487" s="355"/>
      <c r="AK487" s="355"/>
      <c r="AL487" s="355"/>
      <c r="AM487" s="355"/>
      <c r="AN487" s="355"/>
      <c r="AO487" s="355"/>
      <c r="AP487" s="355"/>
      <c r="AQ487" s="355"/>
      <c r="AR487" s="355"/>
      <c r="AS487" s="355"/>
      <c r="AT487" s="356"/>
      <c r="AU487" s="356"/>
      <c r="AV487" s="355"/>
      <c r="AW487" s="355"/>
      <c r="AX487" s="356"/>
      <c r="AY487" s="357"/>
      <c r="AZ487" s="357"/>
      <c r="BA487" s="357"/>
      <c r="BB487" s="358"/>
      <c r="BC487" s="357"/>
      <c r="BD487" s="357"/>
      <c r="BE487" s="358"/>
      <c r="BF487" s="357"/>
      <c r="BG487" s="357"/>
      <c r="BH487" s="357"/>
      <c r="BI487" s="357"/>
      <c r="BJ487" s="357"/>
      <c r="BK487" s="357"/>
      <c r="BL487" s="357"/>
      <c r="BM487" s="358"/>
      <c r="BN487" s="358"/>
      <c r="BO487" s="358"/>
      <c r="BP487" s="358"/>
      <c r="BQ487" s="358"/>
      <c r="BR487" s="358"/>
      <c r="BS487" s="358"/>
      <c r="BT487" s="358"/>
      <c r="BU487" s="358"/>
      <c r="BV487" s="358"/>
      <c r="BW487" s="358"/>
      <c r="BX487" s="355"/>
    </row>
    <row r="488" spans="1:76" ht="19.5" customHeight="1">
      <c r="A488" s="356"/>
      <c r="B488" s="356"/>
      <c r="C488" s="356"/>
      <c r="D488" s="356"/>
      <c r="E488" s="356"/>
      <c r="F488" s="355"/>
      <c r="G488" s="356"/>
      <c r="H488" s="356"/>
      <c r="I488" s="355"/>
      <c r="J488" s="356"/>
      <c r="K488" s="355"/>
      <c r="L488" s="356"/>
      <c r="M488" s="355"/>
      <c r="N488" s="356"/>
      <c r="O488" s="355"/>
      <c r="P488" s="356"/>
      <c r="Q488" s="355"/>
      <c r="R488" s="355"/>
      <c r="S488" s="355"/>
      <c r="T488" s="355"/>
      <c r="U488" s="355"/>
      <c r="V488" s="355"/>
      <c r="W488" s="355"/>
      <c r="X488" s="355"/>
      <c r="Y488" s="355"/>
      <c r="Z488" s="355"/>
      <c r="AA488" s="355"/>
      <c r="AB488" s="355"/>
      <c r="AC488" s="355"/>
      <c r="AD488" s="355"/>
      <c r="AE488" s="355"/>
      <c r="AF488" s="355"/>
      <c r="AG488" s="355"/>
      <c r="AH488" s="355"/>
      <c r="AI488" s="355"/>
      <c r="AJ488" s="355"/>
      <c r="AK488" s="355"/>
      <c r="AL488" s="355"/>
      <c r="AM488" s="355"/>
      <c r="AN488" s="355"/>
      <c r="AO488" s="355"/>
      <c r="AP488" s="355"/>
      <c r="AQ488" s="355"/>
      <c r="AR488" s="355"/>
      <c r="AS488" s="355"/>
      <c r="AT488" s="356"/>
      <c r="AU488" s="356"/>
      <c r="AV488" s="355"/>
      <c r="AW488" s="355"/>
      <c r="AX488" s="356"/>
      <c r="AY488" s="357"/>
      <c r="AZ488" s="357"/>
      <c r="BA488" s="357"/>
      <c r="BB488" s="358"/>
      <c r="BC488" s="357"/>
      <c r="BD488" s="357"/>
      <c r="BE488" s="358"/>
      <c r="BF488" s="357"/>
      <c r="BG488" s="357"/>
      <c r="BH488" s="357"/>
      <c r="BI488" s="357"/>
      <c r="BJ488" s="357"/>
      <c r="BK488" s="357"/>
      <c r="BL488" s="357"/>
      <c r="BM488" s="358"/>
      <c r="BN488" s="358"/>
      <c r="BO488" s="358"/>
      <c r="BP488" s="358"/>
      <c r="BQ488" s="358"/>
      <c r="BR488" s="358"/>
      <c r="BS488" s="358"/>
      <c r="BT488" s="358"/>
      <c r="BU488" s="358"/>
      <c r="BV488" s="358"/>
      <c r="BW488" s="358"/>
      <c r="BX488" s="355"/>
    </row>
    <row r="489" spans="1:76" ht="19.5" customHeight="1">
      <c r="A489" s="356"/>
      <c r="B489" s="356"/>
      <c r="C489" s="356"/>
      <c r="D489" s="356"/>
      <c r="E489" s="356"/>
      <c r="F489" s="355"/>
      <c r="G489" s="356"/>
      <c r="H489" s="356"/>
      <c r="I489" s="355"/>
      <c r="J489" s="356"/>
      <c r="K489" s="355"/>
      <c r="L489" s="356"/>
      <c r="M489" s="355"/>
      <c r="N489" s="356"/>
      <c r="O489" s="355"/>
      <c r="P489" s="356"/>
      <c r="Q489" s="355"/>
      <c r="R489" s="355"/>
      <c r="S489" s="355"/>
      <c r="T489" s="355"/>
      <c r="U489" s="355"/>
      <c r="V489" s="355"/>
      <c r="W489" s="355"/>
      <c r="X489" s="355"/>
      <c r="Y489" s="355"/>
      <c r="Z489" s="355"/>
      <c r="AA489" s="355"/>
      <c r="AB489" s="355"/>
      <c r="AC489" s="355"/>
      <c r="AD489" s="355"/>
      <c r="AE489" s="355"/>
      <c r="AF489" s="355"/>
      <c r="AG489" s="355"/>
      <c r="AH489" s="355"/>
      <c r="AI489" s="355"/>
      <c r="AJ489" s="355"/>
      <c r="AK489" s="355"/>
      <c r="AL489" s="355"/>
      <c r="AM489" s="355"/>
      <c r="AN489" s="355"/>
      <c r="AO489" s="355"/>
      <c r="AP489" s="355"/>
      <c r="AQ489" s="355"/>
      <c r="AR489" s="355"/>
      <c r="AS489" s="355"/>
      <c r="AT489" s="356"/>
      <c r="AU489" s="356"/>
      <c r="AV489" s="355"/>
      <c r="AW489" s="355"/>
      <c r="AX489" s="356"/>
      <c r="AY489" s="357"/>
      <c r="AZ489" s="357"/>
      <c r="BA489" s="357"/>
      <c r="BB489" s="358"/>
      <c r="BC489" s="357"/>
      <c r="BD489" s="357"/>
      <c r="BE489" s="358"/>
      <c r="BF489" s="357"/>
      <c r="BG489" s="357"/>
      <c r="BH489" s="357"/>
      <c r="BI489" s="357"/>
      <c r="BJ489" s="357"/>
      <c r="BK489" s="357"/>
      <c r="BL489" s="357"/>
      <c r="BM489" s="358"/>
      <c r="BN489" s="358"/>
      <c r="BO489" s="358"/>
      <c r="BP489" s="358"/>
      <c r="BQ489" s="358"/>
      <c r="BR489" s="358"/>
      <c r="BS489" s="358"/>
      <c r="BT489" s="358"/>
      <c r="BU489" s="358"/>
      <c r="BV489" s="358"/>
      <c r="BW489" s="358"/>
      <c r="BX489" s="355"/>
    </row>
    <row r="490" spans="1:76" ht="19.5" customHeight="1">
      <c r="A490" s="356"/>
      <c r="B490" s="356"/>
      <c r="C490" s="356"/>
      <c r="D490" s="356"/>
      <c r="E490" s="356"/>
      <c r="F490" s="355"/>
      <c r="G490" s="356"/>
      <c r="H490" s="356"/>
      <c r="I490" s="355"/>
      <c r="J490" s="356"/>
      <c r="K490" s="355"/>
      <c r="L490" s="356"/>
      <c r="M490" s="355"/>
      <c r="N490" s="356"/>
      <c r="O490" s="355"/>
      <c r="P490" s="356"/>
      <c r="Q490" s="355"/>
      <c r="R490" s="355"/>
      <c r="S490" s="355"/>
      <c r="T490" s="355"/>
      <c r="U490" s="355"/>
      <c r="V490" s="355"/>
      <c r="W490" s="355"/>
      <c r="X490" s="355"/>
      <c r="Y490" s="355"/>
      <c r="Z490" s="355"/>
      <c r="AA490" s="355"/>
      <c r="AB490" s="355"/>
      <c r="AC490" s="355"/>
      <c r="AD490" s="355"/>
      <c r="AE490" s="355"/>
      <c r="AF490" s="355"/>
      <c r="AG490" s="355"/>
      <c r="AH490" s="355"/>
      <c r="AI490" s="355"/>
      <c r="AJ490" s="355"/>
      <c r="AK490" s="355"/>
      <c r="AL490" s="355"/>
      <c r="AM490" s="355"/>
      <c r="AN490" s="355"/>
      <c r="AO490" s="355"/>
      <c r="AP490" s="355"/>
      <c r="AQ490" s="355"/>
      <c r="AR490" s="355"/>
      <c r="AS490" s="355"/>
      <c r="AT490" s="356"/>
      <c r="AU490" s="356"/>
      <c r="AV490" s="355"/>
      <c r="AW490" s="355"/>
      <c r="AX490" s="356"/>
      <c r="AY490" s="357"/>
      <c r="AZ490" s="357"/>
      <c r="BA490" s="357"/>
      <c r="BB490" s="358"/>
      <c r="BC490" s="357"/>
      <c r="BD490" s="357"/>
      <c r="BE490" s="358"/>
      <c r="BF490" s="357"/>
      <c r="BG490" s="357"/>
      <c r="BH490" s="357"/>
      <c r="BI490" s="357"/>
      <c r="BJ490" s="357"/>
      <c r="BK490" s="357"/>
      <c r="BL490" s="357"/>
      <c r="BM490" s="358"/>
      <c r="BN490" s="358"/>
      <c r="BO490" s="358"/>
      <c r="BP490" s="358"/>
      <c r="BQ490" s="358"/>
      <c r="BR490" s="358"/>
      <c r="BS490" s="358"/>
      <c r="BT490" s="358"/>
      <c r="BU490" s="358"/>
      <c r="BV490" s="358"/>
      <c r="BW490" s="358"/>
      <c r="BX490" s="355"/>
    </row>
    <row r="491" spans="1:76" ht="19.5" customHeight="1">
      <c r="A491" s="356"/>
      <c r="B491" s="356"/>
      <c r="C491" s="356"/>
      <c r="D491" s="356"/>
      <c r="E491" s="356"/>
      <c r="F491" s="355"/>
      <c r="G491" s="356"/>
      <c r="H491" s="356"/>
      <c r="I491" s="355"/>
      <c r="J491" s="356"/>
      <c r="K491" s="355"/>
      <c r="L491" s="356"/>
      <c r="M491" s="355"/>
      <c r="N491" s="356"/>
      <c r="O491" s="355"/>
      <c r="P491" s="356"/>
      <c r="Q491" s="355"/>
      <c r="R491" s="355"/>
      <c r="S491" s="355"/>
      <c r="T491" s="355"/>
      <c r="U491" s="355"/>
      <c r="V491" s="355"/>
      <c r="W491" s="355"/>
      <c r="X491" s="355"/>
      <c r="Y491" s="355"/>
      <c r="Z491" s="355"/>
      <c r="AA491" s="355"/>
      <c r="AB491" s="355"/>
      <c r="AC491" s="355"/>
      <c r="AD491" s="355"/>
      <c r="AE491" s="355"/>
      <c r="AF491" s="355"/>
      <c r="AG491" s="355"/>
      <c r="AH491" s="355"/>
      <c r="AI491" s="355"/>
      <c r="AJ491" s="355"/>
      <c r="AK491" s="355"/>
      <c r="AL491" s="355"/>
      <c r="AM491" s="355"/>
      <c r="AN491" s="355"/>
      <c r="AO491" s="355"/>
      <c r="AP491" s="355"/>
      <c r="AQ491" s="355"/>
      <c r="AR491" s="355"/>
      <c r="AS491" s="355"/>
      <c r="AT491" s="356"/>
      <c r="AU491" s="356"/>
      <c r="AV491" s="355"/>
      <c r="AW491" s="355"/>
      <c r="AX491" s="356"/>
      <c r="AY491" s="357"/>
      <c r="AZ491" s="357"/>
      <c r="BA491" s="357"/>
      <c r="BB491" s="358"/>
      <c r="BC491" s="357"/>
      <c r="BD491" s="357"/>
      <c r="BE491" s="358"/>
      <c r="BF491" s="357"/>
      <c r="BG491" s="357"/>
      <c r="BH491" s="357"/>
      <c r="BI491" s="357"/>
      <c r="BJ491" s="357"/>
      <c r="BK491" s="357"/>
      <c r="BL491" s="357"/>
      <c r="BM491" s="358"/>
      <c r="BN491" s="358"/>
      <c r="BO491" s="358"/>
      <c r="BP491" s="358"/>
      <c r="BQ491" s="358"/>
      <c r="BR491" s="358"/>
      <c r="BS491" s="358"/>
      <c r="BT491" s="358"/>
      <c r="BU491" s="358"/>
      <c r="BV491" s="358"/>
      <c r="BW491" s="358"/>
      <c r="BX491" s="355"/>
    </row>
    <row r="492" spans="1:76" ht="19.5" customHeight="1">
      <c r="A492" s="356"/>
      <c r="B492" s="356"/>
      <c r="C492" s="356"/>
      <c r="D492" s="356"/>
      <c r="E492" s="356"/>
      <c r="F492" s="355"/>
      <c r="G492" s="356"/>
      <c r="H492" s="356"/>
      <c r="I492" s="355"/>
      <c r="J492" s="356"/>
      <c r="K492" s="355"/>
      <c r="L492" s="356"/>
      <c r="M492" s="355"/>
      <c r="N492" s="356"/>
      <c r="O492" s="355"/>
      <c r="P492" s="356"/>
      <c r="Q492" s="355"/>
      <c r="R492" s="355"/>
      <c r="S492" s="355"/>
      <c r="T492" s="355"/>
      <c r="U492" s="355"/>
      <c r="V492" s="355"/>
      <c r="W492" s="355"/>
      <c r="X492" s="355"/>
      <c r="Y492" s="355"/>
      <c r="Z492" s="355"/>
      <c r="AA492" s="355"/>
      <c r="AB492" s="355"/>
      <c r="AC492" s="355"/>
      <c r="AD492" s="355"/>
      <c r="AE492" s="355"/>
      <c r="AF492" s="355"/>
      <c r="AG492" s="355"/>
      <c r="AH492" s="355"/>
      <c r="AI492" s="355"/>
      <c r="AJ492" s="355"/>
      <c r="AK492" s="355"/>
      <c r="AL492" s="355"/>
      <c r="AM492" s="355"/>
      <c r="AN492" s="355"/>
      <c r="AO492" s="355"/>
      <c r="AP492" s="355"/>
      <c r="AQ492" s="355"/>
      <c r="AR492" s="355"/>
      <c r="AS492" s="355"/>
      <c r="AT492" s="356"/>
      <c r="AU492" s="356"/>
      <c r="AV492" s="355"/>
      <c r="AW492" s="355"/>
      <c r="AX492" s="356"/>
      <c r="AY492" s="357"/>
      <c r="AZ492" s="357"/>
      <c r="BA492" s="357"/>
      <c r="BB492" s="358"/>
      <c r="BC492" s="357"/>
      <c r="BD492" s="357"/>
      <c r="BE492" s="358"/>
      <c r="BF492" s="357"/>
      <c r="BG492" s="357"/>
      <c r="BH492" s="357"/>
      <c r="BI492" s="357"/>
      <c r="BJ492" s="357"/>
      <c r="BK492" s="357"/>
      <c r="BL492" s="357"/>
      <c r="BM492" s="358"/>
      <c r="BN492" s="358"/>
      <c r="BO492" s="358"/>
      <c r="BP492" s="358"/>
      <c r="BQ492" s="358"/>
      <c r="BR492" s="358"/>
      <c r="BS492" s="358"/>
      <c r="BT492" s="358"/>
      <c r="BU492" s="358"/>
      <c r="BV492" s="358"/>
      <c r="BW492" s="358"/>
      <c r="BX492" s="355"/>
    </row>
    <row r="493" spans="1:76" ht="19.5" customHeight="1">
      <c r="A493" s="356"/>
      <c r="B493" s="356"/>
      <c r="C493" s="356"/>
      <c r="D493" s="356"/>
      <c r="E493" s="356"/>
      <c r="F493" s="355"/>
      <c r="G493" s="356"/>
      <c r="H493" s="356"/>
      <c r="I493" s="355"/>
      <c r="J493" s="356"/>
      <c r="K493" s="355"/>
      <c r="L493" s="356"/>
      <c r="M493" s="355"/>
      <c r="N493" s="356"/>
      <c r="O493" s="355"/>
      <c r="P493" s="356"/>
      <c r="Q493" s="355"/>
      <c r="R493" s="355"/>
      <c r="S493" s="355"/>
      <c r="T493" s="355"/>
      <c r="U493" s="355"/>
      <c r="V493" s="355"/>
      <c r="W493" s="355"/>
      <c r="X493" s="355"/>
      <c r="Y493" s="355"/>
      <c r="Z493" s="355"/>
      <c r="AA493" s="355"/>
      <c r="AB493" s="355"/>
      <c r="AC493" s="355"/>
      <c r="AD493" s="355"/>
      <c r="AE493" s="355"/>
      <c r="AF493" s="355"/>
      <c r="AG493" s="355"/>
      <c r="AH493" s="355"/>
      <c r="AI493" s="355"/>
      <c r="AJ493" s="355"/>
      <c r="AK493" s="355"/>
      <c r="AL493" s="355"/>
      <c r="AM493" s="355"/>
      <c r="AN493" s="355"/>
      <c r="AO493" s="355"/>
      <c r="AP493" s="355"/>
      <c r="AQ493" s="355"/>
      <c r="AR493" s="355"/>
      <c r="AS493" s="355"/>
      <c r="AT493" s="356"/>
      <c r="AU493" s="356"/>
      <c r="AV493" s="355"/>
      <c r="AW493" s="355"/>
      <c r="AX493" s="356"/>
      <c r="AY493" s="357"/>
      <c r="AZ493" s="357"/>
      <c r="BA493" s="357"/>
      <c r="BB493" s="358"/>
      <c r="BC493" s="357"/>
      <c r="BD493" s="357"/>
      <c r="BE493" s="358"/>
      <c r="BF493" s="357"/>
      <c r="BG493" s="357"/>
      <c r="BH493" s="357"/>
      <c r="BI493" s="357"/>
      <c r="BJ493" s="357"/>
      <c r="BK493" s="357"/>
      <c r="BL493" s="357"/>
      <c r="BM493" s="358"/>
      <c r="BN493" s="358"/>
      <c r="BO493" s="358"/>
      <c r="BP493" s="358"/>
      <c r="BQ493" s="358"/>
      <c r="BR493" s="358"/>
      <c r="BS493" s="358"/>
      <c r="BT493" s="358"/>
      <c r="BU493" s="358"/>
      <c r="BV493" s="358"/>
      <c r="BW493" s="358"/>
      <c r="BX493" s="355"/>
    </row>
    <row r="494" spans="1:76" ht="19.5" customHeight="1">
      <c r="A494" s="356"/>
      <c r="B494" s="356"/>
      <c r="C494" s="356"/>
      <c r="D494" s="356"/>
      <c r="E494" s="356"/>
      <c r="F494" s="355"/>
      <c r="G494" s="356"/>
      <c r="H494" s="356"/>
      <c r="I494" s="355"/>
      <c r="J494" s="356"/>
      <c r="K494" s="355"/>
      <c r="L494" s="356"/>
      <c r="M494" s="355"/>
      <c r="N494" s="356"/>
      <c r="O494" s="355"/>
      <c r="P494" s="356"/>
      <c r="Q494" s="355"/>
      <c r="R494" s="355"/>
      <c r="S494" s="355"/>
      <c r="T494" s="355"/>
      <c r="U494" s="355"/>
      <c r="V494" s="355"/>
      <c r="W494" s="355"/>
      <c r="X494" s="355"/>
      <c r="Y494" s="355"/>
      <c r="Z494" s="355"/>
      <c r="AA494" s="355"/>
      <c r="AB494" s="355"/>
      <c r="AC494" s="355"/>
      <c r="AD494" s="355"/>
      <c r="AE494" s="355"/>
      <c r="AF494" s="355"/>
      <c r="AG494" s="355"/>
      <c r="AH494" s="355"/>
      <c r="AI494" s="355"/>
      <c r="AJ494" s="355"/>
      <c r="AK494" s="355"/>
      <c r="AL494" s="355"/>
      <c r="AM494" s="355"/>
      <c r="AN494" s="355"/>
      <c r="AO494" s="355"/>
      <c r="AP494" s="355"/>
      <c r="AQ494" s="355"/>
      <c r="AR494" s="355"/>
      <c r="AS494" s="355"/>
      <c r="AT494" s="356"/>
      <c r="AU494" s="356"/>
      <c r="AV494" s="355"/>
      <c r="AW494" s="355"/>
      <c r="AX494" s="356"/>
      <c r="AY494" s="357"/>
      <c r="AZ494" s="357"/>
      <c r="BA494" s="357"/>
      <c r="BB494" s="358"/>
      <c r="BC494" s="357"/>
      <c r="BD494" s="357"/>
      <c r="BE494" s="358"/>
      <c r="BF494" s="357"/>
      <c r="BG494" s="357"/>
      <c r="BH494" s="357"/>
      <c r="BI494" s="357"/>
      <c r="BJ494" s="357"/>
      <c r="BK494" s="357"/>
      <c r="BL494" s="357"/>
      <c r="BM494" s="358"/>
      <c r="BN494" s="358"/>
      <c r="BO494" s="358"/>
      <c r="BP494" s="358"/>
      <c r="BQ494" s="358"/>
      <c r="BR494" s="358"/>
      <c r="BS494" s="358"/>
      <c r="BT494" s="358"/>
      <c r="BU494" s="358"/>
      <c r="BV494" s="358"/>
      <c r="BW494" s="358"/>
      <c r="BX494" s="355"/>
    </row>
    <row r="495" spans="1:76" ht="19.5" customHeight="1">
      <c r="A495" s="356"/>
      <c r="B495" s="356"/>
      <c r="C495" s="356"/>
      <c r="D495" s="356"/>
      <c r="E495" s="356"/>
      <c r="F495" s="355"/>
      <c r="G495" s="356"/>
      <c r="H495" s="356"/>
      <c r="I495" s="355"/>
      <c r="J495" s="356"/>
      <c r="K495" s="355"/>
      <c r="L495" s="356"/>
      <c r="M495" s="355"/>
      <c r="N495" s="356"/>
      <c r="O495" s="355"/>
      <c r="P495" s="356"/>
      <c r="Q495" s="355"/>
      <c r="R495" s="355"/>
      <c r="S495" s="355"/>
      <c r="T495" s="355"/>
      <c r="U495" s="355"/>
      <c r="V495" s="355"/>
      <c r="W495" s="355"/>
      <c r="X495" s="355"/>
      <c r="Y495" s="355"/>
      <c r="Z495" s="355"/>
      <c r="AA495" s="355"/>
      <c r="AB495" s="355"/>
      <c r="AC495" s="355"/>
      <c r="AD495" s="355"/>
      <c r="AE495" s="355"/>
      <c r="AF495" s="355"/>
      <c r="AG495" s="355"/>
      <c r="AH495" s="355"/>
      <c r="AI495" s="355"/>
      <c r="AJ495" s="355"/>
      <c r="AK495" s="355"/>
      <c r="AL495" s="355"/>
      <c r="AM495" s="355"/>
      <c r="AN495" s="355"/>
      <c r="AO495" s="355"/>
      <c r="AP495" s="355"/>
      <c r="AQ495" s="355"/>
      <c r="AR495" s="355"/>
      <c r="AS495" s="355"/>
      <c r="AT495" s="356"/>
      <c r="AU495" s="356"/>
      <c r="AV495" s="355"/>
      <c r="AW495" s="355"/>
      <c r="AX495" s="356"/>
      <c r="AY495" s="357"/>
      <c r="AZ495" s="357"/>
      <c r="BA495" s="357"/>
      <c r="BB495" s="358"/>
      <c r="BC495" s="357"/>
      <c r="BD495" s="357"/>
      <c r="BE495" s="358"/>
      <c r="BF495" s="357"/>
      <c r="BG495" s="357"/>
      <c r="BH495" s="357"/>
      <c r="BI495" s="357"/>
      <c r="BJ495" s="357"/>
      <c r="BK495" s="357"/>
      <c r="BL495" s="357"/>
      <c r="BM495" s="358"/>
      <c r="BN495" s="358"/>
      <c r="BO495" s="358"/>
      <c r="BP495" s="358"/>
      <c r="BQ495" s="358"/>
      <c r="BR495" s="358"/>
      <c r="BS495" s="358"/>
      <c r="BT495" s="358"/>
      <c r="BU495" s="358"/>
      <c r="BV495" s="358"/>
      <c r="BW495" s="358"/>
      <c r="BX495" s="355"/>
    </row>
    <row r="496" spans="1:76" ht="19.5" customHeight="1">
      <c r="A496" s="356"/>
      <c r="B496" s="356"/>
      <c r="C496" s="356"/>
      <c r="D496" s="356"/>
      <c r="E496" s="356"/>
      <c r="F496" s="355"/>
      <c r="G496" s="356"/>
      <c r="H496" s="356"/>
      <c r="I496" s="355"/>
      <c r="J496" s="356"/>
      <c r="K496" s="355"/>
      <c r="L496" s="356"/>
      <c r="M496" s="355"/>
      <c r="N496" s="356"/>
      <c r="O496" s="355"/>
      <c r="P496" s="356"/>
      <c r="Q496" s="355"/>
      <c r="R496" s="355"/>
      <c r="S496" s="355"/>
      <c r="T496" s="355"/>
      <c r="U496" s="355"/>
      <c r="V496" s="355"/>
      <c r="W496" s="355"/>
      <c r="X496" s="355"/>
      <c r="Y496" s="355"/>
      <c r="Z496" s="355"/>
      <c r="AA496" s="355"/>
      <c r="AB496" s="355"/>
      <c r="AC496" s="355"/>
      <c r="AD496" s="355"/>
      <c r="AE496" s="355"/>
      <c r="AF496" s="355"/>
      <c r="AG496" s="355"/>
      <c r="AH496" s="355"/>
      <c r="AI496" s="355"/>
      <c r="AJ496" s="355"/>
      <c r="AK496" s="355"/>
      <c r="AL496" s="355"/>
      <c r="AM496" s="355"/>
      <c r="AN496" s="355"/>
      <c r="AO496" s="355"/>
      <c r="AP496" s="355"/>
      <c r="AQ496" s="355"/>
      <c r="AR496" s="355"/>
      <c r="AS496" s="355"/>
      <c r="AT496" s="356"/>
      <c r="AU496" s="356"/>
      <c r="AV496" s="355"/>
      <c r="AW496" s="355"/>
      <c r="AX496" s="356"/>
      <c r="AY496" s="357"/>
      <c r="AZ496" s="357"/>
      <c r="BA496" s="357"/>
      <c r="BB496" s="358"/>
      <c r="BC496" s="357"/>
      <c r="BD496" s="357"/>
      <c r="BE496" s="358"/>
      <c r="BF496" s="357"/>
      <c r="BG496" s="357"/>
      <c r="BH496" s="357"/>
      <c r="BI496" s="357"/>
      <c r="BJ496" s="357"/>
      <c r="BK496" s="357"/>
      <c r="BL496" s="357"/>
      <c r="BM496" s="358"/>
      <c r="BN496" s="358"/>
      <c r="BO496" s="358"/>
      <c r="BP496" s="358"/>
      <c r="BQ496" s="358"/>
      <c r="BR496" s="358"/>
      <c r="BS496" s="358"/>
      <c r="BT496" s="358"/>
      <c r="BU496" s="358"/>
      <c r="BV496" s="358"/>
      <c r="BW496" s="358"/>
      <c r="BX496" s="355"/>
    </row>
    <row r="497" spans="1:76" ht="19.5" customHeight="1">
      <c r="A497" s="356"/>
      <c r="B497" s="356"/>
      <c r="C497" s="356"/>
      <c r="D497" s="356"/>
      <c r="E497" s="356"/>
      <c r="F497" s="355"/>
      <c r="G497" s="356"/>
      <c r="H497" s="356"/>
      <c r="I497" s="355"/>
      <c r="J497" s="356"/>
      <c r="K497" s="355"/>
      <c r="L497" s="356"/>
      <c r="M497" s="355"/>
      <c r="N497" s="356"/>
      <c r="O497" s="355"/>
      <c r="P497" s="356"/>
      <c r="Q497" s="355"/>
      <c r="R497" s="355"/>
      <c r="S497" s="355"/>
      <c r="T497" s="355"/>
      <c r="U497" s="355"/>
      <c r="V497" s="355"/>
      <c r="W497" s="355"/>
      <c r="X497" s="355"/>
      <c r="Y497" s="355"/>
      <c r="Z497" s="355"/>
      <c r="AA497" s="355"/>
      <c r="AB497" s="355"/>
      <c r="AC497" s="355"/>
      <c r="AD497" s="355"/>
      <c r="AE497" s="355"/>
      <c r="AF497" s="355"/>
      <c r="AG497" s="355"/>
      <c r="AH497" s="355"/>
      <c r="AI497" s="355"/>
      <c r="AJ497" s="355"/>
      <c r="AK497" s="355"/>
      <c r="AL497" s="355"/>
      <c r="AM497" s="355"/>
      <c r="AN497" s="355"/>
      <c r="AO497" s="355"/>
      <c r="AP497" s="355"/>
      <c r="AQ497" s="355"/>
      <c r="AR497" s="355"/>
      <c r="AS497" s="355"/>
      <c r="AT497" s="356"/>
      <c r="AU497" s="356"/>
      <c r="AV497" s="355"/>
      <c r="AW497" s="355"/>
      <c r="AX497" s="356"/>
      <c r="AY497" s="357"/>
      <c r="AZ497" s="357"/>
      <c r="BA497" s="357"/>
      <c r="BB497" s="358"/>
      <c r="BC497" s="357"/>
      <c r="BD497" s="357"/>
      <c r="BE497" s="358"/>
      <c r="BF497" s="357"/>
      <c r="BG497" s="357"/>
      <c r="BH497" s="357"/>
      <c r="BI497" s="357"/>
      <c r="BJ497" s="357"/>
      <c r="BK497" s="357"/>
      <c r="BL497" s="357"/>
      <c r="BM497" s="358"/>
      <c r="BN497" s="358"/>
      <c r="BO497" s="358"/>
      <c r="BP497" s="358"/>
      <c r="BQ497" s="358"/>
      <c r="BR497" s="358"/>
      <c r="BS497" s="358"/>
      <c r="BT497" s="358"/>
      <c r="BU497" s="358"/>
      <c r="BV497" s="358"/>
      <c r="BW497" s="358"/>
      <c r="BX497" s="355"/>
    </row>
    <row r="498" spans="1:76" ht="19.5" customHeight="1">
      <c r="A498" s="356"/>
      <c r="B498" s="356"/>
      <c r="C498" s="356"/>
      <c r="D498" s="356"/>
      <c r="E498" s="356"/>
      <c r="F498" s="355"/>
      <c r="G498" s="356"/>
      <c r="H498" s="356"/>
      <c r="I498" s="355"/>
      <c r="J498" s="356"/>
      <c r="K498" s="355"/>
      <c r="L498" s="356"/>
      <c r="M498" s="355"/>
      <c r="N498" s="356"/>
      <c r="O498" s="355"/>
      <c r="P498" s="356"/>
      <c r="Q498" s="355"/>
      <c r="R498" s="355"/>
      <c r="S498" s="355"/>
      <c r="T498" s="355"/>
      <c r="U498" s="355"/>
      <c r="V498" s="355"/>
      <c r="W498" s="355"/>
      <c r="X498" s="355"/>
      <c r="Y498" s="355"/>
      <c r="Z498" s="355"/>
      <c r="AA498" s="355"/>
      <c r="AB498" s="355"/>
      <c r="AC498" s="355"/>
      <c r="AD498" s="355"/>
      <c r="AE498" s="355"/>
      <c r="AF498" s="355"/>
      <c r="AG498" s="355"/>
      <c r="AH498" s="355"/>
      <c r="AI498" s="355"/>
      <c r="AJ498" s="355"/>
      <c r="AK498" s="355"/>
      <c r="AL498" s="355"/>
      <c r="AM498" s="355"/>
      <c r="AN498" s="355"/>
      <c r="AO498" s="355"/>
      <c r="AP498" s="355"/>
      <c r="AQ498" s="355"/>
      <c r="AR498" s="355"/>
      <c r="AS498" s="355"/>
      <c r="AT498" s="356"/>
      <c r="AU498" s="356"/>
      <c r="AV498" s="355"/>
      <c r="AW498" s="355"/>
      <c r="AX498" s="356"/>
      <c r="AY498" s="357"/>
      <c r="AZ498" s="357"/>
      <c r="BA498" s="357"/>
      <c r="BB498" s="358"/>
      <c r="BC498" s="357"/>
      <c r="BD498" s="357"/>
      <c r="BE498" s="358"/>
      <c r="BF498" s="357"/>
      <c r="BG498" s="357"/>
      <c r="BH498" s="357"/>
      <c r="BI498" s="357"/>
      <c r="BJ498" s="357"/>
      <c r="BK498" s="357"/>
      <c r="BL498" s="357"/>
      <c r="BM498" s="358"/>
      <c r="BN498" s="358"/>
      <c r="BO498" s="358"/>
      <c r="BP498" s="358"/>
      <c r="BQ498" s="358"/>
      <c r="BR498" s="358"/>
      <c r="BS498" s="358"/>
      <c r="BT498" s="358"/>
      <c r="BU498" s="358"/>
      <c r="BV498" s="358"/>
      <c r="BW498" s="358"/>
      <c r="BX498" s="355"/>
    </row>
    <row r="499" spans="1:76" ht="19.5" customHeight="1">
      <c r="A499" s="356"/>
      <c r="B499" s="356"/>
      <c r="C499" s="356"/>
      <c r="D499" s="356"/>
      <c r="E499" s="356"/>
      <c r="F499" s="355"/>
      <c r="G499" s="356"/>
      <c r="H499" s="356"/>
      <c r="I499" s="355"/>
      <c r="J499" s="356"/>
      <c r="K499" s="355"/>
      <c r="L499" s="356"/>
      <c r="M499" s="355"/>
      <c r="N499" s="356"/>
      <c r="O499" s="355"/>
      <c r="P499" s="356"/>
      <c r="Q499" s="355"/>
      <c r="R499" s="355"/>
      <c r="S499" s="355"/>
      <c r="T499" s="355"/>
      <c r="U499" s="355"/>
      <c r="V499" s="355"/>
      <c r="W499" s="355"/>
      <c r="X499" s="355"/>
      <c r="Y499" s="355"/>
      <c r="Z499" s="355"/>
      <c r="AA499" s="355"/>
      <c r="AB499" s="355"/>
      <c r="AC499" s="355"/>
      <c r="AD499" s="355"/>
      <c r="AE499" s="355"/>
      <c r="AF499" s="355"/>
      <c r="AG499" s="355"/>
      <c r="AH499" s="355"/>
      <c r="AI499" s="355"/>
      <c r="AJ499" s="355"/>
      <c r="AK499" s="355"/>
      <c r="AL499" s="355"/>
      <c r="AM499" s="355"/>
      <c r="AN499" s="355"/>
      <c r="AO499" s="355"/>
      <c r="AP499" s="355"/>
      <c r="AQ499" s="355"/>
      <c r="AR499" s="355"/>
      <c r="AS499" s="355"/>
      <c r="AT499" s="356"/>
      <c r="AU499" s="356"/>
      <c r="AV499" s="355"/>
      <c r="AW499" s="355"/>
      <c r="AX499" s="356"/>
      <c r="AY499" s="357"/>
      <c r="AZ499" s="357"/>
      <c r="BA499" s="357"/>
      <c r="BB499" s="358"/>
      <c r="BC499" s="357"/>
      <c r="BD499" s="357"/>
      <c r="BE499" s="358"/>
      <c r="BF499" s="357"/>
      <c r="BG499" s="357"/>
      <c r="BH499" s="357"/>
      <c r="BI499" s="357"/>
      <c r="BJ499" s="357"/>
      <c r="BK499" s="357"/>
      <c r="BL499" s="357"/>
      <c r="BM499" s="358"/>
      <c r="BN499" s="358"/>
      <c r="BO499" s="358"/>
      <c r="BP499" s="358"/>
      <c r="BQ499" s="358"/>
      <c r="BR499" s="358"/>
      <c r="BS499" s="358"/>
      <c r="BT499" s="358"/>
      <c r="BU499" s="358"/>
      <c r="BV499" s="358"/>
      <c r="BW499" s="358"/>
      <c r="BX499" s="355"/>
    </row>
    <row r="500" spans="1:76" ht="19.5" customHeight="1">
      <c r="A500" s="356"/>
      <c r="B500" s="356"/>
      <c r="C500" s="356"/>
      <c r="D500" s="356"/>
      <c r="E500" s="356"/>
      <c r="F500" s="355"/>
      <c r="G500" s="356"/>
      <c r="H500" s="356"/>
      <c r="I500" s="355"/>
      <c r="J500" s="356"/>
      <c r="K500" s="355"/>
      <c r="L500" s="356"/>
      <c r="M500" s="355"/>
      <c r="N500" s="356"/>
      <c r="O500" s="355"/>
      <c r="P500" s="356"/>
      <c r="Q500" s="355"/>
      <c r="R500" s="355"/>
      <c r="S500" s="355"/>
      <c r="T500" s="355"/>
      <c r="U500" s="355"/>
      <c r="V500" s="355"/>
      <c r="W500" s="355"/>
      <c r="X500" s="355"/>
      <c r="Y500" s="355"/>
      <c r="Z500" s="355"/>
      <c r="AA500" s="355"/>
      <c r="AB500" s="355"/>
      <c r="AC500" s="355"/>
      <c r="AD500" s="355"/>
      <c r="AE500" s="355"/>
      <c r="AF500" s="355"/>
      <c r="AG500" s="355"/>
      <c r="AH500" s="355"/>
      <c r="AI500" s="355"/>
      <c r="AJ500" s="355"/>
      <c r="AK500" s="355"/>
      <c r="AL500" s="355"/>
      <c r="AM500" s="355"/>
      <c r="AN500" s="355"/>
      <c r="AO500" s="355"/>
      <c r="AP500" s="355"/>
      <c r="AQ500" s="355"/>
      <c r="AR500" s="355"/>
      <c r="AS500" s="355"/>
      <c r="AT500" s="356"/>
      <c r="AU500" s="356"/>
      <c r="AV500" s="355"/>
      <c r="AW500" s="355"/>
      <c r="AX500" s="356"/>
      <c r="AY500" s="357"/>
      <c r="AZ500" s="357"/>
      <c r="BA500" s="357"/>
      <c r="BB500" s="358"/>
      <c r="BC500" s="357"/>
      <c r="BD500" s="357"/>
      <c r="BE500" s="358"/>
      <c r="BF500" s="357"/>
      <c r="BG500" s="357"/>
      <c r="BH500" s="357"/>
      <c r="BI500" s="357"/>
      <c r="BJ500" s="357"/>
      <c r="BK500" s="357"/>
      <c r="BL500" s="357"/>
      <c r="BM500" s="358"/>
      <c r="BN500" s="358"/>
      <c r="BO500" s="358"/>
      <c r="BP500" s="358"/>
      <c r="BQ500" s="358"/>
      <c r="BR500" s="358"/>
      <c r="BS500" s="358"/>
      <c r="BT500" s="358"/>
      <c r="BU500" s="358"/>
      <c r="BV500" s="358"/>
      <c r="BW500" s="358"/>
      <c r="BX500" s="355"/>
    </row>
    <row r="501" spans="1:76" ht="19.5" customHeight="1">
      <c r="A501" s="356"/>
      <c r="B501" s="356"/>
      <c r="C501" s="356"/>
      <c r="D501" s="356"/>
      <c r="E501" s="356"/>
      <c r="F501" s="355"/>
      <c r="G501" s="356"/>
      <c r="H501" s="356"/>
      <c r="I501" s="355"/>
      <c r="J501" s="356"/>
      <c r="K501" s="355"/>
      <c r="L501" s="356"/>
      <c r="M501" s="355"/>
      <c r="N501" s="356"/>
      <c r="O501" s="355"/>
      <c r="P501" s="356"/>
      <c r="Q501" s="355"/>
      <c r="R501" s="355"/>
      <c r="S501" s="355"/>
      <c r="T501" s="355"/>
      <c r="U501" s="355"/>
      <c r="V501" s="355"/>
      <c r="W501" s="355"/>
      <c r="X501" s="355"/>
      <c r="Y501" s="355"/>
      <c r="Z501" s="355"/>
      <c r="AA501" s="355"/>
      <c r="AB501" s="355"/>
      <c r="AC501" s="355"/>
      <c r="AD501" s="355"/>
      <c r="AE501" s="355"/>
      <c r="AF501" s="355"/>
      <c r="AG501" s="355"/>
      <c r="AH501" s="355"/>
      <c r="AI501" s="355"/>
      <c r="AJ501" s="355"/>
      <c r="AK501" s="355"/>
      <c r="AL501" s="355"/>
      <c r="AM501" s="355"/>
      <c r="AN501" s="355"/>
      <c r="AO501" s="355"/>
      <c r="AP501" s="355"/>
      <c r="AQ501" s="355"/>
      <c r="AR501" s="355"/>
      <c r="AS501" s="355"/>
      <c r="AT501" s="356"/>
      <c r="AU501" s="356"/>
      <c r="AV501" s="355"/>
      <c r="AW501" s="355"/>
      <c r="AX501" s="356"/>
      <c r="AY501" s="357"/>
      <c r="AZ501" s="357"/>
      <c r="BA501" s="357"/>
      <c r="BB501" s="358"/>
      <c r="BC501" s="357"/>
      <c r="BD501" s="357"/>
      <c r="BE501" s="358"/>
      <c r="BF501" s="357"/>
      <c r="BG501" s="357"/>
      <c r="BH501" s="357"/>
      <c r="BI501" s="357"/>
      <c r="BJ501" s="357"/>
      <c r="BK501" s="357"/>
      <c r="BL501" s="357"/>
      <c r="BM501" s="358"/>
      <c r="BN501" s="358"/>
      <c r="BO501" s="358"/>
      <c r="BP501" s="358"/>
      <c r="BQ501" s="358"/>
      <c r="BR501" s="358"/>
      <c r="BS501" s="358"/>
      <c r="BT501" s="358"/>
      <c r="BU501" s="358"/>
      <c r="BV501" s="358"/>
      <c r="BW501" s="358"/>
      <c r="BX501" s="355"/>
    </row>
    <row r="502" spans="1:76" ht="19.5" customHeight="1">
      <c r="A502" s="356"/>
      <c r="B502" s="356"/>
      <c r="C502" s="356"/>
      <c r="D502" s="356"/>
      <c r="E502" s="356"/>
      <c r="F502" s="355"/>
      <c r="G502" s="356"/>
      <c r="H502" s="356"/>
      <c r="I502" s="355"/>
      <c r="J502" s="356"/>
      <c r="K502" s="355"/>
      <c r="L502" s="356"/>
      <c r="M502" s="355"/>
      <c r="N502" s="356"/>
      <c r="O502" s="355"/>
      <c r="P502" s="356"/>
      <c r="Q502" s="355"/>
      <c r="R502" s="355"/>
      <c r="S502" s="355"/>
      <c r="T502" s="355"/>
      <c r="U502" s="355"/>
      <c r="V502" s="355"/>
      <c r="W502" s="355"/>
      <c r="X502" s="355"/>
      <c r="Y502" s="355"/>
      <c r="Z502" s="355"/>
      <c r="AA502" s="355"/>
      <c r="AB502" s="355"/>
      <c r="AC502" s="355"/>
      <c r="AD502" s="355"/>
      <c r="AE502" s="355"/>
      <c r="AF502" s="355"/>
      <c r="AG502" s="355"/>
      <c r="AH502" s="355"/>
      <c r="AI502" s="355"/>
      <c r="AJ502" s="355"/>
      <c r="AK502" s="355"/>
      <c r="AL502" s="355"/>
      <c r="AM502" s="355"/>
      <c r="AN502" s="355"/>
      <c r="AO502" s="355"/>
      <c r="AP502" s="355"/>
      <c r="AQ502" s="355"/>
      <c r="AR502" s="355"/>
      <c r="AS502" s="355"/>
      <c r="AT502" s="356"/>
      <c r="AU502" s="356"/>
      <c r="AV502" s="355"/>
      <c r="AW502" s="355"/>
      <c r="AX502" s="356"/>
      <c r="AY502" s="357"/>
      <c r="AZ502" s="357"/>
      <c r="BA502" s="357"/>
      <c r="BB502" s="358"/>
      <c r="BC502" s="357"/>
      <c r="BD502" s="357"/>
      <c r="BE502" s="358"/>
      <c r="BF502" s="357"/>
      <c r="BG502" s="357"/>
      <c r="BH502" s="357"/>
      <c r="BI502" s="357"/>
      <c r="BJ502" s="357"/>
      <c r="BK502" s="357"/>
      <c r="BL502" s="357"/>
      <c r="BM502" s="358"/>
      <c r="BN502" s="358"/>
      <c r="BO502" s="358"/>
      <c r="BP502" s="358"/>
      <c r="BQ502" s="358"/>
      <c r="BR502" s="358"/>
      <c r="BS502" s="358"/>
      <c r="BT502" s="358"/>
      <c r="BU502" s="358"/>
      <c r="BV502" s="358"/>
      <c r="BW502" s="358"/>
      <c r="BX502" s="355"/>
    </row>
    <row r="503" spans="1:76" ht="19.5" customHeight="1">
      <c r="A503" s="356"/>
      <c r="B503" s="356"/>
      <c r="C503" s="356"/>
      <c r="D503" s="356"/>
      <c r="E503" s="356"/>
      <c r="F503" s="355"/>
      <c r="G503" s="356"/>
      <c r="H503" s="356"/>
      <c r="I503" s="355"/>
      <c r="J503" s="356"/>
      <c r="K503" s="355"/>
      <c r="L503" s="356"/>
      <c r="M503" s="355"/>
      <c r="N503" s="356"/>
      <c r="O503" s="355"/>
      <c r="P503" s="356"/>
      <c r="Q503" s="355"/>
      <c r="R503" s="355"/>
      <c r="S503" s="355"/>
      <c r="T503" s="355"/>
      <c r="U503" s="355"/>
      <c r="V503" s="355"/>
      <c r="W503" s="355"/>
      <c r="X503" s="355"/>
      <c r="Y503" s="355"/>
      <c r="Z503" s="355"/>
      <c r="AA503" s="355"/>
      <c r="AB503" s="355"/>
      <c r="AC503" s="355"/>
      <c r="AD503" s="355"/>
      <c r="AE503" s="355"/>
      <c r="AF503" s="355"/>
      <c r="AG503" s="355"/>
      <c r="AH503" s="355"/>
      <c r="AI503" s="355"/>
      <c r="AJ503" s="355"/>
      <c r="AK503" s="355"/>
      <c r="AL503" s="355"/>
      <c r="AM503" s="355"/>
      <c r="AN503" s="355"/>
      <c r="AO503" s="355"/>
      <c r="AP503" s="355"/>
      <c r="AQ503" s="355"/>
      <c r="AR503" s="355"/>
      <c r="AS503" s="355"/>
      <c r="AT503" s="356"/>
      <c r="AU503" s="356"/>
      <c r="AV503" s="355"/>
      <c r="AW503" s="355"/>
      <c r="AX503" s="356"/>
      <c r="AY503" s="357"/>
      <c r="AZ503" s="357"/>
      <c r="BA503" s="357"/>
      <c r="BB503" s="358"/>
      <c r="BC503" s="357"/>
      <c r="BD503" s="357"/>
      <c r="BE503" s="358"/>
      <c r="BF503" s="357"/>
      <c r="BG503" s="357"/>
      <c r="BH503" s="357"/>
      <c r="BI503" s="357"/>
      <c r="BJ503" s="357"/>
      <c r="BK503" s="357"/>
      <c r="BL503" s="357"/>
      <c r="BM503" s="358"/>
      <c r="BN503" s="358"/>
      <c r="BO503" s="358"/>
      <c r="BP503" s="358"/>
      <c r="BQ503" s="358"/>
      <c r="BR503" s="358"/>
      <c r="BS503" s="358"/>
      <c r="BT503" s="358"/>
      <c r="BU503" s="358"/>
      <c r="BV503" s="358"/>
      <c r="BW503" s="358"/>
      <c r="BX503" s="355"/>
    </row>
    <row r="504" spans="1:76" ht="19.5" customHeight="1">
      <c r="A504" s="356"/>
      <c r="B504" s="356"/>
      <c r="C504" s="356"/>
      <c r="D504" s="356"/>
      <c r="E504" s="356"/>
      <c r="F504" s="355"/>
      <c r="G504" s="356"/>
      <c r="H504" s="356"/>
      <c r="I504" s="355"/>
      <c r="J504" s="356"/>
      <c r="K504" s="355"/>
      <c r="L504" s="356"/>
      <c r="M504" s="355"/>
      <c r="N504" s="356"/>
      <c r="O504" s="355"/>
      <c r="P504" s="356"/>
      <c r="Q504" s="355"/>
      <c r="R504" s="355"/>
      <c r="S504" s="355"/>
      <c r="T504" s="355"/>
      <c r="U504" s="355"/>
      <c r="V504" s="355"/>
      <c r="W504" s="355"/>
      <c r="X504" s="355"/>
      <c r="Y504" s="355"/>
      <c r="Z504" s="355"/>
      <c r="AA504" s="355"/>
      <c r="AB504" s="355"/>
      <c r="AC504" s="355"/>
      <c r="AD504" s="355"/>
      <c r="AE504" s="355"/>
      <c r="AF504" s="355"/>
      <c r="AG504" s="355"/>
      <c r="AH504" s="355"/>
      <c r="AI504" s="355"/>
      <c r="AJ504" s="355"/>
      <c r="AK504" s="355"/>
      <c r="AL504" s="355"/>
      <c r="AM504" s="355"/>
      <c r="AN504" s="355"/>
      <c r="AO504" s="355"/>
      <c r="AP504" s="355"/>
      <c r="AQ504" s="355"/>
      <c r="AR504" s="355"/>
      <c r="AS504" s="355"/>
      <c r="AT504" s="356"/>
      <c r="AU504" s="356"/>
      <c r="AV504" s="355"/>
      <c r="AW504" s="355"/>
      <c r="AX504" s="356"/>
      <c r="AY504" s="357"/>
      <c r="AZ504" s="357"/>
      <c r="BA504" s="357"/>
      <c r="BB504" s="358"/>
      <c r="BC504" s="357"/>
      <c r="BD504" s="357"/>
      <c r="BE504" s="358"/>
      <c r="BF504" s="357"/>
      <c r="BG504" s="357"/>
      <c r="BH504" s="357"/>
      <c r="BI504" s="357"/>
      <c r="BJ504" s="357"/>
      <c r="BK504" s="357"/>
      <c r="BL504" s="357"/>
      <c r="BM504" s="358"/>
      <c r="BN504" s="358"/>
      <c r="BO504" s="358"/>
      <c r="BP504" s="358"/>
      <c r="BQ504" s="358"/>
      <c r="BR504" s="358"/>
      <c r="BS504" s="358"/>
      <c r="BT504" s="358"/>
      <c r="BU504" s="358"/>
      <c r="BV504" s="358"/>
      <c r="BW504" s="358"/>
      <c r="BX504" s="355"/>
    </row>
    <row r="505" spans="1:76" ht="19.5" customHeight="1">
      <c r="A505" s="356"/>
      <c r="B505" s="356"/>
      <c r="C505" s="356"/>
      <c r="D505" s="356"/>
      <c r="E505" s="356"/>
      <c r="F505" s="355"/>
      <c r="G505" s="356"/>
      <c r="H505" s="356"/>
      <c r="I505" s="355"/>
      <c r="J505" s="356"/>
      <c r="K505" s="355"/>
      <c r="L505" s="356"/>
      <c r="M505" s="355"/>
      <c r="N505" s="356"/>
      <c r="O505" s="355"/>
      <c r="P505" s="356"/>
      <c r="Q505" s="355"/>
      <c r="R505" s="355"/>
      <c r="S505" s="355"/>
      <c r="T505" s="355"/>
      <c r="U505" s="355"/>
      <c r="V505" s="355"/>
      <c r="W505" s="355"/>
      <c r="X505" s="355"/>
      <c r="Y505" s="355"/>
      <c r="Z505" s="355"/>
      <c r="AA505" s="355"/>
      <c r="AB505" s="355"/>
      <c r="AC505" s="355"/>
      <c r="AD505" s="355"/>
      <c r="AE505" s="355"/>
      <c r="AF505" s="355"/>
      <c r="AG505" s="355"/>
      <c r="AH505" s="355"/>
      <c r="AI505" s="355"/>
      <c r="AJ505" s="355"/>
      <c r="AK505" s="355"/>
      <c r="AL505" s="355"/>
      <c r="AM505" s="355"/>
      <c r="AN505" s="355"/>
      <c r="AO505" s="355"/>
      <c r="AP505" s="355"/>
      <c r="AQ505" s="355"/>
      <c r="AR505" s="355"/>
      <c r="AS505" s="355"/>
      <c r="AT505" s="356"/>
      <c r="AU505" s="356"/>
      <c r="AV505" s="355"/>
      <c r="AW505" s="355"/>
      <c r="AX505" s="356"/>
      <c r="AY505" s="357"/>
      <c r="AZ505" s="357"/>
      <c r="BA505" s="357"/>
      <c r="BB505" s="358"/>
      <c r="BC505" s="357"/>
      <c r="BD505" s="357"/>
      <c r="BE505" s="358"/>
      <c r="BF505" s="357"/>
      <c r="BG505" s="357"/>
      <c r="BH505" s="357"/>
      <c r="BI505" s="357"/>
      <c r="BJ505" s="357"/>
      <c r="BK505" s="357"/>
      <c r="BL505" s="357"/>
      <c r="BM505" s="358"/>
      <c r="BN505" s="358"/>
      <c r="BO505" s="358"/>
      <c r="BP505" s="358"/>
      <c r="BQ505" s="358"/>
      <c r="BR505" s="358"/>
      <c r="BS505" s="358"/>
      <c r="BT505" s="358"/>
      <c r="BU505" s="358"/>
      <c r="BV505" s="358"/>
      <c r="BW505" s="358"/>
      <c r="BX505" s="355"/>
    </row>
    <row r="506" spans="1:76" ht="19.5" customHeight="1">
      <c r="A506" s="356"/>
      <c r="B506" s="356"/>
      <c r="C506" s="356"/>
      <c r="D506" s="356"/>
      <c r="E506" s="356"/>
      <c r="F506" s="355"/>
      <c r="G506" s="356"/>
      <c r="H506" s="356"/>
      <c r="I506" s="355"/>
      <c r="J506" s="356"/>
      <c r="K506" s="355"/>
      <c r="L506" s="356"/>
      <c r="M506" s="355"/>
      <c r="N506" s="356"/>
      <c r="O506" s="355"/>
      <c r="P506" s="356"/>
      <c r="Q506" s="355"/>
      <c r="R506" s="355"/>
      <c r="S506" s="355"/>
      <c r="T506" s="355"/>
      <c r="U506" s="355"/>
      <c r="V506" s="355"/>
      <c r="W506" s="355"/>
      <c r="X506" s="355"/>
      <c r="Y506" s="355"/>
      <c r="Z506" s="355"/>
      <c r="AA506" s="355"/>
      <c r="AB506" s="355"/>
      <c r="AC506" s="355"/>
      <c r="AD506" s="355"/>
      <c r="AE506" s="355"/>
      <c r="AF506" s="355"/>
      <c r="AG506" s="355"/>
      <c r="AH506" s="355"/>
      <c r="AI506" s="355"/>
      <c r="AJ506" s="355"/>
      <c r="AK506" s="355"/>
      <c r="AL506" s="355"/>
      <c r="AM506" s="355"/>
      <c r="AN506" s="355"/>
      <c r="AO506" s="355"/>
      <c r="AP506" s="355"/>
      <c r="AQ506" s="355"/>
      <c r="AR506" s="355"/>
      <c r="AS506" s="355"/>
      <c r="AT506" s="356"/>
      <c r="AU506" s="356"/>
      <c r="AV506" s="355"/>
      <c r="AW506" s="355"/>
      <c r="AX506" s="356"/>
      <c r="AY506" s="357"/>
      <c r="AZ506" s="357"/>
      <c r="BA506" s="357"/>
      <c r="BB506" s="358"/>
      <c r="BC506" s="357"/>
      <c r="BD506" s="357"/>
      <c r="BE506" s="358"/>
      <c r="BF506" s="357"/>
      <c r="BG506" s="357"/>
      <c r="BH506" s="357"/>
      <c r="BI506" s="357"/>
      <c r="BJ506" s="357"/>
      <c r="BK506" s="357"/>
      <c r="BL506" s="357"/>
      <c r="BM506" s="358"/>
      <c r="BN506" s="358"/>
      <c r="BO506" s="358"/>
      <c r="BP506" s="358"/>
      <c r="BQ506" s="358"/>
      <c r="BR506" s="358"/>
      <c r="BS506" s="358"/>
      <c r="BT506" s="358"/>
      <c r="BU506" s="358"/>
      <c r="BV506" s="358"/>
      <c r="BW506" s="358"/>
      <c r="BX506" s="355"/>
    </row>
    <row r="507" spans="1:76" ht="19.5" customHeight="1">
      <c r="A507" s="356"/>
      <c r="B507" s="356"/>
      <c r="C507" s="356"/>
      <c r="D507" s="356"/>
      <c r="E507" s="356"/>
      <c r="F507" s="355"/>
      <c r="G507" s="356"/>
      <c r="H507" s="356"/>
      <c r="I507" s="355"/>
      <c r="J507" s="356"/>
      <c r="K507" s="355"/>
      <c r="L507" s="356"/>
      <c r="M507" s="355"/>
      <c r="N507" s="356"/>
      <c r="O507" s="355"/>
      <c r="P507" s="356"/>
      <c r="Q507" s="355"/>
      <c r="R507" s="355"/>
      <c r="S507" s="355"/>
      <c r="T507" s="355"/>
      <c r="U507" s="355"/>
      <c r="V507" s="355"/>
      <c r="W507" s="355"/>
      <c r="X507" s="355"/>
      <c r="Y507" s="355"/>
      <c r="Z507" s="355"/>
      <c r="AA507" s="355"/>
      <c r="AB507" s="355"/>
      <c r="AC507" s="355"/>
      <c r="AD507" s="355"/>
      <c r="AE507" s="355"/>
      <c r="AF507" s="355"/>
      <c r="AG507" s="355"/>
      <c r="AH507" s="355"/>
      <c r="AI507" s="355"/>
      <c r="AJ507" s="355"/>
      <c r="AK507" s="355"/>
      <c r="AL507" s="355"/>
      <c r="AM507" s="355"/>
      <c r="AN507" s="355"/>
      <c r="AO507" s="355"/>
      <c r="AP507" s="355"/>
      <c r="AQ507" s="355"/>
      <c r="AR507" s="355"/>
      <c r="AS507" s="355"/>
      <c r="AT507" s="356"/>
      <c r="AU507" s="356"/>
      <c r="AV507" s="355"/>
      <c r="AW507" s="355"/>
      <c r="AX507" s="356"/>
      <c r="AY507" s="357"/>
      <c r="AZ507" s="357"/>
      <c r="BA507" s="357"/>
      <c r="BB507" s="358"/>
      <c r="BC507" s="357"/>
      <c r="BD507" s="357"/>
      <c r="BE507" s="358"/>
      <c r="BF507" s="357"/>
      <c r="BG507" s="357"/>
      <c r="BH507" s="357"/>
      <c r="BI507" s="357"/>
      <c r="BJ507" s="357"/>
      <c r="BK507" s="357"/>
      <c r="BL507" s="357"/>
      <c r="BM507" s="358"/>
      <c r="BN507" s="358"/>
      <c r="BO507" s="358"/>
      <c r="BP507" s="358"/>
      <c r="BQ507" s="358"/>
      <c r="BR507" s="358"/>
      <c r="BS507" s="358"/>
      <c r="BT507" s="358"/>
      <c r="BU507" s="358"/>
      <c r="BV507" s="358"/>
      <c r="BW507" s="358"/>
      <c r="BX507" s="355"/>
    </row>
    <row r="508" spans="1:76" ht="19.5" customHeight="1">
      <c r="A508" s="356"/>
      <c r="B508" s="356"/>
      <c r="C508" s="356"/>
      <c r="D508" s="356"/>
      <c r="E508" s="356"/>
      <c r="F508" s="355"/>
      <c r="G508" s="356"/>
      <c r="H508" s="356"/>
      <c r="I508" s="355"/>
      <c r="J508" s="356"/>
      <c r="K508" s="355"/>
      <c r="L508" s="356"/>
      <c r="M508" s="355"/>
      <c r="N508" s="356"/>
      <c r="O508" s="355"/>
      <c r="P508" s="356"/>
      <c r="Q508" s="355"/>
      <c r="R508" s="355"/>
      <c r="S508" s="355"/>
      <c r="T508" s="355"/>
      <c r="U508" s="355"/>
      <c r="V508" s="355"/>
      <c r="W508" s="355"/>
      <c r="X508" s="355"/>
      <c r="Y508" s="355"/>
      <c r="Z508" s="355"/>
      <c r="AA508" s="355"/>
      <c r="AB508" s="355"/>
      <c r="AC508" s="355"/>
      <c r="AD508" s="355"/>
      <c r="AE508" s="355"/>
      <c r="AF508" s="355"/>
      <c r="AG508" s="355"/>
      <c r="AH508" s="355"/>
      <c r="AI508" s="355"/>
      <c r="AJ508" s="355"/>
      <c r="AK508" s="355"/>
      <c r="AL508" s="355"/>
      <c r="AM508" s="355"/>
      <c r="AN508" s="355"/>
      <c r="AO508" s="355"/>
      <c r="AP508" s="355"/>
      <c r="AQ508" s="355"/>
      <c r="AR508" s="355"/>
      <c r="AS508" s="355"/>
      <c r="AT508" s="356"/>
      <c r="AU508" s="356"/>
      <c r="AV508" s="355"/>
      <c r="AW508" s="355"/>
      <c r="AX508" s="356"/>
      <c r="AY508" s="357"/>
      <c r="AZ508" s="357"/>
      <c r="BA508" s="357"/>
      <c r="BB508" s="358"/>
      <c r="BC508" s="357"/>
      <c r="BD508" s="357"/>
      <c r="BE508" s="358"/>
      <c r="BF508" s="357"/>
      <c r="BG508" s="357"/>
      <c r="BH508" s="357"/>
      <c r="BI508" s="357"/>
      <c r="BJ508" s="357"/>
      <c r="BK508" s="357"/>
      <c r="BL508" s="357"/>
      <c r="BM508" s="358"/>
      <c r="BN508" s="358"/>
      <c r="BO508" s="358"/>
      <c r="BP508" s="358"/>
      <c r="BQ508" s="358"/>
      <c r="BR508" s="358"/>
      <c r="BS508" s="358"/>
      <c r="BT508" s="358"/>
      <c r="BU508" s="358"/>
      <c r="BV508" s="358"/>
      <c r="BW508" s="358"/>
      <c r="BX508" s="355"/>
    </row>
    <row r="509" spans="1:76" ht="19.5" customHeight="1">
      <c r="A509" s="356"/>
      <c r="B509" s="356"/>
      <c r="C509" s="356"/>
      <c r="D509" s="356"/>
      <c r="E509" s="356"/>
      <c r="F509" s="355"/>
      <c r="G509" s="356"/>
      <c r="H509" s="356"/>
      <c r="I509" s="355"/>
      <c r="J509" s="356"/>
      <c r="K509" s="355"/>
      <c r="L509" s="356"/>
      <c r="M509" s="355"/>
      <c r="N509" s="356"/>
      <c r="O509" s="355"/>
      <c r="P509" s="356"/>
      <c r="Q509" s="355"/>
      <c r="R509" s="355"/>
      <c r="S509" s="355"/>
      <c r="T509" s="355"/>
      <c r="U509" s="355"/>
      <c r="V509" s="355"/>
      <c r="W509" s="355"/>
      <c r="X509" s="355"/>
      <c r="Y509" s="355"/>
      <c r="Z509" s="355"/>
      <c r="AA509" s="355"/>
      <c r="AB509" s="355"/>
      <c r="AC509" s="355"/>
      <c r="AD509" s="355"/>
      <c r="AE509" s="355"/>
      <c r="AF509" s="355"/>
      <c r="AG509" s="355"/>
      <c r="AH509" s="355"/>
      <c r="AI509" s="355"/>
      <c r="AJ509" s="355"/>
      <c r="AK509" s="355"/>
      <c r="AL509" s="355"/>
      <c r="AM509" s="355"/>
      <c r="AN509" s="355"/>
      <c r="AO509" s="355"/>
      <c r="AP509" s="355"/>
      <c r="AQ509" s="355"/>
      <c r="AR509" s="355"/>
      <c r="AS509" s="355"/>
      <c r="AT509" s="356"/>
      <c r="AU509" s="356"/>
      <c r="AV509" s="355"/>
      <c r="AW509" s="355"/>
      <c r="AX509" s="356"/>
      <c r="AY509" s="357"/>
      <c r="AZ509" s="357"/>
      <c r="BA509" s="357"/>
      <c r="BB509" s="358"/>
      <c r="BC509" s="357"/>
      <c r="BD509" s="357"/>
      <c r="BE509" s="358"/>
      <c r="BF509" s="357"/>
      <c r="BG509" s="357"/>
      <c r="BH509" s="357"/>
      <c r="BI509" s="357"/>
      <c r="BJ509" s="357"/>
      <c r="BK509" s="357"/>
      <c r="BL509" s="357"/>
      <c r="BM509" s="358"/>
      <c r="BN509" s="358"/>
      <c r="BO509" s="358"/>
      <c r="BP509" s="358"/>
      <c r="BQ509" s="358"/>
      <c r="BR509" s="358"/>
      <c r="BS509" s="358"/>
      <c r="BT509" s="358"/>
      <c r="BU509" s="358"/>
      <c r="BV509" s="358"/>
      <c r="BW509" s="358"/>
      <c r="BX509" s="355"/>
    </row>
    <row r="510" spans="1:76" ht="19.5" customHeight="1">
      <c r="A510" s="356"/>
      <c r="B510" s="356"/>
      <c r="C510" s="356"/>
      <c r="D510" s="356"/>
      <c r="E510" s="356"/>
      <c r="F510" s="355"/>
      <c r="G510" s="356"/>
      <c r="H510" s="356"/>
      <c r="I510" s="355"/>
      <c r="J510" s="356"/>
      <c r="K510" s="355"/>
      <c r="L510" s="356"/>
      <c r="M510" s="355"/>
      <c r="N510" s="356"/>
      <c r="O510" s="355"/>
      <c r="P510" s="356"/>
      <c r="Q510" s="355"/>
      <c r="R510" s="355"/>
      <c r="S510" s="355"/>
      <c r="T510" s="355"/>
      <c r="U510" s="355"/>
      <c r="V510" s="355"/>
      <c r="W510" s="355"/>
      <c r="X510" s="355"/>
      <c r="Y510" s="355"/>
      <c r="Z510" s="355"/>
      <c r="AA510" s="355"/>
      <c r="AB510" s="355"/>
      <c r="AC510" s="355"/>
      <c r="AD510" s="355"/>
      <c r="AE510" s="355"/>
      <c r="AF510" s="355"/>
      <c r="AG510" s="355"/>
      <c r="AH510" s="355"/>
      <c r="AI510" s="355"/>
      <c r="AJ510" s="355"/>
      <c r="AK510" s="355"/>
      <c r="AL510" s="355"/>
      <c r="AM510" s="355"/>
      <c r="AN510" s="355"/>
      <c r="AO510" s="355"/>
      <c r="AP510" s="355"/>
      <c r="AQ510" s="355"/>
      <c r="AR510" s="355"/>
      <c r="AS510" s="355"/>
      <c r="AT510" s="356"/>
      <c r="AU510" s="356"/>
      <c r="AV510" s="355"/>
      <c r="AW510" s="355"/>
      <c r="AX510" s="356"/>
      <c r="AY510" s="357"/>
      <c r="AZ510" s="357"/>
      <c r="BA510" s="357"/>
      <c r="BB510" s="358"/>
      <c r="BC510" s="357"/>
      <c r="BD510" s="357"/>
      <c r="BE510" s="358"/>
      <c r="BF510" s="357"/>
      <c r="BG510" s="357"/>
      <c r="BH510" s="357"/>
      <c r="BI510" s="357"/>
      <c r="BJ510" s="357"/>
      <c r="BK510" s="357"/>
      <c r="BL510" s="357"/>
      <c r="BM510" s="358"/>
      <c r="BN510" s="358"/>
      <c r="BO510" s="358"/>
      <c r="BP510" s="358"/>
      <c r="BQ510" s="358"/>
      <c r="BR510" s="358"/>
      <c r="BS510" s="358"/>
      <c r="BT510" s="358"/>
      <c r="BU510" s="358"/>
      <c r="BV510" s="358"/>
      <c r="BW510" s="358"/>
      <c r="BX510" s="355"/>
    </row>
    <row r="511" spans="1:76" ht="19.5" customHeight="1">
      <c r="A511" s="356"/>
      <c r="B511" s="356"/>
      <c r="C511" s="356"/>
      <c r="D511" s="356"/>
      <c r="E511" s="356"/>
      <c r="F511" s="355"/>
      <c r="G511" s="356"/>
      <c r="H511" s="356"/>
      <c r="I511" s="355"/>
      <c r="J511" s="356"/>
      <c r="K511" s="355"/>
      <c r="L511" s="356"/>
      <c r="M511" s="355"/>
      <c r="N511" s="356"/>
      <c r="O511" s="355"/>
      <c r="P511" s="356"/>
      <c r="Q511" s="355"/>
      <c r="R511" s="355"/>
      <c r="S511" s="355"/>
      <c r="T511" s="355"/>
      <c r="U511" s="355"/>
      <c r="V511" s="355"/>
      <c r="W511" s="355"/>
      <c r="X511" s="355"/>
      <c r="Y511" s="355"/>
      <c r="Z511" s="355"/>
      <c r="AA511" s="355"/>
      <c r="AB511" s="355"/>
      <c r="AC511" s="355"/>
      <c r="AD511" s="355"/>
      <c r="AE511" s="355"/>
      <c r="AF511" s="355"/>
      <c r="AG511" s="355"/>
      <c r="AH511" s="355"/>
      <c r="AI511" s="355"/>
      <c r="AJ511" s="355"/>
      <c r="AK511" s="355"/>
      <c r="AL511" s="355"/>
      <c r="AM511" s="355"/>
      <c r="AN511" s="355"/>
      <c r="AO511" s="355"/>
      <c r="AP511" s="355"/>
      <c r="AQ511" s="355"/>
      <c r="AR511" s="355"/>
      <c r="AS511" s="355"/>
      <c r="AT511" s="356"/>
      <c r="AU511" s="356"/>
      <c r="AV511" s="355"/>
      <c r="AW511" s="355"/>
      <c r="AX511" s="356"/>
      <c r="AY511" s="357"/>
      <c r="AZ511" s="357"/>
      <c r="BA511" s="357"/>
      <c r="BB511" s="358"/>
      <c r="BC511" s="357"/>
      <c r="BD511" s="357"/>
      <c r="BE511" s="358"/>
      <c r="BF511" s="357"/>
      <c r="BG511" s="357"/>
      <c r="BH511" s="357"/>
      <c r="BI511" s="357"/>
      <c r="BJ511" s="357"/>
      <c r="BK511" s="357"/>
      <c r="BL511" s="357"/>
      <c r="BM511" s="358"/>
      <c r="BN511" s="358"/>
      <c r="BO511" s="358"/>
      <c r="BP511" s="358"/>
      <c r="BQ511" s="358"/>
      <c r="BR511" s="358"/>
      <c r="BS511" s="358"/>
      <c r="BT511" s="358"/>
      <c r="BU511" s="358"/>
      <c r="BV511" s="358"/>
      <c r="BW511" s="358"/>
      <c r="BX511" s="355"/>
    </row>
    <row r="512" spans="1:76" ht="19.5" customHeight="1">
      <c r="A512" s="356"/>
      <c r="B512" s="356"/>
      <c r="C512" s="356"/>
      <c r="D512" s="356"/>
      <c r="E512" s="356"/>
      <c r="F512" s="355"/>
      <c r="G512" s="356"/>
      <c r="H512" s="356"/>
      <c r="I512" s="355"/>
      <c r="J512" s="356"/>
      <c r="K512" s="355"/>
      <c r="L512" s="356"/>
      <c r="M512" s="355"/>
      <c r="N512" s="356"/>
      <c r="O512" s="355"/>
      <c r="P512" s="356"/>
      <c r="Q512" s="355"/>
      <c r="R512" s="355"/>
      <c r="S512" s="355"/>
      <c r="T512" s="355"/>
      <c r="U512" s="355"/>
      <c r="V512" s="355"/>
      <c r="W512" s="355"/>
      <c r="X512" s="355"/>
      <c r="Y512" s="355"/>
      <c r="Z512" s="355"/>
      <c r="AA512" s="355"/>
      <c r="AB512" s="355"/>
      <c r="AC512" s="355"/>
      <c r="AD512" s="355"/>
      <c r="AE512" s="355"/>
      <c r="AF512" s="355"/>
      <c r="AG512" s="355"/>
      <c r="AH512" s="355"/>
      <c r="AI512" s="355"/>
      <c r="AJ512" s="355"/>
      <c r="AK512" s="355"/>
      <c r="AL512" s="355"/>
      <c r="AM512" s="355"/>
      <c r="AN512" s="355"/>
      <c r="AO512" s="355"/>
      <c r="AP512" s="355"/>
      <c r="AQ512" s="355"/>
      <c r="AR512" s="355"/>
      <c r="AS512" s="355"/>
      <c r="AT512" s="356"/>
      <c r="AU512" s="356"/>
      <c r="AV512" s="355"/>
      <c r="AW512" s="355"/>
      <c r="AX512" s="356"/>
      <c r="AY512" s="357"/>
      <c r="AZ512" s="357"/>
      <c r="BA512" s="357"/>
      <c r="BB512" s="358"/>
      <c r="BC512" s="357"/>
      <c r="BD512" s="357"/>
      <c r="BE512" s="358"/>
      <c r="BF512" s="357"/>
      <c r="BG512" s="357"/>
      <c r="BH512" s="357"/>
      <c r="BI512" s="357"/>
      <c r="BJ512" s="357"/>
      <c r="BK512" s="357"/>
      <c r="BL512" s="357"/>
      <c r="BM512" s="358"/>
      <c r="BN512" s="358"/>
      <c r="BO512" s="358"/>
      <c r="BP512" s="358"/>
      <c r="BQ512" s="358"/>
      <c r="BR512" s="358"/>
      <c r="BS512" s="358"/>
      <c r="BT512" s="358"/>
      <c r="BU512" s="358"/>
      <c r="BV512" s="358"/>
      <c r="BW512" s="358"/>
      <c r="BX512" s="355"/>
    </row>
    <row r="513" spans="1:76" ht="19.5" customHeight="1">
      <c r="A513" s="356"/>
      <c r="B513" s="356"/>
      <c r="C513" s="356"/>
      <c r="D513" s="356"/>
      <c r="E513" s="356"/>
      <c r="F513" s="355"/>
      <c r="G513" s="356"/>
      <c r="H513" s="356"/>
      <c r="I513" s="355"/>
      <c r="J513" s="356"/>
      <c r="K513" s="355"/>
      <c r="L513" s="356"/>
      <c r="M513" s="355"/>
      <c r="N513" s="356"/>
      <c r="O513" s="355"/>
      <c r="P513" s="356"/>
      <c r="Q513" s="355"/>
      <c r="R513" s="355"/>
      <c r="S513" s="355"/>
      <c r="T513" s="355"/>
      <c r="U513" s="355"/>
      <c r="V513" s="355"/>
      <c r="W513" s="355"/>
      <c r="X513" s="355"/>
      <c r="Y513" s="355"/>
      <c r="Z513" s="355"/>
      <c r="AA513" s="355"/>
      <c r="AB513" s="355"/>
      <c r="AC513" s="355"/>
      <c r="AD513" s="355"/>
      <c r="AE513" s="355"/>
      <c r="AF513" s="355"/>
      <c r="AG513" s="355"/>
      <c r="AH513" s="355"/>
      <c r="AI513" s="355"/>
      <c r="AJ513" s="355"/>
      <c r="AK513" s="355"/>
      <c r="AL513" s="355"/>
      <c r="AM513" s="355"/>
      <c r="AN513" s="355"/>
      <c r="AO513" s="355"/>
      <c r="AP513" s="355"/>
      <c r="AQ513" s="355"/>
      <c r="AR513" s="355"/>
      <c r="AS513" s="355"/>
      <c r="AT513" s="356"/>
      <c r="AU513" s="356"/>
      <c r="AV513" s="355"/>
      <c r="AW513" s="355"/>
      <c r="AX513" s="356"/>
      <c r="AY513" s="357"/>
      <c r="AZ513" s="357"/>
      <c r="BA513" s="357"/>
      <c r="BB513" s="358"/>
      <c r="BC513" s="357"/>
      <c r="BD513" s="357"/>
      <c r="BE513" s="358"/>
      <c r="BF513" s="357"/>
      <c r="BG513" s="357"/>
      <c r="BH513" s="357"/>
      <c r="BI513" s="357"/>
      <c r="BJ513" s="357"/>
      <c r="BK513" s="357"/>
      <c r="BL513" s="357"/>
      <c r="BM513" s="358"/>
      <c r="BN513" s="358"/>
      <c r="BO513" s="358"/>
      <c r="BP513" s="358"/>
      <c r="BQ513" s="358"/>
      <c r="BR513" s="358"/>
      <c r="BS513" s="358"/>
      <c r="BT513" s="358"/>
      <c r="BU513" s="358"/>
      <c r="BV513" s="358"/>
      <c r="BW513" s="358"/>
      <c r="BX513" s="355"/>
    </row>
    <row r="514" spans="1:76" ht="19.5" customHeight="1">
      <c r="A514" s="356"/>
      <c r="B514" s="356"/>
      <c r="C514" s="356"/>
      <c r="D514" s="356"/>
      <c r="E514" s="356"/>
      <c r="F514" s="355"/>
      <c r="G514" s="356"/>
      <c r="H514" s="356"/>
      <c r="I514" s="355"/>
      <c r="J514" s="356"/>
      <c r="K514" s="355"/>
      <c r="L514" s="356"/>
      <c r="M514" s="355"/>
      <c r="N514" s="356"/>
      <c r="O514" s="355"/>
      <c r="P514" s="356"/>
      <c r="Q514" s="355"/>
      <c r="R514" s="355"/>
      <c r="S514" s="355"/>
      <c r="T514" s="355"/>
      <c r="U514" s="355"/>
      <c r="V514" s="355"/>
      <c r="W514" s="355"/>
      <c r="X514" s="355"/>
      <c r="Y514" s="355"/>
      <c r="Z514" s="355"/>
      <c r="AA514" s="355"/>
      <c r="AB514" s="355"/>
      <c r="AC514" s="355"/>
      <c r="AD514" s="355"/>
      <c r="AE514" s="355"/>
      <c r="AF514" s="355"/>
      <c r="AG514" s="355"/>
      <c r="AH514" s="355"/>
      <c r="AI514" s="355"/>
      <c r="AJ514" s="355"/>
      <c r="AK514" s="355"/>
      <c r="AL514" s="355"/>
      <c r="AM514" s="355"/>
      <c r="AN514" s="355"/>
      <c r="AO514" s="355"/>
      <c r="AP514" s="355"/>
      <c r="AQ514" s="355"/>
      <c r="AR514" s="355"/>
      <c r="AS514" s="355"/>
      <c r="AT514" s="356"/>
      <c r="AU514" s="356"/>
      <c r="AV514" s="355"/>
      <c r="AW514" s="355"/>
      <c r="AX514" s="356"/>
      <c r="AY514" s="357"/>
      <c r="AZ514" s="357"/>
      <c r="BA514" s="357"/>
      <c r="BB514" s="358"/>
      <c r="BC514" s="357"/>
      <c r="BD514" s="357"/>
      <c r="BE514" s="358"/>
      <c r="BF514" s="357"/>
      <c r="BG514" s="357"/>
      <c r="BH514" s="357"/>
      <c r="BI514" s="357"/>
      <c r="BJ514" s="357"/>
      <c r="BK514" s="357"/>
      <c r="BL514" s="357"/>
      <c r="BM514" s="358"/>
      <c r="BN514" s="358"/>
      <c r="BO514" s="358"/>
      <c r="BP514" s="358"/>
      <c r="BQ514" s="358"/>
      <c r="BR514" s="358"/>
      <c r="BS514" s="358"/>
      <c r="BT514" s="358"/>
      <c r="BU514" s="358"/>
      <c r="BV514" s="358"/>
      <c r="BW514" s="358"/>
      <c r="BX514" s="355"/>
    </row>
    <row r="515" spans="1:76" ht="19.5" customHeight="1">
      <c r="A515" s="356"/>
      <c r="B515" s="356"/>
      <c r="C515" s="356"/>
      <c r="D515" s="356"/>
      <c r="E515" s="356"/>
      <c r="F515" s="355"/>
      <c r="G515" s="356"/>
      <c r="H515" s="356"/>
      <c r="I515" s="355"/>
      <c r="J515" s="356"/>
      <c r="K515" s="355"/>
      <c r="L515" s="356"/>
      <c r="M515" s="355"/>
      <c r="N515" s="356"/>
      <c r="O515" s="355"/>
      <c r="P515" s="356"/>
      <c r="Q515" s="355"/>
      <c r="R515" s="355"/>
      <c r="S515" s="355"/>
      <c r="T515" s="355"/>
      <c r="U515" s="355"/>
      <c r="V515" s="355"/>
      <c r="W515" s="355"/>
      <c r="X515" s="355"/>
      <c r="Y515" s="355"/>
      <c r="Z515" s="355"/>
      <c r="AA515" s="355"/>
      <c r="AB515" s="355"/>
      <c r="AC515" s="355"/>
      <c r="AD515" s="355"/>
      <c r="AE515" s="355"/>
      <c r="AF515" s="355"/>
      <c r="AG515" s="355"/>
      <c r="AH515" s="355"/>
      <c r="AI515" s="355"/>
      <c r="AJ515" s="355"/>
      <c r="AK515" s="355"/>
      <c r="AL515" s="355"/>
      <c r="AM515" s="355"/>
      <c r="AN515" s="355"/>
      <c r="AO515" s="355"/>
      <c r="AP515" s="355"/>
      <c r="AQ515" s="355"/>
      <c r="AR515" s="355"/>
      <c r="AS515" s="355"/>
      <c r="AT515" s="356"/>
      <c r="AU515" s="356"/>
      <c r="AV515" s="355"/>
      <c r="AW515" s="355"/>
      <c r="AX515" s="356"/>
      <c r="AY515" s="357"/>
      <c r="AZ515" s="357"/>
      <c r="BA515" s="357"/>
      <c r="BB515" s="358"/>
      <c r="BC515" s="357"/>
      <c r="BD515" s="357"/>
      <c r="BE515" s="358"/>
      <c r="BF515" s="357"/>
      <c r="BG515" s="357"/>
      <c r="BH515" s="357"/>
      <c r="BI515" s="357"/>
      <c r="BJ515" s="357"/>
      <c r="BK515" s="357"/>
      <c r="BL515" s="357"/>
      <c r="BM515" s="358"/>
      <c r="BN515" s="358"/>
      <c r="BO515" s="358"/>
      <c r="BP515" s="358"/>
      <c r="BQ515" s="358"/>
      <c r="BR515" s="358"/>
      <c r="BS515" s="358"/>
      <c r="BT515" s="358"/>
      <c r="BU515" s="358"/>
      <c r="BV515" s="358"/>
      <c r="BW515" s="358"/>
      <c r="BX515" s="355"/>
    </row>
    <row r="516" spans="1:76" ht="19.5" customHeight="1">
      <c r="A516" s="356"/>
      <c r="B516" s="356"/>
      <c r="C516" s="356"/>
      <c r="D516" s="356"/>
      <c r="E516" s="356"/>
      <c r="F516" s="355"/>
      <c r="G516" s="356"/>
      <c r="H516" s="356"/>
      <c r="I516" s="355"/>
      <c r="J516" s="356"/>
      <c r="K516" s="355"/>
      <c r="L516" s="356"/>
      <c r="M516" s="355"/>
      <c r="N516" s="356"/>
      <c r="O516" s="355"/>
      <c r="P516" s="356"/>
      <c r="Q516" s="355"/>
      <c r="R516" s="355"/>
      <c r="S516" s="355"/>
      <c r="T516" s="355"/>
      <c r="U516" s="355"/>
      <c r="V516" s="355"/>
      <c r="W516" s="355"/>
      <c r="X516" s="355"/>
      <c r="Y516" s="355"/>
      <c r="Z516" s="355"/>
      <c r="AA516" s="355"/>
      <c r="AB516" s="355"/>
      <c r="AC516" s="355"/>
      <c r="AD516" s="355"/>
      <c r="AE516" s="355"/>
      <c r="AF516" s="355"/>
      <c r="AG516" s="355"/>
      <c r="AH516" s="355"/>
      <c r="AI516" s="355"/>
      <c r="AJ516" s="355"/>
      <c r="AK516" s="355"/>
      <c r="AL516" s="355"/>
      <c r="AM516" s="355"/>
      <c r="AN516" s="355"/>
      <c r="AO516" s="355"/>
      <c r="AP516" s="355"/>
      <c r="AQ516" s="355"/>
      <c r="AR516" s="355"/>
      <c r="AS516" s="355"/>
      <c r="AT516" s="356"/>
      <c r="AU516" s="356"/>
      <c r="AV516" s="355"/>
      <c r="AW516" s="355"/>
      <c r="AX516" s="356"/>
      <c r="AY516" s="357"/>
      <c r="AZ516" s="357"/>
      <c r="BA516" s="357"/>
      <c r="BB516" s="358"/>
      <c r="BC516" s="357"/>
      <c r="BD516" s="357"/>
      <c r="BE516" s="358"/>
      <c r="BF516" s="357"/>
      <c r="BG516" s="357"/>
      <c r="BH516" s="357"/>
      <c r="BI516" s="357"/>
      <c r="BJ516" s="357"/>
      <c r="BK516" s="357"/>
      <c r="BL516" s="357"/>
      <c r="BM516" s="358"/>
      <c r="BN516" s="358"/>
      <c r="BO516" s="358"/>
      <c r="BP516" s="358"/>
      <c r="BQ516" s="358"/>
      <c r="BR516" s="358"/>
      <c r="BS516" s="358"/>
      <c r="BT516" s="358"/>
      <c r="BU516" s="358"/>
      <c r="BV516" s="358"/>
      <c r="BW516" s="358"/>
      <c r="BX516" s="355"/>
    </row>
    <row r="517" spans="1:76" ht="19.5" customHeight="1">
      <c r="A517" s="356"/>
      <c r="B517" s="356"/>
      <c r="C517" s="356"/>
      <c r="D517" s="356"/>
      <c r="E517" s="356"/>
      <c r="F517" s="355"/>
      <c r="G517" s="356"/>
      <c r="H517" s="356"/>
      <c r="I517" s="355"/>
      <c r="J517" s="356"/>
      <c r="K517" s="355"/>
      <c r="L517" s="356"/>
      <c r="M517" s="355"/>
      <c r="N517" s="356"/>
      <c r="O517" s="355"/>
      <c r="P517" s="356"/>
      <c r="Q517" s="355"/>
      <c r="R517" s="355"/>
      <c r="S517" s="355"/>
      <c r="T517" s="355"/>
      <c r="U517" s="355"/>
      <c r="V517" s="355"/>
      <c r="W517" s="355"/>
      <c r="X517" s="355"/>
      <c r="Y517" s="355"/>
      <c r="Z517" s="355"/>
      <c r="AA517" s="355"/>
      <c r="AB517" s="355"/>
      <c r="AC517" s="355"/>
      <c r="AD517" s="355"/>
      <c r="AE517" s="355"/>
      <c r="AF517" s="355"/>
      <c r="AG517" s="355"/>
      <c r="AH517" s="355"/>
      <c r="AI517" s="355"/>
      <c r="AJ517" s="355"/>
      <c r="AK517" s="355"/>
      <c r="AL517" s="355"/>
      <c r="AM517" s="355"/>
      <c r="AN517" s="355"/>
      <c r="AO517" s="355"/>
      <c r="AP517" s="355"/>
      <c r="AQ517" s="355"/>
      <c r="AR517" s="355"/>
      <c r="AS517" s="355"/>
      <c r="AT517" s="356"/>
      <c r="AU517" s="356"/>
      <c r="AV517" s="355"/>
      <c r="AW517" s="355"/>
      <c r="AX517" s="356"/>
      <c r="AY517" s="357"/>
      <c r="AZ517" s="357"/>
      <c r="BA517" s="357"/>
      <c r="BB517" s="358"/>
      <c r="BC517" s="357"/>
      <c r="BD517" s="357"/>
      <c r="BE517" s="358"/>
      <c r="BF517" s="357"/>
      <c r="BG517" s="357"/>
      <c r="BH517" s="357"/>
      <c r="BI517" s="357"/>
      <c r="BJ517" s="357"/>
      <c r="BK517" s="357"/>
      <c r="BL517" s="357"/>
      <c r="BM517" s="358"/>
      <c r="BN517" s="358"/>
      <c r="BO517" s="358"/>
      <c r="BP517" s="358"/>
      <c r="BQ517" s="358"/>
      <c r="BR517" s="358"/>
      <c r="BS517" s="358"/>
      <c r="BT517" s="358"/>
      <c r="BU517" s="358"/>
      <c r="BV517" s="358"/>
      <c r="BW517" s="358"/>
      <c r="BX517" s="355"/>
    </row>
    <row r="518" spans="1:76" ht="19.5" customHeight="1">
      <c r="A518" s="356"/>
      <c r="B518" s="356"/>
      <c r="C518" s="356"/>
      <c r="D518" s="356"/>
      <c r="E518" s="356"/>
      <c r="F518" s="355"/>
      <c r="G518" s="356"/>
      <c r="H518" s="356"/>
      <c r="I518" s="355"/>
      <c r="J518" s="356"/>
      <c r="K518" s="355"/>
      <c r="L518" s="356"/>
      <c r="M518" s="355"/>
      <c r="N518" s="356"/>
      <c r="O518" s="355"/>
      <c r="P518" s="356"/>
      <c r="Q518" s="355"/>
      <c r="R518" s="355"/>
      <c r="S518" s="355"/>
      <c r="T518" s="355"/>
      <c r="U518" s="355"/>
      <c r="V518" s="355"/>
      <c r="W518" s="355"/>
      <c r="X518" s="355"/>
      <c r="Y518" s="355"/>
      <c r="Z518" s="355"/>
      <c r="AA518" s="355"/>
      <c r="AB518" s="355"/>
      <c r="AC518" s="355"/>
      <c r="AD518" s="355"/>
      <c r="AE518" s="355"/>
      <c r="AF518" s="355"/>
      <c r="AG518" s="355"/>
      <c r="AH518" s="355"/>
      <c r="AI518" s="355"/>
      <c r="AJ518" s="355"/>
      <c r="AK518" s="355"/>
      <c r="AL518" s="355"/>
      <c r="AM518" s="355"/>
      <c r="AN518" s="355"/>
      <c r="AO518" s="355"/>
      <c r="AP518" s="355"/>
      <c r="AQ518" s="355"/>
      <c r="AR518" s="355"/>
      <c r="AS518" s="355"/>
      <c r="AT518" s="356"/>
      <c r="AU518" s="356"/>
      <c r="AV518" s="355"/>
      <c r="AW518" s="355"/>
      <c r="AX518" s="356"/>
      <c r="AY518" s="357"/>
      <c r="AZ518" s="357"/>
      <c r="BA518" s="357"/>
      <c r="BB518" s="358"/>
      <c r="BC518" s="357"/>
      <c r="BD518" s="357"/>
      <c r="BE518" s="358"/>
      <c r="BF518" s="357"/>
      <c r="BG518" s="357"/>
      <c r="BH518" s="357"/>
      <c r="BI518" s="357"/>
      <c r="BJ518" s="357"/>
      <c r="BK518" s="357"/>
      <c r="BL518" s="357"/>
      <c r="BM518" s="358"/>
      <c r="BN518" s="358"/>
      <c r="BO518" s="358"/>
      <c r="BP518" s="358"/>
      <c r="BQ518" s="358"/>
      <c r="BR518" s="358"/>
      <c r="BS518" s="358"/>
      <c r="BT518" s="358"/>
      <c r="BU518" s="358"/>
      <c r="BV518" s="358"/>
      <c r="BW518" s="358"/>
      <c r="BX518" s="355"/>
    </row>
    <row r="519" spans="1:76" ht="19.5" customHeight="1">
      <c r="A519" s="356"/>
      <c r="B519" s="356"/>
      <c r="C519" s="356"/>
      <c r="D519" s="356"/>
      <c r="E519" s="356"/>
      <c r="F519" s="355"/>
      <c r="G519" s="356"/>
      <c r="H519" s="356"/>
      <c r="I519" s="355"/>
      <c r="J519" s="356"/>
      <c r="K519" s="355"/>
      <c r="L519" s="356"/>
      <c r="M519" s="355"/>
      <c r="N519" s="356"/>
      <c r="O519" s="355"/>
      <c r="P519" s="356"/>
      <c r="Q519" s="355"/>
      <c r="R519" s="355"/>
      <c r="S519" s="355"/>
      <c r="T519" s="355"/>
      <c r="U519" s="355"/>
      <c r="V519" s="355"/>
      <c r="W519" s="355"/>
      <c r="X519" s="355"/>
      <c r="Y519" s="355"/>
      <c r="Z519" s="355"/>
      <c r="AA519" s="355"/>
      <c r="AB519" s="355"/>
      <c r="AC519" s="355"/>
      <c r="AD519" s="355"/>
      <c r="AE519" s="355"/>
      <c r="AF519" s="355"/>
      <c r="AG519" s="355"/>
      <c r="AH519" s="355"/>
      <c r="AI519" s="355"/>
      <c r="AJ519" s="355"/>
      <c r="AK519" s="355"/>
      <c r="AL519" s="355"/>
      <c r="AM519" s="355"/>
      <c r="AN519" s="355"/>
      <c r="AO519" s="355"/>
      <c r="AP519" s="355"/>
      <c r="AQ519" s="355"/>
      <c r="AR519" s="355"/>
      <c r="AS519" s="355"/>
      <c r="AT519" s="356"/>
      <c r="AU519" s="356"/>
      <c r="AV519" s="355"/>
      <c r="AW519" s="355"/>
      <c r="AX519" s="356"/>
      <c r="AY519" s="357"/>
      <c r="AZ519" s="357"/>
      <c r="BA519" s="357"/>
      <c r="BB519" s="358"/>
      <c r="BC519" s="357"/>
      <c r="BD519" s="357"/>
      <c r="BE519" s="358"/>
      <c r="BF519" s="357"/>
      <c r="BG519" s="357"/>
      <c r="BH519" s="357"/>
      <c r="BI519" s="357"/>
      <c r="BJ519" s="357"/>
      <c r="BK519" s="357"/>
      <c r="BL519" s="357"/>
      <c r="BM519" s="358"/>
      <c r="BN519" s="358"/>
      <c r="BO519" s="358"/>
      <c r="BP519" s="358"/>
      <c r="BQ519" s="358"/>
      <c r="BR519" s="358"/>
      <c r="BS519" s="358"/>
      <c r="BT519" s="358"/>
      <c r="BU519" s="358"/>
      <c r="BV519" s="358"/>
      <c r="BW519" s="358"/>
      <c r="BX519" s="355"/>
    </row>
    <row r="520" spans="1:76" ht="19.5" customHeight="1">
      <c r="A520" s="356"/>
      <c r="B520" s="356"/>
      <c r="C520" s="356"/>
      <c r="D520" s="356"/>
      <c r="E520" s="356"/>
      <c r="F520" s="355"/>
      <c r="G520" s="356"/>
      <c r="H520" s="356"/>
      <c r="I520" s="355"/>
      <c r="J520" s="356"/>
      <c r="K520" s="355"/>
      <c r="L520" s="356"/>
      <c r="M520" s="355"/>
      <c r="N520" s="356"/>
      <c r="O520" s="355"/>
      <c r="P520" s="356"/>
      <c r="Q520" s="355"/>
      <c r="R520" s="355"/>
      <c r="S520" s="355"/>
      <c r="T520" s="355"/>
      <c r="U520" s="355"/>
      <c r="V520" s="355"/>
      <c r="W520" s="355"/>
      <c r="X520" s="355"/>
      <c r="Y520" s="355"/>
      <c r="Z520" s="355"/>
      <c r="AA520" s="355"/>
      <c r="AB520" s="355"/>
      <c r="AC520" s="355"/>
      <c r="AD520" s="355"/>
      <c r="AE520" s="355"/>
      <c r="AF520" s="355"/>
      <c r="AG520" s="355"/>
      <c r="AH520" s="355"/>
      <c r="AI520" s="355"/>
      <c r="AJ520" s="355"/>
      <c r="AK520" s="355"/>
      <c r="AL520" s="355"/>
      <c r="AM520" s="355"/>
      <c r="AN520" s="355"/>
      <c r="AO520" s="355"/>
      <c r="AP520" s="355"/>
      <c r="AQ520" s="355"/>
      <c r="AR520" s="355"/>
      <c r="AS520" s="355"/>
      <c r="AT520" s="356"/>
      <c r="AU520" s="356"/>
      <c r="AV520" s="355"/>
      <c r="AW520" s="355"/>
      <c r="AX520" s="356"/>
      <c r="AY520" s="357"/>
      <c r="AZ520" s="357"/>
      <c r="BA520" s="357"/>
      <c r="BB520" s="358"/>
      <c r="BC520" s="357"/>
      <c r="BD520" s="357"/>
      <c r="BE520" s="358"/>
      <c r="BF520" s="357"/>
      <c r="BG520" s="357"/>
      <c r="BH520" s="357"/>
      <c r="BI520" s="357"/>
      <c r="BJ520" s="357"/>
      <c r="BK520" s="357"/>
      <c r="BL520" s="357"/>
      <c r="BM520" s="358"/>
      <c r="BN520" s="358"/>
      <c r="BO520" s="358"/>
      <c r="BP520" s="358"/>
      <c r="BQ520" s="358"/>
      <c r="BR520" s="358"/>
      <c r="BS520" s="358"/>
      <c r="BT520" s="358"/>
      <c r="BU520" s="358"/>
      <c r="BV520" s="358"/>
      <c r="BW520" s="358"/>
      <c r="BX520" s="355"/>
    </row>
    <row r="521" spans="1:76" ht="19.5" customHeight="1">
      <c r="A521" s="356"/>
      <c r="B521" s="356"/>
      <c r="C521" s="356"/>
      <c r="D521" s="356"/>
      <c r="E521" s="356"/>
      <c r="F521" s="355"/>
      <c r="G521" s="356"/>
      <c r="H521" s="356"/>
      <c r="I521" s="355"/>
      <c r="J521" s="356"/>
      <c r="K521" s="355"/>
      <c r="L521" s="356"/>
      <c r="M521" s="355"/>
      <c r="N521" s="356"/>
      <c r="O521" s="355"/>
      <c r="P521" s="356"/>
      <c r="Q521" s="355"/>
      <c r="R521" s="355"/>
      <c r="S521" s="355"/>
      <c r="T521" s="355"/>
      <c r="U521" s="355"/>
      <c r="V521" s="355"/>
      <c r="W521" s="355"/>
      <c r="X521" s="355"/>
      <c r="Y521" s="355"/>
      <c r="Z521" s="355"/>
      <c r="AA521" s="355"/>
      <c r="AB521" s="355"/>
      <c r="AC521" s="355"/>
      <c r="AD521" s="355"/>
      <c r="AE521" s="355"/>
      <c r="AF521" s="355"/>
      <c r="AG521" s="355"/>
      <c r="AH521" s="355"/>
      <c r="AI521" s="355"/>
      <c r="AJ521" s="355"/>
      <c r="AK521" s="355"/>
      <c r="AL521" s="355"/>
      <c r="AM521" s="355"/>
      <c r="AN521" s="355"/>
      <c r="AO521" s="355"/>
      <c r="AP521" s="355"/>
      <c r="AQ521" s="355"/>
      <c r="AR521" s="355"/>
      <c r="AS521" s="355"/>
      <c r="AT521" s="356"/>
      <c r="AU521" s="356"/>
      <c r="AV521" s="355"/>
      <c r="AW521" s="355"/>
      <c r="AX521" s="356"/>
      <c r="AY521" s="357"/>
      <c r="AZ521" s="357"/>
      <c r="BA521" s="357"/>
      <c r="BB521" s="358"/>
      <c r="BC521" s="357"/>
      <c r="BD521" s="357"/>
      <c r="BE521" s="358"/>
      <c r="BF521" s="357"/>
      <c r="BG521" s="357"/>
      <c r="BH521" s="357"/>
      <c r="BI521" s="357"/>
      <c r="BJ521" s="357"/>
      <c r="BK521" s="357"/>
      <c r="BL521" s="357"/>
      <c r="BM521" s="358"/>
      <c r="BN521" s="358"/>
      <c r="BO521" s="358"/>
      <c r="BP521" s="358"/>
      <c r="BQ521" s="358"/>
      <c r="BR521" s="358"/>
      <c r="BS521" s="358"/>
      <c r="BT521" s="358"/>
      <c r="BU521" s="358"/>
      <c r="BV521" s="358"/>
      <c r="BW521" s="358"/>
      <c r="BX521" s="355"/>
    </row>
    <row r="522" spans="1:76" ht="19.5" customHeight="1">
      <c r="A522" s="356"/>
      <c r="B522" s="356"/>
      <c r="C522" s="356"/>
      <c r="D522" s="356"/>
      <c r="E522" s="356"/>
      <c r="F522" s="355"/>
      <c r="G522" s="356"/>
      <c r="H522" s="356"/>
      <c r="I522" s="355"/>
      <c r="J522" s="356"/>
      <c r="K522" s="355"/>
      <c r="L522" s="356"/>
      <c r="M522" s="355"/>
      <c r="N522" s="356"/>
      <c r="O522" s="355"/>
      <c r="P522" s="356"/>
      <c r="Q522" s="355"/>
      <c r="R522" s="355"/>
      <c r="S522" s="355"/>
      <c r="T522" s="355"/>
      <c r="U522" s="355"/>
      <c r="V522" s="355"/>
      <c r="W522" s="355"/>
      <c r="X522" s="355"/>
      <c r="Y522" s="355"/>
      <c r="Z522" s="355"/>
      <c r="AA522" s="355"/>
      <c r="AB522" s="355"/>
      <c r="AC522" s="355"/>
      <c r="AD522" s="355"/>
      <c r="AE522" s="355"/>
      <c r="AF522" s="355"/>
      <c r="AG522" s="355"/>
      <c r="AH522" s="355"/>
      <c r="AI522" s="355"/>
      <c r="AJ522" s="355"/>
      <c r="AK522" s="355"/>
      <c r="AL522" s="355"/>
      <c r="AM522" s="355"/>
      <c r="AN522" s="355"/>
      <c r="AO522" s="355"/>
      <c r="AP522" s="355"/>
      <c r="AQ522" s="355"/>
      <c r="AR522" s="355"/>
      <c r="AS522" s="355"/>
      <c r="AT522" s="356"/>
      <c r="AU522" s="356"/>
      <c r="AV522" s="355"/>
      <c r="AW522" s="355"/>
      <c r="AX522" s="356"/>
      <c r="AY522" s="357"/>
      <c r="AZ522" s="357"/>
      <c r="BA522" s="357"/>
      <c r="BB522" s="358"/>
      <c r="BC522" s="357"/>
      <c r="BD522" s="357"/>
      <c r="BE522" s="358"/>
      <c r="BF522" s="357"/>
      <c r="BG522" s="357"/>
      <c r="BH522" s="357"/>
      <c r="BI522" s="357"/>
      <c r="BJ522" s="357"/>
      <c r="BK522" s="357"/>
      <c r="BL522" s="357"/>
      <c r="BM522" s="358"/>
      <c r="BN522" s="358"/>
      <c r="BO522" s="358"/>
      <c r="BP522" s="358"/>
      <c r="BQ522" s="358"/>
      <c r="BR522" s="358"/>
      <c r="BS522" s="358"/>
      <c r="BT522" s="358"/>
      <c r="BU522" s="358"/>
      <c r="BV522" s="358"/>
      <c r="BW522" s="358"/>
      <c r="BX522" s="355"/>
    </row>
    <row r="523" spans="1:76" ht="19.5" customHeight="1">
      <c r="A523" s="356"/>
      <c r="B523" s="356"/>
      <c r="C523" s="356"/>
      <c r="D523" s="356"/>
      <c r="E523" s="356"/>
      <c r="F523" s="355"/>
      <c r="G523" s="356"/>
      <c r="H523" s="356"/>
      <c r="I523" s="355"/>
      <c r="J523" s="356"/>
      <c r="K523" s="355"/>
      <c r="L523" s="356"/>
      <c r="M523" s="355"/>
      <c r="N523" s="356"/>
      <c r="O523" s="355"/>
      <c r="P523" s="356"/>
      <c r="Q523" s="355"/>
      <c r="R523" s="355"/>
      <c r="S523" s="355"/>
      <c r="T523" s="355"/>
      <c r="U523" s="355"/>
      <c r="V523" s="355"/>
      <c r="W523" s="355"/>
      <c r="X523" s="355"/>
      <c r="Y523" s="355"/>
      <c r="Z523" s="355"/>
      <c r="AA523" s="355"/>
      <c r="AB523" s="355"/>
      <c r="AC523" s="355"/>
      <c r="AD523" s="355"/>
      <c r="AE523" s="355"/>
      <c r="AF523" s="355"/>
      <c r="AG523" s="355"/>
      <c r="AH523" s="355"/>
      <c r="AI523" s="355"/>
      <c r="AJ523" s="355"/>
      <c r="AK523" s="355"/>
      <c r="AL523" s="355"/>
      <c r="AM523" s="355"/>
      <c r="AN523" s="355"/>
      <c r="AO523" s="355"/>
      <c r="AP523" s="355"/>
      <c r="AQ523" s="355"/>
      <c r="AR523" s="355"/>
      <c r="AS523" s="355"/>
      <c r="AT523" s="356"/>
      <c r="AU523" s="356"/>
      <c r="AV523" s="355"/>
      <c r="AW523" s="355"/>
      <c r="AX523" s="356"/>
      <c r="AY523" s="357"/>
      <c r="AZ523" s="357"/>
      <c r="BA523" s="357"/>
      <c r="BB523" s="358"/>
      <c r="BC523" s="357"/>
      <c r="BD523" s="357"/>
      <c r="BE523" s="358"/>
      <c r="BF523" s="357"/>
      <c r="BG523" s="357"/>
      <c r="BH523" s="357"/>
      <c r="BI523" s="357"/>
      <c r="BJ523" s="357"/>
      <c r="BK523" s="357"/>
      <c r="BL523" s="357"/>
      <c r="BM523" s="358"/>
      <c r="BN523" s="358"/>
      <c r="BO523" s="358"/>
      <c r="BP523" s="358"/>
      <c r="BQ523" s="358"/>
      <c r="BR523" s="358"/>
      <c r="BS523" s="358"/>
      <c r="BT523" s="358"/>
      <c r="BU523" s="358"/>
      <c r="BV523" s="358"/>
      <c r="BW523" s="358"/>
      <c r="BX523" s="355"/>
    </row>
    <row r="524" spans="1:76" ht="19.5" customHeight="1">
      <c r="A524" s="356"/>
      <c r="B524" s="356"/>
      <c r="C524" s="356"/>
      <c r="D524" s="356"/>
      <c r="E524" s="356"/>
      <c r="F524" s="355"/>
      <c r="G524" s="356"/>
      <c r="H524" s="356"/>
      <c r="I524" s="355"/>
      <c r="J524" s="356"/>
      <c r="K524" s="355"/>
      <c r="L524" s="356"/>
      <c r="M524" s="355"/>
      <c r="N524" s="356"/>
      <c r="O524" s="355"/>
      <c r="P524" s="356"/>
      <c r="Q524" s="355"/>
      <c r="R524" s="355"/>
      <c r="S524" s="355"/>
      <c r="T524" s="355"/>
      <c r="U524" s="355"/>
      <c r="V524" s="355"/>
      <c r="W524" s="355"/>
      <c r="X524" s="355"/>
      <c r="Y524" s="355"/>
      <c r="Z524" s="355"/>
      <c r="AA524" s="355"/>
      <c r="AB524" s="355"/>
      <c r="AC524" s="355"/>
      <c r="AD524" s="355"/>
      <c r="AE524" s="355"/>
      <c r="AF524" s="355"/>
      <c r="AG524" s="355"/>
      <c r="AH524" s="355"/>
      <c r="AI524" s="355"/>
      <c r="AJ524" s="355"/>
      <c r="AK524" s="355"/>
      <c r="AL524" s="355"/>
      <c r="AM524" s="355"/>
      <c r="AN524" s="355"/>
      <c r="AO524" s="355"/>
      <c r="AP524" s="355"/>
      <c r="AQ524" s="355"/>
      <c r="AR524" s="355"/>
      <c r="AS524" s="355"/>
      <c r="AT524" s="356"/>
      <c r="AU524" s="356"/>
      <c r="AV524" s="355"/>
      <c r="AW524" s="355"/>
      <c r="AX524" s="356"/>
      <c r="AY524" s="357"/>
      <c r="AZ524" s="357"/>
      <c r="BA524" s="357"/>
      <c r="BB524" s="358"/>
      <c r="BC524" s="357"/>
      <c r="BD524" s="357"/>
      <c r="BE524" s="358"/>
      <c r="BF524" s="357"/>
      <c r="BG524" s="357"/>
      <c r="BH524" s="357"/>
      <c r="BI524" s="357"/>
      <c r="BJ524" s="357"/>
      <c r="BK524" s="357"/>
      <c r="BL524" s="357"/>
      <c r="BM524" s="358"/>
      <c r="BN524" s="358"/>
      <c r="BO524" s="358"/>
      <c r="BP524" s="358"/>
      <c r="BQ524" s="358"/>
      <c r="BR524" s="358"/>
      <c r="BS524" s="358"/>
      <c r="BT524" s="358"/>
      <c r="BU524" s="358"/>
      <c r="BV524" s="358"/>
      <c r="BW524" s="358"/>
      <c r="BX524" s="355"/>
    </row>
    <row r="525" spans="1:76" ht="19.5" customHeight="1">
      <c r="A525" s="356"/>
      <c r="B525" s="356"/>
      <c r="C525" s="356"/>
      <c r="D525" s="356"/>
      <c r="E525" s="356"/>
      <c r="F525" s="355"/>
      <c r="G525" s="356"/>
      <c r="H525" s="356"/>
      <c r="I525" s="355"/>
      <c r="J525" s="356"/>
      <c r="K525" s="355"/>
      <c r="L525" s="356"/>
      <c r="M525" s="355"/>
      <c r="N525" s="356"/>
      <c r="O525" s="355"/>
      <c r="P525" s="356"/>
      <c r="Q525" s="355"/>
      <c r="R525" s="355"/>
      <c r="S525" s="355"/>
      <c r="T525" s="355"/>
      <c r="U525" s="355"/>
      <c r="V525" s="355"/>
      <c r="W525" s="355"/>
      <c r="X525" s="355"/>
      <c r="Y525" s="355"/>
      <c r="Z525" s="355"/>
      <c r="AA525" s="355"/>
      <c r="AB525" s="355"/>
      <c r="AC525" s="355"/>
      <c r="AD525" s="355"/>
      <c r="AE525" s="355"/>
      <c r="AF525" s="355"/>
      <c r="AG525" s="355"/>
      <c r="AH525" s="355"/>
      <c r="AI525" s="355"/>
      <c r="AJ525" s="355"/>
      <c r="AK525" s="355"/>
      <c r="AL525" s="355"/>
      <c r="AM525" s="355"/>
      <c r="AN525" s="355"/>
      <c r="AO525" s="355"/>
      <c r="AP525" s="355"/>
      <c r="AQ525" s="355"/>
      <c r="AR525" s="355"/>
      <c r="AS525" s="355"/>
      <c r="AT525" s="356"/>
      <c r="AU525" s="356"/>
      <c r="AV525" s="355"/>
      <c r="AW525" s="355"/>
      <c r="AX525" s="356"/>
      <c r="AY525" s="357"/>
      <c r="AZ525" s="357"/>
      <c r="BA525" s="357"/>
      <c r="BB525" s="358"/>
      <c r="BC525" s="357"/>
      <c r="BD525" s="357"/>
      <c r="BE525" s="358"/>
      <c r="BF525" s="357"/>
      <c r="BG525" s="357"/>
      <c r="BH525" s="357"/>
      <c r="BI525" s="357"/>
      <c r="BJ525" s="357"/>
      <c r="BK525" s="357"/>
      <c r="BL525" s="357"/>
      <c r="BM525" s="358"/>
      <c r="BN525" s="358"/>
      <c r="BO525" s="358"/>
      <c r="BP525" s="358"/>
      <c r="BQ525" s="358"/>
      <c r="BR525" s="358"/>
      <c r="BS525" s="358"/>
      <c r="BT525" s="358"/>
      <c r="BU525" s="358"/>
      <c r="BV525" s="358"/>
      <c r="BW525" s="358"/>
      <c r="BX525" s="355"/>
    </row>
    <row r="526" spans="1:76" ht="19.5" customHeight="1">
      <c r="A526" s="356"/>
      <c r="B526" s="356"/>
      <c r="C526" s="356"/>
      <c r="D526" s="356"/>
      <c r="E526" s="356"/>
      <c r="F526" s="355"/>
      <c r="G526" s="356"/>
      <c r="H526" s="356"/>
      <c r="I526" s="355"/>
      <c r="J526" s="356"/>
      <c r="K526" s="355"/>
      <c r="L526" s="356"/>
      <c r="M526" s="355"/>
      <c r="N526" s="356"/>
      <c r="O526" s="355"/>
      <c r="P526" s="356"/>
      <c r="Q526" s="355"/>
      <c r="R526" s="355"/>
      <c r="S526" s="355"/>
      <c r="T526" s="355"/>
      <c r="U526" s="355"/>
      <c r="V526" s="355"/>
      <c r="W526" s="355"/>
      <c r="X526" s="355"/>
      <c r="Y526" s="355"/>
      <c r="Z526" s="355"/>
      <c r="AA526" s="355"/>
      <c r="AB526" s="355"/>
      <c r="AC526" s="355"/>
      <c r="AD526" s="355"/>
      <c r="AE526" s="355"/>
      <c r="AF526" s="355"/>
      <c r="AG526" s="355"/>
      <c r="AH526" s="355"/>
      <c r="AI526" s="355"/>
      <c r="AJ526" s="355"/>
      <c r="AK526" s="355"/>
      <c r="AL526" s="355"/>
      <c r="AM526" s="355"/>
      <c r="AN526" s="355"/>
      <c r="AO526" s="355"/>
      <c r="AP526" s="355"/>
      <c r="AQ526" s="355"/>
      <c r="AR526" s="355"/>
      <c r="AS526" s="355"/>
      <c r="AT526" s="356"/>
      <c r="AU526" s="356"/>
      <c r="AV526" s="355"/>
      <c r="AW526" s="355"/>
      <c r="AX526" s="356"/>
      <c r="AY526" s="357"/>
      <c r="AZ526" s="357"/>
      <c r="BA526" s="357"/>
      <c r="BB526" s="358"/>
      <c r="BC526" s="357"/>
      <c r="BD526" s="357"/>
      <c r="BE526" s="358"/>
      <c r="BF526" s="357"/>
      <c r="BG526" s="357"/>
      <c r="BH526" s="357"/>
      <c r="BI526" s="357"/>
      <c r="BJ526" s="357"/>
      <c r="BK526" s="357"/>
      <c r="BL526" s="357"/>
      <c r="BM526" s="358"/>
      <c r="BN526" s="358"/>
      <c r="BO526" s="358"/>
      <c r="BP526" s="358"/>
      <c r="BQ526" s="358"/>
      <c r="BR526" s="358"/>
      <c r="BS526" s="358"/>
      <c r="BT526" s="358"/>
      <c r="BU526" s="358"/>
      <c r="BV526" s="358"/>
      <c r="BW526" s="358"/>
      <c r="BX526" s="355"/>
    </row>
    <row r="527" spans="1:76" ht="19.5" customHeight="1">
      <c r="A527" s="356"/>
      <c r="B527" s="356"/>
      <c r="C527" s="356"/>
      <c r="D527" s="356"/>
      <c r="E527" s="356"/>
      <c r="F527" s="355"/>
      <c r="G527" s="356"/>
      <c r="H527" s="356"/>
      <c r="I527" s="355"/>
      <c r="J527" s="356"/>
      <c r="K527" s="355"/>
      <c r="L527" s="356"/>
      <c r="M527" s="355"/>
      <c r="N527" s="356"/>
      <c r="O527" s="355"/>
      <c r="P527" s="356"/>
      <c r="Q527" s="355"/>
      <c r="R527" s="355"/>
      <c r="S527" s="355"/>
      <c r="T527" s="355"/>
      <c r="U527" s="355"/>
      <c r="V527" s="355"/>
      <c r="W527" s="355"/>
      <c r="X527" s="355"/>
      <c r="Y527" s="355"/>
      <c r="Z527" s="355"/>
      <c r="AA527" s="355"/>
      <c r="AB527" s="355"/>
      <c r="AC527" s="355"/>
      <c r="AD527" s="355"/>
      <c r="AE527" s="355"/>
      <c r="AF527" s="355"/>
      <c r="AG527" s="355"/>
      <c r="AH527" s="355"/>
      <c r="AI527" s="355"/>
      <c r="AJ527" s="355"/>
      <c r="AK527" s="355"/>
      <c r="AL527" s="355"/>
      <c r="AM527" s="355"/>
      <c r="AN527" s="355"/>
      <c r="AO527" s="355"/>
      <c r="AP527" s="355"/>
      <c r="AQ527" s="355"/>
      <c r="AR527" s="355"/>
      <c r="AS527" s="355"/>
      <c r="AT527" s="356"/>
      <c r="AU527" s="356"/>
      <c r="AV527" s="355"/>
      <c r="AW527" s="355"/>
      <c r="AX527" s="356"/>
      <c r="AY527" s="357"/>
      <c r="AZ527" s="357"/>
      <c r="BA527" s="357"/>
      <c r="BB527" s="358"/>
      <c r="BC527" s="357"/>
      <c r="BD527" s="357"/>
      <c r="BE527" s="358"/>
      <c r="BF527" s="357"/>
      <c r="BG527" s="357"/>
      <c r="BH527" s="357"/>
      <c r="BI527" s="357"/>
      <c r="BJ527" s="357"/>
      <c r="BK527" s="357"/>
      <c r="BL527" s="357"/>
      <c r="BM527" s="358"/>
      <c r="BN527" s="358"/>
      <c r="BO527" s="358"/>
      <c r="BP527" s="358"/>
      <c r="BQ527" s="358"/>
      <c r="BR527" s="358"/>
      <c r="BS527" s="358"/>
      <c r="BT527" s="358"/>
      <c r="BU527" s="358"/>
      <c r="BV527" s="358"/>
      <c r="BW527" s="358"/>
      <c r="BX527" s="355"/>
    </row>
    <row r="528" spans="1:76" ht="19.5" customHeight="1">
      <c r="A528" s="356"/>
      <c r="B528" s="356"/>
      <c r="C528" s="356"/>
      <c r="D528" s="356"/>
      <c r="E528" s="356"/>
      <c r="F528" s="355"/>
      <c r="G528" s="356"/>
      <c r="H528" s="356"/>
      <c r="I528" s="355"/>
      <c r="J528" s="356"/>
      <c r="K528" s="355"/>
      <c r="L528" s="356"/>
      <c r="M528" s="355"/>
      <c r="N528" s="356"/>
      <c r="O528" s="355"/>
      <c r="P528" s="356"/>
      <c r="Q528" s="355"/>
      <c r="R528" s="355"/>
      <c r="S528" s="355"/>
      <c r="T528" s="355"/>
      <c r="U528" s="355"/>
      <c r="V528" s="355"/>
      <c r="W528" s="355"/>
      <c r="X528" s="355"/>
      <c r="Y528" s="355"/>
      <c r="Z528" s="355"/>
      <c r="AA528" s="355"/>
      <c r="AB528" s="355"/>
      <c r="AC528" s="355"/>
      <c r="AD528" s="355"/>
      <c r="AE528" s="355"/>
      <c r="AF528" s="355"/>
      <c r="AG528" s="355"/>
      <c r="AH528" s="355"/>
      <c r="AI528" s="355"/>
      <c r="AJ528" s="355"/>
      <c r="AK528" s="355"/>
      <c r="AL528" s="355"/>
      <c r="AM528" s="355"/>
      <c r="AN528" s="355"/>
      <c r="AO528" s="355"/>
      <c r="AP528" s="355"/>
      <c r="AQ528" s="355"/>
      <c r="AR528" s="355"/>
      <c r="AS528" s="355"/>
      <c r="AT528" s="356"/>
      <c r="AU528" s="356"/>
      <c r="AV528" s="355"/>
      <c r="AW528" s="355"/>
      <c r="AX528" s="356"/>
      <c r="AY528" s="357"/>
      <c r="AZ528" s="357"/>
      <c r="BA528" s="357"/>
      <c r="BB528" s="358"/>
      <c r="BC528" s="357"/>
      <c r="BD528" s="357"/>
      <c r="BE528" s="358"/>
      <c r="BF528" s="357"/>
      <c r="BG528" s="357"/>
      <c r="BH528" s="357"/>
      <c r="BI528" s="357"/>
      <c r="BJ528" s="357"/>
      <c r="BK528" s="357"/>
      <c r="BL528" s="357"/>
      <c r="BM528" s="358"/>
      <c r="BN528" s="358"/>
      <c r="BO528" s="358"/>
      <c r="BP528" s="358"/>
      <c r="BQ528" s="358"/>
      <c r="BR528" s="358"/>
      <c r="BS528" s="358"/>
      <c r="BT528" s="358"/>
      <c r="BU528" s="358"/>
      <c r="BV528" s="358"/>
      <c r="BW528" s="358"/>
      <c r="BX528" s="355"/>
    </row>
    <row r="529" spans="1:76" ht="19.5" customHeight="1">
      <c r="A529" s="356"/>
      <c r="B529" s="356"/>
      <c r="C529" s="356"/>
      <c r="D529" s="356"/>
      <c r="E529" s="356"/>
      <c r="F529" s="355"/>
      <c r="G529" s="356"/>
      <c r="H529" s="356"/>
      <c r="I529" s="355"/>
      <c r="J529" s="356"/>
      <c r="K529" s="355"/>
      <c r="L529" s="356"/>
      <c r="M529" s="355"/>
      <c r="N529" s="356"/>
      <c r="O529" s="355"/>
      <c r="P529" s="356"/>
      <c r="Q529" s="355"/>
      <c r="R529" s="355"/>
      <c r="S529" s="355"/>
      <c r="T529" s="355"/>
      <c r="U529" s="355"/>
      <c r="V529" s="355"/>
      <c r="W529" s="355"/>
      <c r="X529" s="355"/>
      <c r="Y529" s="355"/>
      <c r="Z529" s="355"/>
      <c r="AA529" s="355"/>
      <c r="AB529" s="355"/>
      <c r="AC529" s="355"/>
      <c r="AD529" s="355"/>
      <c r="AE529" s="355"/>
      <c r="AF529" s="355"/>
      <c r="AG529" s="355"/>
      <c r="AH529" s="355"/>
      <c r="AI529" s="355"/>
      <c r="AJ529" s="355"/>
      <c r="AK529" s="355"/>
      <c r="AL529" s="355"/>
      <c r="AM529" s="355"/>
      <c r="AN529" s="355"/>
      <c r="AO529" s="355"/>
      <c r="AP529" s="355"/>
      <c r="AQ529" s="355"/>
      <c r="AR529" s="355"/>
      <c r="AS529" s="355"/>
      <c r="AT529" s="356"/>
      <c r="AU529" s="356"/>
      <c r="AV529" s="355"/>
      <c r="AW529" s="355"/>
      <c r="AX529" s="356"/>
      <c r="AY529" s="357"/>
      <c r="AZ529" s="357"/>
      <c r="BA529" s="357"/>
      <c r="BB529" s="358"/>
      <c r="BC529" s="357"/>
      <c r="BD529" s="357"/>
      <c r="BE529" s="358"/>
      <c r="BF529" s="357"/>
      <c r="BG529" s="357"/>
      <c r="BH529" s="357"/>
      <c r="BI529" s="357"/>
      <c r="BJ529" s="357"/>
      <c r="BK529" s="357"/>
      <c r="BL529" s="357"/>
      <c r="BM529" s="358"/>
      <c r="BN529" s="358"/>
      <c r="BO529" s="358"/>
      <c r="BP529" s="358"/>
      <c r="BQ529" s="358"/>
      <c r="BR529" s="358"/>
      <c r="BS529" s="358"/>
      <c r="BT529" s="358"/>
      <c r="BU529" s="358"/>
      <c r="BV529" s="358"/>
      <c r="BW529" s="358"/>
      <c r="BX529" s="355"/>
    </row>
    <row r="530" spans="1:76" ht="19.5" customHeight="1">
      <c r="A530" s="356"/>
      <c r="B530" s="356"/>
      <c r="C530" s="356"/>
      <c r="D530" s="356"/>
      <c r="E530" s="356"/>
      <c r="F530" s="355"/>
      <c r="G530" s="356"/>
      <c r="H530" s="356"/>
      <c r="I530" s="355"/>
      <c r="J530" s="356"/>
      <c r="K530" s="355"/>
      <c r="L530" s="356"/>
      <c r="M530" s="355"/>
      <c r="N530" s="356"/>
      <c r="O530" s="355"/>
      <c r="P530" s="356"/>
      <c r="Q530" s="355"/>
      <c r="R530" s="355"/>
      <c r="S530" s="355"/>
      <c r="T530" s="355"/>
      <c r="U530" s="355"/>
      <c r="V530" s="355"/>
      <c r="W530" s="355"/>
      <c r="X530" s="355"/>
      <c r="Y530" s="355"/>
      <c r="Z530" s="355"/>
      <c r="AA530" s="355"/>
      <c r="AB530" s="355"/>
      <c r="AC530" s="355"/>
      <c r="AD530" s="355"/>
      <c r="AE530" s="355"/>
      <c r="AF530" s="355"/>
      <c r="AG530" s="355"/>
      <c r="AH530" s="355"/>
      <c r="AI530" s="355"/>
      <c r="AJ530" s="355"/>
      <c r="AK530" s="355"/>
      <c r="AL530" s="355"/>
      <c r="AM530" s="355"/>
      <c r="AN530" s="355"/>
      <c r="AO530" s="355"/>
      <c r="AP530" s="355"/>
      <c r="AQ530" s="355"/>
      <c r="AR530" s="355"/>
      <c r="AS530" s="355"/>
      <c r="AT530" s="356"/>
      <c r="AU530" s="356"/>
      <c r="AV530" s="355"/>
      <c r="AW530" s="355"/>
      <c r="AX530" s="356"/>
      <c r="AY530" s="357"/>
      <c r="AZ530" s="357"/>
      <c r="BA530" s="357"/>
      <c r="BB530" s="358"/>
      <c r="BC530" s="357"/>
      <c r="BD530" s="357"/>
      <c r="BE530" s="358"/>
      <c r="BF530" s="357"/>
      <c r="BG530" s="357"/>
      <c r="BH530" s="357"/>
      <c r="BI530" s="357"/>
      <c r="BJ530" s="357"/>
      <c r="BK530" s="357"/>
      <c r="BL530" s="357"/>
      <c r="BM530" s="358"/>
      <c r="BN530" s="358"/>
      <c r="BO530" s="358"/>
      <c r="BP530" s="358"/>
      <c r="BQ530" s="358"/>
      <c r="BR530" s="358"/>
      <c r="BS530" s="358"/>
      <c r="BT530" s="358"/>
      <c r="BU530" s="358"/>
      <c r="BV530" s="358"/>
      <c r="BW530" s="358"/>
      <c r="BX530" s="355"/>
    </row>
    <row r="531" spans="1:76" ht="19.5" customHeight="1">
      <c r="A531" s="356"/>
      <c r="B531" s="356"/>
      <c r="C531" s="356"/>
      <c r="D531" s="356"/>
      <c r="E531" s="356"/>
      <c r="F531" s="355"/>
      <c r="G531" s="356"/>
      <c r="H531" s="356"/>
      <c r="I531" s="355"/>
      <c r="J531" s="356"/>
      <c r="K531" s="355"/>
      <c r="L531" s="356"/>
      <c r="M531" s="355"/>
      <c r="N531" s="356"/>
      <c r="O531" s="355"/>
      <c r="P531" s="356"/>
      <c r="Q531" s="355"/>
      <c r="R531" s="355"/>
      <c r="S531" s="355"/>
      <c r="T531" s="355"/>
      <c r="U531" s="355"/>
      <c r="V531" s="355"/>
      <c r="W531" s="355"/>
      <c r="X531" s="355"/>
      <c r="Y531" s="355"/>
      <c r="Z531" s="355"/>
      <c r="AA531" s="355"/>
      <c r="AB531" s="355"/>
      <c r="AC531" s="355"/>
      <c r="AD531" s="355"/>
      <c r="AE531" s="355"/>
      <c r="AF531" s="355"/>
      <c r="AG531" s="355"/>
      <c r="AH531" s="355"/>
      <c r="AI531" s="355"/>
      <c r="AJ531" s="355"/>
      <c r="AK531" s="355"/>
      <c r="AL531" s="355"/>
      <c r="AM531" s="355"/>
      <c r="AN531" s="355"/>
      <c r="AO531" s="355"/>
      <c r="AP531" s="355"/>
      <c r="AQ531" s="355"/>
      <c r="AR531" s="355"/>
      <c r="AS531" s="355"/>
      <c r="AT531" s="356"/>
      <c r="AU531" s="356"/>
      <c r="AV531" s="355"/>
      <c r="AW531" s="355"/>
      <c r="AX531" s="356"/>
      <c r="AY531" s="357"/>
      <c r="AZ531" s="357"/>
      <c r="BA531" s="357"/>
      <c r="BB531" s="358"/>
      <c r="BC531" s="357"/>
      <c r="BD531" s="357"/>
      <c r="BE531" s="358"/>
      <c r="BF531" s="357"/>
      <c r="BG531" s="357"/>
      <c r="BH531" s="357"/>
      <c r="BI531" s="357"/>
      <c r="BJ531" s="357"/>
      <c r="BK531" s="357"/>
      <c r="BL531" s="357"/>
      <c r="BM531" s="358"/>
      <c r="BN531" s="358"/>
      <c r="BO531" s="358"/>
      <c r="BP531" s="358"/>
      <c r="BQ531" s="358"/>
      <c r="BR531" s="358"/>
      <c r="BS531" s="358"/>
      <c r="BT531" s="358"/>
      <c r="BU531" s="358"/>
      <c r="BV531" s="358"/>
      <c r="BW531" s="358"/>
      <c r="BX531" s="355"/>
    </row>
    <row r="532" spans="1:76" ht="19.5" customHeight="1">
      <c r="A532" s="356"/>
      <c r="B532" s="356"/>
      <c r="C532" s="356"/>
      <c r="D532" s="356"/>
      <c r="E532" s="356"/>
      <c r="F532" s="355"/>
      <c r="G532" s="356"/>
      <c r="H532" s="356"/>
      <c r="I532" s="355"/>
      <c r="J532" s="356"/>
      <c r="K532" s="355"/>
      <c r="L532" s="356"/>
      <c r="M532" s="355"/>
      <c r="N532" s="356"/>
      <c r="O532" s="355"/>
      <c r="P532" s="356"/>
      <c r="Q532" s="355"/>
      <c r="R532" s="355"/>
      <c r="S532" s="355"/>
      <c r="T532" s="355"/>
      <c r="U532" s="355"/>
      <c r="V532" s="355"/>
      <c r="W532" s="355"/>
      <c r="X532" s="355"/>
      <c r="Y532" s="355"/>
      <c r="Z532" s="355"/>
      <c r="AA532" s="355"/>
      <c r="AB532" s="355"/>
      <c r="AC532" s="355"/>
      <c r="AD532" s="355"/>
      <c r="AE532" s="355"/>
      <c r="AF532" s="355"/>
      <c r="AG532" s="355"/>
      <c r="AH532" s="355"/>
      <c r="AI532" s="355"/>
      <c r="AJ532" s="355"/>
      <c r="AK532" s="355"/>
      <c r="AL532" s="355"/>
      <c r="AM532" s="355"/>
      <c r="AN532" s="355"/>
      <c r="AO532" s="355"/>
      <c r="AP532" s="355"/>
      <c r="AQ532" s="355"/>
      <c r="AR532" s="355"/>
      <c r="AS532" s="355"/>
      <c r="AT532" s="356"/>
      <c r="AU532" s="356"/>
      <c r="AV532" s="355"/>
      <c r="AW532" s="355"/>
      <c r="AX532" s="356"/>
      <c r="AY532" s="357"/>
      <c r="AZ532" s="357"/>
      <c r="BA532" s="357"/>
      <c r="BB532" s="358"/>
      <c r="BC532" s="357"/>
      <c r="BD532" s="357"/>
      <c r="BE532" s="358"/>
      <c r="BF532" s="357"/>
      <c r="BG532" s="357"/>
      <c r="BH532" s="357"/>
      <c r="BI532" s="357"/>
      <c r="BJ532" s="357"/>
      <c r="BK532" s="357"/>
      <c r="BL532" s="357"/>
      <c r="BM532" s="358"/>
      <c r="BN532" s="358"/>
      <c r="BO532" s="358"/>
      <c r="BP532" s="358"/>
      <c r="BQ532" s="358"/>
      <c r="BR532" s="358"/>
      <c r="BS532" s="358"/>
      <c r="BT532" s="358"/>
      <c r="BU532" s="358"/>
      <c r="BV532" s="358"/>
      <c r="BW532" s="358"/>
      <c r="BX532" s="355"/>
    </row>
    <row r="533" spans="1:76" ht="19.5" customHeight="1">
      <c r="A533" s="356"/>
      <c r="B533" s="356"/>
      <c r="C533" s="356"/>
      <c r="D533" s="356"/>
      <c r="E533" s="356"/>
      <c r="F533" s="355"/>
      <c r="G533" s="356"/>
      <c r="H533" s="356"/>
      <c r="I533" s="355"/>
      <c r="J533" s="356"/>
      <c r="K533" s="355"/>
      <c r="L533" s="356"/>
      <c r="M533" s="355"/>
      <c r="N533" s="356"/>
      <c r="O533" s="355"/>
      <c r="P533" s="356"/>
      <c r="Q533" s="355"/>
      <c r="R533" s="355"/>
      <c r="S533" s="355"/>
      <c r="T533" s="355"/>
      <c r="U533" s="355"/>
      <c r="V533" s="355"/>
      <c r="W533" s="355"/>
      <c r="X533" s="355"/>
      <c r="Y533" s="355"/>
      <c r="Z533" s="355"/>
      <c r="AA533" s="355"/>
      <c r="AB533" s="355"/>
      <c r="AC533" s="355"/>
      <c r="AD533" s="355"/>
      <c r="AE533" s="355"/>
      <c r="AF533" s="355"/>
      <c r="AG533" s="355"/>
      <c r="AH533" s="355"/>
      <c r="AI533" s="355"/>
      <c r="AJ533" s="355"/>
      <c r="AK533" s="355"/>
      <c r="AL533" s="355"/>
      <c r="AM533" s="355"/>
      <c r="AN533" s="355"/>
      <c r="AO533" s="355"/>
      <c r="AP533" s="355"/>
      <c r="AQ533" s="355"/>
      <c r="AR533" s="355"/>
      <c r="AS533" s="355"/>
      <c r="AT533" s="356"/>
      <c r="AU533" s="356"/>
      <c r="AV533" s="355"/>
      <c r="AW533" s="355"/>
      <c r="AX533" s="356"/>
      <c r="AY533" s="357"/>
      <c r="AZ533" s="357"/>
      <c r="BA533" s="357"/>
      <c r="BB533" s="358"/>
      <c r="BC533" s="357"/>
      <c r="BD533" s="357"/>
      <c r="BE533" s="358"/>
      <c r="BF533" s="357"/>
      <c r="BG533" s="357"/>
      <c r="BH533" s="357"/>
      <c r="BI533" s="357"/>
      <c r="BJ533" s="357"/>
      <c r="BK533" s="357"/>
      <c r="BL533" s="357"/>
      <c r="BM533" s="358"/>
      <c r="BN533" s="358"/>
      <c r="BO533" s="358"/>
      <c r="BP533" s="358"/>
      <c r="BQ533" s="358"/>
      <c r="BR533" s="358"/>
      <c r="BS533" s="358"/>
      <c r="BT533" s="358"/>
      <c r="BU533" s="358"/>
      <c r="BV533" s="358"/>
      <c r="BW533" s="358"/>
      <c r="BX533" s="355"/>
    </row>
    <row r="534" spans="1:76" ht="19.5" customHeight="1">
      <c r="A534" s="356"/>
      <c r="B534" s="356"/>
      <c r="C534" s="356"/>
      <c r="D534" s="356"/>
      <c r="E534" s="356"/>
      <c r="F534" s="355"/>
      <c r="G534" s="356"/>
      <c r="H534" s="356"/>
      <c r="I534" s="355"/>
      <c r="J534" s="356"/>
      <c r="K534" s="355"/>
      <c r="L534" s="356"/>
      <c r="M534" s="355"/>
      <c r="N534" s="356"/>
      <c r="O534" s="355"/>
      <c r="P534" s="356"/>
      <c r="Q534" s="355"/>
      <c r="R534" s="355"/>
      <c r="S534" s="355"/>
      <c r="T534" s="355"/>
      <c r="U534" s="355"/>
      <c r="V534" s="355"/>
      <c r="W534" s="355"/>
      <c r="X534" s="355"/>
      <c r="Y534" s="355"/>
      <c r="Z534" s="355"/>
      <c r="AA534" s="355"/>
      <c r="AB534" s="355"/>
      <c r="AC534" s="355"/>
      <c r="AD534" s="355"/>
      <c r="AE534" s="355"/>
      <c r="AF534" s="355"/>
      <c r="AG534" s="355"/>
      <c r="AH534" s="355"/>
      <c r="AI534" s="355"/>
      <c r="AJ534" s="355"/>
      <c r="AK534" s="355"/>
      <c r="AL534" s="355"/>
      <c r="AM534" s="355"/>
      <c r="AN534" s="355"/>
      <c r="AO534" s="355"/>
      <c r="AP534" s="355"/>
      <c r="AQ534" s="355"/>
      <c r="AR534" s="355"/>
      <c r="AS534" s="355"/>
      <c r="AT534" s="356"/>
      <c r="AU534" s="356"/>
      <c r="AV534" s="355"/>
      <c r="AW534" s="355"/>
      <c r="AX534" s="356"/>
      <c r="AY534" s="357"/>
      <c r="AZ534" s="357"/>
      <c r="BA534" s="357"/>
      <c r="BB534" s="358"/>
      <c r="BC534" s="357"/>
      <c r="BD534" s="357"/>
      <c r="BE534" s="358"/>
      <c r="BF534" s="357"/>
      <c r="BG534" s="357"/>
      <c r="BH534" s="357"/>
      <c r="BI534" s="357"/>
      <c r="BJ534" s="357"/>
      <c r="BK534" s="357"/>
      <c r="BL534" s="357"/>
      <c r="BM534" s="358"/>
      <c r="BN534" s="358"/>
      <c r="BO534" s="358"/>
      <c r="BP534" s="358"/>
      <c r="BQ534" s="358"/>
      <c r="BR534" s="358"/>
      <c r="BS534" s="358"/>
      <c r="BT534" s="358"/>
      <c r="BU534" s="358"/>
      <c r="BV534" s="358"/>
      <c r="BW534" s="358"/>
      <c r="BX534" s="355"/>
    </row>
    <row r="535" spans="1:76" ht="19.5" customHeight="1">
      <c r="A535" s="356"/>
      <c r="B535" s="356"/>
      <c r="C535" s="356"/>
      <c r="D535" s="356"/>
      <c r="E535" s="356"/>
      <c r="F535" s="355"/>
      <c r="G535" s="356"/>
      <c r="H535" s="356"/>
      <c r="I535" s="355"/>
      <c r="J535" s="356"/>
      <c r="K535" s="355"/>
      <c r="L535" s="356"/>
      <c r="M535" s="355"/>
      <c r="N535" s="356"/>
      <c r="O535" s="355"/>
      <c r="P535" s="356"/>
      <c r="Q535" s="355"/>
      <c r="R535" s="355"/>
      <c r="S535" s="355"/>
      <c r="T535" s="355"/>
      <c r="U535" s="355"/>
      <c r="V535" s="355"/>
      <c r="W535" s="355"/>
      <c r="X535" s="355"/>
      <c r="Y535" s="355"/>
      <c r="Z535" s="355"/>
      <c r="AA535" s="355"/>
      <c r="AB535" s="355"/>
      <c r="AC535" s="355"/>
      <c r="AD535" s="355"/>
      <c r="AE535" s="355"/>
      <c r="AF535" s="355"/>
      <c r="AG535" s="355"/>
      <c r="AH535" s="355"/>
      <c r="AI535" s="355"/>
      <c r="AJ535" s="355"/>
      <c r="AK535" s="355"/>
      <c r="AL535" s="355"/>
      <c r="AM535" s="355"/>
      <c r="AN535" s="355"/>
      <c r="AO535" s="355"/>
      <c r="AP535" s="355"/>
      <c r="AQ535" s="355"/>
      <c r="AR535" s="355"/>
      <c r="AS535" s="355"/>
      <c r="AT535" s="356"/>
      <c r="AU535" s="356"/>
      <c r="AV535" s="355"/>
      <c r="AW535" s="355"/>
      <c r="AX535" s="356"/>
      <c r="AY535" s="357"/>
      <c r="AZ535" s="357"/>
      <c r="BA535" s="357"/>
      <c r="BB535" s="358"/>
      <c r="BC535" s="357"/>
      <c r="BD535" s="357"/>
      <c r="BE535" s="358"/>
      <c r="BF535" s="357"/>
      <c r="BG535" s="357"/>
      <c r="BH535" s="357"/>
      <c r="BI535" s="357"/>
      <c r="BJ535" s="357"/>
      <c r="BK535" s="357"/>
      <c r="BL535" s="357"/>
      <c r="BM535" s="358"/>
      <c r="BN535" s="358"/>
      <c r="BO535" s="358"/>
      <c r="BP535" s="358"/>
      <c r="BQ535" s="358"/>
      <c r="BR535" s="358"/>
      <c r="BS535" s="358"/>
      <c r="BT535" s="358"/>
      <c r="BU535" s="358"/>
      <c r="BV535" s="358"/>
      <c r="BW535" s="358"/>
      <c r="BX535" s="355"/>
    </row>
    <row r="536" spans="1:76" ht="19.5" customHeight="1">
      <c r="A536" s="356"/>
      <c r="B536" s="356"/>
      <c r="C536" s="356"/>
      <c r="D536" s="356"/>
      <c r="E536" s="356"/>
      <c r="F536" s="355"/>
      <c r="G536" s="356"/>
      <c r="H536" s="356"/>
      <c r="I536" s="355"/>
      <c r="J536" s="356"/>
      <c r="K536" s="355"/>
      <c r="L536" s="356"/>
      <c r="M536" s="355"/>
      <c r="N536" s="356"/>
      <c r="O536" s="355"/>
      <c r="P536" s="356"/>
      <c r="Q536" s="355"/>
      <c r="R536" s="355"/>
      <c r="S536" s="355"/>
      <c r="T536" s="355"/>
      <c r="U536" s="355"/>
      <c r="V536" s="355"/>
      <c r="W536" s="355"/>
      <c r="X536" s="355"/>
      <c r="Y536" s="355"/>
      <c r="Z536" s="355"/>
      <c r="AA536" s="355"/>
      <c r="AB536" s="355"/>
      <c r="AC536" s="355"/>
      <c r="AD536" s="355"/>
      <c r="AE536" s="355"/>
      <c r="AF536" s="355"/>
      <c r="AG536" s="355"/>
      <c r="AH536" s="355"/>
      <c r="AI536" s="355"/>
      <c r="AJ536" s="355"/>
      <c r="AK536" s="355"/>
      <c r="AL536" s="355"/>
      <c r="AM536" s="355"/>
      <c r="AN536" s="355"/>
      <c r="AO536" s="355"/>
      <c r="AP536" s="355"/>
      <c r="AQ536" s="355"/>
      <c r="AR536" s="355"/>
      <c r="AS536" s="355"/>
      <c r="AT536" s="356"/>
      <c r="AU536" s="356"/>
      <c r="AV536" s="355"/>
      <c r="AW536" s="355"/>
      <c r="AX536" s="356"/>
      <c r="AY536" s="357"/>
      <c r="AZ536" s="357"/>
      <c r="BA536" s="357"/>
      <c r="BB536" s="358"/>
      <c r="BC536" s="357"/>
      <c r="BD536" s="357"/>
      <c r="BE536" s="358"/>
      <c r="BF536" s="357"/>
      <c r="BG536" s="357"/>
      <c r="BH536" s="357"/>
      <c r="BI536" s="357"/>
      <c r="BJ536" s="357"/>
      <c r="BK536" s="357"/>
      <c r="BL536" s="357"/>
      <c r="BM536" s="358"/>
      <c r="BN536" s="358"/>
      <c r="BO536" s="358"/>
      <c r="BP536" s="358"/>
      <c r="BQ536" s="358"/>
      <c r="BR536" s="358"/>
      <c r="BS536" s="358"/>
      <c r="BT536" s="358"/>
      <c r="BU536" s="358"/>
      <c r="BV536" s="358"/>
      <c r="BW536" s="358"/>
      <c r="BX536" s="355"/>
    </row>
    <row r="537" spans="1:76" ht="19.5" customHeight="1">
      <c r="A537" s="356"/>
      <c r="B537" s="356"/>
      <c r="C537" s="356"/>
      <c r="D537" s="356"/>
      <c r="E537" s="356"/>
      <c r="F537" s="355"/>
      <c r="G537" s="356"/>
      <c r="H537" s="356"/>
      <c r="I537" s="355"/>
      <c r="J537" s="356"/>
      <c r="K537" s="355"/>
      <c r="L537" s="356"/>
      <c r="M537" s="355"/>
      <c r="N537" s="356"/>
      <c r="O537" s="355"/>
      <c r="P537" s="356"/>
      <c r="Q537" s="355"/>
      <c r="R537" s="355"/>
      <c r="S537" s="355"/>
      <c r="T537" s="355"/>
      <c r="U537" s="355"/>
      <c r="V537" s="355"/>
      <c r="W537" s="355"/>
      <c r="X537" s="355"/>
      <c r="Y537" s="355"/>
      <c r="Z537" s="355"/>
      <c r="AA537" s="355"/>
      <c r="AB537" s="355"/>
      <c r="AC537" s="355"/>
      <c r="AD537" s="355"/>
      <c r="AE537" s="355"/>
      <c r="AF537" s="355"/>
      <c r="AG537" s="355"/>
      <c r="AH537" s="355"/>
      <c r="AI537" s="355"/>
      <c r="AJ537" s="355"/>
      <c r="AK537" s="355"/>
      <c r="AL537" s="355"/>
      <c r="AM537" s="355"/>
      <c r="AN537" s="355"/>
      <c r="AO537" s="355"/>
      <c r="AP537" s="355"/>
      <c r="AQ537" s="355"/>
      <c r="AR537" s="355"/>
      <c r="AS537" s="355"/>
      <c r="AT537" s="356"/>
      <c r="AU537" s="356"/>
      <c r="AV537" s="355"/>
      <c r="AW537" s="355"/>
      <c r="AX537" s="356"/>
      <c r="AY537" s="357"/>
      <c r="AZ537" s="357"/>
      <c r="BA537" s="357"/>
      <c r="BB537" s="358"/>
      <c r="BC537" s="357"/>
      <c r="BD537" s="357"/>
      <c r="BE537" s="358"/>
      <c r="BF537" s="357"/>
      <c r="BG537" s="357"/>
      <c r="BH537" s="357"/>
      <c r="BI537" s="357"/>
      <c r="BJ537" s="357"/>
      <c r="BK537" s="357"/>
      <c r="BL537" s="357"/>
      <c r="BM537" s="358"/>
      <c r="BN537" s="358"/>
      <c r="BO537" s="358"/>
      <c r="BP537" s="358"/>
      <c r="BQ537" s="358"/>
      <c r="BR537" s="358"/>
      <c r="BS537" s="358"/>
      <c r="BT537" s="358"/>
      <c r="BU537" s="358"/>
      <c r="BV537" s="358"/>
      <c r="BW537" s="358"/>
      <c r="BX537" s="355"/>
    </row>
    <row r="538" spans="1:76" ht="19.5" customHeight="1">
      <c r="A538" s="356"/>
      <c r="B538" s="356"/>
      <c r="C538" s="356"/>
      <c r="D538" s="356"/>
      <c r="E538" s="356"/>
      <c r="F538" s="355"/>
      <c r="G538" s="356"/>
      <c r="H538" s="356"/>
      <c r="I538" s="355"/>
      <c r="J538" s="356"/>
      <c r="K538" s="355"/>
      <c r="L538" s="356"/>
      <c r="M538" s="355"/>
      <c r="N538" s="356"/>
      <c r="O538" s="355"/>
      <c r="P538" s="356"/>
      <c r="Q538" s="355"/>
      <c r="R538" s="355"/>
      <c r="S538" s="355"/>
      <c r="T538" s="355"/>
      <c r="U538" s="355"/>
      <c r="V538" s="355"/>
      <c r="W538" s="355"/>
      <c r="X538" s="355"/>
      <c r="Y538" s="355"/>
      <c r="Z538" s="355"/>
      <c r="AA538" s="355"/>
      <c r="AB538" s="355"/>
      <c r="AC538" s="355"/>
      <c r="AD538" s="355"/>
      <c r="AE538" s="355"/>
      <c r="AF538" s="355"/>
      <c r="AG538" s="355"/>
      <c r="AH538" s="355"/>
      <c r="AI538" s="355"/>
      <c r="AJ538" s="355"/>
      <c r="AK538" s="355"/>
      <c r="AL538" s="355"/>
      <c r="AM538" s="355"/>
      <c r="AN538" s="355"/>
      <c r="AO538" s="355"/>
      <c r="AP538" s="355"/>
      <c r="AQ538" s="355"/>
      <c r="AR538" s="355"/>
      <c r="AS538" s="355"/>
      <c r="AT538" s="356"/>
      <c r="AU538" s="356"/>
      <c r="AV538" s="355"/>
      <c r="AW538" s="355"/>
      <c r="AX538" s="356"/>
      <c r="AY538" s="357"/>
      <c r="AZ538" s="357"/>
      <c r="BA538" s="357"/>
      <c r="BB538" s="358"/>
      <c r="BC538" s="357"/>
      <c r="BD538" s="357"/>
      <c r="BE538" s="358"/>
      <c r="BF538" s="357"/>
      <c r="BG538" s="357"/>
      <c r="BH538" s="357"/>
      <c r="BI538" s="357"/>
      <c r="BJ538" s="357"/>
      <c r="BK538" s="357"/>
      <c r="BL538" s="357"/>
      <c r="BM538" s="358"/>
      <c r="BN538" s="358"/>
      <c r="BO538" s="358"/>
      <c r="BP538" s="358"/>
      <c r="BQ538" s="358"/>
      <c r="BR538" s="358"/>
      <c r="BS538" s="358"/>
      <c r="BT538" s="358"/>
      <c r="BU538" s="358"/>
      <c r="BV538" s="358"/>
      <c r="BW538" s="358"/>
      <c r="BX538" s="355"/>
    </row>
    <row r="539" spans="1:76" ht="19.5" customHeight="1">
      <c r="A539" s="356"/>
      <c r="B539" s="356"/>
      <c r="C539" s="356"/>
      <c r="D539" s="356"/>
      <c r="E539" s="356"/>
      <c r="F539" s="355"/>
      <c r="G539" s="356"/>
      <c r="H539" s="356"/>
      <c r="I539" s="355"/>
      <c r="J539" s="356"/>
      <c r="K539" s="355"/>
      <c r="L539" s="356"/>
      <c r="M539" s="355"/>
      <c r="N539" s="356"/>
      <c r="O539" s="355"/>
      <c r="P539" s="356"/>
      <c r="Q539" s="355"/>
      <c r="R539" s="355"/>
      <c r="S539" s="355"/>
      <c r="T539" s="355"/>
      <c r="U539" s="355"/>
      <c r="V539" s="355"/>
      <c r="W539" s="355"/>
      <c r="X539" s="355"/>
      <c r="Y539" s="355"/>
      <c r="Z539" s="355"/>
      <c r="AA539" s="355"/>
      <c r="AB539" s="355"/>
      <c r="AC539" s="355"/>
      <c r="AD539" s="355"/>
      <c r="AE539" s="355"/>
      <c r="AF539" s="355"/>
      <c r="AG539" s="355"/>
      <c r="AH539" s="355"/>
      <c r="AI539" s="355"/>
      <c r="AJ539" s="355"/>
      <c r="AK539" s="355"/>
      <c r="AL539" s="355"/>
      <c r="AM539" s="355"/>
      <c r="AN539" s="355"/>
      <c r="AO539" s="355"/>
      <c r="AP539" s="355"/>
      <c r="AQ539" s="355"/>
      <c r="AR539" s="355"/>
      <c r="AS539" s="355"/>
      <c r="AT539" s="356"/>
      <c r="AU539" s="356"/>
      <c r="AV539" s="355"/>
      <c r="AW539" s="355"/>
      <c r="AX539" s="356"/>
      <c r="AY539" s="357"/>
      <c r="AZ539" s="357"/>
      <c r="BA539" s="357"/>
      <c r="BB539" s="358"/>
      <c r="BC539" s="357"/>
      <c r="BD539" s="357"/>
      <c r="BE539" s="358"/>
      <c r="BF539" s="357"/>
      <c r="BG539" s="357"/>
      <c r="BH539" s="357"/>
      <c r="BI539" s="357"/>
      <c r="BJ539" s="357"/>
      <c r="BK539" s="357"/>
      <c r="BL539" s="357"/>
      <c r="BM539" s="358"/>
      <c r="BN539" s="358"/>
      <c r="BO539" s="358"/>
      <c r="BP539" s="358"/>
      <c r="BQ539" s="358"/>
      <c r="BR539" s="358"/>
      <c r="BS539" s="358"/>
      <c r="BT539" s="358"/>
      <c r="BU539" s="358"/>
      <c r="BV539" s="358"/>
      <c r="BW539" s="358"/>
      <c r="BX539" s="355"/>
    </row>
    <row r="540" spans="1:76" ht="19.5" customHeight="1">
      <c r="A540" s="356"/>
      <c r="B540" s="356"/>
      <c r="C540" s="356"/>
      <c r="D540" s="356"/>
      <c r="E540" s="356"/>
      <c r="F540" s="355"/>
      <c r="G540" s="356"/>
      <c r="H540" s="356"/>
      <c r="I540" s="355"/>
      <c r="J540" s="356"/>
      <c r="K540" s="355"/>
      <c r="L540" s="356"/>
      <c r="M540" s="355"/>
      <c r="N540" s="356"/>
      <c r="O540" s="355"/>
      <c r="P540" s="356"/>
      <c r="Q540" s="355"/>
      <c r="R540" s="355"/>
      <c r="S540" s="355"/>
      <c r="T540" s="355"/>
      <c r="U540" s="355"/>
      <c r="V540" s="355"/>
      <c r="W540" s="355"/>
      <c r="X540" s="355"/>
      <c r="Y540" s="355"/>
      <c r="Z540" s="355"/>
      <c r="AA540" s="355"/>
      <c r="AB540" s="355"/>
      <c r="AC540" s="355"/>
      <c r="AD540" s="355"/>
      <c r="AE540" s="355"/>
      <c r="AF540" s="355"/>
      <c r="AG540" s="355"/>
      <c r="AH540" s="355"/>
      <c r="AI540" s="355"/>
      <c r="AJ540" s="355"/>
      <c r="AK540" s="355"/>
      <c r="AL540" s="355"/>
      <c r="AM540" s="355"/>
      <c r="AN540" s="355"/>
      <c r="AO540" s="355"/>
      <c r="AP540" s="355"/>
      <c r="AQ540" s="355"/>
      <c r="AR540" s="355"/>
      <c r="AS540" s="355"/>
      <c r="AT540" s="356"/>
      <c r="AU540" s="356"/>
      <c r="AV540" s="355"/>
      <c r="AW540" s="355"/>
      <c r="AX540" s="356"/>
      <c r="AY540" s="357"/>
      <c r="AZ540" s="357"/>
      <c r="BA540" s="357"/>
      <c r="BB540" s="358"/>
      <c r="BC540" s="357"/>
      <c r="BD540" s="357"/>
      <c r="BE540" s="358"/>
      <c r="BF540" s="357"/>
      <c r="BG540" s="357"/>
      <c r="BH540" s="357"/>
      <c r="BI540" s="357"/>
      <c r="BJ540" s="357"/>
      <c r="BK540" s="357"/>
      <c r="BL540" s="357"/>
      <c r="BM540" s="358"/>
      <c r="BN540" s="358"/>
      <c r="BO540" s="358"/>
      <c r="BP540" s="358"/>
      <c r="BQ540" s="358"/>
      <c r="BR540" s="358"/>
      <c r="BS540" s="358"/>
      <c r="BT540" s="358"/>
      <c r="BU540" s="358"/>
      <c r="BV540" s="358"/>
      <c r="BW540" s="358"/>
      <c r="BX540" s="355"/>
    </row>
    <row r="541" spans="1:76" ht="19.5" customHeight="1">
      <c r="A541" s="356"/>
      <c r="B541" s="356"/>
      <c r="C541" s="356"/>
      <c r="D541" s="356"/>
      <c r="E541" s="356"/>
      <c r="F541" s="355"/>
      <c r="G541" s="356"/>
      <c r="H541" s="356"/>
      <c r="I541" s="355"/>
      <c r="J541" s="356"/>
      <c r="K541" s="355"/>
      <c r="L541" s="356"/>
      <c r="M541" s="355"/>
      <c r="N541" s="356"/>
      <c r="O541" s="355"/>
      <c r="P541" s="356"/>
      <c r="Q541" s="355"/>
      <c r="R541" s="355"/>
      <c r="S541" s="355"/>
      <c r="T541" s="355"/>
      <c r="U541" s="355"/>
      <c r="V541" s="355"/>
      <c r="W541" s="355"/>
      <c r="X541" s="355"/>
      <c r="Y541" s="355"/>
      <c r="Z541" s="355"/>
      <c r="AA541" s="355"/>
      <c r="AB541" s="355"/>
      <c r="AC541" s="355"/>
      <c r="AD541" s="355"/>
      <c r="AE541" s="355"/>
      <c r="AF541" s="355"/>
      <c r="AG541" s="355"/>
      <c r="AH541" s="355"/>
      <c r="AI541" s="355"/>
      <c r="AJ541" s="355"/>
      <c r="AK541" s="355"/>
      <c r="AL541" s="355"/>
      <c r="AM541" s="355"/>
      <c r="AN541" s="355"/>
      <c r="AO541" s="355"/>
      <c r="AP541" s="355"/>
      <c r="AQ541" s="355"/>
      <c r="AR541" s="355"/>
      <c r="AS541" s="355"/>
      <c r="AT541" s="356"/>
      <c r="AU541" s="356"/>
      <c r="AV541" s="355"/>
      <c r="AW541" s="355"/>
      <c r="AX541" s="356"/>
      <c r="AY541" s="357"/>
      <c r="AZ541" s="357"/>
      <c r="BA541" s="357"/>
      <c r="BB541" s="358"/>
      <c r="BC541" s="357"/>
      <c r="BD541" s="357"/>
      <c r="BE541" s="358"/>
      <c r="BF541" s="357"/>
      <c r="BG541" s="357"/>
      <c r="BH541" s="357"/>
      <c r="BI541" s="357"/>
      <c r="BJ541" s="357"/>
      <c r="BK541" s="357"/>
      <c r="BL541" s="357"/>
      <c r="BM541" s="358"/>
      <c r="BN541" s="358"/>
      <c r="BO541" s="358"/>
      <c r="BP541" s="358"/>
      <c r="BQ541" s="358"/>
      <c r="BR541" s="358"/>
      <c r="BS541" s="358"/>
      <c r="BT541" s="358"/>
      <c r="BU541" s="358"/>
      <c r="BV541" s="358"/>
      <c r="BW541" s="358"/>
      <c r="BX541" s="355"/>
    </row>
    <row r="542" spans="1:76" ht="19.5" customHeight="1">
      <c r="A542" s="356"/>
      <c r="B542" s="356"/>
      <c r="C542" s="356"/>
      <c r="D542" s="356"/>
      <c r="E542" s="356"/>
      <c r="F542" s="355"/>
      <c r="G542" s="356"/>
      <c r="H542" s="356"/>
      <c r="I542" s="355"/>
      <c r="J542" s="356"/>
      <c r="K542" s="355"/>
      <c r="L542" s="356"/>
      <c r="M542" s="355"/>
      <c r="N542" s="356"/>
      <c r="O542" s="355"/>
      <c r="P542" s="356"/>
      <c r="Q542" s="355"/>
      <c r="R542" s="355"/>
      <c r="S542" s="355"/>
      <c r="T542" s="355"/>
      <c r="U542" s="355"/>
      <c r="V542" s="355"/>
      <c r="W542" s="355"/>
      <c r="X542" s="355"/>
      <c r="Y542" s="355"/>
      <c r="Z542" s="355"/>
      <c r="AA542" s="355"/>
      <c r="AB542" s="355"/>
      <c r="AC542" s="355"/>
      <c r="AD542" s="355"/>
      <c r="AE542" s="355"/>
      <c r="AF542" s="355"/>
      <c r="AG542" s="355"/>
      <c r="AH542" s="355"/>
      <c r="AI542" s="355"/>
      <c r="AJ542" s="355"/>
      <c r="AK542" s="355"/>
      <c r="AL542" s="355"/>
      <c r="AM542" s="355"/>
      <c r="AN542" s="355"/>
      <c r="AO542" s="355"/>
      <c r="AP542" s="355"/>
      <c r="AQ542" s="355"/>
      <c r="AR542" s="355"/>
      <c r="AS542" s="355"/>
      <c r="AT542" s="356"/>
      <c r="AU542" s="356"/>
      <c r="AV542" s="355"/>
      <c r="AW542" s="355"/>
      <c r="AX542" s="356"/>
      <c r="AY542" s="357"/>
      <c r="AZ542" s="357"/>
      <c r="BA542" s="357"/>
      <c r="BB542" s="358"/>
      <c r="BC542" s="357"/>
      <c r="BD542" s="357"/>
      <c r="BE542" s="358"/>
      <c r="BF542" s="357"/>
      <c r="BG542" s="357"/>
      <c r="BH542" s="357"/>
      <c r="BI542" s="357"/>
      <c r="BJ542" s="357"/>
      <c r="BK542" s="357"/>
      <c r="BL542" s="357"/>
      <c r="BM542" s="358"/>
      <c r="BN542" s="358"/>
      <c r="BO542" s="358"/>
      <c r="BP542" s="358"/>
      <c r="BQ542" s="358"/>
      <c r="BR542" s="358"/>
      <c r="BS542" s="358"/>
      <c r="BT542" s="358"/>
      <c r="BU542" s="358"/>
      <c r="BV542" s="358"/>
      <c r="BW542" s="358"/>
      <c r="BX542" s="355"/>
    </row>
    <row r="543" spans="1:76" ht="19.5" customHeight="1">
      <c r="A543" s="356"/>
      <c r="B543" s="356"/>
      <c r="C543" s="356"/>
      <c r="D543" s="356"/>
      <c r="E543" s="356"/>
      <c r="F543" s="355"/>
      <c r="G543" s="356"/>
      <c r="H543" s="356"/>
      <c r="I543" s="355"/>
      <c r="J543" s="356"/>
      <c r="K543" s="355"/>
      <c r="L543" s="356"/>
      <c r="M543" s="355"/>
      <c r="N543" s="356"/>
      <c r="O543" s="355"/>
      <c r="P543" s="356"/>
      <c r="Q543" s="355"/>
      <c r="R543" s="355"/>
      <c r="S543" s="355"/>
      <c r="T543" s="355"/>
      <c r="U543" s="355"/>
      <c r="V543" s="355"/>
      <c r="W543" s="355"/>
      <c r="X543" s="355"/>
      <c r="Y543" s="355"/>
      <c r="Z543" s="355"/>
      <c r="AA543" s="355"/>
      <c r="AB543" s="355"/>
      <c r="AC543" s="355"/>
      <c r="AD543" s="355"/>
      <c r="AE543" s="355"/>
      <c r="AF543" s="355"/>
      <c r="AG543" s="355"/>
      <c r="AH543" s="355"/>
      <c r="AI543" s="355"/>
      <c r="AJ543" s="355"/>
      <c r="AK543" s="355"/>
      <c r="AL543" s="355"/>
      <c r="AM543" s="355"/>
      <c r="AN543" s="355"/>
      <c r="AO543" s="355"/>
      <c r="AP543" s="355"/>
      <c r="AQ543" s="355"/>
      <c r="AR543" s="355"/>
      <c r="AS543" s="355"/>
      <c r="AT543" s="356"/>
      <c r="AU543" s="356"/>
      <c r="AV543" s="355"/>
      <c r="AW543" s="355"/>
      <c r="AX543" s="356"/>
      <c r="AY543" s="357"/>
      <c r="AZ543" s="357"/>
      <c r="BA543" s="357"/>
      <c r="BB543" s="358"/>
      <c r="BC543" s="357"/>
      <c r="BD543" s="357"/>
      <c r="BE543" s="358"/>
      <c r="BF543" s="357"/>
      <c r="BG543" s="357"/>
      <c r="BH543" s="357"/>
      <c r="BI543" s="357"/>
      <c r="BJ543" s="357"/>
      <c r="BK543" s="357"/>
      <c r="BL543" s="357"/>
      <c r="BM543" s="358"/>
      <c r="BN543" s="358"/>
      <c r="BO543" s="358"/>
      <c r="BP543" s="358"/>
      <c r="BQ543" s="358"/>
      <c r="BR543" s="358"/>
      <c r="BS543" s="358"/>
      <c r="BT543" s="358"/>
      <c r="BU543" s="358"/>
      <c r="BV543" s="358"/>
      <c r="BW543" s="358"/>
      <c r="BX543" s="355"/>
    </row>
    <row r="544" spans="1:76" ht="19.5" customHeight="1">
      <c r="A544" s="356"/>
      <c r="B544" s="356"/>
      <c r="C544" s="356"/>
      <c r="D544" s="356"/>
      <c r="E544" s="356"/>
      <c r="F544" s="355"/>
      <c r="G544" s="356"/>
      <c r="H544" s="356"/>
      <c r="I544" s="355"/>
      <c r="J544" s="356"/>
      <c r="K544" s="355"/>
      <c r="L544" s="356"/>
      <c r="M544" s="355"/>
      <c r="N544" s="356"/>
      <c r="O544" s="355"/>
      <c r="P544" s="356"/>
      <c r="Q544" s="355"/>
      <c r="R544" s="355"/>
      <c r="S544" s="355"/>
      <c r="T544" s="355"/>
      <c r="U544" s="355"/>
      <c r="V544" s="355"/>
      <c r="W544" s="355"/>
      <c r="X544" s="355"/>
      <c r="Y544" s="355"/>
      <c r="Z544" s="355"/>
      <c r="AA544" s="355"/>
      <c r="AB544" s="355"/>
      <c r="AC544" s="355"/>
      <c r="AD544" s="355"/>
      <c r="AE544" s="355"/>
      <c r="AF544" s="355"/>
      <c r="AG544" s="355"/>
      <c r="AH544" s="355"/>
      <c r="AI544" s="355"/>
      <c r="AJ544" s="355"/>
      <c r="AK544" s="355"/>
      <c r="AL544" s="355"/>
      <c r="AM544" s="355"/>
      <c r="AN544" s="355"/>
      <c r="AO544" s="355"/>
      <c r="AP544" s="355"/>
      <c r="AQ544" s="355"/>
      <c r="AR544" s="355"/>
      <c r="AS544" s="355"/>
      <c r="AT544" s="356"/>
      <c r="AU544" s="356"/>
      <c r="AV544" s="355"/>
      <c r="AW544" s="355"/>
      <c r="AX544" s="356"/>
      <c r="AY544" s="357"/>
      <c r="AZ544" s="357"/>
      <c r="BA544" s="357"/>
      <c r="BB544" s="358"/>
      <c r="BC544" s="357"/>
      <c r="BD544" s="357"/>
      <c r="BE544" s="358"/>
      <c r="BF544" s="357"/>
      <c r="BG544" s="357"/>
      <c r="BH544" s="357"/>
      <c r="BI544" s="357"/>
      <c r="BJ544" s="357"/>
      <c r="BK544" s="357"/>
      <c r="BL544" s="357"/>
      <c r="BM544" s="358"/>
      <c r="BN544" s="358"/>
      <c r="BO544" s="358"/>
      <c r="BP544" s="358"/>
      <c r="BQ544" s="358"/>
      <c r="BR544" s="358"/>
      <c r="BS544" s="358"/>
      <c r="BT544" s="358"/>
      <c r="BU544" s="358"/>
      <c r="BV544" s="358"/>
      <c r="BW544" s="358"/>
      <c r="BX544" s="355"/>
    </row>
    <row r="545" spans="1:76" ht="19.5" customHeight="1">
      <c r="A545" s="356"/>
      <c r="B545" s="356"/>
      <c r="C545" s="356"/>
      <c r="D545" s="356"/>
      <c r="E545" s="356"/>
      <c r="F545" s="355"/>
      <c r="G545" s="356"/>
      <c r="H545" s="356"/>
      <c r="I545" s="355"/>
      <c r="J545" s="356"/>
      <c r="K545" s="355"/>
      <c r="L545" s="356"/>
      <c r="M545" s="355"/>
      <c r="N545" s="356"/>
      <c r="O545" s="355"/>
      <c r="P545" s="356"/>
      <c r="Q545" s="355"/>
      <c r="R545" s="355"/>
      <c r="S545" s="355"/>
      <c r="T545" s="355"/>
      <c r="U545" s="355"/>
      <c r="V545" s="355"/>
      <c r="W545" s="355"/>
      <c r="X545" s="355"/>
      <c r="Y545" s="355"/>
      <c r="Z545" s="355"/>
      <c r="AA545" s="355"/>
      <c r="AB545" s="355"/>
      <c r="AC545" s="355"/>
      <c r="AD545" s="355"/>
      <c r="AE545" s="355"/>
      <c r="AF545" s="355"/>
      <c r="AG545" s="355"/>
      <c r="AH545" s="355"/>
      <c r="AI545" s="355"/>
      <c r="AJ545" s="355"/>
      <c r="AK545" s="355"/>
      <c r="AL545" s="355"/>
      <c r="AM545" s="355"/>
      <c r="AN545" s="355"/>
      <c r="AO545" s="355"/>
      <c r="AP545" s="355"/>
      <c r="AQ545" s="355"/>
      <c r="AR545" s="355"/>
      <c r="AS545" s="355"/>
      <c r="AT545" s="356"/>
      <c r="AU545" s="356"/>
      <c r="AV545" s="355"/>
      <c r="AW545" s="355"/>
      <c r="AX545" s="356"/>
      <c r="AY545" s="357"/>
      <c r="AZ545" s="357"/>
      <c r="BA545" s="357"/>
      <c r="BB545" s="358"/>
      <c r="BC545" s="357"/>
      <c r="BD545" s="357"/>
      <c r="BE545" s="358"/>
      <c r="BF545" s="357"/>
      <c r="BG545" s="357"/>
      <c r="BH545" s="357"/>
      <c r="BI545" s="357"/>
      <c r="BJ545" s="357"/>
      <c r="BK545" s="357"/>
      <c r="BL545" s="357"/>
      <c r="BM545" s="358"/>
      <c r="BN545" s="358"/>
      <c r="BO545" s="358"/>
      <c r="BP545" s="358"/>
      <c r="BQ545" s="358"/>
      <c r="BR545" s="358"/>
      <c r="BS545" s="358"/>
      <c r="BT545" s="358"/>
      <c r="BU545" s="358"/>
      <c r="BV545" s="358"/>
      <c r="BW545" s="358"/>
      <c r="BX545" s="355"/>
    </row>
    <row r="546" spans="1:76" ht="19.5" customHeight="1">
      <c r="A546" s="356"/>
      <c r="B546" s="356"/>
      <c r="C546" s="356"/>
      <c r="D546" s="356"/>
      <c r="E546" s="356"/>
      <c r="F546" s="355"/>
      <c r="G546" s="356"/>
      <c r="H546" s="356"/>
      <c r="I546" s="355"/>
      <c r="J546" s="356"/>
      <c r="K546" s="355"/>
      <c r="L546" s="356"/>
      <c r="M546" s="355"/>
      <c r="N546" s="356"/>
      <c r="O546" s="355"/>
      <c r="P546" s="356"/>
      <c r="Q546" s="355"/>
      <c r="R546" s="355"/>
      <c r="S546" s="355"/>
      <c r="T546" s="355"/>
      <c r="U546" s="355"/>
      <c r="V546" s="355"/>
      <c r="W546" s="355"/>
      <c r="X546" s="355"/>
      <c r="Y546" s="355"/>
      <c r="Z546" s="355"/>
      <c r="AA546" s="355"/>
      <c r="AB546" s="355"/>
      <c r="AC546" s="355"/>
      <c r="AD546" s="355"/>
      <c r="AE546" s="355"/>
      <c r="AF546" s="355"/>
      <c r="AG546" s="355"/>
      <c r="AH546" s="355"/>
      <c r="AI546" s="355"/>
      <c r="AJ546" s="355"/>
      <c r="AK546" s="355"/>
      <c r="AL546" s="355"/>
      <c r="AM546" s="355"/>
      <c r="AN546" s="355"/>
      <c r="AO546" s="355"/>
      <c r="AP546" s="355"/>
      <c r="AQ546" s="355"/>
      <c r="AR546" s="355"/>
      <c r="AS546" s="355"/>
      <c r="AT546" s="356"/>
      <c r="AU546" s="356"/>
      <c r="AV546" s="355"/>
      <c r="AW546" s="355"/>
      <c r="AX546" s="356"/>
      <c r="AY546" s="357"/>
      <c r="AZ546" s="357"/>
      <c r="BA546" s="357"/>
      <c r="BB546" s="358"/>
      <c r="BC546" s="357"/>
      <c r="BD546" s="357"/>
      <c r="BE546" s="358"/>
      <c r="BF546" s="357"/>
      <c r="BG546" s="357"/>
      <c r="BH546" s="357"/>
      <c r="BI546" s="357"/>
      <c r="BJ546" s="357"/>
      <c r="BK546" s="357"/>
      <c r="BL546" s="357"/>
      <c r="BM546" s="358"/>
      <c r="BN546" s="358"/>
      <c r="BO546" s="358"/>
      <c r="BP546" s="358"/>
      <c r="BQ546" s="358"/>
      <c r="BR546" s="358"/>
      <c r="BS546" s="358"/>
      <c r="BT546" s="358"/>
      <c r="BU546" s="358"/>
      <c r="BV546" s="358"/>
      <c r="BW546" s="358"/>
      <c r="BX546" s="355"/>
    </row>
    <row r="547" spans="1:76" ht="19.5" customHeight="1">
      <c r="A547" s="356"/>
      <c r="B547" s="356"/>
      <c r="C547" s="356"/>
      <c r="D547" s="356"/>
      <c r="E547" s="356"/>
      <c r="F547" s="355"/>
      <c r="G547" s="356"/>
      <c r="H547" s="356"/>
      <c r="I547" s="355"/>
      <c r="J547" s="356"/>
      <c r="K547" s="355"/>
      <c r="L547" s="356"/>
      <c r="M547" s="355"/>
      <c r="N547" s="356"/>
      <c r="O547" s="355"/>
      <c r="P547" s="356"/>
      <c r="Q547" s="355"/>
      <c r="R547" s="355"/>
      <c r="S547" s="355"/>
      <c r="T547" s="355"/>
      <c r="U547" s="355"/>
      <c r="V547" s="355"/>
      <c r="W547" s="355"/>
      <c r="X547" s="355"/>
      <c r="Y547" s="355"/>
      <c r="Z547" s="355"/>
      <c r="AA547" s="355"/>
      <c r="AB547" s="355"/>
      <c r="AC547" s="355"/>
      <c r="AD547" s="355"/>
      <c r="AE547" s="355"/>
      <c r="AF547" s="355"/>
      <c r="AG547" s="355"/>
      <c r="AH547" s="355"/>
      <c r="AI547" s="355"/>
      <c r="AJ547" s="355"/>
      <c r="AK547" s="355"/>
      <c r="AL547" s="355"/>
      <c r="AM547" s="355"/>
      <c r="AN547" s="355"/>
      <c r="AO547" s="355"/>
      <c r="AP547" s="355"/>
      <c r="AQ547" s="355"/>
      <c r="AR547" s="355"/>
      <c r="AS547" s="355"/>
      <c r="AT547" s="356"/>
      <c r="AU547" s="356"/>
      <c r="AV547" s="355"/>
      <c r="AW547" s="355"/>
      <c r="AX547" s="356"/>
      <c r="AY547" s="357"/>
      <c r="AZ547" s="357"/>
      <c r="BA547" s="357"/>
      <c r="BB547" s="358"/>
      <c r="BC547" s="357"/>
      <c r="BD547" s="357"/>
      <c r="BE547" s="358"/>
      <c r="BF547" s="357"/>
      <c r="BG547" s="357"/>
      <c r="BH547" s="357"/>
      <c r="BI547" s="357"/>
      <c r="BJ547" s="357"/>
      <c r="BK547" s="357"/>
      <c r="BL547" s="357"/>
      <c r="BM547" s="358"/>
      <c r="BN547" s="358"/>
      <c r="BO547" s="358"/>
      <c r="BP547" s="358"/>
      <c r="BQ547" s="358"/>
      <c r="BR547" s="358"/>
      <c r="BS547" s="358"/>
      <c r="BT547" s="358"/>
      <c r="BU547" s="358"/>
      <c r="BV547" s="358"/>
      <c r="BW547" s="358"/>
      <c r="BX547" s="355"/>
    </row>
    <row r="548" spans="1:76" ht="19.5" customHeight="1">
      <c r="A548" s="356"/>
      <c r="B548" s="356"/>
      <c r="C548" s="356"/>
      <c r="D548" s="356"/>
      <c r="E548" s="356"/>
      <c r="F548" s="355"/>
      <c r="G548" s="356"/>
      <c r="H548" s="356"/>
      <c r="I548" s="355"/>
      <c r="J548" s="356"/>
      <c r="K548" s="355"/>
      <c r="L548" s="356"/>
      <c r="M548" s="355"/>
      <c r="N548" s="356"/>
      <c r="O548" s="355"/>
      <c r="P548" s="356"/>
      <c r="Q548" s="355"/>
      <c r="R548" s="355"/>
      <c r="S548" s="355"/>
      <c r="T548" s="355"/>
      <c r="U548" s="355"/>
      <c r="V548" s="355"/>
      <c r="W548" s="355"/>
      <c r="X548" s="355"/>
      <c r="Y548" s="355"/>
      <c r="Z548" s="355"/>
      <c r="AA548" s="355"/>
      <c r="AB548" s="355"/>
      <c r="AC548" s="355"/>
      <c r="AD548" s="355"/>
      <c r="AE548" s="355"/>
      <c r="AF548" s="355"/>
      <c r="AG548" s="355"/>
      <c r="AH548" s="355"/>
      <c r="AI548" s="355"/>
      <c r="AJ548" s="355"/>
      <c r="AK548" s="355"/>
      <c r="AL548" s="355"/>
      <c r="AM548" s="355"/>
      <c r="AN548" s="355"/>
      <c r="AO548" s="355"/>
      <c r="AP548" s="355"/>
      <c r="AQ548" s="355"/>
      <c r="AR548" s="355"/>
      <c r="AS548" s="355"/>
      <c r="AT548" s="356"/>
      <c r="AU548" s="356"/>
      <c r="AV548" s="355"/>
      <c r="AW548" s="355"/>
      <c r="AX548" s="356"/>
      <c r="AY548" s="357"/>
      <c r="AZ548" s="357"/>
      <c r="BA548" s="357"/>
      <c r="BB548" s="358"/>
      <c r="BC548" s="357"/>
      <c r="BD548" s="357"/>
      <c r="BE548" s="358"/>
      <c r="BF548" s="357"/>
      <c r="BG548" s="357"/>
      <c r="BH548" s="357"/>
      <c r="BI548" s="357"/>
      <c r="BJ548" s="357"/>
      <c r="BK548" s="357"/>
      <c r="BL548" s="357"/>
      <c r="BM548" s="358"/>
      <c r="BN548" s="358"/>
      <c r="BO548" s="358"/>
      <c r="BP548" s="358"/>
      <c r="BQ548" s="358"/>
      <c r="BR548" s="358"/>
      <c r="BS548" s="358"/>
      <c r="BT548" s="358"/>
      <c r="BU548" s="358"/>
      <c r="BV548" s="358"/>
      <c r="BW548" s="358"/>
      <c r="BX548" s="355"/>
    </row>
    <row r="549" spans="1:76" ht="19.5" customHeight="1">
      <c r="A549" s="356"/>
      <c r="B549" s="356"/>
      <c r="C549" s="356"/>
      <c r="D549" s="356"/>
      <c r="E549" s="356"/>
      <c r="F549" s="355"/>
      <c r="G549" s="356"/>
      <c r="H549" s="356"/>
      <c r="I549" s="355"/>
      <c r="J549" s="356"/>
      <c r="K549" s="355"/>
      <c r="L549" s="356"/>
      <c r="M549" s="355"/>
      <c r="N549" s="356"/>
      <c r="O549" s="355"/>
      <c r="P549" s="356"/>
      <c r="Q549" s="355"/>
      <c r="R549" s="355"/>
      <c r="S549" s="355"/>
      <c r="T549" s="355"/>
      <c r="U549" s="355"/>
      <c r="V549" s="355"/>
      <c r="W549" s="355"/>
      <c r="X549" s="355"/>
      <c r="Y549" s="355"/>
      <c r="Z549" s="355"/>
      <c r="AA549" s="355"/>
      <c r="AB549" s="355"/>
      <c r="AC549" s="355"/>
      <c r="AD549" s="355"/>
      <c r="AE549" s="355"/>
      <c r="AF549" s="355"/>
      <c r="AG549" s="355"/>
      <c r="AH549" s="355"/>
      <c r="AI549" s="355"/>
      <c r="AJ549" s="355"/>
      <c r="AK549" s="355"/>
      <c r="AL549" s="355"/>
      <c r="AM549" s="355"/>
      <c r="AN549" s="355"/>
      <c r="AO549" s="355"/>
      <c r="AP549" s="355"/>
      <c r="AQ549" s="355"/>
      <c r="AR549" s="355"/>
      <c r="AS549" s="355"/>
      <c r="AT549" s="356"/>
      <c r="AU549" s="356"/>
      <c r="AV549" s="355"/>
      <c r="AW549" s="355"/>
      <c r="AX549" s="356"/>
      <c r="AY549" s="357"/>
      <c r="AZ549" s="357"/>
      <c r="BA549" s="357"/>
      <c r="BB549" s="358"/>
      <c r="BC549" s="357"/>
      <c r="BD549" s="357"/>
      <c r="BE549" s="358"/>
      <c r="BF549" s="357"/>
      <c r="BG549" s="357"/>
      <c r="BH549" s="357"/>
      <c r="BI549" s="357"/>
      <c r="BJ549" s="357"/>
      <c r="BK549" s="357"/>
      <c r="BL549" s="357"/>
      <c r="BM549" s="358"/>
      <c r="BN549" s="358"/>
      <c r="BO549" s="358"/>
      <c r="BP549" s="358"/>
      <c r="BQ549" s="358"/>
      <c r="BR549" s="358"/>
      <c r="BS549" s="358"/>
      <c r="BT549" s="358"/>
      <c r="BU549" s="358"/>
      <c r="BV549" s="358"/>
      <c r="BW549" s="358"/>
      <c r="BX549" s="355"/>
    </row>
    <row r="550" spans="1:76" ht="19.5" customHeight="1">
      <c r="A550" s="356"/>
      <c r="B550" s="356"/>
      <c r="C550" s="356"/>
      <c r="D550" s="356"/>
      <c r="E550" s="356"/>
      <c r="F550" s="355"/>
      <c r="G550" s="356"/>
      <c r="H550" s="356"/>
      <c r="I550" s="355"/>
      <c r="J550" s="356"/>
      <c r="K550" s="355"/>
      <c r="L550" s="356"/>
      <c r="M550" s="355"/>
      <c r="N550" s="356"/>
      <c r="O550" s="355"/>
      <c r="P550" s="356"/>
      <c r="Q550" s="355"/>
      <c r="R550" s="355"/>
      <c r="S550" s="355"/>
      <c r="T550" s="355"/>
      <c r="U550" s="355"/>
      <c r="V550" s="355"/>
      <c r="W550" s="355"/>
      <c r="X550" s="355"/>
      <c r="Y550" s="355"/>
      <c r="Z550" s="355"/>
      <c r="AA550" s="355"/>
      <c r="AB550" s="355"/>
      <c r="AC550" s="355"/>
      <c r="AD550" s="355"/>
      <c r="AE550" s="355"/>
      <c r="AF550" s="355"/>
      <c r="AG550" s="355"/>
      <c r="AH550" s="355"/>
      <c r="AI550" s="355"/>
      <c r="AJ550" s="355"/>
      <c r="AK550" s="355"/>
      <c r="AL550" s="355"/>
      <c r="AM550" s="355"/>
      <c r="AN550" s="355"/>
      <c r="AO550" s="355"/>
      <c r="AP550" s="355"/>
      <c r="AQ550" s="355"/>
      <c r="AR550" s="355"/>
      <c r="AS550" s="355"/>
      <c r="AT550" s="356"/>
      <c r="AU550" s="356"/>
      <c r="AV550" s="355"/>
      <c r="AW550" s="355"/>
      <c r="AX550" s="356"/>
      <c r="AY550" s="357"/>
      <c r="AZ550" s="357"/>
      <c r="BA550" s="357"/>
      <c r="BB550" s="358"/>
      <c r="BC550" s="357"/>
      <c r="BD550" s="357"/>
      <c r="BE550" s="358"/>
      <c r="BF550" s="357"/>
      <c r="BG550" s="357"/>
      <c r="BH550" s="357"/>
      <c r="BI550" s="357"/>
      <c r="BJ550" s="357"/>
      <c r="BK550" s="357"/>
      <c r="BL550" s="357"/>
      <c r="BM550" s="358"/>
      <c r="BN550" s="358"/>
      <c r="BO550" s="358"/>
      <c r="BP550" s="358"/>
      <c r="BQ550" s="358"/>
      <c r="BR550" s="358"/>
      <c r="BS550" s="358"/>
      <c r="BT550" s="358"/>
      <c r="BU550" s="358"/>
      <c r="BV550" s="358"/>
      <c r="BW550" s="358"/>
      <c r="BX550" s="355"/>
    </row>
    <row r="551" spans="1:76" ht="19.5" customHeight="1">
      <c r="A551" s="356"/>
      <c r="B551" s="356"/>
      <c r="C551" s="356"/>
      <c r="D551" s="356"/>
      <c r="E551" s="356"/>
      <c r="F551" s="355"/>
      <c r="G551" s="356"/>
      <c r="H551" s="356"/>
      <c r="I551" s="355"/>
      <c r="J551" s="356"/>
      <c r="K551" s="355"/>
      <c r="L551" s="356"/>
      <c r="M551" s="355"/>
      <c r="N551" s="356"/>
      <c r="O551" s="355"/>
      <c r="P551" s="356"/>
      <c r="Q551" s="355"/>
      <c r="R551" s="355"/>
      <c r="S551" s="355"/>
      <c r="T551" s="355"/>
      <c r="U551" s="355"/>
      <c r="V551" s="355"/>
      <c r="W551" s="355"/>
      <c r="X551" s="355"/>
      <c r="Y551" s="355"/>
      <c r="Z551" s="355"/>
      <c r="AA551" s="355"/>
      <c r="AB551" s="355"/>
      <c r="AC551" s="355"/>
      <c r="AD551" s="355"/>
      <c r="AE551" s="355"/>
      <c r="AF551" s="355"/>
      <c r="AG551" s="355"/>
      <c r="AH551" s="355"/>
      <c r="AI551" s="355"/>
      <c r="AJ551" s="355"/>
      <c r="AK551" s="355"/>
      <c r="AL551" s="355"/>
      <c r="AM551" s="355"/>
      <c r="AN551" s="355"/>
      <c r="AO551" s="355"/>
      <c r="AP551" s="355"/>
      <c r="AQ551" s="355"/>
      <c r="AR551" s="355"/>
      <c r="AS551" s="355"/>
      <c r="AT551" s="356"/>
      <c r="AU551" s="356"/>
      <c r="AV551" s="355"/>
      <c r="AW551" s="355"/>
      <c r="AX551" s="356"/>
      <c r="AY551" s="357"/>
      <c r="AZ551" s="357"/>
      <c r="BA551" s="357"/>
      <c r="BB551" s="358"/>
      <c r="BC551" s="357"/>
      <c r="BD551" s="357"/>
      <c r="BE551" s="358"/>
      <c r="BF551" s="357"/>
      <c r="BG551" s="357"/>
      <c r="BH551" s="357"/>
      <c r="BI551" s="357"/>
      <c r="BJ551" s="357"/>
      <c r="BK551" s="357"/>
      <c r="BL551" s="357"/>
      <c r="BM551" s="358"/>
      <c r="BN551" s="358"/>
      <c r="BO551" s="358"/>
      <c r="BP551" s="358"/>
      <c r="BQ551" s="358"/>
      <c r="BR551" s="358"/>
      <c r="BS551" s="358"/>
      <c r="BT551" s="358"/>
      <c r="BU551" s="358"/>
      <c r="BV551" s="358"/>
      <c r="BW551" s="358"/>
      <c r="BX551" s="355"/>
    </row>
    <row r="552" spans="1:76" ht="19.5" customHeight="1">
      <c r="A552" s="356"/>
      <c r="B552" s="356"/>
      <c r="C552" s="356"/>
      <c r="D552" s="356"/>
      <c r="E552" s="356"/>
      <c r="F552" s="355"/>
      <c r="G552" s="356"/>
      <c r="H552" s="356"/>
      <c r="I552" s="355"/>
      <c r="J552" s="356"/>
      <c r="K552" s="355"/>
      <c r="L552" s="356"/>
      <c r="M552" s="355"/>
      <c r="N552" s="356"/>
      <c r="O552" s="355"/>
      <c r="P552" s="356"/>
      <c r="Q552" s="355"/>
      <c r="R552" s="355"/>
      <c r="S552" s="355"/>
      <c r="T552" s="355"/>
      <c r="U552" s="355"/>
      <c r="V552" s="355"/>
      <c r="W552" s="355"/>
      <c r="X552" s="355"/>
      <c r="Y552" s="355"/>
      <c r="Z552" s="355"/>
      <c r="AA552" s="355"/>
      <c r="AB552" s="355"/>
      <c r="AC552" s="355"/>
      <c r="AD552" s="355"/>
      <c r="AE552" s="355"/>
      <c r="AF552" s="355"/>
      <c r="AG552" s="355"/>
      <c r="AH552" s="355"/>
      <c r="AI552" s="355"/>
      <c r="AJ552" s="355"/>
      <c r="AK552" s="355"/>
      <c r="AL552" s="355"/>
      <c r="AM552" s="355"/>
      <c r="AN552" s="355"/>
      <c r="AO552" s="355"/>
      <c r="AP552" s="355"/>
      <c r="AQ552" s="355"/>
      <c r="AR552" s="355"/>
      <c r="AS552" s="355"/>
      <c r="AT552" s="356"/>
      <c r="AU552" s="356"/>
      <c r="AV552" s="355"/>
      <c r="AW552" s="355"/>
      <c r="AX552" s="356"/>
      <c r="AY552" s="357"/>
      <c r="AZ552" s="357"/>
      <c r="BA552" s="357"/>
      <c r="BB552" s="358"/>
      <c r="BC552" s="357"/>
      <c r="BD552" s="357"/>
      <c r="BE552" s="358"/>
      <c r="BF552" s="357"/>
      <c r="BG552" s="357"/>
      <c r="BH552" s="357"/>
      <c r="BI552" s="357"/>
      <c r="BJ552" s="357"/>
      <c r="BK552" s="357"/>
      <c r="BL552" s="357"/>
      <c r="BM552" s="358"/>
      <c r="BN552" s="358"/>
      <c r="BO552" s="358"/>
      <c r="BP552" s="358"/>
      <c r="BQ552" s="358"/>
      <c r="BR552" s="358"/>
      <c r="BS552" s="358"/>
      <c r="BT552" s="358"/>
      <c r="BU552" s="358"/>
      <c r="BV552" s="358"/>
      <c r="BW552" s="358"/>
      <c r="BX552" s="355"/>
    </row>
    <row r="553" spans="1:76" ht="19.5" customHeight="1">
      <c r="A553" s="356"/>
      <c r="B553" s="356"/>
      <c r="C553" s="356"/>
      <c r="D553" s="356"/>
      <c r="E553" s="356"/>
      <c r="F553" s="355"/>
      <c r="G553" s="356"/>
      <c r="H553" s="356"/>
      <c r="I553" s="355"/>
      <c r="J553" s="356"/>
      <c r="K553" s="355"/>
      <c r="L553" s="356"/>
      <c r="M553" s="355"/>
      <c r="N553" s="356"/>
      <c r="O553" s="355"/>
      <c r="P553" s="356"/>
      <c r="Q553" s="355"/>
      <c r="R553" s="355"/>
      <c r="S553" s="355"/>
      <c r="T553" s="355"/>
      <c r="U553" s="355"/>
      <c r="V553" s="355"/>
      <c r="W553" s="355"/>
      <c r="X553" s="355"/>
      <c r="Y553" s="355"/>
      <c r="Z553" s="355"/>
      <c r="AA553" s="355"/>
      <c r="AB553" s="355"/>
      <c r="AC553" s="355"/>
      <c r="AD553" s="355"/>
      <c r="AE553" s="355"/>
      <c r="AF553" s="355"/>
      <c r="AG553" s="355"/>
      <c r="AH553" s="355"/>
      <c r="AI553" s="355"/>
      <c r="AJ553" s="355"/>
      <c r="AK553" s="355"/>
      <c r="AL553" s="355"/>
      <c r="AM553" s="355"/>
      <c r="AN553" s="355"/>
      <c r="AO553" s="355"/>
      <c r="AP553" s="355"/>
      <c r="AQ553" s="355"/>
      <c r="AR553" s="355"/>
      <c r="AS553" s="355"/>
      <c r="AT553" s="356"/>
      <c r="AU553" s="356"/>
      <c r="AV553" s="355"/>
      <c r="AW553" s="355"/>
      <c r="AX553" s="356"/>
      <c r="AY553" s="357"/>
      <c r="AZ553" s="357"/>
      <c r="BA553" s="357"/>
      <c r="BB553" s="358"/>
      <c r="BC553" s="357"/>
      <c r="BD553" s="357"/>
      <c r="BE553" s="358"/>
      <c r="BF553" s="357"/>
      <c r="BG553" s="357"/>
      <c r="BH553" s="357"/>
      <c r="BI553" s="357"/>
      <c r="BJ553" s="357"/>
      <c r="BK553" s="357"/>
      <c r="BL553" s="357"/>
      <c r="BM553" s="358"/>
      <c r="BN553" s="358"/>
      <c r="BO553" s="358"/>
      <c r="BP553" s="358"/>
      <c r="BQ553" s="358"/>
      <c r="BR553" s="358"/>
      <c r="BS553" s="358"/>
      <c r="BT553" s="358"/>
      <c r="BU553" s="358"/>
      <c r="BV553" s="358"/>
      <c r="BW553" s="358"/>
      <c r="BX553" s="355"/>
    </row>
    <row r="554" spans="1:76" ht="19.5" customHeight="1">
      <c r="A554" s="356"/>
      <c r="B554" s="356"/>
      <c r="C554" s="356"/>
      <c r="D554" s="356"/>
      <c r="E554" s="356"/>
      <c r="F554" s="355"/>
      <c r="G554" s="356"/>
      <c r="H554" s="356"/>
      <c r="I554" s="355"/>
      <c r="J554" s="356"/>
      <c r="K554" s="355"/>
      <c r="L554" s="356"/>
      <c r="M554" s="355"/>
      <c r="N554" s="356"/>
      <c r="O554" s="355"/>
      <c r="P554" s="356"/>
      <c r="Q554" s="355"/>
      <c r="R554" s="355"/>
      <c r="S554" s="355"/>
      <c r="T554" s="355"/>
      <c r="U554" s="355"/>
      <c r="V554" s="355"/>
      <c r="W554" s="355"/>
      <c r="X554" s="355"/>
      <c r="Y554" s="355"/>
      <c r="Z554" s="355"/>
      <c r="AA554" s="355"/>
      <c r="AB554" s="355"/>
      <c r="AC554" s="355"/>
      <c r="AD554" s="355"/>
      <c r="AE554" s="355"/>
      <c r="AF554" s="355"/>
      <c r="AG554" s="355"/>
      <c r="AH554" s="355"/>
      <c r="AI554" s="355"/>
      <c r="AJ554" s="355"/>
      <c r="AK554" s="355"/>
      <c r="AL554" s="355"/>
      <c r="AM554" s="355"/>
      <c r="AN554" s="355"/>
      <c r="AO554" s="355"/>
      <c r="AP554" s="355"/>
      <c r="AQ554" s="355"/>
      <c r="AR554" s="355"/>
      <c r="AS554" s="355"/>
      <c r="AT554" s="356"/>
      <c r="AU554" s="356"/>
      <c r="AV554" s="355"/>
      <c r="AW554" s="355"/>
      <c r="AX554" s="356"/>
      <c r="AY554" s="357"/>
      <c r="AZ554" s="357"/>
      <c r="BA554" s="357"/>
      <c r="BB554" s="358"/>
      <c r="BC554" s="357"/>
      <c r="BD554" s="357"/>
      <c r="BE554" s="358"/>
      <c r="BF554" s="357"/>
      <c r="BG554" s="357"/>
      <c r="BH554" s="357"/>
      <c r="BI554" s="357"/>
      <c r="BJ554" s="357"/>
      <c r="BK554" s="357"/>
      <c r="BL554" s="357"/>
      <c r="BM554" s="358"/>
      <c r="BN554" s="358"/>
      <c r="BO554" s="358"/>
      <c r="BP554" s="358"/>
      <c r="BQ554" s="358"/>
      <c r="BR554" s="358"/>
      <c r="BS554" s="358"/>
      <c r="BT554" s="358"/>
      <c r="BU554" s="358"/>
      <c r="BV554" s="358"/>
      <c r="BW554" s="358"/>
      <c r="BX554" s="355"/>
    </row>
    <row r="555" spans="1:76" ht="19.5" customHeight="1">
      <c r="A555" s="356"/>
      <c r="B555" s="356"/>
      <c r="C555" s="356"/>
      <c r="D555" s="356"/>
      <c r="E555" s="356"/>
      <c r="F555" s="355"/>
      <c r="G555" s="356"/>
      <c r="H555" s="356"/>
      <c r="I555" s="355"/>
      <c r="J555" s="356"/>
      <c r="K555" s="355"/>
      <c r="L555" s="356"/>
      <c r="M555" s="355"/>
      <c r="N555" s="356"/>
      <c r="O555" s="355"/>
      <c r="P555" s="356"/>
      <c r="Q555" s="355"/>
      <c r="R555" s="355"/>
      <c r="S555" s="355"/>
      <c r="T555" s="355"/>
      <c r="U555" s="355"/>
      <c r="V555" s="355"/>
      <c r="W555" s="355"/>
      <c r="X555" s="355"/>
      <c r="Y555" s="355"/>
      <c r="Z555" s="355"/>
      <c r="AA555" s="355"/>
      <c r="AB555" s="355"/>
      <c r="AC555" s="355"/>
      <c r="AD555" s="355"/>
      <c r="AE555" s="355"/>
      <c r="AF555" s="355"/>
      <c r="AG555" s="355"/>
      <c r="AH555" s="355"/>
      <c r="AI555" s="355"/>
      <c r="AJ555" s="355"/>
      <c r="AK555" s="355"/>
      <c r="AL555" s="355"/>
      <c r="AM555" s="355"/>
      <c r="AN555" s="355"/>
      <c r="AO555" s="355"/>
      <c r="AP555" s="355"/>
      <c r="AQ555" s="355"/>
      <c r="AR555" s="355"/>
      <c r="AS555" s="355"/>
      <c r="AT555" s="356"/>
      <c r="AU555" s="356"/>
      <c r="AV555" s="355"/>
      <c r="AW555" s="355"/>
      <c r="AX555" s="356"/>
      <c r="AY555" s="357"/>
      <c r="AZ555" s="357"/>
      <c r="BA555" s="357"/>
      <c r="BB555" s="358"/>
      <c r="BC555" s="357"/>
      <c r="BD555" s="357"/>
      <c r="BE555" s="358"/>
      <c r="BF555" s="357"/>
      <c r="BG555" s="357"/>
      <c r="BH555" s="357"/>
      <c r="BI555" s="357"/>
      <c r="BJ555" s="357"/>
      <c r="BK555" s="357"/>
      <c r="BL555" s="357"/>
      <c r="BM555" s="358"/>
      <c r="BN555" s="358"/>
      <c r="BO555" s="358"/>
      <c r="BP555" s="358"/>
      <c r="BQ555" s="358"/>
      <c r="BR555" s="358"/>
      <c r="BS555" s="358"/>
      <c r="BT555" s="358"/>
      <c r="BU555" s="358"/>
      <c r="BV555" s="358"/>
      <c r="BW555" s="358"/>
      <c r="BX555" s="355"/>
    </row>
    <row r="556" spans="1:76" ht="19.5" customHeight="1">
      <c r="A556" s="356"/>
      <c r="B556" s="356"/>
      <c r="C556" s="356"/>
      <c r="D556" s="356"/>
      <c r="E556" s="356"/>
      <c r="F556" s="355"/>
      <c r="G556" s="356"/>
      <c r="H556" s="356"/>
      <c r="I556" s="355"/>
      <c r="J556" s="356"/>
      <c r="K556" s="355"/>
      <c r="L556" s="356"/>
      <c r="M556" s="355"/>
      <c r="N556" s="356"/>
      <c r="O556" s="355"/>
      <c r="P556" s="356"/>
      <c r="Q556" s="355"/>
      <c r="R556" s="355"/>
      <c r="S556" s="355"/>
      <c r="T556" s="355"/>
      <c r="U556" s="355"/>
      <c r="V556" s="355"/>
      <c r="W556" s="355"/>
      <c r="X556" s="355"/>
      <c r="Y556" s="355"/>
      <c r="Z556" s="355"/>
      <c r="AA556" s="355"/>
      <c r="AB556" s="355"/>
      <c r="AC556" s="355"/>
      <c r="AD556" s="355"/>
      <c r="AE556" s="355"/>
      <c r="AF556" s="355"/>
      <c r="AG556" s="355"/>
      <c r="AH556" s="355"/>
      <c r="AI556" s="355"/>
      <c r="AJ556" s="355"/>
      <c r="AK556" s="355"/>
      <c r="AL556" s="355"/>
      <c r="AM556" s="355"/>
      <c r="AN556" s="355"/>
      <c r="AO556" s="355"/>
      <c r="AP556" s="355"/>
      <c r="AQ556" s="355"/>
      <c r="AR556" s="355"/>
      <c r="AS556" s="355"/>
      <c r="AT556" s="356"/>
      <c r="AU556" s="356"/>
      <c r="AV556" s="355"/>
      <c r="AW556" s="355"/>
      <c r="AX556" s="356"/>
      <c r="AY556" s="357"/>
      <c r="AZ556" s="357"/>
      <c r="BA556" s="357"/>
      <c r="BB556" s="358"/>
      <c r="BC556" s="357"/>
      <c r="BD556" s="357"/>
      <c r="BE556" s="358"/>
      <c r="BF556" s="357"/>
      <c r="BG556" s="357"/>
      <c r="BH556" s="357"/>
      <c r="BI556" s="357"/>
      <c r="BJ556" s="357"/>
      <c r="BK556" s="357"/>
      <c r="BL556" s="357"/>
      <c r="BM556" s="358"/>
      <c r="BN556" s="358"/>
      <c r="BO556" s="358"/>
      <c r="BP556" s="358"/>
      <c r="BQ556" s="358"/>
      <c r="BR556" s="358"/>
      <c r="BS556" s="358"/>
      <c r="BT556" s="358"/>
      <c r="BU556" s="358"/>
      <c r="BV556" s="358"/>
      <c r="BW556" s="358"/>
      <c r="BX556" s="355"/>
    </row>
    <row r="557" spans="1:76" ht="19.5" customHeight="1">
      <c r="A557" s="356"/>
      <c r="B557" s="356"/>
      <c r="C557" s="356"/>
      <c r="D557" s="356"/>
      <c r="E557" s="356"/>
      <c r="F557" s="355"/>
      <c r="G557" s="356"/>
      <c r="H557" s="356"/>
      <c r="I557" s="355"/>
      <c r="J557" s="356"/>
      <c r="K557" s="355"/>
      <c r="L557" s="356"/>
      <c r="M557" s="355"/>
      <c r="N557" s="356"/>
      <c r="O557" s="355"/>
      <c r="P557" s="356"/>
      <c r="Q557" s="355"/>
      <c r="R557" s="355"/>
      <c r="S557" s="355"/>
      <c r="T557" s="355"/>
      <c r="U557" s="355"/>
      <c r="V557" s="355"/>
      <c r="W557" s="355"/>
      <c r="X557" s="355"/>
      <c r="Y557" s="355"/>
      <c r="Z557" s="355"/>
      <c r="AA557" s="355"/>
      <c r="AB557" s="355"/>
      <c r="AC557" s="355"/>
      <c r="AD557" s="355"/>
      <c r="AE557" s="355"/>
      <c r="AF557" s="355"/>
      <c r="AG557" s="355"/>
      <c r="AH557" s="355"/>
      <c r="AI557" s="355"/>
      <c r="AJ557" s="355"/>
      <c r="AK557" s="355"/>
      <c r="AL557" s="355"/>
      <c r="AM557" s="355"/>
      <c r="AN557" s="355"/>
      <c r="AO557" s="355"/>
      <c r="AP557" s="355"/>
      <c r="AQ557" s="355"/>
      <c r="AR557" s="355"/>
      <c r="AS557" s="355"/>
      <c r="AT557" s="356"/>
      <c r="AU557" s="356"/>
      <c r="AV557" s="355"/>
      <c r="AW557" s="355"/>
      <c r="AX557" s="356"/>
      <c r="AY557" s="357"/>
      <c r="AZ557" s="357"/>
      <c r="BA557" s="357"/>
      <c r="BB557" s="358"/>
      <c r="BC557" s="357"/>
      <c r="BD557" s="357"/>
      <c r="BE557" s="358"/>
      <c r="BF557" s="357"/>
      <c r="BG557" s="357"/>
      <c r="BH557" s="357"/>
      <c r="BI557" s="357"/>
      <c r="BJ557" s="357"/>
      <c r="BK557" s="357"/>
      <c r="BL557" s="357"/>
      <c r="BM557" s="358"/>
      <c r="BN557" s="358"/>
      <c r="BO557" s="358"/>
      <c r="BP557" s="358"/>
      <c r="BQ557" s="358"/>
      <c r="BR557" s="358"/>
      <c r="BS557" s="358"/>
      <c r="BT557" s="358"/>
      <c r="BU557" s="358"/>
      <c r="BV557" s="358"/>
      <c r="BW557" s="358"/>
      <c r="BX557" s="355"/>
    </row>
    <row r="558" spans="1:76" ht="19.5" customHeight="1">
      <c r="A558" s="356"/>
      <c r="B558" s="356"/>
      <c r="C558" s="356"/>
      <c r="D558" s="356"/>
      <c r="E558" s="356"/>
      <c r="F558" s="355"/>
      <c r="G558" s="356"/>
      <c r="H558" s="356"/>
      <c r="I558" s="355"/>
      <c r="J558" s="356"/>
      <c r="K558" s="355"/>
      <c r="L558" s="356"/>
      <c r="M558" s="355"/>
      <c r="N558" s="356"/>
      <c r="O558" s="355"/>
      <c r="P558" s="356"/>
      <c r="Q558" s="355"/>
      <c r="R558" s="355"/>
      <c r="S558" s="355"/>
      <c r="T558" s="355"/>
      <c r="U558" s="355"/>
      <c r="V558" s="355"/>
      <c r="W558" s="355"/>
      <c r="X558" s="355"/>
      <c r="Y558" s="355"/>
      <c r="Z558" s="355"/>
      <c r="AA558" s="355"/>
      <c r="AB558" s="355"/>
      <c r="AC558" s="355"/>
      <c r="AD558" s="355"/>
      <c r="AE558" s="355"/>
      <c r="AF558" s="355"/>
      <c r="AG558" s="355"/>
      <c r="AH558" s="355"/>
      <c r="AI558" s="355"/>
      <c r="AJ558" s="355"/>
      <c r="AK558" s="355"/>
      <c r="AL558" s="355"/>
      <c r="AM558" s="355"/>
      <c r="AN558" s="355"/>
      <c r="AO558" s="355"/>
      <c r="AP558" s="355"/>
      <c r="AQ558" s="355"/>
      <c r="AR558" s="355"/>
      <c r="AS558" s="355"/>
      <c r="AT558" s="356"/>
      <c r="AU558" s="356"/>
      <c r="AV558" s="355"/>
      <c r="AW558" s="355"/>
      <c r="AX558" s="356"/>
      <c r="AY558" s="357"/>
      <c r="AZ558" s="357"/>
      <c r="BA558" s="357"/>
      <c r="BB558" s="358"/>
      <c r="BC558" s="357"/>
      <c r="BD558" s="357"/>
      <c r="BE558" s="358"/>
      <c r="BF558" s="357"/>
      <c r="BG558" s="357"/>
      <c r="BH558" s="357"/>
      <c r="BI558" s="357"/>
      <c r="BJ558" s="357"/>
      <c r="BK558" s="357"/>
      <c r="BL558" s="357"/>
      <c r="BM558" s="358"/>
      <c r="BN558" s="358"/>
      <c r="BO558" s="358"/>
      <c r="BP558" s="358"/>
      <c r="BQ558" s="358"/>
      <c r="BR558" s="358"/>
      <c r="BS558" s="358"/>
      <c r="BT558" s="358"/>
      <c r="BU558" s="358"/>
      <c r="BV558" s="358"/>
      <c r="BW558" s="358"/>
      <c r="BX558" s="355"/>
    </row>
    <row r="559" spans="1:76" ht="19.5" customHeight="1">
      <c r="A559" s="356"/>
      <c r="B559" s="356"/>
      <c r="C559" s="356"/>
      <c r="D559" s="356"/>
      <c r="E559" s="356"/>
      <c r="F559" s="355"/>
      <c r="G559" s="356"/>
      <c r="H559" s="356"/>
      <c r="I559" s="355"/>
      <c r="J559" s="356"/>
      <c r="K559" s="355"/>
      <c r="L559" s="356"/>
      <c r="M559" s="355"/>
      <c r="N559" s="356"/>
      <c r="O559" s="355"/>
      <c r="P559" s="356"/>
      <c r="Q559" s="355"/>
      <c r="R559" s="355"/>
      <c r="S559" s="355"/>
      <c r="T559" s="355"/>
      <c r="U559" s="355"/>
      <c r="V559" s="355"/>
      <c r="W559" s="355"/>
      <c r="X559" s="355"/>
      <c r="Y559" s="355"/>
      <c r="Z559" s="355"/>
      <c r="AA559" s="355"/>
      <c r="AB559" s="355"/>
      <c r="AC559" s="355"/>
      <c r="AD559" s="355"/>
      <c r="AE559" s="355"/>
      <c r="AF559" s="355"/>
      <c r="AG559" s="355"/>
      <c r="AH559" s="355"/>
      <c r="AI559" s="355"/>
      <c r="AJ559" s="355"/>
      <c r="AK559" s="355"/>
      <c r="AL559" s="355"/>
      <c r="AM559" s="355"/>
      <c r="AN559" s="355"/>
      <c r="AO559" s="355"/>
      <c r="AP559" s="355"/>
      <c r="AQ559" s="355"/>
      <c r="AR559" s="355"/>
      <c r="AS559" s="355"/>
      <c r="AT559" s="356"/>
      <c r="AU559" s="356"/>
      <c r="AV559" s="355"/>
      <c r="AW559" s="355"/>
      <c r="AX559" s="356"/>
      <c r="AY559" s="357"/>
      <c r="AZ559" s="357"/>
      <c r="BA559" s="357"/>
      <c r="BB559" s="358"/>
      <c r="BC559" s="357"/>
      <c r="BD559" s="357"/>
      <c r="BE559" s="358"/>
      <c r="BF559" s="357"/>
      <c r="BG559" s="357"/>
      <c r="BH559" s="357"/>
      <c r="BI559" s="357"/>
      <c r="BJ559" s="357"/>
      <c r="BK559" s="357"/>
      <c r="BL559" s="357"/>
      <c r="BM559" s="358"/>
      <c r="BN559" s="358"/>
      <c r="BO559" s="358"/>
      <c r="BP559" s="358"/>
      <c r="BQ559" s="358"/>
      <c r="BR559" s="358"/>
      <c r="BS559" s="358"/>
      <c r="BT559" s="358"/>
      <c r="BU559" s="358"/>
      <c r="BV559" s="358"/>
      <c r="BW559" s="358"/>
      <c r="BX559" s="355"/>
    </row>
    <row r="560" spans="1:76" ht="19.5" customHeight="1">
      <c r="A560" s="356"/>
      <c r="B560" s="356"/>
      <c r="C560" s="356"/>
      <c r="D560" s="356"/>
      <c r="E560" s="356"/>
      <c r="F560" s="355"/>
      <c r="G560" s="356"/>
      <c r="H560" s="356"/>
      <c r="I560" s="355"/>
      <c r="J560" s="356"/>
      <c r="K560" s="355"/>
      <c r="L560" s="356"/>
      <c r="M560" s="355"/>
      <c r="N560" s="356"/>
      <c r="O560" s="355"/>
      <c r="P560" s="356"/>
      <c r="Q560" s="355"/>
      <c r="R560" s="355"/>
      <c r="S560" s="355"/>
      <c r="T560" s="355"/>
      <c r="U560" s="355"/>
      <c r="V560" s="355"/>
      <c r="W560" s="355"/>
      <c r="X560" s="355"/>
      <c r="Y560" s="355"/>
      <c r="Z560" s="355"/>
      <c r="AA560" s="355"/>
      <c r="AB560" s="355"/>
      <c r="AC560" s="355"/>
      <c r="AD560" s="355"/>
      <c r="AE560" s="355"/>
      <c r="AF560" s="355"/>
      <c r="AG560" s="355"/>
      <c r="AH560" s="355"/>
      <c r="AI560" s="355"/>
      <c r="AJ560" s="355"/>
      <c r="AK560" s="355"/>
      <c r="AL560" s="355"/>
      <c r="AM560" s="355"/>
      <c r="AN560" s="355"/>
      <c r="AO560" s="355"/>
      <c r="AP560" s="355"/>
      <c r="AQ560" s="355"/>
      <c r="AR560" s="355"/>
      <c r="AS560" s="355"/>
      <c r="AT560" s="356"/>
      <c r="AU560" s="356"/>
      <c r="AV560" s="355"/>
      <c r="AW560" s="355"/>
      <c r="AX560" s="356"/>
      <c r="AY560" s="357"/>
      <c r="AZ560" s="357"/>
      <c r="BA560" s="357"/>
      <c r="BB560" s="358"/>
      <c r="BC560" s="357"/>
      <c r="BD560" s="357"/>
      <c r="BE560" s="358"/>
      <c r="BF560" s="357"/>
      <c r="BG560" s="357"/>
      <c r="BH560" s="357"/>
      <c r="BI560" s="357"/>
      <c r="BJ560" s="357"/>
      <c r="BK560" s="357"/>
      <c r="BL560" s="357"/>
      <c r="BM560" s="358"/>
      <c r="BN560" s="358"/>
      <c r="BO560" s="358"/>
      <c r="BP560" s="358"/>
      <c r="BQ560" s="358"/>
      <c r="BR560" s="358"/>
      <c r="BS560" s="358"/>
      <c r="BT560" s="358"/>
      <c r="BU560" s="358"/>
      <c r="BV560" s="358"/>
      <c r="BW560" s="358"/>
      <c r="BX560" s="355"/>
    </row>
    <row r="561" spans="1:76" ht="19.5" customHeight="1">
      <c r="A561" s="356"/>
      <c r="B561" s="356"/>
      <c r="C561" s="356"/>
      <c r="D561" s="356"/>
      <c r="E561" s="356"/>
      <c r="F561" s="355"/>
      <c r="G561" s="356"/>
      <c r="H561" s="356"/>
      <c r="I561" s="355"/>
      <c r="J561" s="356"/>
      <c r="K561" s="355"/>
      <c r="L561" s="356"/>
      <c r="M561" s="355"/>
      <c r="N561" s="356"/>
      <c r="O561" s="355"/>
      <c r="P561" s="356"/>
      <c r="Q561" s="355"/>
      <c r="R561" s="355"/>
      <c r="S561" s="355"/>
      <c r="T561" s="355"/>
      <c r="U561" s="355"/>
      <c r="V561" s="355"/>
      <c r="W561" s="355"/>
      <c r="X561" s="355"/>
      <c r="Y561" s="355"/>
      <c r="Z561" s="355"/>
      <c r="AA561" s="355"/>
      <c r="AB561" s="355"/>
      <c r="AC561" s="355"/>
      <c r="AD561" s="355"/>
      <c r="AE561" s="355"/>
      <c r="AF561" s="355"/>
      <c r="AG561" s="355"/>
      <c r="AH561" s="355"/>
      <c r="AI561" s="355"/>
      <c r="AJ561" s="355"/>
      <c r="AK561" s="355"/>
      <c r="AL561" s="355"/>
      <c r="AM561" s="355"/>
      <c r="AN561" s="355"/>
      <c r="AO561" s="355"/>
      <c r="AP561" s="355"/>
      <c r="AQ561" s="355"/>
      <c r="AR561" s="355"/>
      <c r="AS561" s="355"/>
      <c r="AT561" s="356"/>
      <c r="AU561" s="356"/>
      <c r="AV561" s="355"/>
      <c r="AW561" s="355"/>
      <c r="AX561" s="356"/>
      <c r="AY561" s="357"/>
      <c r="AZ561" s="357"/>
      <c r="BA561" s="357"/>
      <c r="BB561" s="358"/>
      <c r="BC561" s="357"/>
      <c r="BD561" s="357"/>
      <c r="BE561" s="358"/>
      <c r="BF561" s="357"/>
      <c r="BG561" s="357"/>
      <c r="BH561" s="357"/>
      <c r="BI561" s="357"/>
      <c r="BJ561" s="357"/>
      <c r="BK561" s="357"/>
      <c r="BL561" s="357"/>
      <c r="BM561" s="358"/>
      <c r="BN561" s="358"/>
      <c r="BO561" s="358"/>
      <c r="BP561" s="358"/>
      <c r="BQ561" s="358"/>
      <c r="BR561" s="358"/>
      <c r="BS561" s="358"/>
      <c r="BT561" s="358"/>
      <c r="BU561" s="358"/>
      <c r="BV561" s="358"/>
      <c r="BW561" s="358"/>
      <c r="BX561" s="355"/>
    </row>
    <row r="562" spans="1:76" ht="19.5" customHeight="1">
      <c r="A562" s="356"/>
      <c r="B562" s="356"/>
      <c r="C562" s="356"/>
      <c r="D562" s="356"/>
      <c r="E562" s="356"/>
      <c r="F562" s="355"/>
      <c r="G562" s="356"/>
      <c r="H562" s="356"/>
      <c r="I562" s="355"/>
      <c r="J562" s="356"/>
      <c r="K562" s="355"/>
      <c r="L562" s="356"/>
      <c r="M562" s="355"/>
      <c r="N562" s="356"/>
      <c r="O562" s="355"/>
      <c r="P562" s="356"/>
      <c r="Q562" s="355"/>
      <c r="R562" s="355"/>
      <c r="S562" s="355"/>
      <c r="T562" s="355"/>
      <c r="U562" s="355"/>
      <c r="V562" s="355"/>
      <c r="W562" s="355"/>
      <c r="X562" s="355"/>
      <c r="Y562" s="355"/>
      <c r="Z562" s="355"/>
      <c r="AA562" s="355"/>
      <c r="AB562" s="355"/>
      <c r="AC562" s="355"/>
      <c r="AD562" s="355"/>
      <c r="AE562" s="355"/>
      <c r="AF562" s="355"/>
      <c r="AG562" s="355"/>
      <c r="AH562" s="355"/>
      <c r="AI562" s="355"/>
      <c r="AJ562" s="355"/>
      <c r="AK562" s="355"/>
      <c r="AL562" s="355"/>
      <c r="AM562" s="355"/>
      <c r="AN562" s="355"/>
      <c r="AO562" s="355"/>
      <c r="AP562" s="355"/>
      <c r="AQ562" s="355"/>
      <c r="AR562" s="355"/>
      <c r="AS562" s="355"/>
      <c r="AT562" s="356"/>
      <c r="AU562" s="356"/>
      <c r="AV562" s="355"/>
      <c r="AW562" s="355"/>
      <c r="AX562" s="356"/>
      <c r="AY562" s="357"/>
      <c r="AZ562" s="357"/>
      <c r="BA562" s="357"/>
      <c r="BB562" s="358"/>
      <c r="BC562" s="357"/>
      <c r="BD562" s="357"/>
      <c r="BE562" s="358"/>
      <c r="BF562" s="357"/>
      <c r="BG562" s="357"/>
      <c r="BH562" s="357"/>
      <c r="BI562" s="357"/>
      <c r="BJ562" s="357"/>
      <c r="BK562" s="357"/>
      <c r="BL562" s="357"/>
      <c r="BM562" s="358"/>
      <c r="BN562" s="358"/>
      <c r="BO562" s="358"/>
      <c r="BP562" s="358"/>
      <c r="BQ562" s="358"/>
      <c r="BR562" s="358"/>
      <c r="BS562" s="358"/>
      <c r="BT562" s="358"/>
      <c r="BU562" s="358"/>
      <c r="BV562" s="358"/>
      <c r="BW562" s="358"/>
      <c r="BX562" s="355"/>
    </row>
    <row r="563" spans="1:76" ht="19.5" customHeight="1">
      <c r="A563" s="356"/>
      <c r="B563" s="356"/>
      <c r="C563" s="356"/>
      <c r="D563" s="356"/>
      <c r="E563" s="356"/>
      <c r="F563" s="355"/>
      <c r="G563" s="356"/>
      <c r="H563" s="356"/>
      <c r="I563" s="355"/>
      <c r="J563" s="356"/>
      <c r="K563" s="355"/>
      <c r="L563" s="356"/>
      <c r="M563" s="355"/>
      <c r="N563" s="356"/>
      <c r="O563" s="355"/>
      <c r="P563" s="356"/>
      <c r="Q563" s="355"/>
      <c r="R563" s="355"/>
      <c r="S563" s="355"/>
      <c r="T563" s="355"/>
      <c r="U563" s="355"/>
      <c r="V563" s="355"/>
      <c r="W563" s="355"/>
      <c r="X563" s="355"/>
      <c r="Y563" s="355"/>
      <c r="Z563" s="355"/>
      <c r="AA563" s="355"/>
      <c r="AB563" s="355"/>
      <c r="AC563" s="355"/>
      <c r="AD563" s="355"/>
      <c r="AE563" s="355"/>
      <c r="AF563" s="355"/>
      <c r="AG563" s="355"/>
      <c r="AH563" s="355"/>
      <c r="AI563" s="355"/>
      <c r="AJ563" s="355"/>
      <c r="AK563" s="355"/>
      <c r="AL563" s="355"/>
      <c r="AM563" s="355"/>
      <c r="AN563" s="355"/>
      <c r="AO563" s="355"/>
      <c r="AP563" s="355"/>
      <c r="AQ563" s="355"/>
      <c r="AR563" s="355"/>
      <c r="AS563" s="355"/>
      <c r="AT563" s="356"/>
      <c r="AU563" s="356"/>
      <c r="AV563" s="355"/>
      <c r="AW563" s="355"/>
      <c r="AX563" s="356"/>
      <c r="AY563" s="357"/>
      <c r="AZ563" s="357"/>
      <c r="BA563" s="357"/>
      <c r="BB563" s="358"/>
      <c r="BC563" s="357"/>
      <c r="BD563" s="357"/>
      <c r="BE563" s="358"/>
      <c r="BF563" s="357"/>
      <c r="BG563" s="357"/>
      <c r="BH563" s="357"/>
      <c r="BI563" s="357"/>
      <c r="BJ563" s="357"/>
      <c r="BK563" s="357"/>
      <c r="BL563" s="357"/>
      <c r="BM563" s="358"/>
      <c r="BN563" s="358"/>
      <c r="BO563" s="358"/>
      <c r="BP563" s="358"/>
      <c r="BQ563" s="358"/>
      <c r="BR563" s="358"/>
      <c r="BS563" s="358"/>
      <c r="BT563" s="358"/>
      <c r="BU563" s="358"/>
      <c r="BV563" s="358"/>
      <c r="BW563" s="358"/>
      <c r="BX563" s="355"/>
    </row>
    <row r="564" spans="1:76" ht="19.5" customHeight="1">
      <c r="A564" s="356"/>
      <c r="B564" s="356"/>
      <c r="C564" s="356"/>
      <c r="D564" s="356"/>
      <c r="E564" s="356"/>
      <c r="F564" s="355"/>
      <c r="G564" s="356"/>
      <c r="H564" s="356"/>
      <c r="I564" s="355"/>
      <c r="J564" s="356"/>
      <c r="K564" s="355"/>
      <c r="L564" s="356"/>
      <c r="M564" s="355"/>
      <c r="N564" s="356"/>
      <c r="O564" s="355"/>
      <c r="P564" s="356"/>
      <c r="Q564" s="355"/>
      <c r="R564" s="355"/>
      <c r="S564" s="355"/>
      <c r="T564" s="355"/>
      <c r="U564" s="355"/>
      <c r="V564" s="355"/>
      <c r="W564" s="355"/>
      <c r="X564" s="355"/>
      <c r="Y564" s="355"/>
      <c r="Z564" s="355"/>
      <c r="AA564" s="355"/>
      <c r="AB564" s="355"/>
      <c r="AC564" s="355"/>
      <c r="AD564" s="355"/>
      <c r="AE564" s="355"/>
      <c r="AF564" s="355"/>
      <c r="AG564" s="355"/>
      <c r="AH564" s="355"/>
      <c r="AI564" s="355"/>
      <c r="AJ564" s="355"/>
      <c r="AK564" s="355"/>
      <c r="AL564" s="355"/>
      <c r="AM564" s="355"/>
      <c r="AN564" s="355"/>
      <c r="AO564" s="355"/>
      <c r="AP564" s="355"/>
      <c r="AQ564" s="355"/>
      <c r="AR564" s="355"/>
      <c r="AS564" s="355"/>
      <c r="AT564" s="356"/>
      <c r="AU564" s="356"/>
      <c r="AV564" s="355"/>
      <c r="AW564" s="355"/>
      <c r="AX564" s="356"/>
      <c r="AY564" s="357"/>
      <c r="AZ564" s="357"/>
      <c r="BA564" s="357"/>
      <c r="BB564" s="358"/>
      <c r="BC564" s="357"/>
      <c r="BD564" s="357"/>
      <c r="BE564" s="358"/>
      <c r="BF564" s="357"/>
      <c r="BG564" s="357"/>
      <c r="BH564" s="357"/>
      <c r="BI564" s="357"/>
      <c r="BJ564" s="357"/>
      <c r="BK564" s="357"/>
      <c r="BL564" s="357"/>
      <c r="BM564" s="358"/>
      <c r="BN564" s="358"/>
      <c r="BO564" s="358"/>
      <c r="BP564" s="358"/>
      <c r="BQ564" s="358"/>
      <c r="BR564" s="358"/>
      <c r="BS564" s="358"/>
      <c r="BT564" s="358"/>
      <c r="BU564" s="358"/>
      <c r="BV564" s="358"/>
      <c r="BW564" s="358"/>
      <c r="BX564" s="355"/>
    </row>
    <row r="565" spans="1:76" ht="19.5" customHeight="1">
      <c r="A565" s="356"/>
      <c r="B565" s="356"/>
      <c r="C565" s="356"/>
      <c r="D565" s="356"/>
      <c r="E565" s="356"/>
      <c r="F565" s="355"/>
      <c r="G565" s="356"/>
      <c r="H565" s="356"/>
      <c r="I565" s="355"/>
      <c r="J565" s="356"/>
      <c r="K565" s="355"/>
      <c r="L565" s="356"/>
      <c r="M565" s="355"/>
      <c r="N565" s="356"/>
      <c r="O565" s="355"/>
      <c r="P565" s="356"/>
      <c r="Q565" s="355"/>
      <c r="R565" s="355"/>
      <c r="S565" s="355"/>
      <c r="T565" s="355"/>
      <c r="U565" s="355"/>
      <c r="V565" s="355"/>
      <c r="W565" s="355"/>
      <c r="X565" s="355"/>
      <c r="Y565" s="355"/>
      <c r="Z565" s="355"/>
      <c r="AA565" s="355"/>
      <c r="AB565" s="355"/>
      <c r="AC565" s="355"/>
      <c r="AD565" s="355"/>
      <c r="AE565" s="355"/>
      <c r="AF565" s="355"/>
      <c r="AG565" s="355"/>
      <c r="AH565" s="355"/>
      <c r="AI565" s="355"/>
      <c r="AJ565" s="355"/>
      <c r="AK565" s="355"/>
      <c r="AL565" s="355"/>
      <c r="AM565" s="355"/>
      <c r="AN565" s="355"/>
      <c r="AO565" s="355"/>
      <c r="AP565" s="355"/>
      <c r="AQ565" s="355"/>
      <c r="AR565" s="355"/>
      <c r="AS565" s="355"/>
      <c r="AT565" s="356"/>
      <c r="AU565" s="356"/>
      <c r="AV565" s="355"/>
      <c r="AW565" s="355"/>
      <c r="AX565" s="356"/>
      <c r="AY565" s="357"/>
      <c r="AZ565" s="357"/>
      <c r="BA565" s="357"/>
      <c r="BB565" s="358"/>
      <c r="BC565" s="357"/>
      <c r="BD565" s="357"/>
      <c r="BE565" s="358"/>
      <c r="BF565" s="357"/>
      <c r="BG565" s="357"/>
      <c r="BH565" s="357"/>
      <c r="BI565" s="357"/>
      <c r="BJ565" s="357"/>
      <c r="BK565" s="357"/>
      <c r="BL565" s="357"/>
      <c r="BM565" s="358"/>
      <c r="BN565" s="358"/>
      <c r="BO565" s="358"/>
      <c r="BP565" s="358"/>
      <c r="BQ565" s="358"/>
      <c r="BR565" s="358"/>
      <c r="BS565" s="358"/>
      <c r="BT565" s="358"/>
      <c r="BU565" s="358"/>
      <c r="BV565" s="358"/>
      <c r="BW565" s="358"/>
      <c r="BX565" s="355"/>
    </row>
    <row r="566" spans="1:76" ht="19.5" customHeight="1">
      <c r="A566" s="356"/>
      <c r="B566" s="356"/>
      <c r="C566" s="356"/>
      <c r="D566" s="356"/>
      <c r="E566" s="356"/>
      <c r="F566" s="355"/>
      <c r="G566" s="356"/>
      <c r="H566" s="356"/>
      <c r="I566" s="355"/>
      <c r="J566" s="356"/>
      <c r="K566" s="355"/>
      <c r="L566" s="356"/>
      <c r="M566" s="355"/>
      <c r="N566" s="356"/>
      <c r="O566" s="355"/>
      <c r="P566" s="356"/>
      <c r="Q566" s="355"/>
      <c r="R566" s="355"/>
      <c r="S566" s="355"/>
      <c r="T566" s="355"/>
      <c r="U566" s="355"/>
      <c r="V566" s="355"/>
      <c r="W566" s="355"/>
      <c r="X566" s="355"/>
      <c r="Y566" s="355"/>
      <c r="Z566" s="355"/>
      <c r="AA566" s="355"/>
      <c r="AB566" s="355"/>
      <c r="AC566" s="355"/>
      <c r="AD566" s="355"/>
      <c r="AE566" s="355"/>
      <c r="AF566" s="355"/>
      <c r="AG566" s="355"/>
      <c r="AH566" s="355"/>
      <c r="AI566" s="355"/>
      <c r="AJ566" s="355"/>
      <c r="AK566" s="355"/>
      <c r="AL566" s="355"/>
      <c r="AM566" s="355"/>
      <c r="AN566" s="355"/>
      <c r="AO566" s="355"/>
      <c r="AP566" s="355"/>
      <c r="AQ566" s="355"/>
      <c r="AR566" s="355"/>
      <c r="AS566" s="355"/>
      <c r="AT566" s="356"/>
      <c r="AU566" s="356"/>
      <c r="AV566" s="355"/>
      <c r="AW566" s="355"/>
      <c r="AX566" s="356"/>
      <c r="AY566" s="357"/>
      <c r="AZ566" s="357"/>
      <c r="BA566" s="357"/>
      <c r="BB566" s="358"/>
      <c r="BC566" s="357"/>
      <c r="BD566" s="357"/>
      <c r="BE566" s="358"/>
      <c r="BF566" s="357"/>
      <c r="BG566" s="357"/>
      <c r="BH566" s="357"/>
      <c r="BI566" s="357"/>
      <c r="BJ566" s="357"/>
      <c r="BK566" s="357"/>
      <c r="BL566" s="357"/>
      <c r="BM566" s="358"/>
      <c r="BN566" s="358"/>
      <c r="BO566" s="358"/>
      <c r="BP566" s="358"/>
      <c r="BQ566" s="358"/>
      <c r="BR566" s="358"/>
      <c r="BS566" s="358"/>
      <c r="BT566" s="358"/>
      <c r="BU566" s="358"/>
      <c r="BV566" s="358"/>
      <c r="BW566" s="358"/>
      <c r="BX566" s="355"/>
    </row>
    <row r="567" spans="1:76" ht="19.5" customHeight="1">
      <c r="A567" s="356"/>
      <c r="B567" s="356"/>
      <c r="C567" s="356"/>
      <c r="D567" s="356"/>
      <c r="E567" s="356"/>
      <c r="F567" s="355"/>
      <c r="G567" s="356"/>
      <c r="H567" s="356"/>
      <c r="I567" s="355"/>
      <c r="J567" s="356"/>
      <c r="K567" s="355"/>
      <c r="L567" s="356"/>
      <c r="M567" s="355"/>
      <c r="N567" s="356"/>
      <c r="O567" s="355"/>
      <c r="P567" s="356"/>
      <c r="Q567" s="355"/>
      <c r="R567" s="355"/>
      <c r="S567" s="355"/>
      <c r="T567" s="355"/>
      <c r="U567" s="355"/>
      <c r="V567" s="355"/>
      <c r="W567" s="355"/>
      <c r="X567" s="355"/>
      <c r="Y567" s="355"/>
      <c r="Z567" s="355"/>
      <c r="AA567" s="355"/>
      <c r="AB567" s="355"/>
      <c r="AC567" s="355"/>
      <c r="AD567" s="355"/>
      <c r="AE567" s="355"/>
      <c r="AF567" s="355"/>
      <c r="AG567" s="355"/>
      <c r="AH567" s="355"/>
      <c r="AI567" s="355"/>
      <c r="AJ567" s="355"/>
      <c r="AK567" s="355"/>
      <c r="AL567" s="355"/>
      <c r="AM567" s="355"/>
      <c r="AN567" s="355"/>
      <c r="AO567" s="355"/>
      <c r="AP567" s="355"/>
      <c r="AQ567" s="355"/>
      <c r="AR567" s="355"/>
      <c r="AS567" s="355"/>
      <c r="AT567" s="356"/>
      <c r="AU567" s="356"/>
      <c r="AV567" s="355"/>
      <c r="AW567" s="355"/>
      <c r="AX567" s="356"/>
      <c r="AY567" s="357"/>
      <c r="AZ567" s="357"/>
      <c r="BA567" s="357"/>
      <c r="BB567" s="358"/>
      <c r="BC567" s="357"/>
      <c r="BD567" s="357"/>
      <c r="BE567" s="358"/>
      <c r="BF567" s="357"/>
      <c r="BG567" s="357"/>
      <c r="BH567" s="357"/>
      <c r="BI567" s="357"/>
      <c r="BJ567" s="357"/>
      <c r="BK567" s="357"/>
      <c r="BL567" s="357"/>
      <c r="BM567" s="358"/>
      <c r="BN567" s="358"/>
      <c r="BO567" s="358"/>
      <c r="BP567" s="358"/>
      <c r="BQ567" s="358"/>
      <c r="BR567" s="358"/>
      <c r="BS567" s="358"/>
      <c r="BT567" s="358"/>
      <c r="BU567" s="358"/>
      <c r="BV567" s="358"/>
      <c r="BW567" s="358"/>
      <c r="BX567" s="355"/>
    </row>
    <row r="568" spans="1:76" ht="19.5" customHeight="1">
      <c r="A568" s="356"/>
      <c r="B568" s="356"/>
      <c r="C568" s="356"/>
      <c r="D568" s="356"/>
      <c r="E568" s="356"/>
      <c r="F568" s="355"/>
      <c r="G568" s="356"/>
      <c r="H568" s="356"/>
      <c r="I568" s="355"/>
      <c r="J568" s="356"/>
      <c r="K568" s="355"/>
      <c r="L568" s="356"/>
      <c r="M568" s="355"/>
      <c r="N568" s="356"/>
      <c r="O568" s="355"/>
      <c r="P568" s="356"/>
      <c r="Q568" s="355"/>
      <c r="R568" s="355"/>
      <c r="S568" s="355"/>
      <c r="T568" s="355"/>
      <c r="U568" s="355"/>
      <c r="V568" s="355"/>
      <c r="W568" s="355"/>
      <c r="X568" s="355"/>
      <c r="Y568" s="355"/>
      <c r="Z568" s="355"/>
      <c r="AA568" s="355"/>
      <c r="AB568" s="355"/>
      <c r="AC568" s="355"/>
      <c r="AD568" s="355"/>
      <c r="AE568" s="355"/>
      <c r="AF568" s="355"/>
      <c r="AG568" s="355"/>
      <c r="AH568" s="355"/>
      <c r="AI568" s="355"/>
      <c r="AJ568" s="355"/>
      <c r="AK568" s="355"/>
      <c r="AL568" s="355"/>
      <c r="AM568" s="355"/>
      <c r="AN568" s="355"/>
      <c r="AO568" s="355"/>
      <c r="AP568" s="355"/>
      <c r="AQ568" s="355"/>
      <c r="AR568" s="355"/>
      <c r="AS568" s="355"/>
      <c r="AT568" s="356"/>
      <c r="AU568" s="356"/>
      <c r="AV568" s="355"/>
      <c r="AW568" s="355"/>
      <c r="AX568" s="356"/>
      <c r="AY568" s="357"/>
      <c r="AZ568" s="357"/>
      <c r="BA568" s="357"/>
      <c r="BB568" s="358"/>
      <c r="BC568" s="357"/>
      <c r="BD568" s="357"/>
      <c r="BE568" s="358"/>
      <c r="BF568" s="357"/>
      <c r="BG568" s="357"/>
      <c r="BH568" s="357"/>
      <c r="BI568" s="357"/>
      <c r="BJ568" s="357"/>
      <c r="BK568" s="357"/>
      <c r="BL568" s="357"/>
      <c r="BM568" s="358"/>
      <c r="BN568" s="358"/>
      <c r="BO568" s="358"/>
      <c r="BP568" s="358"/>
      <c r="BQ568" s="358"/>
      <c r="BR568" s="358"/>
      <c r="BS568" s="358"/>
      <c r="BT568" s="358"/>
      <c r="BU568" s="358"/>
      <c r="BV568" s="358"/>
      <c r="BW568" s="358"/>
      <c r="BX568" s="355"/>
    </row>
    <row r="569" spans="1:76" ht="19.5" customHeight="1">
      <c r="A569" s="356"/>
      <c r="B569" s="356"/>
      <c r="C569" s="356"/>
      <c r="D569" s="356"/>
      <c r="E569" s="356"/>
      <c r="F569" s="355"/>
      <c r="G569" s="356"/>
      <c r="H569" s="356"/>
      <c r="I569" s="355"/>
      <c r="J569" s="356"/>
      <c r="K569" s="355"/>
      <c r="L569" s="356"/>
      <c r="M569" s="355"/>
      <c r="N569" s="356"/>
      <c r="O569" s="355"/>
      <c r="P569" s="356"/>
      <c r="Q569" s="355"/>
      <c r="R569" s="355"/>
      <c r="S569" s="355"/>
      <c r="T569" s="355"/>
      <c r="U569" s="355"/>
      <c r="V569" s="355"/>
      <c r="W569" s="355"/>
      <c r="X569" s="355"/>
      <c r="Y569" s="355"/>
      <c r="Z569" s="355"/>
      <c r="AA569" s="355"/>
      <c r="AB569" s="355"/>
      <c r="AC569" s="355"/>
      <c r="AD569" s="355"/>
      <c r="AE569" s="355"/>
      <c r="AF569" s="355"/>
      <c r="AG569" s="355"/>
      <c r="AH569" s="355"/>
      <c r="AI569" s="355"/>
      <c r="AJ569" s="355"/>
      <c r="AK569" s="355"/>
      <c r="AL569" s="355"/>
      <c r="AM569" s="355"/>
      <c r="AN569" s="355"/>
      <c r="AO569" s="355"/>
      <c r="AP569" s="355"/>
      <c r="AQ569" s="355"/>
      <c r="AR569" s="355"/>
      <c r="AS569" s="355"/>
      <c r="AT569" s="356"/>
      <c r="AU569" s="356"/>
      <c r="AV569" s="355"/>
      <c r="AW569" s="355"/>
      <c r="AX569" s="356"/>
      <c r="AY569" s="357"/>
      <c r="AZ569" s="357"/>
      <c r="BA569" s="357"/>
      <c r="BB569" s="358"/>
      <c r="BC569" s="357"/>
      <c r="BD569" s="357"/>
      <c r="BE569" s="358"/>
      <c r="BF569" s="357"/>
      <c r="BG569" s="357"/>
      <c r="BH569" s="357"/>
      <c r="BI569" s="357"/>
      <c r="BJ569" s="357"/>
      <c r="BK569" s="357"/>
      <c r="BL569" s="357"/>
      <c r="BM569" s="358"/>
      <c r="BN569" s="358"/>
      <c r="BO569" s="358"/>
      <c r="BP569" s="358"/>
      <c r="BQ569" s="358"/>
      <c r="BR569" s="358"/>
      <c r="BS569" s="358"/>
      <c r="BT569" s="358"/>
      <c r="BU569" s="358"/>
      <c r="BV569" s="358"/>
      <c r="BW569" s="358"/>
      <c r="BX569" s="355"/>
    </row>
    <row r="570" spans="1:76" ht="19.5" customHeight="1">
      <c r="A570" s="356"/>
      <c r="B570" s="356"/>
      <c r="C570" s="356"/>
      <c r="D570" s="356"/>
      <c r="E570" s="356"/>
      <c r="F570" s="355"/>
      <c r="G570" s="356"/>
      <c r="H570" s="356"/>
      <c r="I570" s="355"/>
      <c r="J570" s="356"/>
      <c r="K570" s="355"/>
      <c r="L570" s="356"/>
      <c r="M570" s="355"/>
      <c r="N570" s="356"/>
      <c r="O570" s="355"/>
      <c r="P570" s="356"/>
      <c r="Q570" s="355"/>
      <c r="R570" s="355"/>
      <c r="S570" s="355"/>
      <c r="T570" s="355"/>
      <c r="U570" s="355"/>
      <c r="V570" s="355"/>
      <c r="W570" s="355"/>
      <c r="X570" s="355"/>
      <c r="Y570" s="355"/>
      <c r="Z570" s="355"/>
      <c r="AA570" s="355"/>
      <c r="AB570" s="355"/>
      <c r="AC570" s="355"/>
      <c r="AD570" s="355"/>
      <c r="AE570" s="355"/>
      <c r="AF570" s="355"/>
      <c r="AG570" s="355"/>
      <c r="AH570" s="355"/>
      <c r="AI570" s="355"/>
      <c r="AJ570" s="355"/>
      <c r="AK570" s="355"/>
      <c r="AL570" s="355"/>
      <c r="AM570" s="355"/>
      <c r="AN570" s="355"/>
      <c r="AO570" s="355"/>
      <c r="AP570" s="355"/>
      <c r="AQ570" s="355"/>
      <c r="AR570" s="355"/>
      <c r="AS570" s="355"/>
      <c r="AT570" s="356"/>
      <c r="AU570" s="356"/>
      <c r="AV570" s="355"/>
      <c r="AW570" s="355"/>
      <c r="AX570" s="356"/>
      <c r="AY570" s="357"/>
      <c r="AZ570" s="357"/>
      <c r="BA570" s="357"/>
      <c r="BB570" s="358"/>
      <c r="BC570" s="357"/>
      <c r="BD570" s="357"/>
      <c r="BE570" s="358"/>
      <c r="BF570" s="357"/>
      <c r="BG570" s="357"/>
      <c r="BH570" s="357"/>
      <c r="BI570" s="357"/>
      <c r="BJ570" s="357"/>
      <c r="BK570" s="357"/>
      <c r="BL570" s="357"/>
      <c r="BM570" s="358"/>
      <c r="BN570" s="358"/>
      <c r="BO570" s="358"/>
      <c r="BP570" s="358"/>
      <c r="BQ570" s="358"/>
      <c r="BR570" s="358"/>
      <c r="BS570" s="358"/>
      <c r="BT570" s="358"/>
      <c r="BU570" s="358"/>
      <c r="BV570" s="358"/>
      <c r="BW570" s="358"/>
      <c r="BX570" s="355"/>
    </row>
    <row r="571" spans="1:76" ht="19.5" customHeight="1">
      <c r="A571" s="356"/>
      <c r="B571" s="356"/>
      <c r="C571" s="356"/>
      <c r="D571" s="356"/>
      <c r="E571" s="356"/>
      <c r="F571" s="355"/>
      <c r="G571" s="356"/>
      <c r="H571" s="356"/>
      <c r="I571" s="355"/>
      <c r="J571" s="356"/>
      <c r="K571" s="355"/>
      <c r="L571" s="356"/>
      <c r="M571" s="355"/>
      <c r="N571" s="356"/>
      <c r="O571" s="355"/>
      <c r="P571" s="356"/>
      <c r="Q571" s="355"/>
      <c r="R571" s="355"/>
      <c r="S571" s="355"/>
      <c r="T571" s="355"/>
      <c r="U571" s="355"/>
      <c r="V571" s="355"/>
      <c r="W571" s="355"/>
      <c r="X571" s="355"/>
      <c r="Y571" s="355"/>
      <c r="Z571" s="355"/>
      <c r="AA571" s="355"/>
      <c r="AB571" s="355"/>
      <c r="AC571" s="355"/>
      <c r="AD571" s="355"/>
      <c r="AE571" s="355"/>
      <c r="AF571" s="355"/>
      <c r="AG571" s="355"/>
      <c r="AH571" s="355"/>
      <c r="AI571" s="355"/>
      <c r="AJ571" s="355"/>
      <c r="AK571" s="355"/>
      <c r="AL571" s="355"/>
      <c r="AM571" s="355"/>
      <c r="AN571" s="355"/>
      <c r="AO571" s="355"/>
      <c r="AP571" s="355"/>
      <c r="AQ571" s="355"/>
      <c r="AR571" s="355"/>
      <c r="AS571" s="355"/>
      <c r="AT571" s="356"/>
      <c r="AU571" s="356"/>
      <c r="AV571" s="355"/>
      <c r="AW571" s="355"/>
      <c r="AX571" s="356"/>
      <c r="AY571" s="357"/>
      <c r="AZ571" s="357"/>
      <c r="BA571" s="357"/>
      <c r="BB571" s="358"/>
      <c r="BC571" s="357"/>
      <c r="BD571" s="357"/>
      <c r="BE571" s="358"/>
      <c r="BF571" s="357"/>
      <c r="BG571" s="357"/>
      <c r="BH571" s="357"/>
      <c r="BI571" s="357"/>
      <c r="BJ571" s="357"/>
      <c r="BK571" s="357"/>
      <c r="BL571" s="357"/>
      <c r="BM571" s="358"/>
      <c r="BN571" s="358"/>
      <c r="BO571" s="358"/>
      <c r="BP571" s="358"/>
      <c r="BQ571" s="358"/>
      <c r="BR571" s="358"/>
      <c r="BS571" s="358"/>
      <c r="BT571" s="358"/>
      <c r="BU571" s="358"/>
      <c r="BV571" s="358"/>
      <c r="BW571" s="358"/>
      <c r="BX571" s="355"/>
    </row>
    <row r="572" spans="1:76" ht="19.5" customHeight="1">
      <c r="A572" s="356"/>
      <c r="B572" s="356"/>
      <c r="C572" s="356"/>
      <c r="D572" s="356"/>
      <c r="E572" s="356"/>
      <c r="F572" s="355"/>
      <c r="G572" s="356"/>
      <c r="H572" s="356"/>
      <c r="I572" s="355"/>
      <c r="J572" s="356"/>
      <c r="K572" s="355"/>
      <c r="L572" s="356"/>
      <c r="M572" s="355"/>
      <c r="N572" s="356"/>
      <c r="O572" s="355"/>
      <c r="P572" s="356"/>
      <c r="Q572" s="355"/>
      <c r="R572" s="355"/>
      <c r="S572" s="355"/>
      <c r="T572" s="355"/>
      <c r="U572" s="355"/>
      <c r="V572" s="355"/>
      <c r="W572" s="355"/>
      <c r="X572" s="355"/>
      <c r="Y572" s="355"/>
      <c r="Z572" s="355"/>
      <c r="AA572" s="355"/>
      <c r="AB572" s="355"/>
      <c r="AC572" s="355"/>
      <c r="AD572" s="355"/>
      <c r="AE572" s="355"/>
      <c r="AF572" s="355"/>
      <c r="AG572" s="355"/>
      <c r="AH572" s="355"/>
      <c r="AI572" s="355"/>
      <c r="AJ572" s="355"/>
      <c r="AK572" s="355"/>
      <c r="AL572" s="355"/>
      <c r="AM572" s="355"/>
      <c r="AN572" s="355"/>
      <c r="AO572" s="355"/>
      <c r="AP572" s="355"/>
      <c r="AQ572" s="355"/>
      <c r="AR572" s="355"/>
      <c r="AS572" s="355"/>
      <c r="AT572" s="356"/>
      <c r="AU572" s="356"/>
      <c r="AV572" s="355"/>
      <c r="AW572" s="355"/>
      <c r="AX572" s="356"/>
      <c r="AY572" s="357"/>
      <c r="AZ572" s="357"/>
      <c r="BA572" s="357"/>
      <c r="BB572" s="358"/>
      <c r="BC572" s="357"/>
      <c r="BD572" s="357"/>
      <c r="BE572" s="358"/>
      <c r="BF572" s="357"/>
      <c r="BG572" s="357"/>
      <c r="BH572" s="357"/>
      <c r="BI572" s="357"/>
      <c r="BJ572" s="357"/>
      <c r="BK572" s="357"/>
      <c r="BL572" s="357"/>
      <c r="BM572" s="358"/>
      <c r="BN572" s="358"/>
      <c r="BO572" s="358"/>
      <c r="BP572" s="358"/>
      <c r="BQ572" s="358"/>
      <c r="BR572" s="358"/>
      <c r="BS572" s="358"/>
      <c r="BT572" s="358"/>
      <c r="BU572" s="358"/>
      <c r="BV572" s="358"/>
      <c r="BW572" s="358"/>
      <c r="BX572" s="355"/>
    </row>
    <row r="573" spans="1:76" ht="19.5" customHeight="1">
      <c r="A573" s="356"/>
      <c r="B573" s="356"/>
      <c r="C573" s="356"/>
      <c r="D573" s="356"/>
      <c r="E573" s="356"/>
      <c r="F573" s="355"/>
      <c r="G573" s="356"/>
      <c r="H573" s="356"/>
      <c r="I573" s="355"/>
      <c r="J573" s="356"/>
      <c r="K573" s="355"/>
      <c r="L573" s="356"/>
      <c r="M573" s="355"/>
      <c r="N573" s="356"/>
      <c r="O573" s="355"/>
      <c r="P573" s="356"/>
      <c r="Q573" s="355"/>
      <c r="R573" s="355"/>
      <c r="S573" s="355"/>
      <c r="T573" s="355"/>
      <c r="U573" s="355"/>
      <c r="V573" s="355"/>
      <c r="W573" s="355"/>
      <c r="X573" s="355"/>
      <c r="Y573" s="355"/>
      <c r="Z573" s="355"/>
      <c r="AA573" s="355"/>
      <c r="AB573" s="355"/>
      <c r="AC573" s="355"/>
      <c r="AD573" s="355"/>
      <c r="AE573" s="355"/>
      <c r="AF573" s="355"/>
      <c r="AG573" s="355"/>
      <c r="AH573" s="355"/>
      <c r="AI573" s="355"/>
      <c r="AJ573" s="355"/>
      <c r="AK573" s="355"/>
      <c r="AL573" s="355"/>
      <c r="AM573" s="355"/>
      <c r="AN573" s="355"/>
      <c r="AO573" s="355"/>
      <c r="AP573" s="355"/>
      <c r="AQ573" s="355"/>
      <c r="AR573" s="355"/>
      <c r="AS573" s="355"/>
      <c r="AT573" s="356"/>
      <c r="AU573" s="356"/>
      <c r="AV573" s="355"/>
      <c r="AW573" s="355"/>
      <c r="AX573" s="356"/>
      <c r="AY573" s="357"/>
      <c r="AZ573" s="357"/>
      <c r="BA573" s="357"/>
      <c r="BB573" s="358"/>
      <c r="BC573" s="357"/>
      <c r="BD573" s="357"/>
      <c r="BE573" s="358"/>
      <c r="BF573" s="357"/>
      <c r="BG573" s="357"/>
      <c r="BH573" s="357"/>
      <c r="BI573" s="357"/>
      <c r="BJ573" s="357"/>
      <c r="BK573" s="357"/>
      <c r="BL573" s="357"/>
      <c r="BM573" s="358"/>
      <c r="BN573" s="358"/>
      <c r="BO573" s="358"/>
      <c r="BP573" s="358"/>
      <c r="BQ573" s="358"/>
      <c r="BR573" s="358"/>
      <c r="BS573" s="358"/>
      <c r="BT573" s="358"/>
      <c r="BU573" s="358"/>
      <c r="BV573" s="358"/>
      <c r="BW573" s="358"/>
      <c r="BX573" s="355"/>
    </row>
    <row r="574" spans="1:76" ht="19.5" customHeight="1">
      <c r="A574" s="356"/>
      <c r="B574" s="356"/>
      <c r="C574" s="356"/>
      <c r="D574" s="356"/>
      <c r="E574" s="356"/>
      <c r="F574" s="355"/>
      <c r="G574" s="356"/>
      <c r="H574" s="356"/>
      <c r="I574" s="355"/>
      <c r="J574" s="356"/>
      <c r="K574" s="355"/>
      <c r="L574" s="356"/>
      <c r="M574" s="355"/>
      <c r="N574" s="356"/>
      <c r="O574" s="355"/>
      <c r="P574" s="356"/>
      <c r="Q574" s="355"/>
      <c r="R574" s="355"/>
      <c r="S574" s="355"/>
      <c r="T574" s="355"/>
      <c r="U574" s="355"/>
      <c r="V574" s="355"/>
      <c r="W574" s="355"/>
      <c r="X574" s="355"/>
      <c r="Y574" s="355"/>
      <c r="Z574" s="355"/>
      <c r="AA574" s="355"/>
      <c r="AB574" s="355"/>
      <c r="AC574" s="355"/>
      <c r="AD574" s="355"/>
      <c r="AE574" s="355"/>
      <c r="AF574" s="355"/>
      <c r="AG574" s="355"/>
      <c r="AH574" s="355"/>
      <c r="AI574" s="355"/>
      <c r="AJ574" s="355"/>
      <c r="AK574" s="355"/>
      <c r="AL574" s="355"/>
      <c r="AM574" s="355"/>
      <c r="AN574" s="355"/>
      <c r="AO574" s="355"/>
      <c r="AP574" s="355"/>
      <c r="AQ574" s="355"/>
      <c r="AR574" s="355"/>
      <c r="AS574" s="355"/>
      <c r="AT574" s="356"/>
      <c r="AU574" s="356"/>
      <c r="AV574" s="355"/>
      <c r="AW574" s="355"/>
      <c r="AX574" s="356"/>
      <c r="AY574" s="357"/>
      <c r="AZ574" s="357"/>
      <c r="BA574" s="357"/>
      <c r="BB574" s="358"/>
      <c r="BC574" s="357"/>
      <c r="BD574" s="357"/>
      <c r="BE574" s="358"/>
      <c r="BF574" s="357"/>
      <c r="BG574" s="357"/>
      <c r="BH574" s="357"/>
      <c r="BI574" s="357"/>
      <c r="BJ574" s="357"/>
      <c r="BK574" s="357"/>
      <c r="BL574" s="357"/>
      <c r="BM574" s="358"/>
      <c r="BN574" s="358"/>
      <c r="BO574" s="358"/>
      <c r="BP574" s="358"/>
      <c r="BQ574" s="358"/>
      <c r="BR574" s="358"/>
      <c r="BS574" s="358"/>
      <c r="BT574" s="358"/>
      <c r="BU574" s="358"/>
      <c r="BV574" s="358"/>
      <c r="BW574" s="358"/>
      <c r="BX574" s="355"/>
    </row>
    <row r="575" spans="1:76" ht="19.5" customHeight="1">
      <c r="A575" s="356"/>
      <c r="B575" s="356"/>
      <c r="C575" s="356"/>
      <c r="D575" s="356"/>
      <c r="E575" s="356"/>
      <c r="F575" s="355"/>
      <c r="G575" s="356"/>
      <c r="H575" s="356"/>
      <c r="I575" s="355"/>
      <c r="J575" s="356"/>
      <c r="K575" s="355"/>
      <c r="L575" s="356"/>
      <c r="M575" s="355"/>
      <c r="N575" s="356"/>
      <c r="O575" s="355"/>
      <c r="P575" s="356"/>
      <c r="Q575" s="355"/>
      <c r="R575" s="355"/>
      <c r="S575" s="355"/>
      <c r="T575" s="355"/>
      <c r="U575" s="355"/>
      <c r="V575" s="355"/>
      <c r="W575" s="355"/>
      <c r="X575" s="355"/>
      <c r="Y575" s="355"/>
      <c r="Z575" s="355"/>
      <c r="AA575" s="355"/>
      <c r="AB575" s="355"/>
      <c r="AC575" s="355"/>
      <c r="AD575" s="355"/>
      <c r="AE575" s="355"/>
      <c r="AF575" s="355"/>
      <c r="AG575" s="355"/>
      <c r="AH575" s="355"/>
      <c r="AI575" s="355"/>
      <c r="AJ575" s="355"/>
      <c r="AK575" s="355"/>
      <c r="AL575" s="355"/>
      <c r="AM575" s="355"/>
      <c r="AN575" s="355"/>
      <c r="AO575" s="355"/>
      <c r="AP575" s="355"/>
      <c r="AQ575" s="355"/>
      <c r="AR575" s="355"/>
      <c r="AS575" s="355"/>
      <c r="AT575" s="356"/>
      <c r="AU575" s="356"/>
      <c r="AV575" s="355"/>
      <c r="AW575" s="355"/>
      <c r="AX575" s="356"/>
      <c r="AY575" s="357"/>
      <c r="AZ575" s="357"/>
      <c r="BA575" s="357"/>
      <c r="BB575" s="358"/>
      <c r="BC575" s="357"/>
      <c r="BD575" s="357"/>
      <c r="BE575" s="358"/>
      <c r="BF575" s="357"/>
      <c r="BG575" s="357"/>
      <c r="BH575" s="357"/>
      <c r="BI575" s="357"/>
      <c r="BJ575" s="357"/>
      <c r="BK575" s="357"/>
      <c r="BL575" s="357"/>
      <c r="BM575" s="358"/>
      <c r="BN575" s="358"/>
      <c r="BO575" s="358"/>
      <c r="BP575" s="358"/>
      <c r="BQ575" s="358"/>
      <c r="BR575" s="358"/>
      <c r="BS575" s="358"/>
      <c r="BT575" s="358"/>
      <c r="BU575" s="358"/>
      <c r="BV575" s="358"/>
      <c r="BW575" s="358"/>
      <c r="BX575" s="355"/>
    </row>
    <row r="576" spans="1:76" ht="19.5" customHeight="1">
      <c r="A576" s="356"/>
      <c r="B576" s="356"/>
      <c r="C576" s="356"/>
      <c r="D576" s="356"/>
      <c r="E576" s="356"/>
      <c r="F576" s="355"/>
      <c r="G576" s="356"/>
      <c r="H576" s="356"/>
      <c r="I576" s="355"/>
      <c r="J576" s="356"/>
      <c r="K576" s="355"/>
      <c r="L576" s="356"/>
      <c r="M576" s="355"/>
      <c r="N576" s="356"/>
      <c r="O576" s="355"/>
      <c r="P576" s="356"/>
      <c r="Q576" s="355"/>
      <c r="R576" s="355"/>
      <c r="S576" s="355"/>
      <c r="T576" s="355"/>
      <c r="U576" s="355"/>
      <c r="V576" s="355"/>
      <c r="W576" s="355"/>
      <c r="X576" s="355"/>
      <c r="Y576" s="355"/>
      <c r="Z576" s="355"/>
      <c r="AA576" s="355"/>
      <c r="AB576" s="355"/>
      <c r="AC576" s="355"/>
      <c r="AD576" s="355"/>
      <c r="AE576" s="355"/>
      <c r="AF576" s="355"/>
      <c r="AG576" s="355"/>
      <c r="AH576" s="355"/>
      <c r="AI576" s="355"/>
      <c r="AJ576" s="355"/>
      <c r="AK576" s="355"/>
      <c r="AL576" s="355"/>
      <c r="AM576" s="355"/>
      <c r="AN576" s="355"/>
      <c r="AO576" s="355"/>
      <c r="AP576" s="355"/>
      <c r="AQ576" s="355"/>
      <c r="AR576" s="355"/>
      <c r="AS576" s="355"/>
      <c r="AT576" s="356"/>
      <c r="AU576" s="356"/>
      <c r="AV576" s="355"/>
      <c r="AW576" s="355"/>
      <c r="AX576" s="356"/>
      <c r="AY576" s="357"/>
      <c r="AZ576" s="357"/>
      <c r="BA576" s="357"/>
      <c r="BB576" s="358"/>
      <c r="BC576" s="357"/>
      <c r="BD576" s="357"/>
      <c r="BE576" s="358"/>
      <c r="BF576" s="357"/>
      <c r="BG576" s="357"/>
      <c r="BH576" s="357"/>
      <c r="BI576" s="357"/>
      <c r="BJ576" s="357"/>
      <c r="BK576" s="357"/>
      <c r="BL576" s="357"/>
      <c r="BM576" s="358"/>
      <c r="BN576" s="358"/>
      <c r="BO576" s="358"/>
      <c r="BP576" s="358"/>
      <c r="BQ576" s="358"/>
      <c r="BR576" s="358"/>
      <c r="BS576" s="358"/>
      <c r="BT576" s="358"/>
      <c r="BU576" s="358"/>
      <c r="BV576" s="358"/>
      <c r="BW576" s="358"/>
      <c r="BX576" s="355"/>
    </row>
    <row r="577" spans="1:76" ht="19.5" customHeight="1">
      <c r="A577" s="356"/>
      <c r="B577" s="356"/>
      <c r="C577" s="356"/>
      <c r="D577" s="356"/>
      <c r="E577" s="356"/>
      <c r="F577" s="355"/>
      <c r="G577" s="356"/>
      <c r="H577" s="356"/>
      <c r="I577" s="355"/>
      <c r="J577" s="356"/>
      <c r="K577" s="355"/>
      <c r="L577" s="356"/>
      <c r="M577" s="355"/>
      <c r="N577" s="356"/>
      <c r="O577" s="355"/>
      <c r="P577" s="356"/>
      <c r="Q577" s="355"/>
      <c r="R577" s="355"/>
      <c r="S577" s="355"/>
      <c r="T577" s="355"/>
      <c r="U577" s="355"/>
      <c r="V577" s="355"/>
      <c r="W577" s="355"/>
      <c r="X577" s="355"/>
      <c r="Y577" s="355"/>
      <c r="Z577" s="355"/>
      <c r="AA577" s="355"/>
      <c r="AB577" s="355"/>
      <c r="AC577" s="355"/>
      <c r="AD577" s="355"/>
      <c r="AE577" s="355"/>
      <c r="AF577" s="355"/>
      <c r="AG577" s="355"/>
      <c r="AH577" s="355"/>
      <c r="AI577" s="355"/>
      <c r="AJ577" s="355"/>
      <c r="AK577" s="355"/>
      <c r="AL577" s="355"/>
      <c r="AM577" s="355"/>
      <c r="AN577" s="355"/>
      <c r="AO577" s="355"/>
      <c r="AP577" s="355"/>
      <c r="AQ577" s="355"/>
      <c r="AR577" s="355"/>
      <c r="AS577" s="355"/>
      <c r="AT577" s="356"/>
      <c r="AU577" s="356"/>
      <c r="AV577" s="355"/>
      <c r="AW577" s="355"/>
      <c r="AX577" s="356"/>
      <c r="AY577" s="357"/>
      <c r="AZ577" s="357"/>
      <c r="BA577" s="357"/>
      <c r="BB577" s="358"/>
      <c r="BC577" s="357"/>
      <c r="BD577" s="357"/>
      <c r="BE577" s="358"/>
      <c r="BF577" s="357"/>
      <c r="BG577" s="357"/>
      <c r="BH577" s="357"/>
      <c r="BI577" s="357"/>
      <c r="BJ577" s="357"/>
      <c r="BK577" s="357"/>
      <c r="BL577" s="357"/>
      <c r="BM577" s="358"/>
      <c r="BN577" s="358"/>
      <c r="BO577" s="358"/>
      <c r="BP577" s="358"/>
      <c r="BQ577" s="358"/>
      <c r="BR577" s="358"/>
      <c r="BS577" s="358"/>
      <c r="BT577" s="358"/>
      <c r="BU577" s="358"/>
      <c r="BV577" s="358"/>
      <c r="BW577" s="358"/>
      <c r="BX577" s="355"/>
    </row>
    <row r="578" spans="1:76" ht="19.5" customHeight="1">
      <c r="A578" s="356"/>
      <c r="B578" s="356"/>
      <c r="C578" s="356"/>
      <c r="D578" s="356"/>
      <c r="E578" s="356"/>
      <c r="F578" s="355"/>
      <c r="G578" s="356"/>
      <c r="H578" s="356"/>
      <c r="I578" s="355"/>
      <c r="J578" s="356"/>
      <c r="K578" s="355"/>
      <c r="L578" s="356"/>
      <c r="M578" s="355"/>
      <c r="N578" s="356"/>
      <c r="O578" s="355"/>
      <c r="P578" s="356"/>
      <c r="Q578" s="355"/>
      <c r="R578" s="355"/>
      <c r="S578" s="355"/>
      <c r="T578" s="355"/>
      <c r="U578" s="355"/>
      <c r="V578" s="355"/>
      <c r="W578" s="355"/>
      <c r="X578" s="355"/>
      <c r="Y578" s="355"/>
      <c r="Z578" s="355"/>
      <c r="AA578" s="355"/>
      <c r="AB578" s="355"/>
      <c r="AC578" s="355"/>
      <c r="AD578" s="355"/>
      <c r="AE578" s="355"/>
      <c r="AF578" s="355"/>
      <c r="AG578" s="355"/>
      <c r="AH578" s="355"/>
      <c r="AI578" s="355"/>
      <c r="AJ578" s="355"/>
      <c r="AK578" s="355"/>
      <c r="AL578" s="355"/>
      <c r="AM578" s="355"/>
      <c r="AN578" s="355"/>
      <c r="AO578" s="355"/>
      <c r="AP578" s="355"/>
      <c r="AQ578" s="355"/>
      <c r="AR578" s="355"/>
      <c r="AS578" s="355"/>
      <c r="AT578" s="356"/>
      <c r="AU578" s="356"/>
      <c r="AV578" s="355"/>
      <c r="AW578" s="355"/>
      <c r="AX578" s="356"/>
      <c r="AY578" s="357"/>
      <c r="AZ578" s="357"/>
      <c r="BA578" s="357"/>
      <c r="BB578" s="358"/>
      <c r="BC578" s="357"/>
      <c r="BD578" s="357"/>
      <c r="BE578" s="358"/>
      <c r="BF578" s="357"/>
      <c r="BG578" s="357"/>
      <c r="BH578" s="357"/>
      <c r="BI578" s="357"/>
      <c r="BJ578" s="357"/>
      <c r="BK578" s="357"/>
      <c r="BL578" s="357"/>
      <c r="BM578" s="358"/>
      <c r="BN578" s="358"/>
      <c r="BO578" s="358"/>
      <c r="BP578" s="358"/>
      <c r="BQ578" s="358"/>
      <c r="BR578" s="358"/>
      <c r="BS578" s="358"/>
      <c r="BT578" s="358"/>
      <c r="BU578" s="358"/>
      <c r="BV578" s="358"/>
      <c r="BW578" s="358"/>
      <c r="BX578" s="355"/>
    </row>
    <row r="579" spans="1:76" ht="19.5" customHeight="1">
      <c r="A579" s="356"/>
      <c r="B579" s="356"/>
      <c r="C579" s="356"/>
      <c r="D579" s="356"/>
      <c r="E579" s="356"/>
      <c r="F579" s="355"/>
      <c r="G579" s="356"/>
      <c r="H579" s="356"/>
      <c r="I579" s="355"/>
      <c r="J579" s="356"/>
      <c r="K579" s="355"/>
      <c r="L579" s="356"/>
      <c r="M579" s="355"/>
      <c r="N579" s="356"/>
      <c r="O579" s="355"/>
      <c r="P579" s="356"/>
      <c r="Q579" s="355"/>
      <c r="R579" s="355"/>
      <c r="S579" s="355"/>
      <c r="T579" s="355"/>
      <c r="U579" s="355"/>
      <c r="V579" s="355"/>
      <c r="W579" s="355"/>
      <c r="X579" s="355"/>
      <c r="Y579" s="355"/>
      <c r="Z579" s="355"/>
      <c r="AA579" s="355"/>
      <c r="AB579" s="355"/>
      <c r="AC579" s="355"/>
      <c r="AD579" s="355"/>
      <c r="AE579" s="355"/>
      <c r="AF579" s="355"/>
      <c r="AG579" s="355"/>
      <c r="AH579" s="355"/>
      <c r="AI579" s="355"/>
      <c r="AJ579" s="355"/>
      <c r="AK579" s="355"/>
      <c r="AL579" s="355"/>
      <c r="AM579" s="355"/>
      <c r="AN579" s="355"/>
      <c r="AO579" s="355"/>
      <c r="AP579" s="355"/>
      <c r="AQ579" s="355"/>
      <c r="AR579" s="355"/>
      <c r="AS579" s="355"/>
      <c r="AT579" s="356"/>
      <c r="AU579" s="356"/>
      <c r="AV579" s="355"/>
      <c r="AW579" s="355"/>
      <c r="AX579" s="356"/>
      <c r="AY579" s="357"/>
      <c r="AZ579" s="357"/>
      <c r="BA579" s="357"/>
      <c r="BB579" s="358"/>
      <c r="BC579" s="357"/>
      <c r="BD579" s="357"/>
      <c r="BE579" s="358"/>
      <c r="BF579" s="357"/>
      <c r="BG579" s="357"/>
      <c r="BH579" s="357"/>
      <c r="BI579" s="357"/>
      <c r="BJ579" s="357"/>
      <c r="BK579" s="357"/>
      <c r="BL579" s="357"/>
      <c r="BM579" s="358"/>
      <c r="BN579" s="358"/>
      <c r="BO579" s="358"/>
      <c r="BP579" s="358"/>
      <c r="BQ579" s="358"/>
      <c r="BR579" s="358"/>
      <c r="BS579" s="358"/>
      <c r="BT579" s="358"/>
      <c r="BU579" s="358"/>
      <c r="BV579" s="358"/>
      <c r="BW579" s="358"/>
      <c r="BX579" s="355"/>
    </row>
    <row r="580" spans="1:76" ht="19.5" customHeight="1">
      <c r="A580" s="356"/>
      <c r="B580" s="356"/>
      <c r="C580" s="356"/>
      <c r="D580" s="356"/>
      <c r="E580" s="356"/>
      <c r="F580" s="355"/>
      <c r="G580" s="356"/>
      <c r="H580" s="356"/>
      <c r="I580" s="355"/>
      <c r="J580" s="356"/>
      <c r="K580" s="355"/>
      <c r="L580" s="356"/>
      <c r="M580" s="355"/>
      <c r="N580" s="356"/>
      <c r="O580" s="355"/>
      <c r="P580" s="356"/>
      <c r="Q580" s="355"/>
      <c r="R580" s="355"/>
      <c r="S580" s="355"/>
      <c r="T580" s="355"/>
      <c r="U580" s="355"/>
      <c r="V580" s="355"/>
      <c r="W580" s="355"/>
      <c r="X580" s="355"/>
      <c r="Y580" s="355"/>
      <c r="Z580" s="355"/>
      <c r="AA580" s="355"/>
      <c r="AB580" s="355"/>
      <c r="AC580" s="355"/>
      <c r="AD580" s="355"/>
      <c r="AE580" s="355"/>
      <c r="AF580" s="355"/>
      <c r="AG580" s="355"/>
      <c r="AH580" s="355"/>
      <c r="AI580" s="355"/>
      <c r="AJ580" s="355"/>
      <c r="AK580" s="355"/>
      <c r="AL580" s="355"/>
      <c r="AM580" s="355"/>
      <c r="AN580" s="355"/>
      <c r="AO580" s="355"/>
      <c r="AP580" s="355"/>
      <c r="AQ580" s="355"/>
      <c r="AR580" s="355"/>
      <c r="AS580" s="355"/>
      <c r="AT580" s="356"/>
      <c r="AU580" s="356"/>
      <c r="AV580" s="355"/>
      <c r="AW580" s="355"/>
      <c r="AX580" s="356"/>
      <c r="AY580" s="357"/>
      <c r="AZ580" s="357"/>
      <c r="BA580" s="357"/>
      <c r="BB580" s="358"/>
      <c r="BC580" s="357"/>
      <c r="BD580" s="357"/>
      <c r="BE580" s="358"/>
      <c r="BF580" s="357"/>
      <c r="BG580" s="357"/>
      <c r="BH580" s="357"/>
      <c r="BI580" s="357"/>
      <c r="BJ580" s="357"/>
      <c r="BK580" s="357"/>
      <c r="BL580" s="357"/>
      <c r="BM580" s="358"/>
      <c r="BN580" s="358"/>
      <c r="BO580" s="358"/>
      <c r="BP580" s="358"/>
      <c r="BQ580" s="358"/>
      <c r="BR580" s="358"/>
      <c r="BS580" s="358"/>
      <c r="BT580" s="358"/>
      <c r="BU580" s="358"/>
      <c r="BV580" s="358"/>
      <c r="BW580" s="358"/>
      <c r="BX580" s="355"/>
    </row>
    <row r="581" spans="1:76" ht="19.5" customHeight="1">
      <c r="A581" s="356"/>
      <c r="B581" s="356"/>
      <c r="C581" s="356"/>
      <c r="D581" s="356"/>
      <c r="E581" s="356"/>
      <c r="F581" s="355"/>
      <c r="G581" s="356"/>
      <c r="H581" s="356"/>
      <c r="I581" s="355"/>
      <c r="J581" s="356"/>
      <c r="K581" s="355"/>
      <c r="L581" s="356"/>
      <c r="M581" s="355"/>
      <c r="N581" s="356"/>
      <c r="O581" s="355"/>
      <c r="P581" s="356"/>
      <c r="Q581" s="355"/>
      <c r="R581" s="355"/>
      <c r="S581" s="355"/>
      <c r="T581" s="355"/>
      <c r="U581" s="355"/>
      <c r="V581" s="355"/>
      <c r="W581" s="355"/>
      <c r="X581" s="355"/>
      <c r="Y581" s="355"/>
      <c r="Z581" s="355"/>
      <c r="AA581" s="355"/>
      <c r="AB581" s="355"/>
      <c r="AC581" s="355"/>
      <c r="AD581" s="355"/>
      <c r="AE581" s="355"/>
      <c r="AF581" s="355"/>
      <c r="AG581" s="355"/>
      <c r="AH581" s="355"/>
      <c r="AI581" s="355"/>
      <c r="AJ581" s="355"/>
      <c r="AK581" s="355"/>
      <c r="AL581" s="355"/>
      <c r="AM581" s="355"/>
      <c r="AN581" s="355"/>
      <c r="AO581" s="355"/>
      <c r="AP581" s="355"/>
      <c r="AQ581" s="355"/>
      <c r="AR581" s="355"/>
      <c r="AS581" s="355"/>
      <c r="AT581" s="356"/>
      <c r="AU581" s="356"/>
      <c r="AV581" s="355"/>
      <c r="AW581" s="355"/>
      <c r="AX581" s="356"/>
      <c r="AY581" s="357"/>
      <c r="AZ581" s="357"/>
      <c r="BA581" s="357"/>
      <c r="BB581" s="358"/>
      <c r="BC581" s="357"/>
      <c r="BD581" s="357"/>
      <c r="BE581" s="358"/>
      <c r="BF581" s="357"/>
      <c r="BG581" s="357"/>
      <c r="BH581" s="357"/>
      <c r="BI581" s="357"/>
      <c r="BJ581" s="357"/>
      <c r="BK581" s="357"/>
      <c r="BL581" s="357"/>
      <c r="BM581" s="358"/>
      <c r="BN581" s="358"/>
      <c r="BO581" s="358"/>
      <c r="BP581" s="358"/>
      <c r="BQ581" s="358"/>
      <c r="BR581" s="358"/>
      <c r="BS581" s="358"/>
      <c r="BT581" s="358"/>
      <c r="BU581" s="358"/>
      <c r="BV581" s="358"/>
      <c r="BW581" s="358"/>
      <c r="BX581" s="355"/>
    </row>
    <row r="582" spans="1:76" ht="19.5" customHeight="1">
      <c r="A582" s="356"/>
      <c r="B582" s="356"/>
      <c r="C582" s="356"/>
      <c r="D582" s="356"/>
      <c r="E582" s="356"/>
      <c r="F582" s="355"/>
      <c r="G582" s="356"/>
      <c r="H582" s="356"/>
      <c r="I582" s="355"/>
      <c r="J582" s="356"/>
      <c r="K582" s="355"/>
      <c r="L582" s="356"/>
      <c r="M582" s="355"/>
      <c r="N582" s="356"/>
      <c r="O582" s="355"/>
      <c r="P582" s="356"/>
      <c r="Q582" s="355"/>
      <c r="R582" s="355"/>
      <c r="S582" s="355"/>
      <c r="T582" s="355"/>
      <c r="U582" s="355"/>
      <c r="V582" s="355"/>
      <c r="W582" s="355"/>
      <c r="X582" s="355"/>
      <c r="Y582" s="355"/>
      <c r="Z582" s="355"/>
      <c r="AA582" s="355"/>
      <c r="AB582" s="355"/>
      <c r="AC582" s="355"/>
      <c r="AD582" s="355"/>
      <c r="AE582" s="355"/>
      <c r="AF582" s="355"/>
      <c r="AG582" s="355"/>
      <c r="AH582" s="355"/>
      <c r="AI582" s="355"/>
      <c r="AJ582" s="355"/>
      <c r="AK582" s="355"/>
      <c r="AL582" s="355"/>
      <c r="AM582" s="355"/>
      <c r="AN582" s="355"/>
      <c r="AO582" s="355"/>
      <c r="AP582" s="355"/>
      <c r="AQ582" s="355"/>
      <c r="AR582" s="355"/>
      <c r="AS582" s="355"/>
      <c r="AT582" s="356"/>
      <c r="AU582" s="356"/>
      <c r="AV582" s="355"/>
      <c r="AW582" s="355"/>
      <c r="AX582" s="356"/>
      <c r="AY582" s="357"/>
      <c r="AZ582" s="357"/>
      <c r="BA582" s="357"/>
      <c r="BB582" s="358"/>
      <c r="BC582" s="357"/>
      <c r="BD582" s="357"/>
      <c r="BE582" s="358"/>
      <c r="BF582" s="357"/>
      <c r="BG582" s="357"/>
      <c r="BH582" s="357"/>
      <c r="BI582" s="357"/>
      <c r="BJ582" s="357"/>
      <c r="BK582" s="357"/>
      <c r="BL582" s="357"/>
      <c r="BM582" s="358"/>
      <c r="BN582" s="358"/>
      <c r="BO582" s="358"/>
      <c r="BP582" s="358"/>
      <c r="BQ582" s="358"/>
      <c r="BR582" s="358"/>
      <c r="BS582" s="358"/>
      <c r="BT582" s="358"/>
      <c r="BU582" s="358"/>
      <c r="BV582" s="358"/>
      <c r="BW582" s="358"/>
      <c r="BX582" s="355"/>
    </row>
    <row r="583" spans="1:76" ht="19.5" customHeight="1">
      <c r="A583" s="356"/>
      <c r="B583" s="356"/>
      <c r="C583" s="356"/>
      <c r="D583" s="356"/>
      <c r="E583" s="356"/>
      <c r="F583" s="355"/>
      <c r="G583" s="356"/>
      <c r="H583" s="356"/>
      <c r="I583" s="355"/>
      <c r="J583" s="356"/>
      <c r="K583" s="355"/>
      <c r="L583" s="356"/>
      <c r="M583" s="355"/>
      <c r="N583" s="356"/>
      <c r="O583" s="355"/>
      <c r="P583" s="356"/>
      <c r="Q583" s="355"/>
      <c r="R583" s="355"/>
      <c r="S583" s="355"/>
      <c r="T583" s="355"/>
      <c r="U583" s="355"/>
      <c r="V583" s="355"/>
      <c r="W583" s="355"/>
      <c r="X583" s="355"/>
      <c r="Y583" s="355"/>
      <c r="Z583" s="355"/>
      <c r="AA583" s="355"/>
      <c r="AB583" s="355"/>
      <c r="AC583" s="355"/>
      <c r="AD583" s="355"/>
      <c r="AE583" s="355"/>
      <c r="AF583" s="355"/>
      <c r="AG583" s="355"/>
      <c r="AH583" s="355"/>
      <c r="AI583" s="355"/>
      <c r="AJ583" s="355"/>
      <c r="AK583" s="355"/>
      <c r="AL583" s="355"/>
      <c r="AM583" s="355"/>
      <c r="AN583" s="355"/>
      <c r="AO583" s="355"/>
      <c r="AP583" s="355"/>
      <c r="AQ583" s="355"/>
      <c r="AR583" s="355"/>
      <c r="AS583" s="355"/>
      <c r="AT583" s="356"/>
      <c r="AU583" s="356"/>
      <c r="AV583" s="355"/>
      <c r="AW583" s="355"/>
      <c r="AX583" s="356"/>
      <c r="AY583" s="357"/>
      <c r="AZ583" s="357"/>
      <c r="BA583" s="357"/>
      <c r="BB583" s="358"/>
      <c r="BC583" s="357"/>
      <c r="BD583" s="357"/>
      <c r="BE583" s="358"/>
      <c r="BF583" s="357"/>
      <c r="BG583" s="357"/>
      <c r="BH583" s="357"/>
      <c r="BI583" s="357"/>
      <c r="BJ583" s="357"/>
      <c r="BK583" s="357"/>
      <c r="BL583" s="357"/>
      <c r="BM583" s="358"/>
      <c r="BN583" s="358"/>
      <c r="BO583" s="358"/>
      <c r="BP583" s="358"/>
      <c r="BQ583" s="358"/>
      <c r="BR583" s="358"/>
      <c r="BS583" s="358"/>
      <c r="BT583" s="358"/>
      <c r="BU583" s="358"/>
      <c r="BV583" s="358"/>
      <c r="BW583" s="358"/>
      <c r="BX583" s="355"/>
    </row>
    <row r="584" spans="1:76" ht="19.5" customHeight="1">
      <c r="A584" s="356"/>
      <c r="B584" s="356"/>
      <c r="C584" s="356"/>
      <c r="D584" s="356"/>
      <c r="E584" s="356"/>
      <c r="F584" s="355"/>
      <c r="G584" s="356"/>
      <c r="H584" s="356"/>
      <c r="I584" s="355"/>
      <c r="J584" s="356"/>
      <c r="K584" s="355"/>
      <c r="L584" s="356"/>
      <c r="M584" s="355"/>
      <c r="N584" s="356"/>
      <c r="O584" s="355"/>
      <c r="P584" s="356"/>
      <c r="Q584" s="355"/>
      <c r="R584" s="355"/>
      <c r="S584" s="355"/>
      <c r="T584" s="355"/>
      <c r="U584" s="355"/>
      <c r="V584" s="355"/>
      <c r="W584" s="355"/>
      <c r="X584" s="355"/>
      <c r="Y584" s="355"/>
      <c r="Z584" s="355"/>
      <c r="AA584" s="355"/>
      <c r="AB584" s="355"/>
      <c r="AC584" s="355"/>
      <c r="AD584" s="355"/>
      <c r="AE584" s="355"/>
      <c r="AF584" s="355"/>
      <c r="AG584" s="355"/>
      <c r="AH584" s="355"/>
      <c r="AI584" s="355"/>
      <c r="AJ584" s="355"/>
      <c r="AK584" s="355"/>
      <c r="AL584" s="355"/>
      <c r="AM584" s="355"/>
      <c r="AN584" s="355"/>
      <c r="AO584" s="355"/>
      <c r="AP584" s="355"/>
      <c r="AQ584" s="355"/>
      <c r="AR584" s="355"/>
      <c r="AS584" s="355"/>
      <c r="AT584" s="356"/>
      <c r="AU584" s="356"/>
      <c r="AV584" s="355"/>
      <c r="AW584" s="355"/>
      <c r="AX584" s="356"/>
      <c r="AY584" s="357"/>
      <c r="AZ584" s="357"/>
      <c r="BA584" s="357"/>
      <c r="BB584" s="358"/>
      <c r="BC584" s="357"/>
      <c r="BD584" s="357"/>
      <c r="BE584" s="358"/>
      <c r="BF584" s="357"/>
      <c r="BG584" s="357"/>
      <c r="BH584" s="357"/>
      <c r="BI584" s="357"/>
      <c r="BJ584" s="357"/>
      <c r="BK584" s="357"/>
      <c r="BL584" s="357"/>
      <c r="BM584" s="358"/>
      <c r="BN584" s="358"/>
      <c r="BO584" s="358"/>
      <c r="BP584" s="358"/>
      <c r="BQ584" s="358"/>
      <c r="BR584" s="358"/>
      <c r="BS584" s="358"/>
      <c r="BT584" s="358"/>
      <c r="BU584" s="358"/>
      <c r="BV584" s="358"/>
      <c r="BW584" s="358"/>
      <c r="BX584" s="355"/>
    </row>
    <row r="585" spans="1:76" ht="19.5" customHeight="1">
      <c r="A585" s="356"/>
      <c r="B585" s="356"/>
      <c r="C585" s="356"/>
      <c r="D585" s="356"/>
      <c r="E585" s="356"/>
      <c r="F585" s="355"/>
      <c r="G585" s="356"/>
      <c r="H585" s="356"/>
      <c r="I585" s="355"/>
      <c r="J585" s="356"/>
      <c r="K585" s="355"/>
      <c r="L585" s="356"/>
      <c r="M585" s="355"/>
      <c r="N585" s="356"/>
      <c r="O585" s="355"/>
      <c r="P585" s="356"/>
      <c r="Q585" s="355"/>
      <c r="R585" s="355"/>
      <c r="S585" s="355"/>
      <c r="T585" s="355"/>
      <c r="U585" s="355"/>
      <c r="V585" s="355"/>
      <c r="W585" s="355"/>
      <c r="X585" s="355"/>
      <c r="Y585" s="355"/>
      <c r="Z585" s="355"/>
      <c r="AA585" s="355"/>
      <c r="AB585" s="355"/>
      <c r="AC585" s="355"/>
      <c r="AD585" s="355"/>
      <c r="AE585" s="355"/>
      <c r="AF585" s="355"/>
      <c r="AG585" s="355"/>
      <c r="AH585" s="355"/>
      <c r="AI585" s="355"/>
      <c r="AJ585" s="355"/>
      <c r="AK585" s="355"/>
      <c r="AL585" s="355"/>
      <c r="AM585" s="355"/>
      <c r="AN585" s="355"/>
      <c r="AO585" s="355"/>
      <c r="AP585" s="355"/>
      <c r="AQ585" s="355"/>
      <c r="AR585" s="355"/>
      <c r="AS585" s="355"/>
      <c r="AT585" s="356"/>
      <c r="AU585" s="356"/>
      <c r="AV585" s="355"/>
      <c r="AW585" s="355"/>
      <c r="AX585" s="356"/>
      <c r="AY585" s="357"/>
      <c r="AZ585" s="357"/>
      <c r="BA585" s="357"/>
      <c r="BB585" s="358"/>
      <c r="BC585" s="357"/>
      <c r="BD585" s="357"/>
      <c r="BE585" s="358"/>
      <c r="BF585" s="357"/>
      <c r="BG585" s="357"/>
      <c r="BH585" s="357"/>
      <c r="BI585" s="357"/>
      <c r="BJ585" s="357"/>
      <c r="BK585" s="357"/>
      <c r="BL585" s="357"/>
      <c r="BM585" s="358"/>
      <c r="BN585" s="358"/>
      <c r="BO585" s="358"/>
      <c r="BP585" s="358"/>
      <c r="BQ585" s="358"/>
      <c r="BR585" s="358"/>
      <c r="BS585" s="358"/>
      <c r="BT585" s="358"/>
      <c r="BU585" s="358"/>
      <c r="BV585" s="358"/>
      <c r="BW585" s="358"/>
      <c r="BX585" s="355"/>
    </row>
    <row r="586" spans="1:76" ht="19.5" customHeight="1">
      <c r="A586" s="356"/>
      <c r="B586" s="356"/>
      <c r="C586" s="356"/>
      <c r="D586" s="356"/>
      <c r="E586" s="356"/>
      <c r="F586" s="355"/>
      <c r="G586" s="356"/>
      <c r="H586" s="356"/>
      <c r="I586" s="355"/>
      <c r="J586" s="356"/>
      <c r="K586" s="355"/>
      <c r="L586" s="356"/>
      <c r="M586" s="355"/>
      <c r="N586" s="356"/>
      <c r="O586" s="355"/>
      <c r="P586" s="356"/>
      <c r="Q586" s="355"/>
      <c r="R586" s="355"/>
      <c r="S586" s="355"/>
      <c r="T586" s="355"/>
      <c r="U586" s="355"/>
      <c r="V586" s="355"/>
      <c r="W586" s="355"/>
      <c r="X586" s="355"/>
      <c r="Y586" s="355"/>
      <c r="Z586" s="355"/>
      <c r="AA586" s="355"/>
      <c r="AB586" s="355"/>
      <c r="AC586" s="355"/>
      <c r="AD586" s="355"/>
      <c r="AE586" s="355"/>
      <c r="AF586" s="355"/>
      <c r="AG586" s="355"/>
      <c r="AH586" s="355"/>
      <c r="AI586" s="355"/>
      <c r="AJ586" s="355"/>
      <c r="AK586" s="355"/>
      <c r="AL586" s="355"/>
      <c r="AM586" s="355"/>
      <c r="AN586" s="355"/>
      <c r="AO586" s="355"/>
      <c r="AP586" s="355"/>
      <c r="AQ586" s="355"/>
      <c r="AR586" s="355"/>
      <c r="AS586" s="355"/>
      <c r="AT586" s="356"/>
      <c r="AU586" s="356"/>
      <c r="AV586" s="355"/>
      <c r="AW586" s="355"/>
      <c r="AX586" s="356"/>
      <c r="AY586" s="357"/>
      <c r="AZ586" s="357"/>
      <c r="BA586" s="357"/>
      <c r="BB586" s="358"/>
      <c r="BC586" s="357"/>
      <c r="BD586" s="357"/>
      <c r="BE586" s="358"/>
      <c r="BF586" s="357"/>
      <c r="BG586" s="357"/>
      <c r="BH586" s="357"/>
      <c r="BI586" s="357"/>
      <c r="BJ586" s="357"/>
      <c r="BK586" s="357"/>
      <c r="BL586" s="357"/>
      <c r="BM586" s="358"/>
      <c r="BN586" s="358"/>
      <c r="BO586" s="358"/>
      <c r="BP586" s="358"/>
      <c r="BQ586" s="358"/>
      <c r="BR586" s="358"/>
      <c r="BS586" s="358"/>
      <c r="BT586" s="358"/>
      <c r="BU586" s="358"/>
      <c r="BV586" s="358"/>
      <c r="BW586" s="358"/>
      <c r="BX586" s="355"/>
    </row>
    <row r="587" spans="1:76" ht="19.5" customHeight="1">
      <c r="A587" s="356"/>
      <c r="B587" s="356"/>
      <c r="C587" s="356"/>
      <c r="D587" s="356"/>
      <c r="E587" s="356"/>
      <c r="F587" s="355"/>
      <c r="G587" s="356"/>
      <c r="H587" s="356"/>
      <c r="I587" s="355"/>
      <c r="J587" s="356"/>
      <c r="K587" s="355"/>
      <c r="L587" s="356"/>
      <c r="M587" s="355"/>
      <c r="N587" s="356"/>
      <c r="O587" s="355"/>
      <c r="P587" s="356"/>
      <c r="Q587" s="355"/>
      <c r="R587" s="355"/>
      <c r="S587" s="355"/>
      <c r="T587" s="355"/>
      <c r="U587" s="355"/>
      <c r="V587" s="355"/>
      <c r="W587" s="355"/>
      <c r="X587" s="355"/>
      <c r="Y587" s="355"/>
      <c r="Z587" s="355"/>
      <c r="AA587" s="355"/>
      <c r="AB587" s="355"/>
      <c r="AC587" s="355"/>
      <c r="AD587" s="355"/>
      <c r="AE587" s="355"/>
      <c r="AF587" s="355"/>
      <c r="AG587" s="355"/>
      <c r="AH587" s="355"/>
      <c r="AI587" s="355"/>
      <c r="AJ587" s="355"/>
      <c r="AK587" s="355"/>
      <c r="AL587" s="355"/>
      <c r="AM587" s="355"/>
      <c r="AN587" s="355"/>
      <c r="AO587" s="355"/>
      <c r="AP587" s="355"/>
      <c r="AQ587" s="355"/>
      <c r="AR587" s="355"/>
      <c r="AS587" s="355"/>
      <c r="AT587" s="356"/>
      <c r="AU587" s="356"/>
      <c r="AV587" s="355"/>
      <c r="AW587" s="355"/>
      <c r="AX587" s="356"/>
      <c r="AY587" s="357"/>
      <c r="AZ587" s="357"/>
      <c r="BA587" s="357"/>
      <c r="BB587" s="358"/>
      <c r="BC587" s="357"/>
      <c r="BD587" s="357"/>
      <c r="BE587" s="358"/>
      <c r="BF587" s="357"/>
      <c r="BG587" s="357"/>
      <c r="BH587" s="357"/>
      <c r="BI587" s="357"/>
      <c r="BJ587" s="357"/>
      <c r="BK587" s="357"/>
      <c r="BL587" s="357"/>
      <c r="BM587" s="358"/>
      <c r="BN587" s="358"/>
      <c r="BO587" s="358"/>
      <c r="BP587" s="358"/>
      <c r="BQ587" s="358"/>
      <c r="BR587" s="358"/>
      <c r="BS587" s="358"/>
      <c r="BT587" s="358"/>
      <c r="BU587" s="358"/>
      <c r="BV587" s="358"/>
      <c r="BW587" s="358"/>
      <c r="BX587" s="355"/>
    </row>
    <row r="588" spans="1:76" ht="19.5" customHeight="1">
      <c r="A588" s="356"/>
      <c r="B588" s="356"/>
      <c r="C588" s="356"/>
      <c r="D588" s="356"/>
      <c r="E588" s="356"/>
      <c r="F588" s="355"/>
      <c r="G588" s="356"/>
      <c r="H588" s="356"/>
      <c r="I588" s="355"/>
      <c r="J588" s="356"/>
      <c r="K588" s="355"/>
      <c r="L588" s="356"/>
      <c r="M588" s="355"/>
      <c r="N588" s="356"/>
      <c r="O588" s="355"/>
      <c r="P588" s="356"/>
      <c r="Q588" s="355"/>
      <c r="R588" s="355"/>
      <c r="S588" s="355"/>
      <c r="T588" s="355"/>
      <c r="U588" s="355"/>
      <c r="V588" s="355"/>
      <c r="W588" s="355"/>
      <c r="X588" s="355"/>
      <c r="Y588" s="355"/>
      <c r="Z588" s="355"/>
      <c r="AA588" s="355"/>
      <c r="AB588" s="355"/>
      <c r="AC588" s="355"/>
      <c r="AD588" s="355"/>
      <c r="AE588" s="355"/>
      <c r="AF588" s="355"/>
      <c r="AG588" s="355"/>
      <c r="AH588" s="355"/>
      <c r="AI588" s="355"/>
      <c r="AJ588" s="355"/>
      <c r="AK588" s="355"/>
      <c r="AL588" s="355"/>
      <c r="AM588" s="355"/>
      <c r="AN588" s="355"/>
      <c r="AO588" s="355"/>
      <c r="AP588" s="355"/>
      <c r="AQ588" s="355"/>
      <c r="AR588" s="355"/>
      <c r="AS588" s="355"/>
      <c r="AT588" s="356"/>
      <c r="AU588" s="356"/>
      <c r="AV588" s="355"/>
      <c r="AW588" s="355"/>
      <c r="AX588" s="356"/>
      <c r="AY588" s="357"/>
      <c r="AZ588" s="357"/>
      <c r="BA588" s="357"/>
      <c r="BB588" s="358"/>
      <c r="BC588" s="357"/>
      <c r="BD588" s="357"/>
      <c r="BE588" s="358"/>
      <c r="BF588" s="357"/>
      <c r="BG588" s="357"/>
      <c r="BH588" s="357"/>
      <c r="BI588" s="357"/>
      <c r="BJ588" s="357"/>
      <c r="BK588" s="357"/>
      <c r="BL588" s="357"/>
      <c r="BM588" s="358"/>
      <c r="BN588" s="358"/>
      <c r="BO588" s="358"/>
      <c r="BP588" s="358"/>
      <c r="BQ588" s="358"/>
      <c r="BR588" s="358"/>
      <c r="BS588" s="358"/>
      <c r="BT588" s="358"/>
      <c r="BU588" s="358"/>
      <c r="BV588" s="358"/>
      <c r="BW588" s="358"/>
      <c r="BX588" s="355"/>
    </row>
    <row r="589" spans="1:76" ht="19.5" customHeight="1">
      <c r="A589" s="356"/>
      <c r="B589" s="356"/>
      <c r="C589" s="356"/>
      <c r="D589" s="356"/>
      <c r="E589" s="356"/>
      <c r="F589" s="355"/>
      <c r="G589" s="356"/>
      <c r="H589" s="356"/>
      <c r="I589" s="355"/>
      <c r="J589" s="356"/>
      <c r="K589" s="355"/>
      <c r="L589" s="356"/>
      <c r="M589" s="355"/>
      <c r="N589" s="356"/>
      <c r="O589" s="355"/>
      <c r="P589" s="356"/>
      <c r="Q589" s="355"/>
      <c r="R589" s="355"/>
      <c r="S589" s="355"/>
      <c r="T589" s="355"/>
      <c r="U589" s="355"/>
      <c r="V589" s="355"/>
      <c r="W589" s="355"/>
      <c r="X589" s="355"/>
      <c r="Y589" s="355"/>
      <c r="Z589" s="355"/>
      <c r="AA589" s="355"/>
      <c r="AB589" s="355"/>
      <c r="AC589" s="355"/>
      <c r="AD589" s="355"/>
      <c r="AE589" s="355"/>
      <c r="AF589" s="355"/>
      <c r="AG589" s="355"/>
      <c r="AH589" s="355"/>
      <c r="AI589" s="355"/>
      <c r="AJ589" s="355"/>
      <c r="AK589" s="355"/>
      <c r="AL589" s="355"/>
      <c r="AM589" s="355"/>
      <c r="AN589" s="355"/>
      <c r="AO589" s="355"/>
      <c r="AP589" s="355"/>
      <c r="AQ589" s="355"/>
      <c r="AR589" s="355"/>
      <c r="AS589" s="355"/>
      <c r="AT589" s="356"/>
      <c r="AU589" s="356"/>
      <c r="AV589" s="355"/>
      <c r="AW589" s="355"/>
      <c r="AX589" s="356"/>
      <c r="AY589" s="357"/>
      <c r="AZ589" s="357"/>
      <c r="BA589" s="357"/>
      <c r="BB589" s="358"/>
      <c r="BC589" s="357"/>
      <c r="BD589" s="357"/>
      <c r="BE589" s="358"/>
      <c r="BF589" s="357"/>
      <c r="BG589" s="357"/>
      <c r="BH589" s="357"/>
      <c r="BI589" s="357"/>
      <c r="BJ589" s="357"/>
      <c r="BK589" s="357"/>
      <c r="BL589" s="357"/>
      <c r="BM589" s="358"/>
      <c r="BN589" s="358"/>
      <c r="BO589" s="358"/>
      <c r="BP589" s="358"/>
      <c r="BQ589" s="358"/>
      <c r="BR589" s="358"/>
      <c r="BS589" s="358"/>
      <c r="BT589" s="358"/>
      <c r="BU589" s="358"/>
      <c r="BV589" s="358"/>
      <c r="BW589" s="358"/>
      <c r="BX589" s="355"/>
    </row>
    <row r="590" spans="1:76" ht="19.5" customHeight="1">
      <c r="A590" s="356"/>
      <c r="B590" s="356"/>
      <c r="C590" s="356"/>
      <c r="D590" s="356"/>
      <c r="E590" s="356"/>
      <c r="F590" s="355"/>
      <c r="G590" s="356"/>
      <c r="H590" s="356"/>
      <c r="I590" s="355"/>
      <c r="J590" s="356"/>
      <c r="K590" s="355"/>
      <c r="L590" s="356"/>
      <c r="M590" s="355"/>
      <c r="N590" s="356"/>
      <c r="O590" s="355"/>
      <c r="P590" s="356"/>
      <c r="Q590" s="355"/>
      <c r="R590" s="355"/>
      <c r="S590" s="355"/>
      <c r="T590" s="355"/>
      <c r="U590" s="355"/>
      <c r="V590" s="355"/>
      <c r="W590" s="355"/>
      <c r="X590" s="355"/>
      <c r="Y590" s="355"/>
      <c r="Z590" s="355"/>
      <c r="AA590" s="355"/>
      <c r="AB590" s="355"/>
      <c r="AC590" s="355"/>
      <c r="AD590" s="355"/>
      <c r="AE590" s="355"/>
      <c r="AF590" s="355"/>
      <c r="AG590" s="355"/>
      <c r="AH590" s="355"/>
      <c r="AI590" s="355"/>
      <c r="AJ590" s="355"/>
      <c r="AK590" s="355"/>
      <c r="AL590" s="355"/>
      <c r="AM590" s="355"/>
      <c r="AN590" s="355"/>
      <c r="AO590" s="355"/>
      <c r="AP590" s="355"/>
      <c r="AQ590" s="355"/>
      <c r="AR590" s="355"/>
      <c r="AS590" s="355"/>
      <c r="AT590" s="356"/>
      <c r="AU590" s="356"/>
      <c r="AV590" s="355"/>
      <c r="AW590" s="355"/>
      <c r="AX590" s="356"/>
      <c r="AY590" s="357"/>
      <c r="AZ590" s="357"/>
      <c r="BA590" s="357"/>
      <c r="BB590" s="358"/>
      <c r="BC590" s="357"/>
      <c r="BD590" s="357"/>
      <c r="BE590" s="358"/>
      <c r="BF590" s="357"/>
      <c r="BG590" s="357"/>
      <c r="BH590" s="357"/>
      <c r="BI590" s="357"/>
      <c r="BJ590" s="357"/>
      <c r="BK590" s="357"/>
      <c r="BL590" s="357"/>
      <c r="BM590" s="358"/>
      <c r="BN590" s="358"/>
      <c r="BO590" s="358"/>
      <c r="BP590" s="358"/>
      <c r="BQ590" s="358"/>
      <c r="BR590" s="358"/>
      <c r="BS590" s="358"/>
      <c r="BT590" s="358"/>
      <c r="BU590" s="358"/>
      <c r="BV590" s="358"/>
      <c r="BW590" s="358"/>
      <c r="BX590" s="355"/>
    </row>
    <row r="591" spans="1:76" ht="19.5" customHeight="1">
      <c r="A591" s="356"/>
      <c r="B591" s="356"/>
      <c r="C591" s="356"/>
      <c r="D591" s="356"/>
      <c r="E591" s="356"/>
      <c r="F591" s="355"/>
      <c r="G591" s="356"/>
      <c r="H591" s="356"/>
      <c r="I591" s="355"/>
      <c r="J591" s="356"/>
      <c r="K591" s="355"/>
      <c r="L591" s="356"/>
      <c r="M591" s="355"/>
      <c r="N591" s="356"/>
      <c r="O591" s="355"/>
      <c r="P591" s="356"/>
      <c r="Q591" s="355"/>
      <c r="R591" s="355"/>
      <c r="S591" s="355"/>
      <c r="T591" s="355"/>
      <c r="U591" s="355"/>
      <c r="V591" s="355"/>
      <c r="W591" s="355"/>
      <c r="X591" s="355"/>
      <c r="Y591" s="355"/>
      <c r="Z591" s="355"/>
      <c r="AA591" s="355"/>
      <c r="AB591" s="355"/>
      <c r="AC591" s="355"/>
      <c r="AD591" s="355"/>
      <c r="AE591" s="355"/>
      <c r="AF591" s="355"/>
      <c r="AG591" s="355"/>
      <c r="AH591" s="355"/>
      <c r="AI591" s="355"/>
      <c r="AJ591" s="355"/>
      <c r="AK591" s="355"/>
      <c r="AL591" s="355"/>
      <c r="AM591" s="355"/>
      <c r="AN591" s="355"/>
      <c r="AO591" s="355"/>
      <c r="AP591" s="355"/>
      <c r="AQ591" s="355"/>
      <c r="AR591" s="355"/>
      <c r="AS591" s="355"/>
      <c r="AT591" s="356"/>
      <c r="AU591" s="356"/>
      <c r="AV591" s="355"/>
      <c r="AW591" s="355"/>
      <c r="AX591" s="356"/>
      <c r="AY591" s="357"/>
      <c r="AZ591" s="357"/>
      <c r="BA591" s="357"/>
      <c r="BB591" s="358"/>
      <c r="BC591" s="357"/>
      <c r="BD591" s="357"/>
      <c r="BE591" s="358"/>
      <c r="BF591" s="357"/>
      <c r="BG591" s="357"/>
      <c r="BH591" s="357"/>
      <c r="BI591" s="357"/>
      <c r="BJ591" s="357"/>
      <c r="BK591" s="357"/>
      <c r="BL591" s="357"/>
      <c r="BM591" s="358"/>
      <c r="BN591" s="358"/>
      <c r="BO591" s="358"/>
      <c r="BP591" s="358"/>
      <c r="BQ591" s="358"/>
      <c r="BR591" s="358"/>
      <c r="BS591" s="358"/>
      <c r="BT591" s="358"/>
      <c r="BU591" s="358"/>
      <c r="BV591" s="358"/>
      <c r="BW591" s="358"/>
      <c r="BX591" s="355"/>
    </row>
    <row r="592" spans="1:76" ht="19.5" customHeight="1">
      <c r="A592" s="356"/>
      <c r="B592" s="356"/>
      <c r="C592" s="356"/>
      <c r="D592" s="356"/>
      <c r="E592" s="356"/>
      <c r="F592" s="355"/>
      <c r="G592" s="356"/>
      <c r="H592" s="356"/>
      <c r="I592" s="355"/>
      <c r="J592" s="356"/>
      <c r="K592" s="355"/>
      <c r="L592" s="356"/>
      <c r="M592" s="355"/>
      <c r="N592" s="356"/>
      <c r="O592" s="355"/>
      <c r="P592" s="356"/>
      <c r="Q592" s="355"/>
      <c r="R592" s="355"/>
      <c r="S592" s="355"/>
      <c r="T592" s="355"/>
      <c r="U592" s="355"/>
      <c r="V592" s="355"/>
      <c r="W592" s="355"/>
      <c r="X592" s="355"/>
      <c r="Y592" s="355"/>
      <c r="Z592" s="355"/>
      <c r="AA592" s="355"/>
      <c r="AB592" s="355"/>
      <c r="AC592" s="355"/>
      <c r="AD592" s="355"/>
      <c r="AE592" s="355"/>
      <c r="AF592" s="355"/>
      <c r="AG592" s="355"/>
      <c r="AH592" s="355"/>
      <c r="AI592" s="355"/>
      <c r="AJ592" s="355"/>
      <c r="AK592" s="355"/>
      <c r="AL592" s="355"/>
      <c r="AM592" s="355"/>
      <c r="AN592" s="355"/>
      <c r="AO592" s="355"/>
      <c r="AP592" s="355"/>
      <c r="AQ592" s="355"/>
      <c r="AR592" s="355"/>
      <c r="AS592" s="355"/>
      <c r="AT592" s="356"/>
      <c r="AU592" s="356"/>
      <c r="AV592" s="355"/>
      <c r="AW592" s="355"/>
      <c r="AX592" s="356"/>
      <c r="AY592" s="357"/>
      <c r="AZ592" s="357"/>
      <c r="BA592" s="357"/>
      <c r="BB592" s="358"/>
      <c r="BC592" s="357"/>
      <c r="BD592" s="357"/>
      <c r="BE592" s="358"/>
      <c r="BF592" s="357"/>
      <c r="BG592" s="357"/>
      <c r="BH592" s="357"/>
      <c r="BI592" s="357"/>
      <c r="BJ592" s="357"/>
      <c r="BK592" s="357"/>
      <c r="BL592" s="357"/>
      <c r="BM592" s="358"/>
      <c r="BN592" s="358"/>
      <c r="BO592" s="358"/>
      <c r="BP592" s="358"/>
      <c r="BQ592" s="358"/>
      <c r="BR592" s="358"/>
      <c r="BS592" s="358"/>
      <c r="BT592" s="358"/>
      <c r="BU592" s="358"/>
      <c r="BV592" s="358"/>
      <c r="BW592" s="358"/>
      <c r="BX592" s="355"/>
    </row>
    <row r="593" spans="1:76" ht="19.5" customHeight="1">
      <c r="A593" s="356"/>
      <c r="B593" s="356"/>
      <c r="C593" s="356"/>
      <c r="D593" s="356"/>
      <c r="E593" s="356"/>
      <c r="F593" s="355"/>
      <c r="G593" s="356"/>
      <c r="H593" s="356"/>
      <c r="I593" s="355"/>
      <c r="J593" s="356"/>
      <c r="K593" s="355"/>
      <c r="L593" s="356"/>
      <c r="M593" s="355"/>
      <c r="N593" s="356"/>
      <c r="O593" s="355"/>
      <c r="P593" s="356"/>
      <c r="Q593" s="355"/>
      <c r="R593" s="355"/>
      <c r="S593" s="355"/>
      <c r="T593" s="355"/>
      <c r="U593" s="355"/>
      <c r="V593" s="355"/>
      <c r="W593" s="355"/>
      <c r="X593" s="355"/>
      <c r="Y593" s="355"/>
      <c r="Z593" s="355"/>
      <c r="AA593" s="355"/>
      <c r="AB593" s="355"/>
      <c r="AC593" s="355"/>
      <c r="AD593" s="355"/>
      <c r="AE593" s="355"/>
      <c r="AF593" s="355"/>
      <c r="AG593" s="355"/>
      <c r="AH593" s="355"/>
      <c r="AI593" s="355"/>
      <c r="AJ593" s="355"/>
      <c r="AK593" s="355"/>
      <c r="AL593" s="355"/>
      <c r="AM593" s="355"/>
      <c r="AN593" s="355"/>
      <c r="AO593" s="355"/>
      <c r="AP593" s="355"/>
      <c r="AQ593" s="355"/>
      <c r="AR593" s="355"/>
      <c r="AS593" s="355"/>
      <c r="AT593" s="356"/>
      <c r="AU593" s="356"/>
      <c r="AV593" s="355"/>
      <c r="AW593" s="355"/>
      <c r="AX593" s="356"/>
      <c r="AY593" s="357"/>
      <c r="AZ593" s="357"/>
      <c r="BA593" s="357"/>
      <c r="BB593" s="358"/>
      <c r="BC593" s="357"/>
      <c r="BD593" s="357"/>
      <c r="BE593" s="358"/>
      <c r="BF593" s="357"/>
      <c r="BG593" s="357"/>
      <c r="BH593" s="357"/>
      <c r="BI593" s="357"/>
      <c r="BJ593" s="357"/>
      <c r="BK593" s="357"/>
      <c r="BL593" s="357"/>
      <c r="BM593" s="358"/>
      <c r="BN593" s="358"/>
      <c r="BO593" s="358"/>
      <c r="BP593" s="358"/>
      <c r="BQ593" s="358"/>
      <c r="BR593" s="358"/>
      <c r="BS593" s="358"/>
      <c r="BT593" s="358"/>
      <c r="BU593" s="358"/>
      <c r="BV593" s="358"/>
      <c r="BW593" s="358"/>
      <c r="BX593" s="355"/>
    </row>
    <row r="594" spans="1:76" ht="19.5" customHeight="1">
      <c r="A594" s="356"/>
      <c r="B594" s="356"/>
      <c r="C594" s="356"/>
      <c r="D594" s="356"/>
      <c r="E594" s="356"/>
      <c r="F594" s="355"/>
      <c r="G594" s="356"/>
      <c r="H594" s="356"/>
      <c r="I594" s="355"/>
      <c r="J594" s="356"/>
      <c r="K594" s="355"/>
      <c r="L594" s="356"/>
      <c r="M594" s="355"/>
      <c r="N594" s="356"/>
      <c r="O594" s="355"/>
      <c r="P594" s="356"/>
      <c r="Q594" s="355"/>
      <c r="R594" s="355"/>
      <c r="S594" s="355"/>
      <c r="T594" s="355"/>
      <c r="U594" s="355"/>
      <c r="V594" s="355"/>
      <c r="W594" s="355"/>
      <c r="X594" s="355"/>
      <c r="Y594" s="355"/>
      <c r="Z594" s="355"/>
      <c r="AA594" s="355"/>
      <c r="AB594" s="355"/>
      <c r="AC594" s="355"/>
      <c r="AD594" s="355"/>
      <c r="AE594" s="355"/>
      <c r="AF594" s="355"/>
      <c r="AG594" s="355"/>
      <c r="AH594" s="355"/>
      <c r="AI594" s="355"/>
      <c r="AJ594" s="355"/>
      <c r="AK594" s="355"/>
      <c r="AL594" s="355"/>
      <c r="AM594" s="355"/>
      <c r="AN594" s="355"/>
      <c r="AO594" s="355"/>
      <c r="AP594" s="355"/>
      <c r="AQ594" s="355"/>
      <c r="AR594" s="355"/>
      <c r="AS594" s="355"/>
      <c r="AT594" s="356"/>
      <c r="AU594" s="356"/>
      <c r="AV594" s="355"/>
      <c r="AW594" s="355"/>
      <c r="AX594" s="356"/>
      <c r="AY594" s="357"/>
      <c r="AZ594" s="357"/>
      <c r="BA594" s="357"/>
      <c r="BB594" s="358"/>
      <c r="BC594" s="357"/>
      <c r="BD594" s="357"/>
      <c r="BE594" s="358"/>
      <c r="BF594" s="357"/>
      <c r="BG594" s="357"/>
      <c r="BH594" s="357"/>
      <c r="BI594" s="357"/>
      <c r="BJ594" s="357"/>
      <c r="BK594" s="357"/>
      <c r="BL594" s="357"/>
      <c r="BM594" s="358"/>
      <c r="BN594" s="358"/>
      <c r="BO594" s="358"/>
      <c r="BP594" s="358"/>
      <c r="BQ594" s="358"/>
      <c r="BR594" s="358"/>
      <c r="BS594" s="358"/>
      <c r="BT594" s="358"/>
      <c r="BU594" s="358"/>
      <c r="BV594" s="358"/>
      <c r="BW594" s="358"/>
      <c r="BX594" s="355"/>
    </row>
    <row r="595" spans="1:76" ht="19.5" customHeight="1">
      <c r="A595" s="356"/>
      <c r="B595" s="356"/>
      <c r="C595" s="356"/>
      <c r="D595" s="356"/>
      <c r="E595" s="356"/>
      <c r="F595" s="355"/>
      <c r="G595" s="356"/>
      <c r="H595" s="356"/>
      <c r="I595" s="355"/>
      <c r="J595" s="356"/>
      <c r="K595" s="355"/>
      <c r="L595" s="356"/>
      <c r="M595" s="355"/>
      <c r="N595" s="356"/>
      <c r="O595" s="355"/>
      <c r="P595" s="356"/>
      <c r="Q595" s="355"/>
      <c r="R595" s="355"/>
      <c r="S595" s="355"/>
      <c r="T595" s="355"/>
      <c r="U595" s="355"/>
      <c r="V595" s="355"/>
      <c r="W595" s="355"/>
      <c r="X595" s="355"/>
      <c r="Y595" s="355"/>
      <c r="Z595" s="355"/>
      <c r="AA595" s="355"/>
      <c r="AB595" s="355"/>
      <c r="AC595" s="355"/>
      <c r="AD595" s="355"/>
      <c r="AE595" s="355"/>
      <c r="AF595" s="355"/>
      <c r="AG595" s="355"/>
      <c r="AH595" s="355"/>
      <c r="AI595" s="355"/>
      <c r="AJ595" s="355"/>
      <c r="AK595" s="355"/>
      <c r="AL595" s="355"/>
      <c r="AM595" s="355"/>
      <c r="AN595" s="355"/>
      <c r="AO595" s="355"/>
      <c r="AP595" s="355"/>
      <c r="AQ595" s="355"/>
      <c r="AR595" s="355"/>
      <c r="AS595" s="355"/>
      <c r="AT595" s="356"/>
      <c r="AU595" s="356"/>
      <c r="AV595" s="355"/>
      <c r="AW595" s="355"/>
      <c r="AX595" s="356"/>
      <c r="AY595" s="357"/>
      <c r="AZ595" s="357"/>
      <c r="BA595" s="357"/>
      <c r="BB595" s="358"/>
      <c r="BC595" s="357"/>
      <c r="BD595" s="357"/>
      <c r="BE595" s="358"/>
      <c r="BF595" s="357"/>
      <c r="BG595" s="357"/>
      <c r="BH595" s="357"/>
      <c r="BI595" s="357"/>
      <c r="BJ595" s="357"/>
      <c r="BK595" s="357"/>
      <c r="BL595" s="357"/>
      <c r="BM595" s="358"/>
      <c r="BN595" s="358"/>
      <c r="BO595" s="358"/>
      <c r="BP595" s="358"/>
      <c r="BQ595" s="358"/>
      <c r="BR595" s="358"/>
      <c r="BS595" s="358"/>
      <c r="BT595" s="358"/>
      <c r="BU595" s="358"/>
      <c r="BV595" s="358"/>
      <c r="BW595" s="358"/>
      <c r="BX595" s="355"/>
    </row>
    <row r="596" spans="1:76" ht="19.5" customHeight="1">
      <c r="A596" s="356"/>
      <c r="B596" s="356"/>
      <c r="C596" s="356"/>
      <c r="D596" s="356"/>
      <c r="E596" s="356"/>
      <c r="F596" s="355"/>
      <c r="G596" s="356"/>
      <c r="H596" s="356"/>
      <c r="I596" s="355"/>
      <c r="J596" s="356"/>
      <c r="K596" s="355"/>
      <c r="L596" s="356"/>
      <c r="M596" s="355"/>
      <c r="N596" s="356"/>
      <c r="O596" s="355"/>
      <c r="P596" s="356"/>
      <c r="Q596" s="355"/>
      <c r="R596" s="355"/>
      <c r="S596" s="355"/>
      <c r="T596" s="355"/>
      <c r="U596" s="355"/>
      <c r="V596" s="355"/>
      <c r="W596" s="355"/>
      <c r="X596" s="355"/>
      <c r="Y596" s="355"/>
      <c r="Z596" s="355"/>
      <c r="AA596" s="355"/>
      <c r="AB596" s="355"/>
      <c r="AC596" s="355"/>
      <c r="AD596" s="355"/>
      <c r="AE596" s="355"/>
      <c r="AF596" s="355"/>
      <c r="AG596" s="355"/>
      <c r="AH596" s="355"/>
      <c r="AI596" s="355"/>
      <c r="AJ596" s="355"/>
      <c r="AK596" s="355"/>
      <c r="AL596" s="355"/>
      <c r="AM596" s="355"/>
      <c r="AN596" s="355"/>
      <c r="AO596" s="355"/>
      <c r="AP596" s="355"/>
      <c r="AQ596" s="355"/>
      <c r="AR596" s="355"/>
      <c r="AS596" s="355"/>
      <c r="AT596" s="356"/>
      <c r="AU596" s="356"/>
      <c r="AV596" s="355"/>
      <c r="AW596" s="355"/>
      <c r="AX596" s="356"/>
      <c r="AY596" s="357"/>
      <c r="AZ596" s="357"/>
      <c r="BA596" s="357"/>
      <c r="BB596" s="358"/>
      <c r="BC596" s="357"/>
      <c r="BD596" s="357"/>
      <c r="BE596" s="358"/>
      <c r="BF596" s="357"/>
      <c r="BG596" s="357"/>
      <c r="BH596" s="357"/>
      <c r="BI596" s="357"/>
      <c r="BJ596" s="357"/>
      <c r="BK596" s="357"/>
      <c r="BL596" s="357"/>
      <c r="BM596" s="358"/>
      <c r="BN596" s="358"/>
      <c r="BO596" s="358"/>
      <c r="BP596" s="358"/>
      <c r="BQ596" s="358"/>
      <c r="BR596" s="358"/>
      <c r="BS596" s="358"/>
      <c r="BT596" s="358"/>
      <c r="BU596" s="358"/>
      <c r="BV596" s="358"/>
      <c r="BW596" s="358"/>
      <c r="BX596" s="355"/>
    </row>
    <row r="597" spans="1:76" ht="19.5" customHeight="1">
      <c r="A597" s="356"/>
      <c r="B597" s="356"/>
      <c r="C597" s="356"/>
      <c r="D597" s="356"/>
      <c r="E597" s="356"/>
      <c r="F597" s="355"/>
      <c r="G597" s="356"/>
      <c r="H597" s="356"/>
      <c r="I597" s="355"/>
      <c r="J597" s="356"/>
      <c r="K597" s="355"/>
      <c r="L597" s="356"/>
      <c r="M597" s="355"/>
      <c r="N597" s="356"/>
      <c r="O597" s="355"/>
      <c r="P597" s="356"/>
      <c r="Q597" s="355"/>
      <c r="R597" s="355"/>
      <c r="S597" s="355"/>
      <c r="T597" s="355"/>
      <c r="U597" s="355"/>
      <c r="V597" s="355"/>
      <c r="W597" s="355"/>
      <c r="X597" s="355"/>
      <c r="Y597" s="355"/>
      <c r="Z597" s="355"/>
      <c r="AA597" s="355"/>
      <c r="AB597" s="355"/>
      <c r="AC597" s="355"/>
      <c r="AD597" s="355"/>
      <c r="AE597" s="355"/>
      <c r="AF597" s="355"/>
      <c r="AG597" s="355"/>
      <c r="AH597" s="355"/>
      <c r="AI597" s="355"/>
      <c r="AJ597" s="355"/>
      <c r="AK597" s="355"/>
      <c r="AL597" s="355"/>
      <c r="AM597" s="355"/>
      <c r="AN597" s="355"/>
      <c r="AO597" s="355"/>
      <c r="AP597" s="355"/>
      <c r="AQ597" s="355"/>
      <c r="AR597" s="355"/>
      <c r="AS597" s="355"/>
      <c r="AT597" s="356"/>
      <c r="AU597" s="356"/>
      <c r="AV597" s="355"/>
      <c r="AW597" s="355"/>
      <c r="AX597" s="356"/>
      <c r="AY597" s="357"/>
      <c r="AZ597" s="357"/>
      <c r="BA597" s="357"/>
      <c r="BB597" s="358"/>
      <c r="BC597" s="357"/>
      <c r="BD597" s="357"/>
      <c r="BE597" s="358"/>
      <c r="BF597" s="357"/>
      <c r="BG597" s="357"/>
      <c r="BH597" s="357"/>
      <c r="BI597" s="357"/>
      <c r="BJ597" s="357"/>
      <c r="BK597" s="357"/>
      <c r="BL597" s="357"/>
      <c r="BM597" s="358"/>
      <c r="BN597" s="358"/>
      <c r="BO597" s="358"/>
      <c r="BP597" s="358"/>
      <c r="BQ597" s="358"/>
      <c r="BR597" s="358"/>
      <c r="BS597" s="358"/>
      <c r="BT597" s="358"/>
      <c r="BU597" s="358"/>
      <c r="BV597" s="358"/>
      <c r="BW597" s="358"/>
      <c r="BX597" s="355"/>
    </row>
    <row r="598" spans="1:76" ht="19.5" customHeight="1">
      <c r="A598" s="356"/>
      <c r="B598" s="356"/>
      <c r="C598" s="356"/>
      <c r="D598" s="356"/>
      <c r="E598" s="356"/>
      <c r="F598" s="355"/>
      <c r="G598" s="356"/>
      <c r="H598" s="356"/>
      <c r="I598" s="355"/>
      <c r="J598" s="356"/>
      <c r="K598" s="355"/>
      <c r="L598" s="356"/>
      <c r="M598" s="355"/>
      <c r="N598" s="356"/>
      <c r="O598" s="355"/>
      <c r="P598" s="356"/>
      <c r="Q598" s="355"/>
      <c r="R598" s="355"/>
      <c r="S598" s="355"/>
      <c r="T598" s="355"/>
      <c r="U598" s="355"/>
      <c r="V598" s="355"/>
      <c r="W598" s="355"/>
      <c r="X598" s="355"/>
      <c r="Y598" s="355"/>
      <c r="Z598" s="355"/>
      <c r="AA598" s="355"/>
      <c r="AB598" s="355"/>
      <c r="AC598" s="355"/>
      <c r="AD598" s="355"/>
      <c r="AE598" s="355"/>
      <c r="AF598" s="355"/>
      <c r="AG598" s="355"/>
      <c r="AH598" s="355"/>
      <c r="AI598" s="355"/>
      <c r="AJ598" s="355"/>
      <c r="AK598" s="355"/>
      <c r="AL598" s="355"/>
      <c r="AM598" s="355"/>
      <c r="AN598" s="355"/>
      <c r="AO598" s="355"/>
      <c r="AP598" s="355"/>
      <c r="AQ598" s="355"/>
      <c r="AR598" s="355"/>
      <c r="AS598" s="355"/>
      <c r="AT598" s="356"/>
      <c r="AU598" s="356"/>
      <c r="AV598" s="355"/>
      <c r="AW598" s="355"/>
      <c r="AX598" s="356"/>
      <c r="AY598" s="357"/>
      <c r="AZ598" s="357"/>
      <c r="BA598" s="357"/>
      <c r="BB598" s="358"/>
      <c r="BC598" s="357"/>
      <c r="BD598" s="357"/>
      <c r="BE598" s="358"/>
      <c r="BF598" s="357"/>
      <c r="BG598" s="357"/>
      <c r="BH598" s="357"/>
      <c r="BI598" s="357"/>
      <c r="BJ598" s="357"/>
      <c r="BK598" s="357"/>
      <c r="BL598" s="357"/>
      <c r="BM598" s="358"/>
      <c r="BN598" s="358"/>
      <c r="BO598" s="358"/>
      <c r="BP598" s="358"/>
      <c r="BQ598" s="358"/>
      <c r="BR598" s="358"/>
      <c r="BS598" s="358"/>
      <c r="BT598" s="358"/>
      <c r="BU598" s="358"/>
      <c r="BV598" s="358"/>
      <c r="BW598" s="358"/>
      <c r="BX598" s="355"/>
    </row>
    <row r="599" spans="1:76" ht="19.5" customHeight="1">
      <c r="A599" s="356"/>
      <c r="B599" s="356"/>
      <c r="C599" s="356"/>
      <c r="D599" s="356"/>
      <c r="E599" s="356"/>
      <c r="F599" s="355"/>
      <c r="G599" s="356"/>
      <c r="H599" s="356"/>
      <c r="I599" s="355"/>
      <c r="J599" s="356"/>
      <c r="K599" s="355"/>
      <c r="L599" s="356"/>
      <c r="M599" s="355"/>
      <c r="N599" s="356"/>
      <c r="O599" s="355"/>
      <c r="P599" s="356"/>
      <c r="Q599" s="355"/>
      <c r="R599" s="355"/>
      <c r="S599" s="355"/>
      <c r="T599" s="355"/>
      <c r="U599" s="355"/>
      <c r="V599" s="355"/>
      <c r="W599" s="355"/>
      <c r="X599" s="355"/>
      <c r="Y599" s="355"/>
      <c r="Z599" s="355"/>
      <c r="AA599" s="355"/>
      <c r="AB599" s="355"/>
      <c r="AC599" s="355"/>
      <c r="AD599" s="355"/>
      <c r="AE599" s="355"/>
      <c r="AF599" s="355"/>
      <c r="AG599" s="355"/>
      <c r="AH599" s="355"/>
      <c r="AI599" s="355"/>
      <c r="AJ599" s="355"/>
      <c r="AK599" s="355"/>
      <c r="AL599" s="355"/>
      <c r="AM599" s="355"/>
      <c r="AN599" s="355"/>
      <c r="AO599" s="355"/>
      <c r="AP599" s="355"/>
      <c r="AQ599" s="355"/>
      <c r="AR599" s="355"/>
      <c r="AS599" s="355"/>
      <c r="AT599" s="356"/>
      <c r="AU599" s="356"/>
      <c r="AV599" s="355"/>
      <c r="AW599" s="355"/>
      <c r="AX599" s="356"/>
      <c r="AY599" s="357"/>
      <c r="AZ599" s="357"/>
      <c r="BA599" s="357"/>
      <c r="BB599" s="358"/>
      <c r="BC599" s="357"/>
      <c r="BD599" s="357"/>
      <c r="BE599" s="358"/>
      <c r="BF599" s="357"/>
      <c r="BG599" s="357"/>
      <c r="BH599" s="357"/>
      <c r="BI599" s="357"/>
      <c r="BJ599" s="357"/>
      <c r="BK599" s="357"/>
      <c r="BL599" s="357"/>
      <c r="BM599" s="358"/>
      <c r="BN599" s="358"/>
      <c r="BO599" s="358"/>
      <c r="BP599" s="358"/>
      <c r="BQ599" s="358"/>
      <c r="BR599" s="358"/>
      <c r="BS599" s="358"/>
      <c r="BT599" s="358"/>
      <c r="BU599" s="358"/>
      <c r="BV599" s="358"/>
      <c r="BW599" s="358"/>
      <c r="BX599" s="355"/>
    </row>
    <row r="600" spans="1:76" ht="19.5" customHeight="1">
      <c r="A600" s="356"/>
      <c r="B600" s="356"/>
      <c r="C600" s="356"/>
      <c r="D600" s="356"/>
      <c r="E600" s="356"/>
      <c r="F600" s="355"/>
      <c r="G600" s="356"/>
      <c r="H600" s="356"/>
      <c r="I600" s="355"/>
      <c r="J600" s="356"/>
      <c r="K600" s="355"/>
      <c r="L600" s="356"/>
      <c r="M600" s="355"/>
      <c r="N600" s="356"/>
      <c r="O600" s="355"/>
      <c r="P600" s="356"/>
      <c r="Q600" s="355"/>
      <c r="R600" s="355"/>
      <c r="S600" s="355"/>
      <c r="T600" s="355"/>
      <c r="U600" s="355"/>
      <c r="V600" s="355"/>
      <c r="W600" s="355"/>
      <c r="X600" s="355"/>
      <c r="Y600" s="355"/>
      <c r="Z600" s="355"/>
      <c r="AA600" s="355"/>
      <c r="AB600" s="355"/>
      <c r="AC600" s="355"/>
      <c r="AD600" s="355"/>
      <c r="AE600" s="355"/>
      <c r="AF600" s="355"/>
      <c r="AG600" s="355"/>
      <c r="AH600" s="355"/>
      <c r="AI600" s="355"/>
      <c r="AJ600" s="355"/>
      <c r="AK600" s="355"/>
      <c r="AL600" s="355"/>
      <c r="AM600" s="355"/>
      <c r="AN600" s="355"/>
      <c r="AO600" s="355"/>
      <c r="AP600" s="355"/>
      <c r="AQ600" s="355"/>
      <c r="AR600" s="355"/>
      <c r="AS600" s="355"/>
      <c r="AT600" s="356"/>
      <c r="AU600" s="356"/>
      <c r="AV600" s="355"/>
      <c r="AW600" s="355"/>
      <c r="AX600" s="356"/>
      <c r="AY600" s="357"/>
      <c r="AZ600" s="357"/>
      <c r="BA600" s="357"/>
      <c r="BB600" s="358"/>
      <c r="BC600" s="357"/>
      <c r="BD600" s="357"/>
      <c r="BE600" s="358"/>
      <c r="BF600" s="357"/>
      <c r="BG600" s="357"/>
      <c r="BH600" s="357"/>
      <c r="BI600" s="357"/>
      <c r="BJ600" s="357"/>
      <c r="BK600" s="357"/>
      <c r="BL600" s="357"/>
      <c r="BM600" s="358"/>
      <c r="BN600" s="358"/>
      <c r="BO600" s="358"/>
      <c r="BP600" s="358"/>
      <c r="BQ600" s="358"/>
      <c r="BR600" s="358"/>
      <c r="BS600" s="358"/>
      <c r="BT600" s="358"/>
      <c r="BU600" s="358"/>
      <c r="BV600" s="358"/>
      <c r="BW600" s="358"/>
      <c r="BX600" s="355"/>
    </row>
    <row r="601" spans="1:76" ht="19.5" customHeight="1">
      <c r="A601" s="356"/>
      <c r="B601" s="356"/>
      <c r="C601" s="356"/>
      <c r="D601" s="356"/>
      <c r="E601" s="356"/>
      <c r="F601" s="355"/>
      <c r="G601" s="356"/>
      <c r="H601" s="356"/>
      <c r="I601" s="355"/>
      <c r="J601" s="356"/>
      <c r="K601" s="355"/>
      <c r="L601" s="356"/>
      <c r="M601" s="355"/>
      <c r="N601" s="356"/>
      <c r="O601" s="355"/>
      <c r="P601" s="356"/>
      <c r="Q601" s="355"/>
      <c r="R601" s="355"/>
      <c r="S601" s="355"/>
      <c r="T601" s="355"/>
      <c r="U601" s="355"/>
      <c r="V601" s="355"/>
      <c r="W601" s="355"/>
      <c r="X601" s="355"/>
      <c r="Y601" s="355"/>
      <c r="Z601" s="355"/>
      <c r="AA601" s="355"/>
      <c r="AB601" s="355"/>
      <c r="AC601" s="355"/>
      <c r="AD601" s="355"/>
      <c r="AE601" s="355"/>
      <c r="AF601" s="355"/>
      <c r="AG601" s="355"/>
      <c r="AH601" s="355"/>
      <c r="AI601" s="355"/>
      <c r="AJ601" s="355"/>
      <c r="AK601" s="355"/>
      <c r="AL601" s="355"/>
      <c r="AM601" s="355"/>
      <c r="AN601" s="355"/>
      <c r="AO601" s="355"/>
      <c r="AP601" s="355"/>
      <c r="AQ601" s="355"/>
      <c r="AR601" s="355"/>
      <c r="AS601" s="355"/>
      <c r="AT601" s="356"/>
      <c r="AU601" s="356"/>
      <c r="AV601" s="355"/>
      <c r="AW601" s="355"/>
      <c r="AX601" s="356"/>
      <c r="AY601" s="357"/>
      <c r="AZ601" s="357"/>
      <c r="BA601" s="357"/>
      <c r="BB601" s="358"/>
      <c r="BC601" s="357"/>
      <c r="BD601" s="357"/>
      <c r="BE601" s="358"/>
      <c r="BF601" s="357"/>
      <c r="BG601" s="357"/>
      <c r="BH601" s="357"/>
      <c r="BI601" s="357"/>
      <c r="BJ601" s="357"/>
      <c r="BK601" s="357"/>
      <c r="BL601" s="357"/>
      <c r="BM601" s="358"/>
      <c r="BN601" s="358"/>
      <c r="BO601" s="358"/>
      <c r="BP601" s="358"/>
      <c r="BQ601" s="358"/>
      <c r="BR601" s="358"/>
      <c r="BS601" s="358"/>
      <c r="BT601" s="358"/>
      <c r="BU601" s="358"/>
      <c r="BV601" s="358"/>
      <c r="BW601" s="358"/>
      <c r="BX601" s="355"/>
    </row>
    <row r="602" spans="1:76" ht="19.5" customHeight="1">
      <c r="A602" s="356"/>
      <c r="B602" s="356"/>
      <c r="C602" s="356"/>
      <c r="D602" s="356"/>
      <c r="E602" s="356"/>
      <c r="F602" s="355"/>
      <c r="G602" s="356"/>
      <c r="H602" s="356"/>
      <c r="I602" s="355"/>
      <c r="J602" s="356"/>
      <c r="K602" s="355"/>
      <c r="L602" s="356"/>
      <c r="M602" s="355"/>
      <c r="N602" s="356"/>
      <c r="O602" s="355"/>
      <c r="P602" s="356"/>
      <c r="Q602" s="355"/>
      <c r="R602" s="355"/>
      <c r="S602" s="355"/>
      <c r="T602" s="355"/>
      <c r="U602" s="355"/>
      <c r="V602" s="355"/>
      <c r="W602" s="355"/>
      <c r="X602" s="355"/>
      <c r="Y602" s="355"/>
      <c r="Z602" s="355"/>
      <c r="AA602" s="355"/>
      <c r="AB602" s="355"/>
      <c r="AC602" s="355"/>
      <c r="AD602" s="355"/>
      <c r="AE602" s="355"/>
      <c r="AF602" s="355"/>
      <c r="AG602" s="355"/>
      <c r="AH602" s="355"/>
      <c r="AI602" s="355"/>
      <c r="AJ602" s="355"/>
      <c r="AK602" s="355"/>
      <c r="AL602" s="355"/>
      <c r="AM602" s="355"/>
      <c r="AN602" s="355"/>
      <c r="AO602" s="355"/>
      <c r="AP602" s="355"/>
      <c r="AQ602" s="355"/>
      <c r="AR602" s="355"/>
      <c r="AS602" s="355"/>
      <c r="AT602" s="356"/>
      <c r="AU602" s="356"/>
      <c r="AV602" s="355"/>
      <c r="AW602" s="355"/>
      <c r="AX602" s="356"/>
      <c r="AY602" s="357"/>
      <c r="AZ602" s="357"/>
      <c r="BA602" s="357"/>
      <c r="BB602" s="358"/>
      <c r="BC602" s="357"/>
      <c r="BD602" s="357"/>
      <c r="BE602" s="358"/>
      <c r="BF602" s="357"/>
      <c r="BG602" s="357"/>
      <c r="BH602" s="357"/>
      <c r="BI602" s="357"/>
      <c r="BJ602" s="357"/>
      <c r="BK602" s="357"/>
      <c r="BL602" s="357"/>
      <c r="BM602" s="358"/>
      <c r="BN602" s="358"/>
      <c r="BO602" s="358"/>
      <c r="BP602" s="358"/>
      <c r="BQ602" s="358"/>
      <c r="BR602" s="358"/>
      <c r="BS602" s="358"/>
      <c r="BT602" s="358"/>
      <c r="BU602" s="358"/>
      <c r="BV602" s="358"/>
      <c r="BW602" s="358"/>
      <c r="BX602" s="355"/>
    </row>
    <row r="603" spans="1:76" ht="19.5" customHeight="1">
      <c r="A603" s="356"/>
      <c r="B603" s="356"/>
      <c r="C603" s="356"/>
      <c r="D603" s="356"/>
      <c r="E603" s="356"/>
      <c r="F603" s="355"/>
      <c r="G603" s="356"/>
      <c r="H603" s="356"/>
      <c r="I603" s="355"/>
      <c r="J603" s="356"/>
      <c r="K603" s="355"/>
      <c r="L603" s="356"/>
      <c r="M603" s="355"/>
      <c r="N603" s="356"/>
      <c r="O603" s="355"/>
      <c r="P603" s="356"/>
      <c r="Q603" s="355"/>
      <c r="R603" s="355"/>
      <c r="S603" s="355"/>
      <c r="T603" s="355"/>
      <c r="U603" s="355"/>
      <c r="V603" s="355"/>
      <c r="W603" s="355"/>
      <c r="X603" s="355"/>
      <c r="Y603" s="355"/>
      <c r="Z603" s="355"/>
      <c r="AA603" s="355"/>
      <c r="AB603" s="355"/>
      <c r="AC603" s="355"/>
      <c r="AD603" s="355"/>
      <c r="AE603" s="355"/>
      <c r="AF603" s="355"/>
      <c r="AG603" s="355"/>
      <c r="AH603" s="355"/>
      <c r="AI603" s="355"/>
      <c r="AJ603" s="355"/>
      <c r="AK603" s="355"/>
      <c r="AL603" s="355"/>
      <c r="AM603" s="355"/>
      <c r="AN603" s="355"/>
      <c r="AO603" s="355"/>
      <c r="AP603" s="355"/>
      <c r="AQ603" s="355"/>
      <c r="AR603" s="355"/>
      <c r="AS603" s="355"/>
      <c r="AT603" s="356"/>
      <c r="AU603" s="356"/>
      <c r="AV603" s="355"/>
      <c r="AW603" s="355"/>
      <c r="AX603" s="356"/>
      <c r="AY603" s="357"/>
      <c r="AZ603" s="357"/>
      <c r="BA603" s="357"/>
      <c r="BB603" s="358"/>
      <c r="BC603" s="357"/>
      <c r="BD603" s="357"/>
      <c r="BE603" s="358"/>
      <c r="BF603" s="357"/>
      <c r="BG603" s="357"/>
      <c r="BH603" s="357"/>
      <c r="BI603" s="357"/>
      <c r="BJ603" s="357"/>
      <c r="BK603" s="357"/>
      <c r="BL603" s="357"/>
      <c r="BM603" s="358"/>
      <c r="BN603" s="358"/>
      <c r="BO603" s="358"/>
      <c r="BP603" s="358"/>
      <c r="BQ603" s="358"/>
      <c r="BR603" s="358"/>
      <c r="BS603" s="358"/>
      <c r="BT603" s="358"/>
      <c r="BU603" s="358"/>
      <c r="BV603" s="358"/>
      <c r="BW603" s="358"/>
      <c r="BX603" s="355"/>
    </row>
    <row r="604" spans="1:76" ht="19.5" customHeight="1">
      <c r="A604" s="356"/>
      <c r="B604" s="356"/>
      <c r="C604" s="356"/>
      <c r="D604" s="356"/>
      <c r="E604" s="356"/>
      <c r="F604" s="355"/>
      <c r="G604" s="356"/>
      <c r="H604" s="356"/>
      <c r="I604" s="355"/>
      <c r="J604" s="356"/>
      <c r="K604" s="355"/>
      <c r="L604" s="356"/>
      <c r="M604" s="355"/>
      <c r="N604" s="356"/>
      <c r="O604" s="355"/>
      <c r="P604" s="356"/>
      <c r="Q604" s="355"/>
      <c r="R604" s="355"/>
      <c r="S604" s="355"/>
      <c r="T604" s="355"/>
      <c r="U604" s="355"/>
      <c r="V604" s="355"/>
      <c r="W604" s="355"/>
      <c r="X604" s="355"/>
      <c r="Y604" s="355"/>
      <c r="Z604" s="355"/>
      <c r="AA604" s="355"/>
      <c r="AB604" s="355"/>
      <c r="AC604" s="355"/>
      <c r="AD604" s="355"/>
      <c r="AE604" s="355"/>
      <c r="AF604" s="355"/>
      <c r="AG604" s="355"/>
      <c r="AH604" s="355"/>
      <c r="AI604" s="355"/>
      <c r="AJ604" s="355"/>
      <c r="AK604" s="355"/>
      <c r="AL604" s="355"/>
      <c r="AM604" s="355"/>
      <c r="AN604" s="355"/>
      <c r="AO604" s="355"/>
      <c r="AP604" s="355"/>
      <c r="AQ604" s="355"/>
      <c r="AR604" s="355"/>
      <c r="AS604" s="355"/>
      <c r="AT604" s="356"/>
      <c r="AU604" s="356"/>
      <c r="AV604" s="355"/>
      <c r="AW604" s="355"/>
      <c r="AX604" s="356"/>
      <c r="AY604" s="357"/>
      <c r="AZ604" s="357"/>
      <c r="BA604" s="357"/>
      <c r="BB604" s="358"/>
      <c r="BC604" s="357"/>
      <c r="BD604" s="357"/>
      <c r="BE604" s="358"/>
      <c r="BF604" s="357"/>
      <c r="BG604" s="357"/>
      <c r="BH604" s="357"/>
      <c r="BI604" s="357"/>
      <c r="BJ604" s="357"/>
      <c r="BK604" s="357"/>
      <c r="BL604" s="357"/>
      <c r="BM604" s="358"/>
      <c r="BN604" s="358"/>
      <c r="BO604" s="358"/>
      <c r="BP604" s="358"/>
      <c r="BQ604" s="358"/>
      <c r="BR604" s="358"/>
      <c r="BS604" s="358"/>
      <c r="BT604" s="358"/>
      <c r="BU604" s="358"/>
      <c r="BV604" s="358"/>
      <c r="BW604" s="358"/>
      <c r="BX604" s="355"/>
    </row>
    <row r="605" spans="1:76" ht="19.5" customHeight="1">
      <c r="A605" s="356"/>
      <c r="B605" s="356"/>
      <c r="C605" s="356"/>
      <c r="D605" s="356"/>
      <c r="E605" s="356"/>
      <c r="F605" s="355"/>
      <c r="G605" s="356"/>
      <c r="H605" s="356"/>
      <c r="I605" s="355"/>
      <c r="J605" s="356"/>
      <c r="K605" s="355"/>
      <c r="L605" s="356"/>
      <c r="M605" s="355"/>
      <c r="N605" s="356"/>
      <c r="O605" s="355"/>
      <c r="P605" s="356"/>
      <c r="Q605" s="355"/>
      <c r="R605" s="355"/>
      <c r="S605" s="355"/>
      <c r="T605" s="355"/>
      <c r="U605" s="355"/>
      <c r="V605" s="355"/>
      <c r="W605" s="355"/>
      <c r="X605" s="355"/>
      <c r="Y605" s="355"/>
      <c r="Z605" s="355"/>
      <c r="AA605" s="355"/>
      <c r="AB605" s="355"/>
      <c r="AC605" s="355"/>
      <c r="AD605" s="355"/>
      <c r="AE605" s="355"/>
      <c r="AF605" s="355"/>
      <c r="AG605" s="355"/>
      <c r="AH605" s="355"/>
      <c r="AI605" s="355"/>
      <c r="AJ605" s="355"/>
      <c r="AK605" s="355"/>
      <c r="AL605" s="355"/>
      <c r="AM605" s="355"/>
      <c r="AN605" s="355"/>
      <c r="AO605" s="355"/>
      <c r="AP605" s="355"/>
      <c r="AQ605" s="355"/>
      <c r="AR605" s="355"/>
      <c r="AS605" s="355"/>
      <c r="AT605" s="356"/>
      <c r="AU605" s="356"/>
      <c r="AV605" s="355"/>
      <c r="AW605" s="355"/>
      <c r="AX605" s="356"/>
      <c r="AY605" s="357"/>
      <c r="AZ605" s="357"/>
      <c r="BA605" s="357"/>
      <c r="BB605" s="358"/>
      <c r="BC605" s="357"/>
      <c r="BD605" s="357"/>
      <c r="BE605" s="358"/>
      <c r="BF605" s="357"/>
      <c r="BG605" s="357"/>
      <c r="BH605" s="357"/>
      <c r="BI605" s="357"/>
      <c r="BJ605" s="357"/>
      <c r="BK605" s="357"/>
      <c r="BL605" s="357"/>
      <c r="BM605" s="358"/>
      <c r="BN605" s="358"/>
      <c r="BO605" s="358"/>
      <c r="BP605" s="358"/>
      <c r="BQ605" s="358"/>
      <c r="BR605" s="358"/>
      <c r="BS605" s="358"/>
      <c r="BT605" s="358"/>
      <c r="BU605" s="358"/>
      <c r="BV605" s="358"/>
      <c r="BW605" s="358"/>
      <c r="BX605" s="355"/>
    </row>
    <row r="606" spans="1:76" ht="19.5" customHeight="1">
      <c r="A606" s="356"/>
      <c r="B606" s="356"/>
      <c r="C606" s="356"/>
      <c r="D606" s="356"/>
      <c r="E606" s="356"/>
      <c r="F606" s="355"/>
      <c r="G606" s="356"/>
      <c r="H606" s="356"/>
      <c r="I606" s="355"/>
      <c r="J606" s="356"/>
      <c r="K606" s="355"/>
      <c r="L606" s="356"/>
      <c r="M606" s="355"/>
      <c r="N606" s="356"/>
      <c r="O606" s="355"/>
      <c r="P606" s="356"/>
      <c r="Q606" s="355"/>
      <c r="R606" s="355"/>
      <c r="S606" s="355"/>
      <c r="T606" s="355"/>
      <c r="U606" s="355"/>
      <c r="V606" s="355"/>
      <c r="W606" s="355"/>
      <c r="X606" s="355"/>
      <c r="Y606" s="355"/>
      <c r="Z606" s="355"/>
      <c r="AA606" s="355"/>
      <c r="AB606" s="355"/>
      <c r="AC606" s="355"/>
      <c r="AD606" s="355"/>
      <c r="AE606" s="355"/>
      <c r="AF606" s="355"/>
      <c r="AG606" s="355"/>
      <c r="AH606" s="355"/>
      <c r="AI606" s="355"/>
      <c r="AJ606" s="355"/>
      <c r="AK606" s="355"/>
      <c r="AL606" s="355"/>
      <c r="AM606" s="355"/>
      <c r="AN606" s="355"/>
      <c r="AO606" s="355"/>
      <c r="AP606" s="355"/>
      <c r="AQ606" s="355"/>
      <c r="AR606" s="355"/>
      <c r="AS606" s="355"/>
      <c r="AT606" s="356"/>
      <c r="AU606" s="356"/>
      <c r="AV606" s="355"/>
      <c r="AW606" s="355"/>
      <c r="AX606" s="356"/>
      <c r="AY606" s="357"/>
      <c r="AZ606" s="357"/>
      <c r="BA606" s="357"/>
      <c r="BB606" s="358"/>
      <c r="BC606" s="357"/>
      <c r="BD606" s="357"/>
      <c r="BE606" s="358"/>
      <c r="BF606" s="357"/>
      <c r="BG606" s="357"/>
      <c r="BH606" s="357"/>
      <c r="BI606" s="357"/>
      <c r="BJ606" s="357"/>
      <c r="BK606" s="357"/>
      <c r="BL606" s="357"/>
      <c r="BM606" s="358"/>
      <c r="BN606" s="358"/>
      <c r="BO606" s="358"/>
      <c r="BP606" s="358"/>
      <c r="BQ606" s="358"/>
      <c r="BR606" s="358"/>
      <c r="BS606" s="358"/>
      <c r="BT606" s="358"/>
      <c r="BU606" s="358"/>
      <c r="BV606" s="358"/>
      <c r="BW606" s="358"/>
      <c r="BX606" s="355"/>
    </row>
    <row r="607" spans="1:76" ht="19.5" customHeight="1">
      <c r="A607" s="356"/>
      <c r="B607" s="356"/>
      <c r="C607" s="356"/>
      <c r="D607" s="356"/>
      <c r="E607" s="356"/>
      <c r="F607" s="355"/>
      <c r="G607" s="356"/>
      <c r="H607" s="356"/>
      <c r="I607" s="355"/>
      <c r="J607" s="356"/>
      <c r="K607" s="355"/>
      <c r="L607" s="356"/>
      <c r="M607" s="355"/>
      <c r="N607" s="356"/>
      <c r="O607" s="355"/>
      <c r="P607" s="356"/>
      <c r="Q607" s="355"/>
      <c r="R607" s="355"/>
      <c r="S607" s="355"/>
      <c r="T607" s="355"/>
      <c r="U607" s="355"/>
      <c r="V607" s="355"/>
      <c r="W607" s="355"/>
      <c r="X607" s="355"/>
      <c r="Y607" s="355"/>
      <c r="Z607" s="355"/>
      <c r="AA607" s="355"/>
      <c r="AB607" s="355"/>
      <c r="AC607" s="355"/>
      <c r="AD607" s="355"/>
      <c r="AE607" s="355"/>
      <c r="AF607" s="355"/>
      <c r="AG607" s="355"/>
      <c r="AH607" s="355"/>
      <c r="AI607" s="355"/>
      <c r="AJ607" s="355"/>
      <c r="AK607" s="355"/>
      <c r="AL607" s="355"/>
      <c r="AM607" s="355"/>
      <c r="AN607" s="355"/>
      <c r="AO607" s="355"/>
      <c r="AP607" s="355"/>
      <c r="AQ607" s="355"/>
      <c r="AR607" s="355"/>
      <c r="AS607" s="355"/>
      <c r="AT607" s="356"/>
      <c r="AU607" s="356"/>
      <c r="AV607" s="355"/>
      <c r="AW607" s="355"/>
      <c r="AX607" s="356"/>
      <c r="AY607" s="357"/>
      <c r="AZ607" s="357"/>
      <c r="BA607" s="357"/>
      <c r="BB607" s="358"/>
      <c r="BC607" s="357"/>
      <c r="BD607" s="357"/>
      <c r="BE607" s="358"/>
      <c r="BF607" s="357"/>
      <c r="BG607" s="357"/>
      <c r="BH607" s="357"/>
      <c r="BI607" s="357"/>
      <c r="BJ607" s="357"/>
      <c r="BK607" s="357"/>
      <c r="BL607" s="357"/>
      <c r="BM607" s="358"/>
      <c r="BN607" s="358"/>
      <c r="BO607" s="358"/>
      <c r="BP607" s="358"/>
      <c r="BQ607" s="358"/>
      <c r="BR607" s="358"/>
      <c r="BS607" s="358"/>
      <c r="BT607" s="358"/>
      <c r="BU607" s="358"/>
      <c r="BV607" s="358"/>
      <c r="BW607" s="358"/>
      <c r="BX607" s="355"/>
    </row>
    <row r="608" spans="1:76" ht="19.5" customHeight="1">
      <c r="A608" s="356"/>
      <c r="B608" s="356"/>
      <c r="C608" s="356"/>
      <c r="D608" s="356"/>
      <c r="E608" s="356"/>
      <c r="F608" s="355"/>
      <c r="G608" s="356"/>
      <c r="H608" s="356"/>
      <c r="I608" s="355"/>
      <c r="J608" s="356"/>
      <c r="K608" s="355"/>
      <c r="L608" s="356"/>
      <c r="M608" s="355"/>
      <c r="N608" s="356"/>
      <c r="O608" s="355"/>
      <c r="P608" s="356"/>
      <c r="Q608" s="355"/>
      <c r="R608" s="355"/>
      <c r="S608" s="355"/>
      <c r="T608" s="355"/>
      <c r="U608" s="355"/>
      <c r="V608" s="355"/>
      <c r="W608" s="355"/>
      <c r="X608" s="355"/>
      <c r="Y608" s="355"/>
      <c r="Z608" s="355"/>
      <c r="AA608" s="355"/>
      <c r="AB608" s="355"/>
      <c r="AC608" s="355"/>
      <c r="AD608" s="355"/>
      <c r="AE608" s="355"/>
      <c r="AF608" s="355"/>
      <c r="AG608" s="355"/>
      <c r="AH608" s="355"/>
      <c r="AI608" s="355"/>
      <c r="AJ608" s="355"/>
      <c r="AK608" s="355"/>
      <c r="AL608" s="355"/>
      <c r="AM608" s="355"/>
      <c r="AN608" s="355"/>
      <c r="AO608" s="355"/>
      <c r="AP608" s="355"/>
      <c r="AQ608" s="355"/>
      <c r="AR608" s="355"/>
      <c r="AS608" s="355"/>
      <c r="AT608" s="356"/>
      <c r="AU608" s="356"/>
      <c r="AV608" s="355"/>
      <c r="AW608" s="355"/>
      <c r="AX608" s="356"/>
      <c r="AY608" s="357"/>
      <c r="AZ608" s="357"/>
      <c r="BA608" s="357"/>
      <c r="BB608" s="358"/>
      <c r="BC608" s="357"/>
      <c r="BD608" s="357"/>
      <c r="BE608" s="358"/>
      <c r="BF608" s="357"/>
      <c r="BG608" s="357"/>
      <c r="BH608" s="357"/>
      <c r="BI608" s="357"/>
      <c r="BJ608" s="357"/>
      <c r="BK608" s="357"/>
      <c r="BL608" s="357"/>
      <c r="BM608" s="358"/>
      <c r="BN608" s="358"/>
      <c r="BO608" s="358"/>
      <c r="BP608" s="358"/>
      <c r="BQ608" s="358"/>
      <c r="BR608" s="358"/>
      <c r="BS608" s="358"/>
      <c r="BT608" s="358"/>
      <c r="BU608" s="358"/>
      <c r="BV608" s="358"/>
      <c r="BW608" s="358"/>
      <c r="BX608" s="355"/>
    </row>
    <row r="609" spans="1:76" ht="19.5" customHeight="1">
      <c r="A609" s="356"/>
      <c r="B609" s="356"/>
      <c r="C609" s="356"/>
      <c r="D609" s="356"/>
      <c r="E609" s="356"/>
      <c r="F609" s="355"/>
      <c r="G609" s="356"/>
      <c r="H609" s="356"/>
      <c r="I609" s="355"/>
      <c r="J609" s="356"/>
      <c r="K609" s="355"/>
      <c r="L609" s="356"/>
      <c r="M609" s="355"/>
      <c r="N609" s="356"/>
      <c r="O609" s="355"/>
      <c r="P609" s="356"/>
      <c r="Q609" s="355"/>
      <c r="R609" s="355"/>
      <c r="S609" s="355"/>
      <c r="T609" s="355"/>
      <c r="U609" s="355"/>
      <c r="V609" s="355"/>
      <c r="W609" s="355"/>
      <c r="X609" s="355"/>
      <c r="Y609" s="355"/>
      <c r="Z609" s="355"/>
      <c r="AA609" s="355"/>
      <c r="AB609" s="355"/>
      <c r="AC609" s="355"/>
      <c r="AD609" s="355"/>
      <c r="AE609" s="355"/>
      <c r="AF609" s="355"/>
      <c r="AG609" s="355"/>
      <c r="AH609" s="355"/>
      <c r="AI609" s="355"/>
      <c r="AJ609" s="355"/>
      <c r="AK609" s="355"/>
      <c r="AL609" s="355"/>
      <c r="AM609" s="355"/>
      <c r="AN609" s="355"/>
      <c r="AO609" s="355"/>
      <c r="AP609" s="355"/>
      <c r="AQ609" s="355"/>
      <c r="AR609" s="355"/>
      <c r="AS609" s="355"/>
      <c r="AT609" s="356"/>
      <c r="AU609" s="356"/>
      <c r="AV609" s="355"/>
      <c r="AW609" s="355"/>
      <c r="AX609" s="356"/>
      <c r="AY609" s="357"/>
      <c r="AZ609" s="357"/>
      <c r="BA609" s="357"/>
      <c r="BB609" s="358"/>
      <c r="BC609" s="357"/>
      <c r="BD609" s="357"/>
      <c r="BE609" s="358"/>
      <c r="BF609" s="357"/>
      <c r="BG609" s="357"/>
      <c r="BH609" s="357"/>
      <c r="BI609" s="357"/>
      <c r="BJ609" s="357"/>
      <c r="BK609" s="357"/>
      <c r="BL609" s="357"/>
      <c r="BM609" s="358"/>
      <c r="BN609" s="358"/>
      <c r="BO609" s="358"/>
      <c r="BP609" s="358"/>
      <c r="BQ609" s="358"/>
      <c r="BR609" s="358"/>
      <c r="BS609" s="358"/>
      <c r="BT609" s="358"/>
      <c r="BU609" s="358"/>
      <c r="BV609" s="358"/>
      <c r="BW609" s="358"/>
      <c r="BX609" s="355"/>
    </row>
    <row r="610" spans="1:76" ht="19.5" customHeight="1">
      <c r="A610" s="356"/>
      <c r="B610" s="356"/>
      <c r="C610" s="356"/>
      <c r="D610" s="356"/>
      <c r="E610" s="356"/>
      <c r="F610" s="355"/>
      <c r="G610" s="356"/>
      <c r="H610" s="356"/>
      <c r="I610" s="355"/>
      <c r="J610" s="356"/>
      <c r="K610" s="355"/>
      <c r="L610" s="356"/>
      <c r="M610" s="355"/>
      <c r="N610" s="356"/>
      <c r="O610" s="355"/>
      <c r="P610" s="356"/>
      <c r="Q610" s="355"/>
      <c r="R610" s="355"/>
      <c r="S610" s="355"/>
      <c r="T610" s="355"/>
      <c r="U610" s="355"/>
      <c r="V610" s="355"/>
      <c r="W610" s="355"/>
      <c r="X610" s="355"/>
      <c r="Y610" s="355"/>
      <c r="Z610" s="355"/>
      <c r="AA610" s="355"/>
      <c r="AB610" s="355"/>
      <c r="AC610" s="355"/>
      <c r="AD610" s="355"/>
      <c r="AE610" s="355"/>
      <c r="AF610" s="355"/>
      <c r="AG610" s="355"/>
      <c r="AH610" s="355"/>
      <c r="AI610" s="355"/>
      <c r="AJ610" s="355"/>
      <c r="AK610" s="355"/>
      <c r="AL610" s="355"/>
      <c r="AM610" s="355"/>
      <c r="AN610" s="355"/>
      <c r="AO610" s="355"/>
      <c r="AP610" s="355"/>
      <c r="AQ610" s="355"/>
      <c r="AR610" s="355"/>
      <c r="AS610" s="355"/>
      <c r="AT610" s="356"/>
      <c r="AU610" s="356"/>
      <c r="AV610" s="355"/>
      <c r="AW610" s="355"/>
      <c r="AX610" s="356"/>
      <c r="AY610" s="357"/>
      <c r="AZ610" s="357"/>
      <c r="BA610" s="357"/>
      <c r="BB610" s="358"/>
      <c r="BC610" s="357"/>
      <c r="BD610" s="357"/>
      <c r="BE610" s="358"/>
      <c r="BF610" s="357"/>
      <c r="BG610" s="357"/>
      <c r="BH610" s="357"/>
      <c r="BI610" s="357"/>
      <c r="BJ610" s="357"/>
      <c r="BK610" s="357"/>
      <c r="BL610" s="357"/>
      <c r="BM610" s="358"/>
      <c r="BN610" s="358"/>
      <c r="BO610" s="358"/>
      <c r="BP610" s="358"/>
      <c r="BQ610" s="358"/>
      <c r="BR610" s="358"/>
      <c r="BS610" s="358"/>
      <c r="BT610" s="358"/>
      <c r="BU610" s="358"/>
      <c r="BV610" s="358"/>
      <c r="BW610" s="358"/>
      <c r="BX610" s="355"/>
    </row>
    <row r="611" spans="1:76" ht="19.5" customHeight="1">
      <c r="A611" s="356"/>
      <c r="B611" s="356"/>
      <c r="C611" s="356"/>
      <c r="D611" s="356"/>
      <c r="E611" s="356"/>
      <c r="F611" s="355"/>
      <c r="G611" s="356"/>
      <c r="H611" s="356"/>
      <c r="I611" s="355"/>
      <c r="J611" s="356"/>
      <c r="K611" s="355"/>
      <c r="L611" s="356"/>
      <c r="M611" s="355"/>
      <c r="N611" s="356"/>
      <c r="O611" s="355"/>
      <c r="P611" s="356"/>
      <c r="Q611" s="355"/>
      <c r="R611" s="355"/>
      <c r="S611" s="355"/>
      <c r="T611" s="355"/>
      <c r="U611" s="355"/>
      <c r="V611" s="355"/>
      <c r="W611" s="355"/>
      <c r="X611" s="355"/>
      <c r="Y611" s="355"/>
      <c r="Z611" s="355"/>
      <c r="AA611" s="355"/>
      <c r="AB611" s="355"/>
      <c r="AC611" s="355"/>
      <c r="AD611" s="355"/>
      <c r="AE611" s="355"/>
      <c r="AF611" s="355"/>
      <c r="AG611" s="355"/>
      <c r="AH611" s="355"/>
      <c r="AI611" s="355"/>
      <c r="AJ611" s="355"/>
      <c r="AK611" s="355"/>
      <c r="AL611" s="355"/>
      <c r="AM611" s="355"/>
      <c r="AN611" s="355"/>
      <c r="AO611" s="355"/>
      <c r="AP611" s="355"/>
      <c r="AQ611" s="355"/>
      <c r="AR611" s="355"/>
      <c r="AS611" s="355"/>
      <c r="AT611" s="356"/>
      <c r="AU611" s="356"/>
      <c r="AV611" s="355"/>
      <c r="AW611" s="355"/>
      <c r="AX611" s="356"/>
      <c r="AY611" s="357"/>
      <c r="AZ611" s="357"/>
      <c r="BA611" s="357"/>
      <c r="BB611" s="358"/>
      <c r="BC611" s="357"/>
      <c r="BD611" s="357"/>
      <c r="BE611" s="358"/>
      <c r="BF611" s="357"/>
      <c r="BG611" s="357"/>
      <c r="BH611" s="357"/>
      <c r="BI611" s="357"/>
      <c r="BJ611" s="357"/>
      <c r="BK611" s="357"/>
      <c r="BL611" s="357"/>
      <c r="BM611" s="358"/>
      <c r="BN611" s="358"/>
      <c r="BO611" s="358"/>
      <c r="BP611" s="358"/>
      <c r="BQ611" s="358"/>
      <c r="BR611" s="358"/>
      <c r="BS611" s="358"/>
      <c r="BT611" s="358"/>
      <c r="BU611" s="358"/>
      <c r="BV611" s="358"/>
      <c r="BW611" s="358"/>
      <c r="BX611" s="355"/>
    </row>
    <row r="612" spans="1:76" ht="19.5" customHeight="1">
      <c r="A612" s="356"/>
      <c r="B612" s="356"/>
      <c r="C612" s="356"/>
      <c r="D612" s="356"/>
      <c r="E612" s="356"/>
      <c r="F612" s="355"/>
      <c r="G612" s="356"/>
      <c r="H612" s="356"/>
      <c r="I612" s="355"/>
      <c r="J612" s="356"/>
      <c r="K612" s="355"/>
      <c r="L612" s="356"/>
      <c r="M612" s="355"/>
      <c r="N612" s="356"/>
      <c r="O612" s="355"/>
      <c r="P612" s="356"/>
      <c r="Q612" s="355"/>
      <c r="R612" s="355"/>
      <c r="S612" s="355"/>
      <c r="T612" s="355"/>
      <c r="U612" s="355"/>
      <c r="V612" s="355"/>
      <c r="W612" s="355"/>
      <c r="X612" s="355"/>
      <c r="Y612" s="355"/>
      <c r="Z612" s="355"/>
      <c r="AA612" s="355"/>
      <c r="AB612" s="355"/>
      <c r="AC612" s="355"/>
      <c r="AD612" s="355"/>
      <c r="AE612" s="355"/>
      <c r="AF612" s="355"/>
      <c r="AG612" s="355"/>
      <c r="AH612" s="355"/>
      <c r="AI612" s="355"/>
      <c r="AJ612" s="355"/>
      <c r="AK612" s="355"/>
      <c r="AL612" s="355"/>
      <c r="AM612" s="355"/>
      <c r="AN612" s="355"/>
      <c r="AO612" s="355"/>
      <c r="AP612" s="355"/>
      <c r="AQ612" s="355"/>
      <c r="AR612" s="355"/>
      <c r="AS612" s="355"/>
      <c r="AT612" s="356"/>
      <c r="AU612" s="356"/>
      <c r="AV612" s="355"/>
      <c r="AW612" s="355"/>
      <c r="AX612" s="356"/>
      <c r="AY612" s="357"/>
      <c r="AZ612" s="357"/>
      <c r="BA612" s="357"/>
      <c r="BB612" s="358"/>
      <c r="BC612" s="357"/>
      <c r="BD612" s="357"/>
      <c r="BE612" s="358"/>
      <c r="BF612" s="357"/>
      <c r="BG612" s="357"/>
      <c r="BH612" s="357"/>
      <c r="BI612" s="357"/>
      <c r="BJ612" s="357"/>
      <c r="BK612" s="357"/>
      <c r="BL612" s="357"/>
      <c r="BM612" s="358"/>
      <c r="BN612" s="358"/>
      <c r="BO612" s="358"/>
      <c r="BP612" s="358"/>
      <c r="BQ612" s="358"/>
      <c r="BR612" s="358"/>
      <c r="BS612" s="358"/>
      <c r="BT612" s="358"/>
      <c r="BU612" s="358"/>
      <c r="BV612" s="358"/>
      <c r="BW612" s="358"/>
      <c r="BX612" s="355"/>
    </row>
    <row r="613" spans="1:76" ht="19.5" customHeight="1">
      <c r="A613" s="356"/>
      <c r="B613" s="356"/>
      <c r="C613" s="356"/>
      <c r="D613" s="356"/>
      <c r="E613" s="356"/>
      <c r="F613" s="355"/>
      <c r="G613" s="356"/>
      <c r="H613" s="356"/>
      <c r="I613" s="355"/>
      <c r="J613" s="356"/>
      <c r="K613" s="355"/>
      <c r="L613" s="356"/>
      <c r="M613" s="355"/>
      <c r="N613" s="356"/>
      <c r="O613" s="355"/>
      <c r="P613" s="356"/>
      <c r="Q613" s="355"/>
      <c r="R613" s="355"/>
      <c r="S613" s="355"/>
      <c r="T613" s="355"/>
      <c r="U613" s="355"/>
      <c r="V613" s="355"/>
      <c r="W613" s="355"/>
      <c r="X613" s="355"/>
      <c r="Y613" s="355"/>
      <c r="Z613" s="355"/>
      <c r="AA613" s="355"/>
      <c r="AB613" s="355"/>
      <c r="AC613" s="355"/>
      <c r="AD613" s="355"/>
      <c r="AE613" s="355"/>
      <c r="AF613" s="355"/>
      <c r="AG613" s="355"/>
      <c r="AH613" s="355"/>
      <c r="AI613" s="355"/>
      <c r="AJ613" s="355"/>
      <c r="AK613" s="355"/>
      <c r="AL613" s="355"/>
      <c r="AM613" s="355"/>
      <c r="AN613" s="355"/>
      <c r="AO613" s="355"/>
      <c r="AP613" s="355"/>
      <c r="AQ613" s="355"/>
      <c r="AR613" s="355"/>
      <c r="AS613" s="355"/>
      <c r="AT613" s="356"/>
      <c r="AU613" s="356"/>
      <c r="AV613" s="355"/>
      <c r="AW613" s="355"/>
      <c r="AX613" s="356"/>
      <c r="AY613" s="357"/>
      <c r="AZ613" s="357"/>
      <c r="BA613" s="357"/>
      <c r="BB613" s="358"/>
      <c r="BC613" s="357"/>
      <c r="BD613" s="357"/>
      <c r="BE613" s="358"/>
      <c r="BF613" s="357"/>
      <c r="BG613" s="357"/>
      <c r="BH613" s="357"/>
      <c r="BI613" s="357"/>
      <c r="BJ613" s="357"/>
      <c r="BK613" s="357"/>
      <c r="BL613" s="357"/>
      <c r="BM613" s="358"/>
      <c r="BN613" s="358"/>
      <c r="BO613" s="358"/>
      <c r="BP613" s="358"/>
      <c r="BQ613" s="358"/>
      <c r="BR613" s="358"/>
      <c r="BS613" s="358"/>
      <c r="BT613" s="358"/>
      <c r="BU613" s="358"/>
      <c r="BV613" s="358"/>
      <c r="BW613" s="358"/>
      <c r="BX613" s="355"/>
    </row>
    <row r="614" spans="1:76" ht="19.5" customHeight="1">
      <c r="A614" s="356"/>
      <c r="B614" s="356"/>
      <c r="C614" s="356"/>
      <c r="D614" s="356"/>
      <c r="E614" s="356"/>
      <c r="F614" s="355"/>
      <c r="G614" s="356"/>
      <c r="H614" s="356"/>
      <c r="I614" s="355"/>
      <c r="J614" s="356"/>
      <c r="K614" s="355"/>
      <c r="L614" s="356"/>
      <c r="M614" s="355"/>
      <c r="N614" s="356"/>
      <c r="O614" s="355"/>
      <c r="P614" s="356"/>
      <c r="Q614" s="355"/>
      <c r="R614" s="355"/>
      <c r="S614" s="355"/>
      <c r="T614" s="355"/>
      <c r="U614" s="355"/>
      <c r="V614" s="355"/>
      <c r="W614" s="355"/>
      <c r="X614" s="355"/>
      <c r="Y614" s="355"/>
      <c r="Z614" s="355"/>
      <c r="AA614" s="355"/>
      <c r="AB614" s="355"/>
      <c r="AC614" s="355"/>
      <c r="AD614" s="355"/>
      <c r="AE614" s="355"/>
      <c r="AF614" s="355"/>
      <c r="AG614" s="355"/>
      <c r="AH614" s="355"/>
      <c r="AI614" s="355"/>
      <c r="AJ614" s="355"/>
      <c r="AK614" s="355"/>
      <c r="AL614" s="355"/>
      <c r="AM614" s="355"/>
      <c r="AN614" s="355"/>
      <c r="AO614" s="355"/>
      <c r="AP614" s="355"/>
      <c r="AQ614" s="355"/>
      <c r="AR614" s="355"/>
      <c r="AS614" s="355"/>
      <c r="AT614" s="356"/>
      <c r="AU614" s="356"/>
      <c r="AV614" s="355"/>
      <c r="AW614" s="355"/>
      <c r="AX614" s="356"/>
      <c r="AY614" s="357"/>
      <c r="AZ614" s="357"/>
      <c r="BA614" s="357"/>
      <c r="BB614" s="358"/>
      <c r="BC614" s="357"/>
      <c r="BD614" s="357"/>
      <c r="BE614" s="358"/>
      <c r="BF614" s="357"/>
      <c r="BG614" s="357"/>
      <c r="BH614" s="357"/>
      <c r="BI614" s="357"/>
      <c r="BJ614" s="357"/>
      <c r="BK614" s="357"/>
      <c r="BL614" s="357"/>
      <c r="BM614" s="358"/>
      <c r="BN614" s="358"/>
      <c r="BO614" s="358"/>
      <c r="BP614" s="358"/>
      <c r="BQ614" s="358"/>
      <c r="BR614" s="358"/>
      <c r="BS614" s="358"/>
      <c r="BT614" s="358"/>
      <c r="BU614" s="358"/>
      <c r="BV614" s="358"/>
      <c r="BW614" s="358"/>
      <c r="BX614" s="355"/>
    </row>
    <row r="615" spans="1:76" ht="19.5" customHeight="1">
      <c r="A615" s="356"/>
      <c r="B615" s="356"/>
      <c r="C615" s="356"/>
      <c r="D615" s="356"/>
      <c r="E615" s="356"/>
      <c r="F615" s="355"/>
      <c r="G615" s="356"/>
      <c r="H615" s="356"/>
      <c r="I615" s="355"/>
      <c r="J615" s="356"/>
      <c r="K615" s="355"/>
      <c r="L615" s="356"/>
      <c r="M615" s="355"/>
      <c r="N615" s="356"/>
      <c r="O615" s="355"/>
      <c r="P615" s="356"/>
      <c r="Q615" s="355"/>
      <c r="R615" s="355"/>
      <c r="S615" s="355"/>
      <c r="T615" s="355"/>
      <c r="U615" s="355"/>
      <c r="V615" s="355"/>
      <c r="W615" s="355"/>
      <c r="X615" s="355"/>
      <c r="Y615" s="355"/>
      <c r="Z615" s="355"/>
      <c r="AA615" s="355"/>
      <c r="AB615" s="355"/>
      <c r="AC615" s="355"/>
      <c r="AD615" s="355"/>
      <c r="AE615" s="355"/>
      <c r="AF615" s="355"/>
      <c r="AG615" s="355"/>
      <c r="AH615" s="355"/>
      <c r="AI615" s="355"/>
      <c r="AJ615" s="355"/>
      <c r="AK615" s="355"/>
      <c r="AL615" s="355"/>
      <c r="AM615" s="355"/>
      <c r="AN615" s="355"/>
      <c r="AO615" s="355"/>
      <c r="AP615" s="355"/>
      <c r="AQ615" s="355"/>
      <c r="AR615" s="355"/>
      <c r="AS615" s="355"/>
      <c r="AT615" s="356"/>
      <c r="AU615" s="356"/>
      <c r="AV615" s="355"/>
      <c r="AW615" s="355"/>
      <c r="AX615" s="356"/>
      <c r="AY615" s="357"/>
      <c r="AZ615" s="357"/>
      <c r="BA615" s="357"/>
      <c r="BB615" s="358"/>
      <c r="BC615" s="357"/>
      <c r="BD615" s="357"/>
      <c r="BE615" s="358"/>
      <c r="BF615" s="357"/>
      <c r="BG615" s="357"/>
      <c r="BH615" s="357"/>
      <c r="BI615" s="357"/>
      <c r="BJ615" s="357"/>
      <c r="BK615" s="357"/>
      <c r="BL615" s="357"/>
      <c r="BM615" s="358"/>
      <c r="BN615" s="358"/>
      <c r="BO615" s="358"/>
      <c r="BP615" s="358"/>
      <c r="BQ615" s="358"/>
      <c r="BR615" s="358"/>
      <c r="BS615" s="358"/>
      <c r="BT615" s="358"/>
      <c r="BU615" s="358"/>
      <c r="BV615" s="358"/>
      <c r="BW615" s="358"/>
      <c r="BX615" s="355"/>
    </row>
    <row r="616" spans="1:76" ht="19.5" customHeight="1">
      <c r="A616" s="356"/>
      <c r="B616" s="356"/>
      <c r="C616" s="356"/>
      <c r="D616" s="356"/>
      <c r="E616" s="356"/>
      <c r="F616" s="355"/>
      <c r="G616" s="356"/>
      <c r="H616" s="356"/>
      <c r="I616" s="355"/>
      <c r="J616" s="356"/>
      <c r="K616" s="355"/>
      <c r="L616" s="356"/>
      <c r="M616" s="355"/>
      <c r="N616" s="356"/>
      <c r="O616" s="355"/>
      <c r="P616" s="356"/>
      <c r="Q616" s="355"/>
      <c r="R616" s="355"/>
      <c r="S616" s="355"/>
      <c r="T616" s="355"/>
      <c r="U616" s="355"/>
      <c r="V616" s="355"/>
      <c r="W616" s="355"/>
      <c r="X616" s="355"/>
      <c r="Y616" s="355"/>
      <c r="Z616" s="355"/>
      <c r="AA616" s="355"/>
      <c r="AB616" s="355"/>
      <c r="AC616" s="355"/>
      <c r="AD616" s="355"/>
      <c r="AE616" s="355"/>
      <c r="AF616" s="355"/>
      <c r="AG616" s="355"/>
      <c r="AH616" s="355"/>
      <c r="AI616" s="355"/>
      <c r="AJ616" s="355"/>
      <c r="AK616" s="355"/>
      <c r="AL616" s="355"/>
      <c r="AM616" s="355"/>
      <c r="AN616" s="355"/>
      <c r="AO616" s="355"/>
      <c r="AP616" s="355"/>
      <c r="AQ616" s="355"/>
      <c r="AR616" s="355"/>
      <c r="AS616" s="355"/>
      <c r="AT616" s="356"/>
      <c r="AU616" s="356"/>
      <c r="AV616" s="355"/>
      <c r="AW616" s="355"/>
      <c r="AX616" s="356"/>
      <c r="AY616" s="357"/>
      <c r="AZ616" s="357"/>
      <c r="BA616" s="357"/>
      <c r="BB616" s="358"/>
      <c r="BC616" s="357"/>
      <c r="BD616" s="357"/>
      <c r="BE616" s="358"/>
      <c r="BF616" s="357"/>
      <c r="BG616" s="357"/>
      <c r="BH616" s="357"/>
      <c r="BI616" s="357"/>
      <c r="BJ616" s="357"/>
      <c r="BK616" s="357"/>
      <c r="BL616" s="357"/>
      <c r="BM616" s="358"/>
      <c r="BN616" s="358"/>
      <c r="BO616" s="358"/>
      <c r="BP616" s="358"/>
      <c r="BQ616" s="358"/>
      <c r="BR616" s="358"/>
      <c r="BS616" s="358"/>
      <c r="BT616" s="358"/>
      <c r="BU616" s="358"/>
      <c r="BV616" s="358"/>
      <c r="BW616" s="358"/>
      <c r="BX616" s="355"/>
    </row>
    <row r="617" spans="1:76" ht="19.5" customHeight="1">
      <c r="A617" s="356"/>
      <c r="B617" s="356"/>
      <c r="C617" s="356"/>
      <c r="D617" s="356"/>
      <c r="E617" s="356"/>
      <c r="F617" s="355"/>
      <c r="G617" s="356"/>
      <c r="H617" s="356"/>
      <c r="I617" s="355"/>
      <c r="J617" s="356"/>
      <c r="K617" s="355"/>
      <c r="L617" s="356"/>
      <c r="M617" s="355"/>
      <c r="N617" s="356"/>
      <c r="O617" s="355"/>
      <c r="P617" s="356"/>
      <c r="Q617" s="355"/>
      <c r="R617" s="355"/>
      <c r="S617" s="355"/>
      <c r="T617" s="355"/>
      <c r="U617" s="355"/>
      <c r="V617" s="355"/>
      <c r="W617" s="355"/>
      <c r="X617" s="355"/>
      <c r="Y617" s="355"/>
      <c r="Z617" s="355"/>
      <c r="AA617" s="355"/>
      <c r="AB617" s="355"/>
      <c r="AC617" s="355"/>
      <c r="AD617" s="355"/>
      <c r="AE617" s="355"/>
      <c r="AF617" s="355"/>
      <c r="AG617" s="355"/>
      <c r="AH617" s="355"/>
      <c r="AI617" s="355"/>
      <c r="AJ617" s="355"/>
      <c r="AK617" s="355"/>
      <c r="AL617" s="355"/>
      <c r="AM617" s="355"/>
      <c r="AN617" s="355"/>
      <c r="AO617" s="355"/>
      <c r="AP617" s="355"/>
      <c r="AQ617" s="355"/>
      <c r="AR617" s="355"/>
      <c r="AS617" s="355"/>
      <c r="AT617" s="356"/>
      <c r="AU617" s="356"/>
      <c r="AV617" s="355"/>
      <c r="AW617" s="355"/>
      <c r="AX617" s="356"/>
      <c r="AY617" s="357"/>
      <c r="AZ617" s="357"/>
      <c r="BA617" s="357"/>
      <c r="BB617" s="358"/>
      <c r="BC617" s="357"/>
      <c r="BD617" s="357"/>
      <c r="BE617" s="358"/>
      <c r="BF617" s="357"/>
      <c r="BG617" s="357"/>
      <c r="BH617" s="357"/>
      <c r="BI617" s="357"/>
      <c r="BJ617" s="357"/>
      <c r="BK617" s="357"/>
      <c r="BL617" s="357"/>
      <c r="BM617" s="358"/>
      <c r="BN617" s="358"/>
      <c r="BO617" s="358"/>
      <c r="BP617" s="358"/>
      <c r="BQ617" s="358"/>
      <c r="BR617" s="358"/>
      <c r="BS617" s="358"/>
      <c r="BT617" s="358"/>
      <c r="BU617" s="358"/>
      <c r="BV617" s="358"/>
      <c r="BW617" s="358"/>
      <c r="BX617" s="355"/>
    </row>
    <row r="618" spans="1:76" ht="19.5" customHeight="1">
      <c r="A618" s="356"/>
      <c r="B618" s="356"/>
      <c r="C618" s="356"/>
      <c r="D618" s="356"/>
      <c r="E618" s="356"/>
      <c r="F618" s="355"/>
      <c r="G618" s="356"/>
      <c r="H618" s="356"/>
      <c r="I618" s="355"/>
      <c r="J618" s="356"/>
      <c r="K618" s="355"/>
      <c r="L618" s="356"/>
      <c r="M618" s="355"/>
      <c r="N618" s="356"/>
      <c r="O618" s="355"/>
      <c r="P618" s="356"/>
      <c r="Q618" s="355"/>
      <c r="R618" s="355"/>
      <c r="S618" s="355"/>
      <c r="T618" s="355"/>
      <c r="U618" s="355"/>
      <c r="V618" s="355"/>
      <c r="W618" s="355"/>
      <c r="X618" s="355"/>
      <c r="Y618" s="355"/>
      <c r="Z618" s="355"/>
      <c r="AA618" s="355"/>
      <c r="AB618" s="355"/>
      <c r="AC618" s="355"/>
      <c r="AD618" s="355"/>
      <c r="AE618" s="355"/>
      <c r="AF618" s="355"/>
      <c r="AG618" s="355"/>
      <c r="AH618" s="355"/>
      <c r="AI618" s="355"/>
      <c r="AJ618" s="355"/>
      <c r="AK618" s="355"/>
      <c r="AL618" s="355"/>
      <c r="AM618" s="355"/>
      <c r="AN618" s="355"/>
      <c r="AO618" s="355"/>
      <c r="AP618" s="355"/>
      <c r="AQ618" s="355"/>
      <c r="AR618" s="355"/>
      <c r="AS618" s="355"/>
      <c r="AT618" s="356"/>
      <c r="AU618" s="356"/>
      <c r="AV618" s="355"/>
      <c r="AW618" s="355"/>
      <c r="AX618" s="356"/>
      <c r="AY618" s="357"/>
      <c r="AZ618" s="357"/>
      <c r="BA618" s="357"/>
      <c r="BB618" s="358"/>
      <c r="BC618" s="357"/>
      <c r="BD618" s="357"/>
      <c r="BE618" s="358"/>
      <c r="BF618" s="357"/>
      <c r="BG618" s="357"/>
      <c r="BH618" s="357"/>
      <c r="BI618" s="357"/>
      <c r="BJ618" s="357"/>
      <c r="BK618" s="357"/>
      <c r="BL618" s="357"/>
      <c r="BM618" s="358"/>
      <c r="BN618" s="358"/>
      <c r="BO618" s="358"/>
      <c r="BP618" s="358"/>
      <c r="BQ618" s="358"/>
      <c r="BR618" s="358"/>
      <c r="BS618" s="358"/>
      <c r="BT618" s="358"/>
      <c r="BU618" s="358"/>
      <c r="BV618" s="358"/>
      <c r="BW618" s="358"/>
      <c r="BX618" s="355"/>
    </row>
    <row r="619" spans="1:76" ht="19.5" customHeight="1">
      <c r="A619" s="356"/>
      <c r="B619" s="356"/>
      <c r="C619" s="356"/>
      <c r="D619" s="356"/>
      <c r="E619" s="356"/>
      <c r="F619" s="355"/>
      <c r="G619" s="356"/>
      <c r="H619" s="356"/>
      <c r="I619" s="355"/>
      <c r="J619" s="356"/>
      <c r="K619" s="355"/>
      <c r="L619" s="356"/>
      <c r="M619" s="355"/>
      <c r="N619" s="356"/>
      <c r="O619" s="355"/>
      <c r="P619" s="356"/>
      <c r="Q619" s="355"/>
      <c r="R619" s="355"/>
      <c r="S619" s="355"/>
      <c r="T619" s="355"/>
      <c r="U619" s="355"/>
      <c r="V619" s="355"/>
      <c r="W619" s="355"/>
      <c r="X619" s="355"/>
      <c r="Y619" s="355"/>
      <c r="Z619" s="355"/>
      <c r="AA619" s="355"/>
      <c r="AB619" s="355"/>
      <c r="AC619" s="355"/>
      <c r="AD619" s="355"/>
      <c r="AE619" s="355"/>
      <c r="AF619" s="355"/>
      <c r="AG619" s="355"/>
      <c r="AH619" s="355"/>
      <c r="AI619" s="355"/>
      <c r="AJ619" s="355"/>
      <c r="AK619" s="355"/>
      <c r="AL619" s="355"/>
      <c r="AM619" s="355"/>
      <c r="AN619" s="355"/>
      <c r="AO619" s="355"/>
      <c r="AP619" s="355"/>
      <c r="AQ619" s="355"/>
      <c r="AR619" s="355"/>
      <c r="AS619" s="355"/>
      <c r="AT619" s="356"/>
      <c r="AU619" s="356"/>
      <c r="AV619" s="355"/>
      <c r="AW619" s="355"/>
      <c r="AX619" s="356"/>
      <c r="AY619" s="357"/>
      <c r="AZ619" s="357"/>
      <c r="BA619" s="357"/>
      <c r="BB619" s="358"/>
      <c r="BC619" s="357"/>
      <c r="BD619" s="357"/>
      <c r="BE619" s="358"/>
      <c r="BF619" s="357"/>
      <c r="BG619" s="357"/>
      <c r="BH619" s="357"/>
      <c r="BI619" s="357"/>
      <c r="BJ619" s="357"/>
      <c r="BK619" s="357"/>
      <c r="BL619" s="357"/>
      <c r="BM619" s="358"/>
      <c r="BN619" s="358"/>
      <c r="BO619" s="358"/>
      <c r="BP619" s="358"/>
      <c r="BQ619" s="358"/>
      <c r="BR619" s="358"/>
      <c r="BS619" s="358"/>
      <c r="BT619" s="358"/>
      <c r="BU619" s="358"/>
      <c r="BV619" s="358"/>
      <c r="BW619" s="358"/>
      <c r="BX619" s="355"/>
    </row>
    <row r="620" spans="1:76" ht="19.5" customHeight="1">
      <c r="A620" s="356"/>
      <c r="B620" s="356"/>
      <c r="C620" s="356"/>
      <c r="D620" s="356"/>
      <c r="E620" s="356"/>
      <c r="F620" s="355"/>
      <c r="G620" s="356"/>
      <c r="H620" s="356"/>
      <c r="I620" s="355"/>
      <c r="J620" s="356"/>
      <c r="K620" s="355"/>
      <c r="L620" s="356"/>
      <c r="M620" s="355"/>
      <c r="N620" s="356"/>
      <c r="O620" s="355"/>
      <c r="P620" s="356"/>
      <c r="Q620" s="355"/>
      <c r="R620" s="355"/>
      <c r="S620" s="355"/>
      <c r="T620" s="355"/>
      <c r="U620" s="355"/>
      <c r="V620" s="355"/>
      <c r="W620" s="355"/>
      <c r="X620" s="355"/>
      <c r="Y620" s="355"/>
      <c r="Z620" s="355"/>
      <c r="AA620" s="355"/>
      <c r="AB620" s="355"/>
      <c r="AC620" s="355"/>
      <c r="AD620" s="355"/>
      <c r="AE620" s="355"/>
      <c r="AF620" s="355"/>
      <c r="AG620" s="355"/>
      <c r="AH620" s="355"/>
      <c r="AI620" s="355"/>
      <c r="AJ620" s="355"/>
      <c r="AK620" s="355"/>
      <c r="AL620" s="355"/>
      <c r="AM620" s="355"/>
      <c r="AN620" s="355"/>
      <c r="AO620" s="355"/>
      <c r="AP620" s="355"/>
      <c r="AQ620" s="355"/>
      <c r="AR620" s="355"/>
      <c r="AS620" s="355"/>
      <c r="AT620" s="356"/>
      <c r="AU620" s="356"/>
      <c r="AV620" s="355"/>
      <c r="AW620" s="355"/>
      <c r="AX620" s="356"/>
      <c r="AY620" s="357"/>
      <c r="AZ620" s="357"/>
      <c r="BA620" s="357"/>
      <c r="BB620" s="358"/>
      <c r="BC620" s="357"/>
      <c r="BD620" s="357"/>
      <c r="BE620" s="358"/>
      <c r="BF620" s="357"/>
      <c r="BG620" s="357"/>
      <c r="BH620" s="357"/>
      <c r="BI620" s="357"/>
      <c r="BJ620" s="357"/>
      <c r="BK620" s="357"/>
      <c r="BL620" s="357"/>
      <c r="BM620" s="358"/>
      <c r="BN620" s="358"/>
      <c r="BO620" s="358"/>
      <c r="BP620" s="358"/>
      <c r="BQ620" s="358"/>
      <c r="BR620" s="358"/>
      <c r="BS620" s="358"/>
      <c r="BT620" s="358"/>
      <c r="BU620" s="358"/>
      <c r="BV620" s="358"/>
      <c r="BW620" s="358"/>
      <c r="BX620" s="355"/>
    </row>
    <row r="621" spans="1:76" ht="19.5" customHeight="1">
      <c r="A621" s="356"/>
      <c r="B621" s="356"/>
      <c r="C621" s="356"/>
      <c r="D621" s="356"/>
      <c r="E621" s="356"/>
      <c r="F621" s="355"/>
      <c r="G621" s="356"/>
      <c r="H621" s="356"/>
      <c r="I621" s="355"/>
      <c r="J621" s="356"/>
      <c r="K621" s="355"/>
      <c r="L621" s="356"/>
      <c r="M621" s="355"/>
      <c r="N621" s="356"/>
      <c r="O621" s="355"/>
      <c r="P621" s="356"/>
      <c r="Q621" s="355"/>
      <c r="R621" s="355"/>
      <c r="S621" s="355"/>
      <c r="T621" s="355"/>
      <c r="U621" s="355"/>
      <c r="V621" s="355"/>
      <c r="W621" s="355"/>
      <c r="X621" s="355"/>
      <c r="Y621" s="355"/>
      <c r="Z621" s="355"/>
      <c r="AA621" s="355"/>
      <c r="AB621" s="355"/>
      <c r="AC621" s="355"/>
      <c r="AD621" s="355"/>
      <c r="AE621" s="355"/>
      <c r="AF621" s="355"/>
      <c r="AG621" s="355"/>
      <c r="AH621" s="355"/>
      <c r="AI621" s="355"/>
      <c r="AJ621" s="355"/>
      <c r="AK621" s="355"/>
      <c r="AL621" s="355"/>
      <c r="AM621" s="355"/>
      <c r="AN621" s="355"/>
      <c r="AO621" s="355"/>
      <c r="AP621" s="355"/>
      <c r="AQ621" s="355"/>
      <c r="AR621" s="355"/>
      <c r="AS621" s="355"/>
      <c r="AT621" s="356"/>
      <c r="AU621" s="356"/>
      <c r="AV621" s="355"/>
      <c r="AW621" s="355"/>
      <c r="AX621" s="356"/>
      <c r="AY621" s="357"/>
      <c r="AZ621" s="357"/>
      <c r="BA621" s="357"/>
      <c r="BB621" s="358"/>
      <c r="BC621" s="357"/>
      <c r="BD621" s="357"/>
      <c r="BE621" s="358"/>
      <c r="BF621" s="357"/>
      <c r="BG621" s="357"/>
      <c r="BH621" s="357"/>
      <c r="BI621" s="357"/>
      <c r="BJ621" s="357"/>
      <c r="BK621" s="357"/>
      <c r="BL621" s="357"/>
      <c r="BM621" s="358"/>
      <c r="BN621" s="358"/>
      <c r="BO621" s="358"/>
      <c r="BP621" s="358"/>
      <c r="BQ621" s="358"/>
      <c r="BR621" s="358"/>
      <c r="BS621" s="358"/>
      <c r="BT621" s="358"/>
      <c r="BU621" s="358"/>
      <c r="BV621" s="358"/>
      <c r="BW621" s="358"/>
      <c r="BX621" s="355"/>
    </row>
    <row r="622" spans="1:76" ht="19.5" customHeight="1">
      <c r="A622" s="356"/>
      <c r="B622" s="356"/>
      <c r="C622" s="356"/>
      <c r="D622" s="356"/>
      <c r="E622" s="356"/>
      <c r="F622" s="355"/>
      <c r="G622" s="356"/>
      <c r="H622" s="356"/>
      <c r="I622" s="355"/>
      <c r="J622" s="356"/>
      <c r="K622" s="355"/>
      <c r="L622" s="356"/>
      <c r="M622" s="355"/>
      <c r="N622" s="356"/>
      <c r="O622" s="355"/>
      <c r="P622" s="356"/>
      <c r="Q622" s="355"/>
      <c r="R622" s="355"/>
      <c r="S622" s="355"/>
      <c r="T622" s="355"/>
      <c r="U622" s="355"/>
      <c r="V622" s="355"/>
      <c r="W622" s="355"/>
      <c r="X622" s="355"/>
      <c r="Y622" s="355"/>
      <c r="Z622" s="355"/>
      <c r="AA622" s="355"/>
      <c r="AB622" s="355"/>
      <c r="AC622" s="355"/>
      <c r="AD622" s="355"/>
      <c r="AE622" s="355"/>
      <c r="AF622" s="355"/>
      <c r="AG622" s="355"/>
      <c r="AH622" s="355"/>
      <c r="AI622" s="355"/>
      <c r="AJ622" s="355"/>
      <c r="AK622" s="355"/>
      <c r="AL622" s="355"/>
      <c r="AM622" s="355"/>
      <c r="AN622" s="355"/>
      <c r="AO622" s="355"/>
      <c r="AP622" s="355"/>
      <c r="AQ622" s="355"/>
      <c r="AR622" s="355"/>
      <c r="AS622" s="355"/>
      <c r="AT622" s="356"/>
      <c r="AU622" s="356"/>
      <c r="AV622" s="355"/>
      <c r="AW622" s="355"/>
      <c r="AX622" s="356"/>
      <c r="AY622" s="357"/>
      <c r="AZ622" s="357"/>
      <c r="BA622" s="357"/>
      <c r="BB622" s="358"/>
      <c r="BC622" s="357"/>
      <c r="BD622" s="357"/>
      <c r="BE622" s="358"/>
      <c r="BF622" s="357"/>
      <c r="BG622" s="357"/>
      <c r="BH622" s="357"/>
      <c r="BI622" s="357"/>
      <c r="BJ622" s="357"/>
      <c r="BK622" s="357"/>
      <c r="BL622" s="357"/>
      <c r="BM622" s="358"/>
      <c r="BN622" s="358"/>
      <c r="BO622" s="358"/>
      <c r="BP622" s="358"/>
      <c r="BQ622" s="358"/>
      <c r="BR622" s="358"/>
      <c r="BS622" s="358"/>
      <c r="BT622" s="358"/>
      <c r="BU622" s="358"/>
      <c r="BV622" s="358"/>
      <c r="BW622" s="358"/>
      <c r="BX622" s="355"/>
    </row>
    <row r="623" spans="1:76" ht="19.5" customHeight="1">
      <c r="A623" s="356"/>
      <c r="B623" s="356"/>
      <c r="C623" s="356"/>
      <c r="D623" s="356"/>
      <c r="E623" s="356"/>
      <c r="F623" s="355"/>
      <c r="G623" s="356"/>
      <c r="H623" s="356"/>
      <c r="I623" s="355"/>
      <c r="J623" s="356"/>
      <c r="K623" s="355"/>
      <c r="L623" s="356"/>
      <c r="M623" s="355"/>
      <c r="N623" s="356"/>
      <c r="O623" s="355"/>
      <c r="P623" s="356"/>
      <c r="Q623" s="355"/>
      <c r="R623" s="355"/>
      <c r="S623" s="355"/>
      <c r="T623" s="355"/>
      <c r="U623" s="355"/>
      <c r="V623" s="355"/>
      <c r="W623" s="355"/>
      <c r="X623" s="355"/>
      <c r="Y623" s="355"/>
      <c r="Z623" s="355"/>
      <c r="AA623" s="355"/>
      <c r="AB623" s="355"/>
      <c r="AC623" s="355"/>
      <c r="AD623" s="355"/>
      <c r="AE623" s="355"/>
      <c r="AF623" s="355"/>
      <c r="AG623" s="355"/>
      <c r="AH623" s="355"/>
      <c r="AI623" s="355"/>
      <c r="AJ623" s="355"/>
      <c r="AK623" s="355"/>
      <c r="AL623" s="355"/>
      <c r="AM623" s="355"/>
      <c r="AN623" s="355"/>
      <c r="AO623" s="355"/>
      <c r="AP623" s="355"/>
      <c r="AQ623" s="355"/>
      <c r="AR623" s="355"/>
      <c r="AS623" s="355"/>
      <c r="AT623" s="356"/>
      <c r="AU623" s="356"/>
      <c r="AV623" s="355"/>
      <c r="AW623" s="355"/>
      <c r="AX623" s="356"/>
      <c r="AY623" s="357"/>
      <c r="AZ623" s="357"/>
      <c r="BA623" s="357"/>
      <c r="BB623" s="358"/>
      <c r="BC623" s="357"/>
      <c r="BD623" s="357"/>
      <c r="BE623" s="358"/>
      <c r="BF623" s="357"/>
      <c r="BG623" s="357"/>
      <c r="BH623" s="357"/>
      <c r="BI623" s="357"/>
      <c r="BJ623" s="357"/>
      <c r="BK623" s="357"/>
      <c r="BL623" s="357"/>
      <c r="BM623" s="358"/>
      <c r="BN623" s="358"/>
      <c r="BO623" s="358"/>
      <c r="BP623" s="358"/>
      <c r="BQ623" s="358"/>
      <c r="BR623" s="358"/>
      <c r="BS623" s="358"/>
      <c r="BT623" s="358"/>
      <c r="BU623" s="358"/>
      <c r="BV623" s="358"/>
      <c r="BW623" s="358"/>
      <c r="BX623" s="355"/>
    </row>
    <row r="624" spans="1:76" ht="19.5" customHeight="1">
      <c r="A624" s="356"/>
      <c r="B624" s="356"/>
      <c r="C624" s="356"/>
      <c r="D624" s="356"/>
      <c r="E624" s="356"/>
      <c r="F624" s="355"/>
      <c r="G624" s="356"/>
      <c r="H624" s="356"/>
      <c r="I624" s="355"/>
      <c r="J624" s="356"/>
      <c r="K624" s="355"/>
      <c r="L624" s="356"/>
      <c r="M624" s="355"/>
      <c r="N624" s="356"/>
      <c r="O624" s="355"/>
      <c r="P624" s="356"/>
      <c r="Q624" s="355"/>
      <c r="R624" s="355"/>
      <c r="S624" s="355"/>
      <c r="T624" s="355"/>
      <c r="U624" s="355"/>
      <c r="V624" s="355"/>
      <c r="W624" s="355"/>
      <c r="X624" s="355"/>
      <c r="Y624" s="355"/>
      <c r="Z624" s="355"/>
      <c r="AA624" s="355"/>
      <c r="AB624" s="355"/>
      <c r="AC624" s="355"/>
      <c r="AD624" s="355"/>
      <c r="AE624" s="355"/>
      <c r="AF624" s="355"/>
      <c r="AG624" s="355"/>
      <c r="AH624" s="355"/>
      <c r="AI624" s="355"/>
      <c r="AJ624" s="355"/>
      <c r="AK624" s="355"/>
      <c r="AL624" s="355"/>
      <c r="AM624" s="355"/>
      <c r="AN624" s="355"/>
      <c r="AO624" s="355"/>
      <c r="AP624" s="355"/>
      <c r="AQ624" s="355"/>
      <c r="AR624" s="355"/>
      <c r="AS624" s="355"/>
      <c r="AT624" s="356"/>
      <c r="AU624" s="356"/>
      <c r="AV624" s="355"/>
      <c r="AW624" s="355"/>
      <c r="AX624" s="356"/>
      <c r="AY624" s="357"/>
      <c r="AZ624" s="357"/>
      <c r="BA624" s="357"/>
      <c r="BB624" s="358"/>
      <c r="BC624" s="357"/>
      <c r="BD624" s="357"/>
      <c r="BE624" s="358"/>
      <c r="BF624" s="357"/>
      <c r="BG624" s="357"/>
      <c r="BH624" s="357"/>
      <c r="BI624" s="357"/>
      <c r="BJ624" s="357"/>
      <c r="BK624" s="357"/>
      <c r="BL624" s="357"/>
      <c r="BM624" s="358"/>
      <c r="BN624" s="358"/>
      <c r="BO624" s="358"/>
      <c r="BP624" s="358"/>
      <c r="BQ624" s="358"/>
      <c r="BR624" s="358"/>
      <c r="BS624" s="358"/>
      <c r="BT624" s="358"/>
      <c r="BU624" s="358"/>
      <c r="BV624" s="358"/>
      <c r="BW624" s="358"/>
      <c r="BX624" s="355"/>
    </row>
    <row r="625" spans="1:76" ht="19.5" customHeight="1">
      <c r="A625" s="356"/>
      <c r="B625" s="356"/>
      <c r="C625" s="356"/>
      <c r="D625" s="356"/>
      <c r="E625" s="356"/>
      <c r="F625" s="355"/>
      <c r="G625" s="356"/>
      <c r="H625" s="356"/>
      <c r="I625" s="355"/>
      <c r="J625" s="356"/>
      <c r="K625" s="355"/>
      <c r="L625" s="356"/>
      <c r="M625" s="355"/>
      <c r="N625" s="356"/>
      <c r="O625" s="355"/>
      <c r="P625" s="356"/>
      <c r="Q625" s="355"/>
      <c r="R625" s="355"/>
      <c r="S625" s="355"/>
      <c r="T625" s="355"/>
      <c r="U625" s="355"/>
      <c r="V625" s="355"/>
      <c r="W625" s="355"/>
      <c r="X625" s="355"/>
      <c r="Y625" s="355"/>
      <c r="Z625" s="355"/>
      <c r="AA625" s="355"/>
      <c r="AB625" s="355"/>
      <c r="AC625" s="355"/>
      <c r="AD625" s="355"/>
      <c r="AE625" s="355"/>
      <c r="AF625" s="355"/>
      <c r="AG625" s="355"/>
      <c r="AH625" s="355"/>
      <c r="AI625" s="355"/>
      <c r="AJ625" s="355"/>
      <c r="AK625" s="355"/>
      <c r="AL625" s="355"/>
      <c r="AM625" s="355"/>
      <c r="AN625" s="355"/>
      <c r="AO625" s="355"/>
      <c r="AP625" s="355"/>
      <c r="AQ625" s="355"/>
      <c r="AR625" s="355"/>
      <c r="AS625" s="355"/>
      <c r="AT625" s="356"/>
      <c r="AU625" s="356"/>
      <c r="AV625" s="355"/>
      <c r="AW625" s="355"/>
      <c r="AX625" s="356"/>
      <c r="AY625" s="357"/>
      <c r="AZ625" s="357"/>
      <c r="BA625" s="357"/>
      <c r="BB625" s="358"/>
      <c r="BC625" s="357"/>
      <c r="BD625" s="357"/>
      <c r="BE625" s="358"/>
      <c r="BF625" s="357"/>
      <c r="BG625" s="357"/>
      <c r="BH625" s="357"/>
      <c r="BI625" s="357"/>
      <c r="BJ625" s="357"/>
      <c r="BK625" s="357"/>
      <c r="BL625" s="357"/>
      <c r="BM625" s="358"/>
      <c r="BN625" s="358"/>
      <c r="BO625" s="358"/>
      <c r="BP625" s="358"/>
      <c r="BQ625" s="358"/>
      <c r="BR625" s="358"/>
      <c r="BS625" s="358"/>
      <c r="BT625" s="358"/>
      <c r="BU625" s="358"/>
      <c r="BV625" s="358"/>
      <c r="BW625" s="358"/>
      <c r="BX625" s="355"/>
    </row>
    <row r="626" spans="1:76" ht="19.5" customHeight="1">
      <c r="A626" s="356"/>
      <c r="B626" s="356"/>
      <c r="C626" s="356"/>
      <c r="D626" s="356"/>
      <c r="E626" s="356"/>
      <c r="F626" s="355"/>
      <c r="G626" s="356"/>
      <c r="H626" s="356"/>
      <c r="I626" s="355"/>
      <c r="J626" s="356"/>
      <c r="K626" s="355"/>
      <c r="L626" s="356"/>
      <c r="M626" s="355"/>
      <c r="N626" s="356"/>
      <c r="O626" s="355"/>
      <c r="P626" s="356"/>
      <c r="Q626" s="355"/>
      <c r="R626" s="355"/>
      <c r="S626" s="355"/>
      <c r="T626" s="355"/>
      <c r="U626" s="355"/>
      <c r="V626" s="355"/>
      <c r="W626" s="355"/>
      <c r="X626" s="355"/>
      <c r="Y626" s="355"/>
      <c r="Z626" s="355"/>
      <c r="AA626" s="355"/>
      <c r="AB626" s="355"/>
      <c r="AC626" s="355"/>
      <c r="AD626" s="355"/>
      <c r="AE626" s="355"/>
      <c r="AF626" s="355"/>
      <c r="AG626" s="355"/>
      <c r="AH626" s="355"/>
      <c r="AI626" s="355"/>
      <c r="AJ626" s="355"/>
      <c r="AK626" s="355"/>
      <c r="AL626" s="355"/>
      <c r="AM626" s="355"/>
      <c r="AN626" s="355"/>
      <c r="AO626" s="355"/>
      <c r="AP626" s="355"/>
      <c r="AQ626" s="355"/>
      <c r="AR626" s="355"/>
      <c r="AS626" s="355"/>
      <c r="AT626" s="356"/>
      <c r="AU626" s="356"/>
      <c r="AV626" s="355"/>
      <c r="AW626" s="355"/>
      <c r="AX626" s="356"/>
      <c r="AY626" s="357"/>
      <c r="AZ626" s="357"/>
      <c r="BA626" s="357"/>
      <c r="BB626" s="358"/>
      <c r="BC626" s="357"/>
      <c r="BD626" s="357"/>
      <c r="BE626" s="358"/>
      <c r="BF626" s="357"/>
      <c r="BG626" s="357"/>
      <c r="BH626" s="357"/>
      <c r="BI626" s="357"/>
      <c r="BJ626" s="357"/>
      <c r="BK626" s="357"/>
      <c r="BL626" s="357"/>
      <c r="BM626" s="358"/>
      <c r="BN626" s="358"/>
      <c r="BO626" s="358"/>
      <c r="BP626" s="358"/>
      <c r="BQ626" s="358"/>
      <c r="BR626" s="358"/>
      <c r="BS626" s="358"/>
      <c r="BT626" s="358"/>
      <c r="BU626" s="358"/>
      <c r="BV626" s="358"/>
      <c r="BW626" s="358"/>
      <c r="BX626" s="355"/>
    </row>
    <row r="627" spans="1:76" ht="19.5" customHeight="1">
      <c r="A627" s="356"/>
      <c r="B627" s="356"/>
      <c r="C627" s="356"/>
      <c r="D627" s="356"/>
      <c r="E627" s="356"/>
      <c r="F627" s="355"/>
      <c r="G627" s="356"/>
      <c r="H627" s="356"/>
      <c r="I627" s="355"/>
      <c r="J627" s="356"/>
      <c r="K627" s="355"/>
      <c r="L627" s="356"/>
      <c r="M627" s="355"/>
      <c r="N627" s="356"/>
      <c r="O627" s="355"/>
      <c r="P627" s="356"/>
      <c r="Q627" s="355"/>
      <c r="R627" s="355"/>
      <c r="S627" s="355"/>
      <c r="T627" s="355"/>
      <c r="U627" s="355"/>
      <c r="V627" s="355"/>
      <c r="W627" s="355"/>
      <c r="X627" s="355"/>
      <c r="Y627" s="355"/>
      <c r="Z627" s="355"/>
      <c r="AA627" s="355"/>
      <c r="AB627" s="355"/>
      <c r="AC627" s="355"/>
      <c r="AD627" s="355"/>
      <c r="AE627" s="355"/>
      <c r="AF627" s="355"/>
      <c r="AG627" s="355"/>
      <c r="AH627" s="355"/>
      <c r="AI627" s="355"/>
      <c r="AJ627" s="355"/>
      <c r="AK627" s="355"/>
      <c r="AL627" s="355"/>
      <c r="AM627" s="355"/>
      <c r="AN627" s="355"/>
      <c r="AO627" s="355"/>
      <c r="AP627" s="355"/>
      <c r="AQ627" s="355"/>
      <c r="AR627" s="355"/>
      <c r="AS627" s="355"/>
      <c r="AT627" s="356"/>
      <c r="AU627" s="356"/>
      <c r="AV627" s="355"/>
      <c r="AW627" s="355"/>
      <c r="AX627" s="356"/>
      <c r="AY627" s="357"/>
      <c r="AZ627" s="357"/>
      <c r="BA627" s="357"/>
      <c r="BB627" s="358"/>
      <c r="BC627" s="357"/>
      <c r="BD627" s="357"/>
      <c r="BE627" s="358"/>
      <c r="BF627" s="357"/>
      <c r="BG627" s="357"/>
      <c r="BH627" s="357"/>
      <c r="BI627" s="357"/>
      <c r="BJ627" s="357"/>
      <c r="BK627" s="357"/>
      <c r="BL627" s="357"/>
      <c r="BM627" s="358"/>
      <c r="BN627" s="358"/>
      <c r="BO627" s="358"/>
      <c r="BP627" s="358"/>
      <c r="BQ627" s="358"/>
      <c r="BR627" s="358"/>
      <c r="BS627" s="358"/>
      <c r="BT627" s="358"/>
      <c r="BU627" s="358"/>
      <c r="BV627" s="358"/>
      <c r="BW627" s="358"/>
      <c r="BX627" s="355"/>
    </row>
    <row r="628" spans="1:76" ht="19.5" customHeight="1">
      <c r="A628" s="356"/>
      <c r="B628" s="356"/>
      <c r="C628" s="356"/>
      <c r="D628" s="356"/>
      <c r="E628" s="356"/>
      <c r="F628" s="355"/>
      <c r="G628" s="356"/>
      <c r="H628" s="356"/>
      <c r="I628" s="355"/>
      <c r="J628" s="356"/>
      <c r="K628" s="355"/>
      <c r="L628" s="356"/>
      <c r="M628" s="355"/>
      <c r="N628" s="356"/>
      <c r="O628" s="355"/>
      <c r="P628" s="356"/>
      <c r="Q628" s="355"/>
      <c r="R628" s="355"/>
      <c r="S628" s="355"/>
      <c r="T628" s="355"/>
      <c r="U628" s="355"/>
      <c r="V628" s="355"/>
      <c r="W628" s="355"/>
      <c r="X628" s="355"/>
      <c r="Y628" s="355"/>
      <c r="Z628" s="355"/>
      <c r="AA628" s="355"/>
      <c r="AB628" s="355"/>
      <c r="AC628" s="355"/>
      <c r="AD628" s="355"/>
      <c r="AE628" s="355"/>
      <c r="AF628" s="355"/>
      <c r="AG628" s="355"/>
      <c r="AH628" s="355"/>
      <c r="AI628" s="355"/>
      <c r="AJ628" s="355"/>
      <c r="AK628" s="355"/>
      <c r="AL628" s="355"/>
      <c r="AM628" s="355"/>
      <c r="AN628" s="355"/>
      <c r="AO628" s="355"/>
      <c r="AP628" s="355"/>
      <c r="AQ628" s="355"/>
      <c r="AR628" s="355"/>
      <c r="AS628" s="355"/>
      <c r="AT628" s="356"/>
      <c r="AU628" s="356"/>
      <c r="AV628" s="355"/>
      <c r="AW628" s="355"/>
      <c r="AX628" s="356"/>
      <c r="AY628" s="357"/>
      <c r="AZ628" s="357"/>
      <c r="BA628" s="357"/>
      <c r="BB628" s="358"/>
      <c r="BC628" s="357"/>
      <c r="BD628" s="357"/>
      <c r="BE628" s="358"/>
      <c r="BF628" s="357"/>
      <c r="BG628" s="357"/>
      <c r="BH628" s="357"/>
      <c r="BI628" s="357"/>
      <c r="BJ628" s="357"/>
      <c r="BK628" s="357"/>
      <c r="BL628" s="357"/>
      <c r="BM628" s="358"/>
      <c r="BN628" s="358"/>
      <c r="BO628" s="358"/>
      <c r="BP628" s="358"/>
      <c r="BQ628" s="358"/>
      <c r="BR628" s="358"/>
      <c r="BS628" s="358"/>
      <c r="BT628" s="358"/>
      <c r="BU628" s="358"/>
      <c r="BV628" s="358"/>
      <c r="BW628" s="358"/>
      <c r="BX628" s="355"/>
    </row>
    <row r="629" spans="1:76" ht="19.5" customHeight="1">
      <c r="A629" s="356"/>
      <c r="B629" s="356"/>
      <c r="C629" s="356"/>
      <c r="D629" s="356"/>
      <c r="E629" s="356"/>
      <c r="F629" s="355"/>
      <c r="G629" s="356"/>
      <c r="H629" s="356"/>
      <c r="I629" s="355"/>
      <c r="J629" s="356"/>
      <c r="K629" s="355"/>
      <c r="L629" s="356"/>
      <c r="M629" s="355"/>
      <c r="N629" s="356"/>
      <c r="O629" s="355"/>
      <c r="P629" s="356"/>
      <c r="Q629" s="355"/>
      <c r="R629" s="355"/>
      <c r="S629" s="355"/>
      <c r="T629" s="355"/>
      <c r="U629" s="355"/>
      <c r="V629" s="355"/>
      <c r="W629" s="355"/>
      <c r="X629" s="355"/>
      <c r="Y629" s="355"/>
      <c r="Z629" s="355"/>
      <c r="AA629" s="355"/>
      <c r="AB629" s="355"/>
      <c r="AC629" s="355"/>
      <c r="AD629" s="355"/>
      <c r="AE629" s="355"/>
      <c r="AF629" s="355"/>
      <c r="AG629" s="355"/>
      <c r="AH629" s="355"/>
      <c r="AI629" s="355"/>
      <c r="AJ629" s="355"/>
      <c r="AK629" s="355"/>
      <c r="AL629" s="355"/>
      <c r="AM629" s="355"/>
      <c r="AN629" s="355"/>
      <c r="AO629" s="355"/>
      <c r="AP629" s="355"/>
      <c r="AQ629" s="355"/>
      <c r="AR629" s="355"/>
      <c r="AS629" s="355"/>
      <c r="AT629" s="356"/>
      <c r="AU629" s="356"/>
      <c r="AV629" s="355"/>
      <c r="AW629" s="355"/>
      <c r="AX629" s="356"/>
      <c r="AY629" s="357"/>
      <c r="AZ629" s="357"/>
      <c r="BA629" s="357"/>
      <c r="BB629" s="358"/>
      <c r="BC629" s="357"/>
      <c r="BD629" s="357"/>
      <c r="BE629" s="358"/>
      <c r="BF629" s="357"/>
      <c r="BG629" s="357"/>
      <c r="BH629" s="357"/>
      <c r="BI629" s="357"/>
      <c r="BJ629" s="357"/>
      <c r="BK629" s="357"/>
      <c r="BL629" s="357"/>
      <c r="BM629" s="358"/>
      <c r="BN629" s="358"/>
      <c r="BO629" s="358"/>
      <c r="BP629" s="358"/>
      <c r="BQ629" s="358"/>
      <c r="BR629" s="358"/>
      <c r="BS629" s="358"/>
      <c r="BT629" s="358"/>
      <c r="BU629" s="358"/>
      <c r="BV629" s="358"/>
      <c r="BW629" s="358"/>
      <c r="BX629" s="355"/>
    </row>
    <row r="630" spans="1:76" ht="19.5" customHeight="1">
      <c r="A630" s="356"/>
      <c r="B630" s="356"/>
      <c r="C630" s="356"/>
      <c r="D630" s="356"/>
      <c r="E630" s="356"/>
      <c r="F630" s="355"/>
      <c r="G630" s="356"/>
      <c r="H630" s="356"/>
      <c r="I630" s="355"/>
      <c r="J630" s="356"/>
      <c r="K630" s="355"/>
      <c r="L630" s="356"/>
      <c r="M630" s="355"/>
      <c r="N630" s="356"/>
      <c r="O630" s="355"/>
      <c r="P630" s="356"/>
      <c r="Q630" s="355"/>
      <c r="R630" s="355"/>
      <c r="S630" s="355"/>
      <c r="T630" s="355"/>
      <c r="U630" s="355"/>
      <c r="V630" s="355"/>
      <c r="W630" s="355"/>
      <c r="X630" s="355"/>
      <c r="Y630" s="355"/>
      <c r="Z630" s="355"/>
      <c r="AA630" s="355"/>
      <c r="AB630" s="355"/>
      <c r="AC630" s="355"/>
      <c r="AD630" s="355"/>
      <c r="AE630" s="355"/>
      <c r="AF630" s="355"/>
      <c r="AG630" s="355"/>
      <c r="AH630" s="355"/>
      <c r="AI630" s="355"/>
      <c r="AJ630" s="355"/>
      <c r="AK630" s="355"/>
      <c r="AL630" s="355"/>
      <c r="AM630" s="355"/>
      <c r="AN630" s="355"/>
      <c r="AO630" s="355"/>
      <c r="AP630" s="355"/>
      <c r="AQ630" s="355"/>
      <c r="AR630" s="355"/>
      <c r="AS630" s="355"/>
      <c r="AT630" s="356"/>
      <c r="AU630" s="356"/>
      <c r="AV630" s="355"/>
      <c r="AW630" s="355"/>
      <c r="AX630" s="356"/>
      <c r="AY630" s="357"/>
      <c r="AZ630" s="357"/>
      <c r="BA630" s="357"/>
      <c r="BB630" s="358"/>
      <c r="BC630" s="357"/>
      <c r="BD630" s="357"/>
      <c r="BE630" s="358"/>
      <c r="BF630" s="357"/>
      <c r="BG630" s="357"/>
      <c r="BH630" s="357"/>
      <c r="BI630" s="357"/>
      <c r="BJ630" s="357"/>
      <c r="BK630" s="357"/>
      <c r="BL630" s="357"/>
      <c r="BM630" s="358"/>
      <c r="BN630" s="358"/>
      <c r="BO630" s="358"/>
      <c r="BP630" s="358"/>
      <c r="BQ630" s="358"/>
      <c r="BR630" s="358"/>
      <c r="BS630" s="358"/>
      <c r="BT630" s="358"/>
      <c r="BU630" s="358"/>
      <c r="BV630" s="358"/>
      <c r="BW630" s="358"/>
      <c r="BX630" s="355"/>
    </row>
    <row r="631" spans="1:76" ht="19.5" customHeight="1">
      <c r="A631" s="356"/>
      <c r="B631" s="356"/>
      <c r="C631" s="356"/>
      <c r="D631" s="356"/>
      <c r="E631" s="356"/>
      <c r="F631" s="355"/>
      <c r="G631" s="356"/>
      <c r="H631" s="356"/>
      <c r="I631" s="355"/>
      <c r="J631" s="356"/>
      <c r="K631" s="355"/>
      <c r="L631" s="356"/>
      <c r="M631" s="355"/>
      <c r="N631" s="356"/>
      <c r="O631" s="355"/>
      <c r="P631" s="356"/>
      <c r="Q631" s="355"/>
      <c r="R631" s="355"/>
      <c r="S631" s="355"/>
      <c r="T631" s="355"/>
      <c r="U631" s="355"/>
      <c r="V631" s="355"/>
      <c r="W631" s="355"/>
      <c r="X631" s="355"/>
      <c r="Y631" s="355"/>
      <c r="Z631" s="355"/>
      <c r="AA631" s="355"/>
      <c r="AB631" s="355"/>
      <c r="AC631" s="355"/>
      <c r="AD631" s="355"/>
      <c r="AE631" s="355"/>
      <c r="AF631" s="355"/>
      <c r="AG631" s="355"/>
      <c r="AH631" s="355"/>
      <c r="AI631" s="355"/>
      <c r="AJ631" s="355"/>
      <c r="AK631" s="355"/>
      <c r="AL631" s="355"/>
      <c r="AM631" s="355"/>
      <c r="AN631" s="355"/>
      <c r="AO631" s="355"/>
      <c r="AP631" s="355"/>
      <c r="AQ631" s="355"/>
      <c r="AR631" s="355"/>
      <c r="AS631" s="355"/>
      <c r="AT631" s="356"/>
      <c r="AU631" s="356"/>
      <c r="AV631" s="355"/>
      <c r="AW631" s="355"/>
      <c r="AX631" s="356"/>
      <c r="AY631" s="357"/>
      <c r="AZ631" s="357"/>
      <c r="BA631" s="357"/>
      <c r="BB631" s="358"/>
      <c r="BC631" s="357"/>
      <c r="BD631" s="357"/>
      <c r="BE631" s="358"/>
      <c r="BF631" s="357"/>
      <c r="BG631" s="357"/>
      <c r="BH631" s="357"/>
      <c r="BI631" s="357"/>
      <c r="BJ631" s="357"/>
      <c r="BK631" s="357"/>
      <c r="BL631" s="357"/>
      <c r="BM631" s="358"/>
      <c r="BN631" s="358"/>
      <c r="BO631" s="358"/>
      <c r="BP631" s="358"/>
      <c r="BQ631" s="358"/>
      <c r="BR631" s="358"/>
      <c r="BS631" s="358"/>
      <c r="BT631" s="358"/>
      <c r="BU631" s="358"/>
      <c r="BV631" s="358"/>
      <c r="BW631" s="358"/>
      <c r="BX631" s="355"/>
    </row>
    <row r="632" spans="1:76" ht="19.5" customHeight="1">
      <c r="A632" s="356"/>
      <c r="B632" s="356"/>
      <c r="C632" s="356"/>
      <c r="D632" s="356"/>
      <c r="E632" s="356"/>
      <c r="F632" s="355"/>
      <c r="G632" s="356"/>
      <c r="H632" s="356"/>
      <c r="I632" s="355"/>
      <c r="J632" s="356"/>
      <c r="K632" s="355"/>
      <c r="L632" s="356"/>
      <c r="M632" s="355"/>
      <c r="N632" s="356"/>
      <c r="O632" s="355"/>
      <c r="P632" s="356"/>
      <c r="Q632" s="355"/>
      <c r="R632" s="355"/>
      <c r="S632" s="355"/>
      <c r="T632" s="355"/>
      <c r="U632" s="355"/>
      <c r="V632" s="355"/>
      <c r="W632" s="355"/>
      <c r="X632" s="355"/>
      <c r="Y632" s="355"/>
      <c r="Z632" s="355"/>
      <c r="AA632" s="355"/>
      <c r="AB632" s="355"/>
      <c r="AC632" s="355"/>
      <c r="AD632" s="355"/>
      <c r="AE632" s="355"/>
      <c r="AF632" s="355"/>
      <c r="AG632" s="355"/>
      <c r="AH632" s="355"/>
      <c r="AI632" s="355"/>
      <c r="AJ632" s="355"/>
      <c r="AK632" s="355"/>
      <c r="AL632" s="355"/>
      <c r="AM632" s="355"/>
      <c r="AN632" s="355"/>
      <c r="AO632" s="355"/>
      <c r="AP632" s="355"/>
      <c r="AQ632" s="355"/>
      <c r="AR632" s="355"/>
      <c r="AS632" s="355"/>
      <c r="AT632" s="356"/>
      <c r="AU632" s="356"/>
      <c r="AV632" s="355"/>
      <c r="AW632" s="355"/>
      <c r="AX632" s="356"/>
      <c r="AY632" s="357"/>
      <c r="AZ632" s="357"/>
      <c r="BA632" s="357"/>
      <c r="BB632" s="358"/>
      <c r="BC632" s="357"/>
      <c r="BD632" s="357"/>
      <c r="BE632" s="358"/>
      <c r="BF632" s="357"/>
      <c r="BG632" s="357"/>
      <c r="BH632" s="357"/>
      <c r="BI632" s="357"/>
      <c r="BJ632" s="357"/>
      <c r="BK632" s="357"/>
      <c r="BL632" s="357"/>
      <c r="BM632" s="358"/>
      <c r="BN632" s="358"/>
      <c r="BO632" s="358"/>
      <c r="BP632" s="358"/>
      <c r="BQ632" s="358"/>
      <c r="BR632" s="358"/>
      <c r="BS632" s="358"/>
      <c r="BT632" s="358"/>
      <c r="BU632" s="358"/>
      <c r="BV632" s="358"/>
      <c r="BW632" s="358"/>
      <c r="BX632" s="355"/>
    </row>
    <row r="633" spans="1:76" ht="19.5" customHeight="1">
      <c r="A633" s="356"/>
      <c r="B633" s="356"/>
      <c r="C633" s="356"/>
      <c r="D633" s="356"/>
      <c r="E633" s="356"/>
      <c r="F633" s="355"/>
      <c r="G633" s="356"/>
      <c r="H633" s="356"/>
      <c r="I633" s="355"/>
      <c r="J633" s="356"/>
      <c r="K633" s="355"/>
      <c r="L633" s="356"/>
      <c r="M633" s="355"/>
      <c r="N633" s="356"/>
      <c r="O633" s="355"/>
      <c r="P633" s="356"/>
      <c r="Q633" s="355"/>
      <c r="R633" s="355"/>
      <c r="S633" s="355"/>
      <c r="T633" s="355"/>
      <c r="U633" s="355"/>
      <c r="V633" s="355"/>
      <c r="W633" s="355"/>
      <c r="X633" s="355"/>
      <c r="Y633" s="355"/>
      <c r="Z633" s="355"/>
      <c r="AA633" s="355"/>
      <c r="AB633" s="355"/>
      <c r="AC633" s="355"/>
      <c r="AD633" s="355"/>
      <c r="AE633" s="355"/>
      <c r="AF633" s="355"/>
      <c r="AG633" s="355"/>
      <c r="AH633" s="355"/>
      <c r="AI633" s="355"/>
      <c r="AJ633" s="355"/>
      <c r="AK633" s="355"/>
      <c r="AL633" s="355"/>
      <c r="AM633" s="355"/>
      <c r="AN633" s="355"/>
      <c r="AO633" s="355"/>
      <c r="AP633" s="355"/>
      <c r="AQ633" s="355"/>
      <c r="AR633" s="355"/>
      <c r="AS633" s="355"/>
      <c r="AT633" s="356"/>
      <c r="AU633" s="356"/>
      <c r="AV633" s="355"/>
      <c r="AW633" s="355"/>
      <c r="AX633" s="356"/>
      <c r="AY633" s="357"/>
      <c r="AZ633" s="357"/>
      <c r="BA633" s="357"/>
      <c r="BB633" s="358"/>
      <c r="BC633" s="357"/>
      <c r="BD633" s="357"/>
      <c r="BE633" s="358"/>
      <c r="BF633" s="357"/>
      <c r="BG633" s="357"/>
      <c r="BH633" s="357"/>
      <c r="BI633" s="357"/>
      <c r="BJ633" s="357"/>
      <c r="BK633" s="357"/>
      <c r="BL633" s="357"/>
      <c r="BM633" s="358"/>
      <c r="BN633" s="358"/>
      <c r="BO633" s="358"/>
      <c r="BP633" s="358"/>
      <c r="BQ633" s="358"/>
      <c r="BR633" s="358"/>
      <c r="BS633" s="358"/>
      <c r="BT633" s="358"/>
      <c r="BU633" s="358"/>
      <c r="BV633" s="358"/>
      <c r="BW633" s="358"/>
      <c r="BX633" s="355"/>
    </row>
    <row r="634" spans="1:76" ht="19.5" customHeight="1">
      <c r="A634" s="356"/>
      <c r="B634" s="356"/>
      <c r="C634" s="356"/>
      <c r="D634" s="356"/>
      <c r="E634" s="356"/>
      <c r="F634" s="355"/>
      <c r="G634" s="356"/>
      <c r="H634" s="356"/>
      <c r="I634" s="355"/>
      <c r="J634" s="356"/>
      <c r="K634" s="355"/>
      <c r="L634" s="356"/>
      <c r="M634" s="355"/>
      <c r="N634" s="356"/>
      <c r="O634" s="355"/>
      <c r="P634" s="356"/>
      <c r="Q634" s="355"/>
      <c r="R634" s="355"/>
      <c r="S634" s="355"/>
      <c r="T634" s="355"/>
      <c r="U634" s="355"/>
      <c r="V634" s="355"/>
      <c r="W634" s="355"/>
      <c r="X634" s="355"/>
      <c r="Y634" s="355"/>
      <c r="Z634" s="355"/>
      <c r="AA634" s="355"/>
      <c r="AB634" s="355"/>
      <c r="AC634" s="355"/>
      <c r="AD634" s="355"/>
      <c r="AE634" s="355"/>
      <c r="AF634" s="355"/>
      <c r="AG634" s="355"/>
      <c r="AH634" s="355"/>
      <c r="AI634" s="355"/>
      <c r="AJ634" s="355"/>
      <c r="AK634" s="355"/>
      <c r="AL634" s="355"/>
      <c r="AM634" s="355"/>
      <c r="AN634" s="355"/>
      <c r="AO634" s="355"/>
      <c r="AP634" s="355"/>
      <c r="AQ634" s="355"/>
      <c r="AR634" s="355"/>
      <c r="AS634" s="355"/>
      <c r="AT634" s="356"/>
      <c r="AU634" s="356"/>
      <c r="AV634" s="355"/>
      <c r="AW634" s="355"/>
      <c r="AX634" s="356"/>
      <c r="AY634" s="357"/>
      <c r="AZ634" s="357"/>
      <c r="BA634" s="357"/>
      <c r="BB634" s="358"/>
      <c r="BC634" s="357"/>
      <c r="BD634" s="357"/>
      <c r="BE634" s="358"/>
      <c r="BF634" s="357"/>
      <c r="BG634" s="357"/>
      <c r="BH634" s="357"/>
      <c r="BI634" s="357"/>
      <c r="BJ634" s="357"/>
      <c r="BK634" s="357"/>
      <c r="BL634" s="357"/>
      <c r="BM634" s="358"/>
      <c r="BN634" s="358"/>
      <c r="BO634" s="358"/>
      <c r="BP634" s="358"/>
      <c r="BQ634" s="358"/>
      <c r="BR634" s="358"/>
      <c r="BS634" s="358"/>
      <c r="BT634" s="358"/>
      <c r="BU634" s="358"/>
      <c r="BV634" s="358"/>
      <c r="BW634" s="358"/>
      <c r="BX634" s="355"/>
    </row>
    <row r="635" spans="1:76" ht="19.5" customHeight="1">
      <c r="A635" s="356"/>
      <c r="B635" s="356"/>
      <c r="C635" s="356"/>
      <c r="D635" s="356"/>
      <c r="E635" s="356"/>
      <c r="F635" s="355"/>
      <c r="G635" s="356"/>
      <c r="H635" s="356"/>
      <c r="I635" s="355"/>
      <c r="J635" s="356"/>
      <c r="K635" s="355"/>
      <c r="L635" s="356"/>
      <c r="M635" s="355"/>
      <c r="N635" s="356"/>
      <c r="O635" s="355"/>
      <c r="P635" s="356"/>
      <c r="Q635" s="355"/>
      <c r="R635" s="355"/>
      <c r="S635" s="355"/>
      <c r="T635" s="355"/>
      <c r="U635" s="355"/>
      <c r="V635" s="355"/>
      <c r="W635" s="355"/>
      <c r="X635" s="355"/>
      <c r="Y635" s="355"/>
      <c r="Z635" s="355"/>
      <c r="AA635" s="355"/>
      <c r="AB635" s="355"/>
      <c r="AC635" s="355"/>
      <c r="AD635" s="355"/>
      <c r="AE635" s="355"/>
      <c r="AF635" s="355"/>
      <c r="AG635" s="355"/>
      <c r="AH635" s="355"/>
      <c r="AI635" s="355"/>
      <c r="AJ635" s="355"/>
      <c r="AK635" s="355"/>
      <c r="AL635" s="355"/>
      <c r="AM635" s="355"/>
      <c r="AN635" s="355"/>
      <c r="AO635" s="355"/>
      <c r="AP635" s="355"/>
      <c r="AQ635" s="355"/>
      <c r="AR635" s="355"/>
      <c r="AS635" s="355"/>
      <c r="AT635" s="356"/>
      <c r="AU635" s="356"/>
      <c r="AV635" s="355"/>
      <c r="AW635" s="355"/>
      <c r="AX635" s="356"/>
      <c r="AY635" s="357"/>
      <c r="AZ635" s="357"/>
      <c r="BA635" s="357"/>
      <c r="BB635" s="358"/>
      <c r="BC635" s="357"/>
      <c r="BD635" s="357"/>
      <c r="BE635" s="358"/>
      <c r="BF635" s="357"/>
      <c r="BG635" s="357"/>
      <c r="BH635" s="357"/>
      <c r="BI635" s="357"/>
      <c r="BJ635" s="357"/>
      <c r="BK635" s="357"/>
      <c r="BL635" s="357"/>
      <c r="BM635" s="358"/>
      <c r="BN635" s="358"/>
      <c r="BO635" s="358"/>
      <c r="BP635" s="358"/>
      <c r="BQ635" s="358"/>
      <c r="BR635" s="358"/>
      <c r="BS635" s="358"/>
      <c r="BT635" s="358"/>
      <c r="BU635" s="358"/>
      <c r="BV635" s="358"/>
      <c r="BW635" s="358"/>
      <c r="BX635" s="355"/>
    </row>
    <row r="636" spans="1:76" ht="19.5" customHeight="1">
      <c r="A636" s="356"/>
      <c r="B636" s="356"/>
      <c r="C636" s="356"/>
      <c r="D636" s="356"/>
      <c r="E636" s="356"/>
      <c r="F636" s="355"/>
      <c r="G636" s="356"/>
      <c r="H636" s="356"/>
      <c r="I636" s="355"/>
      <c r="J636" s="356"/>
      <c r="K636" s="355"/>
      <c r="L636" s="356"/>
      <c r="M636" s="355"/>
      <c r="N636" s="356"/>
      <c r="O636" s="355"/>
      <c r="P636" s="356"/>
      <c r="Q636" s="355"/>
      <c r="R636" s="355"/>
      <c r="S636" s="355"/>
      <c r="T636" s="355"/>
      <c r="U636" s="355"/>
      <c r="V636" s="355"/>
      <c r="W636" s="355"/>
      <c r="X636" s="355"/>
      <c r="Y636" s="355"/>
      <c r="Z636" s="355"/>
      <c r="AA636" s="355"/>
      <c r="AB636" s="355"/>
      <c r="AC636" s="355"/>
      <c r="AD636" s="355"/>
      <c r="AE636" s="355"/>
      <c r="AF636" s="355"/>
      <c r="AG636" s="355"/>
      <c r="AH636" s="355"/>
      <c r="AI636" s="355"/>
      <c r="AJ636" s="355"/>
      <c r="AK636" s="355"/>
      <c r="AL636" s="355"/>
      <c r="AM636" s="355"/>
      <c r="AN636" s="355"/>
      <c r="AO636" s="355"/>
      <c r="AP636" s="355"/>
      <c r="AQ636" s="355"/>
      <c r="AR636" s="355"/>
      <c r="AS636" s="355"/>
      <c r="AT636" s="356"/>
      <c r="AU636" s="356"/>
      <c r="AV636" s="355"/>
      <c r="AW636" s="355"/>
      <c r="AX636" s="356"/>
      <c r="AY636" s="357"/>
      <c r="AZ636" s="357"/>
      <c r="BA636" s="357"/>
      <c r="BB636" s="358"/>
      <c r="BC636" s="357"/>
      <c r="BD636" s="357"/>
      <c r="BE636" s="358"/>
      <c r="BF636" s="357"/>
      <c r="BG636" s="357"/>
      <c r="BH636" s="357"/>
      <c r="BI636" s="357"/>
      <c r="BJ636" s="357"/>
      <c r="BK636" s="357"/>
      <c r="BL636" s="357"/>
      <c r="BM636" s="358"/>
      <c r="BN636" s="358"/>
      <c r="BO636" s="358"/>
      <c r="BP636" s="358"/>
      <c r="BQ636" s="358"/>
      <c r="BR636" s="358"/>
      <c r="BS636" s="358"/>
      <c r="BT636" s="358"/>
      <c r="BU636" s="358"/>
      <c r="BV636" s="358"/>
      <c r="BW636" s="358"/>
      <c r="BX636" s="355"/>
    </row>
    <row r="637" spans="1:76" ht="19.5" customHeight="1">
      <c r="A637" s="356"/>
      <c r="B637" s="356"/>
      <c r="C637" s="356"/>
      <c r="D637" s="356"/>
      <c r="E637" s="356"/>
      <c r="F637" s="355"/>
      <c r="G637" s="356"/>
      <c r="H637" s="356"/>
      <c r="I637" s="355"/>
      <c r="J637" s="356"/>
      <c r="K637" s="355"/>
      <c r="L637" s="356"/>
      <c r="M637" s="355"/>
      <c r="N637" s="356"/>
      <c r="O637" s="355"/>
      <c r="P637" s="356"/>
      <c r="Q637" s="355"/>
      <c r="R637" s="355"/>
      <c r="S637" s="355"/>
      <c r="T637" s="355"/>
      <c r="U637" s="355"/>
      <c r="V637" s="355"/>
      <c r="W637" s="355"/>
      <c r="X637" s="355"/>
      <c r="Y637" s="355"/>
      <c r="Z637" s="355"/>
      <c r="AA637" s="355"/>
      <c r="AB637" s="355"/>
      <c r="AC637" s="355"/>
      <c r="AD637" s="355"/>
      <c r="AE637" s="355"/>
      <c r="AF637" s="355"/>
      <c r="AG637" s="355"/>
      <c r="AH637" s="355"/>
      <c r="AI637" s="355"/>
      <c r="AJ637" s="355"/>
      <c r="AK637" s="355"/>
      <c r="AL637" s="355"/>
      <c r="AM637" s="355"/>
      <c r="AN637" s="355"/>
      <c r="AO637" s="355"/>
      <c r="AP637" s="355"/>
      <c r="AQ637" s="355"/>
      <c r="AR637" s="355"/>
      <c r="AS637" s="355"/>
      <c r="AT637" s="356"/>
      <c r="AU637" s="356"/>
      <c r="AV637" s="355"/>
      <c r="AW637" s="355"/>
      <c r="AX637" s="356"/>
      <c r="AY637" s="357"/>
      <c r="AZ637" s="357"/>
      <c r="BA637" s="357"/>
      <c r="BB637" s="358"/>
      <c r="BC637" s="357"/>
      <c r="BD637" s="357"/>
      <c r="BE637" s="358"/>
      <c r="BF637" s="357"/>
      <c r="BG637" s="357"/>
      <c r="BH637" s="357"/>
      <c r="BI637" s="357"/>
      <c r="BJ637" s="357"/>
      <c r="BK637" s="357"/>
      <c r="BL637" s="357"/>
      <c r="BM637" s="358"/>
      <c r="BN637" s="358"/>
      <c r="BO637" s="358"/>
      <c r="BP637" s="358"/>
      <c r="BQ637" s="358"/>
      <c r="BR637" s="358"/>
      <c r="BS637" s="358"/>
      <c r="BT637" s="358"/>
      <c r="BU637" s="358"/>
      <c r="BV637" s="358"/>
      <c r="BW637" s="358"/>
      <c r="BX637" s="355"/>
    </row>
    <row r="638" spans="1:76" ht="19.5" customHeight="1">
      <c r="A638" s="356"/>
      <c r="B638" s="356"/>
      <c r="C638" s="356"/>
      <c r="D638" s="356"/>
      <c r="E638" s="356"/>
      <c r="F638" s="355"/>
      <c r="G638" s="356"/>
      <c r="H638" s="356"/>
      <c r="I638" s="355"/>
      <c r="J638" s="356"/>
      <c r="K638" s="355"/>
      <c r="L638" s="356"/>
      <c r="M638" s="355"/>
      <c r="N638" s="356"/>
      <c r="O638" s="355"/>
      <c r="P638" s="356"/>
      <c r="Q638" s="355"/>
      <c r="R638" s="355"/>
      <c r="S638" s="355"/>
      <c r="T638" s="355"/>
      <c r="U638" s="355"/>
      <c r="V638" s="355"/>
      <c r="W638" s="355"/>
      <c r="X638" s="355"/>
      <c r="Y638" s="355"/>
      <c r="Z638" s="355"/>
      <c r="AA638" s="355"/>
      <c r="AB638" s="355"/>
      <c r="AC638" s="355"/>
      <c r="AD638" s="355"/>
      <c r="AE638" s="355"/>
      <c r="AF638" s="355"/>
      <c r="AG638" s="355"/>
      <c r="AH638" s="355"/>
      <c r="AI638" s="355"/>
      <c r="AJ638" s="355"/>
      <c r="AK638" s="355"/>
      <c r="AL638" s="355"/>
      <c r="AM638" s="355"/>
      <c r="AN638" s="355"/>
      <c r="AO638" s="355"/>
      <c r="AP638" s="355"/>
      <c r="AQ638" s="355"/>
      <c r="AR638" s="355"/>
      <c r="AS638" s="355"/>
      <c r="AT638" s="356"/>
      <c r="AU638" s="356"/>
      <c r="AV638" s="355"/>
      <c r="AW638" s="355"/>
      <c r="AX638" s="356"/>
      <c r="AY638" s="357"/>
      <c r="AZ638" s="357"/>
      <c r="BA638" s="357"/>
      <c r="BB638" s="358"/>
      <c r="BC638" s="357"/>
      <c r="BD638" s="357"/>
      <c r="BE638" s="358"/>
      <c r="BF638" s="357"/>
      <c r="BG638" s="357"/>
      <c r="BH638" s="357"/>
      <c r="BI638" s="357"/>
      <c r="BJ638" s="357"/>
      <c r="BK638" s="357"/>
      <c r="BL638" s="357"/>
      <c r="BM638" s="358"/>
      <c r="BN638" s="358"/>
      <c r="BO638" s="358"/>
      <c r="BP638" s="358"/>
      <c r="BQ638" s="358"/>
      <c r="BR638" s="358"/>
      <c r="BS638" s="358"/>
      <c r="BT638" s="358"/>
      <c r="BU638" s="358"/>
      <c r="BV638" s="358"/>
      <c r="BW638" s="358"/>
      <c r="BX638" s="355"/>
    </row>
    <row r="639" spans="1:76" ht="19.5" customHeight="1">
      <c r="A639" s="356"/>
      <c r="B639" s="356"/>
      <c r="C639" s="356"/>
      <c r="D639" s="356"/>
      <c r="E639" s="356"/>
      <c r="F639" s="355"/>
      <c r="G639" s="356"/>
      <c r="H639" s="356"/>
      <c r="I639" s="355"/>
      <c r="J639" s="356"/>
      <c r="K639" s="355"/>
      <c r="L639" s="356"/>
      <c r="M639" s="355"/>
      <c r="N639" s="356"/>
      <c r="O639" s="355"/>
      <c r="P639" s="356"/>
      <c r="Q639" s="355"/>
      <c r="R639" s="355"/>
      <c r="S639" s="355"/>
      <c r="T639" s="355"/>
      <c r="U639" s="355"/>
      <c r="V639" s="355"/>
      <c r="W639" s="355"/>
      <c r="X639" s="355"/>
      <c r="Y639" s="355"/>
      <c r="Z639" s="355"/>
      <c r="AA639" s="355"/>
      <c r="AB639" s="355"/>
      <c r="AC639" s="355"/>
      <c r="AD639" s="355"/>
      <c r="AE639" s="355"/>
      <c r="AF639" s="355"/>
      <c r="AG639" s="355"/>
      <c r="AH639" s="355"/>
      <c r="AI639" s="355"/>
      <c r="AJ639" s="355"/>
      <c r="AK639" s="355"/>
      <c r="AL639" s="355"/>
      <c r="AM639" s="355"/>
      <c r="AN639" s="355"/>
      <c r="AO639" s="355"/>
      <c r="AP639" s="355"/>
      <c r="AQ639" s="355"/>
      <c r="AR639" s="355"/>
      <c r="AS639" s="355"/>
      <c r="AT639" s="356"/>
      <c r="AU639" s="356"/>
      <c r="AV639" s="355"/>
      <c r="AW639" s="355"/>
      <c r="AX639" s="356"/>
      <c r="AY639" s="357"/>
      <c r="AZ639" s="357"/>
      <c r="BA639" s="357"/>
      <c r="BB639" s="358"/>
      <c r="BC639" s="357"/>
      <c r="BD639" s="357"/>
      <c r="BE639" s="358"/>
      <c r="BF639" s="357"/>
      <c r="BG639" s="357"/>
      <c r="BH639" s="357"/>
      <c r="BI639" s="357"/>
      <c r="BJ639" s="357"/>
      <c r="BK639" s="357"/>
      <c r="BL639" s="357"/>
      <c r="BM639" s="358"/>
      <c r="BN639" s="358"/>
      <c r="BO639" s="358"/>
      <c r="BP639" s="358"/>
      <c r="BQ639" s="358"/>
      <c r="BR639" s="358"/>
      <c r="BS639" s="358"/>
      <c r="BT639" s="358"/>
      <c r="BU639" s="358"/>
      <c r="BV639" s="358"/>
      <c r="BW639" s="358"/>
      <c r="BX639" s="355"/>
    </row>
    <row r="640" spans="1:76" ht="19.5" customHeight="1">
      <c r="A640" s="356"/>
      <c r="B640" s="356"/>
      <c r="C640" s="356"/>
      <c r="D640" s="356"/>
      <c r="E640" s="356"/>
      <c r="F640" s="355"/>
      <c r="G640" s="356"/>
      <c r="H640" s="356"/>
      <c r="I640" s="355"/>
      <c r="J640" s="356"/>
      <c r="K640" s="355"/>
      <c r="L640" s="356"/>
      <c r="M640" s="355"/>
      <c r="N640" s="356"/>
      <c r="O640" s="355"/>
      <c r="P640" s="356"/>
      <c r="Q640" s="355"/>
      <c r="R640" s="355"/>
      <c r="S640" s="355"/>
      <c r="T640" s="355"/>
      <c r="U640" s="355"/>
      <c r="V640" s="355"/>
      <c r="W640" s="355"/>
      <c r="X640" s="355"/>
      <c r="Y640" s="355"/>
      <c r="Z640" s="355"/>
      <c r="AA640" s="355"/>
      <c r="AB640" s="355"/>
      <c r="AC640" s="355"/>
      <c r="AD640" s="355"/>
      <c r="AE640" s="355"/>
      <c r="AF640" s="355"/>
      <c r="AG640" s="355"/>
      <c r="AH640" s="355"/>
      <c r="AI640" s="355"/>
      <c r="AJ640" s="355"/>
      <c r="AK640" s="355"/>
      <c r="AL640" s="355"/>
      <c r="AM640" s="355"/>
      <c r="AN640" s="355"/>
      <c r="AO640" s="355"/>
      <c r="AP640" s="355"/>
      <c r="AQ640" s="355"/>
      <c r="AR640" s="355"/>
      <c r="AS640" s="355"/>
      <c r="AT640" s="356"/>
      <c r="AU640" s="356"/>
      <c r="AV640" s="355"/>
      <c r="AW640" s="355"/>
      <c r="AX640" s="356"/>
      <c r="AY640" s="357"/>
      <c r="AZ640" s="357"/>
      <c r="BA640" s="357"/>
      <c r="BB640" s="358"/>
      <c r="BC640" s="357"/>
      <c r="BD640" s="357"/>
      <c r="BE640" s="358"/>
      <c r="BF640" s="357"/>
      <c r="BG640" s="357"/>
      <c r="BH640" s="357"/>
      <c r="BI640" s="357"/>
      <c r="BJ640" s="357"/>
      <c r="BK640" s="357"/>
      <c r="BL640" s="357"/>
      <c r="BM640" s="358"/>
      <c r="BN640" s="358"/>
      <c r="BO640" s="358"/>
      <c r="BP640" s="358"/>
      <c r="BQ640" s="358"/>
      <c r="BR640" s="358"/>
      <c r="BS640" s="358"/>
      <c r="BT640" s="358"/>
      <c r="BU640" s="358"/>
      <c r="BV640" s="358"/>
      <c r="BW640" s="358"/>
      <c r="BX640" s="355"/>
    </row>
    <row r="641" spans="1:76" ht="19.5" customHeight="1">
      <c r="A641" s="356"/>
      <c r="B641" s="356"/>
      <c r="C641" s="356"/>
      <c r="D641" s="356"/>
      <c r="E641" s="356"/>
      <c r="F641" s="355"/>
      <c r="G641" s="356"/>
      <c r="H641" s="356"/>
      <c r="I641" s="355"/>
      <c r="J641" s="356"/>
      <c r="K641" s="355"/>
      <c r="L641" s="356"/>
      <c r="M641" s="355"/>
      <c r="N641" s="356"/>
      <c r="O641" s="355"/>
      <c r="P641" s="356"/>
      <c r="Q641" s="355"/>
      <c r="R641" s="355"/>
      <c r="S641" s="355"/>
      <c r="T641" s="355"/>
      <c r="U641" s="355"/>
      <c r="V641" s="355"/>
      <c r="W641" s="355"/>
      <c r="X641" s="355"/>
      <c r="Y641" s="355"/>
      <c r="Z641" s="355"/>
      <c r="AA641" s="355"/>
      <c r="AB641" s="355"/>
      <c r="AC641" s="355"/>
      <c r="AD641" s="355"/>
      <c r="AE641" s="355"/>
      <c r="AF641" s="355"/>
      <c r="AG641" s="355"/>
      <c r="AH641" s="355"/>
      <c r="AI641" s="355"/>
      <c r="AJ641" s="355"/>
      <c r="AK641" s="355"/>
      <c r="AL641" s="355"/>
      <c r="AM641" s="355"/>
      <c r="AN641" s="355"/>
      <c r="AO641" s="355"/>
      <c r="AP641" s="355"/>
      <c r="AQ641" s="355"/>
      <c r="AR641" s="355"/>
      <c r="AS641" s="355"/>
      <c r="AT641" s="356"/>
      <c r="AU641" s="356"/>
      <c r="AV641" s="355"/>
      <c r="AW641" s="355"/>
      <c r="AX641" s="356"/>
      <c r="AY641" s="357"/>
      <c r="AZ641" s="357"/>
      <c r="BA641" s="357"/>
      <c r="BB641" s="358"/>
      <c r="BC641" s="357"/>
      <c r="BD641" s="357"/>
      <c r="BE641" s="358"/>
      <c r="BF641" s="357"/>
      <c r="BG641" s="357"/>
      <c r="BH641" s="357"/>
      <c r="BI641" s="357"/>
      <c r="BJ641" s="357"/>
      <c r="BK641" s="357"/>
      <c r="BL641" s="357"/>
      <c r="BM641" s="358"/>
      <c r="BN641" s="358"/>
      <c r="BO641" s="358"/>
      <c r="BP641" s="358"/>
      <c r="BQ641" s="358"/>
      <c r="BR641" s="358"/>
      <c r="BS641" s="358"/>
      <c r="BT641" s="358"/>
      <c r="BU641" s="358"/>
      <c r="BV641" s="358"/>
      <c r="BW641" s="358"/>
      <c r="BX641" s="355"/>
    </row>
    <row r="642" spans="1:76" ht="19.5" customHeight="1">
      <c r="A642" s="356"/>
      <c r="B642" s="356"/>
      <c r="C642" s="356"/>
      <c r="D642" s="356"/>
      <c r="E642" s="356"/>
      <c r="F642" s="355"/>
      <c r="G642" s="356"/>
      <c r="H642" s="356"/>
      <c r="I642" s="355"/>
      <c r="J642" s="356"/>
      <c r="K642" s="355"/>
      <c r="L642" s="356"/>
      <c r="M642" s="355"/>
      <c r="N642" s="356"/>
      <c r="O642" s="355"/>
      <c r="P642" s="356"/>
      <c r="Q642" s="355"/>
      <c r="R642" s="355"/>
      <c r="S642" s="355"/>
      <c r="T642" s="355"/>
      <c r="U642" s="355"/>
      <c r="V642" s="355"/>
      <c r="W642" s="355"/>
      <c r="X642" s="355"/>
      <c r="Y642" s="355"/>
      <c r="Z642" s="355"/>
      <c r="AA642" s="355"/>
      <c r="AB642" s="355"/>
      <c r="AC642" s="355"/>
      <c r="AD642" s="355"/>
      <c r="AE642" s="355"/>
      <c r="AF642" s="355"/>
      <c r="AG642" s="355"/>
      <c r="AH642" s="355"/>
      <c r="AI642" s="355"/>
      <c r="AJ642" s="355"/>
      <c r="AK642" s="355"/>
      <c r="AL642" s="355"/>
      <c r="AM642" s="355"/>
      <c r="AN642" s="355"/>
      <c r="AO642" s="355"/>
      <c r="AP642" s="355"/>
      <c r="AQ642" s="355"/>
      <c r="AR642" s="355"/>
      <c r="AS642" s="355"/>
      <c r="AT642" s="356"/>
      <c r="AU642" s="356"/>
      <c r="AV642" s="355"/>
      <c r="AW642" s="355"/>
      <c r="AX642" s="356"/>
      <c r="AY642" s="357"/>
      <c r="AZ642" s="357"/>
      <c r="BA642" s="357"/>
      <c r="BB642" s="358"/>
      <c r="BC642" s="357"/>
      <c r="BD642" s="357"/>
      <c r="BE642" s="358"/>
      <c r="BF642" s="357"/>
      <c r="BG642" s="357"/>
      <c r="BH642" s="357"/>
      <c r="BI642" s="357"/>
      <c r="BJ642" s="357"/>
      <c r="BK642" s="357"/>
      <c r="BL642" s="357"/>
      <c r="BM642" s="358"/>
      <c r="BN642" s="358"/>
      <c r="BO642" s="358"/>
      <c r="BP642" s="358"/>
      <c r="BQ642" s="358"/>
      <c r="BR642" s="358"/>
      <c r="BS642" s="358"/>
      <c r="BT642" s="358"/>
      <c r="BU642" s="358"/>
      <c r="BV642" s="358"/>
      <c r="BW642" s="358"/>
      <c r="BX642" s="355"/>
    </row>
    <row r="643" spans="1:76" ht="19.5" customHeight="1">
      <c r="A643" s="356"/>
      <c r="B643" s="356"/>
      <c r="C643" s="356"/>
      <c r="D643" s="356"/>
      <c r="E643" s="356"/>
      <c r="F643" s="355"/>
      <c r="G643" s="356"/>
      <c r="H643" s="356"/>
      <c r="I643" s="355"/>
      <c r="J643" s="356"/>
      <c r="K643" s="355"/>
      <c r="L643" s="356"/>
      <c r="M643" s="355"/>
      <c r="N643" s="356"/>
      <c r="O643" s="355"/>
      <c r="P643" s="356"/>
      <c r="Q643" s="355"/>
      <c r="R643" s="355"/>
      <c r="S643" s="355"/>
      <c r="T643" s="355"/>
      <c r="U643" s="355"/>
      <c r="V643" s="355"/>
      <c r="W643" s="355"/>
      <c r="X643" s="355"/>
      <c r="Y643" s="355"/>
      <c r="Z643" s="355"/>
      <c r="AA643" s="355"/>
      <c r="AB643" s="355"/>
      <c r="AC643" s="355"/>
      <c r="AD643" s="355"/>
      <c r="AE643" s="355"/>
      <c r="AF643" s="355"/>
      <c r="AG643" s="355"/>
      <c r="AH643" s="355"/>
      <c r="AI643" s="355"/>
      <c r="AJ643" s="355"/>
      <c r="AK643" s="355"/>
      <c r="AL643" s="355"/>
      <c r="AM643" s="355"/>
      <c r="AN643" s="355"/>
      <c r="AO643" s="355"/>
      <c r="AP643" s="355"/>
      <c r="AQ643" s="355"/>
      <c r="AR643" s="355"/>
      <c r="AS643" s="355"/>
      <c r="AT643" s="356"/>
      <c r="AU643" s="356"/>
      <c r="AV643" s="355"/>
      <c r="AW643" s="355"/>
      <c r="AX643" s="356"/>
      <c r="AY643" s="357"/>
      <c r="AZ643" s="357"/>
      <c r="BA643" s="357"/>
      <c r="BB643" s="358"/>
      <c r="BC643" s="357"/>
      <c r="BD643" s="357"/>
      <c r="BE643" s="358"/>
      <c r="BF643" s="357"/>
      <c r="BG643" s="357"/>
      <c r="BH643" s="357"/>
      <c r="BI643" s="357"/>
      <c r="BJ643" s="357"/>
      <c r="BK643" s="357"/>
      <c r="BL643" s="357"/>
      <c r="BM643" s="358"/>
      <c r="BN643" s="358"/>
      <c r="BO643" s="358"/>
      <c r="BP643" s="358"/>
      <c r="BQ643" s="358"/>
      <c r="BR643" s="358"/>
      <c r="BS643" s="358"/>
      <c r="BT643" s="358"/>
      <c r="BU643" s="358"/>
      <c r="BV643" s="358"/>
      <c r="BW643" s="358"/>
      <c r="BX643" s="355"/>
    </row>
    <row r="644" spans="1:76" ht="19.5" customHeight="1">
      <c r="A644" s="356"/>
      <c r="B644" s="356"/>
      <c r="C644" s="356"/>
      <c r="D644" s="356"/>
      <c r="E644" s="356"/>
      <c r="F644" s="355"/>
      <c r="G644" s="356"/>
      <c r="H644" s="356"/>
      <c r="I644" s="355"/>
      <c r="J644" s="356"/>
      <c r="K644" s="355"/>
      <c r="L644" s="356"/>
      <c r="M644" s="355"/>
      <c r="N644" s="356"/>
      <c r="O644" s="355"/>
      <c r="P644" s="356"/>
      <c r="Q644" s="355"/>
      <c r="R644" s="355"/>
      <c r="S644" s="355"/>
      <c r="T644" s="355"/>
      <c r="U644" s="355"/>
      <c r="V644" s="355"/>
      <c r="W644" s="355"/>
      <c r="X644" s="355"/>
      <c r="Y644" s="355"/>
      <c r="Z644" s="355"/>
      <c r="AA644" s="355"/>
      <c r="AB644" s="355"/>
      <c r="AC644" s="355"/>
      <c r="AD644" s="355"/>
      <c r="AE644" s="355"/>
      <c r="AF644" s="355"/>
      <c r="AG644" s="355"/>
      <c r="AH644" s="355"/>
      <c r="AI644" s="355"/>
      <c r="AJ644" s="355"/>
      <c r="AK644" s="355"/>
      <c r="AL644" s="355"/>
      <c r="AM644" s="355"/>
      <c r="AN644" s="355"/>
      <c r="AO644" s="355"/>
      <c r="AP644" s="355"/>
      <c r="AQ644" s="355"/>
      <c r="AR644" s="355"/>
      <c r="AS644" s="355"/>
      <c r="AT644" s="356"/>
      <c r="AU644" s="356"/>
      <c r="AV644" s="355"/>
      <c r="AW644" s="355"/>
      <c r="AX644" s="356"/>
      <c r="AY644" s="357"/>
      <c r="AZ644" s="357"/>
      <c r="BA644" s="357"/>
      <c r="BB644" s="358"/>
      <c r="BC644" s="357"/>
      <c r="BD644" s="357"/>
      <c r="BE644" s="358"/>
      <c r="BF644" s="357"/>
      <c r="BG644" s="357"/>
      <c r="BH644" s="357"/>
      <c r="BI644" s="357"/>
      <c r="BJ644" s="357"/>
      <c r="BK644" s="357"/>
      <c r="BL644" s="357"/>
      <c r="BM644" s="358"/>
      <c r="BN644" s="358"/>
      <c r="BO644" s="358"/>
      <c r="BP644" s="358"/>
      <c r="BQ644" s="358"/>
      <c r="BR644" s="358"/>
      <c r="BS644" s="358"/>
      <c r="BT644" s="358"/>
      <c r="BU644" s="358"/>
      <c r="BV644" s="358"/>
      <c r="BW644" s="358"/>
      <c r="BX644" s="355"/>
    </row>
    <row r="645" spans="1:76" ht="19.5" customHeight="1">
      <c r="A645" s="356"/>
      <c r="B645" s="356"/>
      <c r="C645" s="356"/>
      <c r="D645" s="356"/>
      <c r="E645" s="356"/>
      <c r="F645" s="355"/>
      <c r="G645" s="356"/>
      <c r="H645" s="356"/>
      <c r="I645" s="355"/>
      <c r="J645" s="356"/>
      <c r="K645" s="355"/>
      <c r="L645" s="356"/>
      <c r="M645" s="355"/>
      <c r="N645" s="356"/>
      <c r="O645" s="355"/>
      <c r="P645" s="356"/>
      <c r="Q645" s="355"/>
      <c r="R645" s="355"/>
      <c r="S645" s="355"/>
      <c r="T645" s="355"/>
      <c r="U645" s="355"/>
      <c r="V645" s="355"/>
      <c r="W645" s="355"/>
      <c r="X645" s="355"/>
      <c r="Y645" s="355"/>
      <c r="Z645" s="355"/>
      <c r="AA645" s="355"/>
      <c r="AB645" s="355"/>
      <c r="AC645" s="355"/>
      <c r="AD645" s="355"/>
      <c r="AE645" s="355"/>
      <c r="AF645" s="355"/>
      <c r="AG645" s="355"/>
      <c r="AH645" s="355"/>
      <c r="AI645" s="355"/>
      <c r="AJ645" s="355"/>
      <c r="AK645" s="355"/>
      <c r="AL645" s="355"/>
      <c r="AM645" s="355"/>
      <c r="AN645" s="355"/>
      <c r="AO645" s="355"/>
      <c r="AP645" s="355"/>
      <c r="AQ645" s="355"/>
      <c r="AR645" s="355"/>
      <c r="AS645" s="355"/>
      <c r="AT645" s="356"/>
      <c r="AU645" s="356"/>
      <c r="AV645" s="355"/>
      <c r="AW645" s="355"/>
      <c r="AX645" s="356"/>
      <c r="AY645" s="357"/>
      <c r="AZ645" s="357"/>
      <c r="BA645" s="357"/>
      <c r="BB645" s="358"/>
      <c r="BC645" s="357"/>
      <c r="BD645" s="357"/>
      <c r="BE645" s="358"/>
      <c r="BF645" s="357"/>
      <c r="BG645" s="357"/>
      <c r="BH645" s="357"/>
      <c r="BI645" s="357"/>
      <c r="BJ645" s="357"/>
      <c r="BK645" s="357"/>
      <c r="BL645" s="357"/>
      <c r="BM645" s="358"/>
      <c r="BN645" s="358"/>
      <c r="BO645" s="358"/>
      <c r="BP645" s="358"/>
      <c r="BQ645" s="358"/>
      <c r="BR645" s="358"/>
      <c r="BS645" s="358"/>
      <c r="BT645" s="358"/>
      <c r="BU645" s="358"/>
      <c r="BV645" s="358"/>
      <c r="BW645" s="358"/>
      <c r="BX645" s="355"/>
    </row>
    <row r="646" spans="1:76" ht="19.5" customHeight="1">
      <c r="A646" s="356"/>
      <c r="B646" s="356"/>
      <c r="C646" s="356"/>
      <c r="D646" s="356"/>
      <c r="E646" s="356"/>
      <c r="F646" s="355"/>
      <c r="G646" s="356"/>
      <c r="H646" s="356"/>
      <c r="I646" s="355"/>
      <c r="J646" s="356"/>
      <c r="K646" s="355"/>
      <c r="L646" s="356"/>
      <c r="M646" s="355"/>
      <c r="N646" s="356"/>
      <c r="O646" s="355"/>
      <c r="P646" s="356"/>
      <c r="Q646" s="355"/>
      <c r="R646" s="355"/>
      <c r="S646" s="355"/>
      <c r="T646" s="355"/>
      <c r="U646" s="355"/>
      <c r="V646" s="355"/>
      <c r="W646" s="355"/>
      <c r="X646" s="355"/>
      <c r="Y646" s="355"/>
      <c r="Z646" s="355"/>
      <c r="AA646" s="355"/>
      <c r="AB646" s="355"/>
      <c r="AC646" s="355"/>
      <c r="AD646" s="355"/>
      <c r="AE646" s="355"/>
      <c r="AF646" s="355"/>
      <c r="AG646" s="355"/>
      <c r="AH646" s="355"/>
      <c r="AI646" s="355"/>
      <c r="AJ646" s="355"/>
      <c r="AK646" s="355"/>
      <c r="AL646" s="355"/>
      <c r="AM646" s="355"/>
      <c r="AN646" s="355"/>
      <c r="AO646" s="355"/>
      <c r="AP646" s="355"/>
      <c r="AQ646" s="355"/>
      <c r="AR646" s="355"/>
      <c r="AS646" s="355"/>
      <c r="AT646" s="356"/>
      <c r="AU646" s="356"/>
      <c r="AV646" s="355"/>
      <c r="AW646" s="355"/>
      <c r="AX646" s="356"/>
      <c r="AY646" s="357"/>
      <c r="AZ646" s="357"/>
      <c r="BA646" s="357"/>
      <c r="BB646" s="358"/>
      <c r="BC646" s="357"/>
      <c r="BD646" s="357"/>
      <c r="BE646" s="358"/>
      <c r="BF646" s="357"/>
      <c r="BG646" s="357"/>
      <c r="BH646" s="357"/>
      <c r="BI646" s="357"/>
      <c r="BJ646" s="357"/>
      <c r="BK646" s="357"/>
      <c r="BL646" s="357"/>
      <c r="BM646" s="358"/>
      <c r="BN646" s="358"/>
      <c r="BO646" s="358"/>
      <c r="BP646" s="358"/>
      <c r="BQ646" s="358"/>
      <c r="BR646" s="358"/>
      <c r="BS646" s="358"/>
      <c r="BT646" s="358"/>
      <c r="BU646" s="358"/>
      <c r="BV646" s="358"/>
      <c r="BW646" s="358"/>
      <c r="BX646" s="355"/>
    </row>
    <row r="647" spans="1:76" ht="19.5" customHeight="1">
      <c r="A647" s="356"/>
      <c r="B647" s="356"/>
      <c r="C647" s="356"/>
      <c r="D647" s="356"/>
      <c r="E647" s="356"/>
      <c r="F647" s="355"/>
      <c r="G647" s="356"/>
      <c r="H647" s="356"/>
      <c r="I647" s="355"/>
      <c r="J647" s="356"/>
      <c r="K647" s="355"/>
      <c r="L647" s="356"/>
      <c r="M647" s="355"/>
      <c r="N647" s="356"/>
      <c r="O647" s="355"/>
      <c r="P647" s="356"/>
      <c r="Q647" s="355"/>
      <c r="R647" s="355"/>
      <c r="S647" s="355"/>
      <c r="T647" s="355"/>
      <c r="U647" s="355"/>
      <c r="V647" s="355"/>
      <c r="W647" s="355"/>
      <c r="X647" s="355"/>
      <c r="Y647" s="355"/>
      <c r="Z647" s="355"/>
      <c r="AA647" s="355"/>
      <c r="AB647" s="355"/>
      <c r="AC647" s="355"/>
      <c r="AD647" s="355"/>
      <c r="AE647" s="355"/>
      <c r="AF647" s="355"/>
      <c r="AG647" s="355"/>
      <c r="AH647" s="355"/>
      <c r="AI647" s="355"/>
      <c r="AJ647" s="355"/>
      <c r="AK647" s="355"/>
      <c r="AL647" s="355"/>
      <c r="AM647" s="355"/>
      <c r="AN647" s="355"/>
      <c r="AO647" s="355"/>
      <c r="AP647" s="355"/>
      <c r="AQ647" s="355"/>
      <c r="AR647" s="355"/>
      <c r="AS647" s="355"/>
      <c r="AT647" s="356"/>
      <c r="AU647" s="356"/>
      <c r="AV647" s="355"/>
      <c r="AW647" s="355"/>
      <c r="AX647" s="356"/>
      <c r="AY647" s="357"/>
      <c r="AZ647" s="357"/>
      <c r="BA647" s="357"/>
      <c r="BB647" s="358"/>
      <c r="BC647" s="357"/>
      <c r="BD647" s="357"/>
      <c r="BE647" s="358"/>
      <c r="BF647" s="357"/>
      <c r="BG647" s="357"/>
      <c r="BH647" s="357"/>
      <c r="BI647" s="357"/>
      <c r="BJ647" s="357"/>
      <c r="BK647" s="357"/>
      <c r="BL647" s="357"/>
      <c r="BM647" s="358"/>
      <c r="BN647" s="358"/>
      <c r="BO647" s="358"/>
      <c r="BP647" s="358"/>
      <c r="BQ647" s="358"/>
      <c r="BR647" s="358"/>
      <c r="BS647" s="358"/>
      <c r="BT647" s="358"/>
      <c r="BU647" s="358"/>
      <c r="BV647" s="358"/>
      <c r="BW647" s="358"/>
      <c r="BX647" s="355"/>
    </row>
    <row r="648" spans="1:76" ht="19.5" customHeight="1">
      <c r="A648" s="356"/>
      <c r="B648" s="356"/>
      <c r="C648" s="356"/>
      <c r="D648" s="356"/>
      <c r="E648" s="356"/>
      <c r="F648" s="355"/>
      <c r="G648" s="356"/>
      <c r="H648" s="356"/>
      <c r="I648" s="355"/>
      <c r="J648" s="356"/>
      <c r="K648" s="355"/>
      <c r="L648" s="356"/>
      <c r="M648" s="355"/>
      <c r="N648" s="356"/>
      <c r="O648" s="355"/>
      <c r="P648" s="356"/>
      <c r="Q648" s="355"/>
      <c r="R648" s="355"/>
      <c r="S648" s="355"/>
      <c r="T648" s="355"/>
      <c r="U648" s="355"/>
      <c r="V648" s="355"/>
      <c r="W648" s="355"/>
      <c r="X648" s="355"/>
      <c r="Y648" s="355"/>
      <c r="Z648" s="355"/>
      <c r="AA648" s="355"/>
      <c r="AB648" s="355"/>
      <c r="AC648" s="355"/>
      <c r="AD648" s="355"/>
      <c r="AE648" s="355"/>
      <c r="AF648" s="355"/>
      <c r="AG648" s="355"/>
      <c r="AH648" s="355"/>
      <c r="AI648" s="355"/>
      <c r="AJ648" s="355"/>
      <c r="AK648" s="355"/>
      <c r="AL648" s="355"/>
      <c r="AM648" s="355"/>
      <c r="AN648" s="355"/>
      <c r="AO648" s="355"/>
      <c r="AP648" s="355"/>
      <c r="AQ648" s="355"/>
      <c r="AR648" s="355"/>
      <c r="AS648" s="355"/>
      <c r="AT648" s="356"/>
      <c r="AU648" s="356"/>
      <c r="AV648" s="355"/>
      <c r="AW648" s="355"/>
      <c r="AX648" s="356"/>
      <c r="AY648" s="357"/>
      <c r="AZ648" s="357"/>
      <c r="BA648" s="357"/>
      <c r="BB648" s="358"/>
      <c r="BC648" s="357"/>
      <c r="BD648" s="357"/>
      <c r="BE648" s="358"/>
      <c r="BF648" s="357"/>
      <c r="BG648" s="357"/>
      <c r="BH648" s="357"/>
      <c r="BI648" s="357"/>
      <c r="BJ648" s="357"/>
      <c r="BK648" s="357"/>
      <c r="BL648" s="357"/>
      <c r="BM648" s="358"/>
      <c r="BN648" s="358"/>
      <c r="BO648" s="358"/>
      <c r="BP648" s="358"/>
      <c r="BQ648" s="358"/>
      <c r="BR648" s="358"/>
      <c r="BS648" s="358"/>
      <c r="BT648" s="358"/>
      <c r="BU648" s="358"/>
      <c r="BV648" s="358"/>
      <c r="BW648" s="358"/>
      <c r="BX648" s="355"/>
    </row>
    <row r="649" spans="1:76" ht="19.5" customHeight="1">
      <c r="A649" s="356"/>
      <c r="B649" s="356"/>
      <c r="C649" s="356"/>
      <c r="D649" s="356"/>
      <c r="E649" s="356"/>
      <c r="F649" s="355"/>
      <c r="G649" s="356"/>
      <c r="H649" s="356"/>
      <c r="I649" s="355"/>
      <c r="J649" s="356"/>
      <c r="K649" s="355"/>
      <c r="L649" s="356"/>
      <c r="M649" s="355"/>
      <c r="N649" s="356"/>
      <c r="O649" s="355"/>
      <c r="P649" s="356"/>
      <c r="Q649" s="355"/>
      <c r="R649" s="355"/>
      <c r="S649" s="355"/>
      <c r="T649" s="355"/>
      <c r="U649" s="355"/>
      <c r="V649" s="355"/>
      <c r="W649" s="355"/>
      <c r="X649" s="355"/>
      <c r="Y649" s="355"/>
      <c r="Z649" s="355"/>
      <c r="AA649" s="355"/>
      <c r="AB649" s="355"/>
      <c r="AC649" s="355"/>
      <c r="AD649" s="355"/>
      <c r="AE649" s="355"/>
      <c r="AF649" s="355"/>
      <c r="AG649" s="355"/>
      <c r="AH649" s="355"/>
      <c r="AI649" s="355"/>
      <c r="AJ649" s="355"/>
      <c r="AK649" s="355"/>
      <c r="AL649" s="355"/>
      <c r="AM649" s="355"/>
      <c r="AN649" s="355"/>
      <c r="AO649" s="355"/>
      <c r="AP649" s="355"/>
      <c r="AQ649" s="355"/>
      <c r="AR649" s="355"/>
      <c r="AS649" s="355"/>
      <c r="AT649" s="356"/>
      <c r="AU649" s="356"/>
      <c r="AV649" s="355"/>
      <c r="AW649" s="355"/>
      <c r="AX649" s="356"/>
      <c r="AY649" s="357"/>
      <c r="AZ649" s="357"/>
      <c r="BA649" s="357"/>
      <c r="BB649" s="358"/>
      <c r="BC649" s="357"/>
      <c r="BD649" s="357"/>
      <c r="BE649" s="358"/>
      <c r="BF649" s="357"/>
      <c r="BG649" s="357"/>
      <c r="BH649" s="357"/>
      <c r="BI649" s="357"/>
      <c r="BJ649" s="357"/>
      <c r="BK649" s="357"/>
      <c r="BL649" s="357"/>
      <c r="BM649" s="358"/>
      <c r="BN649" s="358"/>
      <c r="BO649" s="358"/>
      <c r="BP649" s="358"/>
      <c r="BQ649" s="358"/>
      <c r="BR649" s="358"/>
      <c r="BS649" s="358"/>
      <c r="BT649" s="358"/>
      <c r="BU649" s="358"/>
      <c r="BV649" s="358"/>
      <c r="BW649" s="358"/>
      <c r="BX649" s="355"/>
    </row>
    <row r="650" spans="1:76" ht="19.5" customHeight="1">
      <c r="A650" s="356"/>
      <c r="B650" s="356"/>
      <c r="C650" s="356"/>
      <c r="D650" s="356"/>
      <c r="E650" s="356"/>
      <c r="F650" s="355"/>
      <c r="G650" s="356"/>
      <c r="H650" s="356"/>
      <c r="I650" s="355"/>
      <c r="J650" s="356"/>
      <c r="K650" s="355"/>
      <c r="L650" s="356"/>
      <c r="M650" s="355"/>
      <c r="N650" s="356"/>
      <c r="O650" s="355"/>
      <c r="P650" s="356"/>
      <c r="Q650" s="355"/>
      <c r="R650" s="355"/>
      <c r="S650" s="355"/>
      <c r="T650" s="355"/>
      <c r="U650" s="355"/>
      <c r="V650" s="355"/>
      <c r="W650" s="355"/>
      <c r="X650" s="355"/>
      <c r="Y650" s="355"/>
      <c r="Z650" s="355"/>
      <c r="AA650" s="355"/>
      <c r="AB650" s="355"/>
      <c r="AC650" s="355"/>
      <c r="AD650" s="355"/>
      <c r="AE650" s="355"/>
      <c r="AF650" s="355"/>
      <c r="AG650" s="355"/>
      <c r="AH650" s="355"/>
      <c r="AI650" s="355"/>
      <c r="AJ650" s="355"/>
      <c r="AK650" s="355"/>
      <c r="AL650" s="355"/>
      <c r="AM650" s="355"/>
      <c r="AN650" s="355"/>
      <c r="AO650" s="355"/>
      <c r="AP650" s="355"/>
      <c r="AQ650" s="355"/>
      <c r="AR650" s="355"/>
      <c r="AS650" s="355"/>
      <c r="AT650" s="356"/>
      <c r="AU650" s="356"/>
      <c r="AV650" s="355"/>
      <c r="AW650" s="355"/>
      <c r="AX650" s="356"/>
      <c r="AY650" s="357"/>
      <c r="AZ650" s="357"/>
      <c r="BA650" s="357"/>
      <c r="BB650" s="358"/>
      <c r="BC650" s="357"/>
      <c r="BD650" s="357"/>
      <c r="BE650" s="358"/>
      <c r="BF650" s="357"/>
      <c r="BG650" s="357"/>
      <c r="BH650" s="357"/>
      <c r="BI650" s="357"/>
      <c r="BJ650" s="357"/>
      <c r="BK650" s="357"/>
      <c r="BL650" s="357"/>
      <c r="BM650" s="358"/>
      <c r="BN650" s="358"/>
      <c r="BO650" s="358"/>
      <c r="BP650" s="358"/>
      <c r="BQ650" s="358"/>
      <c r="BR650" s="358"/>
      <c r="BS650" s="358"/>
      <c r="BT650" s="358"/>
      <c r="BU650" s="358"/>
      <c r="BV650" s="358"/>
      <c r="BW650" s="358"/>
      <c r="BX650" s="355"/>
    </row>
    <row r="651" spans="1:76" ht="19.5" customHeight="1">
      <c r="A651" s="356"/>
      <c r="B651" s="356"/>
      <c r="C651" s="356"/>
      <c r="D651" s="356"/>
      <c r="E651" s="356"/>
      <c r="F651" s="355"/>
      <c r="G651" s="356"/>
      <c r="H651" s="356"/>
      <c r="I651" s="355"/>
      <c r="J651" s="356"/>
      <c r="K651" s="355"/>
      <c r="L651" s="356"/>
      <c r="M651" s="355"/>
      <c r="N651" s="356"/>
      <c r="O651" s="355"/>
      <c r="P651" s="356"/>
      <c r="Q651" s="355"/>
      <c r="R651" s="355"/>
      <c r="S651" s="355"/>
      <c r="T651" s="355"/>
      <c r="U651" s="355"/>
      <c r="V651" s="355"/>
      <c r="W651" s="355"/>
      <c r="X651" s="355"/>
      <c r="Y651" s="355"/>
      <c r="Z651" s="355"/>
      <c r="AA651" s="355"/>
      <c r="AB651" s="355"/>
      <c r="AC651" s="355"/>
      <c r="AD651" s="355"/>
      <c r="AE651" s="355"/>
      <c r="AF651" s="355"/>
      <c r="AG651" s="355"/>
      <c r="AH651" s="355"/>
      <c r="AI651" s="355"/>
      <c r="AJ651" s="355"/>
      <c r="AK651" s="355"/>
      <c r="AL651" s="355"/>
      <c r="AM651" s="355"/>
      <c r="AN651" s="355"/>
      <c r="AO651" s="355"/>
      <c r="AP651" s="355"/>
      <c r="AQ651" s="355"/>
      <c r="AR651" s="355"/>
      <c r="AS651" s="355"/>
      <c r="AT651" s="356"/>
      <c r="AU651" s="356"/>
      <c r="AV651" s="355"/>
      <c r="AW651" s="355"/>
      <c r="AX651" s="356"/>
      <c r="AY651" s="357"/>
      <c r="AZ651" s="357"/>
      <c r="BA651" s="357"/>
      <c r="BB651" s="358"/>
      <c r="BC651" s="357"/>
      <c r="BD651" s="357"/>
      <c r="BE651" s="358"/>
      <c r="BF651" s="357"/>
      <c r="BG651" s="357"/>
      <c r="BH651" s="357"/>
      <c r="BI651" s="357"/>
      <c r="BJ651" s="357"/>
      <c r="BK651" s="357"/>
      <c r="BL651" s="357"/>
      <c r="BM651" s="358"/>
      <c r="BN651" s="358"/>
      <c r="BO651" s="358"/>
      <c r="BP651" s="358"/>
      <c r="BQ651" s="358"/>
      <c r="BR651" s="358"/>
      <c r="BS651" s="358"/>
      <c r="BT651" s="358"/>
      <c r="BU651" s="358"/>
      <c r="BV651" s="358"/>
      <c r="BW651" s="358"/>
      <c r="BX651" s="355"/>
    </row>
    <row r="652" spans="1:76" ht="19.5" customHeight="1">
      <c r="A652" s="356"/>
      <c r="B652" s="356"/>
      <c r="C652" s="356"/>
      <c r="D652" s="356"/>
      <c r="E652" s="356"/>
      <c r="F652" s="355"/>
      <c r="G652" s="356"/>
      <c r="H652" s="356"/>
      <c r="I652" s="355"/>
      <c r="J652" s="356"/>
      <c r="K652" s="355"/>
      <c r="L652" s="356"/>
      <c r="M652" s="355"/>
      <c r="N652" s="356"/>
      <c r="O652" s="355"/>
      <c r="P652" s="356"/>
      <c r="Q652" s="355"/>
      <c r="R652" s="355"/>
      <c r="S652" s="355"/>
      <c r="T652" s="355"/>
      <c r="U652" s="355"/>
      <c r="V652" s="355"/>
      <c r="W652" s="355"/>
      <c r="X652" s="355"/>
      <c r="Y652" s="355"/>
      <c r="Z652" s="355"/>
      <c r="AA652" s="355"/>
      <c r="AB652" s="355"/>
      <c r="AC652" s="355"/>
      <c r="AD652" s="355"/>
      <c r="AE652" s="355"/>
      <c r="AF652" s="355"/>
      <c r="AG652" s="355"/>
      <c r="AH652" s="355"/>
      <c r="AI652" s="355"/>
      <c r="AJ652" s="355"/>
      <c r="AK652" s="355"/>
      <c r="AL652" s="355"/>
      <c r="AM652" s="355"/>
      <c r="AN652" s="355"/>
      <c r="AO652" s="355"/>
      <c r="AP652" s="355"/>
      <c r="AQ652" s="355"/>
      <c r="AR652" s="355"/>
      <c r="AS652" s="355"/>
      <c r="AT652" s="356"/>
      <c r="AU652" s="356"/>
      <c r="AV652" s="355"/>
      <c r="AW652" s="355"/>
      <c r="AX652" s="356"/>
      <c r="AY652" s="357"/>
      <c r="AZ652" s="357"/>
      <c r="BA652" s="357"/>
      <c r="BB652" s="358"/>
      <c r="BC652" s="357"/>
      <c r="BD652" s="357"/>
      <c r="BE652" s="358"/>
      <c r="BF652" s="357"/>
      <c r="BG652" s="357"/>
      <c r="BH652" s="357"/>
      <c r="BI652" s="357"/>
      <c r="BJ652" s="357"/>
      <c r="BK652" s="357"/>
      <c r="BL652" s="357"/>
      <c r="BM652" s="358"/>
      <c r="BN652" s="358"/>
      <c r="BO652" s="358"/>
      <c r="BP652" s="358"/>
      <c r="BQ652" s="358"/>
      <c r="BR652" s="358"/>
      <c r="BS652" s="358"/>
      <c r="BT652" s="358"/>
      <c r="BU652" s="358"/>
      <c r="BV652" s="358"/>
      <c r="BW652" s="358"/>
      <c r="BX652" s="355"/>
    </row>
    <row r="653" spans="1:76" ht="19.5" customHeight="1">
      <c r="A653" s="356"/>
      <c r="B653" s="356"/>
      <c r="C653" s="356"/>
      <c r="D653" s="356"/>
      <c r="E653" s="356"/>
      <c r="F653" s="355"/>
      <c r="G653" s="356"/>
      <c r="H653" s="356"/>
      <c r="I653" s="355"/>
      <c r="J653" s="356"/>
      <c r="K653" s="355"/>
      <c r="L653" s="356"/>
      <c r="M653" s="355"/>
      <c r="N653" s="356"/>
      <c r="O653" s="355"/>
      <c r="P653" s="356"/>
      <c r="Q653" s="355"/>
      <c r="R653" s="355"/>
      <c r="S653" s="355"/>
      <c r="T653" s="355"/>
      <c r="U653" s="355"/>
      <c r="V653" s="355"/>
      <c r="W653" s="355"/>
      <c r="X653" s="355"/>
      <c r="Y653" s="355"/>
      <c r="Z653" s="355"/>
      <c r="AA653" s="355"/>
      <c r="AB653" s="355"/>
      <c r="AC653" s="355"/>
      <c r="AD653" s="355"/>
      <c r="AE653" s="355"/>
      <c r="AF653" s="355"/>
      <c r="AG653" s="355"/>
      <c r="AH653" s="355"/>
      <c r="AI653" s="355"/>
      <c r="AJ653" s="355"/>
      <c r="AK653" s="355"/>
      <c r="AL653" s="355"/>
      <c r="AM653" s="355"/>
      <c r="AN653" s="355"/>
      <c r="AO653" s="355"/>
      <c r="AP653" s="355"/>
      <c r="AQ653" s="355"/>
      <c r="AR653" s="355"/>
      <c r="AS653" s="355"/>
      <c r="AT653" s="356"/>
      <c r="AU653" s="356"/>
      <c r="AV653" s="355"/>
      <c r="AW653" s="355"/>
      <c r="AX653" s="356"/>
      <c r="AY653" s="357"/>
      <c r="AZ653" s="357"/>
      <c r="BA653" s="357"/>
      <c r="BB653" s="358"/>
      <c r="BC653" s="357"/>
      <c r="BD653" s="357"/>
      <c r="BE653" s="358"/>
      <c r="BF653" s="357"/>
      <c r="BG653" s="357"/>
      <c r="BH653" s="357"/>
      <c r="BI653" s="357"/>
      <c r="BJ653" s="357"/>
      <c r="BK653" s="357"/>
      <c r="BL653" s="357"/>
      <c r="BM653" s="358"/>
      <c r="BN653" s="358"/>
      <c r="BO653" s="358"/>
      <c r="BP653" s="358"/>
      <c r="BQ653" s="358"/>
      <c r="BR653" s="358"/>
      <c r="BS653" s="358"/>
      <c r="BT653" s="358"/>
      <c r="BU653" s="358"/>
      <c r="BV653" s="358"/>
      <c r="BW653" s="358"/>
      <c r="BX653" s="355"/>
    </row>
    <row r="654" spans="1:76" ht="19.5" customHeight="1">
      <c r="A654" s="356"/>
      <c r="B654" s="356"/>
      <c r="C654" s="356"/>
      <c r="D654" s="356"/>
      <c r="E654" s="356"/>
      <c r="F654" s="355"/>
      <c r="G654" s="356"/>
      <c r="H654" s="356"/>
      <c r="I654" s="355"/>
      <c r="J654" s="356"/>
      <c r="K654" s="355"/>
      <c r="L654" s="356"/>
      <c r="M654" s="355"/>
      <c r="N654" s="356"/>
      <c r="O654" s="355"/>
      <c r="P654" s="356"/>
      <c r="Q654" s="355"/>
      <c r="R654" s="355"/>
      <c r="S654" s="355"/>
      <c r="T654" s="355"/>
      <c r="U654" s="355"/>
      <c r="V654" s="355"/>
      <c r="W654" s="355"/>
      <c r="X654" s="355"/>
      <c r="Y654" s="355"/>
      <c r="Z654" s="355"/>
      <c r="AA654" s="355"/>
      <c r="AB654" s="355"/>
      <c r="AC654" s="355"/>
      <c r="AD654" s="355"/>
      <c r="AE654" s="355"/>
      <c r="AF654" s="355"/>
      <c r="AG654" s="355"/>
      <c r="AH654" s="355"/>
      <c r="AI654" s="355"/>
      <c r="AJ654" s="355"/>
      <c r="AK654" s="355"/>
      <c r="AL654" s="355"/>
      <c r="AM654" s="355"/>
      <c r="AN654" s="355"/>
      <c r="AO654" s="355"/>
      <c r="AP654" s="355"/>
      <c r="AQ654" s="355"/>
      <c r="AR654" s="355"/>
      <c r="AS654" s="355"/>
      <c r="AT654" s="356"/>
      <c r="AU654" s="356"/>
      <c r="AV654" s="355"/>
      <c r="AW654" s="355"/>
      <c r="AX654" s="356"/>
      <c r="AY654" s="357"/>
      <c r="AZ654" s="357"/>
      <c r="BA654" s="357"/>
      <c r="BB654" s="358"/>
      <c r="BC654" s="357"/>
      <c r="BD654" s="357"/>
      <c r="BE654" s="358"/>
      <c r="BF654" s="357"/>
      <c r="BG654" s="357"/>
      <c r="BH654" s="357"/>
      <c r="BI654" s="357"/>
      <c r="BJ654" s="357"/>
      <c r="BK654" s="357"/>
      <c r="BL654" s="357"/>
      <c r="BM654" s="358"/>
      <c r="BN654" s="358"/>
      <c r="BO654" s="358"/>
      <c r="BP654" s="358"/>
      <c r="BQ654" s="358"/>
      <c r="BR654" s="358"/>
      <c r="BS654" s="358"/>
      <c r="BT654" s="358"/>
      <c r="BU654" s="358"/>
      <c r="BV654" s="358"/>
      <c r="BW654" s="358"/>
      <c r="BX654" s="355"/>
    </row>
    <row r="655" spans="1:76" ht="19.5" customHeight="1">
      <c r="A655" s="356"/>
      <c r="B655" s="356"/>
      <c r="C655" s="356"/>
      <c r="D655" s="356"/>
      <c r="E655" s="356"/>
      <c r="F655" s="355"/>
      <c r="G655" s="356"/>
      <c r="H655" s="356"/>
      <c r="I655" s="355"/>
      <c r="J655" s="356"/>
      <c r="K655" s="355"/>
      <c r="L655" s="356"/>
      <c r="M655" s="355"/>
      <c r="N655" s="356"/>
      <c r="O655" s="355"/>
      <c r="P655" s="356"/>
      <c r="Q655" s="355"/>
      <c r="R655" s="355"/>
      <c r="S655" s="355"/>
      <c r="T655" s="355"/>
      <c r="U655" s="355"/>
      <c r="V655" s="355"/>
      <c r="W655" s="355"/>
      <c r="X655" s="355"/>
      <c r="Y655" s="355"/>
      <c r="Z655" s="355"/>
      <c r="AA655" s="355"/>
      <c r="AB655" s="355"/>
      <c r="AC655" s="355"/>
      <c r="AD655" s="355"/>
      <c r="AE655" s="355"/>
      <c r="AF655" s="355"/>
      <c r="AG655" s="355"/>
      <c r="AH655" s="355"/>
      <c r="AI655" s="355"/>
      <c r="AJ655" s="355"/>
      <c r="AK655" s="355"/>
      <c r="AL655" s="355"/>
      <c r="AM655" s="355"/>
      <c r="AN655" s="355"/>
      <c r="AO655" s="355"/>
      <c r="AP655" s="355"/>
      <c r="AQ655" s="355"/>
      <c r="AR655" s="355"/>
      <c r="AS655" s="355"/>
      <c r="AT655" s="356"/>
      <c r="AU655" s="356"/>
      <c r="AV655" s="355"/>
      <c r="AW655" s="355"/>
      <c r="AX655" s="356"/>
      <c r="AY655" s="357"/>
      <c r="AZ655" s="357"/>
      <c r="BA655" s="357"/>
      <c r="BB655" s="358"/>
      <c r="BC655" s="357"/>
      <c r="BD655" s="357"/>
      <c r="BE655" s="358"/>
      <c r="BF655" s="357"/>
      <c r="BG655" s="357"/>
      <c r="BH655" s="357"/>
      <c r="BI655" s="357"/>
      <c r="BJ655" s="357"/>
      <c r="BK655" s="357"/>
      <c r="BL655" s="357"/>
      <c r="BM655" s="358"/>
      <c r="BN655" s="358"/>
      <c r="BO655" s="358"/>
      <c r="BP655" s="358"/>
      <c r="BQ655" s="358"/>
      <c r="BR655" s="358"/>
      <c r="BS655" s="358"/>
      <c r="BT655" s="358"/>
      <c r="BU655" s="358"/>
      <c r="BV655" s="358"/>
      <c r="BW655" s="358"/>
      <c r="BX655" s="355"/>
    </row>
    <row r="656" spans="1:76" ht="19.5" customHeight="1">
      <c r="A656" s="356"/>
      <c r="B656" s="356"/>
      <c r="C656" s="356"/>
      <c r="D656" s="356"/>
      <c r="E656" s="356"/>
      <c r="F656" s="355"/>
      <c r="G656" s="356"/>
      <c r="H656" s="356"/>
      <c r="I656" s="355"/>
      <c r="J656" s="356"/>
      <c r="K656" s="355"/>
      <c r="L656" s="356"/>
      <c r="M656" s="355"/>
      <c r="N656" s="356"/>
      <c r="O656" s="355"/>
      <c r="P656" s="356"/>
      <c r="Q656" s="355"/>
      <c r="R656" s="355"/>
      <c r="S656" s="355"/>
      <c r="T656" s="355"/>
      <c r="U656" s="355"/>
      <c r="V656" s="355"/>
      <c r="W656" s="355"/>
      <c r="X656" s="355"/>
      <c r="Y656" s="355"/>
      <c r="Z656" s="355"/>
      <c r="AA656" s="355"/>
      <c r="AB656" s="355"/>
      <c r="AC656" s="355"/>
      <c r="AD656" s="355"/>
      <c r="AE656" s="355"/>
      <c r="AF656" s="355"/>
      <c r="AG656" s="355"/>
      <c r="AH656" s="355"/>
      <c r="AI656" s="355"/>
      <c r="AJ656" s="355"/>
      <c r="AK656" s="355"/>
      <c r="AL656" s="355"/>
      <c r="AM656" s="355"/>
      <c r="AN656" s="355"/>
      <c r="AO656" s="355"/>
      <c r="AP656" s="355"/>
      <c r="AQ656" s="355"/>
      <c r="AR656" s="355"/>
      <c r="AS656" s="355"/>
      <c r="AT656" s="356"/>
      <c r="AU656" s="356"/>
      <c r="AV656" s="355"/>
      <c r="AW656" s="355"/>
      <c r="AX656" s="356"/>
      <c r="AY656" s="357"/>
      <c r="AZ656" s="357"/>
      <c r="BA656" s="357"/>
      <c r="BB656" s="358"/>
      <c r="BC656" s="357"/>
      <c r="BD656" s="357"/>
      <c r="BE656" s="358"/>
      <c r="BF656" s="357"/>
      <c r="BG656" s="357"/>
      <c r="BH656" s="357"/>
      <c r="BI656" s="357"/>
      <c r="BJ656" s="357"/>
      <c r="BK656" s="357"/>
      <c r="BL656" s="357"/>
      <c r="BM656" s="358"/>
      <c r="BN656" s="358"/>
      <c r="BO656" s="358"/>
      <c r="BP656" s="358"/>
      <c r="BQ656" s="358"/>
      <c r="BR656" s="358"/>
      <c r="BS656" s="358"/>
      <c r="BT656" s="358"/>
      <c r="BU656" s="358"/>
      <c r="BV656" s="358"/>
      <c r="BW656" s="358"/>
      <c r="BX656" s="355"/>
    </row>
    <row r="657" spans="1:76" ht="19.5" customHeight="1">
      <c r="A657" s="356"/>
      <c r="B657" s="356"/>
      <c r="C657" s="356"/>
      <c r="D657" s="356"/>
      <c r="E657" s="356"/>
      <c r="F657" s="355"/>
      <c r="G657" s="356"/>
      <c r="H657" s="356"/>
      <c r="I657" s="355"/>
      <c r="J657" s="356"/>
      <c r="K657" s="355"/>
      <c r="L657" s="356"/>
      <c r="M657" s="355"/>
      <c r="N657" s="356"/>
      <c r="O657" s="355"/>
      <c r="P657" s="356"/>
      <c r="Q657" s="355"/>
      <c r="R657" s="355"/>
      <c r="S657" s="355"/>
      <c r="T657" s="355"/>
      <c r="U657" s="355"/>
      <c r="V657" s="355"/>
      <c r="W657" s="355"/>
      <c r="X657" s="355"/>
      <c r="Y657" s="355"/>
      <c r="Z657" s="355"/>
      <c r="AA657" s="355"/>
      <c r="AB657" s="355"/>
      <c r="AC657" s="355"/>
      <c r="AD657" s="355"/>
      <c r="AE657" s="355"/>
      <c r="AF657" s="355"/>
      <c r="AG657" s="355"/>
      <c r="AH657" s="355"/>
      <c r="AI657" s="355"/>
      <c r="AJ657" s="355"/>
      <c r="AK657" s="355"/>
      <c r="AL657" s="355"/>
      <c r="AM657" s="355"/>
      <c r="AN657" s="355"/>
      <c r="AO657" s="355"/>
      <c r="AP657" s="355"/>
      <c r="AQ657" s="355"/>
      <c r="AR657" s="355"/>
      <c r="AS657" s="355"/>
      <c r="AT657" s="356"/>
      <c r="AU657" s="356"/>
      <c r="AV657" s="355"/>
      <c r="AW657" s="355"/>
      <c r="AX657" s="356"/>
      <c r="AY657" s="357"/>
      <c r="AZ657" s="357"/>
      <c r="BA657" s="357"/>
      <c r="BB657" s="358"/>
      <c r="BC657" s="357"/>
      <c r="BD657" s="357"/>
      <c r="BE657" s="358"/>
      <c r="BF657" s="357"/>
      <c r="BG657" s="357"/>
      <c r="BH657" s="357"/>
      <c r="BI657" s="357"/>
      <c r="BJ657" s="357"/>
      <c r="BK657" s="357"/>
      <c r="BL657" s="357"/>
      <c r="BM657" s="358"/>
      <c r="BN657" s="358"/>
      <c r="BO657" s="358"/>
      <c r="BP657" s="358"/>
      <c r="BQ657" s="358"/>
      <c r="BR657" s="358"/>
      <c r="BS657" s="358"/>
      <c r="BT657" s="358"/>
      <c r="BU657" s="358"/>
      <c r="BV657" s="358"/>
      <c r="BW657" s="358"/>
      <c r="BX657" s="355"/>
    </row>
    <row r="658" spans="1:76" ht="19.5" customHeight="1">
      <c r="A658" s="356"/>
      <c r="B658" s="356"/>
      <c r="C658" s="356"/>
      <c r="D658" s="356"/>
      <c r="E658" s="356"/>
      <c r="F658" s="355"/>
      <c r="G658" s="356"/>
      <c r="H658" s="356"/>
      <c r="I658" s="355"/>
      <c r="J658" s="356"/>
      <c r="K658" s="355"/>
      <c r="L658" s="356"/>
      <c r="M658" s="355"/>
      <c r="N658" s="356"/>
      <c r="O658" s="355"/>
      <c r="P658" s="356"/>
      <c r="Q658" s="355"/>
      <c r="R658" s="355"/>
      <c r="S658" s="355"/>
      <c r="T658" s="355"/>
      <c r="U658" s="355"/>
      <c r="V658" s="355"/>
      <c r="W658" s="355"/>
      <c r="X658" s="355"/>
      <c r="Y658" s="355"/>
      <c r="Z658" s="355"/>
      <c r="AA658" s="355"/>
      <c r="AB658" s="355"/>
      <c r="AC658" s="355"/>
      <c r="AD658" s="355"/>
      <c r="AE658" s="355"/>
      <c r="AF658" s="355"/>
      <c r="AG658" s="355"/>
      <c r="AH658" s="355"/>
      <c r="AI658" s="355"/>
      <c r="AJ658" s="355"/>
      <c r="AK658" s="355"/>
      <c r="AL658" s="355"/>
      <c r="AM658" s="355"/>
      <c r="AN658" s="355"/>
      <c r="AO658" s="355"/>
      <c r="AP658" s="355"/>
      <c r="AQ658" s="355"/>
      <c r="AR658" s="355"/>
      <c r="AS658" s="355"/>
      <c r="AT658" s="356"/>
      <c r="AU658" s="356"/>
      <c r="AV658" s="355"/>
      <c r="AW658" s="355"/>
      <c r="AX658" s="356"/>
      <c r="AY658" s="357"/>
      <c r="AZ658" s="357"/>
      <c r="BA658" s="357"/>
      <c r="BB658" s="358"/>
      <c r="BC658" s="357"/>
      <c r="BD658" s="357"/>
      <c r="BE658" s="358"/>
      <c r="BF658" s="357"/>
      <c r="BG658" s="357"/>
      <c r="BH658" s="357"/>
      <c r="BI658" s="357"/>
      <c r="BJ658" s="357"/>
      <c r="BK658" s="357"/>
      <c r="BL658" s="357"/>
      <c r="BM658" s="358"/>
      <c r="BN658" s="358"/>
      <c r="BO658" s="358"/>
      <c r="BP658" s="358"/>
      <c r="BQ658" s="358"/>
      <c r="BR658" s="358"/>
      <c r="BS658" s="358"/>
      <c r="BT658" s="358"/>
      <c r="BU658" s="358"/>
      <c r="BV658" s="358"/>
      <c r="BW658" s="358"/>
      <c r="BX658" s="355"/>
    </row>
    <row r="659" spans="1:76" ht="19.5" customHeight="1">
      <c r="A659" s="356"/>
      <c r="B659" s="356"/>
      <c r="C659" s="356"/>
      <c r="D659" s="356"/>
      <c r="E659" s="356"/>
      <c r="F659" s="355"/>
      <c r="G659" s="356"/>
      <c r="H659" s="356"/>
      <c r="I659" s="355"/>
      <c r="J659" s="356"/>
      <c r="K659" s="355"/>
      <c r="L659" s="356"/>
      <c r="M659" s="355"/>
      <c r="N659" s="356"/>
      <c r="O659" s="355"/>
      <c r="P659" s="356"/>
      <c r="Q659" s="355"/>
      <c r="R659" s="355"/>
      <c r="S659" s="355"/>
      <c r="T659" s="355"/>
      <c r="U659" s="355"/>
      <c r="V659" s="355"/>
      <c r="W659" s="355"/>
      <c r="X659" s="355"/>
      <c r="Y659" s="355"/>
      <c r="Z659" s="355"/>
      <c r="AA659" s="355"/>
      <c r="AB659" s="355"/>
      <c r="AC659" s="355"/>
      <c r="AD659" s="355"/>
      <c r="AE659" s="355"/>
      <c r="AF659" s="355"/>
      <c r="AG659" s="355"/>
      <c r="AH659" s="355"/>
      <c r="AI659" s="355"/>
      <c r="AJ659" s="355"/>
      <c r="AK659" s="355"/>
      <c r="AL659" s="355"/>
      <c r="AM659" s="355"/>
      <c r="AN659" s="355"/>
      <c r="AO659" s="355"/>
      <c r="AP659" s="355"/>
      <c r="AQ659" s="355"/>
      <c r="AR659" s="355"/>
      <c r="AS659" s="355"/>
      <c r="AT659" s="356"/>
      <c r="AU659" s="356"/>
      <c r="AV659" s="355"/>
      <c r="AW659" s="355"/>
      <c r="AX659" s="356"/>
      <c r="AY659" s="357"/>
      <c r="AZ659" s="357"/>
      <c r="BA659" s="357"/>
      <c r="BB659" s="358"/>
      <c r="BC659" s="357"/>
      <c r="BD659" s="357"/>
      <c r="BE659" s="358"/>
      <c r="BF659" s="357"/>
      <c r="BG659" s="357"/>
      <c r="BH659" s="357"/>
      <c r="BI659" s="357"/>
      <c r="BJ659" s="357"/>
      <c r="BK659" s="357"/>
      <c r="BL659" s="357"/>
      <c r="BM659" s="358"/>
      <c r="BN659" s="358"/>
      <c r="BO659" s="358"/>
      <c r="BP659" s="358"/>
      <c r="BQ659" s="358"/>
      <c r="BR659" s="358"/>
      <c r="BS659" s="358"/>
      <c r="BT659" s="358"/>
      <c r="BU659" s="358"/>
      <c r="BV659" s="358"/>
      <c r="BW659" s="358"/>
      <c r="BX659" s="355"/>
    </row>
    <row r="660" spans="1:76" ht="19.5" customHeight="1">
      <c r="A660" s="356"/>
      <c r="B660" s="356"/>
      <c r="C660" s="356"/>
      <c r="D660" s="356"/>
      <c r="E660" s="356"/>
      <c r="F660" s="355"/>
      <c r="G660" s="356"/>
      <c r="H660" s="356"/>
      <c r="I660" s="355"/>
      <c r="J660" s="356"/>
      <c r="K660" s="355"/>
      <c r="L660" s="356"/>
      <c r="M660" s="355"/>
      <c r="N660" s="356"/>
      <c r="O660" s="355"/>
      <c r="P660" s="356"/>
      <c r="Q660" s="355"/>
      <c r="R660" s="355"/>
      <c r="S660" s="355"/>
      <c r="T660" s="355"/>
      <c r="U660" s="355"/>
      <c r="V660" s="355"/>
      <c r="W660" s="355"/>
      <c r="X660" s="355"/>
      <c r="Y660" s="355"/>
      <c r="Z660" s="355"/>
      <c r="AA660" s="355"/>
      <c r="AB660" s="355"/>
      <c r="AC660" s="355"/>
      <c r="AD660" s="355"/>
      <c r="AE660" s="355"/>
      <c r="AF660" s="355"/>
      <c r="AG660" s="355"/>
      <c r="AH660" s="355"/>
      <c r="AI660" s="355"/>
      <c r="AJ660" s="355"/>
      <c r="AK660" s="355"/>
      <c r="AL660" s="355"/>
      <c r="AM660" s="355"/>
      <c r="AN660" s="355"/>
      <c r="AO660" s="355"/>
      <c r="AP660" s="355"/>
      <c r="AQ660" s="355"/>
      <c r="AR660" s="355"/>
      <c r="AS660" s="355"/>
      <c r="AT660" s="356"/>
      <c r="AU660" s="356"/>
      <c r="AV660" s="355"/>
      <c r="AW660" s="355"/>
      <c r="AX660" s="356"/>
      <c r="AY660" s="357"/>
      <c r="AZ660" s="357"/>
      <c r="BA660" s="357"/>
      <c r="BB660" s="358"/>
      <c r="BC660" s="357"/>
      <c r="BD660" s="357"/>
      <c r="BE660" s="358"/>
      <c r="BF660" s="357"/>
      <c r="BG660" s="357"/>
      <c r="BH660" s="357"/>
      <c r="BI660" s="357"/>
      <c r="BJ660" s="357"/>
      <c r="BK660" s="357"/>
      <c r="BL660" s="357"/>
      <c r="BM660" s="358"/>
      <c r="BN660" s="358"/>
      <c r="BO660" s="358"/>
      <c r="BP660" s="358"/>
      <c r="BQ660" s="358"/>
      <c r="BR660" s="358"/>
      <c r="BS660" s="358"/>
      <c r="BT660" s="358"/>
      <c r="BU660" s="358"/>
      <c r="BV660" s="358"/>
      <c r="BW660" s="358"/>
      <c r="BX660" s="355"/>
    </row>
    <row r="661" spans="1:76" ht="19.5" customHeight="1">
      <c r="A661" s="356"/>
      <c r="B661" s="356"/>
      <c r="C661" s="356"/>
      <c r="D661" s="356"/>
      <c r="E661" s="356"/>
      <c r="F661" s="355"/>
      <c r="G661" s="356"/>
      <c r="H661" s="356"/>
      <c r="I661" s="355"/>
      <c r="J661" s="356"/>
      <c r="K661" s="355"/>
      <c r="L661" s="356"/>
      <c r="M661" s="355"/>
      <c r="N661" s="356"/>
      <c r="O661" s="355"/>
      <c r="P661" s="356"/>
      <c r="Q661" s="355"/>
      <c r="R661" s="355"/>
      <c r="S661" s="355"/>
      <c r="T661" s="355"/>
      <c r="U661" s="355"/>
      <c r="V661" s="355"/>
      <c r="W661" s="355"/>
      <c r="X661" s="355"/>
      <c r="Y661" s="355"/>
      <c r="Z661" s="355"/>
      <c r="AA661" s="355"/>
      <c r="AB661" s="355"/>
      <c r="AC661" s="355"/>
      <c r="AD661" s="355"/>
      <c r="AE661" s="355"/>
      <c r="AF661" s="355"/>
      <c r="AG661" s="355"/>
      <c r="AH661" s="355"/>
      <c r="AI661" s="355"/>
      <c r="AJ661" s="355"/>
      <c r="AK661" s="355"/>
      <c r="AL661" s="355"/>
      <c r="AM661" s="355"/>
      <c r="AN661" s="355"/>
      <c r="AO661" s="355"/>
      <c r="AP661" s="355"/>
      <c r="AQ661" s="355"/>
      <c r="AR661" s="355"/>
      <c r="AS661" s="355"/>
      <c r="AT661" s="356"/>
      <c r="AU661" s="356"/>
      <c r="AV661" s="355"/>
      <c r="AW661" s="355"/>
      <c r="AX661" s="356"/>
      <c r="AY661" s="357"/>
      <c r="AZ661" s="357"/>
      <c r="BA661" s="357"/>
      <c r="BB661" s="358"/>
      <c r="BC661" s="357"/>
      <c r="BD661" s="357"/>
      <c r="BE661" s="358"/>
      <c r="BF661" s="357"/>
      <c r="BG661" s="357"/>
      <c r="BH661" s="357"/>
      <c r="BI661" s="357"/>
      <c r="BJ661" s="357"/>
      <c r="BK661" s="357"/>
      <c r="BL661" s="357"/>
      <c r="BM661" s="358"/>
      <c r="BN661" s="358"/>
      <c r="BO661" s="358"/>
      <c r="BP661" s="358"/>
      <c r="BQ661" s="358"/>
      <c r="BR661" s="358"/>
      <c r="BS661" s="358"/>
      <c r="BT661" s="358"/>
      <c r="BU661" s="358"/>
      <c r="BV661" s="358"/>
      <c r="BW661" s="358"/>
      <c r="BX661" s="355"/>
    </row>
    <row r="662" spans="1:76" ht="19.5" customHeight="1">
      <c r="A662" s="356"/>
      <c r="B662" s="356"/>
      <c r="C662" s="356"/>
      <c r="D662" s="356"/>
      <c r="E662" s="356"/>
      <c r="F662" s="355"/>
      <c r="G662" s="356"/>
      <c r="H662" s="356"/>
      <c r="I662" s="355"/>
      <c r="J662" s="356"/>
      <c r="K662" s="355"/>
      <c r="L662" s="356"/>
      <c r="M662" s="355"/>
      <c r="N662" s="356"/>
      <c r="O662" s="355"/>
      <c r="P662" s="356"/>
      <c r="Q662" s="355"/>
      <c r="R662" s="355"/>
      <c r="S662" s="355"/>
      <c r="T662" s="355"/>
      <c r="U662" s="355"/>
      <c r="V662" s="355"/>
      <c r="W662" s="355"/>
      <c r="X662" s="355"/>
      <c r="Y662" s="355"/>
      <c r="Z662" s="355"/>
      <c r="AA662" s="355"/>
      <c r="AB662" s="355"/>
      <c r="AC662" s="355"/>
      <c r="AD662" s="355"/>
      <c r="AE662" s="355"/>
      <c r="AF662" s="355"/>
      <c r="AG662" s="355"/>
      <c r="AH662" s="355"/>
      <c r="AI662" s="355"/>
      <c r="AJ662" s="355"/>
      <c r="AK662" s="355"/>
      <c r="AL662" s="355"/>
      <c r="AM662" s="355"/>
      <c r="AN662" s="355"/>
      <c r="AO662" s="355"/>
      <c r="AP662" s="355"/>
      <c r="AQ662" s="355"/>
      <c r="AR662" s="355"/>
      <c r="AS662" s="355"/>
      <c r="AT662" s="356"/>
      <c r="AU662" s="356"/>
      <c r="AV662" s="355"/>
      <c r="AW662" s="355"/>
      <c r="AX662" s="356"/>
      <c r="AY662" s="357"/>
      <c r="AZ662" s="357"/>
      <c r="BA662" s="357"/>
      <c r="BB662" s="358"/>
      <c r="BC662" s="357"/>
      <c r="BD662" s="357"/>
      <c r="BE662" s="358"/>
      <c r="BF662" s="357"/>
      <c r="BG662" s="357"/>
      <c r="BH662" s="357"/>
      <c r="BI662" s="357"/>
      <c r="BJ662" s="357"/>
      <c r="BK662" s="357"/>
      <c r="BL662" s="357"/>
      <c r="BM662" s="358"/>
      <c r="BN662" s="358"/>
      <c r="BO662" s="358"/>
      <c r="BP662" s="358"/>
      <c r="BQ662" s="358"/>
      <c r="BR662" s="358"/>
      <c r="BS662" s="358"/>
      <c r="BT662" s="358"/>
      <c r="BU662" s="358"/>
      <c r="BV662" s="358"/>
      <c r="BW662" s="358"/>
      <c r="BX662" s="355"/>
    </row>
    <row r="663" spans="1:76" ht="19.5" customHeight="1">
      <c r="A663" s="356"/>
      <c r="B663" s="356"/>
      <c r="C663" s="356"/>
      <c r="D663" s="356"/>
      <c r="E663" s="356"/>
      <c r="F663" s="355"/>
      <c r="G663" s="356"/>
      <c r="H663" s="356"/>
      <c r="I663" s="355"/>
      <c r="J663" s="356"/>
      <c r="K663" s="355"/>
      <c r="L663" s="356"/>
      <c r="M663" s="355"/>
      <c r="N663" s="356"/>
      <c r="O663" s="355"/>
      <c r="P663" s="356"/>
      <c r="Q663" s="355"/>
      <c r="R663" s="355"/>
      <c r="S663" s="355"/>
      <c r="T663" s="355"/>
      <c r="U663" s="355"/>
      <c r="V663" s="355"/>
      <c r="W663" s="355"/>
      <c r="X663" s="355"/>
      <c r="Y663" s="355"/>
      <c r="Z663" s="355"/>
      <c r="AA663" s="355"/>
      <c r="AB663" s="355"/>
      <c r="AC663" s="355"/>
      <c r="AD663" s="355"/>
      <c r="AE663" s="355"/>
      <c r="AF663" s="355"/>
      <c r="AG663" s="355"/>
      <c r="AH663" s="355"/>
      <c r="AI663" s="355"/>
      <c r="AJ663" s="355"/>
      <c r="AK663" s="355"/>
      <c r="AL663" s="355"/>
      <c r="AM663" s="355"/>
      <c r="AN663" s="355"/>
      <c r="AO663" s="355"/>
      <c r="AP663" s="355"/>
      <c r="AQ663" s="355"/>
      <c r="AR663" s="355"/>
      <c r="AS663" s="355"/>
      <c r="AT663" s="356"/>
      <c r="AU663" s="356"/>
      <c r="AV663" s="355"/>
      <c r="AW663" s="355"/>
      <c r="AX663" s="356"/>
      <c r="AY663" s="357"/>
      <c r="AZ663" s="357"/>
      <c r="BA663" s="357"/>
      <c r="BB663" s="358"/>
      <c r="BC663" s="357"/>
      <c r="BD663" s="357"/>
      <c r="BE663" s="358"/>
      <c r="BF663" s="357"/>
      <c r="BG663" s="357"/>
      <c r="BH663" s="357"/>
      <c r="BI663" s="357"/>
      <c r="BJ663" s="357"/>
      <c r="BK663" s="357"/>
      <c r="BL663" s="357"/>
      <c r="BM663" s="358"/>
      <c r="BN663" s="358"/>
      <c r="BO663" s="358"/>
      <c r="BP663" s="358"/>
      <c r="BQ663" s="358"/>
      <c r="BR663" s="358"/>
      <c r="BS663" s="358"/>
      <c r="BT663" s="358"/>
      <c r="BU663" s="358"/>
      <c r="BV663" s="358"/>
      <c r="BW663" s="358"/>
      <c r="BX663" s="355"/>
    </row>
    <row r="664" spans="1:76" ht="19.5" customHeight="1">
      <c r="A664" s="356"/>
      <c r="B664" s="356"/>
      <c r="C664" s="356"/>
      <c r="D664" s="356"/>
      <c r="E664" s="356"/>
      <c r="F664" s="355"/>
      <c r="G664" s="356"/>
      <c r="H664" s="356"/>
      <c r="I664" s="355"/>
      <c r="J664" s="356"/>
      <c r="K664" s="355"/>
      <c r="L664" s="356"/>
      <c r="M664" s="355"/>
      <c r="N664" s="356"/>
      <c r="O664" s="355"/>
      <c r="P664" s="356"/>
      <c r="Q664" s="355"/>
      <c r="R664" s="355"/>
      <c r="S664" s="355"/>
      <c r="T664" s="355"/>
      <c r="U664" s="355"/>
      <c r="V664" s="355"/>
      <c r="W664" s="355"/>
      <c r="X664" s="355"/>
      <c r="Y664" s="355"/>
      <c r="Z664" s="355"/>
      <c r="AA664" s="355"/>
      <c r="AB664" s="355"/>
      <c r="AC664" s="355"/>
      <c r="AD664" s="355"/>
      <c r="AE664" s="355"/>
      <c r="AF664" s="355"/>
      <c r="AG664" s="355"/>
      <c r="AH664" s="355"/>
      <c r="AI664" s="355"/>
      <c r="AJ664" s="355"/>
      <c r="AK664" s="355"/>
      <c r="AL664" s="355"/>
      <c r="AM664" s="355"/>
      <c r="AN664" s="355"/>
      <c r="AO664" s="355"/>
      <c r="AP664" s="355"/>
      <c r="AQ664" s="355"/>
      <c r="AR664" s="355"/>
      <c r="AS664" s="355"/>
      <c r="AT664" s="356"/>
      <c r="AU664" s="356"/>
      <c r="AV664" s="355"/>
      <c r="AW664" s="355"/>
      <c r="AX664" s="356"/>
      <c r="AY664" s="357"/>
      <c r="AZ664" s="357"/>
      <c r="BA664" s="357"/>
      <c r="BB664" s="358"/>
      <c r="BC664" s="357"/>
      <c r="BD664" s="357"/>
      <c r="BE664" s="358"/>
      <c r="BF664" s="357"/>
      <c r="BG664" s="357"/>
      <c r="BH664" s="357"/>
      <c r="BI664" s="357"/>
      <c r="BJ664" s="357"/>
      <c r="BK664" s="357"/>
      <c r="BL664" s="357"/>
      <c r="BM664" s="358"/>
      <c r="BN664" s="358"/>
      <c r="BO664" s="358"/>
      <c r="BP664" s="358"/>
      <c r="BQ664" s="358"/>
      <c r="BR664" s="358"/>
      <c r="BS664" s="358"/>
      <c r="BT664" s="358"/>
      <c r="BU664" s="358"/>
      <c r="BV664" s="358"/>
      <c r="BW664" s="358"/>
      <c r="BX664" s="355"/>
    </row>
    <row r="665" spans="1:76" ht="19.5" customHeight="1">
      <c r="A665" s="356"/>
      <c r="B665" s="356"/>
      <c r="C665" s="356"/>
      <c r="D665" s="356"/>
      <c r="E665" s="356"/>
      <c r="F665" s="355"/>
      <c r="G665" s="356"/>
      <c r="H665" s="356"/>
      <c r="I665" s="355"/>
      <c r="J665" s="356"/>
      <c r="K665" s="355"/>
      <c r="L665" s="356"/>
      <c r="M665" s="355"/>
      <c r="N665" s="356"/>
      <c r="O665" s="355"/>
      <c r="P665" s="356"/>
      <c r="Q665" s="355"/>
      <c r="R665" s="355"/>
      <c r="S665" s="355"/>
      <c r="T665" s="355"/>
      <c r="U665" s="355"/>
      <c r="V665" s="355"/>
      <c r="W665" s="355"/>
      <c r="X665" s="355"/>
      <c r="Y665" s="355"/>
      <c r="Z665" s="355"/>
      <c r="AA665" s="355"/>
      <c r="AB665" s="355"/>
      <c r="AC665" s="355"/>
      <c r="AD665" s="355"/>
      <c r="AE665" s="355"/>
      <c r="AF665" s="355"/>
      <c r="AG665" s="355"/>
      <c r="AH665" s="355"/>
      <c r="AI665" s="355"/>
      <c r="AJ665" s="355"/>
      <c r="AK665" s="355"/>
      <c r="AL665" s="355"/>
      <c r="AM665" s="355"/>
      <c r="AN665" s="355"/>
      <c r="AO665" s="355"/>
      <c r="AP665" s="355"/>
      <c r="AQ665" s="355"/>
      <c r="AR665" s="355"/>
      <c r="AS665" s="355"/>
      <c r="AT665" s="356"/>
      <c r="AU665" s="356"/>
      <c r="AV665" s="355"/>
      <c r="AW665" s="355"/>
      <c r="AX665" s="356"/>
      <c r="AY665" s="357"/>
      <c r="AZ665" s="357"/>
      <c r="BA665" s="357"/>
      <c r="BB665" s="358"/>
      <c r="BC665" s="357"/>
      <c r="BD665" s="357"/>
      <c r="BE665" s="358"/>
      <c r="BF665" s="357"/>
      <c r="BG665" s="357"/>
      <c r="BH665" s="357"/>
      <c r="BI665" s="357"/>
      <c r="BJ665" s="357"/>
      <c r="BK665" s="357"/>
      <c r="BL665" s="357"/>
      <c r="BM665" s="358"/>
      <c r="BN665" s="358"/>
      <c r="BO665" s="358"/>
      <c r="BP665" s="358"/>
      <c r="BQ665" s="358"/>
      <c r="BR665" s="358"/>
      <c r="BS665" s="358"/>
      <c r="BT665" s="358"/>
      <c r="BU665" s="358"/>
      <c r="BV665" s="358"/>
      <c r="BW665" s="358"/>
      <c r="BX665" s="355"/>
    </row>
    <row r="666" spans="1:76" ht="19.5" customHeight="1">
      <c r="A666" s="356"/>
      <c r="B666" s="356"/>
      <c r="C666" s="356"/>
      <c r="D666" s="356"/>
      <c r="E666" s="356"/>
      <c r="F666" s="355"/>
      <c r="G666" s="356"/>
      <c r="H666" s="356"/>
      <c r="I666" s="355"/>
      <c r="J666" s="356"/>
      <c r="K666" s="355"/>
      <c r="L666" s="356"/>
      <c r="M666" s="355"/>
      <c r="N666" s="356"/>
      <c r="O666" s="355"/>
      <c r="P666" s="356"/>
      <c r="Q666" s="355"/>
      <c r="R666" s="355"/>
      <c r="S666" s="355"/>
      <c r="T666" s="355"/>
      <c r="U666" s="355"/>
      <c r="V666" s="355"/>
      <c r="W666" s="355"/>
      <c r="X666" s="355"/>
      <c r="Y666" s="355"/>
      <c r="Z666" s="355"/>
      <c r="AA666" s="355"/>
      <c r="AB666" s="355"/>
      <c r="AC666" s="355"/>
      <c r="AD666" s="355"/>
      <c r="AE666" s="355"/>
      <c r="AF666" s="355"/>
      <c r="AG666" s="355"/>
      <c r="AH666" s="355"/>
      <c r="AI666" s="355"/>
      <c r="AJ666" s="355"/>
      <c r="AK666" s="355"/>
      <c r="AL666" s="355"/>
      <c r="AM666" s="355"/>
      <c r="AN666" s="355"/>
      <c r="AO666" s="355"/>
      <c r="AP666" s="355"/>
      <c r="AQ666" s="355"/>
      <c r="AR666" s="355"/>
      <c r="AS666" s="355"/>
      <c r="AT666" s="356"/>
      <c r="AU666" s="356"/>
      <c r="AV666" s="355"/>
      <c r="AW666" s="355"/>
      <c r="AX666" s="356"/>
      <c r="AY666" s="357"/>
      <c r="AZ666" s="357"/>
      <c r="BA666" s="357"/>
      <c r="BB666" s="358"/>
      <c r="BC666" s="357"/>
      <c r="BD666" s="357"/>
      <c r="BE666" s="358"/>
      <c r="BF666" s="357"/>
      <c r="BG666" s="357"/>
      <c r="BH666" s="357"/>
      <c r="BI666" s="357"/>
      <c r="BJ666" s="357"/>
      <c r="BK666" s="357"/>
      <c r="BL666" s="357"/>
      <c r="BM666" s="358"/>
      <c r="BN666" s="358"/>
      <c r="BO666" s="358"/>
      <c r="BP666" s="358"/>
      <c r="BQ666" s="358"/>
      <c r="BR666" s="358"/>
      <c r="BS666" s="358"/>
      <c r="BT666" s="358"/>
      <c r="BU666" s="358"/>
      <c r="BV666" s="358"/>
      <c r="BW666" s="358"/>
      <c r="BX666" s="355"/>
    </row>
    <row r="667" spans="1:76" ht="19.5" customHeight="1">
      <c r="A667" s="356"/>
      <c r="B667" s="356"/>
      <c r="C667" s="356"/>
      <c r="D667" s="356"/>
      <c r="E667" s="356"/>
      <c r="F667" s="355"/>
      <c r="G667" s="356"/>
      <c r="H667" s="356"/>
      <c r="I667" s="355"/>
      <c r="J667" s="356"/>
      <c r="K667" s="355"/>
      <c r="L667" s="356"/>
      <c r="M667" s="355"/>
      <c r="N667" s="356"/>
      <c r="O667" s="355"/>
      <c r="P667" s="356"/>
      <c r="Q667" s="355"/>
      <c r="R667" s="355"/>
      <c r="S667" s="355"/>
      <c r="T667" s="355"/>
      <c r="U667" s="355"/>
      <c r="V667" s="355"/>
      <c r="W667" s="355"/>
      <c r="X667" s="355"/>
      <c r="Y667" s="355"/>
      <c r="Z667" s="355"/>
      <c r="AA667" s="355"/>
      <c r="AB667" s="355"/>
      <c r="AC667" s="355"/>
      <c r="AD667" s="355"/>
      <c r="AE667" s="355"/>
      <c r="AF667" s="355"/>
      <c r="AG667" s="355"/>
      <c r="AH667" s="355"/>
      <c r="AI667" s="355"/>
      <c r="AJ667" s="355"/>
      <c r="AK667" s="355"/>
      <c r="AL667" s="355"/>
      <c r="AM667" s="355"/>
      <c r="AN667" s="355"/>
      <c r="AO667" s="355"/>
      <c r="AP667" s="355"/>
      <c r="AQ667" s="355"/>
      <c r="AR667" s="355"/>
      <c r="AS667" s="355"/>
      <c r="AT667" s="356"/>
      <c r="AU667" s="356"/>
      <c r="AV667" s="355"/>
      <c r="AW667" s="355"/>
      <c r="AX667" s="356"/>
      <c r="AY667" s="357"/>
      <c r="AZ667" s="357"/>
      <c r="BA667" s="357"/>
      <c r="BB667" s="358"/>
      <c r="BC667" s="357"/>
      <c r="BD667" s="357"/>
      <c r="BE667" s="358"/>
      <c r="BF667" s="357"/>
      <c r="BG667" s="357"/>
      <c r="BH667" s="357"/>
      <c r="BI667" s="357"/>
      <c r="BJ667" s="357"/>
      <c r="BK667" s="357"/>
      <c r="BL667" s="357"/>
      <c r="BM667" s="358"/>
      <c r="BN667" s="358"/>
      <c r="BO667" s="358"/>
      <c r="BP667" s="358"/>
      <c r="BQ667" s="358"/>
      <c r="BR667" s="358"/>
      <c r="BS667" s="358"/>
      <c r="BT667" s="358"/>
      <c r="BU667" s="358"/>
      <c r="BV667" s="358"/>
      <c r="BW667" s="358"/>
      <c r="BX667" s="355"/>
    </row>
    <row r="668" spans="1:76" ht="19.5" customHeight="1">
      <c r="A668" s="356"/>
      <c r="B668" s="356"/>
      <c r="C668" s="356"/>
      <c r="D668" s="356"/>
      <c r="E668" s="356"/>
      <c r="F668" s="355"/>
      <c r="G668" s="356"/>
      <c r="H668" s="356"/>
      <c r="I668" s="355"/>
      <c r="J668" s="356"/>
      <c r="K668" s="355"/>
      <c r="L668" s="356"/>
      <c r="M668" s="355"/>
      <c r="N668" s="356"/>
      <c r="O668" s="355"/>
      <c r="P668" s="356"/>
      <c r="Q668" s="355"/>
      <c r="R668" s="355"/>
      <c r="S668" s="355"/>
      <c r="T668" s="355"/>
      <c r="U668" s="355"/>
      <c r="V668" s="355"/>
      <c r="W668" s="355"/>
      <c r="X668" s="355"/>
      <c r="Y668" s="355"/>
      <c r="Z668" s="355"/>
      <c r="AA668" s="355"/>
      <c r="AB668" s="355"/>
      <c r="AC668" s="355"/>
      <c r="AD668" s="355"/>
      <c r="AE668" s="355"/>
      <c r="AF668" s="355"/>
      <c r="AG668" s="355"/>
      <c r="AH668" s="355"/>
      <c r="AI668" s="355"/>
      <c r="AJ668" s="355"/>
      <c r="AK668" s="355"/>
      <c r="AL668" s="355"/>
      <c r="AM668" s="355"/>
      <c r="AN668" s="355"/>
      <c r="AO668" s="355"/>
      <c r="AP668" s="355"/>
      <c r="AQ668" s="355"/>
      <c r="AR668" s="355"/>
      <c r="AS668" s="355"/>
      <c r="AT668" s="356"/>
      <c r="AU668" s="356"/>
      <c r="AV668" s="355"/>
      <c r="AW668" s="355"/>
      <c r="AX668" s="356"/>
      <c r="AY668" s="357"/>
      <c r="AZ668" s="357"/>
      <c r="BA668" s="357"/>
      <c r="BB668" s="358"/>
      <c r="BC668" s="357"/>
      <c r="BD668" s="357"/>
      <c r="BE668" s="358"/>
      <c r="BF668" s="357"/>
      <c r="BG668" s="357"/>
      <c r="BH668" s="357"/>
      <c r="BI668" s="357"/>
      <c r="BJ668" s="357"/>
      <c r="BK668" s="357"/>
      <c r="BL668" s="357"/>
      <c r="BM668" s="358"/>
      <c r="BN668" s="358"/>
      <c r="BO668" s="358"/>
      <c r="BP668" s="358"/>
      <c r="BQ668" s="358"/>
      <c r="BR668" s="358"/>
      <c r="BS668" s="358"/>
      <c r="BT668" s="358"/>
      <c r="BU668" s="358"/>
      <c r="BV668" s="358"/>
      <c r="BW668" s="358"/>
      <c r="BX668" s="355"/>
    </row>
    <row r="669" spans="1:76" ht="19.5" customHeight="1">
      <c r="A669" s="356"/>
      <c r="B669" s="356"/>
      <c r="C669" s="356"/>
      <c r="D669" s="356"/>
      <c r="E669" s="356"/>
      <c r="F669" s="355"/>
      <c r="G669" s="356"/>
      <c r="H669" s="356"/>
      <c r="I669" s="355"/>
      <c r="J669" s="356"/>
      <c r="K669" s="355"/>
      <c r="L669" s="356"/>
      <c r="M669" s="355"/>
      <c r="N669" s="356"/>
      <c r="O669" s="355"/>
      <c r="P669" s="356"/>
      <c r="Q669" s="355"/>
      <c r="R669" s="355"/>
      <c r="S669" s="355"/>
      <c r="T669" s="355"/>
      <c r="U669" s="355"/>
      <c r="V669" s="355"/>
      <c r="W669" s="355"/>
      <c r="X669" s="355"/>
      <c r="Y669" s="355"/>
      <c r="Z669" s="355"/>
      <c r="AA669" s="355"/>
      <c r="AB669" s="355"/>
      <c r="AC669" s="355"/>
      <c r="AD669" s="355"/>
      <c r="AE669" s="355"/>
      <c r="AF669" s="355"/>
      <c r="AG669" s="355"/>
      <c r="AH669" s="355"/>
      <c r="AI669" s="355"/>
      <c r="AJ669" s="355"/>
      <c r="AK669" s="355"/>
      <c r="AL669" s="355"/>
      <c r="AM669" s="355"/>
      <c r="AN669" s="355"/>
      <c r="AO669" s="355"/>
      <c r="AP669" s="355"/>
      <c r="AQ669" s="355"/>
      <c r="AR669" s="355"/>
      <c r="AS669" s="355"/>
      <c r="AT669" s="356"/>
      <c r="AU669" s="356"/>
      <c r="AV669" s="355"/>
      <c r="AW669" s="355"/>
      <c r="AX669" s="356"/>
      <c r="AY669" s="357"/>
      <c r="AZ669" s="357"/>
      <c r="BA669" s="357"/>
      <c r="BB669" s="358"/>
      <c r="BC669" s="357"/>
      <c r="BD669" s="357"/>
      <c r="BE669" s="358"/>
      <c r="BF669" s="357"/>
      <c r="BG669" s="357"/>
      <c r="BH669" s="357"/>
      <c r="BI669" s="357"/>
      <c r="BJ669" s="357"/>
      <c r="BK669" s="357"/>
      <c r="BL669" s="357"/>
      <c r="BM669" s="358"/>
      <c r="BN669" s="358"/>
      <c r="BO669" s="358"/>
      <c r="BP669" s="358"/>
      <c r="BQ669" s="358"/>
      <c r="BR669" s="358"/>
      <c r="BS669" s="358"/>
      <c r="BT669" s="358"/>
      <c r="BU669" s="358"/>
      <c r="BV669" s="358"/>
      <c r="BW669" s="358"/>
      <c r="BX669" s="355"/>
    </row>
    <row r="670" spans="1:76" ht="19.5" customHeight="1">
      <c r="A670" s="356"/>
      <c r="B670" s="356"/>
      <c r="C670" s="356"/>
      <c r="D670" s="356"/>
      <c r="E670" s="356"/>
      <c r="F670" s="355"/>
      <c r="G670" s="356"/>
      <c r="H670" s="356"/>
      <c r="I670" s="355"/>
      <c r="J670" s="356"/>
      <c r="K670" s="355"/>
      <c r="L670" s="356"/>
      <c r="M670" s="355"/>
      <c r="N670" s="356"/>
      <c r="O670" s="355"/>
      <c r="P670" s="356"/>
      <c r="Q670" s="355"/>
      <c r="R670" s="355"/>
      <c r="S670" s="355"/>
      <c r="T670" s="355"/>
      <c r="U670" s="355"/>
      <c r="V670" s="355"/>
      <c r="W670" s="355"/>
      <c r="X670" s="355"/>
      <c r="Y670" s="355"/>
      <c r="Z670" s="355"/>
      <c r="AA670" s="355"/>
      <c r="AB670" s="355"/>
      <c r="AC670" s="355"/>
      <c r="AD670" s="355"/>
      <c r="AE670" s="355"/>
      <c r="AF670" s="355"/>
      <c r="AG670" s="355"/>
      <c r="AH670" s="355"/>
      <c r="AI670" s="355"/>
      <c r="AJ670" s="355"/>
      <c r="AK670" s="355"/>
      <c r="AL670" s="355"/>
      <c r="AM670" s="355"/>
      <c r="AN670" s="355"/>
      <c r="AO670" s="355"/>
      <c r="AP670" s="355"/>
      <c r="AQ670" s="355"/>
      <c r="AR670" s="355"/>
      <c r="AS670" s="355"/>
      <c r="AT670" s="356"/>
      <c r="AU670" s="356"/>
      <c r="AV670" s="355"/>
      <c r="AW670" s="355"/>
      <c r="AX670" s="356"/>
      <c r="AY670" s="357"/>
      <c r="AZ670" s="357"/>
      <c r="BA670" s="357"/>
      <c r="BB670" s="358"/>
      <c r="BC670" s="357"/>
      <c r="BD670" s="357"/>
      <c r="BE670" s="358"/>
      <c r="BF670" s="357"/>
      <c r="BG670" s="357"/>
      <c r="BH670" s="357"/>
      <c r="BI670" s="357"/>
      <c r="BJ670" s="357"/>
      <c r="BK670" s="357"/>
      <c r="BL670" s="357"/>
      <c r="BM670" s="358"/>
      <c r="BN670" s="358"/>
      <c r="BO670" s="358"/>
      <c r="BP670" s="358"/>
      <c r="BQ670" s="358"/>
      <c r="BR670" s="358"/>
      <c r="BS670" s="358"/>
      <c r="BT670" s="358"/>
      <c r="BU670" s="358"/>
      <c r="BV670" s="358"/>
      <c r="BW670" s="358"/>
      <c r="BX670" s="355"/>
    </row>
    <row r="671" spans="1:76" ht="19.5" customHeight="1">
      <c r="A671" s="356"/>
      <c r="B671" s="356"/>
      <c r="C671" s="356"/>
      <c r="D671" s="356"/>
      <c r="E671" s="356"/>
      <c r="F671" s="355"/>
      <c r="G671" s="356"/>
      <c r="H671" s="356"/>
      <c r="I671" s="355"/>
      <c r="J671" s="356"/>
      <c r="K671" s="355"/>
      <c r="L671" s="356"/>
      <c r="M671" s="355"/>
      <c r="N671" s="356"/>
      <c r="O671" s="355"/>
      <c r="P671" s="356"/>
      <c r="Q671" s="355"/>
      <c r="R671" s="355"/>
      <c r="S671" s="355"/>
      <c r="T671" s="355"/>
      <c r="U671" s="355"/>
      <c r="V671" s="355"/>
      <c r="W671" s="355"/>
      <c r="X671" s="355"/>
      <c r="Y671" s="355"/>
      <c r="Z671" s="355"/>
      <c r="AA671" s="355"/>
      <c r="AB671" s="355"/>
      <c r="AC671" s="355"/>
      <c r="AD671" s="355"/>
      <c r="AE671" s="355"/>
      <c r="AF671" s="355"/>
      <c r="AG671" s="355"/>
      <c r="AH671" s="355"/>
      <c r="AI671" s="355"/>
      <c r="AJ671" s="355"/>
      <c r="AK671" s="355"/>
      <c r="AL671" s="355"/>
      <c r="AM671" s="355"/>
      <c r="AN671" s="355"/>
      <c r="AO671" s="355"/>
      <c r="AP671" s="355"/>
      <c r="AQ671" s="355"/>
      <c r="AR671" s="355"/>
      <c r="AS671" s="355"/>
      <c r="AT671" s="356"/>
      <c r="AU671" s="356"/>
      <c r="AV671" s="355"/>
      <c r="AW671" s="355"/>
      <c r="AX671" s="356"/>
      <c r="AY671" s="357"/>
      <c r="AZ671" s="357"/>
      <c r="BA671" s="357"/>
      <c r="BB671" s="358"/>
      <c r="BC671" s="357"/>
      <c r="BD671" s="357"/>
      <c r="BE671" s="358"/>
      <c r="BF671" s="357"/>
      <c r="BG671" s="357"/>
      <c r="BH671" s="357"/>
      <c r="BI671" s="357"/>
      <c r="BJ671" s="357"/>
      <c r="BK671" s="357"/>
      <c r="BL671" s="357"/>
      <c r="BM671" s="358"/>
      <c r="BN671" s="358"/>
      <c r="BO671" s="358"/>
      <c r="BP671" s="358"/>
      <c r="BQ671" s="358"/>
      <c r="BR671" s="358"/>
      <c r="BS671" s="358"/>
      <c r="BT671" s="358"/>
      <c r="BU671" s="358"/>
      <c r="BV671" s="358"/>
      <c r="BW671" s="358"/>
      <c r="BX671" s="355"/>
    </row>
    <row r="672" spans="1:76" ht="19.5" customHeight="1">
      <c r="A672" s="356"/>
      <c r="B672" s="356"/>
      <c r="C672" s="356"/>
      <c r="D672" s="356"/>
      <c r="E672" s="356"/>
      <c r="F672" s="355"/>
      <c r="G672" s="356"/>
      <c r="H672" s="356"/>
      <c r="I672" s="355"/>
      <c r="J672" s="356"/>
      <c r="K672" s="355"/>
      <c r="L672" s="356"/>
      <c r="M672" s="355"/>
      <c r="N672" s="356"/>
      <c r="O672" s="355"/>
      <c r="P672" s="356"/>
      <c r="Q672" s="355"/>
      <c r="R672" s="355"/>
      <c r="S672" s="355"/>
      <c r="T672" s="355"/>
      <c r="U672" s="355"/>
      <c r="V672" s="355"/>
      <c r="W672" s="355"/>
      <c r="X672" s="355"/>
      <c r="Y672" s="355"/>
      <c r="Z672" s="355"/>
      <c r="AA672" s="355"/>
      <c r="AB672" s="355"/>
      <c r="AC672" s="355"/>
      <c r="AD672" s="355"/>
      <c r="AE672" s="355"/>
      <c r="AF672" s="355"/>
      <c r="AG672" s="355"/>
      <c r="AH672" s="355"/>
      <c r="AI672" s="355"/>
      <c r="AJ672" s="355"/>
      <c r="AK672" s="355"/>
      <c r="AL672" s="355"/>
      <c r="AM672" s="355"/>
      <c r="AN672" s="355"/>
      <c r="AO672" s="355"/>
      <c r="AP672" s="355"/>
      <c r="AQ672" s="355"/>
      <c r="AR672" s="355"/>
      <c r="AS672" s="355"/>
      <c r="AT672" s="356"/>
      <c r="AU672" s="356"/>
      <c r="AV672" s="355"/>
      <c r="AW672" s="355"/>
      <c r="AX672" s="356"/>
      <c r="AY672" s="357"/>
      <c r="AZ672" s="357"/>
      <c r="BA672" s="357"/>
      <c r="BB672" s="358"/>
      <c r="BC672" s="357"/>
      <c r="BD672" s="357"/>
      <c r="BE672" s="358"/>
      <c r="BF672" s="357"/>
      <c r="BG672" s="357"/>
      <c r="BH672" s="357"/>
      <c r="BI672" s="357"/>
      <c r="BJ672" s="357"/>
      <c r="BK672" s="357"/>
      <c r="BL672" s="357"/>
      <c r="BM672" s="358"/>
      <c r="BN672" s="358"/>
      <c r="BO672" s="358"/>
      <c r="BP672" s="358"/>
      <c r="BQ672" s="358"/>
      <c r="BR672" s="358"/>
      <c r="BS672" s="358"/>
      <c r="BT672" s="358"/>
      <c r="BU672" s="358"/>
      <c r="BV672" s="358"/>
      <c r="BW672" s="358"/>
      <c r="BX672" s="355"/>
    </row>
    <row r="673" spans="1:76" ht="19.5" customHeight="1">
      <c r="A673" s="356"/>
      <c r="B673" s="356"/>
      <c r="C673" s="356"/>
      <c r="D673" s="356"/>
      <c r="E673" s="356"/>
      <c r="F673" s="355"/>
      <c r="G673" s="356"/>
      <c r="H673" s="356"/>
      <c r="I673" s="355"/>
      <c r="J673" s="356"/>
      <c r="K673" s="355"/>
      <c r="L673" s="356"/>
      <c r="M673" s="355"/>
      <c r="N673" s="356"/>
      <c r="O673" s="355"/>
      <c r="P673" s="356"/>
      <c r="Q673" s="355"/>
      <c r="R673" s="355"/>
      <c r="S673" s="355"/>
      <c r="T673" s="355"/>
      <c r="U673" s="355"/>
      <c r="V673" s="355"/>
      <c r="W673" s="355"/>
      <c r="X673" s="355"/>
      <c r="Y673" s="355"/>
      <c r="Z673" s="355"/>
      <c r="AA673" s="355"/>
      <c r="AB673" s="355"/>
      <c r="AC673" s="355"/>
      <c r="AD673" s="355"/>
      <c r="AE673" s="355"/>
      <c r="AF673" s="355"/>
      <c r="AG673" s="355"/>
      <c r="AH673" s="355"/>
      <c r="AI673" s="355"/>
      <c r="AJ673" s="355"/>
      <c r="AK673" s="355"/>
      <c r="AL673" s="355"/>
      <c r="AM673" s="355"/>
      <c r="AN673" s="355"/>
      <c r="AO673" s="355"/>
      <c r="AP673" s="355"/>
      <c r="AQ673" s="355"/>
      <c r="AR673" s="355"/>
      <c r="AS673" s="355"/>
      <c r="AT673" s="356"/>
      <c r="AU673" s="356"/>
      <c r="AV673" s="355"/>
      <c r="AW673" s="355"/>
      <c r="AX673" s="356"/>
      <c r="AY673" s="357"/>
      <c r="AZ673" s="357"/>
      <c r="BA673" s="357"/>
      <c r="BB673" s="358"/>
      <c r="BC673" s="357"/>
      <c r="BD673" s="357"/>
      <c r="BE673" s="358"/>
      <c r="BF673" s="357"/>
      <c r="BG673" s="357"/>
      <c r="BH673" s="357"/>
      <c r="BI673" s="357"/>
      <c r="BJ673" s="357"/>
      <c r="BK673" s="357"/>
      <c r="BL673" s="357"/>
      <c r="BM673" s="358"/>
      <c r="BN673" s="358"/>
      <c r="BO673" s="358"/>
      <c r="BP673" s="358"/>
      <c r="BQ673" s="358"/>
      <c r="BR673" s="358"/>
      <c r="BS673" s="358"/>
      <c r="BT673" s="358"/>
      <c r="BU673" s="358"/>
      <c r="BV673" s="358"/>
      <c r="BW673" s="358"/>
      <c r="BX673" s="355"/>
    </row>
    <row r="674" spans="1:76" ht="19.5" customHeight="1">
      <c r="A674" s="356"/>
      <c r="B674" s="356"/>
      <c r="C674" s="356"/>
      <c r="D674" s="356"/>
      <c r="E674" s="356"/>
      <c r="F674" s="355"/>
      <c r="G674" s="356"/>
      <c r="H674" s="356"/>
      <c r="I674" s="355"/>
      <c r="J674" s="356"/>
      <c r="K674" s="355"/>
      <c r="L674" s="356"/>
      <c r="M674" s="355"/>
      <c r="N674" s="356"/>
      <c r="O674" s="355"/>
      <c r="P674" s="356"/>
      <c r="Q674" s="355"/>
      <c r="R674" s="355"/>
      <c r="S674" s="355"/>
      <c r="T674" s="355"/>
      <c r="U674" s="355"/>
      <c r="V674" s="355"/>
      <c r="W674" s="355"/>
      <c r="X674" s="355"/>
      <c r="Y674" s="355"/>
      <c r="Z674" s="355"/>
      <c r="AA674" s="355"/>
      <c r="AB674" s="355"/>
      <c r="AC674" s="355"/>
      <c r="AD674" s="355"/>
      <c r="AE674" s="355"/>
      <c r="AF674" s="355"/>
      <c r="AG674" s="355"/>
      <c r="AH674" s="355"/>
      <c r="AI674" s="355"/>
      <c r="AJ674" s="355"/>
      <c r="AK674" s="355"/>
      <c r="AL674" s="355"/>
      <c r="AM674" s="355"/>
      <c r="AN674" s="355"/>
      <c r="AO674" s="355"/>
      <c r="AP674" s="355"/>
      <c r="AQ674" s="355"/>
      <c r="AR674" s="355"/>
      <c r="AS674" s="355"/>
      <c r="AT674" s="356"/>
      <c r="AU674" s="356"/>
      <c r="AV674" s="355"/>
      <c r="AW674" s="355"/>
      <c r="AX674" s="356"/>
      <c r="AY674" s="357"/>
      <c r="AZ674" s="357"/>
      <c r="BA674" s="357"/>
      <c r="BB674" s="358"/>
      <c r="BC674" s="357"/>
      <c r="BD674" s="357"/>
      <c r="BE674" s="358"/>
      <c r="BF674" s="357"/>
      <c r="BG674" s="357"/>
      <c r="BH674" s="357"/>
      <c r="BI674" s="357"/>
      <c r="BJ674" s="357"/>
      <c r="BK674" s="357"/>
      <c r="BL674" s="357"/>
      <c r="BM674" s="358"/>
      <c r="BN674" s="358"/>
      <c r="BO674" s="358"/>
      <c r="BP674" s="358"/>
      <c r="BQ674" s="358"/>
      <c r="BR674" s="358"/>
      <c r="BS674" s="358"/>
      <c r="BT674" s="358"/>
      <c r="BU674" s="358"/>
      <c r="BV674" s="358"/>
      <c r="BW674" s="358"/>
      <c r="BX674" s="355"/>
    </row>
    <row r="675" spans="1:76" ht="19.5" customHeight="1">
      <c r="A675" s="356"/>
      <c r="B675" s="356"/>
      <c r="C675" s="356"/>
      <c r="D675" s="356"/>
      <c r="E675" s="356"/>
      <c r="F675" s="355"/>
      <c r="G675" s="356"/>
      <c r="H675" s="356"/>
      <c r="I675" s="355"/>
      <c r="J675" s="356"/>
      <c r="K675" s="355"/>
      <c r="L675" s="356"/>
      <c r="M675" s="355"/>
      <c r="N675" s="356"/>
      <c r="O675" s="355"/>
      <c r="P675" s="356"/>
      <c r="Q675" s="355"/>
      <c r="R675" s="355"/>
      <c r="S675" s="355"/>
      <c r="T675" s="355"/>
      <c r="U675" s="355"/>
      <c r="V675" s="355"/>
      <c r="W675" s="355"/>
      <c r="X675" s="355"/>
      <c r="Y675" s="355"/>
      <c r="Z675" s="355"/>
      <c r="AA675" s="355"/>
      <c r="AB675" s="355"/>
      <c r="AC675" s="355"/>
      <c r="AD675" s="355"/>
      <c r="AE675" s="355"/>
      <c r="AF675" s="355"/>
      <c r="AG675" s="355"/>
      <c r="AH675" s="355"/>
      <c r="AI675" s="355"/>
      <c r="AJ675" s="355"/>
      <c r="AK675" s="355"/>
      <c r="AL675" s="355"/>
      <c r="AM675" s="355"/>
      <c r="AN675" s="355"/>
      <c r="AO675" s="355"/>
      <c r="AP675" s="355"/>
      <c r="AQ675" s="355"/>
      <c r="AR675" s="355"/>
      <c r="AS675" s="355"/>
      <c r="AT675" s="356"/>
      <c r="AU675" s="356"/>
      <c r="AV675" s="355"/>
      <c r="AW675" s="355"/>
      <c r="AX675" s="356"/>
      <c r="AY675" s="357"/>
      <c r="AZ675" s="357"/>
      <c r="BA675" s="357"/>
      <c r="BB675" s="358"/>
      <c r="BC675" s="357"/>
      <c r="BD675" s="357"/>
      <c r="BE675" s="358"/>
      <c r="BF675" s="357"/>
      <c r="BG675" s="357"/>
      <c r="BH675" s="357"/>
      <c r="BI675" s="357"/>
      <c r="BJ675" s="357"/>
      <c r="BK675" s="357"/>
      <c r="BL675" s="357"/>
      <c r="BM675" s="358"/>
      <c r="BN675" s="358"/>
      <c r="BO675" s="358"/>
      <c r="BP675" s="358"/>
      <c r="BQ675" s="358"/>
      <c r="BR675" s="358"/>
      <c r="BS675" s="358"/>
      <c r="BT675" s="358"/>
      <c r="BU675" s="358"/>
      <c r="BV675" s="358"/>
      <c r="BW675" s="358"/>
      <c r="BX675" s="355"/>
    </row>
    <row r="676" spans="1:76" ht="19.5" customHeight="1">
      <c r="A676" s="356"/>
      <c r="B676" s="356"/>
      <c r="C676" s="356"/>
      <c r="D676" s="356"/>
      <c r="E676" s="356"/>
      <c r="F676" s="355"/>
      <c r="G676" s="356"/>
      <c r="H676" s="356"/>
      <c r="I676" s="355"/>
      <c r="J676" s="356"/>
      <c r="K676" s="355"/>
      <c r="L676" s="356"/>
      <c r="M676" s="355"/>
      <c r="N676" s="356"/>
      <c r="O676" s="355"/>
      <c r="P676" s="356"/>
      <c r="Q676" s="355"/>
      <c r="R676" s="355"/>
      <c r="S676" s="355"/>
      <c r="T676" s="355"/>
      <c r="U676" s="355"/>
      <c r="V676" s="355"/>
      <c r="W676" s="355"/>
      <c r="X676" s="355"/>
      <c r="Y676" s="355"/>
      <c r="Z676" s="355"/>
      <c r="AA676" s="355"/>
      <c r="AB676" s="355"/>
      <c r="AC676" s="355"/>
      <c r="AD676" s="355"/>
      <c r="AE676" s="355"/>
      <c r="AF676" s="355"/>
      <c r="AG676" s="355"/>
      <c r="AH676" s="355"/>
      <c r="AI676" s="355"/>
      <c r="AJ676" s="355"/>
      <c r="AK676" s="355"/>
      <c r="AL676" s="355"/>
      <c r="AM676" s="355"/>
      <c r="AN676" s="355"/>
      <c r="AO676" s="355"/>
      <c r="AP676" s="355"/>
      <c r="AQ676" s="355"/>
      <c r="AR676" s="355"/>
      <c r="AS676" s="355"/>
      <c r="AT676" s="356"/>
      <c r="AU676" s="356"/>
      <c r="AV676" s="355"/>
      <c r="AW676" s="355"/>
      <c r="AX676" s="356"/>
      <c r="AY676" s="357"/>
      <c r="AZ676" s="357"/>
      <c r="BA676" s="357"/>
      <c r="BB676" s="358"/>
      <c r="BC676" s="357"/>
      <c r="BD676" s="357"/>
      <c r="BE676" s="358"/>
      <c r="BF676" s="357"/>
      <c r="BG676" s="357"/>
      <c r="BH676" s="357"/>
      <c r="BI676" s="357"/>
      <c r="BJ676" s="357"/>
      <c r="BK676" s="357"/>
      <c r="BL676" s="357"/>
      <c r="BM676" s="358"/>
      <c r="BN676" s="358"/>
      <c r="BO676" s="358"/>
      <c r="BP676" s="358"/>
      <c r="BQ676" s="358"/>
      <c r="BR676" s="358"/>
      <c r="BS676" s="358"/>
      <c r="BT676" s="358"/>
      <c r="BU676" s="358"/>
      <c r="BV676" s="358"/>
      <c r="BW676" s="358"/>
      <c r="BX676" s="355"/>
    </row>
    <row r="677" spans="1:76" ht="19.5" customHeight="1">
      <c r="A677" s="356"/>
      <c r="B677" s="356"/>
      <c r="C677" s="356"/>
      <c r="D677" s="356"/>
      <c r="E677" s="356"/>
      <c r="F677" s="355"/>
      <c r="G677" s="356"/>
      <c r="H677" s="356"/>
      <c r="I677" s="355"/>
      <c r="J677" s="356"/>
      <c r="K677" s="355"/>
      <c r="L677" s="356"/>
      <c r="M677" s="355"/>
      <c r="N677" s="356"/>
      <c r="O677" s="355"/>
      <c r="P677" s="356"/>
      <c r="Q677" s="355"/>
      <c r="R677" s="355"/>
      <c r="S677" s="355"/>
      <c r="T677" s="355"/>
      <c r="U677" s="355"/>
      <c r="V677" s="355"/>
      <c r="W677" s="355"/>
      <c r="X677" s="355"/>
      <c r="Y677" s="355"/>
      <c r="Z677" s="355"/>
      <c r="AA677" s="355"/>
      <c r="AB677" s="355"/>
      <c r="AC677" s="355"/>
      <c r="AD677" s="355"/>
      <c r="AE677" s="355"/>
      <c r="AF677" s="355"/>
      <c r="AG677" s="355"/>
      <c r="AH677" s="355"/>
      <c r="AI677" s="355"/>
      <c r="AJ677" s="355"/>
      <c r="AK677" s="355"/>
      <c r="AL677" s="355"/>
      <c r="AM677" s="355"/>
      <c r="AN677" s="355"/>
      <c r="AO677" s="355"/>
      <c r="AP677" s="355"/>
      <c r="AQ677" s="355"/>
      <c r="AR677" s="355"/>
      <c r="AS677" s="355"/>
      <c r="AT677" s="356"/>
      <c r="AU677" s="356"/>
      <c r="AV677" s="355"/>
      <c r="AW677" s="355"/>
      <c r="AX677" s="356"/>
      <c r="AY677" s="357"/>
      <c r="AZ677" s="357"/>
      <c r="BA677" s="357"/>
      <c r="BB677" s="358"/>
      <c r="BC677" s="357"/>
      <c r="BD677" s="357"/>
      <c r="BE677" s="358"/>
      <c r="BF677" s="357"/>
      <c r="BG677" s="357"/>
      <c r="BH677" s="357"/>
      <c r="BI677" s="357"/>
      <c r="BJ677" s="357"/>
      <c r="BK677" s="357"/>
      <c r="BL677" s="357"/>
      <c r="BM677" s="358"/>
      <c r="BN677" s="358"/>
      <c r="BO677" s="358"/>
      <c r="BP677" s="358"/>
      <c r="BQ677" s="358"/>
      <c r="BR677" s="358"/>
      <c r="BS677" s="358"/>
      <c r="BT677" s="358"/>
      <c r="BU677" s="358"/>
      <c r="BV677" s="358"/>
      <c r="BW677" s="358"/>
      <c r="BX677" s="355"/>
    </row>
    <row r="678" spans="1:76" ht="19.5" customHeight="1">
      <c r="A678" s="356"/>
      <c r="B678" s="356"/>
      <c r="C678" s="356"/>
      <c r="D678" s="356"/>
      <c r="E678" s="356"/>
      <c r="F678" s="355"/>
      <c r="G678" s="356"/>
      <c r="H678" s="356"/>
      <c r="I678" s="355"/>
      <c r="J678" s="356"/>
      <c r="K678" s="355"/>
      <c r="L678" s="356"/>
      <c r="M678" s="355"/>
      <c r="N678" s="356"/>
      <c r="O678" s="355"/>
      <c r="P678" s="356"/>
      <c r="Q678" s="355"/>
      <c r="R678" s="355"/>
      <c r="S678" s="355"/>
      <c r="T678" s="355"/>
      <c r="U678" s="355"/>
      <c r="V678" s="355"/>
      <c r="W678" s="355"/>
      <c r="X678" s="355"/>
      <c r="Y678" s="355"/>
      <c r="Z678" s="355"/>
      <c r="AA678" s="355"/>
      <c r="AB678" s="355"/>
      <c r="AC678" s="355"/>
      <c r="AD678" s="355"/>
      <c r="AE678" s="355"/>
      <c r="AF678" s="355"/>
      <c r="AG678" s="355"/>
      <c r="AH678" s="355"/>
      <c r="AI678" s="355"/>
      <c r="AJ678" s="355"/>
      <c r="AK678" s="355"/>
      <c r="AL678" s="355"/>
      <c r="AM678" s="355"/>
      <c r="AN678" s="355"/>
      <c r="AO678" s="355"/>
      <c r="AP678" s="355"/>
      <c r="AQ678" s="355"/>
      <c r="AR678" s="355"/>
      <c r="AS678" s="355"/>
      <c r="AT678" s="356"/>
      <c r="AU678" s="356"/>
      <c r="AV678" s="355"/>
      <c r="AW678" s="355"/>
      <c r="AX678" s="356"/>
      <c r="AY678" s="357"/>
      <c r="AZ678" s="357"/>
      <c r="BA678" s="357"/>
      <c r="BB678" s="358"/>
      <c r="BC678" s="357"/>
      <c r="BD678" s="357"/>
      <c r="BE678" s="358"/>
      <c r="BF678" s="357"/>
      <c r="BG678" s="357"/>
      <c r="BH678" s="357"/>
      <c r="BI678" s="357"/>
      <c r="BJ678" s="357"/>
      <c r="BK678" s="357"/>
      <c r="BL678" s="357"/>
      <c r="BM678" s="358"/>
      <c r="BN678" s="358"/>
      <c r="BO678" s="358"/>
      <c r="BP678" s="358"/>
      <c r="BQ678" s="358"/>
      <c r="BR678" s="358"/>
      <c r="BS678" s="358"/>
      <c r="BT678" s="358"/>
      <c r="BU678" s="358"/>
      <c r="BV678" s="358"/>
      <c r="BW678" s="358"/>
      <c r="BX678" s="355"/>
    </row>
    <row r="679" spans="1:76" ht="19.5" customHeight="1">
      <c r="A679" s="356"/>
      <c r="B679" s="356"/>
      <c r="C679" s="356"/>
      <c r="D679" s="356"/>
      <c r="E679" s="356"/>
      <c r="F679" s="355"/>
      <c r="G679" s="356"/>
      <c r="H679" s="356"/>
      <c r="I679" s="355"/>
      <c r="J679" s="356"/>
      <c r="K679" s="355"/>
      <c r="L679" s="356"/>
      <c r="M679" s="355"/>
      <c r="N679" s="356"/>
      <c r="O679" s="355"/>
      <c r="P679" s="356"/>
      <c r="Q679" s="355"/>
      <c r="R679" s="355"/>
      <c r="S679" s="355"/>
      <c r="T679" s="355"/>
      <c r="U679" s="355"/>
      <c r="V679" s="355"/>
      <c r="W679" s="355"/>
      <c r="X679" s="355"/>
      <c r="Y679" s="355"/>
      <c r="Z679" s="355"/>
      <c r="AA679" s="355"/>
      <c r="AB679" s="355"/>
      <c r="AC679" s="355"/>
      <c r="AD679" s="355"/>
      <c r="AE679" s="355"/>
      <c r="AF679" s="355"/>
      <c r="AG679" s="355"/>
      <c r="AH679" s="355"/>
      <c r="AI679" s="355"/>
      <c r="AJ679" s="355"/>
      <c r="AK679" s="355"/>
      <c r="AL679" s="355"/>
      <c r="AM679" s="355"/>
      <c r="AN679" s="355"/>
      <c r="AO679" s="355"/>
      <c r="AP679" s="355"/>
      <c r="AQ679" s="355"/>
      <c r="AR679" s="355"/>
      <c r="AS679" s="355"/>
      <c r="AT679" s="356"/>
      <c r="AU679" s="356"/>
      <c r="AV679" s="355"/>
      <c r="AW679" s="355"/>
      <c r="AX679" s="356"/>
      <c r="AY679" s="357"/>
      <c r="AZ679" s="357"/>
      <c r="BA679" s="357"/>
      <c r="BB679" s="358"/>
      <c r="BC679" s="357"/>
      <c r="BD679" s="357"/>
      <c r="BE679" s="358"/>
      <c r="BF679" s="357"/>
      <c r="BG679" s="357"/>
      <c r="BH679" s="357"/>
      <c r="BI679" s="357"/>
      <c r="BJ679" s="357"/>
      <c r="BK679" s="357"/>
      <c r="BL679" s="357"/>
      <c r="BM679" s="358"/>
      <c r="BN679" s="358"/>
      <c r="BO679" s="358"/>
      <c r="BP679" s="358"/>
      <c r="BQ679" s="358"/>
      <c r="BR679" s="358"/>
      <c r="BS679" s="358"/>
      <c r="BT679" s="358"/>
      <c r="BU679" s="358"/>
      <c r="BV679" s="358"/>
      <c r="BW679" s="358"/>
      <c r="BX679" s="355"/>
    </row>
    <row r="680" spans="1:76" ht="19.5" customHeight="1">
      <c r="A680" s="356"/>
      <c r="B680" s="356"/>
      <c r="C680" s="356"/>
      <c r="D680" s="356"/>
      <c r="E680" s="356"/>
      <c r="F680" s="355"/>
      <c r="G680" s="356"/>
      <c r="H680" s="356"/>
      <c r="I680" s="355"/>
      <c r="J680" s="356"/>
      <c r="K680" s="355"/>
      <c r="L680" s="356"/>
      <c r="M680" s="355"/>
      <c r="N680" s="356"/>
      <c r="O680" s="355"/>
      <c r="P680" s="356"/>
      <c r="Q680" s="355"/>
      <c r="R680" s="355"/>
      <c r="S680" s="355"/>
      <c r="T680" s="355"/>
      <c r="U680" s="355"/>
      <c r="V680" s="355"/>
      <c r="W680" s="355"/>
      <c r="X680" s="355"/>
      <c r="Y680" s="355"/>
      <c r="Z680" s="355"/>
      <c r="AA680" s="355"/>
      <c r="AB680" s="355"/>
      <c r="AC680" s="355"/>
      <c r="AD680" s="355"/>
      <c r="AE680" s="355"/>
      <c r="AF680" s="355"/>
      <c r="AG680" s="355"/>
      <c r="AH680" s="355"/>
      <c r="AI680" s="355"/>
      <c r="AJ680" s="355"/>
      <c r="AK680" s="355"/>
      <c r="AL680" s="355"/>
      <c r="AM680" s="355"/>
      <c r="AN680" s="355"/>
      <c r="AO680" s="355"/>
      <c r="AP680" s="355"/>
      <c r="AQ680" s="355"/>
      <c r="AR680" s="355"/>
      <c r="AS680" s="355"/>
      <c r="AT680" s="356"/>
      <c r="AU680" s="356"/>
      <c r="AV680" s="355"/>
      <c r="AW680" s="355"/>
      <c r="AX680" s="356"/>
      <c r="AY680" s="357"/>
      <c r="AZ680" s="357"/>
      <c r="BA680" s="357"/>
      <c r="BB680" s="358"/>
      <c r="BC680" s="357"/>
      <c r="BD680" s="357"/>
      <c r="BE680" s="358"/>
      <c r="BF680" s="357"/>
      <c r="BG680" s="357"/>
      <c r="BH680" s="357"/>
      <c r="BI680" s="357"/>
      <c r="BJ680" s="357"/>
      <c r="BK680" s="357"/>
      <c r="BL680" s="357"/>
      <c r="BM680" s="358"/>
      <c r="BN680" s="358"/>
      <c r="BO680" s="358"/>
      <c r="BP680" s="358"/>
      <c r="BQ680" s="358"/>
      <c r="BR680" s="358"/>
      <c r="BS680" s="358"/>
      <c r="BT680" s="358"/>
      <c r="BU680" s="358"/>
      <c r="BV680" s="358"/>
      <c r="BW680" s="358"/>
      <c r="BX680" s="355"/>
    </row>
    <row r="681" spans="1:76" ht="19.5" customHeight="1">
      <c r="A681" s="356"/>
      <c r="B681" s="356"/>
      <c r="C681" s="356"/>
      <c r="D681" s="356"/>
      <c r="E681" s="356"/>
      <c r="F681" s="355"/>
      <c r="G681" s="356"/>
      <c r="H681" s="356"/>
      <c r="I681" s="355"/>
      <c r="J681" s="356"/>
      <c r="K681" s="355"/>
      <c r="L681" s="356"/>
      <c r="M681" s="355"/>
      <c r="N681" s="356"/>
      <c r="O681" s="355"/>
      <c r="P681" s="356"/>
      <c r="Q681" s="355"/>
      <c r="R681" s="355"/>
      <c r="S681" s="355"/>
      <c r="T681" s="355"/>
      <c r="U681" s="355"/>
      <c r="V681" s="355"/>
      <c r="W681" s="355"/>
      <c r="X681" s="355"/>
      <c r="Y681" s="355"/>
      <c r="Z681" s="355"/>
      <c r="AA681" s="355"/>
      <c r="AB681" s="355"/>
      <c r="AC681" s="355"/>
      <c r="AD681" s="355"/>
      <c r="AE681" s="355"/>
      <c r="AF681" s="355"/>
      <c r="AG681" s="355"/>
      <c r="AH681" s="355"/>
      <c r="AI681" s="355"/>
      <c r="AJ681" s="355"/>
      <c r="AK681" s="355"/>
      <c r="AL681" s="355"/>
      <c r="AM681" s="355"/>
      <c r="AN681" s="355"/>
      <c r="AO681" s="355"/>
      <c r="AP681" s="355"/>
      <c r="AQ681" s="355"/>
      <c r="AR681" s="355"/>
      <c r="AS681" s="355"/>
      <c r="AT681" s="356"/>
      <c r="AU681" s="356"/>
      <c r="AV681" s="355"/>
      <c r="AW681" s="355"/>
      <c r="AX681" s="356"/>
      <c r="AY681" s="357"/>
      <c r="AZ681" s="357"/>
      <c r="BA681" s="357"/>
      <c r="BB681" s="358"/>
      <c r="BC681" s="357"/>
      <c r="BD681" s="357"/>
      <c r="BE681" s="358"/>
      <c r="BF681" s="357"/>
      <c r="BG681" s="357"/>
      <c r="BH681" s="357"/>
      <c r="BI681" s="357"/>
      <c r="BJ681" s="357"/>
      <c r="BK681" s="357"/>
      <c r="BL681" s="357"/>
      <c r="BM681" s="358"/>
      <c r="BN681" s="358"/>
      <c r="BO681" s="358"/>
      <c r="BP681" s="358"/>
      <c r="BQ681" s="358"/>
      <c r="BR681" s="358"/>
      <c r="BS681" s="358"/>
      <c r="BT681" s="358"/>
      <c r="BU681" s="358"/>
      <c r="BV681" s="358"/>
      <c r="BW681" s="358"/>
      <c r="BX681" s="355"/>
    </row>
    <row r="682" spans="1:76" ht="19.5" customHeight="1">
      <c r="A682" s="356"/>
      <c r="B682" s="356"/>
      <c r="C682" s="356"/>
      <c r="D682" s="356"/>
      <c r="E682" s="356"/>
      <c r="F682" s="355"/>
      <c r="G682" s="356"/>
      <c r="H682" s="356"/>
      <c r="I682" s="355"/>
      <c r="J682" s="356"/>
      <c r="K682" s="355"/>
      <c r="L682" s="356"/>
      <c r="M682" s="355"/>
      <c r="N682" s="356"/>
      <c r="O682" s="355"/>
      <c r="P682" s="356"/>
      <c r="Q682" s="355"/>
      <c r="R682" s="355"/>
      <c r="S682" s="355"/>
      <c r="T682" s="355"/>
      <c r="U682" s="355"/>
      <c r="V682" s="355"/>
      <c r="W682" s="355"/>
      <c r="X682" s="355"/>
      <c r="Y682" s="355"/>
      <c r="Z682" s="355"/>
      <c r="AA682" s="355"/>
      <c r="AB682" s="355"/>
      <c r="AC682" s="355"/>
      <c r="AD682" s="355"/>
      <c r="AE682" s="355"/>
      <c r="AF682" s="355"/>
      <c r="AG682" s="355"/>
      <c r="AH682" s="355"/>
      <c r="AI682" s="355"/>
      <c r="AJ682" s="355"/>
      <c r="AK682" s="355"/>
      <c r="AL682" s="355"/>
      <c r="AM682" s="355"/>
      <c r="AN682" s="355"/>
      <c r="AO682" s="355"/>
      <c r="AP682" s="355"/>
      <c r="AQ682" s="355"/>
      <c r="AR682" s="355"/>
      <c r="AS682" s="355"/>
      <c r="AT682" s="356"/>
      <c r="AU682" s="356"/>
      <c r="AV682" s="355"/>
      <c r="AW682" s="355"/>
      <c r="AX682" s="356"/>
      <c r="AY682" s="357"/>
      <c r="AZ682" s="357"/>
      <c r="BA682" s="357"/>
      <c r="BB682" s="358"/>
      <c r="BC682" s="357"/>
      <c r="BD682" s="357"/>
      <c r="BE682" s="358"/>
      <c r="BF682" s="357"/>
      <c r="BG682" s="357"/>
      <c r="BH682" s="357"/>
      <c r="BI682" s="357"/>
      <c r="BJ682" s="357"/>
      <c r="BK682" s="357"/>
      <c r="BL682" s="357"/>
      <c r="BM682" s="358"/>
      <c r="BN682" s="358"/>
      <c r="BO682" s="358"/>
      <c r="BP682" s="358"/>
      <c r="BQ682" s="358"/>
      <c r="BR682" s="358"/>
      <c r="BS682" s="358"/>
      <c r="BT682" s="358"/>
      <c r="BU682" s="358"/>
      <c r="BV682" s="358"/>
      <c r="BW682" s="358"/>
      <c r="BX682" s="355"/>
    </row>
    <row r="683" spans="1:76" ht="19.5" customHeight="1">
      <c r="A683" s="356"/>
      <c r="B683" s="356"/>
      <c r="C683" s="356"/>
      <c r="D683" s="356"/>
      <c r="E683" s="356"/>
      <c r="F683" s="355"/>
      <c r="G683" s="356"/>
      <c r="H683" s="356"/>
      <c r="I683" s="355"/>
      <c r="J683" s="356"/>
      <c r="K683" s="355"/>
      <c r="L683" s="356"/>
      <c r="M683" s="355"/>
      <c r="N683" s="356"/>
      <c r="O683" s="355"/>
      <c r="P683" s="356"/>
      <c r="Q683" s="355"/>
      <c r="R683" s="355"/>
      <c r="S683" s="355"/>
      <c r="T683" s="355"/>
      <c r="U683" s="355"/>
      <c r="V683" s="355"/>
      <c r="W683" s="355"/>
      <c r="X683" s="355"/>
      <c r="Y683" s="355"/>
      <c r="Z683" s="355"/>
      <c r="AA683" s="355"/>
      <c r="AB683" s="355"/>
      <c r="AC683" s="355"/>
      <c r="AD683" s="355"/>
      <c r="AE683" s="355"/>
      <c r="AF683" s="355"/>
      <c r="AG683" s="355"/>
      <c r="AH683" s="355"/>
      <c r="AI683" s="355"/>
      <c r="AJ683" s="355"/>
      <c r="AK683" s="355"/>
      <c r="AL683" s="355"/>
      <c r="AM683" s="355"/>
      <c r="AN683" s="355"/>
      <c r="AO683" s="355"/>
      <c r="AP683" s="355"/>
      <c r="AQ683" s="355"/>
      <c r="AR683" s="355"/>
      <c r="AS683" s="355"/>
      <c r="AT683" s="356"/>
      <c r="AU683" s="356"/>
      <c r="AV683" s="355"/>
      <c r="AW683" s="355"/>
      <c r="AX683" s="356"/>
      <c r="AY683" s="357"/>
      <c r="AZ683" s="357"/>
      <c r="BA683" s="357"/>
      <c r="BB683" s="358"/>
      <c r="BC683" s="357"/>
      <c r="BD683" s="357"/>
      <c r="BE683" s="358"/>
      <c r="BF683" s="357"/>
      <c r="BG683" s="357"/>
      <c r="BH683" s="357"/>
      <c r="BI683" s="357"/>
      <c r="BJ683" s="357"/>
      <c r="BK683" s="357"/>
      <c r="BL683" s="357"/>
      <c r="BM683" s="358"/>
      <c r="BN683" s="358"/>
      <c r="BO683" s="358"/>
      <c r="BP683" s="358"/>
      <c r="BQ683" s="358"/>
      <c r="BR683" s="358"/>
      <c r="BS683" s="358"/>
      <c r="BT683" s="358"/>
      <c r="BU683" s="358"/>
      <c r="BV683" s="358"/>
      <c r="BW683" s="358"/>
      <c r="BX683" s="355"/>
    </row>
    <row r="684" spans="1:76" ht="19.5" customHeight="1">
      <c r="A684" s="356"/>
      <c r="B684" s="356"/>
      <c r="C684" s="356"/>
      <c r="D684" s="356"/>
      <c r="E684" s="356"/>
      <c r="F684" s="355"/>
      <c r="G684" s="356"/>
      <c r="H684" s="356"/>
      <c r="I684" s="355"/>
      <c r="J684" s="356"/>
      <c r="K684" s="355"/>
      <c r="L684" s="356"/>
      <c r="M684" s="355"/>
      <c r="N684" s="356"/>
      <c r="O684" s="355"/>
      <c r="P684" s="356"/>
      <c r="Q684" s="355"/>
      <c r="R684" s="355"/>
      <c r="S684" s="355"/>
      <c r="T684" s="355"/>
      <c r="U684" s="355"/>
      <c r="V684" s="355"/>
      <c r="W684" s="355"/>
      <c r="X684" s="355"/>
      <c r="Y684" s="355"/>
      <c r="Z684" s="355"/>
      <c r="AA684" s="355"/>
      <c r="AB684" s="355"/>
      <c r="AC684" s="355"/>
      <c r="AD684" s="355"/>
      <c r="AE684" s="355"/>
      <c r="AF684" s="355"/>
      <c r="AG684" s="355"/>
      <c r="AH684" s="355"/>
      <c r="AI684" s="355"/>
      <c r="AJ684" s="355"/>
      <c r="AK684" s="355"/>
      <c r="AL684" s="355"/>
      <c r="AM684" s="355"/>
      <c r="AN684" s="355"/>
      <c r="AO684" s="355"/>
      <c r="AP684" s="355"/>
      <c r="AQ684" s="355"/>
      <c r="AR684" s="355"/>
      <c r="AS684" s="355"/>
      <c r="AT684" s="356"/>
      <c r="AU684" s="356"/>
      <c r="AV684" s="355"/>
      <c r="AW684" s="355"/>
      <c r="AX684" s="356"/>
      <c r="AY684" s="357"/>
      <c r="AZ684" s="357"/>
      <c r="BA684" s="357"/>
      <c r="BB684" s="358"/>
      <c r="BC684" s="357"/>
      <c r="BD684" s="357"/>
      <c r="BE684" s="358"/>
      <c r="BF684" s="357"/>
      <c r="BG684" s="357"/>
      <c r="BH684" s="357"/>
      <c r="BI684" s="357"/>
      <c r="BJ684" s="357"/>
      <c r="BK684" s="357"/>
      <c r="BL684" s="357"/>
      <c r="BM684" s="358"/>
      <c r="BN684" s="358"/>
      <c r="BO684" s="358"/>
      <c r="BP684" s="358"/>
      <c r="BQ684" s="358"/>
      <c r="BR684" s="358"/>
      <c r="BS684" s="358"/>
      <c r="BT684" s="358"/>
      <c r="BU684" s="358"/>
      <c r="BV684" s="358"/>
      <c r="BW684" s="358"/>
      <c r="BX684" s="355"/>
    </row>
    <row r="685" spans="1:76" ht="19.5" customHeight="1">
      <c r="A685" s="356"/>
      <c r="B685" s="356"/>
      <c r="C685" s="356"/>
      <c r="D685" s="356"/>
      <c r="E685" s="356"/>
      <c r="F685" s="355"/>
      <c r="G685" s="356"/>
      <c r="H685" s="356"/>
      <c r="I685" s="355"/>
      <c r="J685" s="356"/>
      <c r="K685" s="355"/>
      <c r="L685" s="356"/>
      <c r="M685" s="355"/>
      <c r="N685" s="356"/>
      <c r="O685" s="355"/>
      <c r="P685" s="356"/>
      <c r="Q685" s="355"/>
      <c r="R685" s="355"/>
      <c r="S685" s="355"/>
      <c r="T685" s="355"/>
      <c r="U685" s="355"/>
      <c r="V685" s="355"/>
      <c r="W685" s="355"/>
      <c r="X685" s="355"/>
      <c r="Y685" s="355"/>
      <c r="Z685" s="355"/>
      <c r="AA685" s="355"/>
      <c r="AB685" s="355"/>
      <c r="AC685" s="355"/>
      <c r="AD685" s="355"/>
      <c r="AE685" s="355"/>
      <c r="AF685" s="355"/>
      <c r="AG685" s="355"/>
      <c r="AH685" s="355"/>
      <c r="AI685" s="355"/>
      <c r="AJ685" s="355"/>
      <c r="AK685" s="355"/>
      <c r="AL685" s="355"/>
      <c r="AM685" s="355"/>
      <c r="AN685" s="355"/>
      <c r="AO685" s="355"/>
      <c r="AP685" s="355"/>
      <c r="AQ685" s="355"/>
      <c r="AR685" s="355"/>
      <c r="AS685" s="355"/>
      <c r="AT685" s="356"/>
      <c r="AU685" s="356"/>
      <c r="AV685" s="355"/>
      <c r="AW685" s="355"/>
      <c r="AX685" s="356"/>
      <c r="AY685" s="357"/>
      <c r="AZ685" s="357"/>
      <c r="BA685" s="357"/>
      <c r="BB685" s="358"/>
      <c r="BC685" s="357"/>
      <c r="BD685" s="357"/>
      <c r="BE685" s="358"/>
      <c r="BF685" s="357"/>
      <c r="BG685" s="357"/>
      <c r="BH685" s="357"/>
      <c r="BI685" s="357"/>
      <c r="BJ685" s="357"/>
      <c r="BK685" s="357"/>
      <c r="BL685" s="357"/>
      <c r="BM685" s="358"/>
      <c r="BN685" s="358"/>
      <c r="BO685" s="358"/>
      <c r="BP685" s="358"/>
      <c r="BQ685" s="358"/>
      <c r="BR685" s="358"/>
      <c r="BS685" s="358"/>
      <c r="BT685" s="358"/>
      <c r="BU685" s="358"/>
      <c r="BV685" s="358"/>
      <c r="BW685" s="358"/>
      <c r="BX685" s="355"/>
    </row>
    <row r="686" spans="1:76" ht="19.5" customHeight="1">
      <c r="A686" s="356"/>
      <c r="B686" s="356"/>
      <c r="C686" s="356"/>
      <c r="D686" s="356"/>
      <c r="E686" s="356"/>
      <c r="F686" s="355"/>
      <c r="G686" s="356"/>
      <c r="H686" s="356"/>
      <c r="I686" s="355"/>
      <c r="J686" s="356"/>
      <c r="K686" s="355"/>
      <c r="L686" s="356"/>
      <c r="M686" s="355"/>
      <c r="N686" s="356"/>
      <c r="O686" s="355"/>
      <c r="P686" s="356"/>
      <c r="Q686" s="355"/>
      <c r="R686" s="355"/>
      <c r="S686" s="355"/>
      <c r="T686" s="355"/>
      <c r="U686" s="355"/>
      <c r="V686" s="355"/>
      <c r="W686" s="355"/>
      <c r="X686" s="355"/>
      <c r="Y686" s="355"/>
      <c r="Z686" s="355"/>
      <c r="AA686" s="355"/>
      <c r="AB686" s="355"/>
      <c r="AC686" s="355"/>
      <c r="AD686" s="355"/>
      <c r="AE686" s="355"/>
      <c r="AF686" s="355"/>
      <c r="AG686" s="355"/>
      <c r="AH686" s="355"/>
      <c r="AI686" s="355"/>
      <c r="AJ686" s="355"/>
      <c r="AK686" s="355"/>
      <c r="AL686" s="355"/>
      <c r="AM686" s="355"/>
      <c r="AN686" s="355"/>
      <c r="AO686" s="355"/>
      <c r="AP686" s="355"/>
      <c r="AQ686" s="355"/>
      <c r="AR686" s="355"/>
      <c r="AS686" s="355"/>
      <c r="AT686" s="356"/>
      <c r="AU686" s="356"/>
      <c r="AV686" s="355"/>
      <c r="AW686" s="355"/>
      <c r="AX686" s="356"/>
      <c r="AY686" s="357"/>
      <c r="AZ686" s="357"/>
      <c r="BA686" s="357"/>
      <c r="BB686" s="358"/>
      <c r="BC686" s="357"/>
      <c r="BD686" s="357"/>
      <c r="BE686" s="358"/>
      <c r="BF686" s="357"/>
      <c r="BG686" s="357"/>
      <c r="BH686" s="357"/>
      <c r="BI686" s="357"/>
      <c r="BJ686" s="357"/>
      <c r="BK686" s="357"/>
      <c r="BL686" s="357"/>
      <c r="BM686" s="358"/>
      <c r="BN686" s="358"/>
      <c r="BO686" s="358"/>
      <c r="BP686" s="358"/>
      <c r="BQ686" s="358"/>
      <c r="BR686" s="358"/>
      <c r="BS686" s="358"/>
      <c r="BT686" s="358"/>
      <c r="BU686" s="358"/>
      <c r="BV686" s="358"/>
      <c r="BW686" s="358"/>
      <c r="BX686" s="355"/>
    </row>
    <row r="687" spans="1:76" ht="19.5" customHeight="1">
      <c r="A687" s="356"/>
      <c r="B687" s="356"/>
      <c r="C687" s="356"/>
      <c r="D687" s="356"/>
      <c r="E687" s="356"/>
      <c r="F687" s="355"/>
      <c r="G687" s="356"/>
      <c r="H687" s="356"/>
      <c r="I687" s="355"/>
      <c r="J687" s="356"/>
      <c r="K687" s="355"/>
      <c r="L687" s="356"/>
      <c r="M687" s="355"/>
      <c r="N687" s="356"/>
      <c r="O687" s="355"/>
      <c r="P687" s="356"/>
      <c r="Q687" s="355"/>
      <c r="R687" s="355"/>
      <c r="S687" s="355"/>
      <c r="T687" s="355"/>
      <c r="U687" s="355"/>
      <c r="V687" s="355"/>
      <c r="W687" s="355"/>
      <c r="X687" s="355"/>
      <c r="Y687" s="355"/>
      <c r="Z687" s="355"/>
      <c r="AA687" s="355"/>
      <c r="AB687" s="355"/>
      <c r="AC687" s="355"/>
      <c r="AD687" s="355"/>
      <c r="AE687" s="355"/>
      <c r="AF687" s="355"/>
      <c r="AG687" s="355"/>
      <c r="AH687" s="355"/>
      <c r="AI687" s="355"/>
      <c r="AJ687" s="355"/>
      <c r="AK687" s="355"/>
      <c r="AL687" s="355"/>
      <c r="AM687" s="355"/>
      <c r="AN687" s="355"/>
      <c r="AO687" s="355"/>
      <c r="AP687" s="355"/>
      <c r="AQ687" s="355"/>
      <c r="AR687" s="355"/>
      <c r="AS687" s="355"/>
      <c r="AT687" s="356"/>
      <c r="AU687" s="356"/>
      <c r="AV687" s="355"/>
      <c r="AW687" s="355"/>
      <c r="AX687" s="356"/>
      <c r="AY687" s="357"/>
      <c r="AZ687" s="357"/>
      <c r="BA687" s="357"/>
      <c r="BB687" s="358"/>
      <c r="BC687" s="357"/>
      <c r="BD687" s="357"/>
      <c r="BE687" s="358"/>
      <c r="BF687" s="357"/>
      <c r="BG687" s="357"/>
      <c r="BH687" s="357"/>
      <c r="BI687" s="357"/>
      <c r="BJ687" s="357"/>
      <c r="BK687" s="357"/>
      <c r="BL687" s="357"/>
      <c r="BM687" s="358"/>
      <c r="BN687" s="358"/>
      <c r="BO687" s="358"/>
      <c r="BP687" s="358"/>
      <c r="BQ687" s="358"/>
      <c r="BR687" s="358"/>
      <c r="BS687" s="358"/>
      <c r="BT687" s="358"/>
      <c r="BU687" s="358"/>
      <c r="BV687" s="358"/>
      <c r="BW687" s="358"/>
      <c r="BX687" s="355"/>
    </row>
    <row r="688" spans="1:76" ht="19.5" customHeight="1">
      <c r="A688" s="356"/>
      <c r="B688" s="356"/>
      <c r="C688" s="356"/>
      <c r="D688" s="356"/>
      <c r="E688" s="356"/>
      <c r="F688" s="355"/>
      <c r="G688" s="356"/>
      <c r="H688" s="356"/>
      <c r="I688" s="355"/>
      <c r="J688" s="356"/>
      <c r="K688" s="355"/>
      <c r="L688" s="356"/>
      <c r="M688" s="355"/>
      <c r="N688" s="356"/>
      <c r="O688" s="355"/>
      <c r="P688" s="356"/>
      <c r="Q688" s="355"/>
      <c r="R688" s="355"/>
      <c r="S688" s="355"/>
      <c r="T688" s="355"/>
      <c r="U688" s="355"/>
      <c r="V688" s="355"/>
      <c r="W688" s="355"/>
      <c r="X688" s="355"/>
      <c r="Y688" s="355"/>
      <c r="Z688" s="355"/>
      <c r="AA688" s="355"/>
      <c r="AB688" s="355"/>
      <c r="AC688" s="355"/>
      <c r="AD688" s="355"/>
      <c r="AE688" s="355"/>
      <c r="AF688" s="355"/>
      <c r="AG688" s="355"/>
      <c r="AH688" s="355"/>
      <c r="AI688" s="355"/>
      <c r="AJ688" s="355"/>
      <c r="AK688" s="355"/>
      <c r="AL688" s="355"/>
      <c r="AM688" s="355"/>
      <c r="AN688" s="355"/>
      <c r="AO688" s="355"/>
      <c r="AP688" s="355"/>
      <c r="AQ688" s="355"/>
      <c r="AR688" s="355"/>
      <c r="AS688" s="355"/>
      <c r="AT688" s="356"/>
      <c r="AU688" s="356"/>
      <c r="AV688" s="355"/>
      <c r="AW688" s="355"/>
      <c r="AX688" s="356"/>
      <c r="AY688" s="357"/>
      <c r="AZ688" s="357"/>
      <c r="BA688" s="357"/>
      <c r="BB688" s="358"/>
      <c r="BC688" s="357"/>
      <c r="BD688" s="357"/>
      <c r="BE688" s="358"/>
      <c r="BF688" s="357"/>
      <c r="BG688" s="357"/>
      <c r="BH688" s="357"/>
      <c r="BI688" s="357"/>
      <c r="BJ688" s="357"/>
      <c r="BK688" s="357"/>
      <c r="BL688" s="357"/>
      <c r="BM688" s="358"/>
      <c r="BN688" s="358"/>
      <c r="BO688" s="358"/>
      <c r="BP688" s="358"/>
      <c r="BQ688" s="358"/>
      <c r="BR688" s="358"/>
      <c r="BS688" s="358"/>
      <c r="BT688" s="358"/>
      <c r="BU688" s="358"/>
      <c r="BV688" s="358"/>
      <c r="BW688" s="358"/>
      <c r="BX688" s="355"/>
    </row>
    <row r="689" spans="1:76" ht="19.5" customHeight="1">
      <c r="A689" s="356"/>
      <c r="B689" s="356"/>
      <c r="C689" s="356"/>
      <c r="D689" s="356"/>
      <c r="E689" s="356"/>
      <c r="F689" s="355"/>
      <c r="G689" s="356"/>
      <c r="H689" s="356"/>
      <c r="I689" s="355"/>
      <c r="J689" s="356"/>
      <c r="K689" s="355"/>
      <c r="L689" s="356"/>
      <c r="M689" s="355"/>
      <c r="N689" s="356"/>
      <c r="O689" s="355"/>
      <c r="P689" s="356"/>
      <c r="Q689" s="355"/>
      <c r="R689" s="355"/>
      <c r="S689" s="355"/>
      <c r="T689" s="355"/>
      <c r="U689" s="355"/>
      <c r="V689" s="355"/>
      <c r="W689" s="355"/>
      <c r="X689" s="355"/>
      <c r="Y689" s="355"/>
      <c r="Z689" s="355"/>
      <c r="AA689" s="355"/>
      <c r="AB689" s="355"/>
      <c r="AC689" s="355"/>
      <c r="AD689" s="355"/>
      <c r="AE689" s="355"/>
      <c r="AF689" s="355"/>
      <c r="AG689" s="355"/>
      <c r="AH689" s="355"/>
      <c r="AI689" s="355"/>
      <c r="AJ689" s="355"/>
      <c r="AK689" s="355"/>
      <c r="AL689" s="355"/>
      <c r="AM689" s="355"/>
      <c r="AN689" s="355"/>
      <c r="AO689" s="355"/>
      <c r="AP689" s="355"/>
      <c r="AQ689" s="355"/>
      <c r="AR689" s="355"/>
      <c r="AS689" s="355"/>
      <c r="AT689" s="356"/>
      <c r="AU689" s="356"/>
      <c r="AV689" s="355"/>
      <c r="AW689" s="355"/>
      <c r="AX689" s="356"/>
      <c r="AY689" s="357"/>
      <c r="AZ689" s="357"/>
      <c r="BA689" s="357"/>
      <c r="BB689" s="358"/>
      <c r="BC689" s="357"/>
      <c r="BD689" s="357"/>
      <c r="BE689" s="358"/>
      <c r="BF689" s="357"/>
      <c r="BG689" s="357"/>
      <c r="BH689" s="357"/>
      <c r="BI689" s="357"/>
      <c r="BJ689" s="357"/>
      <c r="BK689" s="357"/>
      <c r="BL689" s="357"/>
      <c r="BM689" s="358"/>
      <c r="BN689" s="358"/>
      <c r="BO689" s="358"/>
      <c r="BP689" s="358"/>
      <c r="BQ689" s="358"/>
      <c r="BR689" s="358"/>
      <c r="BS689" s="358"/>
      <c r="BT689" s="358"/>
      <c r="BU689" s="358"/>
      <c r="BV689" s="358"/>
      <c r="BW689" s="358"/>
      <c r="BX689" s="355"/>
    </row>
    <row r="690" spans="1:76" ht="19.5" customHeight="1">
      <c r="A690" s="356"/>
      <c r="B690" s="356"/>
      <c r="C690" s="356"/>
      <c r="D690" s="356"/>
      <c r="E690" s="356"/>
      <c r="F690" s="355"/>
      <c r="G690" s="356"/>
      <c r="H690" s="356"/>
      <c r="I690" s="355"/>
      <c r="J690" s="356"/>
      <c r="K690" s="355"/>
      <c r="L690" s="356"/>
      <c r="M690" s="355"/>
      <c r="N690" s="356"/>
      <c r="O690" s="355"/>
      <c r="P690" s="356"/>
      <c r="Q690" s="355"/>
      <c r="R690" s="355"/>
      <c r="S690" s="355"/>
      <c r="T690" s="355"/>
      <c r="U690" s="355"/>
      <c r="V690" s="355"/>
      <c r="W690" s="355"/>
      <c r="X690" s="355"/>
      <c r="Y690" s="355"/>
      <c r="Z690" s="355"/>
      <c r="AA690" s="355"/>
      <c r="AB690" s="355"/>
      <c r="AC690" s="355"/>
      <c r="AD690" s="355"/>
      <c r="AE690" s="355"/>
      <c r="AF690" s="355"/>
      <c r="AG690" s="355"/>
      <c r="AH690" s="355"/>
      <c r="AI690" s="355"/>
      <c r="AJ690" s="355"/>
      <c r="AK690" s="355"/>
      <c r="AL690" s="355"/>
      <c r="AM690" s="355"/>
      <c r="AN690" s="355"/>
      <c r="AO690" s="355"/>
      <c r="AP690" s="355"/>
      <c r="AQ690" s="355"/>
      <c r="AR690" s="355"/>
      <c r="AS690" s="355"/>
      <c r="AT690" s="356"/>
      <c r="AU690" s="356"/>
      <c r="AV690" s="355"/>
      <c r="AW690" s="355"/>
      <c r="AX690" s="356"/>
      <c r="AY690" s="357"/>
      <c r="AZ690" s="357"/>
      <c r="BA690" s="357"/>
      <c r="BB690" s="358"/>
      <c r="BC690" s="357"/>
      <c r="BD690" s="357"/>
      <c r="BE690" s="358"/>
      <c r="BF690" s="357"/>
      <c r="BG690" s="357"/>
      <c r="BH690" s="357"/>
      <c r="BI690" s="357"/>
      <c r="BJ690" s="357"/>
      <c r="BK690" s="357"/>
      <c r="BL690" s="357"/>
      <c r="BM690" s="358"/>
      <c r="BN690" s="358"/>
      <c r="BO690" s="358"/>
      <c r="BP690" s="358"/>
      <c r="BQ690" s="358"/>
      <c r="BR690" s="358"/>
      <c r="BS690" s="358"/>
      <c r="BT690" s="358"/>
      <c r="BU690" s="358"/>
      <c r="BV690" s="358"/>
      <c r="BW690" s="358"/>
      <c r="BX690" s="355"/>
    </row>
    <row r="691" spans="1:76" ht="19.5" customHeight="1">
      <c r="A691" s="356"/>
      <c r="B691" s="356"/>
      <c r="C691" s="356"/>
      <c r="D691" s="356"/>
      <c r="E691" s="356"/>
      <c r="F691" s="355"/>
      <c r="G691" s="356"/>
      <c r="H691" s="356"/>
      <c r="I691" s="355"/>
      <c r="J691" s="356"/>
      <c r="K691" s="355"/>
      <c r="L691" s="356"/>
      <c r="M691" s="355"/>
      <c r="N691" s="356"/>
      <c r="O691" s="355"/>
      <c r="P691" s="356"/>
      <c r="Q691" s="355"/>
      <c r="R691" s="355"/>
      <c r="S691" s="355"/>
      <c r="T691" s="355"/>
      <c r="U691" s="355"/>
      <c r="V691" s="355"/>
      <c r="W691" s="355"/>
      <c r="X691" s="355"/>
      <c r="Y691" s="355"/>
      <c r="Z691" s="355"/>
      <c r="AA691" s="355"/>
      <c r="AB691" s="355"/>
      <c r="AC691" s="355"/>
      <c r="AD691" s="355"/>
      <c r="AE691" s="355"/>
      <c r="AF691" s="355"/>
      <c r="AG691" s="355"/>
      <c r="AH691" s="355"/>
      <c r="AI691" s="355"/>
      <c r="AJ691" s="355"/>
      <c r="AK691" s="355"/>
      <c r="AL691" s="355"/>
      <c r="AM691" s="355"/>
      <c r="AN691" s="355"/>
      <c r="AO691" s="355"/>
      <c r="AP691" s="355"/>
      <c r="AQ691" s="355"/>
      <c r="AR691" s="355"/>
      <c r="AS691" s="355"/>
      <c r="AT691" s="356"/>
      <c r="AU691" s="356"/>
      <c r="AV691" s="355"/>
      <c r="AW691" s="355"/>
      <c r="AX691" s="356"/>
      <c r="AY691" s="357"/>
      <c r="AZ691" s="357"/>
      <c r="BA691" s="357"/>
      <c r="BB691" s="358"/>
      <c r="BC691" s="357"/>
      <c r="BD691" s="357"/>
      <c r="BE691" s="358"/>
      <c r="BF691" s="357"/>
      <c r="BG691" s="357"/>
      <c r="BH691" s="357"/>
      <c r="BI691" s="357"/>
      <c r="BJ691" s="357"/>
      <c r="BK691" s="357"/>
      <c r="BL691" s="357"/>
      <c r="BM691" s="358"/>
      <c r="BN691" s="358"/>
      <c r="BO691" s="358"/>
      <c r="BP691" s="358"/>
      <c r="BQ691" s="358"/>
      <c r="BR691" s="358"/>
      <c r="BS691" s="358"/>
      <c r="BT691" s="358"/>
      <c r="BU691" s="358"/>
      <c r="BV691" s="358"/>
      <c r="BW691" s="358"/>
      <c r="BX691" s="355"/>
    </row>
    <row r="692" spans="1:76" ht="19.5" customHeight="1">
      <c r="A692" s="356"/>
      <c r="B692" s="356"/>
      <c r="C692" s="356"/>
      <c r="D692" s="356"/>
      <c r="E692" s="356"/>
      <c r="F692" s="355"/>
      <c r="G692" s="356"/>
      <c r="H692" s="356"/>
      <c r="I692" s="355"/>
      <c r="J692" s="356"/>
      <c r="K692" s="355"/>
      <c r="L692" s="356"/>
      <c r="M692" s="355"/>
      <c r="N692" s="356"/>
      <c r="O692" s="355"/>
      <c r="P692" s="356"/>
      <c r="Q692" s="355"/>
      <c r="R692" s="355"/>
      <c r="S692" s="355"/>
      <c r="T692" s="355"/>
      <c r="U692" s="355"/>
      <c r="V692" s="355"/>
      <c r="W692" s="355"/>
      <c r="X692" s="355"/>
      <c r="Y692" s="355"/>
      <c r="Z692" s="355"/>
      <c r="AA692" s="355"/>
      <c r="AB692" s="355"/>
      <c r="AC692" s="355"/>
      <c r="AD692" s="355"/>
      <c r="AE692" s="355"/>
      <c r="AF692" s="355"/>
      <c r="AG692" s="355"/>
      <c r="AH692" s="355"/>
      <c r="AI692" s="355"/>
      <c r="AJ692" s="355"/>
      <c r="AK692" s="355"/>
      <c r="AL692" s="355"/>
      <c r="AM692" s="355"/>
      <c r="AN692" s="355"/>
      <c r="AO692" s="355"/>
      <c r="AP692" s="355"/>
      <c r="AQ692" s="355"/>
      <c r="AR692" s="355"/>
      <c r="AS692" s="355"/>
      <c r="AT692" s="356"/>
      <c r="AU692" s="356"/>
      <c r="AV692" s="355"/>
      <c r="AW692" s="355"/>
      <c r="AX692" s="356"/>
      <c r="AY692" s="357"/>
      <c r="AZ692" s="357"/>
      <c r="BA692" s="357"/>
      <c r="BB692" s="358"/>
      <c r="BC692" s="357"/>
      <c r="BD692" s="357"/>
      <c r="BE692" s="358"/>
      <c r="BF692" s="357"/>
      <c r="BG692" s="357"/>
      <c r="BH692" s="357"/>
      <c r="BI692" s="357"/>
      <c r="BJ692" s="357"/>
      <c r="BK692" s="357"/>
      <c r="BL692" s="357"/>
      <c r="BM692" s="358"/>
      <c r="BN692" s="358"/>
      <c r="BO692" s="358"/>
      <c r="BP692" s="358"/>
      <c r="BQ692" s="358"/>
      <c r="BR692" s="358"/>
      <c r="BS692" s="358"/>
      <c r="BT692" s="358"/>
      <c r="BU692" s="358"/>
      <c r="BV692" s="358"/>
      <c r="BW692" s="358"/>
      <c r="BX692" s="355"/>
    </row>
    <row r="693" spans="1:76" ht="19.5" customHeight="1">
      <c r="A693" s="356"/>
      <c r="B693" s="356"/>
      <c r="C693" s="356"/>
      <c r="D693" s="356"/>
      <c r="E693" s="356"/>
      <c r="F693" s="355"/>
      <c r="G693" s="356"/>
      <c r="H693" s="356"/>
      <c r="I693" s="355"/>
      <c r="J693" s="356"/>
      <c r="K693" s="355"/>
      <c r="L693" s="356"/>
      <c r="M693" s="355"/>
      <c r="N693" s="356"/>
      <c r="O693" s="355"/>
      <c r="P693" s="356"/>
      <c r="Q693" s="355"/>
      <c r="R693" s="355"/>
      <c r="S693" s="355"/>
      <c r="T693" s="355"/>
      <c r="U693" s="355"/>
      <c r="V693" s="355"/>
      <c r="W693" s="355"/>
      <c r="X693" s="355"/>
      <c r="Y693" s="355"/>
      <c r="Z693" s="355"/>
      <c r="AA693" s="355"/>
      <c r="AB693" s="355"/>
      <c r="AC693" s="355"/>
      <c r="AD693" s="355"/>
      <c r="AE693" s="355"/>
      <c r="AF693" s="355"/>
      <c r="AG693" s="355"/>
      <c r="AH693" s="355"/>
      <c r="AI693" s="355"/>
      <c r="AJ693" s="355"/>
      <c r="AK693" s="355"/>
      <c r="AL693" s="355"/>
      <c r="AM693" s="355"/>
      <c r="AN693" s="355"/>
      <c r="AO693" s="355"/>
      <c r="AP693" s="355"/>
      <c r="AQ693" s="355"/>
      <c r="AR693" s="355"/>
      <c r="AS693" s="355"/>
      <c r="AT693" s="356"/>
      <c r="AU693" s="356"/>
      <c r="AV693" s="355"/>
      <c r="AW693" s="355"/>
      <c r="AX693" s="356"/>
      <c r="AY693" s="357"/>
      <c r="AZ693" s="357"/>
      <c r="BA693" s="357"/>
      <c r="BB693" s="358"/>
      <c r="BC693" s="357"/>
      <c r="BD693" s="357"/>
      <c r="BE693" s="358"/>
      <c r="BF693" s="357"/>
      <c r="BG693" s="357"/>
      <c r="BH693" s="357"/>
      <c r="BI693" s="357"/>
      <c r="BJ693" s="357"/>
      <c r="BK693" s="357"/>
      <c r="BL693" s="357"/>
      <c r="BM693" s="358"/>
      <c r="BN693" s="358"/>
      <c r="BO693" s="358"/>
      <c r="BP693" s="358"/>
      <c r="BQ693" s="358"/>
      <c r="BR693" s="358"/>
      <c r="BS693" s="358"/>
      <c r="BT693" s="358"/>
      <c r="BU693" s="358"/>
      <c r="BV693" s="358"/>
      <c r="BW693" s="358"/>
      <c r="BX693" s="355"/>
    </row>
    <row r="694" spans="1:76" ht="19.5" customHeight="1">
      <c r="A694" s="356"/>
      <c r="B694" s="356"/>
      <c r="C694" s="356"/>
      <c r="D694" s="356"/>
      <c r="E694" s="356"/>
      <c r="F694" s="355"/>
      <c r="G694" s="356"/>
      <c r="H694" s="356"/>
      <c r="I694" s="355"/>
      <c r="J694" s="356"/>
      <c r="K694" s="355"/>
      <c r="L694" s="356"/>
      <c r="M694" s="355"/>
      <c r="N694" s="356"/>
      <c r="O694" s="355"/>
      <c r="P694" s="356"/>
      <c r="Q694" s="355"/>
      <c r="R694" s="355"/>
      <c r="S694" s="355"/>
      <c r="T694" s="355"/>
      <c r="U694" s="355"/>
      <c r="V694" s="355"/>
      <c r="W694" s="355"/>
      <c r="X694" s="355"/>
      <c r="Y694" s="355"/>
      <c r="Z694" s="355"/>
      <c r="AA694" s="355"/>
      <c r="AB694" s="355"/>
      <c r="AC694" s="355"/>
      <c r="AD694" s="355"/>
      <c r="AE694" s="355"/>
      <c r="AF694" s="355"/>
      <c r="AG694" s="355"/>
      <c r="AH694" s="355"/>
      <c r="AI694" s="355"/>
      <c r="AJ694" s="355"/>
      <c r="AK694" s="355"/>
      <c r="AL694" s="355"/>
      <c r="AM694" s="355"/>
      <c r="AN694" s="355"/>
      <c r="AO694" s="355"/>
      <c r="AP694" s="355"/>
      <c r="AQ694" s="355"/>
      <c r="AR694" s="355"/>
      <c r="AS694" s="355"/>
      <c r="AT694" s="356"/>
      <c r="AU694" s="356"/>
      <c r="AV694" s="355"/>
      <c r="AW694" s="355"/>
      <c r="AX694" s="356"/>
      <c r="AY694" s="357"/>
      <c r="AZ694" s="357"/>
      <c r="BA694" s="357"/>
      <c r="BB694" s="358"/>
      <c r="BC694" s="357"/>
      <c r="BD694" s="357"/>
      <c r="BE694" s="358"/>
      <c r="BF694" s="357"/>
      <c r="BG694" s="357"/>
      <c r="BH694" s="357"/>
      <c r="BI694" s="357"/>
      <c r="BJ694" s="357"/>
      <c r="BK694" s="357"/>
      <c r="BL694" s="357"/>
      <c r="BM694" s="358"/>
      <c r="BN694" s="358"/>
      <c r="BO694" s="358"/>
      <c r="BP694" s="358"/>
      <c r="BQ694" s="358"/>
      <c r="BR694" s="358"/>
      <c r="BS694" s="358"/>
      <c r="BT694" s="358"/>
      <c r="BU694" s="358"/>
      <c r="BV694" s="358"/>
      <c r="BW694" s="358"/>
      <c r="BX694" s="355"/>
    </row>
    <row r="695" spans="1:76" ht="19.5" customHeight="1">
      <c r="A695" s="356"/>
      <c r="B695" s="356"/>
      <c r="C695" s="356"/>
      <c r="D695" s="356"/>
      <c r="E695" s="356"/>
      <c r="F695" s="355"/>
      <c r="G695" s="356"/>
      <c r="H695" s="356"/>
      <c r="I695" s="355"/>
      <c r="J695" s="356"/>
      <c r="K695" s="355"/>
      <c r="L695" s="356"/>
      <c r="M695" s="355"/>
      <c r="N695" s="356"/>
      <c r="O695" s="355"/>
      <c r="P695" s="356"/>
      <c r="Q695" s="355"/>
      <c r="R695" s="355"/>
      <c r="S695" s="355"/>
      <c r="T695" s="355"/>
      <c r="U695" s="355"/>
      <c r="V695" s="355"/>
      <c r="W695" s="355"/>
      <c r="X695" s="355"/>
      <c r="Y695" s="355"/>
      <c r="Z695" s="355"/>
      <c r="AA695" s="355"/>
      <c r="AB695" s="355"/>
      <c r="AC695" s="355"/>
      <c r="AD695" s="355"/>
      <c r="AE695" s="355"/>
      <c r="AF695" s="355"/>
      <c r="AG695" s="355"/>
      <c r="AH695" s="355"/>
      <c r="AI695" s="355"/>
      <c r="AJ695" s="355"/>
      <c r="AK695" s="355"/>
      <c r="AL695" s="355"/>
      <c r="AM695" s="355"/>
      <c r="AN695" s="355"/>
      <c r="AO695" s="355"/>
      <c r="AP695" s="355"/>
      <c r="AQ695" s="355"/>
      <c r="AR695" s="355"/>
      <c r="AS695" s="355"/>
      <c r="AT695" s="356"/>
      <c r="AU695" s="356"/>
      <c r="AV695" s="355"/>
      <c r="AW695" s="355"/>
      <c r="AX695" s="356"/>
      <c r="AY695" s="357"/>
      <c r="AZ695" s="357"/>
      <c r="BA695" s="357"/>
      <c r="BB695" s="358"/>
      <c r="BC695" s="357"/>
      <c r="BD695" s="357"/>
      <c r="BE695" s="358"/>
      <c r="BF695" s="357"/>
      <c r="BG695" s="357"/>
      <c r="BH695" s="357"/>
      <c r="BI695" s="357"/>
      <c r="BJ695" s="357"/>
      <c r="BK695" s="357"/>
      <c r="BL695" s="357"/>
      <c r="BM695" s="358"/>
      <c r="BN695" s="358"/>
      <c r="BO695" s="358"/>
      <c r="BP695" s="358"/>
      <c r="BQ695" s="358"/>
      <c r="BR695" s="358"/>
      <c r="BS695" s="358"/>
      <c r="BT695" s="358"/>
      <c r="BU695" s="358"/>
      <c r="BV695" s="358"/>
      <c r="BW695" s="358"/>
      <c r="BX695" s="355"/>
    </row>
    <row r="696" spans="1:76" ht="19.5" customHeight="1">
      <c r="A696" s="356"/>
      <c r="B696" s="356"/>
      <c r="C696" s="356"/>
      <c r="D696" s="356"/>
      <c r="E696" s="356"/>
      <c r="F696" s="355"/>
      <c r="G696" s="356"/>
      <c r="H696" s="356"/>
      <c r="I696" s="355"/>
      <c r="J696" s="356"/>
      <c r="K696" s="355"/>
      <c r="L696" s="356"/>
      <c r="M696" s="355"/>
      <c r="N696" s="356"/>
      <c r="O696" s="355"/>
      <c r="P696" s="356"/>
      <c r="Q696" s="355"/>
      <c r="R696" s="355"/>
      <c r="S696" s="355"/>
      <c r="T696" s="355"/>
      <c r="U696" s="355"/>
      <c r="V696" s="355"/>
      <c r="W696" s="355"/>
      <c r="X696" s="355"/>
      <c r="Y696" s="355"/>
      <c r="Z696" s="355"/>
      <c r="AA696" s="355"/>
      <c r="AB696" s="355"/>
      <c r="AC696" s="355"/>
      <c r="AD696" s="355"/>
      <c r="AE696" s="355"/>
      <c r="AF696" s="355"/>
      <c r="AG696" s="355"/>
      <c r="AH696" s="355"/>
      <c r="AI696" s="355"/>
      <c r="AJ696" s="355"/>
      <c r="AK696" s="355"/>
      <c r="AL696" s="355"/>
      <c r="AM696" s="355"/>
      <c r="AN696" s="355"/>
      <c r="AO696" s="355"/>
      <c r="AP696" s="355"/>
      <c r="AQ696" s="355"/>
      <c r="AR696" s="355"/>
      <c r="AS696" s="355"/>
      <c r="AT696" s="356"/>
      <c r="AU696" s="356"/>
      <c r="AV696" s="355"/>
      <c r="AW696" s="355"/>
      <c r="AX696" s="356"/>
      <c r="AY696" s="357"/>
      <c r="AZ696" s="357"/>
      <c r="BA696" s="357"/>
      <c r="BB696" s="358"/>
      <c r="BC696" s="357"/>
      <c r="BD696" s="357"/>
      <c r="BE696" s="358"/>
      <c r="BF696" s="357"/>
      <c r="BG696" s="357"/>
      <c r="BH696" s="357"/>
      <c r="BI696" s="357"/>
      <c r="BJ696" s="357"/>
      <c r="BK696" s="357"/>
      <c r="BL696" s="357"/>
      <c r="BM696" s="358"/>
      <c r="BN696" s="358"/>
      <c r="BO696" s="358"/>
      <c r="BP696" s="358"/>
      <c r="BQ696" s="358"/>
      <c r="BR696" s="358"/>
      <c r="BS696" s="358"/>
      <c r="BT696" s="358"/>
      <c r="BU696" s="358"/>
      <c r="BV696" s="358"/>
      <c r="BW696" s="358"/>
      <c r="BX696" s="355"/>
    </row>
    <row r="697" spans="1:76" ht="19.5" customHeight="1">
      <c r="A697" s="356"/>
      <c r="B697" s="356"/>
      <c r="C697" s="356"/>
      <c r="D697" s="356"/>
      <c r="E697" s="356"/>
      <c r="F697" s="355"/>
      <c r="G697" s="356"/>
      <c r="H697" s="356"/>
      <c r="I697" s="355"/>
      <c r="J697" s="356"/>
      <c r="K697" s="355"/>
      <c r="L697" s="356"/>
      <c r="M697" s="355"/>
      <c r="N697" s="356"/>
      <c r="O697" s="355"/>
      <c r="P697" s="356"/>
      <c r="Q697" s="355"/>
      <c r="R697" s="355"/>
      <c r="S697" s="355"/>
      <c r="T697" s="355"/>
      <c r="U697" s="355"/>
      <c r="V697" s="355"/>
      <c r="W697" s="355"/>
      <c r="X697" s="355"/>
      <c r="Y697" s="355"/>
      <c r="Z697" s="355"/>
      <c r="AA697" s="355"/>
      <c r="AB697" s="355"/>
      <c r="AC697" s="355"/>
      <c r="AD697" s="355"/>
      <c r="AE697" s="355"/>
      <c r="AF697" s="355"/>
      <c r="AG697" s="355"/>
      <c r="AH697" s="355"/>
      <c r="AI697" s="355"/>
      <c r="AJ697" s="355"/>
      <c r="AK697" s="355"/>
      <c r="AL697" s="355"/>
      <c r="AM697" s="355"/>
      <c r="AN697" s="355"/>
      <c r="AO697" s="355"/>
      <c r="AP697" s="355"/>
      <c r="AQ697" s="355"/>
      <c r="AR697" s="355"/>
      <c r="AS697" s="355"/>
      <c r="AT697" s="356"/>
      <c r="AU697" s="356"/>
      <c r="AV697" s="355"/>
      <c r="AW697" s="355"/>
      <c r="AX697" s="356"/>
      <c r="AY697" s="357"/>
      <c r="AZ697" s="357"/>
      <c r="BA697" s="357"/>
      <c r="BB697" s="358"/>
      <c r="BC697" s="357"/>
      <c r="BD697" s="357"/>
      <c r="BE697" s="358"/>
      <c r="BF697" s="357"/>
      <c r="BG697" s="357"/>
      <c r="BH697" s="357"/>
      <c r="BI697" s="357"/>
      <c r="BJ697" s="357"/>
      <c r="BK697" s="357"/>
      <c r="BL697" s="357"/>
      <c r="BM697" s="358"/>
      <c r="BN697" s="358"/>
      <c r="BO697" s="358"/>
      <c r="BP697" s="358"/>
      <c r="BQ697" s="358"/>
      <c r="BR697" s="358"/>
      <c r="BS697" s="358"/>
      <c r="BT697" s="358"/>
      <c r="BU697" s="358"/>
      <c r="BV697" s="358"/>
      <c r="BW697" s="358"/>
      <c r="BX697" s="355"/>
    </row>
    <row r="698" spans="1:76" ht="19.5" customHeight="1">
      <c r="A698" s="356"/>
      <c r="B698" s="356"/>
      <c r="C698" s="356"/>
      <c r="D698" s="356"/>
      <c r="E698" s="356"/>
      <c r="F698" s="355"/>
      <c r="G698" s="356"/>
      <c r="H698" s="356"/>
      <c r="I698" s="355"/>
      <c r="J698" s="356"/>
      <c r="K698" s="355"/>
      <c r="L698" s="356"/>
      <c r="M698" s="355"/>
      <c r="N698" s="356"/>
      <c r="O698" s="355"/>
      <c r="P698" s="356"/>
      <c r="Q698" s="355"/>
      <c r="R698" s="355"/>
      <c r="S698" s="355"/>
      <c r="T698" s="355"/>
      <c r="U698" s="355"/>
      <c r="V698" s="355"/>
      <c r="W698" s="355"/>
      <c r="X698" s="355"/>
      <c r="Y698" s="355"/>
      <c r="Z698" s="355"/>
      <c r="AA698" s="355"/>
      <c r="AB698" s="355"/>
      <c r="AC698" s="355"/>
      <c r="AD698" s="355"/>
      <c r="AE698" s="355"/>
      <c r="AF698" s="355"/>
      <c r="AG698" s="355"/>
      <c r="AH698" s="355"/>
      <c r="AI698" s="355"/>
      <c r="AJ698" s="355"/>
      <c r="AK698" s="355"/>
      <c r="AL698" s="355"/>
      <c r="AM698" s="355"/>
      <c r="AN698" s="355"/>
      <c r="AO698" s="355"/>
      <c r="AP698" s="355"/>
      <c r="AQ698" s="355"/>
      <c r="AR698" s="355"/>
      <c r="AS698" s="355"/>
      <c r="AT698" s="356"/>
      <c r="AU698" s="356"/>
      <c r="AV698" s="355"/>
      <c r="AW698" s="355"/>
      <c r="AX698" s="356"/>
      <c r="AY698" s="357"/>
      <c r="AZ698" s="357"/>
      <c r="BA698" s="357"/>
      <c r="BB698" s="358"/>
      <c r="BC698" s="357"/>
      <c r="BD698" s="357"/>
      <c r="BE698" s="358"/>
      <c r="BF698" s="357"/>
      <c r="BG698" s="357"/>
      <c r="BH698" s="357"/>
      <c r="BI698" s="357"/>
      <c r="BJ698" s="357"/>
      <c r="BK698" s="357"/>
      <c r="BL698" s="357"/>
      <c r="BM698" s="358"/>
      <c r="BN698" s="358"/>
      <c r="BO698" s="358"/>
      <c r="BP698" s="358"/>
      <c r="BQ698" s="358"/>
      <c r="BR698" s="358"/>
      <c r="BS698" s="358"/>
      <c r="BT698" s="358"/>
      <c r="BU698" s="358"/>
      <c r="BV698" s="358"/>
      <c r="BW698" s="358"/>
      <c r="BX698" s="355"/>
    </row>
    <row r="699" spans="1:76" ht="19.5" customHeight="1">
      <c r="A699" s="356"/>
      <c r="B699" s="356"/>
      <c r="C699" s="356"/>
      <c r="D699" s="356"/>
      <c r="E699" s="356"/>
      <c r="F699" s="355"/>
      <c r="G699" s="356"/>
      <c r="H699" s="356"/>
      <c r="I699" s="355"/>
      <c r="J699" s="356"/>
      <c r="K699" s="355"/>
      <c r="L699" s="356"/>
      <c r="M699" s="355"/>
      <c r="N699" s="356"/>
      <c r="O699" s="355"/>
      <c r="P699" s="356"/>
      <c r="Q699" s="355"/>
      <c r="R699" s="355"/>
      <c r="S699" s="355"/>
      <c r="T699" s="355"/>
      <c r="U699" s="355"/>
      <c r="V699" s="355"/>
      <c r="W699" s="355"/>
      <c r="X699" s="355"/>
      <c r="Y699" s="355"/>
      <c r="Z699" s="355"/>
      <c r="AA699" s="355"/>
      <c r="AB699" s="355"/>
      <c r="AC699" s="355"/>
      <c r="AD699" s="355"/>
      <c r="AE699" s="355"/>
      <c r="AF699" s="355"/>
      <c r="AG699" s="355"/>
      <c r="AH699" s="355"/>
      <c r="AI699" s="355"/>
      <c r="AJ699" s="355"/>
      <c r="AK699" s="355"/>
      <c r="AL699" s="355"/>
      <c r="AM699" s="355"/>
      <c r="AN699" s="355"/>
      <c r="AO699" s="355"/>
      <c r="AP699" s="355"/>
      <c r="AQ699" s="355"/>
      <c r="AR699" s="355"/>
      <c r="AS699" s="355"/>
      <c r="AT699" s="356"/>
      <c r="AU699" s="356"/>
      <c r="AV699" s="355"/>
      <c r="AW699" s="355"/>
      <c r="AX699" s="356"/>
      <c r="AY699" s="357"/>
      <c r="AZ699" s="357"/>
      <c r="BA699" s="357"/>
      <c r="BB699" s="358"/>
      <c r="BC699" s="357"/>
      <c r="BD699" s="357"/>
      <c r="BE699" s="358"/>
      <c r="BF699" s="357"/>
      <c r="BG699" s="357"/>
      <c r="BH699" s="357"/>
      <c r="BI699" s="357"/>
      <c r="BJ699" s="357"/>
      <c r="BK699" s="357"/>
      <c r="BL699" s="357"/>
      <c r="BM699" s="358"/>
      <c r="BN699" s="358"/>
      <c r="BO699" s="358"/>
      <c r="BP699" s="358"/>
      <c r="BQ699" s="358"/>
      <c r="BR699" s="358"/>
      <c r="BS699" s="358"/>
      <c r="BT699" s="358"/>
      <c r="BU699" s="358"/>
      <c r="BV699" s="358"/>
      <c r="BW699" s="358"/>
      <c r="BX699" s="355"/>
    </row>
    <row r="700" spans="1:76" ht="19.5" customHeight="1">
      <c r="A700" s="356"/>
      <c r="B700" s="356"/>
      <c r="C700" s="356"/>
      <c r="D700" s="356"/>
      <c r="E700" s="356"/>
      <c r="F700" s="355"/>
      <c r="G700" s="356"/>
      <c r="H700" s="356"/>
      <c r="I700" s="355"/>
      <c r="J700" s="356"/>
      <c r="K700" s="355"/>
      <c r="L700" s="356"/>
      <c r="M700" s="355"/>
      <c r="N700" s="356"/>
      <c r="O700" s="355"/>
      <c r="P700" s="356"/>
      <c r="Q700" s="355"/>
      <c r="R700" s="355"/>
      <c r="S700" s="355"/>
      <c r="T700" s="355"/>
      <c r="U700" s="355"/>
      <c r="V700" s="355"/>
      <c r="W700" s="355"/>
      <c r="X700" s="355"/>
      <c r="Y700" s="355"/>
      <c r="Z700" s="355"/>
      <c r="AA700" s="355"/>
      <c r="AB700" s="355"/>
      <c r="AC700" s="355"/>
      <c r="AD700" s="355"/>
      <c r="AE700" s="355"/>
      <c r="AF700" s="355"/>
      <c r="AG700" s="355"/>
      <c r="AH700" s="355"/>
      <c r="AI700" s="355"/>
      <c r="AJ700" s="355"/>
      <c r="AK700" s="355"/>
      <c r="AL700" s="355"/>
      <c r="AM700" s="355"/>
      <c r="AN700" s="355"/>
      <c r="AO700" s="355"/>
      <c r="AP700" s="355"/>
      <c r="AQ700" s="355"/>
      <c r="AR700" s="355"/>
      <c r="AS700" s="355"/>
      <c r="AT700" s="356"/>
      <c r="AU700" s="356"/>
      <c r="AV700" s="355"/>
      <c r="AW700" s="355"/>
      <c r="AX700" s="356"/>
      <c r="AY700" s="357"/>
      <c r="AZ700" s="357"/>
      <c r="BA700" s="357"/>
      <c r="BB700" s="358"/>
      <c r="BC700" s="357"/>
      <c r="BD700" s="357"/>
      <c r="BE700" s="358"/>
      <c r="BF700" s="357"/>
      <c r="BG700" s="357"/>
      <c r="BH700" s="357"/>
      <c r="BI700" s="357"/>
      <c r="BJ700" s="357"/>
      <c r="BK700" s="357"/>
      <c r="BL700" s="357"/>
      <c r="BM700" s="358"/>
      <c r="BN700" s="358"/>
      <c r="BO700" s="358"/>
      <c r="BP700" s="358"/>
      <c r="BQ700" s="358"/>
      <c r="BR700" s="358"/>
      <c r="BS700" s="358"/>
      <c r="BT700" s="358"/>
      <c r="BU700" s="358"/>
      <c r="BV700" s="358"/>
      <c r="BW700" s="358"/>
      <c r="BX700" s="355"/>
    </row>
    <row r="701" spans="1:76" ht="19.5" customHeight="1">
      <c r="A701" s="356"/>
      <c r="B701" s="356"/>
      <c r="C701" s="356"/>
      <c r="D701" s="356"/>
      <c r="E701" s="356"/>
      <c r="F701" s="355"/>
      <c r="G701" s="356"/>
      <c r="H701" s="356"/>
      <c r="I701" s="355"/>
      <c r="J701" s="356"/>
      <c r="K701" s="355"/>
      <c r="L701" s="356"/>
      <c r="M701" s="355"/>
      <c r="N701" s="356"/>
      <c r="O701" s="355"/>
      <c r="P701" s="356"/>
      <c r="Q701" s="355"/>
      <c r="R701" s="355"/>
      <c r="S701" s="355"/>
      <c r="T701" s="355"/>
      <c r="U701" s="355"/>
      <c r="V701" s="355"/>
      <c r="W701" s="355"/>
      <c r="X701" s="355"/>
      <c r="Y701" s="355"/>
      <c r="Z701" s="355"/>
      <c r="AA701" s="355"/>
      <c r="AB701" s="355"/>
      <c r="AC701" s="355"/>
      <c r="AD701" s="355"/>
      <c r="AE701" s="355"/>
      <c r="AF701" s="355"/>
      <c r="AG701" s="355"/>
      <c r="AH701" s="355"/>
      <c r="AI701" s="355"/>
      <c r="AJ701" s="355"/>
      <c r="AK701" s="355"/>
      <c r="AL701" s="355"/>
      <c r="AM701" s="355"/>
      <c r="AN701" s="355"/>
      <c r="AO701" s="355"/>
      <c r="AP701" s="355"/>
      <c r="AQ701" s="355"/>
      <c r="AR701" s="355"/>
      <c r="AS701" s="355"/>
      <c r="AT701" s="356"/>
      <c r="AU701" s="356"/>
      <c r="AV701" s="355"/>
      <c r="AW701" s="355"/>
      <c r="AX701" s="356"/>
      <c r="AY701" s="357"/>
      <c r="AZ701" s="357"/>
      <c r="BA701" s="357"/>
      <c r="BB701" s="358"/>
      <c r="BC701" s="357"/>
      <c r="BD701" s="357"/>
      <c r="BE701" s="358"/>
      <c r="BF701" s="357"/>
      <c r="BG701" s="357"/>
      <c r="BH701" s="357"/>
      <c r="BI701" s="357"/>
      <c r="BJ701" s="357"/>
      <c r="BK701" s="357"/>
      <c r="BL701" s="357"/>
      <c r="BM701" s="358"/>
      <c r="BN701" s="358"/>
      <c r="BO701" s="358"/>
      <c r="BP701" s="358"/>
      <c r="BQ701" s="358"/>
      <c r="BR701" s="358"/>
      <c r="BS701" s="358"/>
      <c r="BT701" s="358"/>
      <c r="BU701" s="358"/>
      <c r="BV701" s="358"/>
      <c r="BW701" s="358"/>
      <c r="BX701" s="355"/>
    </row>
    <row r="702" spans="1:76" ht="19.5" customHeight="1">
      <c r="A702" s="356"/>
      <c r="B702" s="356"/>
      <c r="C702" s="356"/>
      <c r="D702" s="356"/>
      <c r="E702" s="356"/>
      <c r="F702" s="355"/>
      <c r="G702" s="356"/>
      <c r="H702" s="356"/>
      <c r="I702" s="355"/>
      <c r="J702" s="356"/>
      <c r="K702" s="355"/>
      <c r="L702" s="356"/>
      <c r="M702" s="355"/>
      <c r="N702" s="356"/>
      <c r="O702" s="355"/>
      <c r="P702" s="356"/>
      <c r="Q702" s="355"/>
      <c r="R702" s="355"/>
      <c r="S702" s="355"/>
      <c r="T702" s="355"/>
      <c r="U702" s="355"/>
      <c r="V702" s="355"/>
      <c r="W702" s="355"/>
      <c r="X702" s="355"/>
      <c r="Y702" s="355"/>
      <c r="Z702" s="355"/>
      <c r="AA702" s="355"/>
      <c r="AB702" s="355"/>
      <c r="AC702" s="355"/>
      <c r="AD702" s="355"/>
      <c r="AE702" s="355"/>
      <c r="AF702" s="355"/>
      <c r="AG702" s="355"/>
      <c r="AH702" s="355"/>
      <c r="AI702" s="355"/>
      <c r="AJ702" s="355"/>
      <c r="AK702" s="355"/>
      <c r="AL702" s="355"/>
      <c r="AM702" s="355"/>
      <c r="AN702" s="355"/>
      <c r="AO702" s="355"/>
      <c r="AP702" s="355"/>
      <c r="AQ702" s="355"/>
      <c r="AR702" s="355"/>
      <c r="AS702" s="355"/>
      <c r="AT702" s="356"/>
      <c r="AU702" s="356"/>
      <c r="AV702" s="355"/>
      <c r="AW702" s="355"/>
      <c r="AX702" s="356"/>
      <c r="AY702" s="357"/>
      <c r="AZ702" s="357"/>
      <c r="BA702" s="357"/>
      <c r="BB702" s="358"/>
      <c r="BC702" s="357"/>
      <c r="BD702" s="357"/>
      <c r="BE702" s="358"/>
      <c r="BF702" s="357"/>
      <c r="BG702" s="357"/>
      <c r="BH702" s="357"/>
      <c r="BI702" s="357"/>
      <c r="BJ702" s="357"/>
      <c r="BK702" s="357"/>
      <c r="BL702" s="357"/>
      <c r="BM702" s="358"/>
      <c r="BN702" s="358"/>
      <c r="BO702" s="358"/>
      <c r="BP702" s="358"/>
      <c r="BQ702" s="358"/>
      <c r="BR702" s="358"/>
      <c r="BS702" s="358"/>
      <c r="BT702" s="358"/>
      <c r="BU702" s="358"/>
      <c r="BV702" s="358"/>
      <c r="BW702" s="358"/>
      <c r="BX702" s="355"/>
    </row>
    <row r="703" spans="1:76" ht="19.5" customHeight="1">
      <c r="A703" s="356"/>
      <c r="B703" s="356"/>
      <c r="C703" s="356"/>
      <c r="D703" s="356"/>
      <c r="E703" s="356"/>
      <c r="F703" s="355"/>
      <c r="G703" s="356"/>
      <c r="H703" s="356"/>
      <c r="I703" s="355"/>
      <c r="J703" s="356"/>
      <c r="K703" s="355"/>
      <c r="L703" s="356"/>
      <c r="M703" s="355"/>
      <c r="N703" s="356"/>
      <c r="O703" s="355"/>
      <c r="P703" s="356"/>
      <c r="Q703" s="355"/>
      <c r="R703" s="355"/>
      <c r="S703" s="355"/>
      <c r="T703" s="355"/>
      <c r="U703" s="355"/>
      <c r="V703" s="355"/>
      <c r="W703" s="355"/>
      <c r="X703" s="355"/>
      <c r="Y703" s="355"/>
      <c r="Z703" s="355"/>
      <c r="AA703" s="355"/>
      <c r="AB703" s="355"/>
      <c r="AC703" s="355"/>
      <c r="AD703" s="355"/>
      <c r="AE703" s="355"/>
      <c r="AF703" s="355"/>
      <c r="AG703" s="355"/>
      <c r="AH703" s="355"/>
      <c r="AI703" s="355"/>
      <c r="AJ703" s="355"/>
      <c r="AK703" s="355"/>
      <c r="AL703" s="355"/>
      <c r="AM703" s="355"/>
      <c r="AN703" s="355"/>
      <c r="AO703" s="355"/>
      <c r="AP703" s="355"/>
      <c r="AQ703" s="355"/>
      <c r="AR703" s="355"/>
      <c r="AS703" s="355"/>
      <c r="AT703" s="356"/>
      <c r="AU703" s="356"/>
      <c r="AV703" s="355"/>
      <c r="AW703" s="355"/>
      <c r="AX703" s="356"/>
      <c r="AY703" s="357"/>
      <c r="AZ703" s="357"/>
      <c r="BA703" s="357"/>
      <c r="BB703" s="358"/>
      <c r="BC703" s="357"/>
      <c r="BD703" s="357"/>
      <c r="BE703" s="358"/>
      <c r="BF703" s="357"/>
      <c r="BG703" s="357"/>
      <c r="BH703" s="357"/>
      <c r="BI703" s="357"/>
      <c r="BJ703" s="357"/>
      <c r="BK703" s="357"/>
      <c r="BL703" s="357"/>
      <c r="BM703" s="358"/>
      <c r="BN703" s="358"/>
      <c r="BO703" s="358"/>
      <c r="BP703" s="358"/>
      <c r="BQ703" s="358"/>
      <c r="BR703" s="358"/>
      <c r="BS703" s="358"/>
      <c r="BT703" s="358"/>
      <c r="BU703" s="358"/>
      <c r="BV703" s="358"/>
      <c r="BW703" s="358"/>
      <c r="BX703" s="355"/>
    </row>
    <row r="704" spans="1:76" ht="19.5" customHeight="1">
      <c r="A704" s="356"/>
      <c r="B704" s="356"/>
      <c r="C704" s="356"/>
      <c r="D704" s="356"/>
      <c r="E704" s="356"/>
      <c r="F704" s="355"/>
      <c r="G704" s="356"/>
      <c r="H704" s="356"/>
      <c r="I704" s="355"/>
      <c r="J704" s="356"/>
      <c r="K704" s="355"/>
      <c r="L704" s="356"/>
      <c r="M704" s="355"/>
      <c r="N704" s="356"/>
      <c r="O704" s="355"/>
      <c r="P704" s="356"/>
      <c r="Q704" s="355"/>
      <c r="R704" s="355"/>
      <c r="S704" s="355"/>
      <c r="T704" s="355"/>
      <c r="U704" s="355"/>
      <c r="V704" s="355"/>
      <c r="W704" s="355"/>
      <c r="X704" s="355"/>
      <c r="Y704" s="355"/>
      <c r="Z704" s="355"/>
      <c r="AA704" s="355"/>
      <c r="AB704" s="355"/>
      <c r="AC704" s="355"/>
      <c r="AD704" s="355"/>
      <c r="AE704" s="355"/>
      <c r="AF704" s="355"/>
      <c r="AG704" s="355"/>
      <c r="AH704" s="355"/>
      <c r="AI704" s="355"/>
      <c r="AJ704" s="355"/>
      <c r="AK704" s="355"/>
      <c r="AL704" s="355"/>
      <c r="AM704" s="355"/>
      <c r="AN704" s="355"/>
      <c r="AO704" s="355"/>
      <c r="AP704" s="355"/>
      <c r="AQ704" s="355"/>
      <c r="AR704" s="355"/>
      <c r="AS704" s="355"/>
      <c r="AT704" s="356"/>
      <c r="AU704" s="356"/>
      <c r="AV704" s="355"/>
      <c r="AW704" s="355"/>
      <c r="AX704" s="356"/>
      <c r="AY704" s="357"/>
      <c r="AZ704" s="357"/>
      <c r="BA704" s="357"/>
      <c r="BB704" s="358"/>
      <c r="BC704" s="357"/>
      <c r="BD704" s="357"/>
      <c r="BE704" s="358"/>
      <c r="BF704" s="357"/>
      <c r="BG704" s="357"/>
      <c r="BH704" s="357"/>
      <c r="BI704" s="357"/>
      <c r="BJ704" s="357"/>
      <c r="BK704" s="357"/>
      <c r="BL704" s="357"/>
      <c r="BM704" s="358"/>
      <c r="BN704" s="358"/>
      <c r="BO704" s="358"/>
      <c r="BP704" s="358"/>
      <c r="BQ704" s="358"/>
      <c r="BR704" s="358"/>
      <c r="BS704" s="358"/>
      <c r="BT704" s="358"/>
      <c r="BU704" s="358"/>
      <c r="BV704" s="358"/>
      <c r="BW704" s="358"/>
      <c r="BX704" s="355"/>
    </row>
    <row r="705" spans="1:76" ht="19.5" customHeight="1">
      <c r="A705" s="356"/>
      <c r="B705" s="356"/>
      <c r="C705" s="356"/>
      <c r="D705" s="356"/>
      <c r="E705" s="356"/>
      <c r="F705" s="355"/>
      <c r="G705" s="356"/>
      <c r="H705" s="356"/>
      <c r="I705" s="355"/>
      <c r="J705" s="356"/>
      <c r="K705" s="355"/>
      <c r="L705" s="356"/>
      <c r="M705" s="355"/>
      <c r="N705" s="356"/>
      <c r="O705" s="355"/>
      <c r="P705" s="356"/>
      <c r="Q705" s="355"/>
      <c r="R705" s="355"/>
      <c r="S705" s="355"/>
      <c r="T705" s="355"/>
      <c r="U705" s="355"/>
      <c r="V705" s="355"/>
      <c r="W705" s="355"/>
      <c r="X705" s="355"/>
      <c r="Y705" s="355"/>
      <c r="Z705" s="355"/>
      <c r="AA705" s="355"/>
      <c r="AB705" s="355"/>
      <c r="AC705" s="355"/>
      <c r="AD705" s="355"/>
      <c r="AE705" s="355"/>
      <c r="AF705" s="355"/>
      <c r="AG705" s="355"/>
      <c r="AH705" s="355"/>
      <c r="AI705" s="355"/>
      <c r="AJ705" s="355"/>
      <c r="AK705" s="355"/>
      <c r="AL705" s="355"/>
      <c r="AM705" s="355"/>
      <c r="AN705" s="355"/>
      <c r="AO705" s="355"/>
      <c r="AP705" s="355"/>
      <c r="AQ705" s="355"/>
      <c r="AR705" s="355"/>
      <c r="AS705" s="355"/>
      <c r="AT705" s="356"/>
      <c r="AU705" s="356"/>
      <c r="AV705" s="355"/>
      <c r="AW705" s="355"/>
      <c r="AX705" s="356"/>
      <c r="AY705" s="357"/>
      <c r="AZ705" s="357"/>
      <c r="BA705" s="357"/>
      <c r="BB705" s="358"/>
      <c r="BC705" s="357"/>
      <c r="BD705" s="357"/>
      <c r="BE705" s="358"/>
      <c r="BF705" s="357"/>
      <c r="BG705" s="357"/>
      <c r="BH705" s="357"/>
      <c r="BI705" s="357"/>
      <c r="BJ705" s="357"/>
      <c r="BK705" s="357"/>
      <c r="BL705" s="357"/>
      <c r="BM705" s="358"/>
      <c r="BN705" s="358"/>
      <c r="BO705" s="358"/>
      <c r="BP705" s="358"/>
      <c r="BQ705" s="358"/>
      <c r="BR705" s="358"/>
      <c r="BS705" s="358"/>
      <c r="BT705" s="358"/>
      <c r="BU705" s="358"/>
      <c r="BV705" s="358"/>
      <c r="BW705" s="358"/>
      <c r="BX705" s="355"/>
    </row>
    <row r="706" spans="1:76" ht="19.5" customHeight="1">
      <c r="A706" s="356"/>
      <c r="B706" s="356"/>
      <c r="C706" s="356"/>
      <c r="D706" s="356"/>
      <c r="E706" s="356"/>
      <c r="F706" s="355"/>
      <c r="G706" s="356"/>
      <c r="H706" s="356"/>
      <c r="I706" s="355"/>
      <c r="J706" s="356"/>
      <c r="K706" s="355"/>
      <c r="L706" s="356"/>
      <c r="M706" s="355"/>
      <c r="N706" s="356"/>
      <c r="O706" s="355"/>
      <c r="P706" s="356"/>
      <c r="Q706" s="355"/>
      <c r="R706" s="355"/>
      <c r="S706" s="355"/>
      <c r="T706" s="355"/>
      <c r="U706" s="355"/>
      <c r="V706" s="355"/>
      <c r="W706" s="355"/>
      <c r="X706" s="355"/>
      <c r="Y706" s="355"/>
      <c r="Z706" s="355"/>
      <c r="AA706" s="355"/>
      <c r="AB706" s="355"/>
      <c r="AC706" s="355"/>
      <c r="AD706" s="355"/>
      <c r="AE706" s="355"/>
      <c r="AF706" s="355"/>
      <c r="AG706" s="355"/>
      <c r="AH706" s="355"/>
      <c r="AI706" s="355"/>
      <c r="AJ706" s="355"/>
      <c r="AK706" s="355"/>
      <c r="AL706" s="355"/>
      <c r="AM706" s="355"/>
      <c r="AN706" s="355"/>
      <c r="AO706" s="355"/>
      <c r="AP706" s="355"/>
      <c r="AQ706" s="355"/>
      <c r="AR706" s="355"/>
      <c r="AS706" s="355"/>
      <c r="AT706" s="356"/>
      <c r="AU706" s="356"/>
      <c r="AV706" s="355"/>
      <c r="AW706" s="355"/>
      <c r="AX706" s="356"/>
      <c r="AY706" s="357"/>
      <c r="AZ706" s="357"/>
      <c r="BA706" s="357"/>
      <c r="BB706" s="358"/>
      <c r="BC706" s="357"/>
      <c r="BD706" s="357"/>
      <c r="BE706" s="358"/>
      <c r="BF706" s="357"/>
      <c r="BG706" s="357"/>
      <c r="BH706" s="357"/>
      <c r="BI706" s="357"/>
      <c r="BJ706" s="357"/>
      <c r="BK706" s="357"/>
      <c r="BL706" s="357"/>
      <c r="BM706" s="358"/>
      <c r="BN706" s="358"/>
      <c r="BO706" s="358"/>
      <c r="BP706" s="358"/>
      <c r="BQ706" s="358"/>
      <c r="BR706" s="358"/>
      <c r="BS706" s="358"/>
      <c r="BT706" s="358"/>
      <c r="BU706" s="358"/>
      <c r="BV706" s="358"/>
      <c r="BW706" s="358"/>
      <c r="BX706" s="355"/>
    </row>
    <row r="707" spans="1:76" ht="19.5" customHeight="1">
      <c r="A707" s="356"/>
      <c r="B707" s="356"/>
      <c r="C707" s="356"/>
      <c r="D707" s="356"/>
      <c r="E707" s="356"/>
      <c r="F707" s="355"/>
      <c r="G707" s="356"/>
      <c r="H707" s="356"/>
      <c r="I707" s="355"/>
      <c r="J707" s="356"/>
      <c r="K707" s="355"/>
      <c r="L707" s="356"/>
      <c r="M707" s="355"/>
      <c r="N707" s="356"/>
      <c r="O707" s="355"/>
      <c r="P707" s="356"/>
      <c r="Q707" s="355"/>
      <c r="R707" s="355"/>
      <c r="S707" s="355"/>
      <c r="T707" s="355"/>
      <c r="U707" s="355"/>
      <c r="V707" s="355"/>
      <c r="W707" s="355"/>
      <c r="X707" s="355"/>
      <c r="Y707" s="355"/>
      <c r="Z707" s="355"/>
      <c r="AA707" s="355"/>
      <c r="AB707" s="355"/>
      <c r="AC707" s="355"/>
      <c r="AD707" s="355"/>
      <c r="AE707" s="355"/>
      <c r="AF707" s="355"/>
      <c r="AG707" s="355"/>
      <c r="AH707" s="355"/>
      <c r="AI707" s="355"/>
      <c r="AJ707" s="355"/>
      <c r="AK707" s="355"/>
      <c r="AL707" s="355"/>
      <c r="AM707" s="355"/>
      <c r="AN707" s="355"/>
      <c r="AO707" s="355"/>
      <c r="AP707" s="355"/>
      <c r="AQ707" s="355"/>
      <c r="AR707" s="355"/>
      <c r="AS707" s="355"/>
      <c r="AT707" s="356"/>
      <c r="AU707" s="356"/>
      <c r="AV707" s="355"/>
      <c r="AW707" s="355"/>
      <c r="AX707" s="356"/>
      <c r="AY707" s="357"/>
      <c r="AZ707" s="357"/>
      <c r="BA707" s="357"/>
      <c r="BB707" s="358"/>
      <c r="BC707" s="357"/>
      <c r="BD707" s="357"/>
      <c r="BE707" s="358"/>
      <c r="BF707" s="357"/>
      <c r="BG707" s="357"/>
      <c r="BH707" s="357"/>
      <c r="BI707" s="357"/>
      <c r="BJ707" s="357"/>
      <c r="BK707" s="357"/>
      <c r="BL707" s="357"/>
      <c r="BM707" s="358"/>
      <c r="BN707" s="358"/>
      <c r="BO707" s="358"/>
      <c r="BP707" s="358"/>
      <c r="BQ707" s="358"/>
      <c r="BR707" s="358"/>
      <c r="BS707" s="358"/>
      <c r="BT707" s="358"/>
      <c r="BU707" s="358"/>
      <c r="BV707" s="358"/>
      <c r="BW707" s="358"/>
      <c r="BX707" s="355"/>
    </row>
    <row r="708" spans="1:76" ht="19.5" customHeight="1">
      <c r="A708" s="356"/>
      <c r="B708" s="356"/>
      <c r="C708" s="356"/>
      <c r="D708" s="356"/>
      <c r="E708" s="356"/>
      <c r="F708" s="355"/>
      <c r="G708" s="356"/>
      <c r="H708" s="356"/>
      <c r="I708" s="355"/>
      <c r="J708" s="356"/>
      <c r="K708" s="355"/>
      <c r="L708" s="356"/>
      <c r="M708" s="355"/>
      <c r="N708" s="356"/>
      <c r="O708" s="355"/>
      <c r="P708" s="356"/>
      <c r="Q708" s="355"/>
      <c r="R708" s="355"/>
      <c r="S708" s="355"/>
      <c r="T708" s="355"/>
      <c r="U708" s="355"/>
      <c r="V708" s="355"/>
      <c r="W708" s="355"/>
      <c r="X708" s="355"/>
      <c r="Y708" s="355"/>
      <c r="Z708" s="355"/>
      <c r="AA708" s="355"/>
      <c r="AB708" s="355"/>
      <c r="AC708" s="355"/>
      <c r="AD708" s="355"/>
      <c r="AE708" s="355"/>
      <c r="AF708" s="355"/>
      <c r="AG708" s="355"/>
      <c r="AH708" s="355"/>
      <c r="AI708" s="355"/>
      <c r="AJ708" s="355"/>
      <c r="AK708" s="355"/>
      <c r="AL708" s="355"/>
      <c r="AM708" s="355"/>
      <c r="AN708" s="355"/>
      <c r="AO708" s="355"/>
      <c r="AP708" s="355"/>
      <c r="AQ708" s="355"/>
      <c r="AR708" s="355"/>
      <c r="AS708" s="355"/>
      <c r="AT708" s="356"/>
      <c r="AU708" s="356"/>
      <c r="AV708" s="355"/>
      <c r="AW708" s="355"/>
      <c r="AX708" s="356"/>
      <c r="AY708" s="357"/>
      <c r="AZ708" s="357"/>
      <c r="BA708" s="357"/>
      <c r="BB708" s="358"/>
      <c r="BC708" s="357"/>
      <c r="BD708" s="357"/>
      <c r="BE708" s="358"/>
      <c r="BF708" s="357"/>
      <c r="BG708" s="357"/>
      <c r="BH708" s="357"/>
      <c r="BI708" s="357"/>
      <c r="BJ708" s="357"/>
      <c r="BK708" s="357"/>
      <c r="BL708" s="357"/>
      <c r="BM708" s="358"/>
      <c r="BN708" s="358"/>
      <c r="BO708" s="358"/>
      <c r="BP708" s="358"/>
      <c r="BQ708" s="358"/>
      <c r="BR708" s="358"/>
      <c r="BS708" s="358"/>
      <c r="BT708" s="358"/>
      <c r="BU708" s="358"/>
      <c r="BV708" s="358"/>
      <c r="BW708" s="358"/>
      <c r="BX708" s="355"/>
    </row>
    <row r="709" spans="1:76" ht="19.5" customHeight="1">
      <c r="A709" s="356"/>
      <c r="B709" s="356"/>
      <c r="C709" s="356"/>
      <c r="D709" s="356"/>
      <c r="E709" s="356"/>
      <c r="F709" s="355"/>
      <c r="G709" s="356"/>
      <c r="H709" s="356"/>
      <c r="I709" s="355"/>
      <c r="J709" s="356"/>
      <c r="K709" s="355"/>
      <c r="L709" s="356"/>
      <c r="M709" s="355"/>
      <c r="N709" s="356"/>
      <c r="O709" s="355"/>
      <c r="P709" s="356"/>
      <c r="Q709" s="355"/>
      <c r="R709" s="355"/>
      <c r="S709" s="355"/>
      <c r="T709" s="355"/>
      <c r="U709" s="355"/>
      <c r="V709" s="355"/>
      <c r="W709" s="355"/>
      <c r="X709" s="355"/>
      <c r="Y709" s="355"/>
      <c r="Z709" s="355"/>
      <c r="AA709" s="355"/>
      <c r="AB709" s="355"/>
      <c r="AC709" s="355"/>
      <c r="AD709" s="355"/>
      <c r="AE709" s="355"/>
      <c r="AF709" s="355"/>
      <c r="AG709" s="355"/>
      <c r="AH709" s="355"/>
      <c r="AI709" s="355"/>
      <c r="AJ709" s="355"/>
      <c r="AK709" s="355"/>
      <c r="AL709" s="355"/>
      <c r="AM709" s="355"/>
      <c r="AN709" s="355"/>
      <c r="AO709" s="355"/>
      <c r="AP709" s="355"/>
      <c r="AQ709" s="355"/>
      <c r="AR709" s="355"/>
      <c r="AS709" s="355"/>
      <c r="AT709" s="356"/>
      <c r="AU709" s="356"/>
      <c r="AV709" s="355"/>
      <c r="AW709" s="355"/>
      <c r="AX709" s="356"/>
      <c r="AY709" s="357"/>
      <c r="AZ709" s="357"/>
      <c r="BA709" s="357"/>
      <c r="BB709" s="358"/>
      <c r="BC709" s="357"/>
      <c r="BD709" s="357"/>
      <c r="BE709" s="358"/>
      <c r="BF709" s="357"/>
      <c r="BG709" s="357"/>
      <c r="BH709" s="357"/>
      <c r="BI709" s="357"/>
      <c r="BJ709" s="357"/>
      <c r="BK709" s="357"/>
      <c r="BL709" s="357"/>
      <c r="BM709" s="358"/>
      <c r="BN709" s="358"/>
      <c r="BO709" s="358"/>
      <c r="BP709" s="358"/>
      <c r="BQ709" s="358"/>
      <c r="BR709" s="358"/>
      <c r="BS709" s="358"/>
      <c r="BT709" s="358"/>
      <c r="BU709" s="358"/>
      <c r="BV709" s="358"/>
      <c r="BW709" s="358"/>
      <c r="BX709" s="355"/>
    </row>
    <row r="710" spans="1:76" ht="19.5" customHeight="1">
      <c r="A710" s="356"/>
      <c r="B710" s="356"/>
      <c r="C710" s="356"/>
      <c r="D710" s="356"/>
      <c r="E710" s="356"/>
      <c r="F710" s="355"/>
      <c r="G710" s="356"/>
      <c r="H710" s="356"/>
      <c r="I710" s="355"/>
      <c r="J710" s="356"/>
      <c r="K710" s="355"/>
      <c r="L710" s="356"/>
      <c r="M710" s="355"/>
      <c r="N710" s="356"/>
      <c r="O710" s="355"/>
      <c r="P710" s="356"/>
      <c r="Q710" s="355"/>
      <c r="R710" s="355"/>
      <c r="S710" s="355"/>
      <c r="T710" s="355"/>
      <c r="U710" s="355"/>
      <c r="V710" s="355"/>
      <c r="W710" s="355"/>
      <c r="X710" s="355"/>
      <c r="Y710" s="355"/>
      <c r="Z710" s="355"/>
      <c r="AA710" s="355"/>
      <c r="AB710" s="355"/>
      <c r="AC710" s="355"/>
      <c r="AD710" s="355"/>
      <c r="AE710" s="355"/>
      <c r="AF710" s="355"/>
      <c r="AG710" s="355"/>
      <c r="AH710" s="355"/>
      <c r="AI710" s="355"/>
      <c r="AJ710" s="355"/>
      <c r="AK710" s="355"/>
      <c r="AL710" s="355"/>
      <c r="AM710" s="355"/>
      <c r="AN710" s="355"/>
      <c r="AO710" s="355"/>
      <c r="AP710" s="355"/>
      <c r="AQ710" s="355"/>
      <c r="AR710" s="355"/>
      <c r="AS710" s="355"/>
      <c r="AT710" s="356"/>
      <c r="AU710" s="356"/>
      <c r="AV710" s="355"/>
      <c r="AW710" s="355"/>
      <c r="AX710" s="356"/>
      <c r="AY710" s="357"/>
      <c r="AZ710" s="357"/>
      <c r="BA710" s="357"/>
      <c r="BB710" s="358"/>
      <c r="BC710" s="357"/>
      <c r="BD710" s="357"/>
      <c r="BE710" s="358"/>
      <c r="BF710" s="357"/>
      <c r="BG710" s="357"/>
      <c r="BH710" s="357"/>
      <c r="BI710" s="357"/>
      <c r="BJ710" s="357"/>
      <c r="BK710" s="357"/>
      <c r="BL710" s="357"/>
      <c r="BM710" s="358"/>
      <c r="BN710" s="358"/>
      <c r="BO710" s="358"/>
      <c r="BP710" s="358"/>
      <c r="BQ710" s="358"/>
      <c r="BR710" s="358"/>
      <c r="BS710" s="358"/>
      <c r="BT710" s="358"/>
      <c r="BU710" s="358"/>
      <c r="BV710" s="358"/>
      <c r="BW710" s="358"/>
      <c r="BX710" s="355"/>
    </row>
    <row r="711" spans="1:76" ht="19.5" customHeight="1">
      <c r="A711" s="356"/>
      <c r="B711" s="356"/>
      <c r="C711" s="356"/>
      <c r="D711" s="356"/>
      <c r="E711" s="356"/>
      <c r="F711" s="355"/>
      <c r="G711" s="356"/>
      <c r="H711" s="356"/>
      <c r="I711" s="355"/>
      <c r="J711" s="356"/>
      <c r="K711" s="355"/>
      <c r="L711" s="356"/>
      <c r="M711" s="355"/>
      <c r="N711" s="356"/>
      <c r="O711" s="355"/>
      <c r="P711" s="356"/>
      <c r="Q711" s="355"/>
      <c r="R711" s="355"/>
      <c r="S711" s="355"/>
      <c r="T711" s="355"/>
      <c r="U711" s="355"/>
      <c r="V711" s="355"/>
      <c r="W711" s="355"/>
      <c r="X711" s="355"/>
      <c r="Y711" s="355"/>
      <c r="Z711" s="355"/>
      <c r="AA711" s="355"/>
      <c r="AB711" s="355"/>
      <c r="AC711" s="355"/>
      <c r="AD711" s="355"/>
      <c r="AE711" s="355"/>
      <c r="AF711" s="355"/>
      <c r="AG711" s="355"/>
      <c r="AH711" s="355"/>
      <c r="AI711" s="355"/>
      <c r="AJ711" s="355"/>
      <c r="AK711" s="355"/>
      <c r="AL711" s="355"/>
      <c r="AM711" s="355"/>
      <c r="AN711" s="355"/>
      <c r="AO711" s="355"/>
      <c r="AP711" s="355"/>
      <c r="AQ711" s="355"/>
      <c r="AR711" s="355"/>
      <c r="AS711" s="355"/>
      <c r="AT711" s="356"/>
      <c r="AU711" s="356"/>
      <c r="AV711" s="355"/>
      <c r="AW711" s="355"/>
      <c r="AX711" s="356"/>
      <c r="AY711" s="357"/>
      <c r="AZ711" s="357"/>
      <c r="BA711" s="357"/>
      <c r="BB711" s="358"/>
      <c r="BC711" s="357"/>
      <c r="BD711" s="357"/>
      <c r="BE711" s="358"/>
      <c r="BF711" s="357"/>
      <c r="BG711" s="357"/>
      <c r="BH711" s="357"/>
      <c r="BI711" s="357"/>
      <c r="BJ711" s="357"/>
      <c r="BK711" s="357"/>
      <c r="BL711" s="357"/>
      <c r="BM711" s="358"/>
      <c r="BN711" s="358"/>
      <c r="BO711" s="358"/>
      <c r="BP711" s="358"/>
      <c r="BQ711" s="358"/>
      <c r="BR711" s="358"/>
      <c r="BS711" s="358"/>
      <c r="BT711" s="358"/>
      <c r="BU711" s="358"/>
      <c r="BV711" s="358"/>
      <c r="BW711" s="358"/>
      <c r="BX711" s="355"/>
    </row>
    <row r="712" spans="1:76" ht="19.5" customHeight="1">
      <c r="A712" s="356"/>
      <c r="B712" s="356"/>
      <c r="C712" s="356"/>
      <c r="D712" s="356"/>
      <c r="E712" s="356"/>
      <c r="F712" s="355"/>
      <c r="G712" s="356"/>
      <c r="H712" s="356"/>
      <c r="I712" s="355"/>
      <c r="J712" s="356"/>
      <c r="K712" s="355"/>
      <c r="L712" s="356"/>
      <c r="M712" s="355"/>
      <c r="N712" s="356"/>
      <c r="O712" s="355"/>
      <c r="P712" s="356"/>
      <c r="Q712" s="355"/>
      <c r="R712" s="355"/>
      <c r="S712" s="355"/>
      <c r="T712" s="355"/>
      <c r="U712" s="355"/>
      <c r="V712" s="355"/>
      <c r="W712" s="355"/>
      <c r="X712" s="355"/>
      <c r="Y712" s="355"/>
      <c r="Z712" s="355"/>
      <c r="AA712" s="355"/>
      <c r="AB712" s="355"/>
      <c r="AC712" s="355"/>
      <c r="AD712" s="355"/>
      <c r="AE712" s="355"/>
      <c r="AF712" s="355"/>
      <c r="AG712" s="355"/>
      <c r="AH712" s="355"/>
      <c r="AI712" s="355"/>
      <c r="AJ712" s="355"/>
      <c r="AK712" s="355"/>
      <c r="AL712" s="355"/>
      <c r="AM712" s="355"/>
      <c r="AN712" s="355"/>
      <c r="AO712" s="355"/>
      <c r="AP712" s="355"/>
      <c r="AQ712" s="355"/>
      <c r="AR712" s="355"/>
      <c r="AS712" s="355"/>
      <c r="AT712" s="356"/>
      <c r="AU712" s="356"/>
      <c r="AV712" s="355"/>
      <c r="AW712" s="355"/>
      <c r="AX712" s="356"/>
      <c r="AY712" s="357"/>
      <c r="AZ712" s="357"/>
      <c r="BA712" s="357"/>
      <c r="BB712" s="358"/>
      <c r="BC712" s="357"/>
      <c r="BD712" s="357"/>
      <c r="BE712" s="358"/>
      <c r="BF712" s="357"/>
      <c r="BG712" s="357"/>
      <c r="BH712" s="357"/>
      <c r="BI712" s="357"/>
      <c r="BJ712" s="357"/>
      <c r="BK712" s="357"/>
      <c r="BL712" s="357"/>
      <c r="BM712" s="358"/>
      <c r="BN712" s="358"/>
      <c r="BO712" s="358"/>
      <c r="BP712" s="358"/>
      <c r="BQ712" s="358"/>
      <c r="BR712" s="358"/>
      <c r="BS712" s="358"/>
      <c r="BT712" s="358"/>
      <c r="BU712" s="358"/>
      <c r="BV712" s="358"/>
      <c r="BW712" s="358"/>
      <c r="BX712" s="355"/>
    </row>
    <row r="713" spans="1:76" ht="19.5" customHeight="1">
      <c r="A713" s="356"/>
      <c r="B713" s="356"/>
      <c r="C713" s="356"/>
      <c r="D713" s="356"/>
      <c r="E713" s="356"/>
      <c r="F713" s="355"/>
      <c r="G713" s="356"/>
      <c r="H713" s="356"/>
      <c r="I713" s="355"/>
      <c r="J713" s="356"/>
      <c r="K713" s="355"/>
      <c r="L713" s="356"/>
      <c r="M713" s="355"/>
      <c r="N713" s="356"/>
      <c r="O713" s="355"/>
      <c r="P713" s="356"/>
      <c r="Q713" s="355"/>
      <c r="R713" s="355"/>
      <c r="S713" s="355"/>
      <c r="T713" s="355"/>
      <c r="U713" s="355"/>
      <c r="V713" s="355"/>
      <c r="W713" s="355"/>
      <c r="X713" s="355"/>
      <c r="Y713" s="355"/>
      <c r="Z713" s="355"/>
      <c r="AA713" s="355"/>
      <c r="AB713" s="355"/>
      <c r="AC713" s="355"/>
      <c r="AD713" s="355"/>
      <c r="AE713" s="355"/>
      <c r="AF713" s="355"/>
      <c r="AG713" s="355"/>
      <c r="AH713" s="355"/>
      <c r="AI713" s="355"/>
      <c r="AJ713" s="355"/>
      <c r="AK713" s="355"/>
      <c r="AL713" s="355"/>
      <c r="AM713" s="355"/>
      <c r="AN713" s="355"/>
      <c r="AO713" s="355"/>
      <c r="AP713" s="355"/>
      <c r="AQ713" s="355"/>
      <c r="AR713" s="355"/>
      <c r="AS713" s="355"/>
      <c r="AT713" s="356"/>
      <c r="AU713" s="356"/>
      <c r="AV713" s="355"/>
      <c r="AW713" s="355"/>
      <c r="AX713" s="356"/>
      <c r="AY713" s="357"/>
      <c r="AZ713" s="357"/>
      <c r="BA713" s="357"/>
      <c r="BB713" s="358"/>
      <c r="BC713" s="357"/>
      <c r="BD713" s="357"/>
      <c r="BE713" s="358"/>
      <c r="BF713" s="357"/>
      <c r="BG713" s="357"/>
      <c r="BH713" s="357"/>
      <c r="BI713" s="357"/>
      <c r="BJ713" s="357"/>
      <c r="BK713" s="357"/>
      <c r="BL713" s="357"/>
      <c r="BM713" s="358"/>
      <c r="BN713" s="358"/>
      <c r="BO713" s="358"/>
      <c r="BP713" s="358"/>
      <c r="BQ713" s="358"/>
      <c r="BR713" s="358"/>
      <c r="BS713" s="358"/>
      <c r="BT713" s="358"/>
      <c r="BU713" s="358"/>
      <c r="BV713" s="358"/>
      <c r="BW713" s="358"/>
      <c r="BX713" s="355"/>
    </row>
    <row r="714" spans="1:76" ht="19.5" customHeight="1">
      <c r="A714" s="356"/>
      <c r="B714" s="356"/>
      <c r="C714" s="356"/>
      <c r="D714" s="356"/>
      <c r="E714" s="356"/>
      <c r="F714" s="355"/>
      <c r="G714" s="356"/>
      <c r="H714" s="356"/>
      <c r="I714" s="355"/>
      <c r="J714" s="356"/>
      <c r="K714" s="355"/>
      <c r="L714" s="356"/>
      <c r="M714" s="355"/>
      <c r="N714" s="356"/>
      <c r="O714" s="355"/>
      <c r="P714" s="356"/>
      <c r="Q714" s="355"/>
      <c r="R714" s="355"/>
      <c r="S714" s="355"/>
      <c r="T714" s="355"/>
      <c r="U714" s="355"/>
      <c r="V714" s="355"/>
      <c r="W714" s="355"/>
      <c r="X714" s="355"/>
      <c r="Y714" s="355"/>
      <c r="Z714" s="355"/>
      <c r="AA714" s="355"/>
      <c r="AB714" s="355"/>
      <c r="AC714" s="355"/>
      <c r="AD714" s="355"/>
      <c r="AE714" s="355"/>
      <c r="AF714" s="355"/>
      <c r="AG714" s="355"/>
      <c r="AH714" s="355"/>
      <c r="AI714" s="355"/>
      <c r="AJ714" s="355"/>
      <c r="AK714" s="355"/>
      <c r="AL714" s="355"/>
      <c r="AM714" s="355"/>
      <c r="AN714" s="355"/>
      <c r="AO714" s="355"/>
      <c r="AP714" s="355"/>
      <c r="AQ714" s="355"/>
      <c r="AR714" s="355"/>
      <c r="AS714" s="355"/>
      <c r="AT714" s="356"/>
      <c r="AU714" s="356"/>
      <c r="AV714" s="355"/>
      <c r="AW714" s="355"/>
      <c r="AX714" s="356"/>
      <c r="AY714" s="357"/>
      <c r="AZ714" s="357"/>
      <c r="BA714" s="357"/>
      <c r="BB714" s="358"/>
      <c r="BC714" s="357"/>
      <c r="BD714" s="357"/>
      <c r="BE714" s="358"/>
      <c r="BF714" s="357"/>
      <c r="BG714" s="357"/>
      <c r="BH714" s="357"/>
      <c r="BI714" s="357"/>
      <c r="BJ714" s="357"/>
      <c r="BK714" s="357"/>
      <c r="BL714" s="357"/>
      <c r="BM714" s="358"/>
      <c r="BN714" s="358"/>
      <c r="BO714" s="358"/>
      <c r="BP714" s="358"/>
      <c r="BQ714" s="358"/>
      <c r="BR714" s="358"/>
      <c r="BS714" s="358"/>
      <c r="BT714" s="358"/>
      <c r="BU714" s="358"/>
      <c r="BV714" s="358"/>
      <c r="BW714" s="358"/>
      <c r="BX714" s="355"/>
    </row>
    <row r="715" spans="1:76" ht="19.5" customHeight="1">
      <c r="A715" s="356"/>
      <c r="B715" s="356"/>
      <c r="C715" s="356"/>
      <c r="D715" s="356"/>
      <c r="E715" s="356"/>
      <c r="F715" s="355"/>
      <c r="G715" s="356"/>
      <c r="H715" s="356"/>
      <c r="I715" s="355"/>
      <c r="J715" s="356"/>
      <c r="K715" s="355"/>
      <c r="L715" s="356"/>
      <c r="M715" s="355"/>
      <c r="N715" s="356"/>
      <c r="O715" s="355"/>
      <c r="P715" s="356"/>
      <c r="Q715" s="355"/>
      <c r="R715" s="355"/>
      <c r="S715" s="355"/>
      <c r="T715" s="355"/>
      <c r="U715" s="355"/>
      <c r="V715" s="355"/>
      <c r="W715" s="355"/>
      <c r="X715" s="355"/>
      <c r="Y715" s="355"/>
      <c r="Z715" s="355"/>
      <c r="AA715" s="355"/>
      <c r="AB715" s="355"/>
      <c r="AC715" s="355"/>
      <c r="AD715" s="355"/>
      <c r="AE715" s="355"/>
      <c r="AF715" s="355"/>
      <c r="AG715" s="355"/>
      <c r="AH715" s="355"/>
      <c r="AI715" s="355"/>
      <c r="AJ715" s="355"/>
      <c r="AK715" s="355"/>
      <c r="AL715" s="355"/>
      <c r="AM715" s="355"/>
      <c r="AN715" s="355"/>
      <c r="AO715" s="355"/>
      <c r="AP715" s="355"/>
      <c r="AQ715" s="355"/>
      <c r="AR715" s="355"/>
      <c r="AS715" s="355"/>
      <c r="AT715" s="356"/>
      <c r="AU715" s="356"/>
      <c r="AV715" s="355"/>
      <c r="AW715" s="355"/>
      <c r="AX715" s="356"/>
      <c r="AY715" s="357"/>
      <c r="AZ715" s="357"/>
      <c r="BA715" s="357"/>
      <c r="BB715" s="358"/>
      <c r="BC715" s="357"/>
      <c r="BD715" s="357"/>
      <c r="BE715" s="358"/>
      <c r="BF715" s="357"/>
      <c r="BG715" s="357"/>
      <c r="BH715" s="357"/>
      <c r="BI715" s="357"/>
      <c r="BJ715" s="357"/>
      <c r="BK715" s="357"/>
      <c r="BL715" s="357"/>
      <c r="BM715" s="358"/>
      <c r="BN715" s="358"/>
      <c r="BO715" s="358"/>
      <c r="BP715" s="358"/>
      <c r="BQ715" s="358"/>
      <c r="BR715" s="358"/>
      <c r="BS715" s="358"/>
      <c r="BT715" s="358"/>
      <c r="BU715" s="358"/>
      <c r="BV715" s="358"/>
      <c r="BW715" s="358"/>
      <c r="BX715" s="355"/>
    </row>
    <row r="716" spans="1:76" ht="19.5" customHeight="1">
      <c r="A716" s="356"/>
      <c r="B716" s="356"/>
      <c r="C716" s="356"/>
      <c r="D716" s="356"/>
      <c r="E716" s="356"/>
      <c r="F716" s="355"/>
      <c r="G716" s="356"/>
      <c r="H716" s="356"/>
      <c r="I716" s="355"/>
      <c r="J716" s="356"/>
      <c r="K716" s="355"/>
      <c r="L716" s="356"/>
      <c r="M716" s="355"/>
      <c r="N716" s="356"/>
      <c r="O716" s="355"/>
      <c r="P716" s="356"/>
      <c r="Q716" s="355"/>
      <c r="R716" s="355"/>
      <c r="S716" s="355"/>
      <c r="T716" s="355"/>
      <c r="U716" s="355"/>
      <c r="V716" s="355"/>
      <c r="W716" s="355"/>
      <c r="X716" s="355"/>
      <c r="Y716" s="355"/>
      <c r="Z716" s="355"/>
      <c r="AA716" s="355"/>
      <c r="AB716" s="355"/>
      <c r="AC716" s="355"/>
      <c r="AD716" s="355"/>
      <c r="AE716" s="355"/>
      <c r="AF716" s="355"/>
      <c r="AG716" s="355"/>
      <c r="AH716" s="355"/>
      <c r="AI716" s="355"/>
      <c r="AJ716" s="355"/>
      <c r="AK716" s="355"/>
      <c r="AL716" s="355"/>
      <c r="AM716" s="355"/>
      <c r="AN716" s="355"/>
      <c r="AO716" s="355"/>
      <c r="AP716" s="355"/>
      <c r="AQ716" s="355"/>
      <c r="AR716" s="355"/>
      <c r="AS716" s="355"/>
      <c r="AT716" s="356"/>
      <c r="AU716" s="356"/>
      <c r="AV716" s="355"/>
      <c r="AW716" s="355"/>
      <c r="AX716" s="356"/>
      <c r="AY716" s="357"/>
      <c r="AZ716" s="357"/>
      <c r="BA716" s="357"/>
      <c r="BB716" s="358"/>
      <c r="BC716" s="357"/>
      <c r="BD716" s="357"/>
      <c r="BE716" s="358"/>
      <c r="BF716" s="357"/>
      <c r="BG716" s="357"/>
      <c r="BH716" s="357"/>
      <c r="BI716" s="357"/>
      <c r="BJ716" s="357"/>
      <c r="BK716" s="357"/>
      <c r="BL716" s="357"/>
      <c r="BM716" s="358"/>
      <c r="BN716" s="358"/>
      <c r="BO716" s="358"/>
      <c r="BP716" s="358"/>
      <c r="BQ716" s="358"/>
      <c r="BR716" s="358"/>
      <c r="BS716" s="358"/>
      <c r="BT716" s="358"/>
      <c r="BU716" s="358"/>
      <c r="BV716" s="358"/>
      <c r="BW716" s="358"/>
      <c r="BX716" s="355"/>
    </row>
    <row r="717" spans="1:76" ht="19.5" customHeight="1">
      <c r="A717" s="356"/>
      <c r="B717" s="356"/>
      <c r="C717" s="356"/>
      <c r="D717" s="356"/>
      <c r="E717" s="356"/>
      <c r="F717" s="355"/>
      <c r="G717" s="356"/>
      <c r="H717" s="356"/>
      <c r="I717" s="355"/>
      <c r="J717" s="356"/>
      <c r="K717" s="355"/>
      <c r="L717" s="356"/>
      <c r="M717" s="355"/>
      <c r="N717" s="356"/>
      <c r="O717" s="355"/>
      <c r="P717" s="356"/>
      <c r="Q717" s="355"/>
      <c r="R717" s="355"/>
      <c r="S717" s="355"/>
      <c r="T717" s="355"/>
      <c r="U717" s="355"/>
      <c r="V717" s="355"/>
      <c r="W717" s="355"/>
      <c r="X717" s="355"/>
      <c r="Y717" s="355"/>
      <c r="Z717" s="355"/>
      <c r="AA717" s="355"/>
      <c r="AB717" s="355"/>
      <c r="AC717" s="355"/>
      <c r="AD717" s="355"/>
      <c r="AE717" s="355"/>
      <c r="AF717" s="355"/>
      <c r="AG717" s="355"/>
      <c r="AH717" s="355"/>
      <c r="AI717" s="355"/>
      <c r="AJ717" s="355"/>
      <c r="AK717" s="355"/>
      <c r="AL717" s="355"/>
      <c r="AM717" s="355"/>
      <c r="AN717" s="355"/>
      <c r="AO717" s="355"/>
      <c r="AP717" s="355"/>
      <c r="AQ717" s="355"/>
      <c r="AR717" s="355"/>
      <c r="AS717" s="355"/>
      <c r="AT717" s="356"/>
      <c r="AU717" s="356"/>
      <c r="AV717" s="355"/>
      <c r="AW717" s="355"/>
      <c r="AX717" s="356"/>
      <c r="AY717" s="357"/>
      <c r="AZ717" s="357"/>
      <c r="BA717" s="357"/>
      <c r="BB717" s="358"/>
      <c r="BC717" s="357"/>
      <c r="BD717" s="357"/>
      <c r="BE717" s="358"/>
      <c r="BF717" s="357"/>
      <c r="BG717" s="357"/>
      <c r="BH717" s="357"/>
      <c r="BI717" s="357"/>
      <c r="BJ717" s="357"/>
      <c r="BK717" s="357"/>
      <c r="BL717" s="357"/>
      <c r="BM717" s="358"/>
      <c r="BN717" s="358"/>
      <c r="BO717" s="358"/>
      <c r="BP717" s="358"/>
      <c r="BQ717" s="358"/>
      <c r="BR717" s="358"/>
      <c r="BS717" s="358"/>
      <c r="BT717" s="358"/>
      <c r="BU717" s="358"/>
      <c r="BV717" s="358"/>
      <c r="BW717" s="358"/>
      <c r="BX717" s="355"/>
    </row>
    <row r="718" spans="1:76" ht="19.5" customHeight="1">
      <c r="A718" s="356"/>
      <c r="B718" s="356"/>
      <c r="C718" s="356"/>
      <c r="D718" s="356"/>
      <c r="E718" s="356"/>
      <c r="F718" s="355"/>
      <c r="G718" s="356"/>
      <c r="H718" s="356"/>
      <c r="I718" s="355"/>
      <c r="J718" s="356"/>
      <c r="K718" s="355"/>
      <c r="L718" s="356"/>
      <c r="M718" s="355"/>
      <c r="N718" s="356"/>
      <c r="O718" s="355"/>
      <c r="P718" s="356"/>
      <c r="Q718" s="355"/>
      <c r="R718" s="355"/>
      <c r="S718" s="355"/>
      <c r="T718" s="355"/>
      <c r="U718" s="355"/>
      <c r="V718" s="355"/>
      <c r="W718" s="355"/>
      <c r="X718" s="355"/>
      <c r="Y718" s="355"/>
      <c r="Z718" s="355"/>
      <c r="AA718" s="355"/>
      <c r="AB718" s="355"/>
      <c r="AC718" s="355"/>
      <c r="AD718" s="355"/>
      <c r="AE718" s="355"/>
      <c r="AF718" s="355"/>
      <c r="AG718" s="355"/>
      <c r="AH718" s="355"/>
      <c r="AI718" s="355"/>
      <c r="AJ718" s="355"/>
      <c r="AK718" s="355"/>
      <c r="AL718" s="355"/>
      <c r="AM718" s="355"/>
      <c r="AN718" s="355"/>
      <c r="AO718" s="355"/>
      <c r="AP718" s="355"/>
      <c r="AQ718" s="355"/>
      <c r="AR718" s="355"/>
      <c r="AS718" s="355"/>
      <c r="AT718" s="356"/>
      <c r="AU718" s="356"/>
      <c r="AV718" s="355"/>
      <c r="AW718" s="355"/>
      <c r="AX718" s="356"/>
      <c r="AY718" s="357"/>
      <c r="AZ718" s="357"/>
      <c r="BA718" s="357"/>
      <c r="BB718" s="358"/>
      <c r="BC718" s="357"/>
      <c r="BD718" s="357"/>
      <c r="BE718" s="358"/>
      <c r="BF718" s="357"/>
      <c r="BG718" s="357"/>
      <c r="BH718" s="357"/>
      <c r="BI718" s="357"/>
      <c r="BJ718" s="357"/>
      <c r="BK718" s="357"/>
      <c r="BL718" s="357"/>
      <c r="BM718" s="358"/>
      <c r="BN718" s="358"/>
      <c r="BO718" s="358"/>
      <c r="BP718" s="358"/>
      <c r="BQ718" s="358"/>
      <c r="BR718" s="358"/>
      <c r="BS718" s="358"/>
      <c r="BT718" s="358"/>
      <c r="BU718" s="358"/>
      <c r="BV718" s="358"/>
      <c r="BW718" s="358"/>
      <c r="BX718" s="355"/>
    </row>
    <row r="719" spans="1:76" ht="19.5" customHeight="1">
      <c r="A719" s="356"/>
      <c r="B719" s="356"/>
      <c r="C719" s="356"/>
      <c r="D719" s="356"/>
      <c r="E719" s="356"/>
      <c r="F719" s="355"/>
      <c r="G719" s="356"/>
      <c r="H719" s="356"/>
      <c r="I719" s="355"/>
      <c r="J719" s="356"/>
      <c r="K719" s="355"/>
      <c r="L719" s="356"/>
      <c r="M719" s="355"/>
      <c r="N719" s="356"/>
      <c r="O719" s="355"/>
      <c r="P719" s="356"/>
      <c r="Q719" s="355"/>
      <c r="R719" s="355"/>
      <c r="S719" s="355"/>
      <c r="T719" s="355"/>
      <c r="U719" s="355"/>
      <c r="V719" s="355"/>
      <c r="W719" s="355"/>
      <c r="X719" s="355"/>
      <c r="Y719" s="355"/>
      <c r="Z719" s="355"/>
      <c r="AA719" s="355"/>
      <c r="AB719" s="355"/>
      <c r="AC719" s="355"/>
      <c r="AD719" s="355"/>
      <c r="AE719" s="355"/>
      <c r="AF719" s="355"/>
      <c r="AG719" s="355"/>
      <c r="AH719" s="355"/>
      <c r="AI719" s="355"/>
      <c r="AJ719" s="355"/>
      <c r="AK719" s="355"/>
      <c r="AL719" s="355"/>
      <c r="AM719" s="355"/>
      <c r="AN719" s="355"/>
      <c r="AO719" s="355"/>
      <c r="AP719" s="355"/>
      <c r="AQ719" s="355"/>
      <c r="AR719" s="355"/>
      <c r="AS719" s="355"/>
      <c r="AT719" s="356"/>
      <c r="AU719" s="356"/>
      <c r="AV719" s="355"/>
      <c r="AW719" s="355"/>
      <c r="AX719" s="356"/>
      <c r="AY719" s="357"/>
      <c r="AZ719" s="357"/>
      <c r="BA719" s="357"/>
      <c r="BB719" s="358"/>
      <c r="BC719" s="357"/>
      <c r="BD719" s="357"/>
      <c r="BE719" s="358"/>
      <c r="BF719" s="357"/>
      <c r="BG719" s="357"/>
      <c r="BH719" s="357"/>
      <c r="BI719" s="357"/>
      <c r="BJ719" s="357"/>
      <c r="BK719" s="357"/>
      <c r="BL719" s="357"/>
      <c r="BM719" s="358"/>
      <c r="BN719" s="358"/>
      <c r="BO719" s="358"/>
      <c r="BP719" s="358"/>
      <c r="BQ719" s="358"/>
      <c r="BR719" s="358"/>
      <c r="BS719" s="358"/>
      <c r="BT719" s="358"/>
      <c r="BU719" s="358"/>
      <c r="BV719" s="358"/>
      <c r="BW719" s="358"/>
      <c r="BX719" s="355"/>
    </row>
    <row r="720" spans="1:76" ht="19.5" customHeight="1">
      <c r="A720" s="356"/>
      <c r="B720" s="356"/>
      <c r="C720" s="356"/>
      <c r="D720" s="356"/>
      <c r="E720" s="356"/>
      <c r="F720" s="355"/>
      <c r="G720" s="356"/>
      <c r="H720" s="356"/>
      <c r="I720" s="355"/>
      <c r="J720" s="356"/>
      <c r="K720" s="355"/>
      <c r="L720" s="356"/>
      <c r="M720" s="355"/>
      <c r="N720" s="356"/>
      <c r="O720" s="355"/>
      <c r="P720" s="356"/>
      <c r="Q720" s="355"/>
      <c r="R720" s="355"/>
      <c r="S720" s="355"/>
      <c r="T720" s="355"/>
      <c r="U720" s="355"/>
      <c r="V720" s="355"/>
      <c r="W720" s="355"/>
      <c r="X720" s="355"/>
      <c r="Y720" s="355"/>
      <c r="Z720" s="355"/>
      <c r="AA720" s="355"/>
      <c r="AB720" s="355"/>
      <c r="AC720" s="355"/>
      <c r="AD720" s="355"/>
      <c r="AE720" s="355"/>
      <c r="AF720" s="355"/>
      <c r="AG720" s="355"/>
      <c r="AH720" s="355"/>
      <c r="AI720" s="355"/>
      <c r="AJ720" s="355"/>
      <c r="AK720" s="355"/>
      <c r="AL720" s="355"/>
      <c r="AM720" s="355"/>
      <c r="AN720" s="355"/>
      <c r="AO720" s="355"/>
      <c r="AP720" s="355"/>
      <c r="AQ720" s="355"/>
      <c r="AR720" s="355"/>
      <c r="AS720" s="355"/>
      <c r="AT720" s="356"/>
      <c r="AU720" s="356"/>
      <c r="AV720" s="355"/>
      <c r="AW720" s="355"/>
      <c r="AX720" s="356"/>
      <c r="AY720" s="357"/>
      <c r="AZ720" s="357"/>
      <c r="BA720" s="357"/>
      <c r="BB720" s="358"/>
      <c r="BC720" s="357"/>
      <c r="BD720" s="357"/>
      <c r="BE720" s="358"/>
      <c r="BF720" s="357"/>
      <c r="BG720" s="357"/>
      <c r="BH720" s="357"/>
      <c r="BI720" s="357"/>
      <c r="BJ720" s="357"/>
      <c r="BK720" s="357"/>
      <c r="BL720" s="357"/>
      <c r="BM720" s="358"/>
      <c r="BN720" s="358"/>
      <c r="BO720" s="358"/>
      <c r="BP720" s="358"/>
      <c r="BQ720" s="358"/>
      <c r="BR720" s="358"/>
      <c r="BS720" s="358"/>
      <c r="BT720" s="358"/>
      <c r="BU720" s="358"/>
      <c r="BV720" s="358"/>
      <c r="BW720" s="358"/>
      <c r="BX720" s="355"/>
    </row>
    <row r="721" spans="1:76" ht="19.5" customHeight="1">
      <c r="A721" s="356"/>
      <c r="B721" s="356"/>
      <c r="C721" s="356"/>
      <c r="D721" s="356"/>
      <c r="E721" s="356"/>
      <c r="F721" s="355"/>
      <c r="G721" s="356"/>
      <c r="H721" s="356"/>
      <c r="I721" s="355"/>
      <c r="J721" s="356"/>
      <c r="K721" s="355"/>
      <c r="L721" s="356"/>
      <c r="M721" s="355"/>
      <c r="N721" s="356"/>
      <c r="O721" s="355"/>
      <c r="P721" s="356"/>
      <c r="Q721" s="355"/>
      <c r="R721" s="355"/>
      <c r="S721" s="355"/>
      <c r="T721" s="355"/>
      <c r="U721" s="355"/>
      <c r="V721" s="355"/>
      <c r="W721" s="355"/>
      <c r="X721" s="355"/>
      <c r="Y721" s="355"/>
      <c r="Z721" s="355"/>
      <c r="AA721" s="355"/>
      <c r="AB721" s="355"/>
      <c r="AC721" s="355"/>
      <c r="AD721" s="355"/>
      <c r="AE721" s="355"/>
      <c r="AF721" s="355"/>
      <c r="AG721" s="355"/>
      <c r="AH721" s="355"/>
      <c r="AI721" s="355"/>
      <c r="AJ721" s="355"/>
      <c r="AK721" s="355"/>
      <c r="AL721" s="355"/>
      <c r="AM721" s="355"/>
      <c r="AN721" s="355"/>
      <c r="AO721" s="355"/>
      <c r="AP721" s="355"/>
      <c r="AQ721" s="355"/>
      <c r="AR721" s="355"/>
      <c r="AS721" s="355"/>
      <c r="AT721" s="356"/>
      <c r="AU721" s="356"/>
      <c r="AV721" s="355"/>
      <c r="AW721" s="355"/>
      <c r="AX721" s="356"/>
      <c r="AY721" s="357"/>
      <c r="AZ721" s="357"/>
      <c r="BA721" s="357"/>
      <c r="BB721" s="358"/>
      <c r="BC721" s="357"/>
      <c r="BD721" s="357"/>
      <c r="BE721" s="358"/>
      <c r="BF721" s="357"/>
      <c r="BG721" s="357"/>
      <c r="BH721" s="357"/>
      <c r="BI721" s="357"/>
      <c r="BJ721" s="357"/>
      <c r="BK721" s="357"/>
      <c r="BL721" s="357"/>
      <c r="BM721" s="358"/>
      <c r="BN721" s="358"/>
      <c r="BO721" s="358"/>
      <c r="BP721" s="358"/>
      <c r="BQ721" s="358"/>
      <c r="BR721" s="358"/>
      <c r="BS721" s="358"/>
      <c r="BT721" s="358"/>
      <c r="BU721" s="358"/>
      <c r="BV721" s="358"/>
      <c r="BW721" s="358"/>
      <c r="BX721" s="355"/>
    </row>
    <row r="722" spans="1:76" ht="19.5" customHeight="1">
      <c r="A722" s="356"/>
      <c r="B722" s="356"/>
      <c r="C722" s="356"/>
      <c r="D722" s="356"/>
      <c r="E722" s="356"/>
      <c r="F722" s="355"/>
      <c r="G722" s="356"/>
      <c r="H722" s="356"/>
      <c r="I722" s="355"/>
      <c r="J722" s="356"/>
      <c r="K722" s="355"/>
      <c r="L722" s="356"/>
      <c r="M722" s="355"/>
      <c r="N722" s="356"/>
      <c r="O722" s="355"/>
      <c r="P722" s="356"/>
      <c r="Q722" s="355"/>
      <c r="R722" s="355"/>
      <c r="S722" s="355"/>
      <c r="T722" s="355"/>
      <c r="U722" s="355"/>
      <c r="V722" s="355"/>
      <c r="W722" s="355"/>
      <c r="X722" s="355"/>
      <c r="Y722" s="355"/>
      <c r="Z722" s="355"/>
      <c r="AA722" s="355"/>
      <c r="AB722" s="355"/>
      <c r="AC722" s="355"/>
      <c r="AD722" s="355"/>
      <c r="AE722" s="355"/>
      <c r="AF722" s="355"/>
      <c r="AG722" s="355"/>
      <c r="AH722" s="355"/>
      <c r="AI722" s="355"/>
      <c r="AJ722" s="355"/>
      <c r="AK722" s="355"/>
      <c r="AL722" s="355"/>
      <c r="AM722" s="355"/>
      <c r="AN722" s="355"/>
      <c r="AO722" s="355"/>
      <c r="AP722" s="355"/>
      <c r="AQ722" s="355"/>
      <c r="AR722" s="355"/>
      <c r="AS722" s="355"/>
      <c r="AT722" s="356"/>
      <c r="AU722" s="356"/>
      <c r="AV722" s="355"/>
      <c r="AW722" s="355"/>
      <c r="AX722" s="356"/>
      <c r="AY722" s="357"/>
      <c r="AZ722" s="357"/>
      <c r="BA722" s="357"/>
      <c r="BB722" s="358"/>
      <c r="BC722" s="357"/>
      <c r="BD722" s="357"/>
      <c r="BE722" s="358"/>
      <c r="BF722" s="357"/>
      <c r="BG722" s="357"/>
      <c r="BH722" s="357"/>
      <c r="BI722" s="357"/>
      <c r="BJ722" s="357"/>
      <c r="BK722" s="357"/>
      <c r="BL722" s="357"/>
      <c r="BM722" s="358"/>
      <c r="BN722" s="358"/>
      <c r="BO722" s="358"/>
      <c r="BP722" s="358"/>
      <c r="BQ722" s="358"/>
      <c r="BR722" s="358"/>
      <c r="BS722" s="358"/>
      <c r="BT722" s="358"/>
      <c r="BU722" s="358"/>
      <c r="BV722" s="358"/>
      <c r="BW722" s="358"/>
      <c r="BX722" s="355"/>
    </row>
    <row r="723" spans="1:76" ht="19.5" customHeight="1">
      <c r="A723" s="356"/>
      <c r="B723" s="356"/>
      <c r="C723" s="356"/>
      <c r="D723" s="356"/>
      <c r="E723" s="356"/>
      <c r="F723" s="355"/>
      <c r="G723" s="356"/>
      <c r="H723" s="356"/>
      <c r="I723" s="355"/>
      <c r="J723" s="356"/>
      <c r="K723" s="355"/>
      <c r="L723" s="356"/>
      <c r="M723" s="355"/>
      <c r="N723" s="356"/>
      <c r="O723" s="355"/>
      <c r="P723" s="356"/>
      <c r="Q723" s="355"/>
      <c r="R723" s="355"/>
      <c r="S723" s="355"/>
      <c r="T723" s="355"/>
      <c r="U723" s="355"/>
      <c r="V723" s="355"/>
      <c r="W723" s="355"/>
      <c r="X723" s="355"/>
      <c r="Y723" s="355"/>
      <c r="Z723" s="355"/>
      <c r="AA723" s="355"/>
      <c r="AB723" s="355"/>
      <c r="AC723" s="355"/>
      <c r="AD723" s="355"/>
      <c r="AE723" s="355"/>
      <c r="AF723" s="355"/>
      <c r="AG723" s="355"/>
      <c r="AH723" s="355"/>
      <c r="AI723" s="355"/>
      <c r="AJ723" s="355"/>
      <c r="AK723" s="355"/>
      <c r="AL723" s="355"/>
      <c r="AM723" s="355"/>
      <c r="AN723" s="355"/>
      <c r="AO723" s="355"/>
      <c r="AP723" s="355"/>
      <c r="AQ723" s="355"/>
      <c r="AR723" s="355"/>
      <c r="AS723" s="355"/>
      <c r="AT723" s="356"/>
      <c r="AU723" s="356"/>
      <c r="AV723" s="355"/>
      <c r="AW723" s="355"/>
      <c r="AX723" s="356"/>
      <c r="AY723" s="357"/>
      <c r="AZ723" s="357"/>
      <c r="BA723" s="357"/>
      <c r="BB723" s="358"/>
      <c r="BC723" s="357"/>
      <c r="BD723" s="357"/>
      <c r="BE723" s="358"/>
      <c r="BF723" s="357"/>
      <c r="BG723" s="357"/>
      <c r="BH723" s="357"/>
      <c r="BI723" s="357"/>
      <c r="BJ723" s="357"/>
      <c r="BK723" s="357"/>
      <c r="BL723" s="357"/>
      <c r="BM723" s="358"/>
      <c r="BN723" s="358"/>
      <c r="BO723" s="358"/>
      <c r="BP723" s="358"/>
      <c r="BQ723" s="358"/>
      <c r="BR723" s="358"/>
      <c r="BS723" s="358"/>
      <c r="BT723" s="358"/>
      <c r="BU723" s="358"/>
      <c r="BV723" s="358"/>
      <c r="BW723" s="358"/>
      <c r="BX723" s="355"/>
    </row>
    <row r="724" spans="1:76" ht="19.5" customHeight="1">
      <c r="A724" s="356"/>
      <c r="B724" s="356"/>
      <c r="C724" s="356"/>
      <c r="D724" s="356"/>
      <c r="E724" s="356"/>
      <c r="F724" s="355"/>
      <c r="G724" s="356"/>
      <c r="H724" s="356"/>
      <c r="I724" s="355"/>
      <c r="J724" s="356"/>
      <c r="K724" s="355"/>
      <c r="L724" s="356"/>
      <c r="M724" s="355"/>
      <c r="N724" s="356"/>
      <c r="O724" s="355"/>
      <c r="P724" s="356"/>
      <c r="Q724" s="355"/>
      <c r="R724" s="355"/>
      <c r="S724" s="355"/>
      <c r="T724" s="355"/>
      <c r="U724" s="355"/>
      <c r="V724" s="355"/>
      <c r="W724" s="355"/>
      <c r="X724" s="355"/>
      <c r="Y724" s="355"/>
      <c r="Z724" s="355"/>
      <c r="AA724" s="355"/>
      <c r="AB724" s="355"/>
      <c r="AC724" s="355"/>
      <c r="AD724" s="355"/>
      <c r="AE724" s="355"/>
      <c r="AF724" s="355"/>
      <c r="AG724" s="355"/>
      <c r="AH724" s="355"/>
      <c r="AI724" s="355"/>
      <c r="AJ724" s="355"/>
      <c r="AK724" s="355"/>
      <c r="AL724" s="355"/>
      <c r="AM724" s="355"/>
      <c r="AN724" s="355"/>
      <c r="AO724" s="355"/>
      <c r="AP724" s="355"/>
      <c r="AQ724" s="355"/>
      <c r="AR724" s="355"/>
      <c r="AS724" s="355"/>
      <c r="AT724" s="356"/>
      <c r="AU724" s="356"/>
      <c r="AV724" s="355"/>
      <c r="AW724" s="355"/>
      <c r="AX724" s="356"/>
      <c r="AY724" s="357"/>
      <c r="AZ724" s="357"/>
      <c r="BA724" s="357"/>
      <c r="BB724" s="358"/>
      <c r="BC724" s="357"/>
      <c r="BD724" s="357"/>
      <c r="BE724" s="358"/>
      <c r="BF724" s="357"/>
      <c r="BG724" s="357"/>
      <c r="BH724" s="357"/>
      <c r="BI724" s="357"/>
      <c r="BJ724" s="357"/>
      <c r="BK724" s="357"/>
      <c r="BL724" s="357"/>
      <c r="BM724" s="358"/>
      <c r="BN724" s="358"/>
      <c r="BO724" s="358"/>
      <c r="BP724" s="358"/>
      <c r="BQ724" s="358"/>
      <c r="BR724" s="358"/>
      <c r="BS724" s="358"/>
      <c r="BT724" s="358"/>
      <c r="BU724" s="358"/>
      <c r="BV724" s="358"/>
      <c r="BW724" s="358"/>
      <c r="BX724" s="355"/>
    </row>
    <row r="725" spans="1:76" ht="19.5" customHeight="1">
      <c r="A725" s="356"/>
      <c r="B725" s="356"/>
      <c r="C725" s="356"/>
      <c r="D725" s="356"/>
      <c r="E725" s="356"/>
      <c r="F725" s="355"/>
      <c r="G725" s="356"/>
      <c r="H725" s="356"/>
      <c r="I725" s="355"/>
      <c r="J725" s="356"/>
      <c r="K725" s="355"/>
      <c r="L725" s="356"/>
      <c r="M725" s="355"/>
      <c r="N725" s="356"/>
      <c r="O725" s="355"/>
      <c r="P725" s="356"/>
      <c r="Q725" s="355"/>
      <c r="R725" s="355"/>
      <c r="S725" s="355"/>
      <c r="T725" s="355"/>
      <c r="U725" s="355"/>
      <c r="V725" s="355"/>
      <c r="W725" s="355"/>
      <c r="X725" s="355"/>
      <c r="Y725" s="355"/>
      <c r="Z725" s="355"/>
      <c r="AA725" s="355"/>
      <c r="AB725" s="355"/>
      <c r="AC725" s="355"/>
      <c r="AD725" s="355"/>
      <c r="AE725" s="355"/>
      <c r="AF725" s="355"/>
      <c r="AG725" s="355"/>
      <c r="AH725" s="355"/>
      <c r="AI725" s="355"/>
      <c r="AJ725" s="355"/>
      <c r="AK725" s="355"/>
      <c r="AL725" s="355"/>
      <c r="AM725" s="355"/>
      <c r="AN725" s="355"/>
      <c r="AO725" s="355"/>
      <c r="AP725" s="355"/>
      <c r="AQ725" s="355"/>
      <c r="AR725" s="355"/>
      <c r="AS725" s="355"/>
      <c r="AT725" s="356"/>
      <c r="AU725" s="356"/>
      <c r="AV725" s="355"/>
      <c r="AW725" s="355"/>
      <c r="AX725" s="356"/>
      <c r="AY725" s="357"/>
      <c r="AZ725" s="357"/>
      <c r="BA725" s="357"/>
      <c r="BB725" s="358"/>
      <c r="BC725" s="357"/>
      <c r="BD725" s="357"/>
      <c r="BE725" s="358"/>
      <c r="BF725" s="357"/>
      <c r="BG725" s="357"/>
      <c r="BH725" s="357"/>
      <c r="BI725" s="357"/>
      <c r="BJ725" s="357"/>
      <c r="BK725" s="357"/>
      <c r="BL725" s="357"/>
      <c r="BM725" s="358"/>
      <c r="BN725" s="358"/>
      <c r="BO725" s="358"/>
      <c r="BP725" s="358"/>
      <c r="BQ725" s="358"/>
      <c r="BR725" s="358"/>
      <c r="BS725" s="358"/>
      <c r="BT725" s="358"/>
      <c r="BU725" s="358"/>
      <c r="BV725" s="358"/>
      <c r="BW725" s="358"/>
      <c r="BX725" s="355"/>
    </row>
    <row r="726" spans="1:76" ht="19.5" customHeight="1">
      <c r="A726" s="356"/>
      <c r="B726" s="356"/>
      <c r="C726" s="356"/>
      <c r="D726" s="356"/>
      <c r="E726" s="356"/>
      <c r="F726" s="355"/>
      <c r="G726" s="356"/>
      <c r="H726" s="356"/>
      <c r="I726" s="355"/>
      <c r="J726" s="356"/>
      <c r="K726" s="355"/>
      <c r="L726" s="356"/>
      <c r="M726" s="355"/>
      <c r="N726" s="356"/>
      <c r="O726" s="355"/>
      <c r="P726" s="356"/>
      <c r="Q726" s="355"/>
      <c r="R726" s="355"/>
      <c r="S726" s="355"/>
      <c r="T726" s="355"/>
      <c r="U726" s="355"/>
      <c r="V726" s="355"/>
      <c r="W726" s="355"/>
      <c r="X726" s="355"/>
      <c r="Y726" s="355"/>
      <c r="Z726" s="355"/>
      <c r="AA726" s="355"/>
      <c r="AB726" s="355"/>
      <c r="AC726" s="355"/>
      <c r="AD726" s="355"/>
      <c r="AE726" s="355"/>
      <c r="AF726" s="355"/>
      <c r="AG726" s="355"/>
      <c r="AH726" s="355"/>
      <c r="AI726" s="355"/>
      <c r="AJ726" s="355"/>
      <c r="AK726" s="355"/>
      <c r="AL726" s="355"/>
      <c r="AM726" s="355"/>
      <c r="AN726" s="355"/>
      <c r="AO726" s="355"/>
      <c r="AP726" s="355"/>
      <c r="AQ726" s="355"/>
      <c r="AR726" s="355"/>
      <c r="AS726" s="355"/>
      <c r="AT726" s="356"/>
      <c r="AU726" s="356"/>
      <c r="AV726" s="355"/>
      <c r="AW726" s="355"/>
      <c r="AX726" s="356"/>
      <c r="AY726" s="357"/>
      <c r="AZ726" s="357"/>
      <c r="BA726" s="357"/>
      <c r="BB726" s="358"/>
      <c r="BC726" s="357"/>
      <c r="BD726" s="357"/>
      <c r="BE726" s="358"/>
      <c r="BF726" s="357"/>
      <c r="BG726" s="357"/>
      <c r="BH726" s="357"/>
      <c r="BI726" s="357"/>
      <c r="BJ726" s="357"/>
      <c r="BK726" s="357"/>
      <c r="BL726" s="357"/>
      <c r="BM726" s="358"/>
      <c r="BN726" s="358"/>
      <c r="BO726" s="358"/>
      <c r="BP726" s="358"/>
      <c r="BQ726" s="358"/>
      <c r="BR726" s="358"/>
      <c r="BS726" s="358"/>
      <c r="BT726" s="358"/>
      <c r="BU726" s="358"/>
      <c r="BV726" s="358"/>
      <c r="BW726" s="358"/>
      <c r="BX726" s="355"/>
    </row>
    <row r="727" spans="1:76" ht="19.5" customHeight="1">
      <c r="A727" s="356"/>
      <c r="B727" s="356"/>
      <c r="C727" s="356"/>
      <c r="D727" s="356"/>
      <c r="E727" s="356"/>
      <c r="F727" s="355"/>
      <c r="G727" s="356"/>
      <c r="H727" s="356"/>
      <c r="I727" s="355"/>
      <c r="J727" s="356"/>
      <c r="K727" s="355"/>
      <c r="L727" s="356"/>
      <c r="M727" s="355"/>
      <c r="N727" s="356"/>
      <c r="O727" s="355"/>
      <c r="P727" s="356"/>
      <c r="Q727" s="355"/>
      <c r="R727" s="355"/>
      <c r="S727" s="355"/>
      <c r="T727" s="355"/>
      <c r="U727" s="355"/>
      <c r="V727" s="355"/>
      <c r="W727" s="355"/>
      <c r="X727" s="355"/>
      <c r="Y727" s="355"/>
      <c r="Z727" s="355"/>
      <c r="AA727" s="355"/>
      <c r="AB727" s="355"/>
      <c r="AC727" s="355"/>
      <c r="AD727" s="355"/>
      <c r="AE727" s="355"/>
      <c r="AF727" s="355"/>
      <c r="AG727" s="355"/>
      <c r="AH727" s="355"/>
      <c r="AI727" s="355"/>
      <c r="AJ727" s="355"/>
      <c r="AK727" s="355"/>
      <c r="AL727" s="355"/>
      <c r="AM727" s="355"/>
      <c r="AN727" s="355"/>
      <c r="AO727" s="355"/>
      <c r="AP727" s="355"/>
      <c r="AQ727" s="355"/>
      <c r="AR727" s="355"/>
      <c r="AS727" s="355"/>
      <c r="AT727" s="356"/>
      <c r="AU727" s="356"/>
      <c r="AV727" s="355"/>
      <c r="AW727" s="355"/>
      <c r="AX727" s="356"/>
      <c r="AY727" s="357"/>
      <c r="AZ727" s="357"/>
      <c r="BA727" s="357"/>
      <c r="BB727" s="358"/>
      <c r="BC727" s="357"/>
      <c r="BD727" s="357"/>
      <c r="BE727" s="358"/>
      <c r="BF727" s="357"/>
      <c r="BG727" s="357"/>
      <c r="BH727" s="357"/>
      <c r="BI727" s="357"/>
      <c r="BJ727" s="357"/>
      <c r="BK727" s="357"/>
      <c r="BL727" s="357"/>
      <c r="BM727" s="358"/>
      <c r="BN727" s="358"/>
      <c r="BO727" s="358"/>
      <c r="BP727" s="358"/>
      <c r="BQ727" s="358"/>
      <c r="BR727" s="358"/>
      <c r="BS727" s="358"/>
      <c r="BT727" s="358"/>
      <c r="BU727" s="358"/>
      <c r="BV727" s="358"/>
      <c r="BW727" s="358"/>
      <c r="BX727" s="355"/>
    </row>
    <row r="728" spans="1:76" ht="19.5" customHeight="1">
      <c r="A728" s="356"/>
      <c r="B728" s="356"/>
      <c r="C728" s="356"/>
      <c r="D728" s="356"/>
      <c r="E728" s="356"/>
      <c r="F728" s="355"/>
      <c r="G728" s="356"/>
      <c r="H728" s="356"/>
      <c r="I728" s="355"/>
      <c r="J728" s="356"/>
      <c r="K728" s="355"/>
      <c r="L728" s="356"/>
      <c r="M728" s="355"/>
      <c r="N728" s="356"/>
      <c r="O728" s="355"/>
      <c r="P728" s="356"/>
      <c r="Q728" s="355"/>
      <c r="R728" s="355"/>
      <c r="S728" s="355"/>
      <c r="T728" s="355"/>
      <c r="U728" s="355"/>
      <c r="V728" s="355"/>
      <c r="W728" s="355"/>
      <c r="X728" s="355"/>
      <c r="Y728" s="355"/>
      <c r="Z728" s="355"/>
      <c r="AA728" s="355"/>
      <c r="AB728" s="355"/>
      <c r="AC728" s="355"/>
      <c r="AD728" s="355"/>
      <c r="AE728" s="355"/>
      <c r="AF728" s="355"/>
      <c r="AG728" s="355"/>
      <c r="AH728" s="355"/>
      <c r="AI728" s="355"/>
      <c r="AJ728" s="355"/>
      <c r="AK728" s="355"/>
      <c r="AL728" s="355"/>
      <c r="AM728" s="355"/>
      <c r="AN728" s="355"/>
      <c r="AO728" s="355"/>
      <c r="AP728" s="355"/>
      <c r="AQ728" s="355"/>
      <c r="AR728" s="355"/>
      <c r="AS728" s="355"/>
      <c r="AT728" s="356"/>
      <c r="AU728" s="356"/>
      <c r="AV728" s="355"/>
      <c r="AW728" s="355"/>
      <c r="AX728" s="356"/>
      <c r="AY728" s="357"/>
      <c r="AZ728" s="357"/>
      <c r="BA728" s="357"/>
      <c r="BB728" s="358"/>
      <c r="BC728" s="357"/>
      <c r="BD728" s="357"/>
      <c r="BE728" s="358"/>
      <c r="BF728" s="357"/>
      <c r="BG728" s="357"/>
      <c r="BH728" s="357"/>
      <c r="BI728" s="357"/>
      <c r="BJ728" s="357"/>
      <c r="BK728" s="357"/>
      <c r="BL728" s="357"/>
      <c r="BM728" s="358"/>
      <c r="BN728" s="358"/>
      <c r="BO728" s="358"/>
      <c r="BP728" s="358"/>
      <c r="BQ728" s="358"/>
      <c r="BR728" s="358"/>
      <c r="BS728" s="358"/>
      <c r="BT728" s="358"/>
      <c r="BU728" s="358"/>
      <c r="BV728" s="358"/>
      <c r="BW728" s="358"/>
      <c r="BX728" s="355"/>
    </row>
    <row r="729" spans="1:76" ht="19.5" customHeight="1">
      <c r="A729" s="356"/>
      <c r="B729" s="356"/>
      <c r="C729" s="356"/>
      <c r="D729" s="356"/>
      <c r="E729" s="356"/>
      <c r="F729" s="355"/>
      <c r="G729" s="356"/>
      <c r="H729" s="356"/>
      <c r="I729" s="355"/>
      <c r="J729" s="356"/>
      <c r="K729" s="355"/>
      <c r="L729" s="356"/>
      <c r="M729" s="355"/>
      <c r="N729" s="356"/>
      <c r="O729" s="355"/>
      <c r="P729" s="356"/>
      <c r="Q729" s="355"/>
      <c r="R729" s="355"/>
      <c r="S729" s="355"/>
      <c r="T729" s="355"/>
      <c r="U729" s="355"/>
      <c r="V729" s="355"/>
      <c r="W729" s="355"/>
      <c r="X729" s="355"/>
      <c r="Y729" s="355"/>
      <c r="Z729" s="355"/>
      <c r="AA729" s="355"/>
      <c r="AB729" s="355"/>
      <c r="AC729" s="355"/>
      <c r="AD729" s="355"/>
      <c r="AE729" s="355"/>
      <c r="AF729" s="355"/>
      <c r="AG729" s="355"/>
      <c r="AH729" s="355"/>
      <c r="AI729" s="355"/>
      <c r="AJ729" s="355"/>
      <c r="AK729" s="355"/>
      <c r="AL729" s="355"/>
      <c r="AM729" s="355"/>
      <c r="AN729" s="355"/>
      <c r="AO729" s="355"/>
      <c r="AP729" s="355"/>
      <c r="AQ729" s="355"/>
      <c r="AR729" s="355"/>
      <c r="AS729" s="355"/>
      <c r="AT729" s="356"/>
      <c r="AU729" s="356"/>
      <c r="AV729" s="355"/>
      <c r="AW729" s="355"/>
      <c r="AX729" s="356"/>
      <c r="AY729" s="357"/>
      <c r="AZ729" s="357"/>
      <c r="BA729" s="357"/>
      <c r="BB729" s="358"/>
      <c r="BC729" s="357"/>
      <c r="BD729" s="357"/>
      <c r="BE729" s="358"/>
      <c r="BF729" s="357"/>
      <c r="BG729" s="357"/>
      <c r="BH729" s="357"/>
      <c r="BI729" s="357"/>
      <c r="BJ729" s="357"/>
      <c r="BK729" s="357"/>
      <c r="BL729" s="357"/>
      <c r="BM729" s="358"/>
      <c r="BN729" s="358"/>
      <c r="BO729" s="358"/>
      <c r="BP729" s="358"/>
      <c r="BQ729" s="358"/>
      <c r="BR729" s="358"/>
      <c r="BS729" s="358"/>
      <c r="BT729" s="358"/>
      <c r="BU729" s="358"/>
      <c r="BV729" s="358"/>
      <c r="BW729" s="358"/>
      <c r="BX729" s="355"/>
    </row>
    <row r="730" spans="1:76" ht="19.5" customHeight="1">
      <c r="A730" s="356"/>
      <c r="B730" s="356"/>
      <c r="C730" s="356"/>
      <c r="D730" s="356"/>
      <c r="E730" s="356"/>
      <c r="F730" s="355"/>
      <c r="G730" s="356"/>
      <c r="H730" s="356"/>
      <c r="I730" s="355"/>
      <c r="J730" s="356"/>
      <c r="K730" s="355"/>
      <c r="L730" s="356"/>
      <c r="M730" s="355"/>
      <c r="N730" s="356"/>
      <c r="O730" s="355"/>
      <c r="P730" s="356"/>
      <c r="Q730" s="355"/>
      <c r="R730" s="355"/>
      <c r="S730" s="355"/>
      <c r="T730" s="355"/>
      <c r="U730" s="355"/>
      <c r="V730" s="355"/>
      <c r="W730" s="355"/>
      <c r="X730" s="355"/>
      <c r="Y730" s="355"/>
      <c r="Z730" s="355"/>
      <c r="AA730" s="355"/>
      <c r="AB730" s="355"/>
      <c r="AC730" s="355"/>
      <c r="AD730" s="355"/>
      <c r="AE730" s="355"/>
      <c r="AF730" s="355"/>
      <c r="AG730" s="355"/>
      <c r="AH730" s="355"/>
      <c r="AI730" s="355"/>
      <c r="AJ730" s="355"/>
      <c r="AK730" s="355"/>
      <c r="AL730" s="355"/>
      <c r="AM730" s="355"/>
      <c r="AN730" s="355"/>
      <c r="AO730" s="355"/>
      <c r="AP730" s="355"/>
      <c r="AQ730" s="355"/>
      <c r="AR730" s="355"/>
      <c r="AS730" s="355"/>
      <c r="AT730" s="356"/>
      <c r="AU730" s="356"/>
      <c r="AV730" s="355"/>
      <c r="AW730" s="355"/>
      <c r="AX730" s="356"/>
      <c r="AY730" s="357"/>
      <c r="AZ730" s="357"/>
      <c r="BA730" s="357"/>
      <c r="BB730" s="358"/>
      <c r="BC730" s="357"/>
      <c r="BD730" s="357"/>
      <c r="BE730" s="358"/>
      <c r="BF730" s="357"/>
      <c r="BG730" s="357"/>
      <c r="BH730" s="357"/>
      <c r="BI730" s="357"/>
      <c r="BJ730" s="357"/>
      <c r="BK730" s="357"/>
      <c r="BL730" s="357"/>
      <c r="BM730" s="358"/>
      <c r="BN730" s="358"/>
      <c r="BO730" s="358"/>
      <c r="BP730" s="358"/>
      <c r="BQ730" s="358"/>
      <c r="BR730" s="358"/>
      <c r="BS730" s="358"/>
      <c r="BT730" s="358"/>
      <c r="BU730" s="358"/>
      <c r="BV730" s="358"/>
      <c r="BW730" s="358"/>
      <c r="BX730" s="355"/>
    </row>
    <row r="731" spans="1:76" ht="19.5" customHeight="1">
      <c r="A731" s="356"/>
      <c r="B731" s="356"/>
      <c r="C731" s="356"/>
      <c r="D731" s="356"/>
      <c r="E731" s="356"/>
      <c r="F731" s="355"/>
      <c r="G731" s="356"/>
      <c r="H731" s="356"/>
      <c r="I731" s="355"/>
      <c r="J731" s="356"/>
      <c r="K731" s="355"/>
      <c r="L731" s="356"/>
      <c r="M731" s="355"/>
      <c r="N731" s="356"/>
      <c r="O731" s="355"/>
      <c r="P731" s="356"/>
      <c r="Q731" s="355"/>
      <c r="R731" s="355"/>
      <c r="S731" s="355"/>
      <c r="T731" s="355"/>
      <c r="U731" s="355"/>
      <c r="V731" s="355"/>
      <c r="W731" s="355"/>
      <c r="X731" s="355"/>
      <c r="Y731" s="355"/>
      <c r="Z731" s="355"/>
      <c r="AA731" s="355"/>
      <c r="AB731" s="355"/>
      <c r="AC731" s="355"/>
      <c r="AD731" s="355"/>
      <c r="AE731" s="355"/>
      <c r="AF731" s="355"/>
      <c r="AG731" s="355"/>
      <c r="AH731" s="355"/>
      <c r="AI731" s="355"/>
      <c r="AJ731" s="355"/>
      <c r="AK731" s="355"/>
      <c r="AL731" s="355"/>
      <c r="AM731" s="355"/>
      <c r="AN731" s="355"/>
      <c r="AO731" s="355"/>
      <c r="AP731" s="355"/>
      <c r="AQ731" s="355"/>
      <c r="AR731" s="355"/>
      <c r="AS731" s="355"/>
      <c r="AT731" s="356"/>
      <c r="AU731" s="356"/>
      <c r="AV731" s="355"/>
      <c r="AW731" s="355"/>
      <c r="AX731" s="356"/>
      <c r="AY731" s="357"/>
      <c r="AZ731" s="357"/>
      <c r="BA731" s="357"/>
      <c r="BB731" s="358"/>
      <c r="BC731" s="357"/>
      <c r="BD731" s="357"/>
      <c r="BE731" s="358"/>
      <c r="BF731" s="357"/>
      <c r="BG731" s="357"/>
      <c r="BH731" s="357"/>
      <c r="BI731" s="357"/>
      <c r="BJ731" s="357"/>
      <c r="BK731" s="357"/>
      <c r="BL731" s="357"/>
      <c r="BM731" s="358"/>
      <c r="BN731" s="358"/>
      <c r="BO731" s="358"/>
      <c r="BP731" s="358"/>
      <c r="BQ731" s="358"/>
      <c r="BR731" s="358"/>
      <c r="BS731" s="358"/>
      <c r="BT731" s="358"/>
      <c r="BU731" s="358"/>
      <c r="BV731" s="358"/>
      <c r="BW731" s="358"/>
      <c r="BX731" s="355"/>
    </row>
    <row r="732" spans="1:76" ht="19.5" customHeight="1">
      <c r="A732" s="356"/>
      <c r="B732" s="356"/>
      <c r="C732" s="356"/>
      <c r="D732" s="356"/>
      <c r="E732" s="356"/>
      <c r="F732" s="355"/>
      <c r="G732" s="356"/>
      <c r="H732" s="356"/>
      <c r="I732" s="355"/>
      <c r="J732" s="356"/>
      <c r="K732" s="355"/>
      <c r="L732" s="356"/>
      <c r="M732" s="355"/>
      <c r="N732" s="356"/>
      <c r="O732" s="355"/>
      <c r="P732" s="356"/>
      <c r="Q732" s="355"/>
      <c r="R732" s="355"/>
      <c r="S732" s="355"/>
      <c r="T732" s="355"/>
      <c r="U732" s="355"/>
      <c r="V732" s="355"/>
      <c r="W732" s="355"/>
      <c r="X732" s="355"/>
      <c r="Y732" s="355"/>
      <c r="Z732" s="355"/>
      <c r="AA732" s="355"/>
      <c r="AB732" s="355"/>
      <c r="AC732" s="355"/>
      <c r="AD732" s="355"/>
      <c r="AE732" s="355"/>
      <c r="AF732" s="355"/>
      <c r="AG732" s="355"/>
      <c r="AH732" s="355"/>
      <c r="AI732" s="355"/>
      <c r="AJ732" s="355"/>
      <c r="AK732" s="355"/>
      <c r="AL732" s="355"/>
      <c r="AM732" s="355"/>
      <c r="AN732" s="355"/>
      <c r="AO732" s="355"/>
      <c r="AP732" s="355"/>
      <c r="AQ732" s="355"/>
      <c r="AR732" s="355"/>
      <c r="AS732" s="355"/>
      <c r="AT732" s="356"/>
      <c r="AU732" s="356"/>
      <c r="AV732" s="355"/>
      <c r="AW732" s="355"/>
      <c r="AX732" s="356"/>
      <c r="AY732" s="357"/>
      <c r="AZ732" s="357"/>
      <c r="BA732" s="357"/>
      <c r="BB732" s="358"/>
      <c r="BC732" s="357"/>
      <c r="BD732" s="357"/>
      <c r="BE732" s="358"/>
      <c r="BF732" s="357"/>
      <c r="BG732" s="357"/>
      <c r="BH732" s="357"/>
      <c r="BI732" s="357"/>
      <c r="BJ732" s="357"/>
      <c r="BK732" s="357"/>
      <c r="BL732" s="357"/>
      <c r="BM732" s="358"/>
      <c r="BN732" s="358"/>
      <c r="BO732" s="358"/>
      <c r="BP732" s="358"/>
      <c r="BQ732" s="358"/>
      <c r="BR732" s="358"/>
      <c r="BS732" s="358"/>
      <c r="BT732" s="358"/>
      <c r="BU732" s="358"/>
      <c r="BV732" s="358"/>
      <c r="BW732" s="358"/>
      <c r="BX732" s="355"/>
    </row>
    <row r="733" spans="1:76" ht="19.5" customHeight="1">
      <c r="A733" s="356"/>
      <c r="B733" s="356"/>
      <c r="C733" s="356"/>
      <c r="D733" s="356"/>
      <c r="E733" s="356"/>
      <c r="F733" s="355"/>
      <c r="G733" s="356"/>
      <c r="H733" s="356"/>
      <c r="I733" s="355"/>
      <c r="J733" s="356"/>
      <c r="K733" s="355"/>
      <c r="L733" s="356"/>
      <c r="M733" s="355"/>
      <c r="N733" s="356"/>
      <c r="O733" s="355"/>
      <c r="P733" s="356"/>
      <c r="Q733" s="355"/>
      <c r="R733" s="355"/>
      <c r="S733" s="355"/>
      <c r="T733" s="355"/>
      <c r="U733" s="355"/>
      <c r="V733" s="355"/>
      <c r="W733" s="355"/>
      <c r="X733" s="355"/>
      <c r="Y733" s="355"/>
      <c r="Z733" s="355"/>
      <c r="AA733" s="355"/>
      <c r="AB733" s="355"/>
      <c r="AC733" s="355"/>
      <c r="AD733" s="355"/>
      <c r="AE733" s="355"/>
      <c r="AF733" s="355"/>
      <c r="AG733" s="355"/>
      <c r="AH733" s="355"/>
      <c r="AI733" s="355"/>
      <c r="AJ733" s="355"/>
      <c r="AK733" s="355"/>
      <c r="AL733" s="355"/>
      <c r="AM733" s="355"/>
      <c r="AN733" s="355"/>
      <c r="AO733" s="355"/>
      <c r="AP733" s="355"/>
      <c r="AQ733" s="355"/>
      <c r="AR733" s="355"/>
      <c r="AS733" s="355"/>
      <c r="AT733" s="356"/>
      <c r="AU733" s="356"/>
      <c r="AV733" s="355"/>
      <c r="AW733" s="355"/>
      <c r="AX733" s="356"/>
      <c r="AY733" s="357"/>
      <c r="AZ733" s="357"/>
      <c r="BA733" s="357"/>
      <c r="BB733" s="358"/>
      <c r="BC733" s="357"/>
      <c r="BD733" s="357"/>
      <c r="BE733" s="358"/>
      <c r="BF733" s="357"/>
      <c r="BG733" s="357"/>
      <c r="BH733" s="357"/>
      <c r="BI733" s="357"/>
      <c r="BJ733" s="357"/>
      <c r="BK733" s="357"/>
      <c r="BL733" s="357"/>
      <c r="BM733" s="358"/>
      <c r="BN733" s="358"/>
      <c r="BO733" s="358"/>
      <c r="BP733" s="358"/>
      <c r="BQ733" s="358"/>
      <c r="BR733" s="358"/>
      <c r="BS733" s="358"/>
      <c r="BT733" s="358"/>
      <c r="BU733" s="358"/>
      <c r="BV733" s="358"/>
      <c r="BW733" s="358"/>
      <c r="BX733" s="355"/>
    </row>
    <row r="734" spans="1:76" ht="19.5" customHeight="1">
      <c r="A734" s="356"/>
      <c r="B734" s="356"/>
      <c r="C734" s="356"/>
      <c r="D734" s="356"/>
      <c r="E734" s="356"/>
      <c r="F734" s="355"/>
      <c r="G734" s="356"/>
      <c r="H734" s="356"/>
      <c r="I734" s="355"/>
      <c r="J734" s="356"/>
      <c r="K734" s="355"/>
      <c r="L734" s="356"/>
      <c r="M734" s="355"/>
      <c r="N734" s="356"/>
      <c r="O734" s="355"/>
      <c r="P734" s="356"/>
      <c r="Q734" s="355"/>
      <c r="R734" s="355"/>
      <c r="S734" s="355"/>
      <c r="T734" s="355"/>
      <c r="U734" s="355"/>
      <c r="V734" s="355"/>
      <c r="W734" s="355"/>
      <c r="X734" s="355"/>
      <c r="Y734" s="355"/>
      <c r="Z734" s="355"/>
      <c r="AA734" s="355"/>
      <c r="AB734" s="355"/>
      <c r="AC734" s="355"/>
      <c r="AD734" s="355"/>
      <c r="AE734" s="355"/>
      <c r="AF734" s="355"/>
      <c r="AG734" s="355"/>
      <c r="AH734" s="355"/>
      <c r="AI734" s="355"/>
      <c r="AJ734" s="355"/>
      <c r="AK734" s="355"/>
      <c r="AL734" s="355"/>
      <c r="AM734" s="355"/>
      <c r="AN734" s="355"/>
      <c r="AO734" s="355"/>
      <c r="AP734" s="355"/>
      <c r="AQ734" s="355"/>
      <c r="AR734" s="355"/>
      <c r="AS734" s="355"/>
      <c r="AT734" s="356"/>
      <c r="AU734" s="356"/>
      <c r="AV734" s="355"/>
      <c r="AW734" s="355"/>
      <c r="AX734" s="356"/>
      <c r="AY734" s="357"/>
      <c r="AZ734" s="357"/>
      <c r="BA734" s="357"/>
      <c r="BB734" s="358"/>
      <c r="BC734" s="357"/>
      <c r="BD734" s="357"/>
      <c r="BE734" s="358"/>
      <c r="BF734" s="357"/>
      <c r="BG734" s="357"/>
      <c r="BH734" s="357"/>
      <c r="BI734" s="357"/>
      <c r="BJ734" s="357"/>
      <c r="BK734" s="357"/>
      <c r="BL734" s="357"/>
      <c r="BM734" s="358"/>
      <c r="BN734" s="358"/>
      <c r="BO734" s="358"/>
      <c r="BP734" s="358"/>
      <c r="BQ734" s="358"/>
      <c r="BR734" s="358"/>
      <c r="BS734" s="358"/>
      <c r="BT734" s="358"/>
      <c r="BU734" s="358"/>
      <c r="BV734" s="358"/>
      <c r="BW734" s="358"/>
      <c r="BX734" s="355"/>
    </row>
    <row r="735" spans="1:76" ht="19.5" customHeight="1">
      <c r="A735" s="356"/>
      <c r="B735" s="356"/>
      <c r="C735" s="356"/>
      <c r="D735" s="356"/>
      <c r="E735" s="356"/>
      <c r="F735" s="355"/>
      <c r="G735" s="356"/>
      <c r="H735" s="356"/>
      <c r="I735" s="355"/>
      <c r="J735" s="356"/>
      <c r="K735" s="355"/>
      <c r="L735" s="356"/>
      <c r="M735" s="355"/>
      <c r="N735" s="356"/>
      <c r="O735" s="355"/>
      <c r="P735" s="356"/>
      <c r="Q735" s="355"/>
      <c r="R735" s="355"/>
      <c r="S735" s="355"/>
      <c r="T735" s="355"/>
      <c r="U735" s="355"/>
      <c r="V735" s="355"/>
      <c r="W735" s="355"/>
      <c r="X735" s="355"/>
      <c r="Y735" s="355"/>
      <c r="Z735" s="355"/>
      <c r="AA735" s="355"/>
      <c r="AB735" s="355"/>
      <c r="AC735" s="355"/>
      <c r="AD735" s="355"/>
      <c r="AE735" s="355"/>
      <c r="AF735" s="355"/>
      <c r="AG735" s="355"/>
      <c r="AH735" s="355"/>
      <c r="AI735" s="355"/>
      <c r="AJ735" s="355"/>
      <c r="AK735" s="355"/>
      <c r="AL735" s="355"/>
      <c r="AM735" s="355"/>
      <c r="AN735" s="355"/>
      <c r="AO735" s="355"/>
      <c r="AP735" s="355"/>
      <c r="AQ735" s="355"/>
      <c r="AR735" s="355"/>
      <c r="AS735" s="355"/>
      <c r="AT735" s="356"/>
      <c r="AU735" s="356"/>
      <c r="AV735" s="355"/>
      <c r="AW735" s="355"/>
      <c r="AX735" s="356"/>
      <c r="AY735" s="357"/>
      <c r="AZ735" s="357"/>
      <c r="BA735" s="357"/>
      <c r="BB735" s="358"/>
      <c r="BC735" s="357"/>
      <c r="BD735" s="357"/>
      <c r="BE735" s="358"/>
      <c r="BF735" s="357"/>
      <c r="BG735" s="357"/>
      <c r="BH735" s="357"/>
      <c r="BI735" s="357"/>
      <c r="BJ735" s="357"/>
      <c r="BK735" s="357"/>
      <c r="BL735" s="357"/>
      <c r="BM735" s="358"/>
      <c r="BN735" s="358"/>
      <c r="BO735" s="358"/>
      <c r="BP735" s="358"/>
      <c r="BQ735" s="358"/>
      <c r="BR735" s="358"/>
      <c r="BS735" s="358"/>
      <c r="BT735" s="358"/>
      <c r="BU735" s="358"/>
      <c r="BV735" s="358"/>
      <c r="BW735" s="358"/>
      <c r="BX735" s="355"/>
    </row>
    <row r="736" spans="1:76" ht="19.5" customHeight="1">
      <c r="A736" s="356"/>
      <c r="B736" s="356"/>
      <c r="C736" s="356"/>
      <c r="D736" s="356"/>
      <c r="E736" s="356"/>
      <c r="F736" s="355"/>
      <c r="G736" s="356"/>
      <c r="H736" s="356"/>
      <c r="I736" s="355"/>
      <c r="J736" s="356"/>
      <c r="K736" s="355"/>
      <c r="L736" s="356"/>
      <c r="M736" s="355"/>
      <c r="N736" s="356"/>
      <c r="O736" s="355"/>
      <c r="P736" s="356"/>
      <c r="Q736" s="355"/>
      <c r="R736" s="355"/>
      <c r="S736" s="355"/>
      <c r="T736" s="355"/>
      <c r="U736" s="355"/>
      <c r="V736" s="355"/>
      <c r="W736" s="355"/>
      <c r="X736" s="355"/>
      <c r="Y736" s="355"/>
      <c r="Z736" s="355"/>
      <c r="AA736" s="355"/>
      <c r="AB736" s="355"/>
      <c r="AC736" s="355"/>
      <c r="AD736" s="355"/>
      <c r="AE736" s="355"/>
      <c r="AF736" s="355"/>
      <c r="AG736" s="355"/>
      <c r="AH736" s="355"/>
      <c r="AI736" s="355"/>
      <c r="AJ736" s="355"/>
      <c r="AK736" s="355"/>
      <c r="AL736" s="355"/>
      <c r="AM736" s="355"/>
      <c r="AN736" s="355"/>
      <c r="AO736" s="355"/>
      <c r="AP736" s="355"/>
      <c r="AQ736" s="355"/>
      <c r="AR736" s="355"/>
      <c r="AS736" s="355"/>
      <c r="AT736" s="356"/>
      <c r="AU736" s="356"/>
      <c r="AV736" s="355"/>
      <c r="AW736" s="355"/>
      <c r="AX736" s="356"/>
      <c r="AY736" s="357"/>
      <c r="AZ736" s="357"/>
      <c r="BA736" s="357"/>
      <c r="BB736" s="358"/>
      <c r="BC736" s="357"/>
      <c r="BD736" s="357"/>
      <c r="BE736" s="358"/>
      <c r="BF736" s="357"/>
      <c r="BG736" s="357"/>
      <c r="BH736" s="357"/>
      <c r="BI736" s="357"/>
      <c r="BJ736" s="357"/>
      <c r="BK736" s="357"/>
      <c r="BL736" s="357"/>
      <c r="BM736" s="358"/>
      <c r="BN736" s="358"/>
      <c r="BO736" s="358"/>
      <c r="BP736" s="358"/>
      <c r="BQ736" s="358"/>
      <c r="BR736" s="358"/>
      <c r="BS736" s="358"/>
      <c r="BT736" s="358"/>
      <c r="BU736" s="358"/>
      <c r="BV736" s="358"/>
      <c r="BW736" s="358"/>
      <c r="BX736" s="355"/>
    </row>
    <row r="737" spans="1:76" ht="19.5" customHeight="1">
      <c r="A737" s="356"/>
      <c r="B737" s="356"/>
      <c r="C737" s="356"/>
      <c r="D737" s="356"/>
      <c r="E737" s="356"/>
      <c r="F737" s="355"/>
      <c r="G737" s="356"/>
      <c r="H737" s="356"/>
      <c r="I737" s="355"/>
      <c r="J737" s="356"/>
      <c r="K737" s="355"/>
      <c r="L737" s="356"/>
      <c r="M737" s="355"/>
      <c r="N737" s="356"/>
      <c r="O737" s="355"/>
      <c r="P737" s="356"/>
      <c r="Q737" s="355"/>
      <c r="R737" s="355"/>
      <c r="S737" s="355"/>
      <c r="T737" s="355"/>
      <c r="U737" s="355"/>
      <c r="V737" s="355"/>
      <c r="W737" s="355"/>
      <c r="X737" s="355"/>
      <c r="Y737" s="355"/>
      <c r="Z737" s="355"/>
      <c r="AA737" s="355"/>
      <c r="AB737" s="355"/>
      <c r="AC737" s="355"/>
      <c r="AD737" s="355"/>
      <c r="AE737" s="355"/>
      <c r="AF737" s="355"/>
      <c r="AG737" s="355"/>
      <c r="AH737" s="355"/>
      <c r="AI737" s="355"/>
      <c r="AJ737" s="355"/>
      <c r="AK737" s="355"/>
      <c r="AL737" s="355"/>
      <c r="AM737" s="355"/>
      <c r="AN737" s="355"/>
      <c r="AO737" s="355"/>
      <c r="AP737" s="355"/>
      <c r="AQ737" s="355"/>
      <c r="AR737" s="355"/>
      <c r="AS737" s="355"/>
      <c r="AT737" s="356"/>
      <c r="AU737" s="356"/>
      <c r="AV737" s="355"/>
      <c r="AW737" s="355"/>
      <c r="AX737" s="356"/>
      <c r="AY737" s="357"/>
      <c r="AZ737" s="357"/>
      <c r="BA737" s="357"/>
      <c r="BB737" s="358"/>
      <c r="BC737" s="357"/>
      <c r="BD737" s="357"/>
      <c r="BE737" s="358"/>
      <c r="BF737" s="357"/>
      <c r="BG737" s="357"/>
      <c r="BH737" s="357"/>
      <c r="BI737" s="357"/>
      <c r="BJ737" s="357"/>
      <c r="BK737" s="357"/>
      <c r="BL737" s="357"/>
      <c r="BM737" s="358"/>
      <c r="BN737" s="358"/>
      <c r="BO737" s="358"/>
      <c r="BP737" s="358"/>
      <c r="BQ737" s="358"/>
      <c r="BR737" s="358"/>
      <c r="BS737" s="358"/>
      <c r="BT737" s="358"/>
      <c r="BU737" s="358"/>
      <c r="BV737" s="358"/>
      <c r="BW737" s="358"/>
      <c r="BX737" s="355"/>
    </row>
    <row r="738" spans="1:76" ht="19.5" customHeight="1">
      <c r="A738" s="356"/>
      <c r="B738" s="356"/>
      <c r="C738" s="356"/>
      <c r="D738" s="356"/>
      <c r="E738" s="356"/>
      <c r="F738" s="355"/>
      <c r="G738" s="356"/>
      <c r="H738" s="356"/>
      <c r="I738" s="355"/>
      <c r="J738" s="356"/>
      <c r="K738" s="355"/>
      <c r="L738" s="356"/>
      <c r="M738" s="355"/>
      <c r="N738" s="356"/>
      <c r="O738" s="355"/>
      <c r="P738" s="356"/>
      <c r="Q738" s="355"/>
      <c r="R738" s="355"/>
      <c r="S738" s="355"/>
      <c r="T738" s="355"/>
      <c r="U738" s="355"/>
      <c r="V738" s="355"/>
      <c r="W738" s="355"/>
      <c r="X738" s="355"/>
      <c r="Y738" s="355"/>
      <c r="Z738" s="355"/>
      <c r="AA738" s="355"/>
      <c r="AB738" s="355"/>
      <c r="AC738" s="355"/>
      <c r="AD738" s="355"/>
      <c r="AE738" s="355"/>
      <c r="AF738" s="355"/>
      <c r="AG738" s="355"/>
      <c r="AH738" s="355"/>
      <c r="AI738" s="355"/>
      <c r="AJ738" s="355"/>
      <c r="AK738" s="355"/>
      <c r="AL738" s="355"/>
      <c r="AM738" s="355"/>
      <c r="AN738" s="355"/>
      <c r="AO738" s="355"/>
      <c r="AP738" s="355"/>
      <c r="AQ738" s="355"/>
      <c r="AR738" s="355"/>
      <c r="AS738" s="355"/>
      <c r="AT738" s="356"/>
      <c r="AU738" s="356"/>
      <c r="AV738" s="355"/>
      <c r="AW738" s="355"/>
      <c r="AX738" s="356"/>
      <c r="AY738" s="357"/>
      <c r="AZ738" s="357"/>
      <c r="BA738" s="357"/>
      <c r="BB738" s="358"/>
      <c r="BC738" s="357"/>
      <c r="BD738" s="357"/>
      <c r="BE738" s="358"/>
      <c r="BF738" s="357"/>
      <c r="BG738" s="357"/>
      <c r="BH738" s="357"/>
      <c r="BI738" s="357"/>
      <c r="BJ738" s="357"/>
      <c r="BK738" s="357"/>
      <c r="BL738" s="357"/>
      <c r="BM738" s="358"/>
      <c r="BN738" s="358"/>
      <c r="BO738" s="358"/>
      <c r="BP738" s="358"/>
      <c r="BQ738" s="358"/>
      <c r="BR738" s="358"/>
      <c r="BS738" s="358"/>
      <c r="BT738" s="358"/>
      <c r="BU738" s="358"/>
      <c r="BV738" s="358"/>
      <c r="BW738" s="358"/>
      <c r="BX738" s="355"/>
    </row>
    <row r="739" spans="1:76" ht="19.5" customHeight="1">
      <c r="A739" s="356"/>
      <c r="B739" s="356"/>
      <c r="C739" s="356"/>
      <c r="D739" s="356"/>
      <c r="E739" s="356"/>
      <c r="F739" s="355"/>
      <c r="G739" s="356"/>
      <c r="H739" s="356"/>
      <c r="I739" s="355"/>
      <c r="J739" s="356"/>
      <c r="K739" s="355"/>
      <c r="L739" s="356"/>
      <c r="M739" s="355"/>
      <c r="N739" s="356"/>
      <c r="O739" s="355"/>
      <c r="P739" s="356"/>
      <c r="Q739" s="355"/>
      <c r="R739" s="355"/>
      <c r="S739" s="355"/>
      <c r="T739" s="355"/>
      <c r="U739" s="355"/>
      <c r="V739" s="355"/>
      <c r="W739" s="355"/>
      <c r="X739" s="355"/>
      <c r="Y739" s="355"/>
      <c r="Z739" s="355"/>
      <c r="AA739" s="355"/>
      <c r="AB739" s="355"/>
      <c r="AC739" s="355"/>
      <c r="AD739" s="355"/>
      <c r="AE739" s="355"/>
      <c r="AF739" s="355"/>
      <c r="AG739" s="355"/>
      <c r="AH739" s="355"/>
      <c r="AI739" s="355"/>
      <c r="AJ739" s="355"/>
      <c r="AK739" s="355"/>
      <c r="AL739" s="355"/>
      <c r="AM739" s="355"/>
      <c r="AN739" s="355"/>
      <c r="AO739" s="355"/>
      <c r="AP739" s="355"/>
      <c r="AQ739" s="355"/>
      <c r="AR739" s="355"/>
      <c r="AS739" s="355"/>
      <c r="AT739" s="356"/>
      <c r="AU739" s="356"/>
      <c r="AV739" s="355"/>
      <c r="AW739" s="355"/>
      <c r="AX739" s="356"/>
      <c r="AY739" s="357"/>
      <c r="AZ739" s="357"/>
      <c r="BA739" s="357"/>
      <c r="BB739" s="358"/>
      <c r="BC739" s="357"/>
      <c r="BD739" s="357"/>
      <c r="BE739" s="358"/>
      <c r="BF739" s="357"/>
      <c r="BG739" s="357"/>
      <c r="BH739" s="357"/>
      <c r="BI739" s="357"/>
      <c r="BJ739" s="357"/>
      <c r="BK739" s="357"/>
      <c r="BL739" s="357"/>
      <c r="BM739" s="358"/>
      <c r="BN739" s="358"/>
      <c r="BO739" s="358"/>
      <c r="BP739" s="358"/>
      <c r="BQ739" s="358"/>
      <c r="BR739" s="358"/>
      <c r="BS739" s="358"/>
      <c r="BT739" s="358"/>
      <c r="BU739" s="358"/>
      <c r="BV739" s="358"/>
      <c r="BW739" s="358"/>
      <c r="BX739" s="355"/>
    </row>
    <row r="740" spans="1:76" ht="19.5" customHeight="1">
      <c r="A740" s="356"/>
      <c r="B740" s="356"/>
      <c r="C740" s="356"/>
      <c r="D740" s="356"/>
      <c r="E740" s="356"/>
      <c r="F740" s="355"/>
      <c r="G740" s="356"/>
      <c r="H740" s="356"/>
      <c r="I740" s="355"/>
      <c r="J740" s="356"/>
      <c r="K740" s="355"/>
      <c r="L740" s="356"/>
      <c r="M740" s="355"/>
      <c r="N740" s="356"/>
      <c r="O740" s="355"/>
      <c r="P740" s="356"/>
      <c r="Q740" s="355"/>
      <c r="R740" s="355"/>
      <c r="S740" s="355"/>
      <c r="T740" s="355"/>
      <c r="U740" s="355"/>
      <c r="V740" s="355"/>
      <c r="W740" s="355"/>
      <c r="X740" s="355"/>
      <c r="Y740" s="355"/>
      <c r="Z740" s="355"/>
      <c r="AA740" s="355"/>
      <c r="AB740" s="355"/>
      <c r="AC740" s="355"/>
      <c r="AD740" s="355"/>
      <c r="AE740" s="355"/>
      <c r="AF740" s="355"/>
      <c r="AG740" s="355"/>
      <c r="AH740" s="355"/>
      <c r="AI740" s="355"/>
      <c r="AJ740" s="355"/>
      <c r="AK740" s="355"/>
      <c r="AL740" s="355"/>
      <c r="AM740" s="355"/>
      <c r="AN740" s="355"/>
      <c r="AO740" s="355"/>
      <c r="AP740" s="355"/>
      <c r="AQ740" s="355"/>
      <c r="AR740" s="355"/>
      <c r="AS740" s="355"/>
      <c r="AT740" s="356"/>
      <c r="AU740" s="356"/>
      <c r="AV740" s="355"/>
      <c r="AW740" s="355"/>
      <c r="AX740" s="356"/>
      <c r="AY740" s="357"/>
      <c r="AZ740" s="357"/>
      <c r="BA740" s="357"/>
      <c r="BB740" s="358"/>
      <c r="BC740" s="357"/>
      <c r="BD740" s="357"/>
      <c r="BE740" s="358"/>
      <c r="BF740" s="357"/>
      <c r="BG740" s="357"/>
      <c r="BH740" s="357"/>
      <c r="BI740" s="357"/>
      <c r="BJ740" s="357"/>
      <c r="BK740" s="357"/>
      <c r="BL740" s="357"/>
      <c r="BM740" s="358"/>
      <c r="BN740" s="358"/>
      <c r="BO740" s="358"/>
      <c r="BP740" s="358"/>
      <c r="BQ740" s="358"/>
      <c r="BR740" s="358"/>
      <c r="BS740" s="358"/>
      <c r="BT740" s="358"/>
      <c r="BU740" s="358"/>
      <c r="BV740" s="358"/>
      <c r="BW740" s="358"/>
      <c r="BX740" s="355"/>
    </row>
    <row r="741" spans="1:76" ht="19.5" customHeight="1">
      <c r="A741" s="356"/>
      <c r="B741" s="356"/>
      <c r="C741" s="356"/>
      <c r="D741" s="356"/>
      <c r="E741" s="356"/>
      <c r="F741" s="355"/>
      <c r="G741" s="356"/>
      <c r="H741" s="356"/>
      <c r="I741" s="355"/>
      <c r="J741" s="356"/>
      <c r="K741" s="355"/>
      <c r="L741" s="356"/>
      <c r="M741" s="355"/>
      <c r="N741" s="356"/>
      <c r="O741" s="355"/>
      <c r="P741" s="356"/>
      <c r="Q741" s="355"/>
      <c r="R741" s="355"/>
      <c r="S741" s="355"/>
      <c r="T741" s="355"/>
      <c r="U741" s="355"/>
      <c r="V741" s="355"/>
      <c r="W741" s="355"/>
      <c r="X741" s="355"/>
      <c r="Y741" s="355"/>
      <c r="Z741" s="355"/>
      <c r="AA741" s="355"/>
      <c r="AB741" s="355"/>
      <c r="AC741" s="355"/>
      <c r="AD741" s="355"/>
      <c r="AE741" s="355"/>
      <c r="AF741" s="355"/>
      <c r="AG741" s="355"/>
      <c r="AH741" s="355"/>
      <c r="AI741" s="355"/>
      <c r="AJ741" s="355"/>
      <c r="AK741" s="355"/>
      <c r="AL741" s="355"/>
      <c r="AM741" s="355"/>
      <c r="AN741" s="355"/>
      <c r="AO741" s="355"/>
      <c r="AP741" s="355"/>
      <c r="AQ741" s="355"/>
      <c r="AR741" s="355"/>
      <c r="AS741" s="355"/>
      <c r="AT741" s="356"/>
      <c r="AU741" s="356"/>
      <c r="AV741" s="355"/>
      <c r="AW741" s="355"/>
      <c r="AX741" s="356"/>
      <c r="AY741" s="357"/>
      <c r="AZ741" s="357"/>
      <c r="BA741" s="357"/>
      <c r="BB741" s="358"/>
      <c r="BC741" s="357"/>
      <c r="BD741" s="357"/>
      <c r="BE741" s="358"/>
      <c r="BF741" s="357"/>
      <c r="BG741" s="357"/>
      <c r="BH741" s="357"/>
      <c r="BI741" s="357"/>
      <c r="BJ741" s="357"/>
      <c r="BK741" s="357"/>
      <c r="BL741" s="357"/>
      <c r="BM741" s="358"/>
      <c r="BN741" s="358"/>
      <c r="BO741" s="358"/>
      <c r="BP741" s="358"/>
      <c r="BQ741" s="358"/>
      <c r="BR741" s="358"/>
      <c r="BS741" s="358"/>
      <c r="BT741" s="358"/>
      <c r="BU741" s="358"/>
      <c r="BV741" s="358"/>
      <c r="BW741" s="358"/>
      <c r="BX741" s="355"/>
    </row>
    <row r="742" spans="1:76" ht="19.5" customHeight="1">
      <c r="A742" s="356"/>
      <c r="B742" s="356"/>
      <c r="C742" s="356"/>
      <c r="D742" s="356"/>
      <c r="E742" s="356"/>
      <c r="F742" s="355"/>
      <c r="G742" s="356"/>
      <c r="H742" s="356"/>
      <c r="I742" s="355"/>
      <c r="J742" s="356"/>
      <c r="K742" s="355"/>
      <c r="L742" s="356"/>
      <c r="M742" s="355"/>
      <c r="N742" s="356"/>
      <c r="O742" s="355"/>
      <c r="P742" s="356"/>
      <c r="Q742" s="355"/>
      <c r="R742" s="355"/>
      <c r="S742" s="355"/>
      <c r="T742" s="355"/>
      <c r="U742" s="355"/>
      <c r="V742" s="355"/>
      <c r="W742" s="355"/>
      <c r="X742" s="355"/>
      <c r="Y742" s="355"/>
      <c r="Z742" s="355"/>
      <c r="AA742" s="355"/>
      <c r="AB742" s="355"/>
      <c r="AC742" s="355"/>
      <c r="AD742" s="355"/>
      <c r="AE742" s="355"/>
      <c r="AF742" s="355"/>
      <c r="AG742" s="355"/>
      <c r="AH742" s="355"/>
      <c r="AI742" s="355"/>
      <c r="AJ742" s="355"/>
      <c r="AK742" s="355"/>
      <c r="AL742" s="355"/>
      <c r="AM742" s="355"/>
      <c r="AN742" s="355"/>
      <c r="AO742" s="355"/>
      <c r="AP742" s="355"/>
      <c r="AQ742" s="355"/>
      <c r="AR742" s="355"/>
      <c r="AS742" s="355"/>
      <c r="AT742" s="356"/>
      <c r="AU742" s="356"/>
      <c r="AV742" s="355"/>
      <c r="AW742" s="355"/>
      <c r="AX742" s="356"/>
      <c r="AY742" s="357"/>
      <c r="AZ742" s="357"/>
      <c r="BA742" s="357"/>
      <c r="BB742" s="358"/>
      <c r="BC742" s="357"/>
      <c r="BD742" s="357"/>
      <c r="BE742" s="358"/>
      <c r="BF742" s="357"/>
      <c r="BG742" s="357"/>
      <c r="BH742" s="357"/>
      <c r="BI742" s="357"/>
      <c r="BJ742" s="357"/>
      <c r="BK742" s="357"/>
      <c r="BL742" s="357"/>
      <c r="BM742" s="358"/>
      <c r="BN742" s="358"/>
      <c r="BO742" s="358"/>
      <c r="BP742" s="358"/>
      <c r="BQ742" s="358"/>
      <c r="BR742" s="358"/>
      <c r="BS742" s="358"/>
      <c r="BT742" s="358"/>
      <c r="BU742" s="358"/>
      <c r="BV742" s="358"/>
      <c r="BW742" s="358"/>
      <c r="BX742" s="355"/>
    </row>
    <row r="743" spans="1:76" ht="19.5" customHeight="1">
      <c r="A743" s="356"/>
      <c r="B743" s="356"/>
      <c r="C743" s="356"/>
      <c r="D743" s="356"/>
      <c r="E743" s="356"/>
      <c r="F743" s="355"/>
      <c r="G743" s="356"/>
      <c r="H743" s="356"/>
      <c r="I743" s="355"/>
      <c r="J743" s="356"/>
      <c r="K743" s="355"/>
      <c r="L743" s="356"/>
      <c r="M743" s="355"/>
      <c r="N743" s="356"/>
      <c r="O743" s="355"/>
      <c r="P743" s="356"/>
      <c r="Q743" s="355"/>
      <c r="R743" s="355"/>
      <c r="S743" s="355"/>
      <c r="T743" s="355"/>
      <c r="U743" s="355"/>
      <c r="V743" s="355"/>
      <c r="W743" s="355"/>
      <c r="X743" s="355"/>
      <c r="Y743" s="355"/>
      <c r="Z743" s="355"/>
      <c r="AA743" s="355"/>
      <c r="AB743" s="355"/>
      <c r="AC743" s="355"/>
      <c r="AD743" s="355"/>
      <c r="AE743" s="355"/>
      <c r="AF743" s="355"/>
      <c r="AG743" s="355"/>
      <c r="AH743" s="355"/>
      <c r="AI743" s="355"/>
      <c r="AJ743" s="355"/>
      <c r="AK743" s="355"/>
      <c r="AL743" s="355"/>
      <c r="AM743" s="355"/>
      <c r="AN743" s="355"/>
      <c r="AO743" s="355"/>
      <c r="AP743" s="355"/>
      <c r="AQ743" s="355"/>
      <c r="AR743" s="355"/>
      <c r="AS743" s="355"/>
      <c r="AT743" s="356"/>
      <c r="AU743" s="356"/>
      <c r="AV743" s="355"/>
      <c r="AW743" s="355"/>
      <c r="AX743" s="356"/>
      <c r="AY743" s="357"/>
      <c r="AZ743" s="357"/>
      <c r="BA743" s="357"/>
      <c r="BB743" s="358"/>
      <c r="BC743" s="357"/>
      <c r="BD743" s="357"/>
      <c r="BE743" s="358"/>
      <c r="BF743" s="357"/>
      <c r="BG743" s="357"/>
      <c r="BH743" s="357"/>
      <c r="BI743" s="357"/>
      <c r="BJ743" s="357"/>
      <c r="BK743" s="357"/>
      <c r="BL743" s="357"/>
      <c r="BM743" s="358"/>
      <c r="BN743" s="358"/>
      <c r="BO743" s="358"/>
      <c r="BP743" s="358"/>
      <c r="BQ743" s="358"/>
      <c r="BR743" s="358"/>
      <c r="BS743" s="358"/>
      <c r="BT743" s="358"/>
      <c r="BU743" s="358"/>
      <c r="BV743" s="358"/>
      <c r="BW743" s="358"/>
      <c r="BX743" s="355"/>
    </row>
    <row r="744" spans="1:76" ht="19.5" customHeight="1">
      <c r="A744" s="356"/>
      <c r="B744" s="356"/>
      <c r="C744" s="356"/>
      <c r="D744" s="356"/>
      <c r="E744" s="356"/>
      <c r="F744" s="355"/>
      <c r="G744" s="356"/>
      <c r="H744" s="356"/>
      <c r="I744" s="355"/>
      <c r="J744" s="356"/>
      <c r="K744" s="355"/>
      <c r="L744" s="356"/>
      <c r="M744" s="355"/>
      <c r="N744" s="356"/>
      <c r="O744" s="355"/>
      <c r="P744" s="356"/>
      <c r="Q744" s="355"/>
      <c r="R744" s="355"/>
      <c r="S744" s="355"/>
      <c r="T744" s="355"/>
      <c r="U744" s="355"/>
      <c r="V744" s="355"/>
      <c r="W744" s="355"/>
      <c r="X744" s="355"/>
      <c r="Y744" s="355"/>
      <c r="Z744" s="355"/>
      <c r="AA744" s="355"/>
      <c r="AB744" s="355"/>
      <c r="AC744" s="355"/>
      <c r="AD744" s="355"/>
      <c r="AE744" s="355"/>
      <c r="AF744" s="355"/>
      <c r="AG744" s="355"/>
      <c r="AH744" s="355"/>
      <c r="AI744" s="355"/>
      <c r="AJ744" s="355"/>
      <c r="AK744" s="355"/>
      <c r="AL744" s="355"/>
      <c r="AM744" s="355"/>
      <c r="AN744" s="355"/>
      <c r="AO744" s="355"/>
      <c r="AP744" s="355"/>
      <c r="AQ744" s="355"/>
      <c r="AR744" s="355"/>
      <c r="AS744" s="355"/>
      <c r="AT744" s="356"/>
      <c r="AU744" s="356"/>
      <c r="AV744" s="355"/>
      <c r="AW744" s="355"/>
      <c r="AX744" s="356"/>
      <c r="AY744" s="357"/>
      <c r="AZ744" s="357"/>
      <c r="BA744" s="357"/>
      <c r="BB744" s="358"/>
      <c r="BC744" s="357"/>
      <c r="BD744" s="357"/>
      <c r="BE744" s="358"/>
      <c r="BF744" s="357"/>
      <c r="BG744" s="357"/>
      <c r="BH744" s="357"/>
      <c r="BI744" s="357"/>
      <c r="BJ744" s="357"/>
      <c r="BK744" s="357"/>
      <c r="BL744" s="357"/>
      <c r="BM744" s="358"/>
      <c r="BN744" s="358"/>
      <c r="BO744" s="358"/>
      <c r="BP744" s="358"/>
      <c r="BQ744" s="358"/>
      <c r="BR744" s="358"/>
      <c r="BS744" s="358"/>
      <c r="BT744" s="358"/>
      <c r="BU744" s="358"/>
      <c r="BV744" s="358"/>
      <c r="BW744" s="358"/>
      <c r="BX744" s="355"/>
    </row>
    <row r="745" spans="1:76" ht="19.5" customHeight="1">
      <c r="A745" s="356"/>
      <c r="B745" s="356"/>
      <c r="C745" s="356"/>
      <c r="D745" s="356"/>
      <c r="E745" s="356"/>
      <c r="F745" s="355"/>
      <c r="G745" s="356"/>
      <c r="H745" s="356"/>
      <c r="I745" s="355"/>
      <c r="J745" s="356"/>
      <c r="K745" s="355"/>
      <c r="L745" s="356"/>
      <c r="M745" s="355"/>
      <c r="N745" s="356"/>
      <c r="O745" s="355"/>
      <c r="P745" s="356"/>
      <c r="Q745" s="355"/>
      <c r="R745" s="355"/>
      <c r="S745" s="355"/>
      <c r="T745" s="355"/>
      <c r="U745" s="355"/>
      <c r="V745" s="355"/>
      <c r="W745" s="355"/>
      <c r="X745" s="355"/>
      <c r="Y745" s="355"/>
      <c r="Z745" s="355"/>
      <c r="AA745" s="355"/>
      <c r="AB745" s="355"/>
      <c r="AC745" s="355"/>
      <c r="AD745" s="355"/>
      <c r="AE745" s="355"/>
      <c r="AF745" s="355"/>
      <c r="AG745" s="355"/>
      <c r="AH745" s="355"/>
      <c r="AI745" s="355"/>
      <c r="AJ745" s="355"/>
      <c r="AK745" s="355"/>
      <c r="AL745" s="355"/>
      <c r="AM745" s="355"/>
      <c r="AN745" s="355"/>
      <c r="AO745" s="355"/>
      <c r="AP745" s="355"/>
      <c r="AQ745" s="355"/>
      <c r="AR745" s="355"/>
      <c r="AS745" s="355"/>
      <c r="AT745" s="356"/>
      <c r="AU745" s="356"/>
      <c r="AV745" s="355"/>
      <c r="AW745" s="355"/>
      <c r="AX745" s="356"/>
      <c r="AY745" s="357"/>
      <c r="AZ745" s="357"/>
      <c r="BA745" s="357"/>
      <c r="BB745" s="358"/>
      <c r="BC745" s="357"/>
      <c r="BD745" s="357"/>
      <c r="BE745" s="358"/>
      <c r="BF745" s="357"/>
      <c r="BG745" s="357"/>
      <c r="BH745" s="357"/>
      <c r="BI745" s="357"/>
      <c r="BJ745" s="357"/>
      <c r="BK745" s="357"/>
      <c r="BL745" s="357"/>
      <c r="BM745" s="358"/>
      <c r="BN745" s="358"/>
      <c r="BO745" s="358"/>
      <c r="BP745" s="358"/>
      <c r="BQ745" s="358"/>
      <c r="BR745" s="358"/>
      <c r="BS745" s="358"/>
      <c r="BT745" s="358"/>
      <c r="BU745" s="358"/>
      <c r="BV745" s="358"/>
      <c r="BW745" s="358"/>
      <c r="BX745" s="355"/>
    </row>
    <row r="746" spans="1:76" ht="19.5" customHeight="1">
      <c r="A746" s="356"/>
      <c r="B746" s="356"/>
      <c r="C746" s="356"/>
      <c r="D746" s="356"/>
      <c r="E746" s="356"/>
      <c r="F746" s="355"/>
      <c r="G746" s="356"/>
      <c r="H746" s="356"/>
      <c r="I746" s="355"/>
      <c r="J746" s="356"/>
      <c r="K746" s="355"/>
      <c r="L746" s="356"/>
      <c r="M746" s="355"/>
      <c r="N746" s="356"/>
      <c r="O746" s="355"/>
      <c r="P746" s="356"/>
      <c r="Q746" s="355"/>
      <c r="R746" s="355"/>
      <c r="S746" s="355"/>
      <c r="T746" s="355"/>
      <c r="U746" s="355"/>
      <c r="V746" s="355"/>
      <c r="W746" s="355"/>
      <c r="X746" s="355"/>
      <c r="Y746" s="355"/>
      <c r="Z746" s="355"/>
      <c r="AA746" s="355"/>
      <c r="AB746" s="355"/>
      <c r="AC746" s="355"/>
      <c r="AD746" s="355"/>
      <c r="AE746" s="355"/>
      <c r="AF746" s="355"/>
      <c r="AG746" s="355"/>
      <c r="AH746" s="355"/>
      <c r="AI746" s="355"/>
      <c r="AJ746" s="355"/>
      <c r="AK746" s="355"/>
      <c r="AL746" s="355"/>
      <c r="AM746" s="355"/>
      <c r="AN746" s="355"/>
      <c r="AO746" s="355"/>
      <c r="AP746" s="355"/>
      <c r="AQ746" s="355"/>
      <c r="AR746" s="355"/>
      <c r="AS746" s="355"/>
      <c r="AT746" s="356"/>
      <c r="AU746" s="356"/>
      <c r="AV746" s="355"/>
      <c r="AW746" s="355"/>
      <c r="AX746" s="356"/>
      <c r="AY746" s="357"/>
      <c r="AZ746" s="357"/>
      <c r="BA746" s="357"/>
      <c r="BB746" s="358"/>
      <c r="BC746" s="357"/>
      <c r="BD746" s="357"/>
      <c r="BE746" s="358"/>
      <c r="BF746" s="357"/>
      <c r="BG746" s="357"/>
      <c r="BH746" s="357"/>
      <c r="BI746" s="357"/>
      <c r="BJ746" s="357"/>
      <c r="BK746" s="357"/>
      <c r="BL746" s="357"/>
      <c r="BM746" s="358"/>
      <c r="BN746" s="358"/>
      <c r="BO746" s="358"/>
      <c r="BP746" s="358"/>
      <c r="BQ746" s="358"/>
      <c r="BR746" s="358"/>
      <c r="BS746" s="358"/>
      <c r="BT746" s="358"/>
      <c r="BU746" s="358"/>
      <c r="BV746" s="358"/>
      <c r="BW746" s="358"/>
      <c r="BX746" s="355"/>
    </row>
    <row r="747" spans="1:76" ht="19.5" customHeight="1">
      <c r="A747" s="356"/>
      <c r="B747" s="356"/>
      <c r="C747" s="356"/>
      <c r="D747" s="356"/>
      <c r="E747" s="356"/>
      <c r="F747" s="355"/>
      <c r="G747" s="356"/>
      <c r="H747" s="356"/>
      <c r="I747" s="355"/>
      <c r="J747" s="356"/>
      <c r="K747" s="355"/>
      <c r="L747" s="356"/>
      <c r="M747" s="355"/>
      <c r="N747" s="356"/>
      <c r="O747" s="355"/>
      <c r="P747" s="356"/>
      <c r="Q747" s="355"/>
      <c r="R747" s="355"/>
      <c r="S747" s="355"/>
      <c r="T747" s="355"/>
      <c r="U747" s="355"/>
      <c r="V747" s="355"/>
      <c r="W747" s="355"/>
      <c r="X747" s="355"/>
      <c r="Y747" s="355"/>
      <c r="Z747" s="355"/>
      <c r="AA747" s="355"/>
      <c r="AB747" s="355"/>
      <c r="AC747" s="355"/>
      <c r="AD747" s="355"/>
      <c r="AE747" s="355"/>
      <c r="AF747" s="355"/>
      <c r="AG747" s="355"/>
      <c r="AH747" s="355"/>
      <c r="AI747" s="355"/>
      <c r="AJ747" s="355"/>
      <c r="AK747" s="355"/>
      <c r="AL747" s="355"/>
      <c r="AM747" s="355"/>
      <c r="AN747" s="355"/>
      <c r="AO747" s="355"/>
      <c r="AP747" s="355"/>
      <c r="AQ747" s="355"/>
      <c r="AR747" s="355"/>
      <c r="AS747" s="355"/>
      <c r="AT747" s="356"/>
      <c r="AU747" s="356"/>
      <c r="AV747" s="355"/>
      <c r="AW747" s="355"/>
      <c r="AX747" s="356"/>
      <c r="AY747" s="357"/>
      <c r="AZ747" s="357"/>
      <c r="BA747" s="357"/>
      <c r="BB747" s="358"/>
      <c r="BC747" s="357"/>
      <c r="BD747" s="357"/>
      <c r="BE747" s="358"/>
      <c r="BF747" s="357"/>
      <c r="BG747" s="357"/>
      <c r="BH747" s="357"/>
      <c r="BI747" s="357"/>
      <c r="BJ747" s="357"/>
      <c r="BK747" s="357"/>
      <c r="BL747" s="357"/>
      <c r="BM747" s="358"/>
      <c r="BN747" s="358"/>
      <c r="BO747" s="358"/>
      <c r="BP747" s="358"/>
      <c r="BQ747" s="358"/>
      <c r="BR747" s="358"/>
      <c r="BS747" s="358"/>
      <c r="BT747" s="358"/>
      <c r="BU747" s="358"/>
      <c r="BV747" s="358"/>
      <c r="BW747" s="358"/>
      <c r="BX747" s="355"/>
    </row>
    <row r="748" spans="1:76" ht="19.5" customHeight="1">
      <c r="A748" s="356"/>
      <c r="B748" s="356"/>
      <c r="C748" s="356"/>
      <c r="D748" s="356"/>
      <c r="E748" s="356"/>
      <c r="F748" s="355"/>
      <c r="G748" s="356"/>
      <c r="H748" s="356"/>
      <c r="I748" s="355"/>
      <c r="J748" s="356"/>
      <c r="K748" s="355"/>
      <c r="L748" s="356"/>
      <c r="M748" s="355"/>
      <c r="N748" s="356"/>
      <c r="O748" s="355"/>
      <c r="P748" s="356"/>
      <c r="Q748" s="355"/>
      <c r="R748" s="355"/>
      <c r="S748" s="355"/>
      <c r="T748" s="355"/>
      <c r="U748" s="355"/>
      <c r="V748" s="355"/>
      <c r="W748" s="355"/>
      <c r="X748" s="355"/>
      <c r="Y748" s="355"/>
      <c r="Z748" s="355"/>
      <c r="AA748" s="355"/>
      <c r="AB748" s="355"/>
      <c r="AC748" s="355"/>
      <c r="AD748" s="355"/>
      <c r="AE748" s="355"/>
      <c r="AF748" s="355"/>
      <c r="AG748" s="355"/>
      <c r="AH748" s="355"/>
      <c r="AI748" s="355"/>
      <c r="AJ748" s="355"/>
      <c r="AK748" s="355"/>
      <c r="AL748" s="355"/>
      <c r="AM748" s="355"/>
      <c r="AN748" s="355"/>
      <c r="AO748" s="355"/>
      <c r="AP748" s="355"/>
      <c r="AQ748" s="355"/>
      <c r="AR748" s="355"/>
      <c r="AS748" s="355"/>
      <c r="AT748" s="356"/>
      <c r="AU748" s="356"/>
      <c r="AV748" s="355"/>
      <c r="AW748" s="355"/>
      <c r="AX748" s="356"/>
      <c r="AY748" s="357"/>
      <c r="AZ748" s="357"/>
      <c r="BA748" s="357"/>
      <c r="BB748" s="358"/>
      <c r="BC748" s="357"/>
      <c r="BD748" s="357"/>
      <c r="BE748" s="358"/>
      <c r="BF748" s="357"/>
      <c r="BG748" s="357"/>
      <c r="BH748" s="357"/>
      <c r="BI748" s="357"/>
      <c r="BJ748" s="357"/>
      <c r="BK748" s="357"/>
      <c r="BL748" s="357"/>
      <c r="BM748" s="358"/>
      <c r="BN748" s="358"/>
      <c r="BO748" s="358"/>
      <c r="BP748" s="358"/>
      <c r="BQ748" s="358"/>
      <c r="BR748" s="358"/>
      <c r="BS748" s="358"/>
      <c r="BT748" s="358"/>
      <c r="BU748" s="358"/>
      <c r="BV748" s="358"/>
      <c r="BW748" s="358"/>
      <c r="BX748" s="355"/>
    </row>
    <row r="749" spans="1:76" ht="19.5" customHeight="1">
      <c r="A749" s="356"/>
      <c r="B749" s="356"/>
      <c r="C749" s="356"/>
      <c r="D749" s="356"/>
      <c r="E749" s="356"/>
      <c r="F749" s="355"/>
      <c r="G749" s="356"/>
      <c r="H749" s="356"/>
      <c r="I749" s="355"/>
      <c r="J749" s="356"/>
      <c r="K749" s="355"/>
      <c r="L749" s="356"/>
      <c r="M749" s="355"/>
      <c r="N749" s="356"/>
      <c r="O749" s="355"/>
      <c r="P749" s="356"/>
      <c r="Q749" s="355"/>
      <c r="R749" s="355"/>
      <c r="S749" s="355"/>
      <c r="T749" s="355"/>
      <c r="U749" s="355"/>
      <c r="V749" s="355"/>
      <c r="W749" s="355"/>
      <c r="X749" s="355"/>
      <c r="Y749" s="355"/>
      <c r="Z749" s="355"/>
      <c r="AA749" s="355"/>
      <c r="AB749" s="355"/>
      <c r="AC749" s="355"/>
      <c r="AD749" s="355"/>
      <c r="AE749" s="355"/>
      <c r="AF749" s="355"/>
      <c r="AG749" s="355"/>
      <c r="AH749" s="355"/>
      <c r="AI749" s="355"/>
      <c r="AJ749" s="355"/>
      <c r="AK749" s="355"/>
      <c r="AL749" s="355"/>
      <c r="AM749" s="355"/>
      <c r="AN749" s="355"/>
      <c r="AO749" s="355"/>
      <c r="AP749" s="355"/>
      <c r="AQ749" s="355"/>
      <c r="AR749" s="355"/>
      <c r="AS749" s="355"/>
      <c r="AT749" s="356"/>
      <c r="AU749" s="356"/>
      <c r="AV749" s="355"/>
      <c r="AW749" s="355"/>
      <c r="AX749" s="356"/>
      <c r="AY749" s="357"/>
      <c r="AZ749" s="357"/>
      <c r="BA749" s="357"/>
      <c r="BB749" s="358"/>
      <c r="BC749" s="357"/>
      <c r="BD749" s="357"/>
      <c r="BE749" s="358"/>
      <c r="BF749" s="357"/>
      <c r="BG749" s="357"/>
      <c r="BH749" s="357"/>
      <c r="BI749" s="357"/>
      <c r="BJ749" s="357"/>
      <c r="BK749" s="357"/>
      <c r="BL749" s="357"/>
      <c r="BM749" s="358"/>
      <c r="BN749" s="358"/>
      <c r="BO749" s="358"/>
      <c r="BP749" s="358"/>
      <c r="BQ749" s="358"/>
      <c r="BR749" s="358"/>
      <c r="BS749" s="358"/>
      <c r="BT749" s="358"/>
      <c r="BU749" s="358"/>
      <c r="BV749" s="358"/>
      <c r="BW749" s="358"/>
      <c r="BX749" s="355"/>
    </row>
    <row r="750" spans="1:76" ht="19.5" customHeight="1">
      <c r="A750" s="356"/>
      <c r="B750" s="356"/>
      <c r="C750" s="356"/>
      <c r="D750" s="356"/>
      <c r="E750" s="356"/>
      <c r="F750" s="355"/>
      <c r="G750" s="356"/>
      <c r="H750" s="356"/>
      <c r="I750" s="355"/>
      <c r="J750" s="356"/>
      <c r="K750" s="355"/>
      <c r="L750" s="356"/>
      <c r="M750" s="355"/>
      <c r="N750" s="356"/>
      <c r="O750" s="355"/>
      <c r="P750" s="356"/>
      <c r="Q750" s="355"/>
      <c r="R750" s="355"/>
      <c r="S750" s="355"/>
      <c r="T750" s="355"/>
      <c r="U750" s="355"/>
      <c r="V750" s="355"/>
      <c r="W750" s="355"/>
      <c r="X750" s="355"/>
      <c r="Y750" s="355"/>
      <c r="Z750" s="355"/>
      <c r="AA750" s="355"/>
      <c r="AB750" s="355"/>
      <c r="AC750" s="355"/>
      <c r="AD750" s="355"/>
      <c r="AE750" s="355"/>
      <c r="AF750" s="355"/>
      <c r="AG750" s="355"/>
      <c r="AH750" s="355"/>
      <c r="AI750" s="355"/>
      <c r="AJ750" s="355"/>
      <c r="AK750" s="355"/>
      <c r="AL750" s="355"/>
      <c r="AM750" s="355"/>
      <c r="AN750" s="355"/>
      <c r="AO750" s="355"/>
      <c r="AP750" s="355"/>
      <c r="AQ750" s="355"/>
      <c r="AR750" s="355"/>
      <c r="AS750" s="355"/>
      <c r="AT750" s="356"/>
      <c r="AU750" s="356"/>
      <c r="AV750" s="355"/>
      <c r="AW750" s="355"/>
      <c r="AX750" s="356"/>
      <c r="AY750" s="357"/>
      <c r="AZ750" s="357"/>
      <c r="BA750" s="357"/>
      <c r="BB750" s="358"/>
      <c r="BC750" s="357"/>
      <c r="BD750" s="357"/>
      <c r="BE750" s="358"/>
      <c r="BF750" s="357"/>
      <c r="BG750" s="357"/>
      <c r="BH750" s="357"/>
      <c r="BI750" s="357"/>
      <c r="BJ750" s="357"/>
      <c r="BK750" s="357"/>
      <c r="BL750" s="357"/>
      <c r="BM750" s="358"/>
      <c r="BN750" s="358"/>
      <c r="BO750" s="358"/>
      <c r="BP750" s="358"/>
      <c r="BQ750" s="358"/>
      <c r="BR750" s="358"/>
      <c r="BS750" s="358"/>
      <c r="BT750" s="358"/>
      <c r="BU750" s="358"/>
      <c r="BV750" s="358"/>
      <c r="BW750" s="358"/>
      <c r="BX750" s="355"/>
    </row>
    <row r="751" spans="1:76" ht="19.5" customHeight="1">
      <c r="A751" s="356"/>
      <c r="B751" s="356"/>
      <c r="C751" s="356"/>
      <c r="D751" s="356"/>
      <c r="E751" s="356"/>
      <c r="F751" s="355"/>
      <c r="G751" s="356"/>
      <c r="H751" s="356"/>
      <c r="I751" s="355"/>
      <c r="J751" s="356"/>
      <c r="K751" s="355"/>
      <c r="L751" s="356"/>
      <c r="M751" s="355"/>
      <c r="N751" s="356"/>
      <c r="O751" s="355"/>
      <c r="P751" s="356"/>
      <c r="Q751" s="355"/>
      <c r="R751" s="355"/>
      <c r="S751" s="355"/>
      <c r="T751" s="355"/>
      <c r="U751" s="355"/>
      <c r="V751" s="355"/>
      <c r="W751" s="355"/>
      <c r="X751" s="355"/>
      <c r="Y751" s="355"/>
      <c r="Z751" s="355"/>
      <c r="AA751" s="355"/>
      <c r="AB751" s="355"/>
      <c r="AC751" s="355"/>
      <c r="AD751" s="355"/>
      <c r="AE751" s="355"/>
      <c r="AF751" s="355"/>
      <c r="AG751" s="355"/>
      <c r="AH751" s="355"/>
      <c r="AI751" s="355"/>
      <c r="AJ751" s="355"/>
      <c r="AK751" s="355"/>
      <c r="AL751" s="355"/>
      <c r="AM751" s="355"/>
      <c r="AN751" s="355"/>
      <c r="AO751" s="355"/>
      <c r="AP751" s="355"/>
      <c r="AQ751" s="355"/>
      <c r="AR751" s="355"/>
      <c r="AS751" s="355"/>
      <c r="AT751" s="356"/>
      <c r="AU751" s="356"/>
      <c r="AV751" s="355"/>
      <c r="AW751" s="355"/>
      <c r="AX751" s="356"/>
      <c r="AY751" s="357"/>
      <c r="AZ751" s="357"/>
      <c r="BA751" s="357"/>
      <c r="BB751" s="358"/>
      <c r="BC751" s="357"/>
      <c r="BD751" s="357"/>
      <c r="BE751" s="358"/>
      <c r="BF751" s="357"/>
      <c r="BG751" s="357"/>
      <c r="BH751" s="357"/>
      <c r="BI751" s="357"/>
      <c r="BJ751" s="357"/>
      <c r="BK751" s="357"/>
      <c r="BL751" s="357"/>
      <c r="BM751" s="358"/>
      <c r="BN751" s="358"/>
      <c r="BO751" s="358"/>
      <c r="BP751" s="358"/>
      <c r="BQ751" s="358"/>
      <c r="BR751" s="358"/>
      <c r="BS751" s="358"/>
      <c r="BT751" s="358"/>
      <c r="BU751" s="358"/>
      <c r="BV751" s="358"/>
      <c r="BW751" s="358"/>
      <c r="BX751" s="355"/>
    </row>
    <row r="752" spans="1:76" ht="19.5" customHeight="1">
      <c r="A752" s="356"/>
      <c r="B752" s="356"/>
      <c r="C752" s="356"/>
      <c r="D752" s="356"/>
      <c r="E752" s="356"/>
      <c r="F752" s="355"/>
      <c r="G752" s="356"/>
      <c r="H752" s="356"/>
      <c r="I752" s="355"/>
      <c r="J752" s="356"/>
      <c r="K752" s="355"/>
      <c r="L752" s="356"/>
      <c r="M752" s="355"/>
      <c r="N752" s="356"/>
      <c r="O752" s="355"/>
      <c r="P752" s="356"/>
      <c r="Q752" s="355"/>
      <c r="R752" s="355"/>
      <c r="S752" s="355"/>
      <c r="T752" s="355"/>
      <c r="U752" s="355"/>
      <c r="V752" s="355"/>
      <c r="W752" s="355"/>
      <c r="X752" s="355"/>
      <c r="Y752" s="355"/>
      <c r="Z752" s="355"/>
      <c r="AA752" s="355"/>
      <c r="AB752" s="355"/>
      <c r="AC752" s="355"/>
      <c r="AD752" s="355"/>
      <c r="AE752" s="355"/>
      <c r="AF752" s="355"/>
      <c r="AG752" s="355"/>
      <c r="AH752" s="355"/>
      <c r="AI752" s="355"/>
      <c r="AJ752" s="355"/>
      <c r="AK752" s="355"/>
      <c r="AL752" s="355"/>
      <c r="AM752" s="355"/>
      <c r="AN752" s="355"/>
      <c r="AO752" s="355"/>
      <c r="AP752" s="355"/>
      <c r="AQ752" s="355"/>
      <c r="AR752" s="355"/>
      <c r="AS752" s="355"/>
      <c r="AT752" s="356"/>
      <c r="AU752" s="356"/>
      <c r="AV752" s="355"/>
      <c r="AW752" s="355"/>
      <c r="AX752" s="356"/>
      <c r="AY752" s="357"/>
      <c r="AZ752" s="357"/>
      <c r="BA752" s="357"/>
      <c r="BB752" s="358"/>
      <c r="BC752" s="357"/>
      <c r="BD752" s="357"/>
      <c r="BE752" s="358"/>
      <c r="BF752" s="357"/>
      <c r="BG752" s="357"/>
      <c r="BH752" s="357"/>
      <c r="BI752" s="357"/>
      <c r="BJ752" s="357"/>
      <c r="BK752" s="357"/>
      <c r="BL752" s="357"/>
      <c r="BM752" s="358"/>
      <c r="BN752" s="358"/>
      <c r="BO752" s="358"/>
      <c r="BP752" s="358"/>
      <c r="BQ752" s="358"/>
      <c r="BR752" s="358"/>
      <c r="BS752" s="358"/>
      <c r="BT752" s="358"/>
      <c r="BU752" s="358"/>
      <c r="BV752" s="358"/>
      <c r="BW752" s="358"/>
      <c r="BX752" s="355"/>
    </row>
    <row r="753" spans="1:76" ht="19.5" customHeight="1">
      <c r="A753" s="356"/>
      <c r="B753" s="356"/>
      <c r="C753" s="356"/>
      <c r="D753" s="356"/>
      <c r="E753" s="356"/>
      <c r="F753" s="355"/>
      <c r="G753" s="356"/>
      <c r="H753" s="356"/>
      <c r="I753" s="355"/>
      <c r="J753" s="356"/>
      <c r="K753" s="355"/>
      <c r="L753" s="356"/>
      <c r="M753" s="355"/>
      <c r="N753" s="356"/>
      <c r="O753" s="355"/>
      <c r="P753" s="356"/>
      <c r="Q753" s="355"/>
      <c r="R753" s="355"/>
      <c r="S753" s="355"/>
      <c r="T753" s="355"/>
      <c r="U753" s="355"/>
      <c r="V753" s="355"/>
      <c r="W753" s="355"/>
      <c r="X753" s="355"/>
      <c r="Y753" s="355"/>
      <c r="Z753" s="355"/>
      <c r="AA753" s="355"/>
      <c r="AB753" s="355"/>
      <c r="AC753" s="355"/>
      <c r="AD753" s="355"/>
      <c r="AE753" s="355"/>
      <c r="AF753" s="355"/>
      <c r="AG753" s="355"/>
      <c r="AH753" s="355"/>
      <c r="AI753" s="355"/>
      <c r="AJ753" s="355"/>
      <c r="AK753" s="355"/>
      <c r="AL753" s="355"/>
      <c r="AM753" s="355"/>
      <c r="AN753" s="355"/>
      <c r="AO753" s="355"/>
      <c r="AP753" s="355"/>
      <c r="AQ753" s="355"/>
      <c r="AR753" s="355"/>
      <c r="AS753" s="355"/>
      <c r="AT753" s="356"/>
      <c r="AU753" s="356"/>
      <c r="AV753" s="355"/>
      <c r="AW753" s="355"/>
      <c r="AX753" s="356"/>
      <c r="AY753" s="357"/>
      <c r="AZ753" s="357"/>
      <c r="BA753" s="357"/>
      <c r="BB753" s="358"/>
      <c r="BC753" s="357"/>
      <c r="BD753" s="357"/>
      <c r="BE753" s="358"/>
      <c r="BF753" s="357"/>
      <c r="BG753" s="357"/>
      <c r="BH753" s="357"/>
      <c r="BI753" s="357"/>
      <c r="BJ753" s="357"/>
      <c r="BK753" s="357"/>
      <c r="BL753" s="357"/>
      <c r="BM753" s="358"/>
      <c r="BN753" s="358"/>
      <c r="BO753" s="358"/>
      <c r="BP753" s="358"/>
      <c r="BQ753" s="358"/>
      <c r="BR753" s="358"/>
      <c r="BS753" s="358"/>
      <c r="BT753" s="358"/>
      <c r="BU753" s="358"/>
      <c r="BV753" s="358"/>
      <c r="BW753" s="358"/>
      <c r="BX753" s="355"/>
    </row>
    <row r="754" spans="1:76" ht="19.5" customHeight="1">
      <c r="A754" s="356"/>
      <c r="B754" s="356"/>
      <c r="C754" s="356"/>
      <c r="D754" s="356"/>
      <c r="E754" s="356"/>
      <c r="F754" s="355"/>
      <c r="G754" s="356"/>
      <c r="H754" s="356"/>
      <c r="I754" s="355"/>
      <c r="J754" s="356"/>
      <c r="K754" s="355"/>
      <c r="L754" s="356"/>
      <c r="M754" s="355"/>
      <c r="N754" s="356"/>
      <c r="O754" s="355"/>
      <c r="P754" s="356"/>
      <c r="Q754" s="355"/>
      <c r="R754" s="355"/>
      <c r="S754" s="355"/>
      <c r="T754" s="355"/>
      <c r="U754" s="355"/>
      <c r="V754" s="355"/>
      <c r="W754" s="355"/>
      <c r="X754" s="355"/>
      <c r="Y754" s="355"/>
      <c r="Z754" s="355"/>
      <c r="AA754" s="355"/>
      <c r="AB754" s="355"/>
      <c r="AC754" s="355"/>
      <c r="AD754" s="355"/>
      <c r="AE754" s="355"/>
      <c r="AF754" s="355"/>
      <c r="AG754" s="355"/>
      <c r="AH754" s="355"/>
      <c r="AI754" s="355"/>
      <c r="AJ754" s="355"/>
      <c r="AK754" s="355"/>
      <c r="AL754" s="355"/>
      <c r="AM754" s="355"/>
      <c r="AN754" s="355"/>
      <c r="AO754" s="355"/>
      <c r="AP754" s="355"/>
      <c r="AQ754" s="355"/>
      <c r="AR754" s="355"/>
      <c r="AS754" s="355"/>
      <c r="AT754" s="356"/>
      <c r="AU754" s="356"/>
      <c r="AV754" s="355"/>
      <c r="AW754" s="355"/>
      <c r="AX754" s="356"/>
      <c r="AY754" s="357"/>
      <c r="AZ754" s="357"/>
      <c r="BA754" s="357"/>
      <c r="BB754" s="358"/>
      <c r="BC754" s="357"/>
      <c r="BD754" s="357"/>
      <c r="BE754" s="358"/>
      <c r="BF754" s="357"/>
      <c r="BG754" s="357"/>
      <c r="BH754" s="357"/>
      <c r="BI754" s="357"/>
      <c r="BJ754" s="357"/>
      <c r="BK754" s="357"/>
      <c r="BL754" s="357"/>
      <c r="BM754" s="358"/>
      <c r="BN754" s="358"/>
      <c r="BO754" s="358"/>
      <c r="BP754" s="358"/>
      <c r="BQ754" s="358"/>
      <c r="BR754" s="358"/>
      <c r="BS754" s="358"/>
      <c r="BT754" s="358"/>
      <c r="BU754" s="358"/>
      <c r="BV754" s="358"/>
      <c r="BW754" s="358"/>
      <c r="BX754" s="355"/>
    </row>
    <row r="755" spans="1:76" ht="19.5" customHeight="1">
      <c r="A755" s="356"/>
      <c r="B755" s="356"/>
      <c r="C755" s="356"/>
      <c r="D755" s="356"/>
      <c r="E755" s="356"/>
      <c r="F755" s="355"/>
      <c r="G755" s="356"/>
      <c r="H755" s="356"/>
      <c r="I755" s="355"/>
      <c r="J755" s="356"/>
      <c r="K755" s="355"/>
      <c r="L755" s="356"/>
      <c r="M755" s="355"/>
      <c r="N755" s="356"/>
      <c r="O755" s="355"/>
      <c r="P755" s="356"/>
      <c r="Q755" s="355"/>
      <c r="R755" s="355"/>
      <c r="S755" s="355"/>
      <c r="T755" s="355"/>
      <c r="U755" s="355"/>
      <c r="V755" s="355"/>
      <c r="W755" s="355"/>
      <c r="X755" s="355"/>
      <c r="Y755" s="355"/>
      <c r="Z755" s="355"/>
      <c r="AA755" s="355"/>
      <c r="AB755" s="355"/>
      <c r="AC755" s="355"/>
      <c r="AD755" s="355"/>
      <c r="AE755" s="355"/>
      <c r="AF755" s="355"/>
      <c r="AG755" s="355"/>
      <c r="AH755" s="355"/>
      <c r="AI755" s="355"/>
      <c r="AJ755" s="355"/>
      <c r="AK755" s="355"/>
      <c r="AL755" s="355"/>
      <c r="AM755" s="355"/>
      <c r="AN755" s="355"/>
      <c r="AO755" s="355"/>
      <c r="AP755" s="355"/>
      <c r="AQ755" s="355"/>
      <c r="AR755" s="355"/>
      <c r="AS755" s="355"/>
      <c r="AT755" s="356"/>
      <c r="AU755" s="356"/>
      <c r="AV755" s="355"/>
      <c r="AW755" s="355"/>
      <c r="AX755" s="356"/>
      <c r="AY755" s="357"/>
      <c r="AZ755" s="357"/>
      <c r="BA755" s="357"/>
      <c r="BB755" s="358"/>
      <c r="BC755" s="357"/>
      <c r="BD755" s="357"/>
      <c r="BE755" s="358"/>
      <c r="BF755" s="357"/>
      <c r="BG755" s="357"/>
      <c r="BH755" s="357"/>
      <c r="BI755" s="357"/>
      <c r="BJ755" s="357"/>
      <c r="BK755" s="357"/>
      <c r="BL755" s="357"/>
      <c r="BM755" s="358"/>
      <c r="BN755" s="358"/>
      <c r="BO755" s="358"/>
      <c r="BP755" s="358"/>
      <c r="BQ755" s="358"/>
      <c r="BR755" s="358"/>
      <c r="BS755" s="358"/>
      <c r="BT755" s="358"/>
      <c r="BU755" s="358"/>
      <c r="BV755" s="358"/>
      <c r="BW755" s="358"/>
      <c r="BX755" s="355"/>
    </row>
    <row r="756" spans="1:76" ht="19.5" customHeight="1">
      <c r="A756" s="356"/>
      <c r="B756" s="356"/>
      <c r="C756" s="356"/>
      <c r="D756" s="356"/>
      <c r="E756" s="356"/>
      <c r="F756" s="355"/>
      <c r="G756" s="356"/>
      <c r="H756" s="356"/>
      <c r="I756" s="355"/>
      <c r="J756" s="356"/>
      <c r="K756" s="355"/>
      <c r="L756" s="356"/>
      <c r="M756" s="355"/>
      <c r="N756" s="356"/>
      <c r="O756" s="355"/>
      <c r="P756" s="356"/>
      <c r="Q756" s="355"/>
      <c r="R756" s="355"/>
      <c r="S756" s="355"/>
      <c r="T756" s="355"/>
      <c r="U756" s="355"/>
      <c r="V756" s="355"/>
      <c r="W756" s="355"/>
      <c r="X756" s="355"/>
      <c r="Y756" s="355"/>
      <c r="Z756" s="355"/>
      <c r="AA756" s="355"/>
      <c r="AB756" s="355"/>
      <c r="AC756" s="355"/>
      <c r="AD756" s="355"/>
      <c r="AE756" s="355"/>
      <c r="AF756" s="355"/>
      <c r="AG756" s="355"/>
      <c r="AH756" s="355"/>
      <c r="AI756" s="355"/>
      <c r="AJ756" s="355"/>
      <c r="AK756" s="355"/>
      <c r="AL756" s="355"/>
      <c r="AM756" s="355"/>
      <c r="AN756" s="355"/>
      <c r="AO756" s="355"/>
      <c r="AP756" s="355"/>
      <c r="AQ756" s="355"/>
      <c r="AR756" s="355"/>
      <c r="AS756" s="355"/>
      <c r="AT756" s="356"/>
      <c r="AU756" s="356"/>
      <c r="AV756" s="355"/>
      <c r="AW756" s="355"/>
      <c r="AX756" s="356"/>
      <c r="AY756" s="357"/>
      <c r="AZ756" s="357"/>
      <c r="BA756" s="357"/>
      <c r="BB756" s="358"/>
      <c r="BC756" s="357"/>
      <c r="BD756" s="357"/>
      <c r="BE756" s="358"/>
      <c r="BF756" s="357"/>
      <c r="BG756" s="357"/>
      <c r="BH756" s="357"/>
      <c r="BI756" s="357"/>
      <c r="BJ756" s="357"/>
      <c r="BK756" s="357"/>
      <c r="BL756" s="357"/>
      <c r="BM756" s="358"/>
      <c r="BN756" s="358"/>
      <c r="BO756" s="358"/>
      <c r="BP756" s="358"/>
      <c r="BQ756" s="358"/>
      <c r="BR756" s="358"/>
      <c r="BS756" s="358"/>
      <c r="BT756" s="358"/>
      <c r="BU756" s="358"/>
      <c r="BV756" s="358"/>
      <c r="BW756" s="358"/>
      <c r="BX756" s="355"/>
    </row>
    <row r="757" spans="1:76" ht="19.5" customHeight="1">
      <c r="A757" s="356"/>
      <c r="B757" s="356"/>
      <c r="C757" s="356"/>
      <c r="D757" s="356"/>
      <c r="E757" s="356"/>
      <c r="F757" s="355"/>
      <c r="G757" s="356"/>
      <c r="H757" s="356"/>
      <c r="I757" s="355"/>
      <c r="J757" s="356"/>
      <c r="K757" s="355"/>
      <c r="L757" s="356"/>
      <c r="M757" s="355"/>
      <c r="N757" s="356"/>
      <c r="O757" s="355"/>
      <c r="P757" s="356"/>
      <c r="Q757" s="355"/>
      <c r="R757" s="355"/>
      <c r="S757" s="355"/>
      <c r="T757" s="355"/>
      <c r="U757" s="355"/>
      <c r="V757" s="355"/>
      <c r="W757" s="355"/>
      <c r="X757" s="355"/>
      <c r="Y757" s="355"/>
      <c r="Z757" s="355"/>
      <c r="AA757" s="355"/>
      <c r="AB757" s="355"/>
      <c r="AC757" s="355"/>
      <c r="AD757" s="355"/>
      <c r="AE757" s="355"/>
      <c r="AF757" s="355"/>
      <c r="AG757" s="355"/>
      <c r="AH757" s="355"/>
      <c r="AI757" s="355"/>
      <c r="AJ757" s="355"/>
      <c r="AK757" s="355"/>
      <c r="AL757" s="355"/>
      <c r="AM757" s="355"/>
      <c r="AN757" s="355"/>
      <c r="AO757" s="355"/>
      <c r="AP757" s="355"/>
      <c r="AQ757" s="355"/>
      <c r="AR757" s="355"/>
      <c r="AS757" s="355"/>
      <c r="AT757" s="356"/>
      <c r="AU757" s="356"/>
      <c r="AV757" s="355"/>
      <c r="AW757" s="355"/>
      <c r="AX757" s="356"/>
      <c r="AY757" s="357"/>
      <c r="AZ757" s="357"/>
      <c r="BA757" s="357"/>
      <c r="BB757" s="358"/>
      <c r="BC757" s="357"/>
      <c r="BD757" s="357"/>
      <c r="BE757" s="358"/>
      <c r="BF757" s="357"/>
      <c r="BG757" s="357"/>
      <c r="BH757" s="357"/>
      <c r="BI757" s="357"/>
      <c r="BJ757" s="357"/>
      <c r="BK757" s="357"/>
      <c r="BL757" s="357"/>
      <c r="BM757" s="358"/>
      <c r="BN757" s="358"/>
      <c r="BO757" s="358"/>
      <c r="BP757" s="358"/>
      <c r="BQ757" s="358"/>
      <c r="BR757" s="358"/>
      <c r="BS757" s="358"/>
      <c r="BT757" s="358"/>
      <c r="BU757" s="358"/>
      <c r="BV757" s="358"/>
      <c r="BW757" s="358"/>
      <c r="BX757" s="355"/>
    </row>
    <row r="758" spans="1:76" ht="19.5" customHeight="1">
      <c r="A758" s="356"/>
      <c r="B758" s="356"/>
      <c r="C758" s="356"/>
      <c r="D758" s="356"/>
      <c r="E758" s="356"/>
      <c r="F758" s="355"/>
      <c r="G758" s="356"/>
      <c r="H758" s="356"/>
      <c r="I758" s="355"/>
      <c r="J758" s="356"/>
      <c r="K758" s="355"/>
      <c r="L758" s="356"/>
      <c r="M758" s="355"/>
      <c r="N758" s="356"/>
      <c r="O758" s="355"/>
      <c r="P758" s="356"/>
      <c r="Q758" s="355"/>
      <c r="R758" s="355"/>
      <c r="S758" s="355"/>
      <c r="T758" s="355"/>
      <c r="U758" s="355"/>
      <c r="V758" s="355"/>
      <c r="W758" s="355"/>
      <c r="X758" s="355"/>
      <c r="Y758" s="355"/>
      <c r="Z758" s="355"/>
      <c r="AA758" s="355"/>
      <c r="AB758" s="355"/>
      <c r="AC758" s="355"/>
      <c r="AD758" s="355"/>
      <c r="AE758" s="355"/>
      <c r="AF758" s="355"/>
      <c r="AG758" s="355"/>
      <c r="AH758" s="355"/>
      <c r="AI758" s="355"/>
      <c r="AJ758" s="355"/>
      <c r="AK758" s="355"/>
      <c r="AL758" s="355"/>
      <c r="AM758" s="355"/>
      <c r="AN758" s="355"/>
      <c r="AO758" s="355"/>
      <c r="AP758" s="355"/>
      <c r="AQ758" s="355"/>
      <c r="AR758" s="355"/>
      <c r="AS758" s="355"/>
      <c r="AT758" s="356"/>
      <c r="AU758" s="356"/>
      <c r="AV758" s="355"/>
      <c r="AW758" s="355"/>
      <c r="AX758" s="356"/>
      <c r="AY758" s="357"/>
      <c r="AZ758" s="357"/>
      <c r="BA758" s="357"/>
      <c r="BB758" s="358"/>
      <c r="BC758" s="357"/>
      <c r="BD758" s="357"/>
      <c r="BE758" s="358"/>
      <c r="BF758" s="357"/>
      <c r="BG758" s="357"/>
      <c r="BH758" s="357"/>
      <c r="BI758" s="357"/>
      <c r="BJ758" s="357"/>
      <c r="BK758" s="357"/>
      <c r="BL758" s="357"/>
      <c r="BM758" s="358"/>
      <c r="BN758" s="358"/>
      <c r="BO758" s="358"/>
      <c r="BP758" s="358"/>
      <c r="BQ758" s="358"/>
      <c r="BR758" s="358"/>
      <c r="BS758" s="358"/>
      <c r="BT758" s="358"/>
      <c r="BU758" s="358"/>
      <c r="BV758" s="358"/>
      <c r="BW758" s="358"/>
      <c r="BX758" s="355"/>
    </row>
    <row r="759" spans="1:76" ht="19.5" customHeight="1">
      <c r="A759" s="356"/>
      <c r="B759" s="356"/>
      <c r="C759" s="356"/>
      <c r="D759" s="356"/>
      <c r="E759" s="356"/>
      <c r="F759" s="355"/>
      <c r="G759" s="356"/>
      <c r="H759" s="356"/>
      <c r="I759" s="355"/>
      <c r="J759" s="356"/>
      <c r="K759" s="355"/>
      <c r="L759" s="356"/>
      <c r="M759" s="355"/>
      <c r="N759" s="356"/>
      <c r="O759" s="355"/>
      <c r="P759" s="356"/>
      <c r="Q759" s="355"/>
      <c r="R759" s="355"/>
      <c r="S759" s="355"/>
      <c r="T759" s="355"/>
      <c r="U759" s="355"/>
      <c r="V759" s="355"/>
      <c r="W759" s="355"/>
      <c r="X759" s="355"/>
      <c r="Y759" s="355"/>
      <c r="Z759" s="355"/>
      <c r="AA759" s="355"/>
      <c r="AB759" s="355"/>
      <c r="AC759" s="355"/>
      <c r="AD759" s="355"/>
      <c r="AE759" s="355"/>
      <c r="AF759" s="355"/>
      <c r="AG759" s="355"/>
      <c r="AH759" s="355"/>
      <c r="AI759" s="355"/>
      <c r="AJ759" s="355"/>
      <c r="AK759" s="355"/>
      <c r="AL759" s="355"/>
      <c r="AM759" s="355"/>
      <c r="AN759" s="355"/>
      <c r="AO759" s="355"/>
      <c r="AP759" s="355"/>
      <c r="AQ759" s="355"/>
      <c r="AR759" s="355"/>
      <c r="AS759" s="355"/>
      <c r="AT759" s="356"/>
      <c r="AU759" s="356"/>
      <c r="AV759" s="355"/>
      <c r="AW759" s="355"/>
      <c r="AX759" s="356"/>
      <c r="AY759" s="357"/>
      <c r="AZ759" s="357"/>
      <c r="BA759" s="357"/>
      <c r="BB759" s="358"/>
      <c r="BC759" s="357"/>
      <c r="BD759" s="357"/>
      <c r="BE759" s="358"/>
      <c r="BF759" s="357"/>
      <c r="BG759" s="357"/>
      <c r="BH759" s="357"/>
      <c r="BI759" s="357"/>
      <c r="BJ759" s="357"/>
      <c r="BK759" s="357"/>
      <c r="BL759" s="357"/>
      <c r="BM759" s="358"/>
      <c r="BN759" s="358"/>
      <c r="BO759" s="358"/>
      <c r="BP759" s="358"/>
      <c r="BQ759" s="358"/>
      <c r="BR759" s="358"/>
      <c r="BS759" s="358"/>
      <c r="BT759" s="358"/>
      <c r="BU759" s="358"/>
      <c r="BV759" s="358"/>
      <c r="BW759" s="358"/>
      <c r="BX759" s="355"/>
    </row>
    <row r="760" spans="1:76" ht="19.5" customHeight="1">
      <c r="A760" s="356"/>
      <c r="B760" s="356"/>
      <c r="C760" s="356"/>
      <c r="D760" s="356"/>
      <c r="E760" s="356"/>
      <c r="F760" s="355"/>
      <c r="G760" s="356"/>
      <c r="H760" s="356"/>
      <c r="I760" s="355"/>
      <c r="J760" s="356"/>
      <c r="K760" s="355"/>
      <c r="L760" s="356"/>
      <c r="M760" s="355"/>
      <c r="N760" s="356"/>
      <c r="O760" s="355"/>
      <c r="P760" s="356"/>
      <c r="Q760" s="355"/>
      <c r="R760" s="355"/>
      <c r="S760" s="355"/>
      <c r="T760" s="355"/>
      <c r="U760" s="355"/>
      <c r="V760" s="355"/>
      <c r="W760" s="355"/>
      <c r="X760" s="355"/>
      <c r="Y760" s="355"/>
      <c r="Z760" s="355"/>
      <c r="AA760" s="355"/>
      <c r="AB760" s="355"/>
      <c r="AC760" s="355"/>
      <c r="AD760" s="355"/>
      <c r="AE760" s="355"/>
      <c r="AF760" s="355"/>
      <c r="AG760" s="355"/>
      <c r="AH760" s="355"/>
      <c r="AI760" s="355"/>
      <c r="AJ760" s="355"/>
      <c r="AK760" s="355"/>
      <c r="AL760" s="355"/>
      <c r="AM760" s="355"/>
      <c r="AN760" s="355"/>
      <c r="AO760" s="355"/>
      <c r="AP760" s="355"/>
      <c r="AQ760" s="355"/>
      <c r="AR760" s="355"/>
      <c r="AS760" s="355"/>
      <c r="AT760" s="356"/>
      <c r="AU760" s="356"/>
      <c r="AV760" s="355"/>
      <c r="AW760" s="355"/>
      <c r="AX760" s="356"/>
      <c r="AY760" s="357"/>
      <c r="AZ760" s="357"/>
      <c r="BA760" s="357"/>
      <c r="BB760" s="358"/>
      <c r="BC760" s="357"/>
      <c r="BD760" s="357"/>
      <c r="BE760" s="358"/>
      <c r="BF760" s="357"/>
      <c r="BG760" s="357"/>
      <c r="BH760" s="357"/>
      <c r="BI760" s="357"/>
      <c r="BJ760" s="357"/>
      <c r="BK760" s="357"/>
      <c r="BL760" s="357"/>
      <c r="BM760" s="358"/>
      <c r="BN760" s="358"/>
      <c r="BO760" s="358"/>
      <c r="BP760" s="358"/>
      <c r="BQ760" s="358"/>
      <c r="BR760" s="358"/>
      <c r="BS760" s="358"/>
      <c r="BT760" s="358"/>
      <c r="BU760" s="358"/>
      <c r="BV760" s="358"/>
      <c r="BW760" s="358"/>
      <c r="BX760" s="355"/>
    </row>
    <row r="761" spans="1:76" ht="19.5" customHeight="1">
      <c r="A761" s="356"/>
      <c r="B761" s="356"/>
      <c r="C761" s="356"/>
      <c r="D761" s="356"/>
      <c r="E761" s="356"/>
      <c r="F761" s="355"/>
      <c r="G761" s="356"/>
      <c r="H761" s="356"/>
      <c r="I761" s="355"/>
      <c r="J761" s="356"/>
      <c r="K761" s="355"/>
      <c r="L761" s="356"/>
      <c r="M761" s="355"/>
      <c r="N761" s="356"/>
      <c r="O761" s="355"/>
      <c r="P761" s="356"/>
      <c r="Q761" s="355"/>
      <c r="R761" s="355"/>
      <c r="S761" s="355"/>
      <c r="T761" s="355"/>
      <c r="U761" s="355"/>
      <c r="V761" s="355"/>
      <c r="W761" s="355"/>
      <c r="X761" s="355"/>
      <c r="Y761" s="355"/>
      <c r="Z761" s="355"/>
      <c r="AA761" s="355"/>
      <c r="AB761" s="355"/>
      <c r="AC761" s="355"/>
      <c r="AD761" s="355"/>
      <c r="AE761" s="355"/>
      <c r="AF761" s="355"/>
      <c r="AG761" s="355"/>
      <c r="AH761" s="355"/>
      <c r="AI761" s="355"/>
      <c r="AJ761" s="355"/>
      <c r="AK761" s="355"/>
      <c r="AL761" s="355"/>
      <c r="AM761" s="355"/>
      <c r="AN761" s="355"/>
      <c r="AO761" s="355"/>
      <c r="AP761" s="355"/>
      <c r="AQ761" s="355"/>
      <c r="AR761" s="355"/>
      <c r="AS761" s="355"/>
      <c r="AT761" s="356"/>
      <c r="AU761" s="356"/>
      <c r="AV761" s="355"/>
      <c r="AW761" s="355"/>
      <c r="AX761" s="356"/>
      <c r="AY761" s="357"/>
      <c r="AZ761" s="357"/>
      <c r="BA761" s="357"/>
      <c r="BB761" s="358"/>
      <c r="BC761" s="357"/>
      <c r="BD761" s="357"/>
      <c r="BE761" s="358"/>
      <c r="BF761" s="357"/>
      <c r="BG761" s="357"/>
      <c r="BH761" s="357"/>
      <c r="BI761" s="357"/>
      <c r="BJ761" s="357"/>
      <c r="BK761" s="357"/>
      <c r="BL761" s="357"/>
      <c r="BM761" s="358"/>
      <c r="BN761" s="358"/>
      <c r="BO761" s="358"/>
      <c r="BP761" s="358"/>
      <c r="BQ761" s="358"/>
      <c r="BR761" s="358"/>
      <c r="BS761" s="358"/>
      <c r="BT761" s="358"/>
      <c r="BU761" s="358"/>
      <c r="BV761" s="358"/>
      <c r="BW761" s="358"/>
      <c r="BX761" s="355"/>
    </row>
    <row r="762" spans="1:76" ht="19.5" customHeight="1">
      <c r="A762" s="356"/>
      <c r="B762" s="356"/>
      <c r="C762" s="356"/>
      <c r="D762" s="356"/>
      <c r="E762" s="356"/>
      <c r="F762" s="355"/>
      <c r="G762" s="356"/>
      <c r="H762" s="356"/>
      <c r="I762" s="355"/>
      <c r="J762" s="356"/>
      <c r="K762" s="355"/>
      <c r="L762" s="356"/>
      <c r="M762" s="355"/>
      <c r="N762" s="356"/>
      <c r="O762" s="355"/>
      <c r="P762" s="356"/>
      <c r="Q762" s="355"/>
      <c r="R762" s="355"/>
      <c r="S762" s="355"/>
      <c r="T762" s="355"/>
      <c r="U762" s="355"/>
      <c r="V762" s="355"/>
      <c r="W762" s="355"/>
      <c r="X762" s="355"/>
      <c r="Y762" s="355"/>
      <c r="Z762" s="355"/>
      <c r="AA762" s="355"/>
      <c r="AB762" s="355"/>
      <c r="AC762" s="355"/>
      <c r="AD762" s="355"/>
      <c r="AE762" s="355"/>
      <c r="AF762" s="355"/>
      <c r="AG762" s="355"/>
      <c r="AH762" s="355"/>
      <c r="AI762" s="355"/>
      <c r="AJ762" s="355"/>
      <c r="AK762" s="355"/>
      <c r="AL762" s="355"/>
      <c r="AM762" s="355"/>
      <c r="AN762" s="355"/>
      <c r="AO762" s="355"/>
      <c r="AP762" s="355"/>
      <c r="AQ762" s="355"/>
      <c r="AR762" s="355"/>
      <c r="AS762" s="355"/>
      <c r="AT762" s="356"/>
      <c r="AU762" s="356"/>
      <c r="AV762" s="355"/>
      <c r="AW762" s="355"/>
      <c r="AX762" s="356"/>
      <c r="AY762" s="357"/>
      <c r="AZ762" s="357"/>
      <c r="BA762" s="357"/>
      <c r="BB762" s="358"/>
      <c r="BC762" s="357"/>
      <c r="BD762" s="357"/>
      <c r="BE762" s="358"/>
      <c r="BF762" s="357"/>
      <c r="BG762" s="357"/>
      <c r="BH762" s="357"/>
      <c r="BI762" s="357"/>
      <c r="BJ762" s="357"/>
      <c r="BK762" s="357"/>
      <c r="BL762" s="357"/>
      <c r="BM762" s="358"/>
      <c r="BN762" s="358"/>
      <c r="BO762" s="358"/>
      <c r="BP762" s="358"/>
      <c r="BQ762" s="358"/>
      <c r="BR762" s="358"/>
      <c r="BS762" s="358"/>
      <c r="BT762" s="358"/>
      <c r="BU762" s="358"/>
      <c r="BV762" s="358"/>
      <c r="BW762" s="358"/>
      <c r="BX762" s="355"/>
    </row>
    <row r="763" spans="1:76" ht="19.5" customHeight="1">
      <c r="A763" s="356"/>
      <c r="B763" s="356"/>
      <c r="C763" s="356"/>
      <c r="D763" s="356"/>
      <c r="E763" s="356"/>
      <c r="F763" s="355"/>
      <c r="G763" s="356"/>
      <c r="H763" s="356"/>
      <c r="I763" s="355"/>
      <c r="J763" s="356"/>
      <c r="K763" s="355"/>
      <c r="L763" s="356"/>
      <c r="M763" s="355"/>
      <c r="N763" s="356"/>
      <c r="O763" s="355"/>
      <c r="P763" s="356"/>
      <c r="Q763" s="355"/>
      <c r="R763" s="355"/>
      <c r="S763" s="355"/>
      <c r="T763" s="355"/>
      <c r="U763" s="355"/>
      <c r="V763" s="355"/>
      <c r="W763" s="355"/>
      <c r="X763" s="355"/>
      <c r="Y763" s="355"/>
      <c r="Z763" s="355"/>
      <c r="AA763" s="355"/>
      <c r="AB763" s="355"/>
      <c r="AC763" s="355"/>
      <c r="AD763" s="355"/>
      <c r="AE763" s="355"/>
      <c r="AF763" s="355"/>
      <c r="AG763" s="355"/>
      <c r="AH763" s="355"/>
      <c r="AI763" s="355"/>
      <c r="AJ763" s="355"/>
      <c r="AK763" s="355"/>
      <c r="AL763" s="355"/>
      <c r="AM763" s="355"/>
      <c r="AN763" s="355"/>
      <c r="AO763" s="355"/>
      <c r="AP763" s="355"/>
      <c r="AQ763" s="355"/>
      <c r="AR763" s="355"/>
      <c r="AS763" s="355"/>
      <c r="AT763" s="356"/>
      <c r="AU763" s="356"/>
      <c r="AV763" s="355"/>
      <c r="AW763" s="355"/>
      <c r="AX763" s="356"/>
      <c r="AY763" s="357"/>
      <c r="AZ763" s="357"/>
      <c r="BA763" s="357"/>
      <c r="BB763" s="358"/>
      <c r="BC763" s="357"/>
      <c r="BD763" s="357"/>
      <c r="BE763" s="358"/>
      <c r="BF763" s="357"/>
      <c r="BG763" s="357"/>
      <c r="BH763" s="357"/>
      <c r="BI763" s="357"/>
      <c r="BJ763" s="357"/>
      <c r="BK763" s="357"/>
      <c r="BL763" s="357"/>
      <c r="BM763" s="358"/>
      <c r="BN763" s="358"/>
      <c r="BO763" s="358"/>
      <c r="BP763" s="358"/>
      <c r="BQ763" s="358"/>
      <c r="BR763" s="358"/>
      <c r="BS763" s="358"/>
      <c r="BT763" s="358"/>
      <c r="BU763" s="358"/>
      <c r="BV763" s="358"/>
      <c r="BW763" s="358"/>
      <c r="BX763" s="355"/>
    </row>
    <row r="764" spans="1:76" ht="19.5" customHeight="1">
      <c r="A764" s="356"/>
      <c r="B764" s="356"/>
      <c r="C764" s="356"/>
      <c r="D764" s="356"/>
      <c r="E764" s="356"/>
      <c r="F764" s="355"/>
      <c r="G764" s="356"/>
      <c r="H764" s="356"/>
      <c r="I764" s="355"/>
      <c r="J764" s="356"/>
      <c r="K764" s="355"/>
      <c r="L764" s="356"/>
      <c r="M764" s="355"/>
      <c r="N764" s="356"/>
      <c r="O764" s="355"/>
      <c r="P764" s="356"/>
      <c r="Q764" s="355"/>
      <c r="R764" s="355"/>
      <c r="S764" s="355"/>
      <c r="T764" s="355"/>
      <c r="U764" s="355"/>
      <c r="V764" s="355"/>
      <c r="W764" s="355"/>
      <c r="X764" s="355"/>
      <c r="Y764" s="355"/>
      <c r="Z764" s="355"/>
      <c r="AA764" s="355"/>
      <c r="AB764" s="355"/>
      <c r="AC764" s="355"/>
      <c r="AD764" s="355"/>
      <c r="AE764" s="355"/>
      <c r="AF764" s="355"/>
      <c r="AG764" s="355"/>
      <c r="AH764" s="355"/>
      <c r="AI764" s="355"/>
      <c r="AJ764" s="355"/>
      <c r="AK764" s="355"/>
      <c r="AL764" s="355"/>
      <c r="AM764" s="355"/>
      <c r="AN764" s="355"/>
      <c r="AO764" s="355"/>
      <c r="AP764" s="355"/>
      <c r="AQ764" s="355"/>
      <c r="AR764" s="355"/>
      <c r="AS764" s="355"/>
      <c r="AT764" s="356"/>
      <c r="AU764" s="356"/>
      <c r="AV764" s="355"/>
      <c r="AW764" s="355"/>
      <c r="AX764" s="356"/>
      <c r="AY764" s="357"/>
      <c r="AZ764" s="357"/>
      <c r="BA764" s="357"/>
      <c r="BB764" s="358"/>
      <c r="BC764" s="357"/>
      <c r="BD764" s="357"/>
      <c r="BE764" s="358"/>
      <c r="BF764" s="357"/>
      <c r="BG764" s="357"/>
      <c r="BH764" s="357"/>
      <c r="BI764" s="357"/>
      <c r="BJ764" s="357"/>
      <c r="BK764" s="357"/>
      <c r="BL764" s="357"/>
      <c r="BM764" s="358"/>
      <c r="BN764" s="358"/>
      <c r="BO764" s="358"/>
      <c r="BP764" s="358"/>
      <c r="BQ764" s="358"/>
      <c r="BR764" s="358"/>
      <c r="BS764" s="358"/>
      <c r="BT764" s="358"/>
      <c r="BU764" s="358"/>
      <c r="BV764" s="358"/>
      <c r="BW764" s="358"/>
      <c r="BX764" s="355"/>
    </row>
    <row r="765" spans="1:76" ht="19.5" customHeight="1">
      <c r="A765" s="356"/>
      <c r="B765" s="356"/>
      <c r="C765" s="356"/>
      <c r="D765" s="356"/>
      <c r="E765" s="356"/>
      <c r="F765" s="355"/>
      <c r="G765" s="356"/>
      <c r="H765" s="356"/>
      <c r="I765" s="355"/>
      <c r="J765" s="356"/>
      <c r="K765" s="355"/>
      <c r="L765" s="356"/>
      <c r="M765" s="355"/>
      <c r="N765" s="356"/>
      <c r="O765" s="355"/>
      <c r="P765" s="356"/>
      <c r="Q765" s="355"/>
      <c r="R765" s="355"/>
      <c r="S765" s="355"/>
      <c r="T765" s="355"/>
      <c r="U765" s="355"/>
      <c r="V765" s="355"/>
      <c r="W765" s="355"/>
      <c r="X765" s="355"/>
      <c r="Y765" s="355"/>
      <c r="Z765" s="355"/>
      <c r="AA765" s="355"/>
      <c r="AB765" s="355"/>
      <c r="AC765" s="355"/>
      <c r="AD765" s="355"/>
      <c r="AE765" s="355"/>
      <c r="AF765" s="355"/>
      <c r="AG765" s="355"/>
      <c r="AH765" s="355"/>
      <c r="AI765" s="355"/>
      <c r="AJ765" s="355"/>
      <c r="AK765" s="355"/>
      <c r="AL765" s="355"/>
      <c r="AM765" s="355"/>
      <c r="AN765" s="355"/>
      <c r="AO765" s="355"/>
      <c r="AP765" s="355"/>
      <c r="AQ765" s="355"/>
      <c r="AR765" s="355"/>
      <c r="AS765" s="355"/>
      <c r="AT765" s="356"/>
      <c r="AU765" s="356"/>
      <c r="AV765" s="355"/>
      <c r="AW765" s="355"/>
      <c r="AX765" s="356"/>
      <c r="AY765" s="357"/>
      <c r="AZ765" s="357"/>
      <c r="BA765" s="357"/>
      <c r="BB765" s="358"/>
      <c r="BC765" s="357"/>
      <c r="BD765" s="357"/>
      <c r="BE765" s="358"/>
      <c r="BF765" s="357"/>
      <c r="BG765" s="357"/>
      <c r="BH765" s="357"/>
      <c r="BI765" s="357"/>
      <c r="BJ765" s="357"/>
      <c r="BK765" s="357"/>
      <c r="BL765" s="357"/>
      <c r="BM765" s="358"/>
      <c r="BN765" s="358"/>
      <c r="BO765" s="358"/>
      <c r="BP765" s="358"/>
      <c r="BQ765" s="358"/>
      <c r="BR765" s="358"/>
      <c r="BS765" s="358"/>
      <c r="BT765" s="358"/>
      <c r="BU765" s="358"/>
      <c r="BV765" s="358"/>
      <c r="BW765" s="358"/>
      <c r="BX765" s="355"/>
    </row>
    <row r="766" spans="1:76" ht="19.5" customHeight="1">
      <c r="A766" s="356"/>
      <c r="B766" s="356"/>
      <c r="C766" s="356"/>
      <c r="D766" s="356"/>
      <c r="E766" s="356"/>
      <c r="F766" s="355"/>
      <c r="G766" s="356"/>
      <c r="H766" s="356"/>
      <c r="I766" s="355"/>
      <c r="J766" s="356"/>
      <c r="K766" s="355"/>
      <c r="L766" s="356"/>
      <c r="M766" s="355"/>
      <c r="N766" s="356"/>
      <c r="O766" s="355"/>
      <c r="P766" s="356"/>
      <c r="Q766" s="355"/>
      <c r="R766" s="355"/>
      <c r="S766" s="355"/>
      <c r="T766" s="355"/>
      <c r="U766" s="355"/>
      <c r="V766" s="355"/>
      <c r="W766" s="355"/>
      <c r="X766" s="355"/>
      <c r="Y766" s="355"/>
      <c r="Z766" s="355"/>
      <c r="AA766" s="355"/>
      <c r="AB766" s="355"/>
      <c r="AC766" s="355"/>
      <c r="AD766" s="355"/>
      <c r="AE766" s="355"/>
      <c r="AF766" s="355"/>
      <c r="AG766" s="355"/>
      <c r="AH766" s="355"/>
      <c r="AI766" s="355"/>
      <c r="AJ766" s="355"/>
      <c r="AK766" s="355"/>
      <c r="AL766" s="355"/>
      <c r="AM766" s="355"/>
      <c r="AN766" s="355"/>
      <c r="AO766" s="355"/>
      <c r="AP766" s="355"/>
      <c r="AQ766" s="355"/>
      <c r="AR766" s="355"/>
      <c r="AS766" s="355"/>
      <c r="AT766" s="356"/>
      <c r="AU766" s="356"/>
      <c r="AV766" s="355"/>
      <c r="AW766" s="355"/>
      <c r="AX766" s="356"/>
      <c r="AY766" s="357"/>
      <c r="AZ766" s="357"/>
      <c r="BA766" s="357"/>
      <c r="BB766" s="358"/>
      <c r="BC766" s="357"/>
      <c r="BD766" s="357"/>
      <c r="BE766" s="358"/>
      <c r="BF766" s="357"/>
      <c r="BG766" s="357"/>
      <c r="BH766" s="357"/>
      <c r="BI766" s="357"/>
      <c r="BJ766" s="357"/>
      <c r="BK766" s="357"/>
      <c r="BL766" s="357"/>
      <c r="BM766" s="358"/>
      <c r="BN766" s="358"/>
      <c r="BO766" s="358"/>
      <c r="BP766" s="358"/>
      <c r="BQ766" s="358"/>
      <c r="BR766" s="358"/>
      <c r="BS766" s="358"/>
      <c r="BT766" s="358"/>
      <c r="BU766" s="358"/>
      <c r="BV766" s="358"/>
      <c r="BW766" s="358"/>
      <c r="BX766" s="355"/>
    </row>
    <row r="767" spans="1:76" ht="19.5" customHeight="1">
      <c r="A767" s="356"/>
      <c r="B767" s="356"/>
      <c r="C767" s="356"/>
      <c r="D767" s="356"/>
      <c r="E767" s="356"/>
      <c r="F767" s="355"/>
      <c r="G767" s="356"/>
      <c r="H767" s="356"/>
      <c r="I767" s="355"/>
      <c r="J767" s="356"/>
      <c r="K767" s="355"/>
      <c r="L767" s="356"/>
      <c r="M767" s="355"/>
      <c r="N767" s="356"/>
      <c r="O767" s="355"/>
      <c r="P767" s="356"/>
      <c r="Q767" s="355"/>
      <c r="R767" s="355"/>
      <c r="S767" s="355"/>
      <c r="T767" s="355"/>
      <c r="U767" s="355"/>
      <c r="V767" s="355"/>
      <c r="W767" s="355"/>
      <c r="X767" s="355"/>
      <c r="Y767" s="355"/>
      <c r="Z767" s="355"/>
      <c r="AA767" s="355"/>
      <c r="AB767" s="355"/>
      <c r="AC767" s="355"/>
      <c r="AD767" s="355"/>
      <c r="AE767" s="355"/>
      <c r="AF767" s="355"/>
      <c r="AG767" s="355"/>
      <c r="AH767" s="355"/>
      <c r="AI767" s="355"/>
      <c r="AJ767" s="355"/>
      <c r="AK767" s="355"/>
      <c r="AL767" s="355"/>
      <c r="AM767" s="355"/>
      <c r="AN767" s="355"/>
      <c r="AO767" s="355"/>
      <c r="AP767" s="355"/>
      <c r="AQ767" s="355"/>
      <c r="AR767" s="355"/>
      <c r="AS767" s="355"/>
      <c r="AT767" s="356"/>
      <c r="AU767" s="356"/>
      <c r="AV767" s="355"/>
      <c r="AW767" s="355"/>
      <c r="AX767" s="356"/>
      <c r="AY767" s="357"/>
      <c r="AZ767" s="357"/>
      <c r="BA767" s="357"/>
      <c r="BB767" s="358"/>
      <c r="BC767" s="357"/>
      <c r="BD767" s="357"/>
      <c r="BE767" s="358"/>
      <c r="BF767" s="357"/>
      <c r="BG767" s="357"/>
      <c r="BH767" s="357"/>
      <c r="BI767" s="357"/>
      <c r="BJ767" s="357"/>
      <c r="BK767" s="357"/>
      <c r="BL767" s="357"/>
      <c r="BM767" s="358"/>
      <c r="BN767" s="358"/>
      <c r="BO767" s="358"/>
      <c r="BP767" s="358"/>
      <c r="BQ767" s="358"/>
      <c r="BR767" s="358"/>
      <c r="BS767" s="358"/>
      <c r="BT767" s="358"/>
      <c r="BU767" s="358"/>
      <c r="BV767" s="358"/>
      <c r="BW767" s="358"/>
      <c r="BX767" s="355"/>
    </row>
    <row r="768" spans="1:76" ht="19.5" customHeight="1">
      <c r="A768" s="356"/>
      <c r="B768" s="356"/>
      <c r="C768" s="356"/>
      <c r="D768" s="356"/>
      <c r="E768" s="356"/>
      <c r="F768" s="355"/>
      <c r="G768" s="356"/>
      <c r="H768" s="356"/>
      <c r="I768" s="355"/>
      <c r="J768" s="356"/>
      <c r="K768" s="355"/>
      <c r="L768" s="356"/>
      <c r="M768" s="355"/>
      <c r="N768" s="356"/>
      <c r="O768" s="355"/>
      <c r="P768" s="356"/>
      <c r="Q768" s="355"/>
      <c r="R768" s="355"/>
      <c r="S768" s="355"/>
      <c r="T768" s="355"/>
      <c r="U768" s="355"/>
      <c r="V768" s="355"/>
      <c r="W768" s="355"/>
      <c r="X768" s="355"/>
      <c r="Y768" s="355"/>
      <c r="Z768" s="355"/>
      <c r="AA768" s="355"/>
      <c r="AB768" s="355"/>
      <c r="AC768" s="355"/>
      <c r="AD768" s="355"/>
      <c r="AE768" s="355"/>
      <c r="AF768" s="355"/>
      <c r="AG768" s="355"/>
      <c r="AH768" s="355"/>
      <c r="AI768" s="355"/>
      <c r="AJ768" s="355"/>
      <c r="AK768" s="355"/>
      <c r="AL768" s="355"/>
      <c r="AM768" s="355"/>
      <c r="AN768" s="355"/>
      <c r="AO768" s="355"/>
      <c r="AP768" s="355"/>
      <c r="AQ768" s="355"/>
      <c r="AR768" s="355"/>
      <c r="AS768" s="355"/>
      <c r="AT768" s="356"/>
      <c r="AU768" s="356"/>
      <c r="AV768" s="355"/>
      <c r="AW768" s="355"/>
      <c r="AX768" s="356"/>
      <c r="AY768" s="357"/>
      <c r="AZ768" s="357"/>
      <c r="BA768" s="357"/>
      <c r="BB768" s="358"/>
      <c r="BC768" s="357"/>
      <c r="BD768" s="357"/>
      <c r="BE768" s="358"/>
      <c r="BF768" s="357"/>
      <c r="BG768" s="357"/>
      <c r="BH768" s="357"/>
      <c r="BI768" s="357"/>
      <c r="BJ768" s="357"/>
      <c r="BK768" s="357"/>
      <c r="BL768" s="357"/>
      <c r="BM768" s="358"/>
      <c r="BN768" s="358"/>
      <c r="BO768" s="358"/>
      <c r="BP768" s="358"/>
      <c r="BQ768" s="358"/>
      <c r="BR768" s="358"/>
      <c r="BS768" s="358"/>
      <c r="BT768" s="358"/>
      <c r="BU768" s="358"/>
      <c r="BV768" s="358"/>
      <c r="BW768" s="358"/>
      <c r="BX768" s="355"/>
    </row>
    <row r="769" spans="1:76" ht="19.5" customHeight="1">
      <c r="A769" s="356"/>
      <c r="B769" s="356"/>
      <c r="C769" s="356"/>
      <c r="D769" s="356"/>
      <c r="E769" s="356"/>
      <c r="F769" s="355"/>
      <c r="G769" s="356"/>
      <c r="H769" s="356"/>
      <c r="I769" s="355"/>
      <c r="J769" s="356"/>
      <c r="K769" s="355"/>
      <c r="L769" s="356"/>
      <c r="M769" s="355"/>
      <c r="N769" s="356"/>
      <c r="O769" s="355"/>
      <c r="P769" s="356"/>
      <c r="Q769" s="355"/>
      <c r="R769" s="355"/>
      <c r="S769" s="355"/>
      <c r="T769" s="355"/>
      <c r="U769" s="355"/>
      <c r="V769" s="355"/>
      <c r="W769" s="355"/>
      <c r="X769" s="355"/>
      <c r="Y769" s="355"/>
      <c r="Z769" s="355"/>
      <c r="AA769" s="355"/>
      <c r="AB769" s="355"/>
      <c r="AC769" s="355"/>
      <c r="AD769" s="355"/>
      <c r="AE769" s="355"/>
      <c r="AF769" s="355"/>
      <c r="AG769" s="355"/>
      <c r="AH769" s="355"/>
      <c r="AI769" s="355"/>
      <c r="AJ769" s="355"/>
      <c r="AK769" s="355"/>
      <c r="AL769" s="355"/>
      <c r="AM769" s="355"/>
      <c r="AN769" s="355"/>
      <c r="AO769" s="355"/>
      <c r="AP769" s="355"/>
      <c r="AQ769" s="355"/>
      <c r="AR769" s="355"/>
      <c r="AS769" s="355"/>
      <c r="AT769" s="356"/>
      <c r="AU769" s="356"/>
      <c r="AV769" s="355"/>
      <c r="AW769" s="355"/>
      <c r="AX769" s="356"/>
      <c r="AY769" s="357"/>
      <c r="AZ769" s="357"/>
      <c r="BA769" s="357"/>
      <c r="BB769" s="358"/>
      <c r="BC769" s="357"/>
      <c r="BD769" s="357"/>
      <c r="BE769" s="358"/>
      <c r="BF769" s="357"/>
      <c r="BG769" s="357"/>
      <c r="BH769" s="357"/>
      <c r="BI769" s="357"/>
      <c r="BJ769" s="357"/>
      <c r="BK769" s="357"/>
      <c r="BL769" s="357"/>
      <c r="BM769" s="358"/>
      <c r="BN769" s="358"/>
      <c r="BO769" s="358"/>
      <c r="BP769" s="358"/>
      <c r="BQ769" s="358"/>
      <c r="BR769" s="358"/>
      <c r="BS769" s="358"/>
      <c r="BT769" s="358"/>
      <c r="BU769" s="358"/>
      <c r="BV769" s="358"/>
      <c r="BW769" s="358"/>
      <c r="BX769" s="355"/>
    </row>
    <row r="770" spans="1:76" ht="19.5" customHeight="1">
      <c r="A770" s="356"/>
      <c r="B770" s="356"/>
      <c r="C770" s="356"/>
      <c r="D770" s="356"/>
      <c r="E770" s="356"/>
      <c r="F770" s="355"/>
      <c r="G770" s="356"/>
      <c r="H770" s="356"/>
      <c r="I770" s="355"/>
      <c r="J770" s="356"/>
      <c r="K770" s="355"/>
      <c r="L770" s="356"/>
      <c r="M770" s="355"/>
      <c r="N770" s="356"/>
      <c r="O770" s="355"/>
      <c r="P770" s="356"/>
      <c r="Q770" s="355"/>
      <c r="R770" s="355"/>
      <c r="S770" s="355"/>
      <c r="T770" s="355"/>
      <c r="U770" s="355"/>
      <c r="V770" s="355"/>
      <c r="W770" s="355"/>
      <c r="X770" s="355"/>
      <c r="Y770" s="355"/>
      <c r="Z770" s="355"/>
      <c r="AA770" s="355"/>
      <c r="AB770" s="355"/>
      <c r="AC770" s="355"/>
      <c r="AD770" s="355"/>
      <c r="AE770" s="355"/>
      <c r="AF770" s="355"/>
      <c r="AG770" s="355"/>
      <c r="AH770" s="355"/>
      <c r="AI770" s="355"/>
      <c r="AJ770" s="355"/>
      <c r="AK770" s="355"/>
      <c r="AL770" s="355"/>
      <c r="AM770" s="355"/>
      <c r="AN770" s="355"/>
      <c r="AO770" s="355"/>
      <c r="AP770" s="355"/>
      <c r="AQ770" s="355"/>
      <c r="AR770" s="355"/>
      <c r="AS770" s="355"/>
      <c r="AT770" s="356"/>
      <c r="AU770" s="356"/>
      <c r="AV770" s="355"/>
      <c r="AW770" s="355"/>
      <c r="AX770" s="356"/>
      <c r="AY770" s="357"/>
      <c r="AZ770" s="357"/>
      <c r="BA770" s="357"/>
      <c r="BB770" s="358"/>
      <c r="BC770" s="357"/>
      <c r="BD770" s="357"/>
      <c r="BE770" s="358"/>
      <c r="BF770" s="357"/>
      <c r="BG770" s="357"/>
      <c r="BH770" s="357"/>
      <c r="BI770" s="357"/>
      <c r="BJ770" s="357"/>
      <c r="BK770" s="357"/>
      <c r="BL770" s="357"/>
      <c r="BM770" s="358"/>
      <c r="BN770" s="358"/>
      <c r="BO770" s="358"/>
      <c r="BP770" s="358"/>
      <c r="BQ770" s="358"/>
      <c r="BR770" s="358"/>
      <c r="BS770" s="358"/>
      <c r="BT770" s="358"/>
      <c r="BU770" s="358"/>
      <c r="BV770" s="358"/>
      <c r="BW770" s="358"/>
      <c r="BX770" s="355"/>
    </row>
    <row r="771" spans="1:76" ht="19.5" customHeight="1">
      <c r="A771" s="356"/>
      <c r="B771" s="356"/>
      <c r="C771" s="356"/>
      <c r="D771" s="356"/>
      <c r="E771" s="356"/>
      <c r="F771" s="355"/>
      <c r="G771" s="356"/>
      <c r="H771" s="356"/>
      <c r="I771" s="355"/>
      <c r="J771" s="356"/>
      <c r="K771" s="355"/>
      <c r="L771" s="356"/>
      <c r="M771" s="355"/>
      <c r="N771" s="356"/>
      <c r="O771" s="355"/>
      <c r="P771" s="356"/>
      <c r="Q771" s="355"/>
      <c r="R771" s="355"/>
      <c r="S771" s="355"/>
      <c r="T771" s="355"/>
      <c r="U771" s="355"/>
      <c r="V771" s="355"/>
      <c r="W771" s="355"/>
      <c r="X771" s="355"/>
      <c r="Y771" s="355"/>
      <c r="Z771" s="355"/>
      <c r="AA771" s="355"/>
      <c r="AB771" s="355"/>
      <c r="AC771" s="355"/>
      <c r="AD771" s="355"/>
      <c r="AE771" s="355"/>
      <c r="AF771" s="355"/>
      <c r="AG771" s="355"/>
      <c r="AH771" s="355"/>
      <c r="AI771" s="355"/>
      <c r="AJ771" s="355"/>
      <c r="AK771" s="355"/>
      <c r="AL771" s="355"/>
      <c r="AM771" s="355"/>
      <c r="AN771" s="355"/>
      <c r="AO771" s="355"/>
      <c r="AP771" s="355"/>
      <c r="AQ771" s="355"/>
      <c r="AR771" s="355"/>
      <c r="AS771" s="355"/>
      <c r="AT771" s="356"/>
      <c r="AU771" s="356"/>
      <c r="AV771" s="355"/>
      <c r="AW771" s="355"/>
      <c r="AX771" s="356"/>
      <c r="AY771" s="357"/>
      <c r="AZ771" s="357"/>
      <c r="BA771" s="357"/>
      <c r="BB771" s="358"/>
      <c r="BC771" s="357"/>
      <c r="BD771" s="357"/>
      <c r="BE771" s="358"/>
      <c r="BF771" s="357"/>
      <c r="BG771" s="357"/>
      <c r="BH771" s="357"/>
      <c r="BI771" s="357"/>
      <c r="BJ771" s="357"/>
      <c r="BK771" s="357"/>
      <c r="BL771" s="357"/>
      <c r="BM771" s="358"/>
      <c r="BN771" s="358"/>
      <c r="BO771" s="358"/>
      <c r="BP771" s="358"/>
      <c r="BQ771" s="358"/>
      <c r="BR771" s="358"/>
      <c r="BS771" s="358"/>
      <c r="BT771" s="358"/>
      <c r="BU771" s="358"/>
      <c r="BV771" s="358"/>
      <c r="BW771" s="358"/>
      <c r="BX771" s="355"/>
    </row>
    <row r="772" spans="1:76" ht="19.5" customHeight="1">
      <c r="A772" s="356"/>
      <c r="B772" s="356"/>
      <c r="C772" s="356"/>
      <c r="D772" s="356"/>
      <c r="E772" s="356"/>
      <c r="F772" s="355"/>
      <c r="G772" s="356"/>
      <c r="H772" s="356"/>
      <c r="I772" s="355"/>
      <c r="J772" s="356"/>
      <c r="K772" s="355"/>
      <c r="L772" s="356"/>
      <c r="M772" s="355"/>
      <c r="N772" s="356"/>
      <c r="O772" s="355"/>
      <c r="P772" s="356"/>
      <c r="Q772" s="355"/>
      <c r="R772" s="355"/>
      <c r="S772" s="355"/>
      <c r="T772" s="355"/>
      <c r="U772" s="355"/>
      <c r="V772" s="355"/>
      <c r="W772" s="355"/>
      <c r="X772" s="355"/>
      <c r="Y772" s="355"/>
      <c r="Z772" s="355"/>
      <c r="AA772" s="355"/>
      <c r="AB772" s="355"/>
      <c r="AC772" s="355"/>
      <c r="AD772" s="355"/>
      <c r="AE772" s="355"/>
      <c r="AF772" s="355"/>
      <c r="AG772" s="355"/>
      <c r="AH772" s="355"/>
      <c r="AI772" s="355"/>
      <c r="AJ772" s="355"/>
      <c r="AK772" s="355"/>
      <c r="AL772" s="355"/>
      <c r="AM772" s="355"/>
      <c r="AN772" s="355"/>
      <c r="AO772" s="355"/>
      <c r="AP772" s="355"/>
      <c r="AQ772" s="355"/>
      <c r="AR772" s="355"/>
      <c r="AS772" s="355"/>
      <c r="AT772" s="356"/>
      <c r="AU772" s="356"/>
      <c r="AV772" s="355"/>
      <c r="AW772" s="355"/>
      <c r="AX772" s="356"/>
      <c r="AY772" s="357"/>
      <c r="AZ772" s="357"/>
      <c r="BA772" s="357"/>
      <c r="BB772" s="358"/>
      <c r="BC772" s="357"/>
      <c r="BD772" s="357"/>
      <c r="BE772" s="358"/>
      <c r="BF772" s="357"/>
      <c r="BG772" s="357"/>
      <c r="BH772" s="357"/>
      <c r="BI772" s="357"/>
      <c r="BJ772" s="357"/>
      <c r="BK772" s="357"/>
      <c r="BL772" s="357"/>
      <c r="BM772" s="358"/>
      <c r="BN772" s="358"/>
      <c r="BO772" s="358"/>
      <c r="BP772" s="358"/>
      <c r="BQ772" s="358"/>
      <c r="BR772" s="358"/>
      <c r="BS772" s="358"/>
      <c r="BT772" s="358"/>
      <c r="BU772" s="358"/>
      <c r="BV772" s="358"/>
      <c r="BW772" s="358"/>
      <c r="BX772" s="355"/>
    </row>
    <row r="773" spans="1:76" ht="19.5" customHeight="1">
      <c r="A773" s="356"/>
      <c r="B773" s="356"/>
      <c r="C773" s="356"/>
      <c r="D773" s="356"/>
      <c r="E773" s="356"/>
      <c r="F773" s="355"/>
      <c r="G773" s="356"/>
      <c r="H773" s="356"/>
      <c r="I773" s="355"/>
      <c r="J773" s="356"/>
      <c r="K773" s="355"/>
      <c r="L773" s="356"/>
      <c r="M773" s="355"/>
      <c r="N773" s="356"/>
      <c r="O773" s="355"/>
      <c r="P773" s="356"/>
      <c r="Q773" s="355"/>
      <c r="R773" s="355"/>
      <c r="S773" s="355"/>
      <c r="T773" s="355"/>
      <c r="U773" s="355"/>
      <c r="V773" s="355"/>
      <c r="W773" s="355"/>
      <c r="X773" s="355"/>
      <c r="Y773" s="355"/>
      <c r="Z773" s="355"/>
      <c r="AA773" s="355"/>
      <c r="AB773" s="355"/>
      <c r="AC773" s="355"/>
      <c r="AD773" s="355"/>
      <c r="AE773" s="355"/>
      <c r="AF773" s="355"/>
      <c r="AG773" s="355"/>
      <c r="AH773" s="355"/>
      <c r="AI773" s="355"/>
      <c r="AJ773" s="355"/>
      <c r="AK773" s="355"/>
      <c r="AL773" s="355"/>
      <c r="AM773" s="355"/>
      <c r="AN773" s="355"/>
      <c r="AO773" s="355"/>
      <c r="AP773" s="355"/>
      <c r="AQ773" s="355"/>
      <c r="AR773" s="355"/>
      <c r="AS773" s="355"/>
      <c r="AT773" s="356"/>
      <c r="AU773" s="356"/>
      <c r="AV773" s="355"/>
      <c r="AW773" s="355"/>
      <c r="AX773" s="356"/>
      <c r="AY773" s="357"/>
      <c r="AZ773" s="357"/>
      <c r="BA773" s="357"/>
      <c r="BB773" s="358"/>
      <c r="BC773" s="357"/>
      <c r="BD773" s="357"/>
      <c r="BE773" s="358"/>
      <c r="BF773" s="357"/>
      <c r="BG773" s="357"/>
      <c r="BH773" s="357"/>
      <c r="BI773" s="357"/>
      <c r="BJ773" s="357"/>
      <c r="BK773" s="357"/>
      <c r="BL773" s="357"/>
      <c r="BM773" s="358"/>
      <c r="BN773" s="358"/>
      <c r="BO773" s="358"/>
      <c r="BP773" s="358"/>
      <c r="BQ773" s="358"/>
      <c r="BR773" s="358"/>
      <c r="BS773" s="358"/>
      <c r="BT773" s="358"/>
      <c r="BU773" s="358"/>
      <c r="BV773" s="358"/>
      <c r="BW773" s="358"/>
      <c r="BX773" s="355"/>
    </row>
    <row r="774" spans="1:76" ht="19.5" customHeight="1">
      <c r="A774" s="356"/>
      <c r="B774" s="356"/>
      <c r="C774" s="356"/>
      <c r="D774" s="356"/>
      <c r="E774" s="356"/>
      <c r="F774" s="355"/>
      <c r="G774" s="356"/>
      <c r="H774" s="356"/>
      <c r="I774" s="355"/>
      <c r="J774" s="356"/>
      <c r="K774" s="355"/>
      <c r="L774" s="356"/>
      <c r="M774" s="355"/>
      <c r="N774" s="356"/>
      <c r="O774" s="355"/>
      <c r="P774" s="356"/>
      <c r="Q774" s="355"/>
      <c r="R774" s="355"/>
      <c r="S774" s="355"/>
      <c r="T774" s="355"/>
      <c r="U774" s="355"/>
      <c r="V774" s="355"/>
      <c r="W774" s="355"/>
      <c r="X774" s="355"/>
      <c r="Y774" s="355"/>
      <c r="Z774" s="355"/>
      <c r="AA774" s="355"/>
      <c r="AB774" s="355"/>
      <c r="AC774" s="355"/>
      <c r="AD774" s="355"/>
      <c r="AE774" s="355"/>
      <c r="AF774" s="355"/>
      <c r="AG774" s="355"/>
      <c r="AH774" s="355"/>
      <c r="AI774" s="355"/>
      <c r="AJ774" s="355"/>
      <c r="AK774" s="355"/>
      <c r="AL774" s="355"/>
      <c r="AM774" s="355"/>
      <c r="AN774" s="355"/>
      <c r="AO774" s="355"/>
      <c r="AP774" s="355"/>
      <c r="AQ774" s="355"/>
      <c r="AR774" s="355"/>
      <c r="AS774" s="355"/>
      <c r="AT774" s="356"/>
      <c r="AU774" s="356"/>
      <c r="AV774" s="355"/>
      <c r="AW774" s="355"/>
      <c r="AX774" s="356"/>
      <c r="AY774" s="357"/>
      <c r="AZ774" s="357"/>
      <c r="BA774" s="357"/>
      <c r="BB774" s="358"/>
      <c r="BC774" s="357"/>
      <c r="BD774" s="357"/>
      <c r="BE774" s="358"/>
      <c r="BF774" s="357"/>
      <c r="BG774" s="357"/>
      <c r="BH774" s="357"/>
      <c r="BI774" s="357"/>
      <c r="BJ774" s="357"/>
      <c r="BK774" s="357"/>
      <c r="BL774" s="357"/>
      <c r="BM774" s="358"/>
      <c r="BN774" s="358"/>
      <c r="BO774" s="358"/>
      <c r="BP774" s="358"/>
      <c r="BQ774" s="358"/>
      <c r="BR774" s="358"/>
      <c r="BS774" s="358"/>
      <c r="BT774" s="358"/>
      <c r="BU774" s="358"/>
      <c r="BV774" s="358"/>
      <c r="BW774" s="358"/>
      <c r="BX774" s="355"/>
    </row>
    <row r="775" spans="1:76" ht="19.5" customHeight="1">
      <c r="A775" s="356"/>
      <c r="B775" s="356"/>
      <c r="C775" s="356"/>
      <c r="D775" s="356"/>
      <c r="E775" s="356"/>
      <c r="F775" s="355"/>
      <c r="G775" s="356"/>
      <c r="H775" s="356"/>
      <c r="I775" s="355"/>
      <c r="J775" s="356"/>
      <c r="K775" s="355"/>
      <c r="L775" s="356"/>
      <c r="M775" s="355"/>
      <c r="N775" s="356"/>
      <c r="O775" s="355"/>
      <c r="P775" s="356"/>
      <c r="Q775" s="355"/>
      <c r="R775" s="355"/>
      <c r="S775" s="355"/>
      <c r="T775" s="355"/>
      <c r="U775" s="355"/>
      <c r="V775" s="355"/>
      <c r="W775" s="355"/>
      <c r="X775" s="355"/>
      <c r="Y775" s="355"/>
      <c r="Z775" s="355"/>
      <c r="AA775" s="355"/>
      <c r="AB775" s="355"/>
      <c r="AC775" s="355"/>
      <c r="AD775" s="355"/>
      <c r="AE775" s="355"/>
      <c r="AF775" s="355"/>
      <c r="AG775" s="355"/>
      <c r="AH775" s="355"/>
      <c r="AI775" s="355"/>
      <c r="AJ775" s="355"/>
      <c r="AK775" s="355"/>
      <c r="AL775" s="355"/>
      <c r="AM775" s="355"/>
      <c r="AN775" s="355"/>
      <c r="AO775" s="355"/>
      <c r="AP775" s="355"/>
      <c r="AQ775" s="355"/>
      <c r="AR775" s="355"/>
      <c r="AS775" s="355"/>
      <c r="AT775" s="356"/>
      <c r="AU775" s="356"/>
      <c r="AV775" s="355"/>
      <c r="AW775" s="355"/>
      <c r="AX775" s="356"/>
      <c r="AY775" s="357"/>
      <c r="AZ775" s="357"/>
      <c r="BA775" s="357"/>
      <c r="BB775" s="358"/>
      <c r="BC775" s="357"/>
      <c r="BD775" s="357"/>
      <c r="BE775" s="358"/>
      <c r="BF775" s="357"/>
      <c r="BG775" s="357"/>
      <c r="BH775" s="357"/>
      <c r="BI775" s="357"/>
      <c r="BJ775" s="357"/>
      <c r="BK775" s="357"/>
      <c r="BL775" s="357"/>
      <c r="BM775" s="358"/>
      <c r="BN775" s="358"/>
      <c r="BO775" s="358"/>
      <c r="BP775" s="358"/>
      <c r="BQ775" s="358"/>
      <c r="BR775" s="358"/>
      <c r="BS775" s="358"/>
      <c r="BT775" s="358"/>
      <c r="BU775" s="358"/>
      <c r="BV775" s="358"/>
      <c r="BW775" s="358"/>
      <c r="BX775" s="355"/>
    </row>
    <row r="776" spans="1:76" ht="19.5" customHeight="1">
      <c r="A776" s="356"/>
      <c r="B776" s="356"/>
      <c r="C776" s="356"/>
      <c r="D776" s="356"/>
      <c r="E776" s="356"/>
      <c r="F776" s="355"/>
      <c r="G776" s="356"/>
      <c r="H776" s="356"/>
      <c r="I776" s="355"/>
      <c r="J776" s="356"/>
      <c r="K776" s="355"/>
      <c r="L776" s="356"/>
      <c r="M776" s="355"/>
      <c r="N776" s="356"/>
      <c r="O776" s="355"/>
      <c r="P776" s="356"/>
      <c r="Q776" s="355"/>
      <c r="R776" s="355"/>
      <c r="S776" s="355"/>
      <c r="T776" s="355"/>
      <c r="U776" s="355"/>
      <c r="V776" s="355"/>
      <c r="W776" s="355"/>
      <c r="X776" s="355"/>
      <c r="Y776" s="355"/>
      <c r="Z776" s="355"/>
      <c r="AA776" s="355"/>
      <c r="AB776" s="355"/>
      <c r="AC776" s="355"/>
      <c r="AD776" s="355"/>
      <c r="AE776" s="355"/>
      <c r="AF776" s="355"/>
      <c r="AG776" s="355"/>
      <c r="AH776" s="355"/>
      <c r="AI776" s="355"/>
      <c r="AJ776" s="355"/>
      <c r="AK776" s="355"/>
      <c r="AL776" s="355"/>
      <c r="AM776" s="355"/>
      <c r="AN776" s="355"/>
      <c r="AO776" s="355"/>
      <c r="AP776" s="355"/>
      <c r="AQ776" s="355"/>
      <c r="AR776" s="355"/>
      <c r="AS776" s="355"/>
      <c r="AT776" s="356"/>
      <c r="AU776" s="356"/>
      <c r="AV776" s="355"/>
      <c r="AW776" s="355"/>
      <c r="AX776" s="356"/>
      <c r="AY776" s="357"/>
      <c r="AZ776" s="357"/>
      <c r="BA776" s="357"/>
      <c r="BB776" s="358"/>
      <c r="BC776" s="357"/>
      <c r="BD776" s="357"/>
      <c r="BE776" s="358"/>
      <c r="BF776" s="357"/>
      <c r="BG776" s="357"/>
      <c r="BH776" s="357"/>
      <c r="BI776" s="357"/>
      <c r="BJ776" s="357"/>
      <c r="BK776" s="357"/>
      <c r="BL776" s="357"/>
      <c r="BM776" s="358"/>
      <c r="BN776" s="358"/>
      <c r="BO776" s="358"/>
      <c r="BP776" s="358"/>
      <c r="BQ776" s="358"/>
      <c r="BR776" s="358"/>
      <c r="BS776" s="358"/>
      <c r="BT776" s="358"/>
      <c r="BU776" s="358"/>
      <c r="BV776" s="358"/>
      <c r="BW776" s="358"/>
      <c r="BX776" s="355"/>
    </row>
    <row r="777" spans="1:76" ht="19.5" customHeight="1">
      <c r="A777" s="356"/>
      <c r="B777" s="356"/>
      <c r="C777" s="356"/>
      <c r="D777" s="356"/>
      <c r="E777" s="356"/>
      <c r="F777" s="355"/>
      <c r="G777" s="356"/>
      <c r="H777" s="356"/>
      <c r="I777" s="355"/>
      <c r="J777" s="356"/>
      <c r="K777" s="355"/>
      <c r="L777" s="356"/>
      <c r="M777" s="355"/>
      <c r="N777" s="356"/>
      <c r="O777" s="355"/>
      <c r="P777" s="356"/>
      <c r="Q777" s="355"/>
      <c r="R777" s="355"/>
      <c r="S777" s="355"/>
      <c r="T777" s="355"/>
      <c r="U777" s="355"/>
      <c r="V777" s="355"/>
      <c r="W777" s="355"/>
      <c r="X777" s="355"/>
      <c r="Y777" s="355"/>
      <c r="Z777" s="355"/>
      <c r="AA777" s="355"/>
      <c r="AB777" s="355"/>
      <c r="AC777" s="355"/>
      <c r="AD777" s="355"/>
      <c r="AE777" s="355"/>
      <c r="AF777" s="355"/>
      <c r="AG777" s="355"/>
      <c r="AH777" s="355"/>
      <c r="AI777" s="355"/>
      <c r="AJ777" s="355"/>
      <c r="AK777" s="355"/>
      <c r="AL777" s="355"/>
      <c r="AM777" s="355"/>
      <c r="AN777" s="355"/>
      <c r="AO777" s="355"/>
      <c r="AP777" s="355"/>
      <c r="AQ777" s="355"/>
      <c r="AR777" s="355"/>
      <c r="AS777" s="355"/>
      <c r="AT777" s="356"/>
      <c r="AU777" s="356"/>
      <c r="AV777" s="355"/>
      <c r="AW777" s="355"/>
      <c r="AX777" s="356"/>
      <c r="AY777" s="357"/>
      <c r="AZ777" s="357"/>
      <c r="BA777" s="357"/>
      <c r="BB777" s="358"/>
      <c r="BC777" s="357"/>
      <c r="BD777" s="357"/>
      <c r="BE777" s="358"/>
      <c r="BF777" s="357"/>
      <c r="BG777" s="357"/>
      <c r="BH777" s="357"/>
      <c r="BI777" s="357"/>
      <c r="BJ777" s="357"/>
      <c r="BK777" s="357"/>
      <c r="BL777" s="357"/>
      <c r="BM777" s="358"/>
      <c r="BN777" s="358"/>
      <c r="BO777" s="358"/>
      <c r="BP777" s="358"/>
      <c r="BQ777" s="358"/>
      <c r="BR777" s="358"/>
      <c r="BS777" s="358"/>
      <c r="BT777" s="358"/>
      <c r="BU777" s="358"/>
      <c r="BV777" s="358"/>
      <c r="BW777" s="358"/>
      <c r="BX777" s="355"/>
    </row>
    <row r="778" spans="1:76" ht="19.5" customHeight="1">
      <c r="A778" s="356"/>
      <c r="B778" s="356"/>
      <c r="C778" s="356"/>
      <c r="D778" s="356"/>
      <c r="E778" s="356"/>
      <c r="F778" s="355"/>
      <c r="G778" s="356"/>
      <c r="H778" s="356"/>
      <c r="I778" s="355"/>
      <c r="J778" s="356"/>
      <c r="K778" s="355"/>
      <c r="L778" s="356"/>
      <c r="M778" s="355"/>
      <c r="N778" s="356"/>
      <c r="O778" s="355"/>
      <c r="P778" s="356"/>
      <c r="Q778" s="355"/>
      <c r="R778" s="355"/>
      <c r="S778" s="355"/>
      <c r="T778" s="355"/>
      <c r="U778" s="355"/>
      <c r="V778" s="355"/>
      <c r="W778" s="355"/>
      <c r="X778" s="355"/>
      <c r="Y778" s="355"/>
      <c r="Z778" s="355"/>
      <c r="AA778" s="355"/>
      <c r="AB778" s="355"/>
      <c r="AC778" s="355"/>
      <c r="AD778" s="355"/>
      <c r="AE778" s="355"/>
      <c r="AF778" s="355"/>
      <c r="AG778" s="355"/>
      <c r="AH778" s="355"/>
      <c r="AI778" s="355"/>
      <c r="AJ778" s="355"/>
      <c r="AK778" s="355"/>
      <c r="AL778" s="355"/>
      <c r="AM778" s="355"/>
      <c r="AN778" s="355"/>
      <c r="AO778" s="355"/>
      <c r="AP778" s="355"/>
      <c r="AQ778" s="355"/>
      <c r="AR778" s="355"/>
      <c r="AS778" s="355"/>
      <c r="AT778" s="356"/>
      <c r="AU778" s="356"/>
      <c r="AV778" s="355"/>
      <c r="AW778" s="355"/>
      <c r="AX778" s="356"/>
      <c r="AY778" s="357"/>
      <c r="AZ778" s="357"/>
      <c r="BA778" s="357"/>
      <c r="BB778" s="358"/>
      <c r="BC778" s="357"/>
      <c r="BD778" s="357"/>
      <c r="BE778" s="358"/>
      <c r="BF778" s="357"/>
      <c r="BG778" s="357"/>
      <c r="BH778" s="357"/>
      <c r="BI778" s="357"/>
      <c r="BJ778" s="357"/>
      <c r="BK778" s="357"/>
      <c r="BL778" s="357"/>
      <c r="BM778" s="358"/>
      <c r="BN778" s="358"/>
      <c r="BO778" s="358"/>
      <c r="BP778" s="358"/>
      <c r="BQ778" s="358"/>
      <c r="BR778" s="358"/>
      <c r="BS778" s="358"/>
      <c r="BT778" s="358"/>
      <c r="BU778" s="358"/>
      <c r="BV778" s="358"/>
      <c r="BW778" s="358"/>
      <c r="BX778" s="355"/>
    </row>
    <row r="779" spans="1:76" ht="19.5" customHeight="1">
      <c r="A779" s="356"/>
      <c r="B779" s="356"/>
      <c r="C779" s="356"/>
      <c r="D779" s="356"/>
      <c r="E779" s="356"/>
      <c r="F779" s="355"/>
      <c r="G779" s="356"/>
      <c r="H779" s="356"/>
      <c r="I779" s="355"/>
      <c r="J779" s="356"/>
      <c r="K779" s="355"/>
      <c r="L779" s="356"/>
      <c r="M779" s="355"/>
      <c r="N779" s="356"/>
      <c r="O779" s="355"/>
      <c r="P779" s="356"/>
      <c r="Q779" s="355"/>
      <c r="R779" s="355"/>
      <c r="S779" s="355"/>
      <c r="T779" s="355"/>
      <c r="U779" s="355"/>
      <c r="V779" s="355"/>
      <c r="W779" s="355"/>
      <c r="X779" s="355"/>
      <c r="Y779" s="355"/>
      <c r="Z779" s="355"/>
      <c r="AA779" s="355"/>
      <c r="AB779" s="355"/>
      <c r="AC779" s="355"/>
      <c r="AD779" s="355"/>
      <c r="AE779" s="355"/>
      <c r="AF779" s="355"/>
      <c r="AG779" s="355"/>
      <c r="AH779" s="355"/>
      <c r="AI779" s="355"/>
      <c r="AJ779" s="355"/>
      <c r="AK779" s="355"/>
      <c r="AL779" s="355"/>
      <c r="AM779" s="355"/>
      <c r="AN779" s="355"/>
      <c r="AO779" s="355"/>
      <c r="AP779" s="355"/>
      <c r="AQ779" s="355"/>
      <c r="AR779" s="355"/>
      <c r="AS779" s="355"/>
      <c r="AT779" s="356"/>
      <c r="AU779" s="356"/>
      <c r="AV779" s="355"/>
      <c r="AW779" s="355"/>
      <c r="AX779" s="356"/>
      <c r="AY779" s="357"/>
      <c r="AZ779" s="357"/>
      <c r="BA779" s="357"/>
      <c r="BB779" s="358"/>
      <c r="BC779" s="357"/>
      <c r="BD779" s="357"/>
      <c r="BE779" s="358"/>
      <c r="BF779" s="357"/>
      <c r="BG779" s="357"/>
      <c r="BH779" s="357"/>
      <c r="BI779" s="357"/>
      <c r="BJ779" s="357"/>
      <c r="BK779" s="357"/>
      <c r="BL779" s="357"/>
      <c r="BM779" s="358"/>
      <c r="BN779" s="358"/>
      <c r="BO779" s="358"/>
      <c r="BP779" s="358"/>
      <c r="BQ779" s="358"/>
      <c r="BR779" s="358"/>
      <c r="BS779" s="358"/>
      <c r="BT779" s="358"/>
      <c r="BU779" s="358"/>
      <c r="BV779" s="358"/>
      <c r="BW779" s="358"/>
      <c r="BX779" s="355"/>
    </row>
    <row r="780" spans="1:76" ht="19.5" customHeight="1">
      <c r="A780" s="356"/>
      <c r="B780" s="356"/>
      <c r="C780" s="356"/>
      <c r="D780" s="356"/>
      <c r="E780" s="356"/>
      <c r="F780" s="355"/>
      <c r="G780" s="356"/>
      <c r="H780" s="356"/>
      <c r="I780" s="355"/>
      <c r="J780" s="356"/>
      <c r="K780" s="355"/>
      <c r="L780" s="356"/>
      <c r="M780" s="355"/>
      <c r="N780" s="356"/>
      <c r="O780" s="355"/>
      <c r="P780" s="356"/>
      <c r="Q780" s="355"/>
      <c r="R780" s="355"/>
      <c r="S780" s="355"/>
      <c r="T780" s="355"/>
      <c r="U780" s="355"/>
      <c r="V780" s="355"/>
      <c r="W780" s="355"/>
      <c r="X780" s="355"/>
      <c r="Y780" s="355"/>
      <c r="Z780" s="355"/>
      <c r="AA780" s="355"/>
      <c r="AB780" s="355"/>
      <c r="AC780" s="355"/>
      <c r="AD780" s="355"/>
      <c r="AE780" s="355"/>
      <c r="AF780" s="355"/>
      <c r="AG780" s="355"/>
      <c r="AH780" s="355"/>
      <c r="AI780" s="355"/>
      <c r="AJ780" s="355"/>
      <c r="AK780" s="355"/>
      <c r="AL780" s="355"/>
      <c r="AM780" s="355"/>
      <c r="AN780" s="355"/>
      <c r="AO780" s="355"/>
      <c r="AP780" s="355"/>
      <c r="AQ780" s="355"/>
      <c r="AR780" s="355"/>
      <c r="AS780" s="355"/>
      <c r="AT780" s="356"/>
      <c r="AU780" s="356"/>
      <c r="AV780" s="355"/>
      <c r="AW780" s="355"/>
      <c r="AX780" s="356"/>
      <c r="AY780" s="357"/>
      <c r="AZ780" s="357"/>
      <c r="BA780" s="357"/>
      <c r="BB780" s="358"/>
      <c r="BC780" s="357"/>
      <c r="BD780" s="357"/>
      <c r="BE780" s="358"/>
      <c r="BF780" s="357"/>
      <c r="BG780" s="357"/>
      <c r="BH780" s="357"/>
      <c r="BI780" s="357"/>
      <c r="BJ780" s="357"/>
      <c r="BK780" s="357"/>
      <c r="BL780" s="357"/>
      <c r="BM780" s="358"/>
      <c r="BN780" s="358"/>
      <c r="BO780" s="358"/>
      <c r="BP780" s="358"/>
      <c r="BQ780" s="358"/>
      <c r="BR780" s="358"/>
      <c r="BS780" s="358"/>
      <c r="BT780" s="358"/>
      <c r="BU780" s="358"/>
      <c r="BV780" s="358"/>
      <c r="BW780" s="358"/>
      <c r="BX780" s="355"/>
    </row>
    <row r="781" spans="1:76" ht="19.5" customHeight="1">
      <c r="A781" s="356"/>
      <c r="B781" s="356"/>
      <c r="C781" s="356"/>
      <c r="D781" s="356"/>
      <c r="E781" s="356"/>
      <c r="F781" s="355"/>
      <c r="G781" s="356"/>
      <c r="H781" s="356"/>
      <c r="I781" s="355"/>
      <c r="J781" s="356"/>
      <c r="K781" s="355"/>
      <c r="L781" s="356"/>
      <c r="M781" s="355"/>
      <c r="N781" s="356"/>
      <c r="O781" s="355"/>
      <c r="P781" s="356"/>
      <c r="Q781" s="355"/>
      <c r="R781" s="355"/>
      <c r="S781" s="355"/>
      <c r="T781" s="355"/>
      <c r="U781" s="355"/>
      <c r="V781" s="355"/>
      <c r="W781" s="355"/>
      <c r="X781" s="355"/>
      <c r="Y781" s="355"/>
      <c r="Z781" s="355"/>
      <c r="AA781" s="355"/>
      <c r="AB781" s="355"/>
      <c r="AC781" s="355"/>
      <c r="AD781" s="355"/>
      <c r="AE781" s="355"/>
      <c r="AF781" s="355"/>
      <c r="AG781" s="355"/>
      <c r="AH781" s="355"/>
      <c r="AI781" s="355"/>
      <c r="AJ781" s="355"/>
      <c r="AK781" s="355"/>
      <c r="AL781" s="355"/>
      <c r="AM781" s="355"/>
      <c r="AN781" s="355"/>
      <c r="AO781" s="355"/>
      <c r="AP781" s="355"/>
      <c r="AQ781" s="355"/>
      <c r="AR781" s="355"/>
      <c r="AS781" s="355"/>
      <c r="AT781" s="356"/>
      <c r="AU781" s="356"/>
      <c r="AV781" s="355"/>
      <c r="AW781" s="355"/>
      <c r="AX781" s="356"/>
      <c r="AY781" s="357"/>
      <c r="AZ781" s="357"/>
      <c r="BA781" s="357"/>
      <c r="BB781" s="358"/>
      <c r="BC781" s="357"/>
      <c r="BD781" s="357"/>
      <c r="BE781" s="358"/>
      <c r="BF781" s="357"/>
      <c r="BG781" s="357"/>
      <c r="BH781" s="357"/>
      <c r="BI781" s="357"/>
      <c r="BJ781" s="357"/>
      <c r="BK781" s="357"/>
      <c r="BL781" s="357"/>
      <c r="BM781" s="358"/>
      <c r="BN781" s="358"/>
      <c r="BO781" s="358"/>
      <c r="BP781" s="358"/>
      <c r="BQ781" s="358"/>
      <c r="BR781" s="358"/>
      <c r="BS781" s="358"/>
      <c r="BT781" s="358"/>
      <c r="BU781" s="358"/>
      <c r="BV781" s="358"/>
      <c r="BW781" s="358"/>
      <c r="BX781" s="355"/>
    </row>
    <row r="782" spans="1:76" ht="19.5" customHeight="1">
      <c r="A782" s="356"/>
      <c r="B782" s="356"/>
      <c r="C782" s="356"/>
      <c r="D782" s="356"/>
      <c r="E782" s="356"/>
      <c r="F782" s="355"/>
      <c r="G782" s="356"/>
      <c r="H782" s="356"/>
      <c r="I782" s="355"/>
      <c r="J782" s="356"/>
      <c r="K782" s="355"/>
      <c r="L782" s="356"/>
      <c r="M782" s="355"/>
      <c r="N782" s="356"/>
      <c r="O782" s="355"/>
      <c r="P782" s="356"/>
      <c r="Q782" s="355"/>
      <c r="R782" s="355"/>
      <c r="S782" s="355"/>
      <c r="T782" s="355"/>
      <c r="U782" s="355"/>
      <c r="V782" s="355"/>
      <c r="W782" s="355"/>
      <c r="X782" s="355"/>
      <c r="Y782" s="355"/>
      <c r="Z782" s="355"/>
      <c r="AA782" s="355"/>
      <c r="AB782" s="355"/>
      <c r="AC782" s="355"/>
      <c r="AD782" s="355"/>
      <c r="AE782" s="355"/>
      <c r="AF782" s="355"/>
      <c r="AG782" s="355"/>
      <c r="AH782" s="355"/>
      <c r="AI782" s="355"/>
      <c r="AJ782" s="355"/>
      <c r="AK782" s="355"/>
      <c r="AL782" s="355"/>
      <c r="AM782" s="355"/>
      <c r="AN782" s="355"/>
      <c r="AO782" s="355"/>
      <c r="AP782" s="355"/>
      <c r="AQ782" s="355"/>
      <c r="AR782" s="355"/>
      <c r="AS782" s="355"/>
      <c r="AT782" s="356"/>
      <c r="AU782" s="356"/>
      <c r="AV782" s="355"/>
      <c r="AW782" s="355"/>
      <c r="AX782" s="356"/>
      <c r="AY782" s="357"/>
      <c r="AZ782" s="357"/>
      <c r="BA782" s="357"/>
      <c r="BB782" s="358"/>
      <c r="BC782" s="357"/>
      <c r="BD782" s="357"/>
      <c r="BE782" s="358"/>
      <c r="BF782" s="357"/>
      <c r="BG782" s="357"/>
      <c r="BH782" s="357"/>
      <c r="BI782" s="357"/>
      <c r="BJ782" s="357"/>
      <c r="BK782" s="357"/>
      <c r="BL782" s="357"/>
      <c r="BM782" s="358"/>
      <c r="BN782" s="358"/>
      <c r="BO782" s="358"/>
      <c r="BP782" s="358"/>
      <c r="BQ782" s="358"/>
      <c r="BR782" s="358"/>
      <c r="BS782" s="358"/>
      <c r="BT782" s="358"/>
      <c r="BU782" s="358"/>
      <c r="BV782" s="358"/>
      <c r="BW782" s="358"/>
      <c r="BX782" s="355"/>
    </row>
    <row r="783" spans="1:76" ht="19.5" customHeight="1">
      <c r="A783" s="356"/>
      <c r="B783" s="356"/>
      <c r="C783" s="356"/>
      <c r="D783" s="356"/>
      <c r="E783" s="356"/>
      <c r="F783" s="355"/>
      <c r="G783" s="356"/>
      <c r="H783" s="356"/>
      <c r="I783" s="355"/>
      <c r="J783" s="356"/>
      <c r="K783" s="355"/>
      <c r="L783" s="356"/>
      <c r="M783" s="355"/>
      <c r="N783" s="356"/>
      <c r="O783" s="355"/>
      <c r="P783" s="356"/>
      <c r="Q783" s="355"/>
      <c r="R783" s="355"/>
      <c r="S783" s="355"/>
      <c r="T783" s="355"/>
      <c r="U783" s="355"/>
      <c r="V783" s="355"/>
      <c r="W783" s="355"/>
      <c r="X783" s="355"/>
      <c r="Y783" s="355"/>
      <c r="Z783" s="355"/>
      <c r="AA783" s="355"/>
      <c r="AB783" s="355"/>
      <c r="AC783" s="355"/>
      <c r="AD783" s="355"/>
      <c r="AE783" s="355"/>
      <c r="AF783" s="355"/>
      <c r="AG783" s="355"/>
      <c r="AH783" s="355"/>
      <c r="AI783" s="355"/>
      <c r="AJ783" s="355"/>
      <c r="AK783" s="355"/>
      <c r="AL783" s="355"/>
      <c r="AM783" s="355"/>
      <c r="AN783" s="355"/>
      <c r="AO783" s="355"/>
      <c r="AP783" s="355"/>
      <c r="AQ783" s="355"/>
      <c r="AR783" s="355"/>
      <c r="AS783" s="355"/>
      <c r="AT783" s="356"/>
      <c r="AU783" s="356"/>
      <c r="AV783" s="355"/>
      <c r="AW783" s="355"/>
      <c r="AX783" s="356"/>
      <c r="AY783" s="357"/>
      <c r="AZ783" s="357"/>
      <c r="BA783" s="357"/>
      <c r="BB783" s="358"/>
      <c r="BC783" s="357"/>
      <c r="BD783" s="357"/>
      <c r="BE783" s="358"/>
      <c r="BF783" s="357"/>
      <c r="BG783" s="357"/>
      <c r="BH783" s="357"/>
      <c r="BI783" s="357"/>
      <c r="BJ783" s="357"/>
      <c r="BK783" s="357"/>
      <c r="BL783" s="357"/>
      <c r="BM783" s="358"/>
      <c r="BN783" s="358"/>
      <c r="BO783" s="358"/>
      <c r="BP783" s="358"/>
      <c r="BQ783" s="358"/>
      <c r="BR783" s="358"/>
      <c r="BS783" s="358"/>
      <c r="BT783" s="358"/>
      <c r="BU783" s="358"/>
      <c r="BV783" s="358"/>
      <c r="BW783" s="358"/>
      <c r="BX783" s="355"/>
    </row>
    <row r="784" spans="1:76" ht="19.5" customHeight="1">
      <c r="A784" s="356"/>
      <c r="B784" s="356"/>
      <c r="C784" s="356"/>
      <c r="D784" s="356"/>
      <c r="E784" s="356"/>
      <c r="F784" s="355"/>
      <c r="G784" s="356"/>
      <c r="H784" s="356"/>
      <c r="I784" s="355"/>
      <c r="J784" s="356"/>
      <c r="K784" s="355"/>
      <c r="L784" s="356"/>
      <c r="M784" s="355"/>
      <c r="N784" s="356"/>
      <c r="O784" s="355"/>
      <c r="P784" s="356"/>
      <c r="Q784" s="355"/>
      <c r="R784" s="355"/>
      <c r="S784" s="355"/>
      <c r="T784" s="355"/>
      <c r="U784" s="355"/>
      <c r="V784" s="355"/>
      <c r="W784" s="355"/>
      <c r="X784" s="355"/>
      <c r="Y784" s="355"/>
      <c r="Z784" s="355"/>
      <c r="AA784" s="355"/>
      <c r="AB784" s="355"/>
      <c r="AC784" s="355"/>
      <c r="AD784" s="355"/>
      <c r="AE784" s="355"/>
      <c r="AF784" s="355"/>
      <c r="AG784" s="355"/>
      <c r="AH784" s="355"/>
      <c r="AI784" s="355"/>
      <c r="AJ784" s="355"/>
      <c r="AK784" s="355"/>
      <c r="AL784" s="355"/>
      <c r="AM784" s="355"/>
      <c r="AN784" s="355"/>
      <c r="AO784" s="355"/>
      <c r="AP784" s="355"/>
      <c r="AQ784" s="355"/>
      <c r="AR784" s="355"/>
      <c r="AS784" s="355"/>
      <c r="AT784" s="356"/>
      <c r="AU784" s="356"/>
      <c r="AV784" s="355"/>
      <c r="AW784" s="355"/>
      <c r="AX784" s="356"/>
      <c r="AY784" s="357"/>
      <c r="AZ784" s="357"/>
      <c r="BA784" s="357"/>
      <c r="BB784" s="358"/>
      <c r="BC784" s="357"/>
      <c r="BD784" s="357"/>
      <c r="BE784" s="358"/>
      <c r="BF784" s="357"/>
      <c r="BG784" s="357"/>
      <c r="BH784" s="357"/>
      <c r="BI784" s="357"/>
      <c r="BJ784" s="357"/>
      <c r="BK784" s="357"/>
      <c r="BL784" s="357"/>
      <c r="BM784" s="358"/>
      <c r="BN784" s="358"/>
      <c r="BO784" s="358"/>
      <c r="BP784" s="358"/>
      <c r="BQ784" s="358"/>
      <c r="BR784" s="358"/>
      <c r="BS784" s="358"/>
      <c r="BT784" s="358"/>
      <c r="BU784" s="358"/>
      <c r="BV784" s="358"/>
      <c r="BW784" s="358"/>
      <c r="BX784" s="355"/>
    </row>
    <row r="785" spans="1:76" ht="19.5" customHeight="1">
      <c r="A785" s="356"/>
      <c r="B785" s="356"/>
      <c r="C785" s="356"/>
      <c r="D785" s="356"/>
      <c r="E785" s="356"/>
      <c r="F785" s="355"/>
      <c r="G785" s="356"/>
      <c r="H785" s="356"/>
      <c r="I785" s="355"/>
      <c r="J785" s="356"/>
      <c r="K785" s="355"/>
      <c r="L785" s="356"/>
      <c r="M785" s="355"/>
      <c r="N785" s="356"/>
      <c r="O785" s="355"/>
      <c r="P785" s="356"/>
      <c r="Q785" s="355"/>
      <c r="R785" s="355"/>
      <c r="S785" s="355"/>
      <c r="T785" s="355"/>
      <c r="U785" s="355"/>
      <c r="V785" s="355"/>
      <c r="W785" s="355"/>
      <c r="X785" s="355"/>
      <c r="Y785" s="355"/>
      <c r="Z785" s="355"/>
      <c r="AA785" s="355"/>
      <c r="AB785" s="355"/>
      <c r="AC785" s="355"/>
      <c r="AD785" s="355"/>
      <c r="AE785" s="355"/>
      <c r="AF785" s="355"/>
      <c r="AG785" s="355"/>
      <c r="AH785" s="355"/>
      <c r="AI785" s="355"/>
      <c r="AJ785" s="355"/>
      <c r="AK785" s="355"/>
      <c r="AL785" s="355"/>
      <c r="AM785" s="355"/>
      <c r="AN785" s="355"/>
      <c r="AO785" s="355"/>
      <c r="AP785" s="355"/>
      <c r="AQ785" s="355"/>
      <c r="AR785" s="355"/>
      <c r="AS785" s="355"/>
      <c r="AT785" s="356"/>
      <c r="AU785" s="356"/>
      <c r="AV785" s="355"/>
      <c r="AW785" s="355"/>
      <c r="AX785" s="356"/>
      <c r="AY785" s="357"/>
      <c r="AZ785" s="357"/>
      <c r="BA785" s="357"/>
      <c r="BB785" s="358"/>
      <c r="BC785" s="357"/>
      <c r="BD785" s="357"/>
      <c r="BE785" s="358"/>
      <c r="BF785" s="357"/>
      <c r="BG785" s="357"/>
      <c r="BH785" s="357"/>
      <c r="BI785" s="357"/>
      <c r="BJ785" s="357"/>
      <c r="BK785" s="357"/>
      <c r="BL785" s="357"/>
      <c r="BM785" s="358"/>
      <c r="BN785" s="358"/>
      <c r="BO785" s="358"/>
      <c r="BP785" s="358"/>
      <c r="BQ785" s="358"/>
      <c r="BR785" s="358"/>
      <c r="BS785" s="358"/>
      <c r="BT785" s="358"/>
      <c r="BU785" s="358"/>
      <c r="BV785" s="358"/>
      <c r="BW785" s="358"/>
      <c r="BX785" s="355"/>
    </row>
    <row r="786" spans="1:76" ht="19.5" customHeight="1">
      <c r="A786" s="356"/>
      <c r="B786" s="356"/>
      <c r="C786" s="356"/>
      <c r="D786" s="356"/>
      <c r="E786" s="356"/>
      <c r="F786" s="355"/>
      <c r="G786" s="356"/>
      <c r="H786" s="356"/>
      <c r="I786" s="355"/>
      <c r="J786" s="356"/>
      <c r="K786" s="355"/>
      <c r="L786" s="356"/>
      <c r="M786" s="355"/>
      <c r="N786" s="356"/>
      <c r="O786" s="355"/>
      <c r="P786" s="356"/>
      <c r="Q786" s="355"/>
      <c r="R786" s="355"/>
      <c r="S786" s="355"/>
      <c r="T786" s="355"/>
      <c r="U786" s="355"/>
      <c r="V786" s="355"/>
      <c r="W786" s="355"/>
      <c r="X786" s="355"/>
      <c r="Y786" s="355"/>
      <c r="Z786" s="355"/>
      <c r="AA786" s="355"/>
      <c r="AB786" s="355"/>
      <c r="AC786" s="355"/>
      <c r="AD786" s="355"/>
      <c r="AE786" s="355"/>
      <c r="AF786" s="355"/>
      <c r="AG786" s="355"/>
      <c r="AH786" s="355"/>
      <c r="AI786" s="355"/>
      <c r="AJ786" s="355"/>
      <c r="AK786" s="355"/>
      <c r="AL786" s="355"/>
      <c r="AM786" s="355"/>
      <c r="AN786" s="355"/>
      <c r="AO786" s="355"/>
      <c r="AP786" s="355"/>
      <c r="AQ786" s="355"/>
      <c r="AR786" s="355"/>
      <c r="AS786" s="355"/>
      <c r="AT786" s="356"/>
      <c r="AU786" s="356"/>
      <c r="AV786" s="355"/>
      <c r="AW786" s="355"/>
      <c r="AX786" s="356"/>
      <c r="AY786" s="357"/>
      <c r="AZ786" s="357"/>
      <c r="BA786" s="357"/>
      <c r="BB786" s="358"/>
      <c r="BC786" s="357"/>
      <c r="BD786" s="357"/>
      <c r="BE786" s="358"/>
      <c r="BF786" s="357"/>
      <c r="BG786" s="357"/>
      <c r="BH786" s="357"/>
      <c r="BI786" s="357"/>
      <c r="BJ786" s="357"/>
      <c r="BK786" s="357"/>
      <c r="BL786" s="357"/>
      <c r="BM786" s="358"/>
      <c r="BN786" s="358"/>
      <c r="BO786" s="358"/>
      <c r="BP786" s="358"/>
      <c r="BQ786" s="358"/>
      <c r="BR786" s="358"/>
      <c r="BS786" s="358"/>
      <c r="BT786" s="358"/>
      <c r="BU786" s="358"/>
      <c r="BV786" s="358"/>
      <c r="BW786" s="358"/>
      <c r="BX786" s="355"/>
    </row>
    <row r="787" spans="1:76" ht="19.5" customHeight="1">
      <c r="A787" s="356"/>
      <c r="B787" s="356"/>
      <c r="C787" s="356"/>
      <c r="D787" s="356"/>
      <c r="E787" s="356"/>
      <c r="F787" s="355"/>
      <c r="G787" s="356"/>
      <c r="H787" s="356"/>
      <c r="I787" s="355"/>
      <c r="J787" s="356"/>
      <c r="K787" s="355"/>
      <c r="L787" s="356"/>
      <c r="M787" s="355"/>
      <c r="N787" s="356"/>
      <c r="O787" s="355"/>
      <c r="P787" s="356"/>
      <c r="Q787" s="355"/>
      <c r="R787" s="355"/>
      <c r="S787" s="355"/>
      <c r="T787" s="355"/>
      <c r="U787" s="355"/>
      <c r="V787" s="355"/>
      <c r="W787" s="355"/>
      <c r="X787" s="355"/>
      <c r="Y787" s="355"/>
      <c r="Z787" s="355"/>
      <c r="AA787" s="355"/>
      <c r="AB787" s="355"/>
      <c r="AC787" s="355"/>
      <c r="AD787" s="355"/>
      <c r="AE787" s="355"/>
      <c r="AF787" s="355"/>
      <c r="AG787" s="355"/>
      <c r="AH787" s="355"/>
      <c r="AI787" s="355"/>
      <c r="AJ787" s="355"/>
      <c r="AK787" s="355"/>
      <c r="AL787" s="355"/>
      <c r="AM787" s="355"/>
      <c r="AN787" s="355"/>
      <c r="AO787" s="355"/>
      <c r="AP787" s="355"/>
      <c r="AQ787" s="355"/>
      <c r="AR787" s="355"/>
      <c r="AS787" s="355"/>
      <c r="AT787" s="356"/>
      <c r="AU787" s="356"/>
      <c r="AV787" s="355"/>
      <c r="AW787" s="355"/>
      <c r="AX787" s="356"/>
      <c r="AY787" s="357"/>
      <c r="AZ787" s="357"/>
      <c r="BA787" s="357"/>
      <c r="BB787" s="358"/>
      <c r="BC787" s="357"/>
      <c r="BD787" s="357"/>
      <c r="BE787" s="358"/>
      <c r="BF787" s="357"/>
      <c r="BG787" s="357"/>
      <c r="BH787" s="357"/>
      <c r="BI787" s="357"/>
      <c r="BJ787" s="357"/>
      <c r="BK787" s="357"/>
      <c r="BL787" s="357"/>
      <c r="BM787" s="358"/>
      <c r="BN787" s="358"/>
      <c r="BO787" s="358"/>
      <c r="BP787" s="358"/>
      <c r="BQ787" s="358"/>
      <c r="BR787" s="358"/>
      <c r="BS787" s="358"/>
      <c r="BT787" s="358"/>
      <c r="BU787" s="358"/>
      <c r="BV787" s="358"/>
      <c r="BW787" s="358"/>
      <c r="BX787" s="355"/>
    </row>
    <row r="788" spans="1:76" ht="19.5" customHeight="1">
      <c r="A788" s="356"/>
      <c r="B788" s="356"/>
      <c r="C788" s="356"/>
      <c r="D788" s="356"/>
      <c r="E788" s="356"/>
      <c r="F788" s="355"/>
      <c r="G788" s="356"/>
      <c r="H788" s="356"/>
      <c r="I788" s="355"/>
      <c r="J788" s="356"/>
      <c r="K788" s="355"/>
      <c r="L788" s="356"/>
      <c r="M788" s="355"/>
      <c r="N788" s="356"/>
      <c r="O788" s="355"/>
      <c r="P788" s="356"/>
      <c r="Q788" s="355"/>
      <c r="R788" s="355"/>
      <c r="S788" s="355"/>
      <c r="T788" s="355"/>
      <c r="U788" s="355"/>
      <c r="V788" s="355"/>
      <c r="W788" s="355"/>
      <c r="X788" s="355"/>
      <c r="Y788" s="355"/>
      <c r="Z788" s="355"/>
      <c r="AA788" s="355"/>
      <c r="AB788" s="355"/>
      <c r="AC788" s="355"/>
      <c r="AD788" s="355"/>
      <c r="AE788" s="355"/>
      <c r="AF788" s="355"/>
      <c r="AG788" s="355"/>
      <c r="AH788" s="355"/>
      <c r="AI788" s="355"/>
      <c r="AJ788" s="355"/>
      <c r="AK788" s="355"/>
      <c r="AL788" s="355"/>
      <c r="AM788" s="355"/>
      <c r="AN788" s="355"/>
      <c r="AO788" s="355"/>
      <c r="AP788" s="355"/>
      <c r="AQ788" s="355"/>
      <c r="AR788" s="355"/>
      <c r="AS788" s="355"/>
      <c r="AT788" s="356"/>
      <c r="AU788" s="356"/>
      <c r="AV788" s="355"/>
      <c r="AW788" s="355"/>
      <c r="AX788" s="356"/>
      <c r="AY788" s="357"/>
      <c r="AZ788" s="357"/>
      <c r="BA788" s="357"/>
      <c r="BB788" s="358"/>
      <c r="BC788" s="357"/>
      <c r="BD788" s="357"/>
      <c r="BE788" s="358"/>
      <c r="BF788" s="357"/>
      <c r="BG788" s="357"/>
      <c r="BH788" s="357"/>
      <c r="BI788" s="357"/>
      <c r="BJ788" s="357"/>
      <c r="BK788" s="357"/>
      <c r="BL788" s="357"/>
      <c r="BM788" s="358"/>
      <c r="BN788" s="358"/>
      <c r="BO788" s="358"/>
      <c r="BP788" s="358"/>
      <c r="BQ788" s="358"/>
      <c r="BR788" s="358"/>
      <c r="BS788" s="358"/>
      <c r="BT788" s="358"/>
      <c r="BU788" s="358"/>
      <c r="BV788" s="358"/>
      <c r="BW788" s="358"/>
      <c r="BX788" s="355"/>
    </row>
    <row r="789" spans="1:76" ht="19.5" customHeight="1">
      <c r="A789" s="356"/>
      <c r="B789" s="356"/>
      <c r="C789" s="356"/>
      <c r="D789" s="356"/>
      <c r="E789" s="356"/>
      <c r="F789" s="355"/>
      <c r="G789" s="356"/>
      <c r="H789" s="356"/>
      <c r="I789" s="355"/>
      <c r="J789" s="356"/>
      <c r="K789" s="355"/>
      <c r="L789" s="356"/>
      <c r="M789" s="355"/>
      <c r="N789" s="356"/>
      <c r="O789" s="355"/>
      <c r="P789" s="356"/>
      <c r="Q789" s="355"/>
      <c r="R789" s="355"/>
      <c r="S789" s="355"/>
      <c r="T789" s="355"/>
      <c r="U789" s="355"/>
      <c r="V789" s="355"/>
      <c r="W789" s="355"/>
      <c r="X789" s="355"/>
      <c r="Y789" s="355"/>
      <c r="Z789" s="355"/>
      <c r="AA789" s="355"/>
      <c r="AB789" s="355"/>
      <c r="AC789" s="355"/>
      <c r="AD789" s="355"/>
      <c r="AE789" s="355"/>
      <c r="AF789" s="355"/>
      <c r="AG789" s="355"/>
      <c r="AH789" s="355"/>
      <c r="AI789" s="355"/>
      <c r="AJ789" s="355"/>
      <c r="AK789" s="355"/>
      <c r="AL789" s="355"/>
      <c r="AM789" s="355"/>
      <c r="AN789" s="355"/>
      <c r="AO789" s="355"/>
      <c r="AP789" s="355"/>
      <c r="AQ789" s="355"/>
      <c r="AR789" s="355"/>
      <c r="AS789" s="355"/>
      <c r="AT789" s="356"/>
      <c r="AU789" s="356"/>
      <c r="AV789" s="355"/>
      <c r="AW789" s="355"/>
      <c r="AX789" s="356"/>
      <c r="AY789" s="357"/>
      <c r="AZ789" s="357"/>
      <c r="BA789" s="357"/>
      <c r="BB789" s="358"/>
      <c r="BC789" s="357"/>
      <c r="BD789" s="357"/>
      <c r="BE789" s="358"/>
      <c r="BF789" s="357"/>
      <c r="BG789" s="357"/>
      <c r="BH789" s="357"/>
      <c r="BI789" s="357"/>
      <c r="BJ789" s="357"/>
      <c r="BK789" s="357"/>
      <c r="BL789" s="357"/>
      <c r="BM789" s="358"/>
      <c r="BN789" s="358"/>
      <c r="BO789" s="358"/>
      <c r="BP789" s="358"/>
      <c r="BQ789" s="358"/>
      <c r="BR789" s="358"/>
      <c r="BS789" s="358"/>
      <c r="BT789" s="358"/>
      <c r="BU789" s="358"/>
      <c r="BV789" s="358"/>
      <c r="BW789" s="358"/>
      <c r="BX789" s="355"/>
    </row>
    <row r="790" spans="1:76" ht="19.5" customHeight="1">
      <c r="A790" s="356"/>
      <c r="B790" s="356"/>
      <c r="C790" s="356"/>
      <c r="D790" s="356"/>
      <c r="E790" s="356"/>
      <c r="F790" s="355"/>
      <c r="G790" s="356"/>
      <c r="H790" s="356"/>
      <c r="I790" s="355"/>
      <c r="J790" s="356"/>
      <c r="K790" s="355"/>
      <c r="L790" s="356"/>
      <c r="M790" s="355"/>
      <c r="N790" s="356"/>
      <c r="O790" s="355"/>
      <c r="P790" s="356"/>
      <c r="Q790" s="355"/>
      <c r="R790" s="355"/>
      <c r="S790" s="355"/>
      <c r="T790" s="355"/>
      <c r="U790" s="355"/>
      <c r="V790" s="355"/>
      <c r="W790" s="355"/>
      <c r="X790" s="355"/>
      <c r="Y790" s="355"/>
      <c r="Z790" s="355"/>
      <c r="AA790" s="355"/>
      <c r="AB790" s="355"/>
      <c r="AC790" s="355"/>
      <c r="AD790" s="355"/>
      <c r="AE790" s="355"/>
      <c r="AF790" s="355"/>
      <c r="AG790" s="355"/>
      <c r="AH790" s="355"/>
      <c r="AI790" s="355"/>
      <c r="AJ790" s="355"/>
      <c r="AK790" s="355"/>
      <c r="AL790" s="355"/>
      <c r="AM790" s="355"/>
      <c r="AN790" s="355"/>
      <c r="AO790" s="355"/>
      <c r="AP790" s="355"/>
      <c r="AQ790" s="355"/>
      <c r="AR790" s="355"/>
      <c r="AS790" s="355"/>
      <c r="AT790" s="356"/>
      <c r="AU790" s="356"/>
      <c r="AV790" s="355"/>
      <c r="AW790" s="355"/>
      <c r="AX790" s="356"/>
      <c r="AY790" s="357"/>
      <c r="AZ790" s="357"/>
      <c r="BA790" s="357"/>
      <c r="BB790" s="358"/>
      <c r="BC790" s="357"/>
      <c r="BD790" s="357"/>
      <c r="BE790" s="358"/>
      <c r="BF790" s="357"/>
      <c r="BG790" s="357"/>
      <c r="BH790" s="357"/>
      <c r="BI790" s="357"/>
      <c r="BJ790" s="357"/>
      <c r="BK790" s="357"/>
      <c r="BL790" s="357"/>
      <c r="BM790" s="358"/>
      <c r="BN790" s="358"/>
      <c r="BO790" s="358"/>
      <c r="BP790" s="358"/>
      <c r="BQ790" s="358"/>
      <c r="BR790" s="358"/>
      <c r="BS790" s="358"/>
      <c r="BT790" s="358"/>
      <c r="BU790" s="358"/>
      <c r="BV790" s="358"/>
      <c r="BW790" s="358"/>
      <c r="BX790" s="355"/>
    </row>
    <row r="791" spans="1:76" ht="19.5" customHeight="1">
      <c r="A791" s="356"/>
      <c r="B791" s="356"/>
      <c r="C791" s="356"/>
      <c r="D791" s="356"/>
      <c r="E791" s="356"/>
      <c r="F791" s="355"/>
      <c r="G791" s="356"/>
      <c r="H791" s="356"/>
      <c r="I791" s="355"/>
      <c r="J791" s="356"/>
      <c r="K791" s="355"/>
      <c r="L791" s="356"/>
      <c r="M791" s="355"/>
      <c r="N791" s="356"/>
      <c r="O791" s="355"/>
      <c r="P791" s="356"/>
      <c r="Q791" s="355"/>
      <c r="R791" s="355"/>
      <c r="S791" s="355"/>
      <c r="T791" s="355"/>
      <c r="U791" s="355"/>
      <c r="V791" s="355"/>
      <c r="W791" s="355"/>
      <c r="X791" s="355"/>
      <c r="Y791" s="355"/>
      <c r="Z791" s="355"/>
      <c r="AA791" s="355"/>
      <c r="AB791" s="355"/>
      <c r="AC791" s="355"/>
      <c r="AD791" s="355"/>
      <c r="AE791" s="355"/>
      <c r="AF791" s="355"/>
      <c r="AG791" s="355"/>
      <c r="AH791" s="355"/>
      <c r="AI791" s="355"/>
      <c r="AJ791" s="355"/>
      <c r="AK791" s="355"/>
      <c r="AL791" s="355"/>
      <c r="AM791" s="355"/>
      <c r="AN791" s="355"/>
      <c r="AO791" s="355"/>
      <c r="AP791" s="355"/>
      <c r="AQ791" s="355"/>
      <c r="AR791" s="355"/>
      <c r="AS791" s="355"/>
      <c r="AT791" s="356"/>
      <c r="AU791" s="356"/>
      <c r="AV791" s="355"/>
      <c r="AW791" s="355"/>
      <c r="AX791" s="356"/>
      <c r="AY791" s="357"/>
      <c r="AZ791" s="357"/>
      <c r="BA791" s="357"/>
      <c r="BB791" s="358"/>
      <c r="BC791" s="357"/>
      <c r="BD791" s="357"/>
      <c r="BE791" s="358"/>
      <c r="BF791" s="357"/>
      <c r="BG791" s="357"/>
      <c r="BH791" s="357"/>
      <c r="BI791" s="357"/>
      <c r="BJ791" s="357"/>
      <c r="BK791" s="357"/>
      <c r="BL791" s="357"/>
      <c r="BM791" s="358"/>
      <c r="BN791" s="358"/>
      <c r="BO791" s="358"/>
      <c r="BP791" s="358"/>
      <c r="BQ791" s="358"/>
      <c r="BR791" s="358"/>
      <c r="BS791" s="358"/>
      <c r="BT791" s="358"/>
      <c r="BU791" s="358"/>
      <c r="BV791" s="358"/>
      <c r="BW791" s="358"/>
      <c r="BX791" s="355"/>
    </row>
    <row r="792" spans="1:76" ht="19.5" customHeight="1">
      <c r="A792" s="356"/>
      <c r="B792" s="356"/>
      <c r="C792" s="356"/>
      <c r="D792" s="356"/>
      <c r="E792" s="356"/>
      <c r="F792" s="355"/>
      <c r="G792" s="356"/>
      <c r="H792" s="356"/>
      <c r="I792" s="355"/>
      <c r="J792" s="356"/>
      <c r="K792" s="355"/>
      <c r="L792" s="356"/>
      <c r="M792" s="355"/>
      <c r="N792" s="356"/>
      <c r="O792" s="355"/>
      <c r="P792" s="356"/>
      <c r="Q792" s="355"/>
      <c r="R792" s="355"/>
      <c r="S792" s="355"/>
      <c r="T792" s="355"/>
      <c r="U792" s="355"/>
      <c r="V792" s="355"/>
      <c r="W792" s="355"/>
      <c r="X792" s="355"/>
      <c r="Y792" s="355"/>
      <c r="Z792" s="355"/>
      <c r="AA792" s="355"/>
      <c r="AB792" s="355"/>
      <c r="AC792" s="355"/>
      <c r="AD792" s="355"/>
      <c r="AE792" s="355"/>
      <c r="AF792" s="355"/>
      <c r="AG792" s="355"/>
      <c r="AH792" s="355"/>
      <c r="AI792" s="355"/>
      <c r="AJ792" s="355"/>
      <c r="AK792" s="355"/>
      <c r="AL792" s="355"/>
      <c r="AM792" s="355"/>
      <c r="AN792" s="355"/>
      <c r="AO792" s="355"/>
      <c r="AP792" s="355"/>
      <c r="AQ792" s="355"/>
      <c r="AR792" s="355"/>
      <c r="AS792" s="355"/>
      <c r="AT792" s="356"/>
      <c r="AU792" s="356"/>
      <c r="AV792" s="355"/>
      <c r="AW792" s="355"/>
      <c r="AX792" s="356"/>
      <c r="AY792" s="357"/>
      <c r="AZ792" s="357"/>
      <c r="BA792" s="357"/>
      <c r="BB792" s="358"/>
      <c r="BC792" s="357"/>
      <c r="BD792" s="357"/>
      <c r="BE792" s="358"/>
      <c r="BF792" s="357"/>
      <c r="BG792" s="357"/>
      <c r="BH792" s="357"/>
      <c r="BI792" s="357"/>
      <c r="BJ792" s="357"/>
      <c r="BK792" s="357"/>
      <c r="BL792" s="357"/>
      <c r="BM792" s="358"/>
      <c r="BN792" s="358"/>
      <c r="BO792" s="358"/>
      <c r="BP792" s="358"/>
      <c r="BQ792" s="358"/>
      <c r="BR792" s="358"/>
      <c r="BS792" s="358"/>
      <c r="BT792" s="358"/>
      <c r="BU792" s="358"/>
      <c r="BV792" s="358"/>
      <c r="BW792" s="358"/>
      <c r="BX792" s="355"/>
    </row>
    <row r="793" spans="1:76" ht="19.5" customHeight="1">
      <c r="A793" s="356"/>
      <c r="B793" s="356"/>
      <c r="C793" s="356"/>
      <c r="D793" s="356"/>
      <c r="E793" s="356"/>
      <c r="F793" s="355"/>
      <c r="G793" s="356"/>
      <c r="H793" s="356"/>
      <c r="I793" s="355"/>
      <c r="J793" s="356"/>
      <c r="K793" s="355"/>
      <c r="L793" s="356"/>
      <c r="M793" s="355"/>
      <c r="N793" s="356"/>
      <c r="O793" s="355"/>
      <c r="P793" s="356"/>
      <c r="Q793" s="355"/>
      <c r="R793" s="355"/>
      <c r="S793" s="355"/>
      <c r="T793" s="355"/>
      <c r="U793" s="355"/>
      <c r="V793" s="355"/>
      <c r="W793" s="355"/>
      <c r="X793" s="355"/>
      <c r="Y793" s="355"/>
      <c r="Z793" s="355"/>
      <c r="AA793" s="355"/>
      <c r="AB793" s="355"/>
      <c r="AC793" s="355"/>
      <c r="AD793" s="355"/>
      <c r="AE793" s="355"/>
      <c r="AF793" s="355"/>
      <c r="AG793" s="355"/>
      <c r="AH793" s="355"/>
      <c r="AI793" s="355"/>
      <c r="AJ793" s="355"/>
      <c r="AK793" s="355"/>
      <c r="AL793" s="355"/>
      <c r="AM793" s="355"/>
      <c r="AN793" s="355"/>
      <c r="AO793" s="355"/>
      <c r="AP793" s="355"/>
      <c r="AQ793" s="355"/>
      <c r="AR793" s="355"/>
      <c r="AS793" s="355"/>
      <c r="AT793" s="356"/>
      <c r="AU793" s="356"/>
      <c r="AV793" s="355"/>
      <c r="AW793" s="355"/>
      <c r="AX793" s="356"/>
      <c r="AY793" s="357"/>
      <c r="AZ793" s="357"/>
      <c r="BA793" s="357"/>
      <c r="BB793" s="358"/>
      <c r="BC793" s="357"/>
      <c r="BD793" s="357"/>
      <c r="BE793" s="358"/>
      <c r="BF793" s="357"/>
      <c r="BG793" s="357"/>
      <c r="BH793" s="357"/>
      <c r="BI793" s="357"/>
      <c r="BJ793" s="357"/>
      <c r="BK793" s="357"/>
      <c r="BL793" s="357"/>
      <c r="BM793" s="358"/>
      <c r="BN793" s="358"/>
      <c r="BO793" s="358"/>
      <c r="BP793" s="358"/>
      <c r="BQ793" s="358"/>
      <c r="BR793" s="358"/>
      <c r="BS793" s="358"/>
      <c r="BT793" s="358"/>
      <c r="BU793" s="358"/>
      <c r="BV793" s="358"/>
      <c r="BW793" s="358"/>
      <c r="BX793" s="355"/>
    </row>
    <row r="794" spans="1:76" ht="19.5" customHeight="1">
      <c r="A794" s="356"/>
      <c r="B794" s="356"/>
      <c r="C794" s="356"/>
      <c r="D794" s="356"/>
      <c r="E794" s="356"/>
      <c r="F794" s="355"/>
      <c r="G794" s="356"/>
      <c r="H794" s="356"/>
      <c r="I794" s="355"/>
      <c r="J794" s="356"/>
      <c r="K794" s="355"/>
      <c r="L794" s="356"/>
      <c r="M794" s="355"/>
      <c r="N794" s="356"/>
      <c r="O794" s="355"/>
      <c r="P794" s="356"/>
      <c r="Q794" s="355"/>
      <c r="R794" s="355"/>
      <c r="S794" s="355"/>
      <c r="T794" s="355"/>
      <c r="U794" s="355"/>
      <c r="V794" s="355"/>
      <c r="W794" s="355"/>
      <c r="X794" s="355"/>
      <c r="Y794" s="355"/>
      <c r="Z794" s="355"/>
      <c r="AA794" s="355"/>
      <c r="AB794" s="355"/>
      <c r="AC794" s="355"/>
      <c r="AD794" s="355"/>
      <c r="AE794" s="355"/>
      <c r="AF794" s="355"/>
      <c r="AG794" s="355"/>
      <c r="AH794" s="355"/>
      <c r="AI794" s="355"/>
      <c r="AJ794" s="355"/>
      <c r="AK794" s="355"/>
      <c r="AL794" s="355"/>
      <c r="AM794" s="355"/>
      <c r="AN794" s="355"/>
      <c r="AO794" s="355"/>
      <c r="AP794" s="355"/>
      <c r="AQ794" s="355"/>
      <c r="AR794" s="355"/>
      <c r="AS794" s="355"/>
      <c r="AT794" s="356"/>
      <c r="AU794" s="356"/>
      <c r="AV794" s="355"/>
      <c r="AW794" s="355"/>
      <c r="AX794" s="356"/>
      <c r="AY794" s="357"/>
      <c r="AZ794" s="357"/>
      <c r="BA794" s="357"/>
      <c r="BB794" s="358"/>
      <c r="BC794" s="357"/>
      <c r="BD794" s="357"/>
      <c r="BE794" s="358"/>
      <c r="BF794" s="357"/>
      <c r="BG794" s="357"/>
      <c r="BH794" s="357"/>
      <c r="BI794" s="357"/>
      <c r="BJ794" s="357"/>
      <c r="BK794" s="357"/>
      <c r="BL794" s="357"/>
      <c r="BM794" s="358"/>
      <c r="BN794" s="358"/>
      <c r="BO794" s="358"/>
      <c r="BP794" s="358"/>
      <c r="BQ794" s="358"/>
      <c r="BR794" s="358"/>
      <c r="BS794" s="358"/>
      <c r="BT794" s="358"/>
      <c r="BU794" s="358"/>
      <c r="BV794" s="358"/>
      <c r="BW794" s="358"/>
      <c r="BX794" s="355"/>
    </row>
    <row r="795" spans="1:76" ht="19.5" customHeight="1">
      <c r="A795" s="356"/>
      <c r="B795" s="356"/>
      <c r="C795" s="356"/>
      <c r="D795" s="356"/>
      <c r="E795" s="356"/>
      <c r="F795" s="355"/>
      <c r="G795" s="356"/>
      <c r="H795" s="356"/>
      <c r="I795" s="355"/>
      <c r="J795" s="356"/>
      <c r="K795" s="355"/>
      <c r="L795" s="356"/>
      <c r="M795" s="355"/>
      <c r="N795" s="356"/>
      <c r="O795" s="355"/>
      <c r="P795" s="356"/>
      <c r="Q795" s="355"/>
      <c r="R795" s="355"/>
      <c r="S795" s="355"/>
      <c r="T795" s="355"/>
      <c r="U795" s="355"/>
      <c r="V795" s="355"/>
      <c r="W795" s="355"/>
      <c r="X795" s="355"/>
      <c r="Y795" s="355"/>
      <c r="Z795" s="355"/>
      <c r="AA795" s="355"/>
      <c r="AB795" s="355"/>
      <c r="AC795" s="355"/>
      <c r="AD795" s="355"/>
      <c r="AE795" s="355"/>
      <c r="AF795" s="355"/>
      <c r="AG795" s="355"/>
      <c r="AH795" s="355"/>
      <c r="AI795" s="355"/>
      <c r="AJ795" s="355"/>
      <c r="AK795" s="355"/>
      <c r="AL795" s="355"/>
      <c r="AM795" s="355"/>
      <c r="AN795" s="355"/>
      <c r="AO795" s="355"/>
      <c r="AP795" s="355"/>
      <c r="AQ795" s="355"/>
      <c r="AR795" s="355"/>
      <c r="AS795" s="355"/>
      <c r="AT795" s="356"/>
      <c r="AU795" s="356"/>
      <c r="AV795" s="355"/>
      <c r="AW795" s="355"/>
      <c r="AX795" s="356"/>
      <c r="AY795" s="357"/>
      <c r="AZ795" s="357"/>
      <c r="BA795" s="357"/>
      <c r="BB795" s="358"/>
      <c r="BC795" s="357"/>
      <c r="BD795" s="357"/>
      <c r="BE795" s="358"/>
      <c r="BF795" s="357"/>
      <c r="BG795" s="357"/>
      <c r="BH795" s="357"/>
      <c r="BI795" s="357"/>
      <c r="BJ795" s="357"/>
      <c r="BK795" s="357"/>
      <c r="BL795" s="357"/>
      <c r="BM795" s="358"/>
      <c r="BN795" s="358"/>
      <c r="BO795" s="358"/>
      <c r="BP795" s="358"/>
      <c r="BQ795" s="358"/>
      <c r="BR795" s="358"/>
      <c r="BS795" s="358"/>
      <c r="BT795" s="358"/>
      <c r="BU795" s="358"/>
      <c r="BV795" s="358"/>
      <c r="BW795" s="358"/>
      <c r="BX795" s="355"/>
    </row>
    <row r="796" spans="1:76" ht="19.5" customHeight="1">
      <c r="A796" s="356"/>
      <c r="B796" s="356"/>
      <c r="C796" s="356"/>
      <c r="D796" s="356"/>
      <c r="E796" s="356"/>
      <c r="F796" s="355"/>
      <c r="G796" s="356"/>
      <c r="H796" s="356"/>
      <c r="I796" s="355"/>
      <c r="J796" s="356"/>
      <c r="K796" s="355"/>
      <c r="L796" s="356"/>
      <c r="M796" s="355"/>
      <c r="N796" s="356"/>
      <c r="O796" s="355"/>
      <c r="P796" s="356"/>
      <c r="Q796" s="355"/>
      <c r="R796" s="355"/>
      <c r="S796" s="355"/>
      <c r="T796" s="355"/>
      <c r="U796" s="355"/>
      <c r="V796" s="355"/>
      <c r="W796" s="355"/>
      <c r="X796" s="355"/>
      <c r="Y796" s="355"/>
      <c r="Z796" s="355"/>
      <c r="AA796" s="355"/>
      <c r="AB796" s="355"/>
      <c r="AC796" s="355"/>
      <c r="AD796" s="355"/>
      <c r="AE796" s="355"/>
      <c r="AF796" s="355"/>
      <c r="AG796" s="355"/>
      <c r="AH796" s="355"/>
      <c r="AI796" s="355"/>
      <c r="AJ796" s="355"/>
      <c r="AK796" s="355"/>
      <c r="AL796" s="355"/>
      <c r="AM796" s="355"/>
      <c r="AN796" s="355"/>
      <c r="AO796" s="355"/>
      <c r="AP796" s="355"/>
      <c r="AQ796" s="355"/>
      <c r="AR796" s="355"/>
      <c r="AS796" s="355"/>
      <c r="AT796" s="356"/>
      <c r="AU796" s="356"/>
      <c r="AV796" s="355"/>
      <c r="AW796" s="355"/>
      <c r="AX796" s="356"/>
      <c r="AY796" s="357"/>
      <c r="AZ796" s="357"/>
      <c r="BA796" s="357"/>
      <c r="BB796" s="358"/>
      <c r="BC796" s="357"/>
      <c r="BD796" s="357"/>
      <c r="BE796" s="358"/>
      <c r="BF796" s="357"/>
      <c r="BG796" s="357"/>
      <c r="BH796" s="357"/>
      <c r="BI796" s="357"/>
      <c r="BJ796" s="357"/>
      <c r="BK796" s="357"/>
      <c r="BL796" s="357"/>
      <c r="BM796" s="358"/>
      <c r="BN796" s="358"/>
      <c r="BO796" s="358"/>
      <c r="BP796" s="358"/>
      <c r="BQ796" s="358"/>
      <c r="BR796" s="358"/>
      <c r="BS796" s="358"/>
      <c r="BT796" s="358"/>
      <c r="BU796" s="358"/>
      <c r="BV796" s="358"/>
      <c r="BW796" s="358"/>
      <c r="BX796" s="355"/>
    </row>
    <row r="797" spans="1:76" ht="19.5" customHeight="1">
      <c r="A797" s="356"/>
      <c r="B797" s="356"/>
      <c r="C797" s="356"/>
      <c r="D797" s="356"/>
      <c r="E797" s="356"/>
      <c r="F797" s="355"/>
      <c r="G797" s="356"/>
      <c r="H797" s="356"/>
      <c r="I797" s="355"/>
      <c r="J797" s="356"/>
      <c r="K797" s="355"/>
      <c r="L797" s="356"/>
      <c r="M797" s="355"/>
      <c r="N797" s="356"/>
      <c r="O797" s="355"/>
      <c r="P797" s="356"/>
      <c r="Q797" s="355"/>
      <c r="R797" s="355"/>
      <c r="S797" s="355"/>
      <c r="T797" s="355"/>
      <c r="U797" s="355"/>
      <c r="V797" s="355"/>
      <c r="W797" s="355"/>
      <c r="X797" s="355"/>
      <c r="Y797" s="355"/>
      <c r="Z797" s="355"/>
      <c r="AA797" s="355"/>
      <c r="AB797" s="355"/>
      <c r="AC797" s="355"/>
      <c r="AD797" s="355"/>
      <c r="AE797" s="355"/>
      <c r="AF797" s="355"/>
      <c r="AG797" s="355"/>
      <c r="AH797" s="355"/>
      <c r="AI797" s="355"/>
      <c r="AJ797" s="355"/>
      <c r="AK797" s="355"/>
      <c r="AL797" s="355"/>
      <c r="AM797" s="355"/>
      <c r="AN797" s="355"/>
      <c r="AO797" s="355"/>
      <c r="AP797" s="355"/>
      <c r="AQ797" s="355"/>
      <c r="AR797" s="355"/>
      <c r="AS797" s="355"/>
      <c r="AT797" s="356"/>
      <c r="AU797" s="356"/>
      <c r="AV797" s="355"/>
      <c r="AW797" s="355"/>
      <c r="AX797" s="356"/>
      <c r="AY797" s="357"/>
      <c r="AZ797" s="357"/>
      <c r="BA797" s="357"/>
      <c r="BB797" s="358"/>
      <c r="BC797" s="357"/>
      <c r="BD797" s="357"/>
      <c r="BE797" s="358"/>
      <c r="BF797" s="357"/>
      <c r="BG797" s="357"/>
      <c r="BH797" s="357"/>
      <c r="BI797" s="357"/>
      <c r="BJ797" s="357"/>
      <c r="BK797" s="357"/>
      <c r="BL797" s="357"/>
      <c r="BM797" s="358"/>
      <c r="BN797" s="358"/>
      <c r="BO797" s="358"/>
      <c r="BP797" s="358"/>
      <c r="BQ797" s="358"/>
      <c r="BR797" s="358"/>
      <c r="BS797" s="358"/>
      <c r="BT797" s="358"/>
      <c r="BU797" s="358"/>
      <c r="BV797" s="358"/>
      <c r="BW797" s="358"/>
      <c r="BX797" s="355"/>
    </row>
    <row r="798" spans="1:76" ht="19.5" customHeight="1">
      <c r="A798" s="356"/>
      <c r="B798" s="356"/>
      <c r="C798" s="356"/>
      <c r="D798" s="356"/>
      <c r="E798" s="356"/>
      <c r="F798" s="355"/>
      <c r="G798" s="356"/>
      <c r="H798" s="356"/>
      <c r="I798" s="355"/>
      <c r="J798" s="356"/>
      <c r="K798" s="355"/>
      <c r="L798" s="356"/>
      <c r="M798" s="355"/>
      <c r="N798" s="356"/>
      <c r="O798" s="355"/>
      <c r="P798" s="356"/>
      <c r="Q798" s="355"/>
      <c r="R798" s="355"/>
      <c r="S798" s="355"/>
      <c r="T798" s="355"/>
      <c r="U798" s="355"/>
      <c r="V798" s="355"/>
      <c r="W798" s="355"/>
      <c r="X798" s="355"/>
      <c r="Y798" s="355"/>
      <c r="Z798" s="355"/>
      <c r="AA798" s="355"/>
      <c r="AB798" s="355"/>
      <c r="AC798" s="355"/>
      <c r="AD798" s="355"/>
      <c r="AE798" s="355"/>
      <c r="AF798" s="355"/>
      <c r="AG798" s="355"/>
      <c r="AH798" s="355"/>
      <c r="AI798" s="355"/>
      <c r="AJ798" s="355"/>
      <c r="AK798" s="355"/>
      <c r="AL798" s="355"/>
      <c r="AM798" s="355"/>
      <c r="AN798" s="355"/>
      <c r="AO798" s="355"/>
      <c r="AP798" s="355"/>
      <c r="AQ798" s="355"/>
      <c r="AR798" s="355"/>
      <c r="AS798" s="355"/>
      <c r="AT798" s="356"/>
      <c r="AU798" s="356"/>
      <c r="AV798" s="355"/>
      <c r="AW798" s="355"/>
      <c r="AX798" s="356"/>
      <c r="AY798" s="357"/>
      <c r="AZ798" s="357"/>
      <c r="BA798" s="357"/>
      <c r="BB798" s="358"/>
      <c r="BC798" s="357"/>
      <c r="BD798" s="357"/>
      <c r="BE798" s="358"/>
      <c r="BF798" s="357"/>
      <c r="BG798" s="357"/>
      <c r="BH798" s="357"/>
      <c r="BI798" s="357"/>
      <c r="BJ798" s="357"/>
      <c r="BK798" s="357"/>
      <c r="BL798" s="357"/>
      <c r="BM798" s="358"/>
      <c r="BN798" s="358"/>
      <c r="BO798" s="358"/>
      <c r="BP798" s="358"/>
      <c r="BQ798" s="358"/>
      <c r="BR798" s="358"/>
      <c r="BS798" s="358"/>
      <c r="BT798" s="358"/>
      <c r="BU798" s="358"/>
      <c r="BV798" s="358"/>
      <c r="BW798" s="358"/>
      <c r="BX798" s="355"/>
    </row>
    <row r="799" spans="1:76" ht="19.5" customHeight="1">
      <c r="A799" s="356"/>
      <c r="B799" s="356"/>
      <c r="C799" s="356"/>
      <c r="D799" s="356"/>
      <c r="E799" s="356"/>
      <c r="F799" s="355"/>
      <c r="G799" s="356"/>
      <c r="H799" s="356"/>
      <c r="I799" s="355"/>
      <c r="J799" s="356"/>
      <c r="K799" s="355"/>
      <c r="L799" s="356"/>
      <c r="M799" s="355"/>
      <c r="N799" s="356"/>
      <c r="O799" s="355"/>
      <c r="P799" s="356"/>
      <c r="Q799" s="355"/>
      <c r="R799" s="355"/>
      <c r="S799" s="355"/>
      <c r="T799" s="355"/>
      <c r="U799" s="355"/>
      <c r="V799" s="355"/>
      <c r="W799" s="355"/>
      <c r="X799" s="355"/>
      <c r="Y799" s="355"/>
      <c r="Z799" s="355"/>
      <c r="AA799" s="355"/>
      <c r="AB799" s="355"/>
      <c r="AC799" s="355"/>
      <c r="AD799" s="355"/>
      <c r="AE799" s="355"/>
      <c r="AF799" s="355"/>
      <c r="AG799" s="355"/>
      <c r="AH799" s="355"/>
      <c r="AI799" s="355"/>
      <c r="AJ799" s="355"/>
      <c r="AK799" s="355"/>
      <c r="AL799" s="355"/>
      <c r="AM799" s="355"/>
      <c r="AN799" s="355"/>
      <c r="AO799" s="355"/>
      <c r="AP799" s="355"/>
      <c r="AQ799" s="355"/>
      <c r="AR799" s="355"/>
      <c r="AS799" s="355"/>
      <c r="AT799" s="356"/>
      <c r="AU799" s="356"/>
      <c r="AV799" s="355"/>
      <c r="AW799" s="355"/>
      <c r="AX799" s="356"/>
      <c r="AY799" s="357"/>
      <c r="AZ799" s="357"/>
      <c r="BA799" s="357"/>
      <c r="BB799" s="358"/>
      <c r="BC799" s="357"/>
      <c r="BD799" s="357"/>
      <c r="BE799" s="358"/>
      <c r="BF799" s="357"/>
      <c r="BG799" s="357"/>
      <c r="BH799" s="357"/>
      <c r="BI799" s="357"/>
      <c r="BJ799" s="357"/>
      <c r="BK799" s="357"/>
      <c r="BL799" s="357"/>
      <c r="BM799" s="358"/>
      <c r="BN799" s="358"/>
      <c r="BO799" s="358"/>
      <c r="BP799" s="358"/>
      <c r="BQ799" s="358"/>
      <c r="BR799" s="358"/>
      <c r="BS799" s="358"/>
      <c r="BT799" s="358"/>
      <c r="BU799" s="358"/>
      <c r="BV799" s="358"/>
      <c r="BW799" s="358"/>
      <c r="BX799" s="355"/>
    </row>
    <row r="800" spans="1:76" ht="19.5" customHeight="1">
      <c r="A800" s="356"/>
      <c r="B800" s="356"/>
      <c r="C800" s="356"/>
      <c r="D800" s="356"/>
      <c r="E800" s="356"/>
      <c r="F800" s="355"/>
      <c r="G800" s="356"/>
      <c r="H800" s="356"/>
      <c r="I800" s="355"/>
      <c r="J800" s="356"/>
      <c r="K800" s="355"/>
      <c r="L800" s="356"/>
      <c r="M800" s="355"/>
      <c r="N800" s="356"/>
      <c r="O800" s="355"/>
      <c r="P800" s="356"/>
      <c r="Q800" s="355"/>
      <c r="R800" s="355"/>
      <c r="S800" s="355"/>
      <c r="T800" s="355"/>
      <c r="U800" s="355"/>
      <c r="V800" s="355"/>
      <c r="W800" s="355"/>
      <c r="X800" s="355"/>
      <c r="Y800" s="355"/>
      <c r="Z800" s="355"/>
      <c r="AA800" s="355"/>
      <c r="AB800" s="355"/>
      <c r="AC800" s="355"/>
      <c r="AD800" s="355"/>
      <c r="AE800" s="355"/>
      <c r="AF800" s="355"/>
      <c r="AG800" s="355"/>
      <c r="AH800" s="355"/>
      <c r="AI800" s="355"/>
      <c r="AJ800" s="355"/>
      <c r="AK800" s="355"/>
      <c r="AL800" s="355"/>
      <c r="AM800" s="355"/>
      <c r="AN800" s="355"/>
      <c r="AO800" s="355"/>
      <c r="AP800" s="355"/>
      <c r="AQ800" s="355"/>
      <c r="AR800" s="355"/>
      <c r="AS800" s="355"/>
      <c r="AT800" s="356"/>
      <c r="AU800" s="356"/>
      <c r="AV800" s="355"/>
      <c r="AW800" s="355"/>
      <c r="AX800" s="356"/>
      <c r="AY800" s="357"/>
      <c r="AZ800" s="357"/>
      <c r="BA800" s="357"/>
      <c r="BB800" s="358"/>
      <c r="BC800" s="357"/>
      <c r="BD800" s="357"/>
      <c r="BE800" s="358"/>
      <c r="BF800" s="357"/>
      <c r="BG800" s="357"/>
      <c r="BH800" s="357"/>
      <c r="BI800" s="357"/>
      <c r="BJ800" s="357"/>
      <c r="BK800" s="357"/>
      <c r="BL800" s="357"/>
      <c r="BM800" s="358"/>
      <c r="BN800" s="358"/>
      <c r="BO800" s="358"/>
      <c r="BP800" s="358"/>
      <c r="BQ800" s="358"/>
      <c r="BR800" s="358"/>
      <c r="BS800" s="358"/>
      <c r="BT800" s="358"/>
      <c r="BU800" s="358"/>
      <c r="BV800" s="358"/>
      <c r="BW800" s="358"/>
      <c r="BX800" s="355"/>
    </row>
    <row r="801" spans="1:76" ht="19.5" customHeight="1">
      <c r="A801" s="356"/>
      <c r="B801" s="356"/>
      <c r="C801" s="356"/>
      <c r="D801" s="356"/>
      <c r="E801" s="356"/>
      <c r="F801" s="355"/>
      <c r="G801" s="356"/>
      <c r="H801" s="356"/>
      <c r="I801" s="355"/>
      <c r="J801" s="356"/>
      <c r="K801" s="355"/>
      <c r="L801" s="356"/>
      <c r="M801" s="355"/>
      <c r="N801" s="356"/>
      <c r="O801" s="355"/>
      <c r="P801" s="356"/>
      <c r="Q801" s="355"/>
      <c r="R801" s="355"/>
      <c r="S801" s="355"/>
      <c r="T801" s="355"/>
      <c r="U801" s="355"/>
      <c r="V801" s="355"/>
      <c r="W801" s="355"/>
      <c r="X801" s="355"/>
      <c r="Y801" s="355"/>
      <c r="Z801" s="355"/>
      <c r="AA801" s="355"/>
      <c r="AB801" s="355"/>
      <c r="AC801" s="355"/>
      <c r="AD801" s="355"/>
      <c r="AE801" s="355"/>
      <c r="AF801" s="355"/>
      <c r="AG801" s="355"/>
      <c r="AH801" s="355"/>
      <c r="AI801" s="355"/>
      <c r="AJ801" s="355"/>
      <c r="AK801" s="355"/>
      <c r="AL801" s="355"/>
      <c r="AM801" s="355"/>
      <c r="AN801" s="355"/>
      <c r="AO801" s="355"/>
      <c r="AP801" s="355"/>
      <c r="AQ801" s="355"/>
      <c r="AR801" s="355"/>
      <c r="AS801" s="355"/>
      <c r="AT801" s="356"/>
      <c r="AU801" s="356"/>
      <c r="AV801" s="355"/>
      <c r="AW801" s="355"/>
      <c r="AX801" s="356"/>
      <c r="AY801" s="357"/>
      <c r="AZ801" s="357"/>
      <c r="BA801" s="357"/>
      <c r="BB801" s="358"/>
      <c r="BC801" s="357"/>
      <c r="BD801" s="357"/>
      <c r="BE801" s="358"/>
      <c r="BF801" s="357"/>
      <c r="BG801" s="357"/>
      <c r="BH801" s="357"/>
      <c r="BI801" s="357"/>
      <c r="BJ801" s="357"/>
      <c r="BK801" s="357"/>
      <c r="BL801" s="357"/>
      <c r="BM801" s="358"/>
      <c r="BN801" s="358"/>
      <c r="BO801" s="358"/>
      <c r="BP801" s="358"/>
      <c r="BQ801" s="358"/>
      <c r="BR801" s="358"/>
      <c r="BS801" s="358"/>
      <c r="BT801" s="358"/>
      <c r="BU801" s="358"/>
      <c r="BV801" s="358"/>
      <c r="BW801" s="358"/>
      <c r="BX801" s="355"/>
    </row>
    <row r="802" spans="1:76" ht="19.5" customHeight="1">
      <c r="A802" s="356"/>
      <c r="B802" s="356"/>
      <c r="C802" s="356"/>
      <c r="D802" s="356"/>
      <c r="E802" s="356"/>
      <c r="F802" s="355"/>
      <c r="G802" s="356"/>
      <c r="H802" s="356"/>
      <c r="I802" s="355"/>
      <c r="J802" s="356"/>
      <c r="K802" s="355"/>
      <c r="L802" s="356"/>
      <c r="M802" s="355"/>
      <c r="N802" s="356"/>
      <c r="O802" s="355"/>
      <c r="P802" s="356"/>
      <c r="Q802" s="355"/>
      <c r="R802" s="355"/>
      <c r="S802" s="355"/>
      <c r="T802" s="355"/>
      <c r="U802" s="355"/>
      <c r="V802" s="355"/>
      <c r="W802" s="355"/>
      <c r="X802" s="355"/>
      <c r="Y802" s="355"/>
      <c r="Z802" s="355"/>
      <c r="AA802" s="355"/>
      <c r="AB802" s="355"/>
      <c r="AC802" s="355"/>
      <c r="AD802" s="355"/>
      <c r="AE802" s="355"/>
      <c r="AF802" s="355"/>
      <c r="AG802" s="355"/>
      <c r="AH802" s="355"/>
      <c r="AI802" s="355"/>
      <c r="AJ802" s="355"/>
      <c r="AK802" s="355"/>
      <c r="AL802" s="355"/>
      <c r="AM802" s="355"/>
      <c r="AN802" s="355"/>
      <c r="AO802" s="355"/>
      <c r="AP802" s="355"/>
      <c r="AQ802" s="355"/>
      <c r="AR802" s="355"/>
      <c r="AS802" s="355"/>
      <c r="AT802" s="356"/>
      <c r="AU802" s="356"/>
      <c r="AV802" s="355"/>
      <c r="AW802" s="355"/>
      <c r="AX802" s="356"/>
      <c r="AY802" s="357"/>
      <c r="AZ802" s="357"/>
      <c r="BA802" s="357"/>
      <c r="BB802" s="358"/>
      <c r="BC802" s="357"/>
      <c r="BD802" s="357"/>
      <c r="BE802" s="358"/>
      <c r="BF802" s="357"/>
      <c r="BG802" s="357"/>
      <c r="BH802" s="357"/>
      <c r="BI802" s="357"/>
      <c r="BJ802" s="357"/>
      <c r="BK802" s="357"/>
      <c r="BL802" s="357"/>
      <c r="BM802" s="358"/>
      <c r="BN802" s="358"/>
      <c r="BO802" s="358"/>
      <c r="BP802" s="358"/>
      <c r="BQ802" s="358"/>
      <c r="BR802" s="358"/>
      <c r="BS802" s="358"/>
      <c r="BT802" s="358"/>
      <c r="BU802" s="358"/>
      <c r="BV802" s="358"/>
      <c r="BW802" s="358"/>
      <c r="BX802" s="355"/>
    </row>
    <row r="803" spans="1:76" ht="19.5" customHeight="1">
      <c r="A803" s="356"/>
      <c r="B803" s="356"/>
      <c r="C803" s="356"/>
      <c r="D803" s="356"/>
      <c r="E803" s="356"/>
      <c r="F803" s="355"/>
      <c r="G803" s="356"/>
      <c r="H803" s="356"/>
      <c r="I803" s="355"/>
      <c r="J803" s="356"/>
      <c r="K803" s="355"/>
      <c r="L803" s="356"/>
      <c r="M803" s="355"/>
      <c r="N803" s="356"/>
      <c r="O803" s="355"/>
      <c r="P803" s="356"/>
      <c r="Q803" s="355"/>
      <c r="R803" s="355"/>
      <c r="S803" s="355"/>
      <c r="T803" s="355"/>
      <c r="U803" s="355"/>
      <c r="V803" s="355"/>
      <c r="W803" s="355"/>
      <c r="X803" s="355"/>
      <c r="Y803" s="355"/>
      <c r="Z803" s="355"/>
      <c r="AA803" s="355"/>
      <c r="AB803" s="355"/>
      <c r="AC803" s="355"/>
      <c r="AD803" s="355"/>
      <c r="AE803" s="355"/>
      <c r="AF803" s="355"/>
      <c r="AG803" s="355"/>
      <c r="AH803" s="355"/>
      <c r="AI803" s="355"/>
      <c r="AJ803" s="355"/>
      <c r="AK803" s="355"/>
      <c r="AL803" s="355"/>
      <c r="AM803" s="355"/>
      <c r="AN803" s="355"/>
      <c r="AO803" s="355"/>
      <c r="AP803" s="355"/>
      <c r="AQ803" s="355"/>
      <c r="AR803" s="355"/>
      <c r="AS803" s="355"/>
      <c r="AT803" s="356"/>
      <c r="AU803" s="356"/>
      <c r="AV803" s="355"/>
      <c r="AW803" s="355"/>
      <c r="AX803" s="356"/>
      <c r="AY803" s="357"/>
      <c r="AZ803" s="357"/>
      <c r="BA803" s="357"/>
      <c r="BB803" s="358"/>
      <c r="BC803" s="357"/>
      <c r="BD803" s="357"/>
      <c r="BE803" s="358"/>
      <c r="BF803" s="357"/>
      <c r="BG803" s="357"/>
      <c r="BH803" s="357"/>
      <c r="BI803" s="357"/>
      <c r="BJ803" s="357"/>
      <c r="BK803" s="357"/>
      <c r="BL803" s="357"/>
      <c r="BM803" s="358"/>
      <c r="BN803" s="358"/>
      <c r="BO803" s="358"/>
      <c r="BP803" s="358"/>
      <c r="BQ803" s="358"/>
      <c r="BR803" s="358"/>
      <c r="BS803" s="358"/>
      <c r="BT803" s="358"/>
      <c r="BU803" s="358"/>
      <c r="BV803" s="358"/>
      <c r="BW803" s="358"/>
      <c r="BX803" s="355"/>
    </row>
    <row r="804" spans="1:76" ht="19.5" customHeight="1">
      <c r="A804" s="356"/>
      <c r="B804" s="356"/>
      <c r="C804" s="356"/>
      <c r="D804" s="356"/>
      <c r="E804" s="356"/>
      <c r="F804" s="355"/>
      <c r="G804" s="356"/>
      <c r="H804" s="356"/>
      <c r="I804" s="355"/>
      <c r="J804" s="356"/>
      <c r="K804" s="355"/>
      <c r="L804" s="356"/>
      <c r="M804" s="355"/>
      <c r="N804" s="356"/>
      <c r="O804" s="355"/>
      <c r="P804" s="356"/>
      <c r="Q804" s="355"/>
      <c r="R804" s="355"/>
      <c r="S804" s="355"/>
      <c r="T804" s="355"/>
      <c r="U804" s="355"/>
      <c r="V804" s="355"/>
      <c r="W804" s="355"/>
      <c r="X804" s="355"/>
      <c r="Y804" s="355"/>
      <c r="Z804" s="355"/>
      <c r="AA804" s="355"/>
      <c r="AB804" s="355"/>
      <c r="AC804" s="355"/>
      <c r="AD804" s="355"/>
      <c r="AE804" s="355"/>
      <c r="AF804" s="355"/>
      <c r="AG804" s="355"/>
      <c r="AH804" s="355"/>
      <c r="AI804" s="355"/>
      <c r="AJ804" s="355"/>
      <c r="AK804" s="355"/>
      <c r="AL804" s="355"/>
      <c r="AM804" s="355"/>
      <c r="AN804" s="355"/>
      <c r="AO804" s="355"/>
      <c r="AP804" s="355"/>
      <c r="AQ804" s="355"/>
      <c r="AR804" s="355"/>
      <c r="AS804" s="355"/>
      <c r="AT804" s="356"/>
      <c r="AU804" s="356"/>
      <c r="AV804" s="355"/>
      <c r="AW804" s="355"/>
      <c r="AX804" s="356"/>
      <c r="AY804" s="357"/>
      <c r="AZ804" s="357"/>
      <c r="BA804" s="357"/>
      <c r="BB804" s="358"/>
      <c r="BC804" s="357"/>
      <c r="BD804" s="357"/>
      <c r="BE804" s="358"/>
      <c r="BF804" s="357"/>
      <c r="BG804" s="357"/>
      <c r="BH804" s="357"/>
      <c r="BI804" s="357"/>
      <c r="BJ804" s="357"/>
      <c r="BK804" s="357"/>
      <c r="BL804" s="357"/>
      <c r="BM804" s="358"/>
      <c r="BN804" s="358"/>
      <c r="BO804" s="358"/>
      <c r="BP804" s="358"/>
      <c r="BQ804" s="358"/>
      <c r="BR804" s="358"/>
      <c r="BS804" s="358"/>
      <c r="BT804" s="358"/>
      <c r="BU804" s="358"/>
      <c r="BV804" s="358"/>
      <c r="BW804" s="358"/>
      <c r="BX804" s="355"/>
    </row>
    <row r="805" spans="1:76" ht="19.5" customHeight="1">
      <c r="A805" s="356"/>
      <c r="B805" s="356"/>
      <c r="C805" s="356"/>
      <c r="D805" s="356"/>
      <c r="E805" s="356"/>
      <c r="F805" s="355"/>
      <c r="G805" s="356"/>
      <c r="H805" s="356"/>
      <c r="I805" s="355"/>
      <c r="J805" s="356"/>
      <c r="K805" s="355"/>
      <c r="L805" s="356"/>
      <c r="M805" s="355"/>
      <c r="N805" s="356"/>
      <c r="O805" s="355"/>
      <c r="P805" s="356"/>
      <c r="Q805" s="355"/>
      <c r="R805" s="355"/>
      <c r="S805" s="355"/>
      <c r="T805" s="355"/>
      <c r="U805" s="355"/>
      <c r="V805" s="355"/>
      <c r="W805" s="355"/>
      <c r="X805" s="355"/>
      <c r="Y805" s="355"/>
      <c r="Z805" s="355"/>
      <c r="AA805" s="355"/>
      <c r="AB805" s="355"/>
      <c r="AC805" s="355"/>
      <c r="AD805" s="355"/>
      <c r="AE805" s="355"/>
      <c r="AF805" s="355"/>
      <c r="AG805" s="355"/>
      <c r="AH805" s="355"/>
      <c r="AI805" s="355"/>
      <c r="AJ805" s="355"/>
      <c r="AK805" s="355"/>
      <c r="AL805" s="355"/>
      <c r="AM805" s="355"/>
      <c r="AN805" s="355"/>
      <c r="AO805" s="355"/>
      <c r="AP805" s="355"/>
      <c r="AQ805" s="355"/>
      <c r="AR805" s="355"/>
      <c r="AS805" s="355"/>
      <c r="AT805" s="356"/>
      <c r="AU805" s="356"/>
      <c r="AV805" s="355"/>
      <c r="AW805" s="355"/>
      <c r="AX805" s="356"/>
      <c r="AY805" s="357"/>
      <c r="AZ805" s="357"/>
      <c r="BA805" s="357"/>
      <c r="BB805" s="358"/>
      <c r="BC805" s="357"/>
      <c r="BD805" s="357"/>
      <c r="BE805" s="358"/>
      <c r="BF805" s="357"/>
      <c r="BG805" s="357"/>
      <c r="BH805" s="357"/>
      <c r="BI805" s="357"/>
      <c r="BJ805" s="357"/>
      <c r="BK805" s="357"/>
      <c r="BL805" s="357"/>
      <c r="BM805" s="358"/>
      <c r="BN805" s="358"/>
      <c r="BO805" s="358"/>
      <c r="BP805" s="358"/>
      <c r="BQ805" s="358"/>
      <c r="BR805" s="358"/>
      <c r="BS805" s="358"/>
      <c r="BT805" s="358"/>
      <c r="BU805" s="358"/>
      <c r="BV805" s="358"/>
      <c r="BW805" s="358"/>
      <c r="BX805" s="355"/>
    </row>
    <row r="806" spans="1:76" ht="19.5" customHeight="1">
      <c r="A806" s="356"/>
      <c r="B806" s="356"/>
      <c r="C806" s="356"/>
      <c r="D806" s="356"/>
      <c r="E806" s="356"/>
      <c r="F806" s="355"/>
      <c r="G806" s="356"/>
      <c r="H806" s="356"/>
      <c r="I806" s="355"/>
      <c r="J806" s="356"/>
      <c r="K806" s="355"/>
      <c r="L806" s="356"/>
      <c r="M806" s="355"/>
      <c r="N806" s="356"/>
      <c r="O806" s="355"/>
      <c r="P806" s="356"/>
      <c r="Q806" s="355"/>
      <c r="R806" s="355"/>
      <c r="S806" s="355"/>
      <c r="T806" s="355"/>
      <c r="U806" s="355"/>
      <c r="V806" s="355"/>
      <c r="W806" s="355"/>
      <c r="X806" s="355"/>
      <c r="Y806" s="355"/>
      <c r="Z806" s="355"/>
      <c r="AA806" s="355"/>
      <c r="AB806" s="355"/>
      <c r="AC806" s="355"/>
      <c r="AD806" s="355"/>
      <c r="AE806" s="355"/>
      <c r="AF806" s="355"/>
      <c r="AG806" s="355"/>
      <c r="AH806" s="355"/>
      <c r="AI806" s="355"/>
      <c r="AJ806" s="355"/>
      <c r="AK806" s="355"/>
      <c r="AL806" s="355"/>
      <c r="AM806" s="355"/>
      <c r="AN806" s="355"/>
      <c r="AO806" s="355"/>
      <c r="AP806" s="355"/>
      <c r="AQ806" s="355"/>
      <c r="AR806" s="355"/>
      <c r="AS806" s="355"/>
      <c r="AT806" s="356"/>
      <c r="AU806" s="356"/>
      <c r="AV806" s="355"/>
      <c r="AW806" s="355"/>
      <c r="AX806" s="356"/>
      <c r="AY806" s="357"/>
      <c r="AZ806" s="357"/>
      <c r="BA806" s="357"/>
      <c r="BB806" s="358"/>
      <c r="BC806" s="357"/>
      <c r="BD806" s="357"/>
      <c r="BE806" s="358"/>
      <c r="BF806" s="357"/>
      <c r="BG806" s="357"/>
      <c r="BH806" s="357"/>
      <c r="BI806" s="357"/>
      <c r="BJ806" s="357"/>
      <c r="BK806" s="357"/>
      <c r="BL806" s="357"/>
      <c r="BM806" s="358"/>
      <c r="BN806" s="358"/>
      <c r="BO806" s="358"/>
      <c r="BP806" s="358"/>
      <c r="BQ806" s="358"/>
      <c r="BR806" s="358"/>
      <c r="BS806" s="358"/>
      <c r="BT806" s="358"/>
      <c r="BU806" s="358"/>
      <c r="BV806" s="358"/>
      <c r="BW806" s="358"/>
      <c r="BX806" s="355"/>
    </row>
    <row r="807" spans="1:76" ht="19.5" customHeight="1">
      <c r="A807" s="356"/>
      <c r="B807" s="356"/>
      <c r="C807" s="356"/>
      <c r="D807" s="356"/>
      <c r="E807" s="356"/>
      <c r="F807" s="355"/>
      <c r="G807" s="356"/>
      <c r="H807" s="356"/>
      <c r="I807" s="355"/>
      <c r="J807" s="356"/>
      <c r="K807" s="355"/>
      <c r="L807" s="356"/>
      <c r="M807" s="355"/>
      <c r="N807" s="356"/>
      <c r="O807" s="355"/>
      <c r="P807" s="356"/>
      <c r="Q807" s="355"/>
      <c r="R807" s="355"/>
      <c r="S807" s="355"/>
      <c r="T807" s="355"/>
      <c r="U807" s="355"/>
      <c r="V807" s="355"/>
      <c r="W807" s="355"/>
      <c r="X807" s="355"/>
      <c r="Y807" s="355"/>
      <c r="Z807" s="355"/>
      <c r="AA807" s="355"/>
      <c r="AB807" s="355"/>
      <c r="AC807" s="355"/>
      <c r="AD807" s="355"/>
      <c r="AE807" s="355"/>
      <c r="AF807" s="355"/>
      <c r="AG807" s="355"/>
      <c r="AH807" s="355"/>
      <c r="AI807" s="355"/>
      <c r="AJ807" s="355"/>
      <c r="AK807" s="355"/>
      <c r="AL807" s="355"/>
      <c r="AM807" s="355"/>
      <c r="AN807" s="355"/>
      <c r="AO807" s="355"/>
      <c r="AP807" s="355"/>
      <c r="AQ807" s="355"/>
      <c r="AR807" s="355"/>
      <c r="AS807" s="355"/>
      <c r="AT807" s="356"/>
      <c r="AU807" s="356"/>
      <c r="AV807" s="355"/>
      <c r="AW807" s="355"/>
      <c r="AX807" s="356"/>
      <c r="AY807" s="357"/>
      <c r="AZ807" s="357"/>
      <c r="BA807" s="357"/>
      <c r="BB807" s="358"/>
      <c r="BC807" s="357"/>
      <c r="BD807" s="357"/>
      <c r="BE807" s="358"/>
      <c r="BF807" s="357"/>
      <c r="BG807" s="357"/>
      <c r="BH807" s="357"/>
      <c r="BI807" s="357"/>
      <c r="BJ807" s="357"/>
      <c r="BK807" s="357"/>
      <c r="BL807" s="357"/>
      <c r="BM807" s="358"/>
      <c r="BN807" s="358"/>
      <c r="BO807" s="358"/>
      <c r="BP807" s="358"/>
      <c r="BQ807" s="358"/>
      <c r="BR807" s="358"/>
      <c r="BS807" s="358"/>
      <c r="BT807" s="358"/>
      <c r="BU807" s="358"/>
      <c r="BV807" s="358"/>
      <c r="BW807" s="358"/>
      <c r="BX807" s="355"/>
    </row>
    <row r="808" spans="1:76" ht="19.5" customHeight="1">
      <c r="A808" s="356"/>
      <c r="B808" s="356"/>
      <c r="C808" s="356"/>
      <c r="D808" s="356"/>
      <c r="E808" s="356"/>
      <c r="F808" s="355"/>
      <c r="G808" s="356"/>
      <c r="H808" s="356"/>
      <c r="I808" s="355"/>
      <c r="J808" s="356"/>
      <c r="K808" s="355"/>
      <c r="L808" s="356"/>
      <c r="M808" s="355"/>
      <c r="N808" s="356"/>
      <c r="O808" s="355"/>
      <c r="P808" s="356"/>
      <c r="Q808" s="355"/>
      <c r="R808" s="355"/>
      <c r="S808" s="355"/>
      <c r="T808" s="355"/>
      <c r="U808" s="355"/>
      <c r="V808" s="355"/>
      <c r="W808" s="355"/>
      <c r="X808" s="355"/>
      <c r="Y808" s="355"/>
      <c r="Z808" s="355"/>
      <c r="AA808" s="355"/>
      <c r="AB808" s="355"/>
      <c r="AC808" s="355"/>
      <c r="AD808" s="355"/>
      <c r="AE808" s="355"/>
      <c r="AF808" s="355"/>
      <c r="AG808" s="355"/>
      <c r="AH808" s="355"/>
      <c r="AI808" s="355"/>
      <c r="AJ808" s="355"/>
      <c r="AK808" s="355"/>
      <c r="AL808" s="355"/>
      <c r="AM808" s="355"/>
      <c r="AN808" s="355"/>
      <c r="AO808" s="355"/>
      <c r="AP808" s="355"/>
      <c r="AQ808" s="355"/>
      <c r="AR808" s="355"/>
      <c r="AS808" s="355"/>
      <c r="AT808" s="356"/>
      <c r="AU808" s="356"/>
      <c r="AV808" s="355"/>
      <c r="AW808" s="355"/>
      <c r="AX808" s="356"/>
      <c r="AY808" s="357"/>
      <c r="AZ808" s="357"/>
      <c r="BA808" s="357"/>
      <c r="BB808" s="358"/>
      <c r="BC808" s="357"/>
      <c r="BD808" s="357"/>
      <c r="BE808" s="358"/>
      <c r="BF808" s="357"/>
      <c r="BG808" s="357"/>
      <c r="BH808" s="357"/>
      <c r="BI808" s="357"/>
      <c r="BJ808" s="357"/>
      <c r="BK808" s="357"/>
      <c r="BL808" s="357"/>
      <c r="BM808" s="358"/>
      <c r="BN808" s="358"/>
      <c r="BO808" s="358"/>
      <c r="BP808" s="358"/>
      <c r="BQ808" s="358"/>
      <c r="BR808" s="358"/>
      <c r="BS808" s="358"/>
      <c r="BT808" s="358"/>
      <c r="BU808" s="358"/>
      <c r="BV808" s="358"/>
      <c r="BW808" s="358"/>
      <c r="BX808" s="355"/>
    </row>
    <row r="809" spans="1:76" ht="19.5" customHeight="1">
      <c r="A809" s="356"/>
      <c r="B809" s="356"/>
      <c r="C809" s="356"/>
      <c r="D809" s="356"/>
      <c r="E809" s="356"/>
      <c r="F809" s="355"/>
      <c r="G809" s="356"/>
      <c r="H809" s="356"/>
      <c r="I809" s="355"/>
      <c r="J809" s="356"/>
      <c r="K809" s="355"/>
      <c r="L809" s="356"/>
      <c r="M809" s="355"/>
      <c r="N809" s="356"/>
      <c r="O809" s="355"/>
      <c r="P809" s="356"/>
      <c r="Q809" s="355"/>
      <c r="R809" s="355"/>
      <c r="S809" s="355"/>
      <c r="T809" s="355"/>
      <c r="U809" s="355"/>
      <c r="V809" s="355"/>
      <c r="W809" s="355"/>
      <c r="X809" s="355"/>
      <c r="Y809" s="355"/>
      <c r="Z809" s="355"/>
      <c r="AA809" s="355"/>
      <c r="AB809" s="355"/>
      <c r="AC809" s="355"/>
      <c r="AD809" s="355"/>
      <c r="AE809" s="355"/>
      <c r="AF809" s="355"/>
      <c r="AG809" s="355"/>
      <c r="AH809" s="355"/>
      <c r="AI809" s="355"/>
      <c r="AJ809" s="355"/>
      <c r="AK809" s="355"/>
      <c r="AL809" s="355"/>
      <c r="AM809" s="355"/>
      <c r="AN809" s="355"/>
      <c r="AO809" s="355"/>
      <c r="AP809" s="355"/>
      <c r="AQ809" s="355"/>
      <c r="AR809" s="355"/>
      <c r="AS809" s="355"/>
      <c r="AT809" s="356"/>
      <c r="AU809" s="356"/>
      <c r="AV809" s="355"/>
      <c r="AW809" s="355"/>
      <c r="AX809" s="356"/>
      <c r="AY809" s="357"/>
      <c r="AZ809" s="357"/>
      <c r="BA809" s="357"/>
      <c r="BB809" s="358"/>
      <c r="BC809" s="357"/>
      <c r="BD809" s="357"/>
      <c r="BE809" s="358"/>
      <c r="BF809" s="357"/>
      <c r="BG809" s="357"/>
      <c r="BH809" s="357"/>
      <c r="BI809" s="357"/>
      <c r="BJ809" s="357"/>
      <c r="BK809" s="357"/>
      <c r="BL809" s="357"/>
      <c r="BM809" s="358"/>
      <c r="BN809" s="358"/>
      <c r="BO809" s="358"/>
      <c r="BP809" s="358"/>
      <c r="BQ809" s="358"/>
      <c r="BR809" s="358"/>
      <c r="BS809" s="358"/>
      <c r="BT809" s="358"/>
      <c r="BU809" s="358"/>
      <c r="BV809" s="358"/>
      <c r="BW809" s="358"/>
      <c r="BX809" s="355"/>
    </row>
    <row r="810" spans="1:76" ht="19.5" customHeight="1">
      <c r="A810" s="356"/>
      <c r="B810" s="356"/>
      <c r="C810" s="356"/>
      <c r="D810" s="356"/>
      <c r="E810" s="356"/>
      <c r="F810" s="355"/>
      <c r="G810" s="356"/>
      <c r="H810" s="356"/>
      <c r="I810" s="355"/>
      <c r="J810" s="356"/>
      <c r="K810" s="355"/>
      <c r="L810" s="356"/>
      <c r="M810" s="355"/>
      <c r="N810" s="356"/>
      <c r="O810" s="355"/>
      <c r="P810" s="356"/>
      <c r="Q810" s="355"/>
      <c r="R810" s="355"/>
      <c r="S810" s="355"/>
      <c r="T810" s="355"/>
      <c r="U810" s="355"/>
      <c r="V810" s="355"/>
      <c r="W810" s="355"/>
      <c r="X810" s="355"/>
      <c r="Y810" s="355"/>
      <c r="Z810" s="355"/>
      <c r="AA810" s="355"/>
      <c r="AB810" s="355"/>
      <c r="AC810" s="355"/>
      <c r="AD810" s="355"/>
      <c r="AE810" s="355"/>
      <c r="AF810" s="355"/>
      <c r="AG810" s="355"/>
      <c r="AH810" s="355"/>
      <c r="AI810" s="355"/>
      <c r="AJ810" s="355"/>
      <c r="AK810" s="355"/>
      <c r="AL810" s="355"/>
      <c r="AM810" s="355"/>
      <c r="AN810" s="355"/>
      <c r="AO810" s="355"/>
      <c r="AP810" s="355"/>
      <c r="AQ810" s="355"/>
      <c r="AR810" s="355"/>
      <c r="AS810" s="355"/>
      <c r="AT810" s="356"/>
      <c r="AU810" s="356"/>
      <c r="AV810" s="355"/>
      <c r="AW810" s="355"/>
      <c r="AX810" s="356"/>
      <c r="AY810" s="357"/>
      <c r="AZ810" s="357"/>
      <c r="BA810" s="357"/>
      <c r="BB810" s="358"/>
      <c r="BC810" s="357"/>
      <c r="BD810" s="357"/>
      <c r="BE810" s="358"/>
      <c r="BF810" s="357"/>
      <c r="BG810" s="357"/>
      <c r="BH810" s="357"/>
      <c r="BI810" s="357"/>
      <c r="BJ810" s="357"/>
      <c r="BK810" s="357"/>
      <c r="BL810" s="357"/>
      <c r="BM810" s="358"/>
      <c r="BN810" s="358"/>
      <c r="BO810" s="358"/>
      <c r="BP810" s="358"/>
      <c r="BQ810" s="358"/>
      <c r="BR810" s="358"/>
      <c r="BS810" s="358"/>
      <c r="BT810" s="358"/>
      <c r="BU810" s="358"/>
      <c r="BV810" s="358"/>
      <c r="BW810" s="358"/>
      <c r="BX810" s="355"/>
    </row>
    <row r="811" spans="1:76" ht="19.5" customHeight="1">
      <c r="A811" s="356"/>
      <c r="B811" s="356"/>
      <c r="C811" s="356"/>
      <c r="D811" s="356"/>
      <c r="E811" s="356"/>
      <c r="F811" s="355"/>
      <c r="G811" s="356"/>
      <c r="H811" s="356"/>
      <c r="I811" s="355"/>
      <c r="J811" s="356"/>
      <c r="K811" s="355"/>
      <c r="L811" s="356"/>
      <c r="M811" s="355"/>
      <c r="N811" s="356"/>
      <c r="O811" s="355"/>
      <c r="P811" s="356"/>
      <c r="Q811" s="355"/>
      <c r="R811" s="355"/>
      <c r="S811" s="355"/>
      <c r="T811" s="355"/>
      <c r="U811" s="355"/>
      <c r="V811" s="355"/>
      <c r="W811" s="355"/>
      <c r="X811" s="355"/>
      <c r="Y811" s="355"/>
      <c r="Z811" s="355"/>
      <c r="AA811" s="355"/>
      <c r="AB811" s="355"/>
      <c r="AC811" s="355"/>
      <c r="AD811" s="355"/>
      <c r="AE811" s="355"/>
      <c r="AF811" s="355"/>
      <c r="AG811" s="355"/>
      <c r="AH811" s="355"/>
      <c r="AI811" s="355"/>
      <c r="AJ811" s="355"/>
      <c r="AK811" s="355"/>
      <c r="AL811" s="355"/>
      <c r="AM811" s="355"/>
      <c r="AN811" s="355"/>
      <c r="AO811" s="355"/>
      <c r="AP811" s="355"/>
      <c r="AQ811" s="355"/>
      <c r="AR811" s="355"/>
      <c r="AS811" s="355"/>
      <c r="AT811" s="356"/>
      <c r="AU811" s="356"/>
      <c r="AV811" s="355"/>
      <c r="AW811" s="355"/>
      <c r="AX811" s="356"/>
      <c r="AY811" s="357"/>
      <c r="AZ811" s="357"/>
      <c r="BA811" s="357"/>
      <c r="BB811" s="358"/>
      <c r="BC811" s="357"/>
      <c r="BD811" s="357"/>
      <c r="BE811" s="358"/>
      <c r="BF811" s="357"/>
      <c r="BG811" s="357"/>
      <c r="BH811" s="357"/>
      <c r="BI811" s="357"/>
      <c r="BJ811" s="357"/>
      <c r="BK811" s="357"/>
      <c r="BL811" s="357"/>
      <c r="BM811" s="358"/>
      <c r="BN811" s="358"/>
      <c r="BO811" s="358"/>
      <c r="BP811" s="358"/>
      <c r="BQ811" s="358"/>
      <c r="BR811" s="358"/>
      <c r="BS811" s="358"/>
      <c r="BT811" s="358"/>
      <c r="BU811" s="358"/>
      <c r="BV811" s="358"/>
      <c r="BW811" s="358"/>
      <c r="BX811" s="355"/>
    </row>
    <row r="812" spans="1:76" ht="19.5" customHeight="1">
      <c r="A812" s="356"/>
      <c r="B812" s="356"/>
      <c r="C812" s="356"/>
      <c r="D812" s="356"/>
      <c r="E812" s="356"/>
      <c r="F812" s="355"/>
      <c r="G812" s="356"/>
      <c r="H812" s="356"/>
      <c r="I812" s="355"/>
      <c r="J812" s="356"/>
      <c r="K812" s="355"/>
      <c r="L812" s="356"/>
      <c r="M812" s="355"/>
      <c r="N812" s="356"/>
      <c r="O812" s="355"/>
      <c r="P812" s="356"/>
      <c r="Q812" s="355"/>
      <c r="R812" s="355"/>
      <c r="S812" s="355"/>
      <c r="T812" s="355"/>
      <c r="U812" s="355"/>
      <c r="V812" s="355"/>
      <c r="W812" s="355"/>
      <c r="X812" s="355"/>
      <c r="Y812" s="355"/>
      <c r="Z812" s="355"/>
      <c r="AA812" s="355"/>
      <c r="AB812" s="355"/>
      <c r="AC812" s="355"/>
      <c r="AD812" s="355"/>
      <c r="AE812" s="355"/>
      <c r="AF812" s="355"/>
      <c r="AG812" s="355"/>
      <c r="AH812" s="355"/>
      <c r="AI812" s="355"/>
      <c r="AJ812" s="355"/>
      <c r="AK812" s="355"/>
      <c r="AL812" s="355"/>
      <c r="AM812" s="355"/>
      <c r="AN812" s="355"/>
      <c r="AO812" s="355"/>
      <c r="AP812" s="355"/>
      <c r="AQ812" s="355"/>
      <c r="AR812" s="355"/>
      <c r="AS812" s="355"/>
      <c r="AT812" s="356"/>
      <c r="AU812" s="356"/>
      <c r="AV812" s="355"/>
      <c r="AW812" s="355"/>
      <c r="AX812" s="356"/>
      <c r="AY812" s="357"/>
      <c r="AZ812" s="357"/>
      <c r="BA812" s="357"/>
      <c r="BB812" s="358"/>
      <c r="BC812" s="357"/>
      <c r="BD812" s="357"/>
      <c r="BE812" s="358"/>
      <c r="BF812" s="357"/>
      <c r="BG812" s="357"/>
      <c r="BH812" s="357"/>
      <c r="BI812" s="357"/>
      <c r="BJ812" s="357"/>
      <c r="BK812" s="357"/>
      <c r="BL812" s="357"/>
      <c r="BM812" s="358"/>
      <c r="BN812" s="358"/>
      <c r="BO812" s="358"/>
      <c r="BP812" s="358"/>
      <c r="BQ812" s="358"/>
      <c r="BR812" s="358"/>
      <c r="BS812" s="358"/>
      <c r="BT812" s="358"/>
      <c r="BU812" s="358"/>
      <c r="BV812" s="358"/>
      <c r="BW812" s="358"/>
      <c r="BX812" s="355"/>
    </row>
    <row r="813" spans="1:76" ht="19.5" customHeight="1">
      <c r="A813" s="356"/>
      <c r="B813" s="356"/>
      <c r="C813" s="356"/>
      <c r="D813" s="356"/>
      <c r="E813" s="356"/>
      <c r="F813" s="355"/>
      <c r="G813" s="356"/>
      <c r="H813" s="356"/>
      <c r="I813" s="355"/>
      <c r="J813" s="356"/>
      <c r="K813" s="355"/>
      <c r="L813" s="356"/>
      <c r="M813" s="355"/>
      <c r="N813" s="356"/>
      <c r="O813" s="355"/>
      <c r="P813" s="356"/>
      <c r="Q813" s="355"/>
      <c r="R813" s="355"/>
      <c r="S813" s="355"/>
      <c r="T813" s="355"/>
      <c r="U813" s="355"/>
      <c r="V813" s="355"/>
      <c r="W813" s="355"/>
      <c r="X813" s="355"/>
      <c r="Y813" s="355"/>
      <c r="Z813" s="355"/>
      <c r="AA813" s="355"/>
      <c r="AB813" s="355"/>
      <c r="AC813" s="355"/>
      <c r="AD813" s="355"/>
      <c r="AE813" s="355"/>
      <c r="AF813" s="355"/>
      <c r="AG813" s="355"/>
      <c r="AH813" s="355"/>
      <c r="AI813" s="355"/>
      <c r="AJ813" s="355"/>
      <c r="AK813" s="355"/>
      <c r="AL813" s="355"/>
      <c r="AM813" s="355"/>
      <c r="AN813" s="355"/>
      <c r="AO813" s="355"/>
      <c r="AP813" s="355"/>
      <c r="AQ813" s="355"/>
      <c r="AR813" s="355"/>
      <c r="AS813" s="355"/>
      <c r="AT813" s="356"/>
      <c r="AU813" s="356"/>
      <c r="AV813" s="355"/>
      <c r="AW813" s="355"/>
      <c r="AX813" s="356"/>
      <c r="AY813" s="357"/>
      <c r="AZ813" s="357"/>
      <c r="BA813" s="357"/>
      <c r="BB813" s="358"/>
      <c r="BC813" s="357"/>
      <c r="BD813" s="357"/>
      <c r="BE813" s="358"/>
      <c r="BF813" s="357"/>
      <c r="BG813" s="357"/>
      <c r="BH813" s="357"/>
      <c r="BI813" s="357"/>
      <c r="BJ813" s="357"/>
      <c r="BK813" s="357"/>
      <c r="BL813" s="357"/>
      <c r="BM813" s="358"/>
      <c r="BN813" s="358"/>
      <c r="BO813" s="358"/>
      <c r="BP813" s="358"/>
      <c r="BQ813" s="358"/>
      <c r="BR813" s="358"/>
      <c r="BS813" s="358"/>
      <c r="BT813" s="358"/>
      <c r="BU813" s="358"/>
      <c r="BV813" s="358"/>
      <c r="BW813" s="358"/>
      <c r="BX813" s="355"/>
    </row>
    <row r="814" spans="1:76" ht="19.5" customHeight="1">
      <c r="A814" s="356"/>
      <c r="B814" s="356"/>
      <c r="C814" s="356"/>
      <c r="D814" s="356"/>
      <c r="E814" s="356"/>
      <c r="F814" s="355"/>
      <c r="G814" s="356"/>
      <c r="H814" s="356"/>
      <c r="I814" s="355"/>
      <c r="J814" s="356"/>
      <c r="K814" s="355"/>
      <c r="L814" s="356"/>
      <c r="M814" s="355"/>
      <c r="N814" s="356"/>
      <c r="O814" s="355"/>
      <c r="P814" s="356"/>
      <c r="Q814" s="355"/>
      <c r="R814" s="355"/>
      <c r="S814" s="355"/>
      <c r="T814" s="355"/>
      <c r="U814" s="355"/>
      <c r="V814" s="355"/>
      <c r="W814" s="355"/>
      <c r="X814" s="355"/>
      <c r="Y814" s="355"/>
      <c r="Z814" s="355"/>
      <c r="AA814" s="355"/>
      <c r="AB814" s="355"/>
      <c r="AC814" s="355"/>
      <c r="AD814" s="355"/>
      <c r="AE814" s="355"/>
      <c r="AF814" s="355"/>
      <c r="AG814" s="355"/>
      <c r="AH814" s="355"/>
      <c r="AI814" s="355"/>
      <c r="AJ814" s="355"/>
      <c r="AK814" s="355"/>
      <c r="AL814" s="355"/>
      <c r="AM814" s="355"/>
      <c r="AN814" s="355"/>
      <c r="AO814" s="355"/>
      <c r="AP814" s="355"/>
      <c r="AQ814" s="355"/>
      <c r="AR814" s="355"/>
      <c r="AS814" s="355"/>
      <c r="AT814" s="356"/>
      <c r="AU814" s="356"/>
      <c r="AV814" s="355"/>
      <c r="AW814" s="355"/>
      <c r="AX814" s="356"/>
      <c r="AY814" s="357"/>
      <c r="AZ814" s="357"/>
      <c r="BA814" s="357"/>
      <c r="BB814" s="358"/>
      <c r="BC814" s="357"/>
      <c r="BD814" s="357"/>
      <c r="BE814" s="358"/>
      <c r="BF814" s="357"/>
      <c r="BG814" s="357"/>
      <c r="BH814" s="357"/>
      <c r="BI814" s="357"/>
      <c r="BJ814" s="357"/>
      <c r="BK814" s="357"/>
      <c r="BL814" s="357"/>
      <c r="BM814" s="358"/>
      <c r="BN814" s="358"/>
      <c r="BO814" s="358"/>
      <c r="BP814" s="358"/>
      <c r="BQ814" s="358"/>
      <c r="BR814" s="358"/>
      <c r="BS814" s="358"/>
      <c r="BT814" s="358"/>
      <c r="BU814" s="358"/>
      <c r="BV814" s="358"/>
      <c r="BW814" s="358"/>
      <c r="BX814" s="355"/>
    </row>
    <row r="815" spans="1:76" ht="19.5" customHeight="1">
      <c r="A815" s="356"/>
      <c r="B815" s="356"/>
      <c r="C815" s="356"/>
      <c r="D815" s="356"/>
      <c r="E815" s="356"/>
      <c r="F815" s="355"/>
      <c r="G815" s="356"/>
      <c r="H815" s="356"/>
      <c r="I815" s="355"/>
      <c r="J815" s="356"/>
      <c r="K815" s="355"/>
      <c r="L815" s="356"/>
      <c r="M815" s="355"/>
      <c r="N815" s="356"/>
      <c r="O815" s="355"/>
      <c r="P815" s="356"/>
      <c r="Q815" s="355"/>
      <c r="R815" s="355"/>
      <c r="S815" s="355"/>
      <c r="T815" s="355"/>
      <c r="U815" s="355"/>
      <c r="V815" s="355"/>
      <c r="W815" s="355"/>
      <c r="X815" s="355"/>
      <c r="Y815" s="355"/>
      <c r="Z815" s="355"/>
      <c r="AA815" s="355"/>
      <c r="AB815" s="355"/>
      <c r="AC815" s="355"/>
      <c r="AD815" s="355"/>
      <c r="AE815" s="355"/>
      <c r="AF815" s="355"/>
      <c r="AG815" s="355"/>
      <c r="AH815" s="355"/>
      <c r="AI815" s="355"/>
      <c r="AJ815" s="355"/>
      <c r="AK815" s="355"/>
      <c r="AL815" s="355"/>
      <c r="AM815" s="355"/>
      <c r="AN815" s="355"/>
      <c r="AO815" s="355"/>
      <c r="AP815" s="355"/>
      <c r="AQ815" s="355"/>
      <c r="AR815" s="355"/>
      <c r="AS815" s="355"/>
      <c r="AT815" s="356"/>
      <c r="AU815" s="356"/>
      <c r="AV815" s="355"/>
      <c r="AW815" s="355"/>
      <c r="AX815" s="356"/>
      <c r="AY815" s="357"/>
      <c r="AZ815" s="357"/>
      <c r="BA815" s="357"/>
      <c r="BB815" s="358"/>
      <c r="BC815" s="357"/>
      <c r="BD815" s="357"/>
      <c r="BE815" s="358"/>
      <c r="BF815" s="357"/>
      <c r="BG815" s="357"/>
      <c r="BH815" s="357"/>
      <c r="BI815" s="357"/>
      <c r="BJ815" s="357"/>
      <c r="BK815" s="357"/>
      <c r="BL815" s="357"/>
      <c r="BM815" s="358"/>
      <c r="BN815" s="358"/>
      <c r="BO815" s="358"/>
      <c r="BP815" s="358"/>
      <c r="BQ815" s="358"/>
      <c r="BR815" s="358"/>
      <c r="BS815" s="358"/>
      <c r="BT815" s="358"/>
      <c r="BU815" s="358"/>
      <c r="BV815" s="358"/>
      <c r="BW815" s="358"/>
      <c r="BX815" s="355"/>
    </row>
    <row r="816" spans="1:76" ht="19.5" customHeight="1">
      <c r="A816" s="356"/>
      <c r="B816" s="356"/>
      <c r="C816" s="356"/>
      <c r="D816" s="356"/>
      <c r="E816" s="356"/>
      <c r="F816" s="355"/>
      <c r="G816" s="356"/>
      <c r="H816" s="356"/>
      <c r="I816" s="355"/>
      <c r="J816" s="356"/>
      <c r="K816" s="355"/>
      <c r="L816" s="356"/>
      <c r="M816" s="355"/>
      <c r="N816" s="356"/>
      <c r="O816" s="355"/>
      <c r="P816" s="356"/>
      <c r="Q816" s="355"/>
      <c r="R816" s="355"/>
      <c r="S816" s="355"/>
      <c r="T816" s="355"/>
      <c r="U816" s="355"/>
      <c r="V816" s="355"/>
      <c r="W816" s="355"/>
      <c r="X816" s="355"/>
      <c r="Y816" s="355"/>
      <c r="Z816" s="355"/>
      <c r="AA816" s="355"/>
      <c r="AB816" s="355"/>
      <c r="AC816" s="355"/>
      <c r="AD816" s="355"/>
      <c r="AE816" s="355"/>
      <c r="AF816" s="355"/>
      <c r="AG816" s="355"/>
      <c r="AH816" s="355"/>
      <c r="AI816" s="355"/>
      <c r="AJ816" s="355"/>
      <c r="AK816" s="355"/>
      <c r="AL816" s="355"/>
      <c r="AM816" s="355"/>
      <c r="AN816" s="355"/>
      <c r="AO816" s="355"/>
      <c r="AP816" s="355"/>
      <c r="AQ816" s="355"/>
      <c r="AR816" s="355"/>
      <c r="AS816" s="355"/>
      <c r="AT816" s="356"/>
      <c r="AU816" s="356"/>
      <c r="AV816" s="355"/>
      <c r="AW816" s="355"/>
      <c r="AX816" s="356"/>
      <c r="AY816" s="357"/>
      <c r="AZ816" s="357"/>
      <c r="BA816" s="357"/>
      <c r="BB816" s="358"/>
      <c r="BC816" s="357"/>
      <c r="BD816" s="357"/>
      <c r="BE816" s="358"/>
      <c r="BF816" s="357"/>
      <c r="BG816" s="357"/>
      <c r="BH816" s="357"/>
      <c r="BI816" s="357"/>
      <c r="BJ816" s="357"/>
      <c r="BK816" s="357"/>
      <c r="BL816" s="357"/>
      <c r="BM816" s="358"/>
      <c r="BN816" s="358"/>
      <c r="BO816" s="358"/>
      <c r="BP816" s="358"/>
      <c r="BQ816" s="358"/>
      <c r="BR816" s="358"/>
      <c r="BS816" s="358"/>
      <c r="BT816" s="358"/>
      <c r="BU816" s="358"/>
      <c r="BV816" s="358"/>
      <c r="BW816" s="358"/>
      <c r="BX816" s="355"/>
    </row>
    <row r="817" spans="1:76" ht="19.5" customHeight="1">
      <c r="A817" s="356"/>
      <c r="B817" s="356"/>
      <c r="C817" s="356"/>
      <c r="D817" s="356"/>
      <c r="E817" s="356"/>
      <c r="F817" s="355"/>
      <c r="G817" s="356"/>
      <c r="H817" s="356"/>
      <c r="I817" s="355"/>
      <c r="J817" s="356"/>
      <c r="K817" s="355"/>
      <c r="L817" s="356"/>
      <c r="M817" s="355"/>
      <c r="N817" s="356"/>
      <c r="O817" s="355"/>
      <c r="P817" s="356"/>
      <c r="Q817" s="355"/>
      <c r="R817" s="355"/>
      <c r="S817" s="355"/>
      <c r="T817" s="355"/>
      <c r="U817" s="355"/>
      <c r="V817" s="355"/>
      <c r="W817" s="355"/>
      <c r="X817" s="355"/>
      <c r="Y817" s="355"/>
      <c r="Z817" s="355"/>
      <c r="AA817" s="355"/>
      <c r="AB817" s="355"/>
      <c r="AC817" s="355"/>
      <c r="AD817" s="355"/>
      <c r="AE817" s="355"/>
      <c r="AF817" s="355"/>
      <c r="AG817" s="355"/>
      <c r="AH817" s="355"/>
      <c r="AI817" s="355"/>
      <c r="AJ817" s="355"/>
      <c r="AK817" s="355"/>
      <c r="AL817" s="355"/>
      <c r="AM817" s="355"/>
      <c r="AN817" s="355"/>
      <c r="AO817" s="355"/>
      <c r="AP817" s="355"/>
      <c r="AQ817" s="355"/>
      <c r="AR817" s="355"/>
      <c r="AS817" s="355"/>
      <c r="AT817" s="356"/>
      <c r="AU817" s="356"/>
      <c r="AV817" s="355"/>
      <c r="AW817" s="355"/>
      <c r="AX817" s="356"/>
      <c r="AY817" s="357"/>
      <c r="AZ817" s="357"/>
      <c r="BA817" s="357"/>
      <c r="BB817" s="358"/>
      <c r="BC817" s="357"/>
      <c r="BD817" s="357"/>
      <c r="BE817" s="358"/>
      <c r="BF817" s="357"/>
      <c r="BG817" s="357"/>
      <c r="BH817" s="357"/>
      <c r="BI817" s="357"/>
      <c r="BJ817" s="357"/>
      <c r="BK817" s="357"/>
      <c r="BL817" s="357"/>
      <c r="BM817" s="358"/>
      <c r="BN817" s="358"/>
      <c r="BO817" s="358"/>
      <c r="BP817" s="358"/>
      <c r="BQ817" s="358"/>
      <c r="BR817" s="358"/>
      <c r="BS817" s="358"/>
      <c r="BT817" s="358"/>
      <c r="BU817" s="358"/>
      <c r="BV817" s="358"/>
      <c r="BW817" s="358"/>
      <c r="BX817" s="355"/>
    </row>
    <row r="818" spans="1:76" ht="19.5" customHeight="1">
      <c r="A818" s="356"/>
      <c r="B818" s="356"/>
      <c r="C818" s="356"/>
      <c r="D818" s="356"/>
      <c r="E818" s="356"/>
      <c r="F818" s="355"/>
      <c r="G818" s="356"/>
      <c r="H818" s="356"/>
      <c r="I818" s="355"/>
      <c r="J818" s="356"/>
      <c r="K818" s="355"/>
      <c r="L818" s="356"/>
      <c r="M818" s="355"/>
      <c r="N818" s="356"/>
      <c r="O818" s="355"/>
      <c r="P818" s="356"/>
      <c r="Q818" s="355"/>
      <c r="R818" s="355"/>
      <c r="S818" s="355"/>
      <c r="T818" s="355"/>
      <c r="U818" s="355"/>
      <c r="V818" s="355"/>
      <c r="W818" s="355"/>
      <c r="X818" s="355"/>
      <c r="Y818" s="355"/>
      <c r="Z818" s="355"/>
      <c r="AA818" s="355"/>
      <c r="AB818" s="355"/>
      <c r="AC818" s="355"/>
      <c r="AD818" s="355"/>
      <c r="AE818" s="355"/>
      <c r="AF818" s="355"/>
      <c r="AG818" s="355"/>
      <c r="AH818" s="355"/>
      <c r="AI818" s="355"/>
      <c r="AJ818" s="355"/>
      <c r="AK818" s="355"/>
      <c r="AL818" s="355"/>
      <c r="AM818" s="355"/>
      <c r="AN818" s="355"/>
      <c r="AO818" s="355"/>
      <c r="AP818" s="355"/>
      <c r="AQ818" s="355"/>
      <c r="AR818" s="355"/>
      <c r="AS818" s="355"/>
      <c r="AT818" s="356"/>
      <c r="AU818" s="356"/>
      <c r="AV818" s="355"/>
      <c r="AW818" s="355"/>
      <c r="AX818" s="356"/>
      <c r="AY818" s="357"/>
      <c r="AZ818" s="357"/>
      <c r="BA818" s="357"/>
      <c r="BB818" s="358"/>
      <c r="BC818" s="357"/>
      <c r="BD818" s="357"/>
      <c r="BE818" s="358"/>
      <c r="BF818" s="357"/>
      <c r="BG818" s="357"/>
      <c r="BH818" s="357"/>
      <c r="BI818" s="357"/>
      <c r="BJ818" s="357"/>
      <c r="BK818" s="357"/>
      <c r="BL818" s="357"/>
      <c r="BM818" s="358"/>
      <c r="BN818" s="358"/>
      <c r="BO818" s="358"/>
      <c r="BP818" s="358"/>
      <c r="BQ818" s="358"/>
      <c r="BR818" s="358"/>
      <c r="BS818" s="358"/>
      <c r="BT818" s="358"/>
      <c r="BU818" s="358"/>
      <c r="BV818" s="358"/>
      <c r="BW818" s="358"/>
      <c r="BX818" s="355"/>
    </row>
    <row r="819" spans="1:76" ht="19.5" customHeight="1">
      <c r="A819" s="356"/>
      <c r="B819" s="356"/>
      <c r="C819" s="356"/>
      <c r="D819" s="356"/>
      <c r="E819" s="356"/>
      <c r="F819" s="355"/>
      <c r="G819" s="356"/>
      <c r="H819" s="356"/>
      <c r="I819" s="355"/>
      <c r="J819" s="356"/>
      <c r="K819" s="355"/>
      <c r="L819" s="356"/>
      <c r="M819" s="355"/>
      <c r="N819" s="356"/>
      <c r="O819" s="355"/>
      <c r="P819" s="356"/>
      <c r="Q819" s="355"/>
      <c r="R819" s="355"/>
      <c r="S819" s="355"/>
      <c r="T819" s="355"/>
      <c r="U819" s="355"/>
      <c r="V819" s="355"/>
      <c r="W819" s="355"/>
      <c r="X819" s="355"/>
      <c r="Y819" s="355"/>
      <c r="Z819" s="355"/>
      <c r="AA819" s="355"/>
      <c r="AB819" s="355"/>
      <c r="AC819" s="355"/>
      <c r="AD819" s="355"/>
      <c r="AE819" s="355"/>
      <c r="AF819" s="355"/>
      <c r="AG819" s="355"/>
      <c r="AH819" s="355"/>
      <c r="AI819" s="355"/>
      <c r="AJ819" s="355"/>
      <c r="AK819" s="355"/>
      <c r="AL819" s="355"/>
      <c r="AM819" s="355"/>
      <c r="AN819" s="355"/>
      <c r="AO819" s="355"/>
      <c r="AP819" s="355"/>
      <c r="AQ819" s="355"/>
      <c r="AR819" s="355"/>
      <c r="AS819" s="355"/>
      <c r="AT819" s="356"/>
      <c r="AU819" s="356"/>
      <c r="AV819" s="355"/>
      <c r="AW819" s="355"/>
      <c r="AX819" s="356"/>
      <c r="AY819" s="357"/>
      <c r="AZ819" s="357"/>
      <c r="BA819" s="357"/>
      <c r="BB819" s="358"/>
      <c r="BC819" s="357"/>
      <c r="BD819" s="357"/>
      <c r="BE819" s="358"/>
      <c r="BF819" s="357"/>
      <c r="BG819" s="357"/>
      <c r="BH819" s="357"/>
      <c r="BI819" s="357"/>
      <c r="BJ819" s="357"/>
      <c r="BK819" s="357"/>
      <c r="BL819" s="357"/>
      <c r="BM819" s="358"/>
      <c r="BN819" s="358"/>
      <c r="BO819" s="358"/>
      <c r="BP819" s="358"/>
      <c r="BQ819" s="358"/>
      <c r="BR819" s="358"/>
      <c r="BS819" s="358"/>
      <c r="BT819" s="358"/>
      <c r="BU819" s="358"/>
      <c r="BV819" s="358"/>
      <c r="BW819" s="358"/>
      <c r="BX819" s="355"/>
    </row>
    <row r="820" spans="1:76" ht="19.5" customHeight="1">
      <c r="A820" s="356"/>
      <c r="B820" s="356"/>
      <c r="C820" s="356"/>
      <c r="D820" s="356"/>
      <c r="E820" s="356"/>
      <c r="F820" s="355"/>
      <c r="G820" s="356"/>
      <c r="H820" s="356"/>
      <c r="I820" s="355"/>
      <c r="J820" s="356"/>
      <c r="K820" s="355"/>
      <c r="L820" s="356"/>
      <c r="M820" s="355"/>
      <c r="N820" s="356"/>
      <c r="O820" s="355"/>
      <c r="P820" s="356"/>
      <c r="Q820" s="355"/>
      <c r="R820" s="355"/>
      <c r="S820" s="355"/>
      <c r="T820" s="355"/>
      <c r="U820" s="355"/>
      <c r="V820" s="355"/>
      <c r="W820" s="355"/>
      <c r="X820" s="355"/>
      <c r="Y820" s="355"/>
      <c r="Z820" s="355"/>
      <c r="AA820" s="355"/>
      <c r="AB820" s="355"/>
      <c r="AC820" s="355"/>
      <c r="AD820" s="355"/>
      <c r="AE820" s="355"/>
      <c r="AF820" s="355"/>
      <c r="AG820" s="355"/>
      <c r="AH820" s="355"/>
      <c r="AI820" s="355"/>
      <c r="AJ820" s="355"/>
      <c r="AK820" s="355"/>
      <c r="AL820" s="355"/>
      <c r="AM820" s="355"/>
      <c r="AN820" s="355"/>
      <c r="AO820" s="355"/>
      <c r="AP820" s="355"/>
      <c r="AQ820" s="355"/>
      <c r="AR820" s="355"/>
      <c r="AS820" s="355"/>
      <c r="AT820" s="356"/>
      <c r="AU820" s="356"/>
      <c r="AV820" s="355"/>
      <c r="AW820" s="355"/>
      <c r="AX820" s="356"/>
      <c r="AY820" s="357"/>
      <c r="AZ820" s="357"/>
      <c r="BA820" s="357"/>
      <c r="BB820" s="358"/>
      <c r="BC820" s="357"/>
      <c r="BD820" s="357"/>
      <c r="BE820" s="358"/>
      <c r="BF820" s="357"/>
      <c r="BG820" s="357"/>
      <c r="BH820" s="357"/>
      <c r="BI820" s="357"/>
      <c r="BJ820" s="357"/>
      <c r="BK820" s="357"/>
      <c r="BL820" s="357"/>
      <c r="BM820" s="358"/>
      <c r="BN820" s="358"/>
      <c r="BO820" s="358"/>
      <c r="BP820" s="358"/>
      <c r="BQ820" s="358"/>
      <c r="BR820" s="358"/>
      <c r="BS820" s="358"/>
      <c r="BT820" s="358"/>
      <c r="BU820" s="358"/>
      <c r="BV820" s="358"/>
      <c r="BW820" s="358"/>
      <c r="BX820" s="355"/>
    </row>
    <row r="821" spans="1:76" ht="19.5" customHeight="1">
      <c r="A821" s="356"/>
      <c r="B821" s="356"/>
      <c r="C821" s="356"/>
      <c r="D821" s="356"/>
      <c r="E821" s="356"/>
      <c r="F821" s="355"/>
      <c r="G821" s="356"/>
      <c r="H821" s="356"/>
      <c r="I821" s="355"/>
      <c r="J821" s="356"/>
      <c r="K821" s="355"/>
      <c r="L821" s="356"/>
      <c r="M821" s="355"/>
      <c r="N821" s="356"/>
      <c r="O821" s="355"/>
      <c r="P821" s="356"/>
      <c r="Q821" s="355"/>
      <c r="R821" s="355"/>
      <c r="S821" s="355"/>
      <c r="T821" s="355"/>
      <c r="U821" s="355"/>
      <c r="V821" s="355"/>
      <c r="W821" s="355"/>
      <c r="X821" s="355"/>
      <c r="Y821" s="355"/>
      <c r="Z821" s="355"/>
      <c r="AA821" s="355"/>
      <c r="AB821" s="355"/>
      <c r="AC821" s="355"/>
      <c r="AD821" s="355"/>
      <c r="AE821" s="355"/>
      <c r="AF821" s="355"/>
      <c r="AG821" s="355"/>
      <c r="AH821" s="355"/>
      <c r="AI821" s="355"/>
      <c r="AJ821" s="355"/>
      <c r="AK821" s="355"/>
      <c r="AL821" s="355"/>
      <c r="AM821" s="355"/>
      <c r="AN821" s="355"/>
      <c r="AO821" s="355"/>
      <c r="AP821" s="355"/>
      <c r="AQ821" s="355"/>
      <c r="AR821" s="355"/>
      <c r="AS821" s="355"/>
      <c r="AT821" s="356"/>
      <c r="AU821" s="356"/>
      <c r="AV821" s="355"/>
      <c r="AW821" s="355"/>
      <c r="AX821" s="356"/>
      <c r="AY821" s="357"/>
      <c r="AZ821" s="357"/>
      <c r="BA821" s="357"/>
      <c r="BB821" s="358"/>
      <c r="BC821" s="357"/>
      <c r="BD821" s="357"/>
      <c r="BE821" s="358"/>
      <c r="BF821" s="357"/>
      <c r="BG821" s="357"/>
      <c r="BH821" s="357"/>
      <c r="BI821" s="357"/>
      <c r="BJ821" s="357"/>
      <c r="BK821" s="357"/>
      <c r="BL821" s="357"/>
      <c r="BM821" s="358"/>
      <c r="BN821" s="358"/>
      <c r="BO821" s="358"/>
      <c r="BP821" s="358"/>
      <c r="BQ821" s="358"/>
      <c r="BR821" s="358"/>
      <c r="BS821" s="358"/>
      <c r="BT821" s="358"/>
      <c r="BU821" s="358"/>
      <c r="BV821" s="358"/>
      <c r="BW821" s="358"/>
      <c r="BX821" s="355"/>
    </row>
    <row r="822" spans="1:76" ht="19.5" customHeight="1">
      <c r="A822" s="356"/>
      <c r="B822" s="356"/>
      <c r="C822" s="356"/>
      <c r="D822" s="356"/>
      <c r="E822" s="356"/>
      <c r="F822" s="355"/>
      <c r="G822" s="356"/>
      <c r="H822" s="356"/>
      <c r="I822" s="355"/>
      <c r="J822" s="356"/>
      <c r="K822" s="355"/>
      <c r="L822" s="356"/>
      <c r="M822" s="355"/>
      <c r="N822" s="356"/>
      <c r="O822" s="355"/>
      <c r="P822" s="356"/>
      <c r="Q822" s="355"/>
      <c r="R822" s="355"/>
      <c r="S822" s="355"/>
      <c r="T822" s="355"/>
      <c r="U822" s="355"/>
      <c r="V822" s="355"/>
      <c r="W822" s="355"/>
      <c r="X822" s="355"/>
      <c r="Y822" s="355"/>
      <c r="Z822" s="355"/>
      <c r="AA822" s="355"/>
      <c r="AB822" s="355"/>
      <c r="AC822" s="355"/>
      <c r="AD822" s="355"/>
      <c r="AE822" s="355"/>
      <c r="AF822" s="355"/>
      <c r="AG822" s="355"/>
      <c r="AH822" s="355"/>
      <c r="AI822" s="355"/>
      <c r="AJ822" s="355"/>
      <c r="AK822" s="355"/>
      <c r="AL822" s="355"/>
      <c r="AM822" s="355"/>
      <c r="AN822" s="355"/>
      <c r="AO822" s="355"/>
      <c r="AP822" s="355"/>
      <c r="AQ822" s="355"/>
      <c r="AR822" s="355"/>
      <c r="AS822" s="355"/>
      <c r="AT822" s="356"/>
      <c r="AU822" s="356"/>
      <c r="AV822" s="355"/>
      <c r="AW822" s="355"/>
      <c r="AX822" s="356"/>
      <c r="AY822" s="357"/>
      <c r="AZ822" s="357"/>
      <c r="BA822" s="357"/>
      <c r="BB822" s="358"/>
      <c r="BC822" s="357"/>
      <c r="BD822" s="357"/>
      <c r="BE822" s="358"/>
      <c r="BF822" s="357"/>
      <c r="BG822" s="357"/>
      <c r="BH822" s="357"/>
      <c r="BI822" s="357"/>
      <c r="BJ822" s="357"/>
      <c r="BK822" s="357"/>
      <c r="BL822" s="357"/>
      <c r="BM822" s="358"/>
      <c r="BN822" s="358"/>
      <c r="BO822" s="358"/>
      <c r="BP822" s="358"/>
      <c r="BQ822" s="358"/>
      <c r="BR822" s="358"/>
      <c r="BS822" s="358"/>
      <c r="BT822" s="358"/>
      <c r="BU822" s="358"/>
      <c r="BV822" s="358"/>
      <c r="BW822" s="358"/>
      <c r="BX822" s="355"/>
    </row>
    <row r="823" spans="1:76" ht="19.5" customHeight="1">
      <c r="A823" s="356"/>
      <c r="B823" s="356"/>
      <c r="C823" s="356"/>
      <c r="D823" s="356"/>
      <c r="E823" s="356"/>
      <c r="F823" s="355"/>
      <c r="G823" s="356"/>
      <c r="H823" s="356"/>
      <c r="I823" s="355"/>
      <c r="J823" s="356"/>
      <c r="K823" s="355"/>
      <c r="L823" s="356"/>
      <c r="M823" s="355"/>
      <c r="N823" s="356"/>
      <c r="O823" s="355"/>
      <c r="P823" s="356"/>
      <c r="Q823" s="355"/>
      <c r="R823" s="355"/>
      <c r="S823" s="355"/>
      <c r="T823" s="355"/>
      <c r="U823" s="355"/>
      <c r="V823" s="355"/>
      <c r="W823" s="355"/>
      <c r="X823" s="355"/>
      <c r="Y823" s="355"/>
      <c r="Z823" s="355"/>
      <c r="AA823" s="355"/>
      <c r="AB823" s="355"/>
      <c r="AC823" s="355"/>
      <c r="AD823" s="355"/>
      <c r="AE823" s="355"/>
      <c r="AF823" s="355"/>
      <c r="AG823" s="355"/>
      <c r="AH823" s="355"/>
      <c r="AI823" s="355"/>
      <c r="AJ823" s="355"/>
      <c r="AK823" s="355"/>
      <c r="AL823" s="355"/>
      <c r="AM823" s="355"/>
      <c r="AN823" s="355"/>
      <c r="AO823" s="355"/>
      <c r="AP823" s="355"/>
      <c r="AQ823" s="355"/>
      <c r="AR823" s="355"/>
      <c r="AS823" s="355"/>
      <c r="AT823" s="356"/>
      <c r="AU823" s="356"/>
      <c r="AV823" s="355"/>
      <c r="AW823" s="355"/>
      <c r="AX823" s="356"/>
      <c r="AY823" s="357"/>
      <c r="AZ823" s="357"/>
      <c r="BA823" s="357"/>
      <c r="BB823" s="358"/>
      <c r="BC823" s="357"/>
      <c r="BD823" s="357"/>
      <c r="BE823" s="358"/>
      <c r="BF823" s="357"/>
      <c r="BG823" s="357"/>
      <c r="BH823" s="357"/>
      <c r="BI823" s="357"/>
      <c r="BJ823" s="357"/>
      <c r="BK823" s="357"/>
      <c r="BL823" s="357"/>
      <c r="BM823" s="358"/>
      <c r="BN823" s="358"/>
      <c r="BO823" s="358"/>
      <c r="BP823" s="358"/>
      <c r="BQ823" s="358"/>
      <c r="BR823" s="358"/>
      <c r="BS823" s="358"/>
      <c r="BT823" s="358"/>
      <c r="BU823" s="358"/>
      <c r="BV823" s="358"/>
      <c r="BW823" s="358"/>
      <c r="BX823" s="355"/>
    </row>
    <row r="824" spans="1:76" ht="19.5" customHeight="1">
      <c r="A824" s="356"/>
      <c r="B824" s="356"/>
      <c r="C824" s="356"/>
      <c r="D824" s="356"/>
      <c r="E824" s="356"/>
      <c r="F824" s="355"/>
      <c r="G824" s="356"/>
      <c r="H824" s="356"/>
      <c r="I824" s="355"/>
      <c r="J824" s="356"/>
      <c r="K824" s="355"/>
      <c r="L824" s="356"/>
      <c r="M824" s="355"/>
      <c r="N824" s="356"/>
      <c r="O824" s="355"/>
      <c r="P824" s="356"/>
      <c r="Q824" s="355"/>
      <c r="R824" s="355"/>
      <c r="S824" s="355"/>
      <c r="T824" s="355"/>
      <c r="U824" s="355"/>
      <c r="V824" s="355"/>
      <c r="W824" s="355"/>
      <c r="X824" s="355"/>
      <c r="Y824" s="355"/>
      <c r="Z824" s="355"/>
      <c r="AA824" s="355"/>
      <c r="AB824" s="355"/>
      <c r="AC824" s="355"/>
      <c r="AD824" s="355"/>
      <c r="AE824" s="355"/>
      <c r="AF824" s="355"/>
      <c r="AG824" s="355"/>
      <c r="AH824" s="355"/>
      <c r="AI824" s="355"/>
      <c r="AJ824" s="355"/>
      <c r="AK824" s="355"/>
      <c r="AL824" s="355"/>
      <c r="AM824" s="355"/>
      <c r="AN824" s="355"/>
      <c r="AO824" s="355"/>
      <c r="AP824" s="355"/>
      <c r="AQ824" s="355"/>
      <c r="AR824" s="355"/>
      <c r="AS824" s="355"/>
      <c r="AT824" s="356"/>
      <c r="AU824" s="356"/>
      <c r="AV824" s="355"/>
      <c r="AW824" s="355"/>
      <c r="AX824" s="356"/>
      <c r="AY824" s="357"/>
      <c r="AZ824" s="357"/>
      <c r="BA824" s="357"/>
      <c r="BB824" s="358"/>
      <c r="BC824" s="357"/>
      <c r="BD824" s="357"/>
      <c r="BE824" s="358"/>
      <c r="BF824" s="357"/>
      <c r="BG824" s="357"/>
      <c r="BH824" s="357"/>
      <c r="BI824" s="357"/>
      <c r="BJ824" s="357"/>
      <c r="BK824" s="357"/>
      <c r="BL824" s="357"/>
      <c r="BM824" s="358"/>
      <c r="BN824" s="358"/>
      <c r="BO824" s="358"/>
      <c r="BP824" s="358"/>
      <c r="BQ824" s="358"/>
      <c r="BR824" s="358"/>
      <c r="BS824" s="358"/>
      <c r="BT824" s="358"/>
      <c r="BU824" s="358"/>
      <c r="BV824" s="358"/>
      <c r="BW824" s="358"/>
      <c r="BX824" s="355"/>
    </row>
    <row r="825" spans="1:76" ht="19.5" customHeight="1">
      <c r="A825" s="356"/>
      <c r="B825" s="356"/>
      <c r="C825" s="356"/>
      <c r="D825" s="356"/>
      <c r="E825" s="356"/>
      <c r="F825" s="355"/>
      <c r="G825" s="356"/>
      <c r="H825" s="356"/>
      <c r="I825" s="355"/>
      <c r="J825" s="356"/>
      <c r="K825" s="355"/>
      <c r="L825" s="356"/>
      <c r="M825" s="355"/>
      <c r="N825" s="356"/>
      <c r="O825" s="355"/>
      <c r="P825" s="356"/>
      <c r="Q825" s="355"/>
      <c r="R825" s="355"/>
      <c r="S825" s="355"/>
      <c r="T825" s="355"/>
      <c r="U825" s="355"/>
      <c r="V825" s="355"/>
      <c r="W825" s="355"/>
      <c r="X825" s="355"/>
      <c r="Y825" s="355"/>
      <c r="Z825" s="355"/>
      <c r="AA825" s="355"/>
      <c r="AB825" s="355"/>
      <c r="AC825" s="355"/>
      <c r="AD825" s="355"/>
      <c r="AE825" s="355"/>
      <c r="AF825" s="355"/>
      <c r="AG825" s="355"/>
      <c r="AH825" s="355"/>
      <c r="AI825" s="355"/>
      <c r="AJ825" s="355"/>
      <c r="AK825" s="355"/>
      <c r="AL825" s="355"/>
      <c r="AM825" s="355"/>
      <c r="AN825" s="355"/>
      <c r="AO825" s="355"/>
      <c r="AP825" s="355"/>
      <c r="AQ825" s="355"/>
      <c r="AR825" s="355"/>
      <c r="AS825" s="355"/>
      <c r="AT825" s="356"/>
      <c r="AU825" s="356"/>
      <c r="AV825" s="355"/>
      <c r="AW825" s="355"/>
      <c r="AX825" s="356"/>
      <c r="AY825" s="357"/>
      <c r="AZ825" s="357"/>
      <c r="BA825" s="357"/>
      <c r="BB825" s="358"/>
      <c r="BC825" s="357"/>
      <c r="BD825" s="357"/>
      <c r="BE825" s="358"/>
      <c r="BF825" s="357"/>
      <c r="BG825" s="357"/>
      <c r="BH825" s="357"/>
      <c r="BI825" s="357"/>
      <c r="BJ825" s="357"/>
      <c r="BK825" s="357"/>
      <c r="BL825" s="357"/>
      <c r="BM825" s="358"/>
      <c r="BN825" s="358"/>
      <c r="BO825" s="358"/>
      <c r="BP825" s="358"/>
      <c r="BQ825" s="358"/>
      <c r="BR825" s="358"/>
      <c r="BS825" s="358"/>
      <c r="BT825" s="358"/>
      <c r="BU825" s="358"/>
      <c r="BV825" s="358"/>
      <c r="BW825" s="358"/>
      <c r="BX825" s="355"/>
    </row>
    <row r="826" spans="1:76" ht="19.5" customHeight="1">
      <c r="A826" s="356"/>
      <c r="B826" s="356"/>
      <c r="C826" s="356"/>
      <c r="D826" s="356"/>
      <c r="E826" s="356"/>
      <c r="F826" s="355"/>
      <c r="G826" s="356"/>
      <c r="H826" s="356"/>
      <c r="I826" s="355"/>
      <c r="J826" s="356"/>
      <c r="K826" s="355"/>
      <c r="L826" s="356"/>
      <c r="M826" s="355"/>
      <c r="N826" s="356"/>
      <c r="O826" s="355"/>
      <c r="P826" s="356"/>
      <c r="Q826" s="355"/>
      <c r="R826" s="355"/>
      <c r="S826" s="355"/>
      <c r="T826" s="355"/>
      <c r="U826" s="355"/>
      <c r="V826" s="355"/>
      <c r="W826" s="355"/>
      <c r="X826" s="355"/>
      <c r="Y826" s="355"/>
      <c r="Z826" s="355"/>
      <c r="AA826" s="355"/>
      <c r="AB826" s="355"/>
      <c r="AC826" s="355"/>
      <c r="AD826" s="355"/>
      <c r="AE826" s="355"/>
      <c r="AF826" s="355"/>
      <c r="AG826" s="355"/>
      <c r="AH826" s="355"/>
      <c r="AI826" s="355"/>
      <c r="AJ826" s="355"/>
      <c r="AK826" s="355"/>
      <c r="AL826" s="355"/>
      <c r="AM826" s="355"/>
      <c r="AN826" s="355"/>
      <c r="AO826" s="355"/>
      <c r="AP826" s="355"/>
      <c r="AQ826" s="355"/>
      <c r="AR826" s="355"/>
      <c r="AS826" s="355"/>
      <c r="AT826" s="356"/>
      <c r="AU826" s="356"/>
      <c r="AV826" s="355"/>
      <c r="AW826" s="355"/>
      <c r="AX826" s="356"/>
      <c r="AY826" s="357"/>
      <c r="AZ826" s="357"/>
      <c r="BA826" s="357"/>
      <c r="BB826" s="358"/>
      <c r="BC826" s="357"/>
      <c r="BD826" s="357"/>
      <c r="BE826" s="358"/>
      <c r="BF826" s="357"/>
      <c r="BG826" s="357"/>
      <c r="BH826" s="357"/>
      <c r="BI826" s="357"/>
      <c r="BJ826" s="357"/>
      <c r="BK826" s="357"/>
      <c r="BL826" s="357"/>
      <c r="BM826" s="358"/>
      <c r="BN826" s="358"/>
      <c r="BO826" s="358"/>
      <c r="BP826" s="358"/>
      <c r="BQ826" s="358"/>
      <c r="BR826" s="358"/>
      <c r="BS826" s="358"/>
      <c r="BT826" s="358"/>
      <c r="BU826" s="358"/>
      <c r="BV826" s="358"/>
      <c r="BW826" s="358"/>
      <c r="BX826" s="355"/>
    </row>
    <row r="827" spans="1:76" ht="19.5" customHeight="1">
      <c r="A827" s="356"/>
      <c r="B827" s="356"/>
      <c r="C827" s="356"/>
      <c r="D827" s="356"/>
      <c r="E827" s="356"/>
      <c r="F827" s="355"/>
      <c r="G827" s="356"/>
      <c r="H827" s="356"/>
      <c r="I827" s="355"/>
      <c r="J827" s="356"/>
      <c r="K827" s="355"/>
      <c r="L827" s="356"/>
      <c r="M827" s="355"/>
      <c r="N827" s="356"/>
      <c r="O827" s="355"/>
      <c r="P827" s="356"/>
      <c r="Q827" s="355"/>
      <c r="R827" s="355"/>
      <c r="S827" s="355"/>
      <c r="T827" s="355"/>
      <c r="U827" s="355"/>
      <c r="V827" s="355"/>
      <c r="W827" s="355"/>
      <c r="X827" s="355"/>
      <c r="Y827" s="355"/>
      <c r="Z827" s="355"/>
      <c r="AA827" s="355"/>
      <c r="AB827" s="355"/>
      <c r="AC827" s="355"/>
      <c r="AD827" s="355"/>
      <c r="AE827" s="355"/>
      <c r="AF827" s="355"/>
      <c r="AG827" s="355"/>
      <c r="AH827" s="355"/>
      <c r="AI827" s="355"/>
      <c r="AJ827" s="355"/>
      <c r="AK827" s="355"/>
      <c r="AL827" s="355"/>
      <c r="AM827" s="355"/>
      <c r="AN827" s="355"/>
      <c r="AO827" s="355"/>
      <c r="AP827" s="355"/>
      <c r="AQ827" s="355"/>
      <c r="AR827" s="355"/>
      <c r="AS827" s="355"/>
      <c r="AT827" s="356"/>
      <c r="AU827" s="356"/>
      <c r="AV827" s="355"/>
      <c r="AW827" s="355"/>
      <c r="AX827" s="356"/>
      <c r="AY827" s="357"/>
      <c r="AZ827" s="357"/>
      <c r="BA827" s="357"/>
      <c r="BB827" s="358"/>
      <c r="BC827" s="357"/>
      <c r="BD827" s="357"/>
      <c r="BE827" s="358"/>
      <c r="BF827" s="357"/>
      <c r="BG827" s="357"/>
      <c r="BH827" s="357"/>
      <c r="BI827" s="357"/>
      <c r="BJ827" s="357"/>
      <c r="BK827" s="357"/>
      <c r="BL827" s="357"/>
      <c r="BM827" s="358"/>
      <c r="BN827" s="358"/>
      <c r="BO827" s="358"/>
      <c r="BP827" s="358"/>
      <c r="BQ827" s="358"/>
      <c r="BR827" s="358"/>
      <c r="BS827" s="358"/>
      <c r="BT827" s="358"/>
      <c r="BU827" s="358"/>
      <c r="BV827" s="358"/>
      <c r="BW827" s="358"/>
      <c r="BX827" s="355"/>
    </row>
    <row r="828" spans="1:76" ht="19.5" customHeight="1">
      <c r="A828" s="356"/>
      <c r="B828" s="356"/>
      <c r="C828" s="356"/>
      <c r="D828" s="356"/>
      <c r="E828" s="356"/>
      <c r="F828" s="355"/>
      <c r="G828" s="356"/>
      <c r="H828" s="356"/>
      <c r="I828" s="355"/>
      <c r="J828" s="356"/>
      <c r="K828" s="355"/>
      <c r="L828" s="356"/>
      <c r="M828" s="355"/>
      <c r="N828" s="356"/>
      <c r="O828" s="355"/>
      <c r="P828" s="356"/>
      <c r="Q828" s="355"/>
      <c r="R828" s="355"/>
      <c r="S828" s="355"/>
      <c r="T828" s="355"/>
      <c r="U828" s="355"/>
      <c r="V828" s="355"/>
      <c r="W828" s="355"/>
      <c r="X828" s="355"/>
      <c r="Y828" s="355"/>
      <c r="Z828" s="355"/>
      <c r="AA828" s="355"/>
      <c r="AB828" s="355"/>
      <c r="AC828" s="355"/>
      <c r="AD828" s="355"/>
      <c r="AE828" s="355"/>
      <c r="AF828" s="355"/>
      <c r="AG828" s="355"/>
      <c r="AH828" s="355"/>
      <c r="AI828" s="355"/>
      <c r="AJ828" s="355"/>
      <c r="AK828" s="355"/>
      <c r="AL828" s="355"/>
      <c r="AM828" s="355"/>
      <c r="AN828" s="355"/>
      <c r="AO828" s="355"/>
      <c r="AP828" s="355"/>
      <c r="AQ828" s="355"/>
      <c r="AR828" s="355"/>
      <c r="AS828" s="355"/>
      <c r="AT828" s="356"/>
      <c r="AU828" s="356"/>
      <c r="AV828" s="355"/>
      <c r="AW828" s="355"/>
      <c r="AX828" s="356"/>
      <c r="AY828" s="357"/>
      <c r="AZ828" s="357"/>
      <c r="BA828" s="357"/>
      <c r="BB828" s="358"/>
      <c r="BC828" s="357"/>
      <c r="BD828" s="357"/>
      <c r="BE828" s="358"/>
      <c r="BF828" s="357"/>
      <c r="BG828" s="357"/>
      <c r="BH828" s="357"/>
      <c r="BI828" s="357"/>
      <c r="BJ828" s="357"/>
      <c r="BK828" s="357"/>
      <c r="BL828" s="357"/>
      <c r="BM828" s="358"/>
      <c r="BN828" s="358"/>
      <c r="BO828" s="358"/>
      <c r="BP828" s="358"/>
      <c r="BQ828" s="358"/>
      <c r="BR828" s="358"/>
      <c r="BS828" s="358"/>
      <c r="BT828" s="358"/>
      <c r="BU828" s="358"/>
      <c r="BV828" s="358"/>
      <c r="BW828" s="358"/>
      <c r="BX828" s="355"/>
    </row>
    <row r="829" spans="1:76" ht="19.5" customHeight="1">
      <c r="A829" s="356"/>
      <c r="B829" s="356"/>
      <c r="C829" s="356"/>
      <c r="D829" s="356"/>
      <c r="E829" s="356"/>
      <c r="F829" s="355"/>
      <c r="G829" s="356"/>
      <c r="H829" s="356"/>
      <c r="I829" s="355"/>
      <c r="J829" s="356"/>
      <c r="K829" s="355"/>
      <c r="L829" s="356"/>
      <c r="M829" s="355"/>
      <c r="N829" s="356"/>
      <c r="O829" s="355"/>
      <c r="P829" s="356"/>
      <c r="Q829" s="355"/>
      <c r="R829" s="355"/>
      <c r="S829" s="355"/>
      <c r="T829" s="355"/>
      <c r="U829" s="355"/>
      <c r="V829" s="355"/>
      <c r="W829" s="355"/>
      <c r="X829" s="355"/>
      <c r="Y829" s="355"/>
      <c r="Z829" s="355"/>
      <c r="AA829" s="355"/>
      <c r="AB829" s="355"/>
      <c r="AC829" s="355"/>
      <c r="AD829" s="355"/>
      <c r="AE829" s="355"/>
      <c r="AF829" s="355"/>
      <c r="AG829" s="355"/>
      <c r="AH829" s="355"/>
      <c r="AI829" s="355"/>
      <c r="AJ829" s="355"/>
      <c r="AK829" s="355"/>
      <c r="AL829" s="355"/>
      <c r="AM829" s="355"/>
      <c r="AN829" s="355"/>
      <c r="AO829" s="355"/>
      <c r="AP829" s="355"/>
      <c r="AQ829" s="355"/>
      <c r="AR829" s="355"/>
      <c r="AS829" s="355"/>
      <c r="AT829" s="356"/>
      <c r="AU829" s="356"/>
      <c r="AV829" s="355"/>
      <c r="AW829" s="355"/>
      <c r="AX829" s="356"/>
      <c r="AY829" s="357"/>
      <c r="AZ829" s="357"/>
      <c r="BA829" s="357"/>
      <c r="BB829" s="358"/>
      <c r="BC829" s="357"/>
      <c r="BD829" s="357"/>
      <c r="BE829" s="358"/>
      <c r="BF829" s="357"/>
      <c r="BG829" s="357"/>
      <c r="BH829" s="357"/>
      <c r="BI829" s="357"/>
      <c r="BJ829" s="357"/>
      <c r="BK829" s="357"/>
      <c r="BL829" s="357"/>
      <c r="BM829" s="358"/>
      <c r="BN829" s="358"/>
      <c r="BO829" s="358"/>
      <c r="BP829" s="358"/>
      <c r="BQ829" s="358"/>
      <c r="BR829" s="358"/>
      <c r="BS829" s="358"/>
      <c r="BT829" s="358"/>
      <c r="BU829" s="358"/>
      <c r="BV829" s="358"/>
      <c r="BW829" s="358"/>
      <c r="BX829" s="355"/>
    </row>
    <row r="830" spans="1:76" ht="19.5" customHeight="1">
      <c r="A830" s="356"/>
      <c r="B830" s="356"/>
      <c r="C830" s="356"/>
      <c r="D830" s="356"/>
      <c r="E830" s="356"/>
      <c r="F830" s="355"/>
      <c r="G830" s="356"/>
      <c r="H830" s="356"/>
      <c r="I830" s="355"/>
      <c r="J830" s="356"/>
      <c r="K830" s="355"/>
      <c r="L830" s="356"/>
      <c r="M830" s="355"/>
      <c r="N830" s="356"/>
      <c r="O830" s="355"/>
      <c r="P830" s="356"/>
      <c r="Q830" s="355"/>
      <c r="R830" s="355"/>
      <c r="S830" s="355"/>
      <c r="T830" s="355"/>
      <c r="U830" s="355"/>
      <c r="V830" s="355"/>
      <c r="W830" s="355"/>
      <c r="X830" s="355"/>
      <c r="Y830" s="355"/>
      <c r="Z830" s="355"/>
      <c r="AA830" s="355"/>
      <c r="AB830" s="355"/>
      <c r="AC830" s="355"/>
      <c r="AD830" s="355"/>
      <c r="AE830" s="355"/>
      <c r="AF830" s="355"/>
      <c r="AG830" s="355"/>
      <c r="AH830" s="355"/>
      <c r="AI830" s="355"/>
      <c r="AJ830" s="355"/>
      <c r="AK830" s="355"/>
      <c r="AL830" s="355"/>
      <c r="AM830" s="355"/>
      <c r="AN830" s="355"/>
      <c r="AO830" s="355"/>
      <c r="AP830" s="355"/>
      <c r="AQ830" s="355"/>
      <c r="AR830" s="355"/>
      <c r="AS830" s="355"/>
      <c r="AT830" s="356"/>
      <c r="AU830" s="356"/>
      <c r="AV830" s="355"/>
      <c r="AW830" s="355"/>
      <c r="AX830" s="356"/>
      <c r="AY830" s="357"/>
      <c r="AZ830" s="357"/>
      <c r="BA830" s="357"/>
      <c r="BB830" s="358"/>
      <c r="BC830" s="357"/>
      <c r="BD830" s="357"/>
      <c r="BE830" s="358"/>
      <c r="BF830" s="357"/>
      <c r="BG830" s="357"/>
      <c r="BH830" s="357"/>
      <c r="BI830" s="357"/>
      <c r="BJ830" s="357"/>
      <c r="BK830" s="357"/>
      <c r="BL830" s="357"/>
      <c r="BM830" s="358"/>
      <c r="BN830" s="358"/>
      <c r="BO830" s="358"/>
      <c r="BP830" s="358"/>
      <c r="BQ830" s="358"/>
      <c r="BR830" s="358"/>
      <c r="BS830" s="358"/>
      <c r="BT830" s="358"/>
      <c r="BU830" s="358"/>
      <c r="BV830" s="358"/>
      <c r="BW830" s="358"/>
      <c r="BX830" s="355"/>
    </row>
    <row r="831" spans="1:76" ht="19.5" customHeight="1">
      <c r="A831" s="356"/>
      <c r="B831" s="356"/>
      <c r="C831" s="356"/>
      <c r="D831" s="356"/>
      <c r="E831" s="356"/>
      <c r="F831" s="355"/>
      <c r="G831" s="356"/>
      <c r="H831" s="356"/>
      <c r="I831" s="355"/>
      <c r="J831" s="356"/>
      <c r="K831" s="355"/>
      <c r="L831" s="356"/>
      <c r="M831" s="355"/>
      <c r="N831" s="356"/>
      <c r="O831" s="355"/>
      <c r="P831" s="356"/>
      <c r="Q831" s="355"/>
      <c r="R831" s="355"/>
      <c r="S831" s="355"/>
      <c r="T831" s="355"/>
      <c r="U831" s="355"/>
      <c r="V831" s="355"/>
      <c r="W831" s="355"/>
      <c r="X831" s="355"/>
      <c r="Y831" s="355"/>
      <c r="Z831" s="355"/>
      <c r="AA831" s="355"/>
      <c r="AB831" s="355"/>
      <c r="AC831" s="355"/>
      <c r="AD831" s="355"/>
      <c r="AE831" s="355"/>
      <c r="AF831" s="355"/>
      <c r="AG831" s="355"/>
      <c r="AH831" s="355"/>
      <c r="AI831" s="355"/>
      <c r="AJ831" s="355"/>
      <c r="AK831" s="355"/>
      <c r="AL831" s="355"/>
      <c r="AM831" s="355"/>
      <c r="AN831" s="355"/>
      <c r="AO831" s="355"/>
      <c r="AP831" s="355"/>
      <c r="AQ831" s="355"/>
      <c r="AR831" s="355"/>
      <c r="AS831" s="355"/>
      <c r="AT831" s="356"/>
      <c r="AU831" s="356"/>
      <c r="AV831" s="355"/>
      <c r="AW831" s="355"/>
      <c r="AX831" s="356"/>
      <c r="AY831" s="357"/>
      <c r="AZ831" s="357"/>
      <c r="BA831" s="357"/>
      <c r="BB831" s="358"/>
      <c r="BC831" s="357"/>
      <c r="BD831" s="357"/>
      <c r="BE831" s="358"/>
      <c r="BF831" s="357"/>
      <c r="BG831" s="357"/>
      <c r="BH831" s="357"/>
      <c r="BI831" s="357"/>
      <c r="BJ831" s="357"/>
      <c r="BK831" s="357"/>
      <c r="BL831" s="357"/>
      <c r="BM831" s="358"/>
      <c r="BN831" s="358"/>
      <c r="BO831" s="358"/>
      <c r="BP831" s="358"/>
      <c r="BQ831" s="358"/>
      <c r="BR831" s="358"/>
      <c r="BS831" s="358"/>
      <c r="BT831" s="358"/>
      <c r="BU831" s="358"/>
      <c r="BV831" s="358"/>
      <c r="BW831" s="358"/>
      <c r="BX831" s="355"/>
    </row>
    <row r="832" spans="1:76" ht="19.5" customHeight="1">
      <c r="A832" s="356"/>
      <c r="B832" s="356"/>
      <c r="C832" s="356"/>
      <c r="D832" s="356"/>
      <c r="E832" s="356"/>
      <c r="F832" s="355"/>
      <c r="G832" s="356"/>
      <c r="H832" s="356"/>
      <c r="I832" s="355"/>
      <c r="J832" s="356"/>
      <c r="K832" s="355"/>
      <c r="L832" s="356"/>
      <c r="M832" s="355"/>
      <c r="N832" s="356"/>
      <c r="O832" s="355"/>
      <c r="P832" s="356"/>
      <c r="Q832" s="355"/>
      <c r="R832" s="355"/>
      <c r="S832" s="355"/>
      <c r="T832" s="355"/>
      <c r="U832" s="355"/>
      <c r="V832" s="355"/>
      <c r="W832" s="355"/>
      <c r="X832" s="355"/>
      <c r="Y832" s="355"/>
      <c r="Z832" s="355"/>
      <c r="AA832" s="355"/>
      <c r="AB832" s="355"/>
      <c r="AC832" s="355"/>
      <c r="AD832" s="355"/>
      <c r="AE832" s="355"/>
      <c r="AF832" s="355"/>
      <c r="AG832" s="355"/>
      <c r="AH832" s="355"/>
      <c r="AI832" s="355"/>
      <c r="AJ832" s="355"/>
      <c r="AK832" s="355"/>
      <c r="AL832" s="355"/>
      <c r="AM832" s="355"/>
      <c r="AN832" s="355"/>
      <c r="AO832" s="355"/>
      <c r="AP832" s="355"/>
      <c r="AQ832" s="355"/>
      <c r="AR832" s="355"/>
      <c r="AS832" s="355"/>
      <c r="AT832" s="356"/>
      <c r="AU832" s="356"/>
      <c r="AV832" s="355"/>
      <c r="AW832" s="355"/>
      <c r="AX832" s="356"/>
      <c r="AY832" s="357"/>
      <c r="AZ832" s="357"/>
      <c r="BA832" s="357"/>
      <c r="BB832" s="358"/>
      <c r="BC832" s="357"/>
      <c r="BD832" s="357"/>
      <c r="BE832" s="358"/>
      <c r="BF832" s="357"/>
      <c r="BG832" s="357"/>
      <c r="BH832" s="357"/>
      <c r="BI832" s="357"/>
      <c r="BJ832" s="357"/>
      <c r="BK832" s="357"/>
      <c r="BL832" s="357"/>
      <c r="BM832" s="358"/>
      <c r="BN832" s="358"/>
      <c r="BO832" s="358"/>
      <c r="BP832" s="358"/>
      <c r="BQ832" s="358"/>
      <c r="BR832" s="358"/>
      <c r="BS832" s="358"/>
      <c r="BT832" s="358"/>
      <c r="BU832" s="358"/>
      <c r="BV832" s="358"/>
      <c r="BW832" s="358"/>
      <c r="BX832" s="355"/>
    </row>
    <row r="833" spans="1:76" ht="19.5" customHeight="1">
      <c r="A833" s="356"/>
      <c r="B833" s="356"/>
      <c r="C833" s="356"/>
      <c r="D833" s="356"/>
      <c r="E833" s="356"/>
      <c r="F833" s="355"/>
      <c r="G833" s="356"/>
      <c r="H833" s="356"/>
      <c r="I833" s="355"/>
      <c r="J833" s="356"/>
      <c r="K833" s="355"/>
      <c r="L833" s="356"/>
      <c r="M833" s="355"/>
      <c r="N833" s="356"/>
      <c r="O833" s="355"/>
      <c r="P833" s="356"/>
      <c r="Q833" s="355"/>
      <c r="R833" s="355"/>
      <c r="S833" s="355"/>
      <c r="T833" s="355"/>
      <c r="U833" s="355"/>
      <c r="V833" s="355"/>
      <c r="W833" s="355"/>
      <c r="X833" s="355"/>
      <c r="Y833" s="355"/>
      <c r="Z833" s="355"/>
      <c r="AA833" s="355"/>
      <c r="AB833" s="355"/>
      <c r="AC833" s="355"/>
      <c r="AD833" s="355"/>
      <c r="AE833" s="355"/>
      <c r="AF833" s="355"/>
      <c r="AG833" s="355"/>
      <c r="AH833" s="355"/>
      <c r="AI833" s="355"/>
      <c r="AJ833" s="355"/>
      <c r="AK833" s="355"/>
      <c r="AL833" s="355"/>
      <c r="AM833" s="355"/>
      <c r="AN833" s="355"/>
      <c r="AO833" s="355"/>
      <c r="AP833" s="355"/>
      <c r="AQ833" s="355"/>
      <c r="AR833" s="355"/>
      <c r="AS833" s="355"/>
      <c r="AT833" s="356"/>
      <c r="AU833" s="356"/>
      <c r="AV833" s="355"/>
      <c r="AW833" s="355"/>
      <c r="AX833" s="356"/>
      <c r="AY833" s="357"/>
      <c r="AZ833" s="357"/>
      <c r="BA833" s="357"/>
      <c r="BB833" s="358"/>
      <c r="BC833" s="357"/>
      <c r="BD833" s="357"/>
      <c r="BE833" s="358"/>
      <c r="BF833" s="357"/>
      <c r="BG833" s="357"/>
      <c r="BH833" s="357"/>
      <c r="BI833" s="357"/>
      <c r="BJ833" s="357"/>
      <c r="BK833" s="357"/>
      <c r="BL833" s="357"/>
      <c r="BM833" s="358"/>
      <c r="BN833" s="358"/>
      <c r="BO833" s="358"/>
      <c r="BP833" s="358"/>
      <c r="BQ833" s="358"/>
      <c r="BR833" s="358"/>
      <c r="BS833" s="358"/>
      <c r="BT833" s="358"/>
      <c r="BU833" s="358"/>
      <c r="BV833" s="358"/>
      <c r="BW833" s="358"/>
      <c r="BX833" s="355"/>
    </row>
    <row r="834" spans="1:76" ht="19.5" customHeight="1">
      <c r="A834" s="356"/>
      <c r="B834" s="356"/>
      <c r="C834" s="356"/>
      <c r="D834" s="356"/>
      <c r="E834" s="356"/>
      <c r="F834" s="355"/>
      <c r="G834" s="356"/>
      <c r="H834" s="356"/>
      <c r="I834" s="355"/>
      <c r="J834" s="356"/>
      <c r="K834" s="355"/>
      <c r="L834" s="356"/>
      <c r="M834" s="355"/>
      <c r="N834" s="356"/>
      <c r="O834" s="355"/>
      <c r="P834" s="356"/>
      <c r="Q834" s="355"/>
      <c r="R834" s="355"/>
      <c r="S834" s="355"/>
      <c r="T834" s="355"/>
      <c r="U834" s="355"/>
      <c r="V834" s="355"/>
      <c r="W834" s="355"/>
      <c r="X834" s="355"/>
      <c r="Y834" s="355"/>
      <c r="Z834" s="355"/>
      <c r="AA834" s="355"/>
      <c r="AB834" s="355"/>
      <c r="AC834" s="355"/>
      <c r="AD834" s="355"/>
      <c r="AE834" s="355"/>
      <c r="AF834" s="355"/>
      <c r="AG834" s="355"/>
      <c r="AH834" s="355"/>
      <c r="AI834" s="355"/>
      <c r="AJ834" s="355"/>
      <c r="AK834" s="355"/>
      <c r="AL834" s="355"/>
      <c r="AM834" s="355"/>
      <c r="AN834" s="355"/>
      <c r="AO834" s="355"/>
      <c r="AP834" s="355"/>
      <c r="AQ834" s="355"/>
      <c r="AR834" s="355"/>
      <c r="AS834" s="355"/>
      <c r="AT834" s="356"/>
      <c r="AU834" s="356"/>
      <c r="AV834" s="355"/>
      <c r="AW834" s="355"/>
      <c r="AX834" s="356"/>
      <c r="AY834" s="357"/>
      <c r="AZ834" s="357"/>
      <c r="BA834" s="357"/>
      <c r="BB834" s="358"/>
      <c r="BC834" s="357"/>
      <c r="BD834" s="357"/>
      <c r="BE834" s="358"/>
      <c r="BF834" s="357"/>
      <c r="BG834" s="357"/>
      <c r="BH834" s="357"/>
      <c r="BI834" s="357"/>
      <c r="BJ834" s="357"/>
      <c r="BK834" s="357"/>
      <c r="BL834" s="357"/>
      <c r="BM834" s="358"/>
      <c r="BN834" s="358"/>
      <c r="BO834" s="358"/>
      <c r="BP834" s="358"/>
      <c r="BQ834" s="358"/>
      <c r="BR834" s="358"/>
      <c r="BS834" s="358"/>
      <c r="BT834" s="358"/>
      <c r="BU834" s="358"/>
      <c r="BV834" s="358"/>
      <c r="BW834" s="358"/>
      <c r="BX834" s="355"/>
    </row>
    <row r="835" spans="1:76" ht="19.5" customHeight="1">
      <c r="A835" s="356"/>
      <c r="B835" s="356"/>
      <c r="C835" s="356"/>
      <c r="D835" s="356"/>
      <c r="E835" s="356"/>
      <c r="F835" s="355"/>
      <c r="G835" s="356"/>
      <c r="H835" s="356"/>
      <c r="I835" s="355"/>
      <c r="J835" s="356"/>
      <c r="K835" s="355"/>
      <c r="L835" s="356"/>
      <c r="M835" s="355"/>
      <c r="N835" s="356"/>
      <c r="O835" s="355"/>
      <c r="P835" s="356"/>
      <c r="Q835" s="355"/>
      <c r="R835" s="355"/>
      <c r="S835" s="355"/>
      <c r="T835" s="355"/>
      <c r="U835" s="355"/>
      <c r="V835" s="355"/>
      <c r="W835" s="355"/>
      <c r="X835" s="355"/>
      <c r="Y835" s="355"/>
      <c r="Z835" s="355"/>
      <c r="AA835" s="355"/>
      <c r="AB835" s="355"/>
      <c r="AC835" s="355"/>
      <c r="AD835" s="355"/>
      <c r="AE835" s="355"/>
      <c r="AF835" s="355"/>
      <c r="AG835" s="355"/>
      <c r="AH835" s="355"/>
      <c r="AI835" s="355"/>
      <c r="AJ835" s="355"/>
      <c r="AK835" s="355"/>
      <c r="AL835" s="355"/>
      <c r="AM835" s="355"/>
      <c r="AN835" s="355"/>
      <c r="AO835" s="355"/>
      <c r="AP835" s="355"/>
      <c r="AQ835" s="355"/>
      <c r="AR835" s="355"/>
      <c r="AS835" s="355"/>
      <c r="AT835" s="356"/>
      <c r="AU835" s="356"/>
      <c r="AV835" s="355"/>
      <c r="AW835" s="355"/>
      <c r="AX835" s="356"/>
      <c r="AY835" s="357"/>
      <c r="AZ835" s="357"/>
      <c r="BA835" s="357"/>
      <c r="BB835" s="358"/>
      <c r="BC835" s="357"/>
      <c r="BD835" s="357"/>
      <c r="BE835" s="358"/>
      <c r="BF835" s="357"/>
      <c r="BG835" s="357"/>
      <c r="BH835" s="357"/>
      <c r="BI835" s="357"/>
      <c r="BJ835" s="357"/>
      <c r="BK835" s="357"/>
      <c r="BL835" s="357"/>
      <c r="BM835" s="358"/>
      <c r="BN835" s="358"/>
      <c r="BO835" s="358"/>
      <c r="BP835" s="358"/>
      <c r="BQ835" s="358"/>
      <c r="BR835" s="358"/>
      <c r="BS835" s="358"/>
      <c r="BT835" s="358"/>
      <c r="BU835" s="358"/>
      <c r="BV835" s="358"/>
      <c r="BW835" s="358"/>
      <c r="BX835" s="355"/>
    </row>
    <row r="836" spans="1:76" ht="19.5" customHeight="1">
      <c r="A836" s="356"/>
      <c r="B836" s="356"/>
      <c r="C836" s="356"/>
      <c r="D836" s="356"/>
      <c r="E836" s="356"/>
      <c r="F836" s="355"/>
      <c r="G836" s="356"/>
      <c r="H836" s="356"/>
      <c r="I836" s="355"/>
      <c r="J836" s="356"/>
      <c r="K836" s="355"/>
      <c r="L836" s="356"/>
      <c r="M836" s="355"/>
      <c r="N836" s="356"/>
      <c r="O836" s="355"/>
      <c r="P836" s="356"/>
      <c r="Q836" s="355"/>
      <c r="R836" s="355"/>
      <c r="S836" s="355"/>
      <c r="T836" s="355"/>
      <c r="U836" s="355"/>
      <c r="V836" s="355"/>
      <c r="W836" s="355"/>
      <c r="X836" s="355"/>
      <c r="Y836" s="355"/>
      <c r="Z836" s="355"/>
      <c r="AA836" s="355"/>
      <c r="AB836" s="355"/>
      <c r="AC836" s="355"/>
      <c r="AD836" s="355"/>
      <c r="AE836" s="355"/>
      <c r="AF836" s="355"/>
      <c r="AG836" s="355"/>
      <c r="AH836" s="355"/>
      <c r="AI836" s="355"/>
      <c r="AJ836" s="355"/>
      <c r="AK836" s="355"/>
      <c r="AL836" s="355"/>
      <c r="AM836" s="355"/>
      <c r="AN836" s="355"/>
      <c r="AO836" s="355"/>
      <c r="AP836" s="355"/>
      <c r="AQ836" s="355"/>
      <c r="AR836" s="355"/>
      <c r="AS836" s="355"/>
      <c r="AT836" s="356"/>
      <c r="AU836" s="356"/>
      <c r="AV836" s="355"/>
      <c r="AW836" s="355"/>
      <c r="AX836" s="356"/>
      <c r="AY836" s="357"/>
      <c r="AZ836" s="357"/>
      <c r="BA836" s="357"/>
      <c r="BB836" s="358"/>
      <c r="BC836" s="357"/>
      <c r="BD836" s="357"/>
      <c r="BE836" s="358"/>
      <c r="BF836" s="357"/>
      <c r="BG836" s="357"/>
      <c r="BH836" s="357"/>
      <c r="BI836" s="357"/>
      <c r="BJ836" s="357"/>
      <c r="BK836" s="357"/>
      <c r="BL836" s="357"/>
      <c r="BM836" s="358"/>
      <c r="BN836" s="358"/>
      <c r="BO836" s="358"/>
      <c r="BP836" s="358"/>
      <c r="BQ836" s="358"/>
      <c r="BR836" s="358"/>
      <c r="BS836" s="358"/>
      <c r="BT836" s="358"/>
      <c r="BU836" s="358"/>
      <c r="BV836" s="358"/>
      <c r="BW836" s="358"/>
      <c r="BX836" s="355"/>
    </row>
    <row r="837" spans="1:76" ht="19.5" customHeight="1">
      <c r="A837" s="356"/>
      <c r="B837" s="356"/>
      <c r="C837" s="356"/>
      <c r="D837" s="356"/>
      <c r="E837" s="356"/>
      <c r="F837" s="355"/>
      <c r="G837" s="356"/>
      <c r="H837" s="356"/>
      <c r="I837" s="355"/>
      <c r="J837" s="356"/>
      <c r="K837" s="355"/>
      <c r="L837" s="356"/>
      <c r="M837" s="355"/>
      <c r="N837" s="356"/>
      <c r="O837" s="355"/>
      <c r="P837" s="356"/>
      <c r="Q837" s="355"/>
      <c r="R837" s="355"/>
      <c r="S837" s="355"/>
      <c r="T837" s="355"/>
      <c r="U837" s="355"/>
      <c r="V837" s="355"/>
      <c r="W837" s="355"/>
      <c r="X837" s="355"/>
      <c r="Y837" s="355"/>
      <c r="Z837" s="355"/>
      <c r="AA837" s="355"/>
      <c r="AB837" s="355"/>
      <c r="AC837" s="355"/>
      <c r="AD837" s="355"/>
      <c r="AE837" s="355"/>
      <c r="AF837" s="355"/>
      <c r="AG837" s="355"/>
      <c r="AH837" s="355"/>
      <c r="AI837" s="355"/>
      <c r="AJ837" s="355"/>
      <c r="AK837" s="355"/>
      <c r="AL837" s="355"/>
      <c r="AM837" s="355"/>
      <c r="AN837" s="355"/>
      <c r="AO837" s="355"/>
      <c r="AP837" s="355"/>
      <c r="AQ837" s="355"/>
      <c r="AR837" s="355"/>
      <c r="AS837" s="355"/>
      <c r="AT837" s="356"/>
      <c r="AU837" s="356"/>
      <c r="AV837" s="355"/>
      <c r="AW837" s="355"/>
      <c r="AX837" s="356"/>
      <c r="AY837" s="357"/>
      <c r="AZ837" s="357"/>
      <c r="BA837" s="357"/>
      <c r="BB837" s="358"/>
      <c r="BC837" s="357"/>
      <c r="BD837" s="357"/>
      <c r="BE837" s="358"/>
      <c r="BF837" s="357"/>
      <c r="BG837" s="357"/>
      <c r="BH837" s="357"/>
      <c r="BI837" s="357"/>
      <c r="BJ837" s="357"/>
      <c r="BK837" s="357"/>
      <c r="BL837" s="357"/>
      <c r="BM837" s="358"/>
      <c r="BN837" s="358"/>
      <c r="BO837" s="358"/>
      <c r="BP837" s="358"/>
      <c r="BQ837" s="358"/>
      <c r="BR837" s="358"/>
      <c r="BS837" s="358"/>
      <c r="BT837" s="358"/>
      <c r="BU837" s="358"/>
      <c r="BV837" s="358"/>
      <c r="BW837" s="358"/>
      <c r="BX837" s="355"/>
    </row>
    <row r="838" spans="1:76" ht="19.5" customHeight="1">
      <c r="A838" s="356"/>
      <c r="B838" s="356"/>
      <c r="C838" s="356"/>
      <c r="D838" s="356"/>
      <c r="E838" s="356"/>
      <c r="F838" s="355"/>
      <c r="G838" s="356"/>
      <c r="H838" s="356"/>
      <c r="I838" s="355"/>
      <c r="J838" s="356"/>
      <c r="K838" s="355"/>
      <c r="L838" s="356"/>
      <c r="M838" s="355"/>
      <c r="N838" s="356"/>
      <c r="O838" s="355"/>
      <c r="P838" s="356"/>
      <c r="Q838" s="355"/>
      <c r="R838" s="355"/>
      <c r="S838" s="355"/>
      <c r="T838" s="355"/>
      <c r="U838" s="355"/>
      <c r="V838" s="355"/>
      <c r="W838" s="355"/>
      <c r="X838" s="355"/>
      <c r="Y838" s="355"/>
      <c r="Z838" s="355"/>
      <c r="AA838" s="355"/>
      <c r="AB838" s="355"/>
      <c r="AC838" s="355"/>
      <c r="AD838" s="355"/>
      <c r="AE838" s="355"/>
      <c r="AF838" s="355"/>
      <c r="AG838" s="355"/>
      <c r="AH838" s="355"/>
      <c r="AI838" s="355"/>
      <c r="AJ838" s="355"/>
      <c r="AK838" s="355"/>
      <c r="AL838" s="355"/>
      <c r="AM838" s="355"/>
      <c r="AN838" s="355"/>
      <c r="AO838" s="355"/>
      <c r="AP838" s="355"/>
      <c r="AQ838" s="355"/>
      <c r="AR838" s="355"/>
      <c r="AS838" s="355"/>
      <c r="AT838" s="356"/>
      <c r="AU838" s="356"/>
      <c r="AV838" s="355"/>
      <c r="AW838" s="355"/>
      <c r="AX838" s="356"/>
      <c r="AY838" s="357"/>
      <c r="AZ838" s="357"/>
      <c r="BA838" s="357"/>
      <c r="BB838" s="358"/>
      <c r="BC838" s="357"/>
      <c r="BD838" s="357"/>
      <c r="BE838" s="358"/>
      <c r="BF838" s="357"/>
      <c r="BG838" s="357"/>
      <c r="BH838" s="357"/>
      <c r="BI838" s="357"/>
      <c r="BJ838" s="357"/>
      <c r="BK838" s="357"/>
      <c r="BL838" s="357"/>
      <c r="BM838" s="358"/>
      <c r="BN838" s="358"/>
      <c r="BO838" s="358"/>
      <c r="BP838" s="358"/>
      <c r="BQ838" s="358"/>
      <c r="BR838" s="358"/>
      <c r="BS838" s="358"/>
      <c r="BT838" s="358"/>
      <c r="BU838" s="358"/>
      <c r="BV838" s="358"/>
      <c r="BW838" s="358"/>
      <c r="BX838" s="355"/>
    </row>
    <row r="839" spans="1:76" ht="19.5" customHeight="1">
      <c r="A839" s="356"/>
      <c r="B839" s="356"/>
      <c r="C839" s="356"/>
      <c r="D839" s="356"/>
      <c r="E839" s="356"/>
      <c r="F839" s="355"/>
      <c r="G839" s="356"/>
      <c r="H839" s="356"/>
      <c r="I839" s="355"/>
      <c r="J839" s="356"/>
      <c r="K839" s="355"/>
      <c r="L839" s="356"/>
      <c r="M839" s="355"/>
      <c r="N839" s="356"/>
      <c r="O839" s="355"/>
      <c r="P839" s="356"/>
      <c r="Q839" s="355"/>
      <c r="R839" s="355"/>
      <c r="S839" s="355"/>
      <c r="T839" s="355"/>
      <c r="U839" s="355"/>
      <c r="V839" s="355"/>
      <c r="W839" s="355"/>
      <c r="X839" s="355"/>
      <c r="Y839" s="355"/>
      <c r="Z839" s="355"/>
      <c r="AA839" s="355"/>
      <c r="AB839" s="355"/>
      <c r="AC839" s="355"/>
      <c r="AD839" s="355"/>
      <c r="AE839" s="355"/>
      <c r="AF839" s="355"/>
      <c r="AG839" s="355"/>
      <c r="AH839" s="355"/>
      <c r="AI839" s="355"/>
      <c r="AJ839" s="355"/>
      <c r="AK839" s="355"/>
      <c r="AL839" s="355"/>
      <c r="AM839" s="355"/>
      <c r="AN839" s="355"/>
      <c r="AO839" s="355"/>
      <c r="AP839" s="355"/>
      <c r="AQ839" s="355"/>
      <c r="AR839" s="355"/>
      <c r="AS839" s="355"/>
      <c r="AT839" s="356"/>
      <c r="AU839" s="356"/>
      <c r="AV839" s="355"/>
      <c r="AW839" s="355"/>
      <c r="AX839" s="356"/>
      <c r="AY839" s="357"/>
      <c r="AZ839" s="357"/>
      <c r="BA839" s="357"/>
      <c r="BB839" s="358"/>
      <c r="BC839" s="357"/>
      <c r="BD839" s="357"/>
      <c r="BE839" s="358"/>
      <c r="BF839" s="357"/>
      <c r="BG839" s="357"/>
      <c r="BH839" s="357"/>
      <c r="BI839" s="357"/>
      <c r="BJ839" s="357"/>
      <c r="BK839" s="357"/>
      <c r="BL839" s="357"/>
      <c r="BM839" s="358"/>
      <c r="BN839" s="358"/>
      <c r="BO839" s="358"/>
      <c r="BP839" s="358"/>
      <c r="BQ839" s="358"/>
      <c r="BR839" s="358"/>
      <c r="BS839" s="358"/>
      <c r="BT839" s="358"/>
      <c r="BU839" s="358"/>
      <c r="BV839" s="358"/>
      <c r="BW839" s="358"/>
      <c r="BX839" s="355"/>
    </row>
    <row r="840" spans="1:76" ht="19.5" customHeight="1">
      <c r="A840" s="356"/>
      <c r="B840" s="356"/>
      <c r="C840" s="356"/>
      <c r="D840" s="356"/>
      <c r="E840" s="356"/>
      <c r="F840" s="355"/>
      <c r="G840" s="356"/>
      <c r="H840" s="356"/>
      <c r="I840" s="355"/>
      <c r="J840" s="356"/>
      <c r="K840" s="355"/>
      <c r="L840" s="356"/>
      <c r="M840" s="355"/>
      <c r="N840" s="356"/>
      <c r="O840" s="355"/>
      <c r="P840" s="356"/>
      <c r="Q840" s="355"/>
      <c r="R840" s="355"/>
      <c r="S840" s="355"/>
      <c r="T840" s="355"/>
      <c r="U840" s="355"/>
      <c r="V840" s="355"/>
      <c r="W840" s="355"/>
      <c r="X840" s="355"/>
      <c r="Y840" s="355"/>
      <c r="Z840" s="355"/>
      <c r="AA840" s="355"/>
      <c r="AB840" s="355"/>
      <c r="AC840" s="355"/>
      <c r="AD840" s="355"/>
      <c r="AE840" s="355"/>
      <c r="AF840" s="355"/>
      <c r="AG840" s="355"/>
      <c r="AH840" s="355"/>
      <c r="AI840" s="355"/>
      <c r="AJ840" s="355"/>
      <c r="AK840" s="355"/>
      <c r="AL840" s="355"/>
      <c r="AM840" s="355"/>
      <c r="AN840" s="355"/>
      <c r="AO840" s="355"/>
      <c r="AP840" s="355"/>
      <c r="AQ840" s="355"/>
      <c r="AR840" s="355"/>
      <c r="AS840" s="355"/>
      <c r="AT840" s="356"/>
      <c r="AU840" s="356"/>
      <c r="AV840" s="355"/>
      <c r="AW840" s="355"/>
      <c r="AX840" s="356"/>
      <c r="AY840" s="357"/>
      <c r="AZ840" s="357"/>
      <c r="BA840" s="357"/>
      <c r="BB840" s="358"/>
      <c r="BC840" s="357"/>
      <c r="BD840" s="357"/>
      <c r="BE840" s="358"/>
      <c r="BF840" s="357"/>
      <c r="BG840" s="357"/>
      <c r="BH840" s="357"/>
      <c r="BI840" s="357"/>
      <c r="BJ840" s="357"/>
      <c r="BK840" s="357"/>
      <c r="BL840" s="357"/>
      <c r="BM840" s="358"/>
      <c r="BN840" s="358"/>
      <c r="BO840" s="358"/>
      <c r="BP840" s="358"/>
      <c r="BQ840" s="358"/>
      <c r="BR840" s="358"/>
      <c r="BS840" s="358"/>
      <c r="BT840" s="358"/>
      <c r="BU840" s="358"/>
      <c r="BV840" s="358"/>
      <c r="BW840" s="358"/>
      <c r="BX840" s="355"/>
    </row>
    <row r="841" spans="1:76" ht="19.5" customHeight="1">
      <c r="A841" s="356"/>
      <c r="B841" s="356"/>
      <c r="C841" s="356"/>
      <c r="D841" s="356"/>
      <c r="E841" s="356"/>
      <c r="F841" s="355"/>
      <c r="G841" s="356"/>
      <c r="H841" s="356"/>
      <c r="I841" s="355"/>
      <c r="J841" s="356"/>
      <c r="K841" s="355"/>
      <c r="L841" s="356"/>
      <c r="M841" s="355"/>
      <c r="N841" s="356"/>
      <c r="O841" s="355"/>
      <c r="P841" s="356"/>
      <c r="Q841" s="355"/>
      <c r="R841" s="355"/>
      <c r="S841" s="355"/>
      <c r="T841" s="355"/>
      <c r="U841" s="355"/>
      <c r="V841" s="355"/>
      <c r="W841" s="355"/>
      <c r="X841" s="355"/>
      <c r="Y841" s="355"/>
      <c r="Z841" s="355"/>
      <c r="AA841" s="355"/>
      <c r="AB841" s="355"/>
      <c r="AC841" s="355"/>
      <c r="AD841" s="355"/>
      <c r="AE841" s="355"/>
      <c r="AF841" s="355"/>
      <c r="AG841" s="355"/>
      <c r="AH841" s="355"/>
      <c r="AI841" s="355"/>
      <c r="AJ841" s="355"/>
      <c r="AK841" s="355"/>
      <c r="AL841" s="355"/>
      <c r="AM841" s="355"/>
      <c r="AN841" s="355"/>
      <c r="AO841" s="355"/>
      <c r="AP841" s="355"/>
      <c r="AQ841" s="355"/>
      <c r="AR841" s="355"/>
      <c r="AS841" s="355"/>
      <c r="AT841" s="356"/>
      <c r="AU841" s="356"/>
      <c r="AV841" s="355"/>
      <c r="AW841" s="355"/>
      <c r="AX841" s="356"/>
      <c r="AY841" s="357"/>
      <c r="AZ841" s="357"/>
      <c r="BA841" s="357"/>
      <c r="BB841" s="358"/>
      <c r="BC841" s="357"/>
      <c r="BD841" s="357"/>
      <c r="BE841" s="358"/>
      <c r="BF841" s="357"/>
      <c r="BG841" s="357"/>
      <c r="BH841" s="357"/>
      <c r="BI841" s="357"/>
      <c r="BJ841" s="357"/>
      <c r="BK841" s="357"/>
      <c r="BL841" s="357"/>
      <c r="BM841" s="358"/>
      <c r="BN841" s="358"/>
      <c r="BO841" s="358"/>
      <c r="BP841" s="358"/>
      <c r="BQ841" s="358"/>
      <c r="BR841" s="358"/>
      <c r="BS841" s="358"/>
      <c r="BT841" s="358"/>
      <c r="BU841" s="358"/>
      <c r="BV841" s="358"/>
      <c r="BW841" s="358"/>
      <c r="BX841" s="355"/>
    </row>
    <row r="842" spans="1:76" ht="19.5" customHeight="1">
      <c r="A842" s="356"/>
      <c r="B842" s="356"/>
      <c r="C842" s="356"/>
      <c r="D842" s="356"/>
      <c r="E842" s="356"/>
      <c r="F842" s="355"/>
      <c r="G842" s="356"/>
      <c r="H842" s="356"/>
      <c r="I842" s="355"/>
      <c r="J842" s="356"/>
      <c r="K842" s="355"/>
      <c r="L842" s="356"/>
      <c r="M842" s="355"/>
      <c r="N842" s="356"/>
      <c r="O842" s="355"/>
      <c r="P842" s="356"/>
      <c r="Q842" s="355"/>
      <c r="R842" s="355"/>
      <c r="S842" s="355"/>
      <c r="T842" s="355"/>
      <c r="U842" s="355"/>
      <c r="V842" s="355"/>
      <c r="W842" s="355"/>
      <c r="X842" s="355"/>
      <c r="Y842" s="355"/>
      <c r="Z842" s="355"/>
      <c r="AA842" s="355"/>
      <c r="AB842" s="355"/>
      <c r="AC842" s="355"/>
      <c r="AD842" s="355"/>
      <c r="AE842" s="355"/>
      <c r="AF842" s="355"/>
      <c r="AG842" s="355"/>
      <c r="AH842" s="355"/>
      <c r="AI842" s="355"/>
      <c r="AJ842" s="355"/>
      <c r="AK842" s="355"/>
      <c r="AL842" s="355"/>
      <c r="AM842" s="355"/>
      <c r="AN842" s="355"/>
      <c r="AO842" s="355"/>
      <c r="AP842" s="355"/>
      <c r="AQ842" s="355"/>
      <c r="AR842" s="355"/>
      <c r="AS842" s="355"/>
      <c r="AT842" s="356"/>
      <c r="AU842" s="356"/>
      <c r="AV842" s="355"/>
      <c r="AW842" s="355"/>
      <c r="AX842" s="356"/>
      <c r="AY842" s="357"/>
      <c r="AZ842" s="357"/>
      <c r="BA842" s="357"/>
      <c r="BB842" s="358"/>
      <c r="BC842" s="357"/>
      <c r="BD842" s="357"/>
      <c r="BE842" s="358"/>
      <c r="BF842" s="357"/>
      <c r="BG842" s="357"/>
      <c r="BH842" s="357"/>
      <c r="BI842" s="357"/>
      <c r="BJ842" s="357"/>
      <c r="BK842" s="357"/>
      <c r="BL842" s="357"/>
      <c r="BM842" s="358"/>
      <c r="BN842" s="358"/>
      <c r="BO842" s="358"/>
      <c r="BP842" s="358"/>
      <c r="BQ842" s="358"/>
      <c r="BR842" s="358"/>
      <c r="BS842" s="358"/>
      <c r="BT842" s="358"/>
      <c r="BU842" s="358"/>
      <c r="BV842" s="358"/>
      <c r="BW842" s="358"/>
      <c r="BX842" s="355"/>
    </row>
    <row r="843" spans="1:76" ht="19.5" customHeight="1">
      <c r="A843" s="356"/>
      <c r="B843" s="356"/>
      <c r="C843" s="356"/>
      <c r="D843" s="356"/>
      <c r="E843" s="356"/>
      <c r="F843" s="355"/>
      <c r="G843" s="356"/>
      <c r="H843" s="356"/>
      <c r="I843" s="355"/>
      <c r="J843" s="356"/>
      <c r="K843" s="355"/>
      <c r="L843" s="356"/>
      <c r="M843" s="355"/>
      <c r="N843" s="356"/>
      <c r="O843" s="355"/>
      <c r="P843" s="356"/>
      <c r="Q843" s="355"/>
      <c r="R843" s="355"/>
      <c r="S843" s="355"/>
      <c r="T843" s="355"/>
      <c r="U843" s="355"/>
      <c r="V843" s="355"/>
      <c r="W843" s="355"/>
      <c r="X843" s="355"/>
      <c r="Y843" s="355"/>
      <c r="Z843" s="355"/>
      <c r="AA843" s="355"/>
      <c r="AB843" s="355"/>
      <c r="AC843" s="355"/>
      <c r="AD843" s="355"/>
      <c r="AE843" s="355"/>
      <c r="AF843" s="355"/>
      <c r="AG843" s="355"/>
      <c r="AH843" s="355"/>
      <c r="AI843" s="355"/>
      <c r="AJ843" s="355"/>
      <c r="AK843" s="355"/>
      <c r="AL843" s="355"/>
      <c r="AM843" s="355"/>
      <c r="AN843" s="355"/>
      <c r="AO843" s="355"/>
      <c r="AP843" s="355"/>
      <c r="AQ843" s="355"/>
      <c r="AR843" s="355"/>
      <c r="AS843" s="355"/>
      <c r="AT843" s="356"/>
      <c r="AU843" s="356"/>
      <c r="AV843" s="355"/>
      <c r="AW843" s="355"/>
      <c r="AX843" s="356"/>
      <c r="AY843" s="357"/>
      <c r="AZ843" s="357"/>
      <c r="BA843" s="357"/>
      <c r="BB843" s="358"/>
      <c r="BC843" s="357"/>
      <c r="BD843" s="357"/>
      <c r="BE843" s="358"/>
      <c r="BF843" s="357"/>
      <c r="BG843" s="357"/>
      <c r="BH843" s="357"/>
      <c r="BI843" s="357"/>
      <c r="BJ843" s="357"/>
      <c r="BK843" s="357"/>
      <c r="BL843" s="357"/>
      <c r="BM843" s="358"/>
      <c r="BN843" s="358"/>
      <c r="BO843" s="358"/>
      <c r="BP843" s="358"/>
      <c r="BQ843" s="358"/>
      <c r="BR843" s="358"/>
      <c r="BS843" s="358"/>
      <c r="BT843" s="358"/>
      <c r="BU843" s="358"/>
      <c r="BV843" s="358"/>
      <c r="BW843" s="358"/>
      <c r="BX843" s="355"/>
    </row>
    <row r="844" spans="1:76" ht="19.5" customHeight="1">
      <c r="A844" s="356"/>
      <c r="B844" s="356"/>
      <c r="C844" s="356"/>
      <c r="D844" s="356"/>
      <c r="E844" s="356"/>
      <c r="F844" s="355"/>
      <c r="G844" s="356"/>
      <c r="H844" s="356"/>
      <c r="I844" s="355"/>
      <c r="J844" s="356"/>
      <c r="K844" s="355"/>
      <c r="L844" s="356"/>
      <c r="M844" s="355"/>
      <c r="N844" s="356"/>
      <c r="O844" s="355"/>
      <c r="P844" s="356"/>
      <c r="Q844" s="355"/>
      <c r="R844" s="355"/>
      <c r="S844" s="355"/>
      <c r="T844" s="355"/>
      <c r="U844" s="355"/>
      <c r="V844" s="355"/>
      <c r="W844" s="355"/>
      <c r="X844" s="355"/>
      <c r="Y844" s="355"/>
      <c r="Z844" s="355"/>
      <c r="AA844" s="355"/>
      <c r="AB844" s="355"/>
      <c r="AC844" s="355"/>
      <c r="AD844" s="355"/>
      <c r="AE844" s="355"/>
      <c r="AF844" s="355"/>
      <c r="AG844" s="355"/>
      <c r="AH844" s="355"/>
      <c r="AI844" s="355"/>
      <c r="AJ844" s="355"/>
      <c r="AK844" s="355"/>
      <c r="AL844" s="355"/>
      <c r="AM844" s="355"/>
      <c r="AN844" s="355"/>
      <c r="AO844" s="355"/>
      <c r="AP844" s="355"/>
      <c r="AQ844" s="355"/>
      <c r="AR844" s="355"/>
      <c r="AS844" s="355"/>
      <c r="AT844" s="356"/>
      <c r="AU844" s="356"/>
      <c r="AV844" s="355"/>
      <c r="AW844" s="355"/>
      <c r="AX844" s="356"/>
      <c r="AY844" s="357"/>
      <c r="AZ844" s="357"/>
      <c r="BA844" s="357"/>
      <c r="BB844" s="358"/>
      <c r="BC844" s="357"/>
      <c r="BD844" s="357"/>
      <c r="BE844" s="358"/>
      <c r="BF844" s="357"/>
      <c r="BG844" s="357"/>
      <c r="BH844" s="357"/>
      <c r="BI844" s="357"/>
      <c r="BJ844" s="357"/>
      <c r="BK844" s="357"/>
      <c r="BL844" s="357"/>
      <c r="BM844" s="358"/>
      <c r="BN844" s="358"/>
      <c r="BO844" s="358"/>
      <c r="BP844" s="358"/>
      <c r="BQ844" s="358"/>
      <c r="BR844" s="358"/>
      <c r="BS844" s="358"/>
      <c r="BT844" s="358"/>
      <c r="BU844" s="358"/>
      <c r="BV844" s="358"/>
      <c r="BW844" s="358"/>
      <c r="BX844" s="355"/>
    </row>
    <row r="845" spans="1:76" ht="19.5" customHeight="1">
      <c r="A845" s="356"/>
      <c r="B845" s="356"/>
      <c r="C845" s="356"/>
      <c r="D845" s="356"/>
      <c r="E845" s="356"/>
      <c r="F845" s="355"/>
      <c r="G845" s="356"/>
      <c r="H845" s="356"/>
      <c r="I845" s="355"/>
      <c r="J845" s="356"/>
      <c r="K845" s="355"/>
      <c r="L845" s="356"/>
      <c r="M845" s="355"/>
      <c r="N845" s="356"/>
      <c r="O845" s="355"/>
      <c r="P845" s="356"/>
      <c r="Q845" s="355"/>
      <c r="R845" s="355"/>
      <c r="S845" s="355"/>
      <c r="T845" s="355"/>
      <c r="U845" s="355"/>
      <c r="V845" s="355"/>
      <c r="W845" s="355"/>
      <c r="X845" s="355"/>
      <c r="Y845" s="355"/>
      <c r="Z845" s="355"/>
      <c r="AA845" s="355"/>
      <c r="AB845" s="355"/>
      <c r="AC845" s="355"/>
      <c r="AD845" s="355"/>
      <c r="AE845" s="355"/>
      <c r="AF845" s="355"/>
      <c r="AG845" s="355"/>
      <c r="AH845" s="355"/>
      <c r="AI845" s="355"/>
      <c r="AJ845" s="355"/>
      <c r="AK845" s="355"/>
      <c r="AL845" s="355"/>
      <c r="AM845" s="355"/>
      <c r="AN845" s="355"/>
      <c r="AO845" s="355"/>
      <c r="AP845" s="355"/>
      <c r="AQ845" s="355"/>
      <c r="AR845" s="355"/>
      <c r="AS845" s="355"/>
      <c r="AT845" s="356"/>
      <c r="AU845" s="356"/>
      <c r="AV845" s="355"/>
      <c r="AW845" s="355"/>
      <c r="AX845" s="356"/>
      <c r="AY845" s="357"/>
      <c r="AZ845" s="357"/>
      <c r="BA845" s="357"/>
      <c r="BB845" s="358"/>
      <c r="BC845" s="357"/>
      <c r="BD845" s="357"/>
      <c r="BE845" s="358"/>
      <c r="BF845" s="357"/>
      <c r="BG845" s="357"/>
      <c r="BH845" s="357"/>
      <c r="BI845" s="357"/>
      <c r="BJ845" s="357"/>
      <c r="BK845" s="357"/>
      <c r="BL845" s="357"/>
      <c r="BM845" s="358"/>
      <c r="BN845" s="358"/>
      <c r="BO845" s="358"/>
      <c r="BP845" s="358"/>
      <c r="BQ845" s="358"/>
      <c r="BR845" s="358"/>
      <c r="BS845" s="358"/>
      <c r="BT845" s="358"/>
      <c r="BU845" s="358"/>
      <c r="BV845" s="358"/>
      <c r="BW845" s="358"/>
      <c r="BX845" s="355"/>
    </row>
    <row r="846" spans="1:76" ht="19.5" customHeight="1">
      <c r="A846" s="356"/>
      <c r="B846" s="356"/>
      <c r="C846" s="356"/>
      <c r="D846" s="356"/>
      <c r="E846" s="356"/>
      <c r="F846" s="355"/>
      <c r="G846" s="356"/>
      <c r="H846" s="356"/>
      <c r="I846" s="355"/>
      <c r="J846" s="356"/>
      <c r="K846" s="355"/>
      <c r="L846" s="356"/>
      <c r="M846" s="355"/>
      <c r="N846" s="356"/>
      <c r="O846" s="355"/>
      <c r="P846" s="356"/>
      <c r="Q846" s="355"/>
      <c r="R846" s="355"/>
      <c r="S846" s="355"/>
      <c r="T846" s="355"/>
      <c r="U846" s="355"/>
      <c r="V846" s="355"/>
      <c r="W846" s="355"/>
      <c r="X846" s="355"/>
      <c r="Y846" s="355"/>
      <c r="Z846" s="355"/>
      <c r="AA846" s="355"/>
      <c r="AB846" s="355"/>
      <c r="AC846" s="355"/>
      <c r="AD846" s="355"/>
      <c r="AE846" s="355"/>
      <c r="AF846" s="355"/>
      <c r="AG846" s="355"/>
      <c r="AH846" s="355"/>
      <c r="AI846" s="355"/>
      <c r="AJ846" s="355"/>
      <c r="AK846" s="355"/>
      <c r="AL846" s="355"/>
      <c r="AM846" s="355"/>
      <c r="AN846" s="355"/>
      <c r="AO846" s="355"/>
      <c r="AP846" s="355"/>
      <c r="AQ846" s="355"/>
      <c r="AR846" s="355"/>
      <c r="AS846" s="355"/>
      <c r="AT846" s="356"/>
      <c r="AU846" s="356"/>
      <c r="AV846" s="355"/>
      <c r="AW846" s="355"/>
      <c r="AX846" s="356"/>
      <c r="AY846" s="357"/>
      <c r="AZ846" s="357"/>
      <c r="BA846" s="357"/>
      <c r="BB846" s="358"/>
      <c r="BC846" s="357"/>
      <c r="BD846" s="357"/>
      <c r="BE846" s="358"/>
      <c r="BF846" s="357"/>
      <c r="BG846" s="357"/>
      <c r="BH846" s="357"/>
      <c r="BI846" s="357"/>
      <c r="BJ846" s="357"/>
      <c r="BK846" s="357"/>
      <c r="BL846" s="357"/>
      <c r="BM846" s="358"/>
      <c r="BN846" s="358"/>
      <c r="BO846" s="358"/>
      <c r="BP846" s="358"/>
      <c r="BQ846" s="358"/>
      <c r="BR846" s="358"/>
      <c r="BS846" s="358"/>
      <c r="BT846" s="358"/>
      <c r="BU846" s="358"/>
      <c r="BV846" s="358"/>
      <c r="BW846" s="358"/>
      <c r="BX846" s="355"/>
    </row>
    <row r="847" spans="1:76" ht="19.5" customHeight="1">
      <c r="A847" s="356"/>
      <c r="B847" s="356"/>
      <c r="C847" s="356"/>
      <c r="D847" s="356"/>
      <c r="E847" s="356"/>
      <c r="F847" s="355"/>
      <c r="G847" s="356"/>
      <c r="H847" s="356"/>
      <c r="I847" s="355"/>
      <c r="J847" s="356"/>
      <c r="K847" s="355"/>
      <c r="L847" s="356"/>
      <c r="M847" s="355"/>
      <c r="N847" s="356"/>
      <c r="O847" s="355"/>
      <c r="P847" s="356"/>
      <c r="Q847" s="355"/>
      <c r="R847" s="355"/>
      <c r="S847" s="355"/>
      <c r="T847" s="355"/>
      <c r="U847" s="355"/>
      <c r="V847" s="355"/>
      <c r="W847" s="355"/>
      <c r="X847" s="355"/>
      <c r="Y847" s="355"/>
      <c r="Z847" s="355"/>
      <c r="AA847" s="355"/>
      <c r="AB847" s="355"/>
      <c r="AC847" s="355"/>
      <c r="AD847" s="355"/>
      <c r="AE847" s="355"/>
      <c r="AF847" s="355"/>
      <c r="AG847" s="355"/>
      <c r="AH847" s="355"/>
      <c r="AI847" s="355"/>
      <c r="AJ847" s="355"/>
      <c r="AK847" s="355"/>
      <c r="AL847" s="355"/>
      <c r="AM847" s="355"/>
      <c r="AN847" s="355"/>
      <c r="AO847" s="355"/>
      <c r="AP847" s="355"/>
      <c r="AQ847" s="355"/>
      <c r="AR847" s="355"/>
      <c r="AS847" s="355"/>
      <c r="AT847" s="356"/>
      <c r="AU847" s="356"/>
      <c r="AV847" s="355"/>
      <c r="AW847" s="355"/>
      <c r="AX847" s="356"/>
      <c r="AY847" s="357"/>
      <c r="AZ847" s="357"/>
      <c r="BA847" s="357"/>
      <c r="BB847" s="358"/>
      <c r="BC847" s="357"/>
      <c r="BD847" s="357"/>
      <c r="BE847" s="358"/>
      <c r="BF847" s="357"/>
      <c r="BG847" s="357"/>
      <c r="BH847" s="357"/>
      <c r="BI847" s="357"/>
      <c r="BJ847" s="357"/>
      <c r="BK847" s="357"/>
      <c r="BL847" s="357"/>
      <c r="BM847" s="358"/>
      <c r="BN847" s="358"/>
      <c r="BO847" s="358"/>
      <c r="BP847" s="358"/>
      <c r="BQ847" s="358"/>
      <c r="BR847" s="358"/>
      <c r="BS847" s="358"/>
      <c r="BT847" s="358"/>
      <c r="BU847" s="358"/>
      <c r="BV847" s="358"/>
      <c r="BW847" s="358"/>
      <c r="BX847" s="355"/>
    </row>
    <row r="848" spans="1:76" ht="19.5" customHeight="1">
      <c r="A848" s="356"/>
      <c r="B848" s="356"/>
      <c r="C848" s="356"/>
      <c r="D848" s="356"/>
      <c r="E848" s="356"/>
      <c r="F848" s="355"/>
      <c r="G848" s="356"/>
      <c r="H848" s="356"/>
      <c r="I848" s="355"/>
      <c r="J848" s="356"/>
      <c r="K848" s="355"/>
      <c r="L848" s="356"/>
      <c r="M848" s="355"/>
      <c r="N848" s="356"/>
      <c r="O848" s="355"/>
      <c r="P848" s="356"/>
      <c r="Q848" s="355"/>
      <c r="R848" s="355"/>
      <c r="S848" s="355"/>
      <c r="T848" s="355"/>
      <c r="U848" s="355"/>
      <c r="V848" s="355"/>
      <c r="W848" s="355"/>
      <c r="X848" s="355"/>
      <c r="Y848" s="355"/>
      <c r="Z848" s="355"/>
      <c r="AA848" s="355"/>
      <c r="AB848" s="355"/>
      <c r="AC848" s="355"/>
      <c r="AD848" s="355"/>
      <c r="AE848" s="355"/>
      <c r="AF848" s="355"/>
      <c r="AG848" s="355"/>
      <c r="AH848" s="355"/>
      <c r="AI848" s="355"/>
      <c r="AJ848" s="355"/>
      <c r="AK848" s="355"/>
      <c r="AL848" s="355"/>
      <c r="AM848" s="355"/>
      <c r="AN848" s="355"/>
      <c r="AO848" s="355"/>
      <c r="AP848" s="355"/>
      <c r="AQ848" s="355"/>
      <c r="AR848" s="355"/>
      <c r="AS848" s="355"/>
      <c r="AT848" s="356"/>
      <c r="AU848" s="356"/>
      <c r="AV848" s="355"/>
      <c r="AW848" s="355"/>
      <c r="AX848" s="356"/>
      <c r="AY848" s="357"/>
      <c r="AZ848" s="357"/>
      <c r="BA848" s="357"/>
      <c r="BB848" s="358"/>
      <c r="BC848" s="357"/>
      <c r="BD848" s="357"/>
      <c r="BE848" s="358"/>
      <c r="BF848" s="357"/>
      <c r="BG848" s="357"/>
      <c r="BH848" s="357"/>
      <c r="BI848" s="357"/>
      <c r="BJ848" s="357"/>
      <c r="BK848" s="357"/>
      <c r="BL848" s="357"/>
      <c r="BM848" s="358"/>
      <c r="BN848" s="358"/>
      <c r="BO848" s="358"/>
      <c r="BP848" s="358"/>
      <c r="BQ848" s="358"/>
      <c r="BR848" s="358"/>
      <c r="BS848" s="358"/>
      <c r="BT848" s="358"/>
      <c r="BU848" s="358"/>
      <c r="BV848" s="358"/>
      <c r="BW848" s="358"/>
      <c r="BX848" s="355"/>
    </row>
    <row r="849" spans="1:76" ht="19.5" customHeight="1">
      <c r="A849" s="356"/>
      <c r="B849" s="356"/>
      <c r="C849" s="356"/>
      <c r="D849" s="356"/>
      <c r="E849" s="356"/>
      <c r="F849" s="355"/>
      <c r="G849" s="356"/>
      <c r="H849" s="356"/>
      <c r="I849" s="355"/>
      <c r="J849" s="356"/>
      <c r="K849" s="355"/>
      <c r="L849" s="356"/>
      <c r="M849" s="355"/>
      <c r="N849" s="356"/>
      <c r="O849" s="355"/>
      <c r="P849" s="356"/>
      <c r="Q849" s="355"/>
      <c r="R849" s="355"/>
      <c r="S849" s="355"/>
      <c r="T849" s="355"/>
      <c r="U849" s="355"/>
      <c r="V849" s="355"/>
      <c r="W849" s="355"/>
      <c r="X849" s="355"/>
      <c r="Y849" s="355"/>
      <c r="Z849" s="355"/>
      <c r="AA849" s="355"/>
      <c r="AB849" s="355"/>
      <c r="AC849" s="355"/>
      <c r="AD849" s="355"/>
      <c r="AE849" s="355"/>
      <c r="AF849" s="355"/>
      <c r="AG849" s="355"/>
      <c r="AH849" s="355"/>
      <c r="AI849" s="355"/>
      <c r="AJ849" s="355"/>
      <c r="AK849" s="355"/>
      <c r="AL849" s="355"/>
      <c r="AM849" s="355"/>
      <c r="AN849" s="355"/>
      <c r="AO849" s="355"/>
      <c r="AP849" s="355"/>
      <c r="AQ849" s="355"/>
      <c r="AR849" s="355"/>
      <c r="AS849" s="355"/>
      <c r="AT849" s="356"/>
      <c r="AU849" s="356"/>
      <c r="AV849" s="355"/>
      <c r="AW849" s="355"/>
      <c r="AX849" s="356"/>
      <c r="AY849" s="357"/>
      <c r="AZ849" s="357"/>
      <c r="BA849" s="357"/>
      <c r="BB849" s="358"/>
      <c r="BC849" s="357"/>
      <c r="BD849" s="357"/>
      <c r="BE849" s="358"/>
      <c r="BF849" s="357"/>
      <c r="BG849" s="357"/>
      <c r="BH849" s="357"/>
      <c r="BI849" s="357"/>
      <c r="BJ849" s="357"/>
      <c r="BK849" s="357"/>
      <c r="BL849" s="357"/>
      <c r="BM849" s="358"/>
      <c r="BN849" s="358"/>
      <c r="BO849" s="358"/>
      <c r="BP849" s="358"/>
      <c r="BQ849" s="358"/>
      <c r="BR849" s="358"/>
      <c r="BS849" s="358"/>
      <c r="BT849" s="358"/>
      <c r="BU849" s="358"/>
      <c r="BV849" s="358"/>
      <c r="BW849" s="358"/>
      <c r="BX849" s="355"/>
    </row>
    <row r="850" spans="1:76" ht="19.5" customHeight="1">
      <c r="A850" s="356"/>
      <c r="B850" s="356"/>
      <c r="C850" s="356"/>
      <c r="D850" s="356"/>
      <c r="E850" s="356"/>
      <c r="F850" s="355"/>
      <c r="G850" s="356"/>
      <c r="H850" s="356"/>
      <c r="I850" s="355"/>
      <c r="J850" s="356"/>
      <c r="K850" s="355"/>
      <c r="L850" s="356"/>
      <c r="M850" s="355"/>
      <c r="N850" s="356"/>
      <c r="O850" s="355"/>
      <c r="P850" s="356"/>
      <c r="Q850" s="355"/>
      <c r="R850" s="355"/>
      <c r="S850" s="355"/>
      <c r="T850" s="355"/>
      <c r="U850" s="355"/>
      <c r="V850" s="355"/>
      <c r="W850" s="355"/>
      <c r="X850" s="355"/>
      <c r="Y850" s="355"/>
      <c r="Z850" s="355"/>
      <c r="AA850" s="355"/>
      <c r="AB850" s="355"/>
      <c r="AC850" s="355"/>
      <c r="AD850" s="355"/>
      <c r="AE850" s="355"/>
      <c r="AF850" s="355"/>
      <c r="AG850" s="355"/>
      <c r="AH850" s="355"/>
      <c r="AI850" s="355"/>
      <c r="AJ850" s="355"/>
      <c r="AK850" s="355"/>
      <c r="AL850" s="355"/>
      <c r="AM850" s="355"/>
      <c r="AN850" s="355"/>
      <c r="AO850" s="355"/>
      <c r="AP850" s="355"/>
      <c r="AQ850" s="355"/>
      <c r="AR850" s="355"/>
      <c r="AS850" s="355"/>
      <c r="AT850" s="356"/>
      <c r="AU850" s="356"/>
      <c r="AV850" s="355"/>
      <c r="AW850" s="355"/>
      <c r="AX850" s="356"/>
      <c r="AY850" s="357"/>
      <c r="AZ850" s="357"/>
      <c r="BA850" s="357"/>
      <c r="BB850" s="358"/>
      <c r="BC850" s="357"/>
      <c r="BD850" s="357"/>
      <c r="BE850" s="358"/>
      <c r="BF850" s="357"/>
      <c r="BG850" s="357"/>
      <c r="BH850" s="357"/>
      <c r="BI850" s="357"/>
      <c r="BJ850" s="357"/>
      <c r="BK850" s="357"/>
      <c r="BL850" s="357"/>
      <c r="BM850" s="358"/>
      <c r="BN850" s="358"/>
      <c r="BO850" s="358"/>
      <c r="BP850" s="358"/>
      <c r="BQ850" s="358"/>
      <c r="BR850" s="358"/>
      <c r="BS850" s="358"/>
      <c r="BT850" s="358"/>
      <c r="BU850" s="358"/>
      <c r="BV850" s="358"/>
      <c r="BW850" s="358"/>
      <c r="BX850" s="355"/>
    </row>
    <row r="851" spans="1:76" ht="19.5" customHeight="1">
      <c r="A851" s="356"/>
      <c r="B851" s="356"/>
      <c r="C851" s="356"/>
      <c r="D851" s="356"/>
      <c r="E851" s="356"/>
      <c r="F851" s="355"/>
      <c r="G851" s="356"/>
      <c r="H851" s="356"/>
      <c r="I851" s="355"/>
      <c r="J851" s="356"/>
      <c r="K851" s="355"/>
      <c r="L851" s="356"/>
      <c r="M851" s="355"/>
      <c r="N851" s="356"/>
      <c r="O851" s="355"/>
      <c r="P851" s="356"/>
      <c r="Q851" s="355"/>
      <c r="R851" s="355"/>
      <c r="S851" s="355"/>
      <c r="T851" s="355"/>
      <c r="U851" s="355"/>
      <c r="V851" s="355"/>
      <c r="W851" s="355"/>
      <c r="X851" s="355"/>
      <c r="Y851" s="355"/>
      <c r="Z851" s="355"/>
      <c r="AA851" s="355"/>
      <c r="AB851" s="355"/>
      <c r="AC851" s="355"/>
      <c r="AD851" s="355"/>
      <c r="AE851" s="355"/>
      <c r="AF851" s="355"/>
      <c r="AG851" s="355"/>
      <c r="AH851" s="355"/>
      <c r="AI851" s="355"/>
      <c r="AJ851" s="355"/>
      <c r="AK851" s="355"/>
      <c r="AL851" s="355"/>
      <c r="AM851" s="355"/>
      <c r="AN851" s="355"/>
      <c r="AO851" s="355"/>
      <c r="AP851" s="355"/>
      <c r="AQ851" s="355"/>
      <c r="AR851" s="355"/>
      <c r="AS851" s="355"/>
      <c r="AT851" s="356"/>
      <c r="AU851" s="356"/>
      <c r="AV851" s="355"/>
      <c r="AW851" s="355"/>
      <c r="AX851" s="356"/>
      <c r="AY851" s="357"/>
      <c r="AZ851" s="357"/>
      <c r="BA851" s="357"/>
      <c r="BB851" s="358"/>
      <c r="BC851" s="357"/>
      <c r="BD851" s="357"/>
      <c r="BE851" s="358"/>
      <c r="BF851" s="357"/>
      <c r="BG851" s="357"/>
      <c r="BH851" s="357"/>
      <c r="BI851" s="357"/>
      <c r="BJ851" s="357"/>
      <c r="BK851" s="357"/>
      <c r="BL851" s="357"/>
      <c r="BM851" s="358"/>
      <c r="BN851" s="358"/>
      <c r="BO851" s="358"/>
      <c r="BP851" s="358"/>
      <c r="BQ851" s="358"/>
      <c r="BR851" s="358"/>
      <c r="BS851" s="358"/>
      <c r="BT851" s="358"/>
      <c r="BU851" s="358"/>
      <c r="BV851" s="358"/>
      <c r="BW851" s="358"/>
      <c r="BX851" s="355"/>
    </row>
    <row r="852" spans="1:76" ht="19.5" customHeight="1">
      <c r="A852" s="356"/>
      <c r="B852" s="356"/>
      <c r="C852" s="356"/>
      <c r="D852" s="356"/>
      <c r="E852" s="356"/>
      <c r="F852" s="355"/>
      <c r="G852" s="356"/>
      <c r="H852" s="356"/>
      <c r="I852" s="355"/>
      <c r="J852" s="356"/>
      <c r="K852" s="355"/>
      <c r="L852" s="356"/>
      <c r="M852" s="355"/>
      <c r="N852" s="356"/>
      <c r="O852" s="355"/>
      <c r="P852" s="356"/>
      <c r="Q852" s="355"/>
      <c r="R852" s="355"/>
      <c r="S852" s="355"/>
      <c r="T852" s="355"/>
      <c r="U852" s="355"/>
      <c r="V852" s="355"/>
      <c r="W852" s="355"/>
      <c r="X852" s="355"/>
      <c r="Y852" s="355"/>
      <c r="Z852" s="355"/>
      <c r="AA852" s="355"/>
      <c r="AB852" s="355"/>
      <c r="AC852" s="355"/>
      <c r="AD852" s="355"/>
      <c r="AE852" s="355"/>
      <c r="AF852" s="355"/>
      <c r="AG852" s="355"/>
      <c r="AH852" s="355"/>
      <c r="AI852" s="355"/>
      <c r="AJ852" s="355"/>
      <c r="AK852" s="355"/>
      <c r="AL852" s="355"/>
      <c r="AM852" s="355"/>
      <c r="AN852" s="355"/>
      <c r="AO852" s="355"/>
      <c r="AP852" s="355"/>
      <c r="AQ852" s="355"/>
      <c r="AR852" s="355"/>
      <c r="AS852" s="355"/>
      <c r="AT852" s="356"/>
      <c r="AU852" s="356"/>
      <c r="AV852" s="355"/>
      <c r="AW852" s="355"/>
      <c r="AX852" s="356"/>
      <c r="AY852" s="357"/>
      <c r="AZ852" s="357"/>
      <c r="BA852" s="357"/>
      <c r="BB852" s="358"/>
      <c r="BC852" s="357"/>
      <c r="BD852" s="357"/>
      <c r="BE852" s="358"/>
      <c r="BF852" s="357"/>
      <c r="BG852" s="357"/>
      <c r="BH852" s="357"/>
      <c r="BI852" s="357"/>
      <c r="BJ852" s="357"/>
      <c r="BK852" s="357"/>
      <c r="BL852" s="357"/>
      <c r="BM852" s="358"/>
      <c r="BN852" s="358"/>
      <c r="BO852" s="358"/>
      <c r="BP852" s="358"/>
      <c r="BQ852" s="358"/>
      <c r="BR852" s="358"/>
      <c r="BS852" s="358"/>
      <c r="BT852" s="358"/>
      <c r="BU852" s="358"/>
      <c r="BV852" s="358"/>
      <c r="BW852" s="358"/>
      <c r="BX852" s="355"/>
    </row>
    <row r="853" spans="1:76" ht="19.5" customHeight="1">
      <c r="A853" s="356"/>
      <c r="B853" s="356"/>
      <c r="C853" s="356"/>
      <c r="D853" s="356"/>
      <c r="E853" s="356"/>
      <c r="F853" s="355"/>
      <c r="G853" s="356"/>
      <c r="H853" s="356"/>
      <c r="I853" s="355"/>
      <c r="J853" s="356"/>
      <c r="K853" s="355"/>
      <c r="L853" s="356"/>
      <c r="M853" s="355"/>
      <c r="N853" s="356"/>
      <c r="O853" s="355"/>
      <c r="P853" s="356"/>
      <c r="Q853" s="355"/>
      <c r="R853" s="355"/>
      <c r="S853" s="355"/>
      <c r="T853" s="355"/>
      <c r="U853" s="355"/>
      <c r="V853" s="355"/>
      <c r="W853" s="355"/>
      <c r="X853" s="355"/>
      <c r="Y853" s="355"/>
      <c r="Z853" s="355"/>
      <c r="AA853" s="355"/>
      <c r="AB853" s="355"/>
      <c r="AC853" s="355"/>
      <c r="AD853" s="355"/>
      <c r="AE853" s="355"/>
      <c r="AF853" s="355"/>
      <c r="AG853" s="355"/>
      <c r="AH853" s="355"/>
      <c r="AI853" s="355"/>
      <c r="AJ853" s="355"/>
      <c r="AK853" s="355"/>
      <c r="AL853" s="355"/>
      <c r="AM853" s="355"/>
      <c r="AN853" s="355"/>
      <c r="AO853" s="355"/>
      <c r="AP853" s="355"/>
      <c r="AQ853" s="355"/>
      <c r="AR853" s="355"/>
      <c r="AS853" s="355"/>
      <c r="AT853" s="356"/>
      <c r="AU853" s="356"/>
      <c r="AV853" s="355"/>
      <c r="AW853" s="355"/>
      <c r="AX853" s="356"/>
      <c r="AY853" s="357"/>
      <c r="AZ853" s="357"/>
      <c r="BA853" s="357"/>
      <c r="BB853" s="358"/>
      <c r="BC853" s="357"/>
      <c r="BD853" s="357"/>
      <c r="BE853" s="358"/>
      <c r="BF853" s="357"/>
      <c r="BG853" s="357"/>
      <c r="BH853" s="357"/>
      <c r="BI853" s="357"/>
      <c r="BJ853" s="357"/>
      <c r="BK853" s="357"/>
      <c r="BL853" s="357"/>
      <c r="BM853" s="358"/>
      <c r="BN853" s="358"/>
      <c r="BO853" s="358"/>
      <c r="BP853" s="358"/>
      <c r="BQ853" s="358"/>
      <c r="BR853" s="358"/>
      <c r="BS853" s="358"/>
      <c r="BT853" s="358"/>
      <c r="BU853" s="358"/>
      <c r="BV853" s="358"/>
      <c r="BW853" s="358"/>
      <c r="BX853" s="355"/>
    </row>
    <row r="854" spans="1:76" ht="19.5" customHeight="1">
      <c r="A854" s="356"/>
      <c r="B854" s="356"/>
      <c r="C854" s="356"/>
      <c r="D854" s="356"/>
      <c r="E854" s="356"/>
      <c r="F854" s="355"/>
      <c r="G854" s="356"/>
      <c r="H854" s="356"/>
      <c r="I854" s="355"/>
      <c r="J854" s="356"/>
      <c r="K854" s="355"/>
      <c r="L854" s="356"/>
      <c r="M854" s="355"/>
      <c r="N854" s="356"/>
      <c r="O854" s="355"/>
      <c r="P854" s="356"/>
      <c r="Q854" s="355"/>
      <c r="R854" s="355"/>
      <c r="S854" s="355"/>
      <c r="T854" s="355"/>
      <c r="U854" s="355"/>
      <c r="V854" s="355"/>
      <c r="W854" s="355"/>
      <c r="X854" s="355"/>
      <c r="Y854" s="355"/>
      <c r="Z854" s="355"/>
      <c r="AA854" s="355"/>
      <c r="AB854" s="355"/>
      <c r="AC854" s="355"/>
      <c r="AD854" s="355"/>
      <c r="AE854" s="355"/>
      <c r="AF854" s="355"/>
      <c r="AG854" s="355"/>
      <c r="AH854" s="355"/>
      <c r="AI854" s="355"/>
      <c r="AJ854" s="355"/>
      <c r="AK854" s="355"/>
      <c r="AL854" s="355"/>
      <c r="AM854" s="355"/>
      <c r="AN854" s="355"/>
      <c r="AO854" s="355"/>
      <c r="AP854" s="355"/>
      <c r="AQ854" s="355"/>
      <c r="AR854" s="355"/>
      <c r="AS854" s="355"/>
      <c r="AT854" s="356"/>
      <c r="AU854" s="356"/>
      <c r="AV854" s="355"/>
      <c r="AW854" s="355"/>
      <c r="AX854" s="356"/>
      <c r="AY854" s="357"/>
      <c r="AZ854" s="357"/>
      <c r="BA854" s="357"/>
      <c r="BB854" s="358"/>
      <c r="BC854" s="357"/>
      <c r="BD854" s="357"/>
      <c r="BE854" s="358"/>
      <c r="BF854" s="357"/>
      <c r="BG854" s="357"/>
      <c r="BH854" s="357"/>
      <c r="BI854" s="357"/>
      <c r="BJ854" s="357"/>
      <c r="BK854" s="357"/>
      <c r="BL854" s="357"/>
      <c r="BM854" s="358"/>
      <c r="BN854" s="358"/>
      <c r="BO854" s="358"/>
      <c r="BP854" s="358"/>
      <c r="BQ854" s="358"/>
      <c r="BR854" s="358"/>
      <c r="BS854" s="358"/>
      <c r="BT854" s="358"/>
      <c r="BU854" s="358"/>
      <c r="BV854" s="358"/>
      <c r="BW854" s="358"/>
      <c r="BX854" s="355"/>
    </row>
    <row r="855" spans="1:76" ht="19.5" customHeight="1">
      <c r="A855" s="356"/>
      <c r="B855" s="356"/>
      <c r="C855" s="356"/>
      <c r="D855" s="356"/>
      <c r="E855" s="356"/>
      <c r="F855" s="355"/>
      <c r="G855" s="356"/>
      <c r="H855" s="356"/>
      <c r="I855" s="355"/>
      <c r="J855" s="356"/>
      <c r="K855" s="355"/>
      <c r="L855" s="356"/>
      <c r="M855" s="355"/>
      <c r="N855" s="356"/>
      <c r="O855" s="355"/>
      <c r="P855" s="356"/>
      <c r="Q855" s="355"/>
      <c r="R855" s="355"/>
      <c r="S855" s="355"/>
      <c r="T855" s="355"/>
      <c r="U855" s="355"/>
      <c r="V855" s="355"/>
      <c r="W855" s="355"/>
      <c r="X855" s="355"/>
      <c r="Y855" s="355"/>
      <c r="Z855" s="355"/>
      <c r="AA855" s="355"/>
      <c r="AB855" s="355"/>
      <c r="AC855" s="355"/>
      <c r="AD855" s="355"/>
      <c r="AE855" s="355"/>
      <c r="AF855" s="355"/>
      <c r="AG855" s="355"/>
      <c r="AH855" s="355"/>
      <c r="AI855" s="355"/>
      <c r="AJ855" s="355"/>
      <c r="AK855" s="355"/>
      <c r="AL855" s="355"/>
      <c r="AM855" s="355"/>
      <c r="AN855" s="355"/>
      <c r="AO855" s="355"/>
      <c r="AP855" s="355"/>
      <c r="AQ855" s="355"/>
      <c r="AR855" s="355"/>
      <c r="AS855" s="355"/>
      <c r="AT855" s="356"/>
      <c r="AU855" s="356"/>
      <c r="AV855" s="355"/>
      <c r="AW855" s="355"/>
      <c r="AX855" s="356"/>
      <c r="AY855" s="357"/>
      <c r="AZ855" s="357"/>
      <c r="BA855" s="357"/>
      <c r="BB855" s="358"/>
      <c r="BC855" s="357"/>
      <c r="BD855" s="357"/>
      <c r="BE855" s="358"/>
      <c r="BF855" s="357"/>
      <c r="BG855" s="357"/>
      <c r="BH855" s="357"/>
      <c r="BI855" s="357"/>
      <c r="BJ855" s="357"/>
      <c r="BK855" s="357"/>
      <c r="BL855" s="357"/>
      <c r="BM855" s="358"/>
      <c r="BN855" s="358"/>
      <c r="BO855" s="358"/>
      <c r="BP855" s="358"/>
      <c r="BQ855" s="358"/>
      <c r="BR855" s="358"/>
      <c r="BS855" s="358"/>
      <c r="BT855" s="358"/>
      <c r="BU855" s="358"/>
      <c r="BV855" s="358"/>
      <c r="BW855" s="358"/>
      <c r="BX855" s="355"/>
    </row>
    <row r="856" spans="1:76" ht="19.5" customHeight="1">
      <c r="A856" s="356"/>
      <c r="B856" s="356"/>
      <c r="C856" s="356"/>
      <c r="D856" s="356"/>
      <c r="E856" s="356"/>
      <c r="F856" s="355"/>
      <c r="G856" s="356"/>
      <c r="H856" s="356"/>
      <c r="I856" s="355"/>
      <c r="J856" s="356"/>
      <c r="K856" s="355"/>
      <c r="L856" s="356"/>
      <c r="M856" s="355"/>
      <c r="N856" s="356"/>
      <c r="O856" s="355"/>
      <c r="P856" s="356"/>
      <c r="Q856" s="355"/>
      <c r="R856" s="355"/>
      <c r="S856" s="355"/>
      <c r="T856" s="355"/>
      <c r="U856" s="355"/>
      <c r="V856" s="355"/>
      <c r="W856" s="355"/>
      <c r="X856" s="355"/>
      <c r="Y856" s="355"/>
      <c r="Z856" s="355"/>
      <c r="AA856" s="355"/>
      <c r="AB856" s="355"/>
      <c r="AC856" s="355"/>
      <c r="AD856" s="355"/>
      <c r="AE856" s="355"/>
      <c r="AF856" s="355"/>
      <c r="AG856" s="355"/>
      <c r="AH856" s="355"/>
      <c r="AI856" s="355"/>
      <c r="AJ856" s="355"/>
      <c r="AK856" s="355"/>
      <c r="AL856" s="355"/>
      <c r="AM856" s="355"/>
      <c r="AN856" s="355"/>
      <c r="AO856" s="355"/>
      <c r="AP856" s="355"/>
      <c r="AQ856" s="355"/>
      <c r="AR856" s="355"/>
      <c r="AS856" s="355"/>
      <c r="AT856" s="356"/>
      <c r="AU856" s="356"/>
      <c r="AV856" s="355"/>
      <c r="AW856" s="355"/>
      <c r="AX856" s="356"/>
      <c r="AY856" s="357"/>
      <c r="AZ856" s="357"/>
      <c r="BA856" s="357"/>
      <c r="BB856" s="358"/>
      <c r="BC856" s="357"/>
      <c r="BD856" s="357"/>
      <c r="BE856" s="358"/>
      <c r="BF856" s="357"/>
      <c r="BG856" s="357"/>
      <c r="BH856" s="357"/>
      <c r="BI856" s="357"/>
      <c r="BJ856" s="357"/>
      <c r="BK856" s="357"/>
      <c r="BL856" s="357"/>
      <c r="BM856" s="358"/>
      <c r="BN856" s="358"/>
      <c r="BO856" s="358"/>
      <c r="BP856" s="358"/>
      <c r="BQ856" s="358"/>
      <c r="BR856" s="358"/>
      <c r="BS856" s="358"/>
      <c r="BT856" s="358"/>
      <c r="BU856" s="358"/>
      <c r="BV856" s="358"/>
      <c r="BW856" s="358"/>
      <c r="BX856" s="355"/>
    </row>
    <row r="857" spans="1:76" ht="19.5" customHeight="1">
      <c r="A857" s="356"/>
      <c r="B857" s="356"/>
      <c r="C857" s="356"/>
      <c r="D857" s="356"/>
      <c r="E857" s="356"/>
      <c r="F857" s="355"/>
      <c r="G857" s="356"/>
      <c r="H857" s="356"/>
      <c r="I857" s="355"/>
      <c r="J857" s="356"/>
      <c r="K857" s="355"/>
      <c r="L857" s="356"/>
      <c r="M857" s="355"/>
      <c r="N857" s="356"/>
      <c r="O857" s="355"/>
      <c r="P857" s="356"/>
      <c r="Q857" s="355"/>
      <c r="R857" s="355"/>
      <c r="S857" s="355"/>
      <c r="T857" s="355"/>
      <c r="U857" s="355"/>
      <c r="V857" s="355"/>
      <c r="W857" s="355"/>
      <c r="X857" s="355"/>
      <c r="Y857" s="355"/>
      <c r="Z857" s="355"/>
      <c r="AA857" s="355"/>
      <c r="AB857" s="355"/>
      <c r="AC857" s="355"/>
      <c r="AD857" s="355"/>
      <c r="AE857" s="355"/>
      <c r="AF857" s="355"/>
      <c r="AG857" s="355"/>
      <c r="AH857" s="355"/>
      <c r="AI857" s="355"/>
      <c r="AJ857" s="355"/>
      <c r="AK857" s="355"/>
      <c r="AL857" s="355"/>
      <c r="AM857" s="355"/>
      <c r="AN857" s="355"/>
      <c r="AO857" s="355"/>
      <c r="AP857" s="355"/>
      <c r="AQ857" s="355"/>
      <c r="AR857" s="355"/>
      <c r="AS857" s="355"/>
      <c r="AT857" s="356"/>
      <c r="AU857" s="356"/>
      <c r="AV857" s="355"/>
      <c r="AW857" s="355"/>
      <c r="AX857" s="356"/>
      <c r="AY857" s="357"/>
      <c r="AZ857" s="357"/>
      <c r="BA857" s="357"/>
      <c r="BB857" s="358"/>
      <c r="BC857" s="357"/>
      <c r="BD857" s="357"/>
      <c r="BE857" s="358"/>
      <c r="BF857" s="357"/>
      <c r="BG857" s="357"/>
      <c r="BH857" s="357"/>
      <c r="BI857" s="357"/>
      <c r="BJ857" s="357"/>
      <c r="BK857" s="357"/>
      <c r="BL857" s="357"/>
      <c r="BM857" s="358"/>
      <c r="BN857" s="358"/>
      <c r="BO857" s="358"/>
      <c r="BP857" s="358"/>
      <c r="BQ857" s="358"/>
      <c r="BR857" s="358"/>
      <c r="BS857" s="358"/>
      <c r="BT857" s="358"/>
      <c r="BU857" s="358"/>
      <c r="BV857" s="358"/>
      <c r="BW857" s="358"/>
      <c r="BX857" s="355"/>
    </row>
    <row r="858" spans="1:76" ht="19.5" customHeight="1">
      <c r="A858" s="356"/>
      <c r="B858" s="356"/>
      <c r="C858" s="356"/>
      <c r="D858" s="356"/>
      <c r="E858" s="356"/>
      <c r="F858" s="355"/>
      <c r="G858" s="356"/>
      <c r="H858" s="356"/>
      <c r="I858" s="355"/>
      <c r="J858" s="356"/>
      <c r="K858" s="355"/>
      <c r="L858" s="356"/>
      <c r="M858" s="355"/>
      <c r="N858" s="356"/>
      <c r="O858" s="355"/>
      <c r="P858" s="356"/>
      <c r="Q858" s="355"/>
      <c r="R858" s="355"/>
      <c r="S858" s="355"/>
      <c r="T858" s="355"/>
      <c r="U858" s="355"/>
      <c r="V858" s="355"/>
      <c r="W858" s="355"/>
      <c r="X858" s="355"/>
      <c r="Y858" s="355"/>
      <c r="Z858" s="355"/>
      <c r="AA858" s="355"/>
      <c r="AB858" s="355"/>
      <c r="AC858" s="355"/>
      <c r="AD858" s="355"/>
      <c r="AE858" s="355"/>
      <c r="AF858" s="355"/>
      <c r="AG858" s="355"/>
      <c r="AH858" s="355"/>
      <c r="AI858" s="355"/>
      <c r="AJ858" s="355"/>
      <c r="AK858" s="355"/>
      <c r="AL858" s="355"/>
      <c r="AM858" s="355"/>
      <c r="AN858" s="355"/>
      <c r="AO858" s="355"/>
      <c r="AP858" s="355"/>
      <c r="AQ858" s="355"/>
      <c r="AR858" s="355"/>
      <c r="AS858" s="355"/>
      <c r="AT858" s="356"/>
      <c r="AU858" s="356"/>
      <c r="AV858" s="355"/>
      <c r="AW858" s="355"/>
      <c r="AX858" s="356"/>
      <c r="AY858" s="357"/>
      <c r="AZ858" s="357"/>
      <c r="BA858" s="357"/>
      <c r="BB858" s="358"/>
      <c r="BC858" s="357"/>
      <c r="BD858" s="357"/>
      <c r="BE858" s="358"/>
      <c r="BF858" s="357"/>
      <c r="BG858" s="357"/>
      <c r="BH858" s="357"/>
      <c r="BI858" s="357"/>
      <c r="BJ858" s="357"/>
      <c r="BK858" s="357"/>
      <c r="BL858" s="357"/>
      <c r="BM858" s="358"/>
      <c r="BN858" s="358"/>
      <c r="BO858" s="358"/>
      <c r="BP858" s="358"/>
      <c r="BQ858" s="358"/>
      <c r="BR858" s="358"/>
      <c r="BS858" s="358"/>
      <c r="BT858" s="358"/>
      <c r="BU858" s="358"/>
      <c r="BV858" s="358"/>
      <c r="BW858" s="358"/>
      <c r="BX858" s="355"/>
    </row>
    <row r="859" spans="1:76" ht="19.5" customHeight="1">
      <c r="A859" s="356"/>
      <c r="B859" s="356"/>
      <c r="C859" s="356"/>
      <c r="D859" s="356"/>
      <c r="E859" s="356"/>
      <c r="F859" s="355"/>
      <c r="G859" s="356"/>
      <c r="H859" s="356"/>
      <c r="I859" s="355"/>
      <c r="J859" s="356"/>
      <c r="K859" s="355"/>
      <c r="L859" s="356"/>
      <c r="M859" s="355"/>
      <c r="N859" s="356"/>
      <c r="O859" s="355"/>
      <c r="P859" s="356"/>
      <c r="Q859" s="355"/>
      <c r="R859" s="355"/>
      <c r="S859" s="355"/>
      <c r="T859" s="355"/>
      <c r="U859" s="355"/>
      <c r="V859" s="355"/>
      <c r="W859" s="355"/>
      <c r="X859" s="355"/>
      <c r="Y859" s="355"/>
      <c r="Z859" s="355"/>
      <c r="AA859" s="355"/>
      <c r="AB859" s="355"/>
      <c r="AC859" s="355"/>
      <c r="AD859" s="355"/>
      <c r="AE859" s="355"/>
      <c r="AF859" s="355"/>
      <c r="AG859" s="355"/>
      <c r="AH859" s="355"/>
      <c r="AI859" s="355"/>
      <c r="AJ859" s="355"/>
      <c r="AK859" s="355"/>
      <c r="AL859" s="355"/>
      <c r="AM859" s="355"/>
      <c r="AN859" s="355"/>
      <c r="AO859" s="355"/>
      <c r="AP859" s="355"/>
      <c r="AQ859" s="355"/>
      <c r="AR859" s="355"/>
      <c r="AS859" s="355"/>
      <c r="AT859" s="356"/>
      <c r="AU859" s="356"/>
      <c r="AV859" s="355"/>
      <c r="AW859" s="355"/>
      <c r="AX859" s="356"/>
      <c r="AY859" s="357"/>
      <c r="AZ859" s="357"/>
      <c r="BA859" s="357"/>
      <c r="BB859" s="358"/>
      <c r="BC859" s="357"/>
      <c r="BD859" s="357"/>
      <c r="BE859" s="358"/>
      <c r="BF859" s="357"/>
      <c r="BG859" s="357"/>
      <c r="BH859" s="357"/>
      <c r="BI859" s="357"/>
      <c r="BJ859" s="357"/>
      <c r="BK859" s="357"/>
      <c r="BL859" s="357"/>
      <c r="BM859" s="358"/>
      <c r="BN859" s="358"/>
      <c r="BO859" s="358"/>
      <c r="BP859" s="358"/>
      <c r="BQ859" s="358"/>
      <c r="BR859" s="358"/>
      <c r="BS859" s="358"/>
      <c r="BT859" s="358"/>
      <c r="BU859" s="358"/>
      <c r="BV859" s="358"/>
      <c r="BW859" s="358"/>
      <c r="BX859" s="355"/>
    </row>
    <row r="860" spans="1:76" ht="19.5" customHeight="1">
      <c r="A860" s="356"/>
      <c r="B860" s="356"/>
      <c r="C860" s="356"/>
      <c r="D860" s="356"/>
      <c r="E860" s="356"/>
      <c r="F860" s="355"/>
      <c r="G860" s="356"/>
      <c r="H860" s="356"/>
      <c r="I860" s="355"/>
      <c r="J860" s="356"/>
      <c r="K860" s="355"/>
      <c r="L860" s="356"/>
      <c r="M860" s="355"/>
      <c r="N860" s="356"/>
      <c r="O860" s="355"/>
      <c r="P860" s="356"/>
      <c r="Q860" s="355"/>
      <c r="R860" s="355"/>
      <c r="S860" s="355"/>
      <c r="T860" s="355"/>
      <c r="U860" s="355"/>
      <c r="V860" s="355"/>
      <c r="W860" s="355"/>
      <c r="X860" s="355"/>
      <c r="Y860" s="355"/>
      <c r="Z860" s="355"/>
      <c r="AA860" s="355"/>
      <c r="AB860" s="355"/>
      <c r="AC860" s="355"/>
      <c r="AD860" s="355"/>
      <c r="AE860" s="355"/>
      <c r="AF860" s="355"/>
      <c r="AG860" s="355"/>
      <c r="AH860" s="355"/>
      <c r="AI860" s="355"/>
      <c r="AJ860" s="355"/>
      <c r="AK860" s="355"/>
      <c r="AL860" s="355"/>
      <c r="AM860" s="355"/>
      <c r="AN860" s="355"/>
      <c r="AO860" s="355"/>
      <c r="AP860" s="355"/>
      <c r="AQ860" s="355"/>
      <c r="AR860" s="355"/>
      <c r="AS860" s="355"/>
      <c r="AT860" s="356"/>
      <c r="AU860" s="356"/>
      <c r="AV860" s="355"/>
      <c r="AW860" s="355"/>
      <c r="AX860" s="356"/>
      <c r="AY860" s="357"/>
      <c r="AZ860" s="357"/>
      <c r="BA860" s="357"/>
      <c r="BB860" s="358"/>
      <c r="BC860" s="357"/>
      <c r="BD860" s="357"/>
      <c r="BE860" s="358"/>
      <c r="BF860" s="357"/>
      <c r="BG860" s="357"/>
      <c r="BH860" s="357"/>
      <c r="BI860" s="357"/>
      <c r="BJ860" s="357"/>
      <c r="BK860" s="357"/>
      <c r="BL860" s="357"/>
      <c r="BM860" s="358"/>
      <c r="BN860" s="358"/>
      <c r="BO860" s="358"/>
      <c r="BP860" s="358"/>
      <c r="BQ860" s="358"/>
      <c r="BR860" s="358"/>
      <c r="BS860" s="358"/>
      <c r="BT860" s="358"/>
      <c r="BU860" s="358"/>
      <c r="BV860" s="358"/>
      <c r="BW860" s="358"/>
      <c r="BX860" s="355"/>
    </row>
    <row r="861" spans="1:76" ht="19.5" customHeight="1">
      <c r="A861" s="356"/>
      <c r="B861" s="356"/>
      <c r="C861" s="356"/>
      <c r="D861" s="356"/>
      <c r="E861" s="356"/>
      <c r="F861" s="355"/>
      <c r="G861" s="356"/>
      <c r="H861" s="356"/>
      <c r="I861" s="355"/>
      <c r="J861" s="356"/>
      <c r="K861" s="355"/>
      <c r="L861" s="356"/>
      <c r="M861" s="355"/>
      <c r="N861" s="356"/>
      <c r="O861" s="355"/>
      <c r="P861" s="356"/>
      <c r="Q861" s="355"/>
      <c r="R861" s="355"/>
      <c r="S861" s="355"/>
      <c r="T861" s="355"/>
      <c r="U861" s="355"/>
      <c r="V861" s="355"/>
      <c r="W861" s="355"/>
      <c r="X861" s="355"/>
      <c r="Y861" s="355"/>
      <c r="Z861" s="355"/>
      <c r="AA861" s="355"/>
      <c r="AB861" s="355"/>
      <c r="AC861" s="355"/>
      <c r="AD861" s="355"/>
      <c r="AE861" s="355"/>
      <c r="AF861" s="355"/>
      <c r="AG861" s="355"/>
      <c r="AH861" s="355"/>
      <c r="AI861" s="355"/>
      <c r="AJ861" s="355"/>
      <c r="AK861" s="355"/>
      <c r="AL861" s="355"/>
      <c r="AM861" s="355"/>
      <c r="AN861" s="355"/>
      <c r="AO861" s="355"/>
      <c r="AP861" s="355"/>
      <c r="AQ861" s="355"/>
      <c r="AR861" s="355"/>
      <c r="AS861" s="355"/>
      <c r="AT861" s="356"/>
      <c r="AU861" s="356"/>
      <c r="AV861" s="355"/>
      <c r="AW861" s="355"/>
      <c r="AX861" s="356"/>
      <c r="AY861" s="357"/>
      <c r="AZ861" s="357"/>
      <c r="BA861" s="357"/>
      <c r="BB861" s="358"/>
      <c r="BC861" s="357"/>
      <c r="BD861" s="357"/>
      <c r="BE861" s="358"/>
      <c r="BF861" s="357"/>
      <c r="BG861" s="357"/>
      <c r="BH861" s="357"/>
      <c r="BI861" s="357"/>
      <c r="BJ861" s="357"/>
      <c r="BK861" s="357"/>
      <c r="BL861" s="357"/>
      <c r="BM861" s="358"/>
      <c r="BN861" s="358"/>
      <c r="BO861" s="358"/>
      <c r="BP861" s="358"/>
      <c r="BQ861" s="358"/>
      <c r="BR861" s="358"/>
      <c r="BS861" s="358"/>
      <c r="BT861" s="358"/>
      <c r="BU861" s="358"/>
      <c r="BV861" s="358"/>
      <c r="BW861" s="358"/>
      <c r="BX861" s="355"/>
    </row>
    <row r="862" spans="1:76" ht="19.5" customHeight="1">
      <c r="A862" s="356"/>
      <c r="B862" s="356"/>
      <c r="C862" s="356"/>
      <c r="D862" s="356"/>
      <c r="E862" s="356"/>
      <c r="F862" s="355"/>
      <c r="G862" s="356"/>
      <c r="H862" s="356"/>
      <c r="I862" s="355"/>
      <c r="J862" s="356"/>
      <c r="K862" s="355"/>
      <c r="L862" s="356"/>
      <c r="M862" s="355"/>
      <c r="N862" s="356"/>
      <c r="O862" s="355"/>
      <c r="P862" s="356"/>
      <c r="Q862" s="355"/>
      <c r="R862" s="355"/>
      <c r="S862" s="355"/>
      <c r="T862" s="355"/>
      <c r="U862" s="355"/>
      <c r="V862" s="355"/>
      <c r="W862" s="355"/>
      <c r="X862" s="355"/>
      <c r="Y862" s="355"/>
      <c r="Z862" s="355"/>
      <c r="AA862" s="355"/>
      <c r="AB862" s="355"/>
      <c r="AC862" s="355"/>
      <c r="AD862" s="355"/>
      <c r="AE862" s="355"/>
      <c r="AF862" s="355"/>
      <c r="AG862" s="355"/>
      <c r="AH862" s="355"/>
      <c r="AI862" s="355"/>
      <c r="AJ862" s="355"/>
      <c r="AK862" s="355"/>
      <c r="AL862" s="355"/>
      <c r="AM862" s="355"/>
      <c r="AN862" s="355"/>
      <c r="AO862" s="355"/>
      <c r="AP862" s="355"/>
      <c r="AQ862" s="355"/>
      <c r="AR862" s="355"/>
      <c r="AS862" s="355"/>
      <c r="AT862" s="356"/>
      <c r="AU862" s="356"/>
      <c r="AV862" s="355"/>
      <c r="AW862" s="355"/>
      <c r="AX862" s="356"/>
      <c r="AY862" s="357"/>
      <c r="AZ862" s="357"/>
      <c r="BA862" s="357"/>
      <c r="BB862" s="358"/>
      <c r="BC862" s="357"/>
      <c r="BD862" s="357"/>
      <c r="BE862" s="358"/>
      <c r="BF862" s="357"/>
      <c r="BG862" s="357"/>
      <c r="BH862" s="357"/>
      <c r="BI862" s="357"/>
      <c r="BJ862" s="357"/>
      <c r="BK862" s="357"/>
      <c r="BL862" s="357"/>
      <c r="BM862" s="358"/>
      <c r="BN862" s="358"/>
      <c r="BO862" s="358"/>
      <c r="BP862" s="358"/>
      <c r="BQ862" s="358"/>
      <c r="BR862" s="358"/>
      <c r="BS862" s="358"/>
      <c r="BT862" s="358"/>
      <c r="BU862" s="358"/>
      <c r="BV862" s="358"/>
      <c r="BW862" s="358"/>
      <c r="BX862" s="355"/>
    </row>
    <row r="863" spans="1:76" ht="19.5" customHeight="1">
      <c r="A863" s="356"/>
      <c r="B863" s="356"/>
      <c r="C863" s="356"/>
      <c r="D863" s="356"/>
      <c r="E863" s="356"/>
      <c r="F863" s="355"/>
      <c r="G863" s="356"/>
      <c r="H863" s="356"/>
      <c r="I863" s="355"/>
      <c r="J863" s="356"/>
      <c r="K863" s="355"/>
      <c r="L863" s="356"/>
      <c r="M863" s="355"/>
      <c r="N863" s="356"/>
      <c r="O863" s="355"/>
      <c r="P863" s="356"/>
      <c r="Q863" s="355"/>
      <c r="R863" s="355"/>
      <c r="S863" s="355"/>
      <c r="T863" s="355"/>
      <c r="U863" s="355"/>
      <c r="V863" s="355"/>
      <c r="W863" s="355"/>
      <c r="X863" s="355"/>
      <c r="Y863" s="355"/>
      <c r="Z863" s="355"/>
      <c r="AA863" s="355"/>
      <c r="AB863" s="355"/>
      <c r="AC863" s="355"/>
      <c r="AD863" s="355"/>
      <c r="AE863" s="355"/>
      <c r="AF863" s="355"/>
      <c r="AG863" s="355"/>
      <c r="AH863" s="355"/>
      <c r="AI863" s="355"/>
      <c r="AJ863" s="355"/>
      <c r="AK863" s="355"/>
      <c r="AL863" s="355"/>
      <c r="AM863" s="355"/>
      <c r="AN863" s="355"/>
      <c r="AO863" s="355"/>
      <c r="AP863" s="355"/>
      <c r="AQ863" s="355"/>
      <c r="AR863" s="355"/>
      <c r="AS863" s="355"/>
      <c r="AT863" s="356"/>
      <c r="AU863" s="356"/>
      <c r="AV863" s="355"/>
      <c r="AW863" s="355"/>
      <c r="AX863" s="356"/>
      <c r="AY863" s="357"/>
      <c r="AZ863" s="357"/>
      <c r="BA863" s="357"/>
      <c r="BB863" s="358"/>
      <c r="BC863" s="357"/>
      <c r="BD863" s="357"/>
      <c r="BE863" s="358"/>
      <c r="BF863" s="357"/>
      <c r="BG863" s="357"/>
      <c r="BH863" s="357"/>
      <c r="BI863" s="357"/>
      <c r="BJ863" s="357"/>
      <c r="BK863" s="357"/>
      <c r="BL863" s="357"/>
      <c r="BM863" s="358"/>
      <c r="BN863" s="358"/>
      <c r="BO863" s="358"/>
      <c r="BP863" s="358"/>
      <c r="BQ863" s="358"/>
      <c r="BR863" s="358"/>
      <c r="BS863" s="358"/>
      <c r="BT863" s="358"/>
      <c r="BU863" s="358"/>
      <c r="BV863" s="358"/>
      <c r="BW863" s="358"/>
      <c r="BX863" s="355"/>
    </row>
    <row r="864" spans="1:76" ht="19.5" customHeight="1">
      <c r="A864" s="356"/>
      <c r="B864" s="356"/>
      <c r="C864" s="356"/>
      <c r="D864" s="356"/>
      <c r="E864" s="356"/>
      <c r="F864" s="355"/>
      <c r="G864" s="356"/>
      <c r="H864" s="356"/>
      <c r="I864" s="355"/>
      <c r="J864" s="356"/>
      <c r="K864" s="355"/>
      <c r="L864" s="356"/>
      <c r="M864" s="355"/>
      <c r="N864" s="356"/>
      <c r="O864" s="355"/>
      <c r="P864" s="356"/>
      <c r="Q864" s="355"/>
      <c r="R864" s="355"/>
      <c r="S864" s="355"/>
      <c r="T864" s="355"/>
      <c r="U864" s="355"/>
      <c r="V864" s="355"/>
      <c r="W864" s="355"/>
      <c r="X864" s="355"/>
      <c r="Y864" s="355"/>
      <c r="Z864" s="355"/>
      <c r="AA864" s="355"/>
      <c r="AB864" s="355"/>
      <c r="AC864" s="355"/>
      <c r="AD864" s="355"/>
      <c r="AE864" s="355"/>
      <c r="AF864" s="355"/>
      <c r="AG864" s="355"/>
      <c r="AH864" s="355"/>
      <c r="AI864" s="355"/>
      <c r="AJ864" s="355"/>
      <c r="AK864" s="355"/>
      <c r="AL864" s="355"/>
      <c r="AM864" s="355"/>
      <c r="AN864" s="355"/>
      <c r="AO864" s="355"/>
      <c r="AP864" s="355"/>
      <c r="AQ864" s="355"/>
      <c r="AR864" s="355"/>
      <c r="AS864" s="355"/>
      <c r="AT864" s="356"/>
      <c r="AU864" s="356"/>
      <c r="AV864" s="355"/>
      <c r="AW864" s="355"/>
      <c r="AX864" s="356"/>
      <c r="AY864" s="357"/>
      <c r="AZ864" s="357"/>
      <c r="BA864" s="357"/>
      <c r="BB864" s="358"/>
      <c r="BC864" s="357"/>
      <c r="BD864" s="357"/>
      <c r="BE864" s="358"/>
      <c r="BF864" s="357"/>
      <c r="BG864" s="357"/>
      <c r="BH864" s="357"/>
      <c r="BI864" s="357"/>
      <c r="BJ864" s="357"/>
      <c r="BK864" s="357"/>
      <c r="BL864" s="357"/>
      <c r="BM864" s="358"/>
      <c r="BN864" s="358"/>
      <c r="BO864" s="358"/>
      <c r="BP864" s="358"/>
      <c r="BQ864" s="358"/>
      <c r="BR864" s="358"/>
      <c r="BS864" s="358"/>
      <c r="BT864" s="358"/>
      <c r="BU864" s="358"/>
      <c r="BV864" s="358"/>
      <c r="BW864" s="358"/>
      <c r="BX864" s="355"/>
    </row>
    <row r="865" spans="1:76" ht="19.5" customHeight="1">
      <c r="A865" s="356"/>
      <c r="B865" s="356"/>
      <c r="C865" s="356"/>
      <c r="D865" s="356"/>
      <c r="E865" s="356"/>
      <c r="F865" s="355"/>
      <c r="G865" s="356"/>
      <c r="H865" s="356"/>
      <c r="I865" s="355"/>
      <c r="J865" s="356"/>
      <c r="K865" s="355"/>
      <c r="L865" s="356"/>
      <c r="M865" s="355"/>
      <c r="N865" s="356"/>
      <c r="O865" s="355"/>
      <c r="P865" s="356"/>
      <c r="Q865" s="355"/>
      <c r="R865" s="355"/>
      <c r="S865" s="355"/>
      <c r="T865" s="355"/>
      <c r="U865" s="355"/>
      <c r="V865" s="355"/>
      <c r="W865" s="355"/>
      <c r="X865" s="355"/>
      <c r="Y865" s="355"/>
      <c r="Z865" s="355"/>
      <c r="AA865" s="355"/>
      <c r="AB865" s="355"/>
      <c r="AC865" s="355"/>
      <c r="AD865" s="355"/>
      <c r="AE865" s="355"/>
      <c r="AF865" s="355"/>
      <c r="AG865" s="355"/>
      <c r="AH865" s="355"/>
      <c r="AI865" s="355"/>
      <c r="AJ865" s="355"/>
      <c r="AK865" s="355"/>
      <c r="AL865" s="355"/>
      <c r="AM865" s="355"/>
      <c r="AN865" s="355"/>
      <c r="AO865" s="355"/>
      <c r="AP865" s="355"/>
      <c r="AQ865" s="355"/>
      <c r="AR865" s="355"/>
      <c r="AS865" s="355"/>
      <c r="AT865" s="356"/>
      <c r="AU865" s="356"/>
      <c r="AV865" s="355"/>
      <c r="AW865" s="355"/>
      <c r="AX865" s="356"/>
      <c r="AY865" s="357"/>
      <c r="AZ865" s="357"/>
      <c r="BA865" s="357"/>
      <c r="BB865" s="358"/>
      <c r="BC865" s="357"/>
      <c r="BD865" s="357"/>
      <c r="BE865" s="358"/>
      <c r="BF865" s="357"/>
      <c r="BG865" s="357"/>
      <c r="BH865" s="357"/>
      <c r="BI865" s="357"/>
      <c r="BJ865" s="357"/>
      <c r="BK865" s="357"/>
      <c r="BL865" s="357"/>
      <c r="BM865" s="358"/>
      <c r="BN865" s="358"/>
      <c r="BO865" s="358"/>
      <c r="BP865" s="358"/>
      <c r="BQ865" s="358"/>
      <c r="BR865" s="358"/>
      <c r="BS865" s="358"/>
      <c r="BT865" s="358"/>
      <c r="BU865" s="358"/>
      <c r="BV865" s="358"/>
      <c r="BW865" s="358"/>
      <c r="BX865" s="355"/>
    </row>
    <row r="866" spans="1:76" ht="19.5" customHeight="1">
      <c r="A866" s="356"/>
      <c r="B866" s="356"/>
      <c r="C866" s="356"/>
      <c r="D866" s="356"/>
      <c r="E866" s="356"/>
      <c r="F866" s="355"/>
      <c r="G866" s="356"/>
      <c r="H866" s="356"/>
      <c r="I866" s="355"/>
      <c r="J866" s="356"/>
      <c r="K866" s="355"/>
      <c r="L866" s="356"/>
      <c r="M866" s="355"/>
      <c r="N866" s="356"/>
      <c r="O866" s="355"/>
      <c r="P866" s="356"/>
      <c r="Q866" s="355"/>
      <c r="R866" s="355"/>
      <c r="S866" s="355"/>
      <c r="T866" s="355"/>
      <c r="U866" s="355"/>
      <c r="V866" s="355"/>
      <c r="W866" s="355"/>
      <c r="X866" s="355"/>
      <c r="Y866" s="355"/>
      <c r="Z866" s="355"/>
      <c r="AA866" s="355"/>
      <c r="AB866" s="355"/>
      <c r="AC866" s="355"/>
      <c r="AD866" s="355"/>
      <c r="AE866" s="355"/>
      <c r="AF866" s="355"/>
      <c r="AG866" s="355"/>
      <c r="AH866" s="355"/>
      <c r="AI866" s="355"/>
      <c r="AJ866" s="355"/>
      <c r="AK866" s="355"/>
      <c r="AL866" s="355"/>
      <c r="AM866" s="355"/>
      <c r="AN866" s="355"/>
      <c r="AO866" s="355"/>
      <c r="AP866" s="355"/>
      <c r="AQ866" s="355"/>
      <c r="AR866" s="355"/>
      <c r="AS866" s="355"/>
      <c r="AT866" s="356"/>
      <c r="AU866" s="356"/>
      <c r="AV866" s="355"/>
      <c r="AW866" s="355"/>
      <c r="AX866" s="356"/>
      <c r="AY866" s="357"/>
      <c r="AZ866" s="357"/>
      <c r="BA866" s="357"/>
      <c r="BB866" s="358"/>
      <c r="BC866" s="357"/>
      <c r="BD866" s="357"/>
      <c r="BE866" s="358"/>
      <c r="BF866" s="357"/>
      <c r="BG866" s="357"/>
      <c r="BH866" s="357"/>
      <c r="BI866" s="357"/>
      <c r="BJ866" s="357"/>
      <c r="BK866" s="357"/>
      <c r="BL866" s="357"/>
      <c r="BM866" s="358"/>
      <c r="BN866" s="358"/>
      <c r="BO866" s="358"/>
      <c r="BP866" s="358"/>
      <c r="BQ866" s="358"/>
      <c r="BR866" s="358"/>
      <c r="BS866" s="358"/>
      <c r="BT866" s="358"/>
      <c r="BU866" s="358"/>
      <c r="BV866" s="358"/>
      <c r="BW866" s="358"/>
      <c r="BX866" s="355"/>
    </row>
    <row r="867" spans="1:76" ht="19.5" customHeight="1">
      <c r="A867" s="356"/>
      <c r="B867" s="356"/>
      <c r="C867" s="356"/>
      <c r="D867" s="356"/>
      <c r="E867" s="356"/>
      <c r="F867" s="355"/>
      <c r="G867" s="356"/>
      <c r="H867" s="356"/>
      <c r="I867" s="355"/>
      <c r="J867" s="356"/>
      <c r="K867" s="355"/>
      <c r="L867" s="356"/>
      <c r="M867" s="355"/>
      <c r="N867" s="356"/>
      <c r="O867" s="355"/>
      <c r="P867" s="356"/>
      <c r="Q867" s="355"/>
      <c r="R867" s="355"/>
      <c r="S867" s="355"/>
      <c r="T867" s="355"/>
      <c r="U867" s="355"/>
      <c r="V867" s="355"/>
      <c r="W867" s="355"/>
      <c r="X867" s="355"/>
      <c r="Y867" s="355"/>
      <c r="Z867" s="355"/>
      <c r="AA867" s="355"/>
      <c r="AB867" s="355"/>
      <c r="AC867" s="355"/>
      <c r="AD867" s="355"/>
      <c r="AE867" s="355"/>
      <c r="AF867" s="355"/>
      <c r="AG867" s="355"/>
      <c r="AH867" s="355"/>
      <c r="AI867" s="355"/>
      <c r="AJ867" s="355"/>
      <c r="AK867" s="355"/>
      <c r="AL867" s="355"/>
      <c r="AM867" s="355"/>
      <c r="AN867" s="355"/>
      <c r="AO867" s="355"/>
      <c r="AP867" s="355"/>
      <c r="AQ867" s="355"/>
      <c r="AR867" s="355"/>
      <c r="AS867" s="355"/>
      <c r="AT867" s="356"/>
      <c r="AU867" s="356"/>
      <c r="AV867" s="355"/>
      <c r="AW867" s="355"/>
      <c r="AX867" s="356"/>
      <c r="AY867" s="357"/>
      <c r="AZ867" s="357"/>
      <c r="BA867" s="357"/>
      <c r="BB867" s="358"/>
      <c r="BC867" s="357"/>
      <c r="BD867" s="357"/>
      <c r="BE867" s="358"/>
      <c r="BF867" s="357"/>
      <c r="BG867" s="357"/>
      <c r="BH867" s="357"/>
      <c r="BI867" s="357"/>
      <c r="BJ867" s="357"/>
      <c r="BK867" s="357"/>
      <c r="BL867" s="357"/>
      <c r="BM867" s="358"/>
      <c r="BN867" s="358"/>
      <c r="BO867" s="358"/>
      <c r="BP867" s="358"/>
      <c r="BQ867" s="358"/>
      <c r="BR867" s="358"/>
      <c r="BS867" s="358"/>
      <c r="BT867" s="358"/>
      <c r="BU867" s="358"/>
      <c r="BV867" s="358"/>
      <c r="BW867" s="358"/>
      <c r="BX867" s="355"/>
    </row>
    <row r="868" spans="1:76" ht="19.5" customHeight="1">
      <c r="A868" s="356"/>
      <c r="B868" s="356"/>
      <c r="C868" s="356"/>
      <c r="D868" s="356"/>
      <c r="E868" s="356"/>
      <c r="F868" s="355"/>
      <c r="G868" s="356"/>
      <c r="H868" s="356"/>
      <c r="I868" s="355"/>
      <c r="J868" s="356"/>
      <c r="K868" s="355"/>
      <c r="L868" s="356"/>
      <c r="M868" s="355"/>
      <c r="N868" s="356"/>
      <c r="O868" s="355"/>
      <c r="P868" s="356"/>
      <c r="Q868" s="355"/>
      <c r="R868" s="355"/>
      <c r="S868" s="355"/>
      <c r="T868" s="355"/>
      <c r="U868" s="355"/>
      <c r="V868" s="355"/>
      <c r="W868" s="355"/>
      <c r="X868" s="355"/>
      <c r="Y868" s="355"/>
      <c r="Z868" s="355"/>
      <c r="AA868" s="355"/>
      <c r="AB868" s="355"/>
      <c r="AC868" s="355"/>
      <c r="AD868" s="355"/>
      <c r="AE868" s="355"/>
      <c r="AF868" s="355"/>
      <c r="AG868" s="355"/>
      <c r="AH868" s="355"/>
      <c r="AI868" s="355"/>
      <c r="AJ868" s="355"/>
      <c r="AK868" s="355"/>
      <c r="AL868" s="355"/>
      <c r="AM868" s="355"/>
      <c r="AN868" s="355"/>
      <c r="AO868" s="355"/>
      <c r="AP868" s="355"/>
      <c r="AQ868" s="355"/>
      <c r="AR868" s="355"/>
      <c r="AS868" s="355"/>
      <c r="AT868" s="356"/>
      <c r="AU868" s="356"/>
      <c r="AV868" s="355"/>
      <c r="AW868" s="355"/>
      <c r="AX868" s="356"/>
      <c r="AY868" s="357"/>
      <c r="AZ868" s="357"/>
      <c r="BA868" s="357"/>
      <c r="BB868" s="358"/>
      <c r="BC868" s="357"/>
      <c r="BD868" s="357"/>
      <c r="BE868" s="358"/>
      <c r="BF868" s="357"/>
      <c r="BG868" s="357"/>
      <c r="BH868" s="357"/>
      <c r="BI868" s="357"/>
      <c r="BJ868" s="357"/>
      <c r="BK868" s="357"/>
      <c r="BL868" s="357"/>
      <c r="BM868" s="358"/>
      <c r="BN868" s="358"/>
      <c r="BO868" s="358"/>
      <c r="BP868" s="358"/>
      <c r="BQ868" s="358"/>
      <c r="BR868" s="358"/>
      <c r="BS868" s="358"/>
      <c r="BT868" s="358"/>
      <c r="BU868" s="358"/>
      <c r="BV868" s="358"/>
      <c r="BW868" s="358"/>
      <c r="BX868" s="355"/>
    </row>
    <row r="869" spans="1:76" ht="19.5" customHeight="1">
      <c r="A869" s="356"/>
      <c r="B869" s="356"/>
      <c r="C869" s="356"/>
      <c r="D869" s="356"/>
      <c r="E869" s="356"/>
      <c r="F869" s="355"/>
      <c r="G869" s="356"/>
      <c r="H869" s="356"/>
      <c r="I869" s="355"/>
      <c r="J869" s="356"/>
      <c r="K869" s="355"/>
      <c r="L869" s="356"/>
      <c r="M869" s="355"/>
      <c r="N869" s="356"/>
      <c r="O869" s="355"/>
      <c r="P869" s="356"/>
      <c r="Q869" s="355"/>
      <c r="R869" s="355"/>
      <c r="S869" s="355"/>
      <c r="T869" s="355"/>
      <c r="U869" s="355"/>
      <c r="V869" s="355"/>
      <c r="W869" s="355"/>
      <c r="X869" s="355"/>
      <c r="Y869" s="355"/>
      <c r="Z869" s="355"/>
      <c r="AA869" s="355"/>
      <c r="AB869" s="355"/>
      <c r="AC869" s="355"/>
      <c r="AD869" s="355"/>
      <c r="AE869" s="355"/>
      <c r="AF869" s="355"/>
      <c r="AG869" s="355"/>
      <c r="AH869" s="355"/>
      <c r="AI869" s="355"/>
      <c r="AJ869" s="355"/>
      <c r="AK869" s="355"/>
      <c r="AL869" s="355"/>
      <c r="AM869" s="355"/>
      <c r="AN869" s="355"/>
      <c r="AO869" s="355"/>
      <c r="AP869" s="355"/>
      <c r="AQ869" s="355"/>
      <c r="AR869" s="355"/>
      <c r="AS869" s="355"/>
      <c r="AT869" s="356"/>
      <c r="AU869" s="356"/>
      <c r="AV869" s="355"/>
      <c r="AW869" s="355"/>
      <c r="AX869" s="356"/>
      <c r="AY869" s="357"/>
      <c r="AZ869" s="357"/>
      <c r="BA869" s="357"/>
      <c r="BB869" s="358"/>
      <c r="BC869" s="357"/>
      <c r="BD869" s="357"/>
      <c r="BE869" s="358"/>
      <c r="BF869" s="357"/>
      <c r="BG869" s="357"/>
      <c r="BH869" s="357"/>
      <c r="BI869" s="357"/>
      <c r="BJ869" s="357"/>
      <c r="BK869" s="357"/>
      <c r="BL869" s="357"/>
      <c r="BM869" s="358"/>
      <c r="BN869" s="358"/>
      <c r="BO869" s="358"/>
      <c r="BP869" s="358"/>
      <c r="BQ869" s="358"/>
      <c r="BR869" s="358"/>
      <c r="BS869" s="358"/>
      <c r="BT869" s="358"/>
      <c r="BU869" s="358"/>
      <c r="BV869" s="358"/>
      <c r="BW869" s="358"/>
      <c r="BX869" s="355"/>
    </row>
    <row r="870" spans="1:76" ht="19.5" customHeight="1">
      <c r="A870" s="356"/>
      <c r="B870" s="356"/>
      <c r="C870" s="356"/>
      <c r="D870" s="356"/>
      <c r="E870" s="356"/>
      <c r="F870" s="355"/>
      <c r="G870" s="356"/>
      <c r="H870" s="356"/>
      <c r="I870" s="355"/>
      <c r="J870" s="356"/>
      <c r="K870" s="355"/>
      <c r="L870" s="356"/>
      <c r="M870" s="355"/>
      <c r="N870" s="356"/>
      <c r="O870" s="355"/>
      <c r="P870" s="356"/>
      <c r="Q870" s="355"/>
      <c r="R870" s="355"/>
      <c r="S870" s="355"/>
      <c r="T870" s="355"/>
      <c r="U870" s="355"/>
      <c r="V870" s="355"/>
      <c r="W870" s="355"/>
      <c r="X870" s="355"/>
      <c r="Y870" s="355"/>
      <c r="Z870" s="355"/>
      <c r="AA870" s="355"/>
      <c r="AB870" s="355"/>
      <c r="AC870" s="355"/>
      <c r="AD870" s="355"/>
      <c r="AE870" s="355"/>
      <c r="AF870" s="355"/>
      <c r="AG870" s="355"/>
      <c r="AH870" s="355"/>
      <c r="AI870" s="355"/>
      <c r="AJ870" s="355"/>
      <c r="AK870" s="355"/>
      <c r="AL870" s="355"/>
      <c r="AM870" s="355"/>
      <c r="AN870" s="355"/>
      <c r="AO870" s="355"/>
      <c r="AP870" s="355"/>
      <c r="AQ870" s="355"/>
      <c r="AR870" s="355"/>
      <c r="AS870" s="355"/>
      <c r="AT870" s="356"/>
      <c r="AU870" s="356"/>
      <c r="AV870" s="355"/>
      <c r="AW870" s="355"/>
      <c r="AX870" s="356"/>
      <c r="AY870" s="357"/>
      <c r="AZ870" s="357"/>
      <c r="BA870" s="357"/>
      <c r="BB870" s="358"/>
      <c r="BC870" s="357"/>
      <c r="BD870" s="357"/>
      <c r="BE870" s="358"/>
      <c r="BF870" s="357"/>
      <c r="BG870" s="357"/>
      <c r="BH870" s="357"/>
      <c r="BI870" s="357"/>
      <c r="BJ870" s="357"/>
      <c r="BK870" s="357"/>
      <c r="BL870" s="357"/>
      <c r="BM870" s="358"/>
      <c r="BN870" s="358"/>
      <c r="BO870" s="358"/>
      <c r="BP870" s="358"/>
      <c r="BQ870" s="358"/>
      <c r="BR870" s="358"/>
      <c r="BS870" s="358"/>
      <c r="BT870" s="358"/>
      <c r="BU870" s="358"/>
      <c r="BV870" s="358"/>
      <c r="BW870" s="358"/>
      <c r="BX870" s="355"/>
    </row>
    <row r="871" spans="1:76" ht="19.5" customHeight="1">
      <c r="A871" s="356"/>
      <c r="B871" s="356"/>
      <c r="C871" s="356"/>
      <c r="D871" s="356"/>
      <c r="E871" s="356"/>
      <c r="F871" s="355"/>
      <c r="G871" s="356"/>
      <c r="H871" s="356"/>
      <c r="I871" s="355"/>
      <c r="J871" s="356"/>
      <c r="K871" s="355"/>
      <c r="L871" s="356"/>
      <c r="M871" s="355"/>
      <c r="N871" s="356"/>
      <c r="O871" s="355"/>
      <c r="P871" s="356"/>
      <c r="Q871" s="355"/>
      <c r="R871" s="355"/>
      <c r="S871" s="355"/>
      <c r="T871" s="355"/>
      <c r="U871" s="355"/>
      <c r="V871" s="355"/>
      <c r="W871" s="355"/>
      <c r="X871" s="355"/>
      <c r="Y871" s="355"/>
      <c r="Z871" s="355"/>
      <c r="AA871" s="355"/>
      <c r="AB871" s="355"/>
      <c r="AC871" s="355"/>
      <c r="AD871" s="355"/>
      <c r="AE871" s="355"/>
      <c r="AF871" s="355"/>
      <c r="AG871" s="355"/>
      <c r="AH871" s="355"/>
      <c r="AI871" s="355"/>
      <c r="AJ871" s="355"/>
      <c r="AK871" s="355"/>
      <c r="AL871" s="355"/>
      <c r="AM871" s="355"/>
      <c r="AN871" s="355"/>
      <c r="AO871" s="355"/>
      <c r="AP871" s="355"/>
      <c r="AQ871" s="355"/>
      <c r="AR871" s="355"/>
      <c r="AS871" s="355"/>
      <c r="AT871" s="356"/>
      <c r="AU871" s="356"/>
      <c r="AV871" s="355"/>
      <c r="AW871" s="355"/>
      <c r="AX871" s="356"/>
      <c r="AY871" s="357"/>
      <c r="AZ871" s="357"/>
      <c r="BA871" s="357"/>
      <c r="BB871" s="358"/>
      <c r="BC871" s="357"/>
      <c r="BD871" s="357"/>
      <c r="BE871" s="358"/>
      <c r="BF871" s="357"/>
      <c r="BG871" s="357"/>
      <c r="BH871" s="357"/>
      <c r="BI871" s="357"/>
      <c r="BJ871" s="357"/>
      <c r="BK871" s="357"/>
      <c r="BL871" s="357"/>
      <c r="BM871" s="358"/>
      <c r="BN871" s="358"/>
      <c r="BO871" s="358"/>
      <c r="BP871" s="358"/>
      <c r="BQ871" s="358"/>
      <c r="BR871" s="358"/>
      <c r="BS871" s="358"/>
      <c r="BT871" s="358"/>
      <c r="BU871" s="358"/>
      <c r="BV871" s="358"/>
      <c r="BW871" s="358"/>
      <c r="BX871" s="355"/>
    </row>
    <row r="872" spans="1:76" ht="19.5" customHeight="1">
      <c r="A872" s="356"/>
      <c r="B872" s="356"/>
      <c r="C872" s="356"/>
      <c r="D872" s="356"/>
      <c r="E872" s="356"/>
      <c r="F872" s="355"/>
      <c r="G872" s="356"/>
      <c r="H872" s="356"/>
      <c r="I872" s="355"/>
      <c r="J872" s="356"/>
      <c r="K872" s="355"/>
      <c r="L872" s="356"/>
      <c r="M872" s="355"/>
      <c r="N872" s="356"/>
      <c r="O872" s="355"/>
      <c r="P872" s="356"/>
      <c r="Q872" s="355"/>
      <c r="R872" s="355"/>
      <c r="S872" s="355"/>
      <c r="T872" s="355"/>
      <c r="U872" s="355"/>
      <c r="V872" s="355"/>
      <c r="W872" s="355"/>
      <c r="X872" s="355"/>
      <c r="Y872" s="355"/>
      <c r="Z872" s="355"/>
      <c r="AA872" s="355"/>
      <c r="AB872" s="355"/>
      <c r="AC872" s="355"/>
      <c r="AD872" s="355"/>
      <c r="AE872" s="355"/>
      <c r="AF872" s="355"/>
      <c r="AG872" s="355"/>
      <c r="AH872" s="355"/>
      <c r="AI872" s="355"/>
      <c r="AJ872" s="355"/>
      <c r="AK872" s="355"/>
      <c r="AL872" s="355"/>
      <c r="AM872" s="355"/>
      <c r="AN872" s="355"/>
      <c r="AO872" s="355"/>
      <c r="AP872" s="355"/>
      <c r="AQ872" s="355"/>
      <c r="AR872" s="355"/>
      <c r="AS872" s="355"/>
      <c r="AT872" s="356"/>
      <c r="AU872" s="356"/>
      <c r="AV872" s="355"/>
      <c r="AW872" s="355"/>
      <c r="AX872" s="356"/>
      <c r="AY872" s="357"/>
      <c r="AZ872" s="357"/>
      <c r="BA872" s="357"/>
      <c r="BB872" s="358"/>
      <c r="BC872" s="357"/>
      <c r="BD872" s="357"/>
      <c r="BE872" s="358"/>
      <c r="BF872" s="357"/>
      <c r="BG872" s="357"/>
      <c r="BH872" s="357"/>
      <c r="BI872" s="357"/>
      <c r="BJ872" s="357"/>
      <c r="BK872" s="357"/>
      <c r="BL872" s="357"/>
      <c r="BM872" s="358"/>
      <c r="BN872" s="358"/>
      <c r="BO872" s="358"/>
      <c r="BP872" s="358"/>
      <c r="BQ872" s="358"/>
      <c r="BR872" s="358"/>
      <c r="BS872" s="358"/>
      <c r="BT872" s="358"/>
      <c r="BU872" s="358"/>
      <c r="BV872" s="358"/>
      <c r="BW872" s="358"/>
      <c r="BX872" s="355"/>
    </row>
    <row r="873" spans="1:76" ht="19.5" customHeight="1">
      <c r="A873" s="356"/>
      <c r="B873" s="356"/>
      <c r="C873" s="356"/>
      <c r="D873" s="356"/>
      <c r="E873" s="356"/>
      <c r="F873" s="355"/>
      <c r="G873" s="356"/>
      <c r="H873" s="356"/>
      <c r="I873" s="355"/>
      <c r="J873" s="356"/>
      <c r="K873" s="355"/>
      <c r="L873" s="356"/>
      <c r="M873" s="355"/>
      <c r="N873" s="356"/>
      <c r="O873" s="355"/>
      <c r="P873" s="356"/>
      <c r="Q873" s="355"/>
      <c r="R873" s="355"/>
      <c r="S873" s="355"/>
      <c r="T873" s="355"/>
      <c r="U873" s="355"/>
      <c r="V873" s="355"/>
      <c r="W873" s="355"/>
      <c r="X873" s="355"/>
      <c r="Y873" s="355"/>
      <c r="Z873" s="355"/>
      <c r="AA873" s="355"/>
      <c r="AB873" s="355"/>
      <c r="AC873" s="355"/>
      <c r="AD873" s="355"/>
      <c r="AE873" s="355"/>
      <c r="AF873" s="355"/>
      <c r="AG873" s="355"/>
      <c r="AH873" s="355"/>
      <c r="AI873" s="355"/>
      <c r="AJ873" s="355"/>
      <c r="AK873" s="355"/>
      <c r="AL873" s="355"/>
      <c r="AM873" s="355"/>
      <c r="AN873" s="355"/>
      <c r="AO873" s="355"/>
      <c r="AP873" s="355"/>
      <c r="AQ873" s="355"/>
      <c r="AR873" s="355"/>
      <c r="AS873" s="355"/>
      <c r="AT873" s="356"/>
      <c r="AU873" s="356"/>
      <c r="AV873" s="355"/>
      <c r="AW873" s="355"/>
      <c r="AX873" s="356"/>
      <c r="AY873" s="357"/>
      <c r="AZ873" s="357"/>
      <c r="BA873" s="357"/>
      <c r="BB873" s="358"/>
      <c r="BC873" s="357"/>
      <c r="BD873" s="357"/>
      <c r="BE873" s="358"/>
      <c r="BF873" s="357"/>
      <c r="BG873" s="357"/>
      <c r="BH873" s="357"/>
      <c r="BI873" s="357"/>
      <c r="BJ873" s="357"/>
      <c r="BK873" s="357"/>
      <c r="BL873" s="357"/>
      <c r="BM873" s="358"/>
      <c r="BN873" s="358"/>
      <c r="BO873" s="358"/>
      <c r="BP873" s="358"/>
      <c r="BQ873" s="358"/>
      <c r="BR873" s="358"/>
      <c r="BS873" s="358"/>
      <c r="BT873" s="358"/>
      <c r="BU873" s="358"/>
      <c r="BV873" s="358"/>
      <c r="BW873" s="358"/>
      <c r="BX873" s="355"/>
    </row>
    <row r="874" spans="1:76" ht="19.5" customHeight="1">
      <c r="A874" s="356"/>
      <c r="B874" s="356"/>
      <c r="C874" s="356"/>
      <c r="D874" s="356"/>
      <c r="E874" s="356"/>
      <c r="F874" s="355"/>
      <c r="G874" s="356"/>
      <c r="H874" s="356"/>
      <c r="I874" s="355"/>
      <c r="J874" s="356"/>
      <c r="K874" s="355"/>
      <c r="L874" s="356"/>
      <c r="M874" s="355"/>
      <c r="N874" s="356"/>
      <c r="O874" s="355"/>
      <c r="P874" s="356"/>
      <c r="Q874" s="355"/>
      <c r="R874" s="355"/>
      <c r="S874" s="355"/>
      <c r="T874" s="355"/>
      <c r="U874" s="355"/>
      <c r="V874" s="355"/>
      <c r="W874" s="355"/>
      <c r="X874" s="355"/>
      <c r="Y874" s="355"/>
      <c r="Z874" s="355"/>
      <c r="AA874" s="355"/>
      <c r="AB874" s="355"/>
      <c r="AC874" s="355"/>
      <c r="AD874" s="355"/>
      <c r="AE874" s="355"/>
      <c r="AF874" s="355"/>
      <c r="AG874" s="355"/>
      <c r="AH874" s="355"/>
      <c r="AI874" s="355"/>
      <c r="AJ874" s="355"/>
      <c r="AK874" s="355"/>
      <c r="AL874" s="355"/>
      <c r="AM874" s="355"/>
      <c r="AN874" s="355"/>
      <c r="AO874" s="355"/>
      <c r="AP874" s="355"/>
      <c r="AQ874" s="355"/>
      <c r="AR874" s="355"/>
      <c r="AS874" s="355"/>
      <c r="AT874" s="356"/>
      <c r="AU874" s="356"/>
      <c r="AV874" s="355"/>
      <c r="AW874" s="355"/>
      <c r="AX874" s="356"/>
      <c r="AY874" s="357"/>
      <c r="AZ874" s="357"/>
      <c r="BA874" s="357"/>
      <c r="BB874" s="358"/>
      <c r="BC874" s="357"/>
      <c r="BD874" s="357"/>
      <c r="BE874" s="358"/>
      <c r="BF874" s="357"/>
      <c r="BG874" s="357"/>
      <c r="BH874" s="357"/>
      <c r="BI874" s="357"/>
      <c r="BJ874" s="357"/>
      <c r="BK874" s="357"/>
      <c r="BL874" s="357"/>
      <c r="BM874" s="358"/>
      <c r="BN874" s="358"/>
      <c r="BO874" s="358"/>
      <c r="BP874" s="358"/>
      <c r="BQ874" s="358"/>
      <c r="BR874" s="358"/>
      <c r="BS874" s="358"/>
      <c r="BT874" s="358"/>
      <c r="BU874" s="358"/>
      <c r="BV874" s="358"/>
      <c r="BW874" s="358"/>
      <c r="BX874" s="355"/>
    </row>
    <row r="875" spans="1:76" ht="19.5" customHeight="1">
      <c r="A875" s="356"/>
      <c r="B875" s="356"/>
      <c r="C875" s="356"/>
      <c r="D875" s="356"/>
      <c r="E875" s="356"/>
      <c r="F875" s="355"/>
      <c r="G875" s="356"/>
      <c r="H875" s="356"/>
      <c r="I875" s="355"/>
      <c r="J875" s="356"/>
      <c r="K875" s="355"/>
      <c r="L875" s="356"/>
      <c r="M875" s="355"/>
      <c r="N875" s="356"/>
      <c r="O875" s="355"/>
      <c r="P875" s="356"/>
      <c r="Q875" s="355"/>
      <c r="R875" s="355"/>
      <c r="S875" s="355"/>
      <c r="T875" s="355"/>
      <c r="U875" s="355"/>
      <c r="V875" s="355"/>
      <c r="W875" s="355"/>
      <c r="X875" s="355"/>
      <c r="Y875" s="355"/>
      <c r="Z875" s="355"/>
      <c r="AA875" s="355"/>
      <c r="AB875" s="355"/>
      <c r="AC875" s="355"/>
      <c r="AD875" s="355"/>
      <c r="AE875" s="355"/>
      <c r="AF875" s="355"/>
      <c r="AG875" s="355"/>
      <c r="AH875" s="355"/>
      <c r="AI875" s="355"/>
      <c r="AJ875" s="355"/>
      <c r="AK875" s="355"/>
      <c r="AL875" s="355"/>
      <c r="AM875" s="355"/>
      <c r="AN875" s="355"/>
      <c r="AO875" s="355"/>
      <c r="AP875" s="355"/>
      <c r="AQ875" s="355"/>
      <c r="AR875" s="355"/>
      <c r="AS875" s="355"/>
      <c r="AT875" s="356"/>
      <c r="AU875" s="356"/>
      <c r="AV875" s="355"/>
      <c r="AW875" s="355"/>
      <c r="AX875" s="356"/>
      <c r="AY875" s="357"/>
      <c r="AZ875" s="357"/>
      <c r="BA875" s="357"/>
      <c r="BB875" s="358"/>
      <c r="BC875" s="357"/>
      <c r="BD875" s="357"/>
      <c r="BE875" s="358"/>
      <c r="BF875" s="357"/>
      <c r="BG875" s="357"/>
      <c r="BH875" s="357"/>
      <c r="BI875" s="357"/>
      <c r="BJ875" s="357"/>
      <c r="BK875" s="357"/>
      <c r="BL875" s="357"/>
      <c r="BM875" s="358"/>
      <c r="BN875" s="358"/>
      <c r="BO875" s="358"/>
      <c r="BP875" s="358"/>
      <c r="BQ875" s="358"/>
      <c r="BR875" s="358"/>
      <c r="BS875" s="358"/>
      <c r="BT875" s="358"/>
      <c r="BU875" s="358"/>
      <c r="BV875" s="358"/>
      <c r="BW875" s="358"/>
      <c r="BX875" s="355"/>
    </row>
    <row r="876" spans="1:76" ht="19.5" customHeight="1">
      <c r="A876" s="356"/>
      <c r="B876" s="356"/>
      <c r="C876" s="356"/>
      <c r="D876" s="356"/>
      <c r="E876" s="356"/>
      <c r="F876" s="355"/>
      <c r="G876" s="356"/>
      <c r="H876" s="356"/>
      <c r="I876" s="355"/>
      <c r="J876" s="356"/>
      <c r="K876" s="355"/>
      <c r="L876" s="356"/>
      <c r="M876" s="355"/>
      <c r="N876" s="356"/>
      <c r="O876" s="355"/>
      <c r="P876" s="356"/>
      <c r="Q876" s="355"/>
      <c r="R876" s="355"/>
      <c r="S876" s="355"/>
      <c r="T876" s="355"/>
      <c r="U876" s="355"/>
      <c r="V876" s="355"/>
      <c r="W876" s="355"/>
      <c r="X876" s="355"/>
      <c r="Y876" s="355"/>
      <c r="Z876" s="355"/>
      <c r="AA876" s="355"/>
      <c r="AB876" s="355"/>
      <c r="AC876" s="355"/>
      <c r="AD876" s="355"/>
      <c r="AE876" s="355"/>
      <c r="AF876" s="355"/>
      <c r="AG876" s="355"/>
      <c r="AH876" s="355"/>
      <c r="AI876" s="355"/>
      <c r="AJ876" s="355"/>
      <c r="AK876" s="355"/>
      <c r="AL876" s="355"/>
      <c r="AM876" s="355"/>
      <c r="AN876" s="355"/>
      <c r="AO876" s="355"/>
      <c r="AP876" s="355"/>
      <c r="AQ876" s="355"/>
      <c r="AR876" s="355"/>
      <c r="AS876" s="355"/>
      <c r="AT876" s="356"/>
      <c r="AU876" s="356"/>
      <c r="AV876" s="355"/>
      <c r="AW876" s="355"/>
      <c r="AX876" s="356"/>
      <c r="AY876" s="357"/>
      <c r="AZ876" s="357"/>
      <c r="BA876" s="357"/>
      <c r="BB876" s="358"/>
      <c r="BC876" s="357"/>
      <c r="BD876" s="357"/>
      <c r="BE876" s="358"/>
      <c r="BF876" s="357"/>
      <c r="BG876" s="357"/>
      <c r="BH876" s="357"/>
      <c r="BI876" s="357"/>
      <c r="BJ876" s="357"/>
      <c r="BK876" s="357"/>
      <c r="BL876" s="357"/>
      <c r="BM876" s="358"/>
      <c r="BN876" s="358"/>
      <c r="BO876" s="358"/>
      <c r="BP876" s="358"/>
      <c r="BQ876" s="358"/>
      <c r="BR876" s="358"/>
      <c r="BS876" s="358"/>
      <c r="BT876" s="358"/>
      <c r="BU876" s="358"/>
      <c r="BV876" s="358"/>
      <c r="BW876" s="358"/>
      <c r="BX876" s="355"/>
    </row>
    <row r="877" spans="1:76" ht="19.5" customHeight="1">
      <c r="A877" s="356"/>
      <c r="B877" s="356"/>
      <c r="C877" s="356"/>
      <c r="D877" s="356"/>
      <c r="E877" s="356"/>
      <c r="F877" s="355"/>
      <c r="G877" s="356"/>
      <c r="H877" s="356"/>
      <c r="I877" s="355"/>
      <c r="J877" s="356"/>
      <c r="K877" s="355"/>
      <c r="L877" s="356"/>
      <c r="M877" s="355"/>
      <c r="N877" s="356"/>
      <c r="O877" s="355"/>
      <c r="P877" s="356"/>
      <c r="Q877" s="355"/>
      <c r="R877" s="355"/>
      <c r="S877" s="355"/>
      <c r="T877" s="355"/>
      <c r="U877" s="355"/>
      <c r="V877" s="355"/>
      <c r="W877" s="355"/>
      <c r="X877" s="355"/>
      <c r="Y877" s="355"/>
      <c r="Z877" s="355"/>
      <c r="AA877" s="355"/>
      <c r="AB877" s="355"/>
      <c r="AC877" s="355"/>
      <c r="AD877" s="355"/>
      <c r="AE877" s="355"/>
      <c r="AF877" s="355"/>
      <c r="AG877" s="355"/>
      <c r="AH877" s="355"/>
      <c r="AI877" s="355"/>
      <c r="AJ877" s="355"/>
      <c r="AK877" s="355"/>
      <c r="AL877" s="355"/>
      <c r="AM877" s="355"/>
      <c r="AN877" s="355"/>
      <c r="AO877" s="355"/>
      <c r="AP877" s="355"/>
      <c r="AQ877" s="355"/>
      <c r="AR877" s="355"/>
      <c r="AS877" s="355"/>
      <c r="AT877" s="356"/>
      <c r="AU877" s="356"/>
      <c r="AV877" s="355"/>
      <c r="AW877" s="355"/>
      <c r="AX877" s="356"/>
      <c r="AY877" s="357"/>
      <c r="AZ877" s="357"/>
      <c r="BA877" s="357"/>
      <c r="BB877" s="358"/>
      <c r="BC877" s="357"/>
      <c r="BD877" s="357"/>
      <c r="BE877" s="358"/>
      <c r="BF877" s="357"/>
      <c r="BG877" s="357"/>
      <c r="BH877" s="357"/>
      <c r="BI877" s="357"/>
      <c r="BJ877" s="357"/>
      <c r="BK877" s="357"/>
      <c r="BL877" s="357"/>
      <c r="BM877" s="358"/>
      <c r="BN877" s="358"/>
      <c r="BO877" s="358"/>
      <c r="BP877" s="358"/>
      <c r="BQ877" s="358"/>
      <c r="BR877" s="358"/>
      <c r="BS877" s="358"/>
      <c r="BT877" s="358"/>
      <c r="BU877" s="358"/>
      <c r="BV877" s="358"/>
      <c r="BW877" s="358"/>
      <c r="BX877" s="355"/>
    </row>
    <row r="878" spans="1:76" ht="19.5" customHeight="1">
      <c r="A878" s="356"/>
      <c r="B878" s="356"/>
      <c r="C878" s="356"/>
      <c r="D878" s="356"/>
      <c r="E878" s="356"/>
      <c r="F878" s="355"/>
      <c r="G878" s="356"/>
      <c r="H878" s="356"/>
      <c r="I878" s="355"/>
      <c r="J878" s="356"/>
      <c r="K878" s="355"/>
      <c r="L878" s="356"/>
      <c r="M878" s="355"/>
      <c r="N878" s="356"/>
      <c r="O878" s="355"/>
      <c r="P878" s="356"/>
      <c r="Q878" s="355"/>
      <c r="R878" s="355"/>
      <c r="S878" s="355"/>
      <c r="T878" s="355"/>
      <c r="U878" s="355"/>
      <c r="V878" s="355"/>
      <c r="W878" s="355"/>
      <c r="X878" s="355"/>
      <c r="Y878" s="355"/>
      <c r="Z878" s="355"/>
      <c r="AA878" s="355"/>
      <c r="AB878" s="355"/>
      <c r="AC878" s="355"/>
      <c r="AD878" s="355"/>
      <c r="AE878" s="355"/>
      <c r="AF878" s="355"/>
      <c r="AG878" s="355"/>
      <c r="AH878" s="355"/>
      <c r="AI878" s="355"/>
      <c r="AJ878" s="355"/>
      <c r="AK878" s="355"/>
      <c r="AL878" s="355"/>
      <c r="AM878" s="355"/>
      <c r="AN878" s="355"/>
      <c r="AO878" s="355"/>
      <c r="AP878" s="355"/>
      <c r="AQ878" s="355"/>
      <c r="AR878" s="355"/>
      <c r="AS878" s="355"/>
      <c r="AT878" s="356"/>
      <c r="AU878" s="356"/>
      <c r="AV878" s="355"/>
      <c r="AW878" s="355"/>
      <c r="AX878" s="356"/>
      <c r="AY878" s="357"/>
      <c r="AZ878" s="357"/>
      <c r="BA878" s="357"/>
      <c r="BB878" s="358"/>
      <c r="BC878" s="357"/>
      <c r="BD878" s="357"/>
      <c r="BE878" s="358"/>
      <c r="BF878" s="357"/>
      <c r="BG878" s="357"/>
      <c r="BH878" s="357"/>
      <c r="BI878" s="357"/>
      <c r="BJ878" s="357"/>
      <c r="BK878" s="357"/>
      <c r="BL878" s="357"/>
      <c r="BM878" s="358"/>
      <c r="BN878" s="358"/>
      <c r="BO878" s="358"/>
      <c r="BP878" s="358"/>
      <c r="BQ878" s="358"/>
      <c r="BR878" s="358"/>
      <c r="BS878" s="358"/>
      <c r="BT878" s="358"/>
      <c r="BU878" s="358"/>
      <c r="BV878" s="358"/>
      <c r="BW878" s="358"/>
      <c r="BX878" s="355"/>
    </row>
    <row r="879" spans="1:76" ht="19.5" customHeight="1">
      <c r="A879" s="356"/>
      <c r="B879" s="356"/>
      <c r="C879" s="356"/>
      <c r="D879" s="356"/>
      <c r="E879" s="356"/>
      <c r="F879" s="355"/>
      <c r="G879" s="356"/>
      <c r="H879" s="356"/>
      <c r="I879" s="355"/>
      <c r="J879" s="356"/>
      <c r="K879" s="355"/>
      <c r="L879" s="356"/>
      <c r="M879" s="355"/>
      <c r="N879" s="356"/>
      <c r="O879" s="355"/>
      <c r="P879" s="356"/>
      <c r="Q879" s="355"/>
      <c r="R879" s="355"/>
      <c r="S879" s="355"/>
      <c r="T879" s="355"/>
      <c r="U879" s="355"/>
      <c r="V879" s="355"/>
      <c r="W879" s="355"/>
      <c r="X879" s="355"/>
      <c r="Y879" s="355"/>
      <c r="Z879" s="355"/>
      <c r="AA879" s="355"/>
      <c r="AB879" s="355"/>
      <c r="AC879" s="355"/>
      <c r="AD879" s="355"/>
      <c r="AE879" s="355"/>
      <c r="AF879" s="355"/>
      <c r="AG879" s="355"/>
      <c r="AH879" s="355"/>
      <c r="AI879" s="355"/>
      <c r="AJ879" s="355"/>
      <c r="AK879" s="355"/>
      <c r="AL879" s="355"/>
      <c r="AM879" s="355"/>
      <c r="AN879" s="355"/>
      <c r="AO879" s="355"/>
      <c r="AP879" s="355"/>
      <c r="AQ879" s="355"/>
      <c r="AR879" s="355"/>
      <c r="AS879" s="355"/>
      <c r="AT879" s="356"/>
      <c r="AU879" s="356"/>
      <c r="AV879" s="355"/>
      <c r="AW879" s="355"/>
      <c r="AX879" s="356"/>
      <c r="AY879" s="357"/>
      <c r="AZ879" s="357"/>
      <c r="BA879" s="357"/>
      <c r="BB879" s="358"/>
      <c r="BC879" s="357"/>
      <c r="BD879" s="357"/>
      <c r="BE879" s="358"/>
      <c r="BF879" s="357"/>
      <c r="BG879" s="357"/>
      <c r="BH879" s="357"/>
      <c r="BI879" s="357"/>
      <c r="BJ879" s="357"/>
      <c r="BK879" s="357"/>
      <c r="BL879" s="357"/>
      <c r="BM879" s="358"/>
      <c r="BN879" s="358"/>
      <c r="BO879" s="358"/>
      <c r="BP879" s="358"/>
      <c r="BQ879" s="358"/>
      <c r="BR879" s="358"/>
      <c r="BS879" s="358"/>
      <c r="BT879" s="358"/>
      <c r="BU879" s="358"/>
      <c r="BV879" s="358"/>
      <c r="BW879" s="358"/>
      <c r="BX879" s="355"/>
    </row>
    <row r="880" spans="1:76" ht="19.5" customHeight="1">
      <c r="A880" s="356"/>
      <c r="B880" s="356"/>
      <c r="C880" s="356"/>
      <c r="D880" s="356"/>
      <c r="E880" s="356"/>
      <c r="F880" s="355"/>
      <c r="G880" s="356"/>
      <c r="H880" s="356"/>
      <c r="I880" s="355"/>
      <c r="J880" s="356"/>
      <c r="K880" s="355"/>
      <c r="L880" s="356"/>
      <c r="M880" s="355"/>
      <c r="N880" s="356"/>
      <c r="O880" s="355"/>
      <c r="P880" s="356"/>
      <c r="Q880" s="355"/>
      <c r="R880" s="355"/>
      <c r="S880" s="355"/>
      <c r="T880" s="355"/>
      <c r="U880" s="355"/>
      <c r="V880" s="355"/>
      <c r="W880" s="355"/>
      <c r="X880" s="355"/>
      <c r="Y880" s="355"/>
      <c r="Z880" s="355"/>
      <c r="AA880" s="355"/>
      <c r="AB880" s="355"/>
      <c r="AC880" s="355"/>
      <c r="AD880" s="355"/>
      <c r="AE880" s="355"/>
      <c r="AF880" s="355"/>
      <c r="AG880" s="355"/>
      <c r="AH880" s="355"/>
      <c r="AI880" s="355"/>
      <c r="AJ880" s="355"/>
      <c r="AK880" s="355"/>
      <c r="AL880" s="355"/>
      <c r="AM880" s="355"/>
      <c r="AN880" s="355"/>
      <c r="AO880" s="355"/>
      <c r="AP880" s="355"/>
      <c r="AQ880" s="355"/>
      <c r="AR880" s="355"/>
      <c r="AS880" s="355"/>
      <c r="AT880" s="356"/>
      <c r="AU880" s="356"/>
      <c r="AV880" s="355"/>
      <c r="AW880" s="355"/>
      <c r="AX880" s="356"/>
      <c r="AY880" s="357"/>
      <c r="AZ880" s="357"/>
      <c r="BA880" s="357"/>
      <c r="BB880" s="358"/>
      <c r="BC880" s="357"/>
      <c r="BD880" s="357"/>
      <c r="BE880" s="358"/>
      <c r="BF880" s="357"/>
      <c r="BG880" s="357"/>
      <c r="BH880" s="357"/>
      <c r="BI880" s="357"/>
      <c r="BJ880" s="357"/>
      <c r="BK880" s="357"/>
      <c r="BL880" s="357"/>
      <c r="BM880" s="358"/>
      <c r="BN880" s="358"/>
      <c r="BO880" s="358"/>
      <c r="BP880" s="358"/>
      <c r="BQ880" s="358"/>
      <c r="BR880" s="358"/>
      <c r="BS880" s="358"/>
      <c r="BT880" s="358"/>
      <c r="BU880" s="358"/>
      <c r="BV880" s="358"/>
      <c r="BW880" s="358"/>
      <c r="BX880" s="355"/>
    </row>
    <row r="881" spans="1:76" ht="19.5" customHeight="1">
      <c r="A881" s="356"/>
      <c r="B881" s="356"/>
      <c r="C881" s="356"/>
      <c r="D881" s="356"/>
      <c r="E881" s="356"/>
      <c r="F881" s="355"/>
      <c r="G881" s="356"/>
      <c r="H881" s="356"/>
      <c r="I881" s="355"/>
      <c r="J881" s="356"/>
      <c r="K881" s="355"/>
      <c r="L881" s="356"/>
      <c r="M881" s="355"/>
      <c r="N881" s="356"/>
      <c r="O881" s="355"/>
      <c r="P881" s="356"/>
      <c r="Q881" s="355"/>
      <c r="R881" s="355"/>
      <c r="S881" s="355"/>
      <c r="T881" s="355"/>
      <c r="U881" s="355"/>
      <c r="V881" s="355"/>
      <c r="W881" s="355"/>
      <c r="X881" s="355"/>
      <c r="Y881" s="355"/>
      <c r="Z881" s="355"/>
      <c r="AA881" s="355"/>
      <c r="AB881" s="355"/>
      <c r="AC881" s="355"/>
      <c r="AD881" s="355"/>
      <c r="AE881" s="355"/>
      <c r="AF881" s="355"/>
      <c r="AG881" s="355"/>
      <c r="AH881" s="355"/>
      <c r="AI881" s="355"/>
      <c r="AJ881" s="355"/>
      <c r="AK881" s="355"/>
      <c r="AL881" s="355"/>
      <c r="AM881" s="355"/>
      <c r="AN881" s="355"/>
      <c r="AO881" s="355"/>
      <c r="AP881" s="355"/>
      <c r="AQ881" s="355"/>
      <c r="AR881" s="355"/>
      <c r="AS881" s="355"/>
      <c r="AT881" s="356"/>
      <c r="AU881" s="356"/>
      <c r="AV881" s="355"/>
      <c r="AW881" s="355"/>
      <c r="AX881" s="356"/>
      <c r="AY881" s="357"/>
      <c r="AZ881" s="357"/>
      <c r="BA881" s="357"/>
      <c r="BB881" s="358"/>
      <c r="BC881" s="357"/>
      <c r="BD881" s="357"/>
      <c r="BE881" s="358"/>
      <c r="BF881" s="357"/>
      <c r="BG881" s="357"/>
      <c r="BH881" s="357"/>
      <c r="BI881" s="357"/>
      <c r="BJ881" s="357"/>
      <c r="BK881" s="357"/>
      <c r="BL881" s="357"/>
      <c r="BM881" s="358"/>
      <c r="BN881" s="358"/>
      <c r="BO881" s="358"/>
      <c r="BP881" s="358"/>
      <c r="BQ881" s="358"/>
      <c r="BR881" s="358"/>
      <c r="BS881" s="358"/>
      <c r="BT881" s="358"/>
      <c r="BU881" s="358"/>
      <c r="BV881" s="358"/>
      <c r="BW881" s="358"/>
      <c r="BX881" s="355"/>
    </row>
    <row r="882" spans="1:76" ht="19.5" customHeight="1">
      <c r="A882" s="356"/>
      <c r="B882" s="356"/>
      <c r="C882" s="356"/>
      <c r="D882" s="356"/>
      <c r="E882" s="356"/>
      <c r="F882" s="355"/>
      <c r="G882" s="356"/>
      <c r="H882" s="356"/>
      <c r="I882" s="355"/>
      <c r="J882" s="356"/>
      <c r="K882" s="355"/>
      <c r="L882" s="356"/>
      <c r="M882" s="355"/>
      <c r="N882" s="356"/>
      <c r="O882" s="355"/>
      <c r="P882" s="356"/>
      <c r="Q882" s="355"/>
      <c r="R882" s="355"/>
      <c r="S882" s="355"/>
      <c r="T882" s="355"/>
      <c r="U882" s="355"/>
      <c r="V882" s="355"/>
      <c r="W882" s="355"/>
      <c r="X882" s="355"/>
      <c r="Y882" s="355"/>
      <c r="Z882" s="355"/>
      <c r="AA882" s="355"/>
      <c r="AB882" s="355"/>
      <c r="AC882" s="355"/>
      <c r="AD882" s="355"/>
      <c r="AE882" s="355"/>
      <c r="AF882" s="355"/>
      <c r="AG882" s="355"/>
      <c r="AH882" s="355"/>
      <c r="AI882" s="355"/>
      <c r="AJ882" s="355"/>
      <c r="AK882" s="355"/>
      <c r="AL882" s="355"/>
      <c r="AM882" s="355"/>
      <c r="AN882" s="355"/>
      <c r="AO882" s="355"/>
      <c r="AP882" s="355"/>
      <c r="AQ882" s="355"/>
      <c r="AR882" s="355"/>
      <c r="AS882" s="355"/>
      <c r="AT882" s="356"/>
      <c r="AU882" s="356"/>
      <c r="AV882" s="355"/>
      <c r="AW882" s="355"/>
      <c r="AX882" s="356"/>
      <c r="AY882" s="357"/>
      <c r="AZ882" s="357"/>
      <c r="BA882" s="357"/>
      <c r="BB882" s="358"/>
      <c r="BC882" s="357"/>
      <c r="BD882" s="357"/>
      <c r="BE882" s="358"/>
      <c r="BF882" s="357"/>
      <c r="BG882" s="357"/>
      <c r="BH882" s="357"/>
      <c r="BI882" s="357"/>
      <c r="BJ882" s="357"/>
      <c r="BK882" s="357"/>
      <c r="BL882" s="357"/>
      <c r="BM882" s="358"/>
      <c r="BN882" s="358"/>
      <c r="BO882" s="358"/>
      <c r="BP882" s="358"/>
      <c r="BQ882" s="358"/>
      <c r="BR882" s="358"/>
      <c r="BS882" s="358"/>
      <c r="BT882" s="358"/>
      <c r="BU882" s="358"/>
      <c r="BV882" s="358"/>
      <c r="BW882" s="358"/>
      <c r="BX882" s="355"/>
    </row>
    <row r="883" spans="1:76" ht="19.5" customHeight="1">
      <c r="A883" s="356"/>
      <c r="B883" s="356"/>
      <c r="C883" s="356"/>
      <c r="D883" s="356"/>
      <c r="E883" s="356"/>
      <c r="F883" s="355"/>
      <c r="G883" s="356"/>
      <c r="H883" s="356"/>
      <c r="I883" s="355"/>
      <c r="J883" s="356"/>
      <c r="K883" s="355"/>
      <c r="L883" s="356"/>
      <c r="M883" s="355"/>
      <c r="N883" s="356"/>
      <c r="O883" s="355"/>
      <c r="P883" s="356"/>
      <c r="Q883" s="355"/>
      <c r="R883" s="355"/>
      <c r="S883" s="355"/>
      <c r="T883" s="355"/>
      <c r="U883" s="355"/>
      <c r="V883" s="355"/>
      <c r="W883" s="355"/>
      <c r="X883" s="355"/>
      <c r="Y883" s="355"/>
      <c r="Z883" s="355"/>
      <c r="AA883" s="355"/>
      <c r="AB883" s="355"/>
      <c r="AC883" s="355"/>
      <c r="AD883" s="355"/>
      <c r="AE883" s="355"/>
      <c r="AF883" s="355"/>
      <c r="AG883" s="355"/>
      <c r="AH883" s="355"/>
      <c r="AI883" s="355"/>
      <c r="AJ883" s="355"/>
      <c r="AK883" s="355"/>
      <c r="AL883" s="355"/>
      <c r="AM883" s="355"/>
      <c r="AN883" s="355"/>
      <c r="AO883" s="355"/>
      <c r="AP883" s="355"/>
      <c r="AQ883" s="355"/>
      <c r="AR883" s="355"/>
      <c r="AS883" s="355"/>
      <c r="AT883" s="356"/>
      <c r="AU883" s="356"/>
      <c r="AV883" s="355"/>
      <c r="AW883" s="355"/>
      <c r="AX883" s="356"/>
      <c r="AY883" s="357"/>
      <c r="AZ883" s="357"/>
      <c r="BA883" s="357"/>
      <c r="BB883" s="358"/>
      <c r="BC883" s="357"/>
      <c r="BD883" s="357"/>
      <c r="BE883" s="358"/>
      <c r="BF883" s="357"/>
      <c r="BG883" s="357"/>
      <c r="BH883" s="357"/>
      <c r="BI883" s="357"/>
      <c r="BJ883" s="357"/>
      <c r="BK883" s="357"/>
      <c r="BL883" s="357"/>
      <c r="BM883" s="358"/>
      <c r="BN883" s="358"/>
      <c r="BO883" s="358"/>
      <c r="BP883" s="358"/>
      <c r="BQ883" s="358"/>
      <c r="BR883" s="358"/>
      <c r="BS883" s="358"/>
      <c r="BT883" s="358"/>
      <c r="BU883" s="358"/>
      <c r="BV883" s="358"/>
      <c r="BW883" s="358"/>
      <c r="BX883" s="355"/>
    </row>
    <row r="884" spans="1:76" ht="19.5" customHeight="1">
      <c r="A884" s="356"/>
      <c r="B884" s="356"/>
      <c r="C884" s="356"/>
      <c r="D884" s="356"/>
      <c r="E884" s="356"/>
      <c r="F884" s="355"/>
      <c r="G884" s="356"/>
      <c r="H884" s="356"/>
      <c r="I884" s="355"/>
      <c r="J884" s="356"/>
      <c r="K884" s="355"/>
      <c r="L884" s="356"/>
      <c r="M884" s="355"/>
      <c r="N884" s="356"/>
      <c r="O884" s="355"/>
      <c r="P884" s="356"/>
      <c r="Q884" s="355"/>
      <c r="R884" s="355"/>
      <c r="S884" s="355"/>
      <c r="T884" s="355"/>
      <c r="U884" s="355"/>
      <c r="V884" s="355"/>
      <c r="W884" s="355"/>
      <c r="X884" s="355"/>
      <c r="Y884" s="355"/>
      <c r="Z884" s="355"/>
      <c r="AA884" s="355"/>
      <c r="AB884" s="355"/>
      <c r="AC884" s="355"/>
      <c r="AD884" s="355"/>
      <c r="AE884" s="355"/>
      <c r="AF884" s="355"/>
      <c r="AG884" s="355"/>
      <c r="AH884" s="355"/>
      <c r="AI884" s="355"/>
      <c r="AJ884" s="355"/>
      <c r="AK884" s="355"/>
      <c r="AL884" s="355"/>
      <c r="AM884" s="355"/>
      <c r="AN884" s="355"/>
      <c r="AO884" s="355"/>
      <c r="AP884" s="355"/>
      <c r="AQ884" s="355"/>
      <c r="AR884" s="355"/>
      <c r="AS884" s="355"/>
      <c r="AT884" s="356"/>
      <c r="AU884" s="356"/>
      <c r="AV884" s="355"/>
      <c r="AW884" s="355"/>
      <c r="AX884" s="356"/>
      <c r="AY884" s="357"/>
      <c r="AZ884" s="357"/>
      <c r="BA884" s="357"/>
      <c r="BB884" s="358"/>
      <c r="BC884" s="357"/>
      <c r="BD884" s="357"/>
      <c r="BE884" s="358"/>
      <c r="BF884" s="357"/>
      <c r="BG884" s="357"/>
      <c r="BH884" s="357"/>
      <c r="BI884" s="357"/>
      <c r="BJ884" s="357"/>
      <c r="BK884" s="357"/>
      <c r="BL884" s="357"/>
      <c r="BM884" s="358"/>
      <c r="BN884" s="358"/>
      <c r="BO884" s="358"/>
      <c r="BP884" s="358"/>
      <c r="BQ884" s="358"/>
      <c r="BR884" s="358"/>
      <c r="BS884" s="358"/>
      <c r="BT884" s="358"/>
      <c r="BU884" s="358"/>
      <c r="BV884" s="358"/>
      <c r="BW884" s="358"/>
      <c r="BX884" s="355"/>
    </row>
    <row r="885" spans="1:76" ht="19.5" customHeight="1">
      <c r="A885" s="356"/>
      <c r="B885" s="356"/>
      <c r="C885" s="356"/>
      <c r="D885" s="356"/>
      <c r="E885" s="356"/>
      <c r="F885" s="355"/>
      <c r="G885" s="356"/>
      <c r="H885" s="356"/>
      <c r="I885" s="355"/>
      <c r="J885" s="356"/>
      <c r="K885" s="355"/>
      <c r="L885" s="356"/>
      <c r="M885" s="355"/>
      <c r="N885" s="356"/>
      <c r="O885" s="355"/>
      <c r="P885" s="356"/>
      <c r="Q885" s="355"/>
      <c r="R885" s="355"/>
      <c r="S885" s="355"/>
      <c r="T885" s="355"/>
      <c r="U885" s="355"/>
      <c r="V885" s="355"/>
      <c r="W885" s="355"/>
      <c r="X885" s="355"/>
      <c r="Y885" s="355"/>
      <c r="Z885" s="355"/>
      <c r="AA885" s="355"/>
      <c r="AB885" s="355"/>
      <c r="AC885" s="355"/>
      <c r="AD885" s="355"/>
      <c r="AE885" s="355"/>
      <c r="AF885" s="355"/>
      <c r="AG885" s="355"/>
      <c r="AH885" s="355"/>
      <c r="AI885" s="355"/>
      <c r="AJ885" s="355"/>
      <c r="AK885" s="355"/>
      <c r="AL885" s="355"/>
      <c r="AM885" s="355"/>
      <c r="AN885" s="355"/>
      <c r="AO885" s="355"/>
      <c r="AP885" s="355"/>
      <c r="AQ885" s="355"/>
      <c r="AR885" s="355"/>
      <c r="AS885" s="355"/>
      <c r="AT885" s="356"/>
      <c r="AU885" s="356"/>
      <c r="AV885" s="355"/>
      <c r="AW885" s="355"/>
      <c r="AX885" s="356"/>
      <c r="AY885" s="357"/>
      <c r="AZ885" s="357"/>
      <c r="BA885" s="357"/>
      <c r="BB885" s="358"/>
      <c r="BC885" s="357"/>
      <c r="BD885" s="357"/>
      <c r="BE885" s="358"/>
      <c r="BF885" s="357"/>
      <c r="BG885" s="357"/>
      <c r="BH885" s="357"/>
      <c r="BI885" s="357"/>
      <c r="BJ885" s="357"/>
      <c r="BK885" s="357"/>
      <c r="BL885" s="357"/>
      <c r="BM885" s="358"/>
      <c r="BN885" s="358"/>
      <c r="BO885" s="358"/>
      <c r="BP885" s="358"/>
      <c r="BQ885" s="358"/>
      <c r="BR885" s="358"/>
      <c r="BS885" s="358"/>
      <c r="BT885" s="358"/>
      <c r="BU885" s="358"/>
      <c r="BV885" s="358"/>
      <c r="BW885" s="358"/>
      <c r="BX885" s="355"/>
    </row>
    <row r="886" spans="1:76" ht="19.5" customHeight="1">
      <c r="A886" s="356"/>
      <c r="B886" s="356"/>
      <c r="C886" s="356"/>
      <c r="D886" s="356"/>
      <c r="E886" s="356"/>
      <c r="F886" s="355"/>
      <c r="G886" s="356"/>
      <c r="H886" s="356"/>
      <c r="I886" s="355"/>
      <c r="J886" s="356"/>
      <c r="K886" s="355"/>
      <c r="L886" s="356"/>
      <c r="M886" s="355"/>
      <c r="N886" s="356"/>
      <c r="O886" s="355"/>
      <c r="P886" s="356"/>
      <c r="Q886" s="355"/>
      <c r="R886" s="355"/>
      <c r="S886" s="355"/>
      <c r="T886" s="355"/>
      <c r="U886" s="355"/>
      <c r="V886" s="355"/>
      <c r="W886" s="355"/>
      <c r="X886" s="355"/>
      <c r="Y886" s="355"/>
      <c r="Z886" s="355"/>
      <c r="AA886" s="355"/>
      <c r="AB886" s="355"/>
      <c r="AC886" s="355"/>
      <c r="AD886" s="355"/>
      <c r="AE886" s="355"/>
      <c r="AF886" s="355"/>
      <c r="AG886" s="355"/>
      <c r="AH886" s="355"/>
      <c r="AI886" s="355"/>
      <c r="AJ886" s="355"/>
      <c r="AK886" s="355"/>
      <c r="AL886" s="355"/>
      <c r="AM886" s="355"/>
      <c r="AN886" s="355"/>
      <c r="AO886" s="355"/>
      <c r="AP886" s="355"/>
      <c r="AQ886" s="355"/>
      <c r="AR886" s="355"/>
      <c r="AS886" s="355"/>
      <c r="AT886" s="356"/>
      <c r="AU886" s="356"/>
      <c r="AV886" s="355"/>
      <c r="AW886" s="355"/>
      <c r="AX886" s="356"/>
      <c r="AY886" s="357"/>
      <c r="AZ886" s="357"/>
      <c r="BA886" s="357"/>
      <c r="BB886" s="358"/>
      <c r="BC886" s="357"/>
      <c r="BD886" s="357"/>
      <c r="BE886" s="358"/>
      <c r="BF886" s="357"/>
      <c r="BG886" s="357"/>
      <c r="BH886" s="357"/>
      <c r="BI886" s="357"/>
      <c r="BJ886" s="357"/>
      <c r="BK886" s="357"/>
      <c r="BL886" s="357"/>
      <c r="BM886" s="358"/>
      <c r="BN886" s="358"/>
      <c r="BO886" s="358"/>
      <c r="BP886" s="358"/>
      <c r="BQ886" s="358"/>
      <c r="BR886" s="358"/>
      <c r="BS886" s="358"/>
      <c r="BT886" s="358"/>
      <c r="BU886" s="358"/>
      <c r="BV886" s="358"/>
      <c r="BW886" s="358"/>
      <c r="BX886" s="355"/>
    </row>
    <row r="887" spans="1:76" ht="19.5" customHeight="1">
      <c r="A887" s="356"/>
      <c r="B887" s="356"/>
      <c r="C887" s="356"/>
      <c r="D887" s="356"/>
      <c r="E887" s="356"/>
      <c r="F887" s="355"/>
      <c r="G887" s="356"/>
      <c r="H887" s="356"/>
      <c r="I887" s="355"/>
      <c r="J887" s="356"/>
      <c r="K887" s="355"/>
      <c r="L887" s="356"/>
      <c r="M887" s="355"/>
      <c r="N887" s="356"/>
      <c r="O887" s="355"/>
      <c r="P887" s="356"/>
      <c r="Q887" s="355"/>
      <c r="R887" s="355"/>
      <c r="S887" s="355"/>
      <c r="T887" s="355"/>
      <c r="U887" s="355"/>
      <c r="V887" s="355"/>
      <c r="W887" s="355"/>
      <c r="X887" s="355"/>
      <c r="Y887" s="355"/>
      <c r="Z887" s="355"/>
      <c r="AA887" s="355"/>
      <c r="AB887" s="355"/>
      <c r="AC887" s="355"/>
      <c r="AD887" s="355"/>
      <c r="AE887" s="355"/>
      <c r="AF887" s="355"/>
      <c r="AG887" s="355"/>
      <c r="AH887" s="355"/>
      <c r="AI887" s="355"/>
      <c r="AJ887" s="355"/>
      <c r="AK887" s="355"/>
      <c r="AL887" s="355"/>
      <c r="AM887" s="355"/>
      <c r="AN887" s="355"/>
      <c r="AO887" s="355"/>
      <c r="AP887" s="355"/>
      <c r="AQ887" s="355"/>
      <c r="AR887" s="355"/>
      <c r="AS887" s="355"/>
      <c r="AT887" s="356"/>
      <c r="AU887" s="356"/>
      <c r="AV887" s="355"/>
      <c r="AW887" s="355"/>
      <c r="AX887" s="356"/>
      <c r="AY887" s="357"/>
      <c r="AZ887" s="357"/>
      <c r="BA887" s="357"/>
      <c r="BB887" s="358"/>
      <c r="BC887" s="357"/>
      <c r="BD887" s="357"/>
      <c r="BE887" s="358"/>
      <c r="BF887" s="357"/>
      <c r="BG887" s="357"/>
      <c r="BH887" s="357"/>
      <c r="BI887" s="357"/>
      <c r="BJ887" s="357"/>
      <c r="BK887" s="357"/>
      <c r="BL887" s="357"/>
      <c r="BM887" s="358"/>
      <c r="BN887" s="358"/>
      <c r="BO887" s="358"/>
      <c r="BP887" s="358"/>
      <c r="BQ887" s="358"/>
      <c r="BR887" s="358"/>
      <c r="BS887" s="358"/>
      <c r="BT887" s="358"/>
      <c r="BU887" s="358"/>
      <c r="BV887" s="358"/>
      <c r="BW887" s="358"/>
      <c r="BX887" s="355"/>
    </row>
    <row r="888" spans="1:76" ht="19.5" customHeight="1">
      <c r="A888" s="356"/>
      <c r="B888" s="356"/>
      <c r="C888" s="356"/>
      <c r="D888" s="356"/>
      <c r="E888" s="356"/>
      <c r="F888" s="355"/>
      <c r="G888" s="356"/>
      <c r="H888" s="356"/>
      <c r="I888" s="355"/>
      <c r="J888" s="356"/>
      <c r="K888" s="355"/>
      <c r="L888" s="356"/>
      <c r="M888" s="355"/>
      <c r="N888" s="356"/>
      <c r="O888" s="355"/>
      <c r="P888" s="356"/>
      <c r="Q888" s="355"/>
      <c r="R888" s="355"/>
      <c r="S888" s="355"/>
      <c r="T888" s="355"/>
      <c r="U888" s="355"/>
      <c r="V888" s="355"/>
      <c r="W888" s="355"/>
      <c r="X888" s="355"/>
      <c r="Y888" s="355"/>
      <c r="Z888" s="355"/>
      <c r="AA888" s="355"/>
      <c r="AB888" s="355"/>
      <c r="AC888" s="355"/>
      <c r="AD888" s="355"/>
      <c r="AE888" s="355"/>
      <c r="AF888" s="355"/>
      <c r="AG888" s="355"/>
      <c r="AH888" s="355"/>
      <c r="AI888" s="355"/>
      <c r="AJ888" s="355"/>
      <c r="AK888" s="355"/>
      <c r="AL888" s="355"/>
      <c r="AM888" s="355"/>
      <c r="AN888" s="355"/>
      <c r="AO888" s="355"/>
      <c r="AP888" s="355"/>
      <c r="AQ888" s="355"/>
      <c r="AR888" s="355"/>
      <c r="AS888" s="355"/>
      <c r="AT888" s="356"/>
      <c r="AU888" s="356"/>
      <c r="AV888" s="355"/>
      <c r="AW888" s="355"/>
      <c r="AX888" s="356"/>
      <c r="AY888" s="357"/>
      <c r="AZ888" s="357"/>
      <c r="BA888" s="357"/>
      <c r="BB888" s="358"/>
      <c r="BC888" s="357"/>
      <c r="BD888" s="357"/>
      <c r="BE888" s="358"/>
      <c r="BF888" s="357"/>
      <c r="BG888" s="357"/>
      <c r="BH888" s="357"/>
      <c r="BI888" s="357"/>
      <c r="BJ888" s="357"/>
      <c r="BK888" s="357"/>
      <c r="BL888" s="357"/>
      <c r="BM888" s="358"/>
      <c r="BN888" s="358"/>
      <c r="BO888" s="358"/>
      <c r="BP888" s="358"/>
      <c r="BQ888" s="358"/>
      <c r="BR888" s="358"/>
      <c r="BS888" s="358"/>
      <c r="BT888" s="358"/>
      <c r="BU888" s="358"/>
      <c r="BV888" s="358"/>
      <c r="BW888" s="358"/>
      <c r="BX888" s="355"/>
    </row>
    <row r="889" spans="1:76" ht="19.5" customHeight="1">
      <c r="A889" s="356"/>
      <c r="B889" s="356"/>
      <c r="C889" s="356"/>
      <c r="D889" s="356"/>
      <c r="E889" s="356"/>
      <c r="F889" s="355"/>
      <c r="G889" s="356"/>
      <c r="H889" s="356"/>
      <c r="I889" s="355"/>
      <c r="J889" s="356"/>
      <c r="K889" s="355"/>
      <c r="L889" s="356"/>
      <c r="M889" s="355"/>
      <c r="N889" s="356"/>
      <c r="O889" s="355"/>
      <c r="P889" s="356"/>
      <c r="Q889" s="355"/>
      <c r="R889" s="355"/>
      <c r="S889" s="355"/>
      <c r="T889" s="355"/>
      <c r="U889" s="355"/>
      <c r="V889" s="355"/>
      <c r="W889" s="355"/>
      <c r="X889" s="355"/>
      <c r="Y889" s="355"/>
      <c r="Z889" s="355"/>
      <c r="AA889" s="355"/>
      <c r="AB889" s="355"/>
      <c r="AC889" s="355"/>
      <c r="AD889" s="355"/>
      <c r="AE889" s="355"/>
      <c r="AF889" s="355"/>
      <c r="AG889" s="355"/>
      <c r="AH889" s="355"/>
      <c r="AI889" s="355"/>
      <c r="AJ889" s="355"/>
      <c r="AK889" s="355"/>
      <c r="AL889" s="355"/>
      <c r="AM889" s="355"/>
      <c r="AN889" s="355"/>
      <c r="AO889" s="355"/>
      <c r="AP889" s="355"/>
      <c r="AQ889" s="355"/>
      <c r="AR889" s="355"/>
      <c r="AS889" s="355"/>
      <c r="AT889" s="356"/>
      <c r="AU889" s="356"/>
      <c r="AV889" s="355"/>
      <c r="AW889" s="355"/>
      <c r="AX889" s="356"/>
      <c r="AY889" s="357"/>
      <c r="AZ889" s="357"/>
      <c r="BA889" s="357"/>
      <c r="BB889" s="358"/>
      <c r="BC889" s="357"/>
      <c r="BD889" s="357"/>
      <c r="BE889" s="358"/>
      <c r="BF889" s="357"/>
      <c r="BG889" s="357"/>
      <c r="BH889" s="357"/>
      <c r="BI889" s="357"/>
      <c r="BJ889" s="357"/>
      <c r="BK889" s="357"/>
      <c r="BL889" s="357"/>
      <c r="BM889" s="358"/>
      <c r="BN889" s="358"/>
      <c r="BO889" s="358"/>
      <c r="BP889" s="358"/>
      <c r="BQ889" s="358"/>
      <c r="BR889" s="358"/>
      <c r="BS889" s="358"/>
      <c r="BT889" s="358"/>
      <c r="BU889" s="358"/>
      <c r="BV889" s="358"/>
      <c r="BW889" s="358"/>
      <c r="BX889" s="355"/>
    </row>
    <row r="890" spans="1:76" ht="19.5" customHeight="1">
      <c r="A890" s="356"/>
      <c r="B890" s="356"/>
      <c r="C890" s="356"/>
      <c r="D890" s="356"/>
      <c r="E890" s="356"/>
      <c r="F890" s="355"/>
      <c r="G890" s="356"/>
      <c r="H890" s="356"/>
      <c r="I890" s="355"/>
      <c r="J890" s="356"/>
      <c r="K890" s="355"/>
      <c r="L890" s="356"/>
      <c r="M890" s="355"/>
      <c r="N890" s="356"/>
      <c r="O890" s="355"/>
      <c r="P890" s="356"/>
      <c r="Q890" s="355"/>
      <c r="R890" s="355"/>
      <c r="S890" s="355"/>
      <c r="T890" s="355"/>
      <c r="U890" s="355"/>
      <c r="V890" s="355"/>
      <c r="W890" s="355"/>
      <c r="X890" s="355"/>
      <c r="Y890" s="355"/>
      <c r="Z890" s="355"/>
      <c r="AA890" s="355"/>
      <c r="AB890" s="355"/>
      <c r="AC890" s="355"/>
      <c r="AD890" s="355"/>
      <c r="AE890" s="355"/>
      <c r="AF890" s="355"/>
      <c r="AG890" s="355"/>
      <c r="AH890" s="355"/>
      <c r="AI890" s="355"/>
      <c r="AJ890" s="355"/>
      <c r="AK890" s="355"/>
      <c r="AL890" s="355"/>
      <c r="AM890" s="355"/>
      <c r="AN890" s="355"/>
      <c r="AO890" s="355"/>
      <c r="AP890" s="355"/>
      <c r="AQ890" s="355"/>
      <c r="AR890" s="355"/>
      <c r="AS890" s="355"/>
      <c r="AT890" s="356"/>
      <c r="AU890" s="356"/>
      <c r="AV890" s="355"/>
      <c r="AW890" s="355"/>
      <c r="AX890" s="356"/>
      <c r="AY890" s="357"/>
      <c r="AZ890" s="357"/>
      <c r="BA890" s="357"/>
      <c r="BB890" s="358"/>
      <c r="BC890" s="357"/>
      <c r="BD890" s="357"/>
      <c r="BE890" s="358"/>
      <c r="BF890" s="357"/>
      <c r="BG890" s="357"/>
      <c r="BH890" s="357"/>
      <c r="BI890" s="357"/>
      <c r="BJ890" s="357"/>
      <c r="BK890" s="357"/>
      <c r="BL890" s="357"/>
      <c r="BM890" s="358"/>
      <c r="BN890" s="358"/>
      <c r="BO890" s="358"/>
      <c r="BP890" s="358"/>
      <c r="BQ890" s="358"/>
      <c r="BR890" s="358"/>
      <c r="BS890" s="358"/>
      <c r="BT890" s="358"/>
      <c r="BU890" s="358"/>
      <c r="BV890" s="358"/>
      <c r="BW890" s="358"/>
      <c r="BX890" s="355"/>
    </row>
    <row r="891" spans="1:76" ht="19.5" customHeight="1">
      <c r="A891" s="356"/>
      <c r="B891" s="356"/>
      <c r="C891" s="356"/>
      <c r="D891" s="356"/>
      <c r="E891" s="356"/>
      <c r="F891" s="355"/>
      <c r="G891" s="356"/>
      <c r="H891" s="356"/>
      <c r="I891" s="355"/>
      <c r="J891" s="356"/>
      <c r="K891" s="355"/>
      <c r="L891" s="356"/>
      <c r="M891" s="355"/>
      <c r="N891" s="356"/>
      <c r="O891" s="355"/>
      <c r="P891" s="356"/>
      <c r="Q891" s="355"/>
      <c r="R891" s="355"/>
      <c r="S891" s="355"/>
      <c r="T891" s="355"/>
      <c r="U891" s="355"/>
      <c r="V891" s="355"/>
      <c r="W891" s="355"/>
      <c r="X891" s="355"/>
      <c r="Y891" s="355"/>
      <c r="Z891" s="355"/>
      <c r="AA891" s="355"/>
      <c r="AB891" s="355"/>
      <c r="AC891" s="355"/>
      <c r="AD891" s="355"/>
      <c r="AE891" s="355"/>
      <c r="AF891" s="355"/>
      <c r="AG891" s="355"/>
      <c r="AH891" s="355"/>
      <c r="AI891" s="355"/>
      <c r="AJ891" s="355"/>
      <c r="AK891" s="355"/>
      <c r="AL891" s="355"/>
      <c r="AM891" s="355"/>
      <c r="AN891" s="355"/>
      <c r="AO891" s="355"/>
      <c r="AP891" s="355"/>
      <c r="AQ891" s="355"/>
      <c r="AR891" s="355"/>
      <c r="AS891" s="355"/>
      <c r="AT891" s="356"/>
      <c r="AU891" s="356"/>
      <c r="AV891" s="355"/>
      <c r="AW891" s="355"/>
      <c r="AX891" s="356"/>
      <c r="AY891" s="357"/>
      <c r="AZ891" s="357"/>
      <c r="BA891" s="357"/>
      <c r="BB891" s="358"/>
      <c r="BC891" s="357"/>
      <c r="BD891" s="357"/>
      <c r="BE891" s="358"/>
      <c r="BF891" s="357"/>
      <c r="BG891" s="357"/>
      <c r="BH891" s="357"/>
      <c r="BI891" s="357"/>
      <c r="BJ891" s="357"/>
      <c r="BK891" s="357"/>
      <c r="BL891" s="357"/>
      <c r="BM891" s="358"/>
      <c r="BN891" s="358"/>
      <c r="BO891" s="358"/>
      <c r="BP891" s="358"/>
      <c r="BQ891" s="358"/>
      <c r="BR891" s="358"/>
      <c r="BS891" s="358"/>
      <c r="BT891" s="358"/>
      <c r="BU891" s="358"/>
      <c r="BV891" s="358"/>
      <c r="BW891" s="358"/>
      <c r="BX891" s="355"/>
    </row>
    <row r="892" spans="1:76" ht="19.5" customHeight="1">
      <c r="A892" s="356"/>
      <c r="B892" s="356"/>
      <c r="C892" s="356"/>
      <c r="D892" s="356"/>
      <c r="E892" s="356"/>
      <c r="F892" s="355"/>
      <c r="G892" s="356"/>
      <c r="H892" s="356"/>
      <c r="I892" s="355"/>
      <c r="J892" s="356"/>
      <c r="K892" s="355"/>
      <c r="L892" s="356"/>
      <c r="M892" s="355"/>
      <c r="N892" s="356"/>
      <c r="O892" s="355"/>
      <c r="P892" s="356"/>
      <c r="Q892" s="355"/>
      <c r="R892" s="355"/>
      <c r="S892" s="355"/>
      <c r="T892" s="355"/>
      <c r="U892" s="355"/>
      <c r="V892" s="355"/>
      <c r="W892" s="355"/>
      <c r="X892" s="355"/>
      <c r="Y892" s="355"/>
      <c r="Z892" s="355"/>
      <c r="AA892" s="355"/>
      <c r="AB892" s="355"/>
      <c r="AC892" s="355"/>
      <c r="AD892" s="355"/>
      <c r="AE892" s="355"/>
      <c r="AF892" s="355"/>
      <c r="AG892" s="355"/>
      <c r="AH892" s="355"/>
      <c r="AI892" s="355"/>
      <c r="AJ892" s="355"/>
      <c r="AK892" s="355"/>
      <c r="AL892" s="355"/>
      <c r="AM892" s="355"/>
      <c r="AN892" s="355"/>
      <c r="AO892" s="355"/>
      <c r="AP892" s="355"/>
      <c r="AQ892" s="355"/>
      <c r="AR892" s="355"/>
      <c r="AS892" s="355"/>
      <c r="AT892" s="356"/>
      <c r="AU892" s="356"/>
      <c r="AV892" s="355"/>
      <c r="AW892" s="355"/>
      <c r="AX892" s="356"/>
      <c r="AY892" s="357"/>
      <c r="AZ892" s="357"/>
      <c r="BA892" s="357"/>
      <c r="BB892" s="358"/>
      <c r="BC892" s="357"/>
      <c r="BD892" s="357"/>
      <c r="BE892" s="358"/>
      <c r="BF892" s="357"/>
      <c r="BG892" s="357"/>
      <c r="BH892" s="357"/>
      <c r="BI892" s="357"/>
      <c r="BJ892" s="357"/>
      <c r="BK892" s="357"/>
      <c r="BL892" s="357"/>
      <c r="BM892" s="358"/>
      <c r="BN892" s="358"/>
      <c r="BO892" s="358"/>
      <c r="BP892" s="358"/>
      <c r="BQ892" s="358"/>
      <c r="BR892" s="358"/>
      <c r="BS892" s="358"/>
      <c r="BT892" s="358"/>
      <c r="BU892" s="358"/>
      <c r="BV892" s="358"/>
      <c r="BW892" s="358"/>
      <c r="BX892" s="355"/>
    </row>
    <row r="893" spans="1:76" ht="19.5" customHeight="1">
      <c r="A893" s="356"/>
      <c r="B893" s="356"/>
      <c r="C893" s="356"/>
      <c r="D893" s="356"/>
      <c r="E893" s="356"/>
      <c r="F893" s="355"/>
      <c r="G893" s="356"/>
      <c r="H893" s="356"/>
      <c r="I893" s="355"/>
      <c r="J893" s="356"/>
      <c r="K893" s="355"/>
      <c r="L893" s="356"/>
      <c r="M893" s="355"/>
      <c r="N893" s="356"/>
      <c r="O893" s="355"/>
      <c r="P893" s="356"/>
      <c r="Q893" s="355"/>
      <c r="R893" s="355"/>
      <c r="S893" s="355"/>
      <c r="T893" s="355"/>
      <c r="U893" s="355"/>
      <c r="V893" s="355"/>
      <c r="W893" s="355"/>
      <c r="X893" s="355"/>
      <c r="Y893" s="355"/>
      <c r="Z893" s="355"/>
      <c r="AA893" s="355"/>
      <c r="AB893" s="355"/>
      <c r="AC893" s="355"/>
      <c r="AD893" s="355"/>
      <c r="AE893" s="355"/>
      <c r="AF893" s="355"/>
      <c r="AG893" s="355"/>
      <c r="AH893" s="355"/>
      <c r="AI893" s="355"/>
      <c r="AJ893" s="355"/>
      <c r="AK893" s="355"/>
      <c r="AL893" s="355"/>
      <c r="AM893" s="355"/>
      <c r="AN893" s="355"/>
      <c r="AO893" s="355"/>
      <c r="AP893" s="355"/>
      <c r="AQ893" s="355"/>
      <c r="AR893" s="355"/>
      <c r="AS893" s="355"/>
      <c r="AT893" s="356"/>
      <c r="AU893" s="356"/>
      <c r="AV893" s="355"/>
      <c r="AW893" s="355"/>
      <c r="AX893" s="356"/>
      <c r="AY893" s="357"/>
      <c r="AZ893" s="357"/>
      <c r="BA893" s="357"/>
      <c r="BB893" s="358"/>
      <c r="BC893" s="357"/>
      <c r="BD893" s="357"/>
      <c r="BE893" s="358"/>
      <c r="BF893" s="357"/>
      <c r="BG893" s="357"/>
      <c r="BH893" s="357"/>
      <c r="BI893" s="357"/>
      <c r="BJ893" s="357"/>
      <c r="BK893" s="357"/>
      <c r="BL893" s="357"/>
      <c r="BM893" s="358"/>
      <c r="BN893" s="358"/>
      <c r="BO893" s="358"/>
      <c r="BP893" s="358"/>
      <c r="BQ893" s="358"/>
      <c r="BR893" s="358"/>
      <c r="BS893" s="358"/>
      <c r="BT893" s="358"/>
      <c r="BU893" s="358"/>
      <c r="BV893" s="358"/>
      <c r="BW893" s="358"/>
      <c r="BX893" s="355"/>
    </row>
    <row r="894" spans="1:76" ht="19.5" customHeight="1">
      <c r="A894" s="356"/>
      <c r="B894" s="356"/>
      <c r="C894" s="356"/>
      <c r="D894" s="356"/>
      <c r="E894" s="356"/>
      <c r="F894" s="355"/>
      <c r="G894" s="356"/>
      <c r="H894" s="356"/>
      <c r="I894" s="355"/>
      <c r="J894" s="356"/>
      <c r="K894" s="355"/>
      <c r="L894" s="356"/>
      <c r="M894" s="355"/>
      <c r="N894" s="356"/>
      <c r="O894" s="355"/>
      <c r="P894" s="356"/>
      <c r="Q894" s="355"/>
      <c r="R894" s="355"/>
      <c r="S894" s="355"/>
      <c r="T894" s="355"/>
      <c r="U894" s="355"/>
      <c r="V894" s="355"/>
      <c r="W894" s="355"/>
      <c r="X894" s="355"/>
      <c r="Y894" s="355"/>
      <c r="Z894" s="355"/>
      <c r="AA894" s="355"/>
      <c r="AB894" s="355"/>
      <c r="AC894" s="355"/>
      <c r="AD894" s="355"/>
      <c r="AE894" s="355"/>
      <c r="AF894" s="355"/>
      <c r="AG894" s="355"/>
      <c r="AH894" s="355"/>
      <c r="AI894" s="355"/>
      <c r="AJ894" s="355"/>
      <c r="AK894" s="355"/>
      <c r="AL894" s="355"/>
      <c r="AM894" s="355"/>
      <c r="AN894" s="355"/>
      <c r="AO894" s="355"/>
      <c r="AP894" s="355"/>
      <c r="AQ894" s="355"/>
      <c r="AR894" s="355"/>
      <c r="AS894" s="355"/>
      <c r="AT894" s="356"/>
      <c r="AU894" s="356"/>
      <c r="AV894" s="355"/>
      <c r="AW894" s="355"/>
      <c r="AX894" s="356"/>
      <c r="AY894" s="357"/>
      <c r="AZ894" s="357"/>
      <c r="BA894" s="357"/>
      <c r="BB894" s="358"/>
      <c r="BC894" s="357"/>
      <c r="BD894" s="357"/>
      <c r="BE894" s="358"/>
      <c r="BF894" s="357"/>
      <c r="BG894" s="357"/>
      <c r="BH894" s="357"/>
      <c r="BI894" s="357"/>
      <c r="BJ894" s="357"/>
      <c r="BK894" s="357"/>
      <c r="BL894" s="357"/>
      <c r="BM894" s="358"/>
      <c r="BN894" s="358"/>
      <c r="BO894" s="358"/>
      <c r="BP894" s="358"/>
      <c r="BQ894" s="358"/>
      <c r="BR894" s="358"/>
      <c r="BS894" s="358"/>
      <c r="BT894" s="358"/>
      <c r="BU894" s="358"/>
      <c r="BV894" s="358"/>
      <c r="BW894" s="358"/>
      <c r="BX894" s="355"/>
    </row>
    <row r="895" spans="1:76" ht="19.5" customHeight="1">
      <c r="A895" s="356"/>
      <c r="B895" s="356"/>
      <c r="C895" s="356"/>
      <c r="D895" s="356"/>
      <c r="E895" s="356"/>
      <c r="F895" s="355"/>
      <c r="G895" s="356"/>
      <c r="H895" s="356"/>
      <c r="I895" s="355"/>
      <c r="J895" s="356"/>
      <c r="K895" s="355"/>
      <c r="L895" s="356"/>
      <c r="M895" s="355"/>
      <c r="N895" s="356"/>
      <c r="O895" s="355"/>
      <c r="P895" s="356"/>
      <c r="Q895" s="355"/>
      <c r="R895" s="355"/>
      <c r="S895" s="355"/>
      <c r="T895" s="355"/>
      <c r="U895" s="355"/>
      <c r="V895" s="355"/>
      <c r="W895" s="355"/>
      <c r="X895" s="355"/>
      <c r="Y895" s="355"/>
      <c r="Z895" s="355"/>
      <c r="AA895" s="355"/>
      <c r="AB895" s="355"/>
      <c r="AC895" s="355"/>
      <c r="AD895" s="355"/>
      <c r="AE895" s="355"/>
      <c r="AF895" s="355"/>
      <c r="AG895" s="355"/>
      <c r="AH895" s="355"/>
      <c r="AI895" s="355"/>
      <c r="AJ895" s="355"/>
      <c r="AK895" s="355"/>
      <c r="AL895" s="355"/>
      <c r="AM895" s="355"/>
      <c r="AN895" s="355"/>
      <c r="AO895" s="355"/>
      <c r="AP895" s="355"/>
      <c r="AQ895" s="355"/>
      <c r="AR895" s="355"/>
      <c r="AS895" s="355"/>
      <c r="AT895" s="356"/>
      <c r="AU895" s="356"/>
      <c r="AV895" s="355"/>
      <c r="AW895" s="355"/>
      <c r="AX895" s="356"/>
      <c r="AY895" s="357"/>
      <c r="AZ895" s="357"/>
      <c r="BA895" s="357"/>
      <c r="BB895" s="358"/>
      <c r="BC895" s="357"/>
      <c r="BD895" s="357"/>
      <c r="BE895" s="358"/>
      <c r="BF895" s="357"/>
      <c r="BG895" s="357"/>
      <c r="BH895" s="357"/>
      <c r="BI895" s="357"/>
      <c r="BJ895" s="357"/>
      <c r="BK895" s="357"/>
      <c r="BL895" s="357"/>
      <c r="BM895" s="358"/>
      <c r="BN895" s="358"/>
      <c r="BO895" s="358"/>
      <c r="BP895" s="358"/>
      <c r="BQ895" s="358"/>
      <c r="BR895" s="358"/>
      <c r="BS895" s="358"/>
      <c r="BT895" s="358"/>
      <c r="BU895" s="358"/>
      <c r="BV895" s="358"/>
      <c r="BW895" s="358"/>
      <c r="BX895" s="355"/>
    </row>
    <row r="896" spans="1:76" ht="19.5" customHeight="1">
      <c r="A896" s="356"/>
      <c r="B896" s="356"/>
      <c r="C896" s="356"/>
      <c r="D896" s="356"/>
      <c r="E896" s="356"/>
      <c r="F896" s="355"/>
      <c r="G896" s="356"/>
      <c r="H896" s="356"/>
      <c r="I896" s="355"/>
      <c r="J896" s="356"/>
      <c r="K896" s="355"/>
      <c r="L896" s="356"/>
      <c r="M896" s="355"/>
      <c r="N896" s="356"/>
      <c r="O896" s="355"/>
      <c r="P896" s="356"/>
      <c r="Q896" s="355"/>
      <c r="R896" s="355"/>
      <c r="S896" s="355"/>
      <c r="T896" s="355"/>
      <c r="U896" s="355"/>
      <c r="V896" s="355"/>
      <c r="W896" s="355"/>
      <c r="X896" s="355"/>
      <c r="Y896" s="355"/>
      <c r="Z896" s="355"/>
      <c r="AA896" s="355"/>
      <c r="AB896" s="355"/>
      <c r="AC896" s="355"/>
      <c r="AD896" s="355"/>
      <c r="AE896" s="355"/>
      <c r="AF896" s="355"/>
      <c r="AG896" s="355"/>
      <c r="AH896" s="355"/>
      <c r="AI896" s="355"/>
      <c r="AJ896" s="355"/>
      <c r="AK896" s="355"/>
      <c r="AL896" s="355"/>
      <c r="AM896" s="355"/>
      <c r="AN896" s="355"/>
      <c r="AO896" s="355"/>
      <c r="AP896" s="355"/>
      <c r="AQ896" s="355"/>
      <c r="AR896" s="355"/>
      <c r="AS896" s="355"/>
      <c r="AT896" s="356"/>
      <c r="AU896" s="356"/>
      <c r="AV896" s="355"/>
      <c r="AW896" s="355"/>
      <c r="AX896" s="356"/>
      <c r="AY896" s="357"/>
      <c r="AZ896" s="357"/>
      <c r="BA896" s="357"/>
      <c r="BB896" s="358"/>
      <c r="BC896" s="357"/>
      <c r="BD896" s="357"/>
      <c r="BE896" s="358"/>
      <c r="BF896" s="357"/>
      <c r="BG896" s="357"/>
      <c r="BH896" s="357"/>
      <c r="BI896" s="357"/>
      <c r="BJ896" s="357"/>
      <c r="BK896" s="357"/>
      <c r="BL896" s="357"/>
      <c r="BM896" s="358"/>
      <c r="BN896" s="358"/>
      <c r="BO896" s="358"/>
      <c r="BP896" s="358"/>
      <c r="BQ896" s="358"/>
      <c r="BR896" s="358"/>
      <c r="BS896" s="358"/>
      <c r="BT896" s="358"/>
      <c r="BU896" s="358"/>
      <c r="BV896" s="358"/>
      <c r="BW896" s="358"/>
      <c r="BX896" s="355"/>
    </row>
    <row r="897" spans="1:76" ht="19.5" customHeight="1">
      <c r="A897" s="356"/>
      <c r="B897" s="356"/>
      <c r="C897" s="356"/>
      <c r="D897" s="356"/>
      <c r="E897" s="356"/>
      <c r="F897" s="355"/>
      <c r="G897" s="356"/>
      <c r="H897" s="356"/>
      <c r="I897" s="355"/>
      <c r="J897" s="356"/>
      <c r="K897" s="355"/>
      <c r="L897" s="356"/>
      <c r="M897" s="355"/>
      <c r="N897" s="356"/>
      <c r="O897" s="355"/>
      <c r="P897" s="356"/>
      <c r="Q897" s="355"/>
      <c r="R897" s="355"/>
      <c r="S897" s="355"/>
      <c r="T897" s="355"/>
      <c r="U897" s="355"/>
      <c r="V897" s="355"/>
      <c r="W897" s="355"/>
      <c r="X897" s="355"/>
      <c r="Y897" s="355"/>
      <c r="Z897" s="355"/>
      <c r="AA897" s="355"/>
      <c r="AB897" s="355"/>
      <c r="AC897" s="355"/>
      <c r="AD897" s="355"/>
      <c r="AE897" s="355"/>
      <c r="AF897" s="355"/>
      <c r="AG897" s="355"/>
      <c r="AH897" s="355"/>
      <c r="AI897" s="355"/>
      <c r="AJ897" s="355"/>
      <c r="AK897" s="355"/>
      <c r="AL897" s="355"/>
      <c r="AM897" s="355"/>
      <c r="AN897" s="355"/>
      <c r="AO897" s="355"/>
      <c r="AP897" s="355"/>
      <c r="AQ897" s="355"/>
      <c r="AR897" s="355"/>
      <c r="AS897" s="355"/>
      <c r="AT897" s="356"/>
      <c r="AU897" s="356"/>
      <c r="AV897" s="355"/>
      <c r="AW897" s="355"/>
      <c r="AX897" s="356"/>
      <c r="AY897" s="357"/>
      <c r="AZ897" s="357"/>
      <c r="BA897" s="357"/>
      <c r="BB897" s="358"/>
      <c r="BC897" s="357"/>
      <c r="BD897" s="357"/>
      <c r="BE897" s="358"/>
      <c r="BF897" s="357"/>
      <c r="BG897" s="357"/>
      <c r="BH897" s="357"/>
      <c r="BI897" s="357"/>
      <c r="BJ897" s="357"/>
      <c r="BK897" s="357"/>
      <c r="BL897" s="357"/>
      <c r="BM897" s="358"/>
      <c r="BN897" s="358"/>
      <c r="BO897" s="358"/>
      <c r="BP897" s="358"/>
      <c r="BQ897" s="358"/>
      <c r="BR897" s="358"/>
      <c r="BS897" s="358"/>
      <c r="BT897" s="358"/>
      <c r="BU897" s="358"/>
      <c r="BV897" s="358"/>
      <c r="BW897" s="358"/>
      <c r="BX897" s="355"/>
    </row>
    <row r="898" spans="1:76" ht="19.5" customHeight="1">
      <c r="A898" s="356"/>
      <c r="B898" s="356"/>
      <c r="C898" s="356"/>
      <c r="D898" s="356"/>
      <c r="E898" s="356"/>
      <c r="F898" s="355"/>
      <c r="G898" s="356"/>
      <c r="H898" s="356"/>
      <c r="I898" s="355"/>
      <c r="J898" s="356"/>
      <c r="K898" s="355"/>
      <c r="L898" s="356"/>
      <c r="M898" s="355"/>
      <c r="N898" s="356"/>
      <c r="O898" s="355"/>
      <c r="P898" s="356"/>
      <c r="Q898" s="355"/>
      <c r="R898" s="355"/>
      <c r="S898" s="355"/>
      <c r="T898" s="355"/>
      <c r="U898" s="355"/>
      <c r="V898" s="355"/>
      <c r="W898" s="355"/>
      <c r="X898" s="355"/>
      <c r="Y898" s="355"/>
      <c r="Z898" s="355"/>
      <c r="AA898" s="355"/>
      <c r="AB898" s="355"/>
      <c r="AC898" s="355"/>
      <c r="AD898" s="355"/>
      <c r="AE898" s="355"/>
      <c r="AF898" s="355"/>
      <c r="AG898" s="355"/>
      <c r="AH898" s="355"/>
      <c r="AI898" s="355"/>
      <c r="AJ898" s="355"/>
      <c r="AK898" s="355"/>
      <c r="AL898" s="355"/>
      <c r="AM898" s="355"/>
      <c r="AN898" s="355"/>
      <c r="AO898" s="355"/>
      <c r="AP898" s="355"/>
      <c r="AQ898" s="355"/>
      <c r="AR898" s="355"/>
      <c r="AS898" s="355"/>
      <c r="AT898" s="356"/>
      <c r="AU898" s="356"/>
      <c r="AV898" s="355"/>
      <c r="AW898" s="355"/>
      <c r="AX898" s="356"/>
      <c r="AY898" s="357"/>
      <c r="AZ898" s="357"/>
      <c r="BA898" s="357"/>
      <c r="BB898" s="358"/>
      <c r="BC898" s="357"/>
      <c r="BD898" s="357"/>
      <c r="BE898" s="358"/>
      <c r="BF898" s="357"/>
      <c r="BG898" s="357"/>
      <c r="BH898" s="357"/>
      <c r="BI898" s="357"/>
      <c r="BJ898" s="357"/>
      <c r="BK898" s="357"/>
      <c r="BL898" s="357"/>
      <c r="BM898" s="358"/>
      <c r="BN898" s="358"/>
      <c r="BO898" s="358"/>
      <c r="BP898" s="358"/>
      <c r="BQ898" s="358"/>
      <c r="BR898" s="358"/>
      <c r="BS898" s="358"/>
      <c r="BT898" s="358"/>
      <c r="BU898" s="358"/>
      <c r="BV898" s="358"/>
      <c r="BW898" s="358"/>
      <c r="BX898" s="355"/>
    </row>
    <row r="899" spans="1:76" ht="19.5" customHeight="1">
      <c r="A899" s="356"/>
      <c r="B899" s="356"/>
      <c r="C899" s="356"/>
      <c r="D899" s="356"/>
      <c r="E899" s="356"/>
      <c r="F899" s="355"/>
      <c r="G899" s="356"/>
      <c r="H899" s="356"/>
      <c r="I899" s="355"/>
      <c r="J899" s="356"/>
      <c r="K899" s="355"/>
      <c r="L899" s="356"/>
      <c r="M899" s="355"/>
      <c r="N899" s="356"/>
      <c r="O899" s="355"/>
      <c r="P899" s="356"/>
      <c r="Q899" s="355"/>
      <c r="R899" s="355"/>
      <c r="S899" s="355"/>
      <c r="T899" s="355"/>
      <c r="U899" s="355"/>
      <c r="V899" s="355"/>
      <c r="W899" s="355"/>
      <c r="X899" s="355"/>
      <c r="Y899" s="355"/>
      <c r="Z899" s="355"/>
      <c r="AA899" s="355"/>
      <c r="AB899" s="355"/>
      <c r="AC899" s="355"/>
      <c r="AD899" s="355"/>
      <c r="AE899" s="355"/>
      <c r="AF899" s="355"/>
      <c r="AG899" s="355"/>
      <c r="AH899" s="355"/>
      <c r="AI899" s="355"/>
      <c r="AJ899" s="355"/>
      <c r="AK899" s="355"/>
      <c r="AL899" s="355"/>
      <c r="AM899" s="355"/>
      <c r="AN899" s="355"/>
      <c r="AO899" s="355"/>
      <c r="AP899" s="355"/>
      <c r="AQ899" s="355"/>
      <c r="AR899" s="355"/>
      <c r="AS899" s="355"/>
      <c r="AT899" s="356"/>
      <c r="AU899" s="356"/>
      <c r="AV899" s="355"/>
      <c r="AW899" s="355"/>
      <c r="AX899" s="356"/>
      <c r="AY899" s="357"/>
      <c r="AZ899" s="357"/>
      <c r="BA899" s="357"/>
      <c r="BB899" s="358"/>
      <c r="BC899" s="357"/>
      <c r="BD899" s="357"/>
      <c r="BE899" s="358"/>
      <c r="BF899" s="357"/>
      <c r="BG899" s="357"/>
      <c r="BH899" s="357"/>
      <c r="BI899" s="357"/>
      <c r="BJ899" s="357"/>
      <c r="BK899" s="357"/>
      <c r="BL899" s="357"/>
      <c r="BM899" s="358"/>
      <c r="BN899" s="358"/>
      <c r="BO899" s="358"/>
      <c r="BP899" s="358"/>
      <c r="BQ899" s="358"/>
      <c r="BR899" s="358"/>
      <c r="BS899" s="358"/>
      <c r="BT899" s="358"/>
      <c r="BU899" s="358"/>
      <c r="BV899" s="358"/>
      <c r="BW899" s="358"/>
      <c r="BX899" s="355"/>
    </row>
    <row r="900" spans="1:76" ht="19.5" customHeight="1">
      <c r="A900" s="356"/>
      <c r="B900" s="356"/>
      <c r="C900" s="356"/>
      <c r="D900" s="356"/>
      <c r="E900" s="356"/>
      <c r="F900" s="355"/>
      <c r="G900" s="356"/>
      <c r="H900" s="356"/>
      <c r="I900" s="355"/>
      <c r="J900" s="356"/>
      <c r="K900" s="355"/>
      <c r="L900" s="356"/>
      <c r="M900" s="355"/>
      <c r="N900" s="356"/>
      <c r="O900" s="355"/>
      <c r="P900" s="356"/>
      <c r="Q900" s="355"/>
      <c r="R900" s="355"/>
      <c r="S900" s="355"/>
      <c r="T900" s="355"/>
      <c r="U900" s="355"/>
      <c r="V900" s="355"/>
      <c r="W900" s="355"/>
      <c r="X900" s="355"/>
      <c r="Y900" s="355"/>
      <c r="Z900" s="355"/>
      <c r="AA900" s="355"/>
      <c r="AB900" s="355"/>
      <c r="AC900" s="355"/>
      <c r="AD900" s="355"/>
      <c r="AE900" s="355"/>
      <c r="AF900" s="355"/>
      <c r="AG900" s="355"/>
      <c r="AH900" s="355"/>
      <c r="AI900" s="355"/>
      <c r="AJ900" s="355"/>
      <c r="AK900" s="355"/>
      <c r="AL900" s="355"/>
      <c r="AM900" s="355"/>
      <c r="AN900" s="355"/>
      <c r="AO900" s="355"/>
      <c r="AP900" s="355"/>
      <c r="AQ900" s="355"/>
      <c r="AR900" s="355"/>
      <c r="AS900" s="355"/>
      <c r="AT900" s="356"/>
      <c r="AU900" s="356"/>
      <c r="AV900" s="355"/>
      <c r="AW900" s="355"/>
      <c r="AX900" s="356"/>
      <c r="AY900" s="357"/>
      <c r="AZ900" s="357"/>
      <c r="BA900" s="357"/>
      <c r="BB900" s="358"/>
      <c r="BC900" s="357"/>
      <c r="BD900" s="357"/>
      <c r="BE900" s="358"/>
      <c r="BF900" s="357"/>
      <c r="BG900" s="357"/>
      <c r="BH900" s="357"/>
      <c r="BI900" s="357"/>
      <c r="BJ900" s="357"/>
      <c r="BK900" s="357"/>
      <c r="BL900" s="357"/>
      <c r="BM900" s="358"/>
      <c r="BN900" s="358"/>
      <c r="BO900" s="358"/>
      <c r="BP900" s="358"/>
      <c r="BQ900" s="358"/>
      <c r="BR900" s="358"/>
      <c r="BS900" s="358"/>
      <c r="BT900" s="358"/>
      <c r="BU900" s="358"/>
      <c r="BV900" s="358"/>
      <c r="BW900" s="358"/>
      <c r="BX900" s="355"/>
    </row>
    <row r="901" spans="1:76" ht="19.5" customHeight="1">
      <c r="A901" s="356"/>
      <c r="B901" s="356"/>
      <c r="C901" s="356"/>
      <c r="D901" s="356"/>
      <c r="E901" s="356"/>
      <c r="F901" s="355"/>
      <c r="G901" s="356"/>
      <c r="H901" s="356"/>
      <c r="I901" s="355"/>
      <c r="J901" s="356"/>
      <c r="K901" s="355"/>
      <c r="L901" s="356"/>
      <c r="M901" s="355"/>
      <c r="N901" s="356"/>
      <c r="O901" s="355"/>
      <c r="P901" s="356"/>
      <c r="Q901" s="355"/>
      <c r="R901" s="355"/>
      <c r="S901" s="355"/>
      <c r="T901" s="355"/>
      <c r="U901" s="355"/>
      <c r="V901" s="355"/>
      <c r="W901" s="355"/>
      <c r="X901" s="355"/>
      <c r="Y901" s="355"/>
      <c r="Z901" s="355"/>
      <c r="AA901" s="355"/>
      <c r="AB901" s="355"/>
      <c r="AC901" s="355"/>
      <c r="AD901" s="355"/>
      <c r="AE901" s="355"/>
      <c r="AF901" s="355"/>
      <c r="AG901" s="355"/>
      <c r="AH901" s="355"/>
      <c r="AI901" s="355"/>
      <c r="AJ901" s="355"/>
      <c r="AK901" s="355"/>
      <c r="AL901" s="355"/>
      <c r="AM901" s="355"/>
      <c r="AN901" s="355"/>
      <c r="AO901" s="355"/>
      <c r="AP901" s="355"/>
      <c r="AQ901" s="355"/>
      <c r="AR901" s="355"/>
      <c r="AS901" s="355"/>
      <c r="AT901" s="356"/>
      <c r="AU901" s="356"/>
      <c r="AV901" s="355"/>
      <c r="AW901" s="355"/>
      <c r="AX901" s="356"/>
      <c r="AY901" s="357"/>
      <c r="AZ901" s="357"/>
      <c r="BA901" s="357"/>
      <c r="BB901" s="358"/>
      <c r="BC901" s="357"/>
      <c r="BD901" s="357"/>
      <c r="BE901" s="358"/>
      <c r="BF901" s="357"/>
      <c r="BG901" s="357"/>
      <c r="BH901" s="357"/>
      <c r="BI901" s="357"/>
      <c r="BJ901" s="357"/>
      <c r="BK901" s="357"/>
      <c r="BL901" s="357"/>
      <c r="BM901" s="358"/>
      <c r="BN901" s="358"/>
      <c r="BO901" s="358"/>
      <c r="BP901" s="358"/>
      <c r="BQ901" s="358"/>
      <c r="BR901" s="358"/>
      <c r="BS901" s="358"/>
      <c r="BT901" s="358"/>
      <c r="BU901" s="358"/>
      <c r="BV901" s="358"/>
      <c r="BW901" s="358"/>
      <c r="BX901" s="355"/>
    </row>
    <row r="902" spans="1:76" ht="19.5" customHeight="1">
      <c r="A902" s="356"/>
      <c r="B902" s="356"/>
      <c r="C902" s="356"/>
      <c r="D902" s="356"/>
      <c r="E902" s="356"/>
      <c r="F902" s="355"/>
      <c r="G902" s="356"/>
      <c r="H902" s="356"/>
      <c r="I902" s="355"/>
      <c r="J902" s="356"/>
      <c r="K902" s="355"/>
      <c r="L902" s="356"/>
      <c r="M902" s="355"/>
      <c r="N902" s="356"/>
      <c r="O902" s="355"/>
      <c r="P902" s="356"/>
      <c r="Q902" s="355"/>
      <c r="R902" s="355"/>
      <c r="S902" s="355"/>
      <c r="T902" s="355"/>
      <c r="U902" s="355"/>
      <c r="V902" s="355"/>
      <c r="W902" s="355"/>
      <c r="X902" s="355"/>
      <c r="Y902" s="355"/>
      <c r="Z902" s="355"/>
      <c r="AA902" s="355"/>
      <c r="AB902" s="355"/>
      <c r="AC902" s="355"/>
      <c r="AD902" s="355"/>
      <c r="AE902" s="355"/>
      <c r="AF902" s="355"/>
      <c r="AG902" s="355"/>
      <c r="AH902" s="355"/>
      <c r="AI902" s="355"/>
      <c r="AJ902" s="355"/>
      <c r="AK902" s="355"/>
      <c r="AL902" s="355"/>
      <c r="AM902" s="355"/>
      <c r="AN902" s="355"/>
      <c r="AO902" s="355"/>
      <c r="AP902" s="355"/>
      <c r="AQ902" s="355"/>
      <c r="AR902" s="355"/>
      <c r="AS902" s="355"/>
      <c r="AT902" s="356"/>
      <c r="AU902" s="356"/>
      <c r="AV902" s="355"/>
      <c r="AW902" s="355"/>
      <c r="AX902" s="356"/>
      <c r="AY902" s="357"/>
      <c r="AZ902" s="357"/>
      <c r="BA902" s="357"/>
      <c r="BB902" s="358"/>
      <c r="BC902" s="357"/>
      <c r="BD902" s="357"/>
      <c r="BE902" s="358"/>
      <c r="BF902" s="357"/>
      <c r="BG902" s="357"/>
      <c r="BH902" s="357"/>
      <c r="BI902" s="357"/>
      <c r="BJ902" s="357"/>
      <c r="BK902" s="357"/>
      <c r="BL902" s="357"/>
      <c r="BM902" s="358"/>
      <c r="BN902" s="358"/>
      <c r="BO902" s="358"/>
      <c r="BP902" s="358"/>
      <c r="BQ902" s="358"/>
      <c r="BR902" s="358"/>
      <c r="BS902" s="358"/>
      <c r="BT902" s="358"/>
      <c r="BU902" s="358"/>
      <c r="BV902" s="358"/>
      <c r="BW902" s="358"/>
      <c r="BX902" s="355"/>
    </row>
    <row r="903" spans="1:76" ht="19.5" customHeight="1">
      <c r="A903" s="356"/>
      <c r="B903" s="356"/>
      <c r="C903" s="356"/>
      <c r="D903" s="356"/>
      <c r="E903" s="356"/>
      <c r="F903" s="355"/>
      <c r="G903" s="356"/>
      <c r="H903" s="356"/>
      <c r="I903" s="355"/>
      <c r="J903" s="356"/>
      <c r="K903" s="355"/>
      <c r="L903" s="356"/>
      <c r="M903" s="355"/>
      <c r="N903" s="356"/>
      <c r="O903" s="355"/>
      <c r="P903" s="356"/>
      <c r="Q903" s="355"/>
      <c r="R903" s="355"/>
      <c r="S903" s="355"/>
      <c r="T903" s="355"/>
      <c r="U903" s="355"/>
      <c r="V903" s="355"/>
      <c r="W903" s="355"/>
      <c r="X903" s="355"/>
      <c r="Y903" s="355"/>
      <c r="Z903" s="355"/>
      <c r="AA903" s="355"/>
      <c r="AB903" s="355"/>
      <c r="AC903" s="355"/>
      <c r="AD903" s="355"/>
      <c r="AE903" s="355"/>
      <c r="AF903" s="355"/>
      <c r="AG903" s="355"/>
      <c r="AH903" s="355"/>
      <c r="AI903" s="355"/>
      <c r="AJ903" s="355"/>
      <c r="AK903" s="355"/>
      <c r="AL903" s="355"/>
      <c r="AM903" s="355"/>
      <c r="AN903" s="355"/>
      <c r="AO903" s="355"/>
      <c r="AP903" s="355"/>
      <c r="AQ903" s="355"/>
      <c r="AR903" s="355"/>
      <c r="AS903" s="355"/>
      <c r="AT903" s="356"/>
      <c r="AU903" s="356"/>
      <c r="AV903" s="355"/>
      <c r="AW903" s="355"/>
      <c r="AX903" s="356"/>
      <c r="AY903" s="357"/>
      <c r="AZ903" s="357"/>
      <c r="BA903" s="357"/>
      <c r="BB903" s="358"/>
      <c r="BC903" s="357"/>
      <c r="BD903" s="357"/>
      <c r="BE903" s="358"/>
      <c r="BF903" s="357"/>
      <c r="BG903" s="357"/>
      <c r="BH903" s="357"/>
      <c r="BI903" s="357"/>
      <c r="BJ903" s="357"/>
      <c r="BK903" s="357"/>
      <c r="BL903" s="357"/>
      <c r="BM903" s="358"/>
      <c r="BN903" s="358"/>
      <c r="BO903" s="358"/>
      <c r="BP903" s="358"/>
      <c r="BQ903" s="358"/>
      <c r="BR903" s="358"/>
      <c r="BS903" s="358"/>
      <c r="BT903" s="358"/>
      <c r="BU903" s="358"/>
      <c r="BV903" s="358"/>
      <c r="BW903" s="358"/>
      <c r="BX903" s="355"/>
    </row>
    <row r="904" spans="1:76" ht="19.5" customHeight="1">
      <c r="A904" s="356"/>
      <c r="B904" s="356"/>
      <c r="C904" s="356"/>
      <c r="D904" s="356"/>
      <c r="E904" s="356"/>
      <c r="F904" s="355"/>
      <c r="G904" s="356"/>
      <c r="H904" s="356"/>
      <c r="I904" s="355"/>
      <c r="J904" s="356"/>
      <c r="K904" s="355"/>
      <c r="L904" s="356"/>
      <c r="M904" s="355"/>
      <c r="N904" s="356"/>
      <c r="O904" s="355"/>
      <c r="P904" s="356"/>
      <c r="Q904" s="355"/>
      <c r="R904" s="355"/>
      <c r="S904" s="355"/>
      <c r="T904" s="355"/>
      <c r="U904" s="355"/>
      <c r="V904" s="355"/>
      <c r="W904" s="355"/>
      <c r="X904" s="355"/>
      <c r="Y904" s="355"/>
      <c r="Z904" s="355"/>
      <c r="AA904" s="355"/>
      <c r="AB904" s="355"/>
      <c r="AC904" s="355"/>
      <c r="AD904" s="355"/>
      <c r="AE904" s="355"/>
      <c r="AF904" s="355"/>
      <c r="AG904" s="355"/>
      <c r="AH904" s="355"/>
      <c r="AI904" s="355"/>
      <c r="AJ904" s="355"/>
      <c r="AK904" s="355"/>
      <c r="AL904" s="355"/>
      <c r="AM904" s="355"/>
      <c r="AN904" s="355"/>
      <c r="AO904" s="355"/>
      <c r="AP904" s="355"/>
      <c r="AQ904" s="355"/>
      <c r="AR904" s="355"/>
      <c r="AS904" s="355"/>
      <c r="AT904" s="356"/>
      <c r="AU904" s="356"/>
      <c r="AV904" s="355"/>
      <c r="AW904" s="355"/>
      <c r="AX904" s="356"/>
      <c r="AY904" s="357"/>
      <c r="AZ904" s="357"/>
      <c r="BA904" s="357"/>
      <c r="BB904" s="358"/>
      <c r="BC904" s="357"/>
      <c r="BD904" s="357"/>
      <c r="BE904" s="358"/>
      <c r="BF904" s="357"/>
      <c r="BG904" s="357"/>
      <c r="BH904" s="357"/>
      <c r="BI904" s="357"/>
      <c r="BJ904" s="357"/>
      <c r="BK904" s="357"/>
      <c r="BL904" s="357"/>
      <c r="BM904" s="358"/>
      <c r="BN904" s="358"/>
      <c r="BO904" s="358"/>
      <c r="BP904" s="358"/>
      <c r="BQ904" s="358"/>
      <c r="BR904" s="358"/>
      <c r="BS904" s="358"/>
      <c r="BT904" s="358"/>
      <c r="BU904" s="358"/>
      <c r="BV904" s="358"/>
      <c r="BW904" s="358"/>
      <c r="BX904" s="355"/>
    </row>
    <row r="905" spans="1:76" ht="19.5" customHeight="1">
      <c r="A905" s="356"/>
      <c r="B905" s="356"/>
      <c r="C905" s="356"/>
      <c r="D905" s="356"/>
      <c r="E905" s="356"/>
      <c r="F905" s="355"/>
      <c r="G905" s="356"/>
      <c r="H905" s="356"/>
      <c r="I905" s="355"/>
      <c r="J905" s="356"/>
      <c r="K905" s="355"/>
      <c r="L905" s="356"/>
      <c r="M905" s="355"/>
      <c r="N905" s="356"/>
      <c r="O905" s="355"/>
      <c r="P905" s="356"/>
      <c r="Q905" s="355"/>
      <c r="R905" s="355"/>
      <c r="S905" s="355"/>
      <c r="T905" s="355"/>
      <c r="U905" s="355"/>
      <c r="V905" s="355"/>
      <c r="W905" s="355"/>
      <c r="X905" s="355"/>
      <c r="Y905" s="355"/>
      <c r="Z905" s="355"/>
      <c r="AA905" s="355"/>
      <c r="AB905" s="355"/>
      <c r="AC905" s="355"/>
      <c r="AD905" s="355"/>
      <c r="AE905" s="355"/>
      <c r="AF905" s="355"/>
      <c r="AG905" s="355"/>
      <c r="AH905" s="355"/>
      <c r="AI905" s="355"/>
      <c r="AJ905" s="355"/>
      <c r="AK905" s="355"/>
      <c r="AL905" s="355"/>
      <c r="AM905" s="355"/>
      <c r="AN905" s="355"/>
      <c r="AO905" s="355"/>
      <c r="AP905" s="355"/>
      <c r="AQ905" s="355"/>
      <c r="AR905" s="355"/>
      <c r="AS905" s="355"/>
      <c r="AT905" s="356"/>
      <c r="AU905" s="356"/>
      <c r="AV905" s="355"/>
      <c r="AW905" s="355"/>
      <c r="AX905" s="356"/>
      <c r="AY905" s="357"/>
      <c r="AZ905" s="357"/>
      <c r="BA905" s="357"/>
      <c r="BB905" s="358"/>
      <c r="BC905" s="357"/>
      <c r="BD905" s="357"/>
      <c r="BE905" s="358"/>
      <c r="BF905" s="357"/>
      <c r="BG905" s="357"/>
      <c r="BH905" s="357"/>
      <c r="BI905" s="357"/>
      <c r="BJ905" s="357"/>
      <c r="BK905" s="357"/>
      <c r="BL905" s="357"/>
      <c r="BM905" s="358"/>
      <c r="BN905" s="358"/>
      <c r="BO905" s="358"/>
      <c r="BP905" s="358"/>
      <c r="BQ905" s="358"/>
      <c r="BR905" s="358"/>
      <c r="BS905" s="358"/>
      <c r="BT905" s="358"/>
      <c r="BU905" s="358"/>
      <c r="BV905" s="358"/>
      <c r="BW905" s="358"/>
      <c r="BX905" s="355"/>
    </row>
    <row r="906" spans="1:76" ht="19.5" customHeight="1">
      <c r="A906" s="356"/>
      <c r="B906" s="356"/>
      <c r="C906" s="356"/>
      <c r="D906" s="356"/>
      <c r="E906" s="356"/>
      <c r="F906" s="355"/>
      <c r="G906" s="356"/>
      <c r="H906" s="356"/>
      <c r="I906" s="355"/>
      <c r="J906" s="356"/>
      <c r="K906" s="355"/>
      <c r="L906" s="356"/>
      <c r="M906" s="355"/>
      <c r="N906" s="356"/>
      <c r="O906" s="355"/>
      <c r="P906" s="356"/>
      <c r="Q906" s="355"/>
      <c r="R906" s="355"/>
      <c r="S906" s="355"/>
      <c r="T906" s="355"/>
      <c r="U906" s="355"/>
      <c r="V906" s="355"/>
      <c r="W906" s="355"/>
      <c r="X906" s="355"/>
      <c r="Y906" s="355"/>
      <c r="Z906" s="355"/>
      <c r="AA906" s="355"/>
      <c r="AB906" s="355"/>
      <c r="AC906" s="355"/>
      <c r="AD906" s="355"/>
      <c r="AE906" s="355"/>
      <c r="AF906" s="355"/>
      <c r="AG906" s="355"/>
      <c r="AH906" s="355"/>
      <c r="AI906" s="355"/>
      <c r="AJ906" s="355"/>
      <c r="AK906" s="355"/>
      <c r="AL906" s="355"/>
      <c r="AM906" s="355"/>
      <c r="AN906" s="355"/>
      <c r="AO906" s="355"/>
      <c r="AP906" s="355"/>
      <c r="AQ906" s="355"/>
      <c r="AR906" s="355"/>
      <c r="AS906" s="355"/>
      <c r="AT906" s="356"/>
      <c r="AU906" s="356"/>
      <c r="AV906" s="355"/>
      <c r="AW906" s="355"/>
      <c r="AX906" s="356"/>
      <c r="AY906" s="357"/>
      <c r="AZ906" s="357"/>
      <c r="BA906" s="357"/>
      <c r="BB906" s="358"/>
      <c r="BC906" s="357"/>
      <c r="BD906" s="357"/>
      <c r="BE906" s="358"/>
      <c r="BF906" s="357"/>
      <c r="BG906" s="357"/>
      <c r="BH906" s="357"/>
      <c r="BI906" s="357"/>
      <c r="BJ906" s="357"/>
      <c r="BK906" s="357"/>
      <c r="BL906" s="357"/>
      <c r="BM906" s="358"/>
      <c r="BN906" s="358"/>
      <c r="BO906" s="358"/>
      <c r="BP906" s="358"/>
      <c r="BQ906" s="358"/>
      <c r="BR906" s="358"/>
      <c r="BS906" s="358"/>
      <c r="BT906" s="358"/>
      <c r="BU906" s="358"/>
      <c r="BV906" s="358"/>
      <c r="BW906" s="358"/>
      <c r="BX906" s="355"/>
    </row>
    <row r="907" spans="1:76" ht="19.5" customHeight="1">
      <c r="A907" s="356"/>
      <c r="B907" s="356"/>
      <c r="C907" s="356"/>
      <c r="D907" s="356"/>
      <c r="E907" s="356"/>
      <c r="F907" s="355"/>
      <c r="G907" s="356"/>
      <c r="H907" s="356"/>
      <c r="I907" s="355"/>
      <c r="J907" s="356"/>
      <c r="K907" s="355"/>
      <c r="L907" s="356"/>
      <c r="M907" s="355"/>
      <c r="N907" s="356"/>
      <c r="O907" s="355"/>
      <c r="P907" s="356"/>
      <c r="Q907" s="355"/>
      <c r="R907" s="355"/>
      <c r="S907" s="355"/>
      <c r="T907" s="355"/>
      <c r="U907" s="355"/>
      <c r="V907" s="355"/>
      <c r="W907" s="355"/>
      <c r="X907" s="355"/>
      <c r="Y907" s="355"/>
      <c r="Z907" s="355"/>
      <c r="AA907" s="355"/>
      <c r="AB907" s="355"/>
      <c r="AC907" s="355"/>
      <c r="AD907" s="355"/>
      <c r="AE907" s="355"/>
      <c r="AF907" s="355"/>
      <c r="AG907" s="355"/>
      <c r="AH907" s="355"/>
      <c r="AI907" s="355"/>
      <c r="AJ907" s="355"/>
      <c r="AK907" s="355"/>
      <c r="AL907" s="355"/>
      <c r="AM907" s="355"/>
      <c r="AN907" s="355"/>
      <c r="AO907" s="355"/>
      <c r="AP907" s="355"/>
      <c r="AQ907" s="355"/>
      <c r="AR907" s="355"/>
      <c r="AS907" s="355"/>
      <c r="AT907" s="356"/>
      <c r="AU907" s="356"/>
      <c r="AV907" s="355"/>
      <c r="AW907" s="355"/>
      <c r="AX907" s="356"/>
      <c r="AY907" s="357"/>
      <c r="AZ907" s="357"/>
      <c r="BA907" s="357"/>
      <c r="BB907" s="358"/>
      <c r="BC907" s="357"/>
      <c r="BD907" s="357"/>
      <c r="BE907" s="358"/>
      <c r="BF907" s="357"/>
      <c r="BG907" s="357"/>
      <c r="BH907" s="357"/>
      <c r="BI907" s="357"/>
      <c r="BJ907" s="357"/>
      <c r="BK907" s="357"/>
      <c r="BL907" s="357"/>
      <c r="BM907" s="358"/>
      <c r="BN907" s="358"/>
      <c r="BO907" s="358"/>
      <c r="BP907" s="358"/>
      <c r="BQ907" s="358"/>
      <c r="BR907" s="358"/>
      <c r="BS907" s="358"/>
      <c r="BT907" s="358"/>
      <c r="BU907" s="358"/>
      <c r="BV907" s="358"/>
      <c r="BW907" s="358"/>
      <c r="BX907" s="355"/>
    </row>
    <row r="908" spans="1:76" ht="19.5" customHeight="1">
      <c r="A908" s="356"/>
      <c r="B908" s="356"/>
      <c r="C908" s="356"/>
      <c r="D908" s="356"/>
      <c r="E908" s="356"/>
      <c r="F908" s="355"/>
      <c r="G908" s="356"/>
      <c r="H908" s="356"/>
      <c r="I908" s="355"/>
      <c r="J908" s="356"/>
      <c r="K908" s="355"/>
      <c r="L908" s="356"/>
      <c r="M908" s="355"/>
      <c r="N908" s="356"/>
      <c r="O908" s="355"/>
      <c r="P908" s="356"/>
      <c r="Q908" s="355"/>
      <c r="R908" s="355"/>
      <c r="S908" s="355"/>
      <c r="T908" s="355"/>
      <c r="U908" s="355"/>
      <c r="V908" s="355"/>
      <c r="W908" s="355"/>
      <c r="X908" s="355"/>
      <c r="Y908" s="355"/>
      <c r="Z908" s="355"/>
      <c r="AA908" s="355"/>
      <c r="AB908" s="355"/>
      <c r="AC908" s="355"/>
      <c r="AD908" s="355"/>
      <c r="AE908" s="355"/>
      <c r="AF908" s="355"/>
      <c r="AG908" s="355"/>
      <c r="AH908" s="355"/>
      <c r="AI908" s="355"/>
      <c r="AJ908" s="355"/>
      <c r="AK908" s="355"/>
      <c r="AL908" s="355"/>
      <c r="AM908" s="355"/>
      <c r="AN908" s="355"/>
      <c r="AO908" s="355"/>
      <c r="AP908" s="355"/>
      <c r="AQ908" s="355"/>
      <c r="AR908" s="355"/>
      <c r="AS908" s="355"/>
      <c r="AT908" s="356"/>
      <c r="AU908" s="356"/>
      <c r="AV908" s="355"/>
      <c r="AW908" s="355"/>
      <c r="AX908" s="356"/>
      <c r="AY908" s="357"/>
      <c r="AZ908" s="357"/>
      <c r="BA908" s="357"/>
      <c r="BB908" s="358"/>
      <c r="BC908" s="357"/>
      <c r="BD908" s="357"/>
      <c r="BE908" s="358"/>
      <c r="BF908" s="357"/>
      <c r="BG908" s="357"/>
      <c r="BH908" s="357"/>
      <c r="BI908" s="357"/>
      <c r="BJ908" s="357"/>
      <c r="BK908" s="357"/>
      <c r="BL908" s="357"/>
      <c r="BM908" s="358"/>
      <c r="BN908" s="358"/>
      <c r="BO908" s="358"/>
      <c r="BP908" s="358"/>
      <c r="BQ908" s="358"/>
      <c r="BR908" s="358"/>
      <c r="BS908" s="358"/>
      <c r="BT908" s="358"/>
      <c r="BU908" s="358"/>
      <c r="BV908" s="358"/>
      <c r="BW908" s="358"/>
      <c r="BX908" s="355"/>
    </row>
    <row r="909" spans="1:76" ht="19.5" customHeight="1">
      <c r="A909" s="356"/>
      <c r="B909" s="356"/>
      <c r="C909" s="356"/>
      <c r="D909" s="356"/>
      <c r="E909" s="356"/>
      <c r="F909" s="355"/>
      <c r="G909" s="356"/>
      <c r="H909" s="356"/>
      <c r="I909" s="355"/>
      <c r="J909" s="356"/>
      <c r="K909" s="355"/>
      <c r="L909" s="356"/>
      <c r="M909" s="355"/>
      <c r="N909" s="356"/>
      <c r="O909" s="355"/>
      <c r="P909" s="356"/>
      <c r="Q909" s="355"/>
      <c r="R909" s="355"/>
      <c r="S909" s="355"/>
      <c r="T909" s="355"/>
      <c r="U909" s="355"/>
      <c r="V909" s="355"/>
      <c r="W909" s="355"/>
      <c r="X909" s="355"/>
      <c r="Y909" s="355"/>
      <c r="Z909" s="355"/>
      <c r="AA909" s="355"/>
      <c r="AB909" s="355"/>
      <c r="AC909" s="355"/>
      <c r="AD909" s="355"/>
      <c r="AE909" s="355"/>
      <c r="AF909" s="355"/>
      <c r="AG909" s="355"/>
      <c r="AH909" s="355"/>
      <c r="AI909" s="355"/>
      <c r="AJ909" s="355"/>
      <c r="AK909" s="355"/>
      <c r="AL909" s="355"/>
      <c r="AM909" s="355"/>
      <c r="AN909" s="355"/>
      <c r="AO909" s="355"/>
      <c r="AP909" s="355"/>
      <c r="AQ909" s="355"/>
      <c r="AR909" s="355"/>
      <c r="AS909" s="355"/>
      <c r="AT909" s="356"/>
      <c r="AU909" s="356"/>
      <c r="AV909" s="355"/>
      <c r="AW909" s="355"/>
      <c r="AX909" s="356"/>
      <c r="AY909" s="357"/>
      <c r="AZ909" s="357"/>
      <c r="BA909" s="357"/>
      <c r="BB909" s="358"/>
      <c r="BC909" s="357"/>
      <c r="BD909" s="357"/>
      <c r="BE909" s="358"/>
      <c r="BF909" s="357"/>
      <c r="BG909" s="357"/>
      <c r="BH909" s="357"/>
      <c r="BI909" s="357"/>
      <c r="BJ909" s="357"/>
      <c r="BK909" s="357"/>
      <c r="BL909" s="357"/>
      <c r="BM909" s="358"/>
      <c r="BN909" s="358"/>
      <c r="BO909" s="358"/>
      <c r="BP909" s="358"/>
      <c r="BQ909" s="358"/>
      <c r="BR909" s="358"/>
      <c r="BS909" s="358"/>
      <c r="BT909" s="358"/>
      <c r="BU909" s="358"/>
      <c r="BV909" s="358"/>
      <c r="BW909" s="358"/>
      <c r="BX909" s="355"/>
    </row>
    <row r="910" spans="1:76" ht="19.5" customHeight="1">
      <c r="A910" s="356"/>
      <c r="B910" s="356"/>
      <c r="C910" s="356"/>
      <c r="D910" s="356"/>
      <c r="E910" s="356"/>
      <c r="F910" s="355"/>
      <c r="G910" s="356"/>
      <c r="H910" s="356"/>
      <c r="I910" s="355"/>
      <c r="J910" s="356"/>
      <c r="K910" s="355"/>
      <c r="L910" s="356"/>
      <c r="M910" s="355"/>
      <c r="N910" s="356"/>
      <c r="O910" s="355"/>
      <c r="P910" s="356"/>
      <c r="Q910" s="355"/>
      <c r="R910" s="355"/>
      <c r="S910" s="355"/>
      <c r="T910" s="355"/>
      <c r="U910" s="355"/>
      <c r="V910" s="355"/>
      <c r="W910" s="355"/>
      <c r="X910" s="355"/>
      <c r="Y910" s="355"/>
      <c r="Z910" s="355"/>
      <c r="AA910" s="355"/>
      <c r="AB910" s="355"/>
      <c r="AC910" s="355"/>
      <c r="AD910" s="355"/>
      <c r="AE910" s="355"/>
      <c r="AF910" s="355"/>
      <c r="AG910" s="355"/>
      <c r="AH910" s="355"/>
      <c r="AI910" s="355"/>
      <c r="AJ910" s="355"/>
      <c r="AK910" s="355"/>
      <c r="AL910" s="355"/>
      <c r="AM910" s="355"/>
      <c r="AN910" s="355"/>
      <c r="AO910" s="355"/>
      <c r="AP910" s="355"/>
      <c r="AQ910" s="355"/>
      <c r="AR910" s="355"/>
      <c r="AS910" s="355"/>
      <c r="AT910" s="356"/>
      <c r="AU910" s="356"/>
      <c r="AV910" s="355"/>
      <c r="AW910" s="355"/>
      <c r="AX910" s="356"/>
      <c r="AY910" s="357"/>
      <c r="AZ910" s="357"/>
      <c r="BA910" s="357"/>
      <c r="BB910" s="358"/>
      <c r="BC910" s="357"/>
      <c r="BD910" s="357"/>
      <c r="BE910" s="358"/>
      <c r="BF910" s="357"/>
      <c r="BG910" s="357"/>
      <c r="BH910" s="357"/>
      <c r="BI910" s="357"/>
      <c r="BJ910" s="357"/>
      <c r="BK910" s="357"/>
      <c r="BL910" s="357"/>
      <c r="BM910" s="358"/>
      <c r="BN910" s="358"/>
      <c r="BO910" s="358"/>
      <c r="BP910" s="358"/>
      <c r="BQ910" s="358"/>
      <c r="BR910" s="358"/>
      <c r="BS910" s="358"/>
      <c r="BT910" s="358"/>
      <c r="BU910" s="358"/>
      <c r="BV910" s="358"/>
      <c r="BW910" s="358"/>
      <c r="BX910" s="355"/>
    </row>
    <row r="911" spans="1:76" ht="19.5" customHeight="1">
      <c r="A911" s="356"/>
      <c r="B911" s="356"/>
      <c r="C911" s="356"/>
      <c r="D911" s="356"/>
      <c r="E911" s="356"/>
      <c r="F911" s="355"/>
      <c r="G911" s="356"/>
      <c r="H911" s="356"/>
      <c r="I911" s="355"/>
      <c r="J911" s="356"/>
      <c r="K911" s="355"/>
      <c r="L911" s="356"/>
      <c r="M911" s="355"/>
      <c r="N911" s="356"/>
      <c r="O911" s="355"/>
      <c r="P911" s="356"/>
      <c r="Q911" s="355"/>
      <c r="R911" s="355"/>
      <c r="S911" s="355"/>
      <c r="T911" s="355"/>
      <c r="U911" s="355"/>
      <c r="V911" s="355"/>
      <c r="W911" s="355"/>
      <c r="X911" s="355"/>
      <c r="Y911" s="355"/>
      <c r="Z911" s="355"/>
      <c r="AA911" s="355"/>
      <c r="AB911" s="355"/>
      <c r="AC911" s="355"/>
      <c r="AD911" s="355"/>
      <c r="AE911" s="355"/>
      <c r="AF911" s="355"/>
      <c r="AG911" s="355"/>
      <c r="AH911" s="355"/>
      <c r="AI911" s="355"/>
      <c r="AJ911" s="355"/>
      <c r="AK911" s="355"/>
      <c r="AL911" s="355"/>
      <c r="AM911" s="355"/>
      <c r="AN911" s="355"/>
      <c r="AO911" s="355"/>
      <c r="AP911" s="355"/>
      <c r="AQ911" s="355"/>
      <c r="AR911" s="355"/>
      <c r="AS911" s="355"/>
      <c r="AT911" s="356"/>
      <c r="AU911" s="356"/>
      <c r="AV911" s="355"/>
      <c r="AW911" s="355"/>
      <c r="AX911" s="356"/>
      <c r="AY911" s="357"/>
      <c r="AZ911" s="357"/>
      <c r="BA911" s="357"/>
      <c r="BB911" s="358"/>
      <c r="BC911" s="357"/>
      <c r="BD911" s="357"/>
      <c r="BE911" s="358"/>
      <c r="BF911" s="357"/>
      <c r="BG911" s="357"/>
      <c r="BH911" s="357"/>
      <c r="BI911" s="357"/>
      <c r="BJ911" s="357"/>
      <c r="BK911" s="357"/>
      <c r="BL911" s="357"/>
      <c r="BM911" s="358"/>
      <c r="BN911" s="358"/>
      <c r="BO911" s="358"/>
      <c r="BP911" s="358"/>
      <c r="BQ911" s="358"/>
      <c r="BR911" s="358"/>
      <c r="BS911" s="358"/>
      <c r="BT911" s="358"/>
      <c r="BU911" s="358"/>
      <c r="BV911" s="358"/>
      <c r="BW911" s="358"/>
      <c r="BX911" s="355"/>
    </row>
    <row r="912" spans="1:76" ht="19.5" customHeight="1">
      <c r="A912" s="356"/>
      <c r="B912" s="356"/>
      <c r="C912" s="356"/>
      <c r="D912" s="356"/>
      <c r="E912" s="356"/>
      <c r="F912" s="355"/>
      <c r="G912" s="356"/>
      <c r="H912" s="356"/>
      <c r="I912" s="355"/>
      <c r="J912" s="356"/>
      <c r="K912" s="355"/>
      <c r="L912" s="356"/>
      <c r="M912" s="355"/>
      <c r="N912" s="356"/>
      <c r="O912" s="355"/>
      <c r="P912" s="356"/>
      <c r="Q912" s="355"/>
      <c r="R912" s="355"/>
      <c r="S912" s="355"/>
      <c r="T912" s="355"/>
      <c r="U912" s="355"/>
      <c r="V912" s="355"/>
      <c r="W912" s="355"/>
      <c r="X912" s="355"/>
      <c r="Y912" s="355"/>
      <c r="Z912" s="355"/>
      <c r="AA912" s="355"/>
      <c r="AB912" s="355"/>
      <c r="AC912" s="355"/>
      <c r="AD912" s="355"/>
      <c r="AE912" s="355"/>
      <c r="AF912" s="355"/>
      <c r="AG912" s="355"/>
      <c r="AH912" s="355"/>
      <c r="AI912" s="355"/>
      <c r="AJ912" s="355"/>
      <c r="AK912" s="355"/>
      <c r="AL912" s="355"/>
      <c r="AM912" s="355"/>
      <c r="AN912" s="355"/>
      <c r="AO912" s="355"/>
      <c r="AP912" s="355"/>
      <c r="AQ912" s="355"/>
      <c r="AR912" s="355"/>
      <c r="AS912" s="355"/>
      <c r="AT912" s="356"/>
      <c r="AU912" s="356"/>
      <c r="AV912" s="355"/>
      <c r="AW912" s="355"/>
      <c r="AX912" s="356"/>
      <c r="AY912" s="357"/>
      <c r="AZ912" s="357"/>
      <c r="BA912" s="357"/>
      <c r="BB912" s="358"/>
      <c r="BC912" s="357"/>
      <c r="BD912" s="357"/>
      <c r="BE912" s="358"/>
      <c r="BF912" s="357"/>
      <c r="BG912" s="357"/>
      <c r="BH912" s="357"/>
      <c r="BI912" s="357"/>
      <c r="BJ912" s="357"/>
      <c r="BK912" s="357"/>
      <c r="BL912" s="357"/>
      <c r="BM912" s="358"/>
      <c r="BN912" s="358"/>
      <c r="BO912" s="358"/>
      <c r="BP912" s="358"/>
      <c r="BQ912" s="358"/>
      <c r="BR912" s="358"/>
      <c r="BS912" s="358"/>
      <c r="BT912" s="358"/>
      <c r="BU912" s="358"/>
      <c r="BV912" s="358"/>
      <c r="BW912" s="358"/>
      <c r="BX912" s="355"/>
    </row>
    <row r="913" spans="1:76" ht="19.5" customHeight="1">
      <c r="A913" s="356"/>
      <c r="B913" s="356"/>
      <c r="C913" s="356"/>
      <c r="D913" s="356"/>
      <c r="E913" s="356"/>
      <c r="F913" s="355"/>
      <c r="G913" s="356"/>
      <c r="H913" s="356"/>
      <c r="I913" s="355"/>
      <c r="J913" s="356"/>
      <c r="K913" s="355"/>
      <c r="L913" s="356"/>
      <c r="M913" s="355"/>
      <c r="N913" s="356"/>
      <c r="O913" s="355"/>
      <c r="P913" s="356"/>
      <c r="Q913" s="355"/>
      <c r="R913" s="355"/>
      <c r="S913" s="355"/>
      <c r="T913" s="355"/>
      <c r="U913" s="355"/>
      <c r="V913" s="355"/>
      <c r="W913" s="355"/>
      <c r="X913" s="355"/>
      <c r="Y913" s="355"/>
      <c r="Z913" s="355"/>
      <c r="AA913" s="355"/>
      <c r="AB913" s="355"/>
      <c r="AC913" s="355"/>
      <c r="AD913" s="355"/>
      <c r="AE913" s="355"/>
      <c r="AF913" s="355"/>
      <c r="AG913" s="355"/>
      <c r="AH913" s="355"/>
      <c r="AI913" s="355"/>
      <c r="AJ913" s="355"/>
      <c r="AK913" s="355"/>
      <c r="AL913" s="355"/>
      <c r="AM913" s="355"/>
      <c r="AN913" s="355"/>
      <c r="AO913" s="355"/>
      <c r="AP913" s="355"/>
      <c r="AQ913" s="355"/>
      <c r="AR913" s="355"/>
      <c r="AS913" s="355"/>
      <c r="AT913" s="356"/>
      <c r="AU913" s="356"/>
      <c r="AV913" s="355"/>
      <c r="AW913" s="355"/>
      <c r="AX913" s="356"/>
      <c r="AY913" s="357"/>
      <c r="AZ913" s="357"/>
      <c r="BA913" s="357"/>
      <c r="BB913" s="358"/>
      <c r="BC913" s="357"/>
      <c r="BD913" s="357"/>
      <c r="BE913" s="358"/>
      <c r="BF913" s="357"/>
      <c r="BG913" s="357"/>
      <c r="BH913" s="357"/>
      <c r="BI913" s="357"/>
      <c r="BJ913" s="357"/>
      <c r="BK913" s="357"/>
      <c r="BL913" s="357"/>
      <c r="BM913" s="358"/>
      <c r="BN913" s="358"/>
      <c r="BO913" s="358"/>
      <c r="BP913" s="358"/>
      <c r="BQ913" s="358"/>
      <c r="BR913" s="358"/>
      <c r="BS913" s="358"/>
      <c r="BT913" s="358"/>
      <c r="BU913" s="358"/>
      <c r="BV913" s="358"/>
      <c r="BW913" s="358"/>
      <c r="BX913" s="355"/>
    </row>
    <row r="914" spans="1:76" ht="19.5" customHeight="1">
      <c r="A914" s="356"/>
      <c r="B914" s="356"/>
      <c r="C914" s="356"/>
      <c r="D914" s="356"/>
      <c r="E914" s="356"/>
      <c r="F914" s="355"/>
      <c r="G914" s="356"/>
      <c r="H914" s="356"/>
      <c r="I914" s="355"/>
      <c r="J914" s="356"/>
      <c r="K914" s="355"/>
      <c r="L914" s="356"/>
      <c r="M914" s="355"/>
      <c r="N914" s="356"/>
      <c r="O914" s="355"/>
      <c r="P914" s="356"/>
      <c r="Q914" s="355"/>
      <c r="R914" s="355"/>
      <c r="S914" s="355"/>
      <c r="T914" s="355"/>
      <c r="U914" s="355"/>
      <c r="V914" s="355"/>
      <c r="W914" s="355"/>
      <c r="X914" s="355"/>
      <c r="Y914" s="355"/>
      <c r="Z914" s="355"/>
      <c r="AA914" s="355"/>
      <c r="AB914" s="355"/>
      <c r="AC914" s="355"/>
      <c r="AD914" s="355"/>
      <c r="AE914" s="355"/>
      <c r="AF914" s="355"/>
      <c r="AG914" s="355"/>
      <c r="AH914" s="355"/>
      <c r="AI914" s="355"/>
      <c r="AJ914" s="355"/>
      <c r="AK914" s="355"/>
      <c r="AL914" s="355"/>
      <c r="AM914" s="355"/>
      <c r="AN914" s="355"/>
      <c r="AO914" s="355"/>
      <c r="AP914" s="355"/>
      <c r="AQ914" s="355"/>
      <c r="AR914" s="355"/>
      <c r="AS914" s="355"/>
      <c r="AT914" s="356"/>
      <c r="AU914" s="356"/>
      <c r="AV914" s="355"/>
      <c r="AW914" s="355"/>
      <c r="AX914" s="356"/>
      <c r="AY914" s="357"/>
      <c r="AZ914" s="357"/>
      <c r="BA914" s="357"/>
      <c r="BB914" s="358"/>
      <c r="BC914" s="357"/>
      <c r="BD914" s="357"/>
      <c r="BE914" s="358"/>
      <c r="BF914" s="357"/>
      <c r="BG914" s="357"/>
      <c r="BH914" s="357"/>
      <c r="BI914" s="357"/>
      <c r="BJ914" s="357"/>
      <c r="BK914" s="357"/>
      <c r="BL914" s="357"/>
      <c r="BM914" s="358"/>
      <c r="BN914" s="358"/>
      <c r="BO914" s="358"/>
      <c r="BP914" s="358"/>
      <c r="BQ914" s="358"/>
      <c r="BR914" s="358"/>
      <c r="BS914" s="358"/>
      <c r="BT914" s="358"/>
      <c r="BU914" s="358"/>
      <c r="BV914" s="358"/>
      <c r="BW914" s="358"/>
      <c r="BX914" s="355"/>
    </row>
    <row r="915" spans="1:76" ht="19.5" customHeight="1">
      <c r="A915" s="356"/>
      <c r="B915" s="356"/>
      <c r="C915" s="356"/>
      <c r="D915" s="356"/>
      <c r="E915" s="356"/>
      <c r="F915" s="355"/>
      <c r="G915" s="356"/>
      <c r="H915" s="356"/>
      <c r="I915" s="355"/>
      <c r="J915" s="356"/>
      <c r="K915" s="355"/>
      <c r="L915" s="356"/>
      <c r="M915" s="355"/>
      <c r="N915" s="356"/>
      <c r="O915" s="355"/>
      <c r="P915" s="356"/>
      <c r="Q915" s="355"/>
      <c r="R915" s="355"/>
      <c r="S915" s="355"/>
      <c r="T915" s="355"/>
      <c r="U915" s="355"/>
      <c r="V915" s="355"/>
      <c r="W915" s="355"/>
      <c r="X915" s="355"/>
      <c r="Y915" s="355"/>
      <c r="Z915" s="355"/>
      <c r="AA915" s="355"/>
      <c r="AB915" s="355"/>
      <c r="AC915" s="355"/>
      <c r="AD915" s="355"/>
      <c r="AE915" s="355"/>
      <c r="AF915" s="355"/>
      <c r="AG915" s="355"/>
      <c r="AH915" s="355"/>
      <c r="AI915" s="355"/>
      <c r="AJ915" s="355"/>
      <c r="AK915" s="355"/>
      <c r="AL915" s="355"/>
      <c r="AM915" s="355"/>
      <c r="AN915" s="355"/>
      <c r="AO915" s="355"/>
      <c r="AP915" s="355"/>
      <c r="AQ915" s="355"/>
      <c r="AR915" s="355"/>
      <c r="AS915" s="355"/>
      <c r="AT915" s="356"/>
      <c r="AU915" s="356"/>
      <c r="AV915" s="355"/>
      <c r="AW915" s="355"/>
      <c r="AX915" s="356"/>
      <c r="AY915" s="357"/>
      <c r="AZ915" s="357"/>
      <c r="BA915" s="357"/>
      <c r="BB915" s="358"/>
      <c r="BC915" s="357"/>
      <c r="BD915" s="357"/>
      <c r="BE915" s="358"/>
      <c r="BF915" s="357"/>
      <c r="BG915" s="357"/>
      <c r="BH915" s="357"/>
      <c r="BI915" s="357"/>
      <c r="BJ915" s="357"/>
      <c r="BK915" s="357"/>
      <c r="BL915" s="357"/>
      <c r="BM915" s="358"/>
      <c r="BN915" s="358"/>
      <c r="BO915" s="358"/>
      <c r="BP915" s="358"/>
      <c r="BQ915" s="358"/>
      <c r="BR915" s="358"/>
      <c r="BS915" s="358"/>
      <c r="BT915" s="358"/>
      <c r="BU915" s="358"/>
      <c r="BV915" s="358"/>
      <c r="BW915" s="358"/>
      <c r="BX915" s="355"/>
    </row>
    <row r="916" spans="1:76" ht="19.5" customHeight="1">
      <c r="A916" s="356"/>
      <c r="B916" s="356"/>
      <c r="C916" s="356"/>
      <c r="D916" s="356"/>
      <c r="E916" s="356"/>
      <c r="F916" s="355"/>
      <c r="G916" s="356"/>
      <c r="H916" s="356"/>
      <c r="I916" s="355"/>
      <c r="J916" s="356"/>
      <c r="K916" s="355"/>
      <c r="L916" s="356"/>
      <c r="M916" s="355"/>
      <c r="N916" s="356"/>
      <c r="O916" s="355"/>
      <c r="P916" s="356"/>
      <c r="Q916" s="355"/>
      <c r="R916" s="355"/>
      <c r="S916" s="355"/>
      <c r="T916" s="355"/>
      <c r="U916" s="355"/>
      <c r="V916" s="355"/>
      <c r="W916" s="355"/>
      <c r="X916" s="355"/>
      <c r="Y916" s="355"/>
      <c r="Z916" s="355"/>
      <c r="AA916" s="355"/>
      <c r="AB916" s="355"/>
      <c r="AC916" s="355"/>
      <c r="AD916" s="355"/>
      <c r="AE916" s="355"/>
      <c r="AF916" s="355"/>
      <c r="AG916" s="355"/>
      <c r="AH916" s="355"/>
      <c r="AI916" s="355"/>
      <c r="AJ916" s="355"/>
      <c r="AK916" s="355"/>
      <c r="AL916" s="355"/>
      <c r="AM916" s="355"/>
      <c r="AN916" s="355"/>
      <c r="AO916" s="355"/>
      <c r="AP916" s="355"/>
      <c r="AQ916" s="355"/>
      <c r="AR916" s="355"/>
      <c r="AS916" s="355"/>
      <c r="AT916" s="356"/>
      <c r="AU916" s="356"/>
      <c r="AV916" s="355"/>
      <c r="AW916" s="355"/>
      <c r="AX916" s="356"/>
      <c r="AY916" s="357"/>
      <c r="AZ916" s="357"/>
      <c r="BA916" s="357"/>
      <c r="BB916" s="358"/>
      <c r="BC916" s="357"/>
      <c r="BD916" s="357"/>
      <c r="BE916" s="358"/>
      <c r="BF916" s="357"/>
      <c r="BG916" s="357"/>
      <c r="BH916" s="357"/>
      <c r="BI916" s="357"/>
      <c r="BJ916" s="357"/>
      <c r="BK916" s="357"/>
      <c r="BL916" s="357"/>
      <c r="BM916" s="358"/>
      <c r="BN916" s="358"/>
      <c r="BO916" s="358"/>
      <c r="BP916" s="358"/>
      <c r="BQ916" s="358"/>
      <c r="BR916" s="358"/>
      <c r="BS916" s="358"/>
      <c r="BT916" s="358"/>
      <c r="BU916" s="358"/>
      <c r="BV916" s="358"/>
      <c r="BW916" s="358"/>
      <c r="BX916" s="355"/>
    </row>
    <row r="917" spans="1:76" ht="19.5" customHeight="1">
      <c r="A917" s="356"/>
      <c r="B917" s="356"/>
      <c r="C917" s="356"/>
      <c r="D917" s="356"/>
      <c r="E917" s="356"/>
      <c r="F917" s="355"/>
      <c r="G917" s="356"/>
      <c r="H917" s="356"/>
      <c r="I917" s="355"/>
      <c r="J917" s="356"/>
      <c r="K917" s="355"/>
      <c r="L917" s="356"/>
      <c r="M917" s="355"/>
      <c r="N917" s="356"/>
      <c r="O917" s="355"/>
      <c r="P917" s="356"/>
      <c r="Q917" s="355"/>
      <c r="R917" s="355"/>
      <c r="S917" s="355"/>
      <c r="T917" s="355"/>
      <c r="U917" s="355"/>
      <c r="V917" s="355"/>
      <c r="W917" s="355"/>
      <c r="X917" s="355"/>
      <c r="Y917" s="355"/>
      <c r="Z917" s="355"/>
      <c r="AA917" s="355"/>
      <c r="AB917" s="355"/>
      <c r="AC917" s="355"/>
      <c r="AD917" s="355"/>
      <c r="AE917" s="355"/>
      <c r="AF917" s="355"/>
      <c r="AG917" s="355"/>
      <c r="AH917" s="355"/>
      <c r="AI917" s="355"/>
      <c r="AJ917" s="355"/>
      <c r="AK917" s="355"/>
      <c r="AL917" s="355"/>
      <c r="AM917" s="355"/>
      <c r="AN917" s="355"/>
      <c r="AO917" s="355"/>
      <c r="AP917" s="355"/>
      <c r="AQ917" s="355"/>
      <c r="AR917" s="355"/>
      <c r="AS917" s="355"/>
      <c r="AT917" s="356"/>
      <c r="AU917" s="356"/>
      <c r="AV917" s="355"/>
      <c r="AW917" s="355"/>
      <c r="AX917" s="356"/>
      <c r="AY917" s="357"/>
      <c r="AZ917" s="357"/>
      <c r="BA917" s="357"/>
      <c r="BB917" s="358"/>
      <c r="BC917" s="357"/>
      <c r="BD917" s="357"/>
      <c r="BE917" s="358"/>
      <c r="BF917" s="357"/>
      <c r="BG917" s="357"/>
      <c r="BH917" s="357"/>
      <c r="BI917" s="357"/>
      <c r="BJ917" s="357"/>
      <c r="BK917" s="357"/>
      <c r="BL917" s="357"/>
      <c r="BM917" s="358"/>
      <c r="BN917" s="358"/>
      <c r="BO917" s="358"/>
      <c r="BP917" s="358"/>
      <c r="BQ917" s="358"/>
      <c r="BR917" s="358"/>
      <c r="BS917" s="358"/>
      <c r="BT917" s="358"/>
      <c r="BU917" s="358"/>
      <c r="BV917" s="358"/>
      <c r="BW917" s="358"/>
      <c r="BX917" s="355"/>
    </row>
    <row r="918" spans="1:76" ht="19.5" customHeight="1">
      <c r="A918" s="356"/>
      <c r="B918" s="356"/>
      <c r="C918" s="356"/>
      <c r="D918" s="356"/>
      <c r="E918" s="356"/>
      <c r="F918" s="355"/>
      <c r="G918" s="356"/>
      <c r="H918" s="356"/>
      <c r="I918" s="355"/>
      <c r="J918" s="356"/>
      <c r="K918" s="355"/>
      <c r="L918" s="356"/>
      <c r="M918" s="355"/>
      <c r="N918" s="356"/>
      <c r="O918" s="355"/>
      <c r="P918" s="356"/>
      <c r="Q918" s="355"/>
      <c r="R918" s="355"/>
      <c r="S918" s="355"/>
      <c r="T918" s="355"/>
      <c r="U918" s="355"/>
      <c r="V918" s="355"/>
      <c r="W918" s="355"/>
      <c r="X918" s="355"/>
      <c r="Y918" s="355"/>
      <c r="Z918" s="355"/>
      <c r="AA918" s="355"/>
      <c r="AB918" s="355"/>
      <c r="AC918" s="355"/>
      <c r="AD918" s="355"/>
      <c r="AE918" s="355"/>
      <c r="AF918" s="355"/>
      <c r="AG918" s="355"/>
      <c r="AH918" s="355"/>
      <c r="AI918" s="355"/>
      <c r="AJ918" s="355"/>
      <c r="AK918" s="355"/>
      <c r="AL918" s="355"/>
      <c r="AM918" s="355"/>
      <c r="AN918" s="355"/>
      <c r="AO918" s="355"/>
      <c r="AP918" s="355"/>
      <c r="AQ918" s="355"/>
      <c r="AR918" s="355"/>
      <c r="AS918" s="355"/>
      <c r="AT918" s="356"/>
      <c r="AU918" s="356"/>
      <c r="AV918" s="355"/>
      <c r="AW918" s="355"/>
      <c r="AX918" s="356"/>
      <c r="AY918" s="357"/>
      <c r="AZ918" s="357"/>
      <c r="BA918" s="357"/>
      <c r="BB918" s="358"/>
      <c r="BC918" s="357"/>
      <c r="BD918" s="357"/>
      <c r="BE918" s="358"/>
      <c r="BF918" s="357"/>
      <c r="BG918" s="357"/>
      <c r="BH918" s="357"/>
      <c r="BI918" s="357"/>
      <c r="BJ918" s="357"/>
      <c r="BK918" s="357"/>
      <c r="BL918" s="357"/>
      <c r="BM918" s="358"/>
      <c r="BN918" s="358"/>
      <c r="BO918" s="358"/>
      <c r="BP918" s="358"/>
      <c r="BQ918" s="358"/>
      <c r="BR918" s="358"/>
      <c r="BS918" s="358"/>
      <c r="BT918" s="358"/>
      <c r="BU918" s="358"/>
      <c r="BV918" s="358"/>
      <c r="BW918" s="358"/>
      <c r="BX918" s="355"/>
    </row>
    <row r="919" spans="1:76" ht="19.5" customHeight="1">
      <c r="A919" s="356"/>
      <c r="B919" s="356"/>
      <c r="C919" s="356"/>
      <c r="D919" s="356"/>
      <c r="E919" s="356"/>
      <c r="F919" s="355"/>
      <c r="G919" s="356"/>
      <c r="H919" s="356"/>
      <c r="I919" s="355"/>
      <c r="J919" s="356"/>
      <c r="K919" s="355"/>
      <c r="L919" s="356"/>
      <c r="M919" s="355"/>
      <c r="N919" s="356"/>
      <c r="O919" s="355"/>
      <c r="P919" s="356"/>
      <c r="Q919" s="355"/>
      <c r="R919" s="355"/>
      <c r="S919" s="355"/>
      <c r="T919" s="355"/>
      <c r="U919" s="355"/>
      <c r="V919" s="355"/>
      <c r="W919" s="355"/>
      <c r="X919" s="355"/>
      <c r="Y919" s="355"/>
      <c r="Z919" s="355"/>
      <c r="AA919" s="355"/>
      <c r="AB919" s="355"/>
      <c r="AC919" s="355"/>
      <c r="AD919" s="355"/>
      <c r="AE919" s="355"/>
      <c r="AF919" s="355"/>
      <c r="AG919" s="355"/>
      <c r="AH919" s="355"/>
      <c r="AI919" s="355"/>
      <c r="AJ919" s="355"/>
      <c r="AK919" s="355"/>
      <c r="AL919" s="355"/>
      <c r="AM919" s="355"/>
      <c r="AN919" s="355"/>
      <c r="AO919" s="355"/>
      <c r="AP919" s="355"/>
      <c r="AQ919" s="355"/>
      <c r="AR919" s="355"/>
      <c r="AS919" s="355"/>
      <c r="AT919" s="356"/>
      <c r="AU919" s="356"/>
      <c r="AV919" s="355"/>
      <c r="AW919" s="355"/>
      <c r="AX919" s="356"/>
      <c r="AY919" s="357"/>
      <c r="AZ919" s="357"/>
      <c r="BA919" s="357"/>
      <c r="BB919" s="358"/>
      <c r="BC919" s="357"/>
      <c r="BD919" s="357"/>
      <c r="BE919" s="358"/>
      <c r="BF919" s="357"/>
      <c r="BG919" s="357"/>
      <c r="BH919" s="357"/>
      <c r="BI919" s="357"/>
      <c r="BJ919" s="357"/>
      <c r="BK919" s="357"/>
      <c r="BL919" s="357"/>
      <c r="BM919" s="358"/>
      <c r="BN919" s="358"/>
      <c r="BO919" s="358"/>
      <c r="BP919" s="358"/>
      <c r="BQ919" s="358"/>
      <c r="BR919" s="358"/>
      <c r="BS919" s="358"/>
      <c r="BT919" s="358"/>
      <c r="BU919" s="358"/>
      <c r="BV919" s="358"/>
      <c r="BW919" s="358"/>
      <c r="BX919" s="355"/>
    </row>
    <row r="920" spans="1:76" ht="19.5" customHeight="1">
      <c r="A920" s="356"/>
      <c r="B920" s="356"/>
      <c r="C920" s="356"/>
      <c r="D920" s="356"/>
      <c r="E920" s="356"/>
      <c r="F920" s="355"/>
      <c r="G920" s="356"/>
      <c r="H920" s="356"/>
      <c r="I920" s="355"/>
      <c r="J920" s="356"/>
      <c r="K920" s="355"/>
      <c r="L920" s="356"/>
      <c r="M920" s="355"/>
      <c r="N920" s="356"/>
      <c r="O920" s="355"/>
      <c r="P920" s="356"/>
      <c r="Q920" s="355"/>
      <c r="R920" s="355"/>
      <c r="S920" s="355"/>
      <c r="T920" s="355"/>
      <c r="U920" s="355"/>
      <c r="V920" s="355"/>
      <c r="W920" s="355"/>
      <c r="X920" s="355"/>
      <c r="Y920" s="355"/>
      <c r="Z920" s="355"/>
      <c r="AA920" s="355"/>
      <c r="AB920" s="355"/>
      <c r="AC920" s="355"/>
      <c r="AD920" s="355"/>
      <c r="AE920" s="355"/>
      <c r="AF920" s="355"/>
      <c r="AG920" s="355"/>
      <c r="AH920" s="355"/>
      <c r="AI920" s="355"/>
      <c r="AJ920" s="355"/>
      <c r="AK920" s="355"/>
      <c r="AL920" s="355"/>
      <c r="AM920" s="355"/>
      <c r="AN920" s="355"/>
      <c r="AO920" s="355"/>
      <c r="AP920" s="355"/>
      <c r="AQ920" s="355"/>
      <c r="AR920" s="355"/>
      <c r="AS920" s="355"/>
      <c r="AT920" s="356"/>
      <c r="AU920" s="356"/>
      <c r="AV920" s="355"/>
      <c r="AW920" s="355"/>
      <c r="AX920" s="356"/>
      <c r="AY920" s="357"/>
      <c r="AZ920" s="357"/>
      <c r="BA920" s="357"/>
      <c r="BB920" s="358"/>
      <c r="BC920" s="357"/>
      <c r="BD920" s="357"/>
      <c r="BE920" s="358"/>
      <c r="BF920" s="357"/>
      <c r="BG920" s="357"/>
      <c r="BH920" s="357"/>
      <c r="BI920" s="357"/>
      <c r="BJ920" s="357"/>
      <c r="BK920" s="357"/>
      <c r="BL920" s="357"/>
      <c r="BM920" s="358"/>
      <c r="BN920" s="358"/>
      <c r="BO920" s="358"/>
      <c r="BP920" s="358"/>
      <c r="BQ920" s="358"/>
      <c r="BR920" s="358"/>
      <c r="BS920" s="358"/>
      <c r="BT920" s="358"/>
      <c r="BU920" s="358"/>
      <c r="BV920" s="358"/>
      <c r="BW920" s="358"/>
      <c r="BX920" s="355"/>
    </row>
    <row r="921" spans="1:76" ht="19.5" customHeight="1">
      <c r="A921" s="356"/>
      <c r="B921" s="356"/>
      <c r="C921" s="356"/>
      <c r="D921" s="356"/>
      <c r="E921" s="356"/>
      <c r="F921" s="355"/>
      <c r="G921" s="356"/>
      <c r="H921" s="356"/>
      <c r="I921" s="355"/>
      <c r="J921" s="356"/>
      <c r="K921" s="355"/>
      <c r="L921" s="356"/>
      <c r="M921" s="355"/>
      <c r="N921" s="356"/>
      <c r="O921" s="355"/>
      <c r="P921" s="356"/>
      <c r="Q921" s="355"/>
      <c r="R921" s="355"/>
      <c r="S921" s="355"/>
      <c r="T921" s="355"/>
      <c r="U921" s="355"/>
      <c r="V921" s="355"/>
      <c r="W921" s="355"/>
      <c r="X921" s="355"/>
      <c r="Y921" s="355"/>
      <c r="Z921" s="355"/>
      <c r="AA921" s="355"/>
      <c r="AB921" s="355"/>
      <c r="AC921" s="355"/>
      <c r="AD921" s="355"/>
      <c r="AE921" s="355"/>
      <c r="AF921" s="355"/>
      <c r="AG921" s="355"/>
      <c r="AH921" s="355"/>
      <c r="AI921" s="355"/>
      <c r="AJ921" s="355"/>
      <c r="AK921" s="355"/>
      <c r="AL921" s="355"/>
      <c r="AM921" s="355"/>
      <c r="AN921" s="355"/>
      <c r="AO921" s="355"/>
      <c r="AP921" s="355"/>
      <c r="AQ921" s="355"/>
      <c r="AR921" s="355"/>
      <c r="AS921" s="355"/>
      <c r="AT921" s="356"/>
      <c r="AU921" s="356"/>
      <c r="AV921" s="355"/>
      <c r="AW921" s="355"/>
      <c r="AX921" s="356"/>
      <c r="AY921" s="357"/>
      <c r="AZ921" s="357"/>
      <c r="BA921" s="357"/>
      <c r="BB921" s="358"/>
      <c r="BC921" s="357"/>
      <c r="BD921" s="357"/>
      <c r="BE921" s="358"/>
      <c r="BF921" s="357"/>
      <c r="BG921" s="357"/>
      <c r="BH921" s="357"/>
      <c r="BI921" s="357"/>
      <c r="BJ921" s="357"/>
      <c r="BK921" s="357"/>
      <c r="BL921" s="357"/>
      <c r="BM921" s="358"/>
      <c r="BN921" s="358"/>
      <c r="BO921" s="358"/>
      <c r="BP921" s="358"/>
      <c r="BQ921" s="358"/>
      <c r="BR921" s="358"/>
      <c r="BS921" s="358"/>
      <c r="BT921" s="358"/>
      <c r="BU921" s="358"/>
      <c r="BV921" s="358"/>
      <c r="BW921" s="358"/>
      <c r="BX921" s="355"/>
    </row>
    <row r="922" spans="1:76" ht="19.5" customHeight="1">
      <c r="A922" s="356"/>
      <c r="B922" s="356"/>
      <c r="C922" s="356"/>
      <c r="D922" s="356"/>
      <c r="E922" s="356"/>
      <c r="F922" s="355"/>
      <c r="G922" s="356"/>
      <c r="H922" s="356"/>
      <c r="I922" s="355"/>
      <c r="J922" s="356"/>
      <c r="K922" s="355"/>
      <c r="L922" s="356"/>
      <c r="M922" s="355"/>
      <c r="N922" s="356"/>
      <c r="O922" s="355"/>
      <c r="P922" s="356"/>
      <c r="Q922" s="355"/>
      <c r="R922" s="355"/>
      <c r="S922" s="355"/>
      <c r="T922" s="355"/>
      <c r="U922" s="355"/>
      <c r="V922" s="355"/>
      <c r="W922" s="355"/>
      <c r="X922" s="355"/>
      <c r="Y922" s="355"/>
      <c r="Z922" s="355"/>
      <c r="AA922" s="355"/>
      <c r="AB922" s="355"/>
      <c r="AC922" s="355"/>
      <c r="AD922" s="355"/>
      <c r="AE922" s="355"/>
      <c r="AF922" s="355"/>
      <c r="AG922" s="355"/>
      <c r="AH922" s="355"/>
      <c r="AI922" s="355"/>
      <c r="AJ922" s="355"/>
      <c r="AK922" s="355"/>
      <c r="AL922" s="355"/>
      <c r="AM922" s="355"/>
      <c r="AN922" s="355"/>
      <c r="AO922" s="355"/>
      <c r="AP922" s="355"/>
      <c r="AQ922" s="355"/>
      <c r="AR922" s="355"/>
      <c r="AS922" s="355"/>
      <c r="AT922" s="356"/>
      <c r="AU922" s="356"/>
      <c r="AV922" s="355"/>
      <c r="AW922" s="355"/>
      <c r="AX922" s="356"/>
      <c r="AY922" s="357"/>
      <c r="AZ922" s="357"/>
      <c r="BA922" s="357"/>
      <c r="BB922" s="358"/>
      <c r="BC922" s="357"/>
      <c r="BD922" s="357"/>
      <c r="BE922" s="358"/>
      <c r="BF922" s="357"/>
      <c r="BG922" s="357"/>
      <c r="BH922" s="357"/>
      <c r="BI922" s="357"/>
      <c r="BJ922" s="357"/>
      <c r="BK922" s="357"/>
      <c r="BL922" s="357"/>
      <c r="BM922" s="358"/>
      <c r="BN922" s="358"/>
      <c r="BO922" s="358"/>
      <c r="BP922" s="358"/>
      <c r="BQ922" s="358"/>
      <c r="BR922" s="358"/>
      <c r="BS922" s="358"/>
      <c r="BT922" s="358"/>
      <c r="BU922" s="358"/>
      <c r="BV922" s="358"/>
      <c r="BW922" s="358"/>
      <c r="BX922" s="355"/>
    </row>
    <row r="923" spans="1:76" ht="19.5" customHeight="1">
      <c r="A923" s="356"/>
      <c r="B923" s="356"/>
      <c r="C923" s="356"/>
      <c r="D923" s="356"/>
      <c r="E923" s="356"/>
      <c r="F923" s="355"/>
      <c r="G923" s="356"/>
      <c r="H923" s="356"/>
      <c r="I923" s="355"/>
      <c r="J923" s="356"/>
      <c r="K923" s="355"/>
      <c r="L923" s="356"/>
      <c r="M923" s="355"/>
      <c r="N923" s="356"/>
      <c r="O923" s="355"/>
      <c r="P923" s="356"/>
      <c r="Q923" s="355"/>
      <c r="R923" s="355"/>
      <c r="S923" s="355"/>
      <c r="T923" s="355"/>
      <c r="U923" s="355"/>
      <c r="V923" s="355"/>
      <c r="W923" s="355"/>
      <c r="X923" s="355"/>
      <c r="Y923" s="355"/>
      <c r="Z923" s="355"/>
      <c r="AA923" s="355"/>
      <c r="AB923" s="355"/>
      <c r="AC923" s="355"/>
      <c r="AD923" s="355"/>
      <c r="AE923" s="355"/>
      <c r="AF923" s="355"/>
      <c r="AG923" s="355"/>
      <c r="AH923" s="355"/>
      <c r="AI923" s="355"/>
      <c r="AJ923" s="355"/>
      <c r="AK923" s="355"/>
      <c r="AL923" s="355"/>
      <c r="AM923" s="355"/>
      <c r="AN923" s="355"/>
      <c r="AO923" s="355"/>
      <c r="AP923" s="355"/>
      <c r="AQ923" s="355"/>
      <c r="AR923" s="355"/>
      <c r="AS923" s="355"/>
      <c r="AT923" s="356"/>
      <c r="AU923" s="356"/>
      <c r="AV923" s="355"/>
      <c r="AW923" s="355"/>
      <c r="AX923" s="356"/>
      <c r="AY923" s="357"/>
      <c r="AZ923" s="357"/>
      <c r="BA923" s="357"/>
      <c r="BB923" s="358"/>
      <c r="BC923" s="357"/>
      <c r="BD923" s="357"/>
      <c r="BE923" s="358"/>
      <c r="BF923" s="357"/>
      <c r="BG923" s="357"/>
      <c r="BH923" s="357"/>
      <c r="BI923" s="357"/>
      <c r="BJ923" s="357"/>
      <c r="BK923" s="357"/>
      <c r="BL923" s="357"/>
      <c r="BM923" s="358"/>
      <c r="BN923" s="358"/>
      <c r="BO923" s="358"/>
      <c r="BP923" s="358"/>
      <c r="BQ923" s="358"/>
      <c r="BR923" s="358"/>
      <c r="BS923" s="358"/>
      <c r="BT923" s="358"/>
      <c r="BU923" s="358"/>
      <c r="BV923" s="358"/>
      <c r="BW923" s="358"/>
      <c r="BX923" s="355"/>
    </row>
    <row r="924" spans="1:76" ht="19.5" customHeight="1">
      <c r="A924" s="356"/>
      <c r="B924" s="356"/>
      <c r="C924" s="356"/>
      <c r="D924" s="356"/>
      <c r="E924" s="356"/>
      <c r="F924" s="355"/>
      <c r="G924" s="356"/>
      <c r="H924" s="356"/>
      <c r="I924" s="355"/>
      <c r="J924" s="356"/>
      <c r="K924" s="355"/>
      <c r="L924" s="356"/>
      <c r="M924" s="355"/>
      <c r="N924" s="356"/>
      <c r="O924" s="355"/>
      <c r="P924" s="356"/>
      <c r="Q924" s="355"/>
      <c r="R924" s="355"/>
      <c r="S924" s="355"/>
      <c r="T924" s="355"/>
      <c r="U924" s="355"/>
      <c r="V924" s="355"/>
      <c r="W924" s="355"/>
      <c r="X924" s="355"/>
      <c r="Y924" s="355"/>
      <c r="Z924" s="355"/>
      <c r="AA924" s="355"/>
      <c r="AB924" s="355"/>
      <c r="AC924" s="355"/>
      <c r="AD924" s="355"/>
      <c r="AE924" s="355"/>
      <c r="AF924" s="355"/>
      <c r="AG924" s="355"/>
      <c r="AH924" s="355"/>
      <c r="AI924" s="355"/>
      <c r="AJ924" s="355"/>
      <c r="AK924" s="355"/>
      <c r="AL924" s="355"/>
      <c r="AM924" s="355"/>
      <c r="AN924" s="355"/>
      <c r="AO924" s="355"/>
      <c r="AP924" s="355"/>
      <c r="AQ924" s="355"/>
      <c r="AR924" s="355"/>
      <c r="AS924" s="355"/>
      <c r="AT924" s="356"/>
      <c r="AU924" s="356"/>
      <c r="AV924" s="355"/>
      <c r="AW924" s="355"/>
      <c r="AX924" s="356"/>
      <c r="AY924" s="357"/>
      <c r="AZ924" s="357"/>
      <c r="BA924" s="357"/>
      <c r="BB924" s="358"/>
      <c r="BC924" s="357"/>
      <c r="BD924" s="357"/>
      <c r="BE924" s="358"/>
      <c r="BF924" s="357"/>
      <c r="BG924" s="357"/>
      <c r="BH924" s="357"/>
      <c r="BI924" s="357"/>
      <c r="BJ924" s="357"/>
      <c r="BK924" s="357"/>
      <c r="BL924" s="357"/>
      <c r="BM924" s="358"/>
      <c r="BN924" s="358"/>
      <c r="BO924" s="358"/>
      <c r="BP924" s="358"/>
      <c r="BQ924" s="358"/>
      <c r="BR924" s="358"/>
      <c r="BS924" s="358"/>
      <c r="BT924" s="358"/>
      <c r="BU924" s="358"/>
      <c r="BV924" s="358"/>
      <c r="BW924" s="358"/>
      <c r="BX924" s="355"/>
    </row>
    <row r="925" spans="1:76" ht="19.5" customHeight="1">
      <c r="A925" s="356"/>
      <c r="B925" s="356"/>
      <c r="C925" s="356"/>
      <c r="D925" s="356"/>
      <c r="E925" s="356"/>
      <c r="F925" s="355"/>
      <c r="G925" s="356"/>
      <c r="H925" s="356"/>
      <c r="I925" s="355"/>
      <c r="J925" s="356"/>
      <c r="K925" s="355"/>
      <c r="L925" s="356"/>
      <c r="M925" s="355"/>
      <c r="N925" s="356"/>
      <c r="O925" s="355"/>
      <c r="P925" s="356"/>
      <c r="Q925" s="355"/>
      <c r="R925" s="355"/>
      <c r="S925" s="355"/>
      <c r="T925" s="355"/>
      <c r="U925" s="355"/>
      <c r="V925" s="355"/>
      <c r="W925" s="355"/>
      <c r="X925" s="355"/>
      <c r="Y925" s="355"/>
      <c r="Z925" s="355"/>
      <c r="AA925" s="355"/>
      <c r="AB925" s="355"/>
      <c r="AC925" s="355"/>
      <c r="AD925" s="355"/>
      <c r="AE925" s="355"/>
      <c r="AF925" s="355"/>
      <c r="AG925" s="355"/>
      <c r="AH925" s="355"/>
      <c r="AI925" s="355"/>
      <c r="AJ925" s="355"/>
      <c r="AK925" s="355"/>
      <c r="AL925" s="355"/>
      <c r="AM925" s="355"/>
      <c r="AN925" s="355"/>
      <c r="AO925" s="355"/>
      <c r="AP925" s="355"/>
      <c r="AQ925" s="355"/>
      <c r="AR925" s="355"/>
      <c r="AS925" s="355"/>
      <c r="AT925" s="356"/>
      <c r="AU925" s="356"/>
      <c r="AV925" s="355"/>
      <c r="AW925" s="355"/>
      <c r="AX925" s="356"/>
      <c r="AY925" s="357"/>
      <c r="AZ925" s="357"/>
      <c r="BA925" s="357"/>
      <c r="BB925" s="358"/>
      <c r="BC925" s="357"/>
      <c r="BD925" s="357"/>
      <c r="BE925" s="358"/>
      <c r="BF925" s="357"/>
      <c r="BG925" s="357"/>
      <c r="BH925" s="357"/>
      <c r="BI925" s="357"/>
      <c r="BJ925" s="357"/>
      <c r="BK925" s="357"/>
      <c r="BL925" s="357"/>
      <c r="BM925" s="358"/>
      <c r="BN925" s="358"/>
      <c r="BO925" s="358"/>
      <c r="BP925" s="358"/>
      <c r="BQ925" s="358"/>
      <c r="BR925" s="358"/>
      <c r="BS925" s="358"/>
      <c r="BT925" s="358"/>
      <c r="BU925" s="358"/>
      <c r="BV925" s="358"/>
      <c r="BW925" s="358"/>
      <c r="BX925" s="355"/>
    </row>
    <row r="926" spans="1:76" ht="19.5" customHeight="1">
      <c r="A926" s="356"/>
      <c r="B926" s="356"/>
      <c r="C926" s="356"/>
      <c r="D926" s="356"/>
      <c r="E926" s="356"/>
      <c r="F926" s="355"/>
      <c r="G926" s="356"/>
      <c r="H926" s="356"/>
      <c r="I926" s="355"/>
      <c r="J926" s="356"/>
      <c r="K926" s="355"/>
      <c r="L926" s="356"/>
      <c r="M926" s="355"/>
      <c r="N926" s="356"/>
      <c r="O926" s="355"/>
      <c r="P926" s="356"/>
      <c r="Q926" s="355"/>
      <c r="R926" s="355"/>
      <c r="S926" s="355"/>
      <c r="T926" s="355"/>
      <c r="U926" s="355"/>
      <c r="V926" s="355"/>
      <c r="W926" s="355"/>
      <c r="X926" s="355"/>
      <c r="Y926" s="355"/>
      <c r="Z926" s="355"/>
      <c r="AA926" s="355"/>
      <c r="AB926" s="355"/>
      <c r="AC926" s="355"/>
      <c r="AD926" s="355"/>
      <c r="AE926" s="355"/>
      <c r="AF926" s="355"/>
      <c r="AG926" s="355"/>
      <c r="AH926" s="355"/>
      <c r="AI926" s="355"/>
      <c r="AJ926" s="355"/>
      <c r="AK926" s="355"/>
      <c r="AL926" s="355"/>
      <c r="AM926" s="355"/>
      <c r="AN926" s="355"/>
      <c r="AO926" s="355"/>
      <c r="AP926" s="355"/>
      <c r="AQ926" s="355"/>
      <c r="AR926" s="355"/>
      <c r="AS926" s="355"/>
      <c r="AT926" s="356"/>
      <c r="AU926" s="356"/>
      <c r="AV926" s="355"/>
      <c r="AW926" s="355"/>
      <c r="AX926" s="356"/>
      <c r="AY926" s="357"/>
      <c r="AZ926" s="357"/>
      <c r="BA926" s="357"/>
      <c r="BB926" s="358"/>
      <c r="BC926" s="357"/>
      <c r="BD926" s="357"/>
      <c r="BE926" s="358"/>
      <c r="BF926" s="357"/>
      <c r="BG926" s="357"/>
      <c r="BH926" s="357"/>
      <c r="BI926" s="357"/>
      <c r="BJ926" s="357"/>
      <c r="BK926" s="357"/>
      <c r="BL926" s="357"/>
      <c r="BM926" s="358"/>
      <c r="BN926" s="358"/>
      <c r="BO926" s="358"/>
      <c r="BP926" s="358"/>
      <c r="BQ926" s="358"/>
      <c r="BR926" s="358"/>
      <c r="BS926" s="358"/>
      <c r="BT926" s="358"/>
      <c r="BU926" s="358"/>
      <c r="BV926" s="358"/>
      <c r="BW926" s="358"/>
      <c r="BX926" s="355"/>
    </row>
    <row r="927" spans="1:76" ht="19.5" customHeight="1">
      <c r="A927" s="356"/>
      <c r="B927" s="356"/>
      <c r="C927" s="356"/>
      <c r="D927" s="356"/>
      <c r="E927" s="356"/>
      <c r="F927" s="355"/>
      <c r="G927" s="356"/>
      <c r="H927" s="356"/>
      <c r="I927" s="355"/>
      <c r="J927" s="356"/>
      <c r="K927" s="355"/>
      <c r="L927" s="356"/>
      <c r="M927" s="355"/>
      <c r="N927" s="356"/>
      <c r="O927" s="355"/>
      <c r="P927" s="356"/>
      <c r="Q927" s="355"/>
      <c r="R927" s="355"/>
      <c r="S927" s="355"/>
      <c r="T927" s="355"/>
      <c r="U927" s="355"/>
      <c r="V927" s="355"/>
      <c r="W927" s="355"/>
      <c r="X927" s="355"/>
      <c r="Y927" s="355"/>
      <c r="Z927" s="355"/>
      <c r="AA927" s="355"/>
      <c r="AB927" s="355"/>
      <c r="AC927" s="355"/>
      <c r="AD927" s="355"/>
      <c r="AE927" s="355"/>
      <c r="AF927" s="355"/>
      <c r="AG927" s="355"/>
      <c r="AH927" s="355"/>
      <c r="AI927" s="355"/>
      <c r="AJ927" s="355"/>
      <c r="AK927" s="355"/>
      <c r="AL927" s="355"/>
      <c r="AM927" s="355"/>
      <c r="AN927" s="355"/>
      <c r="AO927" s="355"/>
      <c r="AP927" s="355"/>
      <c r="AQ927" s="355"/>
      <c r="AR927" s="355"/>
      <c r="AS927" s="355"/>
      <c r="AT927" s="356"/>
      <c r="AU927" s="356"/>
      <c r="AV927" s="355"/>
      <c r="AW927" s="355"/>
      <c r="AX927" s="356"/>
      <c r="AY927" s="357"/>
      <c r="AZ927" s="357"/>
      <c r="BA927" s="357"/>
      <c r="BB927" s="358"/>
      <c r="BC927" s="357"/>
      <c r="BD927" s="357"/>
      <c r="BE927" s="358"/>
      <c r="BF927" s="357"/>
      <c r="BG927" s="357"/>
      <c r="BH927" s="357"/>
      <c r="BI927" s="357"/>
      <c r="BJ927" s="357"/>
      <c r="BK927" s="357"/>
      <c r="BL927" s="357"/>
      <c r="BM927" s="358"/>
      <c r="BN927" s="358"/>
      <c r="BO927" s="358"/>
      <c r="BP927" s="358"/>
      <c r="BQ927" s="358"/>
      <c r="BR927" s="358"/>
      <c r="BS927" s="358"/>
      <c r="BT927" s="358"/>
      <c r="BU927" s="358"/>
      <c r="BV927" s="358"/>
      <c r="BW927" s="358"/>
      <c r="BX927" s="355"/>
    </row>
    <row r="928" spans="1:76" ht="19.5" customHeight="1">
      <c r="A928" s="356"/>
      <c r="B928" s="356"/>
      <c r="C928" s="356"/>
      <c r="D928" s="356"/>
      <c r="E928" s="356"/>
      <c r="F928" s="355"/>
      <c r="G928" s="356"/>
      <c r="H928" s="356"/>
      <c r="I928" s="355"/>
      <c r="J928" s="356"/>
      <c r="K928" s="355"/>
      <c r="L928" s="356"/>
      <c r="M928" s="355"/>
      <c r="N928" s="356"/>
      <c r="O928" s="355"/>
      <c r="P928" s="356"/>
      <c r="Q928" s="355"/>
      <c r="R928" s="355"/>
      <c r="S928" s="355"/>
      <c r="T928" s="355"/>
      <c r="U928" s="355"/>
      <c r="V928" s="355"/>
      <c r="W928" s="355"/>
      <c r="X928" s="355"/>
      <c r="Y928" s="355"/>
      <c r="Z928" s="355"/>
      <c r="AA928" s="355"/>
      <c r="AB928" s="355"/>
      <c r="AC928" s="355"/>
      <c r="AD928" s="355"/>
      <c r="AE928" s="355"/>
      <c r="AF928" s="355"/>
      <c r="AG928" s="355"/>
      <c r="AH928" s="355"/>
      <c r="AI928" s="355"/>
      <c r="AJ928" s="355"/>
      <c r="AK928" s="355"/>
      <c r="AL928" s="355"/>
      <c r="AM928" s="355"/>
      <c r="AN928" s="355"/>
      <c r="AO928" s="355"/>
      <c r="AP928" s="355"/>
      <c r="AQ928" s="355"/>
      <c r="AR928" s="355"/>
      <c r="AS928" s="355"/>
      <c r="AT928" s="356"/>
      <c r="AU928" s="356"/>
      <c r="AV928" s="355"/>
      <c r="AW928" s="355"/>
      <c r="AX928" s="356"/>
      <c r="AY928" s="357"/>
      <c r="AZ928" s="357"/>
      <c r="BA928" s="357"/>
      <c r="BB928" s="358"/>
      <c r="BC928" s="357"/>
      <c r="BD928" s="357"/>
      <c r="BE928" s="358"/>
      <c r="BF928" s="357"/>
      <c r="BG928" s="357"/>
      <c r="BH928" s="357"/>
      <c r="BI928" s="357"/>
      <c r="BJ928" s="357"/>
      <c r="BK928" s="357"/>
      <c r="BL928" s="357"/>
      <c r="BM928" s="358"/>
      <c r="BN928" s="358"/>
      <c r="BO928" s="358"/>
      <c r="BP928" s="358"/>
      <c r="BQ928" s="358"/>
      <c r="BR928" s="358"/>
      <c r="BS928" s="358"/>
      <c r="BT928" s="358"/>
      <c r="BU928" s="358"/>
      <c r="BV928" s="358"/>
      <c r="BW928" s="358"/>
      <c r="BX928" s="355"/>
    </row>
    <row r="929" spans="1:76" ht="19.5" customHeight="1">
      <c r="A929" s="356"/>
      <c r="B929" s="356"/>
      <c r="C929" s="356"/>
      <c r="D929" s="356"/>
      <c r="E929" s="356"/>
      <c r="F929" s="355"/>
      <c r="G929" s="356"/>
      <c r="H929" s="356"/>
      <c r="I929" s="355"/>
      <c r="J929" s="356"/>
      <c r="K929" s="355"/>
      <c r="L929" s="356"/>
      <c r="M929" s="355"/>
      <c r="N929" s="356"/>
      <c r="O929" s="355"/>
      <c r="P929" s="356"/>
      <c r="Q929" s="355"/>
      <c r="R929" s="355"/>
      <c r="S929" s="355"/>
      <c r="T929" s="355"/>
      <c r="U929" s="355"/>
      <c r="V929" s="355"/>
      <c r="W929" s="355"/>
      <c r="X929" s="355"/>
      <c r="Y929" s="355"/>
      <c r="Z929" s="355"/>
      <c r="AA929" s="355"/>
      <c r="AB929" s="355"/>
      <c r="AC929" s="355"/>
      <c r="AD929" s="355"/>
      <c r="AE929" s="355"/>
      <c r="AF929" s="355"/>
      <c r="AG929" s="355"/>
      <c r="AH929" s="355"/>
      <c r="AI929" s="355"/>
      <c r="AJ929" s="355"/>
      <c r="AK929" s="355"/>
      <c r="AL929" s="355"/>
      <c r="AM929" s="355"/>
      <c r="AN929" s="355"/>
      <c r="AO929" s="355"/>
      <c r="AP929" s="355"/>
      <c r="AQ929" s="355"/>
      <c r="AR929" s="355"/>
      <c r="AS929" s="355"/>
      <c r="AT929" s="356"/>
      <c r="AU929" s="356"/>
      <c r="AV929" s="355"/>
      <c r="AW929" s="355"/>
      <c r="AX929" s="356"/>
      <c r="AY929" s="357"/>
      <c r="AZ929" s="357"/>
      <c r="BA929" s="357"/>
      <c r="BB929" s="358"/>
      <c r="BC929" s="357"/>
      <c r="BD929" s="357"/>
      <c r="BE929" s="358"/>
      <c r="BF929" s="357"/>
      <c r="BG929" s="357"/>
      <c r="BH929" s="357"/>
      <c r="BI929" s="357"/>
      <c r="BJ929" s="357"/>
      <c r="BK929" s="357"/>
      <c r="BL929" s="357"/>
      <c r="BM929" s="358"/>
      <c r="BN929" s="358"/>
      <c r="BO929" s="358"/>
      <c r="BP929" s="358"/>
      <c r="BQ929" s="358"/>
      <c r="BR929" s="358"/>
      <c r="BS929" s="358"/>
      <c r="BT929" s="358"/>
      <c r="BU929" s="358"/>
      <c r="BV929" s="358"/>
      <c r="BW929" s="358"/>
      <c r="BX929" s="355"/>
    </row>
    <row r="930" spans="1:76" ht="19.5" customHeight="1">
      <c r="A930" s="356"/>
      <c r="B930" s="356"/>
      <c r="C930" s="356"/>
      <c r="D930" s="356"/>
      <c r="E930" s="356"/>
      <c r="F930" s="355"/>
      <c r="G930" s="356"/>
      <c r="H930" s="356"/>
      <c r="I930" s="355"/>
      <c r="J930" s="356"/>
      <c r="K930" s="355"/>
      <c r="L930" s="356"/>
      <c r="M930" s="355"/>
      <c r="N930" s="356"/>
      <c r="O930" s="355"/>
      <c r="P930" s="356"/>
      <c r="Q930" s="355"/>
      <c r="R930" s="355"/>
      <c r="S930" s="355"/>
      <c r="T930" s="355"/>
      <c r="U930" s="355"/>
      <c r="V930" s="355"/>
      <c r="W930" s="355"/>
      <c r="X930" s="355"/>
      <c r="Y930" s="355"/>
      <c r="Z930" s="355"/>
      <c r="AA930" s="355"/>
      <c r="AB930" s="355"/>
      <c r="AC930" s="355"/>
      <c r="AD930" s="355"/>
      <c r="AE930" s="355"/>
      <c r="AF930" s="355"/>
      <c r="AG930" s="355"/>
      <c r="AH930" s="355"/>
      <c r="AI930" s="355"/>
      <c r="AJ930" s="355"/>
      <c r="AK930" s="355"/>
      <c r="AL930" s="355"/>
      <c r="AM930" s="355"/>
      <c r="AN930" s="355"/>
      <c r="AO930" s="355"/>
      <c r="AP930" s="355"/>
      <c r="AQ930" s="355"/>
      <c r="AR930" s="355"/>
      <c r="AS930" s="355"/>
      <c r="AT930" s="356"/>
      <c r="AU930" s="356"/>
      <c r="AV930" s="355"/>
      <c r="AW930" s="355"/>
      <c r="AX930" s="356"/>
      <c r="AY930" s="357"/>
      <c r="AZ930" s="357"/>
      <c r="BA930" s="357"/>
      <c r="BB930" s="358"/>
      <c r="BC930" s="357"/>
      <c r="BD930" s="357"/>
      <c r="BE930" s="358"/>
      <c r="BF930" s="357"/>
      <c r="BG930" s="357"/>
      <c r="BH930" s="357"/>
      <c r="BI930" s="357"/>
      <c r="BJ930" s="357"/>
      <c r="BK930" s="357"/>
      <c r="BL930" s="357"/>
      <c r="BM930" s="358"/>
      <c r="BN930" s="358"/>
      <c r="BO930" s="358"/>
      <c r="BP930" s="358"/>
      <c r="BQ930" s="358"/>
      <c r="BR930" s="358"/>
      <c r="BS930" s="358"/>
      <c r="BT930" s="358"/>
      <c r="BU930" s="358"/>
      <c r="BV930" s="358"/>
      <c r="BW930" s="358"/>
      <c r="BX930" s="355"/>
    </row>
    <row r="931" spans="1:76" ht="19.5" customHeight="1">
      <c r="A931" s="356"/>
      <c r="B931" s="356"/>
      <c r="C931" s="356"/>
      <c r="D931" s="356"/>
      <c r="E931" s="356"/>
      <c r="F931" s="355"/>
      <c r="G931" s="356"/>
      <c r="H931" s="356"/>
      <c r="I931" s="355"/>
      <c r="J931" s="356"/>
      <c r="K931" s="355"/>
      <c r="L931" s="356"/>
      <c r="M931" s="355"/>
      <c r="N931" s="356"/>
      <c r="O931" s="355"/>
      <c r="P931" s="356"/>
      <c r="Q931" s="355"/>
      <c r="R931" s="355"/>
      <c r="S931" s="355"/>
      <c r="T931" s="355"/>
      <c r="U931" s="355"/>
      <c r="V931" s="355"/>
      <c r="W931" s="355"/>
      <c r="X931" s="355"/>
      <c r="Y931" s="355"/>
      <c r="Z931" s="355"/>
      <c r="AA931" s="355"/>
      <c r="AB931" s="355"/>
      <c r="AC931" s="355"/>
      <c r="AD931" s="355"/>
      <c r="AE931" s="355"/>
      <c r="AF931" s="355"/>
      <c r="AG931" s="355"/>
      <c r="AH931" s="355"/>
      <c r="AI931" s="355"/>
      <c r="AJ931" s="355"/>
      <c r="AK931" s="355"/>
      <c r="AL931" s="355"/>
      <c r="AM931" s="355"/>
      <c r="AN931" s="355"/>
      <c r="AO931" s="355"/>
      <c r="AP931" s="355"/>
      <c r="AQ931" s="355"/>
      <c r="AR931" s="355"/>
      <c r="AS931" s="355"/>
      <c r="AT931" s="356"/>
      <c r="AU931" s="356"/>
      <c r="AV931" s="355"/>
      <c r="AW931" s="355"/>
      <c r="AX931" s="356"/>
      <c r="AY931" s="357"/>
      <c r="AZ931" s="357"/>
      <c r="BA931" s="357"/>
      <c r="BB931" s="358"/>
      <c r="BC931" s="357"/>
      <c r="BD931" s="357"/>
      <c r="BE931" s="358"/>
      <c r="BF931" s="357"/>
      <c r="BG931" s="357"/>
      <c r="BH931" s="357"/>
      <c r="BI931" s="357"/>
      <c r="BJ931" s="357"/>
      <c r="BK931" s="357"/>
      <c r="BL931" s="357"/>
      <c r="BM931" s="358"/>
      <c r="BN931" s="358"/>
      <c r="BO931" s="358"/>
      <c r="BP931" s="358"/>
      <c r="BQ931" s="358"/>
      <c r="BR931" s="358"/>
      <c r="BS931" s="358"/>
      <c r="BT931" s="358"/>
      <c r="BU931" s="358"/>
      <c r="BV931" s="358"/>
      <c r="BW931" s="358"/>
      <c r="BX931" s="355"/>
    </row>
    <row r="932" spans="1:76" ht="19.5" customHeight="1">
      <c r="A932" s="356"/>
      <c r="B932" s="356"/>
      <c r="C932" s="356"/>
      <c r="D932" s="356"/>
      <c r="E932" s="356"/>
      <c r="F932" s="355"/>
      <c r="G932" s="356"/>
      <c r="H932" s="356"/>
      <c r="I932" s="355"/>
      <c r="J932" s="356"/>
      <c r="K932" s="355"/>
      <c r="L932" s="356"/>
      <c r="M932" s="355"/>
      <c r="N932" s="356"/>
      <c r="O932" s="355"/>
      <c r="P932" s="356"/>
      <c r="Q932" s="355"/>
      <c r="R932" s="355"/>
      <c r="S932" s="355"/>
      <c r="T932" s="355"/>
      <c r="U932" s="355"/>
      <c r="V932" s="355"/>
      <c r="W932" s="355"/>
      <c r="X932" s="355"/>
      <c r="Y932" s="355"/>
      <c r="Z932" s="355"/>
      <c r="AA932" s="355"/>
      <c r="AB932" s="355"/>
      <c r="AC932" s="355"/>
      <c r="AD932" s="355"/>
      <c r="AE932" s="355"/>
      <c r="AF932" s="355"/>
      <c r="AG932" s="355"/>
      <c r="AH932" s="355"/>
      <c r="AI932" s="355"/>
      <c r="AJ932" s="355"/>
      <c r="AK932" s="355"/>
      <c r="AL932" s="355"/>
      <c r="AM932" s="355"/>
      <c r="AN932" s="355"/>
      <c r="AO932" s="355"/>
      <c r="AP932" s="355"/>
      <c r="AQ932" s="355"/>
      <c r="AR932" s="355"/>
      <c r="AS932" s="355"/>
      <c r="AT932" s="356"/>
      <c r="AU932" s="356"/>
      <c r="AV932" s="355"/>
      <c r="AW932" s="355"/>
      <c r="AX932" s="356"/>
      <c r="AY932" s="357"/>
      <c r="AZ932" s="357"/>
      <c r="BA932" s="357"/>
      <c r="BB932" s="358"/>
      <c r="BC932" s="357"/>
      <c r="BD932" s="357"/>
      <c r="BE932" s="358"/>
      <c r="BF932" s="357"/>
      <c r="BG932" s="357"/>
      <c r="BH932" s="357"/>
      <c r="BI932" s="357"/>
      <c r="BJ932" s="357"/>
      <c r="BK932" s="357"/>
      <c r="BL932" s="357"/>
      <c r="BM932" s="358"/>
      <c r="BN932" s="358"/>
      <c r="BO932" s="358"/>
      <c r="BP932" s="358"/>
      <c r="BQ932" s="358"/>
      <c r="BR932" s="358"/>
      <c r="BS932" s="358"/>
      <c r="BT932" s="358"/>
      <c r="BU932" s="358"/>
      <c r="BV932" s="358"/>
      <c r="BW932" s="358"/>
      <c r="BX932" s="355"/>
    </row>
    <row r="933" spans="1:76" ht="19.5" customHeight="1">
      <c r="A933" s="356"/>
      <c r="B933" s="356"/>
      <c r="C933" s="356"/>
      <c r="D933" s="356"/>
      <c r="E933" s="356"/>
      <c r="F933" s="355"/>
      <c r="G933" s="356"/>
      <c r="H933" s="356"/>
      <c r="I933" s="355"/>
      <c r="J933" s="356"/>
      <c r="K933" s="355"/>
      <c r="L933" s="356"/>
      <c r="M933" s="355"/>
      <c r="N933" s="356"/>
      <c r="O933" s="355"/>
      <c r="P933" s="356"/>
      <c r="Q933" s="355"/>
      <c r="R933" s="355"/>
      <c r="S933" s="355"/>
      <c r="T933" s="355"/>
      <c r="U933" s="355"/>
      <c r="V933" s="355"/>
      <c r="W933" s="355"/>
      <c r="X933" s="355"/>
      <c r="Y933" s="355"/>
      <c r="Z933" s="355"/>
      <c r="AA933" s="355"/>
      <c r="AB933" s="355"/>
      <c r="AC933" s="355"/>
      <c r="AD933" s="355"/>
      <c r="AE933" s="355"/>
      <c r="AF933" s="355"/>
      <c r="AG933" s="355"/>
      <c r="AH933" s="355"/>
      <c r="AI933" s="355"/>
      <c r="AJ933" s="355"/>
      <c r="AK933" s="355"/>
      <c r="AL933" s="355"/>
      <c r="AM933" s="355"/>
      <c r="AN933" s="355"/>
      <c r="AO933" s="355"/>
      <c r="AP933" s="355"/>
      <c r="AQ933" s="355"/>
      <c r="AR933" s="355"/>
      <c r="AS933" s="355"/>
      <c r="AT933" s="356"/>
      <c r="AU933" s="356"/>
      <c r="AV933" s="355"/>
      <c r="AW933" s="355"/>
      <c r="AX933" s="356"/>
      <c r="AY933" s="357"/>
      <c r="AZ933" s="357"/>
      <c r="BA933" s="357"/>
      <c r="BB933" s="358"/>
      <c r="BC933" s="357"/>
      <c r="BD933" s="357"/>
      <c r="BE933" s="358"/>
      <c r="BF933" s="357"/>
      <c r="BG933" s="357"/>
      <c r="BH933" s="357"/>
      <c r="BI933" s="357"/>
      <c r="BJ933" s="357"/>
      <c r="BK933" s="357"/>
      <c r="BL933" s="357"/>
      <c r="BM933" s="358"/>
      <c r="BN933" s="358"/>
      <c r="BO933" s="358"/>
      <c r="BP933" s="358"/>
      <c r="BQ933" s="358"/>
      <c r="BR933" s="358"/>
      <c r="BS933" s="358"/>
      <c r="BT933" s="358"/>
      <c r="BU933" s="358"/>
      <c r="BV933" s="358"/>
      <c r="BW933" s="358"/>
      <c r="BX933" s="355"/>
    </row>
    <row r="934" spans="1:76" ht="19.5" customHeight="1">
      <c r="A934" s="356"/>
      <c r="B934" s="356"/>
      <c r="C934" s="356"/>
      <c r="D934" s="356"/>
      <c r="E934" s="356"/>
      <c r="F934" s="355"/>
      <c r="G934" s="356"/>
      <c r="H934" s="356"/>
      <c r="I934" s="355"/>
      <c r="J934" s="356"/>
      <c r="K934" s="355"/>
      <c r="L934" s="356"/>
      <c r="M934" s="355"/>
      <c r="N934" s="356"/>
      <c r="O934" s="355"/>
      <c r="P934" s="356"/>
      <c r="Q934" s="355"/>
      <c r="R934" s="355"/>
      <c r="S934" s="355"/>
      <c r="T934" s="355"/>
      <c r="U934" s="355"/>
      <c r="V934" s="355"/>
      <c r="W934" s="355"/>
      <c r="X934" s="355"/>
      <c r="Y934" s="355"/>
      <c r="Z934" s="355"/>
      <c r="AA934" s="355"/>
      <c r="AB934" s="355"/>
      <c r="AC934" s="355"/>
      <c r="AD934" s="355"/>
      <c r="AE934" s="355"/>
      <c r="AF934" s="355"/>
      <c r="AG934" s="355"/>
      <c r="AH934" s="355"/>
      <c r="AI934" s="355"/>
      <c r="AJ934" s="355"/>
      <c r="AK934" s="355"/>
      <c r="AL934" s="355"/>
      <c r="AM934" s="355"/>
      <c r="AN934" s="355"/>
      <c r="AO934" s="355"/>
      <c r="AP934" s="355"/>
      <c r="AQ934" s="355"/>
      <c r="AR934" s="355"/>
      <c r="AS934" s="355"/>
      <c r="AT934" s="356"/>
      <c r="AU934" s="356"/>
      <c r="AV934" s="355"/>
      <c r="AW934" s="355"/>
      <c r="AX934" s="356"/>
      <c r="AY934" s="357"/>
      <c r="AZ934" s="357"/>
      <c r="BA934" s="357"/>
      <c r="BB934" s="358"/>
      <c r="BC934" s="357"/>
      <c r="BD934" s="357"/>
      <c r="BE934" s="358"/>
      <c r="BF934" s="357"/>
      <c r="BG934" s="357"/>
      <c r="BH934" s="357"/>
      <c r="BI934" s="357"/>
      <c r="BJ934" s="357"/>
      <c r="BK934" s="357"/>
      <c r="BL934" s="357"/>
      <c r="BM934" s="358"/>
      <c r="BN934" s="358"/>
      <c r="BO934" s="358"/>
      <c r="BP934" s="358"/>
      <c r="BQ934" s="358"/>
      <c r="BR934" s="358"/>
      <c r="BS934" s="358"/>
      <c r="BT934" s="358"/>
      <c r="BU934" s="358"/>
      <c r="BV934" s="358"/>
      <c r="BW934" s="358"/>
      <c r="BX934" s="355"/>
    </row>
    <row r="935" spans="1:76" ht="19.5" customHeight="1">
      <c r="A935" s="356"/>
      <c r="B935" s="356"/>
      <c r="C935" s="356"/>
      <c r="D935" s="356"/>
      <c r="E935" s="356"/>
      <c r="F935" s="355"/>
      <c r="G935" s="356"/>
      <c r="H935" s="356"/>
      <c r="I935" s="355"/>
      <c r="J935" s="356"/>
      <c r="K935" s="355"/>
      <c r="L935" s="356"/>
      <c r="M935" s="355"/>
      <c r="N935" s="356"/>
      <c r="O935" s="355"/>
      <c r="P935" s="356"/>
      <c r="Q935" s="355"/>
      <c r="R935" s="355"/>
      <c r="S935" s="355"/>
      <c r="T935" s="355"/>
      <c r="U935" s="355"/>
      <c r="V935" s="355"/>
      <c r="W935" s="355"/>
      <c r="X935" s="355"/>
      <c r="Y935" s="355"/>
      <c r="Z935" s="355"/>
      <c r="AA935" s="355"/>
      <c r="AB935" s="355"/>
      <c r="AC935" s="355"/>
      <c r="AD935" s="355"/>
      <c r="AE935" s="355"/>
      <c r="AF935" s="355"/>
      <c r="AG935" s="355"/>
      <c r="AH935" s="355"/>
      <c r="AI935" s="355"/>
      <c r="AJ935" s="355"/>
      <c r="AK935" s="355"/>
      <c r="AL935" s="355"/>
      <c r="AM935" s="355"/>
      <c r="AN935" s="355"/>
      <c r="AO935" s="355"/>
      <c r="AP935" s="355"/>
      <c r="AQ935" s="355"/>
      <c r="AR935" s="355"/>
      <c r="AS935" s="355"/>
      <c r="AT935" s="356"/>
      <c r="AU935" s="356"/>
      <c r="AV935" s="355"/>
      <c r="AW935" s="355"/>
      <c r="AX935" s="356"/>
      <c r="AY935" s="357"/>
      <c r="AZ935" s="357"/>
      <c r="BA935" s="357"/>
      <c r="BB935" s="358"/>
      <c r="BC935" s="357"/>
      <c r="BD935" s="357"/>
      <c r="BE935" s="358"/>
      <c r="BF935" s="357"/>
      <c r="BG935" s="357"/>
      <c r="BH935" s="357"/>
      <c r="BI935" s="357"/>
      <c r="BJ935" s="357"/>
      <c r="BK935" s="357"/>
      <c r="BL935" s="357"/>
      <c r="BM935" s="358"/>
      <c r="BN935" s="358"/>
      <c r="BO935" s="358"/>
      <c r="BP935" s="358"/>
      <c r="BQ935" s="358"/>
      <c r="BR935" s="358"/>
      <c r="BS935" s="358"/>
      <c r="BT935" s="358"/>
      <c r="BU935" s="358"/>
      <c r="BV935" s="358"/>
      <c r="BW935" s="358"/>
      <c r="BX935" s="355"/>
    </row>
    <row r="936" spans="1:76" ht="19.5" customHeight="1">
      <c r="A936" s="356"/>
      <c r="B936" s="356"/>
      <c r="C936" s="356"/>
      <c r="D936" s="356"/>
      <c r="E936" s="356"/>
      <c r="F936" s="355"/>
      <c r="G936" s="356"/>
      <c r="H936" s="356"/>
      <c r="I936" s="355"/>
      <c r="J936" s="356"/>
      <c r="K936" s="355"/>
      <c r="L936" s="356"/>
      <c r="M936" s="355"/>
      <c r="N936" s="356"/>
      <c r="O936" s="355"/>
      <c r="P936" s="356"/>
      <c r="Q936" s="355"/>
      <c r="R936" s="355"/>
      <c r="S936" s="355"/>
      <c r="T936" s="355"/>
      <c r="U936" s="355"/>
      <c r="V936" s="355"/>
      <c r="W936" s="355"/>
      <c r="X936" s="355"/>
      <c r="Y936" s="355"/>
      <c r="Z936" s="355"/>
      <c r="AA936" s="355"/>
      <c r="AB936" s="355"/>
      <c r="AC936" s="355"/>
      <c r="AD936" s="355"/>
      <c r="AE936" s="355"/>
      <c r="AF936" s="355"/>
      <c r="AG936" s="355"/>
      <c r="AH936" s="355"/>
      <c r="AI936" s="355"/>
      <c r="AJ936" s="355"/>
      <c r="AK936" s="355"/>
      <c r="AL936" s="355"/>
      <c r="AM936" s="355"/>
      <c r="AN936" s="355"/>
      <c r="AO936" s="355"/>
      <c r="AP936" s="355"/>
      <c r="AQ936" s="355"/>
      <c r="AR936" s="355"/>
      <c r="AS936" s="355"/>
      <c r="AT936" s="356"/>
      <c r="AU936" s="356"/>
      <c r="AV936" s="355"/>
      <c r="AW936" s="355"/>
      <c r="AX936" s="356"/>
      <c r="AY936" s="357"/>
      <c r="AZ936" s="357"/>
      <c r="BA936" s="357"/>
      <c r="BB936" s="358"/>
      <c r="BC936" s="357"/>
      <c r="BD936" s="357"/>
      <c r="BE936" s="358"/>
      <c r="BF936" s="357"/>
      <c r="BG936" s="357"/>
      <c r="BH936" s="357"/>
      <c r="BI936" s="357"/>
      <c r="BJ936" s="357"/>
      <c r="BK936" s="357"/>
      <c r="BL936" s="357"/>
      <c r="BM936" s="358"/>
      <c r="BN936" s="358"/>
      <c r="BO936" s="358"/>
      <c r="BP936" s="358"/>
      <c r="BQ936" s="358"/>
      <c r="BR936" s="358"/>
      <c r="BS936" s="358"/>
      <c r="BT936" s="358"/>
      <c r="BU936" s="358"/>
      <c r="BV936" s="358"/>
      <c r="BW936" s="358"/>
      <c r="BX936" s="355"/>
    </row>
    <row r="937" spans="1:76" ht="19.5" customHeight="1">
      <c r="A937" s="356"/>
      <c r="B937" s="356"/>
      <c r="C937" s="356"/>
      <c r="D937" s="356"/>
      <c r="E937" s="356"/>
      <c r="F937" s="355"/>
      <c r="G937" s="356"/>
      <c r="H937" s="356"/>
      <c r="I937" s="355"/>
      <c r="J937" s="356"/>
      <c r="K937" s="355"/>
      <c r="L937" s="356"/>
      <c r="M937" s="355"/>
      <c r="N937" s="356"/>
      <c r="O937" s="355"/>
      <c r="P937" s="356"/>
      <c r="Q937" s="355"/>
      <c r="R937" s="355"/>
      <c r="S937" s="355"/>
      <c r="T937" s="355"/>
      <c r="U937" s="355"/>
      <c r="V937" s="355"/>
      <c r="W937" s="355"/>
      <c r="X937" s="355"/>
      <c r="Y937" s="355"/>
      <c r="Z937" s="355"/>
      <c r="AA937" s="355"/>
      <c r="AB937" s="355"/>
      <c r="AC937" s="355"/>
      <c r="AD937" s="355"/>
      <c r="AE937" s="355"/>
      <c r="AF937" s="355"/>
      <c r="AG937" s="355"/>
      <c r="AH937" s="355"/>
      <c r="AI937" s="355"/>
      <c r="AJ937" s="355"/>
      <c r="AK937" s="355"/>
      <c r="AL937" s="355"/>
      <c r="AM937" s="355"/>
      <c r="AN937" s="355"/>
      <c r="AO937" s="355"/>
      <c r="AP937" s="355"/>
      <c r="AQ937" s="355"/>
      <c r="AR937" s="355"/>
      <c r="AS937" s="355"/>
      <c r="AT937" s="356"/>
      <c r="AU937" s="356"/>
      <c r="AV937" s="355"/>
      <c r="AW937" s="355"/>
      <c r="AX937" s="356"/>
      <c r="AY937" s="357"/>
      <c r="AZ937" s="357"/>
      <c r="BA937" s="357"/>
      <c r="BB937" s="358"/>
      <c r="BC937" s="357"/>
      <c r="BD937" s="357"/>
      <c r="BE937" s="358"/>
      <c r="BF937" s="357"/>
      <c r="BG937" s="357"/>
      <c r="BH937" s="357"/>
      <c r="BI937" s="357"/>
      <c r="BJ937" s="357"/>
      <c r="BK937" s="357"/>
      <c r="BL937" s="357"/>
      <c r="BM937" s="358"/>
      <c r="BN937" s="358"/>
      <c r="BO937" s="358"/>
      <c r="BP937" s="358"/>
      <c r="BQ937" s="358"/>
      <c r="BR937" s="358"/>
      <c r="BS937" s="358"/>
      <c r="BT937" s="358"/>
      <c r="BU937" s="358"/>
      <c r="BV937" s="358"/>
      <c r="BW937" s="358"/>
      <c r="BX937" s="355"/>
    </row>
    <row r="938" spans="1:76" ht="19.5" customHeight="1">
      <c r="A938" s="356"/>
      <c r="B938" s="356"/>
      <c r="C938" s="356"/>
      <c r="D938" s="356"/>
      <c r="E938" s="356"/>
      <c r="F938" s="355"/>
      <c r="G938" s="356"/>
      <c r="H938" s="356"/>
      <c r="I938" s="355"/>
      <c r="J938" s="356"/>
      <c r="K938" s="355"/>
      <c r="L938" s="356"/>
      <c r="M938" s="355"/>
      <c r="N938" s="356"/>
      <c r="O938" s="355"/>
      <c r="P938" s="356"/>
      <c r="Q938" s="355"/>
      <c r="R938" s="355"/>
      <c r="S938" s="355"/>
      <c r="T938" s="355"/>
      <c r="U938" s="355"/>
      <c r="V938" s="355"/>
      <c r="W938" s="355"/>
      <c r="X938" s="355"/>
      <c r="Y938" s="355"/>
      <c r="Z938" s="355"/>
      <c r="AA938" s="355"/>
      <c r="AB938" s="355"/>
      <c r="AC938" s="355"/>
      <c r="AD938" s="355"/>
      <c r="AE938" s="355"/>
      <c r="AF938" s="355"/>
      <c r="AG938" s="355"/>
      <c r="AH938" s="355"/>
      <c r="AI938" s="355"/>
      <c r="AJ938" s="355"/>
      <c r="AK938" s="355"/>
      <c r="AL938" s="355"/>
      <c r="AM938" s="355"/>
      <c r="AN938" s="355"/>
      <c r="AO938" s="355"/>
      <c r="AP938" s="355"/>
      <c r="AQ938" s="355"/>
      <c r="AR938" s="355"/>
      <c r="AS938" s="355"/>
      <c r="AT938" s="356"/>
      <c r="AU938" s="356"/>
      <c r="AV938" s="355"/>
      <c r="AW938" s="355"/>
      <c r="AX938" s="356"/>
      <c r="AY938" s="357"/>
      <c r="AZ938" s="357"/>
      <c r="BA938" s="357"/>
      <c r="BB938" s="358"/>
      <c r="BC938" s="357"/>
      <c r="BD938" s="357"/>
      <c r="BE938" s="358"/>
      <c r="BF938" s="357"/>
      <c r="BG938" s="357"/>
      <c r="BH938" s="357"/>
      <c r="BI938" s="357"/>
      <c r="BJ938" s="357"/>
      <c r="BK938" s="357"/>
      <c r="BL938" s="357"/>
      <c r="BM938" s="358"/>
      <c r="BN938" s="358"/>
      <c r="BO938" s="358"/>
      <c r="BP938" s="358"/>
      <c r="BQ938" s="358"/>
      <c r="BR938" s="358"/>
      <c r="BS938" s="358"/>
      <c r="BT938" s="358"/>
      <c r="BU938" s="358"/>
      <c r="BV938" s="358"/>
      <c r="BW938" s="358"/>
      <c r="BX938" s="355"/>
    </row>
    <row r="939" spans="1:76" ht="19.5" customHeight="1">
      <c r="A939" s="356"/>
      <c r="B939" s="356"/>
      <c r="C939" s="356"/>
      <c r="D939" s="356"/>
      <c r="E939" s="356"/>
      <c r="F939" s="355"/>
      <c r="G939" s="356"/>
      <c r="H939" s="356"/>
      <c r="I939" s="355"/>
      <c r="J939" s="356"/>
      <c r="K939" s="355"/>
      <c r="L939" s="356"/>
      <c r="M939" s="355"/>
      <c r="N939" s="356"/>
      <c r="O939" s="355"/>
      <c r="P939" s="356"/>
      <c r="Q939" s="355"/>
      <c r="R939" s="355"/>
      <c r="S939" s="355"/>
      <c r="T939" s="355"/>
      <c r="U939" s="355"/>
      <c r="V939" s="355"/>
      <c r="W939" s="355"/>
      <c r="X939" s="355"/>
      <c r="Y939" s="355"/>
      <c r="Z939" s="355"/>
      <c r="AA939" s="355"/>
      <c r="AB939" s="355"/>
      <c r="AC939" s="355"/>
      <c r="AD939" s="355"/>
      <c r="AE939" s="355"/>
      <c r="AF939" s="355"/>
      <c r="AG939" s="355"/>
      <c r="AH939" s="355"/>
      <c r="AI939" s="355"/>
      <c r="AJ939" s="355"/>
      <c r="AK939" s="355"/>
      <c r="AL939" s="355"/>
      <c r="AM939" s="355"/>
      <c r="AN939" s="355"/>
      <c r="AO939" s="355"/>
      <c r="AP939" s="355"/>
      <c r="AQ939" s="355"/>
      <c r="AR939" s="355"/>
      <c r="AS939" s="355"/>
      <c r="AT939" s="356"/>
      <c r="AU939" s="356"/>
      <c r="AV939" s="355"/>
      <c r="AW939" s="355"/>
      <c r="AX939" s="356"/>
      <c r="AY939" s="357"/>
      <c r="AZ939" s="357"/>
      <c r="BA939" s="357"/>
      <c r="BB939" s="358"/>
      <c r="BC939" s="357"/>
      <c r="BD939" s="357"/>
      <c r="BE939" s="358"/>
      <c r="BF939" s="357"/>
      <c r="BG939" s="357"/>
      <c r="BH939" s="357"/>
      <c r="BI939" s="357"/>
      <c r="BJ939" s="357"/>
      <c r="BK939" s="357"/>
      <c r="BL939" s="357"/>
      <c r="BM939" s="358"/>
      <c r="BN939" s="358"/>
      <c r="BO939" s="358"/>
      <c r="BP939" s="358"/>
      <c r="BQ939" s="358"/>
      <c r="BR939" s="358"/>
      <c r="BS939" s="358"/>
      <c r="BT939" s="358"/>
      <c r="BU939" s="358"/>
      <c r="BV939" s="358"/>
      <c r="BW939" s="358"/>
      <c r="BX939" s="355"/>
    </row>
    <row r="940" spans="1:76" ht="19.5" customHeight="1">
      <c r="A940" s="356"/>
      <c r="B940" s="356"/>
      <c r="C940" s="356"/>
      <c r="D940" s="356"/>
      <c r="E940" s="356"/>
      <c r="F940" s="355"/>
      <c r="G940" s="356"/>
      <c r="H940" s="356"/>
      <c r="I940" s="355"/>
      <c r="J940" s="356"/>
      <c r="K940" s="355"/>
      <c r="L940" s="356"/>
      <c r="M940" s="355"/>
      <c r="N940" s="356"/>
      <c r="O940" s="355"/>
      <c r="P940" s="356"/>
      <c r="Q940" s="355"/>
      <c r="R940" s="355"/>
      <c r="S940" s="355"/>
      <c r="T940" s="355"/>
      <c r="U940" s="355"/>
      <c r="V940" s="355"/>
      <c r="W940" s="355"/>
      <c r="X940" s="355"/>
      <c r="Y940" s="355"/>
      <c r="Z940" s="355"/>
      <c r="AA940" s="355"/>
      <c r="AB940" s="355"/>
      <c r="AC940" s="355"/>
      <c r="AD940" s="355"/>
      <c r="AE940" s="355"/>
      <c r="AF940" s="355"/>
      <c r="AG940" s="355"/>
      <c r="AH940" s="355"/>
      <c r="AI940" s="355"/>
      <c r="AJ940" s="355"/>
      <c r="AK940" s="355"/>
      <c r="AL940" s="355"/>
      <c r="AM940" s="355"/>
      <c r="AN940" s="355"/>
      <c r="AO940" s="355"/>
      <c r="AP940" s="355"/>
      <c r="AQ940" s="355"/>
      <c r="AR940" s="355"/>
      <c r="AS940" s="355"/>
      <c r="AT940" s="356"/>
      <c r="AU940" s="356"/>
      <c r="AV940" s="355"/>
      <c r="AW940" s="355"/>
      <c r="AX940" s="356"/>
      <c r="AY940" s="357"/>
      <c r="AZ940" s="357"/>
      <c r="BA940" s="357"/>
      <c r="BB940" s="358"/>
      <c r="BC940" s="357"/>
      <c r="BD940" s="357"/>
      <c r="BE940" s="358"/>
      <c r="BF940" s="357"/>
      <c r="BG940" s="357"/>
      <c r="BH940" s="357"/>
      <c r="BI940" s="357"/>
      <c r="BJ940" s="357"/>
      <c r="BK940" s="357"/>
      <c r="BL940" s="357"/>
      <c r="BM940" s="358"/>
      <c r="BN940" s="358"/>
      <c r="BO940" s="358"/>
      <c r="BP940" s="358"/>
      <c r="BQ940" s="358"/>
      <c r="BR940" s="358"/>
      <c r="BS940" s="358"/>
      <c r="BT940" s="358"/>
      <c r="BU940" s="358"/>
      <c r="BV940" s="358"/>
      <c r="BW940" s="358"/>
      <c r="BX940" s="355"/>
    </row>
    <row r="941" spans="1:76" ht="19.5" customHeight="1">
      <c r="A941" s="356"/>
      <c r="B941" s="356"/>
      <c r="C941" s="356"/>
      <c r="D941" s="356"/>
      <c r="E941" s="356"/>
      <c r="F941" s="355"/>
      <c r="G941" s="356"/>
      <c r="H941" s="356"/>
      <c r="I941" s="355"/>
      <c r="J941" s="356"/>
      <c r="K941" s="355"/>
      <c r="L941" s="356"/>
      <c r="M941" s="355"/>
      <c r="N941" s="356"/>
      <c r="O941" s="355"/>
      <c r="P941" s="356"/>
      <c r="Q941" s="355"/>
      <c r="R941" s="355"/>
      <c r="S941" s="355"/>
      <c r="T941" s="355"/>
      <c r="U941" s="355"/>
      <c r="V941" s="355"/>
      <c r="W941" s="355"/>
      <c r="X941" s="355"/>
      <c r="Y941" s="355"/>
      <c r="Z941" s="355"/>
      <c r="AA941" s="355"/>
      <c r="AB941" s="355"/>
      <c r="AC941" s="355"/>
      <c r="AD941" s="355"/>
      <c r="AE941" s="355"/>
      <c r="AF941" s="355"/>
      <c r="AG941" s="355"/>
      <c r="AH941" s="355"/>
      <c r="AI941" s="355"/>
      <c r="AJ941" s="355"/>
      <c r="AK941" s="355"/>
      <c r="AL941" s="355"/>
      <c r="AM941" s="355"/>
      <c r="AN941" s="355"/>
      <c r="AO941" s="355"/>
      <c r="AP941" s="355"/>
      <c r="AQ941" s="355"/>
      <c r="AR941" s="355"/>
      <c r="AS941" s="355"/>
      <c r="AT941" s="356"/>
      <c r="AU941" s="356"/>
      <c r="AV941" s="355"/>
      <c r="AW941" s="355"/>
      <c r="AX941" s="356"/>
      <c r="AY941" s="357"/>
      <c r="AZ941" s="357"/>
      <c r="BA941" s="357"/>
      <c r="BB941" s="358"/>
      <c r="BC941" s="357"/>
      <c r="BD941" s="357"/>
      <c r="BE941" s="358"/>
      <c r="BF941" s="357"/>
      <c r="BG941" s="357"/>
      <c r="BH941" s="357"/>
      <c r="BI941" s="357"/>
      <c r="BJ941" s="357"/>
      <c r="BK941" s="357"/>
      <c r="BL941" s="357"/>
      <c r="BM941" s="358"/>
      <c r="BN941" s="358"/>
      <c r="BO941" s="358"/>
      <c r="BP941" s="358"/>
      <c r="BQ941" s="358"/>
      <c r="BR941" s="358"/>
      <c r="BS941" s="358"/>
      <c r="BT941" s="358"/>
      <c r="BU941" s="358"/>
      <c r="BV941" s="358"/>
      <c r="BW941" s="358"/>
      <c r="BX941" s="355"/>
    </row>
    <row r="942" spans="1:76" ht="19.5" customHeight="1">
      <c r="A942" s="356"/>
      <c r="B942" s="356"/>
      <c r="C942" s="356"/>
      <c r="D942" s="356"/>
      <c r="E942" s="356"/>
      <c r="F942" s="355"/>
      <c r="G942" s="356"/>
      <c r="H942" s="356"/>
      <c r="I942" s="355"/>
      <c r="J942" s="356"/>
      <c r="K942" s="355"/>
      <c r="L942" s="356"/>
      <c r="M942" s="355"/>
      <c r="N942" s="356"/>
      <c r="O942" s="355"/>
      <c r="P942" s="356"/>
      <c r="Q942" s="355"/>
      <c r="R942" s="355"/>
      <c r="S942" s="355"/>
      <c r="T942" s="355"/>
      <c r="U942" s="355"/>
      <c r="V942" s="355"/>
      <c r="W942" s="355"/>
      <c r="X942" s="355"/>
      <c r="Y942" s="355"/>
      <c r="Z942" s="355"/>
      <c r="AA942" s="355"/>
      <c r="AB942" s="355"/>
      <c r="AC942" s="355"/>
      <c r="AD942" s="355"/>
      <c r="AE942" s="355"/>
      <c r="AF942" s="355"/>
      <c r="AG942" s="355"/>
      <c r="AH942" s="355"/>
      <c r="AI942" s="355"/>
      <c r="AJ942" s="355"/>
      <c r="AK942" s="355"/>
      <c r="AL942" s="355"/>
      <c r="AM942" s="355"/>
      <c r="AN942" s="355"/>
      <c r="AO942" s="355"/>
      <c r="AP942" s="355"/>
      <c r="AQ942" s="355"/>
      <c r="AR942" s="355"/>
      <c r="AS942" s="355"/>
      <c r="AT942" s="356"/>
      <c r="AU942" s="356"/>
      <c r="AV942" s="355"/>
      <c r="AW942" s="355"/>
      <c r="AX942" s="356"/>
      <c r="AY942" s="357"/>
      <c r="AZ942" s="357"/>
      <c r="BA942" s="357"/>
      <c r="BB942" s="358"/>
      <c r="BC942" s="357"/>
      <c r="BD942" s="357"/>
      <c r="BE942" s="358"/>
      <c r="BF942" s="357"/>
      <c r="BG942" s="357"/>
      <c r="BH942" s="357"/>
      <c r="BI942" s="357"/>
      <c r="BJ942" s="357"/>
      <c r="BK942" s="357"/>
      <c r="BL942" s="357"/>
      <c r="BM942" s="358"/>
      <c r="BN942" s="358"/>
      <c r="BO942" s="358"/>
      <c r="BP942" s="358"/>
      <c r="BQ942" s="358"/>
      <c r="BR942" s="358"/>
      <c r="BS942" s="358"/>
      <c r="BT942" s="358"/>
      <c r="BU942" s="358"/>
      <c r="BV942" s="358"/>
      <c r="BW942" s="358"/>
      <c r="BX942" s="355"/>
    </row>
    <row r="943" spans="1:76" ht="19.5" customHeight="1">
      <c r="A943" s="356"/>
      <c r="B943" s="356"/>
      <c r="C943" s="356"/>
      <c r="D943" s="356"/>
      <c r="E943" s="356"/>
      <c r="F943" s="355"/>
      <c r="G943" s="356"/>
      <c r="H943" s="356"/>
      <c r="I943" s="355"/>
      <c r="J943" s="356"/>
      <c r="K943" s="355"/>
      <c r="L943" s="356"/>
      <c r="M943" s="355"/>
      <c r="N943" s="356"/>
      <c r="O943" s="355"/>
      <c r="P943" s="356"/>
      <c r="Q943" s="355"/>
      <c r="R943" s="355"/>
      <c r="S943" s="355"/>
      <c r="T943" s="355"/>
      <c r="U943" s="355"/>
      <c r="V943" s="355"/>
      <c r="W943" s="355"/>
      <c r="X943" s="355"/>
      <c r="Y943" s="355"/>
      <c r="Z943" s="355"/>
      <c r="AA943" s="355"/>
      <c r="AB943" s="355"/>
      <c r="AC943" s="355"/>
      <c r="AD943" s="355"/>
      <c r="AE943" s="355"/>
      <c r="AF943" s="355"/>
      <c r="AG943" s="355"/>
      <c r="AH943" s="355"/>
      <c r="AI943" s="355"/>
      <c r="AJ943" s="355"/>
      <c r="AK943" s="355"/>
      <c r="AL943" s="355"/>
      <c r="AM943" s="355"/>
      <c r="AN943" s="355"/>
      <c r="AO943" s="355"/>
      <c r="AP943" s="355"/>
      <c r="AQ943" s="355"/>
      <c r="AR943" s="355"/>
      <c r="AS943" s="355"/>
      <c r="AT943" s="356"/>
      <c r="AU943" s="356"/>
      <c r="AV943" s="355"/>
      <c r="AW943" s="355"/>
      <c r="AX943" s="356"/>
      <c r="AY943" s="357"/>
      <c r="AZ943" s="357"/>
      <c r="BA943" s="357"/>
      <c r="BB943" s="358"/>
      <c r="BC943" s="357"/>
      <c r="BD943" s="357"/>
      <c r="BE943" s="358"/>
      <c r="BF943" s="357"/>
      <c r="BG943" s="357"/>
      <c r="BH943" s="357"/>
      <c r="BI943" s="357"/>
      <c r="BJ943" s="357"/>
      <c r="BK943" s="357"/>
      <c r="BL943" s="357"/>
      <c r="BM943" s="358"/>
      <c r="BN943" s="358"/>
      <c r="BO943" s="358"/>
      <c r="BP943" s="358"/>
      <c r="BQ943" s="358"/>
      <c r="BR943" s="358"/>
      <c r="BS943" s="358"/>
      <c r="BT943" s="358"/>
      <c r="BU943" s="358"/>
      <c r="BV943" s="358"/>
      <c r="BW943" s="358"/>
      <c r="BX943" s="355"/>
    </row>
    <row r="944" spans="1:76" ht="19.5" customHeight="1">
      <c r="A944" s="356"/>
      <c r="B944" s="356"/>
      <c r="C944" s="356"/>
      <c r="D944" s="356"/>
      <c r="E944" s="356"/>
      <c r="F944" s="355"/>
      <c r="G944" s="356"/>
      <c r="H944" s="356"/>
      <c r="I944" s="355"/>
      <c r="J944" s="356"/>
      <c r="K944" s="355"/>
      <c r="L944" s="356"/>
      <c r="M944" s="355"/>
      <c r="N944" s="356"/>
      <c r="O944" s="355"/>
      <c r="P944" s="356"/>
      <c r="Q944" s="355"/>
      <c r="R944" s="355"/>
      <c r="S944" s="355"/>
      <c r="T944" s="355"/>
      <c r="U944" s="355"/>
      <c r="V944" s="355"/>
      <c r="W944" s="355"/>
      <c r="X944" s="355"/>
      <c r="Y944" s="355"/>
      <c r="Z944" s="355"/>
      <c r="AA944" s="355"/>
      <c r="AB944" s="355"/>
      <c r="AC944" s="355"/>
      <c r="AD944" s="355"/>
      <c r="AE944" s="355"/>
      <c r="AF944" s="355"/>
      <c r="AG944" s="355"/>
      <c r="AH944" s="355"/>
      <c r="AI944" s="355"/>
      <c r="AJ944" s="355"/>
      <c r="AK944" s="355"/>
      <c r="AL944" s="355"/>
      <c r="AM944" s="355"/>
      <c r="AN944" s="355"/>
      <c r="AO944" s="355"/>
      <c r="AP944" s="355"/>
      <c r="AQ944" s="355"/>
      <c r="AR944" s="355"/>
      <c r="AS944" s="355"/>
      <c r="AT944" s="356"/>
      <c r="AU944" s="356"/>
      <c r="AV944" s="355"/>
      <c r="AW944" s="355"/>
      <c r="AX944" s="356"/>
      <c r="AY944" s="357"/>
      <c r="AZ944" s="357"/>
      <c r="BA944" s="357"/>
      <c r="BB944" s="358"/>
      <c r="BC944" s="357"/>
      <c r="BD944" s="357"/>
      <c r="BE944" s="358"/>
      <c r="BF944" s="357"/>
      <c r="BG944" s="357"/>
      <c r="BH944" s="357"/>
      <c r="BI944" s="357"/>
      <c r="BJ944" s="357"/>
      <c r="BK944" s="357"/>
      <c r="BL944" s="357"/>
      <c r="BM944" s="358"/>
      <c r="BN944" s="358"/>
      <c r="BO944" s="358"/>
      <c r="BP944" s="358"/>
      <c r="BQ944" s="358"/>
      <c r="BR944" s="358"/>
      <c r="BS944" s="358"/>
      <c r="BT944" s="358"/>
      <c r="BU944" s="358"/>
      <c r="BV944" s="358"/>
      <c r="BW944" s="358"/>
      <c r="BX944" s="355"/>
    </row>
    <row r="945" spans="1:76" ht="19.5" customHeight="1">
      <c r="A945" s="356"/>
      <c r="B945" s="356"/>
      <c r="C945" s="356"/>
      <c r="D945" s="356"/>
      <c r="E945" s="356"/>
      <c r="F945" s="355"/>
      <c r="G945" s="356"/>
      <c r="H945" s="356"/>
      <c r="I945" s="355"/>
      <c r="J945" s="356"/>
      <c r="K945" s="355"/>
      <c r="L945" s="356"/>
      <c r="M945" s="355"/>
      <c r="N945" s="356"/>
      <c r="O945" s="355"/>
      <c r="P945" s="356"/>
      <c r="Q945" s="355"/>
      <c r="R945" s="355"/>
      <c r="S945" s="355"/>
      <c r="T945" s="355"/>
      <c r="U945" s="355"/>
      <c r="V945" s="355"/>
      <c r="W945" s="355"/>
      <c r="X945" s="355"/>
      <c r="Y945" s="355"/>
      <c r="Z945" s="355"/>
      <c r="AA945" s="355"/>
      <c r="AB945" s="355"/>
      <c r="AC945" s="355"/>
      <c r="AD945" s="355"/>
      <c r="AE945" s="355"/>
      <c r="AF945" s="355"/>
      <c r="AG945" s="355"/>
      <c r="AH945" s="355"/>
      <c r="AI945" s="355"/>
      <c r="AJ945" s="355"/>
      <c r="AK945" s="355"/>
      <c r="AL945" s="355"/>
      <c r="AM945" s="355"/>
      <c r="AN945" s="355"/>
      <c r="AO945" s="355"/>
      <c r="AP945" s="355"/>
      <c r="AQ945" s="355"/>
      <c r="AR945" s="355"/>
      <c r="AS945" s="355"/>
      <c r="AT945" s="356"/>
      <c r="AU945" s="356"/>
      <c r="AV945" s="355"/>
      <c r="AW945" s="355"/>
      <c r="AX945" s="356"/>
      <c r="AY945" s="357"/>
      <c r="AZ945" s="357"/>
      <c r="BA945" s="357"/>
      <c r="BB945" s="358"/>
      <c r="BC945" s="357"/>
      <c r="BD945" s="357"/>
      <c r="BE945" s="358"/>
      <c r="BF945" s="357"/>
      <c r="BG945" s="357"/>
      <c r="BH945" s="357"/>
      <c r="BI945" s="357"/>
      <c r="BJ945" s="357"/>
      <c r="BK945" s="357"/>
      <c r="BL945" s="357"/>
      <c r="BM945" s="358"/>
      <c r="BN945" s="358"/>
      <c r="BO945" s="358"/>
      <c r="BP945" s="358"/>
      <c r="BQ945" s="358"/>
      <c r="BR945" s="358"/>
      <c r="BS945" s="358"/>
      <c r="BT945" s="358"/>
      <c r="BU945" s="358"/>
      <c r="BV945" s="358"/>
      <c r="BW945" s="358"/>
      <c r="BX945" s="355"/>
    </row>
    <row r="946" spans="1:76" ht="19.5" customHeight="1">
      <c r="A946" s="356"/>
      <c r="B946" s="356"/>
      <c r="C946" s="356"/>
      <c r="D946" s="356"/>
      <c r="E946" s="356"/>
      <c r="F946" s="355"/>
      <c r="G946" s="356"/>
      <c r="H946" s="356"/>
      <c r="I946" s="355"/>
      <c r="J946" s="356"/>
      <c r="K946" s="355"/>
      <c r="L946" s="356"/>
      <c r="M946" s="355"/>
      <c r="N946" s="356"/>
      <c r="O946" s="355"/>
      <c r="P946" s="356"/>
      <c r="Q946" s="355"/>
      <c r="R946" s="355"/>
      <c r="S946" s="355"/>
      <c r="T946" s="355"/>
      <c r="U946" s="355"/>
      <c r="V946" s="355"/>
      <c r="W946" s="355"/>
      <c r="X946" s="355"/>
      <c r="Y946" s="355"/>
      <c r="Z946" s="355"/>
      <c r="AA946" s="355"/>
      <c r="AB946" s="355"/>
      <c r="AC946" s="355"/>
      <c r="AD946" s="355"/>
      <c r="AE946" s="355"/>
      <c r="AF946" s="355"/>
      <c r="AG946" s="355"/>
      <c r="AH946" s="355"/>
      <c r="AI946" s="355"/>
      <c r="AJ946" s="355"/>
      <c r="AK946" s="355"/>
      <c r="AL946" s="355"/>
      <c r="AM946" s="355"/>
      <c r="AN946" s="355"/>
      <c r="AO946" s="355"/>
      <c r="AP946" s="355"/>
      <c r="AQ946" s="355"/>
      <c r="AR946" s="355"/>
      <c r="AS946" s="355"/>
      <c r="AT946" s="356"/>
      <c r="AU946" s="356"/>
      <c r="AV946" s="355"/>
      <c r="AW946" s="355"/>
      <c r="AX946" s="356"/>
      <c r="AY946" s="357"/>
      <c r="AZ946" s="357"/>
      <c r="BA946" s="357"/>
      <c r="BB946" s="358"/>
      <c r="BC946" s="357"/>
      <c r="BD946" s="357"/>
      <c r="BE946" s="358"/>
      <c r="BF946" s="357"/>
      <c r="BG946" s="357"/>
      <c r="BH946" s="357"/>
      <c r="BI946" s="357"/>
      <c r="BJ946" s="357"/>
      <c r="BK946" s="357"/>
      <c r="BL946" s="357"/>
      <c r="BM946" s="358"/>
      <c r="BN946" s="358"/>
      <c r="BO946" s="358"/>
      <c r="BP946" s="358"/>
      <c r="BQ946" s="358"/>
      <c r="BR946" s="358"/>
      <c r="BS946" s="358"/>
      <c r="BT946" s="358"/>
      <c r="BU946" s="358"/>
      <c r="BV946" s="358"/>
      <c r="BW946" s="358"/>
      <c r="BX946" s="355"/>
    </row>
    <row r="947" spans="1:76" ht="19.5" customHeight="1">
      <c r="A947" s="356"/>
      <c r="B947" s="356"/>
      <c r="C947" s="356"/>
      <c r="D947" s="356"/>
      <c r="E947" s="356"/>
      <c r="F947" s="355"/>
      <c r="G947" s="356"/>
      <c r="H947" s="356"/>
      <c r="I947" s="355"/>
      <c r="J947" s="356"/>
      <c r="K947" s="355"/>
      <c r="L947" s="356"/>
      <c r="M947" s="355"/>
      <c r="N947" s="356"/>
      <c r="O947" s="355"/>
      <c r="P947" s="356"/>
      <c r="Q947" s="355"/>
      <c r="R947" s="355"/>
      <c r="S947" s="355"/>
      <c r="T947" s="355"/>
      <c r="U947" s="355"/>
      <c r="V947" s="355"/>
      <c r="W947" s="355"/>
      <c r="X947" s="355"/>
      <c r="Y947" s="355"/>
      <c r="Z947" s="355"/>
      <c r="AA947" s="355"/>
      <c r="AB947" s="355"/>
      <c r="AC947" s="355"/>
      <c r="AD947" s="355"/>
      <c r="AE947" s="355"/>
      <c r="AF947" s="355"/>
      <c r="AG947" s="355"/>
      <c r="AH947" s="355"/>
      <c r="AI947" s="355"/>
      <c r="AJ947" s="355"/>
      <c r="AK947" s="355"/>
      <c r="AL947" s="355"/>
      <c r="AM947" s="355"/>
      <c r="AN947" s="355"/>
      <c r="AO947" s="355"/>
      <c r="AP947" s="355"/>
      <c r="AQ947" s="355"/>
      <c r="AR947" s="355"/>
      <c r="AS947" s="355"/>
      <c r="AT947" s="356"/>
      <c r="AU947" s="356"/>
      <c r="AV947" s="355"/>
      <c r="AW947" s="355"/>
      <c r="AX947" s="356"/>
      <c r="AY947" s="357"/>
      <c r="AZ947" s="357"/>
      <c r="BA947" s="357"/>
      <c r="BB947" s="358"/>
      <c r="BC947" s="357"/>
      <c r="BD947" s="357"/>
      <c r="BE947" s="358"/>
      <c r="BF947" s="357"/>
      <c r="BG947" s="357"/>
      <c r="BH947" s="357"/>
      <c r="BI947" s="357"/>
      <c r="BJ947" s="357"/>
      <c r="BK947" s="357"/>
      <c r="BL947" s="357"/>
      <c r="BM947" s="358"/>
      <c r="BN947" s="358"/>
      <c r="BO947" s="358"/>
      <c r="BP947" s="358"/>
      <c r="BQ947" s="358"/>
      <c r="BR947" s="358"/>
      <c r="BS947" s="358"/>
      <c r="BT947" s="358"/>
      <c r="BU947" s="358"/>
      <c r="BV947" s="358"/>
      <c r="BW947" s="358"/>
      <c r="BX947" s="355"/>
    </row>
    <row r="948" spans="1:76" ht="19.5" customHeight="1">
      <c r="A948" s="356"/>
      <c r="B948" s="356"/>
      <c r="C948" s="356"/>
      <c r="D948" s="356"/>
      <c r="E948" s="356"/>
      <c r="F948" s="355"/>
      <c r="G948" s="356"/>
      <c r="H948" s="356"/>
      <c r="I948" s="355"/>
      <c r="J948" s="356"/>
      <c r="K948" s="355"/>
      <c r="L948" s="356"/>
      <c r="M948" s="355"/>
      <c r="N948" s="356"/>
      <c r="O948" s="355"/>
      <c r="P948" s="356"/>
      <c r="Q948" s="355"/>
      <c r="R948" s="355"/>
      <c r="S948" s="355"/>
      <c r="T948" s="355"/>
      <c r="U948" s="355"/>
      <c r="V948" s="355"/>
      <c r="W948" s="355"/>
      <c r="X948" s="355"/>
      <c r="Y948" s="355"/>
      <c r="Z948" s="355"/>
      <c r="AA948" s="355"/>
      <c r="AB948" s="355"/>
      <c r="AC948" s="355"/>
      <c r="AD948" s="355"/>
      <c r="AE948" s="355"/>
      <c r="AF948" s="355"/>
      <c r="AG948" s="355"/>
      <c r="AH948" s="355"/>
      <c r="AI948" s="355"/>
      <c r="AJ948" s="355"/>
      <c r="AK948" s="355"/>
      <c r="AL948" s="355"/>
      <c r="AM948" s="355"/>
      <c r="AN948" s="355"/>
      <c r="AO948" s="355"/>
      <c r="AP948" s="355"/>
      <c r="AQ948" s="355"/>
      <c r="AR948" s="355"/>
      <c r="AS948" s="355"/>
      <c r="AT948" s="356"/>
      <c r="AU948" s="356"/>
      <c r="AV948" s="355"/>
      <c r="AW948" s="355"/>
      <c r="AX948" s="356"/>
      <c r="AY948" s="357"/>
      <c r="AZ948" s="357"/>
      <c r="BA948" s="357"/>
      <c r="BB948" s="358"/>
      <c r="BC948" s="357"/>
      <c r="BD948" s="357"/>
      <c r="BE948" s="358"/>
      <c r="BF948" s="357"/>
      <c r="BG948" s="357"/>
      <c r="BH948" s="357"/>
      <c r="BI948" s="357"/>
      <c r="BJ948" s="357"/>
      <c r="BK948" s="357"/>
      <c r="BL948" s="357"/>
      <c r="BM948" s="358"/>
      <c r="BN948" s="358"/>
      <c r="BO948" s="358"/>
      <c r="BP948" s="358"/>
      <c r="BQ948" s="358"/>
      <c r="BR948" s="358"/>
      <c r="BS948" s="358"/>
      <c r="BT948" s="358"/>
      <c r="BU948" s="358"/>
      <c r="BV948" s="358"/>
      <c r="BW948" s="358"/>
      <c r="BX948" s="355"/>
    </row>
    <row r="949" spans="1:76" ht="19.5" customHeight="1">
      <c r="A949" s="356"/>
      <c r="B949" s="356"/>
      <c r="C949" s="356"/>
      <c r="D949" s="356"/>
      <c r="E949" s="356"/>
      <c r="F949" s="355"/>
      <c r="G949" s="356"/>
      <c r="H949" s="356"/>
      <c r="I949" s="355"/>
      <c r="J949" s="356"/>
      <c r="K949" s="355"/>
      <c r="L949" s="356"/>
      <c r="M949" s="355"/>
      <c r="N949" s="356"/>
      <c r="O949" s="355"/>
      <c r="P949" s="356"/>
      <c r="Q949" s="355"/>
      <c r="R949" s="355"/>
      <c r="S949" s="355"/>
      <c r="T949" s="355"/>
      <c r="U949" s="355"/>
      <c r="V949" s="355"/>
      <c r="W949" s="355"/>
      <c r="X949" s="355"/>
      <c r="Y949" s="355"/>
      <c r="Z949" s="355"/>
      <c r="AA949" s="355"/>
      <c r="AB949" s="355"/>
      <c r="AC949" s="355"/>
      <c r="AD949" s="355"/>
      <c r="AE949" s="355"/>
      <c r="AF949" s="355"/>
      <c r="AG949" s="355"/>
      <c r="AH949" s="355"/>
      <c r="AI949" s="355"/>
      <c r="AJ949" s="355"/>
      <c r="AK949" s="355"/>
      <c r="AL949" s="355"/>
      <c r="AM949" s="355"/>
      <c r="AN949" s="355"/>
      <c r="AO949" s="355"/>
      <c r="AP949" s="355"/>
      <c r="AQ949" s="355"/>
      <c r="AR949" s="355"/>
      <c r="AS949" s="355"/>
      <c r="AT949" s="356"/>
      <c r="AU949" s="356"/>
      <c r="AV949" s="355"/>
      <c r="AW949" s="355"/>
      <c r="AX949" s="356"/>
      <c r="AY949" s="357"/>
      <c r="AZ949" s="357"/>
      <c r="BA949" s="357"/>
      <c r="BB949" s="358"/>
      <c r="BC949" s="357"/>
      <c r="BD949" s="357"/>
      <c r="BE949" s="358"/>
      <c r="BF949" s="357"/>
      <c r="BG949" s="357"/>
      <c r="BH949" s="357"/>
      <c r="BI949" s="357"/>
      <c r="BJ949" s="357"/>
      <c r="BK949" s="357"/>
      <c r="BL949" s="357"/>
      <c r="BM949" s="358"/>
      <c r="BN949" s="358"/>
      <c r="BO949" s="358"/>
      <c r="BP949" s="358"/>
      <c r="BQ949" s="358"/>
      <c r="BR949" s="358"/>
      <c r="BS949" s="358"/>
      <c r="BT949" s="358"/>
      <c r="BU949" s="358"/>
      <c r="BV949" s="358"/>
      <c r="BW949" s="358"/>
      <c r="BX949" s="355"/>
    </row>
    <row r="950" spans="1:76" ht="19.5" customHeight="1">
      <c r="A950" s="356"/>
      <c r="B950" s="356"/>
      <c r="C950" s="356"/>
      <c r="D950" s="356"/>
      <c r="E950" s="356"/>
      <c r="F950" s="355"/>
      <c r="G950" s="356"/>
      <c r="H950" s="356"/>
      <c r="I950" s="355"/>
      <c r="J950" s="356"/>
      <c r="K950" s="355"/>
      <c r="L950" s="356"/>
      <c r="M950" s="355"/>
      <c r="N950" s="356"/>
      <c r="O950" s="355"/>
      <c r="P950" s="356"/>
      <c r="Q950" s="355"/>
      <c r="R950" s="355"/>
      <c r="S950" s="355"/>
      <c r="T950" s="355"/>
      <c r="U950" s="355"/>
      <c r="V950" s="355"/>
      <c r="W950" s="355"/>
      <c r="X950" s="355"/>
      <c r="Y950" s="355"/>
      <c r="Z950" s="355"/>
      <c r="AA950" s="355"/>
      <c r="AB950" s="355"/>
      <c r="AC950" s="355"/>
      <c r="AD950" s="355"/>
      <c r="AE950" s="355"/>
      <c r="AF950" s="355"/>
      <c r="AG950" s="355"/>
      <c r="AH950" s="355"/>
      <c r="AI950" s="355"/>
      <c r="AJ950" s="355"/>
      <c r="AK950" s="355"/>
      <c r="AL950" s="355"/>
      <c r="AM950" s="355"/>
      <c r="AN950" s="355"/>
      <c r="AO950" s="355"/>
      <c r="AP950" s="355"/>
      <c r="AQ950" s="355"/>
      <c r="AR950" s="355"/>
      <c r="AS950" s="355"/>
      <c r="AT950" s="356"/>
      <c r="AU950" s="356"/>
      <c r="AV950" s="355"/>
      <c r="AW950" s="355"/>
      <c r="AX950" s="356"/>
      <c r="AY950" s="357"/>
      <c r="AZ950" s="357"/>
      <c r="BA950" s="357"/>
      <c r="BB950" s="358"/>
      <c r="BC950" s="357"/>
      <c r="BD950" s="357"/>
      <c r="BE950" s="358"/>
      <c r="BF950" s="357"/>
      <c r="BG950" s="357"/>
      <c r="BH950" s="357"/>
      <c r="BI950" s="357"/>
      <c r="BJ950" s="357"/>
      <c r="BK950" s="357"/>
      <c r="BL950" s="357"/>
      <c r="BM950" s="358"/>
      <c r="BN950" s="358"/>
      <c r="BO950" s="358"/>
      <c r="BP950" s="358"/>
      <c r="BQ950" s="358"/>
      <c r="BR950" s="358"/>
      <c r="BS950" s="358"/>
      <c r="BT950" s="358"/>
      <c r="BU950" s="358"/>
      <c r="BV950" s="358"/>
      <c r="BW950" s="358"/>
      <c r="BX950" s="355"/>
    </row>
    <row r="951" spans="1:76" ht="19.5" customHeight="1">
      <c r="A951" s="356"/>
      <c r="B951" s="356"/>
      <c r="C951" s="356"/>
      <c r="D951" s="356"/>
      <c r="E951" s="356"/>
      <c r="F951" s="355"/>
      <c r="G951" s="356"/>
      <c r="H951" s="356"/>
      <c r="I951" s="355"/>
      <c r="J951" s="356"/>
      <c r="K951" s="355"/>
      <c r="L951" s="356"/>
      <c r="M951" s="355"/>
      <c r="N951" s="356"/>
      <c r="O951" s="355"/>
      <c r="P951" s="356"/>
      <c r="Q951" s="355"/>
      <c r="R951" s="355"/>
      <c r="S951" s="355"/>
      <c r="T951" s="355"/>
      <c r="U951" s="355"/>
      <c r="V951" s="355"/>
      <c r="W951" s="355"/>
      <c r="X951" s="355"/>
      <c r="Y951" s="355"/>
      <c r="Z951" s="355"/>
      <c r="AA951" s="355"/>
      <c r="AB951" s="355"/>
      <c r="AC951" s="355"/>
      <c r="AD951" s="355"/>
      <c r="AE951" s="355"/>
      <c r="AF951" s="355"/>
      <c r="AG951" s="355"/>
      <c r="AH951" s="355"/>
      <c r="AI951" s="355"/>
      <c r="AJ951" s="355"/>
      <c r="AK951" s="355"/>
      <c r="AL951" s="355"/>
      <c r="AM951" s="355"/>
      <c r="AN951" s="355"/>
      <c r="AO951" s="355"/>
      <c r="AP951" s="355"/>
      <c r="AQ951" s="355"/>
      <c r="AR951" s="355"/>
      <c r="AS951" s="355"/>
      <c r="AT951" s="356"/>
      <c r="AU951" s="356"/>
      <c r="AV951" s="355"/>
      <c r="AW951" s="355"/>
      <c r="AX951" s="356"/>
      <c r="AY951" s="357"/>
      <c r="AZ951" s="357"/>
      <c r="BA951" s="357"/>
      <c r="BB951" s="358"/>
      <c r="BC951" s="357"/>
      <c r="BD951" s="357"/>
      <c r="BE951" s="358"/>
      <c r="BF951" s="357"/>
      <c r="BG951" s="357"/>
      <c r="BH951" s="357"/>
      <c r="BI951" s="357"/>
      <c r="BJ951" s="357"/>
      <c r="BK951" s="357"/>
      <c r="BL951" s="357"/>
      <c r="BM951" s="358"/>
      <c r="BN951" s="358"/>
      <c r="BO951" s="358"/>
      <c r="BP951" s="358"/>
      <c r="BQ951" s="358"/>
      <c r="BR951" s="358"/>
      <c r="BS951" s="358"/>
      <c r="BT951" s="358"/>
      <c r="BU951" s="358"/>
      <c r="BV951" s="358"/>
      <c r="BW951" s="358"/>
      <c r="BX951" s="355"/>
    </row>
    <row r="952" spans="1:76" ht="19.5" customHeight="1">
      <c r="A952" s="356"/>
      <c r="B952" s="356"/>
      <c r="C952" s="356"/>
      <c r="D952" s="356"/>
      <c r="E952" s="356"/>
      <c r="F952" s="355"/>
      <c r="G952" s="356"/>
      <c r="H952" s="356"/>
      <c r="I952" s="355"/>
      <c r="J952" s="356"/>
      <c r="K952" s="355"/>
      <c r="L952" s="356"/>
      <c r="M952" s="355"/>
      <c r="N952" s="356"/>
      <c r="O952" s="355"/>
      <c r="P952" s="356"/>
      <c r="Q952" s="355"/>
      <c r="R952" s="355"/>
      <c r="S952" s="355"/>
      <c r="T952" s="355"/>
      <c r="U952" s="355"/>
      <c r="V952" s="355"/>
      <c r="W952" s="355"/>
      <c r="X952" s="355"/>
      <c r="Y952" s="355"/>
      <c r="Z952" s="355"/>
      <c r="AA952" s="355"/>
      <c r="AB952" s="355"/>
      <c r="AC952" s="355"/>
      <c r="AD952" s="355"/>
      <c r="AE952" s="355"/>
      <c r="AF952" s="355"/>
      <c r="AG952" s="355"/>
      <c r="AH952" s="355"/>
      <c r="AI952" s="355"/>
      <c r="AJ952" s="355"/>
      <c r="AK952" s="355"/>
      <c r="AL952" s="355"/>
      <c r="AM952" s="355"/>
      <c r="AN952" s="355"/>
      <c r="AO952" s="355"/>
      <c r="AP952" s="355"/>
      <c r="AQ952" s="355"/>
      <c r="AR952" s="355"/>
      <c r="AS952" s="355"/>
      <c r="AT952" s="356"/>
      <c r="AU952" s="356"/>
      <c r="AV952" s="355"/>
      <c r="AW952" s="355"/>
      <c r="AX952" s="356"/>
      <c r="AY952" s="357"/>
      <c r="AZ952" s="357"/>
      <c r="BA952" s="357"/>
      <c r="BB952" s="358"/>
      <c r="BC952" s="357"/>
      <c r="BD952" s="357"/>
      <c r="BE952" s="358"/>
      <c r="BF952" s="357"/>
      <c r="BG952" s="357"/>
      <c r="BH952" s="357"/>
      <c r="BI952" s="357"/>
      <c r="BJ952" s="357"/>
      <c r="BK952" s="357"/>
      <c r="BL952" s="357"/>
      <c r="BM952" s="358"/>
      <c r="BN952" s="358"/>
      <c r="BO952" s="358"/>
      <c r="BP952" s="358"/>
      <c r="BQ952" s="358"/>
      <c r="BR952" s="358"/>
      <c r="BS952" s="358"/>
      <c r="BT952" s="358"/>
      <c r="BU952" s="358"/>
      <c r="BV952" s="358"/>
      <c r="BW952" s="358"/>
      <c r="BX952" s="355"/>
    </row>
    <row r="953" spans="1:76" ht="19.5" customHeight="1">
      <c r="A953" s="356"/>
      <c r="B953" s="356"/>
      <c r="C953" s="356"/>
      <c r="D953" s="356"/>
      <c r="E953" s="356"/>
      <c r="F953" s="355"/>
      <c r="G953" s="356"/>
      <c r="H953" s="356"/>
      <c r="I953" s="355"/>
      <c r="J953" s="356"/>
      <c r="K953" s="355"/>
      <c r="L953" s="356"/>
      <c r="M953" s="355"/>
      <c r="N953" s="356"/>
      <c r="O953" s="355"/>
      <c r="P953" s="356"/>
      <c r="Q953" s="355"/>
      <c r="R953" s="355"/>
      <c r="S953" s="355"/>
      <c r="T953" s="355"/>
      <c r="U953" s="355"/>
      <c r="V953" s="355"/>
      <c r="W953" s="355"/>
      <c r="X953" s="355"/>
      <c r="Y953" s="355"/>
      <c r="Z953" s="355"/>
      <c r="AA953" s="355"/>
      <c r="AB953" s="355"/>
      <c r="AC953" s="355"/>
      <c r="AD953" s="355"/>
      <c r="AE953" s="355"/>
      <c r="AF953" s="355"/>
      <c r="AG953" s="355"/>
      <c r="AH953" s="355"/>
      <c r="AI953" s="355"/>
      <c r="AJ953" s="355"/>
      <c r="AK953" s="355"/>
      <c r="AL953" s="355"/>
      <c r="AM953" s="355"/>
      <c r="AN953" s="355"/>
      <c r="AO953" s="355"/>
      <c r="AP953" s="355"/>
      <c r="AQ953" s="355"/>
      <c r="AR953" s="355"/>
      <c r="AS953" s="355"/>
      <c r="AT953" s="356"/>
      <c r="AU953" s="356"/>
      <c r="AV953" s="355"/>
      <c r="AW953" s="355"/>
      <c r="AX953" s="356"/>
      <c r="AY953" s="357"/>
      <c r="AZ953" s="357"/>
      <c r="BA953" s="357"/>
      <c r="BB953" s="358"/>
      <c r="BC953" s="357"/>
      <c r="BD953" s="357"/>
      <c r="BE953" s="358"/>
      <c r="BF953" s="357"/>
      <c r="BG953" s="357"/>
      <c r="BH953" s="357"/>
      <c r="BI953" s="357"/>
      <c r="BJ953" s="357"/>
      <c r="BK953" s="357"/>
      <c r="BL953" s="357"/>
      <c r="BM953" s="358"/>
      <c r="BN953" s="358"/>
      <c r="BO953" s="358"/>
      <c r="BP953" s="358"/>
      <c r="BQ953" s="358"/>
      <c r="BR953" s="358"/>
      <c r="BS953" s="358"/>
      <c r="BT953" s="358"/>
      <c r="BU953" s="358"/>
      <c r="BV953" s="358"/>
      <c r="BW953" s="358"/>
      <c r="BX953" s="355"/>
    </row>
    <row r="954" spans="1:76" ht="19.5" customHeight="1">
      <c r="A954" s="356"/>
      <c r="B954" s="356"/>
      <c r="C954" s="356"/>
      <c r="D954" s="356"/>
      <c r="E954" s="356"/>
      <c r="F954" s="355"/>
      <c r="G954" s="356"/>
      <c r="H954" s="356"/>
      <c r="I954" s="355"/>
      <c r="J954" s="356"/>
      <c r="K954" s="355"/>
      <c r="L954" s="356"/>
      <c r="M954" s="355"/>
      <c r="N954" s="356"/>
      <c r="O954" s="355"/>
      <c r="P954" s="356"/>
      <c r="Q954" s="355"/>
      <c r="R954" s="355"/>
      <c r="S954" s="355"/>
      <c r="T954" s="355"/>
      <c r="U954" s="355"/>
      <c r="V954" s="355"/>
      <c r="W954" s="355"/>
      <c r="X954" s="355"/>
      <c r="Y954" s="355"/>
      <c r="Z954" s="355"/>
      <c r="AA954" s="355"/>
      <c r="AB954" s="355"/>
      <c r="AC954" s="355"/>
      <c r="AD954" s="355"/>
      <c r="AE954" s="355"/>
      <c r="AF954" s="355"/>
      <c r="AG954" s="355"/>
      <c r="AH954" s="355"/>
      <c r="AI954" s="355"/>
      <c r="AJ954" s="355"/>
      <c r="AK954" s="355"/>
      <c r="AL954" s="355"/>
      <c r="AM954" s="355"/>
      <c r="AN954" s="355"/>
      <c r="AO954" s="355"/>
      <c r="AP954" s="355"/>
      <c r="AQ954" s="355"/>
      <c r="AR954" s="355"/>
      <c r="AS954" s="355"/>
      <c r="AT954" s="356"/>
      <c r="AU954" s="356"/>
      <c r="AV954" s="355"/>
      <c r="AW954" s="355"/>
      <c r="AX954" s="356"/>
      <c r="AY954" s="357"/>
      <c r="AZ954" s="357"/>
      <c r="BA954" s="357"/>
      <c r="BB954" s="358"/>
      <c r="BC954" s="357"/>
      <c r="BD954" s="357"/>
      <c r="BE954" s="358"/>
      <c r="BF954" s="357"/>
      <c r="BG954" s="357"/>
      <c r="BH954" s="357"/>
      <c r="BI954" s="357"/>
      <c r="BJ954" s="357"/>
      <c r="BK954" s="357"/>
      <c r="BL954" s="357"/>
      <c r="BM954" s="358"/>
      <c r="BN954" s="358"/>
      <c r="BO954" s="358"/>
      <c r="BP954" s="358"/>
      <c r="BQ954" s="358"/>
      <c r="BR954" s="358"/>
      <c r="BS954" s="358"/>
      <c r="BT954" s="358"/>
      <c r="BU954" s="358"/>
      <c r="BV954" s="358"/>
      <c r="BW954" s="358"/>
      <c r="BX954" s="355"/>
    </row>
    <row r="955" spans="1:76" ht="19.5" customHeight="1">
      <c r="A955" s="356"/>
      <c r="B955" s="356"/>
      <c r="C955" s="356"/>
      <c r="D955" s="356"/>
      <c r="E955" s="356"/>
      <c r="F955" s="355"/>
      <c r="G955" s="356"/>
      <c r="H955" s="356"/>
      <c r="I955" s="355"/>
      <c r="J955" s="356"/>
      <c r="K955" s="355"/>
      <c r="L955" s="356"/>
      <c r="M955" s="355"/>
      <c r="N955" s="356"/>
      <c r="O955" s="355"/>
      <c r="P955" s="356"/>
      <c r="Q955" s="355"/>
      <c r="R955" s="355"/>
      <c r="S955" s="355"/>
      <c r="T955" s="355"/>
      <c r="U955" s="355"/>
      <c r="V955" s="355"/>
      <c r="W955" s="355"/>
      <c r="X955" s="355"/>
      <c r="Y955" s="355"/>
      <c r="Z955" s="355"/>
      <c r="AA955" s="355"/>
      <c r="AB955" s="355"/>
      <c r="AC955" s="355"/>
      <c r="AD955" s="355"/>
      <c r="AE955" s="355"/>
      <c r="AF955" s="355"/>
      <c r="AG955" s="355"/>
      <c r="AH955" s="355"/>
      <c r="AI955" s="355"/>
      <c r="AJ955" s="355"/>
      <c r="AK955" s="355"/>
      <c r="AL955" s="355"/>
      <c r="AM955" s="355"/>
      <c r="AN955" s="355"/>
      <c r="AO955" s="355"/>
      <c r="AP955" s="355"/>
      <c r="AQ955" s="355"/>
      <c r="AR955" s="355"/>
      <c r="AS955" s="355"/>
      <c r="AT955" s="356"/>
      <c r="AU955" s="356"/>
      <c r="AV955" s="355"/>
      <c r="AW955" s="355"/>
      <c r="AX955" s="356"/>
      <c r="AY955" s="357"/>
      <c r="AZ955" s="357"/>
      <c r="BA955" s="357"/>
      <c r="BB955" s="358"/>
      <c r="BC955" s="357"/>
      <c r="BD955" s="357"/>
      <c r="BE955" s="358"/>
      <c r="BF955" s="357"/>
      <c r="BG955" s="357"/>
      <c r="BH955" s="357"/>
      <c r="BI955" s="357"/>
      <c r="BJ955" s="357"/>
      <c r="BK955" s="357"/>
      <c r="BL955" s="357"/>
      <c r="BM955" s="358"/>
      <c r="BN955" s="358"/>
      <c r="BO955" s="358"/>
      <c r="BP955" s="358"/>
      <c r="BQ955" s="358"/>
      <c r="BR955" s="358"/>
      <c r="BS955" s="358"/>
      <c r="BT955" s="358"/>
      <c r="BU955" s="358"/>
      <c r="BV955" s="358"/>
      <c r="BW955" s="358"/>
      <c r="BX955" s="355"/>
    </row>
    <row r="956" spans="1:76" ht="19.5" customHeight="1">
      <c r="A956" s="356"/>
      <c r="B956" s="356"/>
      <c r="C956" s="356"/>
      <c r="D956" s="356"/>
      <c r="E956" s="356"/>
      <c r="F956" s="355"/>
      <c r="G956" s="356"/>
      <c r="H956" s="356"/>
      <c r="I956" s="355"/>
      <c r="J956" s="356"/>
      <c r="K956" s="355"/>
      <c r="L956" s="356"/>
      <c r="M956" s="355"/>
      <c r="N956" s="356"/>
      <c r="O956" s="355"/>
      <c r="P956" s="356"/>
      <c r="Q956" s="355"/>
      <c r="R956" s="355"/>
      <c r="S956" s="355"/>
      <c r="T956" s="355"/>
      <c r="U956" s="355"/>
      <c r="V956" s="355"/>
      <c r="W956" s="355"/>
      <c r="X956" s="355"/>
      <c r="Y956" s="355"/>
      <c r="Z956" s="355"/>
      <c r="AA956" s="355"/>
      <c r="AB956" s="355"/>
      <c r="AC956" s="355"/>
      <c r="AD956" s="355"/>
      <c r="AE956" s="355"/>
      <c r="AF956" s="355"/>
      <c r="AG956" s="355"/>
      <c r="AH956" s="355"/>
      <c r="AI956" s="355"/>
      <c r="AJ956" s="355"/>
      <c r="AK956" s="355"/>
      <c r="AL956" s="355"/>
      <c r="AM956" s="355"/>
      <c r="AN956" s="355"/>
      <c r="AO956" s="355"/>
      <c r="AP956" s="355"/>
      <c r="AQ956" s="355"/>
      <c r="AR956" s="355"/>
      <c r="AS956" s="355"/>
      <c r="AT956" s="356"/>
      <c r="AU956" s="356"/>
      <c r="AV956" s="355"/>
      <c r="AW956" s="355"/>
      <c r="AX956" s="356"/>
      <c r="AY956" s="357"/>
      <c r="AZ956" s="357"/>
      <c r="BA956" s="357"/>
      <c r="BB956" s="358"/>
      <c r="BC956" s="357"/>
      <c r="BD956" s="357"/>
      <c r="BE956" s="358"/>
      <c r="BF956" s="357"/>
      <c r="BG956" s="357"/>
      <c r="BH956" s="357"/>
      <c r="BI956" s="357"/>
      <c r="BJ956" s="357"/>
      <c r="BK956" s="357"/>
      <c r="BL956" s="357"/>
      <c r="BM956" s="358"/>
      <c r="BN956" s="358"/>
      <c r="BO956" s="358"/>
      <c r="BP956" s="358"/>
      <c r="BQ956" s="358"/>
      <c r="BR956" s="358"/>
      <c r="BS956" s="358"/>
      <c r="BT956" s="358"/>
      <c r="BU956" s="358"/>
      <c r="BV956" s="358"/>
      <c r="BW956" s="358"/>
      <c r="BX956" s="355"/>
    </row>
    <row r="957" spans="1:76" ht="19.5" customHeight="1">
      <c r="A957" s="356"/>
      <c r="B957" s="356"/>
      <c r="C957" s="356"/>
      <c r="D957" s="356"/>
      <c r="E957" s="356"/>
      <c r="F957" s="355"/>
      <c r="G957" s="356"/>
      <c r="H957" s="356"/>
      <c r="I957" s="355"/>
      <c r="J957" s="356"/>
      <c r="K957" s="355"/>
      <c r="L957" s="356"/>
      <c r="M957" s="355"/>
      <c r="N957" s="356"/>
      <c r="O957" s="355"/>
      <c r="P957" s="356"/>
      <c r="Q957" s="355"/>
      <c r="R957" s="355"/>
      <c r="S957" s="355"/>
      <c r="T957" s="355"/>
      <c r="U957" s="355"/>
      <c r="V957" s="355"/>
      <c r="W957" s="355"/>
      <c r="X957" s="355"/>
      <c r="Y957" s="355"/>
      <c r="Z957" s="355"/>
      <c r="AA957" s="355"/>
      <c r="AB957" s="355"/>
      <c r="AC957" s="355"/>
      <c r="AD957" s="355"/>
      <c r="AE957" s="355"/>
      <c r="AF957" s="355"/>
      <c r="AG957" s="355"/>
      <c r="AH957" s="355"/>
      <c r="AI957" s="355"/>
      <c r="AJ957" s="355"/>
      <c r="AK957" s="355"/>
      <c r="AL957" s="355"/>
      <c r="AM957" s="355"/>
      <c r="AN957" s="355"/>
      <c r="AO957" s="355"/>
      <c r="AP957" s="355"/>
      <c r="AQ957" s="355"/>
      <c r="AR957" s="355"/>
      <c r="AS957" s="355"/>
      <c r="AT957" s="356"/>
      <c r="AU957" s="356"/>
      <c r="AV957" s="355"/>
      <c r="AW957" s="355"/>
      <c r="AX957" s="356"/>
      <c r="AY957" s="357"/>
      <c r="AZ957" s="357"/>
      <c r="BA957" s="357"/>
      <c r="BB957" s="358"/>
      <c r="BC957" s="357"/>
      <c r="BD957" s="357"/>
      <c r="BE957" s="358"/>
      <c r="BF957" s="357"/>
      <c r="BG957" s="357"/>
      <c r="BH957" s="357"/>
      <c r="BI957" s="357"/>
      <c r="BJ957" s="357"/>
      <c r="BK957" s="357"/>
      <c r="BL957" s="357"/>
      <c r="BM957" s="358"/>
      <c r="BN957" s="358"/>
      <c r="BO957" s="358"/>
      <c r="BP957" s="358"/>
      <c r="BQ957" s="358"/>
      <c r="BR957" s="358"/>
      <c r="BS957" s="358"/>
      <c r="BT957" s="358"/>
      <c r="BU957" s="358"/>
      <c r="BV957" s="358"/>
      <c r="BW957" s="358"/>
      <c r="BX957" s="355"/>
    </row>
    <row r="958" spans="1:76" ht="19.5" customHeight="1">
      <c r="A958" s="356"/>
      <c r="B958" s="356"/>
      <c r="C958" s="356"/>
      <c r="D958" s="356"/>
      <c r="E958" s="356"/>
      <c r="F958" s="355"/>
      <c r="G958" s="356"/>
      <c r="H958" s="356"/>
      <c r="I958" s="355"/>
      <c r="J958" s="356"/>
      <c r="K958" s="355"/>
      <c r="L958" s="356"/>
      <c r="M958" s="355"/>
      <c r="N958" s="356"/>
      <c r="O958" s="355"/>
      <c r="P958" s="356"/>
      <c r="Q958" s="355"/>
      <c r="R958" s="355"/>
      <c r="S958" s="355"/>
      <c r="T958" s="355"/>
      <c r="U958" s="355"/>
      <c r="V958" s="355"/>
      <c r="W958" s="355"/>
      <c r="X958" s="355"/>
      <c r="Y958" s="355"/>
      <c r="Z958" s="355"/>
      <c r="AA958" s="355"/>
      <c r="AB958" s="355"/>
      <c r="AC958" s="355"/>
      <c r="AD958" s="355"/>
      <c r="AE958" s="355"/>
      <c r="AF958" s="355"/>
      <c r="AG958" s="355"/>
      <c r="AH958" s="355"/>
      <c r="AI958" s="355"/>
      <c r="AJ958" s="355"/>
      <c r="AK958" s="355"/>
      <c r="AL958" s="355"/>
      <c r="AM958" s="355"/>
      <c r="AN958" s="355"/>
      <c r="AO958" s="355"/>
      <c r="AP958" s="355"/>
      <c r="AQ958" s="355"/>
      <c r="AR958" s="355"/>
      <c r="AS958" s="355"/>
      <c r="AT958" s="356"/>
      <c r="AU958" s="356"/>
      <c r="AV958" s="355"/>
      <c r="AW958" s="355"/>
      <c r="AX958" s="356"/>
      <c r="AY958" s="357"/>
      <c r="AZ958" s="357"/>
      <c r="BA958" s="357"/>
      <c r="BB958" s="358"/>
      <c r="BC958" s="357"/>
      <c r="BD958" s="357"/>
      <c r="BE958" s="358"/>
      <c r="BF958" s="357"/>
      <c r="BG958" s="357"/>
      <c r="BH958" s="357"/>
      <c r="BI958" s="357"/>
      <c r="BJ958" s="357"/>
      <c r="BK958" s="357"/>
      <c r="BL958" s="357"/>
      <c r="BM958" s="358"/>
      <c r="BN958" s="358"/>
      <c r="BO958" s="358"/>
      <c r="BP958" s="358"/>
      <c r="BQ958" s="358"/>
      <c r="BR958" s="358"/>
      <c r="BS958" s="358"/>
      <c r="BT958" s="358"/>
      <c r="BU958" s="358"/>
      <c r="BV958" s="358"/>
      <c r="BW958" s="358"/>
      <c r="BX958" s="355"/>
    </row>
    <row r="959" spans="1:76" ht="19.5" customHeight="1">
      <c r="A959" s="356"/>
      <c r="B959" s="356"/>
      <c r="C959" s="356"/>
      <c r="D959" s="356"/>
      <c r="E959" s="356"/>
      <c r="F959" s="355"/>
      <c r="G959" s="356"/>
      <c r="H959" s="356"/>
      <c r="I959" s="355"/>
      <c r="J959" s="356"/>
      <c r="K959" s="355"/>
      <c r="L959" s="356"/>
      <c r="M959" s="355"/>
      <c r="N959" s="356"/>
      <c r="O959" s="355"/>
      <c r="P959" s="356"/>
      <c r="Q959" s="355"/>
      <c r="R959" s="355"/>
      <c r="S959" s="355"/>
      <c r="T959" s="355"/>
      <c r="U959" s="355"/>
      <c r="V959" s="355"/>
      <c r="W959" s="355"/>
      <c r="X959" s="355"/>
      <c r="Y959" s="355"/>
      <c r="Z959" s="355"/>
      <c r="AA959" s="355"/>
      <c r="AB959" s="355"/>
      <c r="AC959" s="355"/>
      <c r="AD959" s="355"/>
      <c r="AE959" s="355"/>
      <c r="AF959" s="355"/>
      <c r="AG959" s="355"/>
      <c r="AH959" s="355"/>
      <c r="AI959" s="355"/>
      <c r="AJ959" s="355"/>
      <c r="AK959" s="355"/>
      <c r="AL959" s="355"/>
      <c r="AM959" s="355"/>
      <c r="AN959" s="355"/>
      <c r="AO959" s="355"/>
      <c r="AP959" s="355"/>
      <c r="AQ959" s="355"/>
      <c r="AR959" s="355"/>
      <c r="AS959" s="355"/>
      <c r="AT959" s="356"/>
      <c r="AU959" s="356"/>
      <c r="AV959" s="355"/>
      <c r="AW959" s="355"/>
      <c r="AX959" s="356"/>
      <c r="AY959" s="357"/>
      <c r="AZ959" s="357"/>
      <c r="BA959" s="357"/>
      <c r="BB959" s="358"/>
      <c r="BC959" s="357"/>
      <c r="BD959" s="357"/>
      <c r="BE959" s="358"/>
      <c r="BF959" s="357"/>
      <c r="BG959" s="357"/>
      <c r="BH959" s="357"/>
      <c r="BI959" s="357"/>
      <c r="BJ959" s="357"/>
      <c r="BK959" s="357"/>
      <c r="BL959" s="357"/>
      <c r="BM959" s="358"/>
      <c r="BN959" s="358"/>
      <c r="BO959" s="358"/>
      <c r="BP959" s="358"/>
      <c r="BQ959" s="358"/>
      <c r="BR959" s="358"/>
      <c r="BS959" s="358"/>
      <c r="BT959" s="358"/>
      <c r="BU959" s="358"/>
      <c r="BV959" s="358"/>
      <c r="BW959" s="358"/>
      <c r="BX959" s="355"/>
    </row>
    <row r="960" spans="1:76" ht="19.5" customHeight="1">
      <c r="A960" s="356"/>
      <c r="B960" s="356"/>
      <c r="C960" s="356"/>
      <c r="D960" s="356"/>
      <c r="E960" s="356"/>
      <c r="F960" s="355"/>
      <c r="G960" s="356"/>
      <c r="H960" s="356"/>
      <c r="I960" s="355"/>
      <c r="J960" s="356"/>
      <c r="K960" s="355"/>
      <c r="L960" s="356"/>
      <c r="M960" s="355"/>
      <c r="N960" s="356"/>
      <c r="O960" s="355"/>
      <c r="P960" s="356"/>
      <c r="Q960" s="355"/>
      <c r="R960" s="355"/>
      <c r="S960" s="355"/>
      <c r="T960" s="355"/>
      <c r="U960" s="355"/>
      <c r="V960" s="355"/>
      <c r="W960" s="355"/>
      <c r="X960" s="355"/>
      <c r="Y960" s="355"/>
      <c r="Z960" s="355"/>
      <c r="AA960" s="355"/>
      <c r="AB960" s="355"/>
      <c r="AC960" s="355"/>
      <c r="AD960" s="355"/>
      <c r="AE960" s="355"/>
      <c r="AF960" s="355"/>
      <c r="AG960" s="355"/>
      <c r="AH960" s="355"/>
      <c r="AI960" s="355"/>
      <c r="AJ960" s="355"/>
      <c r="AK960" s="355"/>
      <c r="AL960" s="355"/>
      <c r="AM960" s="355"/>
      <c r="AN960" s="355"/>
      <c r="AO960" s="355"/>
      <c r="AP960" s="355"/>
      <c r="AQ960" s="355"/>
      <c r="AR960" s="355"/>
      <c r="AS960" s="355"/>
      <c r="AT960" s="356"/>
      <c r="AU960" s="356"/>
      <c r="AV960" s="355"/>
      <c r="AW960" s="355"/>
      <c r="AX960" s="356"/>
      <c r="AY960" s="357"/>
      <c r="AZ960" s="357"/>
      <c r="BA960" s="357"/>
      <c r="BB960" s="358"/>
      <c r="BC960" s="357"/>
      <c r="BD960" s="357"/>
      <c r="BE960" s="358"/>
      <c r="BF960" s="357"/>
      <c r="BG960" s="357"/>
      <c r="BH960" s="357"/>
      <c r="BI960" s="357"/>
      <c r="BJ960" s="357"/>
      <c r="BK960" s="357"/>
      <c r="BL960" s="357"/>
      <c r="BM960" s="358"/>
      <c r="BN960" s="358"/>
      <c r="BO960" s="358"/>
      <c r="BP960" s="358"/>
      <c r="BQ960" s="358"/>
      <c r="BR960" s="358"/>
      <c r="BS960" s="358"/>
      <c r="BT960" s="358"/>
      <c r="BU960" s="358"/>
      <c r="BV960" s="358"/>
      <c r="BW960" s="358"/>
      <c r="BX960" s="355"/>
    </row>
    <row r="961" spans="1:76" ht="19.5" customHeight="1">
      <c r="A961" s="356"/>
      <c r="B961" s="356"/>
      <c r="C961" s="356"/>
      <c r="D961" s="356"/>
      <c r="E961" s="356"/>
      <c r="F961" s="355"/>
      <c r="G961" s="356"/>
      <c r="H961" s="356"/>
      <c r="I961" s="355"/>
      <c r="J961" s="356"/>
      <c r="K961" s="355"/>
      <c r="L961" s="356"/>
      <c r="M961" s="355"/>
      <c r="N961" s="356"/>
      <c r="O961" s="355"/>
      <c r="P961" s="356"/>
      <c r="Q961" s="355"/>
      <c r="R961" s="355"/>
      <c r="S961" s="355"/>
      <c r="T961" s="355"/>
      <c r="U961" s="355"/>
      <c r="V961" s="355"/>
      <c r="W961" s="355"/>
      <c r="X961" s="355"/>
      <c r="Y961" s="355"/>
      <c r="Z961" s="355"/>
      <c r="AA961" s="355"/>
      <c r="AB961" s="355"/>
      <c r="AC961" s="355"/>
      <c r="AD961" s="355"/>
      <c r="AE961" s="355"/>
      <c r="AF961" s="355"/>
      <c r="AG961" s="355"/>
      <c r="AH961" s="355"/>
      <c r="AI961" s="355"/>
      <c r="AJ961" s="355"/>
      <c r="AK961" s="355"/>
      <c r="AL961" s="355"/>
      <c r="AM961" s="355"/>
      <c r="AN961" s="355"/>
      <c r="AO961" s="355"/>
      <c r="AP961" s="355"/>
      <c r="AQ961" s="355"/>
      <c r="AR961" s="355"/>
      <c r="AS961" s="355"/>
      <c r="AT961" s="356"/>
      <c r="AU961" s="356"/>
      <c r="AV961" s="355"/>
      <c r="AW961" s="355"/>
      <c r="AX961" s="356"/>
      <c r="AY961" s="357"/>
      <c r="AZ961" s="357"/>
      <c r="BA961" s="357"/>
      <c r="BB961" s="358"/>
      <c r="BC961" s="357"/>
      <c r="BD961" s="357"/>
      <c r="BE961" s="358"/>
      <c r="BF961" s="357"/>
      <c r="BG961" s="357"/>
      <c r="BH961" s="357"/>
      <c r="BI961" s="357"/>
      <c r="BJ961" s="357"/>
      <c r="BK961" s="357"/>
      <c r="BL961" s="357"/>
      <c r="BM961" s="358"/>
      <c r="BN961" s="358"/>
      <c r="BO961" s="358"/>
      <c r="BP961" s="358"/>
      <c r="BQ961" s="358"/>
      <c r="BR961" s="358"/>
      <c r="BS961" s="358"/>
      <c r="BT961" s="358"/>
      <c r="BU961" s="358"/>
      <c r="BV961" s="358"/>
      <c r="BW961" s="358"/>
      <c r="BX961" s="355"/>
    </row>
    <row r="962" spans="1:76" ht="19.5" customHeight="1">
      <c r="A962" s="356"/>
      <c r="B962" s="356"/>
      <c r="C962" s="356"/>
      <c r="D962" s="356"/>
      <c r="E962" s="356"/>
      <c r="F962" s="355"/>
      <c r="G962" s="356"/>
      <c r="H962" s="356"/>
      <c r="I962" s="355"/>
      <c r="J962" s="356"/>
      <c r="K962" s="355"/>
      <c r="L962" s="356"/>
      <c r="M962" s="355"/>
      <c r="N962" s="356"/>
      <c r="O962" s="355"/>
      <c r="P962" s="356"/>
      <c r="Q962" s="355"/>
      <c r="R962" s="355"/>
      <c r="S962" s="355"/>
      <c r="T962" s="355"/>
      <c r="U962" s="355"/>
      <c r="V962" s="355"/>
      <c r="W962" s="355"/>
      <c r="X962" s="355"/>
      <c r="Y962" s="355"/>
      <c r="Z962" s="355"/>
      <c r="AA962" s="355"/>
      <c r="AB962" s="355"/>
      <c r="AC962" s="355"/>
      <c r="AD962" s="355"/>
      <c r="AE962" s="355"/>
      <c r="AF962" s="355"/>
      <c r="AG962" s="355"/>
      <c r="AH962" s="355"/>
      <c r="AI962" s="355"/>
      <c r="AJ962" s="355"/>
      <c r="AK962" s="355"/>
      <c r="AL962" s="355"/>
      <c r="AM962" s="355"/>
      <c r="AN962" s="355"/>
      <c r="AO962" s="355"/>
      <c r="AP962" s="355"/>
      <c r="AQ962" s="355"/>
      <c r="AR962" s="355"/>
      <c r="AS962" s="355"/>
      <c r="AT962" s="356"/>
      <c r="AU962" s="356"/>
      <c r="AV962" s="355"/>
      <c r="AW962" s="355"/>
      <c r="AX962" s="356"/>
      <c r="AY962" s="357"/>
      <c r="AZ962" s="357"/>
      <c r="BA962" s="357"/>
      <c r="BB962" s="358"/>
      <c r="BC962" s="357"/>
      <c r="BD962" s="357"/>
      <c r="BE962" s="358"/>
      <c r="BF962" s="357"/>
      <c r="BG962" s="357"/>
      <c r="BH962" s="357"/>
      <c r="BI962" s="357"/>
      <c r="BJ962" s="357"/>
      <c r="BK962" s="357"/>
      <c r="BL962" s="357"/>
      <c r="BM962" s="358"/>
      <c r="BN962" s="358"/>
      <c r="BO962" s="358"/>
      <c r="BP962" s="358"/>
      <c r="BQ962" s="358"/>
      <c r="BR962" s="358"/>
      <c r="BS962" s="358"/>
      <c r="BT962" s="358"/>
      <c r="BU962" s="358"/>
      <c r="BV962" s="358"/>
      <c r="BW962" s="358"/>
      <c r="BX962" s="355"/>
    </row>
    <row r="963" spans="1:76" ht="19.5" customHeight="1">
      <c r="A963" s="356"/>
      <c r="B963" s="356"/>
      <c r="C963" s="356"/>
      <c r="D963" s="356"/>
      <c r="E963" s="356"/>
      <c r="F963" s="355"/>
      <c r="G963" s="356"/>
      <c r="H963" s="356"/>
      <c r="I963" s="355"/>
      <c r="J963" s="356"/>
      <c r="K963" s="355"/>
      <c r="L963" s="356"/>
      <c r="M963" s="355"/>
      <c r="N963" s="356"/>
      <c r="O963" s="355"/>
      <c r="P963" s="356"/>
      <c r="Q963" s="355"/>
      <c r="R963" s="355"/>
      <c r="S963" s="355"/>
      <c r="T963" s="355"/>
      <c r="U963" s="355"/>
      <c r="V963" s="355"/>
      <c r="W963" s="355"/>
      <c r="X963" s="355"/>
      <c r="Y963" s="355"/>
      <c r="Z963" s="355"/>
      <c r="AA963" s="355"/>
      <c r="AB963" s="355"/>
      <c r="AC963" s="355"/>
      <c r="AD963" s="355"/>
      <c r="AE963" s="355"/>
      <c r="AF963" s="355"/>
      <c r="AG963" s="355"/>
      <c r="AH963" s="355"/>
      <c r="AI963" s="355"/>
      <c r="AJ963" s="355"/>
      <c r="AK963" s="355"/>
      <c r="AL963" s="355"/>
      <c r="AM963" s="355"/>
      <c r="AN963" s="355"/>
      <c r="AO963" s="355"/>
      <c r="AP963" s="355"/>
      <c r="AQ963" s="355"/>
      <c r="AR963" s="355"/>
      <c r="AS963" s="355"/>
      <c r="AT963" s="356"/>
      <c r="AU963" s="356"/>
      <c r="AV963" s="355"/>
      <c r="AW963" s="355"/>
      <c r="AX963" s="356"/>
      <c r="AY963" s="357"/>
      <c r="AZ963" s="357"/>
      <c r="BA963" s="357"/>
      <c r="BB963" s="358"/>
      <c r="BC963" s="357"/>
      <c r="BD963" s="357"/>
      <c r="BE963" s="358"/>
      <c r="BF963" s="357"/>
      <c r="BG963" s="357"/>
      <c r="BH963" s="357"/>
      <c r="BI963" s="357"/>
      <c r="BJ963" s="357"/>
      <c r="BK963" s="357"/>
      <c r="BL963" s="357"/>
      <c r="BM963" s="358"/>
      <c r="BN963" s="358"/>
      <c r="BO963" s="358"/>
      <c r="BP963" s="358"/>
      <c r="BQ963" s="358"/>
      <c r="BR963" s="358"/>
      <c r="BS963" s="358"/>
      <c r="BT963" s="358"/>
      <c r="BU963" s="358"/>
      <c r="BV963" s="358"/>
      <c r="BW963" s="358"/>
      <c r="BX963" s="355"/>
    </row>
    <row r="964" spans="1:76" ht="19.5" customHeight="1">
      <c r="A964" s="356"/>
      <c r="B964" s="356"/>
      <c r="C964" s="356"/>
      <c r="D964" s="356"/>
      <c r="E964" s="356"/>
      <c r="F964" s="355"/>
      <c r="G964" s="356"/>
      <c r="H964" s="356"/>
      <c r="I964" s="355"/>
      <c r="J964" s="356"/>
      <c r="K964" s="355"/>
      <c r="L964" s="356"/>
      <c r="M964" s="355"/>
      <c r="N964" s="356"/>
      <c r="O964" s="355"/>
      <c r="P964" s="356"/>
      <c r="Q964" s="355"/>
      <c r="R964" s="355"/>
      <c r="S964" s="355"/>
      <c r="T964" s="355"/>
      <c r="U964" s="355"/>
      <c r="V964" s="355"/>
      <c r="W964" s="355"/>
      <c r="X964" s="355"/>
      <c r="Y964" s="355"/>
      <c r="Z964" s="355"/>
      <c r="AA964" s="355"/>
      <c r="AB964" s="355"/>
      <c r="AC964" s="355"/>
      <c r="AD964" s="355"/>
      <c r="AE964" s="355"/>
      <c r="AF964" s="355"/>
      <c r="AG964" s="355"/>
      <c r="AH964" s="355"/>
      <c r="AI964" s="355"/>
      <c r="AJ964" s="355"/>
      <c r="AK964" s="355"/>
      <c r="AL964" s="355"/>
      <c r="AM964" s="355"/>
      <c r="AN964" s="355"/>
      <c r="AO964" s="355"/>
      <c r="AP964" s="355"/>
      <c r="AQ964" s="355"/>
      <c r="AR964" s="355"/>
      <c r="AS964" s="355"/>
      <c r="AT964" s="356"/>
      <c r="AU964" s="356"/>
      <c r="AV964" s="355"/>
      <c r="AW964" s="355"/>
      <c r="AX964" s="356"/>
      <c r="AY964" s="357"/>
      <c r="AZ964" s="357"/>
      <c r="BA964" s="357"/>
      <c r="BB964" s="358"/>
      <c r="BC964" s="357"/>
      <c r="BD964" s="357"/>
      <c r="BE964" s="358"/>
      <c r="BF964" s="357"/>
      <c r="BG964" s="357"/>
      <c r="BH964" s="357"/>
      <c r="BI964" s="357"/>
      <c r="BJ964" s="357"/>
      <c r="BK964" s="357"/>
      <c r="BL964" s="357"/>
      <c r="BM964" s="358"/>
      <c r="BN964" s="358"/>
      <c r="BO964" s="358"/>
      <c r="BP964" s="358"/>
      <c r="BQ964" s="358"/>
      <c r="BR964" s="358"/>
      <c r="BS964" s="358"/>
      <c r="BT964" s="358"/>
      <c r="BU964" s="358"/>
      <c r="BV964" s="358"/>
      <c r="BW964" s="358"/>
      <c r="BX964" s="355"/>
    </row>
    <row r="965" spans="1:76" ht="19.5" customHeight="1">
      <c r="A965" s="356"/>
      <c r="B965" s="356"/>
      <c r="C965" s="356"/>
      <c r="D965" s="356"/>
      <c r="E965" s="356"/>
      <c r="F965" s="355"/>
      <c r="G965" s="356"/>
      <c r="H965" s="356"/>
      <c r="I965" s="355"/>
      <c r="J965" s="356"/>
      <c r="K965" s="355"/>
      <c r="L965" s="356"/>
      <c r="M965" s="355"/>
      <c r="N965" s="356"/>
      <c r="O965" s="355"/>
      <c r="P965" s="356"/>
      <c r="Q965" s="355"/>
      <c r="R965" s="355"/>
      <c r="S965" s="355"/>
      <c r="T965" s="355"/>
      <c r="U965" s="355"/>
      <c r="V965" s="355"/>
      <c r="W965" s="355"/>
      <c r="X965" s="355"/>
      <c r="Y965" s="355"/>
      <c r="Z965" s="355"/>
      <c r="AA965" s="355"/>
      <c r="AB965" s="355"/>
      <c r="AC965" s="355"/>
      <c r="AD965" s="355"/>
      <c r="AE965" s="355"/>
      <c r="AF965" s="355"/>
      <c r="AG965" s="355"/>
      <c r="AH965" s="355"/>
      <c r="AI965" s="355"/>
      <c r="AJ965" s="355"/>
      <c r="AK965" s="355"/>
      <c r="AL965" s="355"/>
      <c r="AM965" s="355"/>
      <c r="AN965" s="355"/>
      <c r="AO965" s="355"/>
      <c r="AP965" s="355"/>
      <c r="AQ965" s="355"/>
      <c r="AR965" s="355"/>
      <c r="AS965" s="355"/>
      <c r="AT965" s="356"/>
      <c r="AU965" s="356"/>
      <c r="AV965" s="355"/>
      <c r="AW965" s="355"/>
      <c r="AX965" s="356"/>
      <c r="AY965" s="357"/>
      <c r="AZ965" s="357"/>
      <c r="BA965" s="357"/>
      <c r="BB965" s="358"/>
      <c r="BC965" s="357"/>
      <c r="BD965" s="357"/>
      <c r="BE965" s="358"/>
      <c r="BF965" s="357"/>
      <c r="BG965" s="357"/>
      <c r="BH965" s="357"/>
      <c r="BI965" s="357"/>
      <c r="BJ965" s="357"/>
      <c r="BK965" s="357"/>
      <c r="BL965" s="357"/>
      <c r="BM965" s="358"/>
      <c r="BN965" s="358"/>
      <c r="BO965" s="358"/>
      <c r="BP965" s="358"/>
      <c r="BQ965" s="358"/>
      <c r="BR965" s="358"/>
      <c r="BS965" s="358"/>
      <c r="BT965" s="358"/>
      <c r="BU965" s="358"/>
      <c r="BV965" s="358"/>
      <c r="BW965" s="358"/>
      <c r="BX965" s="355"/>
    </row>
    <row r="966" spans="1:76" ht="19.5" customHeight="1">
      <c r="A966" s="356"/>
      <c r="B966" s="356"/>
      <c r="C966" s="356"/>
      <c r="D966" s="356"/>
      <c r="E966" s="356"/>
      <c r="F966" s="355"/>
      <c r="G966" s="356"/>
      <c r="H966" s="356"/>
      <c r="I966" s="355"/>
      <c r="J966" s="356"/>
      <c r="K966" s="355"/>
      <c r="L966" s="356"/>
      <c r="M966" s="355"/>
      <c r="N966" s="356"/>
      <c r="O966" s="355"/>
      <c r="P966" s="356"/>
      <c r="Q966" s="355"/>
      <c r="R966" s="355"/>
      <c r="S966" s="355"/>
      <c r="T966" s="355"/>
      <c r="U966" s="355"/>
      <c r="V966" s="355"/>
      <c r="W966" s="355"/>
      <c r="X966" s="355"/>
      <c r="Y966" s="355"/>
      <c r="Z966" s="355"/>
      <c r="AA966" s="355"/>
      <c r="AB966" s="355"/>
      <c r="AC966" s="355"/>
      <c r="AD966" s="355"/>
      <c r="AE966" s="355"/>
      <c r="AF966" s="355"/>
      <c r="AG966" s="355"/>
      <c r="AH966" s="355"/>
      <c r="AI966" s="355"/>
      <c r="AJ966" s="355"/>
      <c r="AK966" s="355"/>
      <c r="AL966" s="355"/>
      <c r="AM966" s="355"/>
      <c r="AN966" s="355"/>
      <c r="AO966" s="355"/>
      <c r="AP966" s="355"/>
      <c r="AQ966" s="355"/>
      <c r="AR966" s="355"/>
      <c r="AS966" s="355"/>
      <c r="AT966" s="356"/>
      <c r="AU966" s="356"/>
      <c r="AV966" s="355"/>
      <c r="AW966" s="355"/>
      <c r="AX966" s="356"/>
      <c r="AY966" s="357"/>
      <c r="AZ966" s="357"/>
      <c r="BA966" s="357"/>
      <c r="BB966" s="358"/>
      <c r="BC966" s="357"/>
      <c r="BD966" s="357"/>
      <c r="BE966" s="358"/>
      <c r="BF966" s="357"/>
      <c r="BG966" s="357"/>
      <c r="BH966" s="357"/>
      <c r="BI966" s="357"/>
      <c r="BJ966" s="357"/>
      <c r="BK966" s="357"/>
      <c r="BL966" s="357"/>
      <c r="BM966" s="358"/>
      <c r="BN966" s="358"/>
      <c r="BO966" s="358"/>
      <c r="BP966" s="358"/>
      <c r="BQ966" s="358"/>
      <c r="BR966" s="358"/>
      <c r="BS966" s="358"/>
      <c r="BT966" s="358"/>
      <c r="BU966" s="358"/>
      <c r="BV966" s="358"/>
      <c r="BW966" s="358"/>
      <c r="BX966" s="355"/>
    </row>
    <row r="967" spans="1:76" ht="19.5" customHeight="1">
      <c r="A967" s="356"/>
      <c r="B967" s="356"/>
      <c r="C967" s="356"/>
      <c r="D967" s="356"/>
      <c r="E967" s="356"/>
      <c r="F967" s="355"/>
      <c r="G967" s="356"/>
      <c r="H967" s="356"/>
      <c r="I967" s="355"/>
      <c r="J967" s="356"/>
      <c r="K967" s="355"/>
      <c r="L967" s="356"/>
      <c r="M967" s="355"/>
      <c r="N967" s="356"/>
      <c r="O967" s="355"/>
      <c r="P967" s="356"/>
      <c r="Q967" s="355"/>
      <c r="R967" s="355"/>
      <c r="S967" s="355"/>
      <c r="T967" s="355"/>
      <c r="U967" s="355"/>
      <c r="V967" s="355"/>
      <c r="W967" s="355"/>
      <c r="X967" s="355"/>
      <c r="Y967" s="355"/>
      <c r="Z967" s="355"/>
      <c r="AA967" s="355"/>
      <c r="AB967" s="355"/>
      <c r="AC967" s="355"/>
      <c r="AD967" s="355"/>
      <c r="AE967" s="355"/>
      <c r="AF967" s="355"/>
      <c r="AG967" s="355"/>
      <c r="AH967" s="355"/>
      <c r="AI967" s="355"/>
      <c r="AJ967" s="355"/>
      <c r="AK967" s="355"/>
      <c r="AL967" s="355"/>
      <c r="AM967" s="355"/>
      <c r="AN967" s="355"/>
      <c r="AO967" s="355"/>
      <c r="AP967" s="355"/>
      <c r="AQ967" s="355"/>
      <c r="AR967" s="355"/>
      <c r="AS967" s="355"/>
      <c r="AT967" s="356"/>
      <c r="AU967" s="356"/>
      <c r="AV967" s="355"/>
      <c r="AW967" s="355"/>
      <c r="AX967" s="356"/>
      <c r="AY967" s="357"/>
      <c r="AZ967" s="357"/>
      <c r="BA967" s="357"/>
      <c r="BB967" s="358"/>
      <c r="BC967" s="357"/>
      <c r="BD967" s="357"/>
      <c r="BE967" s="358"/>
      <c r="BF967" s="357"/>
      <c r="BG967" s="357"/>
      <c r="BH967" s="357"/>
      <c r="BI967" s="357"/>
      <c r="BJ967" s="357"/>
      <c r="BK967" s="357"/>
      <c r="BL967" s="357"/>
      <c r="BM967" s="358"/>
      <c r="BN967" s="358"/>
      <c r="BO967" s="358"/>
      <c r="BP967" s="358"/>
      <c r="BQ967" s="358"/>
      <c r="BR967" s="358"/>
      <c r="BS967" s="358"/>
      <c r="BT967" s="358"/>
      <c r="BU967" s="358"/>
      <c r="BV967" s="358"/>
      <c r="BW967" s="358"/>
      <c r="BX967" s="355"/>
    </row>
    <row r="968" spans="1:76" ht="19.5" customHeight="1">
      <c r="A968" s="356"/>
      <c r="B968" s="356"/>
      <c r="C968" s="356"/>
      <c r="D968" s="356"/>
      <c r="E968" s="356"/>
      <c r="F968" s="355"/>
      <c r="G968" s="356"/>
      <c r="H968" s="356"/>
      <c r="I968" s="355"/>
      <c r="J968" s="356"/>
      <c r="K968" s="355"/>
      <c r="L968" s="356"/>
      <c r="M968" s="355"/>
      <c r="N968" s="356"/>
      <c r="O968" s="355"/>
      <c r="P968" s="356"/>
      <c r="Q968" s="355"/>
      <c r="R968" s="355"/>
      <c r="S968" s="355"/>
      <c r="T968" s="355"/>
      <c r="U968" s="355"/>
      <c r="V968" s="355"/>
      <c r="W968" s="355"/>
      <c r="X968" s="355"/>
      <c r="Y968" s="355"/>
      <c r="Z968" s="355"/>
      <c r="AA968" s="355"/>
      <c r="AB968" s="355"/>
      <c r="AC968" s="355"/>
      <c r="AD968" s="355"/>
      <c r="AE968" s="355"/>
      <c r="AF968" s="355"/>
      <c r="AG968" s="355"/>
      <c r="AH968" s="355"/>
      <c r="AI968" s="355"/>
      <c r="AJ968" s="355"/>
      <c r="AK968" s="355"/>
      <c r="AL968" s="355"/>
      <c r="AM968" s="355"/>
      <c r="AN968" s="355"/>
      <c r="AO968" s="355"/>
      <c r="AP968" s="355"/>
      <c r="AQ968" s="355"/>
      <c r="AR968" s="355"/>
      <c r="AS968" s="355"/>
      <c r="AT968" s="356"/>
      <c r="AU968" s="356"/>
      <c r="AV968" s="355"/>
      <c r="AW968" s="355"/>
      <c r="AX968" s="356"/>
      <c r="AY968" s="357"/>
      <c r="AZ968" s="357"/>
      <c r="BA968" s="357"/>
      <c r="BB968" s="358"/>
      <c r="BC968" s="357"/>
      <c r="BD968" s="357"/>
      <c r="BE968" s="358"/>
      <c r="BF968" s="357"/>
      <c r="BG968" s="357"/>
      <c r="BH968" s="357"/>
      <c r="BI968" s="357"/>
      <c r="BJ968" s="357"/>
      <c r="BK968" s="357"/>
      <c r="BL968" s="357"/>
      <c r="BM968" s="358"/>
      <c r="BN968" s="358"/>
      <c r="BO968" s="358"/>
      <c r="BP968" s="358"/>
      <c r="BQ968" s="358"/>
      <c r="BR968" s="358"/>
      <c r="BS968" s="358"/>
      <c r="BT968" s="358"/>
      <c r="BU968" s="358"/>
      <c r="BV968" s="358"/>
      <c r="BW968" s="358"/>
      <c r="BX968" s="355"/>
    </row>
    <row r="969" spans="1:76" ht="19.5" customHeight="1">
      <c r="A969" s="356"/>
      <c r="B969" s="356"/>
      <c r="C969" s="356"/>
      <c r="D969" s="356"/>
      <c r="E969" s="356"/>
      <c r="F969" s="355"/>
      <c r="G969" s="356"/>
      <c r="H969" s="356"/>
      <c r="I969" s="355"/>
      <c r="J969" s="356"/>
      <c r="K969" s="355"/>
      <c r="L969" s="356"/>
      <c r="M969" s="355"/>
      <c r="N969" s="356"/>
      <c r="O969" s="355"/>
      <c r="P969" s="356"/>
      <c r="Q969" s="355"/>
      <c r="R969" s="355"/>
      <c r="S969" s="355"/>
      <c r="T969" s="355"/>
      <c r="U969" s="355"/>
      <c r="V969" s="355"/>
      <c r="W969" s="355"/>
      <c r="X969" s="355"/>
      <c r="Y969" s="355"/>
      <c r="Z969" s="355"/>
      <c r="AA969" s="355"/>
      <c r="AB969" s="355"/>
      <c r="AC969" s="355"/>
      <c r="AD969" s="355"/>
      <c r="AE969" s="355"/>
      <c r="AF969" s="355"/>
      <c r="AG969" s="355"/>
      <c r="AH969" s="355"/>
      <c r="AI969" s="355"/>
      <c r="AJ969" s="355"/>
      <c r="AK969" s="355"/>
      <c r="AL969" s="355"/>
      <c r="AM969" s="355"/>
      <c r="AN969" s="355"/>
      <c r="AO969" s="355"/>
      <c r="AP969" s="355"/>
      <c r="AQ969" s="355"/>
      <c r="AR969" s="355"/>
      <c r="AS969" s="355"/>
      <c r="AT969" s="356"/>
      <c r="AU969" s="356"/>
      <c r="AV969" s="355"/>
      <c r="AW969" s="355"/>
      <c r="AX969" s="356"/>
      <c r="AY969" s="357"/>
      <c r="AZ969" s="357"/>
      <c r="BA969" s="357"/>
      <c r="BB969" s="358"/>
      <c r="BC969" s="357"/>
      <c r="BD969" s="357"/>
      <c r="BE969" s="358"/>
      <c r="BF969" s="357"/>
      <c r="BG969" s="357"/>
      <c r="BH969" s="357"/>
      <c r="BI969" s="357"/>
      <c r="BJ969" s="357"/>
      <c r="BK969" s="357"/>
      <c r="BL969" s="357"/>
      <c r="BM969" s="358"/>
      <c r="BN969" s="358"/>
      <c r="BO969" s="358"/>
      <c r="BP969" s="358"/>
      <c r="BQ969" s="358"/>
      <c r="BR969" s="358"/>
      <c r="BS969" s="358"/>
      <c r="BT969" s="358"/>
      <c r="BU969" s="358"/>
      <c r="BV969" s="358"/>
      <c r="BW969" s="358"/>
      <c r="BX969" s="355"/>
    </row>
    <row r="970" spans="1:76" ht="19.5" customHeight="1">
      <c r="A970" s="356"/>
      <c r="B970" s="356"/>
      <c r="C970" s="356"/>
      <c r="D970" s="356"/>
      <c r="E970" s="356"/>
      <c r="F970" s="355"/>
      <c r="G970" s="356"/>
      <c r="H970" s="356"/>
      <c r="I970" s="355"/>
      <c r="J970" s="356"/>
      <c r="K970" s="355"/>
      <c r="L970" s="356"/>
      <c r="M970" s="355"/>
      <c r="N970" s="356"/>
      <c r="O970" s="355"/>
      <c r="P970" s="356"/>
      <c r="Q970" s="355"/>
      <c r="R970" s="355"/>
      <c r="S970" s="355"/>
      <c r="T970" s="355"/>
      <c r="U970" s="355"/>
      <c r="V970" s="355"/>
      <c r="W970" s="355"/>
      <c r="X970" s="355"/>
      <c r="Y970" s="355"/>
      <c r="Z970" s="355"/>
      <c r="AA970" s="355"/>
      <c r="AB970" s="355"/>
      <c r="AC970" s="355"/>
      <c r="AD970" s="355"/>
      <c r="AE970" s="355"/>
      <c r="AF970" s="355"/>
      <c r="AG970" s="355"/>
      <c r="AH970" s="355"/>
      <c r="AI970" s="355"/>
      <c r="AJ970" s="355"/>
      <c r="AK970" s="355"/>
      <c r="AL970" s="355"/>
      <c r="AM970" s="355"/>
      <c r="AN970" s="355"/>
      <c r="AO970" s="355"/>
      <c r="AP970" s="355"/>
      <c r="AQ970" s="355"/>
      <c r="AR970" s="355"/>
      <c r="AS970" s="355"/>
      <c r="AT970" s="356"/>
      <c r="AU970" s="356"/>
      <c r="AV970" s="355"/>
      <c r="AW970" s="355"/>
      <c r="AX970" s="356"/>
      <c r="AY970" s="357"/>
      <c r="AZ970" s="357"/>
      <c r="BA970" s="357"/>
      <c r="BB970" s="358"/>
      <c r="BC970" s="357"/>
      <c r="BD970" s="357"/>
      <c r="BE970" s="358"/>
      <c r="BF970" s="357"/>
      <c r="BG970" s="357"/>
      <c r="BH970" s="357"/>
      <c r="BI970" s="357"/>
      <c r="BJ970" s="357"/>
      <c r="BK970" s="357"/>
      <c r="BL970" s="357"/>
      <c r="BM970" s="358"/>
      <c r="BN970" s="358"/>
      <c r="BO970" s="358"/>
      <c r="BP970" s="358"/>
      <c r="BQ970" s="358"/>
      <c r="BR970" s="358"/>
      <c r="BS970" s="358"/>
      <c r="BT970" s="358"/>
      <c r="BU970" s="358"/>
      <c r="BV970" s="358"/>
      <c r="BW970" s="358"/>
      <c r="BX970" s="355"/>
    </row>
    <row r="971" spans="1:76" ht="19.5" customHeight="1">
      <c r="A971" s="356"/>
      <c r="B971" s="356"/>
      <c r="C971" s="356"/>
      <c r="D971" s="356"/>
      <c r="E971" s="356"/>
      <c r="F971" s="355"/>
      <c r="G971" s="356"/>
      <c r="H971" s="356"/>
      <c r="I971" s="355"/>
      <c r="J971" s="356"/>
      <c r="K971" s="355"/>
      <c r="L971" s="356"/>
      <c r="M971" s="355"/>
      <c r="N971" s="356"/>
      <c r="O971" s="355"/>
      <c r="P971" s="356"/>
      <c r="Q971" s="355"/>
      <c r="R971" s="355"/>
      <c r="S971" s="355"/>
      <c r="T971" s="355"/>
      <c r="U971" s="355"/>
      <c r="V971" s="355"/>
      <c r="W971" s="355"/>
      <c r="X971" s="355"/>
      <c r="Y971" s="355"/>
      <c r="Z971" s="355"/>
      <c r="AA971" s="355"/>
      <c r="AB971" s="355"/>
      <c r="AC971" s="355"/>
      <c r="AD971" s="355"/>
      <c r="AE971" s="355"/>
      <c r="AF971" s="355"/>
      <c r="AG971" s="355"/>
      <c r="AH971" s="355"/>
      <c r="AI971" s="355"/>
      <c r="AJ971" s="355"/>
      <c r="AK971" s="355"/>
      <c r="AL971" s="355"/>
      <c r="AM971" s="355"/>
      <c r="AN971" s="355"/>
      <c r="AO971" s="355"/>
      <c r="AP971" s="355"/>
      <c r="AQ971" s="355"/>
      <c r="AR971" s="355"/>
      <c r="AS971" s="355"/>
      <c r="AT971" s="356"/>
      <c r="AU971" s="356"/>
      <c r="AV971" s="355"/>
      <c r="AW971" s="355"/>
      <c r="AX971" s="356"/>
      <c r="AY971" s="357"/>
      <c r="AZ971" s="357"/>
      <c r="BA971" s="357"/>
      <c r="BB971" s="358"/>
      <c r="BC971" s="357"/>
      <c r="BD971" s="357"/>
      <c r="BE971" s="358"/>
      <c r="BF971" s="357"/>
      <c r="BG971" s="357"/>
      <c r="BH971" s="357"/>
      <c r="BI971" s="357"/>
      <c r="BJ971" s="357"/>
      <c r="BK971" s="357"/>
      <c r="BL971" s="357"/>
      <c r="BM971" s="358"/>
      <c r="BN971" s="358"/>
      <c r="BO971" s="358"/>
      <c r="BP971" s="358"/>
      <c r="BQ971" s="358"/>
      <c r="BR971" s="358"/>
      <c r="BS971" s="358"/>
      <c r="BT971" s="358"/>
      <c r="BU971" s="358"/>
      <c r="BV971" s="358"/>
      <c r="BW971" s="358"/>
      <c r="BX971" s="355"/>
    </row>
    <row r="972" spans="1:76" ht="19.5" customHeight="1">
      <c r="A972" s="356"/>
      <c r="B972" s="356"/>
      <c r="C972" s="356"/>
      <c r="D972" s="356"/>
      <c r="E972" s="356"/>
      <c r="F972" s="355"/>
      <c r="G972" s="356"/>
      <c r="H972" s="356"/>
      <c r="I972" s="355"/>
      <c r="J972" s="356"/>
      <c r="K972" s="355"/>
      <c r="L972" s="356"/>
      <c r="M972" s="355"/>
      <c r="N972" s="356"/>
      <c r="O972" s="355"/>
      <c r="P972" s="356"/>
      <c r="Q972" s="355"/>
      <c r="R972" s="355"/>
      <c r="S972" s="355"/>
      <c r="T972" s="355"/>
      <c r="U972" s="355"/>
      <c r="V972" s="355"/>
      <c r="W972" s="355"/>
      <c r="X972" s="355"/>
      <c r="Y972" s="355"/>
      <c r="Z972" s="355"/>
      <c r="AA972" s="355"/>
      <c r="AB972" s="355"/>
      <c r="AC972" s="355"/>
      <c r="AD972" s="355"/>
      <c r="AE972" s="355"/>
      <c r="AF972" s="355"/>
      <c r="AG972" s="355"/>
      <c r="AH972" s="355"/>
      <c r="AI972" s="355"/>
      <c r="AJ972" s="355"/>
      <c r="AK972" s="355"/>
      <c r="AL972" s="355"/>
      <c r="AM972" s="355"/>
      <c r="AN972" s="355"/>
      <c r="AO972" s="355"/>
      <c r="AP972" s="355"/>
      <c r="AQ972" s="355"/>
      <c r="AR972" s="355"/>
      <c r="AS972" s="355"/>
      <c r="AT972" s="356"/>
      <c r="AU972" s="356"/>
      <c r="AV972" s="355"/>
      <c r="AW972" s="355"/>
      <c r="AX972" s="356"/>
      <c r="AY972" s="357"/>
      <c r="AZ972" s="357"/>
      <c r="BA972" s="357"/>
      <c r="BB972" s="358"/>
      <c r="BC972" s="357"/>
      <c r="BD972" s="357"/>
      <c r="BE972" s="358"/>
      <c r="BF972" s="357"/>
      <c r="BG972" s="357"/>
      <c r="BH972" s="357"/>
      <c r="BI972" s="357"/>
      <c r="BJ972" s="357"/>
      <c r="BK972" s="357"/>
      <c r="BL972" s="357"/>
      <c r="BM972" s="358"/>
      <c r="BN972" s="358"/>
      <c r="BO972" s="358"/>
      <c r="BP972" s="358"/>
      <c r="BQ972" s="358"/>
      <c r="BR972" s="358"/>
      <c r="BS972" s="358"/>
      <c r="BT972" s="358"/>
      <c r="BU972" s="358"/>
      <c r="BV972" s="358"/>
      <c r="BW972" s="358"/>
      <c r="BX972" s="355"/>
    </row>
    <row r="973" spans="1:76" ht="19.5" customHeight="1">
      <c r="A973" s="356"/>
      <c r="B973" s="356"/>
      <c r="C973" s="356"/>
      <c r="D973" s="356"/>
      <c r="E973" s="356"/>
      <c r="F973" s="355"/>
      <c r="G973" s="356"/>
      <c r="H973" s="356"/>
      <c r="I973" s="355"/>
      <c r="J973" s="356"/>
      <c r="K973" s="355"/>
      <c r="L973" s="356"/>
      <c r="M973" s="355"/>
      <c r="N973" s="356"/>
      <c r="O973" s="355"/>
      <c r="P973" s="356"/>
      <c r="Q973" s="355"/>
      <c r="R973" s="355"/>
      <c r="S973" s="355"/>
      <c r="T973" s="355"/>
      <c r="U973" s="355"/>
      <c r="V973" s="355"/>
      <c r="W973" s="355"/>
      <c r="X973" s="355"/>
      <c r="Y973" s="355"/>
      <c r="Z973" s="355"/>
      <c r="AA973" s="355"/>
      <c r="AB973" s="355"/>
      <c r="AC973" s="355"/>
      <c r="AD973" s="355"/>
      <c r="AE973" s="355"/>
      <c r="AF973" s="355"/>
      <c r="AG973" s="355"/>
      <c r="AH973" s="355"/>
      <c r="AI973" s="355"/>
      <c r="AJ973" s="355"/>
      <c r="AK973" s="355"/>
      <c r="AL973" s="355"/>
      <c r="AM973" s="355"/>
      <c r="AN973" s="355"/>
      <c r="AO973" s="355"/>
      <c r="AP973" s="355"/>
      <c r="AQ973" s="355"/>
      <c r="AR973" s="355"/>
      <c r="AS973" s="355"/>
      <c r="AT973" s="356"/>
      <c r="AU973" s="356"/>
      <c r="AV973" s="355"/>
      <c r="AW973" s="355"/>
      <c r="AX973" s="356"/>
      <c r="AY973" s="357"/>
      <c r="AZ973" s="357"/>
      <c r="BA973" s="357"/>
      <c r="BB973" s="358"/>
      <c r="BC973" s="357"/>
      <c r="BD973" s="357"/>
      <c r="BE973" s="358"/>
      <c r="BF973" s="357"/>
      <c r="BG973" s="357"/>
      <c r="BH973" s="357"/>
      <c r="BI973" s="357"/>
      <c r="BJ973" s="357"/>
      <c r="BK973" s="357"/>
      <c r="BL973" s="357"/>
      <c r="BM973" s="358"/>
      <c r="BN973" s="358"/>
      <c r="BO973" s="358"/>
      <c r="BP973" s="358"/>
      <c r="BQ973" s="358"/>
      <c r="BR973" s="358"/>
      <c r="BS973" s="358"/>
      <c r="BT973" s="358"/>
      <c r="BU973" s="358"/>
      <c r="BV973" s="358"/>
      <c r="BW973" s="358"/>
      <c r="BX973" s="355"/>
    </row>
    <row r="974" spans="1:76" ht="19.5" customHeight="1">
      <c r="A974" s="356"/>
      <c r="B974" s="356"/>
      <c r="C974" s="356"/>
      <c r="D974" s="356"/>
      <c r="E974" s="356"/>
      <c r="F974" s="355"/>
      <c r="G974" s="356"/>
      <c r="H974" s="356"/>
      <c r="I974" s="355"/>
      <c r="J974" s="356"/>
      <c r="K974" s="355"/>
      <c r="L974" s="356"/>
      <c r="M974" s="355"/>
      <c r="N974" s="356"/>
      <c r="O974" s="355"/>
      <c r="P974" s="356"/>
      <c r="Q974" s="355"/>
      <c r="R974" s="355"/>
      <c r="S974" s="355"/>
      <c r="T974" s="355"/>
      <c r="U974" s="355"/>
      <c r="V974" s="355"/>
      <c r="W974" s="355"/>
      <c r="X974" s="355"/>
      <c r="Y974" s="355"/>
      <c r="Z974" s="355"/>
      <c r="AA974" s="355"/>
      <c r="AB974" s="355"/>
      <c r="AC974" s="355"/>
      <c r="AD974" s="355"/>
      <c r="AE974" s="355"/>
      <c r="AF974" s="355"/>
      <c r="AG974" s="355"/>
      <c r="AH974" s="355"/>
      <c r="AI974" s="355"/>
      <c r="AJ974" s="355"/>
      <c r="AK974" s="355"/>
      <c r="AL974" s="355"/>
      <c r="AM974" s="355"/>
      <c r="AN974" s="355"/>
      <c r="AO974" s="355"/>
      <c r="AP974" s="355"/>
      <c r="AQ974" s="355"/>
      <c r="AR974" s="355"/>
      <c r="AS974" s="355"/>
      <c r="AT974" s="356"/>
      <c r="AU974" s="356"/>
      <c r="AV974" s="355"/>
      <c r="AW974" s="355"/>
      <c r="AX974" s="356"/>
      <c r="AY974" s="357"/>
      <c r="AZ974" s="357"/>
      <c r="BA974" s="357"/>
      <c r="BB974" s="358"/>
      <c r="BC974" s="357"/>
      <c r="BD974" s="357"/>
      <c r="BE974" s="358"/>
      <c r="BF974" s="357"/>
      <c r="BG974" s="357"/>
      <c r="BH974" s="357"/>
      <c r="BI974" s="357"/>
      <c r="BJ974" s="357"/>
      <c r="BK974" s="357"/>
      <c r="BL974" s="357"/>
      <c r="BM974" s="358"/>
      <c r="BN974" s="358"/>
      <c r="BO974" s="358"/>
      <c r="BP974" s="358"/>
      <c r="BQ974" s="358"/>
      <c r="BR974" s="358"/>
      <c r="BS974" s="358"/>
      <c r="BT974" s="358"/>
      <c r="BU974" s="358"/>
      <c r="BV974" s="358"/>
      <c r="BW974" s="358"/>
      <c r="BX974" s="355"/>
    </row>
    <row r="975" spans="1:76" ht="19.5" customHeight="1">
      <c r="A975" s="356"/>
      <c r="B975" s="356"/>
      <c r="C975" s="356"/>
      <c r="D975" s="356"/>
      <c r="E975" s="356"/>
      <c r="F975" s="355"/>
      <c r="G975" s="356"/>
      <c r="H975" s="356"/>
      <c r="I975" s="355"/>
      <c r="J975" s="356"/>
      <c r="K975" s="355"/>
      <c r="L975" s="356"/>
      <c r="M975" s="355"/>
      <c r="N975" s="356"/>
      <c r="O975" s="355"/>
      <c r="P975" s="356"/>
      <c r="Q975" s="355"/>
      <c r="R975" s="355"/>
      <c r="S975" s="355"/>
      <c r="T975" s="355"/>
      <c r="U975" s="355"/>
      <c r="V975" s="355"/>
      <c r="W975" s="355"/>
      <c r="X975" s="355"/>
      <c r="Y975" s="355"/>
      <c r="Z975" s="355"/>
      <c r="AA975" s="355"/>
      <c r="AB975" s="355"/>
      <c r="AC975" s="355"/>
      <c r="AD975" s="355"/>
      <c r="AE975" s="355"/>
      <c r="AF975" s="355"/>
      <c r="AG975" s="355"/>
      <c r="AH975" s="355"/>
      <c r="AI975" s="355"/>
      <c r="AJ975" s="355"/>
      <c r="AK975" s="355"/>
      <c r="AL975" s="355"/>
      <c r="AM975" s="355"/>
      <c r="AN975" s="355"/>
      <c r="AO975" s="355"/>
      <c r="AP975" s="355"/>
      <c r="AQ975" s="355"/>
      <c r="AR975" s="355"/>
      <c r="AS975" s="355"/>
      <c r="AT975" s="356"/>
      <c r="AU975" s="356"/>
      <c r="AV975" s="355"/>
      <c r="AW975" s="355"/>
      <c r="AX975" s="356"/>
      <c r="AY975" s="357"/>
      <c r="AZ975" s="357"/>
      <c r="BA975" s="357"/>
      <c r="BB975" s="358"/>
      <c r="BC975" s="357"/>
      <c r="BD975" s="357"/>
      <c r="BE975" s="358"/>
      <c r="BF975" s="357"/>
      <c r="BG975" s="357"/>
      <c r="BH975" s="357"/>
      <c r="BI975" s="357"/>
      <c r="BJ975" s="357"/>
      <c r="BK975" s="357"/>
      <c r="BL975" s="357"/>
      <c r="BM975" s="358"/>
      <c r="BN975" s="358"/>
      <c r="BO975" s="358"/>
      <c r="BP975" s="358"/>
      <c r="BQ975" s="358"/>
      <c r="BR975" s="358"/>
      <c r="BS975" s="358"/>
      <c r="BT975" s="358"/>
      <c r="BU975" s="358"/>
      <c r="BV975" s="358"/>
      <c r="BW975" s="358"/>
      <c r="BX975" s="355"/>
    </row>
    <row r="976" spans="1:76" ht="19.5" customHeight="1">
      <c r="A976" s="356"/>
      <c r="B976" s="356"/>
      <c r="C976" s="356"/>
      <c r="D976" s="356"/>
      <c r="E976" s="356"/>
      <c r="F976" s="355"/>
      <c r="G976" s="356"/>
      <c r="H976" s="356"/>
      <c r="I976" s="355"/>
      <c r="J976" s="356"/>
      <c r="K976" s="355"/>
      <c r="L976" s="356"/>
      <c r="M976" s="355"/>
      <c r="N976" s="356"/>
      <c r="O976" s="355"/>
      <c r="P976" s="356"/>
      <c r="Q976" s="355"/>
      <c r="R976" s="355"/>
      <c r="S976" s="355"/>
      <c r="T976" s="355"/>
      <c r="U976" s="355"/>
      <c r="V976" s="355"/>
      <c r="W976" s="355"/>
      <c r="X976" s="355"/>
      <c r="Y976" s="355"/>
      <c r="Z976" s="355"/>
      <c r="AA976" s="355"/>
      <c r="AB976" s="355"/>
      <c r="AC976" s="355"/>
      <c r="AD976" s="355"/>
      <c r="AE976" s="355"/>
      <c r="AF976" s="355"/>
      <c r="AG976" s="355"/>
      <c r="AH976" s="355"/>
      <c r="AI976" s="355"/>
      <c r="AJ976" s="355"/>
      <c r="AK976" s="355"/>
      <c r="AL976" s="355"/>
      <c r="AM976" s="355"/>
      <c r="AN976" s="355"/>
      <c r="AO976" s="355"/>
      <c r="AP976" s="355"/>
      <c r="AQ976" s="355"/>
      <c r="AR976" s="355"/>
      <c r="AS976" s="355"/>
      <c r="AT976" s="356"/>
      <c r="AU976" s="356"/>
      <c r="AV976" s="355"/>
      <c r="AW976" s="355"/>
      <c r="AX976" s="356"/>
      <c r="AY976" s="357"/>
      <c r="AZ976" s="357"/>
      <c r="BA976" s="357"/>
      <c r="BB976" s="358"/>
      <c r="BC976" s="357"/>
      <c r="BD976" s="357"/>
      <c r="BE976" s="358"/>
      <c r="BF976" s="357"/>
      <c r="BG976" s="357"/>
      <c r="BH976" s="357"/>
      <c r="BI976" s="357"/>
      <c r="BJ976" s="357"/>
      <c r="BK976" s="357"/>
      <c r="BL976" s="357"/>
      <c r="BM976" s="358"/>
      <c r="BN976" s="358"/>
      <c r="BO976" s="358"/>
      <c r="BP976" s="358"/>
      <c r="BQ976" s="358"/>
      <c r="BR976" s="358"/>
      <c r="BS976" s="358"/>
      <c r="BT976" s="358"/>
      <c r="BU976" s="358"/>
      <c r="BV976" s="358"/>
      <c r="BW976" s="358"/>
      <c r="BX976" s="355"/>
    </row>
    <row r="977" spans="1:76" ht="19.5" customHeight="1">
      <c r="A977" s="356"/>
      <c r="B977" s="356"/>
      <c r="C977" s="356"/>
      <c r="D977" s="356"/>
      <c r="E977" s="356"/>
      <c r="F977" s="355"/>
      <c r="G977" s="356"/>
      <c r="H977" s="356"/>
      <c r="I977" s="355"/>
      <c r="J977" s="356"/>
      <c r="K977" s="355"/>
      <c r="L977" s="356"/>
      <c r="M977" s="355"/>
      <c r="N977" s="356"/>
      <c r="O977" s="355"/>
      <c r="P977" s="356"/>
      <c r="Q977" s="355"/>
      <c r="R977" s="355"/>
      <c r="S977" s="355"/>
      <c r="T977" s="355"/>
      <c r="U977" s="355"/>
      <c r="V977" s="355"/>
      <c r="W977" s="355"/>
      <c r="X977" s="355"/>
      <c r="Y977" s="355"/>
      <c r="Z977" s="355"/>
      <c r="AA977" s="355"/>
      <c r="AB977" s="355"/>
      <c r="AC977" s="355"/>
      <c r="AD977" s="355"/>
      <c r="AE977" s="355"/>
      <c r="AF977" s="355"/>
      <c r="AG977" s="355"/>
      <c r="AH977" s="355"/>
      <c r="AI977" s="355"/>
      <c r="AJ977" s="355"/>
      <c r="AK977" s="355"/>
      <c r="AL977" s="355"/>
      <c r="AM977" s="355"/>
      <c r="AN977" s="355"/>
      <c r="AO977" s="355"/>
      <c r="AP977" s="355"/>
      <c r="AQ977" s="355"/>
      <c r="AR977" s="355"/>
      <c r="AS977" s="355"/>
      <c r="AT977" s="356"/>
      <c r="AU977" s="356"/>
      <c r="AV977" s="355"/>
      <c r="AW977" s="355"/>
      <c r="AX977" s="356"/>
      <c r="AY977" s="357"/>
      <c r="AZ977" s="357"/>
      <c r="BA977" s="357"/>
      <c r="BB977" s="358"/>
      <c r="BC977" s="357"/>
      <c r="BD977" s="357"/>
      <c r="BE977" s="358"/>
      <c r="BF977" s="357"/>
      <c r="BG977" s="357"/>
      <c r="BH977" s="357"/>
      <c r="BI977" s="357"/>
      <c r="BJ977" s="357"/>
      <c r="BK977" s="357"/>
      <c r="BL977" s="357"/>
      <c r="BM977" s="358"/>
      <c r="BN977" s="358"/>
      <c r="BO977" s="358"/>
      <c r="BP977" s="358"/>
      <c r="BQ977" s="358"/>
      <c r="BR977" s="358"/>
      <c r="BS977" s="358"/>
      <c r="BT977" s="358"/>
      <c r="BU977" s="358"/>
      <c r="BV977" s="358"/>
      <c r="BW977" s="358"/>
      <c r="BX977" s="355"/>
    </row>
    <row r="978" spans="1:76" ht="19.5" customHeight="1">
      <c r="A978" s="356"/>
      <c r="B978" s="356"/>
      <c r="C978" s="356"/>
      <c r="D978" s="356"/>
      <c r="E978" s="356"/>
      <c r="F978" s="355"/>
      <c r="G978" s="356"/>
      <c r="H978" s="356"/>
      <c r="I978" s="355"/>
      <c r="J978" s="356"/>
      <c r="K978" s="355"/>
      <c r="L978" s="356"/>
      <c r="M978" s="355"/>
      <c r="N978" s="356"/>
      <c r="O978" s="355"/>
      <c r="P978" s="356"/>
      <c r="Q978" s="355"/>
      <c r="R978" s="355"/>
      <c r="S978" s="355"/>
      <c r="T978" s="355"/>
      <c r="U978" s="355"/>
      <c r="V978" s="355"/>
      <c r="W978" s="355"/>
      <c r="X978" s="355"/>
      <c r="Y978" s="355"/>
      <c r="Z978" s="355"/>
      <c r="AA978" s="355"/>
      <c r="AB978" s="355"/>
      <c r="AC978" s="355"/>
      <c r="AD978" s="355"/>
      <c r="AE978" s="355"/>
      <c r="AF978" s="355"/>
      <c r="AG978" s="355"/>
      <c r="AH978" s="355"/>
      <c r="AI978" s="355"/>
      <c r="AJ978" s="355"/>
      <c r="AK978" s="355"/>
      <c r="AL978" s="355"/>
      <c r="AM978" s="355"/>
      <c r="AN978" s="355"/>
      <c r="AO978" s="355"/>
      <c r="AP978" s="355"/>
      <c r="AQ978" s="355"/>
      <c r="AR978" s="355"/>
      <c r="AS978" s="355"/>
      <c r="AT978" s="356"/>
      <c r="AU978" s="356"/>
      <c r="AV978" s="355"/>
      <c r="AW978" s="355"/>
      <c r="AX978" s="356"/>
      <c r="AY978" s="357"/>
      <c r="AZ978" s="357"/>
      <c r="BA978" s="357"/>
      <c r="BB978" s="358"/>
      <c r="BC978" s="357"/>
      <c r="BD978" s="357"/>
      <c r="BE978" s="358"/>
      <c r="BF978" s="357"/>
      <c r="BG978" s="357"/>
      <c r="BH978" s="357"/>
      <c r="BI978" s="357"/>
      <c r="BJ978" s="357"/>
      <c r="BK978" s="357"/>
      <c r="BL978" s="357"/>
      <c r="BM978" s="358"/>
      <c r="BN978" s="358"/>
      <c r="BO978" s="358"/>
      <c r="BP978" s="358"/>
      <c r="BQ978" s="358"/>
      <c r="BR978" s="358"/>
      <c r="BS978" s="358"/>
      <c r="BT978" s="358"/>
      <c r="BU978" s="358"/>
      <c r="BV978" s="358"/>
      <c r="BW978" s="358"/>
      <c r="BX978" s="355"/>
    </row>
    <row r="979" spans="1:76" ht="19.5" customHeight="1">
      <c r="A979" s="356"/>
      <c r="B979" s="356"/>
      <c r="C979" s="356"/>
      <c r="D979" s="356"/>
      <c r="E979" s="356"/>
      <c r="F979" s="355"/>
      <c r="G979" s="356"/>
      <c r="H979" s="356"/>
      <c r="I979" s="355"/>
      <c r="J979" s="356"/>
      <c r="K979" s="355"/>
      <c r="L979" s="356"/>
      <c r="M979" s="355"/>
      <c r="N979" s="356"/>
      <c r="O979" s="355"/>
      <c r="P979" s="356"/>
      <c r="Q979" s="355"/>
      <c r="R979" s="355"/>
      <c r="S979" s="355"/>
      <c r="T979" s="355"/>
      <c r="U979" s="355"/>
      <c r="V979" s="355"/>
      <c r="W979" s="355"/>
      <c r="X979" s="355"/>
      <c r="Y979" s="355"/>
      <c r="Z979" s="355"/>
      <c r="AA979" s="355"/>
      <c r="AB979" s="355"/>
      <c r="AC979" s="355"/>
      <c r="AD979" s="355"/>
      <c r="AE979" s="355"/>
      <c r="AF979" s="355"/>
      <c r="AG979" s="355"/>
      <c r="AH979" s="355"/>
      <c r="AI979" s="355"/>
      <c r="AJ979" s="355"/>
      <c r="AK979" s="355"/>
      <c r="AL979" s="355"/>
      <c r="AM979" s="355"/>
      <c r="AN979" s="355"/>
      <c r="AO979" s="355"/>
      <c r="AP979" s="355"/>
      <c r="AQ979" s="355"/>
      <c r="AR979" s="355"/>
      <c r="AS979" s="355"/>
      <c r="AT979" s="356"/>
      <c r="AU979" s="356"/>
      <c r="AV979" s="355"/>
      <c r="AW979" s="355"/>
      <c r="AX979" s="356"/>
      <c r="AY979" s="357"/>
      <c r="AZ979" s="357"/>
      <c r="BA979" s="357"/>
      <c r="BB979" s="358"/>
      <c r="BC979" s="357"/>
      <c r="BD979" s="357"/>
      <c r="BE979" s="358"/>
      <c r="BF979" s="357"/>
      <c r="BG979" s="357"/>
      <c r="BH979" s="357"/>
      <c r="BI979" s="357"/>
      <c r="BJ979" s="357"/>
      <c r="BK979" s="357"/>
      <c r="BL979" s="357"/>
      <c r="BM979" s="358"/>
      <c r="BN979" s="358"/>
      <c r="BO979" s="358"/>
      <c r="BP979" s="358"/>
      <c r="BQ979" s="358"/>
      <c r="BR979" s="358"/>
      <c r="BS979" s="358"/>
      <c r="BT979" s="358"/>
      <c r="BU979" s="358"/>
      <c r="BV979" s="358"/>
      <c r="BW979" s="358"/>
      <c r="BX979" s="355"/>
    </row>
    <row r="980" spans="1:76" ht="19.5" customHeight="1">
      <c r="A980" s="356"/>
      <c r="B980" s="356"/>
      <c r="C980" s="356"/>
      <c r="D980" s="356"/>
      <c r="E980" s="356"/>
      <c r="F980" s="355"/>
      <c r="G980" s="356"/>
      <c r="H980" s="356"/>
      <c r="I980" s="355"/>
      <c r="J980" s="356"/>
      <c r="K980" s="355"/>
      <c r="L980" s="356"/>
      <c r="M980" s="355"/>
      <c r="N980" s="356"/>
      <c r="O980" s="355"/>
      <c r="P980" s="356"/>
      <c r="Q980" s="355"/>
      <c r="R980" s="355"/>
      <c r="S980" s="355"/>
      <c r="T980" s="355"/>
      <c r="U980" s="355"/>
      <c r="V980" s="355"/>
      <c r="W980" s="355"/>
      <c r="X980" s="355"/>
      <c r="Y980" s="355"/>
      <c r="Z980" s="355"/>
      <c r="AA980" s="355"/>
      <c r="AB980" s="355"/>
      <c r="AC980" s="355"/>
      <c r="AD980" s="355"/>
      <c r="AE980" s="355"/>
      <c r="AF980" s="355"/>
      <c r="AG980" s="355"/>
      <c r="AH980" s="355"/>
      <c r="AI980" s="355"/>
      <c r="AJ980" s="355"/>
      <c r="AK980" s="355"/>
      <c r="AL980" s="355"/>
      <c r="AM980" s="355"/>
      <c r="AN980" s="355"/>
      <c r="AO980" s="355"/>
      <c r="AP980" s="355"/>
      <c r="AQ980" s="355"/>
      <c r="AR980" s="355"/>
      <c r="AS980" s="355"/>
      <c r="AT980" s="356"/>
      <c r="AU980" s="356"/>
      <c r="AV980" s="355"/>
      <c r="AW980" s="355"/>
      <c r="AX980" s="356"/>
      <c r="AY980" s="357"/>
      <c r="AZ980" s="357"/>
      <c r="BA980" s="357"/>
      <c r="BB980" s="358"/>
      <c r="BC980" s="357"/>
      <c r="BD980" s="357"/>
      <c r="BE980" s="358"/>
      <c r="BF980" s="357"/>
      <c r="BG980" s="357"/>
      <c r="BH980" s="357"/>
      <c r="BI980" s="357"/>
      <c r="BJ980" s="357"/>
      <c r="BK980" s="357"/>
      <c r="BL980" s="357"/>
      <c r="BM980" s="358"/>
      <c r="BN980" s="358"/>
      <c r="BO980" s="358"/>
      <c r="BP980" s="358"/>
      <c r="BQ980" s="358"/>
      <c r="BR980" s="358"/>
      <c r="BS980" s="358"/>
      <c r="BT980" s="358"/>
      <c r="BU980" s="358"/>
      <c r="BV980" s="358"/>
      <c r="BW980" s="358"/>
      <c r="BX980" s="355"/>
    </row>
    <row r="981" spans="1:76" ht="19.5" customHeight="1">
      <c r="A981" s="356"/>
      <c r="B981" s="356"/>
      <c r="C981" s="356"/>
      <c r="D981" s="356"/>
      <c r="E981" s="356"/>
      <c r="F981" s="355"/>
      <c r="G981" s="356"/>
      <c r="H981" s="356"/>
      <c r="I981" s="355"/>
      <c r="J981" s="356"/>
      <c r="K981" s="355"/>
      <c r="L981" s="356"/>
      <c r="M981" s="355"/>
      <c r="N981" s="356"/>
      <c r="O981" s="355"/>
      <c r="P981" s="356"/>
      <c r="Q981" s="355"/>
      <c r="R981" s="355"/>
      <c r="S981" s="355"/>
      <c r="T981" s="355"/>
      <c r="U981" s="355"/>
      <c r="V981" s="355"/>
      <c r="W981" s="355"/>
      <c r="X981" s="355"/>
      <c r="Y981" s="355"/>
      <c r="Z981" s="355"/>
      <c r="AA981" s="355"/>
      <c r="AB981" s="355"/>
      <c r="AC981" s="355"/>
      <c r="AD981" s="355"/>
      <c r="AE981" s="355"/>
      <c r="AF981" s="355"/>
      <c r="AG981" s="355"/>
      <c r="AH981" s="355"/>
      <c r="AI981" s="355"/>
      <c r="AJ981" s="355"/>
      <c r="AK981" s="355"/>
      <c r="AL981" s="355"/>
      <c r="AM981" s="355"/>
      <c r="AN981" s="355"/>
      <c r="AO981" s="355"/>
      <c r="AP981" s="355"/>
      <c r="AQ981" s="355"/>
      <c r="AR981" s="355"/>
      <c r="AS981" s="355"/>
      <c r="AT981" s="356"/>
      <c r="AU981" s="356"/>
      <c r="AV981" s="355"/>
      <c r="AW981" s="355"/>
      <c r="AX981" s="356"/>
      <c r="AY981" s="357"/>
      <c r="AZ981" s="357"/>
      <c r="BA981" s="357"/>
      <c r="BB981" s="358"/>
      <c r="BC981" s="357"/>
      <c r="BD981" s="357"/>
      <c r="BE981" s="358"/>
      <c r="BF981" s="357"/>
      <c r="BG981" s="357"/>
      <c r="BH981" s="357"/>
      <c r="BI981" s="357"/>
      <c r="BJ981" s="357"/>
      <c r="BK981" s="357"/>
      <c r="BL981" s="357"/>
      <c r="BM981" s="358"/>
      <c r="BN981" s="358"/>
      <c r="BO981" s="358"/>
      <c r="BP981" s="358"/>
      <c r="BQ981" s="358"/>
      <c r="BR981" s="358"/>
      <c r="BS981" s="358"/>
      <c r="BT981" s="358"/>
      <c r="BU981" s="358"/>
      <c r="BV981" s="358"/>
      <c r="BW981" s="358"/>
      <c r="BX981" s="355"/>
    </row>
    <row r="982" spans="1:76" ht="19.5" customHeight="1">
      <c r="A982" s="356"/>
      <c r="B982" s="356"/>
      <c r="C982" s="356"/>
      <c r="D982" s="356"/>
      <c r="E982" s="356"/>
      <c r="F982" s="355"/>
      <c r="G982" s="356"/>
      <c r="H982" s="356"/>
      <c r="I982" s="355"/>
      <c r="J982" s="356"/>
      <c r="K982" s="355"/>
      <c r="L982" s="356"/>
      <c r="M982" s="355"/>
      <c r="N982" s="356"/>
      <c r="O982" s="355"/>
      <c r="P982" s="356"/>
      <c r="Q982" s="355"/>
      <c r="R982" s="355"/>
      <c r="S982" s="355"/>
      <c r="T982" s="355"/>
      <c r="U982" s="355"/>
      <c r="V982" s="355"/>
      <c r="W982" s="355"/>
      <c r="X982" s="355"/>
      <c r="Y982" s="355"/>
      <c r="Z982" s="355"/>
      <c r="AA982" s="355"/>
      <c r="AB982" s="355"/>
      <c r="AC982" s="355"/>
      <c r="AD982" s="355"/>
      <c r="AE982" s="355"/>
      <c r="AF982" s="355"/>
      <c r="AG982" s="355"/>
      <c r="AH982" s="355"/>
      <c r="AI982" s="355"/>
      <c r="AJ982" s="355"/>
      <c r="AK982" s="355"/>
      <c r="AL982" s="355"/>
      <c r="AM982" s="355"/>
      <c r="AN982" s="355"/>
      <c r="AO982" s="355"/>
      <c r="AP982" s="355"/>
      <c r="AQ982" s="355"/>
      <c r="AR982" s="355"/>
      <c r="AS982" s="355"/>
      <c r="AT982" s="356"/>
      <c r="AU982" s="356"/>
      <c r="AV982" s="355"/>
      <c r="AW982" s="355"/>
      <c r="AX982" s="356"/>
      <c r="AY982" s="357"/>
      <c r="AZ982" s="357"/>
      <c r="BA982" s="357"/>
      <c r="BB982" s="358"/>
      <c r="BC982" s="357"/>
      <c r="BD982" s="357"/>
      <c r="BE982" s="358"/>
      <c r="BF982" s="357"/>
      <c r="BG982" s="357"/>
      <c r="BH982" s="357"/>
      <c r="BI982" s="357"/>
      <c r="BJ982" s="357"/>
      <c r="BK982" s="357"/>
      <c r="BL982" s="357"/>
      <c r="BM982" s="358"/>
      <c r="BN982" s="358"/>
      <c r="BO982" s="358"/>
      <c r="BP982" s="358"/>
      <c r="BQ982" s="358"/>
      <c r="BR982" s="358"/>
      <c r="BS982" s="358"/>
      <c r="BT982" s="358"/>
      <c r="BU982" s="358"/>
      <c r="BV982" s="358"/>
      <c r="BW982" s="358"/>
      <c r="BX982" s="355"/>
    </row>
    <row r="983" spans="1:76" ht="19.5" customHeight="1">
      <c r="A983" s="356"/>
      <c r="B983" s="356"/>
      <c r="C983" s="356"/>
      <c r="D983" s="356"/>
      <c r="E983" s="356"/>
      <c r="F983" s="355"/>
      <c r="G983" s="356"/>
      <c r="H983" s="356"/>
      <c r="I983" s="355"/>
      <c r="J983" s="356"/>
      <c r="K983" s="355"/>
      <c r="L983" s="356"/>
      <c r="M983" s="355"/>
      <c r="N983" s="356"/>
      <c r="O983" s="355"/>
      <c r="P983" s="356"/>
      <c r="Q983" s="355"/>
      <c r="R983" s="355"/>
      <c r="S983" s="355"/>
      <c r="T983" s="355"/>
      <c r="U983" s="355"/>
      <c r="V983" s="355"/>
      <c r="W983" s="355"/>
      <c r="X983" s="355"/>
      <c r="Y983" s="355"/>
      <c r="Z983" s="355"/>
      <c r="AA983" s="355"/>
      <c r="AB983" s="355"/>
      <c r="AC983" s="355"/>
      <c r="AD983" s="355"/>
      <c r="AE983" s="355"/>
      <c r="AF983" s="355"/>
      <c r="AG983" s="355"/>
      <c r="AH983" s="355"/>
      <c r="AI983" s="355"/>
      <c r="AJ983" s="355"/>
      <c r="AK983" s="355"/>
      <c r="AL983" s="355"/>
      <c r="AM983" s="355"/>
      <c r="AN983" s="355"/>
      <c r="AO983" s="355"/>
      <c r="AP983" s="355"/>
      <c r="AQ983" s="355"/>
      <c r="AR983" s="355"/>
      <c r="AS983" s="355"/>
      <c r="AT983" s="356"/>
      <c r="AU983" s="356"/>
      <c r="AV983" s="355"/>
      <c r="AW983" s="355"/>
      <c r="AX983" s="356"/>
      <c r="AY983" s="357"/>
      <c r="AZ983" s="357"/>
      <c r="BA983" s="357"/>
      <c r="BB983" s="358"/>
      <c r="BC983" s="357"/>
      <c r="BD983" s="357"/>
      <c r="BE983" s="358"/>
      <c r="BF983" s="357"/>
      <c r="BG983" s="357"/>
      <c r="BH983" s="357"/>
      <c r="BI983" s="357"/>
      <c r="BJ983" s="357"/>
      <c r="BK983" s="357"/>
      <c r="BL983" s="357"/>
      <c r="BM983" s="358"/>
      <c r="BN983" s="358"/>
      <c r="BO983" s="358"/>
      <c r="BP983" s="358"/>
      <c r="BQ983" s="358"/>
      <c r="BR983" s="358"/>
      <c r="BS983" s="358"/>
      <c r="BT983" s="358"/>
      <c r="BU983" s="358"/>
      <c r="BV983" s="358"/>
      <c r="BW983" s="358"/>
      <c r="BX983" s="355"/>
    </row>
    <row r="984" spans="1:76" ht="19.5" customHeight="1">
      <c r="A984" s="356"/>
      <c r="B984" s="356"/>
      <c r="C984" s="356"/>
      <c r="D984" s="356"/>
      <c r="E984" s="356"/>
      <c r="F984" s="355"/>
      <c r="G984" s="356"/>
      <c r="H984" s="356"/>
      <c r="I984" s="355"/>
      <c r="J984" s="356"/>
      <c r="K984" s="355"/>
      <c r="L984" s="356"/>
      <c r="M984" s="355"/>
      <c r="N984" s="356"/>
      <c r="O984" s="355"/>
      <c r="P984" s="356"/>
      <c r="Q984" s="355"/>
      <c r="R984" s="355"/>
      <c r="S984" s="355"/>
      <c r="T984" s="355"/>
      <c r="U984" s="355"/>
      <c r="V984" s="355"/>
      <c r="W984" s="355"/>
      <c r="X984" s="355"/>
      <c r="Y984" s="355"/>
      <c r="Z984" s="355"/>
      <c r="AA984" s="355"/>
      <c r="AB984" s="355"/>
      <c r="AC984" s="355"/>
      <c r="AD984" s="355"/>
      <c r="AE984" s="355"/>
      <c r="AF984" s="355"/>
      <c r="AG984" s="355"/>
      <c r="AH984" s="355"/>
      <c r="AI984" s="355"/>
      <c r="AJ984" s="355"/>
      <c r="AK984" s="355"/>
      <c r="AL984" s="355"/>
      <c r="AM984" s="355"/>
      <c r="AN984" s="355"/>
      <c r="AO984" s="355"/>
      <c r="AP984" s="355"/>
      <c r="AQ984" s="355"/>
      <c r="AR984" s="355"/>
      <c r="AS984" s="355"/>
      <c r="AT984" s="356"/>
      <c r="AU984" s="356"/>
      <c r="AV984" s="355"/>
      <c r="AW984" s="355"/>
      <c r="AX984" s="356"/>
      <c r="AY984" s="357"/>
      <c r="AZ984" s="357"/>
      <c r="BA984" s="357"/>
      <c r="BB984" s="358"/>
      <c r="BC984" s="357"/>
      <c r="BD984" s="357"/>
      <c r="BE984" s="358"/>
      <c r="BF984" s="357"/>
      <c r="BG984" s="357"/>
      <c r="BH984" s="357"/>
      <c r="BI984" s="357"/>
      <c r="BJ984" s="357"/>
      <c r="BK984" s="357"/>
      <c r="BL984" s="357"/>
      <c r="BM984" s="358"/>
      <c r="BN984" s="358"/>
      <c r="BO984" s="358"/>
      <c r="BP984" s="358"/>
      <c r="BQ984" s="358"/>
      <c r="BR984" s="358"/>
      <c r="BS984" s="358"/>
      <c r="BT984" s="358"/>
      <c r="BU984" s="358"/>
      <c r="BV984" s="358"/>
      <c r="BW984" s="358"/>
      <c r="BX984" s="355"/>
    </row>
    <row r="985" spans="1:76" ht="19.5" customHeight="1">
      <c r="A985" s="356"/>
      <c r="B985" s="356"/>
      <c r="C985" s="356"/>
      <c r="D985" s="356"/>
      <c r="E985" s="356"/>
      <c r="F985" s="355"/>
      <c r="G985" s="356"/>
      <c r="H985" s="356"/>
      <c r="I985" s="355"/>
      <c r="J985" s="356"/>
      <c r="K985" s="355"/>
      <c r="L985" s="356"/>
      <c r="M985" s="355"/>
      <c r="N985" s="356"/>
      <c r="O985" s="355"/>
      <c r="P985" s="356"/>
      <c r="Q985" s="355"/>
      <c r="R985" s="355"/>
      <c r="S985" s="355"/>
      <c r="T985" s="355"/>
      <c r="U985" s="355"/>
      <c r="V985" s="355"/>
      <c r="W985" s="355"/>
      <c r="X985" s="355"/>
      <c r="Y985" s="355"/>
      <c r="Z985" s="355"/>
      <c r="AA985" s="355"/>
      <c r="AB985" s="355"/>
      <c r="AC985" s="355"/>
      <c r="AD985" s="355"/>
      <c r="AE985" s="355"/>
      <c r="AF985" s="355"/>
      <c r="AG985" s="355"/>
      <c r="AH985" s="355"/>
      <c r="AI985" s="355"/>
      <c r="AJ985" s="355"/>
      <c r="AK985" s="355"/>
      <c r="AL985" s="355"/>
      <c r="AM985" s="355"/>
      <c r="AN985" s="355"/>
      <c r="AO985" s="355"/>
      <c r="AP985" s="355"/>
      <c r="AQ985" s="355"/>
      <c r="AR985" s="355"/>
      <c r="AS985" s="355"/>
      <c r="AT985" s="356"/>
      <c r="AU985" s="356"/>
      <c r="AV985" s="355"/>
      <c r="AW985" s="355"/>
      <c r="AX985" s="356"/>
      <c r="AY985" s="357"/>
      <c r="AZ985" s="357"/>
      <c r="BA985" s="357"/>
      <c r="BB985" s="358"/>
      <c r="BC985" s="357"/>
      <c r="BD985" s="357"/>
      <c r="BE985" s="358"/>
      <c r="BF985" s="357"/>
      <c r="BG985" s="357"/>
      <c r="BH985" s="357"/>
      <c r="BI985" s="357"/>
      <c r="BJ985" s="357"/>
      <c r="BK985" s="357"/>
      <c r="BL985" s="357"/>
      <c r="BM985" s="358"/>
      <c r="BN985" s="358"/>
      <c r="BO985" s="358"/>
      <c r="BP985" s="358"/>
      <c r="BQ985" s="358"/>
      <c r="BR985" s="358"/>
      <c r="BS985" s="358"/>
      <c r="BT985" s="358"/>
      <c r="BU985" s="358"/>
      <c r="BV985" s="358"/>
      <c r="BW985" s="358"/>
      <c r="BX985" s="355"/>
    </row>
    <row r="986" spans="1:76" ht="19.5" customHeight="1">
      <c r="A986" s="356"/>
      <c r="B986" s="356"/>
      <c r="C986" s="356"/>
      <c r="D986" s="356"/>
      <c r="E986" s="356"/>
      <c r="F986" s="355"/>
      <c r="G986" s="356"/>
      <c r="H986" s="356"/>
      <c r="I986" s="355"/>
      <c r="J986" s="356"/>
      <c r="K986" s="355"/>
      <c r="L986" s="356"/>
      <c r="M986" s="355"/>
      <c r="N986" s="356"/>
      <c r="O986" s="355"/>
      <c r="P986" s="356"/>
      <c r="Q986" s="355"/>
      <c r="R986" s="355"/>
      <c r="S986" s="355"/>
      <c r="T986" s="355"/>
      <c r="U986" s="355"/>
      <c r="V986" s="355"/>
      <c r="W986" s="355"/>
      <c r="X986" s="355"/>
      <c r="Y986" s="355"/>
      <c r="Z986" s="355"/>
      <c r="AA986" s="355"/>
      <c r="AB986" s="355"/>
      <c r="AC986" s="355"/>
      <c r="AD986" s="355"/>
      <c r="AE986" s="355"/>
      <c r="AF986" s="355"/>
      <c r="AG986" s="355"/>
      <c r="AH986" s="355"/>
      <c r="AI986" s="355"/>
      <c r="AJ986" s="355"/>
      <c r="AK986" s="355"/>
      <c r="AL986" s="355"/>
      <c r="AM986" s="355"/>
      <c r="AN986" s="355"/>
      <c r="AO986" s="355"/>
      <c r="AP986" s="355"/>
      <c r="AQ986" s="355"/>
      <c r="AR986" s="355"/>
      <c r="AS986" s="355"/>
      <c r="AT986" s="356"/>
      <c r="AU986" s="356"/>
      <c r="AV986" s="355"/>
      <c r="AW986" s="355"/>
      <c r="AX986" s="356"/>
      <c r="AY986" s="357"/>
      <c r="AZ986" s="357"/>
      <c r="BA986" s="357"/>
      <c r="BB986" s="358"/>
      <c r="BC986" s="357"/>
      <c r="BD986" s="357"/>
      <c r="BE986" s="358"/>
      <c r="BF986" s="357"/>
      <c r="BG986" s="357"/>
      <c r="BH986" s="357"/>
      <c r="BI986" s="357"/>
      <c r="BJ986" s="357"/>
      <c r="BK986" s="357"/>
      <c r="BL986" s="357"/>
      <c r="BM986" s="358"/>
      <c r="BN986" s="358"/>
      <c r="BO986" s="358"/>
      <c r="BP986" s="358"/>
      <c r="BQ986" s="358"/>
      <c r="BR986" s="358"/>
      <c r="BS986" s="358"/>
      <c r="BT986" s="358"/>
      <c r="BU986" s="358"/>
      <c r="BV986" s="358"/>
      <c r="BW986" s="358"/>
      <c r="BX986" s="355"/>
    </row>
    <row r="987" spans="1:76" ht="19.5" customHeight="1">
      <c r="A987" s="356"/>
      <c r="B987" s="356"/>
      <c r="C987" s="356"/>
      <c r="D987" s="356"/>
      <c r="E987" s="356"/>
      <c r="F987" s="355"/>
      <c r="G987" s="356"/>
      <c r="H987" s="356"/>
      <c r="I987" s="355"/>
      <c r="J987" s="356"/>
      <c r="K987" s="355"/>
      <c r="L987" s="356"/>
      <c r="M987" s="355"/>
      <c r="N987" s="356"/>
      <c r="O987" s="355"/>
      <c r="P987" s="356"/>
      <c r="Q987" s="355"/>
      <c r="R987" s="355"/>
      <c r="S987" s="355"/>
      <c r="T987" s="355"/>
      <c r="U987" s="355"/>
      <c r="V987" s="355"/>
      <c r="W987" s="355"/>
      <c r="X987" s="355"/>
      <c r="Y987" s="355"/>
      <c r="Z987" s="355"/>
      <c r="AA987" s="355"/>
      <c r="AB987" s="355"/>
      <c r="AC987" s="355"/>
      <c r="AD987" s="355"/>
      <c r="AE987" s="355"/>
      <c r="AF987" s="355"/>
      <c r="AG987" s="355"/>
      <c r="AH987" s="355"/>
      <c r="AI987" s="355"/>
      <c r="AJ987" s="355"/>
      <c r="AK987" s="355"/>
      <c r="AL987" s="355"/>
      <c r="AM987" s="355"/>
      <c r="AN987" s="355"/>
      <c r="AO987" s="355"/>
      <c r="AP987" s="355"/>
      <c r="AQ987" s="355"/>
      <c r="AR987" s="355"/>
      <c r="AS987" s="355"/>
      <c r="AT987" s="356"/>
      <c r="AU987" s="356"/>
      <c r="AV987" s="355"/>
      <c r="AW987" s="355"/>
      <c r="AX987" s="356"/>
      <c r="AY987" s="357"/>
      <c r="AZ987" s="357"/>
      <c r="BA987" s="357"/>
      <c r="BB987" s="358"/>
      <c r="BC987" s="357"/>
      <c r="BD987" s="357"/>
      <c r="BE987" s="358"/>
      <c r="BF987" s="357"/>
      <c r="BG987" s="357"/>
      <c r="BH987" s="357"/>
      <c r="BI987" s="357"/>
      <c r="BJ987" s="357"/>
      <c r="BK987" s="357"/>
      <c r="BL987" s="357"/>
      <c r="BM987" s="358"/>
      <c r="BN987" s="358"/>
      <c r="BO987" s="358"/>
      <c r="BP987" s="358"/>
      <c r="BQ987" s="358"/>
      <c r="BR987" s="358"/>
      <c r="BS987" s="358"/>
      <c r="BT987" s="358"/>
      <c r="BU987" s="358"/>
      <c r="BV987" s="358"/>
      <c r="BW987" s="358"/>
      <c r="BX987" s="355"/>
    </row>
    <row r="988" spans="1:76" ht="19.5" customHeight="1">
      <c r="A988" s="356"/>
      <c r="B988" s="356"/>
      <c r="C988" s="356"/>
      <c r="D988" s="356"/>
      <c r="E988" s="356"/>
      <c r="F988" s="355"/>
      <c r="G988" s="356"/>
      <c r="H988" s="356"/>
      <c r="I988" s="355"/>
      <c r="J988" s="356"/>
      <c r="K988" s="355"/>
      <c r="L988" s="356"/>
      <c r="M988" s="355"/>
      <c r="N988" s="356"/>
      <c r="O988" s="355"/>
      <c r="P988" s="356"/>
      <c r="Q988" s="355"/>
      <c r="R988" s="355"/>
      <c r="S988" s="355"/>
      <c r="T988" s="355"/>
      <c r="U988" s="355"/>
      <c r="V988" s="355"/>
      <c r="W988" s="355"/>
      <c r="X988" s="355"/>
      <c r="Y988" s="355"/>
      <c r="Z988" s="355"/>
      <c r="AA988" s="355"/>
      <c r="AB988" s="355"/>
      <c r="AC988" s="355"/>
      <c r="AD988" s="355"/>
      <c r="AE988" s="355"/>
      <c r="AF988" s="355"/>
      <c r="AG988" s="355"/>
      <c r="AH988" s="355"/>
      <c r="AI988" s="355"/>
      <c r="AJ988" s="355"/>
      <c r="AK988" s="355"/>
      <c r="AL988" s="355"/>
      <c r="AM988" s="355"/>
      <c r="AN988" s="355"/>
      <c r="AO988" s="355"/>
      <c r="AP988" s="355"/>
      <c r="AQ988" s="355"/>
      <c r="AR988" s="355"/>
      <c r="AS988" s="355"/>
      <c r="AT988" s="356"/>
      <c r="AU988" s="356"/>
      <c r="AV988" s="355"/>
      <c r="AW988" s="355"/>
      <c r="AX988" s="356"/>
      <c r="AY988" s="357"/>
      <c r="AZ988" s="357"/>
      <c r="BA988" s="357"/>
      <c r="BB988" s="358"/>
      <c r="BC988" s="357"/>
      <c r="BD988" s="357"/>
      <c r="BE988" s="358"/>
      <c r="BF988" s="357"/>
      <c r="BG988" s="357"/>
      <c r="BH988" s="357"/>
      <c r="BI988" s="357"/>
      <c r="BJ988" s="357"/>
      <c r="BK988" s="357"/>
      <c r="BL988" s="357"/>
      <c r="BM988" s="358"/>
      <c r="BN988" s="358"/>
      <c r="BO988" s="358"/>
      <c r="BP988" s="358"/>
      <c r="BQ988" s="358"/>
      <c r="BR988" s="358"/>
      <c r="BS988" s="358"/>
      <c r="BT988" s="358"/>
      <c r="BU988" s="358"/>
      <c r="BV988" s="358"/>
      <c r="BW988" s="358"/>
      <c r="BX988" s="355"/>
    </row>
    <row r="989" spans="1:76" ht="19.5" customHeight="1">
      <c r="A989" s="356"/>
      <c r="B989" s="356"/>
      <c r="C989" s="356"/>
      <c r="D989" s="356"/>
      <c r="E989" s="356"/>
      <c r="F989" s="355"/>
      <c r="G989" s="356"/>
      <c r="H989" s="356"/>
      <c r="I989" s="355"/>
      <c r="J989" s="356"/>
      <c r="K989" s="355"/>
      <c r="L989" s="356"/>
      <c r="M989" s="355"/>
      <c r="N989" s="356"/>
      <c r="O989" s="355"/>
      <c r="P989" s="356"/>
      <c r="Q989" s="355"/>
      <c r="R989" s="355"/>
      <c r="S989" s="355"/>
      <c r="T989" s="355"/>
      <c r="U989" s="355"/>
      <c r="V989" s="355"/>
      <c r="W989" s="355"/>
      <c r="X989" s="355"/>
      <c r="Y989" s="355"/>
      <c r="Z989" s="355"/>
      <c r="AA989" s="355"/>
      <c r="AB989" s="355"/>
      <c r="AC989" s="355"/>
      <c r="AD989" s="355"/>
      <c r="AE989" s="355"/>
      <c r="AF989" s="355"/>
      <c r="AG989" s="355"/>
      <c r="AH989" s="355"/>
      <c r="AI989" s="355"/>
      <c r="AJ989" s="355"/>
      <c r="AK989" s="355"/>
      <c r="AL989" s="355"/>
      <c r="AM989" s="355"/>
      <c r="AN989" s="355"/>
      <c r="AO989" s="355"/>
      <c r="AP989" s="355"/>
      <c r="AQ989" s="355"/>
      <c r="AR989" s="355"/>
      <c r="AS989" s="355"/>
      <c r="AT989" s="356"/>
      <c r="AU989" s="356"/>
      <c r="AV989" s="355"/>
      <c r="AW989" s="355"/>
      <c r="AX989" s="356"/>
      <c r="AY989" s="357"/>
      <c r="AZ989" s="357"/>
      <c r="BA989" s="357"/>
      <c r="BB989" s="358"/>
      <c r="BC989" s="357"/>
      <c r="BD989" s="357"/>
      <c r="BE989" s="358"/>
      <c r="BF989" s="357"/>
      <c r="BG989" s="357"/>
      <c r="BH989" s="357"/>
      <c r="BI989" s="357"/>
      <c r="BJ989" s="357"/>
      <c r="BK989" s="357"/>
      <c r="BL989" s="357"/>
      <c r="BM989" s="358"/>
      <c r="BN989" s="358"/>
      <c r="BO989" s="358"/>
      <c r="BP989" s="358"/>
      <c r="BQ989" s="358"/>
      <c r="BR989" s="358"/>
      <c r="BS989" s="358"/>
      <c r="BT989" s="358"/>
      <c r="BU989" s="358"/>
      <c r="BV989" s="358"/>
      <c r="BW989" s="358"/>
      <c r="BX989" s="355"/>
    </row>
    <row r="990" spans="1:76" ht="19.5" customHeight="1">
      <c r="A990" s="356"/>
      <c r="B990" s="356"/>
      <c r="C990" s="356"/>
      <c r="D990" s="356"/>
      <c r="E990" s="356"/>
      <c r="F990" s="355"/>
      <c r="G990" s="356"/>
      <c r="H990" s="356"/>
      <c r="I990" s="355"/>
      <c r="J990" s="356"/>
      <c r="K990" s="355"/>
      <c r="L990" s="356"/>
      <c r="M990" s="355"/>
      <c r="N990" s="356"/>
      <c r="O990" s="355"/>
      <c r="P990" s="356"/>
      <c r="Q990" s="355"/>
      <c r="R990" s="355"/>
      <c r="S990" s="355"/>
      <c r="T990" s="355"/>
      <c r="U990" s="355"/>
      <c r="V990" s="355"/>
      <c r="W990" s="355"/>
      <c r="X990" s="355"/>
      <c r="Y990" s="355"/>
      <c r="Z990" s="355"/>
      <c r="AA990" s="355"/>
      <c r="AB990" s="355"/>
      <c r="AC990" s="355"/>
      <c r="AD990" s="355"/>
      <c r="AE990" s="355"/>
      <c r="AF990" s="355"/>
      <c r="AG990" s="355"/>
      <c r="AH990" s="355"/>
      <c r="AI990" s="355"/>
      <c r="AJ990" s="355"/>
      <c r="AK990" s="355"/>
      <c r="AL990" s="355"/>
      <c r="AM990" s="355"/>
      <c r="AN990" s="355"/>
      <c r="AO990" s="355"/>
      <c r="AP990" s="355"/>
      <c r="AQ990" s="355"/>
      <c r="AR990" s="355"/>
      <c r="AS990" s="355"/>
      <c r="AT990" s="356"/>
      <c r="AU990" s="356"/>
      <c r="AV990" s="355"/>
      <c r="AW990" s="355"/>
      <c r="AX990" s="356"/>
      <c r="AY990" s="357"/>
      <c r="AZ990" s="357"/>
      <c r="BA990" s="357"/>
      <c r="BB990" s="358"/>
      <c r="BC990" s="357"/>
      <c r="BD990" s="357"/>
      <c r="BE990" s="358"/>
      <c r="BF990" s="357"/>
      <c r="BG990" s="357"/>
      <c r="BH990" s="357"/>
      <c r="BI990" s="357"/>
      <c r="BJ990" s="357"/>
      <c r="BK990" s="357"/>
      <c r="BL990" s="357"/>
      <c r="BM990" s="358"/>
      <c r="BN990" s="358"/>
      <c r="BO990" s="358"/>
      <c r="BP990" s="358"/>
      <c r="BQ990" s="358"/>
      <c r="BR990" s="358"/>
      <c r="BS990" s="358"/>
      <c r="BT990" s="358"/>
      <c r="BU990" s="358"/>
      <c r="BV990" s="358"/>
      <c r="BW990" s="358"/>
      <c r="BX990" s="355"/>
    </row>
    <row r="991" spans="1:76" ht="19.5" customHeight="1">
      <c r="A991" s="356"/>
      <c r="B991" s="356"/>
      <c r="C991" s="356"/>
      <c r="D991" s="356"/>
      <c r="E991" s="356"/>
      <c r="F991" s="355"/>
      <c r="G991" s="356"/>
      <c r="H991" s="356"/>
      <c r="I991" s="355"/>
      <c r="J991" s="356"/>
      <c r="K991" s="355"/>
      <c r="L991" s="356"/>
      <c r="M991" s="355"/>
      <c r="N991" s="356"/>
      <c r="O991" s="355"/>
      <c r="P991" s="356"/>
      <c r="Q991" s="355"/>
      <c r="R991" s="355"/>
      <c r="S991" s="355"/>
      <c r="T991" s="355"/>
      <c r="U991" s="355"/>
      <c r="V991" s="355"/>
      <c r="W991" s="355"/>
      <c r="X991" s="355"/>
      <c r="Y991" s="355"/>
      <c r="Z991" s="355"/>
      <c r="AA991" s="355"/>
      <c r="AB991" s="355"/>
      <c r="AC991" s="355"/>
      <c r="AD991" s="355"/>
      <c r="AE991" s="355"/>
      <c r="AF991" s="355"/>
      <c r="AG991" s="355"/>
      <c r="AH991" s="355"/>
      <c r="AI991" s="355"/>
      <c r="AJ991" s="355"/>
      <c r="AK991" s="355"/>
      <c r="AL991" s="355"/>
      <c r="AM991" s="355"/>
      <c r="AN991" s="355"/>
      <c r="AO991" s="355"/>
      <c r="AP991" s="355"/>
      <c r="AQ991" s="355"/>
      <c r="AR991" s="355"/>
      <c r="AS991" s="355"/>
      <c r="AT991" s="356"/>
      <c r="AU991" s="356"/>
      <c r="AV991" s="355"/>
      <c r="AW991" s="355"/>
      <c r="AX991" s="356"/>
      <c r="AY991" s="357"/>
      <c r="AZ991" s="357"/>
      <c r="BA991" s="357"/>
      <c r="BB991" s="358"/>
      <c r="BC991" s="357"/>
      <c r="BD991" s="357"/>
      <c r="BE991" s="358"/>
      <c r="BF991" s="357"/>
      <c r="BG991" s="357"/>
      <c r="BH991" s="357"/>
      <c r="BI991" s="357"/>
      <c r="BJ991" s="357"/>
      <c r="BK991" s="357"/>
      <c r="BL991" s="357"/>
      <c r="BM991" s="358"/>
      <c r="BN991" s="358"/>
      <c r="BO991" s="358"/>
      <c r="BP991" s="358"/>
      <c r="BQ991" s="358"/>
      <c r="BR991" s="358"/>
      <c r="BS991" s="358"/>
      <c r="BT991" s="358"/>
      <c r="BU991" s="358"/>
      <c r="BV991" s="358"/>
      <c r="BW991" s="358"/>
      <c r="BX991" s="355"/>
    </row>
    <row r="992" spans="1:76" ht="19.5" customHeight="1">
      <c r="A992" s="356"/>
      <c r="B992" s="356"/>
      <c r="C992" s="356"/>
      <c r="D992" s="356"/>
      <c r="E992" s="356"/>
      <c r="F992" s="355"/>
      <c r="G992" s="356"/>
      <c r="H992" s="356"/>
      <c r="I992" s="355"/>
      <c r="J992" s="356"/>
      <c r="K992" s="355"/>
      <c r="L992" s="356"/>
      <c r="M992" s="355"/>
      <c r="N992" s="356"/>
      <c r="O992" s="355"/>
      <c r="P992" s="356"/>
      <c r="Q992" s="355"/>
      <c r="R992" s="355"/>
      <c r="S992" s="355"/>
      <c r="T992" s="355"/>
      <c r="U992" s="355"/>
      <c r="V992" s="355"/>
      <c r="W992" s="355"/>
      <c r="X992" s="355"/>
      <c r="Y992" s="355"/>
      <c r="Z992" s="355"/>
      <c r="AA992" s="355"/>
      <c r="AB992" s="355"/>
      <c r="AC992" s="355"/>
      <c r="AD992" s="355"/>
      <c r="AE992" s="355"/>
      <c r="AF992" s="355"/>
      <c r="AG992" s="355"/>
      <c r="AH992" s="355"/>
      <c r="AI992" s="355"/>
      <c r="AJ992" s="355"/>
      <c r="AK992" s="355"/>
      <c r="AL992" s="355"/>
      <c r="AM992" s="355"/>
      <c r="AN992" s="355"/>
      <c r="AO992" s="355"/>
      <c r="AP992" s="355"/>
      <c r="AQ992" s="355"/>
      <c r="AR992" s="355"/>
      <c r="AS992" s="355"/>
      <c r="AT992" s="356"/>
      <c r="AU992" s="356"/>
      <c r="AV992" s="355"/>
      <c r="AW992" s="355"/>
      <c r="AX992" s="356"/>
      <c r="AY992" s="357"/>
      <c r="AZ992" s="357"/>
      <c r="BA992" s="357"/>
      <c r="BB992" s="358"/>
      <c r="BC992" s="357"/>
      <c r="BD992" s="357"/>
      <c r="BE992" s="358"/>
      <c r="BF992" s="357"/>
      <c r="BG992" s="357"/>
      <c r="BH992" s="357"/>
      <c r="BI992" s="357"/>
      <c r="BJ992" s="357"/>
      <c r="BK992" s="357"/>
      <c r="BL992" s="357"/>
      <c r="BM992" s="358"/>
      <c r="BN992" s="358"/>
      <c r="BO992" s="358"/>
      <c r="BP992" s="358"/>
      <c r="BQ992" s="358"/>
      <c r="BR992" s="358"/>
      <c r="BS992" s="358"/>
      <c r="BT992" s="358"/>
      <c r="BU992" s="358"/>
      <c r="BV992" s="358"/>
      <c r="BW992" s="358"/>
      <c r="BX992" s="355"/>
    </row>
    <row r="993" spans="1:76" ht="19.5" customHeight="1">
      <c r="A993" s="356"/>
      <c r="B993" s="356"/>
      <c r="C993" s="356"/>
      <c r="D993" s="356"/>
      <c r="E993" s="356"/>
      <c r="F993" s="355"/>
      <c r="G993" s="356"/>
      <c r="H993" s="356"/>
      <c r="I993" s="355"/>
      <c r="J993" s="356"/>
      <c r="K993" s="355"/>
      <c r="L993" s="356"/>
      <c r="M993" s="355"/>
      <c r="N993" s="356"/>
      <c r="O993" s="355"/>
      <c r="P993" s="356"/>
      <c r="Q993" s="355"/>
      <c r="R993" s="355"/>
      <c r="S993" s="355"/>
      <c r="T993" s="355"/>
      <c r="U993" s="355"/>
      <c r="V993" s="355"/>
      <c r="W993" s="355"/>
      <c r="X993" s="355"/>
      <c r="Y993" s="355"/>
      <c r="Z993" s="355"/>
      <c r="AA993" s="355"/>
      <c r="AB993" s="355"/>
      <c r="AC993" s="355"/>
      <c r="AD993" s="355"/>
      <c r="AE993" s="355"/>
      <c r="AF993" s="355"/>
      <c r="AG993" s="355"/>
      <c r="AH993" s="355"/>
      <c r="AI993" s="355"/>
      <c r="AJ993" s="355"/>
      <c r="AK993" s="355"/>
      <c r="AL993" s="355"/>
      <c r="AM993" s="355"/>
      <c r="AN993" s="355"/>
      <c r="AO993" s="355"/>
      <c r="AP993" s="355"/>
      <c r="AQ993" s="355"/>
      <c r="AR993" s="355"/>
      <c r="AS993" s="355"/>
      <c r="AT993" s="356"/>
      <c r="AU993" s="356"/>
      <c r="AV993" s="355"/>
      <c r="AW993" s="355"/>
      <c r="AX993" s="356"/>
      <c r="AY993" s="357"/>
      <c r="AZ993" s="357"/>
      <c r="BA993" s="357"/>
      <c r="BB993" s="358"/>
      <c r="BC993" s="357"/>
      <c r="BD993" s="357"/>
      <c r="BE993" s="358"/>
      <c r="BF993" s="357"/>
      <c r="BG993" s="357"/>
      <c r="BH993" s="357"/>
      <c r="BI993" s="357"/>
      <c r="BJ993" s="357"/>
      <c r="BK993" s="357"/>
      <c r="BL993" s="357"/>
      <c r="BM993" s="358"/>
      <c r="BN993" s="358"/>
      <c r="BO993" s="358"/>
      <c r="BP993" s="358"/>
      <c r="BQ993" s="358"/>
      <c r="BR993" s="358"/>
      <c r="BS993" s="358"/>
      <c r="BT993" s="358"/>
      <c r="BU993" s="358"/>
      <c r="BV993" s="358"/>
      <c r="BW993" s="358"/>
      <c r="BX993" s="355"/>
    </row>
    <row r="994" spans="1:76" ht="19.5" customHeight="1">
      <c r="A994" s="356"/>
      <c r="B994" s="356"/>
      <c r="C994" s="356"/>
      <c r="D994" s="356"/>
      <c r="E994" s="356"/>
      <c r="F994" s="355"/>
      <c r="G994" s="356"/>
      <c r="H994" s="356"/>
      <c r="I994" s="355"/>
      <c r="J994" s="356"/>
      <c r="K994" s="355"/>
      <c r="L994" s="356"/>
      <c r="M994" s="355"/>
      <c r="N994" s="356"/>
      <c r="O994" s="355"/>
      <c r="P994" s="356"/>
      <c r="Q994" s="355"/>
      <c r="R994" s="355"/>
      <c r="S994" s="355"/>
      <c r="T994" s="355"/>
      <c r="U994" s="355"/>
      <c r="V994" s="355"/>
      <c r="W994" s="355"/>
      <c r="X994" s="355"/>
      <c r="Y994" s="355"/>
      <c r="Z994" s="355"/>
      <c r="AA994" s="355"/>
      <c r="AB994" s="355"/>
      <c r="AC994" s="355"/>
      <c r="AD994" s="355"/>
      <c r="AE994" s="355"/>
      <c r="AF994" s="355"/>
      <c r="AG994" s="355"/>
      <c r="AH994" s="355"/>
      <c r="AI994" s="355"/>
      <c r="AJ994" s="355"/>
      <c r="AK994" s="355"/>
      <c r="AL994" s="355"/>
      <c r="AM994" s="355"/>
      <c r="AN994" s="355"/>
      <c r="AO994" s="355"/>
      <c r="AP994" s="355"/>
      <c r="AQ994" s="355"/>
      <c r="AR994" s="355"/>
      <c r="AS994" s="355"/>
      <c r="AT994" s="356"/>
      <c r="AU994" s="356"/>
      <c r="AV994" s="355"/>
      <c r="AW994" s="355"/>
      <c r="AX994" s="356"/>
      <c r="AY994" s="357"/>
      <c r="AZ994" s="357"/>
      <c r="BA994" s="357"/>
      <c r="BB994" s="358"/>
      <c r="BC994" s="357"/>
      <c r="BD994" s="357"/>
      <c r="BE994" s="358"/>
      <c r="BF994" s="357"/>
      <c r="BG994" s="357"/>
      <c r="BH994" s="357"/>
      <c r="BI994" s="357"/>
      <c r="BJ994" s="357"/>
      <c r="BK994" s="357"/>
      <c r="BL994" s="357"/>
      <c r="BM994" s="358"/>
      <c r="BN994" s="358"/>
      <c r="BO994" s="358"/>
      <c r="BP994" s="358"/>
      <c r="BQ994" s="358"/>
      <c r="BR994" s="358"/>
      <c r="BS994" s="358"/>
      <c r="BT994" s="358"/>
      <c r="BU994" s="358"/>
      <c r="BV994" s="358"/>
      <c r="BW994" s="358"/>
      <c r="BX994" s="355"/>
    </row>
    <row r="995" spans="1:76" ht="19.5" customHeight="1">
      <c r="A995" s="356"/>
      <c r="B995" s="356"/>
      <c r="C995" s="356"/>
      <c r="D995" s="356"/>
      <c r="E995" s="356"/>
      <c r="F995" s="355"/>
      <c r="G995" s="356"/>
      <c r="H995" s="356"/>
      <c r="I995" s="355"/>
      <c r="J995" s="356"/>
      <c r="K995" s="355"/>
      <c r="L995" s="356"/>
      <c r="M995" s="355"/>
      <c r="N995" s="356"/>
      <c r="O995" s="355"/>
      <c r="P995" s="356"/>
      <c r="Q995" s="355"/>
      <c r="R995" s="355"/>
      <c r="S995" s="355"/>
      <c r="T995" s="355"/>
      <c r="U995" s="355"/>
      <c r="V995" s="355"/>
      <c r="W995" s="355"/>
      <c r="X995" s="355"/>
      <c r="Y995" s="355"/>
      <c r="Z995" s="355"/>
      <c r="AA995" s="355"/>
      <c r="AB995" s="355"/>
      <c r="AC995" s="355"/>
      <c r="AD995" s="355"/>
      <c r="AE995" s="355"/>
      <c r="AF995" s="355"/>
      <c r="AG995" s="355"/>
      <c r="AH995" s="355"/>
      <c r="AI995" s="355"/>
      <c r="AJ995" s="355"/>
      <c r="AK995" s="355"/>
      <c r="AL995" s="355"/>
      <c r="AM995" s="355"/>
      <c r="AN995" s="355"/>
      <c r="AO995" s="355"/>
      <c r="AP995" s="355"/>
      <c r="AQ995" s="355"/>
      <c r="AR995" s="355"/>
      <c r="AS995" s="355"/>
      <c r="AT995" s="356"/>
      <c r="AU995" s="356"/>
      <c r="AV995" s="355"/>
      <c r="AW995" s="355"/>
      <c r="AX995" s="356"/>
      <c r="AY995" s="357"/>
      <c r="AZ995" s="357"/>
      <c r="BA995" s="357"/>
      <c r="BB995" s="358"/>
      <c r="BC995" s="357"/>
      <c r="BD995" s="357"/>
      <c r="BE995" s="358"/>
      <c r="BF995" s="357"/>
      <c r="BG995" s="357"/>
      <c r="BH995" s="357"/>
      <c r="BI995" s="357"/>
      <c r="BJ995" s="357"/>
      <c r="BK995" s="357"/>
      <c r="BL995" s="357"/>
      <c r="BM995" s="358"/>
      <c r="BN995" s="358"/>
      <c r="BO995" s="358"/>
      <c r="BP995" s="358"/>
      <c r="BQ995" s="358"/>
      <c r="BR995" s="358"/>
      <c r="BS995" s="358"/>
      <c r="BT995" s="358"/>
      <c r="BU995" s="358"/>
      <c r="BV995" s="358"/>
      <c r="BW995" s="358"/>
      <c r="BX995" s="355"/>
    </row>
    <row r="996" spans="1:76" ht="19.5" customHeight="1">
      <c r="A996" s="356"/>
      <c r="B996" s="356"/>
      <c r="C996" s="356"/>
      <c r="D996" s="356"/>
      <c r="E996" s="356"/>
      <c r="F996" s="355"/>
      <c r="G996" s="356"/>
      <c r="H996" s="356"/>
      <c r="I996" s="355"/>
      <c r="J996" s="356"/>
      <c r="K996" s="355"/>
      <c r="L996" s="356"/>
      <c r="M996" s="355"/>
      <c r="N996" s="356"/>
      <c r="O996" s="355"/>
      <c r="P996" s="356"/>
      <c r="Q996" s="355"/>
      <c r="R996" s="355"/>
      <c r="S996" s="355"/>
      <c r="T996" s="355"/>
      <c r="U996" s="355"/>
      <c r="V996" s="355"/>
      <c r="W996" s="355"/>
      <c r="X996" s="355"/>
      <c r="Y996" s="355"/>
      <c r="Z996" s="355"/>
      <c r="AA996" s="355"/>
      <c r="AB996" s="355"/>
      <c r="AC996" s="355"/>
      <c r="AD996" s="355"/>
      <c r="AE996" s="355"/>
      <c r="AF996" s="355"/>
      <c r="AG996" s="355"/>
      <c r="AH996" s="355"/>
      <c r="AI996" s="355"/>
      <c r="AJ996" s="355"/>
      <c r="AK996" s="355"/>
      <c r="AL996" s="355"/>
      <c r="AM996" s="355"/>
      <c r="AN996" s="355"/>
      <c r="AO996" s="355"/>
      <c r="AP996" s="355"/>
      <c r="AQ996" s="355"/>
      <c r="AR996" s="355"/>
      <c r="AS996" s="355"/>
      <c r="AT996" s="356"/>
      <c r="AU996" s="356"/>
      <c r="AV996" s="355"/>
      <c r="AW996" s="355"/>
      <c r="AX996" s="356"/>
      <c r="AY996" s="357"/>
      <c r="AZ996" s="357"/>
      <c r="BA996" s="357"/>
      <c r="BB996" s="358"/>
      <c r="BC996" s="357"/>
      <c r="BD996" s="357"/>
      <c r="BE996" s="358"/>
      <c r="BF996" s="357"/>
      <c r="BG996" s="357"/>
      <c r="BH996" s="357"/>
      <c r="BI996" s="357"/>
      <c r="BJ996" s="357"/>
      <c r="BK996" s="357"/>
      <c r="BL996" s="357"/>
      <c r="BM996" s="358"/>
      <c r="BN996" s="358"/>
      <c r="BO996" s="358"/>
      <c r="BP996" s="358"/>
      <c r="BQ996" s="358"/>
      <c r="BR996" s="358"/>
      <c r="BS996" s="358"/>
      <c r="BT996" s="358"/>
      <c r="BU996" s="358"/>
      <c r="BV996" s="358"/>
      <c r="BW996" s="358"/>
      <c r="BX996" s="355"/>
    </row>
    <row r="997" spans="1:76" ht="19.5" customHeight="1">
      <c r="A997" s="356"/>
      <c r="B997" s="356"/>
      <c r="C997" s="356"/>
      <c r="D997" s="356"/>
      <c r="E997" s="356"/>
      <c r="F997" s="355"/>
      <c r="G997" s="356"/>
      <c r="H997" s="356"/>
      <c r="I997" s="355"/>
      <c r="J997" s="356"/>
      <c r="K997" s="355"/>
      <c r="L997" s="356"/>
      <c r="M997" s="355"/>
      <c r="N997" s="356"/>
      <c r="O997" s="355"/>
      <c r="P997" s="356"/>
      <c r="Q997" s="355"/>
      <c r="R997" s="355"/>
      <c r="S997" s="355"/>
      <c r="T997" s="355"/>
      <c r="U997" s="355"/>
      <c r="V997" s="355"/>
      <c r="W997" s="355"/>
      <c r="X997" s="355"/>
      <c r="Y997" s="355"/>
      <c r="Z997" s="355"/>
      <c r="AA997" s="355"/>
      <c r="AB997" s="355"/>
      <c r="AC997" s="355"/>
      <c r="AD997" s="355"/>
      <c r="AE997" s="355"/>
      <c r="AF997" s="355"/>
      <c r="AG997" s="355"/>
      <c r="AH997" s="355"/>
      <c r="AI997" s="355"/>
      <c r="AJ997" s="355"/>
      <c r="AK997" s="355"/>
      <c r="AL997" s="355"/>
      <c r="AM997" s="355"/>
      <c r="AN997" s="355"/>
      <c r="AO997" s="355"/>
      <c r="AP997" s="355"/>
      <c r="AQ997" s="355"/>
      <c r="AR997" s="355"/>
      <c r="AS997" s="355"/>
      <c r="AT997" s="356"/>
      <c r="AU997" s="356"/>
      <c r="AV997" s="355"/>
      <c r="AW997" s="355"/>
      <c r="AX997" s="356"/>
      <c r="AY997" s="357"/>
      <c r="AZ997" s="357"/>
      <c r="BA997" s="357"/>
      <c r="BB997" s="358"/>
      <c r="BC997" s="357"/>
      <c r="BD997" s="357"/>
      <c r="BE997" s="358"/>
      <c r="BF997" s="357"/>
      <c r="BG997" s="357"/>
      <c r="BH997" s="357"/>
      <c r="BI997" s="357"/>
      <c r="BJ997" s="357"/>
      <c r="BK997" s="357"/>
      <c r="BL997" s="357"/>
      <c r="BM997" s="358"/>
      <c r="BN997" s="358"/>
      <c r="BO997" s="358"/>
      <c r="BP997" s="358"/>
      <c r="BQ997" s="358"/>
      <c r="BR997" s="358"/>
      <c r="BS997" s="358"/>
      <c r="BT997" s="358"/>
      <c r="BU997" s="358"/>
      <c r="BV997" s="358"/>
      <c r="BW997" s="358"/>
      <c r="BX997" s="355"/>
    </row>
    <row r="998" spans="1:76" ht="19.5" customHeight="1">
      <c r="A998" s="356"/>
      <c r="B998" s="356"/>
      <c r="C998" s="356"/>
      <c r="D998" s="356"/>
      <c r="E998" s="356"/>
      <c r="F998" s="355"/>
      <c r="G998" s="356"/>
      <c r="H998" s="356"/>
      <c r="I998" s="355"/>
      <c r="J998" s="356"/>
      <c r="K998" s="355"/>
      <c r="L998" s="356"/>
      <c r="M998" s="355"/>
      <c r="N998" s="356"/>
      <c r="O998" s="355"/>
      <c r="P998" s="356"/>
      <c r="Q998" s="355"/>
      <c r="R998" s="355"/>
      <c r="S998" s="355"/>
      <c r="T998" s="355"/>
      <c r="U998" s="355"/>
      <c r="V998" s="355"/>
      <c r="W998" s="355"/>
      <c r="X998" s="355"/>
      <c r="Y998" s="355"/>
      <c r="Z998" s="355"/>
      <c r="AA998" s="355"/>
      <c r="AB998" s="355"/>
      <c r="AC998" s="355"/>
      <c r="AD998" s="355"/>
      <c r="AE998" s="355"/>
      <c r="AF998" s="355"/>
      <c r="AG998" s="355"/>
      <c r="AH998" s="355"/>
      <c r="AI998" s="355"/>
      <c r="AJ998" s="355"/>
      <c r="AK998" s="355"/>
      <c r="AL998" s="355"/>
      <c r="AM998" s="355"/>
      <c r="AN998" s="355"/>
      <c r="AO998" s="355"/>
      <c r="AP998" s="355"/>
      <c r="AQ998" s="355"/>
      <c r="AR998" s="355"/>
      <c r="AS998" s="355"/>
      <c r="AT998" s="356"/>
      <c r="AU998" s="356"/>
      <c r="AV998" s="355"/>
      <c r="AW998" s="355"/>
      <c r="AX998" s="356"/>
      <c r="AY998" s="357"/>
      <c r="AZ998" s="357"/>
      <c r="BA998" s="357"/>
      <c r="BB998" s="358"/>
      <c r="BC998" s="357"/>
      <c r="BD998" s="357"/>
      <c r="BE998" s="358"/>
      <c r="BF998" s="357"/>
      <c r="BG998" s="357"/>
      <c r="BH998" s="357"/>
      <c r="BI998" s="357"/>
      <c r="BJ998" s="357"/>
      <c r="BK998" s="357"/>
      <c r="BL998" s="357"/>
      <c r="BM998" s="358"/>
      <c r="BN998" s="358"/>
      <c r="BO998" s="358"/>
      <c r="BP998" s="358"/>
      <c r="BQ998" s="358"/>
      <c r="BR998" s="358"/>
      <c r="BS998" s="358"/>
      <c r="BT998" s="358"/>
      <c r="BU998" s="358"/>
      <c r="BV998" s="358"/>
      <c r="BW998" s="358"/>
      <c r="BX998" s="355"/>
    </row>
  </sheetData>
  <conditionalFormatting sqref="AE2:BX18 A2:Z18">
    <cfRule type="cellIs" dxfId="934" priority="19" operator="equal">
      <formula>"NT"</formula>
    </cfRule>
  </conditionalFormatting>
  <conditionalFormatting sqref="BX2:BX22 AA2:AF18 R2:U18">
    <cfRule type="cellIs" dxfId="933" priority="16" operator="equal">
      <formula>"L"</formula>
    </cfRule>
    <cfRule type="cellIs" dxfId="932" priority="17" operator="equal">
      <formula>"NA"</formula>
    </cfRule>
    <cfRule type="cellIs" dxfId="931" priority="18" operator="equal">
      <formula>"AB"</formula>
    </cfRule>
  </conditionalFormatting>
  <conditionalFormatting sqref="BX2:BX22 AA2:AF18 R2:U18">
    <cfRule type="cellIs" dxfId="930" priority="15" operator="equal">
      <formula>"NA"</formula>
    </cfRule>
  </conditionalFormatting>
  <conditionalFormatting sqref="BX19:BX22">
    <cfRule type="cellIs" dxfId="929" priority="14" operator="equal">
      <formula>"NT"</formula>
    </cfRule>
  </conditionalFormatting>
  <conditionalFormatting sqref="BD19:BD22">
    <cfRule type="cellIs" dxfId="928" priority="11" operator="equal">
      <formula>"L"</formula>
    </cfRule>
    <cfRule type="cellIs" dxfId="927" priority="12" operator="equal">
      <formula>"NA"</formula>
    </cfRule>
    <cfRule type="cellIs" dxfId="926" priority="13" operator="equal">
      <formula>"AB"</formula>
    </cfRule>
  </conditionalFormatting>
  <conditionalFormatting sqref="BD19:BD22">
    <cfRule type="cellIs" dxfId="925" priority="10" operator="equal">
      <formula>"AB"</formula>
    </cfRule>
  </conditionalFormatting>
  <conditionalFormatting sqref="Z19:Z22 AG2:BW18 V2:Z18 A2:Q18">
    <cfRule type="cellIs" dxfId="924" priority="8" operator="equal">
      <formula>"AB"</formula>
    </cfRule>
    <cfRule type="cellIs" dxfId="923" priority="9" operator="equal">
      <formula>"L"</formula>
    </cfRule>
  </conditionalFormatting>
  <conditionalFormatting sqref="Z19:Z22">
    <cfRule type="cellIs" dxfId="922" priority="7" operator="equal">
      <formula>"NT"</formula>
    </cfRule>
  </conditionalFormatting>
  <conditionalFormatting sqref="X2">
    <cfRule type="cellIs" dxfId="921" priority="5" operator="equal">
      <formula>"AB"</formula>
    </cfRule>
    <cfRule type="cellIs" dxfId="920" priority="6" operator="equal">
      <formula>"L"</formula>
    </cfRule>
  </conditionalFormatting>
  <conditionalFormatting sqref="X11 X3 X6">
    <cfRule type="cellIs" dxfId="919" priority="3" operator="equal">
      <formula>"AB"</formula>
    </cfRule>
    <cfRule type="cellIs" dxfId="918" priority="4" operator="equal">
      <formula>"L"</formula>
    </cfRule>
  </conditionalFormatting>
  <conditionalFormatting sqref="A23:BX26">
    <cfRule type="cellIs" dxfId="917" priority="23" operator="equal">
      <formula>"AB"</formula>
    </cfRule>
    <cfRule type="cellIs" dxfId="916" priority="24" operator="equal">
      <formula>"L"</formula>
    </cfRule>
  </conditionalFormatting>
  <conditionalFormatting sqref="A23:BX26">
    <cfRule type="cellIs" dxfId="915" priority="20" operator="equal">
      <formula>"L"</formula>
    </cfRule>
    <cfRule type="cellIs" dxfId="914" priority="21" operator="equal">
      <formula>"NA"</formula>
    </cfRule>
    <cfRule type="cellIs" dxfId="913" priority="22" operator="equal">
      <formula>"AB"</formula>
    </cfRule>
  </conditionalFormatting>
  <conditionalFormatting sqref="A1:XFD1048576">
    <cfRule type="cellIs" dxfId="912" priority="1" operator="equal">
      <formula>"NA"</formula>
    </cfRule>
    <cfRule type="cellIs" dxfId="911" priority="2" operator="equal">
      <formula>"AB"</formula>
    </cfRule>
  </conditionalFormatting>
  <pageMargins left="0.7" right="0.7" top="0.75" bottom="0.75" header="0" footer="0"/>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00B0F0"/>
  </sheetPr>
  <dimension ref="A1:BY25"/>
  <sheetViews>
    <sheetView zoomScale="60" zoomScaleNormal="60" workbookViewId="0">
      <pane xSplit="7" ySplit="1" topLeftCell="H2" activePane="bottomRight" state="frozen"/>
      <selection activeCell="F19" sqref="F19"/>
      <selection pane="topRight" activeCell="F19" sqref="F19"/>
      <selection pane="bottomLeft" activeCell="F19" sqref="F19"/>
      <selection pane="bottomRight" activeCell="A25" sqref="A1:BX25"/>
    </sheetView>
  </sheetViews>
  <sheetFormatPr defaultColWidth="14.453125" defaultRowHeight="20" customHeight="1"/>
  <cols>
    <col min="1" max="1" width="16.1796875" style="210" bestFit="1" customWidth="1"/>
    <col min="2" max="2" width="24.08984375" style="167" customWidth="1"/>
    <col min="3" max="3" width="10.6328125" style="67" customWidth="1"/>
    <col min="4" max="4" width="11.90625" style="67" customWidth="1"/>
    <col min="5" max="6" width="10.6328125" style="67" customWidth="1"/>
    <col min="7" max="7" width="10.6328125" style="141" customWidth="1"/>
    <col min="8" max="8" width="10.6328125" style="144" customWidth="1"/>
    <col min="9" max="33" width="10.6328125" style="67" customWidth="1"/>
    <col min="34" max="34" width="15.1796875" style="67" bestFit="1" customWidth="1"/>
    <col min="35" max="45" width="10.6328125" style="67" customWidth="1"/>
    <col min="46" max="46" width="17.81640625" style="67" bestFit="1" customWidth="1"/>
    <col min="47" max="64" width="10.6328125" style="67" customWidth="1"/>
    <col min="65" max="65" width="63.81640625" style="67" customWidth="1"/>
    <col min="66" max="69" width="21.6328125" style="67" customWidth="1"/>
    <col min="70" max="70" width="21.6328125" style="176" customWidth="1"/>
    <col min="71" max="75" width="21.6328125" style="67" customWidth="1"/>
    <col min="76" max="76" width="10.6328125" style="67" customWidth="1"/>
    <col min="77" max="77" width="14.453125" style="142"/>
    <col min="78" max="16384" width="14.453125" style="67"/>
  </cols>
  <sheetData>
    <row r="1" spans="1:77" ht="72.5">
      <c r="A1" s="64" t="s">
        <v>142</v>
      </c>
      <c r="B1" s="64" t="s">
        <v>19</v>
      </c>
      <c r="C1" s="64" t="s">
        <v>33</v>
      </c>
      <c r="D1" s="64" t="s">
        <v>34</v>
      </c>
      <c r="E1" s="64" t="s">
        <v>55</v>
      </c>
      <c r="F1" s="64" t="s">
        <v>56</v>
      </c>
      <c r="G1" s="64" t="s">
        <v>187</v>
      </c>
      <c r="H1" s="64" t="s">
        <v>57</v>
      </c>
      <c r="I1" s="64" t="s">
        <v>58</v>
      </c>
      <c r="J1" s="64" t="s">
        <v>59</v>
      </c>
      <c r="K1" s="64" t="s">
        <v>60</v>
      </c>
      <c r="L1" s="64" t="s">
        <v>61</v>
      </c>
      <c r="M1" s="64" t="s">
        <v>62</v>
      </c>
      <c r="N1" s="64" t="s">
        <v>63</v>
      </c>
      <c r="O1" s="64" t="s">
        <v>64</v>
      </c>
      <c r="P1" s="64" t="s">
        <v>65</v>
      </c>
      <c r="Q1" s="64" t="s">
        <v>66</v>
      </c>
      <c r="R1" s="65" t="s">
        <v>143</v>
      </c>
      <c r="S1" s="65" t="s">
        <v>144</v>
      </c>
      <c r="T1" s="65" t="s">
        <v>188</v>
      </c>
      <c r="U1" s="65" t="s">
        <v>79</v>
      </c>
      <c r="V1" s="64" t="s">
        <v>189</v>
      </c>
      <c r="W1" s="64" t="s">
        <v>67</v>
      </c>
      <c r="X1" s="64" t="s">
        <v>68</v>
      </c>
      <c r="Y1" s="64" t="s">
        <v>190</v>
      </c>
      <c r="Z1" s="221" t="s">
        <v>203</v>
      </c>
      <c r="AA1" s="65" t="s">
        <v>191</v>
      </c>
      <c r="AB1" s="65" t="s">
        <v>192</v>
      </c>
      <c r="AC1" s="65" t="s">
        <v>191</v>
      </c>
      <c r="AD1" s="65" t="s">
        <v>80</v>
      </c>
      <c r="AE1" s="64" t="s">
        <v>69</v>
      </c>
      <c r="AF1" s="64" t="s">
        <v>81</v>
      </c>
      <c r="AG1" s="64" t="s">
        <v>82</v>
      </c>
      <c r="AH1" s="64" t="s">
        <v>146</v>
      </c>
      <c r="AI1" s="68" t="s">
        <v>147</v>
      </c>
      <c r="AJ1" s="68" t="s">
        <v>148</v>
      </c>
      <c r="AK1" s="68" t="s">
        <v>149</v>
      </c>
      <c r="AL1" s="64" t="s">
        <v>83</v>
      </c>
      <c r="AM1" s="64" t="s">
        <v>84</v>
      </c>
      <c r="AN1" s="65" t="s">
        <v>116</v>
      </c>
      <c r="AO1" s="69" t="s">
        <v>150</v>
      </c>
      <c r="AP1" s="69" t="s">
        <v>151</v>
      </c>
      <c r="AQ1" s="69" t="s">
        <v>152</v>
      </c>
      <c r="AR1" s="69" t="s">
        <v>153</v>
      </c>
      <c r="AS1" s="69" t="s">
        <v>115</v>
      </c>
      <c r="AT1" s="64" t="s">
        <v>193</v>
      </c>
      <c r="AU1" s="64" t="s">
        <v>70</v>
      </c>
      <c r="AV1" s="64" t="s">
        <v>85</v>
      </c>
      <c r="AW1" s="64" t="s">
        <v>86</v>
      </c>
      <c r="AX1" s="64" t="s">
        <v>71</v>
      </c>
      <c r="AY1" s="64" t="s">
        <v>87</v>
      </c>
      <c r="AZ1" s="64" t="s">
        <v>88</v>
      </c>
      <c r="BA1" s="64" t="s">
        <v>72</v>
      </c>
      <c r="BB1" s="64" t="s">
        <v>89</v>
      </c>
      <c r="BC1" s="64" t="s">
        <v>90</v>
      </c>
      <c r="BD1" s="64" t="s">
        <v>73</v>
      </c>
      <c r="BE1" s="64" t="s">
        <v>91</v>
      </c>
      <c r="BF1" s="64" t="s">
        <v>92</v>
      </c>
      <c r="BG1" s="65" t="s">
        <v>117</v>
      </c>
      <c r="BH1" s="65" t="s">
        <v>154</v>
      </c>
      <c r="BI1" s="65" t="s">
        <v>155</v>
      </c>
      <c r="BJ1" s="65" t="s">
        <v>156</v>
      </c>
      <c r="BK1" s="65" t="s">
        <v>157</v>
      </c>
      <c r="BL1" s="65" t="s">
        <v>118</v>
      </c>
      <c r="BM1" s="66" t="s">
        <v>158</v>
      </c>
      <c r="BN1" s="66" t="s">
        <v>159</v>
      </c>
      <c r="BO1" s="66" t="s">
        <v>160</v>
      </c>
      <c r="BP1" s="66" t="s">
        <v>161</v>
      </c>
      <c r="BQ1" s="66" t="s">
        <v>162</v>
      </c>
      <c r="BR1" s="220" t="s">
        <v>163</v>
      </c>
      <c r="BS1" s="66" t="s">
        <v>164</v>
      </c>
      <c r="BT1" s="66" t="s">
        <v>165</v>
      </c>
      <c r="BU1" s="66" t="s">
        <v>194</v>
      </c>
      <c r="BV1" s="66" t="s">
        <v>166</v>
      </c>
      <c r="BW1" s="66" t="s">
        <v>167</v>
      </c>
      <c r="BX1" s="68" t="s">
        <v>205</v>
      </c>
    </row>
    <row r="2" spans="1:77" ht="20" customHeight="1">
      <c r="A2" s="376" t="s">
        <v>1005</v>
      </c>
      <c r="B2" s="645" t="s">
        <v>1006</v>
      </c>
      <c r="C2" s="645" t="s">
        <v>263</v>
      </c>
      <c r="D2" s="376">
        <v>93.6</v>
      </c>
      <c r="E2" s="376">
        <v>61</v>
      </c>
      <c r="F2" s="293">
        <f t="shared" ref="F2:F25" si="0">IF(E2="NA", 0, IF(E2&gt;=90, 40, IF(E2&gt;=65, 30, IF(E2&gt;=41, 20, 10))))</f>
        <v>20</v>
      </c>
      <c r="G2" s="376" t="s">
        <v>208</v>
      </c>
      <c r="H2" s="376">
        <v>46</v>
      </c>
      <c r="I2" s="293">
        <f t="shared" ref="I2:I25" si="1">IF(H2="NA", 0, IF(H2&gt;=90, 40, IF(H2&gt;=65, 30, IF(H2&gt;=41, 20, 10))))</f>
        <v>20</v>
      </c>
      <c r="J2" s="376">
        <v>74</v>
      </c>
      <c r="K2" s="293">
        <f t="shared" ref="K2:K25" si="2">IF(J2="NA", 0, IF(J2&gt;=90, 40, IF(J2&gt;=65, 30, IF(J2&gt;=41, 20, 10))))</f>
        <v>30</v>
      </c>
      <c r="L2" s="646">
        <v>70.5</v>
      </c>
      <c r="M2" s="293">
        <f t="shared" ref="M2:M25" si="3">IF(L2="NA", 0, IF(L2&gt;=90, 40, IF(L2&gt;=65, 30, IF(L2&gt;=41, 20, 10))))</f>
        <v>30</v>
      </c>
      <c r="N2" s="376">
        <v>72</v>
      </c>
      <c r="O2" s="293">
        <f t="shared" ref="O2:O25" si="4">IF(N2="NA", 0, IF(N2&gt;=90, 40, IF(N2&gt;=65, 30, IF(N2&gt;=41, 20, 10))))</f>
        <v>30</v>
      </c>
      <c r="P2" s="376">
        <v>84</v>
      </c>
      <c r="Q2" s="293">
        <f t="shared" ref="Q2:Q25" si="5">IF(P2="NA", 0, IF(P2&gt;=90, 40, IF(P2&gt;=65, 30, IF(P2&gt;=41, 20, 10))))</f>
        <v>30</v>
      </c>
      <c r="R2" s="377">
        <f t="shared" ref="R2:R25" si="6">SUM(F2,I2,K2,M2,O2,Q2)</f>
        <v>160</v>
      </c>
      <c r="S2" s="378">
        <f t="shared" ref="S2:S25" si="7">COUNTIF(E2,"NA")+COUNTIF(H2,"NA")+COUNTIF(J2,"NA")+COUNTIF(L2,"NA")+COUNTIF(N2,"NA")+COUNTIF(P2,"NA")+COUNTIF(E2,"AB")+COUNTIF(H2,"AB")+COUNTIF(J2,"AB")+COUNTIF(L2,"AB")+COUNTIF(N2,"AB")+COUNTIF(P2,"AB")+COUNTIF(E2,"L")+COUNTIF(H2,"L")+COUNTIF(J2,"L")+COUNTIF(L2,"L")+COUNTIF(N2,"L")+COUNTIF(P2,"L")+COUNTIF(E2,"NAS")+COUNTIF(H2,"NAS")+COUNTIF(J2,"NAS")+COUNTIF(L2,"NAS")+COUNTIF(N2,"NAS")+COUNTIF(P2,"NAS")</f>
        <v>0</v>
      </c>
      <c r="T2" s="377">
        <f t="shared" ref="T2:T25" si="8">R2/(240-(S2*40))*240</f>
        <v>160</v>
      </c>
      <c r="U2" s="377">
        <f t="shared" ref="U2:U25" si="9">IF(T2&gt;=210, 8, IF(T2&gt;=140, 6, IF(T2&gt;=70, 4, 2)))</f>
        <v>6</v>
      </c>
      <c r="V2" s="376" t="s">
        <v>207</v>
      </c>
      <c r="W2" s="376" t="s">
        <v>74</v>
      </c>
      <c r="X2" s="376" t="s">
        <v>74</v>
      </c>
      <c r="Y2" s="376">
        <v>23</v>
      </c>
      <c r="Z2" s="293">
        <f t="shared" ref="Z2:Z25" si="10">IF(BX2="NA", 0, IF(BX2&gt;=90, 40, IF(BX2&gt;=65, 30, IF(BX2&gt;=41, 20, 10))))</f>
        <v>40</v>
      </c>
      <c r="AA2" s="378">
        <f t="shared" ref="AA2:AA25" si="11">SUM(X2,Z2)</f>
        <v>40</v>
      </c>
      <c r="AB2" s="379">
        <f t="shared" ref="AB2:AB25" si="12">COUNTIF(W2,"NA")+COUNTIF(Y2,"NA")+COUNTIF(W2,"AB")+COUNTIF(Y2,"AB")+COUNTIF(W2,"L")+COUNTIF(Y2,"L")</f>
        <v>1</v>
      </c>
      <c r="AC2" s="380">
        <f t="shared" ref="AC2:AC25" si="13">AA2/(80-(AB2*40))*80</f>
        <v>80</v>
      </c>
      <c r="AD2" s="379">
        <f t="shared" ref="AD2:AD25" si="14">IF(AC2&gt;70, 4, IF(AC2&gt;=30, 3, IF(AC2&gt;=20, 2, 1)))</f>
        <v>4</v>
      </c>
      <c r="AE2" s="376" t="s">
        <v>7</v>
      </c>
      <c r="AF2" s="302">
        <f t="shared" ref="AF2:AF25" si="15">IF(AE2="NA",0,IF(AE2="Excellent",20,IF(AE2="Good",15,10)))</f>
        <v>15</v>
      </c>
      <c r="AG2" s="302">
        <f t="shared" ref="AG2:AG25" si="16">IF(AF2=0,0,IF(AF2=20,4,IF(AF2=15,3,2)))</f>
        <v>3</v>
      </c>
      <c r="AH2" s="376" t="s">
        <v>321</v>
      </c>
      <c r="AI2" s="376" t="s">
        <v>6</v>
      </c>
      <c r="AJ2" s="376" t="s">
        <v>173</v>
      </c>
      <c r="AK2" s="376" t="s">
        <v>8</v>
      </c>
      <c r="AL2" s="302">
        <f t="shared" ref="AL2:AL25" si="17">IF(AND(AI2="Excellent", AK2="Excellent"),20,IF(AND(AI2="Excellent",AK2="Good"),15,IF(AND(AI2="Excellent",AK2="Average"),15,IF(AND(AI2="Good", AK2="Excellent"),15,IF(AND(AI2="Good",AK2="Good"),15,IF(AND(AI2="Good",AK2="Average"),15,IF(AND(AI2="Average",AK2="Excellent"),15,IF(AND(AI2="Average",AK2="Good"),15,10))))))))</f>
        <v>15</v>
      </c>
      <c r="AM2" s="302">
        <f t="shared" ref="AM2:AM25" si="18">IF(AL2=20,4,IF(AL2=15,3,IF(AL2=10,2,1)))</f>
        <v>3</v>
      </c>
      <c r="AN2" s="381">
        <f t="shared" ref="AN2:AN25" si="19">U2+AD2+AG2+AM2</f>
        <v>16</v>
      </c>
      <c r="AO2" s="381">
        <f t="shared" ref="AO2:AO25" si="20">COUNTIF(U2,0)</f>
        <v>0</v>
      </c>
      <c r="AP2" s="381">
        <f t="shared" ref="AP2:AP25" si="21">COUNTIF(AD2,0)</f>
        <v>0</v>
      </c>
      <c r="AQ2" s="381">
        <f t="shared" ref="AQ2:AQ25" si="22">COUNTIF(AG2,0)</f>
        <v>0</v>
      </c>
      <c r="AR2" s="381">
        <f t="shared" ref="AR2:AR25" si="23">COUNTIF(AL2,0)</f>
        <v>0</v>
      </c>
      <c r="AS2" s="382">
        <f t="shared" ref="AS2:AS25" si="24">AN2/(20-((AO2*8)+(AP2*4)+(AQ2*4)+(AR2*4)))*20</f>
        <v>16</v>
      </c>
      <c r="AT2" s="376" t="s">
        <v>1567</v>
      </c>
      <c r="AU2" s="376" t="s">
        <v>74</v>
      </c>
      <c r="AV2" s="302">
        <f t="shared" ref="AV2:AV25" si="25">IF(AU2="NA",0,IF(AU2="Excellent",10,IF(AU2="Good",8,6)))</f>
        <v>0</v>
      </c>
      <c r="AW2" s="302">
        <f t="shared" ref="AW2:AW25" si="26">IF(AV2=0,0,IF(AV2=10,8,IF(AV2=8,6,3)))</f>
        <v>0</v>
      </c>
      <c r="AX2" s="376" t="s">
        <v>13</v>
      </c>
      <c r="AY2" s="383">
        <f t="shared" ref="AY2:AY25" si="27">IF(AX2="NA",0,IF(AX2="In House",10,IF(AX2="In Person",8,6)))</f>
        <v>10</v>
      </c>
      <c r="AZ2" s="383">
        <f t="shared" ref="AZ2:AZ25" si="28">IF(AY2=0,0,IF(AY2=6,3,IF(AY2=8,6,8)))</f>
        <v>8</v>
      </c>
      <c r="BA2" s="384" t="s">
        <v>195</v>
      </c>
      <c r="BB2" s="376">
        <v>8</v>
      </c>
      <c r="BC2" s="383">
        <f t="shared" ref="BC2:BC25" si="29">IF(BB2=0,0,IF(BB2&gt;=9,2,1))</f>
        <v>1</v>
      </c>
      <c r="BD2" s="385" t="s">
        <v>268</v>
      </c>
      <c r="BE2" s="376">
        <v>10</v>
      </c>
      <c r="BF2" s="383">
        <f t="shared" ref="BF2:BF25" si="30">IF(BE2=0,0,IF(BE2&gt;=9,2,1))</f>
        <v>2</v>
      </c>
      <c r="BG2" s="386">
        <f t="shared" ref="BG2:BG25" si="31">AW2+AZ2+BC2+BF2</f>
        <v>11</v>
      </c>
      <c r="BH2" s="386">
        <f t="shared" ref="BH2:BH25" si="32">COUNTIF(AW2,0)</f>
        <v>1</v>
      </c>
      <c r="BI2" s="386">
        <f t="shared" ref="BI2:BI25" si="33">COUNTIF(AZ2,0)</f>
        <v>0</v>
      </c>
      <c r="BJ2" s="386">
        <f t="shared" ref="BJ2:BJ25" si="34">COUNTIF(BC2,0)</f>
        <v>0</v>
      </c>
      <c r="BK2" s="386">
        <f t="shared" ref="BK2:BK25" si="35">COUNTIF(BF2,0)</f>
        <v>0</v>
      </c>
      <c r="BL2" s="387">
        <f t="shared" ref="BL2:BL25" si="36">BG2/(20-((BH2*8)+(BI2*8)+(BJ2*2)+(BK2*2)))*20</f>
        <v>18.333333333333332</v>
      </c>
      <c r="BM2" s="376" t="s">
        <v>2537</v>
      </c>
      <c r="BN2" s="376" t="s">
        <v>175</v>
      </c>
      <c r="BO2" s="376" t="s">
        <v>175</v>
      </c>
      <c r="BP2" s="562" t="s">
        <v>2864</v>
      </c>
      <c r="BQ2" s="628" t="s">
        <v>2865</v>
      </c>
      <c r="BR2" s="562" t="s">
        <v>2866</v>
      </c>
      <c r="BS2" s="562" t="s">
        <v>2867</v>
      </c>
      <c r="BT2" s="627" t="s">
        <v>2868</v>
      </c>
      <c r="BU2" s="627" t="s">
        <v>2869</v>
      </c>
      <c r="BV2" s="630" t="s">
        <v>2870</v>
      </c>
      <c r="BW2" s="627" t="s">
        <v>2871</v>
      </c>
      <c r="BX2" s="293">
        <f t="shared" ref="BX2:BX25" si="37">Y2/25*100</f>
        <v>92</v>
      </c>
      <c r="BY2" s="67"/>
    </row>
    <row r="3" spans="1:77" ht="20" customHeight="1">
      <c r="A3" s="376" t="s">
        <v>1007</v>
      </c>
      <c r="B3" s="647" t="s">
        <v>1008</v>
      </c>
      <c r="C3" s="645" t="s">
        <v>263</v>
      </c>
      <c r="D3" s="631">
        <v>99</v>
      </c>
      <c r="E3" s="631">
        <v>58</v>
      </c>
      <c r="F3" s="293">
        <f t="shared" si="0"/>
        <v>20</v>
      </c>
      <c r="G3" s="376" t="s">
        <v>199</v>
      </c>
      <c r="H3" s="376">
        <v>39</v>
      </c>
      <c r="I3" s="293">
        <f t="shared" si="1"/>
        <v>10</v>
      </c>
      <c r="J3" s="376">
        <v>45</v>
      </c>
      <c r="K3" s="293">
        <f t="shared" si="2"/>
        <v>20</v>
      </c>
      <c r="L3" s="646">
        <v>80</v>
      </c>
      <c r="M3" s="293">
        <f t="shared" si="3"/>
        <v>30</v>
      </c>
      <c r="N3" s="376">
        <v>75</v>
      </c>
      <c r="O3" s="293">
        <f t="shared" si="4"/>
        <v>30</v>
      </c>
      <c r="P3" s="376">
        <v>62</v>
      </c>
      <c r="Q3" s="293">
        <f t="shared" si="5"/>
        <v>20</v>
      </c>
      <c r="R3" s="377">
        <f t="shared" si="6"/>
        <v>130</v>
      </c>
      <c r="S3" s="378">
        <f t="shared" si="7"/>
        <v>0</v>
      </c>
      <c r="T3" s="377">
        <f t="shared" si="8"/>
        <v>130</v>
      </c>
      <c r="U3" s="377">
        <f t="shared" si="9"/>
        <v>4</v>
      </c>
      <c r="V3" s="376" t="s">
        <v>200</v>
      </c>
      <c r="W3" s="376" t="s">
        <v>74</v>
      </c>
      <c r="X3" s="376" t="s">
        <v>74</v>
      </c>
      <c r="Y3" s="376">
        <v>23</v>
      </c>
      <c r="Z3" s="293">
        <f t="shared" si="10"/>
        <v>40</v>
      </c>
      <c r="AA3" s="378">
        <f t="shared" si="11"/>
        <v>40</v>
      </c>
      <c r="AB3" s="379">
        <f t="shared" si="12"/>
        <v>1</v>
      </c>
      <c r="AC3" s="380">
        <f t="shared" si="13"/>
        <v>80</v>
      </c>
      <c r="AD3" s="379">
        <f t="shared" si="14"/>
        <v>4</v>
      </c>
      <c r="AE3" s="376" t="s">
        <v>7</v>
      </c>
      <c r="AF3" s="302">
        <f t="shared" si="15"/>
        <v>15</v>
      </c>
      <c r="AG3" s="302">
        <f t="shared" si="16"/>
        <v>3</v>
      </c>
      <c r="AH3" s="376" t="s">
        <v>170</v>
      </c>
      <c r="AI3" s="376" t="s">
        <v>7</v>
      </c>
      <c r="AJ3" s="376" t="s">
        <v>174</v>
      </c>
      <c r="AK3" s="376" t="s">
        <v>8</v>
      </c>
      <c r="AL3" s="302">
        <f t="shared" si="17"/>
        <v>15</v>
      </c>
      <c r="AM3" s="302">
        <f t="shared" si="18"/>
        <v>3</v>
      </c>
      <c r="AN3" s="381">
        <f t="shared" si="19"/>
        <v>14</v>
      </c>
      <c r="AO3" s="381">
        <f t="shared" si="20"/>
        <v>0</v>
      </c>
      <c r="AP3" s="381">
        <f t="shared" si="21"/>
        <v>0</v>
      </c>
      <c r="AQ3" s="381">
        <f t="shared" si="22"/>
        <v>0</v>
      </c>
      <c r="AR3" s="381">
        <f t="shared" si="23"/>
        <v>0</v>
      </c>
      <c r="AS3" s="382">
        <f t="shared" si="24"/>
        <v>14</v>
      </c>
      <c r="AT3" s="376" t="s">
        <v>1567</v>
      </c>
      <c r="AU3" s="376" t="s">
        <v>74</v>
      </c>
      <c r="AV3" s="302">
        <f t="shared" si="25"/>
        <v>0</v>
      </c>
      <c r="AW3" s="302">
        <f t="shared" si="26"/>
        <v>0</v>
      </c>
      <c r="AX3" s="376" t="s">
        <v>13</v>
      </c>
      <c r="AY3" s="383">
        <f t="shared" si="27"/>
        <v>10</v>
      </c>
      <c r="AZ3" s="383">
        <f t="shared" si="28"/>
        <v>8</v>
      </c>
      <c r="BA3" s="384" t="s">
        <v>195</v>
      </c>
      <c r="BB3" s="376">
        <v>8</v>
      </c>
      <c r="BC3" s="383">
        <f t="shared" si="29"/>
        <v>1</v>
      </c>
      <c r="BD3" s="385" t="s">
        <v>268</v>
      </c>
      <c r="BE3" s="376">
        <v>10</v>
      </c>
      <c r="BF3" s="383">
        <f t="shared" si="30"/>
        <v>2</v>
      </c>
      <c r="BG3" s="386">
        <f t="shared" si="31"/>
        <v>11</v>
      </c>
      <c r="BH3" s="386">
        <f t="shared" si="32"/>
        <v>1</v>
      </c>
      <c r="BI3" s="386">
        <f t="shared" si="33"/>
        <v>0</v>
      </c>
      <c r="BJ3" s="386">
        <f t="shared" si="34"/>
        <v>0</v>
      </c>
      <c r="BK3" s="386">
        <f t="shared" si="35"/>
        <v>0</v>
      </c>
      <c r="BL3" s="387">
        <f t="shared" si="36"/>
        <v>18.333333333333332</v>
      </c>
      <c r="BM3" s="376" t="s">
        <v>2872</v>
      </c>
      <c r="BN3" s="376" t="s">
        <v>175</v>
      </c>
      <c r="BO3" s="376" t="s">
        <v>175</v>
      </c>
      <c r="BP3" s="562" t="s">
        <v>2873</v>
      </c>
      <c r="BQ3" s="628" t="s">
        <v>2874</v>
      </c>
      <c r="BR3" s="648" t="s">
        <v>2875</v>
      </c>
      <c r="BS3" s="649" t="s">
        <v>2876</v>
      </c>
      <c r="BT3" s="627" t="s">
        <v>2877</v>
      </c>
      <c r="BU3" s="627" t="s">
        <v>2878</v>
      </c>
      <c r="BV3" s="630" t="s">
        <v>2879</v>
      </c>
      <c r="BW3" s="627" t="s">
        <v>2880</v>
      </c>
      <c r="BX3" s="293">
        <f t="shared" si="37"/>
        <v>92</v>
      </c>
      <c r="BY3" s="67"/>
    </row>
    <row r="4" spans="1:77" ht="20" customHeight="1">
      <c r="A4" s="376" t="s">
        <v>1009</v>
      </c>
      <c r="B4" s="647" t="s">
        <v>1010</v>
      </c>
      <c r="C4" s="645" t="s">
        <v>263</v>
      </c>
      <c r="D4" s="631">
        <v>93</v>
      </c>
      <c r="E4" s="631">
        <v>81</v>
      </c>
      <c r="F4" s="293">
        <f t="shared" si="0"/>
        <v>30</v>
      </c>
      <c r="G4" s="376" t="s">
        <v>199</v>
      </c>
      <c r="H4" s="376">
        <v>91</v>
      </c>
      <c r="I4" s="293">
        <f t="shared" si="1"/>
        <v>40</v>
      </c>
      <c r="J4" s="376">
        <v>85</v>
      </c>
      <c r="K4" s="293">
        <f t="shared" si="2"/>
        <v>30</v>
      </c>
      <c r="L4" s="646">
        <v>91.5</v>
      </c>
      <c r="M4" s="293">
        <f t="shared" si="3"/>
        <v>40</v>
      </c>
      <c r="N4" s="376">
        <v>94</v>
      </c>
      <c r="O4" s="293">
        <f t="shared" si="4"/>
        <v>40</v>
      </c>
      <c r="P4" s="376">
        <v>91</v>
      </c>
      <c r="Q4" s="293">
        <f t="shared" si="5"/>
        <v>40</v>
      </c>
      <c r="R4" s="377">
        <f t="shared" si="6"/>
        <v>220</v>
      </c>
      <c r="S4" s="378">
        <f t="shared" si="7"/>
        <v>0</v>
      </c>
      <c r="T4" s="377">
        <f t="shared" si="8"/>
        <v>220</v>
      </c>
      <c r="U4" s="377">
        <f t="shared" si="9"/>
        <v>8</v>
      </c>
      <c r="V4" s="376" t="s">
        <v>200</v>
      </c>
      <c r="W4" s="376" t="s">
        <v>74</v>
      </c>
      <c r="X4" s="376" t="s">
        <v>74</v>
      </c>
      <c r="Y4" s="376">
        <v>21</v>
      </c>
      <c r="Z4" s="293">
        <f t="shared" si="10"/>
        <v>30</v>
      </c>
      <c r="AA4" s="378">
        <f t="shared" si="11"/>
        <v>30</v>
      </c>
      <c r="AB4" s="379">
        <f t="shared" si="12"/>
        <v>1</v>
      </c>
      <c r="AC4" s="380">
        <f t="shared" si="13"/>
        <v>60</v>
      </c>
      <c r="AD4" s="379">
        <f t="shared" si="14"/>
        <v>3</v>
      </c>
      <c r="AE4" s="376" t="s">
        <v>7</v>
      </c>
      <c r="AF4" s="302">
        <f t="shared" si="15"/>
        <v>15</v>
      </c>
      <c r="AG4" s="302">
        <f t="shared" si="16"/>
        <v>3</v>
      </c>
      <c r="AH4" s="376" t="s">
        <v>170</v>
      </c>
      <c r="AI4" s="376" t="s">
        <v>7</v>
      </c>
      <c r="AJ4" s="376" t="s">
        <v>174</v>
      </c>
      <c r="AK4" s="376" t="s">
        <v>8</v>
      </c>
      <c r="AL4" s="302">
        <f t="shared" si="17"/>
        <v>15</v>
      </c>
      <c r="AM4" s="302">
        <f t="shared" si="18"/>
        <v>3</v>
      </c>
      <c r="AN4" s="381">
        <f t="shared" si="19"/>
        <v>17</v>
      </c>
      <c r="AO4" s="381">
        <f t="shared" si="20"/>
        <v>0</v>
      </c>
      <c r="AP4" s="381">
        <f t="shared" si="21"/>
        <v>0</v>
      </c>
      <c r="AQ4" s="381">
        <f t="shared" si="22"/>
        <v>0</v>
      </c>
      <c r="AR4" s="381">
        <f t="shared" si="23"/>
        <v>0</v>
      </c>
      <c r="AS4" s="382">
        <f t="shared" si="24"/>
        <v>17</v>
      </c>
      <c r="AT4" s="376" t="s">
        <v>1567</v>
      </c>
      <c r="AU4" s="376" t="s">
        <v>74</v>
      </c>
      <c r="AV4" s="302">
        <f t="shared" si="25"/>
        <v>0</v>
      </c>
      <c r="AW4" s="302">
        <f t="shared" si="26"/>
        <v>0</v>
      </c>
      <c r="AX4" s="376" t="s">
        <v>13</v>
      </c>
      <c r="AY4" s="383">
        <f t="shared" si="27"/>
        <v>10</v>
      </c>
      <c r="AZ4" s="383">
        <f t="shared" si="28"/>
        <v>8</v>
      </c>
      <c r="BA4" s="384" t="s">
        <v>195</v>
      </c>
      <c r="BB4" s="376">
        <v>8</v>
      </c>
      <c r="BC4" s="383">
        <f t="shared" si="29"/>
        <v>1</v>
      </c>
      <c r="BD4" s="385" t="s">
        <v>268</v>
      </c>
      <c r="BE4" s="376">
        <v>10</v>
      </c>
      <c r="BF4" s="383">
        <f t="shared" si="30"/>
        <v>2</v>
      </c>
      <c r="BG4" s="386">
        <f t="shared" si="31"/>
        <v>11</v>
      </c>
      <c r="BH4" s="386">
        <f t="shared" si="32"/>
        <v>1</v>
      </c>
      <c r="BI4" s="386">
        <f t="shared" si="33"/>
        <v>0</v>
      </c>
      <c r="BJ4" s="386">
        <f t="shared" si="34"/>
        <v>0</v>
      </c>
      <c r="BK4" s="386">
        <f t="shared" si="35"/>
        <v>0</v>
      </c>
      <c r="BL4" s="387">
        <f t="shared" si="36"/>
        <v>18.333333333333332</v>
      </c>
      <c r="BM4" s="376" t="s">
        <v>2872</v>
      </c>
      <c r="BN4" s="376" t="s">
        <v>175</v>
      </c>
      <c r="BO4" s="376" t="s">
        <v>175</v>
      </c>
      <c r="BP4" s="562" t="s">
        <v>2881</v>
      </c>
      <c r="BQ4" s="628" t="s">
        <v>2882</v>
      </c>
      <c r="BR4" s="650" t="s">
        <v>2883</v>
      </c>
      <c r="BS4" s="649" t="s">
        <v>2884</v>
      </c>
      <c r="BT4" s="627" t="s">
        <v>2885</v>
      </c>
      <c r="BU4" s="627" t="s">
        <v>2886</v>
      </c>
      <c r="BV4" s="630" t="s">
        <v>2887</v>
      </c>
      <c r="BW4" s="627" t="s">
        <v>2888</v>
      </c>
      <c r="BX4" s="293">
        <f t="shared" si="37"/>
        <v>84</v>
      </c>
    </row>
    <row r="5" spans="1:77" ht="20" customHeight="1">
      <c r="A5" s="376" t="s">
        <v>1011</v>
      </c>
      <c r="B5" s="647" t="s">
        <v>240</v>
      </c>
      <c r="C5" s="645" t="s">
        <v>263</v>
      </c>
      <c r="D5" s="631">
        <v>87</v>
      </c>
      <c r="E5" s="631">
        <v>62</v>
      </c>
      <c r="F5" s="293">
        <f t="shared" si="0"/>
        <v>20</v>
      </c>
      <c r="G5" s="376" t="s">
        <v>199</v>
      </c>
      <c r="H5" s="376">
        <v>53</v>
      </c>
      <c r="I5" s="293">
        <f t="shared" si="1"/>
        <v>20</v>
      </c>
      <c r="J5" s="376">
        <v>55</v>
      </c>
      <c r="K5" s="293">
        <f t="shared" si="2"/>
        <v>20</v>
      </c>
      <c r="L5" s="646">
        <v>86.5</v>
      </c>
      <c r="M5" s="293">
        <f t="shared" si="3"/>
        <v>30</v>
      </c>
      <c r="N5" s="376">
        <v>60</v>
      </c>
      <c r="O5" s="293">
        <f t="shared" si="4"/>
        <v>20</v>
      </c>
      <c r="P5" s="376">
        <v>74</v>
      </c>
      <c r="Q5" s="293">
        <f t="shared" si="5"/>
        <v>30</v>
      </c>
      <c r="R5" s="377">
        <f t="shared" si="6"/>
        <v>140</v>
      </c>
      <c r="S5" s="378">
        <f t="shared" si="7"/>
        <v>0</v>
      </c>
      <c r="T5" s="377">
        <f t="shared" si="8"/>
        <v>140</v>
      </c>
      <c r="U5" s="377">
        <f t="shared" si="9"/>
        <v>6</v>
      </c>
      <c r="V5" s="376" t="s">
        <v>200</v>
      </c>
      <c r="W5" s="376" t="s">
        <v>74</v>
      </c>
      <c r="X5" s="376" t="s">
        <v>74</v>
      </c>
      <c r="Y5" s="376">
        <v>24</v>
      </c>
      <c r="Z5" s="293">
        <f t="shared" si="10"/>
        <v>40</v>
      </c>
      <c r="AA5" s="378">
        <f t="shared" si="11"/>
        <v>40</v>
      </c>
      <c r="AB5" s="379">
        <f t="shared" si="12"/>
        <v>1</v>
      </c>
      <c r="AC5" s="380">
        <f t="shared" si="13"/>
        <v>80</v>
      </c>
      <c r="AD5" s="379">
        <f t="shared" si="14"/>
        <v>4</v>
      </c>
      <c r="AE5" s="376" t="s">
        <v>7</v>
      </c>
      <c r="AF5" s="302">
        <f t="shared" si="15"/>
        <v>15</v>
      </c>
      <c r="AG5" s="302">
        <f t="shared" si="16"/>
        <v>3</v>
      </c>
      <c r="AH5" s="376" t="s">
        <v>196</v>
      </c>
      <c r="AI5" s="376" t="s">
        <v>7</v>
      </c>
      <c r="AJ5" s="376" t="s">
        <v>173</v>
      </c>
      <c r="AK5" s="376" t="s">
        <v>7</v>
      </c>
      <c r="AL5" s="302">
        <f t="shared" si="17"/>
        <v>15</v>
      </c>
      <c r="AM5" s="302">
        <f t="shared" si="18"/>
        <v>3</v>
      </c>
      <c r="AN5" s="381">
        <f t="shared" si="19"/>
        <v>16</v>
      </c>
      <c r="AO5" s="381">
        <f t="shared" si="20"/>
        <v>0</v>
      </c>
      <c r="AP5" s="381">
        <f t="shared" si="21"/>
        <v>0</v>
      </c>
      <c r="AQ5" s="381">
        <f t="shared" si="22"/>
        <v>0</v>
      </c>
      <c r="AR5" s="381">
        <f t="shared" si="23"/>
        <v>0</v>
      </c>
      <c r="AS5" s="382">
        <f t="shared" si="24"/>
        <v>16</v>
      </c>
      <c r="AT5" s="376" t="s">
        <v>1567</v>
      </c>
      <c r="AU5" s="376" t="s">
        <v>74</v>
      </c>
      <c r="AV5" s="302">
        <f t="shared" si="25"/>
        <v>0</v>
      </c>
      <c r="AW5" s="302">
        <f t="shared" si="26"/>
        <v>0</v>
      </c>
      <c r="AX5" s="376" t="s">
        <v>13</v>
      </c>
      <c r="AY5" s="383">
        <f t="shared" si="27"/>
        <v>10</v>
      </c>
      <c r="AZ5" s="383">
        <f t="shared" si="28"/>
        <v>8</v>
      </c>
      <c r="BA5" s="384" t="s">
        <v>195</v>
      </c>
      <c r="BB5" s="376">
        <v>8</v>
      </c>
      <c r="BC5" s="383">
        <f t="shared" si="29"/>
        <v>1</v>
      </c>
      <c r="BD5" s="385" t="s">
        <v>268</v>
      </c>
      <c r="BE5" s="376">
        <v>10</v>
      </c>
      <c r="BF5" s="383">
        <f t="shared" si="30"/>
        <v>2</v>
      </c>
      <c r="BG5" s="386">
        <f t="shared" si="31"/>
        <v>11</v>
      </c>
      <c r="BH5" s="386">
        <f t="shared" si="32"/>
        <v>1</v>
      </c>
      <c r="BI5" s="386">
        <f t="shared" si="33"/>
        <v>0</v>
      </c>
      <c r="BJ5" s="386">
        <f t="shared" si="34"/>
        <v>0</v>
      </c>
      <c r="BK5" s="386">
        <f t="shared" si="35"/>
        <v>0</v>
      </c>
      <c r="BL5" s="387">
        <f t="shared" si="36"/>
        <v>18.333333333333332</v>
      </c>
      <c r="BM5" s="376" t="s">
        <v>2889</v>
      </c>
      <c r="BN5" s="376" t="s">
        <v>175</v>
      </c>
      <c r="BO5" s="562" t="s">
        <v>2890</v>
      </c>
      <c r="BP5" s="562" t="s">
        <v>2891</v>
      </c>
      <c r="BQ5" s="628" t="s">
        <v>2892</v>
      </c>
      <c r="BR5" s="650" t="s">
        <v>2893</v>
      </c>
      <c r="BS5" s="649" t="s">
        <v>2894</v>
      </c>
      <c r="BT5" s="627" t="s">
        <v>2895</v>
      </c>
      <c r="BU5" s="627" t="s">
        <v>2896</v>
      </c>
      <c r="BV5" s="630" t="s">
        <v>2897</v>
      </c>
      <c r="BW5" s="627" t="s">
        <v>2898</v>
      </c>
      <c r="BX5" s="293">
        <f t="shared" si="37"/>
        <v>96</v>
      </c>
      <c r="BY5" s="67"/>
    </row>
    <row r="6" spans="1:77" ht="20" customHeight="1">
      <c r="A6" s="376" t="s">
        <v>1012</v>
      </c>
      <c r="B6" s="647" t="s">
        <v>666</v>
      </c>
      <c r="C6" s="645" t="s">
        <v>263</v>
      </c>
      <c r="D6" s="631">
        <v>90</v>
      </c>
      <c r="E6" s="631">
        <v>75</v>
      </c>
      <c r="F6" s="293">
        <f t="shared" si="0"/>
        <v>30</v>
      </c>
      <c r="G6" s="376" t="s">
        <v>199</v>
      </c>
      <c r="H6" s="376">
        <v>91</v>
      </c>
      <c r="I6" s="293">
        <f t="shared" si="1"/>
        <v>40</v>
      </c>
      <c r="J6" s="376">
        <v>70</v>
      </c>
      <c r="K6" s="293">
        <f t="shared" si="2"/>
        <v>30</v>
      </c>
      <c r="L6" s="646">
        <v>93</v>
      </c>
      <c r="M6" s="293">
        <f t="shared" si="3"/>
        <v>40</v>
      </c>
      <c r="N6" s="376">
        <v>91</v>
      </c>
      <c r="O6" s="293">
        <f t="shared" si="4"/>
        <v>40</v>
      </c>
      <c r="P6" s="376">
        <v>96</v>
      </c>
      <c r="Q6" s="293">
        <f t="shared" si="5"/>
        <v>40</v>
      </c>
      <c r="R6" s="377">
        <f t="shared" si="6"/>
        <v>220</v>
      </c>
      <c r="S6" s="378">
        <f t="shared" si="7"/>
        <v>0</v>
      </c>
      <c r="T6" s="377">
        <f t="shared" si="8"/>
        <v>220</v>
      </c>
      <c r="U6" s="377">
        <f t="shared" si="9"/>
        <v>8</v>
      </c>
      <c r="V6" s="376" t="s">
        <v>200</v>
      </c>
      <c r="W6" s="376" t="s">
        <v>74</v>
      </c>
      <c r="X6" s="376" t="s">
        <v>74</v>
      </c>
      <c r="Y6" s="376">
        <v>20</v>
      </c>
      <c r="Z6" s="293">
        <f t="shared" si="10"/>
        <v>30</v>
      </c>
      <c r="AA6" s="378">
        <f t="shared" si="11"/>
        <v>30</v>
      </c>
      <c r="AB6" s="379">
        <f t="shared" si="12"/>
        <v>1</v>
      </c>
      <c r="AC6" s="380">
        <f t="shared" si="13"/>
        <v>60</v>
      </c>
      <c r="AD6" s="379">
        <f t="shared" si="14"/>
        <v>3</v>
      </c>
      <c r="AE6" s="376" t="s">
        <v>6</v>
      </c>
      <c r="AF6" s="302">
        <f t="shared" si="15"/>
        <v>20</v>
      </c>
      <c r="AG6" s="302">
        <f t="shared" si="16"/>
        <v>4</v>
      </c>
      <c r="AH6" s="376" t="s">
        <v>170</v>
      </c>
      <c r="AI6" s="376" t="s">
        <v>7</v>
      </c>
      <c r="AJ6" s="376" t="s">
        <v>174</v>
      </c>
      <c r="AK6" s="376" t="s">
        <v>8</v>
      </c>
      <c r="AL6" s="302">
        <f t="shared" si="17"/>
        <v>15</v>
      </c>
      <c r="AM6" s="302">
        <f t="shared" si="18"/>
        <v>3</v>
      </c>
      <c r="AN6" s="381">
        <f t="shared" si="19"/>
        <v>18</v>
      </c>
      <c r="AO6" s="381">
        <f t="shared" si="20"/>
        <v>0</v>
      </c>
      <c r="AP6" s="381">
        <f t="shared" si="21"/>
        <v>0</v>
      </c>
      <c r="AQ6" s="381">
        <f t="shared" si="22"/>
        <v>0</v>
      </c>
      <c r="AR6" s="381">
        <f t="shared" si="23"/>
        <v>0</v>
      </c>
      <c r="AS6" s="382">
        <f t="shared" si="24"/>
        <v>18</v>
      </c>
      <c r="AT6" s="376" t="s">
        <v>1567</v>
      </c>
      <c r="AU6" s="376" t="s">
        <v>74</v>
      </c>
      <c r="AV6" s="302">
        <f t="shared" si="25"/>
        <v>0</v>
      </c>
      <c r="AW6" s="302">
        <f t="shared" si="26"/>
        <v>0</v>
      </c>
      <c r="AX6" s="376" t="s">
        <v>13</v>
      </c>
      <c r="AY6" s="383">
        <f t="shared" si="27"/>
        <v>10</v>
      </c>
      <c r="AZ6" s="383">
        <f t="shared" si="28"/>
        <v>8</v>
      </c>
      <c r="BA6" s="384" t="s">
        <v>195</v>
      </c>
      <c r="BB6" s="376" t="s">
        <v>168</v>
      </c>
      <c r="BC6" s="383">
        <f t="shared" si="29"/>
        <v>2</v>
      </c>
      <c r="BD6" s="385" t="s">
        <v>268</v>
      </c>
      <c r="BE6" s="376">
        <v>10</v>
      </c>
      <c r="BF6" s="383">
        <f t="shared" si="30"/>
        <v>2</v>
      </c>
      <c r="BG6" s="386">
        <f t="shared" si="31"/>
        <v>12</v>
      </c>
      <c r="BH6" s="386">
        <f t="shared" si="32"/>
        <v>1</v>
      </c>
      <c r="BI6" s="386">
        <f t="shared" si="33"/>
        <v>0</v>
      </c>
      <c r="BJ6" s="386">
        <f t="shared" si="34"/>
        <v>0</v>
      </c>
      <c r="BK6" s="386">
        <f t="shared" si="35"/>
        <v>0</v>
      </c>
      <c r="BL6" s="387">
        <f t="shared" si="36"/>
        <v>20</v>
      </c>
      <c r="BM6" s="376" t="s">
        <v>1404</v>
      </c>
      <c r="BN6" s="376" t="s">
        <v>175</v>
      </c>
      <c r="BO6" s="562" t="s">
        <v>2890</v>
      </c>
      <c r="BP6" s="562" t="s">
        <v>2881</v>
      </c>
      <c r="BQ6" s="628" t="s">
        <v>2899</v>
      </c>
      <c r="BR6" s="650" t="s">
        <v>2900</v>
      </c>
      <c r="BS6" s="649" t="s">
        <v>2901</v>
      </c>
      <c r="BT6" s="627" t="s">
        <v>2902</v>
      </c>
      <c r="BU6" s="627" t="s">
        <v>2903</v>
      </c>
      <c r="BV6" s="630" t="s">
        <v>2904</v>
      </c>
      <c r="BW6" s="627" t="s">
        <v>2905</v>
      </c>
      <c r="BX6" s="293">
        <f t="shared" si="37"/>
        <v>80</v>
      </c>
      <c r="BY6" s="143"/>
    </row>
    <row r="7" spans="1:77" ht="20" customHeight="1">
      <c r="A7" s="376" t="s">
        <v>1013</v>
      </c>
      <c r="B7" s="647" t="s">
        <v>1014</v>
      </c>
      <c r="C7" s="645" t="s">
        <v>263</v>
      </c>
      <c r="D7" s="631">
        <v>86.5</v>
      </c>
      <c r="E7" s="631">
        <v>68</v>
      </c>
      <c r="F7" s="293">
        <f t="shared" si="0"/>
        <v>30</v>
      </c>
      <c r="G7" s="376" t="s">
        <v>208</v>
      </c>
      <c r="H7" s="376">
        <v>39</v>
      </c>
      <c r="I7" s="293">
        <f t="shared" si="1"/>
        <v>10</v>
      </c>
      <c r="J7" s="376">
        <v>61</v>
      </c>
      <c r="K7" s="293">
        <f t="shared" si="2"/>
        <v>20</v>
      </c>
      <c r="L7" s="646">
        <v>70</v>
      </c>
      <c r="M7" s="293">
        <f t="shared" si="3"/>
        <v>30</v>
      </c>
      <c r="N7" s="376">
        <v>51</v>
      </c>
      <c r="O7" s="293">
        <f t="shared" si="4"/>
        <v>20</v>
      </c>
      <c r="P7" s="376">
        <v>62</v>
      </c>
      <c r="Q7" s="293">
        <f t="shared" si="5"/>
        <v>20</v>
      </c>
      <c r="R7" s="377">
        <f t="shared" si="6"/>
        <v>130</v>
      </c>
      <c r="S7" s="378">
        <f t="shared" si="7"/>
        <v>0</v>
      </c>
      <c r="T7" s="377">
        <f t="shared" si="8"/>
        <v>130</v>
      </c>
      <c r="U7" s="377">
        <f t="shared" si="9"/>
        <v>4</v>
      </c>
      <c r="V7" s="376" t="s">
        <v>207</v>
      </c>
      <c r="W7" s="376" t="s">
        <v>74</v>
      </c>
      <c r="X7" s="376" t="s">
        <v>74</v>
      </c>
      <c r="Y7" s="376">
        <v>24</v>
      </c>
      <c r="Z7" s="293">
        <f t="shared" si="10"/>
        <v>40</v>
      </c>
      <c r="AA7" s="378">
        <f t="shared" si="11"/>
        <v>40</v>
      </c>
      <c r="AB7" s="379">
        <f t="shared" si="12"/>
        <v>1</v>
      </c>
      <c r="AC7" s="380">
        <f t="shared" si="13"/>
        <v>80</v>
      </c>
      <c r="AD7" s="379">
        <f t="shared" si="14"/>
        <v>4</v>
      </c>
      <c r="AE7" s="376" t="s">
        <v>7</v>
      </c>
      <c r="AF7" s="302">
        <f t="shared" si="15"/>
        <v>15</v>
      </c>
      <c r="AG7" s="302">
        <f t="shared" si="16"/>
        <v>3</v>
      </c>
      <c r="AH7" s="376" t="s">
        <v>170</v>
      </c>
      <c r="AI7" s="376" t="s">
        <v>7</v>
      </c>
      <c r="AJ7" s="376" t="s">
        <v>172</v>
      </c>
      <c r="AK7" s="376" t="s">
        <v>8</v>
      </c>
      <c r="AL7" s="302">
        <f t="shared" si="17"/>
        <v>15</v>
      </c>
      <c r="AM7" s="302">
        <f t="shared" si="18"/>
        <v>3</v>
      </c>
      <c r="AN7" s="381">
        <f t="shared" si="19"/>
        <v>14</v>
      </c>
      <c r="AO7" s="381">
        <f t="shared" si="20"/>
        <v>0</v>
      </c>
      <c r="AP7" s="381">
        <f t="shared" si="21"/>
        <v>0</v>
      </c>
      <c r="AQ7" s="381">
        <f t="shared" si="22"/>
        <v>0</v>
      </c>
      <c r="AR7" s="381">
        <f t="shared" si="23"/>
        <v>0</v>
      </c>
      <c r="AS7" s="382">
        <f t="shared" si="24"/>
        <v>14</v>
      </c>
      <c r="AT7" s="376" t="s">
        <v>1567</v>
      </c>
      <c r="AU7" s="376" t="s">
        <v>74</v>
      </c>
      <c r="AV7" s="302">
        <f t="shared" si="25"/>
        <v>0</v>
      </c>
      <c r="AW7" s="302">
        <f t="shared" si="26"/>
        <v>0</v>
      </c>
      <c r="AX7" s="376" t="s">
        <v>13</v>
      </c>
      <c r="AY7" s="383">
        <f t="shared" si="27"/>
        <v>10</v>
      </c>
      <c r="AZ7" s="383">
        <f t="shared" si="28"/>
        <v>8</v>
      </c>
      <c r="BA7" s="384" t="s">
        <v>195</v>
      </c>
      <c r="BB7" s="376">
        <v>8</v>
      </c>
      <c r="BC7" s="383">
        <f t="shared" si="29"/>
        <v>1</v>
      </c>
      <c r="BD7" s="385" t="s">
        <v>268</v>
      </c>
      <c r="BE7" s="376">
        <v>10</v>
      </c>
      <c r="BF7" s="383">
        <f t="shared" si="30"/>
        <v>2</v>
      </c>
      <c r="BG7" s="386">
        <f t="shared" si="31"/>
        <v>11</v>
      </c>
      <c r="BH7" s="386">
        <f t="shared" si="32"/>
        <v>1</v>
      </c>
      <c r="BI7" s="386">
        <f t="shared" si="33"/>
        <v>0</v>
      </c>
      <c r="BJ7" s="386">
        <f t="shared" si="34"/>
        <v>0</v>
      </c>
      <c r="BK7" s="386">
        <f t="shared" si="35"/>
        <v>0</v>
      </c>
      <c r="BL7" s="387">
        <f t="shared" si="36"/>
        <v>18.333333333333332</v>
      </c>
      <c r="BM7" s="376" t="s">
        <v>2872</v>
      </c>
      <c r="BN7" s="376" t="s">
        <v>175</v>
      </c>
      <c r="BO7" s="376" t="s">
        <v>175</v>
      </c>
      <c r="BP7" s="562" t="s">
        <v>2906</v>
      </c>
      <c r="BQ7" s="628" t="s">
        <v>2907</v>
      </c>
      <c r="BR7" s="649" t="s">
        <v>2908</v>
      </c>
      <c r="BS7" s="649" t="s">
        <v>2909</v>
      </c>
      <c r="BT7" s="627" t="s">
        <v>2910</v>
      </c>
      <c r="BU7" s="627" t="s">
        <v>2911</v>
      </c>
      <c r="BV7" s="630" t="s">
        <v>2912</v>
      </c>
      <c r="BW7" s="627" t="s">
        <v>2913</v>
      </c>
      <c r="BX7" s="293">
        <f t="shared" si="37"/>
        <v>96</v>
      </c>
      <c r="BY7" s="67"/>
    </row>
    <row r="8" spans="1:77" ht="20" customHeight="1">
      <c r="A8" s="376" t="s">
        <v>1015</v>
      </c>
      <c r="B8" s="647" t="s">
        <v>1016</v>
      </c>
      <c r="C8" s="645" t="s">
        <v>263</v>
      </c>
      <c r="D8" s="631">
        <v>98</v>
      </c>
      <c r="E8" s="631">
        <v>67</v>
      </c>
      <c r="F8" s="293">
        <f t="shared" si="0"/>
        <v>30</v>
      </c>
      <c r="G8" s="376" t="s">
        <v>199</v>
      </c>
      <c r="H8" s="376">
        <v>81</v>
      </c>
      <c r="I8" s="293">
        <f t="shared" si="1"/>
        <v>30</v>
      </c>
      <c r="J8" s="376">
        <v>58</v>
      </c>
      <c r="K8" s="293">
        <f t="shared" si="2"/>
        <v>20</v>
      </c>
      <c r="L8" s="646">
        <v>86.5</v>
      </c>
      <c r="M8" s="293">
        <f t="shared" si="3"/>
        <v>30</v>
      </c>
      <c r="N8" s="376">
        <v>72</v>
      </c>
      <c r="O8" s="293">
        <f t="shared" si="4"/>
        <v>30</v>
      </c>
      <c r="P8" s="376">
        <v>96</v>
      </c>
      <c r="Q8" s="293">
        <f t="shared" si="5"/>
        <v>40</v>
      </c>
      <c r="R8" s="377">
        <f t="shared" si="6"/>
        <v>180</v>
      </c>
      <c r="S8" s="378">
        <f t="shared" si="7"/>
        <v>0</v>
      </c>
      <c r="T8" s="377">
        <f t="shared" si="8"/>
        <v>180</v>
      </c>
      <c r="U8" s="377">
        <f t="shared" si="9"/>
        <v>6</v>
      </c>
      <c r="V8" s="376" t="s">
        <v>200</v>
      </c>
      <c r="W8" s="376" t="s">
        <v>74</v>
      </c>
      <c r="X8" s="376" t="s">
        <v>74</v>
      </c>
      <c r="Y8" s="376">
        <v>22</v>
      </c>
      <c r="Z8" s="293">
        <f t="shared" si="10"/>
        <v>30</v>
      </c>
      <c r="AA8" s="378">
        <f t="shared" si="11"/>
        <v>30</v>
      </c>
      <c r="AB8" s="379">
        <f t="shared" si="12"/>
        <v>1</v>
      </c>
      <c r="AC8" s="380">
        <f t="shared" si="13"/>
        <v>60</v>
      </c>
      <c r="AD8" s="379">
        <f t="shared" si="14"/>
        <v>3</v>
      </c>
      <c r="AE8" s="376" t="s">
        <v>6</v>
      </c>
      <c r="AF8" s="302">
        <f t="shared" si="15"/>
        <v>20</v>
      </c>
      <c r="AG8" s="302">
        <f t="shared" si="16"/>
        <v>4</v>
      </c>
      <c r="AH8" s="376" t="s">
        <v>170</v>
      </c>
      <c r="AI8" s="376" t="s">
        <v>7</v>
      </c>
      <c r="AJ8" s="376" t="s">
        <v>172</v>
      </c>
      <c r="AK8" s="376" t="s">
        <v>8</v>
      </c>
      <c r="AL8" s="302">
        <f t="shared" si="17"/>
        <v>15</v>
      </c>
      <c r="AM8" s="302">
        <f t="shared" si="18"/>
        <v>3</v>
      </c>
      <c r="AN8" s="381">
        <f t="shared" si="19"/>
        <v>16</v>
      </c>
      <c r="AO8" s="381">
        <f t="shared" si="20"/>
        <v>0</v>
      </c>
      <c r="AP8" s="381">
        <f t="shared" si="21"/>
        <v>0</v>
      </c>
      <c r="AQ8" s="381">
        <f t="shared" si="22"/>
        <v>0</v>
      </c>
      <c r="AR8" s="381">
        <f t="shared" si="23"/>
        <v>0</v>
      </c>
      <c r="AS8" s="382">
        <f t="shared" si="24"/>
        <v>16</v>
      </c>
      <c r="AT8" s="376" t="s">
        <v>1567</v>
      </c>
      <c r="AU8" s="376" t="s">
        <v>74</v>
      </c>
      <c r="AV8" s="302">
        <f t="shared" si="25"/>
        <v>0</v>
      </c>
      <c r="AW8" s="302">
        <f t="shared" si="26"/>
        <v>0</v>
      </c>
      <c r="AX8" s="376" t="s">
        <v>13</v>
      </c>
      <c r="AY8" s="383">
        <f t="shared" si="27"/>
        <v>10</v>
      </c>
      <c r="AZ8" s="383">
        <f t="shared" si="28"/>
        <v>8</v>
      </c>
      <c r="BA8" s="384" t="s">
        <v>195</v>
      </c>
      <c r="BB8" s="376">
        <v>8</v>
      </c>
      <c r="BC8" s="383">
        <f t="shared" si="29"/>
        <v>1</v>
      </c>
      <c r="BD8" s="385" t="s">
        <v>268</v>
      </c>
      <c r="BE8" s="376">
        <v>10</v>
      </c>
      <c r="BF8" s="383">
        <f t="shared" si="30"/>
        <v>2</v>
      </c>
      <c r="BG8" s="386">
        <f t="shared" si="31"/>
        <v>11</v>
      </c>
      <c r="BH8" s="386">
        <f t="shared" si="32"/>
        <v>1</v>
      </c>
      <c r="BI8" s="386">
        <f t="shared" si="33"/>
        <v>0</v>
      </c>
      <c r="BJ8" s="386">
        <f t="shared" si="34"/>
        <v>0</v>
      </c>
      <c r="BK8" s="386">
        <f t="shared" si="35"/>
        <v>0</v>
      </c>
      <c r="BL8" s="387">
        <f t="shared" si="36"/>
        <v>18.333333333333332</v>
      </c>
      <c r="BM8" s="376" t="s">
        <v>2537</v>
      </c>
      <c r="BN8" s="376" t="s">
        <v>175</v>
      </c>
      <c r="BO8" s="376" t="s">
        <v>175</v>
      </c>
      <c r="BP8" s="562" t="s">
        <v>2914</v>
      </c>
      <c r="BQ8" s="628" t="s">
        <v>2915</v>
      </c>
      <c r="BR8" s="650" t="s">
        <v>2916</v>
      </c>
      <c r="BS8" s="649" t="s">
        <v>2917</v>
      </c>
      <c r="BT8" s="627" t="s">
        <v>2918</v>
      </c>
      <c r="BU8" s="627" t="s">
        <v>2919</v>
      </c>
      <c r="BV8" s="630" t="s">
        <v>2920</v>
      </c>
      <c r="BW8" s="627" t="s">
        <v>2921</v>
      </c>
      <c r="BX8" s="293">
        <f t="shared" si="37"/>
        <v>88</v>
      </c>
      <c r="BY8" s="143"/>
    </row>
    <row r="9" spans="1:77" ht="20" customHeight="1">
      <c r="A9" s="376" t="s">
        <v>1017</v>
      </c>
      <c r="B9" s="647" t="s">
        <v>241</v>
      </c>
      <c r="C9" s="645" t="s">
        <v>263</v>
      </c>
      <c r="D9" s="631">
        <v>90</v>
      </c>
      <c r="E9" s="631">
        <v>53</v>
      </c>
      <c r="F9" s="293">
        <f t="shared" si="0"/>
        <v>20</v>
      </c>
      <c r="G9" s="376" t="s">
        <v>199</v>
      </c>
      <c r="H9" s="376">
        <v>49</v>
      </c>
      <c r="I9" s="293">
        <f t="shared" si="1"/>
        <v>20</v>
      </c>
      <c r="J9" s="376">
        <v>56</v>
      </c>
      <c r="K9" s="293">
        <f t="shared" si="2"/>
        <v>20</v>
      </c>
      <c r="L9" s="646">
        <v>71</v>
      </c>
      <c r="M9" s="293">
        <f t="shared" si="3"/>
        <v>30</v>
      </c>
      <c r="N9" s="376">
        <v>48</v>
      </c>
      <c r="O9" s="293">
        <f t="shared" si="4"/>
        <v>20</v>
      </c>
      <c r="P9" s="376">
        <v>85</v>
      </c>
      <c r="Q9" s="293">
        <f t="shared" si="5"/>
        <v>30</v>
      </c>
      <c r="R9" s="377">
        <f t="shared" si="6"/>
        <v>140</v>
      </c>
      <c r="S9" s="378">
        <f t="shared" si="7"/>
        <v>0</v>
      </c>
      <c r="T9" s="377">
        <f t="shared" si="8"/>
        <v>140</v>
      </c>
      <c r="U9" s="377">
        <f t="shared" si="9"/>
        <v>6</v>
      </c>
      <c r="V9" s="376" t="s">
        <v>200</v>
      </c>
      <c r="W9" s="376" t="s">
        <v>74</v>
      </c>
      <c r="X9" s="376" t="s">
        <v>74</v>
      </c>
      <c r="Y9" s="376">
        <v>17</v>
      </c>
      <c r="Z9" s="293">
        <f t="shared" si="10"/>
        <v>30</v>
      </c>
      <c r="AA9" s="378">
        <f t="shared" si="11"/>
        <v>30</v>
      </c>
      <c r="AB9" s="379">
        <f t="shared" si="12"/>
        <v>1</v>
      </c>
      <c r="AC9" s="380">
        <f t="shared" si="13"/>
        <v>60</v>
      </c>
      <c r="AD9" s="379">
        <f t="shared" si="14"/>
        <v>3</v>
      </c>
      <c r="AE9" s="376" t="s">
        <v>6</v>
      </c>
      <c r="AF9" s="302">
        <f t="shared" si="15"/>
        <v>20</v>
      </c>
      <c r="AG9" s="302">
        <f t="shared" si="16"/>
        <v>4</v>
      </c>
      <c r="AH9" s="376" t="s">
        <v>321</v>
      </c>
      <c r="AI9" s="376" t="s">
        <v>7</v>
      </c>
      <c r="AJ9" s="376" t="s">
        <v>173</v>
      </c>
      <c r="AK9" s="376" t="s">
        <v>6</v>
      </c>
      <c r="AL9" s="302">
        <f t="shared" si="17"/>
        <v>15</v>
      </c>
      <c r="AM9" s="302">
        <f t="shared" si="18"/>
        <v>3</v>
      </c>
      <c r="AN9" s="381">
        <f t="shared" si="19"/>
        <v>16</v>
      </c>
      <c r="AO9" s="381">
        <f t="shared" si="20"/>
        <v>0</v>
      </c>
      <c r="AP9" s="381">
        <f t="shared" si="21"/>
        <v>0</v>
      </c>
      <c r="AQ9" s="381">
        <f t="shared" si="22"/>
        <v>0</v>
      </c>
      <c r="AR9" s="381">
        <f t="shared" si="23"/>
        <v>0</v>
      </c>
      <c r="AS9" s="382">
        <f t="shared" si="24"/>
        <v>16</v>
      </c>
      <c r="AT9" s="376" t="s">
        <v>1567</v>
      </c>
      <c r="AU9" s="376" t="s">
        <v>74</v>
      </c>
      <c r="AV9" s="302">
        <f t="shared" si="25"/>
        <v>0</v>
      </c>
      <c r="AW9" s="302">
        <f t="shared" si="26"/>
        <v>0</v>
      </c>
      <c r="AX9" s="376" t="s">
        <v>13</v>
      </c>
      <c r="AY9" s="383">
        <f t="shared" si="27"/>
        <v>10</v>
      </c>
      <c r="AZ9" s="383">
        <f t="shared" si="28"/>
        <v>8</v>
      </c>
      <c r="BA9" s="384" t="s">
        <v>195</v>
      </c>
      <c r="BB9" s="376">
        <v>8</v>
      </c>
      <c r="BC9" s="383">
        <f t="shared" si="29"/>
        <v>1</v>
      </c>
      <c r="BD9" s="385" t="s">
        <v>268</v>
      </c>
      <c r="BE9" s="376">
        <v>10</v>
      </c>
      <c r="BF9" s="383">
        <f t="shared" si="30"/>
        <v>2</v>
      </c>
      <c r="BG9" s="386">
        <f t="shared" si="31"/>
        <v>11</v>
      </c>
      <c r="BH9" s="386">
        <f t="shared" si="32"/>
        <v>1</v>
      </c>
      <c r="BI9" s="386">
        <f t="shared" si="33"/>
        <v>0</v>
      </c>
      <c r="BJ9" s="386">
        <f t="shared" si="34"/>
        <v>0</v>
      </c>
      <c r="BK9" s="386">
        <f t="shared" si="35"/>
        <v>0</v>
      </c>
      <c r="BL9" s="387">
        <f t="shared" si="36"/>
        <v>18.333333333333332</v>
      </c>
      <c r="BM9" s="376" t="s">
        <v>2537</v>
      </c>
      <c r="BN9" s="651" t="s">
        <v>3556</v>
      </c>
      <c r="BO9" s="324" t="s">
        <v>175</v>
      </c>
      <c r="BP9" s="562" t="s">
        <v>2881</v>
      </c>
      <c r="BQ9" s="628" t="s">
        <v>2922</v>
      </c>
      <c r="BR9" s="627" t="s">
        <v>2264</v>
      </c>
      <c r="BS9" s="649" t="s">
        <v>2923</v>
      </c>
      <c r="BT9" s="627" t="s">
        <v>2924</v>
      </c>
      <c r="BU9" s="627" t="s">
        <v>2925</v>
      </c>
      <c r="BV9" s="630" t="s">
        <v>2926</v>
      </c>
      <c r="BW9" s="627" t="s">
        <v>2927</v>
      </c>
      <c r="BX9" s="293">
        <f t="shared" si="37"/>
        <v>68</v>
      </c>
      <c r="BY9" s="143"/>
    </row>
    <row r="10" spans="1:77" ht="20" customHeight="1">
      <c r="A10" s="376" t="s">
        <v>1018</v>
      </c>
      <c r="B10" s="647" t="s">
        <v>238</v>
      </c>
      <c r="C10" s="645" t="s">
        <v>263</v>
      </c>
      <c r="D10" s="631">
        <v>91</v>
      </c>
      <c r="E10" s="631">
        <v>76</v>
      </c>
      <c r="F10" s="293">
        <f t="shared" si="0"/>
        <v>30</v>
      </c>
      <c r="G10" s="376" t="s">
        <v>199</v>
      </c>
      <c r="H10" s="376">
        <v>89</v>
      </c>
      <c r="I10" s="293">
        <f t="shared" si="1"/>
        <v>30</v>
      </c>
      <c r="J10" s="376">
        <v>65</v>
      </c>
      <c r="K10" s="293">
        <f t="shared" si="2"/>
        <v>30</v>
      </c>
      <c r="L10" s="646">
        <v>88.5</v>
      </c>
      <c r="M10" s="293">
        <f t="shared" si="3"/>
        <v>30</v>
      </c>
      <c r="N10" s="376">
        <v>89</v>
      </c>
      <c r="O10" s="293">
        <f t="shared" si="4"/>
        <v>30</v>
      </c>
      <c r="P10" s="376">
        <v>88</v>
      </c>
      <c r="Q10" s="293">
        <f t="shared" si="5"/>
        <v>30</v>
      </c>
      <c r="R10" s="377">
        <f t="shared" si="6"/>
        <v>180</v>
      </c>
      <c r="S10" s="378">
        <f t="shared" si="7"/>
        <v>0</v>
      </c>
      <c r="T10" s="377">
        <f t="shared" si="8"/>
        <v>180</v>
      </c>
      <c r="U10" s="377">
        <f t="shared" si="9"/>
        <v>6</v>
      </c>
      <c r="V10" s="376" t="s">
        <v>200</v>
      </c>
      <c r="W10" s="376" t="s">
        <v>74</v>
      </c>
      <c r="X10" s="376" t="s">
        <v>74</v>
      </c>
      <c r="Y10" s="376">
        <v>22</v>
      </c>
      <c r="Z10" s="293">
        <f t="shared" si="10"/>
        <v>30</v>
      </c>
      <c r="AA10" s="378">
        <f t="shared" si="11"/>
        <v>30</v>
      </c>
      <c r="AB10" s="379">
        <f t="shared" si="12"/>
        <v>1</v>
      </c>
      <c r="AC10" s="380">
        <f t="shared" si="13"/>
        <v>60</v>
      </c>
      <c r="AD10" s="379">
        <f t="shared" si="14"/>
        <v>3</v>
      </c>
      <c r="AE10" s="376" t="s">
        <v>7</v>
      </c>
      <c r="AF10" s="302">
        <f t="shared" si="15"/>
        <v>15</v>
      </c>
      <c r="AG10" s="302">
        <f t="shared" si="16"/>
        <v>3</v>
      </c>
      <c r="AH10" s="376" t="s">
        <v>170</v>
      </c>
      <c r="AI10" s="376" t="s">
        <v>7</v>
      </c>
      <c r="AJ10" s="376" t="s">
        <v>174</v>
      </c>
      <c r="AK10" s="376" t="s">
        <v>7</v>
      </c>
      <c r="AL10" s="302">
        <f t="shared" si="17"/>
        <v>15</v>
      </c>
      <c r="AM10" s="302">
        <f t="shared" si="18"/>
        <v>3</v>
      </c>
      <c r="AN10" s="381">
        <f t="shared" si="19"/>
        <v>15</v>
      </c>
      <c r="AO10" s="381">
        <f t="shared" si="20"/>
        <v>0</v>
      </c>
      <c r="AP10" s="381">
        <f t="shared" si="21"/>
        <v>0</v>
      </c>
      <c r="AQ10" s="381">
        <f t="shared" si="22"/>
        <v>0</v>
      </c>
      <c r="AR10" s="381">
        <f t="shared" si="23"/>
        <v>0</v>
      </c>
      <c r="AS10" s="382">
        <f t="shared" si="24"/>
        <v>15</v>
      </c>
      <c r="AT10" s="376" t="s">
        <v>1567</v>
      </c>
      <c r="AU10" s="376" t="s">
        <v>74</v>
      </c>
      <c r="AV10" s="302">
        <f t="shared" si="25"/>
        <v>0</v>
      </c>
      <c r="AW10" s="302">
        <f t="shared" si="26"/>
        <v>0</v>
      </c>
      <c r="AX10" s="376" t="s">
        <v>13</v>
      </c>
      <c r="AY10" s="383">
        <f t="shared" si="27"/>
        <v>10</v>
      </c>
      <c r="AZ10" s="383">
        <f t="shared" si="28"/>
        <v>8</v>
      </c>
      <c r="BA10" s="384" t="s">
        <v>195</v>
      </c>
      <c r="BB10" s="376">
        <v>8</v>
      </c>
      <c r="BC10" s="383">
        <f t="shared" si="29"/>
        <v>1</v>
      </c>
      <c r="BD10" s="385" t="s">
        <v>268</v>
      </c>
      <c r="BE10" s="376">
        <v>10</v>
      </c>
      <c r="BF10" s="383">
        <f t="shared" si="30"/>
        <v>2</v>
      </c>
      <c r="BG10" s="386">
        <f t="shared" si="31"/>
        <v>11</v>
      </c>
      <c r="BH10" s="386">
        <f t="shared" si="32"/>
        <v>1</v>
      </c>
      <c r="BI10" s="386">
        <f t="shared" si="33"/>
        <v>0</v>
      </c>
      <c r="BJ10" s="386">
        <f t="shared" si="34"/>
        <v>0</v>
      </c>
      <c r="BK10" s="386">
        <f t="shared" si="35"/>
        <v>0</v>
      </c>
      <c r="BL10" s="387">
        <f t="shared" si="36"/>
        <v>18.333333333333332</v>
      </c>
      <c r="BM10" s="376" t="s">
        <v>2872</v>
      </c>
      <c r="BN10" s="376" t="s">
        <v>175</v>
      </c>
      <c r="BO10" s="376" t="s">
        <v>175</v>
      </c>
      <c r="BP10" s="562" t="s">
        <v>2928</v>
      </c>
      <c r="BQ10" s="628" t="s">
        <v>2929</v>
      </c>
      <c r="BR10" s="650" t="s">
        <v>2883</v>
      </c>
      <c r="BS10" s="649" t="s">
        <v>2930</v>
      </c>
      <c r="BT10" s="627" t="s">
        <v>2931</v>
      </c>
      <c r="BU10" s="627" t="s">
        <v>2932</v>
      </c>
      <c r="BV10" s="630" t="s">
        <v>2933</v>
      </c>
      <c r="BW10" s="627" t="s">
        <v>2934</v>
      </c>
      <c r="BX10" s="293">
        <f t="shared" si="37"/>
        <v>88</v>
      </c>
      <c r="BY10" s="143"/>
    </row>
    <row r="11" spans="1:77" ht="20" customHeight="1">
      <c r="A11" s="376" t="s">
        <v>1019</v>
      </c>
      <c r="B11" s="659" t="s">
        <v>1020</v>
      </c>
      <c r="C11" s="645" t="s">
        <v>263</v>
      </c>
      <c r="D11" s="631">
        <v>86</v>
      </c>
      <c r="E11" s="631" t="s">
        <v>74</v>
      </c>
      <c r="F11" s="293">
        <f t="shared" si="0"/>
        <v>0</v>
      </c>
      <c r="G11" s="376" t="s">
        <v>199</v>
      </c>
      <c r="H11" s="376" t="s">
        <v>74</v>
      </c>
      <c r="I11" s="293">
        <f t="shared" si="1"/>
        <v>0</v>
      </c>
      <c r="J11" s="376" t="s">
        <v>74</v>
      </c>
      <c r="K11" s="293">
        <f t="shared" si="2"/>
        <v>0</v>
      </c>
      <c r="L11" s="646" t="s">
        <v>74</v>
      </c>
      <c r="M11" s="293">
        <f t="shared" si="3"/>
        <v>0</v>
      </c>
      <c r="N11" s="376" t="s">
        <v>74</v>
      </c>
      <c r="O11" s="293">
        <f t="shared" si="4"/>
        <v>0</v>
      </c>
      <c r="P11" s="376" t="s">
        <v>74</v>
      </c>
      <c r="Q11" s="293">
        <f t="shared" si="5"/>
        <v>0</v>
      </c>
      <c r="R11" s="377">
        <f t="shared" si="6"/>
        <v>0</v>
      </c>
      <c r="S11" s="378">
        <f t="shared" si="7"/>
        <v>6</v>
      </c>
      <c r="T11" s="377" t="e">
        <f t="shared" si="8"/>
        <v>#DIV/0!</v>
      </c>
      <c r="U11" s="377" t="e">
        <f t="shared" si="9"/>
        <v>#DIV/0!</v>
      </c>
      <c r="V11" s="376" t="s">
        <v>74</v>
      </c>
      <c r="W11" s="376" t="s">
        <v>74</v>
      </c>
      <c r="X11" s="376" t="s">
        <v>74</v>
      </c>
      <c r="Y11" s="376" t="s">
        <v>74</v>
      </c>
      <c r="Z11" s="293" t="e">
        <f t="shared" si="10"/>
        <v>#VALUE!</v>
      </c>
      <c r="AA11" s="378" t="e">
        <f t="shared" si="11"/>
        <v>#VALUE!</v>
      </c>
      <c r="AB11" s="379">
        <f t="shared" si="12"/>
        <v>2</v>
      </c>
      <c r="AC11" s="380" t="e">
        <f t="shared" si="13"/>
        <v>#VALUE!</v>
      </c>
      <c r="AD11" s="379" t="e">
        <f t="shared" si="14"/>
        <v>#VALUE!</v>
      </c>
      <c r="AE11" s="376" t="s">
        <v>7</v>
      </c>
      <c r="AF11" s="302">
        <f t="shared" si="15"/>
        <v>15</v>
      </c>
      <c r="AG11" s="302">
        <f t="shared" si="16"/>
        <v>3</v>
      </c>
      <c r="AH11" s="376" t="s">
        <v>218</v>
      </c>
      <c r="AI11" s="376" t="s">
        <v>7</v>
      </c>
      <c r="AJ11" s="376" t="s">
        <v>210</v>
      </c>
      <c r="AK11" s="376" t="s">
        <v>7</v>
      </c>
      <c r="AL11" s="302">
        <f t="shared" si="17"/>
        <v>15</v>
      </c>
      <c r="AM11" s="302">
        <f t="shared" si="18"/>
        <v>3</v>
      </c>
      <c r="AN11" s="381" t="e">
        <f t="shared" si="19"/>
        <v>#DIV/0!</v>
      </c>
      <c r="AO11" s="381">
        <f t="shared" si="20"/>
        <v>0</v>
      </c>
      <c r="AP11" s="381">
        <f t="shared" si="21"/>
        <v>0</v>
      </c>
      <c r="AQ11" s="381">
        <f t="shared" si="22"/>
        <v>0</v>
      </c>
      <c r="AR11" s="381">
        <f t="shared" si="23"/>
        <v>0</v>
      </c>
      <c r="AS11" s="382" t="e">
        <f t="shared" si="24"/>
        <v>#DIV/0!</v>
      </c>
      <c r="AT11" s="376" t="s">
        <v>1567</v>
      </c>
      <c r="AU11" s="376" t="s">
        <v>74</v>
      </c>
      <c r="AV11" s="302">
        <f t="shared" si="25"/>
        <v>0</v>
      </c>
      <c r="AW11" s="302">
        <f t="shared" si="26"/>
        <v>0</v>
      </c>
      <c r="AX11" s="376" t="s">
        <v>74</v>
      </c>
      <c r="AY11" s="383">
        <f t="shared" si="27"/>
        <v>0</v>
      </c>
      <c r="AZ11" s="383">
        <f t="shared" si="28"/>
        <v>0</v>
      </c>
      <c r="BA11" s="384" t="s">
        <v>195</v>
      </c>
      <c r="BB11" s="376" t="s">
        <v>168</v>
      </c>
      <c r="BC11" s="383">
        <f t="shared" si="29"/>
        <v>2</v>
      </c>
      <c r="BD11" s="385" t="s">
        <v>268</v>
      </c>
      <c r="BE11" s="376" t="s">
        <v>74</v>
      </c>
      <c r="BF11" s="383">
        <f t="shared" si="30"/>
        <v>2</v>
      </c>
      <c r="BG11" s="386">
        <f t="shared" si="31"/>
        <v>4</v>
      </c>
      <c r="BH11" s="386">
        <f t="shared" si="32"/>
        <v>1</v>
      </c>
      <c r="BI11" s="386">
        <f t="shared" si="33"/>
        <v>1</v>
      </c>
      <c r="BJ11" s="386">
        <f t="shared" si="34"/>
        <v>0</v>
      </c>
      <c r="BK11" s="386">
        <f t="shared" si="35"/>
        <v>0</v>
      </c>
      <c r="BL11" s="387">
        <f t="shared" si="36"/>
        <v>20</v>
      </c>
      <c r="BM11" s="376" t="s">
        <v>1404</v>
      </c>
      <c r="BN11" s="376" t="s">
        <v>175</v>
      </c>
      <c r="BO11" s="376" t="s">
        <v>175</v>
      </c>
      <c r="BP11" s="376" t="s">
        <v>74</v>
      </c>
      <c r="BQ11" s="652" t="s">
        <v>74</v>
      </c>
      <c r="BR11" s="652" t="s">
        <v>74</v>
      </c>
      <c r="BS11" s="652" t="s">
        <v>74</v>
      </c>
      <c r="BT11" s="652" t="s">
        <v>74</v>
      </c>
      <c r="BU11" s="652" t="s">
        <v>74</v>
      </c>
      <c r="BV11" s="653" t="s">
        <v>74</v>
      </c>
      <c r="BW11" s="654" t="s">
        <v>74</v>
      </c>
      <c r="BX11" s="293" t="e">
        <f t="shared" si="37"/>
        <v>#VALUE!</v>
      </c>
      <c r="BY11" s="143"/>
    </row>
    <row r="12" spans="1:77" ht="20" customHeight="1">
      <c r="A12" s="376" t="s">
        <v>1021</v>
      </c>
      <c r="B12" s="647" t="s">
        <v>1022</v>
      </c>
      <c r="C12" s="645" t="s">
        <v>263</v>
      </c>
      <c r="D12" s="631">
        <v>90</v>
      </c>
      <c r="E12" s="631">
        <v>69</v>
      </c>
      <c r="F12" s="293">
        <f t="shared" si="0"/>
        <v>30</v>
      </c>
      <c r="G12" s="376" t="s">
        <v>208</v>
      </c>
      <c r="H12" s="376">
        <v>48.5</v>
      </c>
      <c r="I12" s="293">
        <f t="shared" si="1"/>
        <v>20</v>
      </c>
      <c r="J12" s="376">
        <v>82</v>
      </c>
      <c r="K12" s="293">
        <f t="shared" si="2"/>
        <v>30</v>
      </c>
      <c r="L12" s="646">
        <v>87.5</v>
      </c>
      <c r="M12" s="293">
        <f t="shared" si="3"/>
        <v>30</v>
      </c>
      <c r="N12" s="376">
        <v>75</v>
      </c>
      <c r="O12" s="293">
        <f t="shared" si="4"/>
        <v>30</v>
      </c>
      <c r="P12" s="376">
        <v>68</v>
      </c>
      <c r="Q12" s="293">
        <f t="shared" si="5"/>
        <v>30</v>
      </c>
      <c r="R12" s="377">
        <f t="shared" si="6"/>
        <v>170</v>
      </c>
      <c r="S12" s="378">
        <f t="shared" si="7"/>
        <v>0</v>
      </c>
      <c r="T12" s="377">
        <f t="shared" si="8"/>
        <v>170</v>
      </c>
      <c r="U12" s="377">
        <f t="shared" si="9"/>
        <v>6</v>
      </c>
      <c r="V12" s="376" t="s">
        <v>207</v>
      </c>
      <c r="W12" s="376" t="s">
        <v>74</v>
      </c>
      <c r="X12" s="376" t="s">
        <v>74</v>
      </c>
      <c r="Y12" s="376">
        <v>23</v>
      </c>
      <c r="Z12" s="293">
        <f t="shared" si="10"/>
        <v>40</v>
      </c>
      <c r="AA12" s="378">
        <f t="shared" si="11"/>
        <v>40</v>
      </c>
      <c r="AB12" s="379">
        <f t="shared" si="12"/>
        <v>1</v>
      </c>
      <c r="AC12" s="380">
        <f t="shared" si="13"/>
        <v>80</v>
      </c>
      <c r="AD12" s="379">
        <f t="shared" si="14"/>
        <v>4</v>
      </c>
      <c r="AE12" s="376" t="s">
        <v>6</v>
      </c>
      <c r="AF12" s="302">
        <f t="shared" si="15"/>
        <v>20</v>
      </c>
      <c r="AG12" s="302">
        <f t="shared" si="16"/>
        <v>4</v>
      </c>
      <c r="AH12" s="376" t="s">
        <v>197</v>
      </c>
      <c r="AI12" s="376" t="s">
        <v>7</v>
      </c>
      <c r="AJ12" s="376" t="s">
        <v>173</v>
      </c>
      <c r="AK12" s="376" t="s">
        <v>7</v>
      </c>
      <c r="AL12" s="302">
        <f t="shared" si="17"/>
        <v>15</v>
      </c>
      <c r="AM12" s="302">
        <f t="shared" si="18"/>
        <v>3</v>
      </c>
      <c r="AN12" s="381">
        <f t="shared" si="19"/>
        <v>17</v>
      </c>
      <c r="AO12" s="381">
        <f t="shared" si="20"/>
        <v>0</v>
      </c>
      <c r="AP12" s="381">
        <f t="shared" si="21"/>
        <v>0</v>
      </c>
      <c r="AQ12" s="381">
        <f t="shared" si="22"/>
        <v>0</v>
      </c>
      <c r="AR12" s="381">
        <f t="shared" si="23"/>
        <v>0</v>
      </c>
      <c r="AS12" s="382">
        <f t="shared" si="24"/>
        <v>17</v>
      </c>
      <c r="AT12" s="376" t="s">
        <v>1567</v>
      </c>
      <c r="AU12" s="376" t="s">
        <v>74</v>
      </c>
      <c r="AV12" s="302">
        <f t="shared" si="25"/>
        <v>0</v>
      </c>
      <c r="AW12" s="302">
        <f t="shared" si="26"/>
        <v>0</v>
      </c>
      <c r="AX12" s="376" t="s">
        <v>13</v>
      </c>
      <c r="AY12" s="383">
        <f t="shared" si="27"/>
        <v>10</v>
      </c>
      <c r="AZ12" s="383">
        <f t="shared" si="28"/>
        <v>8</v>
      </c>
      <c r="BA12" s="384" t="s">
        <v>195</v>
      </c>
      <c r="BB12" s="376">
        <v>8</v>
      </c>
      <c r="BC12" s="383">
        <f t="shared" si="29"/>
        <v>1</v>
      </c>
      <c r="BD12" s="385" t="s">
        <v>268</v>
      </c>
      <c r="BE12" s="376">
        <v>10</v>
      </c>
      <c r="BF12" s="383">
        <f t="shared" si="30"/>
        <v>2</v>
      </c>
      <c r="BG12" s="386">
        <f t="shared" si="31"/>
        <v>11</v>
      </c>
      <c r="BH12" s="386">
        <f t="shared" si="32"/>
        <v>1</v>
      </c>
      <c r="BI12" s="386">
        <f t="shared" si="33"/>
        <v>0</v>
      </c>
      <c r="BJ12" s="386">
        <f t="shared" si="34"/>
        <v>0</v>
      </c>
      <c r="BK12" s="386">
        <f t="shared" si="35"/>
        <v>0</v>
      </c>
      <c r="BL12" s="387">
        <f t="shared" si="36"/>
        <v>18.333333333333332</v>
      </c>
      <c r="BM12" s="376" t="s">
        <v>2537</v>
      </c>
      <c r="BN12" s="376" t="s">
        <v>175</v>
      </c>
      <c r="BO12" s="376" t="s">
        <v>175</v>
      </c>
      <c r="BP12" s="562" t="s">
        <v>2873</v>
      </c>
      <c r="BQ12" s="628" t="s">
        <v>2935</v>
      </c>
      <c r="BR12" s="649" t="s">
        <v>2936</v>
      </c>
      <c r="BS12" s="649" t="s">
        <v>2937</v>
      </c>
      <c r="BT12" s="627" t="s">
        <v>2938</v>
      </c>
      <c r="BU12" s="627" t="s">
        <v>2939</v>
      </c>
      <c r="BV12" s="630" t="s">
        <v>2940</v>
      </c>
      <c r="BW12" s="627" t="s">
        <v>2941</v>
      </c>
      <c r="BX12" s="293">
        <f t="shared" si="37"/>
        <v>92</v>
      </c>
      <c r="BY12" s="143"/>
    </row>
    <row r="13" spans="1:77" ht="20" customHeight="1">
      <c r="A13" s="376" t="s">
        <v>1023</v>
      </c>
      <c r="B13" s="647" t="s">
        <v>2942</v>
      </c>
      <c r="C13" s="645" t="s">
        <v>263</v>
      </c>
      <c r="D13" s="631">
        <v>89</v>
      </c>
      <c r="E13" s="631">
        <v>94</v>
      </c>
      <c r="F13" s="293">
        <f t="shared" si="0"/>
        <v>40</v>
      </c>
      <c r="G13" s="376" t="s">
        <v>199</v>
      </c>
      <c r="H13" s="376">
        <v>85</v>
      </c>
      <c r="I13" s="293">
        <f t="shared" si="1"/>
        <v>30</v>
      </c>
      <c r="J13" s="376">
        <v>86</v>
      </c>
      <c r="K13" s="293">
        <f t="shared" si="2"/>
        <v>30</v>
      </c>
      <c r="L13" s="646">
        <v>100</v>
      </c>
      <c r="M13" s="293">
        <f t="shared" si="3"/>
        <v>40</v>
      </c>
      <c r="N13" s="376">
        <v>97</v>
      </c>
      <c r="O13" s="293">
        <f t="shared" si="4"/>
        <v>40</v>
      </c>
      <c r="P13" s="376">
        <v>98</v>
      </c>
      <c r="Q13" s="293">
        <f t="shared" si="5"/>
        <v>40</v>
      </c>
      <c r="R13" s="377">
        <f t="shared" si="6"/>
        <v>220</v>
      </c>
      <c r="S13" s="378">
        <f t="shared" si="7"/>
        <v>0</v>
      </c>
      <c r="T13" s="377">
        <f t="shared" si="8"/>
        <v>220</v>
      </c>
      <c r="U13" s="377">
        <f t="shared" si="9"/>
        <v>8</v>
      </c>
      <c r="V13" s="376" t="s">
        <v>200</v>
      </c>
      <c r="W13" s="376" t="s">
        <v>74</v>
      </c>
      <c r="X13" s="376" t="s">
        <v>74</v>
      </c>
      <c r="Y13" s="376">
        <v>23</v>
      </c>
      <c r="Z13" s="293">
        <f t="shared" si="10"/>
        <v>40</v>
      </c>
      <c r="AA13" s="378">
        <f t="shared" si="11"/>
        <v>40</v>
      </c>
      <c r="AB13" s="379">
        <f t="shared" si="12"/>
        <v>1</v>
      </c>
      <c r="AC13" s="380">
        <f t="shared" si="13"/>
        <v>80</v>
      </c>
      <c r="AD13" s="379">
        <f t="shared" si="14"/>
        <v>4</v>
      </c>
      <c r="AE13" s="376" t="s">
        <v>6</v>
      </c>
      <c r="AF13" s="302">
        <f t="shared" si="15"/>
        <v>20</v>
      </c>
      <c r="AG13" s="302">
        <f t="shared" si="16"/>
        <v>4</v>
      </c>
      <c r="AH13" s="376" t="s">
        <v>170</v>
      </c>
      <c r="AI13" s="376" t="s">
        <v>6</v>
      </c>
      <c r="AJ13" s="376" t="s">
        <v>174</v>
      </c>
      <c r="AK13" s="376" t="s">
        <v>8</v>
      </c>
      <c r="AL13" s="302">
        <f t="shared" si="17"/>
        <v>15</v>
      </c>
      <c r="AM13" s="302">
        <f t="shared" si="18"/>
        <v>3</v>
      </c>
      <c r="AN13" s="381">
        <f t="shared" si="19"/>
        <v>19</v>
      </c>
      <c r="AO13" s="381">
        <f t="shared" si="20"/>
        <v>0</v>
      </c>
      <c r="AP13" s="381">
        <f t="shared" si="21"/>
        <v>0</v>
      </c>
      <c r="AQ13" s="381">
        <f t="shared" si="22"/>
        <v>0</v>
      </c>
      <c r="AR13" s="381">
        <f t="shared" si="23"/>
        <v>0</v>
      </c>
      <c r="AS13" s="382">
        <f t="shared" si="24"/>
        <v>19</v>
      </c>
      <c r="AT13" s="376" t="s">
        <v>1567</v>
      </c>
      <c r="AU13" s="376" t="s">
        <v>74</v>
      </c>
      <c r="AV13" s="302">
        <f t="shared" si="25"/>
        <v>0</v>
      </c>
      <c r="AW13" s="302">
        <f t="shared" si="26"/>
        <v>0</v>
      </c>
      <c r="AX13" s="376" t="s">
        <v>13</v>
      </c>
      <c r="AY13" s="383">
        <f t="shared" si="27"/>
        <v>10</v>
      </c>
      <c r="AZ13" s="383">
        <f t="shared" si="28"/>
        <v>8</v>
      </c>
      <c r="BA13" s="384" t="s">
        <v>195</v>
      </c>
      <c r="BB13" s="376">
        <v>10</v>
      </c>
      <c r="BC13" s="383">
        <f t="shared" si="29"/>
        <v>2</v>
      </c>
      <c r="BD13" s="385" t="s">
        <v>268</v>
      </c>
      <c r="BE13" s="376">
        <v>10</v>
      </c>
      <c r="BF13" s="383">
        <f t="shared" si="30"/>
        <v>2</v>
      </c>
      <c r="BG13" s="386">
        <f t="shared" si="31"/>
        <v>12</v>
      </c>
      <c r="BH13" s="386">
        <f t="shared" si="32"/>
        <v>1</v>
      </c>
      <c r="BI13" s="386">
        <f t="shared" si="33"/>
        <v>0</v>
      </c>
      <c r="BJ13" s="386">
        <f t="shared" si="34"/>
        <v>0</v>
      </c>
      <c r="BK13" s="386">
        <f t="shared" si="35"/>
        <v>0</v>
      </c>
      <c r="BL13" s="387">
        <f t="shared" si="36"/>
        <v>20</v>
      </c>
      <c r="BM13" s="376" t="s">
        <v>2610</v>
      </c>
      <c r="BN13" s="376" t="s">
        <v>175</v>
      </c>
      <c r="BO13" s="376" t="s">
        <v>175</v>
      </c>
      <c r="BP13" s="562" t="s">
        <v>2943</v>
      </c>
      <c r="BQ13" s="628" t="s">
        <v>2944</v>
      </c>
      <c r="BR13" s="650" t="s">
        <v>2883</v>
      </c>
      <c r="BS13" s="649" t="s">
        <v>2945</v>
      </c>
      <c r="BT13" s="627" t="s">
        <v>2946</v>
      </c>
      <c r="BU13" s="627" t="s">
        <v>2947</v>
      </c>
      <c r="BV13" s="630" t="s">
        <v>2948</v>
      </c>
      <c r="BW13" s="627" t="s">
        <v>2949</v>
      </c>
      <c r="BX13" s="293">
        <f t="shared" si="37"/>
        <v>92</v>
      </c>
      <c r="BY13" s="67"/>
    </row>
    <row r="14" spans="1:77" ht="20" customHeight="1">
      <c r="A14" s="376" t="s">
        <v>1024</v>
      </c>
      <c r="B14" s="659" t="s">
        <v>1025</v>
      </c>
      <c r="C14" s="645" t="s">
        <v>263</v>
      </c>
      <c r="D14" s="631">
        <v>74</v>
      </c>
      <c r="E14" s="631">
        <v>60</v>
      </c>
      <c r="F14" s="293">
        <f t="shared" si="0"/>
        <v>20</v>
      </c>
      <c r="G14" s="376" t="s">
        <v>199</v>
      </c>
      <c r="H14" s="376">
        <v>67</v>
      </c>
      <c r="I14" s="293">
        <f t="shared" si="1"/>
        <v>30</v>
      </c>
      <c r="J14" s="376">
        <v>45</v>
      </c>
      <c r="K14" s="293">
        <f t="shared" si="2"/>
        <v>20</v>
      </c>
      <c r="L14" s="646">
        <v>75.5</v>
      </c>
      <c r="M14" s="293">
        <f t="shared" si="3"/>
        <v>30</v>
      </c>
      <c r="N14" s="376">
        <v>68</v>
      </c>
      <c r="O14" s="293">
        <f t="shared" si="4"/>
        <v>30</v>
      </c>
      <c r="P14" s="376">
        <v>68</v>
      </c>
      <c r="Q14" s="293">
        <f t="shared" si="5"/>
        <v>30</v>
      </c>
      <c r="R14" s="377">
        <f t="shared" si="6"/>
        <v>160</v>
      </c>
      <c r="S14" s="378">
        <f t="shared" si="7"/>
        <v>0</v>
      </c>
      <c r="T14" s="377">
        <f t="shared" si="8"/>
        <v>160</v>
      </c>
      <c r="U14" s="377">
        <f t="shared" si="9"/>
        <v>6</v>
      </c>
      <c r="V14" s="376" t="s">
        <v>200</v>
      </c>
      <c r="W14" s="376" t="s">
        <v>74</v>
      </c>
      <c r="X14" s="376" t="s">
        <v>74</v>
      </c>
      <c r="Y14" s="376">
        <v>17</v>
      </c>
      <c r="Z14" s="293">
        <f t="shared" si="10"/>
        <v>30</v>
      </c>
      <c r="AA14" s="378">
        <f t="shared" si="11"/>
        <v>30</v>
      </c>
      <c r="AB14" s="379">
        <f t="shared" si="12"/>
        <v>1</v>
      </c>
      <c r="AC14" s="380">
        <f t="shared" si="13"/>
        <v>60</v>
      </c>
      <c r="AD14" s="379">
        <f t="shared" si="14"/>
        <v>3</v>
      </c>
      <c r="AE14" s="376" t="s">
        <v>7</v>
      </c>
      <c r="AF14" s="302">
        <f t="shared" si="15"/>
        <v>15</v>
      </c>
      <c r="AG14" s="302">
        <f t="shared" si="16"/>
        <v>3</v>
      </c>
      <c r="AH14" s="376" t="s">
        <v>197</v>
      </c>
      <c r="AI14" s="376" t="s">
        <v>7</v>
      </c>
      <c r="AJ14" s="376" t="s">
        <v>174</v>
      </c>
      <c r="AK14" s="376" t="s">
        <v>7</v>
      </c>
      <c r="AL14" s="302">
        <f t="shared" si="17"/>
        <v>15</v>
      </c>
      <c r="AM14" s="302">
        <f t="shared" si="18"/>
        <v>3</v>
      </c>
      <c r="AN14" s="381">
        <f t="shared" si="19"/>
        <v>15</v>
      </c>
      <c r="AO14" s="381">
        <f t="shared" si="20"/>
        <v>0</v>
      </c>
      <c r="AP14" s="381">
        <f t="shared" si="21"/>
        <v>0</v>
      </c>
      <c r="AQ14" s="381">
        <f t="shared" si="22"/>
        <v>0</v>
      </c>
      <c r="AR14" s="381">
        <f t="shared" si="23"/>
        <v>0</v>
      </c>
      <c r="AS14" s="382">
        <f t="shared" si="24"/>
        <v>15</v>
      </c>
      <c r="AT14" s="376" t="s">
        <v>1567</v>
      </c>
      <c r="AU14" s="376" t="s">
        <v>74</v>
      </c>
      <c r="AV14" s="302">
        <f t="shared" si="25"/>
        <v>0</v>
      </c>
      <c r="AW14" s="302">
        <f t="shared" si="26"/>
        <v>0</v>
      </c>
      <c r="AX14" s="376" t="s">
        <v>13</v>
      </c>
      <c r="AY14" s="383">
        <f t="shared" si="27"/>
        <v>10</v>
      </c>
      <c r="AZ14" s="383">
        <f t="shared" si="28"/>
        <v>8</v>
      </c>
      <c r="BA14" s="384" t="s">
        <v>195</v>
      </c>
      <c r="BB14" s="376" t="s">
        <v>168</v>
      </c>
      <c r="BC14" s="383">
        <f t="shared" si="29"/>
        <v>2</v>
      </c>
      <c r="BD14" s="385" t="s">
        <v>268</v>
      </c>
      <c r="BE14" s="376">
        <v>10</v>
      </c>
      <c r="BF14" s="383">
        <f t="shared" si="30"/>
        <v>2</v>
      </c>
      <c r="BG14" s="386">
        <f t="shared" si="31"/>
        <v>12</v>
      </c>
      <c r="BH14" s="386">
        <f t="shared" si="32"/>
        <v>1</v>
      </c>
      <c r="BI14" s="386">
        <f t="shared" si="33"/>
        <v>0</v>
      </c>
      <c r="BJ14" s="386">
        <f t="shared" si="34"/>
        <v>0</v>
      </c>
      <c r="BK14" s="386">
        <f t="shared" si="35"/>
        <v>0</v>
      </c>
      <c r="BL14" s="387">
        <f t="shared" si="36"/>
        <v>20</v>
      </c>
      <c r="BM14" s="376" t="s">
        <v>1404</v>
      </c>
      <c r="BN14" s="376" t="s">
        <v>175</v>
      </c>
      <c r="BO14" s="376" t="s">
        <v>2950</v>
      </c>
      <c r="BP14" s="562" t="s">
        <v>2951</v>
      </c>
      <c r="BQ14" s="628" t="s">
        <v>2952</v>
      </c>
      <c r="BR14" s="650" t="s">
        <v>2916</v>
      </c>
      <c r="BS14" s="649" t="s">
        <v>2953</v>
      </c>
      <c r="BT14" s="627" t="s">
        <v>2954</v>
      </c>
      <c r="BU14" s="627" t="s">
        <v>2955</v>
      </c>
      <c r="BV14" s="630" t="s">
        <v>2956</v>
      </c>
      <c r="BW14" s="627" t="s">
        <v>2957</v>
      </c>
      <c r="BX14" s="293">
        <f t="shared" si="37"/>
        <v>68</v>
      </c>
      <c r="BY14" s="143"/>
    </row>
    <row r="15" spans="1:77" ht="20" customHeight="1">
      <c r="A15" s="376" t="s">
        <v>1026</v>
      </c>
      <c r="B15" s="647" t="s">
        <v>1027</v>
      </c>
      <c r="C15" s="645" t="s">
        <v>263</v>
      </c>
      <c r="D15" s="631">
        <v>96</v>
      </c>
      <c r="E15" s="631">
        <v>67</v>
      </c>
      <c r="F15" s="293">
        <f t="shared" si="0"/>
        <v>30</v>
      </c>
      <c r="G15" s="376" t="s">
        <v>199</v>
      </c>
      <c r="H15" s="376">
        <v>74</v>
      </c>
      <c r="I15" s="293">
        <f t="shared" si="1"/>
        <v>30</v>
      </c>
      <c r="J15" s="376">
        <v>73</v>
      </c>
      <c r="K15" s="293">
        <f t="shared" si="2"/>
        <v>30</v>
      </c>
      <c r="L15" s="646">
        <v>90.5</v>
      </c>
      <c r="M15" s="293">
        <f t="shared" si="3"/>
        <v>40</v>
      </c>
      <c r="N15" s="376">
        <v>68</v>
      </c>
      <c r="O15" s="293">
        <f t="shared" si="4"/>
        <v>30</v>
      </c>
      <c r="P15" s="376">
        <v>77</v>
      </c>
      <c r="Q15" s="293">
        <f t="shared" si="5"/>
        <v>30</v>
      </c>
      <c r="R15" s="377">
        <f t="shared" si="6"/>
        <v>190</v>
      </c>
      <c r="S15" s="378">
        <f t="shared" si="7"/>
        <v>0</v>
      </c>
      <c r="T15" s="377">
        <f t="shared" si="8"/>
        <v>190</v>
      </c>
      <c r="U15" s="377">
        <f t="shared" si="9"/>
        <v>6</v>
      </c>
      <c r="V15" s="376" t="s">
        <v>200</v>
      </c>
      <c r="W15" s="376" t="s">
        <v>74</v>
      </c>
      <c r="X15" s="376" t="s">
        <v>74</v>
      </c>
      <c r="Y15" s="376">
        <v>22</v>
      </c>
      <c r="Z15" s="293">
        <f t="shared" si="10"/>
        <v>30</v>
      </c>
      <c r="AA15" s="378">
        <f t="shared" si="11"/>
        <v>30</v>
      </c>
      <c r="AB15" s="379">
        <f t="shared" si="12"/>
        <v>1</v>
      </c>
      <c r="AC15" s="380">
        <f t="shared" si="13"/>
        <v>60</v>
      </c>
      <c r="AD15" s="379">
        <f t="shared" si="14"/>
        <v>3</v>
      </c>
      <c r="AE15" s="376" t="s">
        <v>6</v>
      </c>
      <c r="AF15" s="302">
        <f t="shared" si="15"/>
        <v>20</v>
      </c>
      <c r="AG15" s="302">
        <f t="shared" si="16"/>
        <v>4</v>
      </c>
      <c r="AH15" s="376" t="s">
        <v>321</v>
      </c>
      <c r="AI15" s="376" t="s">
        <v>7</v>
      </c>
      <c r="AJ15" s="376" t="s">
        <v>173</v>
      </c>
      <c r="AK15" s="376" t="s">
        <v>7</v>
      </c>
      <c r="AL15" s="302">
        <f t="shared" si="17"/>
        <v>15</v>
      </c>
      <c r="AM15" s="302">
        <f t="shared" si="18"/>
        <v>3</v>
      </c>
      <c r="AN15" s="381">
        <f t="shared" si="19"/>
        <v>16</v>
      </c>
      <c r="AO15" s="381">
        <f t="shared" si="20"/>
        <v>0</v>
      </c>
      <c r="AP15" s="381">
        <f t="shared" si="21"/>
        <v>0</v>
      </c>
      <c r="AQ15" s="381">
        <f t="shared" si="22"/>
        <v>0</v>
      </c>
      <c r="AR15" s="381">
        <f t="shared" si="23"/>
        <v>0</v>
      </c>
      <c r="AS15" s="382">
        <f t="shared" si="24"/>
        <v>16</v>
      </c>
      <c r="AT15" s="376" t="s">
        <v>1567</v>
      </c>
      <c r="AU15" s="376" t="s">
        <v>74</v>
      </c>
      <c r="AV15" s="302">
        <f t="shared" si="25"/>
        <v>0</v>
      </c>
      <c r="AW15" s="302">
        <f t="shared" si="26"/>
        <v>0</v>
      </c>
      <c r="AX15" s="376" t="s">
        <v>13</v>
      </c>
      <c r="AY15" s="383">
        <f t="shared" si="27"/>
        <v>10</v>
      </c>
      <c r="AZ15" s="383">
        <f t="shared" si="28"/>
        <v>8</v>
      </c>
      <c r="BA15" s="384" t="s">
        <v>195</v>
      </c>
      <c r="BB15" s="376">
        <v>8</v>
      </c>
      <c r="BC15" s="383">
        <f t="shared" si="29"/>
        <v>1</v>
      </c>
      <c r="BD15" s="385" t="s">
        <v>268</v>
      </c>
      <c r="BE15" s="376">
        <v>10</v>
      </c>
      <c r="BF15" s="383">
        <f t="shared" si="30"/>
        <v>2</v>
      </c>
      <c r="BG15" s="386">
        <f t="shared" si="31"/>
        <v>11</v>
      </c>
      <c r="BH15" s="386">
        <f t="shared" si="32"/>
        <v>1</v>
      </c>
      <c r="BI15" s="386">
        <f t="shared" si="33"/>
        <v>0</v>
      </c>
      <c r="BJ15" s="386">
        <f t="shared" si="34"/>
        <v>0</v>
      </c>
      <c r="BK15" s="386">
        <f t="shared" si="35"/>
        <v>0</v>
      </c>
      <c r="BL15" s="387">
        <f t="shared" si="36"/>
        <v>18.333333333333332</v>
      </c>
      <c r="BM15" s="376" t="s">
        <v>2537</v>
      </c>
      <c r="BN15" s="376" t="s">
        <v>175</v>
      </c>
      <c r="BO15" s="376" t="s">
        <v>175</v>
      </c>
      <c r="BP15" s="562" t="s">
        <v>2881</v>
      </c>
      <c r="BQ15" s="628" t="s">
        <v>2958</v>
      </c>
      <c r="BR15" s="649" t="s">
        <v>2883</v>
      </c>
      <c r="BS15" s="649" t="s">
        <v>2959</v>
      </c>
      <c r="BT15" s="627" t="s">
        <v>2960</v>
      </c>
      <c r="BU15" s="562" t="s">
        <v>2961</v>
      </c>
      <c r="BV15" s="630" t="s">
        <v>2962</v>
      </c>
      <c r="BW15" s="627" t="s">
        <v>2963</v>
      </c>
      <c r="BX15" s="293">
        <f t="shared" si="37"/>
        <v>88</v>
      </c>
      <c r="BY15" s="67"/>
    </row>
    <row r="16" spans="1:77" ht="20" customHeight="1">
      <c r="A16" s="376" t="s">
        <v>1028</v>
      </c>
      <c r="B16" s="647" t="s">
        <v>1029</v>
      </c>
      <c r="C16" s="645" t="s">
        <v>263</v>
      </c>
      <c r="D16" s="631">
        <v>94.5</v>
      </c>
      <c r="E16" s="631">
        <v>67</v>
      </c>
      <c r="F16" s="293">
        <f t="shared" si="0"/>
        <v>30</v>
      </c>
      <c r="G16" s="376" t="s">
        <v>199</v>
      </c>
      <c r="H16" s="376">
        <v>87</v>
      </c>
      <c r="I16" s="293">
        <f t="shared" si="1"/>
        <v>30</v>
      </c>
      <c r="J16" s="376">
        <v>78</v>
      </c>
      <c r="K16" s="293">
        <f t="shared" si="2"/>
        <v>30</v>
      </c>
      <c r="L16" s="646">
        <v>86.5</v>
      </c>
      <c r="M16" s="293">
        <f t="shared" si="3"/>
        <v>30</v>
      </c>
      <c r="N16" s="376">
        <v>84</v>
      </c>
      <c r="O16" s="293">
        <f t="shared" si="4"/>
        <v>30</v>
      </c>
      <c r="P16" s="376">
        <v>90</v>
      </c>
      <c r="Q16" s="293">
        <f t="shared" si="5"/>
        <v>40</v>
      </c>
      <c r="R16" s="377">
        <f t="shared" si="6"/>
        <v>190</v>
      </c>
      <c r="S16" s="378">
        <f t="shared" si="7"/>
        <v>0</v>
      </c>
      <c r="T16" s="377">
        <f t="shared" si="8"/>
        <v>190</v>
      </c>
      <c r="U16" s="377">
        <f t="shared" si="9"/>
        <v>6</v>
      </c>
      <c r="V16" s="376" t="s">
        <v>200</v>
      </c>
      <c r="W16" s="376" t="s">
        <v>74</v>
      </c>
      <c r="X16" s="376" t="s">
        <v>74</v>
      </c>
      <c r="Y16" s="376">
        <v>24</v>
      </c>
      <c r="Z16" s="293">
        <f t="shared" si="10"/>
        <v>40</v>
      </c>
      <c r="AA16" s="378">
        <f t="shared" si="11"/>
        <v>40</v>
      </c>
      <c r="AB16" s="379">
        <f t="shared" si="12"/>
        <v>1</v>
      </c>
      <c r="AC16" s="380">
        <f t="shared" si="13"/>
        <v>80</v>
      </c>
      <c r="AD16" s="379">
        <f t="shared" si="14"/>
        <v>4</v>
      </c>
      <c r="AE16" s="376" t="s">
        <v>7</v>
      </c>
      <c r="AF16" s="302">
        <f t="shared" si="15"/>
        <v>15</v>
      </c>
      <c r="AG16" s="302">
        <f t="shared" si="16"/>
        <v>3</v>
      </c>
      <c r="AH16" s="376" t="s">
        <v>170</v>
      </c>
      <c r="AI16" s="376" t="s">
        <v>6</v>
      </c>
      <c r="AJ16" s="376" t="s">
        <v>174</v>
      </c>
      <c r="AK16" s="376" t="s">
        <v>7</v>
      </c>
      <c r="AL16" s="302">
        <f t="shared" si="17"/>
        <v>15</v>
      </c>
      <c r="AM16" s="302">
        <f t="shared" si="18"/>
        <v>3</v>
      </c>
      <c r="AN16" s="381">
        <f t="shared" si="19"/>
        <v>16</v>
      </c>
      <c r="AO16" s="381">
        <f t="shared" si="20"/>
        <v>0</v>
      </c>
      <c r="AP16" s="381">
        <f t="shared" si="21"/>
        <v>0</v>
      </c>
      <c r="AQ16" s="381">
        <f t="shared" si="22"/>
        <v>0</v>
      </c>
      <c r="AR16" s="381">
        <f t="shared" si="23"/>
        <v>0</v>
      </c>
      <c r="AS16" s="382">
        <f t="shared" si="24"/>
        <v>16</v>
      </c>
      <c r="AT16" s="376" t="s">
        <v>1567</v>
      </c>
      <c r="AU16" s="376" t="s">
        <v>74</v>
      </c>
      <c r="AV16" s="302">
        <f t="shared" si="25"/>
        <v>0</v>
      </c>
      <c r="AW16" s="302">
        <f t="shared" si="26"/>
        <v>0</v>
      </c>
      <c r="AX16" s="376" t="s">
        <v>13</v>
      </c>
      <c r="AY16" s="383">
        <f t="shared" si="27"/>
        <v>10</v>
      </c>
      <c r="AZ16" s="383">
        <f t="shared" si="28"/>
        <v>8</v>
      </c>
      <c r="BA16" s="384" t="s">
        <v>195</v>
      </c>
      <c r="BB16" s="376">
        <v>8</v>
      </c>
      <c r="BC16" s="383">
        <f t="shared" si="29"/>
        <v>1</v>
      </c>
      <c r="BD16" s="385" t="s">
        <v>268</v>
      </c>
      <c r="BE16" s="376">
        <v>10</v>
      </c>
      <c r="BF16" s="383">
        <f t="shared" si="30"/>
        <v>2</v>
      </c>
      <c r="BG16" s="386">
        <f t="shared" si="31"/>
        <v>11</v>
      </c>
      <c r="BH16" s="386">
        <f t="shared" si="32"/>
        <v>1</v>
      </c>
      <c r="BI16" s="386">
        <f t="shared" si="33"/>
        <v>0</v>
      </c>
      <c r="BJ16" s="386">
        <f t="shared" si="34"/>
        <v>0</v>
      </c>
      <c r="BK16" s="386">
        <f t="shared" si="35"/>
        <v>0</v>
      </c>
      <c r="BL16" s="387">
        <f t="shared" si="36"/>
        <v>18.333333333333332</v>
      </c>
      <c r="BM16" s="376" t="s">
        <v>2537</v>
      </c>
      <c r="BN16" s="376" t="s">
        <v>175</v>
      </c>
      <c r="BO16" s="376" t="s">
        <v>175</v>
      </c>
      <c r="BP16" s="562" t="s">
        <v>2873</v>
      </c>
      <c r="BQ16" s="628" t="s">
        <v>2964</v>
      </c>
      <c r="BR16" s="650" t="s">
        <v>2883</v>
      </c>
      <c r="BS16" s="649" t="s">
        <v>2965</v>
      </c>
      <c r="BT16" s="627" t="s">
        <v>2966</v>
      </c>
      <c r="BU16" s="627" t="s">
        <v>2967</v>
      </c>
      <c r="BV16" s="630" t="s">
        <v>2968</v>
      </c>
      <c r="BW16" s="627" t="s">
        <v>2969</v>
      </c>
      <c r="BX16" s="293">
        <f t="shared" si="37"/>
        <v>96</v>
      </c>
      <c r="BY16" s="67"/>
    </row>
    <row r="17" spans="1:77" ht="20" customHeight="1">
      <c r="A17" s="376" t="s">
        <v>1030</v>
      </c>
      <c r="B17" s="659" t="s">
        <v>1031</v>
      </c>
      <c r="C17" s="645" t="s">
        <v>263</v>
      </c>
      <c r="D17" s="631">
        <v>84</v>
      </c>
      <c r="E17" s="631">
        <v>62</v>
      </c>
      <c r="F17" s="293">
        <f t="shared" si="0"/>
        <v>20</v>
      </c>
      <c r="G17" s="376" t="s">
        <v>199</v>
      </c>
      <c r="H17" s="376">
        <v>80</v>
      </c>
      <c r="I17" s="293">
        <f t="shared" si="1"/>
        <v>30</v>
      </c>
      <c r="J17" s="376">
        <v>67</v>
      </c>
      <c r="K17" s="293">
        <f t="shared" si="2"/>
        <v>30</v>
      </c>
      <c r="L17" s="646" t="s">
        <v>168</v>
      </c>
      <c r="M17" s="293">
        <f t="shared" si="3"/>
        <v>40</v>
      </c>
      <c r="N17" s="376" t="s">
        <v>168</v>
      </c>
      <c r="O17" s="293">
        <f t="shared" si="4"/>
        <v>40</v>
      </c>
      <c r="P17" s="376" t="s">
        <v>168</v>
      </c>
      <c r="Q17" s="293">
        <f t="shared" si="5"/>
        <v>40</v>
      </c>
      <c r="R17" s="377">
        <f t="shared" si="6"/>
        <v>200</v>
      </c>
      <c r="S17" s="378">
        <f t="shared" si="7"/>
        <v>3</v>
      </c>
      <c r="T17" s="377">
        <f t="shared" si="8"/>
        <v>400</v>
      </c>
      <c r="U17" s="377">
        <f t="shared" si="9"/>
        <v>8</v>
      </c>
      <c r="V17" s="376" t="s">
        <v>200</v>
      </c>
      <c r="W17" s="376" t="s">
        <v>74</v>
      </c>
      <c r="X17" s="376" t="s">
        <v>74</v>
      </c>
      <c r="Y17" s="376" t="s">
        <v>168</v>
      </c>
      <c r="Z17" s="293" t="e">
        <f t="shared" si="10"/>
        <v>#VALUE!</v>
      </c>
      <c r="AA17" s="378" t="e">
        <f t="shared" si="11"/>
        <v>#VALUE!</v>
      </c>
      <c r="AB17" s="379">
        <f t="shared" si="12"/>
        <v>2</v>
      </c>
      <c r="AC17" s="380" t="e">
        <f t="shared" si="13"/>
        <v>#VALUE!</v>
      </c>
      <c r="AD17" s="379" t="e">
        <f t="shared" si="14"/>
        <v>#VALUE!</v>
      </c>
      <c r="AE17" s="376" t="s">
        <v>6</v>
      </c>
      <c r="AF17" s="302">
        <f t="shared" si="15"/>
        <v>20</v>
      </c>
      <c r="AG17" s="302">
        <f t="shared" si="16"/>
        <v>4</v>
      </c>
      <c r="AH17" s="376" t="s">
        <v>197</v>
      </c>
      <c r="AI17" s="376" t="s">
        <v>7</v>
      </c>
      <c r="AJ17" s="376" t="s">
        <v>174</v>
      </c>
      <c r="AK17" s="376" t="s">
        <v>6</v>
      </c>
      <c r="AL17" s="302">
        <f t="shared" si="17"/>
        <v>15</v>
      </c>
      <c r="AM17" s="302">
        <f t="shared" si="18"/>
        <v>3</v>
      </c>
      <c r="AN17" s="381" t="e">
        <f t="shared" si="19"/>
        <v>#VALUE!</v>
      </c>
      <c r="AO17" s="381">
        <f t="shared" si="20"/>
        <v>0</v>
      </c>
      <c r="AP17" s="381">
        <f t="shared" si="21"/>
        <v>0</v>
      </c>
      <c r="AQ17" s="381">
        <f t="shared" si="22"/>
        <v>0</v>
      </c>
      <c r="AR17" s="381">
        <f t="shared" si="23"/>
        <v>0</v>
      </c>
      <c r="AS17" s="382" t="e">
        <f t="shared" si="24"/>
        <v>#VALUE!</v>
      </c>
      <c r="AT17" s="376" t="s">
        <v>1567</v>
      </c>
      <c r="AU17" s="376" t="s">
        <v>74</v>
      </c>
      <c r="AV17" s="302">
        <f t="shared" si="25"/>
        <v>0</v>
      </c>
      <c r="AW17" s="302">
        <f t="shared" si="26"/>
        <v>0</v>
      </c>
      <c r="AX17" s="376" t="s">
        <v>13</v>
      </c>
      <c r="AY17" s="383">
        <f t="shared" si="27"/>
        <v>10</v>
      </c>
      <c r="AZ17" s="383">
        <f t="shared" si="28"/>
        <v>8</v>
      </c>
      <c r="BA17" s="384" t="s">
        <v>195</v>
      </c>
      <c r="BB17" s="376">
        <v>8</v>
      </c>
      <c r="BC17" s="383">
        <f t="shared" si="29"/>
        <v>1</v>
      </c>
      <c r="BD17" s="385" t="s">
        <v>268</v>
      </c>
      <c r="BE17" s="376">
        <v>10</v>
      </c>
      <c r="BF17" s="383">
        <f t="shared" si="30"/>
        <v>2</v>
      </c>
      <c r="BG17" s="386">
        <f t="shared" si="31"/>
        <v>11</v>
      </c>
      <c r="BH17" s="386">
        <f t="shared" si="32"/>
        <v>1</v>
      </c>
      <c r="BI17" s="386">
        <f t="shared" si="33"/>
        <v>0</v>
      </c>
      <c r="BJ17" s="386">
        <f t="shared" si="34"/>
        <v>0</v>
      </c>
      <c r="BK17" s="386">
        <f t="shared" si="35"/>
        <v>0</v>
      </c>
      <c r="BL17" s="387">
        <f t="shared" si="36"/>
        <v>18.333333333333332</v>
      </c>
      <c r="BM17" s="376" t="s">
        <v>2889</v>
      </c>
      <c r="BN17" s="376" t="s">
        <v>175</v>
      </c>
      <c r="BO17" s="562" t="s">
        <v>2970</v>
      </c>
      <c r="BP17" s="562" t="s">
        <v>2971</v>
      </c>
      <c r="BQ17" s="628" t="s">
        <v>2972</v>
      </c>
      <c r="BR17" s="650" t="s">
        <v>2916</v>
      </c>
      <c r="BS17" s="649" t="s">
        <v>2973</v>
      </c>
      <c r="BT17" s="627" t="s">
        <v>2974</v>
      </c>
      <c r="BU17" s="627" t="s">
        <v>2975</v>
      </c>
      <c r="BV17" s="630" t="s">
        <v>2976</v>
      </c>
      <c r="BW17" s="627" t="s">
        <v>2977</v>
      </c>
      <c r="BX17" s="293" t="e">
        <f t="shared" si="37"/>
        <v>#VALUE!</v>
      </c>
      <c r="BY17" s="143"/>
    </row>
    <row r="18" spans="1:77" ht="20" customHeight="1">
      <c r="A18" s="376" t="s">
        <v>1032</v>
      </c>
      <c r="B18" s="647" t="s">
        <v>1033</v>
      </c>
      <c r="C18" s="645" t="s">
        <v>263</v>
      </c>
      <c r="D18" s="631">
        <v>89</v>
      </c>
      <c r="E18" s="631">
        <v>80</v>
      </c>
      <c r="F18" s="293">
        <f t="shared" si="0"/>
        <v>30</v>
      </c>
      <c r="G18" s="376" t="s">
        <v>199</v>
      </c>
      <c r="H18" s="376">
        <v>92</v>
      </c>
      <c r="I18" s="293">
        <f t="shared" si="1"/>
        <v>40</v>
      </c>
      <c r="J18" s="376">
        <v>74</v>
      </c>
      <c r="K18" s="293">
        <f t="shared" si="2"/>
        <v>30</v>
      </c>
      <c r="L18" s="646">
        <v>98</v>
      </c>
      <c r="M18" s="293">
        <f t="shared" si="3"/>
        <v>40</v>
      </c>
      <c r="N18" s="376">
        <v>97</v>
      </c>
      <c r="O18" s="293">
        <f t="shared" si="4"/>
        <v>40</v>
      </c>
      <c r="P18" s="376">
        <v>92</v>
      </c>
      <c r="Q18" s="293">
        <f t="shared" si="5"/>
        <v>40</v>
      </c>
      <c r="R18" s="377">
        <f t="shared" si="6"/>
        <v>220</v>
      </c>
      <c r="S18" s="378">
        <f t="shared" si="7"/>
        <v>0</v>
      </c>
      <c r="T18" s="377">
        <f t="shared" si="8"/>
        <v>220</v>
      </c>
      <c r="U18" s="377">
        <f t="shared" si="9"/>
        <v>8</v>
      </c>
      <c r="V18" s="376" t="s">
        <v>200</v>
      </c>
      <c r="W18" s="376" t="s">
        <v>74</v>
      </c>
      <c r="X18" s="376" t="s">
        <v>74</v>
      </c>
      <c r="Y18" s="376">
        <v>25</v>
      </c>
      <c r="Z18" s="293">
        <f t="shared" si="10"/>
        <v>40</v>
      </c>
      <c r="AA18" s="378">
        <f t="shared" si="11"/>
        <v>40</v>
      </c>
      <c r="AB18" s="379">
        <f t="shared" si="12"/>
        <v>1</v>
      </c>
      <c r="AC18" s="380">
        <f t="shared" si="13"/>
        <v>80</v>
      </c>
      <c r="AD18" s="379">
        <f t="shared" si="14"/>
        <v>4</v>
      </c>
      <c r="AE18" s="376" t="s">
        <v>6</v>
      </c>
      <c r="AF18" s="302">
        <f t="shared" si="15"/>
        <v>20</v>
      </c>
      <c r="AG18" s="302">
        <f t="shared" si="16"/>
        <v>4</v>
      </c>
      <c r="AH18" s="376" t="s">
        <v>196</v>
      </c>
      <c r="AI18" s="376" t="s">
        <v>7</v>
      </c>
      <c r="AJ18" s="376" t="s">
        <v>172</v>
      </c>
      <c r="AK18" s="376" t="s">
        <v>7</v>
      </c>
      <c r="AL18" s="302">
        <f t="shared" si="17"/>
        <v>15</v>
      </c>
      <c r="AM18" s="302">
        <f t="shared" si="18"/>
        <v>3</v>
      </c>
      <c r="AN18" s="381">
        <f t="shared" si="19"/>
        <v>19</v>
      </c>
      <c r="AO18" s="381">
        <f t="shared" si="20"/>
        <v>0</v>
      </c>
      <c r="AP18" s="381">
        <f t="shared" si="21"/>
        <v>0</v>
      </c>
      <c r="AQ18" s="381">
        <f t="shared" si="22"/>
        <v>0</v>
      </c>
      <c r="AR18" s="381">
        <f t="shared" si="23"/>
        <v>0</v>
      </c>
      <c r="AS18" s="382">
        <f t="shared" si="24"/>
        <v>19</v>
      </c>
      <c r="AT18" s="376" t="s">
        <v>1567</v>
      </c>
      <c r="AU18" s="376" t="s">
        <v>74</v>
      </c>
      <c r="AV18" s="302">
        <f t="shared" si="25"/>
        <v>0</v>
      </c>
      <c r="AW18" s="302">
        <f t="shared" si="26"/>
        <v>0</v>
      </c>
      <c r="AX18" s="376" t="s">
        <v>13</v>
      </c>
      <c r="AY18" s="383">
        <f t="shared" si="27"/>
        <v>10</v>
      </c>
      <c r="AZ18" s="383">
        <f t="shared" si="28"/>
        <v>8</v>
      </c>
      <c r="BA18" s="384" t="s">
        <v>195</v>
      </c>
      <c r="BB18" s="376">
        <v>9</v>
      </c>
      <c r="BC18" s="383">
        <f t="shared" si="29"/>
        <v>2</v>
      </c>
      <c r="BD18" s="385" t="s">
        <v>268</v>
      </c>
      <c r="BE18" s="376">
        <v>10</v>
      </c>
      <c r="BF18" s="383">
        <f t="shared" si="30"/>
        <v>2</v>
      </c>
      <c r="BG18" s="386">
        <f t="shared" si="31"/>
        <v>12</v>
      </c>
      <c r="BH18" s="386">
        <f t="shared" si="32"/>
        <v>1</v>
      </c>
      <c r="BI18" s="386">
        <f t="shared" si="33"/>
        <v>0</v>
      </c>
      <c r="BJ18" s="386">
        <f t="shared" si="34"/>
        <v>0</v>
      </c>
      <c r="BK18" s="386">
        <f t="shared" si="35"/>
        <v>0</v>
      </c>
      <c r="BL18" s="387">
        <f t="shared" si="36"/>
        <v>20</v>
      </c>
      <c r="BM18" s="376" t="s">
        <v>2978</v>
      </c>
      <c r="BN18" s="376" t="s">
        <v>175</v>
      </c>
      <c r="BO18" s="376" t="s">
        <v>175</v>
      </c>
      <c r="BP18" s="562" t="s">
        <v>2873</v>
      </c>
      <c r="BQ18" s="628" t="s">
        <v>2979</v>
      </c>
      <c r="BR18" s="650" t="s">
        <v>2883</v>
      </c>
      <c r="BS18" s="649" t="s">
        <v>2980</v>
      </c>
      <c r="BT18" s="627" t="s">
        <v>2981</v>
      </c>
      <c r="BU18" s="627" t="s">
        <v>2982</v>
      </c>
      <c r="BV18" s="630" t="s">
        <v>2983</v>
      </c>
      <c r="BW18" s="627" t="s">
        <v>2984</v>
      </c>
      <c r="BX18" s="293">
        <f t="shared" si="37"/>
        <v>100</v>
      </c>
      <c r="BY18" s="67"/>
    </row>
    <row r="19" spans="1:77" ht="20" customHeight="1">
      <c r="A19" s="376" t="s">
        <v>1034</v>
      </c>
      <c r="B19" s="647" t="s">
        <v>1035</v>
      </c>
      <c r="C19" s="645" t="s">
        <v>263</v>
      </c>
      <c r="D19" s="631">
        <v>99</v>
      </c>
      <c r="E19" s="631">
        <v>54</v>
      </c>
      <c r="F19" s="293">
        <f t="shared" si="0"/>
        <v>20</v>
      </c>
      <c r="G19" s="376" t="s">
        <v>199</v>
      </c>
      <c r="H19" s="376">
        <v>36</v>
      </c>
      <c r="I19" s="293">
        <f t="shared" si="1"/>
        <v>10</v>
      </c>
      <c r="J19" s="376">
        <v>50</v>
      </c>
      <c r="K19" s="293">
        <f t="shared" si="2"/>
        <v>20</v>
      </c>
      <c r="L19" s="646">
        <v>44.5</v>
      </c>
      <c r="M19" s="293">
        <f t="shared" si="3"/>
        <v>20</v>
      </c>
      <c r="N19" s="376">
        <v>38</v>
      </c>
      <c r="O19" s="293">
        <f t="shared" si="4"/>
        <v>10</v>
      </c>
      <c r="P19" s="376">
        <v>64</v>
      </c>
      <c r="Q19" s="293">
        <f t="shared" si="5"/>
        <v>20</v>
      </c>
      <c r="R19" s="377">
        <f t="shared" si="6"/>
        <v>100</v>
      </c>
      <c r="S19" s="378">
        <f t="shared" si="7"/>
        <v>0</v>
      </c>
      <c r="T19" s="377">
        <f t="shared" si="8"/>
        <v>100</v>
      </c>
      <c r="U19" s="377">
        <f t="shared" si="9"/>
        <v>4</v>
      </c>
      <c r="V19" s="376" t="s">
        <v>200</v>
      </c>
      <c r="W19" s="376" t="s">
        <v>74</v>
      </c>
      <c r="X19" s="376" t="s">
        <v>74</v>
      </c>
      <c r="Y19" s="376">
        <v>16</v>
      </c>
      <c r="Z19" s="293">
        <f t="shared" si="10"/>
        <v>20</v>
      </c>
      <c r="AA19" s="378">
        <f t="shared" si="11"/>
        <v>20</v>
      </c>
      <c r="AB19" s="379">
        <f t="shared" si="12"/>
        <v>1</v>
      </c>
      <c r="AC19" s="380">
        <f t="shared" si="13"/>
        <v>40</v>
      </c>
      <c r="AD19" s="379">
        <f t="shared" si="14"/>
        <v>3</v>
      </c>
      <c r="AE19" s="376" t="s">
        <v>7</v>
      </c>
      <c r="AF19" s="302">
        <f t="shared" si="15"/>
        <v>15</v>
      </c>
      <c r="AG19" s="302">
        <f t="shared" si="16"/>
        <v>3</v>
      </c>
      <c r="AH19" s="376" t="s">
        <v>321</v>
      </c>
      <c r="AI19" s="376" t="s">
        <v>8</v>
      </c>
      <c r="AJ19" s="376" t="s">
        <v>173</v>
      </c>
      <c r="AK19" s="376" t="s">
        <v>7</v>
      </c>
      <c r="AL19" s="302">
        <f t="shared" si="17"/>
        <v>15</v>
      </c>
      <c r="AM19" s="302">
        <f t="shared" si="18"/>
        <v>3</v>
      </c>
      <c r="AN19" s="381">
        <f t="shared" si="19"/>
        <v>13</v>
      </c>
      <c r="AO19" s="381">
        <f t="shared" si="20"/>
        <v>0</v>
      </c>
      <c r="AP19" s="381">
        <f t="shared" si="21"/>
        <v>0</v>
      </c>
      <c r="AQ19" s="381">
        <f t="shared" si="22"/>
        <v>0</v>
      </c>
      <c r="AR19" s="381">
        <f t="shared" si="23"/>
        <v>0</v>
      </c>
      <c r="AS19" s="382">
        <f t="shared" si="24"/>
        <v>13</v>
      </c>
      <c r="AT19" s="376" t="s">
        <v>1567</v>
      </c>
      <c r="AU19" s="376" t="s">
        <v>74</v>
      </c>
      <c r="AV19" s="302">
        <f t="shared" si="25"/>
        <v>0</v>
      </c>
      <c r="AW19" s="302">
        <f t="shared" si="26"/>
        <v>0</v>
      </c>
      <c r="AX19" s="376" t="s">
        <v>13</v>
      </c>
      <c r="AY19" s="383">
        <f t="shared" si="27"/>
        <v>10</v>
      </c>
      <c r="AZ19" s="383">
        <f t="shared" si="28"/>
        <v>8</v>
      </c>
      <c r="BA19" s="384" t="s">
        <v>195</v>
      </c>
      <c r="BB19" s="376">
        <v>8</v>
      </c>
      <c r="BC19" s="383">
        <f t="shared" si="29"/>
        <v>1</v>
      </c>
      <c r="BD19" s="385" t="s">
        <v>268</v>
      </c>
      <c r="BE19" s="376">
        <v>10</v>
      </c>
      <c r="BF19" s="383">
        <f t="shared" si="30"/>
        <v>2</v>
      </c>
      <c r="BG19" s="386">
        <f t="shared" si="31"/>
        <v>11</v>
      </c>
      <c r="BH19" s="386">
        <f t="shared" si="32"/>
        <v>1</v>
      </c>
      <c r="BI19" s="386">
        <f t="shared" si="33"/>
        <v>0</v>
      </c>
      <c r="BJ19" s="386">
        <f t="shared" si="34"/>
        <v>0</v>
      </c>
      <c r="BK19" s="386">
        <f t="shared" si="35"/>
        <v>0</v>
      </c>
      <c r="BL19" s="387">
        <f t="shared" si="36"/>
        <v>18.333333333333332</v>
      </c>
      <c r="BM19" s="376" t="s">
        <v>2537</v>
      </c>
      <c r="BN19" s="376" t="s">
        <v>175</v>
      </c>
      <c r="BO19" s="376" t="s">
        <v>175</v>
      </c>
      <c r="BP19" s="562" t="s">
        <v>2873</v>
      </c>
      <c r="BQ19" s="628" t="s">
        <v>2985</v>
      </c>
      <c r="BR19" s="650" t="s">
        <v>2986</v>
      </c>
      <c r="BS19" s="649" t="s">
        <v>2987</v>
      </c>
      <c r="BT19" s="627" t="s">
        <v>2988</v>
      </c>
      <c r="BU19" s="627" t="s">
        <v>2989</v>
      </c>
      <c r="BV19" s="630" t="s">
        <v>2990</v>
      </c>
      <c r="BW19" s="627" t="s">
        <v>2991</v>
      </c>
      <c r="BX19" s="293">
        <f t="shared" si="37"/>
        <v>64</v>
      </c>
      <c r="BY19" s="67"/>
    </row>
    <row r="20" spans="1:77" ht="20" customHeight="1">
      <c r="A20" s="376" t="s">
        <v>1036</v>
      </c>
      <c r="B20" s="647" t="s">
        <v>1037</v>
      </c>
      <c r="C20" s="645" t="s">
        <v>263</v>
      </c>
      <c r="D20" s="631">
        <v>89</v>
      </c>
      <c r="E20" s="631">
        <v>57</v>
      </c>
      <c r="F20" s="293">
        <f t="shared" si="0"/>
        <v>20</v>
      </c>
      <c r="G20" s="376" t="s">
        <v>199</v>
      </c>
      <c r="H20" s="376">
        <v>56</v>
      </c>
      <c r="I20" s="293">
        <f t="shared" si="1"/>
        <v>20</v>
      </c>
      <c r="J20" s="376">
        <v>59</v>
      </c>
      <c r="K20" s="293">
        <f t="shared" si="2"/>
        <v>20</v>
      </c>
      <c r="L20" s="646">
        <v>58</v>
      </c>
      <c r="M20" s="293">
        <f t="shared" si="3"/>
        <v>20</v>
      </c>
      <c r="N20" s="376">
        <v>37</v>
      </c>
      <c r="O20" s="293">
        <f t="shared" si="4"/>
        <v>10</v>
      </c>
      <c r="P20" s="376">
        <v>56</v>
      </c>
      <c r="Q20" s="293">
        <f t="shared" si="5"/>
        <v>20</v>
      </c>
      <c r="R20" s="377">
        <f t="shared" si="6"/>
        <v>110</v>
      </c>
      <c r="S20" s="378">
        <f t="shared" si="7"/>
        <v>0</v>
      </c>
      <c r="T20" s="377">
        <f t="shared" si="8"/>
        <v>110</v>
      </c>
      <c r="U20" s="377">
        <f t="shared" si="9"/>
        <v>4</v>
      </c>
      <c r="V20" s="376" t="s">
        <v>200</v>
      </c>
      <c r="W20" s="376" t="s">
        <v>74</v>
      </c>
      <c r="X20" s="376" t="s">
        <v>74</v>
      </c>
      <c r="Y20" s="376">
        <v>7</v>
      </c>
      <c r="Z20" s="293">
        <f t="shared" si="10"/>
        <v>10</v>
      </c>
      <c r="AA20" s="378">
        <f t="shared" si="11"/>
        <v>10</v>
      </c>
      <c r="AB20" s="379">
        <f t="shared" si="12"/>
        <v>1</v>
      </c>
      <c r="AC20" s="380">
        <f t="shared" si="13"/>
        <v>20</v>
      </c>
      <c r="AD20" s="379">
        <f t="shared" si="14"/>
        <v>2</v>
      </c>
      <c r="AE20" s="376" t="s">
        <v>7</v>
      </c>
      <c r="AF20" s="302">
        <f t="shared" si="15"/>
        <v>15</v>
      </c>
      <c r="AG20" s="302">
        <f t="shared" si="16"/>
        <v>3</v>
      </c>
      <c r="AH20" s="376" t="s">
        <v>170</v>
      </c>
      <c r="AI20" s="376" t="s">
        <v>6</v>
      </c>
      <c r="AJ20" s="376" t="s">
        <v>174</v>
      </c>
      <c r="AK20" s="376" t="s">
        <v>8</v>
      </c>
      <c r="AL20" s="302">
        <f t="shared" si="17"/>
        <v>15</v>
      </c>
      <c r="AM20" s="302">
        <f t="shared" si="18"/>
        <v>3</v>
      </c>
      <c r="AN20" s="381">
        <f t="shared" si="19"/>
        <v>12</v>
      </c>
      <c r="AO20" s="381">
        <f t="shared" si="20"/>
        <v>0</v>
      </c>
      <c r="AP20" s="381">
        <f t="shared" si="21"/>
        <v>0</v>
      </c>
      <c r="AQ20" s="381">
        <f t="shared" si="22"/>
        <v>0</v>
      </c>
      <c r="AR20" s="381">
        <f t="shared" si="23"/>
        <v>0</v>
      </c>
      <c r="AS20" s="382">
        <f t="shared" si="24"/>
        <v>12</v>
      </c>
      <c r="AT20" s="376" t="s">
        <v>1567</v>
      </c>
      <c r="AU20" s="376" t="s">
        <v>74</v>
      </c>
      <c r="AV20" s="302">
        <f t="shared" si="25"/>
        <v>0</v>
      </c>
      <c r="AW20" s="302">
        <f t="shared" si="26"/>
        <v>0</v>
      </c>
      <c r="AX20" s="376" t="s">
        <v>13</v>
      </c>
      <c r="AY20" s="383">
        <f t="shared" si="27"/>
        <v>10</v>
      </c>
      <c r="AZ20" s="383">
        <f t="shared" si="28"/>
        <v>8</v>
      </c>
      <c r="BA20" s="384" t="s">
        <v>195</v>
      </c>
      <c r="BB20" s="376">
        <v>8</v>
      </c>
      <c r="BC20" s="383">
        <f t="shared" si="29"/>
        <v>1</v>
      </c>
      <c r="BD20" s="385" t="s">
        <v>268</v>
      </c>
      <c r="BE20" s="376">
        <v>10</v>
      </c>
      <c r="BF20" s="383">
        <f t="shared" si="30"/>
        <v>2</v>
      </c>
      <c r="BG20" s="386">
        <f t="shared" si="31"/>
        <v>11</v>
      </c>
      <c r="BH20" s="386">
        <f t="shared" si="32"/>
        <v>1</v>
      </c>
      <c r="BI20" s="386">
        <f t="shared" si="33"/>
        <v>0</v>
      </c>
      <c r="BJ20" s="386">
        <f t="shared" si="34"/>
        <v>0</v>
      </c>
      <c r="BK20" s="386">
        <f t="shared" si="35"/>
        <v>0</v>
      </c>
      <c r="BL20" s="387">
        <f t="shared" si="36"/>
        <v>18.333333333333332</v>
      </c>
      <c r="BM20" s="376" t="s">
        <v>2889</v>
      </c>
      <c r="BN20" s="376" t="s">
        <v>175</v>
      </c>
      <c r="BO20" s="376" t="s">
        <v>175</v>
      </c>
      <c r="BP20" s="562" t="s">
        <v>2992</v>
      </c>
      <c r="BQ20" s="628" t="s">
        <v>2993</v>
      </c>
      <c r="BR20" s="650" t="s">
        <v>2986</v>
      </c>
      <c r="BS20" s="649" t="s">
        <v>2994</v>
      </c>
      <c r="BT20" s="627" t="s">
        <v>2995</v>
      </c>
      <c r="BU20" s="627" t="s">
        <v>2996</v>
      </c>
      <c r="BV20" s="630" t="s">
        <v>2997</v>
      </c>
      <c r="BW20" s="627" t="s">
        <v>2998</v>
      </c>
      <c r="BX20" s="293">
        <f t="shared" si="37"/>
        <v>28.000000000000004</v>
      </c>
    </row>
    <row r="21" spans="1:77" ht="20" customHeight="1">
      <c r="A21" s="376" t="s">
        <v>1038</v>
      </c>
      <c r="B21" s="647" t="s">
        <v>1039</v>
      </c>
      <c r="C21" s="645" t="s">
        <v>263</v>
      </c>
      <c r="D21" s="631">
        <v>87</v>
      </c>
      <c r="E21" s="631">
        <v>62</v>
      </c>
      <c r="F21" s="293">
        <f t="shared" si="0"/>
        <v>20</v>
      </c>
      <c r="G21" s="376" t="s">
        <v>199</v>
      </c>
      <c r="H21" s="376">
        <v>64</v>
      </c>
      <c r="I21" s="293">
        <f t="shared" si="1"/>
        <v>20</v>
      </c>
      <c r="J21" s="376">
        <v>63</v>
      </c>
      <c r="K21" s="293">
        <f t="shared" si="2"/>
        <v>20</v>
      </c>
      <c r="L21" s="646">
        <v>69.5</v>
      </c>
      <c r="M21" s="293">
        <f t="shared" si="3"/>
        <v>30</v>
      </c>
      <c r="N21" s="376">
        <v>70</v>
      </c>
      <c r="O21" s="293">
        <f t="shared" si="4"/>
        <v>30</v>
      </c>
      <c r="P21" s="376">
        <v>94</v>
      </c>
      <c r="Q21" s="293">
        <f t="shared" si="5"/>
        <v>40</v>
      </c>
      <c r="R21" s="377">
        <f t="shared" si="6"/>
        <v>160</v>
      </c>
      <c r="S21" s="378">
        <f t="shared" si="7"/>
        <v>0</v>
      </c>
      <c r="T21" s="377">
        <f t="shared" si="8"/>
        <v>160</v>
      </c>
      <c r="U21" s="377">
        <f t="shared" si="9"/>
        <v>6</v>
      </c>
      <c r="V21" s="376" t="s">
        <v>200</v>
      </c>
      <c r="W21" s="376" t="s">
        <v>74</v>
      </c>
      <c r="X21" s="376" t="s">
        <v>74</v>
      </c>
      <c r="Y21" s="376">
        <v>23</v>
      </c>
      <c r="Z21" s="293">
        <f t="shared" si="10"/>
        <v>40</v>
      </c>
      <c r="AA21" s="378">
        <f t="shared" si="11"/>
        <v>40</v>
      </c>
      <c r="AB21" s="379">
        <f t="shared" si="12"/>
        <v>1</v>
      </c>
      <c r="AC21" s="380">
        <f t="shared" si="13"/>
        <v>80</v>
      </c>
      <c r="AD21" s="379">
        <f t="shared" si="14"/>
        <v>4</v>
      </c>
      <c r="AE21" s="376" t="s">
        <v>7</v>
      </c>
      <c r="AF21" s="302">
        <f t="shared" si="15"/>
        <v>15</v>
      </c>
      <c r="AG21" s="302">
        <f t="shared" si="16"/>
        <v>3</v>
      </c>
      <c r="AH21" s="376" t="s">
        <v>171</v>
      </c>
      <c r="AI21" s="376" t="s">
        <v>7</v>
      </c>
      <c r="AJ21" s="376" t="s">
        <v>174</v>
      </c>
      <c r="AK21" s="376" t="s">
        <v>8</v>
      </c>
      <c r="AL21" s="302">
        <f t="shared" si="17"/>
        <v>15</v>
      </c>
      <c r="AM21" s="302">
        <f t="shared" si="18"/>
        <v>3</v>
      </c>
      <c r="AN21" s="381">
        <f t="shared" si="19"/>
        <v>16</v>
      </c>
      <c r="AO21" s="381">
        <f t="shared" si="20"/>
        <v>0</v>
      </c>
      <c r="AP21" s="381">
        <f t="shared" si="21"/>
        <v>0</v>
      </c>
      <c r="AQ21" s="381">
        <f t="shared" si="22"/>
        <v>0</v>
      </c>
      <c r="AR21" s="381">
        <f t="shared" si="23"/>
        <v>0</v>
      </c>
      <c r="AS21" s="382">
        <f t="shared" si="24"/>
        <v>16</v>
      </c>
      <c r="AT21" s="376" t="s">
        <v>1567</v>
      </c>
      <c r="AU21" s="376" t="s">
        <v>74</v>
      </c>
      <c r="AV21" s="302">
        <f t="shared" si="25"/>
        <v>0</v>
      </c>
      <c r="AW21" s="302">
        <f t="shared" si="26"/>
        <v>0</v>
      </c>
      <c r="AX21" s="376" t="s">
        <v>13</v>
      </c>
      <c r="AY21" s="383">
        <f t="shared" si="27"/>
        <v>10</v>
      </c>
      <c r="AZ21" s="383">
        <f t="shared" si="28"/>
        <v>8</v>
      </c>
      <c r="BA21" s="384" t="s">
        <v>195</v>
      </c>
      <c r="BB21" s="376" t="s">
        <v>168</v>
      </c>
      <c r="BC21" s="383">
        <f t="shared" si="29"/>
        <v>2</v>
      </c>
      <c r="BD21" s="385" t="s">
        <v>268</v>
      </c>
      <c r="BE21" s="376">
        <v>10</v>
      </c>
      <c r="BF21" s="383">
        <f t="shared" si="30"/>
        <v>2</v>
      </c>
      <c r="BG21" s="386">
        <f t="shared" si="31"/>
        <v>12</v>
      </c>
      <c r="BH21" s="386">
        <f t="shared" si="32"/>
        <v>1</v>
      </c>
      <c r="BI21" s="386">
        <f t="shared" si="33"/>
        <v>0</v>
      </c>
      <c r="BJ21" s="386">
        <f t="shared" si="34"/>
        <v>0</v>
      </c>
      <c r="BK21" s="386">
        <f t="shared" si="35"/>
        <v>0</v>
      </c>
      <c r="BL21" s="387">
        <f t="shared" si="36"/>
        <v>20</v>
      </c>
      <c r="BM21" s="376" t="s">
        <v>1404</v>
      </c>
      <c r="BN21" s="376" t="s">
        <v>175</v>
      </c>
      <c r="BO21" s="562" t="s">
        <v>2999</v>
      </c>
      <c r="BP21" s="562" t="s">
        <v>3000</v>
      </c>
      <c r="BQ21" s="628" t="s">
        <v>3001</v>
      </c>
      <c r="BR21" s="649" t="s">
        <v>2916</v>
      </c>
      <c r="BS21" s="649" t="s">
        <v>3002</v>
      </c>
      <c r="BT21" s="627" t="s">
        <v>3003</v>
      </c>
      <c r="BU21" s="627" t="s">
        <v>3004</v>
      </c>
      <c r="BV21" s="630" t="s">
        <v>3005</v>
      </c>
      <c r="BW21" s="627" t="s">
        <v>3006</v>
      </c>
      <c r="BX21" s="293">
        <f t="shared" si="37"/>
        <v>92</v>
      </c>
    </row>
    <row r="22" spans="1:77" ht="20" customHeight="1">
      <c r="A22" s="376" t="s">
        <v>1040</v>
      </c>
      <c r="B22" s="647" t="s">
        <v>1041</v>
      </c>
      <c r="C22" s="645" t="s">
        <v>263</v>
      </c>
      <c r="D22" s="631">
        <v>85.9</v>
      </c>
      <c r="E22" s="631">
        <v>65</v>
      </c>
      <c r="F22" s="293">
        <f t="shared" si="0"/>
        <v>30</v>
      </c>
      <c r="G22" s="376" t="s">
        <v>199</v>
      </c>
      <c r="H22" s="376">
        <v>58</v>
      </c>
      <c r="I22" s="293">
        <f t="shared" si="1"/>
        <v>20</v>
      </c>
      <c r="J22" s="376">
        <v>45</v>
      </c>
      <c r="K22" s="293">
        <f t="shared" si="2"/>
        <v>20</v>
      </c>
      <c r="L22" s="646">
        <v>70</v>
      </c>
      <c r="M22" s="293">
        <f t="shared" si="3"/>
        <v>30</v>
      </c>
      <c r="N22" s="376">
        <v>53</v>
      </c>
      <c r="O22" s="293">
        <f t="shared" si="4"/>
        <v>20</v>
      </c>
      <c r="P22" s="376">
        <v>60</v>
      </c>
      <c r="Q22" s="293">
        <f t="shared" si="5"/>
        <v>20</v>
      </c>
      <c r="R22" s="377">
        <f t="shared" si="6"/>
        <v>140</v>
      </c>
      <c r="S22" s="378">
        <f t="shared" si="7"/>
        <v>0</v>
      </c>
      <c r="T22" s="377">
        <f t="shared" si="8"/>
        <v>140</v>
      </c>
      <c r="U22" s="377">
        <f t="shared" si="9"/>
        <v>6</v>
      </c>
      <c r="V22" s="376" t="s">
        <v>200</v>
      </c>
      <c r="W22" s="376" t="s">
        <v>74</v>
      </c>
      <c r="X22" s="376" t="s">
        <v>74</v>
      </c>
      <c r="Y22" s="376">
        <v>18</v>
      </c>
      <c r="Z22" s="293">
        <f t="shared" si="10"/>
        <v>30</v>
      </c>
      <c r="AA22" s="378">
        <f t="shared" si="11"/>
        <v>30</v>
      </c>
      <c r="AB22" s="379">
        <f t="shared" si="12"/>
        <v>1</v>
      </c>
      <c r="AC22" s="380">
        <f t="shared" si="13"/>
        <v>60</v>
      </c>
      <c r="AD22" s="379">
        <f t="shared" si="14"/>
        <v>3</v>
      </c>
      <c r="AE22" s="376" t="s">
        <v>7</v>
      </c>
      <c r="AF22" s="302">
        <f t="shared" si="15"/>
        <v>15</v>
      </c>
      <c r="AG22" s="302">
        <f t="shared" si="16"/>
        <v>3</v>
      </c>
      <c r="AH22" s="376" t="s">
        <v>171</v>
      </c>
      <c r="AI22" s="376" t="s">
        <v>6</v>
      </c>
      <c r="AJ22" s="376" t="s">
        <v>174</v>
      </c>
      <c r="AK22" s="376" t="s">
        <v>7</v>
      </c>
      <c r="AL22" s="302">
        <f t="shared" si="17"/>
        <v>15</v>
      </c>
      <c r="AM22" s="302">
        <f t="shared" si="18"/>
        <v>3</v>
      </c>
      <c r="AN22" s="381">
        <f t="shared" si="19"/>
        <v>15</v>
      </c>
      <c r="AO22" s="381">
        <f t="shared" si="20"/>
        <v>0</v>
      </c>
      <c r="AP22" s="381">
        <f t="shared" si="21"/>
        <v>0</v>
      </c>
      <c r="AQ22" s="381">
        <f t="shared" si="22"/>
        <v>0</v>
      </c>
      <c r="AR22" s="381">
        <f t="shared" si="23"/>
        <v>0</v>
      </c>
      <c r="AS22" s="382">
        <f t="shared" si="24"/>
        <v>15</v>
      </c>
      <c r="AT22" s="376" t="s">
        <v>1567</v>
      </c>
      <c r="AU22" s="376" t="s">
        <v>74</v>
      </c>
      <c r="AV22" s="302">
        <f t="shared" si="25"/>
        <v>0</v>
      </c>
      <c r="AW22" s="302">
        <f t="shared" si="26"/>
        <v>0</v>
      </c>
      <c r="AX22" s="376" t="s">
        <v>13</v>
      </c>
      <c r="AY22" s="383">
        <f t="shared" si="27"/>
        <v>10</v>
      </c>
      <c r="AZ22" s="383">
        <f t="shared" si="28"/>
        <v>8</v>
      </c>
      <c r="BA22" s="384" t="s">
        <v>195</v>
      </c>
      <c r="BB22" s="376">
        <v>8</v>
      </c>
      <c r="BC22" s="383">
        <f t="shared" si="29"/>
        <v>1</v>
      </c>
      <c r="BD22" s="385" t="s">
        <v>268</v>
      </c>
      <c r="BE22" s="376">
        <v>10</v>
      </c>
      <c r="BF22" s="383">
        <f t="shared" si="30"/>
        <v>2</v>
      </c>
      <c r="BG22" s="386">
        <f t="shared" si="31"/>
        <v>11</v>
      </c>
      <c r="BH22" s="386">
        <f t="shared" si="32"/>
        <v>1</v>
      </c>
      <c r="BI22" s="386">
        <f t="shared" si="33"/>
        <v>0</v>
      </c>
      <c r="BJ22" s="386">
        <f t="shared" si="34"/>
        <v>0</v>
      </c>
      <c r="BK22" s="386">
        <f t="shared" si="35"/>
        <v>0</v>
      </c>
      <c r="BL22" s="387">
        <f t="shared" si="36"/>
        <v>18.333333333333332</v>
      </c>
      <c r="BM22" s="376" t="s">
        <v>2889</v>
      </c>
      <c r="BN22" s="376" t="s">
        <v>175</v>
      </c>
      <c r="BO22" s="376" t="s">
        <v>175</v>
      </c>
      <c r="BP22" s="562" t="s">
        <v>2873</v>
      </c>
      <c r="BQ22" s="628" t="s">
        <v>3007</v>
      </c>
      <c r="BR22" s="650" t="s">
        <v>2986</v>
      </c>
      <c r="BS22" s="649" t="s">
        <v>3008</v>
      </c>
      <c r="BT22" s="627" t="s">
        <v>3009</v>
      </c>
      <c r="BU22" s="627" t="s">
        <v>3010</v>
      </c>
      <c r="BV22" s="630" t="s">
        <v>3011</v>
      </c>
      <c r="BW22" s="627" t="s">
        <v>3012</v>
      </c>
      <c r="BX22" s="293">
        <f t="shared" si="37"/>
        <v>72</v>
      </c>
    </row>
    <row r="23" spans="1:77" ht="20" customHeight="1">
      <c r="A23" s="376" t="s">
        <v>1042</v>
      </c>
      <c r="B23" s="647" t="s">
        <v>1043</v>
      </c>
      <c r="C23" s="645" t="s">
        <v>263</v>
      </c>
      <c r="D23" s="631">
        <v>92.7</v>
      </c>
      <c r="E23" s="631">
        <v>60</v>
      </c>
      <c r="F23" s="293">
        <f t="shared" si="0"/>
        <v>20</v>
      </c>
      <c r="G23" s="376" t="s">
        <v>199</v>
      </c>
      <c r="H23" s="376">
        <v>49</v>
      </c>
      <c r="I23" s="293">
        <f t="shared" si="1"/>
        <v>20</v>
      </c>
      <c r="J23" s="376">
        <v>48</v>
      </c>
      <c r="K23" s="293">
        <f t="shared" si="2"/>
        <v>20</v>
      </c>
      <c r="L23" s="646">
        <v>67.5</v>
      </c>
      <c r="M23" s="293">
        <f t="shared" si="3"/>
        <v>30</v>
      </c>
      <c r="N23" s="376">
        <v>42</v>
      </c>
      <c r="O23" s="293">
        <f t="shared" si="4"/>
        <v>20</v>
      </c>
      <c r="P23" s="376">
        <v>76</v>
      </c>
      <c r="Q23" s="293">
        <f t="shared" si="5"/>
        <v>30</v>
      </c>
      <c r="R23" s="377">
        <f t="shared" si="6"/>
        <v>140</v>
      </c>
      <c r="S23" s="378">
        <f t="shared" si="7"/>
        <v>0</v>
      </c>
      <c r="T23" s="377">
        <f t="shared" si="8"/>
        <v>140</v>
      </c>
      <c r="U23" s="377">
        <f t="shared" si="9"/>
        <v>6</v>
      </c>
      <c r="V23" s="376" t="s">
        <v>200</v>
      </c>
      <c r="W23" s="376" t="s">
        <v>74</v>
      </c>
      <c r="X23" s="376" t="s">
        <v>74</v>
      </c>
      <c r="Y23" s="376">
        <v>17</v>
      </c>
      <c r="Z23" s="293">
        <f t="shared" si="10"/>
        <v>30</v>
      </c>
      <c r="AA23" s="378">
        <f t="shared" si="11"/>
        <v>30</v>
      </c>
      <c r="AB23" s="379">
        <f t="shared" si="12"/>
        <v>1</v>
      </c>
      <c r="AC23" s="380">
        <f t="shared" si="13"/>
        <v>60</v>
      </c>
      <c r="AD23" s="379">
        <f t="shared" si="14"/>
        <v>3</v>
      </c>
      <c r="AE23" s="376" t="s">
        <v>6</v>
      </c>
      <c r="AF23" s="302">
        <f t="shared" si="15"/>
        <v>20</v>
      </c>
      <c r="AG23" s="302">
        <f t="shared" si="16"/>
        <v>4</v>
      </c>
      <c r="AH23" s="376" t="s">
        <v>170</v>
      </c>
      <c r="AI23" s="376" t="s">
        <v>6</v>
      </c>
      <c r="AJ23" s="376" t="s">
        <v>210</v>
      </c>
      <c r="AK23" s="376" t="s">
        <v>8</v>
      </c>
      <c r="AL23" s="302">
        <f t="shared" si="17"/>
        <v>15</v>
      </c>
      <c r="AM23" s="302">
        <f t="shared" si="18"/>
        <v>3</v>
      </c>
      <c r="AN23" s="381">
        <f t="shared" si="19"/>
        <v>16</v>
      </c>
      <c r="AO23" s="381">
        <f t="shared" si="20"/>
        <v>0</v>
      </c>
      <c r="AP23" s="381">
        <f t="shared" si="21"/>
        <v>0</v>
      </c>
      <c r="AQ23" s="381">
        <f t="shared" si="22"/>
        <v>0</v>
      </c>
      <c r="AR23" s="381">
        <f t="shared" si="23"/>
        <v>0</v>
      </c>
      <c r="AS23" s="382">
        <f t="shared" si="24"/>
        <v>16</v>
      </c>
      <c r="AT23" s="376" t="s">
        <v>1567</v>
      </c>
      <c r="AU23" s="376" t="s">
        <v>74</v>
      </c>
      <c r="AV23" s="302">
        <f t="shared" si="25"/>
        <v>0</v>
      </c>
      <c r="AW23" s="302">
        <f t="shared" si="26"/>
        <v>0</v>
      </c>
      <c r="AX23" s="376" t="s">
        <v>13</v>
      </c>
      <c r="AY23" s="383">
        <f t="shared" si="27"/>
        <v>10</v>
      </c>
      <c r="AZ23" s="383">
        <f t="shared" si="28"/>
        <v>8</v>
      </c>
      <c r="BA23" s="384" t="s">
        <v>195</v>
      </c>
      <c r="BB23" s="376">
        <v>9</v>
      </c>
      <c r="BC23" s="383">
        <f t="shared" si="29"/>
        <v>2</v>
      </c>
      <c r="BD23" s="385" t="s">
        <v>268</v>
      </c>
      <c r="BE23" s="376">
        <v>10</v>
      </c>
      <c r="BF23" s="383">
        <f t="shared" si="30"/>
        <v>2</v>
      </c>
      <c r="BG23" s="386">
        <f t="shared" si="31"/>
        <v>12</v>
      </c>
      <c r="BH23" s="386">
        <f t="shared" si="32"/>
        <v>1</v>
      </c>
      <c r="BI23" s="386">
        <f t="shared" si="33"/>
        <v>0</v>
      </c>
      <c r="BJ23" s="386">
        <f t="shared" si="34"/>
        <v>0</v>
      </c>
      <c r="BK23" s="386">
        <f t="shared" si="35"/>
        <v>0</v>
      </c>
      <c r="BL23" s="387">
        <f t="shared" si="36"/>
        <v>20</v>
      </c>
      <c r="BM23" s="376" t="s">
        <v>3013</v>
      </c>
      <c r="BN23" s="376" t="s">
        <v>175</v>
      </c>
      <c r="BO23" s="376" t="s">
        <v>175</v>
      </c>
      <c r="BP23" s="562" t="s">
        <v>3014</v>
      </c>
      <c r="BQ23" s="628" t="s">
        <v>3015</v>
      </c>
      <c r="BR23" s="650" t="s">
        <v>2986</v>
      </c>
      <c r="BS23" s="649" t="s">
        <v>3016</v>
      </c>
      <c r="BT23" s="627" t="s">
        <v>3017</v>
      </c>
      <c r="BU23" s="627" t="s">
        <v>3018</v>
      </c>
      <c r="BV23" s="630" t="s">
        <v>3019</v>
      </c>
      <c r="BW23" s="627" t="s">
        <v>3020</v>
      </c>
      <c r="BX23" s="293">
        <f t="shared" si="37"/>
        <v>68</v>
      </c>
    </row>
    <row r="24" spans="1:77" ht="20" customHeight="1">
      <c r="A24" s="376" t="s">
        <v>1044</v>
      </c>
      <c r="B24" s="659" t="s">
        <v>1045</v>
      </c>
      <c r="C24" s="645" t="s">
        <v>263</v>
      </c>
      <c r="D24" s="631">
        <v>89.5</v>
      </c>
      <c r="E24" s="631" t="s">
        <v>74</v>
      </c>
      <c r="F24" s="293">
        <f t="shared" si="0"/>
        <v>0</v>
      </c>
      <c r="G24" s="376" t="s">
        <v>208</v>
      </c>
      <c r="H24" s="376" t="s">
        <v>74</v>
      </c>
      <c r="I24" s="293">
        <f t="shared" si="1"/>
        <v>0</v>
      </c>
      <c r="J24" s="376" t="s">
        <v>74</v>
      </c>
      <c r="K24" s="293">
        <f t="shared" si="2"/>
        <v>0</v>
      </c>
      <c r="L24" s="646" t="s">
        <v>74</v>
      </c>
      <c r="M24" s="293">
        <f t="shared" si="3"/>
        <v>0</v>
      </c>
      <c r="N24" s="376" t="s">
        <v>74</v>
      </c>
      <c r="O24" s="293">
        <f t="shared" si="4"/>
        <v>0</v>
      </c>
      <c r="P24" s="376" t="s">
        <v>74</v>
      </c>
      <c r="Q24" s="293">
        <f t="shared" si="5"/>
        <v>0</v>
      </c>
      <c r="R24" s="377">
        <f t="shared" si="6"/>
        <v>0</v>
      </c>
      <c r="S24" s="378">
        <f t="shared" si="7"/>
        <v>6</v>
      </c>
      <c r="T24" s="377" t="e">
        <f t="shared" si="8"/>
        <v>#DIV/0!</v>
      </c>
      <c r="U24" s="377" t="e">
        <f t="shared" si="9"/>
        <v>#DIV/0!</v>
      </c>
      <c r="V24" s="376" t="s">
        <v>207</v>
      </c>
      <c r="W24" s="376" t="s">
        <v>74</v>
      </c>
      <c r="X24" s="376" t="s">
        <v>74</v>
      </c>
      <c r="Y24" s="376" t="s">
        <v>74</v>
      </c>
      <c r="Z24" s="293" t="e">
        <f t="shared" si="10"/>
        <v>#VALUE!</v>
      </c>
      <c r="AA24" s="378" t="e">
        <f t="shared" si="11"/>
        <v>#VALUE!</v>
      </c>
      <c r="AB24" s="379">
        <f t="shared" si="12"/>
        <v>2</v>
      </c>
      <c r="AC24" s="380" t="e">
        <f t="shared" si="13"/>
        <v>#VALUE!</v>
      </c>
      <c r="AD24" s="379" t="e">
        <f t="shared" si="14"/>
        <v>#VALUE!</v>
      </c>
      <c r="AE24" s="376" t="s">
        <v>7</v>
      </c>
      <c r="AF24" s="302">
        <f t="shared" si="15"/>
        <v>15</v>
      </c>
      <c r="AG24" s="302">
        <f t="shared" si="16"/>
        <v>3</v>
      </c>
      <c r="AH24" s="376" t="s">
        <v>170</v>
      </c>
      <c r="AI24" s="376" t="s">
        <v>7</v>
      </c>
      <c r="AJ24" s="376" t="s">
        <v>172</v>
      </c>
      <c r="AK24" s="376" t="s">
        <v>8</v>
      </c>
      <c r="AL24" s="302">
        <f t="shared" si="17"/>
        <v>15</v>
      </c>
      <c r="AM24" s="302">
        <f t="shared" si="18"/>
        <v>3</v>
      </c>
      <c r="AN24" s="381" t="e">
        <f t="shared" si="19"/>
        <v>#DIV/0!</v>
      </c>
      <c r="AO24" s="381">
        <f t="shared" si="20"/>
        <v>0</v>
      </c>
      <c r="AP24" s="381">
        <f t="shared" si="21"/>
        <v>0</v>
      </c>
      <c r="AQ24" s="381">
        <f t="shared" si="22"/>
        <v>0</v>
      </c>
      <c r="AR24" s="381">
        <f t="shared" si="23"/>
        <v>0</v>
      </c>
      <c r="AS24" s="382" t="e">
        <f t="shared" si="24"/>
        <v>#DIV/0!</v>
      </c>
      <c r="AT24" s="376" t="s">
        <v>1567</v>
      </c>
      <c r="AU24" s="376" t="s">
        <v>74</v>
      </c>
      <c r="AV24" s="302">
        <f t="shared" si="25"/>
        <v>0</v>
      </c>
      <c r="AW24" s="302">
        <f t="shared" si="26"/>
        <v>0</v>
      </c>
      <c r="AX24" s="376" t="s">
        <v>74</v>
      </c>
      <c r="AY24" s="383">
        <f t="shared" si="27"/>
        <v>0</v>
      </c>
      <c r="AZ24" s="383">
        <f t="shared" si="28"/>
        <v>0</v>
      </c>
      <c r="BA24" s="384" t="s">
        <v>195</v>
      </c>
      <c r="BB24" s="376">
        <v>8</v>
      </c>
      <c r="BC24" s="383">
        <f t="shared" si="29"/>
        <v>1</v>
      </c>
      <c r="BD24" s="385" t="s">
        <v>268</v>
      </c>
      <c r="BE24" s="376" t="s">
        <v>74</v>
      </c>
      <c r="BF24" s="383">
        <f t="shared" si="30"/>
        <v>2</v>
      </c>
      <c r="BG24" s="386">
        <f t="shared" si="31"/>
        <v>3</v>
      </c>
      <c r="BH24" s="386">
        <f t="shared" si="32"/>
        <v>1</v>
      </c>
      <c r="BI24" s="386">
        <f t="shared" si="33"/>
        <v>1</v>
      </c>
      <c r="BJ24" s="386">
        <f t="shared" si="34"/>
        <v>0</v>
      </c>
      <c r="BK24" s="386">
        <f t="shared" si="35"/>
        <v>0</v>
      </c>
      <c r="BL24" s="387">
        <f t="shared" si="36"/>
        <v>15</v>
      </c>
      <c r="BM24" s="376" t="s">
        <v>2889</v>
      </c>
      <c r="BN24" s="376" t="s">
        <v>175</v>
      </c>
      <c r="BO24" s="376" t="s">
        <v>175</v>
      </c>
      <c r="BP24" s="376" t="s">
        <v>74</v>
      </c>
      <c r="BQ24" s="654" t="s">
        <v>74</v>
      </c>
      <c r="BR24" s="631" t="s">
        <v>74</v>
      </c>
      <c r="BS24" s="631" t="s">
        <v>74</v>
      </c>
      <c r="BT24" s="631" t="s">
        <v>74</v>
      </c>
      <c r="BU24" s="654" t="s">
        <v>74</v>
      </c>
      <c r="BV24" s="655" t="s">
        <v>74</v>
      </c>
      <c r="BW24" s="654" t="s">
        <v>74</v>
      </c>
      <c r="BX24" s="293" t="e">
        <f t="shared" si="37"/>
        <v>#VALUE!</v>
      </c>
    </row>
    <row r="25" spans="1:77" ht="20" customHeight="1">
      <c r="A25" s="376" t="s">
        <v>1046</v>
      </c>
      <c r="B25" s="656" t="s">
        <v>1047</v>
      </c>
      <c r="C25" s="645" t="s">
        <v>263</v>
      </c>
      <c r="D25" s="657">
        <v>90.9</v>
      </c>
      <c r="E25" s="657">
        <v>50</v>
      </c>
      <c r="F25" s="293">
        <f t="shared" si="0"/>
        <v>20</v>
      </c>
      <c r="G25" s="376" t="s">
        <v>208</v>
      </c>
      <c r="H25" s="376">
        <v>39</v>
      </c>
      <c r="I25" s="293">
        <f t="shared" si="1"/>
        <v>10</v>
      </c>
      <c r="J25" s="376">
        <v>77</v>
      </c>
      <c r="K25" s="293">
        <f t="shared" si="2"/>
        <v>30</v>
      </c>
      <c r="L25" s="646">
        <v>81</v>
      </c>
      <c r="M25" s="293">
        <f t="shared" si="3"/>
        <v>30</v>
      </c>
      <c r="N25" s="376">
        <v>70</v>
      </c>
      <c r="O25" s="293">
        <f t="shared" si="4"/>
        <v>30</v>
      </c>
      <c r="P25" s="376">
        <v>77</v>
      </c>
      <c r="Q25" s="293">
        <f t="shared" si="5"/>
        <v>30</v>
      </c>
      <c r="R25" s="377">
        <f t="shared" si="6"/>
        <v>150</v>
      </c>
      <c r="S25" s="378">
        <f t="shared" si="7"/>
        <v>0</v>
      </c>
      <c r="T25" s="377">
        <f t="shared" si="8"/>
        <v>150</v>
      </c>
      <c r="U25" s="377">
        <f t="shared" si="9"/>
        <v>6</v>
      </c>
      <c r="V25" s="376" t="s">
        <v>207</v>
      </c>
      <c r="W25" s="376" t="s">
        <v>74</v>
      </c>
      <c r="X25" s="376" t="s">
        <v>74</v>
      </c>
      <c r="Y25" s="376">
        <v>22</v>
      </c>
      <c r="Z25" s="293">
        <f t="shared" si="10"/>
        <v>30</v>
      </c>
      <c r="AA25" s="378">
        <f t="shared" si="11"/>
        <v>30</v>
      </c>
      <c r="AB25" s="379">
        <f t="shared" si="12"/>
        <v>1</v>
      </c>
      <c r="AC25" s="380">
        <f t="shared" si="13"/>
        <v>60</v>
      </c>
      <c r="AD25" s="379">
        <f t="shared" si="14"/>
        <v>3</v>
      </c>
      <c r="AE25" s="376" t="s">
        <v>7</v>
      </c>
      <c r="AF25" s="302">
        <f t="shared" si="15"/>
        <v>15</v>
      </c>
      <c r="AG25" s="302">
        <f t="shared" si="16"/>
        <v>3</v>
      </c>
      <c r="AH25" s="376" t="s">
        <v>171</v>
      </c>
      <c r="AI25" s="376" t="s">
        <v>8</v>
      </c>
      <c r="AJ25" s="376" t="s">
        <v>173</v>
      </c>
      <c r="AK25" s="376" t="s">
        <v>8</v>
      </c>
      <c r="AL25" s="302">
        <f t="shared" si="17"/>
        <v>10</v>
      </c>
      <c r="AM25" s="302">
        <f t="shared" si="18"/>
        <v>2</v>
      </c>
      <c r="AN25" s="381">
        <f t="shared" si="19"/>
        <v>14</v>
      </c>
      <c r="AO25" s="381">
        <f t="shared" si="20"/>
        <v>0</v>
      </c>
      <c r="AP25" s="381">
        <f t="shared" si="21"/>
        <v>0</v>
      </c>
      <c r="AQ25" s="381">
        <f t="shared" si="22"/>
        <v>0</v>
      </c>
      <c r="AR25" s="381">
        <f t="shared" si="23"/>
        <v>0</v>
      </c>
      <c r="AS25" s="382">
        <f t="shared" si="24"/>
        <v>14</v>
      </c>
      <c r="AT25" s="376" t="s">
        <v>1567</v>
      </c>
      <c r="AU25" s="376" t="s">
        <v>74</v>
      </c>
      <c r="AV25" s="302">
        <f t="shared" si="25"/>
        <v>0</v>
      </c>
      <c r="AW25" s="302">
        <f t="shared" si="26"/>
        <v>0</v>
      </c>
      <c r="AX25" s="376" t="s">
        <v>13</v>
      </c>
      <c r="AY25" s="383">
        <f t="shared" si="27"/>
        <v>10</v>
      </c>
      <c r="AZ25" s="383">
        <f t="shared" si="28"/>
        <v>8</v>
      </c>
      <c r="BA25" s="384" t="s">
        <v>195</v>
      </c>
      <c r="BB25" s="376">
        <v>8</v>
      </c>
      <c r="BC25" s="383">
        <f t="shared" si="29"/>
        <v>1</v>
      </c>
      <c r="BD25" s="385" t="s">
        <v>268</v>
      </c>
      <c r="BE25" s="376">
        <v>10</v>
      </c>
      <c r="BF25" s="383">
        <f t="shared" si="30"/>
        <v>2</v>
      </c>
      <c r="BG25" s="386">
        <f t="shared" si="31"/>
        <v>11</v>
      </c>
      <c r="BH25" s="386">
        <f t="shared" si="32"/>
        <v>1</v>
      </c>
      <c r="BI25" s="386">
        <f t="shared" si="33"/>
        <v>0</v>
      </c>
      <c r="BJ25" s="386">
        <f t="shared" si="34"/>
        <v>0</v>
      </c>
      <c r="BK25" s="386">
        <f t="shared" si="35"/>
        <v>0</v>
      </c>
      <c r="BL25" s="387">
        <f t="shared" si="36"/>
        <v>18.333333333333332</v>
      </c>
      <c r="BM25" s="376" t="s">
        <v>2889</v>
      </c>
      <c r="BN25" s="376" t="s">
        <v>175</v>
      </c>
      <c r="BO25" s="376" t="s">
        <v>175</v>
      </c>
      <c r="BP25" s="562" t="s">
        <v>2873</v>
      </c>
      <c r="BQ25" s="628" t="s">
        <v>3021</v>
      </c>
      <c r="BR25" s="658" t="s">
        <v>3022</v>
      </c>
      <c r="BS25" s="649" t="s">
        <v>3023</v>
      </c>
      <c r="BT25" s="627" t="s">
        <v>3024</v>
      </c>
      <c r="BU25" s="627" t="s">
        <v>3025</v>
      </c>
      <c r="BV25" s="630" t="s">
        <v>3026</v>
      </c>
      <c r="BW25" s="627" t="s">
        <v>3027</v>
      </c>
      <c r="BX25" s="293">
        <f t="shared" si="37"/>
        <v>88</v>
      </c>
    </row>
  </sheetData>
  <autoFilter ref="A1:BX19"/>
  <conditionalFormatting sqref="BZ5:XFD19 BY20:XFD23 BY1:XFD1 A24:XFD1048576">
    <cfRule type="cellIs" dxfId="910" priority="158" operator="equal">
      <formula>"AB"</formula>
    </cfRule>
    <cfRule type="cellIs" dxfId="909" priority="159" operator="equal">
      <formula>"L"</formula>
    </cfRule>
  </conditionalFormatting>
  <conditionalFormatting sqref="BZ5:XFD19 BY20:XFD23 BY1:XFD1 A24:XFD1048576 AV2:AZ23 AE2:AM13 BX2:BX23 A2:AD23">
    <cfRule type="cellIs" dxfId="908" priority="155" operator="equal">
      <formula>"L"</formula>
    </cfRule>
    <cfRule type="cellIs" dxfId="907" priority="156" operator="equal">
      <formula>"NA"</formula>
    </cfRule>
    <cfRule type="cellIs" dxfId="906" priority="157" operator="equal">
      <formula>"AB"</formula>
    </cfRule>
  </conditionalFormatting>
  <conditionalFormatting sqref="A24:XFD1048576 BY1:XFD23">
    <cfRule type="cellIs" dxfId="905" priority="154" operator="equal">
      <formula>"L"</formula>
    </cfRule>
  </conditionalFormatting>
  <conditionalFormatting sqref="BY2:XFD4">
    <cfRule type="cellIs" dxfId="904" priority="152" operator="equal">
      <formula>"AB"</formula>
    </cfRule>
    <cfRule type="cellIs" dxfId="903" priority="153" operator="equal">
      <formula>"L"</formula>
    </cfRule>
  </conditionalFormatting>
  <conditionalFormatting sqref="BY2:XFD4">
    <cfRule type="cellIs" dxfId="902" priority="149" operator="equal">
      <formula>"L"</formula>
    </cfRule>
    <cfRule type="cellIs" dxfId="901" priority="150" operator="equal">
      <formula>"NA"</formula>
    </cfRule>
    <cfRule type="cellIs" dxfId="900" priority="151" operator="equal">
      <formula>"AB"</formula>
    </cfRule>
  </conditionalFormatting>
  <conditionalFormatting sqref="BY2:XFD4">
    <cfRule type="cellIs" dxfId="899" priority="148" operator="equal">
      <formula>"L"</formula>
    </cfRule>
  </conditionalFormatting>
  <conditionalFormatting sqref="BY1:XFD1">
    <cfRule type="cellIs" dxfId="898" priority="147" operator="equal">
      <formula>"L"</formula>
    </cfRule>
  </conditionalFormatting>
  <conditionalFormatting sqref="AV2:AZ23 A2:W19 X2:AD23 BX2:BX23 AE2:AU13 BW2:BW19">
    <cfRule type="cellIs" dxfId="897" priority="15" operator="equal">
      <formula>"NA"</formula>
    </cfRule>
  </conditionalFormatting>
  <conditionalFormatting sqref="A1:BX1">
    <cfRule type="cellIs" dxfId="896" priority="51" operator="equal">
      <formula>"AB"</formula>
    </cfRule>
    <cfRule type="cellIs" dxfId="895" priority="52" operator="equal">
      <formula>"L"</formula>
    </cfRule>
  </conditionalFormatting>
  <conditionalFormatting sqref="A1:BX1">
    <cfRule type="cellIs" dxfId="894" priority="48" operator="equal">
      <formula>"L"</formula>
    </cfRule>
    <cfRule type="cellIs" dxfId="893" priority="49" operator="equal">
      <formula>"NA"</formula>
    </cfRule>
    <cfRule type="cellIs" dxfId="892" priority="50" operator="equal">
      <formula>"AB"</formula>
    </cfRule>
  </conditionalFormatting>
  <conditionalFormatting sqref="A1:BX1">
    <cfRule type="cellIs" dxfId="891" priority="47" operator="equal">
      <formula>"L"</formula>
    </cfRule>
  </conditionalFormatting>
  <conditionalFormatting sqref="BS11:BV11 AN2:AS11 AN12:AU13 AT3:AU11 AE14:AU19 BA11:BQ11 BW3:BW19 BA12:BV19 BA3:BV10">
    <cfRule type="cellIs" dxfId="890" priority="37" operator="equal">
      <formula>"L"</formula>
    </cfRule>
    <cfRule type="cellIs" dxfId="889" priority="38" operator="equal">
      <formula>"NA"</formula>
    </cfRule>
    <cfRule type="cellIs" dxfId="888" priority="39" operator="equal">
      <formula>"AB"</formula>
    </cfRule>
  </conditionalFormatting>
  <conditionalFormatting sqref="AE20:AU23 A20:W23 BA20:BW23">
    <cfRule type="cellIs" dxfId="887" priority="45" operator="equal">
      <formula>"AB"</formula>
    </cfRule>
    <cfRule type="cellIs" dxfId="886" priority="46" operator="equal">
      <formula>"L"</formula>
    </cfRule>
  </conditionalFormatting>
  <conditionalFormatting sqref="AE20:AU23 BA20:BW23">
    <cfRule type="cellIs" dxfId="885" priority="42" operator="equal">
      <formula>"L"</formula>
    </cfRule>
    <cfRule type="cellIs" dxfId="884" priority="43" operator="equal">
      <formula>"NA"</formula>
    </cfRule>
    <cfRule type="cellIs" dxfId="883" priority="44" operator="equal">
      <formula>"AB"</formula>
    </cfRule>
  </conditionalFormatting>
  <conditionalFormatting sqref="AE20:AU23 A20:W23 BA20:BW23">
    <cfRule type="cellIs" dxfId="882" priority="41" operator="equal">
      <formula>"L"</formula>
    </cfRule>
  </conditionalFormatting>
  <conditionalFormatting sqref="BR11">
    <cfRule type="cellIs" dxfId="881" priority="24" operator="equal">
      <formula>"AB"</formula>
    </cfRule>
    <cfRule type="cellIs" dxfId="880" priority="25" operator="equal">
      <formula>"L"</formula>
    </cfRule>
  </conditionalFormatting>
  <conditionalFormatting sqref="AT2:AU2 BA2:BT2 BV2:BW2">
    <cfRule type="cellIs" dxfId="879" priority="33" operator="equal">
      <formula>"L"</formula>
    </cfRule>
    <cfRule type="cellIs" dxfId="878" priority="34" operator="equal">
      <formula>"NA"</formula>
    </cfRule>
    <cfRule type="cellIs" dxfId="877" priority="35" operator="equal">
      <formula>"AB"</formula>
    </cfRule>
  </conditionalFormatting>
  <conditionalFormatting sqref="BV2 BS11:BV11 AE14:AU19 BA11:BQ11 BA2:BT2 BA12:BV19 BA3:BV10">
    <cfRule type="cellIs" dxfId="876" priority="36" operator="equal">
      <formula>"NA"</formula>
    </cfRule>
  </conditionalFormatting>
  <conditionalFormatting sqref="BR11">
    <cfRule type="cellIs" dxfId="875" priority="21" operator="equal">
      <formula>"L"</formula>
    </cfRule>
    <cfRule type="cellIs" dxfId="874" priority="22" operator="equal">
      <formula>"NA"</formula>
    </cfRule>
    <cfRule type="cellIs" dxfId="873" priority="23" operator="equal">
      <formula>"AB"</formula>
    </cfRule>
  </conditionalFormatting>
  <conditionalFormatting sqref="BR11">
    <cfRule type="cellIs" dxfId="872" priority="19" operator="equal">
      <formula>"AB"</formula>
    </cfRule>
    <cfRule type="cellIs" dxfId="871" priority="20" operator="equal">
      <formula>"L"</formula>
    </cfRule>
  </conditionalFormatting>
  <conditionalFormatting sqref="A1:XFD1048576">
    <cfRule type="cellIs" dxfId="870" priority="9" stopIfTrue="1" operator="equal">
      <formula>"NA"</formula>
    </cfRule>
    <cfRule type="cellIs" dxfId="869" priority="10" operator="equal">
      <formula>"AB"</formula>
    </cfRule>
  </conditionalFormatting>
  <conditionalFormatting sqref="BM21">
    <cfRule type="cellIs" dxfId="868" priority="6" operator="equal">
      <formula>"L"</formula>
    </cfRule>
    <cfRule type="cellIs" dxfId="867" priority="7" operator="equal">
      <formula>"NA"</formula>
    </cfRule>
    <cfRule type="cellIs" dxfId="866" priority="8" operator="equal">
      <formula>"AB"</formula>
    </cfRule>
  </conditionalFormatting>
  <conditionalFormatting sqref="BM21">
    <cfRule type="cellIs" dxfId="865" priority="5" operator="equal">
      <formula>"NA"</formula>
    </cfRule>
  </conditionalFormatting>
  <conditionalFormatting sqref="BB21">
    <cfRule type="cellIs" dxfId="864" priority="2" operator="equal">
      <formula>"L"</formula>
    </cfRule>
    <cfRule type="cellIs" dxfId="863" priority="3" operator="equal">
      <formula>"NA"</formula>
    </cfRule>
    <cfRule type="cellIs" dxfId="862" priority="4" operator="equal">
      <formula>"AB"</formula>
    </cfRule>
  </conditionalFormatting>
  <conditionalFormatting sqref="BB21">
    <cfRule type="cellIs" dxfId="861" priority="1" operator="equal">
      <formula>"NA"</formula>
    </cfRule>
  </conditionalFormatting>
  <dataValidations count="1">
    <dataValidation type="custom" allowBlank="1" showInputMessage="1" showErrorMessage="1" prompt="Correct Entry - 0 to 100 or NA" sqref="W10:W19 W2:W8">
      <formula1>(OR(W2="NA",W2&lt;=100))</formula1>
    </dataValidation>
  </dataValidations>
  <pageMargins left="0.7" right="0.7" top="0.75" bottom="0.75" header="0" footer="0"/>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00B0F0"/>
  </sheetPr>
  <dimension ref="A1:BY22"/>
  <sheetViews>
    <sheetView zoomScale="60" zoomScaleNormal="60" workbookViewId="0">
      <pane xSplit="7" ySplit="1" topLeftCell="H2" activePane="bottomRight" state="frozen"/>
      <selection activeCell="F19" sqref="F19"/>
      <selection pane="topRight" activeCell="F19" sqref="F19"/>
      <selection pane="bottomLeft" activeCell="F19" sqref="F19"/>
      <selection pane="bottomRight" activeCell="BX22" sqref="A1:BX22"/>
    </sheetView>
  </sheetViews>
  <sheetFormatPr defaultColWidth="14.453125" defaultRowHeight="20" customHeight="1"/>
  <cols>
    <col min="1" max="1" width="16.1796875" style="210" bestFit="1" customWidth="1"/>
    <col min="2" max="2" width="24.08984375" style="167" customWidth="1"/>
    <col min="3" max="3" width="10.6328125" style="67" customWidth="1"/>
    <col min="4" max="4" width="11.90625" style="67" customWidth="1"/>
    <col min="5" max="6" width="10.6328125" style="67" customWidth="1"/>
    <col min="7" max="7" width="10.6328125" style="141" customWidth="1"/>
    <col min="8" max="8" width="10.6328125" style="144" customWidth="1"/>
    <col min="9" max="35" width="10.6328125" style="67" customWidth="1"/>
    <col min="36" max="36" width="15.1796875" style="67" bestFit="1" customWidth="1"/>
    <col min="37" max="47" width="10.6328125" style="67" customWidth="1"/>
    <col min="48" max="48" width="17.81640625" style="67" bestFit="1" customWidth="1"/>
    <col min="49" max="66" width="10.6328125" style="67" customWidth="1"/>
    <col min="67" max="67" width="63.81640625" style="67" customWidth="1"/>
    <col min="68" max="71" width="21.6328125" style="67" customWidth="1"/>
    <col min="72" max="72" width="21.6328125" style="176" customWidth="1"/>
    <col min="73" max="76" width="21.6328125" style="67" customWidth="1"/>
    <col min="77" max="77" width="14.453125" style="142"/>
    <col min="78" max="16384" width="14.453125" style="67"/>
  </cols>
  <sheetData>
    <row r="1" spans="1:77" ht="20" customHeight="1">
      <c r="A1" s="545" t="s">
        <v>142</v>
      </c>
      <c r="B1" s="545" t="s">
        <v>19</v>
      </c>
      <c r="C1" s="545" t="s">
        <v>33</v>
      </c>
      <c r="D1" s="545" t="s">
        <v>34</v>
      </c>
      <c r="E1" s="545" t="s">
        <v>55</v>
      </c>
      <c r="F1" s="546" t="s">
        <v>56</v>
      </c>
      <c r="G1" s="545" t="s">
        <v>187</v>
      </c>
      <c r="H1" s="545" t="s">
        <v>57</v>
      </c>
      <c r="I1" s="546" t="s">
        <v>58</v>
      </c>
      <c r="J1" s="545" t="s">
        <v>59</v>
      </c>
      <c r="K1" s="546" t="s">
        <v>60</v>
      </c>
      <c r="L1" s="545" t="s">
        <v>61</v>
      </c>
      <c r="M1" s="546" t="s">
        <v>60</v>
      </c>
      <c r="N1" s="545" t="s">
        <v>63</v>
      </c>
      <c r="O1" s="546" t="s">
        <v>60</v>
      </c>
      <c r="P1" s="545" t="s">
        <v>65</v>
      </c>
      <c r="Q1" s="546" t="s">
        <v>60</v>
      </c>
      <c r="R1" s="546" t="s">
        <v>143</v>
      </c>
      <c r="S1" s="546" t="s">
        <v>144</v>
      </c>
      <c r="T1" s="546" t="s">
        <v>188</v>
      </c>
      <c r="U1" s="546" t="s">
        <v>79</v>
      </c>
      <c r="V1" s="547" t="s">
        <v>189</v>
      </c>
      <c r="W1" s="547" t="s">
        <v>67</v>
      </c>
      <c r="X1" s="546" t="s">
        <v>68</v>
      </c>
      <c r="Y1" s="547" t="s">
        <v>190</v>
      </c>
      <c r="Z1" s="546" t="s">
        <v>891</v>
      </c>
      <c r="AA1" s="546" t="s">
        <v>892</v>
      </c>
      <c r="AB1" s="546" t="s">
        <v>192</v>
      </c>
      <c r="AC1" s="546" t="s">
        <v>892</v>
      </c>
      <c r="AD1" s="546" t="s">
        <v>893</v>
      </c>
      <c r="AE1" s="547" t="s">
        <v>69</v>
      </c>
      <c r="AF1" s="546" t="s">
        <v>81</v>
      </c>
      <c r="AG1" s="546" t="s">
        <v>894</v>
      </c>
      <c r="AH1" s="547" t="s">
        <v>146</v>
      </c>
      <c r="AI1" s="547" t="s">
        <v>147</v>
      </c>
      <c r="AJ1" s="547" t="s">
        <v>148</v>
      </c>
      <c r="AK1" s="547" t="s">
        <v>149</v>
      </c>
      <c r="AL1" s="546" t="s">
        <v>83</v>
      </c>
      <c r="AM1" s="546" t="s">
        <v>84</v>
      </c>
      <c r="AN1" s="546" t="s">
        <v>116</v>
      </c>
      <c r="AO1" s="546" t="s">
        <v>895</v>
      </c>
      <c r="AP1" s="546" t="s">
        <v>896</v>
      </c>
      <c r="AQ1" s="546" t="s">
        <v>897</v>
      </c>
      <c r="AR1" s="546" t="s">
        <v>898</v>
      </c>
      <c r="AS1" s="546" t="s">
        <v>115</v>
      </c>
      <c r="AT1" s="545" t="s">
        <v>193</v>
      </c>
      <c r="AU1" s="545" t="s">
        <v>70</v>
      </c>
      <c r="AV1" s="546" t="s">
        <v>85</v>
      </c>
      <c r="AW1" s="546" t="s">
        <v>86</v>
      </c>
      <c r="AX1" s="545" t="s">
        <v>71</v>
      </c>
      <c r="AY1" s="548" t="s">
        <v>87</v>
      </c>
      <c r="AZ1" s="548" t="s">
        <v>88</v>
      </c>
      <c r="BA1" s="548" t="s">
        <v>72</v>
      </c>
      <c r="BB1" s="549" t="s">
        <v>89</v>
      </c>
      <c r="BC1" s="548" t="s">
        <v>90</v>
      </c>
      <c r="BD1" s="548" t="s">
        <v>73</v>
      </c>
      <c r="BE1" s="549" t="s">
        <v>91</v>
      </c>
      <c r="BF1" s="548" t="s">
        <v>92</v>
      </c>
      <c r="BG1" s="548" t="s">
        <v>117</v>
      </c>
      <c r="BH1" s="548" t="s">
        <v>899</v>
      </c>
      <c r="BI1" s="548" t="s">
        <v>900</v>
      </c>
      <c r="BJ1" s="548" t="s">
        <v>901</v>
      </c>
      <c r="BK1" s="548" t="s">
        <v>902</v>
      </c>
      <c r="BL1" s="548" t="s">
        <v>118</v>
      </c>
      <c r="BM1" s="549" t="s">
        <v>158</v>
      </c>
      <c r="BN1" s="549" t="s">
        <v>159</v>
      </c>
      <c r="BO1" s="549" t="s">
        <v>160</v>
      </c>
      <c r="BP1" s="549" t="s">
        <v>161</v>
      </c>
      <c r="BQ1" s="549" t="s">
        <v>162</v>
      </c>
      <c r="BR1" s="549" t="s">
        <v>163</v>
      </c>
      <c r="BS1" s="549" t="s">
        <v>164</v>
      </c>
      <c r="BT1" s="549" t="s">
        <v>165</v>
      </c>
      <c r="BU1" s="549" t="s">
        <v>194</v>
      </c>
      <c r="BV1" s="549" t="s">
        <v>166</v>
      </c>
      <c r="BW1" s="549" t="s">
        <v>167</v>
      </c>
      <c r="BX1" s="546" t="s">
        <v>903</v>
      </c>
      <c r="BY1" s="67"/>
    </row>
    <row r="2" spans="1:77" ht="20" customHeight="1">
      <c r="A2" s="359" t="s">
        <v>1049</v>
      </c>
      <c r="B2" s="373" t="s">
        <v>1050</v>
      </c>
      <c r="C2" s="373" t="s">
        <v>276</v>
      </c>
      <c r="D2" s="359">
        <v>100</v>
      </c>
      <c r="E2" s="359">
        <v>69</v>
      </c>
      <c r="F2" s="360">
        <f t="shared" ref="F2:F22" si="0">IF(E2="NA", 0, IF(E2&gt;=90, 40, IF(E2&gt;=65, 30, IF(E2&gt;=41, 20, 10))))</f>
        <v>30</v>
      </c>
      <c r="G2" s="359" t="s">
        <v>199</v>
      </c>
      <c r="H2" s="359">
        <v>90</v>
      </c>
      <c r="I2" s="360">
        <f t="shared" ref="I2:I22" si="1">IF(H2="NA", 0, IF(H2&gt;=90, 40, IF(H2&gt;=65, 30, IF(H2&gt;=41, 20, 10))))</f>
        <v>40</v>
      </c>
      <c r="J2" s="359">
        <v>74</v>
      </c>
      <c r="K2" s="360">
        <f t="shared" ref="K2:K22" si="2">IF(J2="NA", 0, IF(J2&gt;=90, 40, IF(J2&gt;=65, 30, IF(J2&gt;=41, 20, 10))))</f>
        <v>30</v>
      </c>
      <c r="L2" s="359">
        <v>90</v>
      </c>
      <c r="M2" s="360">
        <f t="shared" ref="M2:M22" si="3">IF(L2="NA", 0, IF(L2&gt;=90, 40, IF(L2&gt;=65, 30, IF(L2&gt;=41, 20, 10))))</f>
        <v>40</v>
      </c>
      <c r="N2" s="359">
        <v>94</v>
      </c>
      <c r="O2" s="360">
        <f t="shared" ref="O2:O22" si="4">IF(N2="NA", 0, IF(N2&gt;=90, 40, IF(N2&gt;=65, 30, IF(N2&gt;=41, 20, 10))))</f>
        <v>40</v>
      </c>
      <c r="P2" s="359">
        <v>96</v>
      </c>
      <c r="Q2" s="360">
        <f t="shared" ref="Q2:Q22" si="5">IF(P2="NA", 0, IF(P2&gt;=90, 40, IF(P2&gt;=65, 30, IF(P2&gt;=41, 20, 10))))</f>
        <v>40</v>
      </c>
      <c r="R2" s="361">
        <f t="shared" ref="R2:R22" si="6">SUM(F2,I2,K2,M2,O2,Q2)</f>
        <v>220</v>
      </c>
      <c r="S2" s="362">
        <f t="shared" ref="S2:S22" si="7">COUNTIF(E2,"NA")+COUNTIF(H2,"NA")+COUNTIF(J2,"NA")+COUNTIF(L2,"NA")+COUNTIF(N2,"NA")+COUNTIF(P2,"NA")+COUNTIF(E2,"AB")+COUNTIF(H2,"AB")+COUNTIF(J2,"AB")+COUNTIF(L2,"AB")+COUNTIF(N2,"AB")+COUNTIF(P2,"AB")+COUNTIF(E2,"L")+COUNTIF(H2,"L")+COUNTIF(J2,"L")+COUNTIF(L2,"L")+COUNTIF(N2,"L")+COUNTIF(P2,"L")+COUNTIF(E2,"NAS")+COUNTIF(H2,"NAS")+COUNTIF(J2,"NAS")+COUNTIF(L2,"NAS")+COUNTIF(N2,"NAS")+COUNTIF(P2,"NAS")</f>
        <v>0</v>
      </c>
      <c r="T2" s="361">
        <f t="shared" ref="T2:T22" si="8">R2/(240-(S2*40))*240</f>
        <v>220</v>
      </c>
      <c r="U2" s="361">
        <f t="shared" ref="U2:U22" si="9">IF(T2&gt;=210, 8, IF(T2&gt;=140, 6, IF(T2&gt;=70, 4, 2)))</f>
        <v>8</v>
      </c>
      <c r="V2" s="359" t="s">
        <v>200</v>
      </c>
      <c r="W2" s="359" t="s">
        <v>74</v>
      </c>
      <c r="X2" s="359" t="s">
        <v>74</v>
      </c>
      <c r="Y2" s="544">
        <v>23</v>
      </c>
      <c r="Z2" s="360">
        <f t="shared" ref="Z2:Z22" si="10">IF(BX2="NA", 0, IF(BX2&gt;=90, 40, IF(BX2&gt;=65, 30, IF(BX2&gt;=41, 20, 10))))</f>
        <v>40</v>
      </c>
      <c r="AA2" s="362">
        <f t="shared" ref="AA2:AA22" si="11">SUM(X2,Z2)</f>
        <v>40</v>
      </c>
      <c r="AB2" s="363">
        <f t="shared" ref="AB2:AB22" si="12">COUNTIF(W2,"NA")+COUNTIF(Y2,"NA")+COUNTIF(W2,"AB")+COUNTIF(Y2,"AB")+COUNTIF(W2,"L")+COUNTIF(Y2,"L")</f>
        <v>1</v>
      </c>
      <c r="AC2" s="364">
        <f t="shared" ref="AC2:AC22" si="13">AA2/(80-(AB2*40))*80</f>
        <v>80</v>
      </c>
      <c r="AD2" s="363">
        <f t="shared" ref="AD2:AD22" si="14">IF(AC2&gt;70, 4, IF(AC2&gt;=30, 3, IF(AC2&gt;=20, 2, 1)))</f>
        <v>4</v>
      </c>
      <c r="AE2" s="359" t="s">
        <v>7</v>
      </c>
      <c r="AF2" s="365">
        <f t="shared" ref="AF2:AF22" si="15">IF(AE2="NA",0,IF(AE2="Excellent",20,IF(AE2="Good",15,10)))</f>
        <v>15</v>
      </c>
      <c r="AG2" s="365">
        <f t="shared" ref="AG2:AG22" si="16">IF(AF2=0,0,IF(AF2=20,4,IF(AF2=15,3,2)))</f>
        <v>3</v>
      </c>
      <c r="AH2" s="359" t="s">
        <v>197</v>
      </c>
      <c r="AI2" s="359" t="s">
        <v>7</v>
      </c>
      <c r="AJ2" s="359" t="s">
        <v>210</v>
      </c>
      <c r="AK2" s="359" t="s">
        <v>8</v>
      </c>
      <c r="AL2" s="365">
        <f t="shared" ref="AL2:AL22" si="17">IF(AND(AI2="Excellent", AK2="Excellent"),20,IF(AND(AI2="Excellent",AK2="Good"),15,IF(AND(AI2="Excellent",AK2="Average"),15,IF(AND(AI2="Good", AK2="Excellent"),15,IF(AND(AI2="Good",AK2="Good"),15,IF(AND(AI2="Good",AK2="Average"),15,IF(AND(AI2="Average",AK2="Excellent"),15,IF(AND(AI2="Average",AK2="Good"),15,10))))))))</f>
        <v>15</v>
      </c>
      <c r="AM2" s="365">
        <f t="shared" ref="AM2:AM22" si="18">IF(AL2=20,4,IF(AL2=15,3,IF(AL2=10,2,1)))</f>
        <v>3</v>
      </c>
      <c r="AN2" s="366">
        <f t="shared" ref="AN2:AN22" si="19">U2+AD2+AG2+AM2</f>
        <v>18</v>
      </c>
      <c r="AO2" s="366">
        <f t="shared" ref="AO2:AO22" si="20">COUNTIF(U2,0)</f>
        <v>0</v>
      </c>
      <c r="AP2" s="366">
        <f t="shared" ref="AP2:AP22" si="21">COUNTIF(AD2,0)</f>
        <v>0</v>
      </c>
      <c r="AQ2" s="366">
        <f t="shared" ref="AQ2:AQ22" si="22">COUNTIF(AG2,0)</f>
        <v>0</v>
      </c>
      <c r="AR2" s="366">
        <f t="shared" ref="AR2:AR22" si="23">COUNTIF(AL2,0)</f>
        <v>0</v>
      </c>
      <c r="AS2" s="367">
        <f t="shared" ref="AS2:AS22" si="24">AN2/(20-((AO2*8)+(AP2*4)+(AQ2*4)+(AR2*4)))*20</f>
        <v>18</v>
      </c>
      <c r="AT2" s="359" t="s">
        <v>1567</v>
      </c>
      <c r="AU2" s="359" t="s">
        <v>74</v>
      </c>
      <c r="AV2" s="365">
        <f t="shared" ref="AV2:AV22" si="25">IF(AU2="NA",0,IF(AU2="Excellent",10,IF(AU2="Good",8,6)))</f>
        <v>0</v>
      </c>
      <c r="AW2" s="365">
        <f t="shared" ref="AW2:AW22" si="26">IF(AV2=0,0,IF(AV2=10,8,IF(AV2=8,6,3)))</f>
        <v>0</v>
      </c>
      <c r="AX2" s="359" t="s">
        <v>13</v>
      </c>
      <c r="AY2" s="368">
        <f t="shared" ref="AY2:AY22" si="27">IF(AX2="NA",0,IF(AX2="In House",10,IF(AX2="In Person",8,6)))</f>
        <v>10</v>
      </c>
      <c r="AZ2" s="368">
        <f t="shared" ref="AZ2:AZ22" si="28">IF(AY2=0,0,IF(AY2=6,3,IF(AY2=8,6,8)))</f>
        <v>8</v>
      </c>
      <c r="BA2" s="369" t="s">
        <v>195</v>
      </c>
      <c r="BB2" s="359">
        <v>9</v>
      </c>
      <c r="BC2" s="368">
        <f t="shared" ref="BC2:BC22" si="29">IF(BB2=0,0,IF(BB2&gt;=9,2,1))</f>
        <v>2</v>
      </c>
      <c r="BD2" s="370" t="s">
        <v>268</v>
      </c>
      <c r="BE2" s="359">
        <v>10</v>
      </c>
      <c r="BF2" s="368">
        <f t="shared" ref="BF2:BF22" si="30">IF(BE2=0,0,IF(BE2&gt;=9,2,1))</f>
        <v>2</v>
      </c>
      <c r="BG2" s="371">
        <f t="shared" ref="BG2:BG22" si="31">AW2+AZ2+BC2+BF2</f>
        <v>12</v>
      </c>
      <c r="BH2" s="371">
        <f t="shared" ref="BH2:BH22" si="32">COUNTIF(AW2,0)</f>
        <v>1</v>
      </c>
      <c r="BI2" s="371">
        <f t="shared" ref="BI2:BI22" si="33">COUNTIF(AZ2,0)</f>
        <v>0</v>
      </c>
      <c r="BJ2" s="371">
        <f t="shared" ref="BJ2:BJ22" si="34">COUNTIF(BC2,0)</f>
        <v>0</v>
      </c>
      <c r="BK2" s="371">
        <f t="shared" ref="BK2:BK22" si="35">COUNTIF(BF2,0)</f>
        <v>0</v>
      </c>
      <c r="BL2" s="372">
        <f t="shared" ref="BL2:BL22" si="36">BG2/(20-((BH2*8)+(BI2*8)+(BJ2*2)+(BK2*2)))*20</f>
        <v>20</v>
      </c>
      <c r="BM2" s="567" t="s">
        <v>3028</v>
      </c>
      <c r="BN2" s="359" t="s">
        <v>175</v>
      </c>
      <c r="BO2" s="359" t="s">
        <v>175</v>
      </c>
      <c r="BP2" s="374" t="s">
        <v>2373</v>
      </c>
      <c r="BQ2" s="374" t="s">
        <v>3029</v>
      </c>
      <c r="BR2" s="568" t="s">
        <v>3030</v>
      </c>
      <c r="BS2" s="374" t="s">
        <v>3031</v>
      </c>
      <c r="BT2" s="374" t="s">
        <v>3032</v>
      </c>
      <c r="BU2" s="374" t="s">
        <v>3033</v>
      </c>
      <c r="BV2" s="374" t="s">
        <v>3034</v>
      </c>
      <c r="BW2" s="359" t="s">
        <v>3035</v>
      </c>
      <c r="BX2" s="360">
        <f t="shared" ref="BX2:BX22" si="37">Y2/25*100</f>
        <v>92</v>
      </c>
      <c r="BY2" s="67"/>
    </row>
    <row r="3" spans="1:77" ht="20" customHeight="1">
      <c r="A3" s="359" t="s">
        <v>1051</v>
      </c>
      <c r="B3" s="375" t="s">
        <v>239</v>
      </c>
      <c r="C3" s="373" t="s">
        <v>276</v>
      </c>
      <c r="D3" s="373">
        <v>91.5</v>
      </c>
      <c r="E3" s="373" t="s">
        <v>74</v>
      </c>
      <c r="F3" s="360">
        <f t="shared" si="0"/>
        <v>0</v>
      </c>
      <c r="G3" s="359" t="s">
        <v>199</v>
      </c>
      <c r="H3" s="359" t="s">
        <v>74</v>
      </c>
      <c r="I3" s="360">
        <f t="shared" si="1"/>
        <v>0</v>
      </c>
      <c r="J3" s="359" t="s">
        <v>74</v>
      </c>
      <c r="K3" s="360">
        <f t="shared" si="2"/>
        <v>0</v>
      </c>
      <c r="L3" s="359" t="s">
        <v>74</v>
      </c>
      <c r="M3" s="360">
        <f t="shared" si="3"/>
        <v>0</v>
      </c>
      <c r="N3" s="359" t="s">
        <v>74</v>
      </c>
      <c r="O3" s="360">
        <f t="shared" si="4"/>
        <v>0</v>
      </c>
      <c r="P3" s="359" t="s">
        <v>74</v>
      </c>
      <c r="Q3" s="360">
        <f t="shared" si="5"/>
        <v>0</v>
      </c>
      <c r="R3" s="361">
        <f t="shared" si="6"/>
        <v>0</v>
      </c>
      <c r="S3" s="362">
        <f t="shared" si="7"/>
        <v>6</v>
      </c>
      <c r="T3" s="361" t="e">
        <f t="shared" si="8"/>
        <v>#DIV/0!</v>
      </c>
      <c r="U3" s="361" t="e">
        <f t="shared" si="9"/>
        <v>#DIV/0!</v>
      </c>
      <c r="V3" s="359" t="s">
        <v>74</v>
      </c>
      <c r="W3" s="359" t="s">
        <v>74</v>
      </c>
      <c r="X3" s="359" t="s">
        <v>74</v>
      </c>
      <c r="Y3" s="544" t="s">
        <v>74</v>
      </c>
      <c r="Z3" s="360" t="e">
        <f t="shared" si="10"/>
        <v>#VALUE!</v>
      </c>
      <c r="AA3" s="362" t="e">
        <f t="shared" si="11"/>
        <v>#VALUE!</v>
      </c>
      <c r="AB3" s="363">
        <f t="shared" si="12"/>
        <v>2</v>
      </c>
      <c r="AC3" s="364" t="e">
        <f t="shared" si="13"/>
        <v>#VALUE!</v>
      </c>
      <c r="AD3" s="363" t="e">
        <f t="shared" si="14"/>
        <v>#VALUE!</v>
      </c>
      <c r="AE3" s="359" t="s">
        <v>7</v>
      </c>
      <c r="AF3" s="365">
        <f t="shared" si="15"/>
        <v>15</v>
      </c>
      <c r="AG3" s="365">
        <f t="shared" si="16"/>
        <v>3</v>
      </c>
      <c r="AH3" s="359" t="s">
        <v>170</v>
      </c>
      <c r="AI3" s="359" t="s">
        <v>6</v>
      </c>
      <c r="AJ3" s="359" t="s">
        <v>173</v>
      </c>
      <c r="AK3" s="359" t="s">
        <v>6</v>
      </c>
      <c r="AL3" s="365">
        <f t="shared" si="17"/>
        <v>20</v>
      </c>
      <c r="AM3" s="365">
        <f t="shared" si="18"/>
        <v>4</v>
      </c>
      <c r="AN3" s="366" t="e">
        <f t="shared" si="19"/>
        <v>#DIV/0!</v>
      </c>
      <c r="AO3" s="366">
        <f t="shared" si="20"/>
        <v>0</v>
      </c>
      <c r="AP3" s="366">
        <f t="shared" si="21"/>
        <v>0</v>
      </c>
      <c r="AQ3" s="366">
        <f t="shared" si="22"/>
        <v>0</v>
      </c>
      <c r="AR3" s="366">
        <f t="shared" si="23"/>
        <v>0</v>
      </c>
      <c r="AS3" s="367" t="e">
        <f t="shared" si="24"/>
        <v>#DIV/0!</v>
      </c>
      <c r="AT3" s="359" t="s">
        <v>1567</v>
      </c>
      <c r="AU3" s="359" t="s">
        <v>74</v>
      </c>
      <c r="AV3" s="365">
        <f t="shared" si="25"/>
        <v>0</v>
      </c>
      <c r="AW3" s="365">
        <f t="shared" si="26"/>
        <v>0</v>
      </c>
      <c r="AX3" s="359" t="s">
        <v>13</v>
      </c>
      <c r="AY3" s="368">
        <f t="shared" si="27"/>
        <v>10</v>
      </c>
      <c r="AZ3" s="368">
        <f t="shared" si="28"/>
        <v>8</v>
      </c>
      <c r="BA3" s="369" t="s">
        <v>195</v>
      </c>
      <c r="BB3" s="359">
        <v>8</v>
      </c>
      <c r="BC3" s="368">
        <f t="shared" si="29"/>
        <v>1</v>
      </c>
      <c r="BD3" s="370" t="s">
        <v>268</v>
      </c>
      <c r="BE3" s="359">
        <v>10</v>
      </c>
      <c r="BF3" s="368">
        <f t="shared" si="30"/>
        <v>2</v>
      </c>
      <c r="BG3" s="371">
        <f t="shared" si="31"/>
        <v>11</v>
      </c>
      <c r="BH3" s="371">
        <f t="shared" si="32"/>
        <v>1</v>
      </c>
      <c r="BI3" s="371">
        <f t="shared" si="33"/>
        <v>0</v>
      </c>
      <c r="BJ3" s="371">
        <f t="shared" si="34"/>
        <v>0</v>
      </c>
      <c r="BK3" s="371">
        <f t="shared" si="35"/>
        <v>0</v>
      </c>
      <c r="BL3" s="372">
        <f t="shared" si="36"/>
        <v>18.333333333333332</v>
      </c>
      <c r="BM3" s="567" t="s">
        <v>2537</v>
      </c>
      <c r="BN3" s="373" t="s">
        <v>3036</v>
      </c>
      <c r="BO3" s="359" t="s">
        <v>175</v>
      </c>
      <c r="BP3" s="374" t="s">
        <v>2373</v>
      </c>
      <c r="BQ3" s="566" t="s">
        <v>74</v>
      </c>
      <c r="BR3" s="569" t="s">
        <v>74</v>
      </c>
      <c r="BS3" s="566" t="s">
        <v>74</v>
      </c>
      <c r="BT3" s="566" t="s">
        <v>74</v>
      </c>
      <c r="BU3" s="566" t="s">
        <v>74</v>
      </c>
      <c r="BV3" s="566" t="s">
        <v>74</v>
      </c>
      <c r="BW3" s="566" t="s">
        <v>74</v>
      </c>
      <c r="BX3" s="360" t="e">
        <f t="shared" si="37"/>
        <v>#VALUE!</v>
      </c>
      <c r="BY3" s="67"/>
    </row>
    <row r="4" spans="1:77" ht="20" customHeight="1">
      <c r="A4" s="359" t="s">
        <v>1052</v>
      </c>
      <c r="B4" s="373" t="s">
        <v>1053</v>
      </c>
      <c r="C4" s="373" t="s">
        <v>276</v>
      </c>
      <c r="D4" s="373">
        <v>100</v>
      </c>
      <c r="E4" s="373">
        <v>85</v>
      </c>
      <c r="F4" s="360">
        <f t="shared" si="0"/>
        <v>30</v>
      </c>
      <c r="G4" s="359" t="s">
        <v>199</v>
      </c>
      <c r="H4" s="359">
        <v>98</v>
      </c>
      <c r="I4" s="360">
        <f t="shared" si="1"/>
        <v>40</v>
      </c>
      <c r="J4" s="359">
        <v>81</v>
      </c>
      <c r="K4" s="360">
        <f t="shared" si="2"/>
        <v>30</v>
      </c>
      <c r="L4" s="359">
        <v>86</v>
      </c>
      <c r="M4" s="360">
        <f t="shared" si="3"/>
        <v>30</v>
      </c>
      <c r="N4" s="359">
        <v>91</v>
      </c>
      <c r="O4" s="360">
        <f t="shared" si="4"/>
        <v>40</v>
      </c>
      <c r="P4" s="359">
        <v>100</v>
      </c>
      <c r="Q4" s="360">
        <f t="shared" si="5"/>
        <v>40</v>
      </c>
      <c r="R4" s="361">
        <f t="shared" si="6"/>
        <v>210</v>
      </c>
      <c r="S4" s="362">
        <f t="shared" si="7"/>
        <v>0</v>
      </c>
      <c r="T4" s="361">
        <f t="shared" si="8"/>
        <v>210</v>
      </c>
      <c r="U4" s="361">
        <f t="shared" si="9"/>
        <v>8</v>
      </c>
      <c r="V4" s="359" t="s">
        <v>200</v>
      </c>
      <c r="W4" s="359" t="s">
        <v>74</v>
      </c>
      <c r="X4" s="359" t="s">
        <v>74</v>
      </c>
      <c r="Y4" s="544">
        <v>20</v>
      </c>
      <c r="Z4" s="360">
        <f t="shared" si="10"/>
        <v>30</v>
      </c>
      <c r="AA4" s="362">
        <f t="shared" si="11"/>
        <v>30</v>
      </c>
      <c r="AB4" s="363">
        <f t="shared" si="12"/>
        <v>1</v>
      </c>
      <c r="AC4" s="364">
        <f t="shared" si="13"/>
        <v>60</v>
      </c>
      <c r="AD4" s="363">
        <f t="shared" si="14"/>
        <v>3</v>
      </c>
      <c r="AE4" s="359" t="s">
        <v>7</v>
      </c>
      <c r="AF4" s="365">
        <f t="shared" si="15"/>
        <v>15</v>
      </c>
      <c r="AG4" s="365">
        <f t="shared" si="16"/>
        <v>3</v>
      </c>
      <c r="AH4" s="359" t="s">
        <v>170</v>
      </c>
      <c r="AI4" s="359" t="s">
        <v>6</v>
      </c>
      <c r="AJ4" s="359" t="s">
        <v>173</v>
      </c>
      <c r="AK4" s="359" t="s">
        <v>7</v>
      </c>
      <c r="AL4" s="365">
        <f t="shared" si="17"/>
        <v>15</v>
      </c>
      <c r="AM4" s="365">
        <f t="shared" si="18"/>
        <v>3</v>
      </c>
      <c r="AN4" s="366">
        <f t="shared" si="19"/>
        <v>17</v>
      </c>
      <c r="AO4" s="366">
        <f t="shared" si="20"/>
        <v>0</v>
      </c>
      <c r="AP4" s="366">
        <f t="shared" si="21"/>
        <v>0</v>
      </c>
      <c r="AQ4" s="366">
        <f t="shared" si="22"/>
        <v>0</v>
      </c>
      <c r="AR4" s="366">
        <f t="shared" si="23"/>
        <v>0</v>
      </c>
      <c r="AS4" s="367">
        <f t="shared" si="24"/>
        <v>17</v>
      </c>
      <c r="AT4" s="359" t="s">
        <v>1567</v>
      </c>
      <c r="AU4" s="359" t="s">
        <v>74</v>
      </c>
      <c r="AV4" s="365">
        <f t="shared" si="25"/>
        <v>0</v>
      </c>
      <c r="AW4" s="365">
        <f t="shared" si="26"/>
        <v>0</v>
      </c>
      <c r="AX4" s="359" t="s">
        <v>13</v>
      </c>
      <c r="AY4" s="368">
        <f t="shared" si="27"/>
        <v>10</v>
      </c>
      <c r="AZ4" s="368">
        <f t="shared" si="28"/>
        <v>8</v>
      </c>
      <c r="BA4" s="369" t="s">
        <v>195</v>
      </c>
      <c r="BB4" s="359">
        <v>8</v>
      </c>
      <c r="BC4" s="368">
        <f t="shared" si="29"/>
        <v>1</v>
      </c>
      <c r="BD4" s="370" t="s">
        <v>268</v>
      </c>
      <c r="BE4" s="359">
        <v>10</v>
      </c>
      <c r="BF4" s="368">
        <f t="shared" si="30"/>
        <v>2</v>
      </c>
      <c r="BG4" s="371">
        <f t="shared" si="31"/>
        <v>11</v>
      </c>
      <c r="BH4" s="371">
        <f t="shared" si="32"/>
        <v>1</v>
      </c>
      <c r="BI4" s="371">
        <f t="shared" si="33"/>
        <v>0</v>
      </c>
      <c r="BJ4" s="371">
        <f t="shared" si="34"/>
        <v>0</v>
      </c>
      <c r="BK4" s="371">
        <f t="shared" si="35"/>
        <v>0</v>
      </c>
      <c r="BL4" s="372">
        <f t="shared" si="36"/>
        <v>18.333333333333332</v>
      </c>
      <c r="BM4" s="567" t="s">
        <v>2537</v>
      </c>
      <c r="BN4" s="373" t="s">
        <v>175</v>
      </c>
      <c r="BO4" s="359" t="s">
        <v>175</v>
      </c>
      <c r="BP4" s="374" t="s">
        <v>2373</v>
      </c>
      <c r="BQ4" s="566" t="s">
        <v>3037</v>
      </c>
      <c r="BR4" s="569" t="s">
        <v>3038</v>
      </c>
      <c r="BS4" s="566" t="s">
        <v>3039</v>
      </c>
      <c r="BT4" s="566" t="s">
        <v>3040</v>
      </c>
      <c r="BU4" s="566" t="s">
        <v>3041</v>
      </c>
      <c r="BV4" s="566" t="s">
        <v>3042</v>
      </c>
      <c r="BW4" s="373" t="s">
        <v>3043</v>
      </c>
      <c r="BX4" s="360">
        <f t="shared" si="37"/>
        <v>80</v>
      </c>
      <c r="BY4" s="67"/>
    </row>
    <row r="5" spans="1:77" ht="20" customHeight="1">
      <c r="A5" s="359" t="s">
        <v>1054</v>
      </c>
      <c r="B5" s="373" t="s">
        <v>1055</v>
      </c>
      <c r="C5" s="373" t="s">
        <v>276</v>
      </c>
      <c r="D5" s="373">
        <v>108.5</v>
      </c>
      <c r="E5" s="373">
        <v>68</v>
      </c>
      <c r="F5" s="360">
        <f t="shared" si="0"/>
        <v>30</v>
      </c>
      <c r="G5" s="359" t="s">
        <v>199</v>
      </c>
      <c r="H5" s="359">
        <v>58</v>
      </c>
      <c r="I5" s="360">
        <f t="shared" si="1"/>
        <v>20</v>
      </c>
      <c r="J5" s="359">
        <v>65</v>
      </c>
      <c r="K5" s="360">
        <f t="shared" si="2"/>
        <v>30</v>
      </c>
      <c r="L5" s="359">
        <v>72</v>
      </c>
      <c r="M5" s="360">
        <f t="shared" si="3"/>
        <v>30</v>
      </c>
      <c r="N5" s="359">
        <v>58</v>
      </c>
      <c r="O5" s="360">
        <f t="shared" si="4"/>
        <v>20</v>
      </c>
      <c r="P5" s="359">
        <v>92</v>
      </c>
      <c r="Q5" s="360">
        <f t="shared" si="5"/>
        <v>40</v>
      </c>
      <c r="R5" s="361">
        <f t="shared" si="6"/>
        <v>170</v>
      </c>
      <c r="S5" s="362">
        <f t="shared" si="7"/>
        <v>0</v>
      </c>
      <c r="T5" s="361">
        <f t="shared" si="8"/>
        <v>170</v>
      </c>
      <c r="U5" s="361">
        <f t="shared" si="9"/>
        <v>6</v>
      </c>
      <c r="V5" s="359" t="s">
        <v>200</v>
      </c>
      <c r="W5" s="359" t="s">
        <v>74</v>
      </c>
      <c r="X5" s="359" t="s">
        <v>74</v>
      </c>
      <c r="Y5" s="544">
        <v>22</v>
      </c>
      <c r="Z5" s="360">
        <f t="shared" si="10"/>
        <v>30</v>
      </c>
      <c r="AA5" s="362">
        <f t="shared" si="11"/>
        <v>30</v>
      </c>
      <c r="AB5" s="363">
        <f t="shared" si="12"/>
        <v>1</v>
      </c>
      <c r="AC5" s="364">
        <f t="shared" si="13"/>
        <v>60</v>
      </c>
      <c r="AD5" s="363">
        <f t="shared" si="14"/>
        <v>3</v>
      </c>
      <c r="AE5" s="359" t="s">
        <v>6</v>
      </c>
      <c r="AF5" s="365">
        <f t="shared" si="15"/>
        <v>20</v>
      </c>
      <c r="AG5" s="365">
        <f t="shared" si="16"/>
        <v>4</v>
      </c>
      <c r="AH5" s="359" t="s">
        <v>221</v>
      </c>
      <c r="AI5" s="359" t="s">
        <v>6</v>
      </c>
      <c r="AJ5" s="359" t="s">
        <v>210</v>
      </c>
      <c r="AK5" s="359" t="s">
        <v>8</v>
      </c>
      <c r="AL5" s="365">
        <f t="shared" si="17"/>
        <v>15</v>
      </c>
      <c r="AM5" s="365">
        <f t="shared" si="18"/>
        <v>3</v>
      </c>
      <c r="AN5" s="366">
        <f t="shared" si="19"/>
        <v>16</v>
      </c>
      <c r="AO5" s="366">
        <f t="shared" si="20"/>
        <v>0</v>
      </c>
      <c r="AP5" s="366">
        <f t="shared" si="21"/>
        <v>0</v>
      </c>
      <c r="AQ5" s="366">
        <f t="shared" si="22"/>
        <v>0</v>
      </c>
      <c r="AR5" s="366">
        <f t="shared" si="23"/>
        <v>0</v>
      </c>
      <c r="AS5" s="367">
        <f t="shared" si="24"/>
        <v>16</v>
      </c>
      <c r="AT5" s="359" t="s">
        <v>1567</v>
      </c>
      <c r="AU5" s="359" t="s">
        <v>74</v>
      </c>
      <c r="AV5" s="365">
        <f t="shared" si="25"/>
        <v>0</v>
      </c>
      <c r="AW5" s="365">
        <f t="shared" si="26"/>
        <v>0</v>
      </c>
      <c r="AX5" s="359" t="s">
        <v>13</v>
      </c>
      <c r="AY5" s="368">
        <f t="shared" si="27"/>
        <v>10</v>
      </c>
      <c r="AZ5" s="368">
        <f t="shared" si="28"/>
        <v>8</v>
      </c>
      <c r="BA5" s="369" t="s">
        <v>195</v>
      </c>
      <c r="BB5" s="359">
        <v>8</v>
      </c>
      <c r="BC5" s="368">
        <f t="shared" si="29"/>
        <v>1</v>
      </c>
      <c r="BD5" s="370" t="s">
        <v>268</v>
      </c>
      <c r="BE5" s="359">
        <v>10</v>
      </c>
      <c r="BF5" s="368">
        <f t="shared" si="30"/>
        <v>2</v>
      </c>
      <c r="BG5" s="371">
        <f t="shared" si="31"/>
        <v>11</v>
      </c>
      <c r="BH5" s="371">
        <f t="shared" si="32"/>
        <v>1</v>
      </c>
      <c r="BI5" s="371">
        <f t="shared" si="33"/>
        <v>0</v>
      </c>
      <c r="BJ5" s="371">
        <f t="shared" si="34"/>
        <v>0</v>
      </c>
      <c r="BK5" s="371">
        <f t="shared" si="35"/>
        <v>0</v>
      </c>
      <c r="BL5" s="372">
        <f t="shared" si="36"/>
        <v>18.333333333333332</v>
      </c>
      <c r="BM5" s="567" t="s">
        <v>2537</v>
      </c>
      <c r="BN5" s="373" t="s">
        <v>175</v>
      </c>
      <c r="BO5" s="359" t="s">
        <v>175</v>
      </c>
      <c r="BP5" s="374" t="s">
        <v>2373</v>
      </c>
      <c r="BQ5" s="566" t="s">
        <v>3044</v>
      </c>
      <c r="BR5" s="569" t="s">
        <v>3045</v>
      </c>
      <c r="BS5" s="566" t="s">
        <v>3046</v>
      </c>
      <c r="BT5" s="566" t="s">
        <v>3047</v>
      </c>
      <c r="BU5" s="566" t="s">
        <v>3048</v>
      </c>
      <c r="BV5" s="566" t="s">
        <v>3049</v>
      </c>
      <c r="BW5" s="373" t="s">
        <v>3050</v>
      </c>
      <c r="BX5" s="360">
        <f t="shared" si="37"/>
        <v>88</v>
      </c>
      <c r="BY5" s="67"/>
    </row>
    <row r="6" spans="1:77" ht="20" customHeight="1">
      <c r="A6" s="359" t="s">
        <v>1056</v>
      </c>
      <c r="B6" s="373" t="s">
        <v>1057</v>
      </c>
      <c r="C6" s="373" t="s">
        <v>276</v>
      </c>
      <c r="D6" s="373">
        <v>95</v>
      </c>
      <c r="E6" s="373">
        <v>71</v>
      </c>
      <c r="F6" s="360">
        <f t="shared" si="0"/>
        <v>30</v>
      </c>
      <c r="G6" s="359" t="s">
        <v>199</v>
      </c>
      <c r="H6" s="359">
        <v>40</v>
      </c>
      <c r="I6" s="360">
        <f t="shared" si="1"/>
        <v>10</v>
      </c>
      <c r="J6" s="359">
        <v>41</v>
      </c>
      <c r="K6" s="360">
        <f t="shared" si="2"/>
        <v>20</v>
      </c>
      <c r="L6" s="359">
        <v>66</v>
      </c>
      <c r="M6" s="360">
        <f t="shared" si="3"/>
        <v>30</v>
      </c>
      <c r="N6" s="359">
        <v>51</v>
      </c>
      <c r="O6" s="360">
        <f t="shared" si="4"/>
        <v>20</v>
      </c>
      <c r="P6" s="359">
        <v>35</v>
      </c>
      <c r="Q6" s="360">
        <f t="shared" si="5"/>
        <v>10</v>
      </c>
      <c r="R6" s="361">
        <f t="shared" si="6"/>
        <v>120</v>
      </c>
      <c r="S6" s="362">
        <f t="shared" si="7"/>
        <v>0</v>
      </c>
      <c r="T6" s="361">
        <f t="shared" si="8"/>
        <v>120</v>
      </c>
      <c r="U6" s="361">
        <f t="shared" si="9"/>
        <v>4</v>
      </c>
      <c r="V6" s="359" t="s">
        <v>200</v>
      </c>
      <c r="W6" s="359" t="s">
        <v>74</v>
      </c>
      <c r="X6" s="359" t="s">
        <v>74</v>
      </c>
      <c r="Y6" s="544">
        <v>20</v>
      </c>
      <c r="Z6" s="360">
        <f t="shared" si="10"/>
        <v>30</v>
      </c>
      <c r="AA6" s="362">
        <f t="shared" si="11"/>
        <v>30</v>
      </c>
      <c r="AB6" s="363">
        <f t="shared" si="12"/>
        <v>1</v>
      </c>
      <c r="AC6" s="364">
        <f t="shared" si="13"/>
        <v>60</v>
      </c>
      <c r="AD6" s="363">
        <f t="shared" si="14"/>
        <v>3</v>
      </c>
      <c r="AE6" s="359" t="s">
        <v>7</v>
      </c>
      <c r="AF6" s="365">
        <f t="shared" si="15"/>
        <v>15</v>
      </c>
      <c r="AG6" s="365">
        <f t="shared" si="16"/>
        <v>3</v>
      </c>
      <c r="AH6" s="359" t="s">
        <v>196</v>
      </c>
      <c r="AI6" s="359" t="s">
        <v>7</v>
      </c>
      <c r="AJ6" s="359" t="s">
        <v>174</v>
      </c>
      <c r="AK6" s="359" t="s">
        <v>7</v>
      </c>
      <c r="AL6" s="365">
        <f t="shared" si="17"/>
        <v>15</v>
      </c>
      <c r="AM6" s="365">
        <f t="shared" si="18"/>
        <v>3</v>
      </c>
      <c r="AN6" s="366">
        <f t="shared" si="19"/>
        <v>13</v>
      </c>
      <c r="AO6" s="366">
        <f t="shared" si="20"/>
        <v>0</v>
      </c>
      <c r="AP6" s="366">
        <f t="shared" si="21"/>
        <v>0</v>
      </c>
      <c r="AQ6" s="366">
        <f t="shared" si="22"/>
        <v>0</v>
      </c>
      <c r="AR6" s="366">
        <f t="shared" si="23"/>
        <v>0</v>
      </c>
      <c r="AS6" s="367">
        <f t="shared" si="24"/>
        <v>13</v>
      </c>
      <c r="AT6" s="359" t="s">
        <v>1567</v>
      </c>
      <c r="AU6" s="359" t="s">
        <v>74</v>
      </c>
      <c r="AV6" s="365">
        <f t="shared" si="25"/>
        <v>0</v>
      </c>
      <c r="AW6" s="365">
        <f t="shared" si="26"/>
        <v>0</v>
      </c>
      <c r="AX6" s="359" t="s">
        <v>13</v>
      </c>
      <c r="AY6" s="368">
        <f t="shared" si="27"/>
        <v>10</v>
      </c>
      <c r="AZ6" s="368">
        <f t="shared" si="28"/>
        <v>8</v>
      </c>
      <c r="BA6" s="369" t="s">
        <v>195</v>
      </c>
      <c r="BB6" s="359">
        <v>8</v>
      </c>
      <c r="BC6" s="368">
        <f t="shared" si="29"/>
        <v>1</v>
      </c>
      <c r="BD6" s="370" t="s">
        <v>268</v>
      </c>
      <c r="BE6" s="359">
        <v>10</v>
      </c>
      <c r="BF6" s="368">
        <f t="shared" si="30"/>
        <v>2</v>
      </c>
      <c r="BG6" s="371">
        <f t="shared" si="31"/>
        <v>11</v>
      </c>
      <c r="BH6" s="371">
        <f t="shared" si="32"/>
        <v>1</v>
      </c>
      <c r="BI6" s="371">
        <f t="shared" si="33"/>
        <v>0</v>
      </c>
      <c r="BJ6" s="371">
        <f t="shared" si="34"/>
        <v>0</v>
      </c>
      <c r="BK6" s="371">
        <f t="shared" si="35"/>
        <v>0</v>
      </c>
      <c r="BL6" s="372">
        <f t="shared" si="36"/>
        <v>18.333333333333332</v>
      </c>
      <c r="BM6" s="567" t="s">
        <v>2537</v>
      </c>
      <c r="BN6" s="373" t="s">
        <v>175</v>
      </c>
      <c r="BO6" s="373" t="s">
        <v>175</v>
      </c>
      <c r="BP6" s="374" t="s">
        <v>2373</v>
      </c>
      <c r="BQ6" s="566" t="s">
        <v>3051</v>
      </c>
      <c r="BR6" s="569" t="s">
        <v>1790</v>
      </c>
      <c r="BS6" s="566" t="s">
        <v>3052</v>
      </c>
      <c r="BT6" s="566" t="s">
        <v>3053</v>
      </c>
      <c r="BU6" s="566" t="s">
        <v>3054</v>
      </c>
      <c r="BV6" s="566" t="s">
        <v>3055</v>
      </c>
      <c r="BW6" s="373" t="s">
        <v>3056</v>
      </c>
      <c r="BX6" s="360">
        <f t="shared" si="37"/>
        <v>80</v>
      </c>
      <c r="BY6" s="67"/>
    </row>
    <row r="7" spans="1:77" ht="20" customHeight="1">
      <c r="A7" s="359" t="s">
        <v>1058</v>
      </c>
      <c r="B7" s="373" t="s">
        <v>1059</v>
      </c>
      <c r="C7" s="373" t="s">
        <v>276</v>
      </c>
      <c r="D7" s="373">
        <v>95</v>
      </c>
      <c r="E7" s="373">
        <v>90</v>
      </c>
      <c r="F7" s="360">
        <f t="shared" si="0"/>
        <v>40</v>
      </c>
      <c r="G7" s="359" t="s">
        <v>199</v>
      </c>
      <c r="H7" s="359">
        <v>98</v>
      </c>
      <c r="I7" s="360">
        <f t="shared" si="1"/>
        <v>40</v>
      </c>
      <c r="J7" s="359">
        <v>91</v>
      </c>
      <c r="K7" s="360">
        <f t="shared" si="2"/>
        <v>40</v>
      </c>
      <c r="L7" s="359">
        <v>99</v>
      </c>
      <c r="M7" s="360">
        <f t="shared" si="3"/>
        <v>40</v>
      </c>
      <c r="N7" s="359">
        <v>97</v>
      </c>
      <c r="O7" s="360">
        <f t="shared" si="4"/>
        <v>40</v>
      </c>
      <c r="P7" s="359">
        <v>98</v>
      </c>
      <c r="Q7" s="360">
        <f t="shared" si="5"/>
        <v>40</v>
      </c>
      <c r="R7" s="361">
        <f t="shared" si="6"/>
        <v>240</v>
      </c>
      <c r="S7" s="362">
        <f t="shared" si="7"/>
        <v>0</v>
      </c>
      <c r="T7" s="361">
        <f t="shared" si="8"/>
        <v>240</v>
      </c>
      <c r="U7" s="361">
        <f t="shared" si="9"/>
        <v>8</v>
      </c>
      <c r="V7" s="359" t="s">
        <v>200</v>
      </c>
      <c r="W7" s="359" t="s">
        <v>74</v>
      </c>
      <c r="X7" s="359" t="s">
        <v>74</v>
      </c>
      <c r="Y7" s="544">
        <v>25</v>
      </c>
      <c r="Z7" s="360">
        <f t="shared" si="10"/>
        <v>40</v>
      </c>
      <c r="AA7" s="362">
        <f t="shared" si="11"/>
        <v>40</v>
      </c>
      <c r="AB7" s="363">
        <f t="shared" si="12"/>
        <v>1</v>
      </c>
      <c r="AC7" s="364">
        <f t="shared" si="13"/>
        <v>80</v>
      </c>
      <c r="AD7" s="363">
        <f t="shared" si="14"/>
        <v>4</v>
      </c>
      <c r="AE7" s="359" t="s">
        <v>6</v>
      </c>
      <c r="AF7" s="365">
        <f t="shared" si="15"/>
        <v>20</v>
      </c>
      <c r="AG7" s="365">
        <f t="shared" si="16"/>
        <v>4</v>
      </c>
      <c r="AH7" s="359" t="s">
        <v>170</v>
      </c>
      <c r="AI7" s="359" t="s">
        <v>7</v>
      </c>
      <c r="AJ7" s="359" t="s">
        <v>174</v>
      </c>
      <c r="AK7" s="359" t="s">
        <v>6</v>
      </c>
      <c r="AL7" s="365">
        <f t="shared" si="17"/>
        <v>15</v>
      </c>
      <c r="AM7" s="365">
        <f t="shared" si="18"/>
        <v>3</v>
      </c>
      <c r="AN7" s="366">
        <f t="shared" si="19"/>
        <v>19</v>
      </c>
      <c r="AO7" s="366">
        <f t="shared" si="20"/>
        <v>0</v>
      </c>
      <c r="AP7" s="366">
        <f t="shared" si="21"/>
        <v>0</v>
      </c>
      <c r="AQ7" s="366">
        <f t="shared" si="22"/>
        <v>0</v>
      </c>
      <c r="AR7" s="366">
        <f t="shared" si="23"/>
        <v>0</v>
      </c>
      <c r="AS7" s="367">
        <f t="shared" si="24"/>
        <v>19</v>
      </c>
      <c r="AT7" s="359" t="s">
        <v>1567</v>
      </c>
      <c r="AU7" s="359" t="s">
        <v>74</v>
      </c>
      <c r="AV7" s="365">
        <f t="shared" si="25"/>
        <v>0</v>
      </c>
      <c r="AW7" s="365">
        <f t="shared" si="26"/>
        <v>0</v>
      </c>
      <c r="AX7" s="359" t="s">
        <v>13</v>
      </c>
      <c r="AY7" s="368">
        <f t="shared" si="27"/>
        <v>10</v>
      </c>
      <c r="AZ7" s="368">
        <f t="shared" si="28"/>
        <v>8</v>
      </c>
      <c r="BA7" s="369" t="s">
        <v>195</v>
      </c>
      <c r="BB7" s="359">
        <v>10</v>
      </c>
      <c r="BC7" s="368">
        <f t="shared" si="29"/>
        <v>2</v>
      </c>
      <c r="BD7" s="370" t="s">
        <v>268</v>
      </c>
      <c r="BE7" s="359">
        <v>10</v>
      </c>
      <c r="BF7" s="368">
        <f t="shared" si="30"/>
        <v>2</v>
      </c>
      <c r="BG7" s="371">
        <f t="shared" si="31"/>
        <v>12</v>
      </c>
      <c r="BH7" s="371">
        <f t="shared" si="32"/>
        <v>1</v>
      </c>
      <c r="BI7" s="371">
        <f t="shared" si="33"/>
        <v>0</v>
      </c>
      <c r="BJ7" s="371">
        <f t="shared" si="34"/>
        <v>0</v>
      </c>
      <c r="BK7" s="371">
        <f t="shared" si="35"/>
        <v>0</v>
      </c>
      <c r="BL7" s="372">
        <f t="shared" si="36"/>
        <v>20</v>
      </c>
      <c r="BM7" s="567" t="s">
        <v>2730</v>
      </c>
      <c r="BN7" s="373" t="s">
        <v>175</v>
      </c>
      <c r="BO7" s="373" t="s">
        <v>175</v>
      </c>
      <c r="BP7" s="374" t="s">
        <v>3057</v>
      </c>
      <c r="BQ7" s="566" t="s">
        <v>3058</v>
      </c>
      <c r="BR7" s="569" t="s">
        <v>3038</v>
      </c>
      <c r="BS7" s="566" t="s">
        <v>3059</v>
      </c>
      <c r="BT7" s="566" t="s">
        <v>3060</v>
      </c>
      <c r="BU7" s="566" t="s">
        <v>3061</v>
      </c>
      <c r="BV7" s="566" t="s">
        <v>3062</v>
      </c>
      <c r="BW7" s="373" t="s">
        <v>3063</v>
      </c>
      <c r="BX7" s="360">
        <f t="shared" si="37"/>
        <v>100</v>
      </c>
      <c r="BY7" s="67"/>
    </row>
    <row r="8" spans="1:77" ht="20" customHeight="1">
      <c r="A8" s="359" t="s">
        <v>1060</v>
      </c>
      <c r="B8" s="373" t="s">
        <v>1061</v>
      </c>
      <c r="C8" s="373" t="s">
        <v>276</v>
      </c>
      <c r="D8" s="373">
        <v>110</v>
      </c>
      <c r="E8" s="373">
        <v>71</v>
      </c>
      <c r="F8" s="360">
        <f t="shared" si="0"/>
        <v>30</v>
      </c>
      <c r="G8" s="359" t="s">
        <v>199</v>
      </c>
      <c r="H8" s="359">
        <v>89</v>
      </c>
      <c r="I8" s="360">
        <f t="shared" si="1"/>
        <v>30</v>
      </c>
      <c r="J8" s="359">
        <v>61</v>
      </c>
      <c r="K8" s="360">
        <f t="shared" si="2"/>
        <v>20</v>
      </c>
      <c r="L8" s="359">
        <v>88</v>
      </c>
      <c r="M8" s="360">
        <f t="shared" si="3"/>
        <v>30</v>
      </c>
      <c r="N8" s="359">
        <v>73</v>
      </c>
      <c r="O8" s="360">
        <f t="shared" si="4"/>
        <v>30</v>
      </c>
      <c r="P8" s="359">
        <v>80</v>
      </c>
      <c r="Q8" s="360">
        <f t="shared" si="5"/>
        <v>30</v>
      </c>
      <c r="R8" s="361">
        <f t="shared" si="6"/>
        <v>170</v>
      </c>
      <c r="S8" s="362">
        <f t="shared" si="7"/>
        <v>0</v>
      </c>
      <c r="T8" s="361">
        <f t="shared" si="8"/>
        <v>170</v>
      </c>
      <c r="U8" s="361">
        <f t="shared" si="9"/>
        <v>6</v>
      </c>
      <c r="V8" s="359" t="s">
        <v>200</v>
      </c>
      <c r="W8" s="359" t="s">
        <v>74</v>
      </c>
      <c r="X8" s="359" t="s">
        <v>74</v>
      </c>
      <c r="Y8" s="544">
        <v>23</v>
      </c>
      <c r="Z8" s="360">
        <f t="shared" si="10"/>
        <v>40</v>
      </c>
      <c r="AA8" s="362">
        <f t="shared" si="11"/>
        <v>40</v>
      </c>
      <c r="AB8" s="363">
        <f t="shared" si="12"/>
        <v>1</v>
      </c>
      <c r="AC8" s="364">
        <f t="shared" si="13"/>
        <v>80</v>
      </c>
      <c r="AD8" s="363">
        <f t="shared" si="14"/>
        <v>4</v>
      </c>
      <c r="AE8" s="359" t="s">
        <v>6</v>
      </c>
      <c r="AF8" s="365">
        <f t="shared" si="15"/>
        <v>20</v>
      </c>
      <c r="AG8" s="365">
        <f t="shared" si="16"/>
        <v>4</v>
      </c>
      <c r="AH8" s="359" t="s">
        <v>321</v>
      </c>
      <c r="AI8" s="359" t="s">
        <v>7</v>
      </c>
      <c r="AJ8" s="359" t="s">
        <v>173</v>
      </c>
      <c r="AK8" s="359" t="s">
        <v>6</v>
      </c>
      <c r="AL8" s="365">
        <f t="shared" si="17"/>
        <v>15</v>
      </c>
      <c r="AM8" s="365">
        <f t="shared" si="18"/>
        <v>3</v>
      </c>
      <c r="AN8" s="366">
        <f t="shared" si="19"/>
        <v>17</v>
      </c>
      <c r="AO8" s="366">
        <f t="shared" si="20"/>
        <v>0</v>
      </c>
      <c r="AP8" s="366">
        <f t="shared" si="21"/>
        <v>0</v>
      </c>
      <c r="AQ8" s="366">
        <f t="shared" si="22"/>
        <v>0</v>
      </c>
      <c r="AR8" s="366">
        <f t="shared" si="23"/>
        <v>0</v>
      </c>
      <c r="AS8" s="367">
        <f t="shared" si="24"/>
        <v>17</v>
      </c>
      <c r="AT8" s="359" t="s">
        <v>1567</v>
      </c>
      <c r="AU8" s="359" t="s">
        <v>74</v>
      </c>
      <c r="AV8" s="365">
        <f t="shared" si="25"/>
        <v>0</v>
      </c>
      <c r="AW8" s="365">
        <f t="shared" si="26"/>
        <v>0</v>
      </c>
      <c r="AX8" s="359" t="s">
        <v>13</v>
      </c>
      <c r="AY8" s="368">
        <f t="shared" si="27"/>
        <v>10</v>
      </c>
      <c r="AZ8" s="368">
        <f t="shared" si="28"/>
        <v>8</v>
      </c>
      <c r="BA8" s="369" t="s">
        <v>195</v>
      </c>
      <c r="BB8" s="359">
        <v>8</v>
      </c>
      <c r="BC8" s="368">
        <f t="shared" si="29"/>
        <v>1</v>
      </c>
      <c r="BD8" s="370" t="s">
        <v>268</v>
      </c>
      <c r="BE8" s="359">
        <v>10</v>
      </c>
      <c r="BF8" s="368">
        <f t="shared" si="30"/>
        <v>2</v>
      </c>
      <c r="BG8" s="371">
        <f t="shared" si="31"/>
        <v>11</v>
      </c>
      <c r="BH8" s="371">
        <f t="shared" si="32"/>
        <v>1</v>
      </c>
      <c r="BI8" s="371">
        <f t="shared" si="33"/>
        <v>0</v>
      </c>
      <c r="BJ8" s="371">
        <f t="shared" si="34"/>
        <v>0</v>
      </c>
      <c r="BK8" s="371">
        <f t="shared" si="35"/>
        <v>0</v>
      </c>
      <c r="BL8" s="372">
        <f t="shared" si="36"/>
        <v>18.333333333333332</v>
      </c>
      <c r="BM8" s="567" t="s">
        <v>2537</v>
      </c>
      <c r="BN8" s="566" t="s">
        <v>3064</v>
      </c>
      <c r="BO8" s="373" t="s">
        <v>175</v>
      </c>
      <c r="BP8" s="374" t="s">
        <v>2373</v>
      </c>
      <c r="BQ8" s="566" t="s">
        <v>3065</v>
      </c>
      <c r="BR8" s="569" t="s">
        <v>3066</v>
      </c>
      <c r="BS8" s="566" t="s">
        <v>3067</v>
      </c>
      <c r="BT8" s="566" t="s">
        <v>3068</v>
      </c>
      <c r="BU8" s="566" t="s">
        <v>3069</v>
      </c>
      <c r="BV8" s="566" t="s">
        <v>3070</v>
      </c>
      <c r="BW8" s="373" t="s">
        <v>3071</v>
      </c>
      <c r="BX8" s="360">
        <f t="shared" si="37"/>
        <v>92</v>
      </c>
      <c r="BY8" s="67"/>
    </row>
    <row r="9" spans="1:77" ht="20" customHeight="1">
      <c r="A9" s="359" t="s">
        <v>1062</v>
      </c>
      <c r="B9" s="373" t="s">
        <v>1063</v>
      </c>
      <c r="C9" s="373" t="s">
        <v>276</v>
      </c>
      <c r="D9" s="373">
        <v>84.5</v>
      </c>
      <c r="E9" s="373">
        <v>67</v>
      </c>
      <c r="F9" s="360">
        <f t="shared" si="0"/>
        <v>30</v>
      </c>
      <c r="G9" s="359" t="s">
        <v>199</v>
      </c>
      <c r="H9" s="359">
        <v>78</v>
      </c>
      <c r="I9" s="360">
        <f t="shared" si="1"/>
        <v>30</v>
      </c>
      <c r="J9" s="359">
        <v>49</v>
      </c>
      <c r="K9" s="360">
        <f t="shared" si="2"/>
        <v>20</v>
      </c>
      <c r="L9" s="359">
        <v>75</v>
      </c>
      <c r="M9" s="360">
        <f t="shared" si="3"/>
        <v>30</v>
      </c>
      <c r="N9" s="359">
        <v>69</v>
      </c>
      <c r="O9" s="360">
        <f t="shared" si="4"/>
        <v>30</v>
      </c>
      <c r="P9" s="359">
        <v>72</v>
      </c>
      <c r="Q9" s="360">
        <f t="shared" si="5"/>
        <v>30</v>
      </c>
      <c r="R9" s="361">
        <f t="shared" si="6"/>
        <v>170</v>
      </c>
      <c r="S9" s="362">
        <f t="shared" si="7"/>
        <v>0</v>
      </c>
      <c r="T9" s="361">
        <f t="shared" si="8"/>
        <v>170</v>
      </c>
      <c r="U9" s="361">
        <f t="shared" si="9"/>
        <v>6</v>
      </c>
      <c r="V9" s="359" t="s">
        <v>200</v>
      </c>
      <c r="W9" s="359" t="s">
        <v>74</v>
      </c>
      <c r="X9" s="359" t="s">
        <v>74</v>
      </c>
      <c r="Y9" s="544">
        <v>18</v>
      </c>
      <c r="Z9" s="360">
        <f t="shared" si="10"/>
        <v>30</v>
      </c>
      <c r="AA9" s="362">
        <f t="shared" si="11"/>
        <v>30</v>
      </c>
      <c r="AB9" s="363">
        <f t="shared" si="12"/>
        <v>1</v>
      </c>
      <c r="AC9" s="364">
        <f t="shared" si="13"/>
        <v>60</v>
      </c>
      <c r="AD9" s="363">
        <f t="shared" si="14"/>
        <v>3</v>
      </c>
      <c r="AE9" s="359" t="s">
        <v>6</v>
      </c>
      <c r="AF9" s="365">
        <f t="shared" si="15"/>
        <v>20</v>
      </c>
      <c r="AG9" s="365">
        <f t="shared" si="16"/>
        <v>4</v>
      </c>
      <c r="AH9" s="359" t="s">
        <v>171</v>
      </c>
      <c r="AI9" s="359" t="s">
        <v>8</v>
      </c>
      <c r="AJ9" s="359" t="s">
        <v>174</v>
      </c>
      <c r="AK9" s="359" t="s">
        <v>8</v>
      </c>
      <c r="AL9" s="365">
        <f t="shared" si="17"/>
        <v>10</v>
      </c>
      <c r="AM9" s="365">
        <f t="shared" si="18"/>
        <v>2</v>
      </c>
      <c r="AN9" s="366">
        <f t="shared" si="19"/>
        <v>15</v>
      </c>
      <c r="AO9" s="366">
        <f t="shared" si="20"/>
        <v>0</v>
      </c>
      <c r="AP9" s="366">
        <f t="shared" si="21"/>
        <v>0</v>
      </c>
      <c r="AQ9" s="366">
        <f t="shared" si="22"/>
        <v>0</v>
      </c>
      <c r="AR9" s="366">
        <f t="shared" si="23"/>
        <v>0</v>
      </c>
      <c r="AS9" s="367">
        <f t="shared" si="24"/>
        <v>15</v>
      </c>
      <c r="AT9" s="359" t="s">
        <v>1567</v>
      </c>
      <c r="AU9" s="359" t="s">
        <v>74</v>
      </c>
      <c r="AV9" s="365">
        <f t="shared" si="25"/>
        <v>0</v>
      </c>
      <c r="AW9" s="365">
        <f t="shared" si="26"/>
        <v>0</v>
      </c>
      <c r="AX9" s="359" t="s">
        <v>13</v>
      </c>
      <c r="AY9" s="368">
        <f t="shared" si="27"/>
        <v>10</v>
      </c>
      <c r="AZ9" s="368">
        <f t="shared" si="28"/>
        <v>8</v>
      </c>
      <c r="BA9" s="369" t="s">
        <v>195</v>
      </c>
      <c r="BB9" s="359">
        <v>8</v>
      </c>
      <c r="BC9" s="368">
        <f t="shared" si="29"/>
        <v>1</v>
      </c>
      <c r="BD9" s="370" t="s">
        <v>268</v>
      </c>
      <c r="BE9" s="359">
        <v>10</v>
      </c>
      <c r="BF9" s="368">
        <f t="shared" si="30"/>
        <v>2</v>
      </c>
      <c r="BG9" s="371">
        <f t="shared" si="31"/>
        <v>11</v>
      </c>
      <c r="BH9" s="371">
        <f t="shared" si="32"/>
        <v>1</v>
      </c>
      <c r="BI9" s="371">
        <f t="shared" si="33"/>
        <v>0</v>
      </c>
      <c r="BJ9" s="371">
        <f t="shared" si="34"/>
        <v>0</v>
      </c>
      <c r="BK9" s="371">
        <f t="shared" si="35"/>
        <v>0</v>
      </c>
      <c r="BL9" s="372">
        <f t="shared" si="36"/>
        <v>18.333333333333332</v>
      </c>
      <c r="BM9" s="567" t="s">
        <v>2537</v>
      </c>
      <c r="BN9" s="373" t="s">
        <v>175</v>
      </c>
      <c r="BO9" s="373" t="s">
        <v>3072</v>
      </c>
      <c r="BP9" s="374" t="s">
        <v>2373</v>
      </c>
      <c r="BQ9" s="566" t="s">
        <v>3073</v>
      </c>
      <c r="BR9" s="569" t="s">
        <v>3074</v>
      </c>
      <c r="BS9" s="566" t="s">
        <v>3075</v>
      </c>
      <c r="BT9" s="566" t="s">
        <v>3076</v>
      </c>
      <c r="BU9" s="566" t="s">
        <v>3077</v>
      </c>
      <c r="BV9" s="566" t="s">
        <v>3078</v>
      </c>
      <c r="BW9" s="373" t="s">
        <v>3079</v>
      </c>
      <c r="BX9" s="360">
        <f t="shared" si="37"/>
        <v>72</v>
      </c>
      <c r="BY9" s="67"/>
    </row>
    <row r="10" spans="1:77" ht="20" customHeight="1">
      <c r="A10" s="359" t="s">
        <v>1064</v>
      </c>
      <c r="B10" s="373" t="s">
        <v>1065</v>
      </c>
      <c r="C10" s="373" t="s">
        <v>276</v>
      </c>
      <c r="D10" s="373">
        <v>60</v>
      </c>
      <c r="E10" s="373">
        <v>59</v>
      </c>
      <c r="F10" s="360">
        <f t="shared" si="0"/>
        <v>20</v>
      </c>
      <c r="G10" s="359" t="s">
        <v>208</v>
      </c>
      <c r="H10" s="359">
        <v>59</v>
      </c>
      <c r="I10" s="360">
        <f t="shared" si="1"/>
        <v>20</v>
      </c>
      <c r="J10" s="359">
        <v>32</v>
      </c>
      <c r="K10" s="360">
        <f t="shared" si="2"/>
        <v>10</v>
      </c>
      <c r="L10" s="359">
        <v>50</v>
      </c>
      <c r="M10" s="360">
        <f t="shared" si="3"/>
        <v>20</v>
      </c>
      <c r="N10" s="359">
        <v>41</v>
      </c>
      <c r="O10" s="360">
        <f t="shared" si="4"/>
        <v>20</v>
      </c>
      <c r="P10" s="359">
        <v>53</v>
      </c>
      <c r="Q10" s="360">
        <f t="shared" si="5"/>
        <v>20</v>
      </c>
      <c r="R10" s="361">
        <f t="shared" si="6"/>
        <v>110</v>
      </c>
      <c r="S10" s="362">
        <f t="shared" si="7"/>
        <v>0</v>
      </c>
      <c r="T10" s="361">
        <f t="shared" si="8"/>
        <v>110</v>
      </c>
      <c r="U10" s="361">
        <f t="shared" si="9"/>
        <v>4</v>
      </c>
      <c r="V10" s="359" t="s">
        <v>207</v>
      </c>
      <c r="W10" s="359" t="s">
        <v>74</v>
      </c>
      <c r="X10" s="359" t="s">
        <v>74</v>
      </c>
      <c r="Y10" s="544">
        <v>12</v>
      </c>
      <c r="Z10" s="360">
        <f t="shared" si="10"/>
        <v>20</v>
      </c>
      <c r="AA10" s="362">
        <f t="shared" si="11"/>
        <v>20</v>
      </c>
      <c r="AB10" s="363">
        <f t="shared" si="12"/>
        <v>1</v>
      </c>
      <c r="AC10" s="364">
        <f t="shared" si="13"/>
        <v>40</v>
      </c>
      <c r="AD10" s="363">
        <f t="shared" si="14"/>
        <v>3</v>
      </c>
      <c r="AE10" s="359" t="s">
        <v>7</v>
      </c>
      <c r="AF10" s="365">
        <f t="shared" si="15"/>
        <v>15</v>
      </c>
      <c r="AG10" s="365">
        <f t="shared" si="16"/>
        <v>3</v>
      </c>
      <c r="AH10" s="359" t="s">
        <v>170</v>
      </c>
      <c r="AI10" s="359" t="s">
        <v>6</v>
      </c>
      <c r="AJ10" s="359" t="s">
        <v>210</v>
      </c>
      <c r="AK10" s="359" t="s">
        <v>8</v>
      </c>
      <c r="AL10" s="365">
        <f t="shared" si="17"/>
        <v>15</v>
      </c>
      <c r="AM10" s="365">
        <f t="shared" si="18"/>
        <v>3</v>
      </c>
      <c r="AN10" s="366">
        <f t="shared" si="19"/>
        <v>13</v>
      </c>
      <c r="AO10" s="366">
        <f t="shared" si="20"/>
        <v>0</v>
      </c>
      <c r="AP10" s="366">
        <f t="shared" si="21"/>
        <v>0</v>
      </c>
      <c r="AQ10" s="366">
        <f t="shared" si="22"/>
        <v>0</v>
      </c>
      <c r="AR10" s="366">
        <f t="shared" si="23"/>
        <v>0</v>
      </c>
      <c r="AS10" s="367">
        <f t="shared" si="24"/>
        <v>13</v>
      </c>
      <c r="AT10" s="359" t="s">
        <v>1567</v>
      </c>
      <c r="AU10" s="359" t="s">
        <v>74</v>
      </c>
      <c r="AV10" s="365">
        <f t="shared" si="25"/>
        <v>0</v>
      </c>
      <c r="AW10" s="365">
        <f t="shared" si="26"/>
        <v>0</v>
      </c>
      <c r="AX10" s="359" t="s">
        <v>13</v>
      </c>
      <c r="AY10" s="368">
        <f t="shared" si="27"/>
        <v>10</v>
      </c>
      <c r="AZ10" s="368">
        <f t="shared" si="28"/>
        <v>8</v>
      </c>
      <c r="BA10" s="369" t="s">
        <v>195</v>
      </c>
      <c r="BB10" s="359">
        <v>8</v>
      </c>
      <c r="BC10" s="368">
        <f t="shared" si="29"/>
        <v>1</v>
      </c>
      <c r="BD10" s="370" t="s">
        <v>268</v>
      </c>
      <c r="BE10" s="359">
        <v>10</v>
      </c>
      <c r="BF10" s="368">
        <f t="shared" si="30"/>
        <v>2</v>
      </c>
      <c r="BG10" s="371">
        <f t="shared" si="31"/>
        <v>11</v>
      </c>
      <c r="BH10" s="371">
        <f t="shared" si="32"/>
        <v>1</v>
      </c>
      <c r="BI10" s="371">
        <f t="shared" si="33"/>
        <v>0</v>
      </c>
      <c r="BJ10" s="371">
        <f t="shared" si="34"/>
        <v>0</v>
      </c>
      <c r="BK10" s="371">
        <f t="shared" si="35"/>
        <v>0</v>
      </c>
      <c r="BL10" s="372">
        <f t="shared" si="36"/>
        <v>18.333333333333332</v>
      </c>
      <c r="BM10" s="567" t="s">
        <v>2537</v>
      </c>
      <c r="BN10" s="373" t="s">
        <v>175</v>
      </c>
      <c r="BO10" s="373" t="s">
        <v>175</v>
      </c>
      <c r="BP10" s="374" t="s">
        <v>2373</v>
      </c>
      <c r="BQ10" s="566" t="s">
        <v>3080</v>
      </c>
      <c r="BR10" s="566" t="s">
        <v>3081</v>
      </c>
      <c r="BS10" s="566" t="s">
        <v>3082</v>
      </c>
      <c r="BT10" s="566" t="s">
        <v>3083</v>
      </c>
      <c r="BU10" s="566" t="s">
        <v>3084</v>
      </c>
      <c r="BV10" s="566" t="s">
        <v>3085</v>
      </c>
      <c r="BW10" s="373" t="s">
        <v>3086</v>
      </c>
      <c r="BX10" s="360">
        <f t="shared" si="37"/>
        <v>48</v>
      </c>
      <c r="BY10" s="67"/>
    </row>
    <row r="11" spans="1:77" ht="20" customHeight="1">
      <c r="A11" s="359" t="s">
        <v>1066</v>
      </c>
      <c r="B11" s="373" t="s">
        <v>1067</v>
      </c>
      <c r="C11" s="373" t="s">
        <v>276</v>
      </c>
      <c r="D11" s="373">
        <v>99.5</v>
      </c>
      <c r="E11" s="373">
        <v>67</v>
      </c>
      <c r="F11" s="360">
        <f t="shared" si="0"/>
        <v>30</v>
      </c>
      <c r="G11" s="359" t="s">
        <v>199</v>
      </c>
      <c r="H11" s="359">
        <v>72</v>
      </c>
      <c r="I11" s="360">
        <f t="shared" si="1"/>
        <v>30</v>
      </c>
      <c r="J11" s="359">
        <v>39</v>
      </c>
      <c r="K11" s="360">
        <f t="shared" si="2"/>
        <v>10</v>
      </c>
      <c r="L11" s="359">
        <v>54</v>
      </c>
      <c r="M11" s="360">
        <f t="shared" si="3"/>
        <v>20</v>
      </c>
      <c r="N11" s="359">
        <v>54</v>
      </c>
      <c r="O11" s="360">
        <f t="shared" si="4"/>
        <v>20</v>
      </c>
      <c r="P11" s="359">
        <v>76</v>
      </c>
      <c r="Q11" s="360">
        <f t="shared" si="5"/>
        <v>30</v>
      </c>
      <c r="R11" s="361">
        <f t="shared" si="6"/>
        <v>140</v>
      </c>
      <c r="S11" s="362">
        <f t="shared" si="7"/>
        <v>0</v>
      </c>
      <c r="T11" s="361">
        <f t="shared" si="8"/>
        <v>140</v>
      </c>
      <c r="U11" s="361">
        <f t="shared" si="9"/>
        <v>6</v>
      </c>
      <c r="V11" s="359" t="s">
        <v>200</v>
      </c>
      <c r="W11" s="359" t="s">
        <v>74</v>
      </c>
      <c r="X11" s="359" t="s">
        <v>74</v>
      </c>
      <c r="Y11" s="544">
        <v>14</v>
      </c>
      <c r="Z11" s="360">
        <f t="shared" si="10"/>
        <v>20</v>
      </c>
      <c r="AA11" s="362">
        <f t="shared" si="11"/>
        <v>20</v>
      </c>
      <c r="AB11" s="363">
        <f t="shared" si="12"/>
        <v>1</v>
      </c>
      <c r="AC11" s="364">
        <f t="shared" si="13"/>
        <v>40</v>
      </c>
      <c r="AD11" s="363">
        <f t="shared" si="14"/>
        <v>3</v>
      </c>
      <c r="AE11" s="359" t="s">
        <v>7</v>
      </c>
      <c r="AF11" s="365">
        <f t="shared" si="15"/>
        <v>15</v>
      </c>
      <c r="AG11" s="365">
        <f t="shared" si="16"/>
        <v>3</v>
      </c>
      <c r="AH11" s="359" t="s">
        <v>170</v>
      </c>
      <c r="AI11" s="359" t="s">
        <v>6</v>
      </c>
      <c r="AJ11" s="359" t="s">
        <v>174</v>
      </c>
      <c r="AK11" s="359" t="s">
        <v>8</v>
      </c>
      <c r="AL11" s="365">
        <f t="shared" si="17"/>
        <v>15</v>
      </c>
      <c r="AM11" s="365">
        <f t="shared" si="18"/>
        <v>3</v>
      </c>
      <c r="AN11" s="366">
        <f t="shared" si="19"/>
        <v>15</v>
      </c>
      <c r="AO11" s="366">
        <f t="shared" si="20"/>
        <v>0</v>
      </c>
      <c r="AP11" s="366">
        <f t="shared" si="21"/>
        <v>0</v>
      </c>
      <c r="AQ11" s="366">
        <f t="shared" si="22"/>
        <v>0</v>
      </c>
      <c r="AR11" s="366">
        <f t="shared" si="23"/>
        <v>0</v>
      </c>
      <c r="AS11" s="367">
        <f t="shared" si="24"/>
        <v>15</v>
      </c>
      <c r="AT11" s="359" t="s">
        <v>1567</v>
      </c>
      <c r="AU11" s="359" t="s">
        <v>74</v>
      </c>
      <c r="AV11" s="365">
        <f t="shared" si="25"/>
        <v>0</v>
      </c>
      <c r="AW11" s="365">
        <f t="shared" si="26"/>
        <v>0</v>
      </c>
      <c r="AX11" s="359" t="s">
        <v>13</v>
      </c>
      <c r="AY11" s="368">
        <f t="shared" si="27"/>
        <v>10</v>
      </c>
      <c r="AZ11" s="368">
        <f t="shared" si="28"/>
        <v>8</v>
      </c>
      <c r="BA11" s="369" t="s">
        <v>195</v>
      </c>
      <c r="BB11" s="359">
        <v>8</v>
      </c>
      <c r="BC11" s="368">
        <f t="shared" si="29"/>
        <v>1</v>
      </c>
      <c r="BD11" s="370" t="s">
        <v>268</v>
      </c>
      <c r="BE11" s="359">
        <v>10</v>
      </c>
      <c r="BF11" s="368">
        <f t="shared" si="30"/>
        <v>2</v>
      </c>
      <c r="BG11" s="371">
        <f t="shared" si="31"/>
        <v>11</v>
      </c>
      <c r="BH11" s="371">
        <f t="shared" si="32"/>
        <v>1</v>
      </c>
      <c r="BI11" s="371">
        <f t="shared" si="33"/>
        <v>0</v>
      </c>
      <c r="BJ11" s="371">
        <f t="shared" si="34"/>
        <v>0</v>
      </c>
      <c r="BK11" s="371">
        <f t="shared" si="35"/>
        <v>0</v>
      </c>
      <c r="BL11" s="372">
        <f t="shared" si="36"/>
        <v>18.333333333333332</v>
      </c>
      <c r="BM11" s="567" t="s">
        <v>2537</v>
      </c>
      <c r="BN11" s="373" t="s">
        <v>175</v>
      </c>
      <c r="BO11" s="373" t="s">
        <v>175</v>
      </c>
      <c r="BP11" s="374" t="s">
        <v>3087</v>
      </c>
      <c r="BQ11" s="566" t="s">
        <v>3088</v>
      </c>
      <c r="BR11" s="569" t="s">
        <v>3089</v>
      </c>
      <c r="BS11" s="566" t="s">
        <v>3090</v>
      </c>
      <c r="BT11" s="566" t="s">
        <v>3091</v>
      </c>
      <c r="BU11" s="566" t="s">
        <v>3092</v>
      </c>
      <c r="BV11" s="566" t="s">
        <v>3093</v>
      </c>
      <c r="BW11" s="373" t="s">
        <v>3094</v>
      </c>
      <c r="BX11" s="360">
        <f t="shared" si="37"/>
        <v>56.000000000000007</v>
      </c>
      <c r="BY11" s="67"/>
    </row>
    <row r="12" spans="1:77" ht="20" customHeight="1">
      <c r="A12" s="359" t="s">
        <v>1068</v>
      </c>
      <c r="B12" s="373" t="s">
        <v>3095</v>
      </c>
      <c r="C12" s="373" t="s">
        <v>276</v>
      </c>
      <c r="D12" s="373">
        <v>96.5</v>
      </c>
      <c r="E12" s="373">
        <v>64</v>
      </c>
      <c r="F12" s="360">
        <f t="shared" si="0"/>
        <v>20</v>
      </c>
      <c r="G12" s="359" t="s">
        <v>199</v>
      </c>
      <c r="H12" s="359">
        <v>70</v>
      </c>
      <c r="I12" s="360">
        <f t="shared" si="1"/>
        <v>30</v>
      </c>
      <c r="J12" s="359">
        <v>58</v>
      </c>
      <c r="K12" s="360">
        <f t="shared" si="2"/>
        <v>20</v>
      </c>
      <c r="L12" s="359">
        <v>92</v>
      </c>
      <c r="M12" s="360">
        <f t="shared" si="3"/>
        <v>40</v>
      </c>
      <c r="N12" s="359">
        <v>85</v>
      </c>
      <c r="O12" s="360">
        <f t="shared" si="4"/>
        <v>30</v>
      </c>
      <c r="P12" s="359">
        <v>87</v>
      </c>
      <c r="Q12" s="360">
        <f t="shared" si="5"/>
        <v>30</v>
      </c>
      <c r="R12" s="361">
        <f t="shared" si="6"/>
        <v>170</v>
      </c>
      <c r="S12" s="362">
        <f t="shared" si="7"/>
        <v>0</v>
      </c>
      <c r="T12" s="361">
        <f t="shared" si="8"/>
        <v>170</v>
      </c>
      <c r="U12" s="361">
        <f t="shared" si="9"/>
        <v>6</v>
      </c>
      <c r="V12" s="359" t="s">
        <v>200</v>
      </c>
      <c r="W12" s="359" t="s">
        <v>74</v>
      </c>
      <c r="X12" s="359" t="s">
        <v>74</v>
      </c>
      <c r="Y12" s="544">
        <v>24</v>
      </c>
      <c r="Z12" s="360">
        <f t="shared" si="10"/>
        <v>40</v>
      </c>
      <c r="AA12" s="362">
        <f t="shared" si="11"/>
        <v>40</v>
      </c>
      <c r="AB12" s="363">
        <f t="shared" si="12"/>
        <v>1</v>
      </c>
      <c r="AC12" s="364">
        <f t="shared" si="13"/>
        <v>80</v>
      </c>
      <c r="AD12" s="363">
        <f t="shared" si="14"/>
        <v>4</v>
      </c>
      <c r="AE12" s="359" t="s">
        <v>7</v>
      </c>
      <c r="AF12" s="365">
        <f t="shared" si="15"/>
        <v>15</v>
      </c>
      <c r="AG12" s="365">
        <f t="shared" si="16"/>
        <v>3</v>
      </c>
      <c r="AH12" s="359" t="s">
        <v>221</v>
      </c>
      <c r="AI12" s="359" t="s">
        <v>7</v>
      </c>
      <c r="AJ12" s="359" t="s">
        <v>174</v>
      </c>
      <c r="AK12" s="359" t="s">
        <v>8</v>
      </c>
      <c r="AL12" s="365">
        <f t="shared" si="17"/>
        <v>15</v>
      </c>
      <c r="AM12" s="365">
        <f t="shared" si="18"/>
        <v>3</v>
      </c>
      <c r="AN12" s="366">
        <f t="shared" si="19"/>
        <v>16</v>
      </c>
      <c r="AO12" s="366">
        <f t="shared" si="20"/>
        <v>0</v>
      </c>
      <c r="AP12" s="366">
        <f t="shared" si="21"/>
        <v>0</v>
      </c>
      <c r="AQ12" s="366">
        <f t="shared" si="22"/>
        <v>0</v>
      </c>
      <c r="AR12" s="366">
        <f t="shared" si="23"/>
        <v>0</v>
      </c>
      <c r="AS12" s="367">
        <f t="shared" si="24"/>
        <v>16</v>
      </c>
      <c r="AT12" s="359" t="s">
        <v>1567</v>
      </c>
      <c r="AU12" s="359" t="s">
        <v>74</v>
      </c>
      <c r="AV12" s="365">
        <f t="shared" si="25"/>
        <v>0</v>
      </c>
      <c r="AW12" s="365">
        <f t="shared" si="26"/>
        <v>0</v>
      </c>
      <c r="AX12" s="359" t="s">
        <v>13</v>
      </c>
      <c r="AY12" s="368">
        <f t="shared" si="27"/>
        <v>10</v>
      </c>
      <c r="AZ12" s="368">
        <f t="shared" si="28"/>
        <v>8</v>
      </c>
      <c r="BA12" s="369" t="s">
        <v>195</v>
      </c>
      <c r="BB12" s="359">
        <v>8</v>
      </c>
      <c r="BC12" s="368">
        <f t="shared" si="29"/>
        <v>1</v>
      </c>
      <c r="BD12" s="370" t="s">
        <v>268</v>
      </c>
      <c r="BE12" s="359">
        <v>10</v>
      </c>
      <c r="BF12" s="368">
        <f t="shared" si="30"/>
        <v>2</v>
      </c>
      <c r="BG12" s="371">
        <f t="shared" si="31"/>
        <v>11</v>
      </c>
      <c r="BH12" s="371">
        <f t="shared" si="32"/>
        <v>1</v>
      </c>
      <c r="BI12" s="371">
        <f t="shared" si="33"/>
        <v>0</v>
      </c>
      <c r="BJ12" s="371">
        <f t="shared" si="34"/>
        <v>0</v>
      </c>
      <c r="BK12" s="371">
        <f t="shared" si="35"/>
        <v>0</v>
      </c>
      <c r="BL12" s="372">
        <f t="shared" si="36"/>
        <v>18.333333333333332</v>
      </c>
      <c r="BM12" s="567" t="s">
        <v>2537</v>
      </c>
      <c r="BN12" s="373" t="s">
        <v>175</v>
      </c>
      <c r="BO12" s="373" t="s">
        <v>175</v>
      </c>
      <c r="BP12" s="374" t="s">
        <v>2373</v>
      </c>
      <c r="BQ12" s="566" t="s">
        <v>3096</v>
      </c>
      <c r="BR12" s="569" t="s">
        <v>1790</v>
      </c>
      <c r="BS12" s="566" t="s">
        <v>3097</v>
      </c>
      <c r="BT12" s="566" t="s">
        <v>3098</v>
      </c>
      <c r="BU12" s="566" t="s">
        <v>3099</v>
      </c>
      <c r="BV12" s="566" t="s">
        <v>3100</v>
      </c>
      <c r="BW12" s="373" t="s">
        <v>3101</v>
      </c>
      <c r="BX12" s="360">
        <f t="shared" si="37"/>
        <v>96</v>
      </c>
      <c r="BY12" s="67"/>
    </row>
    <row r="13" spans="1:77" ht="20" customHeight="1">
      <c r="A13" s="359" t="s">
        <v>1069</v>
      </c>
      <c r="B13" s="373" t="s">
        <v>427</v>
      </c>
      <c r="C13" s="373" t="s">
        <v>276</v>
      </c>
      <c r="D13" s="373">
        <v>98.5</v>
      </c>
      <c r="E13" s="373">
        <v>70</v>
      </c>
      <c r="F13" s="360">
        <f t="shared" si="0"/>
        <v>30</v>
      </c>
      <c r="G13" s="359" t="s">
        <v>199</v>
      </c>
      <c r="H13" s="359">
        <v>56</v>
      </c>
      <c r="I13" s="360">
        <f t="shared" si="1"/>
        <v>20</v>
      </c>
      <c r="J13" s="359">
        <v>35</v>
      </c>
      <c r="K13" s="360">
        <f t="shared" si="2"/>
        <v>10</v>
      </c>
      <c r="L13" s="359">
        <v>83</v>
      </c>
      <c r="M13" s="360">
        <f t="shared" si="3"/>
        <v>30</v>
      </c>
      <c r="N13" s="359">
        <v>46</v>
      </c>
      <c r="O13" s="360">
        <f t="shared" si="4"/>
        <v>20</v>
      </c>
      <c r="P13" s="359">
        <v>53</v>
      </c>
      <c r="Q13" s="360">
        <f t="shared" si="5"/>
        <v>20</v>
      </c>
      <c r="R13" s="361">
        <f t="shared" si="6"/>
        <v>130</v>
      </c>
      <c r="S13" s="362">
        <f t="shared" si="7"/>
        <v>0</v>
      </c>
      <c r="T13" s="361">
        <f t="shared" si="8"/>
        <v>130</v>
      </c>
      <c r="U13" s="361">
        <f t="shared" si="9"/>
        <v>4</v>
      </c>
      <c r="V13" s="359" t="s">
        <v>200</v>
      </c>
      <c r="W13" s="359" t="s">
        <v>74</v>
      </c>
      <c r="X13" s="359" t="s">
        <v>74</v>
      </c>
      <c r="Y13" s="544">
        <v>18</v>
      </c>
      <c r="Z13" s="360">
        <f t="shared" si="10"/>
        <v>30</v>
      </c>
      <c r="AA13" s="362">
        <f t="shared" si="11"/>
        <v>30</v>
      </c>
      <c r="AB13" s="363">
        <f t="shared" si="12"/>
        <v>1</v>
      </c>
      <c r="AC13" s="364">
        <f t="shared" si="13"/>
        <v>60</v>
      </c>
      <c r="AD13" s="363">
        <f t="shared" si="14"/>
        <v>3</v>
      </c>
      <c r="AE13" s="359" t="s">
        <v>6</v>
      </c>
      <c r="AF13" s="365">
        <f t="shared" si="15"/>
        <v>20</v>
      </c>
      <c r="AG13" s="365">
        <f t="shared" si="16"/>
        <v>4</v>
      </c>
      <c r="AH13" s="359" t="s">
        <v>196</v>
      </c>
      <c r="AI13" s="359" t="s">
        <v>7</v>
      </c>
      <c r="AJ13" s="359" t="s">
        <v>173</v>
      </c>
      <c r="AK13" s="359" t="s">
        <v>7</v>
      </c>
      <c r="AL13" s="365">
        <f t="shared" si="17"/>
        <v>15</v>
      </c>
      <c r="AM13" s="365">
        <f t="shared" si="18"/>
        <v>3</v>
      </c>
      <c r="AN13" s="366">
        <f t="shared" si="19"/>
        <v>14</v>
      </c>
      <c r="AO13" s="366">
        <f t="shared" si="20"/>
        <v>0</v>
      </c>
      <c r="AP13" s="366">
        <f t="shared" si="21"/>
        <v>0</v>
      </c>
      <c r="AQ13" s="366">
        <f t="shared" si="22"/>
        <v>0</v>
      </c>
      <c r="AR13" s="366">
        <f t="shared" si="23"/>
        <v>0</v>
      </c>
      <c r="AS13" s="367">
        <f t="shared" si="24"/>
        <v>14</v>
      </c>
      <c r="AT13" s="359" t="s">
        <v>1567</v>
      </c>
      <c r="AU13" s="359" t="s">
        <v>74</v>
      </c>
      <c r="AV13" s="365">
        <f t="shared" si="25"/>
        <v>0</v>
      </c>
      <c r="AW13" s="365">
        <f t="shared" si="26"/>
        <v>0</v>
      </c>
      <c r="AX13" s="359" t="s">
        <v>13</v>
      </c>
      <c r="AY13" s="368">
        <f t="shared" si="27"/>
        <v>10</v>
      </c>
      <c r="AZ13" s="368">
        <f t="shared" si="28"/>
        <v>8</v>
      </c>
      <c r="BA13" s="369" t="s">
        <v>195</v>
      </c>
      <c r="BB13" s="359">
        <v>8</v>
      </c>
      <c r="BC13" s="368">
        <f t="shared" si="29"/>
        <v>1</v>
      </c>
      <c r="BD13" s="370" t="s">
        <v>268</v>
      </c>
      <c r="BE13" s="359">
        <v>10</v>
      </c>
      <c r="BF13" s="368">
        <f t="shared" si="30"/>
        <v>2</v>
      </c>
      <c r="BG13" s="371">
        <f t="shared" si="31"/>
        <v>11</v>
      </c>
      <c r="BH13" s="371">
        <f t="shared" si="32"/>
        <v>1</v>
      </c>
      <c r="BI13" s="371">
        <f t="shared" si="33"/>
        <v>0</v>
      </c>
      <c r="BJ13" s="371">
        <f t="shared" si="34"/>
        <v>0</v>
      </c>
      <c r="BK13" s="371">
        <f t="shared" si="35"/>
        <v>0</v>
      </c>
      <c r="BL13" s="372">
        <f t="shared" si="36"/>
        <v>18.333333333333332</v>
      </c>
      <c r="BM13" s="567" t="s">
        <v>2537</v>
      </c>
      <c r="BN13" s="566" t="s">
        <v>3557</v>
      </c>
      <c r="BO13" s="373" t="s">
        <v>175</v>
      </c>
      <c r="BP13" s="374" t="s">
        <v>2373</v>
      </c>
      <c r="BQ13" s="566" t="s">
        <v>3102</v>
      </c>
      <c r="BR13" s="569" t="s">
        <v>3103</v>
      </c>
      <c r="BS13" s="566" t="s">
        <v>3104</v>
      </c>
      <c r="BT13" s="566" t="s">
        <v>3105</v>
      </c>
      <c r="BU13" s="566" t="s">
        <v>3106</v>
      </c>
      <c r="BV13" s="566" t="s">
        <v>3107</v>
      </c>
      <c r="BW13" s="373" t="s">
        <v>3108</v>
      </c>
      <c r="BX13" s="360">
        <f t="shared" si="37"/>
        <v>72</v>
      </c>
      <c r="BY13" s="67"/>
    </row>
    <row r="14" spans="1:77" ht="20" customHeight="1">
      <c r="A14" s="359" t="s">
        <v>1070</v>
      </c>
      <c r="B14" s="373" t="s">
        <v>1071</v>
      </c>
      <c r="C14" s="373" t="s">
        <v>276</v>
      </c>
      <c r="D14" s="373">
        <v>97.5</v>
      </c>
      <c r="E14" s="373">
        <v>41</v>
      </c>
      <c r="F14" s="360">
        <f t="shared" si="0"/>
        <v>20</v>
      </c>
      <c r="G14" s="359" t="s">
        <v>199</v>
      </c>
      <c r="H14" s="359">
        <v>56</v>
      </c>
      <c r="I14" s="360">
        <f t="shared" si="1"/>
        <v>20</v>
      </c>
      <c r="J14" s="359">
        <v>41</v>
      </c>
      <c r="K14" s="360">
        <f t="shared" si="2"/>
        <v>20</v>
      </c>
      <c r="L14" s="359">
        <v>40</v>
      </c>
      <c r="M14" s="360">
        <f t="shared" si="3"/>
        <v>10</v>
      </c>
      <c r="N14" s="359">
        <v>64</v>
      </c>
      <c r="O14" s="360">
        <f t="shared" si="4"/>
        <v>20</v>
      </c>
      <c r="P14" s="359">
        <v>76</v>
      </c>
      <c r="Q14" s="360">
        <f t="shared" si="5"/>
        <v>30</v>
      </c>
      <c r="R14" s="361">
        <f t="shared" si="6"/>
        <v>120</v>
      </c>
      <c r="S14" s="362">
        <f t="shared" si="7"/>
        <v>0</v>
      </c>
      <c r="T14" s="361">
        <f t="shared" si="8"/>
        <v>120</v>
      </c>
      <c r="U14" s="361">
        <f t="shared" si="9"/>
        <v>4</v>
      </c>
      <c r="V14" s="359" t="s">
        <v>200</v>
      </c>
      <c r="W14" s="359" t="s">
        <v>74</v>
      </c>
      <c r="X14" s="359" t="s">
        <v>74</v>
      </c>
      <c r="Y14" s="544">
        <v>22</v>
      </c>
      <c r="Z14" s="360">
        <f t="shared" si="10"/>
        <v>30</v>
      </c>
      <c r="AA14" s="362">
        <f t="shared" si="11"/>
        <v>30</v>
      </c>
      <c r="AB14" s="363">
        <f t="shared" si="12"/>
        <v>1</v>
      </c>
      <c r="AC14" s="364">
        <f t="shared" si="13"/>
        <v>60</v>
      </c>
      <c r="AD14" s="363">
        <f t="shared" si="14"/>
        <v>3</v>
      </c>
      <c r="AE14" s="359" t="s">
        <v>7</v>
      </c>
      <c r="AF14" s="365">
        <f t="shared" si="15"/>
        <v>15</v>
      </c>
      <c r="AG14" s="365">
        <f t="shared" si="16"/>
        <v>3</v>
      </c>
      <c r="AH14" s="359" t="s">
        <v>221</v>
      </c>
      <c r="AI14" s="359" t="s">
        <v>7</v>
      </c>
      <c r="AJ14" s="359" t="s">
        <v>210</v>
      </c>
      <c r="AK14" s="359" t="s">
        <v>7</v>
      </c>
      <c r="AL14" s="365">
        <f t="shared" si="17"/>
        <v>15</v>
      </c>
      <c r="AM14" s="365">
        <f t="shared" si="18"/>
        <v>3</v>
      </c>
      <c r="AN14" s="366">
        <f t="shared" si="19"/>
        <v>13</v>
      </c>
      <c r="AO14" s="366">
        <f t="shared" si="20"/>
        <v>0</v>
      </c>
      <c r="AP14" s="366">
        <f t="shared" si="21"/>
        <v>0</v>
      </c>
      <c r="AQ14" s="366">
        <f t="shared" si="22"/>
        <v>0</v>
      </c>
      <c r="AR14" s="366">
        <f t="shared" si="23"/>
        <v>0</v>
      </c>
      <c r="AS14" s="367">
        <f t="shared" si="24"/>
        <v>13</v>
      </c>
      <c r="AT14" s="359" t="s">
        <v>1567</v>
      </c>
      <c r="AU14" s="359" t="s">
        <v>74</v>
      </c>
      <c r="AV14" s="365">
        <f t="shared" si="25"/>
        <v>0</v>
      </c>
      <c r="AW14" s="365">
        <f t="shared" si="26"/>
        <v>0</v>
      </c>
      <c r="AX14" s="359" t="s">
        <v>13</v>
      </c>
      <c r="AY14" s="368">
        <f t="shared" si="27"/>
        <v>10</v>
      </c>
      <c r="AZ14" s="368">
        <f t="shared" si="28"/>
        <v>8</v>
      </c>
      <c r="BA14" s="369" t="s">
        <v>195</v>
      </c>
      <c r="BB14" s="359">
        <v>8</v>
      </c>
      <c r="BC14" s="368">
        <f t="shared" si="29"/>
        <v>1</v>
      </c>
      <c r="BD14" s="370" t="s">
        <v>268</v>
      </c>
      <c r="BE14" s="359">
        <v>10</v>
      </c>
      <c r="BF14" s="368">
        <f t="shared" si="30"/>
        <v>2</v>
      </c>
      <c r="BG14" s="371">
        <f t="shared" si="31"/>
        <v>11</v>
      </c>
      <c r="BH14" s="371">
        <f t="shared" si="32"/>
        <v>1</v>
      </c>
      <c r="BI14" s="371">
        <f t="shared" si="33"/>
        <v>0</v>
      </c>
      <c r="BJ14" s="371">
        <f t="shared" si="34"/>
        <v>0</v>
      </c>
      <c r="BK14" s="371">
        <f t="shared" si="35"/>
        <v>0</v>
      </c>
      <c r="BL14" s="372">
        <f t="shared" si="36"/>
        <v>18.333333333333332</v>
      </c>
      <c r="BM14" s="567" t="s">
        <v>2537</v>
      </c>
      <c r="BN14" s="373" t="s">
        <v>175</v>
      </c>
      <c r="BO14" s="373" t="s">
        <v>175</v>
      </c>
      <c r="BP14" s="374" t="s">
        <v>2373</v>
      </c>
      <c r="BQ14" s="566" t="s">
        <v>3109</v>
      </c>
      <c r="BR14" s="569" t="s">
        <v>3074</v>
      </c>
      <c r="BS14" s="566" t="s">
        <v>3110</v>
      </c>
      <c r="BT14" s="566" t="s">
        <v>3111</v>
      </c>
      <c r="BU14" s="566" t="s">
        <v>3112</v>
      </c>
      <c r="BV14" s="566" t="s">
        <v>3113</v>
      </c>
      <c r="BW14" s="373" t="s">
        <v>3114</v>
      </c>
      <c r="BX14" s="360">
        <f t="shared" si="37"/>
        <v>88</v>
      </c>
      <c r="BY14" s="67"/>
    </row>
    <row r="15" spans="1:77" ht="20" customHeight="1">
      <c r="A15" s="359" t="s">
        <v>1072</v>
      </c>
      <c r="B15" s="373" t="s">
        <v>430</v>
      </c>
      <c r="C15" s="373" t="s">
        <v>276</v>
      </c>
      <c r="D15" s="373">
        <v>109</v>
      </c>
      <c r="E15" s="373">
        <v>72</v>
      </c>
      <c r="F15" s="360">
        <f t="shared" si="0"/>
        <v>30</v>
      </c>
      <c r="G15" s="359" t="s">
        <v>199</v>
      </c>
      <c r="H15" s="359">
        <v>90</v>
      </c>
      <c r="I15" s="360">
        <f t="shared" si="1"/>
        <v>40</v>
      </c>
      <c r="J15" s="359">
        <v>62</v>
      </c>
      <c r="K15" s="360">
        <f t="shared" si="2"/>
        <v>20</v>
      </c>
      <c r="L15" s="359">
        <v>93</v>
      </c>
      <c r="M15" s="360">
        <f t="shared" si="3"/>
        <v>40</v>
      </c>
      <c r="N15" s="359">
        <v>93</v>
      </c>
      <c r="O15" s="360">
        <f t="shared" si="4"/>
        <v>40</v>
      </c>
      <c r="P15" s="359">
        <v>96</v>
      </c>
      <c r="Q15" s="360">
        <f t="shared" si="5"/>
        <v>40</v>
      </c>
      <c r="R15" s="361">
        <f t="shared" si="6"/>
        <v>210</v>
      </c>
      <c r="S15" s="362">
        <f t="shared" si="7"/>
        <v>0</v>
      </c>
      <c r="T15" s="361">
        <f t="shared" si="8"/>
        <v>210</v>
      </c>
      <c r="U15" s="361">
        <f t="shared" si="9"/>
        <v>8</v>
      </c>
      <c r="V15" s="359" t="s">
        <v>200</v>
      </c>
      <c r="W15" s="359" t="s">
        <v>74</v>
      </c>
      <c r="X15" s="359" t="s">
        <v>74</v>
      </c>
      <c r="Y15" s="544">
        <v>23</v>
      </c>
      <c r="Z15" s="360">
        <f t="shared" si="10"/>
        <v>40</v>
      </c>
      <c r="AA15" s="362">
        <f t="shared" si="11"/>
        <v>40</v>
      </c>
      <c r="AB15" s="363">
        <f t="shared" si="12"/>
        <v>1</v>
      </c>
      <c r="AC15" s="364">
        <f t="shared" si="13"/>
        <v>80</v>
      </c>
      <c r="AD15" s="363">
        <f t="shared" si="14"/>
        <v>4</v>
      </c>
      <c r="AE15" s="359" t="s">
        <v>7</v>
      </c>
      <c r="AF15" s="365">
        <f t="shared" si="15"/>
        <v>15</v>
      </c>
      <c r="AG15" s="365">
        <f t="shared" si="16"/>
        <v>3</v>
      </c>
      <c r="AH15" s="359" t="s">
        <v>321</v>
      </c>
      <c r="AI15" s="359" t="s">
        <v>7</v>
      </c>
      <c r="AJ15" s="359" t="s">
        <v>172</v>
      </c>
      <c r="AK15" s="359" t="s">
        <v>8</v>
      </c>
      <c r="AL15" s="365">
        <f t="shared" si="17"/>
        <v>15</v>
      </c>
      <c r="AM15" s="365">
        <f t="shared" si="18"/>
        <v>3</v>
      </c>
      <c r="AN15" s="366">
        <f t="shared" si="19"/>
        <v>18</v>
      </c>
      <c r="AO15" s="366">
        <f t="shared" si="20"/>
        <v>0</v>
      </c>
      <c r="AP15" s="366">
        <f t="shared" si="21"/>
        <v>0</v>
      </c>
      <c r="AQ15" s="366">
        <f t="shared" si="22"/>
        <v>0</v>
      </c>
      <c r="AR15" s="366">
        <f t="shared" si="23"/>
        <v>0</v>
      </c>
      <c r="AS15" s="367">
        <f t="shared" si="24"/>
        <v>18</v>
      </c>
      <c r="AT15" s="359" t="s">
        <v>1567</v>
      </c>
      <c r="AU15" s="359" t="s">
        <v>74</v>
      </c>
      <c r="AV15" s="365">
        <f t="shared" si="25"/>
        <v>0</v>
      </c>
      <c r="AW15" s="365">
        <f t="shared" si="26"/>
        <v>0</v>
      </c>
      <c r="AX15" s="359" t="s">
        <v>13</v>
      </c>
      <c r="AY15" s="368">
        <f t="shared" si="27"/>
        <v>10</v>
      </c>
      <c r="AZ15" s="368">
        <f t="shared" si="28"/>
        <v>8</v>
      </c>
      <c r="BA15" s="369" t="s">
        <v>195</v>
      </c>
      <c r="BB15" s="359">
        <v>8</v>
      </c>
      <c r="BC15" s="368">
        <f t="shared" si="29"/>
        <v>1</v>
      </c>
      <c r="BD15" s="370" t="s">
        <v>268</v>
      </c>
      <c r="BE15" s="359">
        <v>10</v>
      </c>
      <c r="BF15" s="368">
        <f t="shared" si="30"/>
        <v>2</v>
      </c>
      <c r="BG15" s="371">
        <f t="shared" si="31"/>
        <v>11</v>
      </c>
      <c r="BH15" s="371">
        <f t="shared" si="32"/>
        <v>1</v>
      </c>
      <c r="BI15" s="371">
        <f t="shared" si="33"/>
        <v>0</v>
      </c>
      <c r="BJ15" s="371">
        <f t="shared" si="34"/>
        <v>0</v>
      </c>
      <c r="BK15" s="371">
        <f t="shared" si="35"/>
        <v>0</v>
      </c>
      <c r="BL15" s="372">
        <f t="shared" si="36"/>
        <v>18.333333333333332</v>
      </c>
      <c r="BM15" s="567" t="s">
        <v>2537</v>
      </c>
      <c r="BN15" s="373" t="s">
        <v>175</v>
      </c>
      <c r="BO15" s="373" t="s">
        <v>175</v>
      </c>
      <c r="BP15" s="374" t="s">
        <v>2419</v>
      </c>
      <c r="BQ15" s="566" t="s">
        <v>3115</v>
      </c>
      <c r="BR15" s="569" t="s">
        <v>3103</v>
      </c>
      <c r="BS15" s="566" t="s">
        <v>3116</v>
      </c>
      <c r="BT15" s="566" t="s">
        <v>3117</v>
      </c>
      <c r="BU15" s="566" t="s">
        <v>3118</v>
      </c>
      <c r="BV15" s="566" t="s">
        <v>3119</v>
      </c>
      <c r="BW15" s="373" t="s">
        <v>3120</v>
      </c>
      <c r="BX15" s="360">
        <f t="shared" si="37"/>
        <v>92</v>
      </c>
      <c r="BY15" s="67"/>
    </row>
    <row r="16" spans="1:77" ht="20" customHeight="1">
      <c r="A16" s="359" t="s">
        <v>1073</v>
      </c>
      <c r="B16" s="373" t="s">
        <v>1074</v>
      </c>
      <c r="C16" s="373" t="s">
        <v>276</v>
      </c>
      <c r="D16" s="373">
        <v>103</v>
      </c>
      <c r="E16" s="373">
        <v>90</v>
      </c>
      <c r="F16" s="360">
        <f t="shared" si="0"/>
        <v>40</v>
      </c>
      <c r="G16" s="359" t="s">
        <v>199</v>
      </c>
      <c r="H16" s="359">
        <v>99</v>
      </c>
      <c r="I16" s="360">
        <f t="shared" si="1"/>
        <v>40</v>
      </c>
      <c r="J16" s="359">
        <v>95</v>
      </c>
      <c r="K16" s="360">
        <f t="shared" si="2"/>
        <v>40</v>
      </c>
      <c r="L16" s="359">
        <v>100</v>
      </c>
      <c r="M16" s="360">
        <f t="shared" si="3"/>
        <v>40</v>
      </c>
      <c r="N16" s="359">
        <v>100</v>
      </c>
      <c r="O16" s="360">
        <f t="shared" si="4"/>
        <v>40</v>
      </c>
      <c r="P16" s="359">
        <v>98</v>
      </c>
      <c r="Q16" s="360">
        <f t="shared" si="5"/>
        <v>40</v>
      </c>
      <c r="R16" s="361">
        <f t="shared" si="6"/>
        <v>240</v>
      </c>
      <c r="S16" s="362">
        <f t="shared" si="7"/>
        <v>0</v>
      </c>
      <c r="T16" s="361">
        <f t="shared" si="8"/>
        <v>240</v>
      </c>
      <c r="U16" s="361">
        <f t="shared" si="9"/>
        <v>8</v>
      </c>
      <c r="V16" s="359" t="s">
        <v>200</v>
      </c>
      <c r="W16" s="359" t="s">
        <v>74</v>
      </c>
      <c r="X16" s="359" t="s">
        <v>74</v>
      </c>
      <c r="Y16" s="544">
        <v>25</v>
      </c>
      <c r="Z16" s="360">
        <f t="shared" si="10"/>
        <v>40</v>
      </c>
      <c r="AA16" s="362">
        <f t="shared" si="11"/>
        <v>40</v>
      </c>
      <c r="AB16" s="363">
        <f t="shared" si="12"/>
        <v>1</v>
      </c>
      <c r="AC16" s="364">
        <f t="shared" si="13"/>
        <v>80</v>
      </c>
      <c r="AD16" s="363">
        <f t="shared" si="14"/>
        <v>4</v>
      </c>
      <c r="AE16" s="359" t="s">
        <v>7</v>
      </c>
      <c r="AF16" s="365">
        <f t="shared" si="15"/>
        <v>15</v>
      </c>
      <c r="AG16" s="365">
        <f t="shared" si="16"/>
        <v>3</v>
      </c>
      <c r="AH16" s="359" t="s">
        <v>170</v>
      </c>
      <c r="AI16" s="359" t="s">
        <v>6</v>
      </c>
      <c r="AJ16" s="359" t="s">
        <v>173</v>
      </c>
      <c r="AK16" s="359" t="s">
        <v>6</v>
      </c>
      <c r="AL16" s="365">
        <f t="shared" si="17"/>
        <v>20</v>
      </c>
      <c r="AM16" s="365">
        <f t="shared" si="18"/>
        <v>4</v>
      </c>
      <c r="AN16" s="366">
        <f t="shared" si="19"/>
        <v>19</v>
      </c>
      <c r="AO16" s="366">
        <f t="shared" si="20"/>
        <v>0</v>
      </c>
      <c r="AP16" s="366">
        <f t="shared" si="21"/>
        <v>0</v>
      </c>
      <c r="AQ16" s="366">
        <f t="shared" si="22"/>
        <v>0</v>
      </c>
      <c r="AR16" s="366">
        <f t="shared" si="23"/>
        <v>0</v>
      </c>
      <c r="AS16" s="367">
        <f t="shared" si="24"/>
        <v>19</v>
      </c>
      <c r="AT16" s="359" t="s">
        <v>1567</v>
      </c>
      <c r="AU16" s="359" t="s">
        <v>74</v>
      </c>
      <c r="AV16" s="365">
        <f t="shared" si="25"/>
        <v>0</v>
      </c>
      <c r="AW16" s="365">
        <f t="shared" si="26"/>
        <v>0</v>
      </c>
      <c r="AX16" s="359" t="s">
        <v>13</v>
      </c>
      <c r="AY16" s="368">
        <f t="shared" si="27"/>
        <v>10</v>
      </c>
      <c r="AZ16" s="368">
        <f t="shared" si="28"/>
        <v>8</v>
      </c>
      <c r="BA16" s="369" t="s">
        <v>195</v>
      </c>
      <c r="BB16" s="359">
        <v>9</v>
      </c>
      <c r="BC16" s="368">
        <f t="shared" si="29"/>
        <v>2</v>
      </c>
      <c r="BD16" s="370" t="s">
        <v>268</v>
      </c>
      <c r="BE16" s="359">
        <v>10</v>
      </c>
      <c r="BF16" s="368">
        <f t="shared" si="30"/>
        <v>2</v>
      </c>
      <c r="BG16" s="371">
        <f t="shared" si="31"/>
        <v>12</v>
      </c>
      <c r="BH16" s="371">
        <f t="shared" si="32"/>
        <v>1</v>
      </c>
      <c r="BI16" s="371">
        <f t="shared" si="33"/>
        <v>0</v>
      </c>
      <c r="BJ16" s="371">
        <f t="shared" si="34"/>
        <v>0</v>
      </c>
      <c r="BK16" s="371">
        <f t="shared" si="35"/>
        <v>0</v>
      </c>
      <c r="BL16" s="372">
        <f t="shared" si="36"/>
        <v>20</v>
      </c>
      <c r="BM16" s="567" t="s">
        <v>3121</v>
      </c>
      <c r="BN16" s="373" t="s">
        <v>175</v>
      </c>
      <c r="BO16" s="373" t="s">
        <v>175</v>
      </c>
      <c r="BP16" s="374" t="s">
        <v>3122</v>
      </c>
      <c r="BQ16" s="566" t="s">
        <v>3123</v>
      </c>
      <c r="BR16" s="569" t="s">
        <v>3124</v>
      </c>
      <c r="BS16" s="566" t="s">
        <v>3125</v>
      </c>
      <c r="BT16" s="566" t="s">
        <v>3126</v>
      </c>
      <c r="BU16" s="566" t="s">
        <v>3127</v>
      </c>
      <c r="BV16" s="566" t="s">
        <v>3128</v>
      </c>
      <c r="BW16" s="373" t="s">
        <v>3129</v>
      </c>
      <c r="BX16" s="360">
        <f t="shared" si="37"/>
        <v>100</v>
      </c>
      <c r="BY16" s="67"/>
    </row>
    <row r="17" spans="1:77" ht="20" customHeight="1">
      <c r="A17" s="359" t="s">
        <v>1075</v>
      </c>
      <c r="B17" s="373" t="s">
        <v>1076</v>
      </c>
      <c r="C17" s="373" t="s">
        <v>276</v>
      </c>
      <c r="D17" s="373">
        <v>97</v>
      </c>
      <c r="E17" s="373">
        <v>74</v>
      </c>
      <c r="F17" s="360">
        <f t="shared" si="0"/>
        <v>30</v>
      </c>
      <c r="G17" s="359" t="s">
        <v>199</v>
      </c>
      <c r="H17" s="359">
        <v>79</v>
      </c>
      <c r="I17" s="360">
        <f t="shared" si="1"/>
        <v>30</v>
      </c>
      <c r="J17" s="359">
        <v>70</v>
      </c>
      <c r="K17" s="360">
        <f t="shared" si="2"/>
        <v>30</v>
      </c>
      <c r="L17" s="359">
        <v>90</v>
      </c>
      <c r="M17" s="360">
        <f t="shared" si="3"/>
        <v>40</v>
      </c>
      <c r="N17" s="359">
        <v>74</v>
      </c>
      <c r="O17" s="360">
        <f t="shared" si="4"/>
        <v>30</v>
      </c>
      <c r="P17" s="359">
        <v>88</v>
      </c>
      <c r="Q17" s="360">
        <f t="shared" si="5"/>
        <v>30</v>
      </c>
      <c r="R17" s="361">
        <f t="shared" si="6"/>
        <v>190</v>
      </c>
      <c r="S17" s="362">
        <f t="shared" si="7"/>
        <v>0</v>
      </c>
      <c r="T17" s="361">
        <f t="shared" si="8"/>
        <v>190</v>
      </c>
      <c r="U17" s="361">
        <f t="shared" si="9"/>
        <v>6</v>
      </c>
      <c r="V17" s="359" t="s">
        <v>200</v>
      </c>
      <c r="W17" s="359" t="s">
        <v>74</v>
      </c>
      <c r="X17" s="359" t="s">
        <v>74</v>
      </c>
      <c r="Y17" s="544">
        <v>22</v>
      </c>
      <c r="Z17" s="360">
        <f t="shared" si="10"/>
        <v>30</v>
      </c>
      <c r="AA17" s="362">
        <f t="shared" si="11"/>
        <v>30</v>
      </c>
      <c r="AB17" s="363">
        <f t="shared" si="12"/>
        <v>1</v>
      </c>
      <c r="AC17" s="364">
        <f t="shared" si="13"/>
        <v>60</v>
      </c>
      <c r="AD17" s="363">
        <f t="shared" si="14"/>
        <v>3</v>
      </c>
      <c r="AE17" s="359" t="s">
        <v>7</v>
      </c>
      <c r="AF17" s="365">
        <f t="shared" si="15"/>
        <v>15</v>
      </c>
      <c r="AG17" s="365">
        <f t="shared" si="16"/>
        <v>3</v>
      </c>
      <c r="AH17" s="359" t="s">
        <v>321</v>
      </c>
      <c r="AI17" s="359" t="s">
        <v>7</v>
      </c>
      <c r="AJ17" s="359" t="s">
        <v>173</v>
      </c>
      <c r="AK17" s="359" t="s">
        <v>6</v>
      </c>
      <c r="AL17" s="365">
        <f t="shared" si="17"/>
        <v>15</v>
      </c>
      <c r="AM17" s="365">
        <f t="shared" si="18"/>
        <v>3</v>
      </c>
      <c r="AN17" s="366">
        <f t="shared" si="19"/>
        <v>15</v>
      </c>
      <c r="AO17" s="366">
        <f t="shared" si="20"/>
        <v>0</v>
      </c>
      <c r="AP17" s="366">
        <f t="shared" si="21"/>
        <v>0</v>
      </c>
      <c r="AQ17" s="366">
        <f t="shared" si="22"/>
        <v>0</v>
      </c>
      <c r="AR17" s="366">
        <f t="shared" si="23"/>
        <v>0</v>
      </c>
      <c r="AS17" s="367">
        <f t="shared" si="24"/>
        <v>15</v>
      </c>
      <c r="AT17" s="359" t="s">
        <v>1567</v>
      </c>
      <c r="AU17" s="359" t="s">
        <v>74</v>
      </c>
      <c r="AV17" s="365">
        <f t="shared" si="25"/>
        <v>0</v>
      </c>
      <c r="AW17" s="365">
        <f t="shared" si="26"/>
        <v>0</v>
      </c>
      <c r="AX17" s="359" t="s">
        <v>13</v>
      </c>
      <c r="AY17" s="368">
        <f t="shared" si="27"/>
        <v>10</v>
      </c>
      <c r="AZ17" s="368">
        <f t="shared" si="28"/>
        <v>8</v>
      </c>
      <c r="BA17" s="369" t="s">
        <v>195</v>
      </c>
      <c r="BB17" s="359">
        <v>8</v>
      </c>
      <c r="BC17" s="368">
        <f t="shared" si="29"/>
        <v>1</v>
      </c>
      <c r="BD17" s="370" t="s">
        <v>268</v>
      </c>
      <c r="BE17" s="359">
        <v>10</v>
      </c>
      <c r="BF17" s="368">
        <f t="shared" si="30"/>
        <v>2</v>
      </c>
      <c r="BG17" s="371">
        <f t="shared" si="31"/>
        <v>11</v>
      </c>
      <c r="BH17" s="371">
        <f t="shared" si="32"/>
        <v>1</v>
      </c>
      <c r="BI17" s="371">
        <f t="shared" si="33"/>
        <v>0</v>
      </c>
      <c r="BJ17" s="371">
        <f t="shared" si="34"/>
        <v>0</v>
      </c>
      <c r="BK17" s="371">
        <f t="shared" si="35"/>
        <v>0</v>
      </c>
      <c r="BL17" s="372">
        <f t="shared" si="36"/>
        <v>18.333333333333332</v>
      </c>
      <c r="BM17" s="567" t="s">
        <v>2537</v>
      </c>
      <c r="BN17" s="566" t="s">
        <v>3130</v>
      </c>
      <c r="BO17" s="373" t="s">
        <v>175</v>
      </c>
      <c r="BP17" s="374" t="s">
        <v>3087</v>
      </c>
      <c r="BQ17" s="566" t="s">
        <v>3131</v>
      </c>
      <c r="BR17" s="569" t="s">
        <v>3103</v>
      </c>
      <c r="BS17" s="566" t="s">
        <v>3132</v>
      </c>
      <c r="BT17" s="566" t="s">
        <v>3133</v>
      </c>
      <c r="BU17" s="566" t="s">
        <v>3134</v>
      </c>
      <c r="BV17" s="566" t="s">
        <v>3135</v>
      </c>
      <c r="BW17" s="373" t="s">
        <v>3136</v>
      </c>
      <c r="BX17" s="360">
        <f t="shared" si="37"/>
        <v>88</v>
      </c>
      <c r="BY17" s="67"/>
    </row>
    <row r="18" spans="1:77" ht="20" customHeight="1">
      <c r="A18" s="359" t="s">
        <v>1077</v>
      </c>
      <c r="B18" s="373" t="s">
        <v>1078</v>
      </c>
      <c r="C18" s="373" t="s">
        <v>276</v>
      </c>
      <c r="D18" s="373">
        <v>107</v>
      </c>
      <c r="E18" s="373">
        <v>74</v>
      </c>
      <c r="F18" s="360">
        <f t="shared" si="0"/>
        <v>30</v>
      </c>
      <c r="G18" s="359" t="s">
        <v>199</v>
      </c>
      <c r="H18" s="359">
        <v>95</v>
      </c>
      <c r="I18" s="360">
        <f t="shared" si="1"/>
        <v>40</v>
      </c>
      <c r="J18" s="359">
        <v>57</v>
      </c>
      <c r="K18" s="360">
        <f t="shared" si="2"/>
        <v>20</v>
      </c>
      <c r="L18" s="359">
        <v>89</v>
      </c>
      <c r="M18" s="360">
        <f t="shared" si="3"/>
        <v>30</v>
      </c>
      <c r="N18" s="359">
        <v>89</v>
      </c>
      <c r="O18" s="360">
        <f t="shared" si="4"/>
        <v>30</v>
      </c>
      <c r="P18" s="359">
        <v>94</v>
      </c>
      <c r="Q18" s="360">
        <f t="shared" si="5"/>
        <v>40</v>
      </c>
      <c r="R18" s="361">
        <f t="shared" si="6"/>
        <v>190</v>
      </c>
      <c r="S18" s="362">
        <f t="shared" si="7"/>
        <v>0</v>
      </c>
      <c r="T18" s="361">
        <f t="shared" si="8"/>
        <v>190</v>
      </c>
      <c r="U18" s="361">
        <f t="shared" si="9"/>
        <v>6</v>
      </c>
      <c r="V18" s="359" t="s">
        <v>200</v>
      </c>
      <c r="W18" s="359" t="s">
        <v>74</v>
      </c>
      <c r="X18" s="359" t="s">
        <v>74</v>
      </c>
      <c r="Y18" s="544">
        <v>20</v>
      </c>
      <c r="Z18" s="360">
        <f t="shared" si="10"/>
        <v>30</v>
      </c>
      <c r="AA18" s="362">
        <f t="shared" si="11"/>
        <v>30</v>
      </c>
      <c r="AB18" s="363">
        <f t="shared" si="12"/>
        <v>1</v>
      </c>
      <c r="AC18" s="364">
        <f t="shared" si="13"/>
        <v>60</v>
      </c>
      <c r="AD18" s="363">
        <f t="shared" si="14"/>
        <v>3</v>
      </c>
      <c r="AE18" s="359" t="s">
        <v>7</v>
      </c>
      <c r="AF18" s="365">
        <f t="shared" si="15"/>
        <v>15</v>
      </c>
      <c r="AG18" s="365">
        <f t="shared" si="16"/>
        <v>3</v>
      </c>
      <c r="AH18" s="359" t="s">
        <v>171</v>
      </c>
      <c r="AI18" s="359" t="s">
        <v>6</v>
      </c>
      <c r="AJ18" s="359" t="s">
        <v>210</v>
      </c>
      <c r="AK18" s="359" t="s">
        <v>6</v>
      </c>
      <c r="AL18" s="365">
        <f t="shared" si="17"/>
        <v>20</v>
      </c>
      <c r="AM18" s="365">
        <f t="shared" si="18"/>
        <v>4</v>
      </c>
      <c r="AN18" s="366">
        <f t="shared" si="19"/>
        <v>16</v>
      </c>
      <c r="AO18" s="366">
        <f t="shared" si="20"/>
        <v>0</v>
      </c>
      <c r="AP18" s="366">
        <f t="shared" si="21"/>
        <v>0</v>
      </c>
      <c r="AQ18" s="366">
        <f t="shared" si="22"/>
        <v>0</v>
      </c>
      <c r="AR18" s="366">
        <f t="shared" si="23"/>
        <v>0</v>
      </c>
      <c r="AS18" s="367">
        <f t="shared" si="24"/>
        <v>16</v>
      </c>
      <c r="AT18" s="359" t="s">
        <v>1567</v>
      </c>
      <c r="AU18" s="359" t="s">
        <v>74</v>
      </c>
      <c r="AV18" s="365">
        <f t="shared" si="25"/>
        <v>0</v>
      </c>
      <c r="AW18" s="365">
        <f t="shared" si="26"/>
        <v>0</v>
      </c>
      <c r="AX18" s="359" t="s">
        <v>13</v>
      </c>
      <c r="AY18" s="368">
        <f t="shared" si="27"/>
        <v>10</v>
      </c>
      <c r="AZ18" s="368">
        <f t="shared" si="28"/>
        <v>8</v>
      </c>
      <c r="BA18" s="369" t="s">
        <v>195</v>
      </c>
      <c r="BB18" s="359">
        <v>8</v>
      </c>
      <c r="BC18" s="368">
        <f t="shared" si="29"/>
        <v>1</v>
      </c>
      <c r="BD18" s="370" t="s">
        <v>268</v>
      </c>
      <c r="BE18" s="359">
        <v>10</v>
      </c>
      <c r="BF18" s="368">
        <f t="shared" si="30"/>
        <v>2</v>
      </c>
      <c r="BG18" s="371">
        <f t="shared" si="31"/>
        <v>11</v>
      </c>
      <c r="BH18" s="371">
        <f t="shared" si="32"/>
        <v>1</v>
      </c>
      <c r="BI18" s="371">
        <f t="shared" si="33"/>
        <v>0</v>
      </c>
      <c r="BJ18" s="371">
        <f t="shared" si="34"/>
        <v>0</v>
      </c>
      <c r="BK18" s="371">
        <f t="shared" si="35"/>
        <v>0</v>
      </c>
      <c r="BL18" s="372">
        <f t="shared" si="36"/>
        <v>18.333333333333332</v>
      </c>
      <c r="BM18" s="567" t="s">
        <v>2537</v>
      </c>
      <c r="BN18" s="373" t="s">
        <v>3137</v>
      </c>
      <c r="BO18" s="373" t="s">
        <v>175</v>
      </c>
      <c r="BP18" s="374" t="s">
        <v>2373</v>
      </c>
      <c r="BQ18" s="566" t="s">
        <v>3138</v>
      </c>
      <c r="BR18" s="569" t="s">
        <v>3139</v>
      </c>
      <c r="BS18" s="566" t="s">
        <v>3140</v>
      </c>
      <c r="BT18" s="566" t="s">
        <v>3141</v>
      </c>
      <c r="BU18" s="566" t="s">
        <v>3142</v>
      </c>
      <c r="BV18" s="566" t="s">
        <v>3143</v>
      </c>
      <c r="BW18" s="373" t="s">
        <v>3144</v>
      </c>
      <c r="BX18" s="360">
        <f t="shared" si="37"/>
        <v>80</v>
      </c>
      <c r="BY18" s="67"/>
    </row>
    <row r="19" spans="1:77" ht="20" customHeight="1">
      <c r="A19" s="359" t="s">
        <v>1079</v>
      </c>
      <c r="B19" s="373" t="s">
        <v>1080</v>
      </c>
      <c r="C19" s="373" t="s">
        <v>276</v>
      </c>
      <c r="D19" s="373">
        <v>104.5</v>
      </c>
      <c r="E19" s="373">
        <v>61</v>
      </c>
      <c r="F19" s="360">
        <f t="shared" si="0"/>
        <v>20</v>
      </c>
      <c r="G19" s="359" t="s">
        <v>199</v>
      </c>
      <c r="H19" s="359">
        <v>91</v>
      </c>
      <c r="I19" s="360">
        <f t="shared" si="1"/>
        <v>40</v>
      </c>
      <c r="J19" s="359">
        <v>68</v>
      </c>
      <c r="K19" s="360">
        <f t="shared" si="2"/>
        <v>30</v>
      </c>
      <c r="L19" s="359">
        <v>74</v>
      </c>
      <c r="M19" s="360">
        <f t="shared" si="3"/>
        <v>30</v>
      </c>
      <c r="N19" s="359">
        <v>66</v>
      </c>
      <c r="O19" s="360">
        <f t="shared" si="4"/>
        <v>30</v>
      </c>
      <c r="P19" s="359">
        <v>42</v>
      </c>
      <c r="Q19" s="360">
        <f t="shared" si="5"/>
        <v>20</v>
      </c>
      <c r="R19" s="361">
        <f t="shared" si="6"/>
        <v>170</v>
      </c>
      <c r="S19" s="362">
        <f t="shared" si="7"/>
        <v>0</v>
      </c>
      <c r="T19" s="361">
        <f t="shared" si="8"/>
        <v>170</v>
      </c>
      <c r="U19" s="361">
        <f t="shared" si="9"/>
        <v>6</v>
      </c>
      <c r="V19" s="359" t="s">
        <v>200</v>
      </c>
      <c r="W19" s="359" t="s">
        <v>74</v>
      </c>
      <c r="X19" s="359" t="s">
        <v>74</v>
      </c>
      <c r="Y19" s="544">
        <v>22</v>
      </c>
      <c r="Z19" s="360">
        <f t="shared" si="10"/>
        <v>30</v>
      </c>
      <c r="AA19" s="362">
        <f t="shared" si="11"/>
        <v>30</v>
      </c>
      <c r="AB19" s="363">
        <f t="shared" si="12"/>
        <v>1</v>
      </c>
      <c r="AC19" s="364">
        <f t="shared" si="13"/>
        <v>60</v>
      </c>
      <c r="AD19" s="363">
        <f t="shared" si="14"/>
        <v>3</v>
      </c>
      <c r="AE19" s="359" t="s">
        <v>7</v>
      </c>
      <c r="AF19" s="365">
        <f t="shared" si="15"/>
        <v>15</v>
      </c>
      <c r="AG19" s="365">
        <f t="shared" si="16"/>
        <v>3</v>
      </c>
      <c r="AH19" s="359" t="s">
        <v>170</v>
      </c>
      <c r="AI19" s="359" t="s">
        <v>7</v>
      </c>
      <c r="AJ19" s="359" t="s">
        <v>174</v>
      </c>
      <c r="AK19" s="359" t="s">
        <v>8</v>
      </c>
      <c r="AL19" s="365">
        <f t="shared" si="17"/>
        <v>15</v>
      </c>
      <c r="AM19" s="365">
        <f t="shared" si="18"/>
        <v>3</v>
      </c>
      <c r="AN19" s="366">
        <f t="shared" si="19"/>
        <v>15</v>
      </c>
      <c r="AO19" s="366">
        <f t="shared" si="20"/>
        <v>0</v>
      </c>
      <c r="AP19" s="366">
        <f t="shared" si="21"/>
        <v>0</v>
      </c>
      <c r="AQ19" s="366">
        <f t="shared" si="22"/>
        <v>0</v>
      </c>
      <c r="AR19" s="366">
        <f t="shared" si="23"/>
        <v>0</v>
      </c>
      <c r="AS19" s="367">
        <f t="shared" si="24"/>
        <v>15</v>
      </c>
      <c r="AT19" s="359" t="s">
        <v>1567</v>
      </c>
      <c r="AU19" s="359" t="s">
        <v>74</v>
      </c>
      <c r="AV19" s="365">
        <f t="shared" si="25"/>
        <v>0</v>
      </c>
      <c r="AW19" s="365">
        <f t="shared" si="26"/>
        <v>0</v>
      </c>
      <c r="AX19" s="359" t="s">
        <v>13</v>
      </c>
      <c r="AY19" s="368">
        <f t="shared" si="27"/>
        <v>10</v>
      </c>
      <c r="AZ19" s="368">
        <f t="shared" si="28"/>
        <v>8</v>
      </c>
      <c r="BA19" s="369" t="s">
        <v>195</v>
      </c>
      <c r="BB19" s="359">
        <v>8</v>
      </c>
      <c r="BC19" s="368">
        <f t="shared" si="29"/>
        <v>1</v>
      </c>
      <c r="BD19" s="370" t="s">
        <v>268</v>
      </c>
      <c r="BE19" s="359">
        <v>10</v>
      </c>
      <c r="BF19" s="368">
        <f t="shared" si="30"/>
        <v>2</v>
      </c>
      <c r="BG19" s="371">
        <f t="shared" si="31"/>
        <v>11</v>
      </c>
      <c r="BH19" s="371">
        <f t="shared" si="32"/>
        <v>1</v>
      </c>
      <c r="BI19" s="371">
        <f t="shared" si="33"/>
        <v>0</v>
      </c>
      <c r="BJ19" s="371">
        <f t="shared" si="34"/>
        <v>0</v>
      </c>
      <c r="BK19" s="371">
        <f t="shared" si="35"/>
        <v>0</v>
      </c>
      <c r="BL19" s="372">
        <f t="shared" si="36"/>
        <v>18.333333333333332</v>
      </c>
      <c r="BM19" s="567" t="s">
        <v>2537</v>
      </c>
      <c r="BN19" s="373" t="s">
        <v>175</v>
      </c>
      <c r="BO19" s="373" t="s">
        <v>175</v>
      </c>
      <c r="BP19" s="374" t="s">
        <v>2373</v>
      </c>
      <c r="BQ19" s="566" t="s">
        <v>3145</v>
      </c>
      <c r="BR19" s="569" t="s">
        <v>3146</v>
      </c>
      <c r="BS19" s="566" t="s">
        <v>3147</v>
      </c>
      <c r="BT19" s="566" t="s">
        <v>3148</v>
      </c>
      <c r="BU19" s="566" t="s">
        <v>3149</v>
      </c>
      <c r="BV19" s="566" t="s">
        <v>3150</v>
      </c>
      <c r="BW19" s="373" t="s">
        <v>3151</v>
      </c>
      <c r="BX19" s="360">
        <f t="shared" si="37"/>
        <v>88</v>
      </c>
      <c r="BY19" s="67"/>
    </row>
    <row r="20" spans="1:77" ht="20" customHeight="1">
      <c r="A20" s="359" t="s">
        <v>1081</v>
      </c>
      <c r="B20" s="373" t="s">
        <v>428</v>
      </c>
      <c r="C20" s="373" t="s">
        <v>276</v>
      </c>
      <c r="D20" s="373">
        <v>103.5</v>
      </c>
      <c r="E20" s="373">
        <v>29</v>
      </c>
      <c r="F20" s="360">
        <f t="shared" si="0"/>
        <v>10</v>
      </c>
      <c r="G20" s="359" t="s">
        <v>199</v>
      </c>
      <c r="H20" s="359">
        <v>30</v>
      </c>
      <c r="I20" s="360">
        <f t="shared" si="1"/>
        <v>10</v>
      </c>
      <c r="J20" s="359">
        <v>26</v>
      </c>
      <c r="K20" s="360">
        <f t="shared" si="2"/>
        <v>10</v>
      </c>
      <c r="L20" s="359">
        <v>35</v>
      </c>
      <c r="M20" s="360">
        <f t="shared" si="3"/>
        <v>10</v>
      </c>
      <c r="N20" s="359">
        <v>29</v>
      </c>
      <c r="O20" s="360">
        <f t="shared" si="4"/>
        <v>10</v>
      </c>
      <c r="P20" s="359">
        <v>58</v>
      </c>
      <c r="Q20" s="360">
        <f t="shared" si="5"/>
        <v>20</v>
      </c>
      <c r="R20" s="361">
        <f t="shared" si="6"/>
        <v>70</v>
      </c>
      <c r="S20" s="362">
        <f t="shared" si="7"/>
        <v>0</v>
      </c>
      <c r="T20" s="361">
        <f t="shared" si="8"/>
        <v>70</v>
      </c>
      <c r="U20" s="361">
        <f t="shared" si="9"/>
        <v>4</v>
      </c>
      <c r="V20" s="359" t="s">
        <v>200</v>
      </c>
      <c r="W20" s="359" t="s">
        <v>74</v>
      </c>
      <c r="X20" s="359" t="s">
        <v>74</v>
      </c>
      <c r="Y20" s="544">
        <v>12</v>
      </c>
      <c r="Z20" s="360">
        <f t="shared" si="10"/>
        <v>20</v>
      </c>
      <c r="AA20" s="362">
        <f t="shared" si="11"/>
        <v>20</v>
      </c>
      <c r="AB20" s="363">
        <f t="shared" si="12"/>
        <v>1</v>
      </c>
      <c r="AC20" s="364">
        <f t="shared" si="13"/>
        <v>40</v>
      </c>
      <c r="AD20" s="363">
        <f t="shared" si="14"/>
        <v>3</v>
      </c>
      <c r="AE20" s="359" t="s">
        <v>7</v>
      </c>
      <c r="AF20" s="365">
        <f t="shared" si="15"/>
        <v>15</v>
      </c>
      <c r="AG20" s="365">
        <f t="shared" si="16"/>
        <v>3</v>
      </c>
      <c r="AH20" s="359" t="s">
        <v>197</v>
      </c>
      <c r="AI20" s="359" t="s">
        <v>7</v>
      </c>
      <c r="AJ20" s="359" t="s">
        <v>172</v>
      </c>
      <c r="AK20" s="359" t="s">
        <v>7</v>
      </c>
      <c r="AL20" s="365">
        <f t="shared" si="17"/>
        <v>15</v>
      </c>
      <c r="AM20" s="365">
        <f t="shared" si="18"/>
        <v>3</v>
      </c>
      <c r="AN20" s="366">
        <f t="shared" si="19"/>
        <v>13</v>
      </c>
      <c r="AO20" s="366">
        <f t="shared" si="20"/>
        <v>0</v>
      </c>
      <c r="AP20" s="366">
        <f t="shared" si="21"/>
        <v>0</v>
      </c>
      <c r="AQ20" s="366">
        <f t="shared" si="22"/>
        <v>0</v>
      </c>
      <c r="AR20" s="366">
        <f t="shared" si="23"/>
        <v>0</v>
      </c>
      <c r="AS20" s="367">
        <f t="shared" si="24"/>
        <v>13</v>
      </c>
      <c r="AT20" s="359" t="s">
        <v>1567</v>
      </c>
      <c r="AU20" s="359" t="s">
        <v>74</v>
      </c>
      <c r="AV20" s="365">
        <f t="shared" si="25"/>
        <v>0</v>
      </c>
      <c r="AW20" s="365">
        <f t="shared" si="26"/>
        <v>0</v>
      </c>
      <c r="AX20" s="359" t="s">
        <v>13</v>
      </c>
      <c r="AY20" s="368">
        <f t="shared" si="27"/>
        <v>10</v>
      </c>
      <c r="AZ20" s="368">
        <f t="shared" si="28"/>
        <v>8</v>
      </c>
      <c r="BA20" s="369" t="s">
        <v>195</v>
      </c>
      <c r="BB20" s="359">
        <v>8</v>
      </c>
      <c r="BC20" s="368">
        <f t="shared" si="29"/>
        <v>1</v>
      </c>
      <c r="BD20" s="370" t="s">
        <v>268</v>
      </c>
      <c r="BE20" s="359">
        <v>10</v>
      </c>
      <c r="BF20" s="368">
        <f t="shared" si="30"/>
        <v>2</v>
      </c>
      <c r="BG20" s="371">
        <f t="shared" si="31"/>
        <v>11</v>
      </c>
      <c r="BH20" s="371">
        <f t="shared" si="32"/>
        <v>1</v>
      </c>
      <c r="BI20" s="371">
        <f t="shared" si="33"/>
        <v>0</v>
      </c>
      <c r="BJ20" s="371">
        <f t="shared" si="34"/>
        <v>0</v>
      </c>
      <c r="BK20" s="371">
        <f t="shared" si="35"/>
        <v>0</v>
      </c>
      <c r="BL20" s="372">
        <f t="shared" si="36"/>
        <v>18.333333333333332</v>
      </c>
      <c r="BM20" s="567" t="s">
        <v>2537</v>
      </c>
      <c r="BN20" s="373" t="s">
        <v>175</v>
      </c>
      <c r="BO20" s="373" t="s">
        <v>175</v>
      </c>
      <c r="BP20" s="374" t="s">
        <v>2373</v>
      </c>
      <c r="BQ20" s="566" t="s">
        <v>3152</v>
      </c>
      <c r="BR20" s="569" t="s">
        <v>3153</v>
      </c>
      <c r="BS20" s="566" t="s">
        <v>3154</v>
      </c>
      <c r="BT20" s="566" t="s">
        <v>3155</v>
      </c>
      <c r="BU20" s="566" t="s">
        <v>3156</v>
      </c>
      <c r="BV20" s="566" t="s">
        <v>3157</v>
      </c>
      <c r="BW20" s="373" t="s">
        <v>3158</v>
      </c>
      <c r="BX20" s="360">
        <f t="shared" si="37"/>
        <v>48</v>
      </c>
      <c r="BY20" s="67"/>
    </row>
    <row r="21" spans="1:77" ht="20" customHeight="1">
      <c r="A21" s="359" t="s">
        <v>1082</v>
      </c>
      <c r="B21" s="373" t="s">
        <v>1083</v>
      </c>
      <c r="C21" s="373" t="s">
        <v>276</v>
      </c>
      <c r="D21" s="373">
        <v>94</v>
      </c>
      <c r="E21" s="373">
        <v>50</v>
      </c>
      <c r="F21" s="360">
        <f t="shared" si="0"/>
        <v>20</v>
      </c>
      <c r="G21" s="359" t="s">
        <v>199</v>
      </c>
      <c r="H21" s="359">
        <v>52</v>
      </c>
      <c r="I21" s="360">
        <f t="shared" si="1"/>
        <v>20</v>
      </c>
      <c r="J21" s="359">
        <v>52</v>
      </c>
      <c r="K21" s="360">
        <f t="shared" si="2"/>
        <v>20</v>
      </c>
      <c r="L21" s="359">
        <v>83</v>
      </c>
      <c r="M21" s="360">
        <f t="shared" si="3"/>
        <v>30</v>
      </c>
      <c r="N21" s="359">
        <v>54</v>
      </c>
      <c r="O21" s="360">
        <f t="shared" si="4"/>
        <v>20</v>
      </c>
      <c r="P21" s="359">
        <v>65</v>
      </c>
      <c r="Q21" s="360">
        <f t="shared" si="5"/>
        <v>30</v>
      </c>
      <c r="R21" s="361">
        <f t="shared" si="6"/>
        <v>140</v>
      </c>
      <c r="S21" s="362">
        <f t="shared" si="7"/>
        <v>0</v>
      </c>
      <c r="T21" s="361">
        <f t="shared" si="8"/>
        <v>140</v>
      </c>
      <c r="U21" s="361">
        <f t="shared" si="9"/>
        <v>6</v>
      </c>
      <c r="V21" s="359" t="s">
        <v>200</v>
      </c>
      <c r="W21" s="359" t="s">
        <v>74</v>
      </c>
      <c r="X21" s="359" t="s">
        <v>74</v>
      </c>
      <c r="Y21" s="544">
        <v>23</v>
      </c>
      <c r="Z21" s="360">
        <f t="shared" si="10"/>
        <v>40</v>
      </c>
      <c r="AA21" s="362">
        <f t="shared" si="11"/>
        <v>40</v>
      </c>
      <c r="AB21" s="363">
        <f t="shared" si="12"/>
        <v>1</v>
      </c>
      <c r="AC21" s="364">
        <f t="shared" si="13"/>
        <v>80</v>
      </c>
      <c r="AD21" s="363">
        <f t="shared" si="14"/>
        <v>4</v>
      </c>
      <c r="AE21" s="359" t="s">
        <v>7</v>
      </c>
      <c r="AF21" s="365">
        <f t="shared" si="15"/>
        <v>15</v>
      </c>
      <c r="AG21" s="365">
        <f t="shared" si="16"/>
        <v>3</v>
      </c>
      <c r="AH21" s="359" t="s">
        <v>170</v>
      </c>
      <c r="AI21" s="359" t="s">
        <v>6</v>
      </c>
      <c r="AJ21" s="359" t="s">
        <v>210</v>
      </c>
      <c r="AK21" s="359" t="s">
        <v>8</v>
      </c>
      <c r="AL21" s="365">
        <f t="shared" si="17"/>
        <v>15</v>
      </c>
      <c r="AM21" s="365">
        <f t="shared" si="18"/>
        <v>3</v>
      </c>
      <c r="AN21" s="366">
        <f t="shared" si="19"/>
        <v>16</v>
      </c>
      <c r="AO21" s="366">
        <f t="shared" si="20"/>
        <v>0</v>
      </c>
      <c r="AP21" s="366">
        <f t="shared" si="21"/>
        <v>0</v>
      </c>
      <c r="AQ21" s="366">
        <f t="shared" si="22"/>
        <v>0</v>
      </c>
      <c r="AR21" s="366">
        <f t="shared" si="23"/>
        <v>0</v>
      </c>
      <c r="AS21" s="367">
        <f t="shared" si="24"/>
        <v>16</v>
      </c>
      <c r="AT21" s="359" t="s">
        <v>1567</v>
      </c>
      <c r="AU21" s="359" t="s">
        <v>74</v>
      </c>
      <c r="AV21" s="365">
        <f t="shared" si="25"/>
        <v>0</v>
      </c>
      <c r="AW21" s="365">
        <f t="shared" si="26"/>
        <v>0</v>
      </c>
      <c r="AX21" s="359" t="s">
        <v>13</v>
      </c>
      <c r="AY21" s="368">
        <f t="shared" si="27"/>
        <v>10</v>
      </c>
      <c r="AZ21" s="368">
        <f t="shared" si="28"/>
        <v>8</v>
      </c>
      <c r="BA21" s="369" t="s">
        <v>195</v>
      </c>
      <c r="BB21" s="359">
        <v>8</v>
      </c>
      <c r="BC21" s="368">
        <f t="shared" si="29"/>
        <v>1</v>
      </c>
      <c r="BD21" s="370" t="s">
        <v>268</v>
      </c>
      <c r="BE21" s="359">
        <v>10</v>
      </c>
      <c r="BF21" s="368">
        <f t="shared" si="30"/>
        <v>2</v>
      </c>
      <c r="BG21" s="371">
        <f t="shared" si="31"/>
        <v>11</v>
      </c>
      <c r="BH21" s="371">
        <f t="shared" si="32"/>
        <v>1</v>
      </c>
      <c r="BI21" s="371">
        <f t="shared" si="33"/>
        <v>0</v>
      </c>
      <c r="BJ21" s="371">
        <f t="shared" si="34"/>
        <v>0</v>
      </c>
      <c r="BK21" s="371">
        <f t="shared" si="35"/>
        <v>0</v>
      </c>
      <c r="BL21" s="372">
        <f t="shared" si="36"/>
        <v>18.333333333333332</v>
      </c>
      <c r="BM21" s="567" t="s">
        <v>2537</v>
      </c>
      <c r="BN21" s="373" t="s">
        <v>175</v>
      </c>
      <c r="BO21" s="373" t="s">
        <v>175</v>
      </c>
      <c r="BP21" s="374" t="s">
        <v>3087</v>
      </c>
      <c r="BQ21" s="566" t="s">
        <v>3159</v>
      </c>
      <c r="BR21" s="569" t="s">
        <v>3160</v>
      </c>
      <c r="BS21" s="566" t="s">
        <v>3161</v>
      </c>
      <c r="BT21" s="566" t="s">
        <v>3162</v>
      </c>
      <c r="BU21" s="566" t="s">
        <v>3163</v>
      </c>
      <c r="BV21" s="566" t="s">
        <v>3164</v>
      </c>
      <c r="BW21" s="373" t="s">
        <v>3165</v>
      </c>
      <c r="BX21" s="360">
        <f t="shared" si="37"/>
        <v>92</v>
      </c>
      <c r="BY21" s="67"/>
    </row>
    <row r="22" spans="1:77" ht="20" customHeight="1">
      <c r="A22" s="359" t="s">
        <v>1084</v>
      </c>
      <c r="B22" s="373" t="s">
        <v>1085</v>
      </c>
      <c r="C22" s="373" t="s">
        <v>276</v>
      </c>
      <c r="D22" s="373">
        <v>103</v>
      </c>
      <c r="E22" s="373">
        <v>65</v>
      </c>
      <c r="F22" s="360">
        <f t="shared" si="0"/>
        <v>30</v>
      </c>
      <c r="G22" s="359" t="s">
        <v>208</v>
      </c>
      <c r="H22" s="359">
        <v>69</v>
      </c>
      <c r="I22" s="360">
        <f t="shared" si="1"/>
        <v>30</v>
      </c>
      <c r="J22" s="359">
        <v>53</v>
      </c>
      <c r="K22" s="360">
        <f t="shared" si="2"/>
        <v>20</v>
      </c>
      <c r="L22" s="359">
        <v>72</v>
      </c>
      <c r="M22" s="360">
        <f t="shared" si="3"/>
        <v>30</v>
      </c>
      <c r="N22" s="359">
        <v>60</v>
      </c>
      <c r="O22" s="360">
        <f t="shared" si="4"/>
        <v>20</v>
      </c>
      <c r="P22" s="359">
        <v>92</v>
      </c>
      <c r="Q22" s="360">
        <f t="shared" si="5"/>
        <v>40</v>
      </c>
      <c r="R22" s="361">
        <f t="shared" si="6"/>
        <v>170</v>
      </c>
      <c r="S22" s="362">
        <f t="shared" si="7"/>
        <v>0</v>
      </c>
      <c r="T22" s="361">
        <f t="shared" si="8"/>
        <v>170</v>
      </c>
      <c r="U22" s="361">
        <f t="shared" si="9"/>
        <v>6</v>
      </c>
      <c r="V22" s="359" t="s">
        <v>207</v>
      </c>
      <c r="W22" s="359" t="s">
        <v>74</v>
      </c>
      <c r="X22" s="359" t="s">
        <v>74</v>
      </c>
      <c r="Y22" s="544">
        <v>20</v>
      </c>
      <c r="Z22" s="360">
        <f t="shared" si="10"/>
        <v>30</v>
      </c>
      <c r="AA22" s="362">
        <f t="shared" si="11"/>
        <v>30</v>
      </c>
      <c r="AB22" s="363">
        <f t="shared" si="12"/>
        <v>1</v>
      </c>
      <c r="AC22" s="364">
        <f t="shared" si="13"/>
        <v>60</v>
      </c>
      <c r="AD22" s="363">
        <f t="shared" si="14"/>
        <v>3</v>
      </c>
      <c r="AE22" s="359" t="s">
        <v>7</v>
      </c>
      <c r="AF22" s="365">
        <f t="shared" si="15"/>
        <v>15</v>
      </c>
      <c r="AG22" s="365">
        <f t="shared" si="16"/>
        <v>3</v>
      </c>
      <c r="AH22" s="359" t="s">
        <v>170</v>
      </c>
      <c r="AI22" s="359" t="s">
        <v>6</v>
      </c>
      <c r="AJ22" s="359" t="s">
        <v>174</v>
      </c>
      <c r="AK22" s="359" t="s">
        <v>8</v>
      </c>
      <c r="AL22" s="365">
        <f t="shared" si="17"/>
        <v>15</v>
      </c>
      <c r="AM22" s="365">
        <f t="shared" si="18"/>
        <v>3</v>
      </c>
      <c r="AN22" s="366">
        <f t="shared" si="19"/>
        <v>15</v>
      </c>
      <c r="AO22" s="366">
        <f t="shared" si="20"/>
        <v>0</v>
      </c>
      <c r="AP22" s="366">
        <f t="shared" si="21"/>
        <v>0</v>
      </c>
      <c r="AQ22" s="366">
        <f t="shared" si="22"/>
        <v>0</v>
      </c>
      <c r="AR22" s="366">
        <f t="shared" si="23"/>
        <v>0</v>
      </c>
      <c r="AS22" s="367">
        <f t="shared" si="24"/>
        <v>15</v>
      </c>
      <c r="AT22" s="359" t="s">
        <v>1567</v>
      </c>
      <c r="AU22" s="359" t="s">
        <v>74</v>
      </c>
      <c r="AV22" s="365">
        <f t="shared" si="25"/>
        <v>0</v>
      </c>
      <c r="AW22" s="365">
        <f t="shared" si="26"/>
        <v>0</v>
      </c>
      <c r="AX22" s="359" t="s">
        <v>13</v>
      </c>
      <c r="AY22" s="368">
        <f t="shared" si="27"/>
        <v>10</v>
      </c>
      <c r="AZ22" s="368">
        <f t="shared" si="28"/>
        <v>8</v>
      </c>
      <c r="BA22" s="369" t="s">
        <v>195</v>
      </c>
      <c r="BB22" s="359">
        <v>8</v>
      </c>
      <c r="BC22" s="368">
        <f t="shared" si="29"/>
        <v>1</v>
      </c>
      <c r="BD22" s="370" t="s">
        <v>268</v>
      </c>
      <c r="BE22" s="359">
        <v>10</v>
      </c>
      <c r="BF22" s="368">
        <f t="shared" si="30"/>
        <v>2</v>
      </c>
      <c r="BG22" s="371">
        <f t="shared" si="31"/>
        <v>11</v>
      </c>
      <c r="BH22" s="371">
        <f t="shared" si="32"/>
        <v>1</v>
      </c>
      <c r="BI22" s="371">
        <f t="shared" si="33"/>
        <v>0</v>
      </c>
      <c r="BJ22" s="371">
        <f t="shared" si="34"/>
        <v>0</v>
      </c>
      <c r="BK22" s="371">
        <f t="shared" si="35"/>
        <v>0</v>
      </c>
      <c r="BL22" s="372">
        <f t="shared" si="36"/>
        <v>18.333333333333332</v>
      </c>
      <c r="BM22" s="567" t="s">
        <v>2537</v>
      </c>
      <c r="BN22" s="373" t="s">
        <v>175</v>
      </c>
      <c r="BO22" s="373" t="s">
        <v>175</v>
      </c>
      <c r="BP22" s="374" t="s">
        <v>2373</v>
      </c>
      <c r="BQ22" s="566" t="s">
        <v>3166</v>
      </c>
      <c r="BR22" s="566" t="s">
        <v>3167</v>
      </c>
      <c r="BS22" s="566" t="s">
        <v>3168</v>
      </c>
      <c r="BT22" s="566" t="s">
        <v>3169</v>
      </c>
      <c r="BU22" s="566" t="s">
        <v>3170</v>
      </c>
      <c r="BV22" s="566" t="s">
        <v>3171</v>
      </c>
      <c r="BW22" s="373" t="s">
        <v>3172</v>
      </c>
      <c r="BX22" s="360">
        <f t="shared" si="37"/>
        <v>80</v>
      </c>
    </row>
  </sheetData>
  <conditionalFormatting sqref="A22:XFD1048576 BY1:XFD21">
    <cfRule type="cellIs" dxfId="860" priority="400" operator="equal">
      <formula>"AB"</formula>
    </cfRule>
    <cfRule type="cellIs" dxfId="859" priority="401" operator="equal">
      <formula>"L"</formula>
    </cfRule>
  </conditionalFormatting>
  <conditionalFormatting sqref="A22:XFD1048576 BY1:XFD21">
    <cfRule type="cellIs" dxfId="858" priority="397" operator="equal">
      <formula>"L"</formula>
    </cfRule>
    <cfRule type="cellIs" dxfId="857" priority="398" operator="equal">
      <formula>"NA"</formula>
    </cfRule>
    <cfRule type="cellIs" dxfId="856" priority="399" operator="equal">
      <formula>"AB"</formula>
    </cfRule>
  </conditionalFormatting>
  <conditionalFormatting sqref="A22:XFD1048576 BY1:XFD21">
    <cfRule type="cellIs" dxfId="855" priority="396" operator="equal">
      <formula>"L"</formula>
    </cfRule>
  </conditionalFormatting>
  <conditionalFormatting sqref="A1:BX21">
    <cfRule type="cellIs" dxfId="854" priority="2" operator="equal">
      <formula>"NA"</formula>
    </cfRule>
    <cfRule type="cellIs" dxfId="853" priority="3" operator="equal">
      <formula>"AB"</formula>
    </cfRule>
  </conditionalFormatting>
  <conditionalFormatting sqref="A1:XFD1048576">
    <cfRule type="cellIs" dxfId="852" priority="1" operator="equal">
      <formula>"AB"</formula>
    </cfRule>
  </conditionalFormatting>
  <pageMargins left="0.7" right="0.7" top="0.75" bottom="0.75" header="0" footer="0"/>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00B050"/>
  </sheetPr>
  <dimension ref="A1:CF26"/>
  <sheetViews>
    <sheetView zoomScale="40" zoomScaleNormal="40" workbookViewId="0">
      <pane xSplit="7" ySplit="1" topLeftCell="BP2" activePane="bottomRight" state="frozen"/>
      <selection activeCell="F19" sqref="F19"/>
      <selection pane="topRight" activeCell="F19" sqref="F19"/>
      <selection pane="bottomLeft" activeCell="F19" sqref="F19"/>
      <selection pane="bottomRight" activeCell="A26" sqref="A2:BX26"/>
    </sheetView>
  </sheetViews>
  <sheetFormatPr defaultColWidth="14.453125" defaultRowHeight="20" customHeight="1"/>
  <cols>
    <col min="1" max="1" width="16.1796875" style="210" bestFit="1" customWidth="1"/>
    <col min="2" max="2" width="24.08984375" style="211" customWidth="1"/>
    <col min="3" max="3" width="10.6328125" style="67" customWidth="1"/>
    <col min="4" max="4" width="11.90625" style="67" customWidth="1"/>
    <col min="5" max="6" width="10.6328125" style="67" customWidth="1"/>
    <col min="7" max="7" width="10.6328125" style="141" customWidth="1"/>
    <col min="8" max="8" width="10.6328125" style="144" customWidth="1"/>
    <col min="9" max="35" width="10.6328125" style="67" customWidth="1"/>
    <col min="36" max="36" width="15.1796875" style="67" bestFit="1" customWidth="1"/>
    <col min="37" max="47" width="10.6328125" style="67" customWidth="1"/>
    <col min="48" max="48" width="17.81640625" style="67" bestFit="1" customWidth="1"/>
    <col min="49" max="64" width="10.6328125" style="67" customWidth="1"/>
    <col min="65" max="65" width="37.6328125" style="67" bestFit="1" customWidth="1"/>
    <col min="66" max="66" width="10.6328125" style="67" customWidth="1"/>
    <col min="67" max="67" width="63.81640625" style="67" customWidth="1"/>
    <col min="68" max="71" width="21.6328125" style="67" customWidth="1"/>
    <col min="72" max="72" width="21.6328125" style="176" customWidth="1"/>
    <col min="73" max="76" width="21.6328125" style="67" customWidth="1"/>
    <col min="77" max="77" width="14.453125" style="142"/>
    <col min="78" max="16384" width="14.453125" style="67"/>
  </cols>
  <sheetData>
    <row r="1" spans="1:84" ht="20" customHeight="1">
      <c r="A1" s="399" t="s">
        <v>142</v>
      </c>
      <c r="B1" s="399" t="s">
        <v>19</v>
      </c>
      <c r="C1" s="399" t="s">
        <v>33</v>
      </c>
      <c r="D1" s="399" t="s">
        <v>34</v>
      </c>
      <c r="E1" s="400" t="s">
        <v>55</v>
      </c>
      <c r="F1" s="401" t="s">
        <v>56</v>
      </c>
      <c r="G1" s="399" t="s">
        <v>187</v>
      </c>
      <c r="H1" s="400" t="s">
        <v>57</v>
      </c>
      <c r="I1" s="401" t="s">
        <v>58</v>
      </c>
      <c r="J1" s="400" t="s">
        <v>59</v>
      </c>
      <c r="K1" s="401" t="s">
        <v>60</v>
      </c>
      <c r="L1" s="399" t="s">
        <v>61</v>
      </c>
      <c r="M1" s="401" t="s">
        <v>62</v>
      </c>
      <c r="N1" s="399" t="s">
        <v>63</v>
      </c>
      <c r="O1" s="401" t="s">
        <v>64</v>
      </c>
      <c r="P1" s="399" t="s">
        <v>65</v>
      </c>
      <c r="Q1" s="401" t="s">
        <v>66</v>
      </c>
      <c r="R1" s="402" t="s">
        <v>143</v>
      </c>
      <c r="S1" s="402" t="s">
        <v>144</v>
      </c>
      <c r="T1" s="402" t="s">
        <v>188</v>
      </c>
      <c r="U1" s="402" t="s">
        <v>79</v>
      </c>
      <c r="V1" s="399" t="s">
        <v>189</v>
      </c>
      <c r="W1" s="399" t="s">
        <v>67</v>
      </c>
      <c r="X1" s="401" t="s">
        <v>68</v>
      </c>
      <c r="Y1" s="399" t="s">
        <v>190</v>
      </c>
      <c r="Z1" s="401" t="s">
        <v>205</v>
      </c>
      <c r="AA1" s="402" t="s">
        <v>191</v>
      </c>
      <c r="AB1" s="402" t="s">
        <v>192</v>
      </c>
      <c r="AC1" s="402" t="s">
        <v>191</v>
      </c>
      <c r="AD1" s="402" t="s">
        <v>80</v>
      </c>
      <c r="AE1" s="399" t="s">
        <v>69</v>
      </c>
      <c r="AF1" s="401" t="s">
        <v>81</v>
      </c>
      <c r="AG1" s="401" t="s">
        <v>82</v>
      </c>
      <c r="AH1" s="399" t="s">
        <v>146</v>
      </c>
      <c r="AI1" s="399" t="s">
        <v>147</v>
      </c>
      <c r="AJ1" s="399" t="s">
        <v>148</v>
      </c>
      <c r="AK1" s="399" t="s">
        <v>149</v>
      </c>
      <c r="AL1" s="401" t="s">
        <v>83</v>
      </c>
      <c r="AM1" s="401" t="s">
        <v>84</v>
      </c>
      <c r="AN1" s="402" t="s">
        <v>116</v>
      </c>
      <c r="AO1" s="402" t="s">
        <v>150</v>
      </c>
      <c r="AP1" s="402" t="s">
        <v>151</v>
      </c>
      <c r="AQ1" s="402" t="s">
        <v>152</v>
      </c>
      <c r="AR1" s="402" t="s">
        <v>153</v>
      </c>
      <c r="AS1" s="402" t="s">
        <v>115</v>
      </c>
      <c r="AT1" s="399" t="s">
        <v>193</v>
      </c>
      <c r="AU1" s="399" t="s">
        <v>70</v>
      </c>
      <c r="AV1" s="401" t="s">
        <v>85</v>
      </c>
      <c r="AW1" s="401" t="s">
        <v>86</v>
      </c>
      <c r="AX1" s="399" t="s">
        <v>71</v>
      </c>
      <c r="AY1" s="404" t="s">
        <v>87</v>
      </c>
      <c r="AZ1" s="404" t="s">
        <v>88</v>
      </c>
      <c r="BA1" s="404" t="s">
        <v>72</v>
      </c>
      <c r="BB1" s="405" t="s">
        <v>89</v>
      </c>
      <c r="BC1" s="404" t="s">
        <v>90</v>
      </c>
      <c r="BD1" s="406" t="s">
        <v>73</v>
      </c>
      <c r="BE1" s="406" t="s">
        <v>91</v>
      </c>
      <c r="BF1" s="404" t="s">
        <v>92</v>
      </c>
      <c r="BG1" s="407" t="s">
        <v>117</v>
      </c>
      <c r="BH1" s="407" t="s">
        <v>154</v>
      </c>
      <c r="BI1" s="407" t="s">
        <v>155</v>
      </c>
      <c r="BJ1" s="407" t="s">
        <v>156</v>
      </c>
      <c r="BK1" s="407" t="s">
        <v>157</v>
      </c>
      <c r="BL1" s="407" t="s">
        <v>118</v>
      </c>
      <c r="BM1" s="405" t="s">
        <v>158</v>
      </c>
      <c r="BN1" s="405" t="s">
        <v>159</v>
      </c>
      <c r="BO1" s="405" t="s">
        <v>160</v>
      </c>
      <c r="BP1" s="405" t="s">
        <v>161</v>
      </c>
      <c r="BQ1" s="405" t="s">
        <v>162</v>
      </c>
      <c r="BR1" s="405" t="s">
        <v>163</v>
      </c>
      <c r="BS1" s="405" t="s">
        <v>164</v>
      </c>
      <c r="BT1" s="405" t="s">
        <v>165</v>
      </c>
      <c r="BU1" s="405" t="s">
        <v>194</v>
      </c>
      <c r="BV1" s="405" t="s">
        <v>166</v>
      </c>
      <c r="BW1" s="405" t="s">
        <v>167</v>
      </c>
      <c r="BX1" s="408" t="s">
        <v>205</v>
      </c>
      <c r="BY1" s="67"/>
    </row>
    <row r="2" spans="1:84" ht="20" customHeight="1">
      <c r="A2" s="511" t="s">
        <v>1133</v>
      </c>
      <c r="B2" s="570" t="s">
        <v>431</v>
      </c>
      <c r="C2" s="511" t="s">
        <v>307</v>
      </c>
      <c r="D2" s="511">
        <v>108.5</v>
      </c>
      <c r="E2" s="571">
        <v>67</v>
      </c>
      <c r="F2" s="512">
        <f t="shared" ref="F2:F26" si="0">IF(E2="NA", 0, IF(E2&gt;=90, 40, IF(E2&gt;=65, 30, IF(E2&gt;=41, 20, 10))))</f>
        <v>30</v>
      </c>
      <c r="G2" s="511" t="s">
        <v>199</v>
      </c>
      <c r="H2" s="571">
        <v>94</v>
      </c>
      <c r="I2" s="512">
        <f t="shared" ref="I2:I26" si="1">IF(H2="NA", 0, IF(H2&gt;=90, 40, IF(H2&gt;=65, 30, IF(H2&gt;=41, 20, 10))))</f>
        <v>40</v>
      </c>
      <c r="J2" s="572">
        <v>76</v>
      </c>
      <c r="K2" s="512">
        <f t="shared" ref="K2:K26" si="2">IF(J2="NA", 0, IF(J2&gt;=90, 40, IF(J2&gt;=65, 30, IF(J2&gt;=41, 20, 10))))</f>
        <v>30</v>
      </c>
      <c r="L2" s="573">
        <v>81</v>
      </c>
      <c r="M2" s="512">
        <f t="shared" ref="M2:M26" si="3">IF(L2="NA", 0, IF(L2&gt;=90, 40, IF(L2&gt;=65, 30, IF(L2&gt;=41, 20, 10))))</f>
        <v>30</v>
      </c>
      <c r="N2" s="573">
        <v>88</v>
      </c>
      <c r="O2" s="512">
        <f t="shared" ref="O2:O26" si="4">IF(N2="NA", 0, IF(N2&gt;=90, 40, IF(N2&gt;=65, 30, IF(N2&gt;=41, 20, 10))))</f>
        <v>30</v>
      </c>
      <c r="P2" s="511">
        <v>82</v>
      </c>
      <c r="Q2" s="512">
        <f t="shared" ref="Q2:Q26" si="5">IF(P2="NA", 0, IF(P2&gt;=90, 40, IF(P2&gt;=65, 30, IF(P2&gt;=41, 20, 10))))</f>
        <v>30</v>
      </c>
      <c r="R2" s="513">
        <f t="shared" ref="R2:R26" si="6">SUM(F2,I2,K2,M2,O2,Q2)</f>
        <v>190</v>
      </c>
      <c r="S2" s="514">
        <f t="shared" ref="S2:S26" si="7">COUNTIF(E2,"NA")+COUNTIF(H2,"NA")+COUNTIF(J2,"NA")+COUNTIF(L2,"NA")+COUNTIF(N2,"NA")+COUNTIF(P2,"NA")+COUNTIF(E2,"AB")+COUNTIF(H2,"AB")+COUNTIF(J2,"AB")+COUNTIF(L2,"AB")+COUNTIF(N2,"AB")+COUNTIF(P2,"AB")+COUNTIF(E2,"L")+COUNTIF(H2,"L")+COUNTIF(J2,"L")+COUNTIF(L2,"L")+COUNTIF(N2,"L")+COUNTIF(P2,"L")+COUNTIF(E2,"NAS")+COUNTIF(H2,"NAS")+COUNTIF(J2,"NAS")+COUNTIF(L2,"NAS")+COUNTIF(N2,"NAS")+COUNTIF(P2,"NAS")</f>
        <v>0</v>
      </c>
      <c r="T2" s="513">
        <f t="shared" ref="T2:T26" si="8">R2/(240-(S2*40))*240</f>
        <v>190</v>
      </c>
      <c r="U2" s="513">
        <f t="shared" ref="U2:U26" si="9">IF(T2&gt;=210, 8, IF(T2&gt;=140, 6, IF(T2&gt;=70, 4, 2)))</f>
        <v>6</v>
      </c>
      <c r="V2" s="511" t="s">
        <v>200</v>
      </c>
      <c r="W2" s="511" t="s">
        <v>74</v>
      </c>
      <c r="X2" s="511" t="s">
        <v>74</v>
      </c>
      <c r="Y2" s="511">
        <v>9</v>
      </c>
      <c r="Z2" s="512">
        <f t="shared" ref="Z2:Z26" si="10">IF(BX2="NA", 0, IF(BX2&gt;=90, 40, IF(BX2&gt;=65, 30, IF(BX2&gt;=41, 20, 10))))</f>
        <v>10</v>
      </c>
      <c r="AA2" s="515">
        <f t="shared" ref="AA2:AA26" si="11">SUM(X2,Z2)</f>
        <v>10</v>
      </c>
      <c r="AB2" s="515">
        <f t="shared" ref="AB2:AB26" si="12">COUNTIF(W2,"NA")+COUNTIF(Y2,"NA")+COUNTIF(W2,"NAS")+COUNTIF(Y2,"NAS")+COUNTIF(W2,"AB")+COUNTIF(Y2,"AB")+COUNTIF(W2,"L")+COUNTIF(Y2,"L")</f>
        <v>1</v>
      </c>
      <c r="AC2" s="516">
        <f t="shared" ref="AC2:AC26" si="13">AA2/(120-(AB2*40))*120</f>
        <v>15</v>
      </c>
      <c r="AD2" s="515">
        <f t="shared" ref="AD2:AD26" si="14">IF(AC2&gt;110, 4, IF(AC2&gt;=40, 3, IF(AC2&gt;=30, 2, 1)))</f>
        <v>1</v>
      </c>
      <c r="AE2" s="511" t="s">
        <v>7</v>
      </c>
      <c r="AF2" s="517">
        <f t="shared" ref="AF2:AF26" si="15">IF(AE2="NA",0,IF(AE2="Excellent",20,IF(AE2="Good",15,10)))</f>
        <v>15</v>
      </c>
      <c r="AG2" s="517">
        <f t="shared" ref="AG2:AG26" si="16">IF(AF2=0,0,IF(AF2=20,4,IF(AF2=15,3,2)))</f>
        <v>3</v>
      </c>
      <c r="AH2" s="518" t="s">
        <v>170</v>
      </c>
      <c r="AI2" s="511" t="s">
        <v>6</v>
      </c>
      <c r="AJ2" s="574" t="s">
        <v>174</v>
      </c>
      <c r="AK2" s="511" t="s">
        <v>7</v>
      </c>
      <c r="AL2" s="517">
        <f t="shared" ref="AL2:AL26" si="17">IF(AND(AI2="Excellent", AK2="Excellent"),20,IF(AND(AI2="Excellent",AK2="Good"),15,IF(AND(AI2="Excellent",AK2="Average"),15,IF(AND(AI2="Good", AK2="Excellent"),15,IF(AND(AI2="Good",AK2="Good"),15,IF(AND(AI2="Good",AK2="Average"),15,IF(AND(AI2="Average",AK2="Excellent"),15,IF(AND(AI2="Average",AK2="Good"),15,10))))))))</f>
        <v>15</v>
      </c>
      <c r="AM2" s="517">
        <f t="shared" ref="AM2:AM26" si="18">IF(AL2=20,4,IF(AL2=15,3,IF(AL2=10,2,1)))</f>
        <v>3</v>
      </c>
      <c r="AN2" s="519">
        <f t="shared" ref="AN2:AN26" si="19">U2+AD2+AG2+AM2</f>
        <v>13</v>
      </c>
      <c r="AO2" s="519">
        <f t="shared" ref="AO2:AO26" si="20">COUNTIF(U2,0)</f>
        <v>0</v>
      </c>
      <c r="AP2" s="519">
        <f t="shared" ref="AP2:AP26" si="21">COUNTIF(AD2,0)</f>
        <v>0</v>
      </c>
      <c r="AQ2" s="519">
        <f t="shared" ref="AQ2:AQ26" si="22">COUNTIF(AG2,0)</f>
        <v>0</v>
      </c>
      <c r="AR2" s="519">
        <f t="shared" ref="AR2:AR26" si="23">COUNTIF(AL2,0)</f>
        <v>0</v>
      </c>
      <c r="AS2" s="520">
        <f t="shared" ref="AS2:AS26" si="24">AN2/(20-((AO2*8)+(AP2*4)+(AQ2*4)+(AR2*4)))*20</f>
        <v>13</v>
      </c>
      <c r="AT2" s="518" t="s">
        <v>1567</v>
      </c>
      <c r="AU2" s="511" t="s">
        <v>74</v>
      </c>
      <c r="AV2" s="517">
        <f t="shared" ref="AV2:AV26" si="25">IF(AU2="NA",0,IF(AU2="Excellent",10,IF(AU2="Good",8,6)))</f>
        <v>0</v>
      </c>
      <c r="AW2" s="517">
        <f t="shared" ref="AW2:AW26" si="26">IF(AV2=0,0,IF(AV2=10,8,IF(AV2=8,6,3)))</f>
        <v>0</v>
      </c>
      <c r="AX2" s="511" t="s">
        <v>13</v>
      </c>
      <c r="AY2" s="521">
        <f t="shared" ref="AY2:AY26" si="27">IF(AX2="NA",0,IF(AX2="In House",10,IF(AX2="In Person",8,6)))</f>
        <v>10</v>
      </c>
      <c r="AZ2" s="521">
        <f t="shared" ref="AZ2:AZ26" si="28">IF(AY2=0,0,IF(AY2=6,3,IF(AY2=8,6,8)))</f>
        <v>8</v>
      </c>
      <c r="BA2" s="522" t="s">
        <v>246</v>
      </c>
      <c r="BB2" s="511">
        <v>8</v>
      </c>
      <c r="BC2" s="521">
        <f t="shared" ref="BC2:BC26" si="29">IF(BB2=0,0,IF(BB2&gt;=9,2,1))</f>
        <v>1</v>
      </c>
      <c r="BD2" s="522" t="s">
        <v>268</v>
      </c>
      <c r="BE2" s="511">
        <v>10</v>
      </c>
      <c r="BF2" s="521">
        <f t="shared" ref="BF2:BF26" si="30">IF(BE2=0,0,IF(BE2&gt;=9,2,1))</f>
        <v>2</v>
      </c>
      <c r="BG2" s="523">
        <f t="shared" ref="BG2:BG26" si="31">AW2+AZ2+BC2+BF2</f>
        <v>11</v>
      </c>
      <c r="BH2" s="523">
        <f t="shared" ref="BH2:BH26" si="32">COUNTIF(AW2,0)</f>
        <v>1</v>
      </c>
      <c r="BI2" s="523">
        <f t="shared" ref="BI2:BI26" si="33">COUNTIF(AZ2,0)</f>
        <v>0</v>
      </c>
      <c r="BJ2" s="523">
        <f t="shared" ref="BJ2:BJ26" si="34">COUNTIF(BC2,0)</f>
        <v>0</v>
      </c>
      <c r="BK2" s="523">
        <f t="shared" ref="BK2:BK26" si="35">COUNTIF(BF2,0)</f>
        <v>0</v>
      </c>
      <c r="BL2" s="524">
        <f t="shared" ref="BL2:BL26" si="36">BG2/(20-((BH2*8)+(BI2*8)+(BJ2*2)+(BK2*2)))*20</f>
        <v>18.333333333333332</v>
      </c>
      <c r="BM2" s="575" t="s">
        <v>1818</v>
      </c>
      <c r="BN2" s="575" t="s">
        <v>74</v>
      </c>
      <c r="BO2" s="525" t="s">
        <v>74</v>
      </c>
      <c r="BP2" s="525" t="s">
        <v>1819</v>
      </c>
      <c r="BQ2" s="525" t="s">
        <v>1820</v>
      </c>
      <c r="BR2" s="525" t="s">
        <v>1821</v>
      </c>
      <c r="BS2" s="576" t="s">
        <v>1822</v>
      </c>
      <c r="BT2" s="525" t="s">
        <v>1823</v>
      </c>
      <c r="BU2" s="525" t="s">
        <v>1824</v>
      </c>
      <c r="BV2" s="525" t="s">
        <v>1825</v>
      </c>
      <c r="BW2" s="525" t="s">
        <v>1826</v>
      </c>
      <c r="BX2" s="577">
        <f t="shared" ref="BX2:BX26" si="37">Y2/25*100</f>
        <v>36</v>
      </c>
      <c r="BY2" s="532"/>
      <c r="BZ2" s="532"/>
      <c r="CA2" s="532"/>
      <c r="CB2" s="532"/>
      <c r="CC2" s="532"/>
      <c r="CD2" s="532"/>
      <c r="CE2" s="532"/>
      <c r="CF2" s="532"/>
    </row>
    <row r="3" spans="1:84" ht="20" customHeight="1">
      <c r="A3" s="511" t="s">
        <v>1134</v>
      </c>
      <c r="B3" s="570" t="s">
        <v>1135</v>
      </c>
      <c r="C3" s="511" t="s">
        <v>307</v>
      </c>
      <c r="D3" s="511">
        <v>110.5</v>
      </c>
      <c r="E3" s="571">
        <v>74</v>
      </c>
      <c r="F3" s="512">
        <f t="shared" si="0"/>
        <v>30</v>
      </c>
      <c r="G3" s="511" t="s">
        <v>1136</v>
      </c>
      <c r="H3" s="571">
        <v>86</v>
      </c>
      <c r="I3" s="512">
        <f t="shared" si="1"/>
        <v>30</v>
      </c>
      <c r="J3" s="572">
        <v>82</v>
      </c>
      <c r="K3" s="512">
        <f t="shared" si="2"/>
        <v>30</v>
      </c>
      <c r="L3" s="573">
        <v>83</v>
      </c>
      <c r="M3" s="512">
        <f t="shared" si="3"/>
        <v>30</v>
      </c>
      <c r="N3" s="573">
        <v>80</v>
      </c>
      <c r="O3" s="512">
        <f t="shared" si="4"/>
        <v>30</v>
      </c>
      <c r="P3" s="511">
        <v>72</v>
      </c>
      <c r="Q3" s="512">
        <f t="shared" si="5"/>
        <v>30</v>
      </c>
      <c r="R3" s="513">
        <f t="shared" si="6"/>
        <v>180</v>
      </c>
      <c r="S3" s="514">
        <f t="shared" si="7"/>
        <v>0</v>
      </c>
      <c r="T3" s="513">
        <f t="shared" si="8"/>
        <v>180</v>
      </c>
      <c r="U3" s="513">
        <f t="shared" si="9"/>
        <v>6</v>
      </c>
      <c r="V3" s="511" t="s">
        <v>207</v>
      </c>
      <c r="W3" s="511" t="s">
        <v>74</v>
      </c>
      <c r="X3" s="511" t="s">
        <v>74</v>
      </c>
      <c r="Y3" s="511">
        <v>11</v>
      </c>
      <c r="Z3" s="512">
        <f t="shared" si="10"/>
        <v>20</v>
      </c>
      <c r="AA3" s="515">
        <f t="shared" si="11"/>
        <v>20</v>
      </c>
      <c r="AB3" s="515">
        <f t="shared" si="12"/>
        <v>1</v>
      </c>
      <c r="AC3" s="516">
        <f t="shared" si="13"/>
        <v>30</v>
      </c>
      <c r="AD3" s="515">
        <f t="shared" si="14"/>
        <v>2</v>
      </c>
      <c r="AE3" s="511" t="s">
        <v>7</v>
      </c>
      <c r="AF3" s="517">
        <f t="shared" si="15"/>
        <v>15</v>
      </c>
      <c r="AG3" s="517">
        <f t="shared" si="16"/>
        <v>3</v>
      </c>
      <c r="AH3" s="518" t="s">
        <v>171</v>
      </c>
      <c r="AI3" s="511" t="s">
        <v>6</v>
      </c>
      <c r="AJ3" s="574" t="s">
        <v>174</v>
      </c>
      <c r="AK3" s="511" t="s">
        <v>8</v>
      </c>
      <c r="AL3" s="517">
        <f t="shared" si="17"/>
        <v>15</v>
      </c>
      <c r="AM3" s="517">
        <f t="shared" si="18"/>
        <v>3</v>
      </c>
      <c r="AN3" s="519">
        <f t="shared" si="19"/>
        <v>14</v>
      </c>
      <c r="AO3" s="519">
        <f t="shared" si="20"/>
        <v>0</v>
      </c>
      <c r="AP3" s="519">
        <f t="shared" si="21"/>
        <v>0</v>
      </c>
      <c r="AQ3" s="519">
        <f t="shared" si="22"/>
        <v>0</v>
      </c>
      <c r="AR3" s="519">
        <f t="shared" si="23"/>
        <v>0</v>
      </c>
      <c r="AS3" s="520">
        <f t="shared" si="24"/>
        <v>14</v>
      </c>
      <c r="AT3" s="518" t="s">
        <v>1567</v>
      </c>
      <c r="AU3" s="511" t="s">
        <v>74</v>
      </c>
      <c r="AV3" s="517">
        <f t="shared" si="25"/>
        <v>0</v>
      </c>
      <c r="AW3" s="517">
        <f t="shared" si="26"/>
        <v>0</v>
      </c>
      <c r="AX3" s="511" t="s">
        <v>13</v>
      </c>
      <c r="AY3" s="521">
        <f t="shared" si="27"/>
        <v>10</v>
      </c>
      <c r="AZ3" s="521">
        <f t="shared" si="28"/>
        <v>8</v>
      </c>
      <c r="BA3" s="522" t="s">
        <v>246</v>
      </c>
      <c r="BB3" s="511">
        <v>8</v>
      </c>
      <c r="BC3" s="521">
        <f t="shared" si="29"/>
        <v>1</v>
      </c>
      <c r="BD3" s="522" t="s">
        <v>268</v>
      </c>
      <c r="BE3" s="511">
        <v>10</v>
      </c>
      <c r="BF3" s="521">
        <f t="shared" si="30"/>
        <v>2</v>
      </c>
      <c r="BG3" s="523">
        <f t="shared" si="31"/>
        <v>11</v>
      </c>
      <c r="BH3" s="523">
        <f t="shared" si="32"/>
        <v>1</v>
      </c>
      <c r="BI3" s="523">
        <f t="shared" si="33"/>
        <v>0</v>
      </c>
      <c r="BJ3" s="523">
        <f t="shared" si="34"/>
        <v>0</v>
      </c>
      <c r="BK3" s="523">
        <f t="shared" si="35"/>
        <v>0</v>
      </c>
      <c r="BL3" s="524">
        <f t="shared" si="36"/>
        <v>18.333333333333332</v>
      </c>
      <c r="BM3" s="575" t="s">
        <v>1818</v>
      </c>
      <c r="BN3" s="575" t="s">
        <v>74</v>
      </c>
      <c r="BO3" s="525" t="s">
        <v>1827</v>
      </c>
      <c r="BP3" s="525" t="s">
        <v>1828</v>
      </c>
      <c r="BQ3" s="525" t="s">
        <v>1829</v>
      </c>
      <c r="BR3" s="525" t="s">
        <v>1830</v>
      </c>
      <c r="BS3" s="576" t="s">
        <v>1831</v>
      </c>
      <c r="BT3" s="525" t="s">
        <v>1832</v>
      </c>
      <c r="BU3" s="525" t="s">
        <v>1833</v>
      </c>
      <c r="BV3" s="525" t="s">
        <v>1834</v>
      </c>
      <c r="BW3" s="525" t="s">
        <v>1835</v>
      </c>
      <c r="BX3" s="577">
        <f t="shared" si="37"/>
        <v>44</v>
      </c>
      <c r="BY3" s="532"/>
      <c r="BZ3" s="532"/>
      <c r="CA3" s="532"/>
      <c r="CB3" s="532"/>
      <c r="CC3" s="532"/>
      <c r="CD3" s="532"/>
      <c r="CE3" s="532"/>
      <c r="CF3" s="532"/>
    </row>
    <row r="4" spans="1:84" ht="20" customHeight="1">
      <c r="A4" s="511" t="s">
        <v>1137</v>
      </c>
      <c r="B4" s="570" t="s">
        <v>441</v>
      </c>
      <c r="C4" s="511" t="s">
        <v>307</v>
      </c>
      <c r="D4" s="511">
        <v>95</v>
      </c>
      <c r="E4" s="571">
        <v>50</v>
      </c>
      <c r="F4" s="512">
        <f t="shared" si="0"/>
        <v>20</v>
      </c>
      <c r="G4" s="511" t="s">
        <v>208</v>
      </c>
      <c r="H4" s="571">
        <v>59</v>
      </c>
      <c r="I4" s="512">
        <f t="shared" si="1"/>
        <v>20</v>
      </c>
      <c r="J4" s="572">
        <v>68</v>
      </c>
      <c r="K4" s="512">
        <f t="shared" si="2"/>
        <v>30</v>
      </c>
      <c r="L4" s="573">
        <v>78</v>
      </c>
      <c r="M4" s="512">
        <f t="shared" si="3"/>
        <v>30</v>
      </c>
      <c r="N4" s="573">
        <v>65</v>
      </c>
      <c r="O4" s="512">
        <f t="shared" si="4"/>
        <v>30</v>
      </c>
      <c r="P4" s="511">
        <v>64</v>
      </c>
      <c r="Q4" s="512">
        <f t="shared" si="5"/>
        <v>20</v>
      </c>
      <c r="R4" s="513">
        <f t="shared" si="6"/>
        <v>150</v>
      </c>
      <c r="S4" s="514">
        <f t="shared" si="7"/>
        <v>0</v>
      </c>
      <c r="T4" s="513">
        <f t="shared" si="8"/>
        <v>150</v>
      </c>
      <c r="U4" s="513">
        <f t="shared" si="9"/>
        <v>6</v>
      </c>
      <c r="V4" s="511" t="s">
        <v>207</v>
      </c>
      <c r="W4" s="511" t="s">
        <v>74</v>
      </c>
      <c r="X4" s="511" t="s">
        <v>74</v>
      </c>
      <c r="Y4" s="511">
        <v>6</v>
      </c>
      <c r="Z4" s="512">
        <f t="shared" si="10"/>
        <v>10</v>
      </c>
      <c r="AA4" s="515">
        <f t="shared" si="11"/>
        <v>10</v>
      </c>
      <c r="AB4" s="515">
        <f t="shared" si="12"/>
        <v>1</v>
      </c>
      <c r="AC4" s="516">
        <f t="shared" si="13"/>
        <v>15</v>
      </c>
      <c r="AD4" s="515">
        <f t="shared" si="14"/>
        <v>1</v>
      </c>
      <c r="AE4" s="511" t="s">
        <v>7</v>
      </c>
      <c r="AF4" s="517">
        <f t="shared" si="15"/>
        <v>15</v>
      </c>
      <c r="AG4" s="517">
        <f t="shared" si="16"/>
        <v>3</v>
      </c>
      <c r="AH4" s="518" t="s">
        <v>169</v>
      </c>
      <c r="AI4" s="511" t="s">
        <v>6</v>
      </c>
      <c r="AJ4" s="511" t="s">
        <v>172</v>
      </c>
      <c r="AK4" s="511" t="s">
        <v>7</v>
      </c>
      <c r="AL4" s="517">
        <f t="shared" si="17"/>
        <v>15</v>
      </c>
      <c r="AM4" s="517">
        <f t="shared" si="18"/>
        <v>3</v>
      </c>
      <c r="AN4" s="519">
        <f t="shared" si="19"/>
        <v>13</v>
      </c>
      <c r="AO4" s="519">
        <f t="shared" si="20"/>
        <v>0</v>
      </c>
      <c r="AP4" s="519">
        <f t="shared" si="21"/>
        <v>0</v>
      </c>
      <c r="AQ4" s="519">
        <f t="shared" si="22"/>
        <v>0</v>
      </c>
      <c r="AR4" s="519">
        <f t="shared" si="23"/>
        <v>0</v>
      </c>
      <c r="AS4" s="520">
        <f t="shared" si="24"/>
        <v>13</v>
      </c>
      <c r="AT4" s="518" t="s">
        <v>1567</v>
      </c>
      <c r="AU4" s="511" t="s">
        <v>74</v>
      </c>
      <c r="AV4" s="517">
        <f t="shared" si="25"/>
        <v>0</v>
      </c>
      <c r="AW4" s="517">
        <f t="shared" si="26"/>
        <v>0</v>
      </c>
      <c r="AX4" s="511" t="s">
        <v>13</v>
      </c>
      <c r="AY4" s="521">
        <f t="shared" si="27"/>
        <v>10</v>
      </c>
      <c r="AZ4" s="521">
        <f t="shared" si="28"/>
        <v>8</v>
      </c>
      <c r="BA4" s="522" t="s">
        <v>246</v>
      </c>
      <c r="BB4" s="511">
        <v>8</v>
      </c>
      <c r="BC4" s="521">
        <f t="shared" si="29"/>
        <v>1</v>
      </c>
      <c r="BD4" s="522" t="s">
        <v>268</v>
      </c>
      <c r="BE4" s="511">
        <v>10</v>
      </c>
      <c r="BF4" s="521">
        <f t="shared" si="30"/>
        <v>2</v>
      </c>
      <c r="BG4" s="523">
        <f t="shared" si="31"/>
        <v>11</v>
      </c>
      <c r="BH4" s="523">
        <f t="shared" si="32"/>
        <v>1</v>
      </c>
      <c r="BI4" s="523">
        <f t="shared" si="33"/>
        <v>0</v>
      </c>
      <c r="BJ4" s="523">
        <f t="shared" si="34"/>
        <v>0</v>
      </c>
      <c r="BK4" s="523">
        <f t="shared" si="35"/>
        <v>0</v>
      </c>
      <c r="BL4" s="524">
        <f t="shared" si="36"/>
        <v>18.333333333333332</v>
      </c>
      <c r="BM4" s="575" t="s">
        <v>1818</v>
      </c>
      <c r="BN4" s="575" t="s">
        <v>74</v>
      </c>
      <c r="BO4" s="525" t="s">
        <v>74</v>
      </c>
      <c r="BP4" s="525" t="s">
        <v>1836</v>
      </c>
      <c r="BQ4" s="525" t="s">
        <v>1837</v>
      </c>
      <c r="BR4" s="525" t="s">
        <v>1838</v>
      </c>
      <c r="BS4" s="576" t="s">
        <v>1839</v>
      </c>
      <c r="BT4" s="525" t="s">
        <v>1840</v>
      </c>
      <c r="BU4" s="525" t="s">
        <v>1841</v>
      </c>
      <c r="BV4" s="525" t="s">
        <v>1842</v>
      </c>
      <c r="BW4" s="525" t="s">
        <v>1843</v>
      </c>
      <c r="BX4" s="577">
        <f t="shared" si="37"/>
        <v>24</v>
      </c>
      <c r="BY4" s="532"/>
      <c r="BZ4" s="532"/>
      <c r="CA4" s="532"/>
      <c r="CB4" s="532"/>
      <c r="CC4" s="532"/>
      <c r="CD4" s="532"/>
      <c r="CE4" s="532"/>
      <c r="CF4" s="532"/>
    </row>
    <row r="5" spans="1:84" ht="20" customHeight="1">
      <c r="A5" s="511" t="s">
        <v>1138</v>
      </c>
      <c r="B5" s="570" t="s">
        <v>226</v>
      </c>
      <c r="C5" s="511" t="s">
        <v>307</v>
      </c>
      <c r="D5" s="511">
        <v>97.5</v>
      </c>
      <c r="E5" s="571">
        <v>55</v>
      </c>
      <c r="F5" s="512">
        <f t="shared" si="0"/>
        <v>20</v>
      </c>
      <c r="G5" s="511" t="s">
        <v>208</v>
      </c>
      <c r="H5" s="571">
        <v>92</v>
      </c>
      <c r="I5" s="512">
        <f t="shared" si="1"/>
        <v>40</v>
      </c>
      <c r="J5" s="572">
        <v>57</v>
      </c>
      <c r="K5" s="512">
        <f t="shared" si="2"/>
        <v>20</v>
      </c>
      <c r="L5" s="573">
        <v>74</v>
      </c>
      <c r="M5" s="512">
        <f t="shared" si="3"/>
        <v>30</v>
      </c>
      <c r="N5" s="573">
        <v>77</v>
      </c>
      <c r="O5" s="512">
        <f t="shared" si="4"/>
        <v>30</v>
      </c>
      <c r="P5" s="511">
        <v>60</v>
      </c>
      <c r="Q5" s="512">
        <f t="shared" si="5"/>
        <v>20</v>
      </c>
      <c r="R5" s="513">
        <f t="shared" si="6"/>
        <v>160</v>
      </c>
      <c r="S5" s="514">
        <f t="shared" si="7"/>
        <v>0</v>
      </c>
      <c r="T5" s="513">
        <f t="shared" si="8"/>
        <v>160</v>
      </c>
      <c r="U5" s="513">
        <f t="shared" si="9"/>
        <v>6</v>
      </c>
      <c r="V5" s="511" t="s">
        <v>207</v>
      </c>
      <c r="W5" s="511" t="s">
        <v>74</v>
      </c>
      <c r="X5" s="511" t="s">
        <v>74</v>
      </c>
      <c r="Y5" s="511">
        <v>10</v>
      </c>
      <c r="Z5" s="512">
        <f t="shared" si="10"/>
        <v>10</v>
      </c>
      <c r="AA5" s="515">
        <f t="shared" si="11"/>
        <v>10</v>
      </c>
      <c r="AB5" s="515">
        <f t="shared" si="12"/>
        <v>1</v>
      </c>
      <c r="AC5" s="516">
        <f t="shared" si="13"/>
        <v>15</v>
      </c>
      <c r="AD5" s="515">
        <f t="shared" si="14"/>
        <v>1</v>
      </c>
      <c r="AE5" s="511" t="s">
        <v>7</v>
      </c>
      <c r="AF5" s="517">
        <f t="shared" si="15"/>
        <v>15</v>
      </c>
      <c r="AG5" s="517">
        <f t="shared" si="16"/>
        <v>3</v>
      </c>
      <c r="AH5" s="518" t="s">
        <v>321</v>
      </c>
      <c r="AI5" s="511" t="s">
        <v>6</v>
      </c>
      <c r="AJ5" s="574" t="s">
        <v>174</v>
      </c>
      <c r="AK5" s="511" t="s">
        <v>7</v>
      </c>
      <c r="AL5" s="517">
        <f t="shared" si="17"/>
        <v>15</v>
      </c>
      <c r="AM5" s="517">
        <f t="shared" si="18"/>
        <v>3</v>
      </c>
      <c r="AN5" s="519">
        <f t="shared" si="19"/>
        <v>13</v>
      </c>
      <c r="AO5" s="519">
        <f t="shared" si="20"/>
        <v>0</v>
      </c>
      <c r="AP5" s="519">
        <f t="shared" si="21"/>
        <v>0</v>
      </c>
      <c r="AQ5" s="519">
        <f t="shared" si="22"/>
        <v>0</v>
      </c>
      <c r="AR5" s="519">
        <f t="shared" si="23"/>
        <v>0</v>
      </c>
      <c r="AS5" s="520">
        <f t="shared" si="24"/>
        <v>13</v>
      </c>
      <c r="AT5" s="518" t="s">
        <v>1567</v>
      </c>
      <c r="AU5" s="511" t="s">
        <v>74</v>
      </c>
      <c r="AV5" s="517">
        <f t="shared" si="25"/>
        <v>0</v>
      </c>
      <c r="AW5" s="517">
        <f t="shared" si="26"/>
        <v>0</v>
      </c>
      <c r="AX5" s="511" t="s">
        <v>13</v>
      </c>
      <c r="AY5" s="521">
        <f t="shared" si="27"/>
        <v>10</v>
      </c>
      <c r="AZ5" s="521">
        <f t="shared" si="28"/>
        <v>8</v>
      </c>
      <c r="BA5" s="522" t="s">
        <v>246</v>
      </c>
      <c r="BB5" s="511">
        <v>8</v>
      </c>
      <c r="BC5" s="521">
        <f t="shared" si="29"/>
        <v>1</v>
      </c>
      <c r="BD5" s="522" t="s">
        <v>268</v>
      </c>
      <c r="BE5" s="511">
        <v>10</v>
      </c>
      <c r="BF5" s="521">
        <f t="shared" si="30"/>
        <v>2</v>
      </c>
      <c r="BG5" s="523">
        <f t="shared" si="31"/>
        <v>11</v>
      </c>
      <c r="BH5" s="523">
        <f t="shared" si="32"/>
        <v>1</v>
      </c>
      <c r="BI5" s="523">
        <f t="shared" si="33"/>
        <v>0</v>
      </c>
      <c r="BJ5" s="523">
        <f t="shared" si="34"/>
        <v>0</v>
      </c>
      <c r="BK5" s="523">
        <f t="shared" si="35"/>
        <v>0</v>
      </c>
      <c r="BL5" s="524">
        <f t="shared" si="36"/>
        <v>18.333333333333332</v>
      </c>
      <c r="BM5" s="575" t="s">
        <v>1818</v>
      </c>
      <c r="BN5" s="575" t="s">
        <v>74</v>
      </c>
      <c r="BO5" s="525" t="s">
        <v>74</v>
      </c>
      <c r="BP5" s="525" t="s">
        <v>1844</v>
      </c>
      <c r="BQ5" s="525" t="s">
        <v>1845</v>
      </c>
      <c r="BR5" s="525" t="s">
        <v>1846</v>
      </c>
      <c r="BS5" s="576" t="s">
        <v>1847</v>
      </c>
      <c r="BT5" s="525" t="s">
        <v>1848</v>
      </c>
      <c r="BU5" s="525" t="s">
        <v>1849</v>
      </c>
      <c r="BV5" s="525" t="s">
        <v>1850</v>
      </c>
      <c r="BW5" s="525" t="s">
        <v>1851</v>
      </c>
      <c r="BX5" s="577">
        <f t="shared" si="37"/>
        <v>40</v>
      </c>
      <c r="BY5" s="532"/>
      <c r="BZ5" s="532"/>
      <c r="CA5" s="532"/>
      <c r="CB5" s="532"/>
      <c r="CC5" s="532"/>
      <c r="CD5" s="532"/>
      <c r="CE5" s="532"/>
      <c r="CF5" s="532"/>
    </row>
    <row r="6" spans="1:84" ht="20" customHeight="1">
      <c r="A6" s="511" t="s">
        <v>1139</v>
      </c>
      <c r="B6" s="570" t="s">
        <v>1140</v>
      </c>
      <c r="C6" s="511" t="s">
        <v>307</v>
      </c>
      <c r="D6" s="511">
        <v>106.5</v>
      </c>
      <c r="E6" s="571">
        <v>28</v>
      </c>
      <c r="F6" s="512">
        <f t="shared" si="0"/>
        <v>10</v>
      </c>
      <c r="G6" s="511" t="s">
        <v>199</v>
      </c>
      <c r="H6" s="571">
        <v>48</v>
      </c>
      <c r="I6" s="512">
        <f t="shared" si="1"/>
        <v>20</v>
      </c>
      <c r="J6" s="572">
        <v>60</v>
      </c>
      <c r="K6" s="512">
        <f t="shared" si="2"/>
        <v>20</v>
      </c>
      <c r="L6" s="573">
        <v>48</v>
      </c>
      <c r="M6" s="512">
        <f t="shared" si="3"/>
        <v>20</v>
      </c>
      <c r="N6" s="573">
        <v>41</v>
      </c>
      <c r="O6" s="512">
        <f t="shared" si="4"/>
        <v>20</v>
      </c>
      <c r="P6" s="511">
        <v>48</v>
      </c>
      <c r="Q6" s="512">
        <f t="shared" si="5"/>
        <v>20</v>
      </c>
      <c r="R6" s="513">
        <f t="shared" si="6"/>
        <v>110</v>
      </c>
      <c r="S6" s="514">
        <f t="shared" si="7"/>
        <v>0</v>
      </c>
      <c r="T6" s="513">
        <f t="shared" si="8"/>
        <v>110</v>
      </c>
      <c r="U6" s="513">
        <f t="shared" si="9"/>
        <v>4</v>
      </c>
      <c r="V6" s="511" t="s">
        <v>200</v>
      </c>
      <c r="W6" s="511" t="s">
        <v>74</v>
      </c>
      <c r="X6" s="511" t="s">
        <v>74</v>
      </c>
      <c r="Y6" s="511">
        <v>2</v>
      </c>
      <c r="Z6" s="512">
        <f t="shared" si="10"/>
        <v>10</v>
      </c>
      <c r="AA6" s="515">
        <f t="shared" si="11"/>
        <v>10</v>
      </c>
      <c r="AB6" s="515">
        <f t="shared" si="12"/>
        <v>1</v>
      </c>
      <c r="AC6" s="516">
        <f t="shared" si="13"/>
        <v>15</v>
      </c>
      <c r="AD6" s="515">
        <f t="shared" si="14"/>
        <v>1</v>
      </c>
      <c r="AE6" s="511" t="s">
        <v>8</v>
      </c>
      <c r="AF6" s="517">
        <f t="shared" si="15"/>
        <v>10</v>
      </c>
      <c r="AG6" s="517">
        <f t="shared" si="16"/>
        <v>2</v>
      </c>
      <c r="AH6" s="518" t="s">
        <v>321</v>
      </c>
      <c r="AI6" s="511" t="s">
        <v>6</v>
      </c>
      <c r="AJ6" s="511" t="s">
        <v>210</v>
      </c>
      <c r="AK6" s="511" t="s">
        <v>7</v>
      </c>
      <c r="AL6" s="517">
        <f t="shared" si="17"/>
        <v>15</v>
      </c>
      <c r="AM6" s="517">
        <f t="shared" si="18"/>
        <v>3</v>
      </c>
      <c r="AN6" s="519">
        <f t="shared" si="19"/>
        <v>10</v>
      </c>
      <c r="AO6" s="519">
        <f t="shared" si="20"/>
        <v>0</v>
      </c>
      <c r="AP6" s="519">
        <f t="shared" si="21"/>
        <v>0</v>
      </c>
      <c r="AQ6" s="519">
        <f t="shared" si="22"/>
        <v>0</v>
      </c>
      <c r="AR6" s="519">
        <f t="shared" si="23"/>
        <v>0</v>
      </c>
      <c r="AS6" s="520">
        <f t="shared" si="24"/>
        <v>10</v>
      </c>
      <c r="AT6" s="518" t="s">
        <v>1567</v>
      </c>
      <c r="AU6" s="511" t="s">
        <v>74</v>
      </c>
      <c r="AV6" s="517">
        <f t="shared" si="25"/>
        <v>0</v>
      </c>
      <c r="AW6" s="517">
        <f t="shared" si="26"/>
        <v>0</v>
      </c>
      <c r="AX6" s="511" t="s">
        <v>13</v>
      </c>
      <c r="AY6" s="521">
        <f t="shared" si="27"/>
        <v>10</v>
      </c>
      <c r="AZ6" s="521">
        <f t="shared" si="28"/>
        <v>8</v>
      </c>
      <c r="BA6" s="522" t="s">
        <v>246</v>
      </c>
      <c r="BB6" s="511">
        <v>8</v>
      </c>
      <c r="BC6" s="521">
        <f t="shared" si="29"/>
        <v>1</v>
      </c>
      <c r="BD6" s="522" t="s">
        <v>268</v>
      </c>
      <c r="BE6" s="511">
        <v>10</v>
      </c>
      <c r="BF6" s="521">
        <f t="shared" si="30"/>
        <v>2</v>
      </c>
      <c r="BG6" s="523">
        <f t="shared" si="31"/>
        <v>11</v>
      </c>
      <c r="BH6" s="523">
        <f t="shared" si="32"/>
        <v>1</v>
      </c>
      <c r="BI6" s="523">
        <f t="shared" si="33"/>
        <v>0</v>
      </c>
      <c r="BJ6" s="523">
        <f t="shared" si="34"/>
        <v>0</v>
      </c>
      <c r="BK6" s="523">
        <f t="shared" si="35"/>
        <v>0</v>
      </c>
      <c r="BL6" s="524">
        <f t="shared" si="36"/>
        <v>18.333333333333332</v>
      </c>
      <c r="BM6" s="575" t="s">
        <v>1818</v>
      </c>
      <c r="BN6" s="575" t="s">
        <v>74</v>
      </c>
      <c r="BO6" s="525" t="s">
        <v>74</v>
      </c>
      <c r="BP6" s="525" t="s">
        <v>1819</v>
      </c>
      <c r="BQ6" s="525" t="s">
        <v>1852</v>
      </c>
      <c r="BR6" s="525" t="s">
        <v>1853</v>
      </c>
      <c r="BS6" s="576" t="s">
        <v>1854</v>
      </c>
      <c r="BT6" s="525" t="s">
        <v>1855</v>
      </c>
      <c r="BU6" s="525" t="s">
        <v>1856</v>
      </c>
      <c r="BV6" s="525" t="s">
        <v>1857</v>
      </c>
      <c r="BW6" s="525" t="s">
        <v>1858</v>
      </c>
      <c r="BX6" s="577">
        <f t="shared" si="37"/>
        <v>8</v>
      </c>
      <c r="BY6" s="532"/>
      <c r="BZ6" s="532"/>
      <c r="CA6" s="532"/>
      <c r="CB6" s="532"/>
      <c r="CC6" s="532"/>
      <c r="CD6" s="532"/>
      <c r="CE6" s="532"/>
      <c r="CF6" s="532"/>
    </row>
    <row r="7" spans="1:84" ht="20" customHeight="1">
      <c r="A7" s="511" t="s">
        <v>1141</v>
      </c>
      <c r="B7" s="570" t="s">
        <v>432</v>
      </c>
      <c r="C7" s="511" t="s">
        <v>307</v>
      </c>
      <c r="D7" s="511">
        <v>102.5</v>
      </c>
      <c r="E7" s="571">
        <v>86</v>
      </c>
      <c r="F7" s="512">
        <f t="shared" si="0"/>
        <v>30</v>
      </c>
      <c r="G7" s="511" t="s">
        <v>199</v>
      </c>
      <c r="H7" s="571">
        <v>92</v>
      </c>
      <c r="I7" s="512">
        <f t="shared" si="1"/>
        <v>40</v>
      </c>
      <c r="J7" s="572">
        <v>98</v>
      </c>
      <c r="K7" s="512">
        <f t="shared" si="2"/>
        <v>40</v>
      </c>
      <c r="L7" s="573">
        <v>98</v>
      </c>
      <c r="M7" s="512">
        <f t="shared" si="3"/>
        <v>40</v>
      </c>
      <c r="N7" s="573">
        <v>97</v>
      </c>
      <c r="O7" s="512">
        <f t="shared" si="4"/>
        <v>40</v>
      </c>
      <c r="P7" s="511">
        <v>96</v>
      </c>
      <c r="Q7" s="512">
        <f t="shared" si="5"/>
        <v>40</v>
      </c>
      <c r="R7" s="513">
        <f t="shared" si="6"/>
        <v>230</v>
      </c>
      <c r="S7" s="514">
        <f t="shared" si="7"/>
        <v>0</v>
      </c>
      <c r="T7" s="513">
        <f t="shared" si="8"/>
        <v>230</v>
      </c>
      <c r="U7" s="513">
        <f t="shared" si="9"/>
        <v>8</v>
      </c>
      <c r="V7" s="511" t="s">
        <v>200</v>
      </c>
      <c r="W7" s="511" t="s">
        <v>74</v>
      </c>
      <c r="X7" s="511" t="s">
        <v>74</v>
      </c>
      <c r="Y7" s="511">
        <v>20</v>
      </c>
      <c r="Z7" s="512">
        <f t="shared" si="10"/>
        <v>30</v>
      </c>
      <c r="AA7" s="515">
        <f t="shared" si="11"/>
        <v>30</v>
      </c>
      <c r="AB7" s="515">
        <f t="shared" si="12"/>
        <v>1</v>
      </c>
      <c r="AC7" s="516">
        <f t="shared" si="13"/>
        <v>45</v>
      </c>
      <c r="AD7" s="515">
        <f t="shared" si="14"/>
        <v>3</v>
      </c>
      <c r="AE7" s="511" t="s">
        <v>7</v>
      </c>
      <c r="AF7" s="517">
        <f t="shared" si="15"/>
        <v>15</v>
      </c>
      <c r="AG7" s="517">
        <f t="shared" si="16"/>
        <v>3</v>
      </c>
      <c r="AH7" s="518" t="s">
        <v>171</v>
      </c>
      <c r="AI7" s="511" t="s">
        <v>6</v>
      </c>
      <c r="AJ7" s="511" t="s">
        <v>172</v>
      </c>
      <c r="AK7" s="511" t="s">
        <v>7</v>
      </c>
      <c r="AL7" s="517">
        <f t="shared" si="17"/>
        <v>15</v>
      </c>
      <c r="AM7" s="517">
        <f t="shared" si="18"/>
        <v>3</v>
      </c>
      <c r="AN7" s="519">
        <f t="shared" si="19"/>
        <v>17</v>
      </c>
      <c r="AO7" s="519">
        <f t="shared" si="20"/>
        <v>0</v>
      </c>
      <c r="AP7" s="519">
        <f t="shared" si="21"/>
        <v>0</v>
      </c>
      <c r="AQ7" s="519">
        <f t="shared" si="22"/>
        <v>0</v>
      </c>
      <c r="AR7" s="519">
        <f t="shared" si="23"/>
        <v>0</v>
      </c>
      <c r="AS7" s="520">
        <f t="shared" si="24"/>
        <v>17</v>
      </c>
      <c r="AT7" s="518" t="s">
        <v>1567</v>
      </c>
      <c r="AU7" s="511" t="s">
        <v>74</v>
      </c>
      <c r="AV7" s="517">
        <f t="shared" si="25"/>
        <v>0</v>
      </c>
      <c r="AW7" s="517">
        <f t="shared" si="26"/>
        <v>0</v>
      </c>
      <c r="AX7" s="511" t="s">
        <v>13</v>
      </c>
      <c r="AY7" s="521">
        <f t="shared" si="27"/>
        <v>10</v>
      </c>
      <c r="AZ7" s="521">
        <f t="shared" si="28"/>
        <v>8</v>
      </c>
      <c r="BA7" s="522" t="s">
        <v>246</v>
      </c>
      <c r="BB7" s="511">
        <v>9</v>
      </c>
      <c r="BC7" s="521">
        <f t="shared" si="29"/>
        <v>2</v>
      </c>
      <c r="BD7" s="522" t="s">
        <v>268</v>
      </c>
      <c r="BE7" s="511">
        <v>10</v>
      </c>
      <c r="BF7" s="521">
        <f t="shared" si="30"/>
        <v>2</v>
      </c>
      <c r="BG7" s="523">
        <f t="shared" si="31"/>
        <v>12</v>
      </c>
      <c r="BH7" s="523">
        <f t="shared" si="32"/>
        <v>1</v>
      </c>
      <c r="BI7" s="523">
        <f t="shared" si="33"/>
        <v>0</v>
      </c>
      <c r="BJ7" s="523">
        <f t="shared" si="34"/>
        <v>0</v>
      </c>
      <c r="BK7" s="523">
        <f t="shared" si="35"/>
        <v>0</v>
      </c>
      <c r="BL7" s="524">
        <f t="shared" si="36"/>
        <v>20</v>
      </c>
      <c r="BM7" s="575" t="s">
        <v>1859</v>
      </c>
      <c r="BN7" s="575" t="s">
        <v>74</v>
      </c>
      <c r="BO7" s="525" t="s">
        <v>74</v>
      </c>
      <c r="BP7" s="525" t="s">
        <v>1860</v>
      </c>
      <c r="BQ7" s="525" t="s">
        <v>1861</v>
      </c>
      <c r="BR7" s="525" t="s">
        <v>1821</v>
      </c>
      <c r="BS7" s="576" t="s">
        <v>1862</v>
      </c>
      <c r="BT7" s="525" t="s">
        <v>1863</v>
      </c>
      <c r="BU7" s="525" t="s">
        <v>1864</v>
      </c>
      <c r="BV7" s="525" t="s">
        <v>1865</v>
      </c>
      <c r="BW7" s="525" t="s">
        <v>1866</v>
      </c>
      <c r="BX7" s="577">
        <f t="shared" si="37"/>
        <v>80</v>
      </c>
      <c r="BY7" s="532"/>
      <c r="BZ7" s="532"/>
      <c r="CA7" s="532"/>
      <c r="CB7" s="532"/>
      <c r="CC7" s="532"/>
      <c r="CD7" s="532"/>
      <c r="CE7" s="532"/>
      <c r="CF7" s="532"/>
    </row>
    <row r="8" spans="1:84" ht="20" customHeight="1">
      <c r="A8" s="511" t="s">
        <v>1142</v>
      </c>
      <c r="B8" s="570" t="s">
        <v>442</v>
      </c>
      <c r="C8" s="511" t="s">
        <v>307</v>
      </c>
      <c r="D8" s="511">
        <v>91</v>
      </c>
      <c r="E8" s="571">
        <v>57</v>
      </c>
      <c r="F8" s="512">
        <f t="shared" si="0"/>
        <v>20</v>
      </c>
      <c r="G8" s="511" t="s">
        <v>199</v>
      </c>
      <c r="H8" s="571">
        <v>39</v>
      </c>
      <c r="I8" s="512">
        <f t="shared" si="1"/>
        <v>10</v>
      </c>
      <c r="J8" s="572">
        <v>51</v>
      </c>
      <c r="K8" s="512">
        <f t="shared" si="2"/>
        <v>20</v>
      </c>
      <c r="L8" s="573">
        <v>70</v>
      </c>
      <c r="M8" s="512">
        <f t="shared" si="3"/>
        <v>30</v>
      </c>
      <c r="N8" s="573">
        <v>77</v>
      </c>
      <c r="O8" s="512">
        <f t="shared" si="4"/>
        <v>30</v>
      </c>
      <c r="P8" s="511">
        <v>50</v>
      </c>
      <c r="Q8" s="512">
        <f t="shared" si="5"/>
        <v>20</v>
      </c>
      <c r="R8" s="513">
        <f t="shared" si="6"/>
        <v>130</v>
      </c>
      <c r="S8" s="514">
        <f t="shared" si="7"/>
        <v>0</v>
      </c>
      <c r="T8" s="513">
        <f t="shared" si="8"/>
        <v>130</v>
      </c>
      <c r="U8" s="513">
        <f t="shared" si="9"/>
        <v>4</v>
      </c>
      <c r="V8" s="511" t="s">
        <v>200</v>
      </c>
      <c r="W8" s="511" t="s">
        <v>74</v>
      </c>
      <c r="X8" s="511" t="s">
        <v>74</v>
      </c>
      <c r="Y8" s="511">
        <v>8</v>
      </c>
      <c r="Z8" s="512">
        <f t="shared" si="10"/>
        <v>10</v>
      </c>
      <c r="AA8" s="515">
        <f t="shared" si="11"/>
        <v>10</v>
      </c>
      <c r="AB8" s="515">
        <f t="shared" si="12"/>
        <v>1</v>
      </c>
      <c r="AC8" s="516">
        <f t="shared" si="13"/>
        <v>15</v>
      </c>
      <c r="AD8" s="515">
        <f t="shared" si="14"/>
        <v>1</v>
      </c>
      <c r="AE8" s="511" t="s">
        <v>8</v>
      </c>
      <c r="AF8" s="517">
        <f t="shared" si="15"/>
        <v>10</v>
      </c>
      <c r="AG8" s="517">
        <f t="shared" si="16"/>
        <v>2</v>
      </c>
      <c r="AH8" s="518" t="s">
        <v>171</v>
      </c>
      <c r="AI8" s="511" t="s">
        <v>6</v>
      </c>
      <c r="AJ8" s="511" t="s">
        <v>173</v>
      </c>
      <c r="AK8" s="511" t="s">
        <v>8</v>
      </c>
      <c r="AL8" s="517">
        <f t="shared" si="17"/>
        <v>15</v>
      </c>
      <c r="AM8" s="517">
        <f t="shared" si="18"/>
        <v>3</v>
      </c>
      <c r="AN8" s="519">
        <f t="shared" si="19"/>
        <v>10</v>
      </c>
      <c r="AO8" s="519">
        <f t="shared" si="20"/>
        <v>0</v>
      </c>
      <c r="AP8" s="519">
        <f t="shared" si="21"/>
        <v>0</v>
      </c>
      <c r="AQ8" s="519">
        <f t="shared" si="22"/>
        <v>0</v>
      </c>
      <c r="AR8" s="519">
        <f t="shared" si="23"/>
        <v>0</v>
      </c>
      <c r="AS8" s="520">
        <f t="shared" si="24"/>
        <v>10</v>
      </c>
      <c r="AT8" s="518" t="s">
        <v>1567</v>
      </c>
      <c r="AU8" s="511" t="s">
        <v>74</v>
      </c>
      <c r="AV8" s="517">
        <f t="shared" si="25"/>
        <v>0</v>
      </c>
      <c r="AW8" s="517">
        <f t="shared" si="26"/>
        <v>0</v>
      </c>
      <c r="AX8" s="511" t="s">
        <v>13</v>
      </c>
      <c r="AY8" s="521">
        <f t="shared" si="27"/>
        <v>10</v>
      </c>
      <c r="AZ8" s="521">
        <f t="shared" si="28"/>
        <v>8</v>
      </c>
      <c r="BA8" s="522" t="s">
        <v>246</v>
      </c>
      <c r="BB8" s="511">
        <v>8</v>
      </c>
      <c r="BC8" s="521">
        <f t="shared" si="29"/>
        <v>1</v>
      </c>
      <c r="BD8" s="522" t="s">
        <v>268</v>
      </c>
      <c r="BE8" s="511">
        <v>10</v>
      </c>
      <c r="BF8" s="521">
        <f t="shared" si="30"/>
        <v>2</v>
      </c>
      <c r="BG8" s="523">
        <f t="shared" si="31"/>
        <v>11</v>
      </c>
      <c r="BH8" s="523">
        <f t="shared" si="32"/>
        <v>1</v>
      </c>
      <c r="BI8" s="523">
        <f t="shared" si="33"/>
        <v>0</v>
      </c>
      <c r="BJ8" s="523">
        <f t="shared" si="34"/>
        <v>0</v>
      </c>
      <c r="BK8" s="523">
        <f t="shared" si="35"/>
        <v>0</v>
      </c>
      <c r="BL8" s="524">
        <f t="shared" si="36"/>
        <v>18.333333333333332</v>
      </c>
      <c r="BM8" s="575" t="s">
        <v>1818</v>
      </c>
      <c r="BN8" s="575" t="s">
        <v>74</v>
      </c>
      <c r="BO8" s="525" t="s">
        <v>74</v>
      </c>
      <c r="BP8" s="525" t="s">
        <v>1844</v>
      </c>
      <c r="BQ8" s="525" t="s">
        <v>1867</v>
      </c>
      <c r="BR8" s="525" t="s">
        <v>1853</v>
      </c>
      <c r="BS8" s="576" t="s">
        <v>1868</v>
      </c>
      <c r="BT8" s="525" t="s">
        <v>1869</v>
      </c>
      <c r="BU8" s="525" t="s">
        <v>1870</v>
      </c>
      <c r="BV8" s="525" t="s">
        <v>1871</v>
      </c>
      <c r="BW8" s="525" t="s">
        <v>1872</v>
      </c>
      <c r="BX8" s="577">
        <f t="shared" si="37"/>
        <v>32</v>
      </c>
      <c r="BY8" s="532"/>
      <c r="BZ8" s="532"/>
      <c r="CA8" s="532"/>
      <c r="CB8" s="532"/>
      <c r="CC8" s="532"/>
      <c r="CD8" s="532"/>
      <c r="CE8" s="532"/>
      <c r="CF8" s="532"/>
    </row>
    <row r="9" spans="1:84" ht="20" customHeight="1">
      <c r="A9" s="511" t="s">
        <v>1143</v>
      </c>
      <c r="B9" s="570" t="s">
        <v>433</v>
      </c>
      <c r="C9" s="511" t="s">
        <v>307</v>
      </c>
      <c r="D9" s="511">
        <v>107</v>
      </c>
      <c r="E9" s="571">
        <v>37</v>
      </c>
      <c r="F9" s="512">
        <f t="shared" si="0"/>
        <v>10</v>
      </c>
      <c r="G9" s="511" t="s">
        <v>199</v>
      </c>
      <c r="H9" s="571">
        <v>52</v>
      </c>
      <c r="I9" s="512">
        <f t="shared" si="1"/>
        <v>20</v>
      </c>
      <c r="J9" s="572">
        <v>71</v>
      </c>
      <c r="K9" s="512">
        <f t="shared" si="2"/>
        <v>30</v>
      </c>
      <c r="L9" s="573">
        <v>61</v>
      </c>
      <c r="M9" s="512">
        <f t="shared" si="3"/>
        <v>20</v>
      </c>
      <c r="N9" s="573">
        <v>50</v>
      </c>
      <c r="O9" s="512">
        <f t="shared" si="4"/>
        <v>20</v>
      </c>
      <c r="P9" s="511">
        <v>52</v>
      </c>
      <c r="Q9" s="512">
        <f t="shared" si="5"/>
        <v>20</v>
      </c>
      <c r="R9" s="513">
        <f t="shared" si="6"/>
        <v>120</v>
      </c>
      <c r="S9" s="514">
        <f t="shared" si="7"/>
        <v>0</v>
      </c>
      <c r="T9" s="513">
        <f t="shared" si="8"/>
        <v>120</v>
      </c>
      <c r="U9" s="513">
        <f t="shared" si="9"/>
        <v>4</v>
      </c>
      <c r="V9" s="511" t="s">
        <v>200</v>
      </c>
      <c r="W9" s="511" t="s">
        <v>74</v>
      </c>
      <c r="X9" s="511" t="s">
        <v>74</v>
      </c>
      <c r="Y9" s="511">
        <v>5</v>
      </c>
      <c r="Z9" s="512">
        <f t="shared" si="10"/>
        <v>10</v>
      </c>
      <c r="AA9" s="515">
        <f t="shared" si="11"/>
        <v>10</v>
      </c>
      <c r="AB9" s="515">
        <f t="shared" si="12"/>
        <v>1</v>
      </c>
      <c r="AC9" s="516">
        <f t="shared" si="13"/>
        <v>15</v>
      </c>
      <c r="AD9" s="515">
        <f t="shared" si="14"/>
        <v>1</v>
      </c>
      <c r="AE9" s="511" t="s">
        <v>8</v>
      </c>
      <c r="AF9" s="517">
        <f t="shared" si="15"/>
        <v>10</v>
      </c>
      <c r="AG9" s="517">
        <f t="shared" si="16"/>
        <v>2</v>
      </c>
      <c r="AH9" s="518" t="s">
        <v>321</v>
      </c>
      <c r="AI9" s="511" t="s">
        <v>7</v>
      </c>
      <c r="AJ9" s="511" t="s">
        <v>210</v>
      </c>
      <c r="AK9" s="511" t="s">
        <v>7</v>
      </c>
      <c r="AL9" s="517">
        <f t="shared" si="17"/>
        <v>15</v>
      </c>
      <c r="AM9" s="517">
        <f t="shared" si="18"/>
        <v>3</v>
      </c>
      <c r="AN9" s="519">
        <f t="shared" si="19"/>
        <v>10</v>
      </c>
      <c r="AO9" s="519">
        <f t="shared" si="20"/>
        <v>0</v>
      </c>
      <c r="AP9" s="519">
        <f t="shared" si="21"/>
        <v>0</v>
      </c>
      <c r="AQ9" s="519">
        <f t="shared" si="22"/>
        <v>0</v>
      </c>
      <c r="AR9" s="519">
        <f t="shared" si="23"/>
        <v>0</v>
      </c>
      <c r="AS9" s="520">
        <f t="shared" si="24"/>
        <v>10</v>
      </c>
      <c r="AT9" s="518" t="s">
        <v>1567</v>
      </c>
      <c r="AU9" s="511" t="s">
        <v>74</v>
      </c>
      <c r="AV9" s="517">
        <f t="shared" si="25"/>
        <v>0</v>
      </c>
      <c r="AW9" s="517">
        <f t="shared" si="26"/>
        <v>0</v>
      </c>
      <c r="AX9" s="511" t="s">
        <v>13</v>
      </c>
      <c r="AY9" s="521">
        <f t="shared" si="27"/>
        <v>10</v>
      </c>
      <c r="AZ9" s="521">
        <f t="shared" si="28"/>
        <v>8</v>
      </c>
      <c r="BA9" s="522" t="s">
        <v>246</v>
      </c>
      <c r="BB9" s="511">
        <v>8</v>
      </c>
      <c r="BC9" s="521">
        <f t="shared" si="29"/>
        <v>1</v>
      </c>
      <c r="BD9" s="522" t="s">
        <v>268</v>
      </c>
      <c r="BE9" s="511">
        <v>10</v>
      </c>
      <c r="BF9" s="521">
        <f t="shared" si="30"/>
        <v>2</v>
      </c>
      <c r="BG9" s="523">
        <f t="shared" si="31"/>
        <v>11</v>
      </c>
      <c r="BH9" s="523">
        <f t="shared" si="32"/>
        <v>1</v>
      </c>
      <c r="BI9" s="523">
        <f t="shared" si="33"/>
        <v>0</v>
      </c>
      <c r="BJ9" s="523">
        <f t="shared" si="34"/>
        <v>0</v>
      </c>
      <c r="BK9" s="523">
        <f t="shared" si="35"/>
        <v>0</v>
      </c>
      <c r="BL9" s="524">
        <f t="shared" si="36"/>
        <v>18.333333333333332</v>
      </c>
      <c r="BM9" s="575" t="s">
        <v>1818</v>
      </c>
      <c r="BN9" s="575" t="s">
        <v>74</v>
      </c>
      <c r="BO9" s="525" t="s">
        <v>1873</v>
      </c>
      <c r="BP9" s="525" t="s">
        <v>1819</v>
      </c>
      <c r="BQ9" s="525" t="s">
        <v>1874</v>
      </c>
      <c r="BR9" s="525" t="s">
        <v>1853</v>
      </c>
      <c r="BS9" s="576" t="s">
        <v>1875</v>
      </c>
      <c r="BT9" s="525" t="s">
        <v>1876</v>
      </c>
      <c r="BU9" s="525" t="s">
        <v>1877</v>
      </c>
      <c r="BV9" s="525" t="s">
        <v>1878</v>
      </c>
      <c r="BW9" s="525" t="s">
        <v>1879</v>
      </c>
      <c r="BX9" s="577">
        <f t="shared" si="37"/>
        <v>20</v>
      </c>
      <c r="BY9" s="532"/>
      <c r="BZ9" s="532"/>
      <c r="CA9" s="532"/>
      <c r="CB9" s="532"/>
      <c r="CC9" s="532"/>
      <c r="CD9" s="532"/>
      <c r="CE9" s="532"/>
      <c r="CF9" s="532"/>
    </row>
    <row r="10" spans="1:84" ht="20" customHeight="1">
      <c r="A10" s="511" t="s">
        <v>1144</v>
      </c>
      <c r="B10" s="570" t="s">
        <v>228</v>
      </c>
      <c r="C10" s="511" t="s">
        <v>307</v>
      </c>
      <c r="D10" s="511">
        <v>108.5</v>
      </c>
      <c r="E10" s="571">
        <v>58</v>
      </c>
      <c r="F10" s="512">
        <f t="shared" si="0"/>
        <v>20</v>
      </c>
      <c r="G10" s="511" t="s">
        <v>199</v>
      </c>
      <c r="H10" s="571">
        <v>74</v>
      </c>
      <c r="I10" s="512">
        <f t="shared" si="1"/>
        <v>30</v>
      </c>
      <c r="J10" s="572">
        <v>72</v>
      </c>
      <c r="K10" s="512">
        <f t="shared" si="2"/>
        <v>30</v>
      </c>
      <c r="L10" s="573">
        <v>70</v>
      </c>
      <c r="M10" s="512">
        <f t="shared" si="3"/>
        <v>30</v>
      </c>
      <c r="N10" s="573">
        <v>61</v>
      </c>
      <c r="O10" s="512">
        <f t="shared" si="4"/>
        <v>20</v>
      </c>
      <c r="P10" s="511">
        <v>58</v>
      </c>
      <c r="Q10" s="512">
        <f t="shared" si="5"/>
        <v>20</v>
      </c>
      <c r="R10" s="513">
        <f t="shared" si="6"/>
        <v>150</v>
      </c>
      <c r="S10" s="514">
        <f t="shared" si="7"/>
        <v>0</v>
      </c>
      <c r="T10" s="513">
        <f t="shared" si="8"/>
        <v>150</v>
      </c>
      <c r="U10" s="513">
        <f t="shared" si="9"/>
        <v>6</v>
      </c>
      <c r="V10" s="511" t="s">
        <v>200</v>
      </c>
      <c r="W10" s="511" t="s">
        <v>74</v>
      </c>
      <c r="X10" s="511" t="s">
        <v>74</v>
      </c>
      <c r="Y10" s="511">
        <v>6</v>
      </c>
      <c r="Z10" s="512">
        <f t="shared" si="10"/>
        <v>10</v>
      </c>
      <c r="AA10" s="515">
        <f t="shared" si="11"/>
        <v>10</v>
      </c>
      <c r="AB10" s="515">
        <f t="shared" si="12"/>
        <v>1</v>
      </c>
      <c r="AC10" s="516">
        <f t="shared" si="13"/>
        <v>15</v>
      </c>
      <c r="AD10" s="515">
        <f t="shared" si="14"/>
        <v>1</v>
      </c>
      <c r="AE10" s="511" t="s">
        <v>7</v>
      </c>
      <c r="AF10" s="517">
        <f t="shared" si="15"/>
        <v>15</v>
      </c>
      <c r="AG10" s="517">
        <f t="shared" si="16"/>
        <v>3</v>
      </c>
      <c r="AH10" s="518" t="s">
        <v>170</v>
      </c>
      <c r="AI10" s="511" t="s">
        <v>7</v>
      </c>
      <c r="AJ10" s="511" t="s">
        <v>172</v>
      </c>
      <c r="AK10" s="511" t="s">
        <v>8</v>
      </c>
      <c r="AL10" s="517">
        <f t="shared" si="17"/>
        <v>15</v>
      </c>
      <c r="AM10" s="517">
        <f t="shared" si="18"/>
        <v>3</v>
      </c>
      <c r="AN10" s="519">
        <f t="shared" si="19"/>
        <v>13</v>
      </c>
      <c r="AO10" s="519">
        <f t="shared" si="20"/>
        <v>0</v>
      </c>
      <c r="AP10" s="519">
        <f t="shared" si="21"/>
        <v>0</v>
      </c>
      <c r="AQ10" s="519">
        <f t="shared" si="22"/>
        <v>0</v>
      </c>
      <c r="AR10" s="519">
        <f t="shared" si="23"/>
        <v>0</v>
      </c>
      <c r="AS10" s="520">
        <f t="shared" si="24"/>
        <v>13</v>
      </c>
      <c r="AT10" s="518" t="s">
        <v>1567</v>
      </c>
      <c r="AU10" s="511" t="s">
        <v>74</v>
      </c>
      <c r="AV10" s="517">
        <f t="shared" si="25"/>
        <v>0</v>
      </c>
      <c r="AW10" s="517">
        <f t="shared" si="26"/>
        <v>0</v>
      </c>
      <c r="AX10" s="511" t="s">
        <v>13</v>
      </c>
      <c r="AY10" s="521">
        <f t="shared" si="27"/>
        <v>10</v>
      </c>
      <c r="AZ10" s="521">
        <f t="shared" si="28"/>
        <v>8</v>
      </c>
      <c r="BA10" s="522" t="s">
        <v>246</v>
      </c>
      <c r="BB10" s="511">
        <v>8</v>
      </c>
      <c r="BC10" s="521">
        <f t="shared" si="29"/>
        <v>1</v>
      </c>
      <c r="BD10" s="522" t="s">
        <v>268</v>
      </c>
      <c r="BE10" s="511">
        <v>10</v>
      </c>
      <c r="BF10" s="521">
        <f t="shared" si="30"/>
        <v>2</v>
      </c>
      <c r="BG10" s="523">
        <f t="shared" si="31"/>
        <v>11</v>
      </c>
      <c r="BH10" s="523">
        <f t="shared" si="32"/>
        <v>1</v>
      </c>
      <c r="BI10" s="523">
        <f t="shared" si="33"/>
        <v>0</v>
      </c>
      <c r="BJ10" s="523">
        <f t="shared" si="34"/>
        <v>0</v>
      </c>
      <c r="BK10" s="523">
        <f t="shared" si="35"/>
        <v>0</v>
      </c>
      <c r="BL10" s="524">
        <f t="shared" si="36"/>
        <v>18.333333333333332</v>
      </c>
      <c r="BM10" s="575" t="s">
        <v>1818</v>
      </c>
      <c r="BN10" s="575" t="s">
        <v>74</v>
      </c>
      <c r="BO10" s="525" t="s">
        <v>74</v>
      </c>
      <c r="BP10" s="525" t="s">
        <v>1819</v>
      </c>
      <c r="BQ10" s="525" t="s">
        <v>1880</v>
      </c>
      <c r="BR10" s="525" t="s">
        <v>1881</v>
      </c>
      <c r="BS10" s="576" t="s">
        <v>1882</v>
      </c>
      <c r="BT10" s="525" t="s">
        <v>1883</v>
      </c>
      <c r="BU10" s="525" t="s">
        <v>1884</v>
      </c>
      <c r="BV10" s="525" t="s">
        <v>1885</v>
      </c>
      <c r="BW10" s="525" t="s">
        <v>1886</v>
      </c>
      <c r="BX10" s="577">
        <f t="shared" si="37"/>
        <v>24</v>
      </c>
      <c r="BY10" s="532"/>
      <c r="BZ10" s="532"/>
      <c r="CA10" s="532"/>
      <c r="CB10" s="532"/>
      <c r="CC10" s="532"/>
      <c r="CD10" s="532"/>
      <c r="CE10" s="532"/>
      <c r="CF10" s="532"/>
    </row>
    <row r="11" spans="1:84" ht="20" customHeight="1">
      <c r="A11" s="511" t="s">
        <v>1145</v>
      </c>
      <c r="B11" s="570" t="s">
        <v>1146</v>
      </c>
      <c r="C11" s="511" t="s">
        <v>307</v>
      </c>
      <c r="D11" s="511">
        <v>108.5</v>
      </c>
      <c r="E11" s="571">
        <v>71</v>
      </c>
      <c r="F11" s="512">
        <f t="shared" si="0"/>
        <v>30</v>
      </c>
      <c r="G11" s="511" t="s">
        <v>199</v>
      </c>
      <c r="H11" s="571">
        <v>91</v>
      </c>
      <c r="I11" s="512">
        <f t="shared" si="1"/>
        <v>40</v>
      </c>
      <c r="J11" s="572">
        <v>95</v>
      </c>
      <c r="K11" s="512">
        <f t="shared" si="2"/>
        <v>40</v>
      </c>
      <c r="L11" s="573">
        <v>84</v>
      </c>
      <c r="M11" s="512">
        <f t="shared" si="3"/>
        <v>30</v>
      </c>
      <c r="N11" s="573">
        <v>84</v>
      </c>
      <c r="O11" s="512">
        <f t="shared" si="4"/>
        <v>30</v>
      </c>
      <c r="P11" s="511">
        <v>82</v>
      </c>
      <c r="Q11" s="512">
        <f t="shared" si="5"/>
        <v>30</v>
      </c>
      <c r="R11" s="513">
        <f t="shared" si="6"/>
        <v>200</v>
      </c>
      <c r="S11" s="514">
        <f t="shared" si="7"/>
        <v>0</v>
      </c>
      <c r="T11" s="513">
        <f t="shared" si="8"/>
        <v>200</v>
      </c>
      <c r="U11" s="513">
        <f t="shared" si="9"/>
        <v>6</v>
      </c>
      <c r="V11" s="511" t="s">
        <v>200</v>
      </c>
      <c r="W11" s="511" t="s">
        <v>74</v>
      </c>
      <c r="X11" s="511" t="s">
        <v>74</v>
      </c>
      <c r="Y11" s="511">
        <v>12</v>
      </c>
      <c r="Z11" s="512">
        <f t="shared" si="10"/>
        <v>20</v>
      </c>
      <c r="AA11" s="515">
        <f t="shared" si="11"/>
        <v>20</v>
      </c>
      <c r="AB11" s="515">
        <f t="shared" si="12"/>
        <v>1</v>
      </c>
      <c r="AC11" s="516">
        <f t="shared" si="13"/>
        <v>30</v>
      </c>
      <c r="AD11" s="515">
        <f t="shared" si="14"/>
        <v>2</v>
      </c>
      <c r="AE11" s="511" t="s">
        <v>7</v>
      </c>
      <c r="AF11" s="517">
        <f t="shared" si="15"/>
        <v>15</v>
      </c>
      <c r="AG11" s="517">
        <f t="shared" si="16"/>
        <v>3</v>
      </c>
      <c r="AH11" s="518" t="s">
        <v>321</v>
      </c>
      <c r="AI11" s="511" t="s">
        <v>7</v>
      </c>
      <c r="AJ11" s="511" t="s">
        <v>210</v>
      </c>
      <c r="AK11" s="511" t="s">
        <v>7</v>
      </c>
      <c r="AL11" s="517">
        <f t="shared" si="17"/>
        <v>15</v>
      </c>
      <c r="AM11" s="517">
        <f t="shared" si="18"/>
        <v>3</v>
      </c>
      <c r="AN11" s="519">
        <f t="shared" si="19"/>
        <v>14</v>
      </c>
      <c r="AO11" s="519">
        <f t="shared" si="20"/>
        <v>0</v>
      </c>
      <c r="AP11" s="519">
        <f t="shared" si="21"/>
        <v>0</v>
      </c>
      <c r="AQ11" s="519">
        <f t="shared" si="22"/>
        <v>0</v>
      </c>
      <c r="AR11" s="519">
        <f t="shared" si="23"/>
        <v>0</v>
      </c>
      <c r="AS11" s="520">
        <f t="shared" si="24"/>
        <v>14</v>
      </c>
      <c r="AT11" s="518" t="s">
        <v>1567</v>
      </c>
      <c r="AU11" s="511" t="s">
        <v>74</v>
      </c>
      <c r="AV11" s="517">
        <f t="shared" si="25"/>
        <v>0</v>
      </c>
      <c r="AW11" s="517">
        <f t="shared" si="26"/>
        <v>0</v>
      </c>
      <c r="AX11" s="511" t="s">
        <v>13</v>
      </c>
      <c r="AY11" s="521">
        <f t="shared" si="27"/>
        <v>10</v>
      </c>
      <c r="AZ11" s="521">
        <f t="shared" si="28"/>
        <v>8</v>
      </c>
      <c r="BA11" s="522" t="s">
        <v>246</v>
      </c>
      <c r="BB11" s="511">
        <v>8</v>
      </c>
      <c r="BC11" s="521">
        <f t="shared" si="29"/>
        <v>1</v>
      </c>
      <c r="BD11" s="522" t="s">
        <v>268</v>
      </c>
      <c r="BE11" s="511">
        <v>10</v>
      </c>
      <c r="BF11" s="521">
        <f t="shared" si="30"/>
        <v>2</v>
      </c>
      <c r="BG11" s="523">
        <f t="shared" si="31"/>
        <v>11</v>
      </c>
      <c r="BH11" s="523">
        <f t="shared" si="32"/>
        <v>1</v>
      </c>
      <c r="BI11" s="523">
        <f t="shared" si="33"/>
        <v>0</v>
      </c>
      <c r="BJ11" s="523">
        <f t="shared" si="34"/>
        <v>0</v>
      </c>
      <c r="BK11" s="523">
        <f t="shared" si="35"/>
        <v>0</v>
      </c>
      <c r="BL11" s="524">
        <f t="shared" si="36"/>
        <v>18.333333333333332</v>
      </c>
      <c r="BM11" s="575" t="s">
        <v>1818</v>
      </c>
      <c r="BN11" s="575" t="s">
        <v>74</v>
      </c>
      <c r="BO11" s="525" t="s">
        <v>74</v>
      </c>
      <c r="BP11" s="525" t="s">
        <v>1819</v>
      </c>
      <c r="BQ11" s="525" t="s">
        <v>1887</v>
      </c>
      <c r="BR11" s="525" t="s">
        <v>1888</v>
      </c>
      <c r="BS11" s="576" t="s">
        <v>1889</v>
      </c>
      <c r="BT11" s="525" t="s">
        <v>1890</v>
      </c>
      <c r="BU11" s="525" t="s">
        <v>1891</v>
      </c>
      <c r="BV11" s="525" t="s">
        <v>1892</v>
      </c>
      <c r="BW11" s="525" t="s">
        <v>1893</v>
      </c>
      <c r="BX11" s="577">
        <f t="shared" si="37"/>
        <v>48</v>
      </c>
      <c r="BY11" s="532"/>
      <c r="BZ11" s="532"/>
      <c r="CA11" s="532"/>
      <c r="CB11" s="532"/>
      <c r="CC11" s="532"/>
      <c r="CD11" s="532"/>
      <c r="CE11" s="532"/>
      <c r="CF11" s="532"/>
    </row>
    <row r="12" spans="1:84" ht="20" customHeight="1">
      <c r="A12" s="511" t="s">
        <v>1147</v>
      </c>
      <c r="B12" s="570" t="s">
        <v>435</v>
      </c>
      <c r="C12" s="511" t="s">
        <v>307</v>
      </c>
      <c r="D12" s="511">
        <v>109.5</v>
      </c>
      <c r="E12" s="571">
        <v>40</v>
      </c>
      <c r="F12" s="512">
        <f t="shared" si="0"/>
        <v>10</v>
      </c>
      <c r="G12" s="511" t="s">
        <v>199</v>
      </c>
      <c r="H12" s="571">
        <v>56</v>
      </c>
      <c r="I12" s="512">
        <f t="shared" si="1"/>
        <v>20</v>
      </c>
      <c r="J12" s="572">
        <v>65</v>
      </c>
      <c r="K12" s="512">
        <f t="shared" si="2"/>
        <v>30</v>
      </c>
      <c r="L12" s="573">
        <v>73</v>
      </c>
      <c r="M12" s="512">
        <f t="shared" si="3"/>
        <v>30</v>
      </c>
      <c r="N12" s="573">
        <v>60</v>
      </c>
      <c r="O12" s="512">
        <f t="shared" si="4"/>
        <v>20</v>
      </c>
      <c r="P12" s="511">
        <v>76</v>
      </c>
      <c r="Q12" s="512">
        <f t="shared" si="5"/>
        <v>30</v>
      </c>
      <c r="R12" s="513">
        <f t="shared" si="6"/>
        <v>140</v>
      </c>
      <c r="S12" s="514">
        <f t="shared" si="7"/>
        <v>0</v>
      </c>
      <c r="T12" s="513">
        <f t="shared" si="8"/>
        <v>140</v>
      </c>
      <c r="U12" s="513">
        <f t="shared" si="9"/>
        <v>6</v>
      </c>
      <c r="V12" s="511" t="s">
        <v>200</v>
      </c>
      <c r="W12" s="511" t="s">
        <v>74</v>
      </c>
      <c r="X12" s="511" t="s">
        <v>74</v>
      </c>
      <c r="Y12" s="511">
        <v>7</v>
      </c>
      <c r="Z12" s="512">
        <f t="shared" si="10"/>
        <v>10</v>
      </c>
      <c r="AA12" s="515">
        <f t="shared" si="11"/>
        <v>10</v>
      </c>
      <c r="AB12" s="515">
        <f t="shared" si="12"/>
        <v>1</v>
      </c>
      <c r="AC12" s="516">
        <f t="shared" si="13"/>
        <v>15</v>
      </c>
      <c r="AD12" s="515">
        <f t="shared" si="14"/>
        <v>1</v>
      </c>
      <c r="AE12" s="511" t="s">
        <v>7</v>
      </c>
      <c r="AF12" s="517">
        <f t="shared" si="15"/>
        <v>15</v>
      </c>
      <c r="AG12" s="517">
        <f t="shared" si="16"/>
        <v>3</v>
      </c>
      <c r="AH12" s="518" t="s">
        <v>321</v>
      </c>
      <c r="AI12" s="511" t="s">
        <v>7</v>
      </c>
      <c r="AJ12" s="511" t="s">
        <v>210</v>
      </c>
      <c r="AK12" s="511" t="s">
        <v>7</v>
      </c>
      <c r="AL12" s="517">
        <f t="shared" si="17"/>
        <v>15</v>
      </c>
      <c r="AM12" s="517">
        <f t="shared" si="18"/>
        <v>3</v>
      </c>
      <c r="AN12" s="519">
        <f t="shared" si="19"/>
        <v>13</v>
      </c>
      <c r="AO12" s="519">
        <f t="shared" si="20"/>
        <v>0</v>
      </c>
      <c r="AP12" s="519">
        <f t="shared" si="21"/>
        <v>0</v>
      </c>
      <c r="AQ12" s="519">
        <f t="shared" si="22"/>
        <v>0</v>
      </c>
      <c r="AR12" s="519">
        <f t="shared" si="23"/>
        <v>0</v>
      </c>
      <c r="AS12" s="520">
        <f t="shared" si="24"/>
        <v>13</v>
      </c>
      <c r="AT12" s="518" t="s">
        <v>1567</v>
      </c>
      <c r="AU12" s="511" t="s">
        <v>74</v>
      </c>
      <c r="AV12" s="517">
        <f t="shared" si="25"/>
        <v>0</v>
      </c>
      <c r="AW12" s="517">
        <f t="shared" si="26"/>
        <v>0</v>
      </c>
      <c r="AX12" s="511" t="s">
        <v>13</v>
      </c>
      <c r="AY12" s="521">
        <f t="shared" si="27"/>
        <v>10</v>
      </c>
      <c r="AZ12" s="521">
        <f t="shared" si="28"/>
        <v>8</v>
      </c>
      <c r="BA12" s="522" t="s">
        <v>246</v>
      </c>
      <c r="BB12" s="511">
        <v>8</v>
      </c>
      <c r="BC12" s="521">
        <f t="shared" si="29"/>
        <v>1</v>
      </c>
      <c r="BD12" s="522" t="s">
        <v>268</v>
      </c>
      <c r="BE12" s="511">
        <v>10</v>
      </c>
      <c r="BF12" s="521">
        <f t="shared" si="30"/>
        <v>2</v>
      </c>
      <c r="BG12" s="523">
        <f t="shared" si="31"/>
        <v>11</v>
      </c>
      <c r="BH12" s="523">
        <f t="shared" si="32"/>
        <v>1</v>
      </c>
      <c r="BI12" s="523">
        <f t="shared" si="33"/>
        <v>0</v>
      </c>
      <c r="BJ12" s="523">
        <f t="shared" si="34"/>
        <v>0</v>
      </c>
      <c r="BK12" s="523">
        <f t="shared" si="35"/>
        <v>0</v>
      </c>
      <c r="BL12" s="524">
        <f t="shared" si="36"/>
        <v>18.333333333333332</v>
      </c>
      <c r="BM12" s="575" t="s">
        <v>1818</v>
      </c>
      <c r="BN12" s="575" t="s">
        <v>74</v>
      </c>
      <c r="BO12" s="525" t="s">
        <v>74</v>
      </c>
      <c r="BP12" s="525" t="s">
        <v>1819</v>
      </c>
      <c r="BQ12" s="525" t="s">
        <v>1894</v>
      </c>
      <c r="BR12" s="525" t="s">
        <v>1853</v>
      </c>
      <c r="BS12" s="576" t="s">
        <v>1895</v>
      </c>
      <c r="BT12" s="525" t="s">
        <v>1896</v>
      </c>
      <c r="BU12" s="525" t="s">
        <v>1897</v>
      </c>
      <c r="BV12" s="525" t="s">
        <v>1898</v>
      </c>
      <c r="BW12" s="525" t="s">
        <v>1899</v>
      </c>
      <c r="BX12" s="577">
        <f t="shared" si="37"/>
        <v>28.000000000000004</v>
      </c>
      <c r="BY12" s="532"/>
      <c r="BZ12" s="532"/>
      <c r="CA12" s="532"/>
      <c r="CB12" s="532"/>
      <c r="CC12" s="532"/>
      <c r="CD12" s="532"/>
      <c r="CE12" s="532"/>
      <c r="CF12" s="532"/>
    </row>
    <row r="13" spans="1:84" ht="20" customHeight="1">
      <c r="A13" s="511" t="s">
        <v>1148</v>
      </c>
      <c r="B13" s="578" t="s">
        <v>230</v>
      </c>
      <c r="C13" s="511" t="s">
        <v>307</v>
      </c>
      <c r="D13" s="511">
        <v>103</v>
      </c>
      <c r="E13" s="571">
        <v>77</v>
      </c>
      <c r="F13" s="512">
        <f t="shared" si="0"/>
        <v>30</v>
      </c>
      <c r="G13" s="511" t="s">
        <v>199</v>
      </c>
      <c r="H13" s="571">
        <v>72</v>
      </c>
      <c r="I13" s="512">
        <f t="shared" si="1"/>
        <v>30</v>
      </c>
      <c r="J13" s="572">
        <v>96</v>
      </c>
      <c r="K13" s="512">
        <f t="shared" si="2"/>
        <v>40</v>
      </c>
      <c r="L13" s="573">
        <v>95</v>
      </c>
      <c r="M13" s="512">
        <f t="shared" si="3"/>
        <v>40</v>
      </c>
      <c r="N13" s="573">
        <v>87</v>
      </c>
      <c r="O13" s="512">
        <f t="shared" si="4"/>
        <v>30</v>
      </c>
      <c r="P13" s="511">
        <v>98</v>
      </c>
      <c r="Q13" s="512">
        <f t="shared" si="5"/>
        <v>40</v>
      </c>
      <c r="R13" s="513">
        <f t="shared" si="6"/>
        <v>210</v>
      </c>
      <c r="S13" s="514">
        <f t="shared" si="7"/>
        <v>0</v>
      </c>
      <c r="T13" s="513">
        <f t="shared" si="8"/>
        <v>210</v>
      </c>
      <c r="U13" s="513">
        <f t="shared" si="9"/>
        <v>8</v>
      </c>
      <c r="V13" s="511" t="s">
        <v>200</v>
      </c>
      <c r="W13" s="511" t="s">
        <v>74</v>
      </c>
      <c r="X13" s="511" t="s">
        <v>74</v>
      </c>
      <c r="Y13" s="511">
        <v>20</v>
      </c>
      <c r="Z13" s="512">
        <f t="shared" si="10"/>
        <v>30</v>
      </c>
      <c r="AA13" s="515">
        <f t="shared" si="11"/>
        <v>30</v>
      </c>
      <c r="AB13" s="515">
        <f t="shared" si="12"/>
        <v>1</v>
      </c>
      <c r="AC13" s="516">
        <f t="shared" si="13"/>
        <v>45</v>
      </c>
      <c r="AD13" s="515">
        <f t="shared" si="14"/>
        <v>3</v>
      </c>
      <c r="AE13" s="511" t="s">
        <v>7</v>
      </c>
      <c r="AF13" s="517">
        <f t="shared" si="15"/>
        <v>15</v>
      </c>
      <c r="AG13" s="517">
        <f t="shared" si="16"/>
        <v>3</v>
      </c>
      <c r="AH13" s="518" t="s">
        <v>196</v>
      </c>
      <c r="AI13" s="511" t="s">
        <v>7</v>
      </c>
      <c r="AJ13" s="574" t="s">
        <v>174</v>
      </c>
      <c r="AK13" s="511" t="s">
        <v>8</v>
      </c>
      <c r="AL13" s="517">
        <f t="shared" si="17"/>
        <v>15</v>
      </c>
      <c r="AM13" s="517">
        <f t="shared" si="18"/>
        <v>3</v>
      </c>
      <c r="AN13" s="519">
        <f t="shared" si="19"/>
        <v>17</v>
      </c>
      <c r="AO13" s="519">
        <f t="shared" si="20"/>
        <v>0</v>
      </c>
      <c r="AP13" s="519">
        <f t="shared" si="21"/>
        <v>0</v>
      </c>
      <c r="AQ13" s="519">
        <f t="shared" si="22"/>
        <v>0</v>
      </c>
      <c r="AR13" s="519">
        <f t="shared" si="23"/>
        <v>0</v>
      </c>
      <c r="AS13" s="520">
        <f t="shared" si="24"/>
        <v>17</v>
      </c>
      <c r="AT13" s="518" t="s">
        <v>1567</v>
      </c>
      <c r="AU13" s="511" t="s">
        <v>74</v>
      </c>
      <c r="AV13" s="517">
        <f t="shared" si="25"/>
        <v>0</v>
      </c>
      <c r="AW13" s="517">
        <f t="shared" si="26"/>
        <v>0</v>
      </c>
      <c r="AX13" s="511" t="s">
        <v>13</v>
      </c>
      <c r="AY13" s="521">
        <f t="shared" si="27"/>
        <v>10</v>
      </c>
      <c r="AZ13" s="521">
        <f t="shared" si="28"/>
        <v>8</v>
      </c>
      <c r="BA13" s="522" t="s">
        <v>246</v>
      </c>
      <c r="BB13" s="511" t="s">
        <v>168</v>
      </c>
      <c r="BC13" s="521">
        <f t="shared" si="29"/>
        <v>2</v>
      </c>
      <c r="BD13" s="522" t="s">
        <v>268</v>
      </c>
      <c r="BE13" s="511">
        <v>10</v>
      </c>
      <c r="BF13" s="521">
        <f t="shared" si="30"/>
        <v>2</v>
      </c>
      <c r="BG13" s="523">
        <f t="shared" si="31"/>
        <v>12</v>
      </c>
      <c r="BH13" s="523">
        <f t="shared" si="32"/>
        <v>1</v>
      </c>
      <c r="BI13" s="523">
        <f t="shared" si="33"/>
        <v>0</v>
      </c>
      <c r="BJ13" s="523">
        <f t="shared" si="34"/>
        <v>0</v>
      </c>
      <c r="BK13" s="523">
        <f t="shared" si="35"/>
        <v>0</v>
      </c>
      <c r="BL13" s="524">
        <f t="shared" si="36"/>
        <v>20</v>
      </c>
      <c r="BM13" s="575" t="s">
        <v>3173</v>
      </c>
      <c r="BN13" s="575" t="s">
        <v>74</v>
      </c>
      <c r="BO13" s="525" t="s">
        <v>74</v>
      </c>
      <c r="BP13" s="525" t="s">
        <v>1900</v>
      </c>
      <c r="BQ13" s="525" t="s">
        <v>1901</v>
      </c>
      <c r="BR13" s="525" t="s">
        <v>1881</v>
      </c>
      <c r="BS13" s="576" t="s">
        <v>1902</v>
      </c>
      <c r="BT13" s="525" t="s">
        <v>1903</v>
      </c>
      <c r="BU13" s="525" t="s">
        <v>1904</v>
      </c>
      <c r="BV13" s="525" t="s">
        <v>1905</v>
      </c>
      <c r="BW13" s="525" t="s">
        <v>1906</v>
      </c>
      <c r="BX13" s="577">
        <f t="shared" si="37"/>
        <v>80</v>
      </c>
      <c r="BY13" s="532"/>
      <c r="BZ13" s="532"/>
      <c r="CA13" s="532"/>
      <c r="CB13" s="532"/>
      <c r="CC13" s="532"/>
      <c r="CD13" s="532"/>
      <c r="CE13" s="532"/>
      <c r="CF13" s="532"/>
    </row>
    <row r="14" spans="1:84" ht="20" customHeight="1">
      <c r="A14" s="511" t="s">
        <v>1149</v>
      </c>
      <c r="B14" s="570" t="s">
        <v>231</v>
      </c>
      <c r="C14" s="511" t="s">
        <v>307</v>
      </c>
      <c r="D14" s="511">
        <v>108</v>
      </c>
      <c r="E14" s="571">
        <v>67</v>
      </c>
      <c r="F14" s="512">
        <f t="shared" si="0"/>
        <v>30</v>
      </c>
      <c r="G14" s="511" t="s">
        <v>199</v>
      </c>
      <c r="H14" s="571">
        <v>87</v>
      </c>
      <c r="I14" s="512">
        <f t="shared" si="1"/>
        <v>30</v>
      </c>
      <c r="J14" s="572">
        <v>78</v>
      </c>
      <c r="K14" s="512">
        <f t="shared" si="2"/>
        <v>30</v>
      </c>
      <c r="L14" s="573">
        <v>83</v>
      </c>
      <c r="M14" s="512">
        <f t="shared" si="3"/>
        <v>30</v>
      </c>
      <c r="N14" s="573">
        <v>79</v>
      </c>
      <c r="O14" s="512">
        <f t="shared" si="4"/>
        <v>30</v>
      </c>
      <c r="P14" s="511">
        <v>78</v>
      </c>
      <c r="Q14" s="512">
        <f t="shared" si="5"/>
        <v>30</v>
      </c>
      <c r="R14" s="513">
        <f t="shared" si="6"/>
        <v>180</v>
      </c>
      <c r="S14" s="514">
        <f t="shared" si="7"/>
        <v>0</v>
      </c>
      <c r="T14" s="513">
        <f t="shared" si="8"/>
        <v>180</v>
      </c>
      <c r="U14" s="513">
        <f t="shared" si="9"/>
        <v>6</v>
      </c>
      <c r="V14" s="511" t="s">
        <v>200</v>
      </c>
      <c r="W14" s="511" t="s">
        <v>74</v>
      </c>
      <c r="X14" s="511" t="s">
        <v>74</v>
      </c>
      <c r="Y14" s="511">
        <v>8</v>
      </c>
      <c r="Z14" s="512">
        <f t="shared" si="10"/>
        <v>10</v>
      </c>
      <c r="AA14" s="515">
        <f t="shared" si="11"/>
        <v>10</v>
      </c>
      <c r="AB14" s="515">
        <f t="shared" si="12"/>
        <v>1</v>
      </c>
      <c r="AC14" s="516">
        <f t="shared" si="13"/>
        <v>15</v>
      </c>
      <c r="AD14" s="515">
        <f t="shared" si="14"/>
        <v>1</v>
      </c>
      <c r="AE14" s="511" t="s">
        <v>7</v>
      </c>
      <c r="AF14" s="517">
        <f t="shared" si="15"/>
        <v>15</v>
      </c>
      <c r="AG14" s="517">
        <f t="shared" si="16"/>
        <v>3</v>
      </c>
      <c r="AH14" s="518" t="s">
        <v>170</v>
      </c>
      <c r="AI14" s="511" t="s">
        <v>6</v>
      </c>
      <c r="AJ14" s="511" t="s">
        <v>173</v>
      </c>
      <c r="AK14" s="511" t="s">
        <v>7</v>
      </c>
      <c r="AL14" s="517">
        <f t="shared" si="17"/>
        <v>15</v>
      </c>
      <c r="AM14" s="517">
        <f t="shared" si="18"/>
        <v>3</v>
      </c>
      <c r="AN14" s="519">
        <f t="shared" si="19"/>
        <v>13</v>
      </c>
      <c r="AO14" s="519">
        <f t="shared" si="20"/>
        <v>0</v>
      </c>
      <c r="AP14" s="519">
        <f t="shared" si="21"/>
        <v>0</v>
      </c>
      <c r="AQ14" s="519">
        <f t="shared" si="22"/>
        <v>0</v>
      </c>
      <c r="AR14" s="519">
        <f t="shared" si="23"/>
        <v>0</v>
      </c>
      <c r="AS14" s="520">
        <f t="shared" si="24"/>
        <v>13</v>
      </c>
      <c r="AT14" s="518" t="s">
        <v>1567</v>
      </c>
      <c r="AU14" s="511" t="s">
        <v>74</v>
      </c>
      <c r="AV14" s="517">
        <f t="shared" si="25"/>
        <v>0</v>
      </c>
      <c r="AW14" s="517">
        <f t="shared" si="26"/>
        <v>0</v>
      </c>
      <c r="AX14" s="511" t="s">
        <v>13</v>
      </c>
      <c r="AY14" s="521">
        <f t="shared" si="27"/>
        <v>10</v>
      </c>
      <c r="AZ14" s="521">
        <f t="shared" si="28"/>
        <v>8</v>
      </c>
      <c r="BA14" s="522" t="s">
        <v>246</v>
      </c>
      <c r="BB14" s="511">
        <v>8</v>
      </c>
      <c r="BC14" s="521">
        <f t="shared" si="29"/>
        <v>1</v>
      </c>
      <c r="BD14" s="522" t="s">
        <v>268</v>
      </c>
      <c r="BE14" s="511">
        <v>10</v>
      </c>
      <c r="BF14" s="521">
        <f t="shared" si="30"/>
        <v>2</v>
      </c>
      <c r="BG14" s="523">
        <f t="shared" si="31"/>
        <v>11</v>
      </c>
      <c r="BH14" s="523">
        <f t="shared" si="32"/>
        <v>1</v>
      </c>
      <c r="BI14" s="523">
        <f t="shared" si="33"/>
        <v>0</v>
      </c>
      <c r="BJ14" s="523">
        <f t="shared" si="34"/>
        <v>0</v>
      </c>
      <c r="BK14" s="523">
        <f t="shared" si="35"/>
        <v>0</v>
      </c>
      <c r="BL14" s="524">
        <f t="shared" si="36"/>
        <v>18.333333333333332</v>
      </c>
      <c r="BM14" s="575" t="s">
        <v>1818</v>
      </c>
      <c r="BN14" s="575" t="s">
        <v>74</v>
      </c>
      <c r="BO14" s="525" t="s">
        <v>74</v>
      </c>
      <c r="BP14" s="525" t="s">
        <v>1819</v>
      </c>
      <c r="BQ14" s="525" t="s">
        <v>1907</v>
      </c>
      <c r="BR14" s="525" t="s">
        <v>1881</v>
      </c>
      <c r="BS14" s="576" t="s">
        <v>1908</v>
      </c>
      <c r="BT14" s="525" t="s">
        <v>1909</v>
      </c>
      <c r="BU14" s="525" t="s">
        <v>1910</v>
      </c>
      <c r="BV14" s="525" t="s">
        <v>1911</v>
      </c>
      <c r="BW14" s="525" t="s">
        <v>1912</v>
      </c>
      <c r="BX14" s="577">
        <f t="shared" si="37"/>
        <v>32</v>
      </c>
      <c r="BY14" s="532"/>
      <c r="BZ14" s="532"/>
      <c r="CA14" s="532"/>
      <c r="CB14" s="532"/>
      <c r="CC14" s="532"/>
      <c r="CD14" s="532"/>
      <c r="CE14" s="532"/>
      <c r="CF14" s="532"/>
    </row>
    <row r="15" spans="1:84" ht="20" customHeight="1">
      <c r="A15" s="511" t="s">
        <v>1150</v>
      </c>
      <c r="B15" s="578" t="s">
        <v>443</v>
      </c>
      <c r="C15" s="511" t="s">
        <v>307</v>
      </c>
      <c r="D15" s="511">
        <v>103.5</v>
      </c>
      <c r="E15" s="571">
        <v>66</v>
      </c>
      <c r="F15" s="512">
        <f t="shared" si="0"/>
        <v>30</v>
      </c>
      <c r="G15" s="511" t="s">
        <v>199</v>
      </c>
      <c r="H15" s="571">
        <v>83</v>
      </c>
      <c r="I15" s="512">
        <f t="shared" si="1"/>
        <v>30</v>
      </c>
      <c r="J15" s="572">
        <v>72</v>
      </c>
      <c r="K15" s="512">
        <f t="shared" si="2"/>
        <v>30</v>
      </c>
      <c r="L15" s="573">
        <v>76</v>
      </c>
      <c r="M15" s="512">
        <f t="shared" si="3"/>
        <v>30</v>
      </c>
      <c r="N15" s="573">
        <v>79</v>
      </c>
      <c r="O15" s="512">
        <f t="shared" si="4"/>
        <v>30</v>
      </c>
      <c r="P15" s="511">
        <v>90</v>
      </c>
      <c r="Q15" s="512">
        <f t="shared" si="5"/>
        <v>40</v>
      </c>
      <c r="R15" s="513">
        <f t="shared" si="6"/>
        <v>190</v>
      </c>
      <c r="S15" s="514">
        <f t="shared" si="7"/>
        <v>0</v>
      </c>
      <c r="T15" s="513">
        <f t="shared" si="8"/>
        <v>190</v>
      </c>
      <c r="U15" s="513">
        <f t="shared" si="9"/>
        <v>6</v>
      </c>
      <c r="V15" s="511" t="s">
        <v>200</v>
      </c>
      <c r="W15" s="511" t="s">
        <v>74</v>
      </c>
      <c r="X15" s="511" t="s">
        <v>74</v>
      </c>
      <c r="Y15" s="511">
        <v>9</v>
      </c>
      <c r="Z15" s="512">
        <f t="shared" si="10"/>
        <v>10</v>
      </c>
      <c r="AA15" s="515">
        <f t="shared" si="11"/>
        <v>10</v>
      </c>
      <c r="AB15" s="515">
        <f t="shared" si="12"/>
        <v>1</v>
      </c>
      <c r="AC15" s="516">
        <f t="shared" si="13"/>
        <v>15</v>
      </c>
      <c r="AD15" s="515">
        <f t="shared" si="14"/>
        <v>1</v>
      </c>
      <c r="AE15" s="511" t="s">
        <v>8</v>
      </c>
      <c r="AF15" s="517">
        <f t="shared" si="15"/>
        <v>10</v>
      </c>
      <c r="AG15" s="517">
        <f t="shared" si="16"/>
        <v>2</v>
      </c>
      <c r="AH15" s="518" t="s">
        <v>218</v>
      </c>
      <c r="AI15" s="511" t="s">
        <v>6</v>
      </c>
      <c r="AJ15" s="511" t="s">
        <v>74</v>
      </c>
      <c r="AK15" s="511" t="s">
        <v>74</v>
      </c>
      <c r="AL15" s="517">
        <f t="shared" si="17"/>
        <v>10</v>
      </c>
      <c r="AM15" s="517">
        <f t="shared" si="18"/>
        <v>2</v>
      </c>
      <c r="AN15" s="519">
        <f t="shared" si="19"/>
        <v>11</v>
      </c>
      <c r="AO15" s="519">
        <f t="shared" si="20"/>
        <v>0</v>
      </c>
      <c r="AP15" s="519">
        <f t="shared" si="21"/>
        <v>0</v>
      </c>
      <c r="AQ15" s="519">
        <f t="shared" si="22"/>
        <v>0</v>
      </c>
      <c r="AR15" s="519">
        <f t="shared" si="23"/>
        <v>0</v>
      </c>
      <c r="AS15" s="520">
        <f t="shared" si="24"/>
        <v>11</v>
      </c>
      <c r="AT15" s="518" t="s">
        <v>1567</v>
      </c>
      <c r="AU15" s="511" t="s">
        <v>74</v>
      </c>
      <c r="AV15" s="517">
        <f t="shared" si="25"/>
        <v>0</v>
      </c>
      <c r="AW15" s="517">
        <f t="shared" si="26"/>
        <v>0</v>
      </c>
      <c r="AX15" s="511" t="s">
        <v>13</v>
      </c>
      <c r="AY15" s="521">
        <f t="shared" si="27"/>
        <v>10</v>
      </c>
      <c r="AZ15" s="521">
        <f t="shared" si="28"/>
        <v>8</v>
      </c>
      <c r="BA15" s="522" t="s">
        <v>246</v>
      </c>
      <c r="BB15" s="511">
        <v>8</v>
      </c>
      <c r="BC15" s="521">
        <f t="shared" si="29"/>
        <v>1</v>
      </c>
      <c r="BD15" s="522" t="s">
        <v>268</v>
      </c>
      <c r="BE15" s="511">
        <v>10</v>
      </c>
      <c r="BF15" s="521">
        <f t="shared" si="30"/>
        <v>2</v>
      </c>
      <c r="BG15" s="523">
        <f t="shared" si="31"/>
        <v>11</v>
      </c>
      <c r="BH15" s="523">
        <f t="shared" si="32"/>
        <v>1</v>
      </c>
      <c r="BI15" s="523">
        <f t="shared" si="33"/>
        <v>0</v>
      </c>
      <c r="BJ15" s="523">
        <f t="shared" si="34"/>
        <v>0</v>
      </c>
      <c r="BK15" s="523">
        <f t="shared" si="35"/>
        <v>0</v>
      </c>
      <c r="BL15" s="524">
        <f t="shared" si="36"/>
        <v>18.333333333333332</v>
      </c>
      <c r="BM15" s="575" t="s">
        <v>1818</v>
      </c>
      <c r="BN15" s="575" t="s">
        <v>74</v>
      </c>
      <c r="BO15" s="525" t="s">
        <v>74</v>
      </c>
      <c r="BP15" s="525" t="s">
        <v>1819</v>
      </c>
      <c r="BQ15" s="525" t="s">
        <v>1913</v>
      </c>
      <c r="BR15" s="525" t="s">
        <v>1881</v>
      </c>
      <c r="BS15" s="576" t="s">
        <v>1914</v>
      </c>
      <c r="BT15" s="525" t="s">
        <v>1915</v>
      </c>
      <c r="BU15" s="525" t="s">
        <v>1916</v>
      </c>
      <c r="BV15" s="525" t="s">
        <v>1917</v>
      </c>
      <c r="BW15" s="525" t="s">
        <v>1918</v>
      </c>
      <c r="BX15" s="577">
        <f t="shared" si="37"/>
        <v>36</v>
      </c>
      <c r="BY15" s="532"/>
      <c r="BZ15" s="532"/>
      <c r="CA15" s="532"/>
      <c r="CB15" s="532"/>
      <c r="CC15" s="532"/>
      <c r="CD15" s="532"/>
      <c r="CE15" s="532"/>
      <c r="CF15" s="532"/>
    </row>
    <row r="16" spans="1:84" ht="20" customHeight="1">
      <c r="A16" s="511" t="s">
        <v>1151</v>
      </c>
      <c r="B16" s="570" t="s">
        <v>1152</v>
      </c>
      <c r="C16" s="511" t="s">
        <v>307</v>
      </c>
      <c r="D16" s="511">
        <v>93.5</v>
      </c>
      <c r="E16" s="571">
        <v>23</v>
      </c>
      <c r="F16" s="512">
        <f t="shared" si="0"/>
        <v>10</v>
      </c>
      <c r="G16" s="511" t="s">
        <v>199</v>
      </c>
      <c r="H16" s="571">
        <v>38</v>
      </c>
      <c r="I16" s="512">
        <f t="shared" si="1"/>
        <v>10</v>
      </c>
      <c r="J16" s="572">
        <v>55</v>
      </c>
      <c r="K16" s="512">
        <f t="shared" si="2"/>
        <v>20</v>
      </c>
      <c r="L16" s="573">
        <v>64</v>
      </c>
      <c r="M16" s="512">
        <f t="shared" si="3"/>
        <v>20</v>
      </c>
      <c r="N16" s="573">
        <v>49</v>
      </c>
      <c r="O16" s="512">
        <f t="shared" si="4"/>
        <v>20</v>
      </c>
      <c r="P16" s="511">
        <v>50</v>
      </c>
      <c r="Q16" s="512">
        <f t="shared" si="5"/>
        <v>20</v>
      </c>
      <c r="R16" s="513">
        <f t="shared" si="6"/>
        <v>100</v>
      </c>
      <c r="S16" s="514">
        <f t="shared" si="7"/>
        <v>0</v>
      </c>
      <c r="T16" s="513">
        <f t="shared" si="8"/>
        <v>100</v>
      </c>
      <c r="U16" s="513">
        <f t="shared" si="9"/>
        <v>4</v>
      </c>
      <c r="V16" s="511" t="s">
        <v>200</v>
      </c>
      <c r="W16" s="511" t="s">
        <v>74</v>
      </c>
      <c r="X16" s="511" t="s">
        <v>74</v>
      </c>
      <c r="Y16" s="511">
        <v>8</v>
      </c>
      <c r="Z16" s="512">
        <f t="shared" si="10"/>
        <v>10</v>
      </c>
      <c r="AA16" s="515">
        <f t="shared" si="11"/>
        <v>10</v>
      </c>
      <c r="AB16" s="515">
        <f t="shared" si="12"/>
        <v>1</v>
      </c>
      <c r="AC16" s="516">
        <f t="shared" si="13"/>
        <v>15</v>
      </c>
      <c r="AD16" s="515">
        <f t="shared" si="14"/>
        <v>1</v>
      </c>
      <c r="AE16" s="511" t="s">
        <v>8</v>
      </c>
      <c r="AF16" s="517">
        <f t="shared" si="15"/>
        <v>10</v>
      </c>
      <c r="AG16" s="517">
        <f t="shared" si="16"/>
        <v>2</v>
      </c>
      <c r="AH16" s="518" t="s">
        <v>170</v>
      </c>
      <c r="AI16" s="511" t="s">
        <v>6</v>
      </c>
      <c r="AJ16" s="574" t="s">
        <v>174</v>
      </c>
      <c r="AK16" s="511" t="s">
        <v>8</v>
      </c>
      <c r="AL16" s="517">
        <f t="shared" si="17"/>
        <v>15</v>
      </c>
      <c r="AM16" s="517">
        <f t="shared" si="18"/>
        <v>3</v>
      </c>
      <c r="AN16" s="519">
        <f t="shared" si="19"/>
        <v>10</v>
      </c>
      <c r="AO16" s="519">
        <f t="shared" si="20"/>
        <v>0</v>
      </c>
      <c r="AP16" s="519">
        <f t="shared" si="21"/>
        <v>0</v>
      </c>
      <c r="AQ16" s="519">
        <f t="shared" si="22"/>
        <v>0</v>
      </c>
      <c r="AR16" s="519">
        <f t="shared" si="23"/>
        <v>0</v>
      </c>
      <c r="AS16" s="520">
        <f t="shared" si="24"/>
        <v>10</v>
      </c>
      <c r="AT16" s="518" t="s">
        <v>1567</v>
      </c>
      <c r="AU16" s="511" t="s">
        <v>74</v>
      </c>
      <c r="AV16" s="517">
        <f t="shared" si="25"/>
        <v>0</v>
      </c>
      <c r="AW16" s="517">
        <f t="shared" si="26"/>
        <v>0</v>
      </c>
      <c r="AX16" s="511" t="s">
        <v>13</v>
      </c>
      <c r="AY16" s="521">
        <f t="shared" si="27"/>
        <v>10</v>
      </c>
      <c r="AZ16" s="521">
        <f t="shared" si="28"/>
        <v>8</v>
      </c>
      <c r="BA16" s="522" t="s">
        <v>246</v>
      </c>
      <c r="BB16" s="511">
        <v>8</v>
      </c>
      <c r="BC16" s="521">
        <f t="shared" si="29"/>
        <v>1</v>
      </c>
      <c r="BD16" s="522" t="s">
        <v>268</v>
      </c>
      <c r="BE16" s="511">
        <v>10</v>
      </c>
      <c r="BF16" s="521">
        <f t="shared" si="30"/>
        <v>2</v>
      </c>
      <c r="BG16" s="523">
        <f t="shared" si="31"/>
        <v>11</v>
      </c>
      <c r="BH16" s="523">
        <f t="shared" si="32"/>
        <v>1</v>
      </c>
      <c r="BI16" s="523">
        <f t="shared" si="33"/>
        <v>0</v>
      </c>
      <c r="BJ16" s="523">
        <f t="shared" si="34"/>
        <v>0</v>
      </c>
      <c r="BK16" s="523">
        <f t="shared" si="35"/>
        <v>0</v>
      </c>
      <c r="BL16" s="524">
        <f t="shared" si="36"/>
        <v>18.333333333333332</v>
      </c>
      <c r="BM16" s="575" t="s">
        <v>1818</v>
      </c>
      <c r="BN16" s="575" t="s">
        <v>74</v>
      </c>
      <c r="BO16" s="525" t="s">
        <v>74</v>
      </c>
      <c r="BP16" s="525" t="s">
        <v>1819</v>
      </c>
      <c r="BQ16" s="525" t="s">
        <v>1919</v>
      </c>
      <c r="BR16" s="525" t="s">
        <v>1853</v>
      </c>
      <c r="BS16" s="576" t="s">
        <v>1920</v>
      </c>
      <c r="BT16" s="525" t="s">
        <v>1921</v>
      </c>
      <c r="BU16" s="525" t="s">
        <v>1922</v>
      </c>
      <c r="BV16" s="525" t="s">
        <v>1923</v>
      </c>
      <c r="BW16" s="525" t="s">
        <v>1924</v>
      </c>
      <c r="BX16" s="577">
        <f t="shared" si="37"/>
        <v>32</v>
      </c>
      <c r="BY16" s="532"/>
      <c r="BZ16" s="532"/>
      <c r="CA16" s="532"/>
      <c r="CB16" s="532"/>
      <c r="CC16" s="532"/>
      <c r="CD16" s="532"/>
      <c r="CE16" s="532"/>
      <c r="CF16" s="532"/>
    </row>
    <row r="17" spans="1:84" ht="20" customHeight="1">
      <c r="A17" s="511" t="s">
        <v>1153</v>
      </c>
      <c r="B17" s="579" t="s">
        <v>445</v>
      </c>
      <c r="C17" s="511" t="s">
        <v>307</v>
      </c>
      <c r="D17" s="511">
        <v>101</v>
      </c>
      <c r="E17" s="571">
        <v>67</v>
      </c>
      <c r="F17" s="512">
        <f t="shared" si="0"/>
        <v>30</v>
      </c>
      <c r="G17" s="511" t="s">
        <v>199</v>
      </c>
      <c r="H17" s="571">
        <v>88</v>
      </c>
      <c r="I17" s="512">
        <f t="shared" si="1"/>
        <v>30</v>
      </c>
      <c r="J17" s="572">
        <v>86</v>
      </c>
      <c r="K17" s="512">
        <f t="shared" si="2"/>
        <v>30</v>
      </c>
      <c r="L17" s="573">
        <v>93</v>
      </c>
      <c r="M17" s="512">
        <f t="shared" si="3"/>
        <v>40</v>
      </c>
      <c r="N17" s="573">
        <v>94</v>
      </c>
      <c r="O17" s="512">
        <f t="shared" si="4"/>
        <v>40</v>
      </c>
      <c r="P17" s="511">
        <v>88</v>
      </c>
      <c r="Q17" s="512">
        <f t="shared" si="5"/>
        <v>30</v>
      </c>
      <c r="R17" s="513">
        <f t="shared" si="6"/>
        <v>200</v>
      </c>
      <c r="S17" s="514">
        <f t="shared" si="7"/>
        <v>0</v>
      </c>
      <c r="T17" s="513">
        <f t="shared" si="8"/>
        <v>200</v>
      </c>
      <c r="U17" s="513">
        <f t="shared" si="9"/>
        <v>6</v>
      </c>
      <c r="V17" s="511" t="s">
        <v>200</v>
      </c>
      <c r="W17" s="511" t="s">
        <v>74</v>
      </c>
      <c r="X17" s="511" t="s">
        <v>74</v>
      </c>
      <c r="Y17" s="511">
        <v>14</v>
      </c>
      <c r="Z17" s="512">
        <f t="shared" si="10"/>
        <v>20</v>
      </c>
      <c r="AA17" s="515">
        <f t="shared" si="11"/>
        <v>20</v>
      </c>
      <c r="AB17" s="515">
        <f t="shared" si="12"/>
        <v>1</v>
      </c>
      <c r="AC17" s="516">
        <f t="shared" si="13"/>
        <v>30</v>
      </c>
      <c r="AD17" s="515">
        <f t="shared" si="14"/>
        <v>2</v>
      </c>
      <c r="AE17" s="511" t="s">
        <v>6</v>
      </c>
      <c r="AF17" s="517">
        <f t="shared" si="15"/>
        <v>20</v>
      </c>
      <c r="AG17" s="517">
        <f t="shared" si="16"/>
        <v>4</v>
      </c>
      <c r="AH17" s="518" t="s">
        <v>170</v>
      </c>
      <c r="AI17" s="511" t="s">
        <v>6</v>
      </c>
      <c r="AJ17" s="511" t="s">
        <v>172</v>
      </c>
      <c r="AK17" s="511" t="s">
        <v>8</v>
      </c>
      <c r="AL17" s="517">
        <f t="shared" si="17"/>
        <v>15</v>
      </c>
      <c r="AM17" s="517">
        <f t="shared" si="18"/>
        <v>3</v>
      </c>
      <c r="AN17" s="519">
        <f t="shared" si="19"/>
        <v>15</v>
      </c>
      <c r="AO17" s="519">
        <f t="shared" si="20"/>
        <v>0</v>
      </c>
      <c r="AP17" s="519">
        <f t="shared" si="21"/>
        <v>0</v>
      </c>
      <c r="AQ17" s="519">
        <f t="shared" si="22"/>
        <v>0</v>
      </c>
      <c r="AR17" s="519">
        <f t="shared" si="23"/>
        <v>0</v>
      </c>
      <c r="AS17" s="520">
        <f t="shared" si="24"/>
        <v>15</v>
      </c>
      <c r="AT17" s="518" t="s">
        <v>1567</v>
      </c>
      <c r="AU17" s="511" t="s">
        <v>74</v>
      </c>
      <c r="AV17" s="517">
        <f t="shared" si="25"/>
        <v>0</v>
      </c>
      <c r="AW17" s="517">
        <f t="shared" si="26"/>
        <v>0</v>
      </c>
      <c r="AX17" s="511" t="s">
        <v>13</v>
      </c>
      <c r="AY17" s="521">
        <f t="shared" si="27"/>
        <v>10</v>
      </c>
      <c r="AZ17" s="521">
        <f t="shared" si="28"/>
        <v>8</v>
      </c>
      <c r="BA17" s="522" t="s">
        <v>246</v>
      </c>
      <c r="BB17" s="511">
        <v>10</v>
      </c>
      <c r="BC17" s="521">
        <f t="shared" si="29"/>
        <v>2</v>
      </c>
      <c r="BD17" s="522" t="s">
        <v>268</v>
      </c>
      <c r="BE17" s="511">
        <v>10</v>
      </c>
      <c r="BF17" s="521">
        <f t="shared" si="30"/>
        <v>2</v>
      </c>
      <c r="BG17" s="523">
        <f t="shared" si="31"/>
        <v>12</v>
      </c>
      <c r="BH17" s="523">
        <f t="shared" si="32"/>
        <v>1</v>
      </c>
      <c r="BI17" s="523">
        <f t="shared" si="33"/>
        <v>0</v>
      </c>
      <c r="BJ17" s="523">
        <f t="shared" si="34"/>
        <v>0</v>
      </c>
      <c r="BK17" s="523">
        <f t="shared" si="35"/>
        <v>0</v>
      </c>
      <c r="BL17" s="524">
        <f t="shared" si="36"/>
        <v>20</v>
      </c>
      <c r="BM17" s="575" t="s">
        <v>1925</v>
      </c>
      <c r="BN17" s="575" t="s">
        <v>74</v>
      </c>
      <c r="BO17" s="525" t="s">
        <v>74</v>
      </c>
      <c r="BP17" s="525" t="s">
        <v>1819</v>
      </c>
      <c r="BQ17" s="525" t="s">
        <v>1926</v>
      </c>
      <c r="BR17" s="525" t="s">
        <v>1821</v>
      </c>
      <c r="BS17" s="576" t="s">
        <v>1927</v>
      </c>
      <c r="BT17" s="525" t="s">
        <v>1928</v>
      </c>
      <c r="BU17" s="525" t="s">
        <v>1929</v>
      </c>
      <c r="BV17" s="525" t="s">
        <v>1930</v>
      </c>
      <c r="BW17" s="525" t="s">
        <v>1931</v>
      </c>
      <c r="BX17" s="577">
        <f t="shared" si="37"/>
        <v>56.000000000000007</v>
      </c>
      <c r="BY17" s="532"/>
      <c r="BZ17" s="532"/>
      <c r="CA17" s="532"/>
      <c r="CB17" s="532"/>
      <c r="CC17" s="532"/>
      <c r="CD17" s="532"/>
      <c r="CE17" s="532"/>
      <c r="CF17" s="532"/>
    </row>
    <row r="18" spans="1:84" ht="20" customHeight="1">
      <c r="A18" s="511" t="s">
        <v>1154</v>
      </c>
      <c r="B18" s="570" t="s">
        <v>1155</v>
      </c>
      <c r="C18" s="511" t="s">
        <v>307</v>
      </c>
      <c r="D18" s="511">
        <v>97.5</v>
      </c>
      <c r="E18" s="571">
        <v>28</v>
      </c>
      <c r="F18" s="512">
        <f t="shared" si="0"/>
        <v>10</v>
      </c>
      <c r="G18" s="511" t="s">
        <v>199</v>
      </c>
      <c r="H18" s="571">
        <v>45</v>
      </c>
      <c r="I18" s="512">
        <f t="shared" si="1"/>
        <v>20</v>
      </c>
      <c r="J18" s="572">
        <v>42</v>
      </c>
      <c r="K18" s="512">
        <f t="shared" si="2"/>
        <v>20</v>
      </c>
      <c r="L18" s="573">
        <v>43</v>
      </c>
      <c r="M18" s="512">
        <f t="shared" si="3"/>
        <v>20</v>
      </c>
      <c r="N18" s="573">
        <v>47</v>
      </c>
      <c r="O18" s="512">
        <f t="shared" si="4"/>
        <v>20</v>
      </c>
      <c r="P18" s="511">
        <v>56</v>
      </c>
      <c r="Q18" s="512">
        <f t="shared" si="5"/>
        <v>20</v>
      </c>
      <c r="R18" s="513">
        <f t="shared" si="6"/>
        <v>110</v>
      </c>
      <c r="S18" s="514">
        <f t="shared" si="7"/>
        <v>0</v>
      </c>
      <c r="T18" s="513">
        <f t="shared" si="8"/>
        <v>110</v>
      </c>
      <c r="U18" s="513">
        <f t="shared" si="9"/>
        <v>4</v>
      </c>
      <c r="V18" s="511" t="s">
        <v>200</v>
      </c>
      <c r="W18" s="511" t="s">
        <v>74</v>
      </c>
      <c r="X18" s="511" t="s">
        <v>74</v>
      </c>
      <c r="Y18" s="511">
        <v>20</v>
      </c>
      <c r="Z18" s="512">
        <f t="shared" si="10"/>
        <v>30</v>
      </c>
      <c r="AA18" s="515">
        <f t="shared" si="11"/>
        <v>30</v>
      </c>
      <c r="AB18" s="515">
        <f t="shared" si="12"/>
        <v>1</v>
      </c>
      <c r="AC18" s="516">
        <f t="shared" si="13"/>
        <v>45</v>
      </c>
      <c r="AD18" s="515">
        <f t="shared" si="14"/>
        <v>3</v>
      </c>
      <c r="AE18" s="511" t="s">
        <v>7</v>
      </c>
      <c r="AF18" s="517">
        <f t="shared" si="15"/>
        <v>15</v>
      </c>
      <c r="AG18" s="517">
        <f t="shared" si="16"/>
        <v>3</v>
      </c>
      <c r="AH18" s="518" t="s">
        <v>170</v>
      </c>
      <c r="AI18" s="511" t="s">
        <v>8</v>
      </c>
      <c r="AJ18" s="511" t="s">
        <v>173</v>
      </c>
      <c r="AK18" s="511" t="s">
        <v>7</v>
      </c>
      <c r="AL18" s="517">
        <f t="shared" si="17"/>
        <v>15</v>
      </c>
      <c r="AM18" s="517">
        <f t="shared" si="18"/>
        <v>3</v>
      </c>
      <c r="AN18" s="519">
        <f t="shared" si="19"/>
        <v>13</v>
      </c>
      <c r="AO18" s="519">
        <f t="shared" si="20"/>
        <v>0</v>
      </c>
      <c r="AP18" s="519">
        <f t="shared" si="21"/>
        <v>0</v>
      </c>
      <c r="AQ18" s="519">
        <f t="shared" si="22"/>
        <v>0</v>
      </c>
      <c r="AR18" s="519">
        <f t="shared" si="23"/>
        <v>0</v>
      </c>
      <c r="AS18" s="520">
        <f t="shared" si="24"/>
        <v>13</v>
      </c>
      <c r="AT18" s="518" t="s">
        <v>1567</v>
      </c>
      <c r="AU18" s="511" t="s">
        <v>74</v>
      </c>
      <c r="AV18" s="517">
        <f t="shared" si="25"/>
        <v>0</v>
      </c>
      <c r="AW18" s="517">
        <f t="shared" si="26"/>
        <v>0</v>
      </c>
      <c r="AX18" s="511" t="s">
        <v>13</v>
      </c>
      <c r="AY18" s="521">
        <f t="shared" si="27"/>
        <v>10</v>
      </c>
      <c r="AZ18" s="521">
        <f t="shared" si="28"/>
        <v>8</v>
      </c>
      <c r="BA18" s="522" t="s">
        <v>246</v>
      </c>
      <c r="BB18" s="511">
        <v>8</v>
      </c>
      <c r="BC18" s="521">
        <f t="shared" si="29"/>
        <v>1</v>
      </c>
      <c r="BD18" s="522" t="s">
        <v>268</v>
      </c>
      <c r="BE18" s="511">
        <v>10</v>
      </c>
      <c r="BF18" s="521">
        <f t="shared" si="30"/>
        <v>2</v>
      </c>
      <c r="BG18" s="523">
        <f t="shared" si="31"/>
        <v>11</v>
      </c>
      <c r="BH18" s="523">
        <f t="shared" si="32"/>
        <v>1</v>
      </c>
      <c r="BI18" s="523">
        <f t="shared" si="33"/>
        <v>0</v>
      </c>
      <c r="BJ18" s="523">
        <f t="shared" si="34"/>
        <v>0</v>
      </c>
      <c r="BK18" s="523">
        <f t="shared" si="35"/>
        <v>0</v>
      </c>
      <c r="BL18" s="524">
        <f t="shared" si="36"/>
        <v>18.333333333333332</v>
      </c>
      <c r="BM18" s="575" t="s">
        <v>1818</v>
      </c>
      <c r="BN18" s="575" t="s">
        <v>74</v>
      </c>
      <c r="BO18" s="525" t="s">
        <v>74</v>
      </c>
      <c r="BP18" s="525" t="s">
        <v>1819</v>
      </c>
      <c r="BQ18" s="525" t="s">
        <v>1932</v>
      </c>
      <c r="BR18" s="525" t="s">
        <v>1888</v>
      </c>
      <c r="BS18" s="576" t="s">
        <v>1933</v>
      </c>
      <c r="BT18" s="525" t="s">
        <v>1934</v>
      </c>
      <c r="BU18" s="525" t="s">
        <v>1935</v>
      </c>
      <c r="BV18" s="525" t="s">
        <v>1936</v>
      </c>
      <c r="BW18" s="525" t="s">
        <v>1937</v>
      </c>
      <c r="BX18" s="577">
        <f t="shared" si="37"/>
        <v>80</v>
      </c>
      <c r="BY18" s="532"/>
      <c r="BZ18" s="532"/>
      <c r="CA18" s="532"/>
      <c r="CB18" s="532"/>
      <c r="CC18" s="532"/>
      <c r="CD18" s="532"/>
      <c r="CE18" s="532"/>
      <c r="CF18" s="532"/>
    </row>
    <row r="19" spans="1:84" ht="20" customHeight="1">
      <c r="A19" s="511" t="s">
        <v>1156</v>
      </c>
      <c r="B19" s="570" t="s">
        <v>446</v>
      </c>
      <c r="C19" s="511" t="s">
        <v>307</v>
      </c>
      <c r="D19" s="511">
        <v>106.5</v>
      </c>
      <c r="E19" s="571">
        <v>71</v>
      </c>
      <c r="F19" s="512">
        <f t="shared" si="0"/>
        <v>30</v>
      </c>
      <c r="G19" s="511" t="s">
        <v>199</v>
      </c>
      <c r="H19" s="571">
        <v>79</v>
      </c>
      <c r="I19" s="512">
        <f t="shared" si="1"/>
        <v>30</v>
      </c>
      <c r="J19" s="572">
        <v>78</v>
      </c>
      <c r="K19" s="512">
        <f t="shared" si="2"/>
        <v>30</v>
      </c>
      <c r="L19" s="573">
        <v>91</v>
      </c>
      <c r="M19" s="512">
        <f t="shared" si="3"/>
        <v>40</v>
      </c>
      <c r="N19" s="573">
        <v>85</v>
      </c>
      <c r="O19" s="512">
        <f t="shared" si="4"/>
        <v>30</v>
      </c>
      <c r="P19" s="511">
        <v>70</v>
      </c>
      <c r="Q19" s="512">
        <f t="shared" si="5"/>
        <v>30</v>
      </c>
      <c r="R19" s="513">
        <f t="shared" si="6"/>
        <v>190</v>
      </c>
      <c r="S19" s="514">
        <f t="shared" si="7"/>
        <v>0</v>
      </c>
      <c r="T19" s="513">
        <f t="shared" si="8"/>
        <v>190</v>
      </c>
      <c r="U19" s="513">
        <f t="shared" si="9"/>
        <v>6</v>
      </c>
      <c r="V19" s="511" t="s">
        <v>200</v>
      </c>
      <c r="W19" s="511" t="s">
        <v>74</v>
      </c>
      <c r="X19" s="511" t="s">
        <v>74</v>
      </c>
      <c r="Y19" s="511">
        <v>11</v>
      </c>
      <c r="Z19" s="512">
        <f t="shared" si="10"/>
        <v>20</v>
      </c>
      <c r="AA19" s="515">
        <f t="shared" si="11"/>
        <v>20</v>
      </c>
      <c r="AB19" s="515">
        <f t="shared" si="12"/>
        <v>1</v>
      </c>
      <c r="AC19" s="516">
        <f t="shared" si="13"/>
        <v>30</v>
      </c>
      <c r="AD19" s="515">
        <f t="shared" si="14"/>
        <v>2</v>
      </c>
      <c r="AE19" s="511" t="s">
        <v>6</v>
      </c>
      <c r="AF19" s="517">
        <f t="shared" si="15"/>
        <v>20</v>
      </c>
      <c r="AG19" s="517">
        <f t="shared" si="16"/>
        <v>4</v>
      </c>
      <c r="AH19" s="518" t="s">
        <v>197</v>
      </c>
      <c r="AI19" s="511" t="s">
        <v>6</v>
      </c>
      <c r="AJ19" s="511" t="s">
        <v>173</v>
      </c>
      <c r="AK19" s="511" t="s">
        <v>7</v>
      </c>
      <c r="AL19" s="517">
        <f t="shared" si="17"/>
        <v>15</v>
      </c>
      <c r="AM19" s="517">
        <f t="shared" si="18"/>
        <v>3</v>
      </c>
      <c r="AN19" s="519">
        <f t="shared" si="19"/>
        <v>15</v>
      </c>
      <c r="AO19" s="519">
        <f t="shared" si="20"/>
        <v>0</v>
      </c>
      <c r="AP19" s="519">
        <f t="shared" si="21"/>
        <v>0</v>
      </c>
      <c r="AQ19" s="519">
        <f t="shared" si="22"/>
        <v>0</v>
      </c>
      <c r="AR19" s="519">
        <f t="shared" si="23"/>
        <v>0</v>
      </c>
      <c r="AS19" s="520">
        <f t="shared" si="24"/>
        <v>15</v>
      </c>
      <c r="AT19" s="518" t="s">
        <v>1567</v>
      </c>
      <c r="AU19" s="511" t="s">
        <v>74</v>
      </c>
      <c r="AV19" s="517">
        <f t="shared" si="25"/>
        <v>0</v>
      </c>
      <c r="AW19" s="517">
        <f t="shared" si="26"/>
        <v>0</v>
      </c>
      <c r="AX19" s="511" t="s">
        <v>13</v>
      </c>
      <c r="AY19" s="521">
        <f t="shared" si="27"/>
        <v>10</v>
      </c>
      <c r="AZ19" s="521">
        <f t="shared" si="28"/>
        <v>8</v>
      </c>
      <c r="BA19" s="522" t="s">
        <v>246</v>
      </c>
      <c r="BB19" s="511">
        <v>8</v>
      </c>
      <c r="BC19" s="521">
        <f t="shared" si="29"/>
        <v>1</v>
      </c>
      <c r="BD19" s="522" t="s">
        <v>268</v>
      </c>
      <c r="BE19" s="511">
        <v>10</v>
      </c>
      <c r="BF19" s="521">
        <f t="shared" si="30"/>
        <v>2</v>
      </c>
      <c r="BG19" s="523">
        <f t="shared" si="31"/>
        <v>11</v>
      </c>
      <c r="BH19" s="523">
        <f t="shared" si="32"/>
        <v>1</v>
      </c>
      <c r="BI19" s="523">
        <f t="shared" si="33"/>
        <v>0</v>
      </c>
      <c r="BJ19" s="523">
        <f t="shared" si="34"/>
        <v>0</v>
      </c>
      <c r="BK19" s="523">
        <f t="shared" si="35"/>
        <v>0</v>
      </c>
      <c r="BL19" s="524">
        <f t="shared" si="36"/>
        <v>18.333333333333332</v>
      </c>
      <c r="BM19" s="575" t="s">
        <v>1818</v>
      </c>
      <c r="BN19" s="575" t="s">
        <v>74</v>
      </c>
      <c r="BO19" s="525" t="s">
        <v>74</v>
      </c>
      <c r="BP19" s="525" t="s">
        <v>1819</v>
      </c>
      <c r="BQ19" s="525" t="s">
        <v>1938</v>
      </c>
      <c r="BR19" s="525" t="s">
        <v>1888</v>
      </c>
      <c r="BS19" s="576" t="s">
        <v>1939</v>
      </c>
      <c r="BT19" s="525" t="s">
        <v>1940</v>
      </c>
      <c r="BU19" s="525" t="s">
        <v>1941</v>
      </c>
      <c r="BV19" s="525" t="s">
        <v>1942</v>
      </c>
      <c r="BW19" s="525" t="s">
        <v>1943</v>
      </c>
      <c r="BX19" s="577">
        <f t="shared" si="37"/>
        <v>44</v>
      </c>
      <c r="BY19" s="532"/>
      <c r="BZ19" s="532"/>
      <c r="CA19" s="532"/>
      <c r="CB19" s="532"/>
      <c r="CC19" s="532"/>
      <c r="CD19" s="532"/>
      <c r="CE19" s="532"/>
      <c r="CF19" s="532"/>
    </row>
    <row r="20" spans="1:84" ht="20" customHeight="1">
      <c r="A20" s="511" t="s">
        <v>1157</v>
      </c>
      <c r="B20" s="570" t="s">
        <v>233</v>
      </c>
      <c r="C20" s="511" t="s">
        <v>307</v>
      </c>
      <c r="D20" s="511">
        <v>106.5</v>
      </c>
      <c r="E20" s="571">
        <v>21</v>
      </c>
      <c r="F20" s="512">
        <f t="shared" si="0"/>
        <v>10</v>
      </c>
      <c r="G20" s="511" t="s">
        <v>199</v>
      </c>
      <c r="H20" s="571">
        <v>48</v>
      </c>
      <c r="I20" s="512">
        <f t="shared" si="1"/>
        <v>20</v>
      </c>
      <c r="J20" s="572">
        <v>40</v>
      </c>
      <c r="K20" s="512">
        <f t="shared" si="2"/>
        <v>10</v>
      </c>
      <c r="L20" s="573">
        <v>34</v>
      </c>
      <c r="M20" s="512">
        <f t="shared" si="3"/>
        <v>10</v>
      </c>
      <c r="N20" s="573">
        <v>38</v>
      </c>
      <c r="O20" s="512">
        <f t="shared" si="4"/>
        <v>10</v>
      </c>
      <c r="P20" s="511">
        <v>52</v>
      </c>
      <c r="Q20" s="512">
        <f t="shared" si="5"/>
        <v>20</v>
      </c>
      <c r="R20" s="513">
        <f t="shared" si="6"/>
        <v>80</v>
      </c>
      <c r="S20" s="514">
        <f t="shared" si="7"/>
        <v>0</v>
      </c>
      <c r="T20" s="513">
        <f t="shared" si="8"/>
        <v>80</v>
      </c>
      <c r="U20" s="513">
        <f t="shared" si="9"/>
        <v>4</v>
      </c>
      <c r="V20" s="511" t="s">
        <v>200</v>
      </c>
      <c r="W20" s="511" t="s">
        <v>74</v>
      </c>
      <c r="X20" s="511" t="s">
        <v>74</v>
      </c>
      <c r="Y20" s="511">
        <v>7</v>
      </c>
      <c r="Z20" s="512">
        <f t="shared" si="10"/>
        <v>10</v>
      </c>
      <c r="AA20" s="515">
        <f t="shared" si="11"/>
        <v>10</v>
      </c>
      <c r="AB20" s="515">
        <f t="shared" si="12"/>
        <v>1</v>
      </c>
      <c r="AC20" s="516">
        <f t="shared" si="13"/>
        <v>15</v>
      </c>
      <c r="AD20" s="515">
        <f t="shared" si="14"/>
        <v>1</v>
      </c>
      <c r="AE20" s="511" t="s">
        <v>7</v>
      </c>
      <c r="AF20" s="517">
        <f t="shared" si="15"/>
        <v>15</v>
      </c>
      <c r="AG20" s="517">
        <f t="shared" si="16"/>
        <v>3</v>
      </c>
      <c r="AH20" s="518" t="s">
        <v>218</v>
      </c>
      <c r="AI20" s="511" t="s">
        <v>8</v>
      </c>
      <c r="AJ20" s="511" t="s">
        <v>173</v>
      </c>
      <c r="AK20" s="511" t="s">
        <v>6</v>
      </c>
      <c r="AL20" s="517">
        <f t="shared" si="17"/>
        <v>15</v>
      </c>
      <c r="AM20" s="517">
        <f t="shared" si="18"/>
        <v>3</v>
      </c>
      <c r="AN20" s="519">
        <f t="shared" si="19"/>
        <v>11</v>
      </c>
      <c r="AO20" s="519">
        <f t="shared" si="20"/>
        <v>0</v>
      </c>
      <c r="AP20" s="519">
        <f t="shared" si="21"/>
        <v>0</v>
      </c>
      <c r="AQ20" s="519">
        <f t="shared" si="22"/>
        <v>0</v>
      </c>
      <c r="AR20" s="519">
        <f t="shared" si="23"/>
        <v>0</v>
      </c>
      <c r="AS20" s="520">
        <f t="shared" si="24"/>
        <v>11</v>
      </c>
      <c r="AT20" s="518" t="s">
        <v>1567</v>
      </c>
      <c r="AU20" s="511" t="s">
        <v>74</v>
      </c>
      <c r="AV20" s="517">
        <f t="shared" si="25"/>
        <v>0</v>
      </c>
      <c r="AW20" s="517">
        <f t="shared" si="26"/>
        <v>0</v>
      </c>
      <c r="AX20" s="511" t="s">
        <v>13</v>
      </c>
      <c r="AY20" s="521">
        <f t="shared" si="27"/>
        <v>10</v>
      </c>
      <c r="AZ20" s="521">
        <f t="shared" si="28"/>
        <v>8</v>
      </c>
      <c r="BA20" s="522" t="s">
        <v>246</v>
      </c>
      <c r="BB20" s="511">
        <v>8</v>
      </c>
      <c r="BC20" s="521">
        <f t="shared" si="29"/>
        <v>1</v>
      </c>
      <c r="BD20" s="522" t="s">
        <v>268</v>
      </c>
      <c r="BE20" s="511">
        <v>10</v>
      </c>
      <c r="BF20" s="521">
        <f t="shared" si="30"/>
        <v>2</v>
      </c>
      <c r="BG20" s="523">
        <f t="shared" si="31"/>
        <v>11</v>
      </c>
      <c r="BH20" s="523">
        <f t="shared" si="32"/>
        <v>1</v>
      </c>
      <c r="BI20" s="523">
        <f t="shared" si="33"/>
        <v>0</v>
      </c>
      <c r="BJ20" s="523">
        <f t="shared" si="34"/>
        <v>0</v>
      </c>
      <c r="BK20" s="523">
        <f t="shared" si="35"/>
        <v>0</v>
      </c>
      <c r="BL20" s="524">
        <f t="shared" si="36"/>
        <v>18.333333333333332</v>
      </c>
      <c r="BM20" s="575" t="s">
        <v>1818</v>
      </c>
      <c r="BN20" s="580" t="s">
        <v>1944</v>
      </c>
      <c r="BO20" s="525" t="s">
        <v>74</v>
      </c>
      <c r="BP20" s="525" t="s">
        <v>1945</v>
      </c>
      <c r="BQ20" s="525" t="s">
        <v>1946</v>
      </c>
      <c r="BR20" s="525" t="s">
        <v>1881</v>
      </c>
      <c r="BS20" s="576" t="s">
        <v>1947</v>
      </c>
      <c r="BT20" s="525" t="s">
        <v>1948</v>
      </c>
      <c r="BU20" s="525" t="s">
        <v>1949</v>
      </c>
      <c r="BV20" s="525" t="s">
        <v>1950</v>
      </c>
      <c r="BW20" s="525" t="s">
        <v>1951</v>
      </c>
      <c r="BX20" s="577">
        <f t="shared" si="37"/>
        <v>28.000000000000004</v>
      </c>
      <c r="BY20" s="532"/>
      <c r="BZ20" s="532"/>
      <c r="CA20" s="532"/>
      <c r="CB20" s="532"/>
      <c r="CC20" s="532"/>
      <c r="CD20" s="532"/>
      <c r="CE20" s="532"/>
      <c r="CF20" s="532"/>
    </row>
    <row r="21" spans="1:84" ht="20" customHeight="1">
      <c r="A21" s="511" t="s">
        <v>1158</v>
      </c>
      <c r="B21" s="570" t="s">
        <v>1159</v>
      </c>
      <c r="C21" s="511" t="s">
        <v>307</v>
      </c>
      <c r="D21" s="511">
        <v>105.5</v>
      </c>
      <c r="E21" s="571">
        <v>13</v>
      </c>
      <c r="F21" s="512">
        <f t="shared" si="0"/>
        <v>10</v>
      </c>
      <c r="G21" s="511" t="s">
        <v>199</v>
      </c>
      <c r="H21" s="571">
        <v>52</v>
      </c>
      <c r="I21" s="512">
        <f t="shared" si="1"/>
        <v>20</v>
      </c>
      <c r="J21" s="572">
        <v>24</v>
      </c>
      <c r="K21" s="512">
        <f t="shared" si="2"/>
        <v>10</v>
      </c>
      <c r="L21" s="573">
        <v>43</v>
      </c>
      <c r="M21" s="512">
        <f t="shared" si="3"/>
        <v>20</v>
      </c>
      <c r="N21" s="573">
        <v>26</v>
      </c>
      <c r="O21" s="512">
        <f t="shared" si="4"/>
        <v>10</v>
      </c>
      <c r="P21" s="511">
        <v>48</v>
      </c>
      <c r="Q21" s="512">
        <f t="shared" si="5"/>
        <v>20</v>
      </c>
      <c r="R21" s="513">
        <f t="shared" si="6"/>
        <v>90</v>
      </c>
      <c r="S21" s="514">
        <f t="shared" si="7"/>
        <v>0</v>
      </c>
      <c r="T21" s="513">
        <f t="shared" si="8"/>
        <v>90</v>
      </c>
      <c r="U21" s="513">
        <f t="shared" si="9"/>
        <v>4</v>
      </c>
      <c r="V21" s="511" t="s">
        <v>200</v>
      </c>
      <c r="W21" s="511" t="s">
        <v>74</v>
      </c>
      <c r="X21" s="511" t="s">
        <v>74</v>
      </c>
      <c r="Y21" s="511">
        <v>8</v>
      </c>
      <c r="Z21" s="512">
        <f t="shared" si="10"/>
        <v>10</v>
      </c>
      <c r="AA21" s="515">
        <f t="shared" si="11"/>
        <v>10</v>
      </c>
      <c r="AB21" s="515">
        <f t="shared" si="12"/>
        <v>1</v>
      </c>
      <c r="AC21" s="516">
        <f t="shared" si="13"/>
        <v>15</v>
      </c>
      <c r="AD21" s="515">
        <f t="shared" si="14"/>
        <v>1</v>
      </c>
      <c r="AE21" s="511" t="s">
        <v>8</v>
      </c>
      <c r="AF21" s="517">
        <f t="shared" si="15"/>
        <v>10</v>
      </c>
      <c r="AG21" s="517">
        <f t="shared" si="16"/>
        <v>2</v>
      </c>
      <c r="AH21" s="518" t="s">
        <v>197</v>
      </c>
      <c r="AI21" s="511" t="s">
        <v>7</v>
      </c>
      <c r="AJ21" s="511" t="s">
        <v>173</v>
      </c>
      <c r="AK21" s="511" t="s">
        <v>7</v>
      </c>
      <c r="AL21" s="517">
        <f t="shared" si="17"/>
        <v>15</v>
      </c>
      <c r="AM21" s="517">
        <f t="shared" si="18"/>
        <v>3</v>
      </c>
      <c r="AN21" s="519">
        <f t="shared" si="19"/>
        <v>10</v>
      </c>
      <c r="AO21" s="519">
        <f t="shared" si="20"/>
        <v>0</v>
      </c>
      <c r="AP21" s="519">
        <f t="shared" si="21"/>
        <v>0</v>
      </c>
      <c r="AQ21" s="519">
        <f t="shared" si="22"/>
        <v>0</v>
      </c>
      <c r="AR21" s="519">
        <f t="shared" si="23"/>
        <v>0</v>
      </c>
      <c r="AS21" s="520">
        <f t="shared" si="24"/>
        <v>10</v>
      </c>
      <c r="AT21" s="518" t="s">
        <v>1567</v>
      </c>
      <c r="AU21" s="511" t="s">
        <v>74</v>
      </c>
      <c r="AV21" s="517">
        <f t="shared" si="25"/>
        <v>0</v>
      </c>
      <c r="AW21" s="517">
        <f t="shared" si="26"/>
        <v>0</v>
      </c>
      <c r="AX21" s="511" t="s">
        <v>13</v>
      </c>
      <c r="AY21" s="521">
        <f t="shared" si="27"/>
        <v>10</v>
      </c>
      <c r="AZ21" s="521">
        <f t="shared" si="28"/>
        <v>8</v>
      </c>
      <c r="BA21" s="522" t="s">
        <v>246</v>
      </c>
      <c r="BB21" s="511">
        <v>8</v>
      </c>
      <c r="BC21" s="521">
        <f t="shared" si="29"/>
        <v>1</v>
      </c>
      <c r="BD21" s="522" t="s">
        <v>268</v>
      </c>
      <c r="BE21" s="511">
        <v>10</v>
      </c>
      <c r="BF21" s="521">
        <f t="shared" si="30"/>
        <v>2</v>
      </c>
      <c r="BG21" s="523">
        <f t="shared" si="31"/>
        <v>11</v>
      </c>
      <c r="BH21" s="523">
        <f t="shared" si="32"/>
        <v>1</v>
      </c>
      <c r="BI21" s="523">
        <f t="shared" si="33"/>
        <v>0</v>
      </c>
      <c r="BJ21" s="523">
        <f t="shared" si="34"/>
        <v>0</v>
      </c>
      <c r="BK21" s="523">
        <f t="shared" si="35"/>
        <v>0</v>
      </c>
      <c r="BL21" s="524">
        <f t="shared" si="36"/>
        <v>18.333333333333332</v>
      </c>
      <c r="BM21" s="575" t="s">
        <v>1818</v>
      </c>
      <c r="BN21" s="580" t="s">
        <v>74</v>
      </c>
      <c r="BO21" s="525" t="s">
        <v>74</v>
      </c>
      <c r="BP21" s="525" t="s">
        <v>1819</v>
      </c>
      <c r="BQ21" s="525" t="s">
        <v>1952</v>
      </c>
      <c r="BR21" s="525" t="s">
        <v>1853</v>
      </c>
      <c r="BS21" s="576" t="s">
        <v>1953</v>
      </c>
      <c r="BT21" s="525" t="s">
        <v>1954</v>
      </c>
      <c r="BU21" s="525" t="s">
        <v>1955</v>
      </c>
      <c r="BV21" s="525" t="s">
        <v>1956</v>
      </c>
      <c r="BW21" s="525" t="s">
        <v>1957</v>
      </c>
      <c r="BX21" s="577">
        <f t="shared" si="37"/>
        <v>32</v>
      </c>
      <c r="BY21" s="532"/>
      <c r="BZ21" s="532"/>
      <c r="CA21" s="532"/>
      <c r="CB21" s="532"/>
      <c r="CC21" s="532"/>
      <c r="CD21" s="532"/>
      <c r="CE21" s="532"/>
      <c r="CF21" s="532"/>
    </row>
    <row r="22" spans="1:84" ht="20" customHeight="1">
      <c r="A22" s="511" t="s">
        <v>1160</v>
      </c>
      <c r="B22" s="570" t="s">
        <v>1161</v>
      </c>
      <c r="C22" s="511" t="s">
        <v>307</v>
      </c>
      <c r="D22" s="530">
        <v>102</v>
      </c>
      <c r="E22" s="571">
        <v>49</v>
      </c>
      <c r="F22" s="512">
        <f t="shared" si="0"/>
        <v>20</v>
      </c>
      <c r="G22" s="511" t="s">
        <v>199</v>
      </c>
      <c r="H22" s="571">
        <v>84</v>
      </c>
      <c r="I22" s="512">
        <f t="shared" si="1"/>
        <v>30</v>
      </c>
      <c r="J22" s="572">
        <v>73</v>
      </c>
      <c r="K22" s="512">
        <f t="shared" si="2"/>
        <v>30</v>
      </c>
      <c r="L22" s="573">
        <v>77</v>
      </c>
      <c r="M22" s="512">
        <f t="shared" si="3"/>
        <v>30</v>
      </c>
      <c r="N22" s="573">
        <v>73</v>
      </c>
      <c r="O22" s="512">
        <f t="shared" si="4"/>
        <v>30</v>
      </c>
      <c r="P22" s="511">
        <v>52</v>
      </c>
      <c r="Q22" s="512">
        <f t="shared" si="5"/>
        <v>20</v>
      </c>
      <c r="R22" s="513">
        <f t="shared" si="6"/>
        <v>160</v>
      </c>
      <c r="S22" s="514">
        <f t="shared" si="7"/>
        <v>0</v>
      </c>
      <c r="T22" s="513">
        <f t="shared" si="8"/>
        <v>160</v>
      </c>
      <c r="U22" s="513">
        <f t="shared" si="9"/>
        <v>6</v>
      </c>
      <c r="V22" s="511" t="s">
        <v>200</v>
      </c>
      <c r="W22" s="511" t="s">
        <v>74</v>
      </c>
      <c r="X22" s="511" t="s">
        <v>74</v>
      </c>
      <c r="Y22" s="511">
        <v>11</v>
      </c>
      <c r="Z22" s="512">
        <f t="shared" si="10"/>
        <v>20</v>
      </c>
      <c r="AA22" s="515">
        <f t="shared" si="11"/>
        <v>20</v>
      </c>
      <c r="AB22" s="515">
        <f t="shared" si="12"/>
        <v>1</v>
      </c>
      <c r="AC22" s="516">
        <f t="shared" si="13"/>
        <v>30</v>
      </c>
      <c r="AD22" s="515">
        <f t="shared" si="14"/>
        <v>2</v>
      </c>
      <c r="AE22" s="511" t="s">
        <v>7</v>
      </c>
      <c r="AF22" s="517">
        <f t="shared" si="15"/>
        <v>15</v>
      </c>
      <c r="AG22" s="517">
        <f t="shared" si="16"/>
        <v>3</v>
      </c>
      <c r="AH22" s="518" t="s">
        <v>321</v>
      </c>
      <c r="AI22" s="511" t="s">
        <v>6</v>
      </c>
      <c r="AJ22" s="511" t="s">
        <v>210</v>
      </c>
      <c r="AK22" s="511" t="s">
        <v>7</v>
      </c>
      <c r="AL22" s="517">
        <f t="shared" si="17"/>
        <v>15</v>
      </c>
      <c r="AM22" s="517">
        <f t="shared" si="18"/>
        <v>3</v>
      </c>
      <c r="AN22" s="519">
        <f t="shared" si="19"/>
        <v>14</v>
      </c>
      <c r="AO22" s="519">
        <f t="shared" si="20"/>
        <v>0</v>
      </c>
      <c r="AP22" s="519">
        <f t="shared" si="21"/>
        <v>0</v>
      </c>
      <c r="AQ22" s="519">
        <f t="shared" si="22"/>
        <v>0</v>
      </c>
      <c r="AR22" s="519">
        <f t="shared" si="23"/>
        <v>0</v>
      </c>
      <c r="AS22" s="520">
        <f t="shared" si="24"/>
        <v>14</v>
      </c>
      <c r="AT22" s="518" t="s">
        <v>1567</v>
      </c>
      <c r="AU22" s="511" t="s">
        <v>74</v>
      </c>
      <c r="AV22" s="517">
        <f t="shared" si="25"/>
        <v>0</v>
      </c>
      <c r="AW22" s="517">
        <f t="shared" si="26"/>
        <v>0</v>
      </c>
      <c r="AX22" s="511" t="s">
        <v>13</v>
      </c>
      <c r="AY22" s="521">
        <f t="shared" si="27"/>
        <v>10</v>
      </c>
      <c r="AZ22" s="521">
        <f t="shared" si="28"/>
        <v>8</v>
      </c>
      <c r="BA22" s="522" t="s">
        <v>246</v>
      </c>
      <c r="BB22" s="511">
        <v>8</v>
      </c>
      <c r="BC22" s="521">
        <f t="shared" si="29"/>
        <v>1</v>
      </c>
      <c r="BD22" s="522" t="s">
        <v>268</v>
      </c>
      <c r="BE22" s="511">
        <v>10</v>
      </c>
      <c r="BF22" s="521">
        <f t="shared" si="30"/>
        <v>2</v>
      </c>
      <c r="BG22" s="523">
        <f t="shared" si="31"/>
        <v>11</v>
      </c>
      <c r="BH22" s="523">
        <f t="shared" si="32"/>
        <v>1</v>
      </c>
      <c r="BI22" s="523">
        <f t="shared" si="33"/>
        <v>0</v>
      </c>
      <c r="BJ22" s="523">
        <f t="shared" si="34"/>
        <v>0</v>
      </c>
      <c r="BK22" s="523">
        <f t="shared" si="35"/>
        <v>0</v>
      </c>
      <c r="BL22" s="524">
        <f t="shared" si="36"/>
        <v>18.333333333333332</v>
      </c>
      <c r="BM22" s="575" t="s">
        <v>1818</v>
      </c>
      <c r="BN22" s="575" t="s">
        <v>74</v>
      </c>
      <c r="BO22" s="525" t="s">
        <v>74</v>
      </c>
      <c r="BP22" s="525" t="s">
        <v>1819</v>
      </c>
      <c r="BQ22" s="525" t="s">
        <v>1958</v>
      </c>
      <c r="BR22" s="525" t="s">
        <v>1888</v>
      </c>
      <c r="BS22" s="576" t="s">
        <v>1959</v>
      </c>
      <c r="BT22" s="525" t="s">
        <v>1960</v>
      </c>
      <c r="BU22" s="525" t="s">
        <v>1961</v>
      </c>
      <c r="BV22" s="525" t="s">
        <v>1962</v>
      </c>
      <c r="BW22" s="525" t="s">
        <v>1963</v>
      </c>
      <c r="BX22" s="577">
        <f t="shared" si="37"/>
        <v>44</v>
      </c>
      <c r="BY22" s="532"/>
      <c r="BZ22" s="532"/>
      <c r="CA22" s="532"/>
      <c r="CB22" s="532"/>
      <c r="CC22" s="532"/>
      <c r="CD22" s="532"/>
      <c r="CE22" s="532"/>
      <c r="CF22" s="532"/>
    </row>
    <row r="23" spans="1:84" ht="20" customHeight="1">
      <c r="A23" s="511" t="s">
        <v>1162</v>
      </c>
      <c r="B23" s="578" t="s">
        <v>234</v>
      </c>
      <c r="C23" s="511" t="s">
        <v>307</v>
      </c>
      <c r="D23" s="530">
        <v>99</v>
      </c>
      <c r="E23" s="571">
        <v>16</v>
      </c>
      <c r="F23" s="512">
        <f t="shared" si="0"/>
        <v>10</v>
      </c>
      <c r="G23" s="511" t="s">
        <v>199</v>
      </c>
      <c r="H23" s="571">
        <v>46</v>
      </c>
      <c r="I23" s="512">
        <f t="shared" si="1"/>
        <v>20</v>
      </c>
      <c r="J23" s="572">
        <v>56</v>
      </c>
      <c r="K23" s="512">
        <f t="shared" si="2"/>
        <v>20</v>
      </c>
      <c r="L23" s="573">
        <v>52</v>
      </c>
      <c r="M23" s="512">
        <f t="shared" si="3"/>
        <v>20</v>
      </c>
      <c r="N23" s="573">
        <v>24</v>
      </c>
      <c r="O23" s="512">
        <f t="shared" si="4"/>
        <v>10</v>
      </c>
      <c r="P23" s="511">
        <v>50</v>
      </c>
      <c r="Q23" s="512">
        <f t="shared" si="5"/>
        <v>20</v>
      </c>
      <c r="R23" s="513">
        <f t="shared" si="6"/>
        <v>100</v>
      </c>
      <c r="S23" s="514">
        <f t="shared" si="7"/>
        <v>0</v>
      </c>
      <c r="T23" s="513">
        <f t="shared" si="8"/>
        <v>100</v>
      </c>
      <c r="U23" s="513">
        <f t="shared" si="9"/>
        <v>4</v>
      </c>
      <c r="V23" s="511" t="s">
        <v>200</v>
      </c>
      <c r="W23" s="511" t="s">
        <v>74</v>
      </c>
      <c r="X23" s="511" t="s">
        <v>74</v>
      </c>
      <c r="Y23" s="511">
        <v>10</v>
      </c>
      <c r="Z23" s="512">
        <f t="shared" si="10"/>
        <v>10</v>
      </c>
      <c r="AA23" s="515">
        <f t="shared" si="11"/>
        <v>10</v>
      </c>
      <c r="AB23" s="515">
        <f t="shared" si="12"/>
        <v>1</v>
      </c>
      <c r="AC23" s="516">
        <f t="shared" si="13"/>
        <v>15</v>
      </c>
      <c r="AD23" s="515">
        <f t="shared" si="14"/>
        <v>1</v>
      </c>
      <c r="AE23" s="511" t="s">
        <v>7</v>
      </c>
      <c r="AF23" s="517">
        <f t="shared" si="15"/>
        <v>15</v>
      </c>
      <c r="AG23" s="517">
        <f t="shared" si="16"/>
        <v>3</v>
      </c>
      <c r="AH23" s="518" t="s">
        <v>218</v>
      </c>
      <c r="AI23" s="511" t="s">
        <v>6</v>
      </c>
      <c r="AJ23" s="574" t="s">
        <v>174</v>
      </c>
      <c r="AK23" s="511" t="s">
        <v>7</v>
      </c>
      <c r="AL23" s="517">
        <f t="shared" si="17"/>
        <v>15</v>
      </c>
      <c r="AM23" s="517">
        <f t="shared" si="18"/>
        <v>3</v>
      </c>
      <c r="AN23" s="519">
        <f t="shared" si="19"/>
        <v>11</v>
      </c>
      <c r="AO23" s="519">
        <f t="shared" si="20"/>
        <v>0</v>
      </c>
      <c r="AP23" s="519">
        <f t="shared" si="21"/>
        <v>0</v>
      </c>
      <c r="AQ23" s="519">
        <f t="shared" si="22"/>
        <v>0</v>
      </c>
      <c r="AR23" s="519">
        <f t="shared" si="23"/>
        <v>0</v>
      </c>
      <c r="AS23" s="520">
        <f t="shared" si="24"/>
        <v>11</v>
      </c>
      <c r="AT23" s="518" t="s">
        <v>1567</v>
      </c>
      <c r="AU23" s="511" t="s">
        <v>74</v>
      </c>
      <c r="AV23" s="517">
        <f t="shared" si="25"/>
        <v>0</v>
      </c>
      <c r="AW23" s="517">
        <f t="shared" si="26"/>
        <v>0</v>
      </c>
      <c r="AX23" s="511" t="s">
        <v>13</v>
      </c>
      <c r="AY23" s="521">
        <f t="shared" si="27"/>
        <v>10</v>
      </c>
      <c r="AZ23" s="521">
        <f t="shared" si="28"/>
        <v>8</v>
      </c>
      <c r="BA23" s="522" t="s">
        <v>246</v>
      </c>
      <c r="BB23" s="511" t="s">
        <v>168</v>
      </c>
      <c r="BC23" s="521">
        <f t="shared" si="29"/>
        <v>2</v>
      </c>
      <c r="BD23" s="522" t="s">
        <v>268</v>
      </c>
      <c r="BE23" s="511">
        <v>10</v>
      </c>
      <c r="BF23" s="521">
        <f t="shared" si="30"/>
        <v>2</v>
      </c>
      <c r="BG23" s="523">
        <f t="shared" si="31"/>
        <v>12</v>
      </c>
      <c r="BH23" s="523">
        <f t="shared" si="32"/>
        <v>1</v>
      </c>
      <c r="BI23" s="523">
        <f t="shared" si="33"/>
        <v>0</v>
      </c>
      <c r="BJ23" s="523">
        <f t="shared" si="34"/>
        <v>0</v>
      </c>
      <c r="BK23" s="523">
        <f t="shared" si="35"/>
        <v>0</v>
      </c>
      <c r="BL23" s="524">
        <f t="shared" si="36"/>
        <v>20</v>
      </c>
      <c r="BM23" s="575" t="s">
        <v>3173</v>
      </c>
      <c r="BN23" s="575" t="s">
        <v>74</v>
      </c>
      <c r="BO23" s="525" t="s">
        <v>74</v>
      </c>
      <c r="BP23" s="525" t="s">
        <v>1964</v>
      </c>
      <c r="BQ23" s="525" t="s">
        <v>1965</v>
      </c>
      <c r="BR23" s="525" t="s">
        <v>1755</v>
      </c>
      <c r="BS23" s="576" t="s">
        <v>1966</v>
      </c>
      <c r="BT23" s="525" t="s">
        <v>1967</v>
      </c>
      <c r="BU23" s="525" t="s">
        <v>1968</v>
      </c>
      <c r="BV23" s="525" t="s">
        <v>1969</v>
      </c>
      <c r="BW23" s="525" t="s">
        <v>1970</v>
      </c>
      <c r="BX23" s="577">
        <f t="shared" si="37"/>
        <v>40</v>
      </c>
      <c r="BY23" s="532"/>
      <c r="BZ23" s="532"/>
      <c r="CA23" s="532"/>
      <c r="CB23" s="532"/>
      <c r="CC23" s="532"/>
      <c r="CD23" s="532"/>
      <c r="CE23" s="532"/>
      <c r="CF23" s="532"/>
    </row>
    <row r="24" spans="1:84" ht="20" customHeight="1">
      <c r="A24" s="511" t="s">
        <v>1163</v>
      </c>
      <c r="B24" s="570" t="s">
        <v>439</v>
      </c>
      <c r="C24" s="511" t="s">
        <v>307</v>
      </c>
      <c r="D24" s="530">
        <v>99.5</v>
      </c>
      <c r="E24" s="571">
        <v>69</v>
      </c>
      <c r="F24" s="512">
        <f t="shared" si="0"/>
        <v>30</v>
      </c>
      <c r="G24" s="511" t="s">
        <v>199</v>
      </c>
      <c r="H24" s="571">
        <v>79</v>
      </c>
      <c r="I24" s="512">
        <f t="shared" si="1"/>
        <v>30</v>
      </c>
      <c r="J24" s="572">
        <v>92</v>
      </c>
      <c r="K24" s="512">
        <f t="shared" si="2"/>
        <v>40</v>
      </c>
      <c r="L24" s="573">
        <v>90</v>
      </c>
      <c r="M24" s="512">
        <f t="shared" si="3"/>
        <v>40</v>
      </c>
      <c r="N24" s="573">
        <v>82</v>
      </c>
      <c r="O24" s="512">
        <f t="shared" si="4"/>
        <v>30</v>
      </c>
      <c r="P24" s="511">
        <v>86</v>
      </c>
      <c r="Q24" s="512">
        <f t="shared" si="5"/>
        <v>30</v>
      </c>
      <c r="R24" s="513">
        <f t="shared" si="6"/>
        <v>200</v>
      </c>
      <c r="S24" s="514">
        <f t="shared" si="7"/>
        <v>0</v>
      </c>
      <c r="T24" s="513">
        <f t="shared" si="8"/>
        <v>200</v>
      </c>
      <c r="U24" s="513">
        <f t="shared" si="9"/>
        <v>6</v>
      </c>
      <c r="V24" s="511" t="s">
        <v>200</v>
      </c>
      <c r="W24" s="511" t="s">
        <v>74</v>
      </c>
      <c r="X24" s="511" t="s">
        <v>74</v>
      </c>
      <c r="Y24" s="511">
        <v>14</v>
      </c>
      <c r="Z24" s="512">
        <f t="shared" si="10"/>
        <v>20</v>
      </c>
      <c r="AA24" s="515">
        <f t="shared" si="11"/>
        <v>20</v>
      </c>
      <c r="AB24" s="515">
        <f t="shared" si="12"/>
        <v>1</v>
      </c>
      <c r="AC24" s="516">
        <f t="shared" si="13"/>
        <v>30</v>
      </c>
      <c r="AD24" s="515">
        <f t="shared" si="14"/>
        <v>2</v>
      </c>
      <c r="AE24" s="511" t="s">
        <v>7</v>
      </c>
      <c r="AF24" s="517">
        <f t="shared" si="15"/>
        <v>15</v>
      </c>
      <c r="AG24" s="517">
        <f t="shared" si="16"/>
        <v>3</v>
      </c>
      <c r="AH24" s="518" t="s">
        <v>171</v>
      </c>
      <c r="AI24" s="511" t="s">
        <v>6</v>
      </c>
      <c r="AJ24" s="511" t="s">
        <v>210</v>
      </c>
      <c r="AK24" s="511" t="s">
        <v>7</v>
      </c>
      <c r="AL24" s="517">
        <f t="shared" si="17"/>
        <v>15</v>
      </c>
      <c r="AM24" s="517">
        <f t="shared" si="18"/>
        <v>3</v>
      </c>
      <c r="AN24" s="519">
        <f t="shared" si="19"/>
        <v>14</v>
      </c>
      <c r="AO24" s="519">
        <f t="shared" si="20"/>
        <v>0</v>
      </c>
      <c r="AP24" s="519">
        <f t="shared" si="21"/>
        <v>0</v>
      </c>
      <c r="AQ24" s="519">
        <f t="shared" si="22"/>
        <v>0</v>
      </c>
      <c r="AR24" s="519">
        <f t="shared" si="23"/>
        <v>0</v>
      </c>
      <c r="AS24" s="520">
        <f t="shared" si="24"/>
        <v>14</v>
      </c>
      <c r="AT24" s="518" t="s">
        <v>1567</v>
      </c>
      <c r="AU24" s="511" t="s">
        <v>74</v>
      </c>
      <c r="AV24" s="517">
        <f t="shared" si="25"/>
        <v>0</v>
      </c>
      <c r="AW24" s="517">
        <f t="shared" si="26"/>
        <v>0</v>
      </c>
      <c r="AX24" s="511" t="s">
        <v>13</v>
      </c>
      <c r="AY24" s="521">
        <f t="shared" si="27"/>
        <v>10</v>
      </c>
      <c r="AZ24" s="521">
        <f t="shared" si="28"/>
        <v>8</v>
      </c>
      <c r="BA24" s="522" t="s">
        <v>246</v>
      </c>
      <c r="BB24" s="511">
        <v>8</v>
      </c>
      <c r="BC24" s="521">
        <f t="shared" si="29"/>
        <v>1</v>
      </c>
      <c r="BD24" s="522" t="s">
        <v>268</v>
      </c>
      <c r="BE24" s="511">
        <v>10</v>
      </c>
      <c r="BF24" s="521">
        <f t="shared" si="30"/>
        <v>2</v>
      </c>
      <c r="BG24" s="523">
        <f t="shared" si="31"/>
        <v>11</v>
      </c>
      <c r="BH24" s="523">
        <f t="shared" si="32"/>
        <v>1</v>
      </c>
      <c r="BI24" s="523">
        <f t="shared" si="33"/>
        <v>0</v>
      </c>
      <c r="BJ24" s="523">
        <f t="shared" si="34"/>
        <v>0</v>
      </c>
      <c r="BK24" s="523">
        <f t="shared" si="35"/>
        <v>0</v>
      </c>
      <c r="BL24" s="524">
        <f t="shared" si="36"/>
        <v>18.333333333333332</v>
      </c>
      <c r="BM24" s="575" t="s">
        <v>1818</v>
      </c>
      <c r="BN24" s="575" t="s">
        <v>74</v>
      </c>
      <c r="BO24" s="525" t="s">
        <v>74</v>
      </c>
      <c r="BP24" s="525" t="s">
        <v>1819</v>
      </c>
      <c r="BQ24" s="525" t="s">
        <v>1971</v>
      </c>
      <c r="BR24" s="525" t="s">
        <v>1888</v>
      </c>
      <c r="BS24" s="576" t="s">
        <v>1972</v>
      </c>
      <c r="BT24" s="525" t="s">
        <v>1973</v>
      </c>
      <c r="BU24" s="525" t="s">
        <v>1974</v>
      </c>
      <c r="BV24" s="525" t="s">
        <v>1975</v>
      </c>
      <c r="BW24" s="525" t="s">
        <v>1976</v>
      </c>
      <c r="BX24" s="577">
        <f t="shared" si="37"/>
        <v>56.000000000000007</v>
      </c>
      <c r="BY24" s="532"/>
      <c r="BZ24" s="532"/>
      <c r="CA24" s="532"/>
      <c r="CB24" s="532"/>
      <c r="CC24" s="532"/>
      <c r="CD24" s="532"/>
      <c r="CE24" s="532"/>
      <c r="CF24" s="532"/>
    </row>
    <row r="25" spans="1:84" ht="20" customHeight="1">
      <c r="A25" s="511" t="s">
        <v>1164</v>
      </c>
      <c r="B25" s="570" t="s">
        <v>1165</v>
      </c>
      <c r="C25" s="511" t="s">
        <v>307</v>
      </c>
      <c r="D25" s="530">
        <v>101.5</v>
      </c>
      <c r="E25" s="571">
        <v>66</v>
      </c>
      <c r="F25" s="512">
        <f t="shared" si="0"/>
        <v>30</v>
      </c>
      <c r="G25" s="511" t="s">
        <v>1136</v>
      </c>
      <c r="H25" s="571">
        <v>82</v>
      </c>
      <c r="I25" s="512">
        <f t="shared" si="1"/>
        <v>30</v>
      </c>
      <c r="J25" s="572">
        <v>72</v>
      </c>
      <c r="K25" s="512">
        <f t="shared" si="2"/>
        <v>30</v>
      </c>
      <c r="L25" s="573">
        <v>86</v>
      </c>
      <c r="M25" s="512">
        <f t="shared" si="3"/>
        <v>30</v>
      </c>
      <c r="N25" s="573">
        <v>83</v>
      </c>
      <c r="O25" s="512">
        <f t="shared" si="4"/>
        <v>30</v>
      </c>
      <c r="P25" s="511">
        <v>82</v>
      </c>
      <c r="Q25" s="512">
        <f t="shared" si="5"/>
        <v>30</v>
      </c>
      <c r="R25" s="513">
        <f t="shared" si="6"/>
        <v>180</v>
      </c>
      <c r="S25" s="514">
        <f t="shared" si="7"/>
        <v>0</v>
      </c>
      <c r="T25" s="513">
        <f t="shared" si="8"/>
        <v>180</v>
      </c>
      <c r="U25" s="513">
        <f t="shared" si="9"/>
        <v>6</v>
      </c>
      <c r="V25" s="511" t="s">
        <v>207</v>
      </c>
      <c r="W25" s="511" t="s">
        <v>74</v>
      </c>
      <c r="X25" s="511" t="s">
        <v>74</v>
      </c>
      <c r="Y25" s="511">
        <v>14</v>
      </c>
      <c r="Z25" s="512">
        <f t="shared" si="10"/>
        <v>20</v>
      </c>
      <c r="AA25" s="515">
        <f t="shared" si="11"/>
        <v>20</v>
      </c>
      <c r="AB25" s="515">
        <f t="shared" si="12"/>
        <v>1</v>
      </c>
      <c r="AC25" s="516">
        <f t="shared" si="13"/>
        <v>30</v>
      </c>
      <c r="AD25" s="515">
        <f t="shared" si="14"/>
        <v>2</v>
      </c>
      <c r="AE25" s="511" t="s">
        <v>7</v>
      </c>
      <c r="AF25" s="517">
        <f t="shared" si="15"/>
        <v>15</v>
      </c>
      <c r="AG25" s="517">
        <f t="shared" si="16"/>
        <v>3</v>
      </c>
      <c r="AH25" s="518" t="s">
        <v>170</v>
      </c>
      <c r="AI25" s="511" t="s">
        <v>6</v>
      </c>
      <c r="AJ25" s="511" t="s">
        <v>172</v>
      </c>
      <c r="AK25" s="511" t="s">
        <v>6</v>
      </c>
      <c r="AL25" s="517">
        <f t="shared" si="17"/>
        <v>20</v>
      </c>
      <c r="AM25" s="517">
        <f t="shared" si="18"/>
        <v>4</v>
      </c>
      <c r="AN25" s="519">
        <f t="shared" si="19"/>
        <v>15</v>
      </c>
      <c r="AO25" s="519">
        <f t="shared" si="20"/>
        <v>0</v>
      </c>
      <c r="AP25" s="519">
        <f t="shared" si="21"/>
        <v>0</v>
      </c>
      <c r="AQ25" s="519">
        <f t="shared" si="22"/>
        <v>0</v>
      </c>
      <c r="AR25" s="519">
        <f t="shared" si="23"/>
        <v>0</v>
      </c>
      <c r="AS25" s="520">
        <f t="shared" si="24"/>
        <v>15</v>
      </c>
      <c r="AT25" s="518" t="s">
        <v>1567</v>
      </c>
      <c r="AU25" s="511" t="s">
        <v>74</v>
      </c>
      <c r="AV25" s="517">
        <f t="shared" si="25"/>
        <v>0</v>
      </c>
      <c r="AW25" s="517">
        <f t="shared" si="26"/>
        <v>0</v>
      </c>
      <c r="AX25" s="511" t="s">
        <v>13</v>
      </c>
      <c r="AY25" s="521">
        <f t="shared" si="27"/>
        <v>10</v>
      </c>
      <c r="AZ25" s="521">
        <f t="shared" si="28"/>
        <v>8</v>
      </c>
      <c r="BA25" s="522" t="s">
        <v>246</v>
      </c>
      <c r="BB25" s="511">
        <v>8</v>
      </c>
      <c r="BC25" s="521">
        <f t="shared" si="29"/>
        <v>1</v>
      </c>
      <c r="BD25" s="522" t="s">
        <v>268</v>
      </c>
      <c r="BE25" s="511">
        <v>10</v>
      </c>
      <c r="BF25" s="521">
        <f t="shared" si="30"/>
        <v>2</v>
      </c>
      <c r="BG25" s="523">
        <f t="shared" si="31"/>
        <v>11</v>
      </c>
      <c r="BH25" s="523">
        <f t="shared" si="32"/>
        <v>1</v>
      </c>
      <c r="BI25" s="523">
        <f t="shared" si="33"/>
        <v>0</v>
      </c>
      <c r="BJ25" s="523">
        <f t="shared" si="34"/>
        <v>0</v>
      </c>
      <c r="BK25" s="523">
        <f t="shared" si="35"/>
        <v>0</v>
      </c>
      <c r="BL25" s="524">
        <f t="shared" si="36"/>
        <v>18.333333333333332</v>
      </c>
      <c r="BM25" s="575" t="s">
        <v>1818</v>
      </c>
      <c r="BN25" s="575" t="s">
        <v>74</v>
      </c>
      <c r="BO25" s="525" t="s">
        <v>74</v>
      </c>
      <c r="BP25" s="525" t="s">
        <v>1819</v>
      </c>
      <c r="BQ25" s="525" t="s">
        <v>1977</v>
      </c>
      <c r="BR25" s="525" t="s">
        <v>1978</v>
      </c>
      <c r="BS25" s="576" t="s">
        <v>1979</v>
      </c>
      <c r="BT25" s="525" t="s">
        <v>1980</v>
      </c>
      <c r="BU25" s="525" t="s">
        <v>1981</v>
      </c>
      <c r="BV25" s="525" t="s">
        <v>1982</v>
      </c>
      <c r="BW25" s="525" t="s">
        <v>1983</v>
      </c>
      <c r="BX25" s="577">
        <f t="shared" si="37"/>
        <v>56.000000000000007</v>
      </c>
      <c r="BY25" s="532"/>
      <c r="BZ25" s="532"/>
      <c r="CA25" s="532"/>
      <c r="CB25" s="532"/>
      <c r="CC25" s="532"/>
      <c r="CD25" s="532"/>
      <c r="CE25" s="532"/>
      <c r="CF25" s="532"/>
    </row>
    <row r="26" spans="1:84" ht="20" customHeight="1">
      <c r="A26" s="511" t="s">
        <v>1166</v>
      </c>
      <c r="B26" s="578" t="s">
        <v>447</v>
      </c>
      <c r="C26" s="511" t="s">
        <v>307</v>
      </c>
      <c r="D26" s="530">
        <v>104.5</v>
      </c>
      <c r="E26" s="571">
        <v>42</v>
      </c>
      <c r="F26" s="512">
        <f t="shared" si="0"/>
        <v>20</v>
      </c>
      <c r="G26" s="511" t="s">
        <v>199</v>
      </c>
      <c r="H26" s="571">
        <v>64</v>
      </c>
      <c r="I26" s="512">
        <f t="shared" si="1"/>
        <v>20</v>
      </c>
      <c r="J26" s="572">
        <v>61</v>
      </c>
      <c r="K26" s="512">
        <f t="shared" si="2"/>
        <v>20</v>
      </c>
      <c r="L26" s="573">
        <v>68</v>
      </c>
      <c r="M26" s="512">
        <f t="shared" si="3"/>
        <v>30</v>
      </c>
      <c r="N26" s="573">
        <v>71</v>
      </c>
      <c r="O26" s="512">
        <f t="shared" si="4"/>
        <v>30</v>
      </c>
      <c r="P26" s="511" t="s">
        <v>168</v>
      </c>
      <c r="Q26" s="512">
        <f t="shared" si="5"/>
        <v>40</v>
      </c>
      <c r="R26" s="513">
        <f t="shared" si="6"/>
        <v>160</v>
      </c>
      <c r="S26" s="514">
        <f t="shared" si="7"/>
        <v>1</v>
      </c>
      <c r="T26" s="513">
        <f t="shared" si="8"/>
        <v>192</v>
      </c>
      <c r="U26" s="513">
        <f t="shared" si="9"/>
        <v>6</v>
      </c>
      <c r="V26" s="511" t="s">
        <v>200</v>
      </c>
      <c r="W26" s="511" t="s">
        <v>74</v>
      </c>
      <c r="X26" s="511" t="s">
        <v>74</v>
      </c>
      <c r="Y26" s="511" t="s">
        <v>168</v>
      </c>
      <c r="Z26" s="512" t="e">
        <f t="shared" si="10"/>
        <v>#VALUE!</v>
      </c>
      <c r="AA26" s="515" t="e">
        <f t="shared" si="11"/>
        <v>#VALUE!</v>
      </c>
      <c r="AB26" s="515">
        <f t="shared" si="12"/>
        <v>2</v>
      </c>
      <c r="AC26" s="516" t="e">
        <f t="shared" si="13"/>
        <v>#VALUE!</v>
      </c>
      <c r="AD26" s="515" t="e">
        <f t="shared" si="14"/>
        <v>#VALUE!</v>
      </c>
      <c r="AE26" s="511" t="s">
        <v>7</v>
      </c>
      <c r="AF26" s="517">
        <f t="shared" si="15"/>
        <v>15</v>
      </c>
      <c r="AG26" s="517">
        <f t="shared" si="16"/>
        <v>3</v>
      </c>
      <c r="AH26" s="518" t="s">
        <v>321</v>
      </c>
      <c r="AI26" s="511" t="s">
        <v>7</v>
      </c>
      <c r="AJ26" s="511" t="s">
        <v>173</v>
      </c>
      <c r="AK26" s="511" t="s">
        <v>7</v>
      </c>
      <c r="AL26" s="517">
        <f t="shared" si="17"/>
        <v>15</v>
      </c>
      <c r="AM26" s="517">
        <f t="shared" si="18"/>
        <v>3</v>
      </c>
      <c r="AN26" s="519" t="e">
        <f t="shared" si="19"/>
        <v>#VALUE!</v>
      </c>
      <c r="AO26" s="519">
        <f t="shared" si="20"/>
        <v>0</v>
      </c>
      <c r="AP26" s="519">
        <f t="shared" si="21"/>
        <v>0</v>
      </c>
      <c r="AQ26" s="519">
        <f t="shared" si="22"/>
        <v>0</v>
      </c>
      <c r="AR26" s="519">
        <f t="shared" si="23"/>
        <v>0</v>
      </c>
      <c r="AS26" s="520" t="e">
        <f t="shared" si="24"/>
        <v>#VALUE!</v>
      </c>
      <c r="AT26" s="518" t="s">
        <v>1567</v>
      </c>
      <c r="AU26" s="511" t="s">
        <v>74</v>
      </c>
      <c r="AV26" s="517">
        <f t="shared" si="25"/>
        <v>0</v>
      </c>
      <c r="AW26" s="517">
        <f t="shared" si="26"/>
        <v>0</v>
      </c>
      <c r="AX26" s="511" t="s">
        <v>13</v>
      </c>
      <c r="AY26" s="521">
        <f t="shared" si="27"/>
        <v>10</v>
      </c>
      <c r="AZ26" s="521">
        <f t="shared" si="28"/>
        <v>8</v>
      </c>
      <c r="BA26" s="522" t="s">
        <v>246</v>
      </c>
      <c r="BB26" s="511">
        <v>9</v>
      </c>
      <c r="BC26" s="521">
        <f t="shared" si="29"/>
        <v>2</v>
      </c>
      <c r="BD26" s="522" t="s">
        <v>268</v>
      </c>
      <c r="BE26" s="511">
        <v>10</v>
      </c>
      <c r="BF26" s="521">
        <f t="shared" si="30"/>
        <v>2</v>
      </c>
      <c r="BG26" s="523">
        <f t="shared" si="31"/>
        <v>12</v>
      </c>
      <c r="BH26" s="523">
        <f t="shared" si="32"/>
        <v>1</v>
      </c>
      <c r="BI26" s="523">
        <f t="shared" si="33"/>
        <v>0</v>
      </c>
      <c r="BJ26" s="523">
        <f t="shared" si="34"/>
        <v>0</v>
      </c>
      <c r="BK26" s="523">
        <f t="shared" si="35"/>
        <v>0</v>
      </c>
      <c r="BL26" s="524">
        <f t="shared" si="36"/>
        <v>20</v>
      </c>
      <c r="BM26" s="575" t="s">
        <v>1984</v>
      </c>
      <c r="BN26" s="575" t="s">
        <v>74</v>
      </c>
      <c r="BO26" s="525" t="s">
        <v>74</v>
      </c>
      <c r="BP26" s="525" t="s">
        <v>1819</v>
      </c>
      <c r="BQ26" s="525" t="s">
        <v>1985</v>
      </c>
      <c r="BR26" s="525" t="s">
        <v>1821</v>
      </c>
      <c r="BS26" s="576" t="s">
        <v>1986</v>
      </c>
      <c r="BT26" s="525" t="s">
        <v>1987</v>
      </c>
      <c r="BU26" s="525" t="s">
        <v>1988</v>
      </c>
      <c r="BV26" s="525" t="s">
        <v>1989</v>
      </c>
      <c r="BW26" s="525" t="s">
        <v>1990</v>
      </c>
      <c r="BX26" s="577" t="e">
        <f t="shared" si="37"/>
        <v>#VALUE!</v>
      </c>
      <c r="BY26" s="532"/>
      <c r="BZ26" s="532"/>
      <c r="CA26" s="532"/>
      <c r="CB26" s="532"/>
      <c r="CC26" s="532"/>
      <c r="CD26" s="532"/>
      <c r="CE26" s="532"/>
      <c r="CF26" s="532"/>
    </row>
  </sheetData>
  <conditionalFormatting sqref="BZ6:XFD20 A27:XFD1048576 BZ1:XFD2 BY21:XFD26">
    <cfRule type="cellIs" dxfId="851" priority="320" operator="equal">
      <formula>"AB"</formula>
    </cfRule>
    <cfRule type="cellIs" dxfId="850" priority="321" operator="equal">
      <formula>"L"</formula>
    </cfRule>
  </conditionalFormatting>
  <conditionalFormatting sqref="BZ6:XFD20 A27:XFD1048576 BZ1:XFD2 BY21:XFD26">
    <cfRule type="cellIs" dxfId="849" priority="317" operator="equal">
      <formula>"L"</formula>
    </cfRule>
    <cfRule type="cellIs" dxfId="848" priority="318" operator="equal">
      <formula>"NA"</formula>
    </cfRule>
    <cfRule type="cellIs" dxfId="847" priority="319" operator="equal">
      <formula>"AB"</formula>
    </cfRule>
  </conditionalFormatting>
  <conditionalFormatting sqref="A27:XFD1048576 BY1:XFD26">
    <cfRule type="cellIs" dxfId="846" priority="316" operator="equal">
      <formula>"L"</formula>
    </cfRule>
  </conditionalFormatting>
  <conditionalFormatting sqref="BY3:XFD5">
    <cfRule type="cellIs" dxfId="845" priority="314" operator="equal">
      <formula>"AB"</formula>
    </cfRule>
    <cfRule type="cellIs" dxfId="844" priority="315" operator="equal">
      <formula>"L"</formula>
    </cfRule>
  </conditionalFormatting>
  <conditionalFormatting sqref="BY3:XFD5">
    <cfRule type="cellIs" dxfId="843" priority="311" operator="equal">
      <formula>"L"</formula>
    </cfRule>
    <cfRule type="cellIs" dxfId="842" priority="312" operator="equal">
      <formula>"NA"</formula>
    </cfRule>
    <cfRule type="cellIs" dxfId="841" priority="313" operator="equal">
      <formula>"AB"</formula>
    </cfRule>
  </conditionalFormatting>
  <conditionalFormatting sqref="BY1:XFD1 BZ2:XFD2 BY3:XFD5">
    <cfRule type="cellIs" dxfId="840" priority="310" operator="equal">
      <formula>"L"</formula>
    </cfRule>
  </conditionalFormatting>
  <conditionalFormatting sqref="X2:X26">
    <cfRule type="cellIs" dxfId="839" priority="1" operator="equal">
      <formula>"NA"</formula>
    </cfRule>
  </conditionalFormatting>
  <conditionalFormatting sqref="A1:Z1">
    <cfRule type="cellIs" dxfId="838" priority="61" operator="equal">
      <formula>"NA"</formula>
    </cfRule>
  </conditionalFormatting>
  <conditionalFormatting sqref="A25:W26 BB25:BW25 AB1:AB24 AT2:AZ25 Y25:AS25 Y26:BX26">
    <cfRule type="cellIs" dxfId="837" priority="57" operator="equal">
      <formula>"AB"</formula>
    </cfRule>
    <cfRule type="cellIs" dxfId="836" priority="58" operator="equal">
      <formula>"L"</formula>
    </cfRule>
  </conditionalFormatting>
  <conditionalFormatting sqref="A25:W26 BB25:BW25 AN1:AO1 AG2:AG23 BD2:BE2 AJ2:AM23 AH2:AI24 AN2:AS24 BF1:BF24 AC1:AF24 BG2:BN24 Y25:AS25 Y26:BX26">
    <cfRule type="cellIs" dxfId="835" priority="54" operator="equal">
      <formula>"L"</formula>
    </cfRule>
    <cfRule type="cellIs" dxfId="834" priority="55" operator="equal">
      <formula>"NA"</formula>
    </cfRule>
    <cfRule type="cellIs" dxfId="833" priority="56" operator="equal">
      <formula>"AB"</formula>
    </cfRule>
  </conditionalFormatting>
  <conditionalFormatting sqref="A25:W26 BB25:BW25 Y25:AS25 Y26:BX26">
    <cfRule type="cellIs" dxfId="832" priority="53" operator="equal">
      <formula>"L"</formula>
    </cfRule>
  </conditionalFormatting>
  <conditionalFormatting sqref="C24">
    <cfRule type="cellIs" dxfId="831" priority="52" operator="equal">
      <formula>"AB"</formula>
    </cfRule>
  </conditionalFormatting>
  <conditionalFormatting sqref="BT12">
    <cfRule type="cellIs" dxfId="830" priority="50" operator="equal">
      <formula>"AB"</formula>
    </cfRule>
    <cfRule type="cellIs" dxfId="829" priority="59" operator="equal">
      <formula>"L"</formula>
    </cfRule>
  </conditionalFormatting>
  <conditionalFormatting sqref="BT12">
    <cfRule type="cellIs" dxfId="828" priority="48" operator="equal">
      <formula>"AB"</formula>
    </cfRule>
    <cfRule type="cellIs" dxfId="827" priority="322" operator="equal">
      <formula>"L"</formula>
    </cfRule>
  </conditionalFormatting>
  <conditionalFormatting sqref="BF1:BG1 A2:E23 G2:H23 J2:J23 L2:L23 N2:N23 P2:P23 F2:F24 M2:M24 Q2:U24 K2:K24 I2:I24 O2:O24 W1:AF1 W24:W25 V2:W23 BD2:BE23 AJ2:AM23 AH2:AI24 AP2:AS24 AN1:AO24 AT2:AZ25 BF2:BN24 Y2:AG23 Y25:Z25 Y24:AF24">
    <cfRule type="cellIs" dxfId="826" priority="46" operator="equal">
      <formula>"NA"</formula>
    </cfRule>
  </conditionalFormatting>
  <conditionalFormatting sqref="A24:B24 V24:W24 D24:E24 G24:H24 J24 L24 N24 P24 Y24">
    <cfRule type="cellIs" dxfId="825" priority="49" operator="equal">
      <formula>"AB"</formula>
    </cfRule>
    <cfRule type="cellIs" dxfId="824" priority="323" operator="equal">
      <formula>"L"</formula>
    </cfRule>
  </conditionalFormatting>
  <conditionalFormatting sqref="A1:Z1 A2:E23 G2:H23 J2:J23 L2:L23 N2:N23 P2:P23 V2:W23 F2:F24 M2:M24 Q2:U24 K2:K24 I2:I24 O2:O24 AA1:AB24 W24:W25 Y2:Z25">
    <cfRule type="cellIs" dxfId="823" priority="47" operator="equal">
      <formula>"AB"</formula>
    </cfRule>
    <cfRule type="cellIs" dxfId="822" priority="51" operator="equal">
      <formula>"NA"</formula>
    </cfRule>
    <cfRule type="cellIs" dxfId="821" priority="60" operator="equal">
      <formula>"L"</formula>
    </cfRule>
  </conditionalFormatting>
  <conditionalFormatting sqref="A24:B24 V24:W24 D24:E24 G24:H24 J24 L24 N24 P24 Y24">
    <cfRule type="cellIs" dxfId="820" priority="62" operator="equal">
      <formula>"NA"</formula>
    </cfRule>
    <cfRule type="cellIs" dxfId="819" priority="324" operator="equal">
      <formula>"L"</formula>
    </cfRule>
  </conditionalFormatting>
  <conditionalFormatting sqref="A24:B24 V24:W24 D24:E24 G24:H24 J24 L24 N24 P24 Y24">
    <cfRule type="cellIs" dxfId="818" priority="63" operator="equal">
      <formula>"AB"</formula>
    </cfRule>
  </conditionalFormatting>
  <conditionalFormatting sqref="AG1:AM1 BU2:BW2 BU12:BW12 BH1:BX1 BD4:BE23 BO4:BW11 BO12:BS12 BO13:BW23 BO2:BS2 AP1:AU1 BA1:BE1 BB2:BC24">
    <cfRule type="cellIs" dxfId="817" priority="38" operator="equal">
      <formula>"L"</formula>
    </cfRule>
    <cfRule type="cellIs" dxfId="816" priority="39" operator="equal">
      <formula>"NA"</formula>
    </cfRule>
    <cfRule type="cellIs" dxfId="815" priority="40" operator="equal">
      <formula>"AB"</formula>
    </cfRule>
  </conditionalFormatting>
  <conditionalFormatting sqref="AG24 BD24:BE24 AJ24:AM24 BO24:BW24">
    <cfRule type="cellIs" dxfId="814" priority="42" operator="equal">
      <formula>"AB"</formula>
    </cfRule>
    <cfRule type="cellIs" dxfId="813" priority="43" operator="equal">
      <formula>"L"</formula>
    </cfRule>
  </conditionalFormatting>
  <conditionalFormatting sqref="AG24 BD24:BE24 AJ24:AM24 BO24:BW24">
    <cfRule type="cellIs" dxfId="812" priority="41" operator="equal">
      <formula>"NA"</formula>
    </cfRule>
    <cfRule type="cellIs" dxfId="811" priority="44" operator="equal">
      <formula>"L"</formula>
    </cfRule>
  </conditionalFormatting>
  <conditionalFormatting sqref="AG24 BD24:BE24 AJ24:AM24 BO24:BW24">
    <cfRule type="cellIs" dxfId="810" priority="45" operator="equal">
      <formula>"AB"</formula>
    </cfRule>
  </conditionalFormatting>
  <conditionalFormatting sqref="BD3:BE3 BO3:BV3">
    <cfRule type="cellIs" dxfId="809" priority="34" operator="equal">
      <formula>"L"</formula>
    </cfRule>
    <cfRule type="cellIs" dxfId="808" priority="35" operator="equal">
      <formula>"NA"</formula>
    </cfRule>
    <cfRule type="cellIs" dxfId="807" priority="36" operator="equal">
      <formula>"AB"</formula>
    </cfRule>
  </conditionalFormatting>
  <conditionalFormatting sqref="AG1:AM1 BU2:BW2 BU12:BW12 BH1:BX1 BO3:BV3 BO4:BW11 BO12:BS12 BO13:BW23 BO2:BS2 AP1:AU1 BA1:BE1 BB2:BC24">
    <cfRule type="cellIs" dxfId="806" priority="37" operator="equal">
      <formula>"NA"</formula>
    </cfRule>
  </conditionalFormatting>
  <conditionalFormatting sqref="BT2">
    <cfRule type="cellIs" dxfId="805" priority="32" operator="equal">
      <formula>"AB"</formula>
    </cfRule>
    <cfRule type="cellIs" dxfId="804" priority="33" operator="equal">
      <formula>"L"</formula>
    </cfRule>
  </conditionalFormatting>
  <conditionalFormatting sqref="BT2">
    <cfRule type="cellIs" dxfId="803" priority="29" operator="equal">
      <formula>"L"</formula>
    </cfRule>
    <cfRule type="cellIs" dxfId="802" priority="30" operator="equal">
      <formula>"NA"</formula>
    </cfRule>
    <cfRule type="cellIs" dxfId="801" priority="31" operator="equal">
      <formula>"AB"</formula>
    </cfRule>
  </conditionalFormatting>
  <conditionalFormatting sqref="BT2">
    <cfRule type="cellIs" dxfId="800" priority="27" operator="equal">
      <formula>"AB"</formula>
    </cfRule>
    <cfRule type="cellIs" dxfId="799" priority="28" operator="equal">
      <formula>"L"</formula>
    </cfRule>
  </conditionalFormatting>
  <conditionalFormatting sqref="BT12">
    <cfRule type="cellIs" dxfId="798" priority="24" operator="equal">
      <formula>"L"</formula>
    </cfRule>
    <cfRule type="cellIs" dxfId="797" priority="25" operator="equal">
      <formula>"NA"</formula>
    </cfRule>
    <cfRule type="cellIs" dxfId="796" priority="26" operator="equal">
      <formula>"AB"</formula>
    </cfRule>
  </conditionalFormatting>
  <conditionalFormatting sqref="BG1">
    <cfRule type="cellIs" dxfId="795" priority="22" operator="equal">
      <formula>"NA"</formula>
    </cfRule>
    <cfRule type="cellIs" dxfId="794" priority="23" operator="equal">
      <formula>"AB"</formula>
    </cfRule>
    <cfRule type="cellIs" dxfId="793" priority="64" operator="equal">
      <formula>"L"</formula>
    </cfRule>
  </conditionalFormatting>
  <conditionalFormatting sqref="AA11">
    <cfRule type="cellIs" dxfId="792" priority="19" operator="equal">
      <formula>"L"</formula>
    </cfRule>
    <cfRule type="cellIs" dxfId="791" priority="20" operator="equal">
      <formula>"NA"</formula>
    </cfRule>
    <cfRule type="cellIs" dxfId="790" priority="21" operator="equal">
      <formula>"AB"</formula>
    </cfRule>
  </conditionalFormatting>
  <conditionalFormatting sqref="AA11">
    <cfRule type="cellIs" dxfId="789" priority="18" operator="equal">
      <formula>"NA"</formula>
    </cfRule>
  </conditionalFormatting>
  <conditionalFormatting sqref="AB1:AB24">
    <cfRule type="cellIs" dxfId="788" priority="16" operator="equal">
      <formula>"NA"</formula>
    </cfRule>
    <cfRule type="cellIs" dxfId="787" priority="17" operator="equal">
      <formula>"AB"</formula>
    </cfRule>
  </conditionalFormatting>
  <conditionalFormatting sqref="AV1:AZ1">
    <cfRule type="cellIs" dxfId="786" priority="13" operator="equal">
      <formula>"L"</formula>
    </cfRule>
    <cfRule type="cellIs" dxfId="785" priority="14" operator="equal">
      <formula>"NA"</formula>
    </cfRule>
    <cfRule type="cellIs" dxfId="784" priority="15" operator="equal">
      <formula>"AB"</formula>
    </cfRule>
  </conditionalFormatting>
  <conditionalFormatting sqref="AV1:AZ1">
    <cfRule type="cellIs" dxfId="783" priority="12" operator="equal">
      <formula>"NA"</formula>
    </cfRule>
  </conditionalFormatting>
  <conditionalFormatting sqref="BA2:BA25">
    <cfRule type="cellIs" dxfId="782" priority="9" operator="equal">
      <formula>"L"</formula>
    </cfRule>
    <cfRule type="cellIs" dxfId="781" priority="10" operator="equal">
      <formula>"NA"</formula>
    </cfRule>
    <cfRule type="cellIs" dxfId="780" priority="11" operator="equal">
      <formula>"AB"</formula>
    </cfRule>
  </conditionalFormatting>
  <conditionalFormatting sqref="BA2:BA25">
    <cfRule type="cellIs" dxfId="779" priority="8" operator="equal">
      <formula>"NA"</formula>
    </cfRule>
  </conditionalFormatting>
  <conditionalFormatting sqref="BX2:BX25">
    <cfRule type="cellIs" dxfId="778" priority="5" operator="equal">
      <formula>"L"</formula>
    </cfRule>
    <cfRule type="cellIs" dxfId="777" priority="6" operator="equal">
      <formula>"NA"</formula>
    </cfRule>
    <cfRule type="cellIs" dxfId="776" priority="7" operator="equal">
      <formula>"AB"</formula>
    </cfRule>
  </conditionalFormatting>
  <conditionalFormatting sqref="BX2:BX25">
    <cfRule type="cellIs" dxfId="775" priority="4" operator="equal">
      <formula>"NA"</formula>
    </cfRule>
  </conditionalFormatting>
  <conditionalFormatting sqref="X2:X26">
    <cfRule type="cellIs" dxfId="774" priority="2" operator="equal">
      <formula>"AB"</formula>
    </cfRule>
    <cfRule type="cellIs" dxfId="773" priority="3" operator="equal">
      <formula>"L"</formula>
    </cfRule>
  </conditionalFormatting>
  <dataValidations count="1">
    <dataValidation type="list" allowBlank="1" showErrorMessage="1" sqref="G1:G24">
      <formula1>"L2 Tamil,L2 French"</formula1>
    </dataValidation>
  </dataValidations>
  <pageMargins left="0.7" right="0.7" top="0.75" bottom="0.75" header="0" footer="0"/>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8" tint="-0.499984740745262"/>
  </sheetPr>
  <dimension ref="A1:BY28"/>
  <sheetViews>
    <sheetView zoomScale="40" zoomScaleNormal="40" workbookViewId="0">
      <pane xSplit="7" ySplit="1" topLeftCell="BP2" activePane="bottomRight" state="frozen"/>
      <selection activeCell="F19" sqref="F19"/>
      <selection pane="topRight" activeCell="F19" sqref="F19"/>
      <selection pane="bottomLeft" activeCell="F19" sqref="F19"/>
      <selection pane="bottomRight" activeCell="A2" sqref="A2:BX28"/>
    </sheetView>
  </sheetViews>
  <sheetFormatPr defaultColWidth="14.453125" defaultRowHeight="20" customHeight="1"/>
  <cols>
    <col min="1" max="1" width="16.1796875" style="210" bestFit="1" customWidth="1"/>
    <col min="2" max="2" width="24.08984375" style="211" customWidth="1"/>
    <col min="3" max="3" width="10.6328125" style="67" customWidth="1"/>
    <col min="4" max="4" width="11.90625" style="67" customWidth="1"/>
    <col min="5" max="6" width="10.6328125" style="67" customWidth="1"/>
    <col min="7" max="7" width="10.6328125" style="141" customWidth="1"/>
    <col min="8" max="8" width="10.6328125" style="144" customWidth="1"/>
    <col min="9" max="35" width="10.6328125" style="67" customWidth="1"/>
    <col min="36" max="36" width="15.1796875" style="67" bestFit="1" customWidth="1"/>
    <col min="37" max="47" width="10.6328125" style="67" customWidth="1"/>
    <col min="48" max="48" width="17.81640625" style="67" bestFit="1" customWidth="1"/>
    <col min="49" max="66" width="10.6328125" style="67" customWidth="1"/>
    <col min="67" max="67" width="63.81640625" style="67" customWidth="1"/>
    <col min="68" max="71" width="21.6328125" style="67" customWidth="1"/>
    <col min="72" max="72" width="21.6328125" style="176" customWidth="1"/>
    <col min="73" max="76" width="21.6328125" style="67" customWidth="1"/>
    <col min="77" max="77" width="14.453125" style="142"/>
    <col min="78" max="16384" width="14.453125" style="67"/>
  </cols>
  <sheetData>
    <row r="1" spans="1:77" ht="20" customHeight="1">
      <c r="A1" s="733" t="s">
        <v>142</v>
      </c>
      <c r="B1" s="733" t="s">
        <v>19</v>
      </c>
      <c r="C1" s="733" t="s">
        <v>33</v>
      </c>
      <c r="D1" s="733" t="s">
        <v>34</v>
      </c>
      <c r="E1" s="733" t="s">
        <v>55</v>
      </c>
      <c r="F1" s="733" t="s">
        <v>56</v>
      </c>
      <c r="G1" s="733" t="s">
        <v>187</v>
      </c>
      <c r="H1" s="733" t="s">
        <v>57</v>
      </c>
      <c r="I1" s="733" t="s">
        <v>58</v>
      </c>
      <c r="J1" s="733" t="s">
        <v>59</v>
      </c>
      <c r="K1" s="733" t="s">
        <v>60</v>
      </c>
      <c r="L1" s="733" t="s">
        <v>61</v>
      </c>
      <c r="M1" s="733" t="s">
        <v>62</v>
      </c>
      <c r="N1" s="733" t="s">
        <v>63</v>
      </c>
      <c r="O1" s="733" t="s">
        <v>64</v>
      </c>
      <c r="P1" s="733" t="s">
        <v>65</v>
      </c>
      <c r="Q1" s="733" t="s">
        <v>66</v>
      </c>
      <c r="R1" s="509" t="s">
        <v>143</v>
      </c>
      <c r="S1" s="509" t="s">
        <v>144</v>
      </c>
      <c r="T1" s="509" t="s">
        <v>188</v>
      </c>
      <c r="U1" s="509" t="s">
        <v>79</v>
      </c>
      <c r="V1" s="733" t="s">
        <v>189</v>
      </c>
      <c r="W1" s="733" t="s">
        <v>67</v>
      </c>
      <c r="X1" s="733" t="s">
        <v>68</v>
      </c>
      <c r="Y1" s="733" t="s">
        <v>190</v>
      </c>
      <c r="Z1" s="535" t="s">
        <v>203</v>
      </c>
      <c r="AA1" s="509" t="s">
        <v>191</v>
      </c>
      <c r="AB1" s="509" t="s">
        <v>192</v>
      </c>
      <c r="AC1" s="509" t="s">
        <v>191</v>
      </c>
      <c r="AD1" s="509" t="s">
        <v>80</v>
      </c>
      <c r="AE1" s="733" t="s">
        <v>69</v>
      </c>
      <c r="AF1" s="733" t="s">
        <v>81</v>
      </c>
      <c r="AG1" s="733" t="s">
        <v>82</v>
      </c>
      <c r="AH1" s="733" t="s">
        <v>146</v>
      </c>
      <c r="AI1" s="734" t="s">
        <v>147</v>
      </c>
      <c r="AJ1" s="734" t="s">
        <v>148</v>
      </c>
      <c r="AK1" s="734" t="s">
        <v>149</v>
      </c>
      <c r="AL1" s="733" t="s">
        <v>83</v>
      </c>
      <c r="AM1" s="733" t="s">
        <v>84</v>
      </c>
      <c r="AN1" s="509" t="s">
        <v>116</v>
      </c>
      <c r="AO1" s="735" t="s">
        <v>150</v>
      </c>
      <c r="AP1" s="735" t="s">
        <v>151</v>
      </c>
      <c r="AQ1" s="735" t="s">
        <v>152</v>
      </c>
      <c r="AR1" s="735" t="s">
        <v>153</v>
      </c>
      <c r="AS1" s="735" t="s">
        <v>115</v>
      </c>
      <c r="AT1" s="733" t="s">
        <v>193</v>
      </c>
      <c r="AU1" s="733" t="s">
        <v>70</v>
      </c>
      <c r="AV1" s="733" t="s">
        <v>85</v>
      </c>
      <c r="AW1" s="733" t="s">
        <v>86</v>
      </c>
      <c r="AX1" s="733" t="s">
        <v>71</v>
      </c>
      <c r="AY1" s="733" t="s">
        <v>87</v>
      </c>
      <c r="AZ1" s="733" t="s">
        <v>88</v>
      </c>
      <c r="BA1" s="733" t="s">
        <v>72</v>
      </c>
      <c r="BB1" s="733" t="s">
        <v>89</v>
      </c>
      <c r="BC1" s="733" t="s">
        <v>90</v>
      </c>
      <c r="BD1" s="733" t="s">
        <v>73</v>
      </c>
      <c r="BE1" s="733" t="s">
        <v>91</v>
      </c>
      <c r="BF1" s="733" t="s">
        <v>92</v>
      </c>
      <c r="BG1" s="509" t="s">
        <v>117</v>
      </c>
      <c r="BH1" s="509" t="s">
        <v>154</v>
      </c>
      <c r="BI1" s="509" t="s">
        <v>155</v>
      </c>
      <c r="BJ1" s="509" t="s">
        <v>156</v>
      </c>
      <c r="BK1" s="509" t="s">
        <v>157</v>
      </c>
      <c r="BL1" s="509" t="s">
        <v>118</v>
      </c>
      <c r="BM1" s="736" t="s">
        <v>158</v>
      </c>
      <c r="BN1" s="736" t="s">
        <v>159</v>
      </c>
      <c r="BO1" s="736" t="s">
        <v>160</v>
      </c>
      <c r="BP1" s="736" t="s">
        <v>161</v>
      </c>
      <c r="BQ1" s="736" t="s">
        <v>162</v>
      </c>
      <c r="BR1" s="737" t="s">
        <v>163</v>
      </c>
      <c r="BS1" s="736" t="s">
        <v>164</v>
      </c>
      <c r="BT1" s="736" t="s">
        <v>165</v>
      </c>
      <c r="BU1" s="736" t="s">
        <v>194</v>
      </c>
      <c r="BV1" s="736" t="s">
        <v>166</v>
      </c>
      <c r="BW1" s="736" t="s">
        <v>167</v>
      </c>
      <c r="BX1" s="734" t="s">
        <v>205</v>
      </c>
      <c r="BY1" s="67"/>
    </row>
    <row r="2" spans="1:77" ht="20" customHeight="1">
      <c r="A2" s="409" t="s">
        <v>1087</v>
      </c>
      <c r="B2" s="409" t="s">
        <v>1088</v>
      </c>
      <c r="C2" s="409" t="s">
        <v>308</v>
      </c>
      <c r="D2" s="409">
        <v>99</v>
      </c>
      <c r="E2" s="586">
        <v>62</v>
      </c>
      <c r="F2" s="738">
        <f t="shared" ref="F2:F28" si="0">IF(E2="NA", 0, IF(E2&gt;=90, 40, IF(E2&gt;=65, 30, IF(E2&gt;=41, 20, 10))))</f>
        <v>20</v>
      </c>
      <c r="G2" s="409" t="s">
        <v>199</v>
      </c>
      <c r="H2" s="586">
        <v>70</v>
      </c>
      <c r="I2" s="738">
        <f t="shared" ref="I2:I28" si="1">IF(H2="NA", 0, IF(H2&gt;=90, 40, IF(H2&gt;=65, 30, IF(H2&gt;=41, 20, 10))))</f>
        <v>30</v>
      </c>
      <c r="J2" s="586">
        <v>60</v>
      </c>
      <c r="K2" s="738">
        <f t="shared" ref="K2:K28" si="2">IF(J2="NA", 0, IF(J2&gt;=90, 40, IF(J2&gt;=65, 30, IF(J2&gt;=41, 20, 10))))</f>
        <v>20</v>
      </c>
      <c r="L2" s="409">
        <v>80</v>
      </c>
      <c r="M2" s="738">
        <f t="shared" ref="M2:M28" si="3">IF(L2="NA", 0, IF(L2&gt;=90, 40, IF(L2&gt;=65, 30, IF(L2&gt;=41, 20, 10))))</f>
        <v>30</v>
      </c>
      <c r="N2" s="409">
        <v>72</v>
      </c>
      <c r="O2" s="738">
        <f t="shared" ref="O2:O28" si="4">IF(N2="NA", 0, IF(N2&gt;=90, 40, IF(N2&gt;=65, 30, IF(N2&gt;=41, 20, 10))))</f>
        <v>30</v>
      </c>
      <c r="P2" s="409">
        <v>56</v>
      </c>
      <c r="Q2" s="738">
        <f t="shared" ref="Q2:Q28" si="5">IF(P2="NA", 0, IF(P2&gt;=90, 40, IF(P2&gt;=65, 30, IF(P2&gt;=41, 20, 10))))</f>
        <v>20</v>
      </c>
      <c r="R2" s="739">
        <f t="shared" ref="R2:R28" si="6">SUM(F2,I2,K2,M2,O2,Q2)</f>
        <v>150</v>
      </c>
      <c r="S2" s="740">
        <f t="shared" ref="S2:S28" si="7">COUNTIF(E2,"NA")+COUNTIF(H2,"NA")+COUNTIF(J2,"NA")+COUNTIF(L2,"NA")+COUNTIF(N2,"NA")+COUNTIF(P2,"NA")+COUNTIF(E2,"AB")+COUNTIF(H2,"AB")+COUNTIF(J2,"AB")+COUNTIF(L2,"AB")+COUNTIF(N2,"AB")+COUNTIF(P2,"AB")+COUNTIF(E2,"L")+COUNTIF(H2,"L")+COUNTIF(J2,"L")+COUNTIF(L2,"L")+COUNTIF(N2,"L")+COUNTIF(P2,"L")+COUNTIF(E2,"NAS")+COUNTIF(H2,"NAS")+COUNTIF(J2,"NAS")+COUNTIF(L2,"NAS")+COUNTIF(N2,"NAS")+COUNTIF(P2,"NAS")</f>
        <v>0</v>
      </c>
      <c r="T2" s="739">
        <f t="shared" ref="T2:T28" si="8">R2/(240-(S2*40))*240</f>
        <v>150</v>
      </c>
      <c r="U2" s="739">
        <f t="shared" ref="U2:U28" si="9">IF(T2&gt;=210, 8, IF(T2&gt;=140, 6, IF(T2&gt;=70, 4, 2)))</f>
        <v>6</v>
      </c>
      <c r="V2" s="409" t="s">
        <v>200</v>
      </c>
      <c r="W2" s="409" t="s">
        <v>74</v>
      </c>
      <c r="X2" s="409" t="s">
        <v>74</v>
      </c>
      <c r="Y2" s="409">
        <v>7</v>
      </c>
      <c r="Z2" s="738">
        <f t="shared" ref="Z2:Z28" si="10">IF(BX2="NA", 0, IF(BX2&gt;=90, 40, IF(BX2&gt;=65, 30, IF(BX2&gt;=41, 20, 10))))</f>
        <v>10</v>
      </c>
      <c r="AA2" s="741">
        <f t="shared" ref="AA2:AA28" si="11">SUM(X2,Z2)</f>
        <v>10</v>
      </c>
      <c r="AB2" s="741">
        <f t="shared" ref="AB2:AB28" si="12">COUNTIF(W2,"NA")+COUNTIF(Y2,"NA")+COUNTIF(W2,"NAS")+COUNTIF(Y2,"NAS")+COUNTIF(W2,"AB")+COUNTIF(Y2,"AB")+COUNTIF(W2,"L")+COUNTIF(Y2,"L")</f>
        <v>1</v>
      </c>
      <c r="AC2" s="742">
        <f t="shared" ref="AC2:AC28" si="13">AA2/(120-(AB2*40))*120</f>
        <v>15</v>
      </c>
      <c r="AD2" s="741">
        <f t="shared" ref="AD2:AD28" si="14">IF(AC2&gt;110, 4, IF(AC2&gt;=40, 3, IF(AC2&gt;=30, 2, 1)))</f>
        <v>1</v>
      </c>
      <c r="AE2" s="586" t="s">
        <v>7</v>
      </c>
      <c r="AF2" s="743">
        <f t="shared" ref="AF2:AF28" si="15">IF(AE2="NA",0,IF(AE2="Excellent",20,IF(AE2="Good",15,10)))</f>
        <v>15</v>
      </c>
      <c r="AG2" s="743">
        <f t="shared" ref="AG2:AG28" si="16">IF(AF2=0,0,IF(AF2=20,4,IF(AF2=15,3,2)))</f>
        <v>3</v>
      </c>
      <c r="AH2" s="586" t="s">
        <v>169</v>
      </c>
      <c r="AI2" s="409" t="s">
        <v>7</v>
      </c>
      <c r="AJ2" s="409" t="s">
        <v>173</v>
      </c>
      <c r="AK2" s="409" t="s">
        <v>7</v>
      </c>
      <c r="AL2" s="743">
        <f t="shared" ref="AL2:AL28" si="17">IF(AND(AI2="Excellent", AK2="Excellent"),20,IF(AND(AI2="Excellent",AK2="Good"),15,IF(AND(AI2="Excellent",AK2="Average"),15,IF(AND(AI2="Good", AK2="Excellent"),15,IF(AND(AI2="Good",AK2="Good"),15,IF(AND(AI2="Good",AK2="Average"),15,IF(AND(AI2="Average",AK2="Excellent"),15,IF(AND(AI2="Average",AK2="Good"),15,10))))))))</f>
        <v>15</v>
      </c>
      <c r="AM2" s="743">
        <f t="shared" ref="AM2:AM28" si="18">IF(AL2=20,4,IF(AL2=15,3,IF(AL2=10,2,1)))</f>
        <v>3</v>
      </c>
      <c r="AN2" s="744">
        <f t="shared" ref="AN2:AN28" si="19">U2+AD2+AG2+AM2</f>
        <v>13</v>
      </c>
      <c r="AO2" s="744">
        <f t="shared" ref="AO2:AO28" si="20">COUNTIF(U2,0)</f>
        <v>0</v>
      </c>
      <c r="AP2" s="744">
        <f t="shared" ref="AP2:AP28" si="21">COUNTIF(AD2,0)</f>
        <v>0</v>
      </c>
      <c r="AQ2" s="744">
        <f t="shared" ref="AQ2:AQ28" si="22">COUNTIF(AG2,0)</f>
        <v>0</v>
      </c>
      <c r="AR2" s="744">
        <f t="shared" ref="AR2:AR28" si="23">COUNTIF(AL2,0)</f>
        <v>0</v>
      </c>
      <c r="AS2" s="745">
        <f t="shared" ref="AS2:AS28" si="24">AN2/(20-((AO2*8)+(AP2*4)+(AQ2*4)+(AR2*4)))*20</f>
        <v>13</v>
      </c>
      <c r="AT2" s="586" t="s">
        <v>1567</v>
      </c>
      <c r="AU2" s="409" t="s">
        <v>74</v>
      </c>
      <c r="AV2" s="743">
        <f t="shared" ref="AV2:AV28" si="25">IF(AU2="NA",0,IF(AU2="Excellent",10,IF(AU2="Good",8,6)))</f>
        <v>0</v>
      </c>
      <c r="AW2" s="743">
        <f t="shared" ref="AW2:AW28" si="26">IF(AV2=0,0,IF(AV2=10,8,IF(AV2=8,6,3)))</f>
        <v>0</v>
      </c>
      <c r="AX2" s="409" t="s">
        <v>13</v>
      </c>
      <c r="AY2" s="746">
        <f t="shared" ref="AY2:AY28" si="27">IF(AX2="NA",0,IF(AX2="In House",10,IF(AX2="In Person",8,6)))</f>
        <v>10</v>
      </c>
      <c r="AZ2" s="746">
        <f t="shared" ref="AZ2:AZ28" si="28">IF(AY2=0,0,IF(AY2=6,3,IF(AY2=8,6,8)))</f>
        <v>8</v>
      </c>
      <c r="BA2" s="747" t="s">
        <v>195</v>
      </c>
      <c r="BB2" s="409">
        <v>8</v>
      </c>
      <c r="BC2" s="746">
        <f t="shared" ref="BC2:BC28" si="29">IF(BB2=0,0,IF(BB2&gt;=9,2,1))</f>
        <v>1</v>
      </c>
      <c r="BD2" s="409"/>
      <c r="BE2" s="587">
        <v>10</v>
      </c>
      <c r="BF2" s="746">
        <f t="shared" ref="BF2:BF28" si="30">IF(BE2=0,0,IF(BE2&gt;=9,2,1))</f>
        <v>2</v>
      </c>
      <c r="BG2" s="748">
        <f t="shared" ref="BG2:BG28" si="31">AW2+AZ2+BC2+BF2</f>
        <v>11</v>
      </c>
      <c r="BH2" s="748">
        <f t="shared" ref="BH2:BH28" si="32">COUNTIF(AW2,0)</f>
        <v>1</v>
      </c>
      <c r="BI2" s="748">
        <f t="shared" ref="BI2:BI28" si="33">COUNTIF(AZ2,0)</f>
        <v>0</v>
      </c>
      <c r="BJ2" s="748">
        <f t="shared" ref="BJ2:BJ28" si="34">COUNTIF(BC2,0)</f>
        <v>0</v>
      </c>
      <c r="BK2" s="748">
        <f t="shared" ref="BK2:BK28" si="35">COUNTIF(BF2,0)</f>
        <v>0</v>
      </c>
      <c r="BL2" s="749">
        <f t="shared" ref="BL2:BL28" si="36">BG2/(20-((BH2*8)+(BI2*8)+(BJ2*2)+(BK2*2)))*20</f>
        <v>18.333333333333332</v>
      </c>
      <c r="BM2" s="750" t="s">
        <v>1818</v>
      </c>
      <c r="BN2" s="751" t="s">
        <v>74</v>
      </c>
      <c r="BO2" s="751" t="s">
        <v>74</v>
      </c>
      <c r="BP2" s="750" t="s">
        <v>1836</v>
      </c>
      <c r="BQ2" s="750" t="s">
        <v>4078</v>
      </c>
      <c r="BR2" s="750" t="s">
        <v>1755</v>
      </c>
      <c r="BS2" s="750" t="s">
        <v>4079</v>
      </c>
      <c r="BT2" s="750" t="s">
        <v>4080</v>
      </c>
      <c r="BU2" s="750" t="s">
        <v>4081</v>
      </c>
      <c r="BV2" s="750" t="s">
        <v>4082</v>
      </c>
      <c r="BW2" s="750" t="s">
        <v>4083</v>
      </c>
      <c r="BX2" s="752">
        <f>Y2/25*100</f>
        <v>28.000000000000004</v>
      </c>
      <c r="BY2" s="143"/>
    </row>
    <row r="3" spans="1:77" ht="20" customHeight="1">
      <c r="A3" s="409" t="s">
        <v>1090</v>
      </c>
      <c r="B3" s="409" t="s">
        <v>1091</v>
      </c>
      <c r="C3" s="409" t="s">
        <v>308</v>
      </c>
      <c r="D3" s="409">
        <f>198.5-96</f>
        <v>102.5</v>
      </c>
      <c r="E3" s="586">
        <v>65</v>
      </c>
      <c r="F3" s="738">
        <f t="shared" si="0"/>
        <v>30</v>
      </c>
      <c r="G3" s="409" t="s">
        <v>198</v>
      </c>
      <c r="H3" s="586">
        <v>66</v>
      </c>
      <c r="I3" s="738">
        <f t="shared" si="1"/>
        <v>30</v>
      </c>
      <c r="J3" s="586">
        <v>89</v>
      </c>
      <c r="K3" s="738">
        <f t="shared" si="2"/>
        <v>30</v>
      </c>
      <c r="L3" s="409">
        <v>91</v>
      </c>
      <c r="M3" s="738">
        <f t="shared" si="3"/>
        <v>40</v>
      </c>
      <c r="N3" s="409">
        <v>85</v>
      </c>
      <c r="O3" s="738">
        <f t="shared" si="4"/>
        <v>30</v>
      </c>
      <c r="P3" s="409">
        <v>96</v>
      </c>
      <c r="Q3" s="738">
        <f t="shared" si="5"/>
        <v>40</v>
      </c>
      <c r="R3" s="739">
        <f t="shared" si="6"/>
        <v>200</v>
      </c>
      <c r="S3" s="740">
        <f t="shared" si="7"/>
        <v>0</v>
      </c>
      <c r="T3" s="739">
        <f t="shared" si="8"/>
        <v>200</v>
      </c>
      <c r="U3" s="739">
        <f t="shared" si="9"/>
        <v>6</v>
      </c>
      <c r="V3" s="409" t="s">
        <v>207</v>
      </c>
      <c r="W3" s="409" t="s">
        <v>74</v>
      </c>
      <c r="X3" s="409" t="s">
        <v>74</v>
      </c>
      <c r="Y3" s="409">
        <v>17</v>
      </c>
      <c r="Z3" s="738">
        <f t="shared" si="10"/>
        <v>30</v>
      </c>
      <c r="AA3" s="741">
        <f t="shared" si="11"/>
        <v>30</v>
      </c>
      <c r="AB3" s="741">
        <f t="shared" si="12"/>
        <v>1</v>
      </c>
      <c r="AC3" s="742">
        <f t="shared" si="13"/>
        <v>45</v>
      </c>
      <c r="AD3" s="741">
        <f t="shared" si="14"/>
        <v>3</v>
      </c>
      <c r="AE3" s="586" t="s">
        <v>6</v>
      </c>
      <c r="AF3" s="743">
        <f t="shared" si="15"/>
        <v>20</v>
      </c>
      <c r="AG3" s="743">
        <f t="shared" si="16"/>
        <v>4</v>
      </c>
      <c r="AH3" s="586" t="s">
        <v>321</v>
      </c>
      <c r="AI3" s="409" t="s">
        <v>7</v>
      </c>
      <c r="AJ3" s="409" t="s">
        <v>173</v>
      </c>
      <c r="AK3" s="409" t="s">
        <v>7</v>
      </c>
      <c r="AL3" s="743">
        <f t="shared" si="17"/>
        <v>15</v>
      </c>
      <c r="AM3" s="743">
        <f t="shared" si="18"/>
        <v>3</v>
      </c>
      <c r="AN3" s="744">
        <f t="shared" si="19"/>
        <v>16</v>
      </c>
      <c r="AO3" s="744">
        <f t="shared" si="20"/>
        <v>0</v>
      </c>
      <c r="AP3" s="744">
        <f t="shared" si="21"/>
        <v>0</v>
      </c>
      <c r="AQ3" s="744">
        <f t="shared" si="22"/>
        <v>0</v>
      </c>
      <c r="AR3" s="744">
        <f t="shared" si="23"/>
        <v>0</v>
      </c>
      <c r="AS3" s="745">
        <f t="shared" si="24"/>
        <v>16</v>
      </c>
      <c r="AT3" s="586" t="s">
        <v>1567</v>
      </c>
      <c r="AU3" s="409" t="s">
        <v>74</v>
      </c>
      <c r="AV3" s="743">
        <f t="shared" si="25"/>
        <v>0</v>
      </c>
      <c r="AW3" s="743">
        <f t="shared" si="26"/>
        <v>0</v>
      </c>
      <c r="AX3" s="409" t="s">
        <v>13</v>
      </c>
      <c r="AY3" s="746">
        <f t="shared" si="27"/>
        <v>10</v>
      </c>
      <c r="AZ3" s="746">
        <f t="shared" si="28"/>
        <v>8</v>
      </c>
      <c r="BA3" s="747" t="s">
        <v>1174</v>
      </c>
      <c r="BB3" s="409">
        <v>8</v>
      </c>
      <c r="BC3" s="746">
        <f t="shared" si="29"/>
        <v>1</v>
      </c>
      <c r="BD3" s="409"/>
      <c r="BE3" s="587">
        <v>10</v>
      </c>
      <c r="BF3" s="746">
        <f t="shared" si="30"/>
        <v>2</v>
      </c>
      <c r="BG3" s="748">
        <f t="shared" si="31"/>
        <v>11</v>
      </c>
      <c r="BH3" s="748">
        <f t="shared" si="32"/>
        <v>1</v>
      </c>
      <c r="BI3" s="748">
        <f t="shared" si="33"/>
        <v>0</v>
      </c>
      <c r="BJ3" s="748">
        <f t="shared" si="34"/>
        <v>0</v>
      </c>
      <c r="BK3" s="748">
        <f t="shared" si="35"/>
        <v>0</v>
      </c>
      <c r="BL3" s="749">
        <f t="shared" si="36"/>
        <v>18.333333333333332</v>
      </c>
      <c r="BM3" s="750" t="s">
        <v>1818</v>
      </c>
      <c r="BN3" s="751" t="s">
        <v>74</v>
      </c>
      <c r="BO3" s="751" t="s">
        <v>74</v>
      </c>
      <c r="BP3" s="750" t="s">
        <v>1819</v>
      </c>
      <c r="BQ3" s="750" t="s">
        <v>4084</v>
      </c>
      <c r="BR3" s="750" t="s">
        <v>4085</v>
      </c>
      <c r="BS3" s="750" t="s">
        <v>4086</v>
      </c>
      <c r="BT3" s="750" t="s">
        <v>4087</v>
      </c>
      <c r="BU3" s="750" t="s">
        <v>4088</v>
      </c>
      <c r="BV3" s="750" t="s">
        <v>4089</v>
      </c>
      <c r="BW3" s="750" t="s">
        <v>4090</v>
      </c>
      <c r="BX3" s="752">
        <f t="shared" ref="BX3:BX28" si="37">Y3/25*100</f>
        <v>68</v>
      </c>
      <c r="BY3" s="67"/>
    </row>
    <row r="4" spans="1:77" ht="20" customHeight="1">
      <c r="A4" s="409" t="s">
        <v>1094</v>
      </c>
      <c r="B4" s="409" t="s">
        <v>1095</v>
      </c>
      <c r="C4" s="409" t="s">
        <v>308</v>
      </c>
      <c r="D4" s="409">
        <f>163.5-77</f>
        <v>86.5</v>
      </c>
      <c r="E4" s="586">
        <v>89</v>
      </c>
      <c r="F4" s="738">
        <f t="shared" si="0"/>
        <v>30</v>
      </c>
      <c r="G4" s="409" t="s">
        <v>199</v>
      </c>
      <c r="H4" s="586">
        <v>92</v>
      </c>
      <c r="I4" s="738">
        <f t="shared" si="1"/>
        <v>40</v>
      </c>
      <c r="J4" s="586">
        <v>94</v>
      </c>
      <c r="K4" s="738">
        <f t="shared" si="2"/>
        <v>40</v>
      </c>
      <c r="L4" s="409">
        <v>100</v>
      </c>
      <c r="M4" s="738">
        <f t="shared" si="3"/>
        <v>40</v>
      </c>
      <c r="N4" s="409">
        <v>96</v>
      </c>
      <c r="O4" s="738">
        <f t="shared" si="4"/>
        <v>40</v>
      </c>
      <c r="P4" s="409">
        <v>94</v>
      </c>
      <c r="Q4" s="738">
        <f t="shared" si="5"/>
        <v>40</v>
      </c>
      <c r="R4" s="739">
        <f t="shared" si="6"/>
        <v>230</v>
      </c>
      <c r="S4" s="740">
        <f t="shared" si="7"/>
        <v>0</v>
      </c>
      <c r="T4" s="739">
        <f t="shared" si="8"/>
        <v>230</v>
      </c>
      <c r="U4" s="739">
        <f t="shared" si="9"/>
        <v>8</v>
      </c>
      <c r="V4" s="409" t="s">
        <v>200</v>
      </c>
      <c r="W4" s="409" t="s">
        <v>74</v>
      </c>
      <c r="X4" s="409" t="s">
        <v>74</v>
      </c>
      <c r="Y4" s="409">
        <v>15</v>
      </c>
      <c r="Z4" s="738">
        <f t="shared" si="10"/>
        <v>20</v>
      </c>
      <c r="AA4" s="741">
        <f t="shared" si="11"/>
        <v>20</v>
      </c>
      <c r="AB4" s="741">
        <f t="shared" si="12"/>
        <v>1</v>
      </c>
      <c r="AC4" s="742">
        <f t="shared" si="13"/>
        <v>30</v>
      </c>
      <c r="AD4" s="741">
        <f t="shared" si="14"/>
        <v>2</v>
      </c>
      <c r="AE4" s="586" t="s">
        <v>7</v>
      </c>
      <c r="AF4" s="743">
        <f t="shared" si="15"/>
        <v>15</v>
      </c>
      <c r="AG4" s="743">
        <f t="shared" si="16"/>
        <v>3</v>
      </c>
      <c r="AH4" s="586" t="s">
        <v>218</v>
      </c>
      <c r="AI4" s="409" t="s">
        <v>7</v>
      </c>
      <c r="AJ4" s="409" t="s">
        <v>172</v>
      </c>
      <c r="AK4" s="409" t="s">
        <v>7</v>
      </c>
      <c r="AL4" s="743">
        <f t="shared" si="17"/>
        <v>15</v>
      </c>
      <c r="AM4" s="743">
        <f t="shared" si="18"/>
        <v>3</v>
      </c>
      <c r="AN4" s="744">
        <f t="shared" si="19"/>
        <v>16</v>
      </c>
      <c r="AO4" s="744">
        <f t="shared" si="20"/>
        <v>0</v>
      </c>
      <c r="AP4" s="744">
        <f t="shared" si="21"/>
        <v>0</v>
      </c>
      <c r="AQ4" s="744">
        <f t="shared" si="22"/>
        <v>0</v>
      </c>
      <c r="AR4" s="744">
        <f t="shared" si="23"/>
        <v>0</v>
      </c>
      <c r="AS4" s="745">
        <f t="shared" si="24"/>
        <v>16</v>
      </c>
      <c r="AT4" s="586" t="s">
        <v>1567</v>
      </c>
      <c r="AU4" s="409" t="s">
        <v>74</v>
      </c>
      <c r="AV4" s="743">
        <f t="shared" si="25"/>
        <v>0</v>
      </c>
      <c r="AW4" s="743">
        <f t="shared" si="26"/>
        <v>0</v>
      </c>
      <c r="AX4" s="409" t="s">
        <v>13</v>
      </c>
      <c r="AY4" s="746">
        <f t="shared" si="27"/>
        <v>10</v>
      </c>
      <c r="AZ4" s="746">
        <f t="shared" si="28"/>
        <v>8</v>
      </c>
      <c r="BA4" s="747" t="s">
        <v>1177</v>
      </c>
      <c r="BB4" s="409">
        <v>9</v>
      </c>
      <c r="BC4" s="746">
        <f t="shared" si="29"/>
        <v>2</v>
      </c>
      <c r="BD4" s="409"/>
      <c r="BE4" s="587">
        <v>10</v>
      </c>
      <c r="BF4" s="746">
        <f t="shared" si="30"/>
        <v>2</v>
      </c>
      <c r="BG4" s="748">
        <f t="shared" si="31"/>
        <v>12</v>
      </c>
      <c r="BH4" s="748">
        <f t="shared" si="32"/>
        <v>1</v>
      </c>
      <c r="BI4" s="748">
        <f t="shared" si="33"/>
        <v>0</v>
      </c>
      <c r="BJ4" s="748">
        <f t="shared" si="34"/>
        <v>0</v>
      </c>
      <c r="BK4" s="748">
        <f t="shared" si="35"/>
        <v>0</v>
      </c>
      <c r="BL4" s="749">
        <f t="shared" si="36"/>
        <v>20</v>
      </c>
      <c r="BM4" s="750" t="s">
        <v>2028</v>
      </c>
      <c r="BN4" s="751" t="s">
        <v>74</v>
      </c>
      <c r="BO4" s="751" t="s">
        <v>74</v>
      </c>
      <c r="BP4" s="750" t="s">
        <v>4091</v>
      </c>
      <c r="BQ4" s="750" t="s">
        <v>4092</v>
      </c>
      <c r="BR4" s="750" t="s">
        <v>3038</v>
      </c>
      <c r="BS4" s="750" t="s">
        <v>4093</v>
      </c>
      <c r="BT4" s="750" t="s">
        <v>4094</v>
      </c>
      <c r="BU4" s="750" t="s">
        <v>4095</v>
      </c>
      <c r="BV4" s="750" t="s">
        <v>4096</v>
      </c>
      <c r="BW4" s="750" t="s">
        <v>4097</v>
      </c>
      <c r="BX4" s="752">
        <f t="shared" si="37"/>
        <v>60</v>
      </c>
      <c r="BY4" s="67"/>
    </row>
    <row r="5" spans="1:77" ht="20" customHeight="1">
      <c r="A5" s="409" t="s">
        <v>1096</v>
      </c>
      <c r="B5" s="753" t="s">
        <v>440</v>
      </c>
      <c r="C5" s="409" t="s">
        <v>308</v>
      </c>
      <c r="D5" s="409">
        <f>180.5-89</f>
        <v>91.5</v>
      </c>
      <c r="E5" s="586">
        <v>0</v>
      </c>
      <c r="F5" s="738">
        <f t="shared" si="0"/>
        <v>10</v>
      </c>
      <c r="G5" s="409" t="s">
        <v>74</v>
      </c>
      <c r="H5" s="586">
        <v>0</v>
      </c>
      <c r="I5" s="738">
        <f t="shared" si="1"/>
        <v>10</v>
      </c>
      <c r="J5" s="586">
        <v>0</v>
      </c>
      <c r="K5" s="738">
        <f t="shared" si="2"/>
        <v>10</v>
      </c>
      <c r="L5" s="409">
        <v>0</v>
      </c>
      <c r="M5" s="738">
        <f t="shared" si="3"/>
        <v>10</v>
      </c>
      <c r="N5" s="409">
        <v>0</v>
      </c>
      <c r="O5" s="738">
        <f t="shared" si="4"/>
        <v>10</v>
      </c>
      <c r="P5" s="409" t="s">
        <v>74</v>
      </c>
      <c r="Q5" s="738">
        <f t="shared" si="5"/>
        <v>0</v>
      </c>
      <c r="R5" s="739">
        <f t="shared" si="6"/>
        <v>50</v>
      </c>
      <c r="S5" s="740">
        <f t="shared" si="7"/>
        <v>1</v>
      </c>
      <c r="T5" s="739">
        <f t="shared" si="8"/>
        <v>60</v>
      </c>
      <c r="U5" s="739">
        <f t="shared" si="9"/>
        <v>2</v>
      </c>
      <c r="V5" s="409" t="s">
        <v>74</v>
      </c>
      <c r="W5" s="409" t="s">
        <v>74</v>
      </c>
      <c r="X5" s="409" t="s">
        <v>74</v>
      </c>
      <c r="Y5" s="409" t="s">
        <v>74</v>
      </c>
      <c r="Z5" s="738" t="e">
        <f t="shared" si="10"/>
        <v>#VALUE!</v>
      </c>
      <c r="AA5" s="741" t="e">
        <f t="shared" si="11"/>
        <v>#VALUE!</v>
      </c>
      <c r="AB5" s="741">
        <f t="shared" si="12"/>
        <v>2</v>
      </c>
      <c r="AC5" s="742" t="e">
        <f t="shared" si="13"/>
        <v>#VALUE!</v>
      </c>
      <c r="AD5" s="741" t="e">
        <f t="shared" si="14"/>
        <v>#VALUE!</v>
      </c>
      <c r="AE5" s="586" t="s">
        <v>6</v>
      </c>
      <c r="AF5" s="743">
        <f t="shared" si="15"/>
        <v>20</v>
      </c>
      <c r="AG5" s="743">
        <f t="shared" si="16"/>
        <v>4</v>
      </c>
      <c r="AH5" s="586" t="s">
        <v>197</v>
      </c>
      <c r="AI5" s="409" t="s">
        <v>7</v>
      </c>
      <c r="AJ5" s="409" t="s">
        <v>172</v>
      </c>
      <c r="AK5" s="409" t="s">
        <v>8</v>
      </c>
      <c r="AL5" s="743">
        <f t="shared" si="17"/>
        <v>15</v>
      </c>
      <c r="AM5" s="743">
        <f t="shared" si="18"/>
        <v>3</v>
      </c>
      <c r="AN5" s="744" t="e">
        <f t="shared" si="19"/>
        <v>#VALUE!</v>
      </c>
      <c r="AO5" s="744">
        <f t="shared" si="20"/>
        <v>0</v>
      </c>
      <c r="AP5" s="744">
        <f t="shared" si="21"/>
        <v>0</v>
      </c>
      <c r="AQ5" s="744">
        <f t="shared" si="22"/>
        <v>0</v>
      </c>
      <c r="AR5" s="744">
        <f t="shared" si="23"/>
        <v>0</v>
      </c>
      <c r="AS5" s="745" t="e">
        <f t="shared" si="24"/>
        <v>#VALUE!</v>
      </c>
      <c r="AT5" s="586" t="s">
        <v>1567</v>
      </c>
      <c r="AU5" s="409" t="s">
        <v>74</v>
      </c>
      <c r="AV5" s="743">
        <f t="shared" si="25"/>
        <v>0</v>
      </c>
      <c r="AW5" s="743">
        <f t="shared" si="26"/>
        <v>0</v>
      </c>
      <c r="AX5" s="409" t="s">
        <v>13</v>
      </c>
      <c r="AY5" s="746">
        <f t="shared" si="27"/>
        <v>10</v>
      </c>
      <c r="AZ5" s="746">
        <f t="shared" si="28"/>
        <v>8</v>
      </c>
      <c r="BA5" s="747" t="s">
        <v>1180</v>
      </c>
      <c r="BB5" s="409">
        <v>8</v>
      </c>
      <c r="BC5" s="746">
        <f t="shared" si="29"/>
        <v>1</v>
      </c>
      <c r="BD5" s="409"/>
      <c r="BE5" s="587">
        <v>10</v>
      </c>
      <c r="BF5" s="746">
        <f t="shared" si="30"/>
        <v>2</v>
      </c>
      <c r="BG5" s="748">
        <f t="shared" si="31"/>
        <v>11</v>
      </c>
      <c r="BH5" s="748">
        <f t="shared" si="32"/>
        <v>1</v>
      </c>
      <c r="BI5" s="748">
        <f t="shared" si="33"/>
        <v>0</v>
      </c>
      <c r="BJ5" s="748">
        <f t="shared" si="34"/>
        <v>0</v>
      </c>
      <c r="BK5" s="748">
        <f t="shared" si="35"/>
        <v>0</v>
      </c>
      <c r="BL5" s="749">
        <f t="shared" si="36"/>
        <v>18.333333333333332</v>
      </c>
      <c r="BM5" s="750" t="s">
        <v>1818</v>
      </c>
      <c r="BN5" s="751" t="s">
        <v>74</v>
      </c>
      <c r="BO5" s="751" t="s">
        <v>74</v>
      </c>
      <c r="BP5" s="750" t="s">
        <v>1964</v>
      </c>
      <c r="BQ5" s="750" t="s">
        <v>74</v>
      </c>
      <c r="BR5" s="750" t="s">
        <v>74</v>
      </c>
      <c r="BS5" s="750" t="s">
        <v>74</v>
      </c>
      <c r="BT5" s="750" t="s">
        <v>74</v>
      </c>
      <c r="BU5" s="750" t="s">
        <v>74</v>
      </c>
      <c r="BV5" s="750" t="s">
        <v>74</v>
      </c>
      <c r="BW5" s="750" t="s">
        <v>4098</v>
      </c>
      <c r="BX5" s="752" t="e">
        <f t="shared" si="37"/>
        <v>#VALUE!</v>
      </c>
    </row>
    <row r="6" spans="1:77" ht="20" customHeight="1">
      <c r="A6" s="409" t="s">
        <v>1097</v>
      </c>
      <c r="B6" s="409" t="s">
        <v>225</v>
      </c>
      <c r="C6" s="409" t="s">
        <v>308</v>
      </c>
      <c r="D6" s="409">
        <f>194.5-96</f>
        <v>98.5</v>
      </c>
      <c r="E6" s="586">
        <v>75</v>
      </c>
      <c r="F6" s="738">
        <f t="shared" si="0"/>
        <v>30</v>
      </c>
      <c r="G6" s="409" t="s">
        <v>199</v>
      </c>
      <c r="H6" s="586">
        <v>75</v>
      </c>
      <c r="I6" s="738">
        <f t="shared" si="1"/>
        <v>30</v>
      </c>
      <c r="J6" s="586">
        <v>88</v>
      </c>
      <c r="K6" s="738">
        <f t="shared" si="2"/>
        <v>30</v>
      </c>
      <c r="L6" s="409">
        <v>91</v>
      </c>
      <c r="M6" s="738">
        <f t="shared" si="3"/>
        <v>40</v>
      </c>
      <c r="N6" s="409">
        <v>84</v>
      </c>
      <c r="O6" s="738">
        <f t="shared" si="4"/>
        <v>30</v>
      </c>
      <c r="P6" s="409">
        <v>70</v>
      </c>
      <c r="Q6" s="738">
        <f t="shared" si="5"/>
        <v>30</v>
      </c>
      <c r="R6" s="739">
        <f t="shared" si="6"/>
        <v>190</v>
      </c>
      <c r="S6" s="740">
        <f t="shared" si="7"/>
        <v>0</v>
      </c>
      <c r="T6" s="739">
        <f t="shared" si="8"/>
        <v>190</v>
      </c>
      <c r="U6" s="739">
        <f t="shared" si="9"/>
        <v>6</v>
      </c>
      <c r="V6" s="409" t="s">
        <v>200</v>
      </c>
      <c r="W6" s="409" t="s">
        <v>74</v>
      </c>
      <c r="X6" s="409" t="s">
        <v>74</v>
      </c>
      <c r="Y6" s="409">
        <v>10</v>
      </c>
      <c r="Z6" s="738">
        <f t="shared" si="10"/>
        <v>10</v>
      </c>
      <c r="AA6" s="741">
        <f t="shared" si="11"/>
        <v>10</v>
      </c>
      <c r="AB6" s="741">
        <f t="shared" si="12"/>
        <v>1</v>
      </c>
      <c r="AC6" s="742">
        <f t="shared" si="13"/>
        <v>15</v>
      </c>
      <c r="AD6" s="741">
        <f t="shared" si="14"/>
        <v>1</v>
      </c>
      <c r="AE6" s="586" t="s">
        <v>6</v>
      </c>
      <c r="AF6" s="743">
        <f t="shared" si="15"/>
        <v>20</v>
      </c>
      <c r="AG6" s="743">
        <f t="shared" si="16"/>
        <v>4</v>
      </c>
      <c r="AH6" s="586" t="s">
        <v>196</v>
      </c>
      <c r="AI6" s="409" t="s">
        <v>6</v>
      </c>
      <c r="AJ6" s="409" t="s">
        <v>174</v>
      </c>
      <c r="AK6" s="409" t="s">
        <v>7</v>
      </c>
      <c r="AL6" s="743">
        <f t="shared" si="17"/>
        <v>15</v>
      </c>
      <c r="AM6" s="743">
        <f t="shared" si="18"/>
        <v>3</v>
      </c>
      <c r="AN6" s="744">
        <f t="shared" si="19"/>
        <v>14</v>
      </c>
      <c r="AO6" s="744">
        <f t="shared" si="20"/>
        <v>0</v>
      </c>
      <c r="AP6" s="744">
        <f t="shared" si="21"/>
        <v>0</v>
      </c>
      <c r="AQ6" s="744">
        <f t="shared" si="22"/>
        <v>0</v>
      </c>
      <c r="AR6" s="744">
        <f t="shared" si="23"/>
        <v>0</v>
      </c>
      <c r="AS6" s="745">
        <f t="shared" si="24"/>
        <v>14</v>
      </c>
      <c r="AT6" s="586" t="s">
        <v>1567</v>
      </c>
      <c r="AU6" s="409" t="s">
        <v>74</v>
      </c>
      <c r="AV6" s="743">
        <f t="shared" si="25"/>
        <v>0</v>
      </c>
      <c r="AW6" s="743">
        <f t="shared" si="26"/>
        <v>0</v>
      </c>
      <c r="AX6" s="409" t="s">
        <v>13</v>
      </c>
      <c r="AY6" s="746">
        <f t="shared" si="27"/>
        <v>10</v>
      </c>
      <c r="AZ6" s="746">
        <f t="shared" si="28"/>
        <v>8</v>
      </c>
      <c r="BA6" s="747" t="s">
        <v>1183</v>
      </c>
      <c r="BB6" s="409">
        <v>10</v>
      </c>
      <c r="BC6" s="746">
        <f t="shared" si="29"/>
        <v>2</v>
      </c>
      <c r="BD6" s="409"/>
      <c r="BE6" s="587">
        <v>10</v>
      </c>
      <c r="BF6" s="746">
        <f t="shared" si="30"/>
        <v>2</v>
      </c>
      <c r="BG6" s="748">
        <f t="shared" si="31"/>
        <v>12</v>
      </c>
      <c r="BH6" s="748">
        <f t="shared" si="32"/>
        <v>1</v>
      </c>
      <c r="BI6" s="748">
        <f t="shared" si="33"/>
        <v>0</v>
      </c>
      <c r="BJ6" s="748">
        <f t="shared" si="34"/>
        <v>0</v>
      </c>
      <c r="BK6" s="748">
        <f t="shared" si="35"/>
        <v>0</v>
      </c>
      <c r="BL6" s="749">
        <f t="shared" si="36"/>
        <v>20</v>
      </c>
      <c r="BM6" s="750" t="s">
        <v>1925</v>
      </c>
      <c r="BN6" s="751" t="s">
        <v>74</v>
      </c>
      <c r="BO6" s="751" t="s">
        <v>74</v>
      </c>
      <c r="BP6" s="750" t="s">
        <v>1819</v>
      </c>
      <c r="BQ6" s="750" t="s">
        <v>4099</v>
      </c>
      <c r="BR6" s="750" t="s">
        <v>4100</v>
      </c>
      <c r="BS6" s="750" t="s">
        <v>4101</v>
      </c>
      <c r="BT6" s="750" t="s">
        <v>4102</v>
      </c>
      <c r="BU6" s="750" t="s">
        <v>4103</v>
      </c>
      <c r="BV6" s="750" t="s">
        <v>4104</v>
      </c>
      <c r="BW6" s="750" t="s">
        <v>4105</v>
      </c>
      <c r="BX6" s="752">
        <f t="shared" si="37"/>
        <v>40</v>
      </c>
      <c r="BY6" s="67"/>
    </row>
    <row r="7" spans="1:77" ht="20" customHeight="1">
      <c r="A7" s="409" t="s">
        <v>1098</v>
      </c>
      <c r="B7" s="409" t="s">
        <v>1099</v>
      </c>
      <c r="C7" s="409" t="s">
        <v>308</v>
      </c>
      <c r="D7" s="409">
        <f>198-101</f>
        <v>97</v>
      </c>
      <c r="E7" s="586">
        <v>56</v>
      </c>
      <c r="F7" s="738">
        <f t="shared" si="0"/>
        <v>20</v>
      </c>
      <c r="G7" s="409" t="s">
        <v>208</v>
      </c>
      <c r="H7" s="586">
        <v>67</v>
      </c>
      <c r="I7" s="738">
        <f t="shared" si="1"/>
        <v>30</v>
      </c>
      <c r="J7" s="586">
        <v>53</v>
      </c>
      <c r="K7" s="738">
        <f t="shared" si="2"/>
        <v>20</v>
      </c>
      <c r="L7" s="409">
        <v>63</v>
      </c>
      <c r="M7" s="738">
        <f t="shared" si="3"/>
        <v>20</v>
      </c>
      <c r="N7" s="409">
        <v>60</v>
      </c>
      <c r="O7" s="738">
        <f t="shared" si="4"/>
        <v>20</v>
      </c>
      <c r="P7" s="409">
        <v>56</v>
      </c>
      <c r="Q7" s="738">
        <f t="shared" si="5"/>
        <v>20</v>
      </c>
      <c r="R7" s="739">
        <f t="shared" si="6"/>
        <v>130</v>
      </c>
      <c r="S7" s="740">
        <f t="shared" si="7"/>
        <v>0</v>
      </c>
      <c r="T7" s="739">
        <f t="shared" si="8"/>
        <v>130</v>
      </c>
      <c r="U7" s="739">
        <f t="shared" si="9"/>
        <v>4</v>
      </c>
      <c r="V7" s="409" t="s">
        <v>207</v>
      </c>
      <c r="W7" s="409" t="s">
        <v>74</v>
      </c>
      <c r="X7" s="409" t="s">
        <v>74</v>
      </c>
      <c r="Y7" s="409">
        <v>9</v>
      </c>
      <c r="Z7" s="738">
        <f t="shared" si="10"/>
        <v>10</v>
      </c>
      <c r="AA7" s="741">
        <f t="shared" si="11"/>
        <v>10</v>
      </c>
      <c r="AB7" s="741">
        <f t="shared" si="12"/>
        <v>1</v>
      </c>
      <c r="AC7" s="742">
        <f t="shared" si="13"/>
        <v>15</v>
      </c>
      <c r="AD7" s="741">
        <f t="shared" si="14"/>
        <v>1</v>
      </c>
      <c r="AE7" s="586" t="s">
        <v>7</v>
      </c>
      <c r="AF7" s="743">
        <f t="shared" si="15"/>
        <v>15</v>
      </c>
      <c r="AG7" s="743">
        <f t="shared" si="16"/>
        <v>3</v>
      </c>
      <c r="AH7" s="586" t="s">
        <v>321</v>
      </c>
      <c r="AI7" s="409" t="s">
        <v>7</v>
      </c>
      <c r="AJ7" s="409" t="s">
        <v>174</v>
      </c>
      <c r="AK7" s="409" t="s">
        <v>7</v>
      </c>
      <c r="AL7" s="743">
        <f t="shared" si="17"/>
        <v>15</v>
      </c>
      <c r="AM7" s="743">
        <f t="shared" si="18"/>
        <v>3</v>
      </c>
      <c r="AN7" s="744">
        <f t="shared" si="19"/>
        <v>11</v>
      </c>
      <c r="AO7" s="744">
        <f t="shared" si="20"/>
        <v>0</v>
      </c>
      <c r="AP7" s="744">
        <f t="shared" si="21"/>
        <v>0</v>
      </c>
      <c r="AQ7" s="744">
        <f t="shared" si="22"/>
        <v>0</v>
      </c>
      <c r="AR7" s="744">
        <f t="shared" si="23"/>
        <v>0</v>
      </c>
      <c r="AS7" s="745">
        <f t="shared" si="24"/>
        <v>11</v>
      </c>
      <c r="AT7" s="586" t="s">
        <v>1567</v>
      </c>
      <c r="AU7" s="409" t="s">
        <v>74</v>
      </c>
      <c r="AV7" s="743">
        <f t="shared" si="25"/>
        <v>0</v>
      </c>
      <c r="AW7" s="743">
        <f t="shared" si="26"/>
        <v>0</v>
      </c>
      <c r="AX7" s="409" t="s">
        <v>13</v>
      </c>
      <c r="AY7" s="746">
        <f t="shared" si="27"/>
        <v>10</v>
      </c>
      <c r="AZ7" s="746">
        <f t="shared" si="28"/>
        <v>8</v>
      </c>
      <c r="BA7" s="747" t="s">
        <v>1186</v>
      </c>
      <c r="BB7" s="409">
        <v>8</v>
      </c>
      <c r="BC7" s="746">
        <f t="shared" si="29"/>
        <v>1</v>
      </c>
      <c r="BD7" s="409"/>
      <c r="BE7" s="587">
        <v>10</v>
      </c>
      <c r="BF7" s="746">
        <f t="shared" si="30"/>
        <v>2</v>
      </c>
      <c r="BG7" s="748">
        <f t="shared" si="31"/>
        <v>11</v>
      </c>
      <c r="BH7" s="748">
        <f t="shared" si="32"/>
        <v>1</v>
      </c>
      <c r="BI7" s="748">
        <f t="shared" si="33"/>
        <v>0</v>
      </c>
      <c r="BJ7" s="748">
        <f t="shared" si="34"/>
        <v>0</v>
      </c>
      <c r="BK7" s="748">
        <f t="shared" si="35"/>
        <v>0</v>
      </c>
      <c r="BL7" s="749">
        <f t="shared" si="36"/>
        <v>18.333333333333332</v>
      </c>
      <c r="BM7" s="750" t="s">
        <v>1818</v>
      </c>
      <c r="BN7" s="751" t="s">
        <v>74</v>
      </c>
      <c r="BO7" s="751" t="s">
        <v>74</v>
      </c>
      <c r="BP7" s="750" t="s">
        <v>4106</v>
      </c>
      <c r="BQ7" s="750" t="s">
        <v>4107</v>
      </c>
      <c r="BR7" s="750" t="s">
        <v>4108</v>
      </c>
      <c r="BS7" s="750" t="s">
        <v>4109</v>
      </c>
      <c r="BT7" s="750" t="s">
        <v>4110</v>
      </c>
      <c r="BU7" s="750" t="s">
        <v>4111</v>
      </c>
      <c r="BV7" s="750" t="s">
        <v>4112</v>
      </c>
      <c r="BW7" s="750" t="s">
        <v>4113</v>
      </c>
      <c r="BX7" s="752">
        <f t="shared" si="37"/>
        <v>36</v>
      </c>
      <c r="BY7" s="143"/>
    </row>
    <row r="8" spans="1:77" ht="20" customHeight="1">
      <c r="A8" s="409" t="s">
        <v>1100</v>
      </c>
      <c r="B8" s="409" t="s">
        <v>1101</v>
      </c>
      <c r="C8" s="409" t="s">
        <v>308</v>
      </c>
      <c r="D8" s="409">
        <f>168.5-96.5</f>
        <v>72</v>
      </c>
      <c r="E8" s="586">
        <v>64</v>
      </c>
      <c r="F8" s="738">
        <f t="shared" si="0"/>
        <v>20</v>
      </c>
      <c r="G8" s="409" t="s">
        <v>199</v>
      </c>
      <c r="H8" s="586">
        <v>73</v>
      </c>
      <c r="I8" s="738">
        <f t="shared" si="1"/>
        <v>30</v>
      </c>
      <c r="J8" s="586">
        <v>85</v>
      </c>
      <c r="K8" s="738">
        <f t="shared" si="2"/>
        <v>30</v>
      </c>
      <c r="L8" s="409">
        <v>82</v>
      </c>
      <c r="M8" s="738">
        <f t="shared" si="3"/>
        <v>30</v>
      </c>
      <c r="N8" s="409">
        <v>76</v>
      </c>
      <c r="O8" s="738">
        <f t="shared" si="4"/>
        <v>30</v>
      </c>
      <c r="P8" s="409">
        <v>80</v>
      </c>
      <c r="Q8" s="738">
        <f t="shared" si="5"/>
        <v>30</v>
      </c>
      <c r="R8" s="739">
        <f t="shared" si="6"/>
        <v>170</v>
      </c>
      <c r="S8" s="740">
        <f t="shared" si="7"/>
        <v>0</v>
      </c>
      <c r="T8" s="739">
        <f t="shared" si="8"/>
        <v>170</v>
      </c>
      <c r="U8" s="739">
        <f t="shared" si="9"/>
        <v>6</v>
      </c>
      <c r="V8" s="409" t="s">
        <v>200</v>
      </c>
      <c r="W8" s="409" t="s">
        <v>74</v>
      </c>
      <c r="X8" s="409" t="s">
        <v>74</v>
      </c>
      <c r="Y8" s="409">
        <v>12</v>
      </c>
      <c r="Z8" s="738">
        <f t="shared" si="10"/>
        <v>20</v>
      </c>
      <c r="AA8" s="741">
        <f t="shared" si="11"/>
        <v>20</v>
      </c>
      <c r="AB8" s="741">
        <f t="shared" si="12"/>
        <v>1</v>
      </c>
      <c r="AC8" s="742">
        <f t="shared" si="13"/>
        <v>30</v>
      </c>
      <c r="AD8" s="741">
        <f t="shared" si="14"/>
        <v>2</v>
      </c>
      <c r="AE8" s="586" t="s">
        <v>7</v>
      </c>
      <c r="AF8" s="743">
        <f t="shared" si="15"/>
        <v>15</v>
      </c>
      <c r="AG8" s="743">
        <f t="shared" si="16"/>
        <v>3</v>
      </c>
      <c r="AH8" s="586" t="s">
        <v>218</v>
      </c>
      <c r="AI8" s="409" t="s">
        <v>7</v>
      </c>
      <c r="AJ8" s="409" t="s">
        <v>174</v>
      </c>
      <c r="AK8" s="409" t="s">
        <v>7</v>
      </c>
      <c r="AL8" s="743">
        <f t="shared" si="17"/>
        <v>15</v>
      </c>
      <c r="AM8" s="743">
        <f t="shared" si="18"/>
        <v>3</v>
      </c>
      <c r="AN8" s="744">
        <f t="shared" si="19"/>
        <v>14</v>
      </c>
      <c r="AO8" s="744">
        <f t="shared" si="20"/>
        <v>0</v>
      </c>
      <c r="AP8" s="744">
        <f t="shared" si="21"/>
        <v>0</v>
      </c>
      <c r="AQ8" s="744">
        <f t="shared" si="22"/>
        <v>0</v>
      </c>
      <c r="AR8" s="744">
        <f t="shared" si="23"/>
        <v>0</v>
      </c>
      <c r="AS8" s="745">
        <f t="shared" si="24"/>
        <v>14</v>
      </c>
      <c r="AT8" s="586" t="s">
        <v>1567</v>
      </c>
      <c r="AU8" s="409" t="s">
        <v>74</v>
      </c>
      <c r="AV8" s="743">
        <f t="shared" si="25"/>
        <v>0</v>
      </c>
      <c r="AW8" s="743">
        <f t="shared" si="26"/>
        <v>0</v>
      </c>
      <c r="AX8" s="409" t="s">
        <v>13</v>
      </c>
      <c r="AY8" s="746">
        <f t="shared" si="27"/>
        <v>10</v>
      </c>
      <c r="AZ8" s="746">
        <f t="shared" si="28"/>
        <v>8</v>
      </c>
      <c r="BA8" s="747" t="s">
        <v>1189</v>
      </c>
      <c r="BB8" s="409">
        <v>8</v>
      </c>
      <c r="BC8" s="746">
        <f t="shared" si="29"/>
        <v>1</v>
      </c>
      <c r="BD8" s="409"/>
      <c r="BE8" s="587">
        <v>10</v>
      </c>
      <c r="BF8" s="746">
        <f t="shared" si="30"/>
        <v>2</v>
      </c>
      <c r="BG8" s="748">
        <f t="shared" si="31"/>
        <v>11</v>
      </c>
      <c r="BH8" s="748">
        <f t="shared" si="32"/>
        <v>1</v>
      </c>
      <c r="BI8" s="748">
        <f t="shared" si="33"/>
        <v>0</v>
      </c>
      <c r="BJ8" s="748">
        <f t="shared" si="34"/>
        <v>0</v>
      </c>
      <c r="BK8" s="748">
        <f t="shared" si="35"/>
        <v>0</v>
      </c>
      <c r="BL8" s="749">
        <f t="shared" si="36"/>
        <v>18.333333333333332</v>
      </c>
      <c r="BM8" s="750" t="s">
        <v>1818</v>
      </c>
      <c r="BN8" s="751" t="s">
        <v>74</v>
      </c>
      <c r="BO8" s="751" t="s">
        <v>74</v>
      </c>
      <c r="BP8" s="750" t="s">
        <v>1819</v>
      </c>
      <c r="BQ8" s="750" t="s">
        <v>4114</v>
      </c>
      <c r="BR8" s="750" t="s">
        <v>4115</v>
      </c>
      <c r="BS8" s="750" t="s">
        <v>4116</v>
      </c>
      <c r="BT8" s="750" t="s">
        <v>4117</v>
      </c>
      <c r="BU8" s="750" t="s">
        <v>4118</v>
      </c>
      <c r="BV8" s="750" t="s">
        <v>4119</v>
      </c>
      <c r="BW8" s="750" t="s">
        <v>4120</v>
      </c>
      <c r="BX8" s="752">
        <f t="shared" si="37"/>
        <v>48</v>
      </c>
      <c r="BY8" s="67"/>
    </row>
    <row r="9" spans="1:77" ht="20" customHeight="1">
      <c r="A9" s="409" t="s">
        <v>1102</v>
      </c>
      <c r="B9" s="409" t="s">
        <v>1103</v>
      </c>
      <c r="C9" s="409" t="s">
        <v>308</v>
      </c>
      <c r="D9" s="409">
        <f>176-78</f>
        <v>98</v>
      </c>
      <c r="E9" s="586">
        <v>74</v>
      </c>
      <c r="F9" s="738">
        <f t="shared" si="0"/>
        <v>30</v>
      </c>
      <c r="G9" s="409" t="s">
        <v>199</v>
      </c>
      <c r="H9" s="586">
        <v>85</v>
      </c>
      <c r="I9" s="738">
        <f t="shared" si="1"/>
        <v>30</v>
      </c>
      <c r="J9" s="586">
        <v>94</v>
      </c>
      <c r="K9" s="738">
        <f t="shared" si="2"/>
        <v>40</v>
      </c>
      <c r="L9" s="409">
        <v>95</v>
      </c>
      <c r="M9" s="738">
        <f t="shared" si="3"/>
        <v>40</v>
      </c>
      <c r="N9" s="409">
        <v>90</v>
      </c>
      <c r="O9" s="738">
        <f t="shared" si="4"/>
        <v>40</v>
      </c>
      <c r="P9" s="409">
        <v>82</v>
      </c>
      <c r="Q9" s="738">
        <f t="shared" si="5"/>
        <v>30</v>
      </c>
      <c r="R9" s="739">
        <f t="shared" si="6"/>
        <v>210</v>
      </c>
      <c r="S9" s="740">
        <f t="shared" si="7"/>
        <v>0</v>
      </c>
      <c r="T9" s="739">
        <f t="shared" si="8"/>
        <v>210</v>
      </c>
      <c r="U9" s="739">
        <f t="shared" si="9"/>
        <v>8</v>
      </c>
      <c r="V9" s="409" t="s">
        <v>200</v>
      </c>
      <c r="W9" s="409" t="s">
        <v>74</v>
      </c>
      <c r="X9" s="409" t="s">
        <v>74</v>
      </c>
      <c r="Y9" s="409">
        <v>19</v>
      </c>
      <c r="Z9" s="738">
        <f t="shared" si="10"/>
        <v>30</v>
      </c>
      <c r="AA9" s="741">
        <f t="shared" si="11"/>
        <v>30</v>
      </c>
      <c r="AB9" s="741">
        <f t="shared" si="12"/>
        <v>1</v>
      </c>
      <c r="AC9" s="742">
        <f t="shared" si="13"/>
        <v>45</v>
      </c>
      <c r="AD9" s="741">
        <f t="shared" si="14"/>
        <v>3</v>
      </c>
      <c r="AE9" s="586" t="s">
        <v>6</v>
      </c>
      <c r="AF9" s="743">
        <f t="shared" si="15"/>
        <v>20</v>
      </c>
      <c r="AG9" s="743">
        <f t="shared" si="16"/>
        <v>4</v>
      </c>
      <c r="AH9" s="586" t="s">
        <v>218</v>
      </c>
      <c r="AI9" s="409" t="s">
        <v>7</v>
      </c>
      <c r="AJ9" s="409" t="s">
        <v>174</v>
      </c>
      <c r="AK9" s="409" t="s">
        <v>7</v>
      </c>
      <c r="AL9" s="743">
        <f t="shared" si="17"/>
        <v>15</v>
      </c>
      <c r="AM9" s="743">
        <f t="shared" si="18"/>
        <v>3</v>
      </c>
      <c r="AN9" s="744">
        <f t="shared" si="19"/>
        <v>18</v>
      </c>
      <c r="AO9" s="744">
        <f t="shared" si="20"/>
        <v>0</v>
      </c>
      <c r="AP9" s="744">
        <f t="shared" si="21"/>
        <v>0</v>
      </c>
      <c r="AQ9" s="744">
        <f t="shared" si="22"/>
        <v>0</v>
      </c>
      <c r="AR9" s="744">
        <f t="shared" si="23"/>
        <v>0</v>
      </c>
      <c r="AS9" s="745">
        <f t="shared" si="24"/>
        <v>18</v>
      </c>
      <c r="AT9" s="586" t="s">
        <v>1567</v>
      </c>
      <c r="AU9" s="409" t="s">
        <v>74</v>
      </c>
      <c r="AV9" s="743">
        <f t="shared" si="25"/>
        <v>0</v>
      </c>
      <c r="AW9" s="743">
        <f t="shared" si="26"/>
        <v>0</v>
      </c>
      <c r="AX9" s="409" t="s">
        <v>13</v>
      </c>
      <c r="AY9" s="746">
        <f t="shared" si="27"/>
        <v>10</v>
      </c>
      <c r="AZ9" s="746">
        <f t="shared" si="28"/>
        <v>8</v>
      </c>
      <c r="BA9" s="747" t="s">
        <v>1192</v>
      </c>
      <c r="BB9" s="409">
        <v>10</v>
      </c>
      <c r="BC9" s="746">
        <f t="shared" si="29"/>
        <v>2</v>
      </c>
      <c r="BD9" s="409"/>
      <c r="BE9" s="587">
        <v>10</v>
      </c>
      <c r="BF9" s="746">
        <f t="shared" si="30"/>
        <v>2</v>
      </c>
      <c r="BG9" s="748">
        <f t="shared" si="31"/>
        <v>12</v>
      </c>
      <c r="BH9" s="748">
        <f t="shared" si="32"/>
        <v>1</v>
      </c>
      <c r="BI9" s="748">
        <f t="shared" si="33"/>
        <v>0</v>
      </c>
      <c r="BJ9" s="748">
        <f t="shared" si="34"/>
        <v>0</v>
      </c>
      <c r="BK9" s="748">
        <f t="shared" si="35"/>
        <v>0</v>
      </c>
      <c r="BL9" s="749">
        <f t="shared" si="36"/>
        <v>20</v>
      </c>
      <c r="BM9" s="750" t="s">
        <v>1925</v>
      </c>
      <c r="BN9" s="751" t="s">
        <v>74</v>
      </c>
      <c r="BO9" s="751" t="s">
        <v>74</v>
      </c>
      <c r="BP9" s="750" t="s">
        <v>1836</v>
      </c>
      <c r="BQ9" s="750" t="s">
        <v>4121</v>
      </c>
      <c r="BR9" s="750" t="s">
        <v>3038</v>
      </c>
      <c r="BS9" s="750" t="s">
        <v>4122</v>
      </c>
      <c r="BT9" s="750" t="s">
        <v>4123</v>
      </c>
      <c r="BU9" s="750" t="s">
        <v>4124</v>
      </c>
      <c r="BV9" s="750" t="s">
        <v>4125</v>
      </c>
      <c r="BW9" s="750" t="s">
        <v>4126</v>
      </c>
      <c r="BX9" s="752">
        <f t="shared" si="37"/>
        <v>76</v>
      </c>
      <c r="BY9" s="143"/>
    </row>
    <row r="10" spans="1:77" ht="20" customHeight="1">
      <c r="A10" s="409" t="s">
        <v>1104</v>
      </c>
      <c r="B10" s="753" t="s">
        <v>1105</v>
      </c>
      <c r="C10" s="409" t="s">
        <v>308</v>
      </c>
      <c r="D10" s="409">
        <f>152.5-73</f>
        <v>79.5</v>
      </c>
      <c r="E10" s="586" t="s">
        <v>168</v>
      </c>
      <c r="F10" s="738">
        <f t="shared" si="0"/>
        <v>40</v>
      </c>
      <c r="G10" s="409" t="s">
        <v>199</v>
      </c>
      <c r="H10" s="586" t="s">
        <v>168</v>
      </c>
      <c r="I10" s="738">
        <f t="shared" si="1"/>
        <v>40</v>
      </c>
      <c r="J10" s="586" t="s">
        <v>168</v>
      </c>
      <c r="K10" s="738">
        <f t="shared" si="2"/>
        <v>40</v>
      </c>
      <c r="L10" s="586" t="s">
        <v>168</v>
      </c>
      <c r="M10" s="738">
        <f t="shared" si="3"/>
        <v>40</v>
      </c>
      <c r="N10" s="586">
        <v>20</v>
      </c>
      <c r="O10" s="738">
        <f t="shared" si="4"/>
        <v>10</v>
      </c>
      <c r="P10" s="586" t="s">
        <v>168</v>
      </c>
      <c r="Q10" s="738">
        <f t="shared" si="5"/>
        <v>40</v>
      </c>
      <c r="R10" s="739">
        <f t="shared" si="6"/>
        <v>210</v>
      </c>
      <c r="S10" s="740">
        <f t="shared" si="7"/>
        <v>5</v>
      </c>
      <c r="T10" s="739">
        <f t="shared" si="8"/>
        <v>1260</v>
      </c>
      <c r="U10" s="739">
        <f t="shared" si="9"/>
        <v>8</v>
      </c>
      <c r="V10" s="409" t="s">
        <v>200</v>
      </c>
      <c r="W10" s="409" t="s">
        <v>74</v>
      </c>
      <c r="X10" s="409" t="s">
        <v>74</v>
      </c>
      <c r="Y10" s="409" t="s">
        <v>168</v>
      </c>
      <c r="Z10" s="738" t="e">
        <f t="shared" si="10"/>
        <v>#VALUE!</v>
      </c>
      <c r="AA10" s="741" t="e">
        <f t="shared" si="11"/>
        <v>#VALUE!</v>
      </c>
      <c r="AB10" s="741">
        <f t="shared" si="12"/>
        <v>2</v>
      </c>
      <c r="AC10" s="742" t="e">
        <f t="shared" si="13"/>
        <v>#VALUE!</v>
      </c>
      <c r="AD10" s="741" t="e">
        <f t="shared" si="14"/>
        <v>#VALUE!</v>
      </c>
      <c r="AE10" s="586" t="s">
        <v>7</v>
      </c>
      <c r="AF10" s="743">
        <f t="shared" si="15"/>
        <v>15</v>
      </c>
      <c r="AG10" s="743">
        <f t="shared" si="16"/>
        <v>3</v>
      </c>
      <c r="AH10" s="586" t="s">
        <v>170</v>
      </c>
      <c r="AI10" s="409" t="s">
        <v>6</v>
      </c>
      <c r="AJ10" s="409" t="s">
        <v>173</v>
      </c>
      <c r="AK10" s="409" t="s">
        <v>7</v>
      </c>
      <c r="AL10" s="743">
        <f t="shared" si="17"/>
        <v>15</v>
      </c>
      <c r="AM10" s="743">
        <f t="shared" si="18"/>
        <v>3</v>
      </c>
      <c r="AN10" s="744" t="e">
        <f t="shared" si="19"/>
        <v>#VALUE!</v>
      </c>
      <c r="AO10" s="744">
        <f t="shared" si="20"/>
        <v>0</v>
      </c>
      <c r="AP10" s="744">
        <f t="shared" si="21"/>
        <v>0</v>
      </c>
      <c r="AQ10" s="744">
        <f t="shared" si="22"/>
        <v>0</v>
      </c>
      <c r="AR10" s="744">
        <f t="shared" si="23"/>
        <v>0</v>
      </c>
      <c r="AS10" s="745" t="e">
        <f t="shared" si="24"/>
        <v>#VALUE!</v>
      </c>
      <c r="AT10" s="586" t="s">
        <v>1567</v>
      </c>
      <c r="AU10" s="409" t="s">
        <v>74</v>
      </c>
      <c r="AV10" s="743">
        <f t="shared" si="25"/>
        <v>0</v>
      </c>
      <c r="AW10" s="743">
        <f t="shared" si="26"/>
        <v>0</v>
      </c>
      <c r="AX10" s="409" t="s">
        <v>13</v>
      </c>
      <c r="AY10" s="746">
        <f t="shared" si="27"/>
        <v>10</v>
      </c>
      <c r="AZ10" s="746">
        <f t="shared" si="28"/>
        <v>8</v>
      </c>
      <c r="BA10" s="747" t="s">
        <v>1195</v>
      </c>
      <c r="BB10" s="409" t="s">
        <v>168</v>
      </c>
      <c r="BC10" s="746">
        <f t="shared" si="29"/>
        <v>2</v>
      </c>
      <c r="BD10" s="409"/>
      <c r="BE10" s="587">
        <v>10</v>
      </c>
      <c r="BF10" s="746">
        <f t="shared" si="30"/>
        <v>2</v>
      </c>
      <c r="BG10" s="748">
        <f t="shared" si="31"/>
        <v>12</v>
      </c>
      <c r="BH10" s="748">
        <f t="shared" si="32"/>
        <v>1</v>
      </c>
      <c r="BI10" s="748">
        <f t="shared" si="33"/>
        <v>0</v>
      </c>
      <c r="BJ10" s="748">
        <f t="shared" si="34"/>
        <v>0</v>
      </c>
      <c r="BK10" s="748">
        <f t="shared" si="35"/>
        <v>0</v>
      </c>
      <c r="BL10" s="749">
        <f t="shared" si="36"/>
        <v>20</v>
      </c>
      <c r="BM10" s="750" t="s">
        <v>168</v>
      </c>
      <c r="BN10" s="751" t="s">
        <v>74</v>
      </c>
      <c r="BO10" s="751" t="s">
        <v>74</v>
      </c>
      <c r="BP10" s="750" t="s">
        <v>3206</v>
      </c>
      <c r="BQ10" s="750" t="s">
        <v>4127</v>
      </c>
      <c r="BR10" s="750" t="s">
        <v>1777</v>
      </c>
      <c r="BS10" s="750" t="s">
        <v>4128</v>
      </c>
      <c r="BT10" s="750" t="s">
        <v>4129</v>
      </c>
      <c r="BU10" s="750" t="s">
        <v>4130</v>
      </c>
      <c r="BV10" s="750" t="s">
        <v>4131</v>
      </c>
      <c r="BW10" s="750" t="s">
        <v>4132</v>
      </c>
      <c r="BX10" s="752" t="e">
        <f t="shared" si="37"/>
        <v>#VALUE!</v>
      </c>
      <c r="BY10" s="143"/>
    </row>
    <row r="11" spans="1:77" ht="20" customHeight="1">
      <c r="A11" s="409" t="s">
        <v>1106</v>
      </c>
      <c r="B11" s="409" t="s">
        <v>1107</v>
      </c>
      <c r="C11" s="409" t="s">
        <v>308</v>
      </c>
      <c r="D11" s="409">
        <f>169.5-90.5</f>
        <v>79</v>
      </c>
      <c r="E11" s="586">
        <v>56</v>
      </c>
      <c r="F11" s="738">
        <f t="shared" si="0"/>
        <v>20</v>
      </c>
      <c r="G11" s="409" t="s">
        <v>199</v>
      </c>
      <c r="H11" s="586">
        <v>59</v>
      </c>
      <c r="I11" s="738">
        <f t="shared" si="1"/>
        <v>20</v>
      </c>
      <c r="J11" s="586">
        <v>41</v>
      </c>
      <c r="K11" s="738">
        <f t="shared" si="2"/>
        <v>20</v>
      </c>
      <c r="L11" s="409">
        <v>71</v>
      </c>
      <c r="M11" s="738">
        <f t="shared" si="3"/>
        <v>30</v>
      </c>
      <c r="N11" s="409">
        <v>72</v>
      </c>
      <c r="O11" s="738">
        <f t="shared" si="4"/>
        <v>30</v>
      </c>
      <c r="P11" s="409">
        <v>56</v>
      </c>
      <c r="Q11" s="738">
        <f t="shared" si="5"/>
        <v>20</v>
      </c>
      <c r="R11" s="739">
        <f t="shared" si="6"/>
        <v>140</v>
      </c>
      <c r="S11" s="740">
        <f t="shared" si="7"/>
        <v>0</v>
      </c>
      <c r="T11" s="739">
        <f t="shared" si="8"/>
        <v>140</v>
      </c>
      <c r="U11" s="739">
        <f t="shared" si="9"/>
        <v>6</v>
      </c>
      <c r="V11" s="409" t="s">
        <v>200</v>
      </c>
      <c r="W11" s="409" t="s">
        <v>74</v>
      </c>
      <c r="X11" s="409" t="s">
        <v>74</v>
      </c>
      <c r="Y11" s="409">
        <v>9</v>
      </c>
      <c r="Z11" s="738">
        <f t="shared" si="10"/>
        <v>10</v>
      </c>
      <c r="AA11" s="741">
        <f t="shared" si="11"/>
        <v>10</v>
      </c>
      <c r="AB11" s="741">
        <f t="shared" si="12"/>
        <v>1</v>
      </c>
      <c r="AC11" s="742">
        <f t="shared" si="13"/>
        <v>15</v>
      </c>
      <c r="AD11" s="741">
        <f t="shared" si="14"/>
        <v>1</v>
      </c>
      <c r="AE11" s="586" t="s">
        <v>6</v>
      </c>
      <c r="AF11" s="743">
        <f t="shared" si="15"/>
        <v>20</v>
      </c>
      <c r="AG11" s="743">
        <f t="shared" si="16"/>
        <v>4</v>
      </c>
      <c r="AH11" s="586" t="s">
        <v>169</v>
      </c>
      <c r="AI11" s="409" t="s">
        <v>7</v>
      </c>
      <c r="AJ11" s="409" t="s">
        <v>173</v>
      </c>
      <c r="AK11" s="409" t="s">
        <v>7</v>
      </c>
      <c r="AL11" s="743">
        <f t="shared" si="17"/>
        <v>15</v>
      </c>
      <c r="AM11" s="743">
        <f t="shared" si="18"/>
        <v>3</v>
      </c>
      <c r="AN11" s="744">
        <f t="shared" si="19"/>
        <v>14</v>
      </c>
      <c r="AO11" s="744">
        <f t="shared" si="20"/>
        <v>0</v>
      </c>
      <c r="AP11" s="744">
        <f t="shared" si="21"/>
        <v>0</v>
      </c>
      <c r="AQ11" s="744">
        <f t="shared" si="22"/>
        <v>0</v>
      </c>
      <c r="AR11" s="744">
        <f t="shared" si="23"/>
        <v>0</v>
      </c>
      <c r="AS11" s="745">
        <f t="shared" si="24"/>
        <v>14</v>
      </c>
      <c r="AT11" s="586" t="s">
        <v>1567</v>
      </c>
      <c r="AU11" s="409" t="s">
        <v>74</v>
      </c>
      <c r="AV11" s="743">
        <f t="shared" si="25"/>
        <v>0</v>
      </c>
      <c r="AW11" s="743">
        <f t="shared" si="26"/>
        <v>0</v>
      </c>
      <c r="AX11" s="409" t="s">
        <v>13</v>
      </c>
      <c r="AY11" s="746">
        <f t="shared" si="27"/>
        <v>10</v>
      </c>
      <c r="AZ11" s="746">
        <f t="shared" si="28"/>
        <v>8</v>
      </c>
      <c r="BA11" s="754" t="s">
        <v>1198</v>
      </c>
      <c r="BB11" s="409">
        <v>9</v>
      </c>
      <c r="BC11" s="746">
        <f t="shared" si="29"/>
        <v>2</v>
      </c>
      <c r="BD11" s="409"/>
      <c r="BE11" s="587">
        <v>10</v>
      </c>
      <c r="BF11" s="746">
        <f t="shared" si="30"/>
        <v>2</v>
      </c>
      <c r="BG11" s="748">
        <f t="shared" si="31"/>
        <v>12</v>
      </c>
      <c r="BH11" s="748">
        <f t="shared" si="32"/>
        <v>1</v>
      </c>
      <c r="BI11" s="748">
        <f t="shared" si="33"/>
        <v>0</v>
      </c>
      <c r="BJ11" s="748">
        <f t="shared" si="34"/>
        <v>0</v>
      </c>
      <c r="BK11" s="748">
        <f t="shared" si="35"/>
        <v>0</v>
      </c>
      <c r="BL11" s="749">
        <f t="shared" si="36"/>
        <v>20</v>
      </c>
      <c r="BM11" s="750" t="s">
        <v>1984</v>
      </c>
      <c r="BN11" s="751" t="s">
        <v>74</v>
      </c>
      <c r="BO11" s="750" t="s">
        <v>4133</v>
      </c>
      <c r="BP11" s="750" t="s">
        <v>4106</v>
      </c>
      <c r="BQ11" s="750" t="s">
        <v>4134</v>
      </c>
      <c r="BR11" s="750" t="s">
        <v>1798</v>
      </c>
      <c r="BS11" s="750" t="s">
        <v>4135</v>
      </c>
      <c r="BT11" s="750" t="s">
        <v>4136</v>
      </c>
      <c r="BU11" s="750" t="s">
        <v>4137</v>
      </c>
      <c r="BV11" s="750" t="s">
        <v>4138</v>
      </c>
      <c r="BW11" s="750" t="s">
        <v>4139</v>
      </c>
      <c r="BX11" s="752">
        <f t="shared" si="37"/>
        <v>36</v>
      </c>
      <c r="BY11" s="143"/>
    </row>
    <row r="12" spans="1:77" ht="20" customHeight="1">
      <c r="A12" s="409" t="s">
        <v>1108</v>
      </c>
      <c r="B12" s="409" t="s">
        <v>1109</v>
      </c>
      <c r="C12" s="409" t="s">
        <v>308</v>
      </c>
      <c r="D12" s="409">
        <f>194.5-92</f>
        <v>102.5</v>
      </c>
      <c r="E12" s="586">
        <v>46</v>
      </c>
      <c r="F12" s="738">
        <f t="shared" si="0"/>
        <v>20</v>
      </c>
      <c r="G12" s="409" t="s">
        <v>199</v>
      </c>
      <c r="H12" s="586">
        <v>53</v>
      </c>
      <c r="I12" s="738">
        <f t="shared" si="1"/>
        <v>20</v>
      </c>
      <c r="J12" s="586">
        <v>70</v>
      </c>
      <c r="K12" s="738">
        <f t="shared" si="2"/>
        <v>30</v>
      </c>
      <c r="L12" s="409">
        <v>62</v>
      </c>
      <c r="M12" s="738">
        <f t="shared" si="3"/>
        <v>20</v>
      </c>
      <c r="N12" s="409">
        <v>64</v>
      </c>
      <c r="O12" s="738">
        <f t="shared" si="4"/>
        <v>20</v>
      </c>
      <c r="P12" s="409">
        <v>52</v>
      </c>
      <c r="Q12" s="738">
        <f t="shared" si="5"/>
        <v>20</v>
      </c>
      <c r="R12" s="739">
        <f t="shared" si="6"/>
        <v>130</v>
      </c>
      <c r="S12" s="740">
        <f t="shared" si="7"/>
        <v>0</v>
      </c>
      <c r="T12" s="739">
        <f t="shared" si="8"/>
        <v>130</v>
      </c>
      <c r="U12" s="739">
        <f t="shared" si="9"/>
        <v>4</v>
      </c>
      <c r="V12" s="409" t="s">
        <v>200</v>
      </c>
      <c r="W12" s="409" t="s">
        <v>74</v>
      </c>
      <c r="X12" s="409" t="s">
        <v>74</v>
      </c>
      <c r="Y12" s="409">
        <v>9</v>
      </c>
      <c r="Z12" s="738">
        <f t="shared" si="10"/>
        <v>10</v>
      </c>
      <c r="AA12" s="741">
        <f t="shared" si="11"/>
        <v>10</v>
      </c>
      <c r="AB12" s="741">
        <f t="shared" si="12"/>
        <v>1</v>
      </c>
      <c r="AC12" s="742">
        <f t="shared" si="13"/>
        <v>15</v>
      </c>
      <c r="AD12" s="741">
        <f t="shared" si="14"/>
        <v>1</v>
      </c>
      <c r="AE12" s="586" t="s">
        <v>7</v>
      </c>
      <c r="AF12" s="743">
        <f t="shared" si="15"/>
        <v>15</v>
      </c>
      <c r="AG12" s="743">
        <f t="shared" si="16"/>
        <v>3</v>
      </c>
      <c r="AH12" s="586" t="s">
        <v>170</v>
      </c>
      <c r="AI12" s="409" t="s">
        <v>6</v>
      </c>
      <c r="AJ12" s="409" t="s">
        <v>172</v>
      </c>
      <c r="AK12" s="409" t="s">
        <v>8</v>
      </c>
      <c r="AL12" s="743">
        <f t="shared" si="17"/>
        <v>15</v>
      </c>
      <c r="AM12" s="743">
        <f t="shared" si="18"/>
        <v>3</v>
      </c>
      <c r="AN12" s="744">
        <f t="shared" si="19"/>
        <v>11</v>
      </c>
      <c r="AO12" s="744">
        <f t="shared" si="20"/>
        <v>0</v>
      </c>
      <c r="AP12" s="744">
        <f t="shared" si="21"/>
        <v>0</v>
      </c>
      <c r="AQ12" s="744">
        <f t="shared" si="22"/>
        <v>0</v>
      </c>
      <c r="AR12" s="744">
        <f t="shared" si="23"/>
        <v>0</v>
      </c>
      <c r="AS12" s="745">
        <f t="shared" si="24"/>
        <v>11</v>
      </c>
      <c r="AT12" s="586" t="s">
        <v>1567</v>
      </c>
      <c r="AU12" s="409" t="s">
        <v>74</v>
      </c>
      <c r="AV12" s="743">
        <f t="shared" si="25"/>
        <v>0</v>
      </c>
      <c r="AW12" s="743">
        <f t="shared" si="26"/>
        <v>0</v>
      </c>
      <c r="AX12" s="409" t="s">
        <v>13</v>
      </c>
      <c r="AY12" s="746">
        <f t="shared" si="27"/>
        <v>10</v>
      </c>
      <c r="AZ12" s="746">
        <f t="shared" si="28"/>
        <v>8</v>
      </c>
      <c r="BA12" s="754" t="s">
        <v>1201</v>
      </c>
      <c r="BB12" s="409">
        <v>8</v>
      </c>
      <c r="BC12" s="746">
        <f t="shared" si="29"/>
        <v>1</v>
      </c>
      <c r="BD12" s="409"/>
      <c r="BE12" s="587">
        <v>10</v>
      </c>
      <c r="BF12" s="746">
        <f t="shared" si="30"/>
        <v>2</v>
      </c>
      <c r="BG12" s="748">
        <f t="shared" si="31"/>
        <v>11</v>
      </c>
      <c r="BH12" s="748">
        <f t="shared" si="32"/>
        <v>1</v>
      </c>
      <c r="BI12" s="748">
        <f t="shared" si="33"/>
        <v>0</v>
      </c>
      <c r="BJ12" s="748">
        <f t="shared" si="34"/>
        <v>0</v>
      </c>
      <c r="BK12" s="748">
        <f t="shared" si="35"/>
        <v>0</v>
      </c>
      <c r="BL12" s="749">
        <f t="shared" si="36"/>
        <v>18.333333333333332</v>
      </c>
      <c r="BM12" s="750" t="s">
        <v>1818</v>
      </c>
      <c r="BN12" s="751" t="s">
        <v>74</v>
      </c>
      <c r="BO12" s="751" t="s">
        <v>74</v>
      </c>
      <c r="BP12" s="750" t="s">
        <v>1819</v>
      </c>
      <c r="BQ12" s="750" t="s">
        <v>4140</v>
      </c>
      <c r="BR12" s="750" t="s">
        <v>1790</v>
      </c>
      <c r="BS12" s="750" t="s">
        <v>4141</v>
      </c>
      <c r="BT12" s="750" t="s">
        <v>4142</v>
      </c>
      <c r="BU12" s="750" t="s">
        <v>4143</v>
      </c>
      <c r="BV12" s="750" t="s">
        <v>4144</v>
      </c>
      <c r="BW12" s="750" t="s">
        <v>4145</v>
      </c>
      <c r="BX12" s="752">
        <f t="shared" si="37"/>
        <v>36</v>
      </c>
      <c r="BY12" s="143"/>
    </row>
    <row r="13" spans="1:77" ht="20" customHeight="1">
      <c r="A13" s="409" t="s">
        <v>1110</v>
      </c>
      <c r="B13" s="409" t="s">
        <v>227</v>
      </c>
      <c r="C13" s="409" t="s">
        <v>308</v>
      </c>
      <c r="D13" s="409">
        <f>193-93.5</f>
        <v>99.5</v>
      </c>
      <c r="E13" s="586">
        <v>33</v>
      </c>
      <c r="F13" s="738">
        <f t="shared" si="0"/>
        <v>10</v>
      </c>
      <c r="G13" s="409" t="s">
        <v>199</v>
      </c>
      <c r="H13" s="586">
        <v>62</v>
      </c>
      <c r="I13" s="738">
        <f t="shared" si="1"/>
        <v>20</v>
      </c>
      <c r="J13" s="586">
        <v>48</v>
      </c>
      <c r="K13" s="738">
        <f t="shared" si="2"/>
        <v>20</v>
      </c>
      <c r="L13" s="409">
        <v>62</v>
      </c>
      <c r="M13" s="738">
        <f t="shared" si="3"/>
        <v>20</v>
      </c>
      <c r="N13" s="409">
        <v>33</v>
      </c>
      <c r="O13" s="738">
        <f t="shared" si="4"/>
        <v>10</v>
      </c>
      <c r="P13" s="409">
        <v>50</v>
      </c>
      <c r="Q13" s="738">
        <f t="shared" si="5"/>
        <v>20</v>
      </c>
      <c r="R13" s="739">
        <f t="shared" si="6"/>
        <v>100</v>
      </c>
      <c r="S13" s="740">
        <f t="shared" si="7"/>
        <v>0</v>
      </c>
      <c r="T13" s="739">
        <f t="shared" si="8"/>
        <v>100</v>
      </c>
      <c r="U13" s="739">
        <f t="shared" si="9"/>
        <v>4</v>
      </c>
      <c r="V13" s="409" t="s">
        <v>200</v>
      </c>
      <c r="W13" s="409" t="s">
        <v>74</v>
      </c>
      <c r="X13" s="409" t="s">
        <v>74</v>
      </c>
      <c r="Y13" s="409">
        <v>7</v>
      </c>
      <c r="Z13" s="738">
        <f t="shared" si="10"/>
        <v>10</v>
      </c>
      <c r="AA13" s="741">
        <f t="shared" si="11"/>
        <v>10</v>
      </c>
      <c r="AB13" s="741">
        <f t="shared" si="12"/>
        <v>1</v>
      </c>
      <c r="AC13" s="742">
        <f t="shared" si="13"/>
        <v>15</v>
      </c>
      <c r="AD13" s="741">
        <f t="shared" si="14"/>
        <v>1</v>
      </c>
      <c r="AE13" s="586" t="s">
        <v>7</v>
      </c>
      <c r="AF13" s="743">
        <f t="shared" si="15"/>
        <v>15</v>
      </c>
      <c r="AG13" s="743">
        <f t="shared" si="16"/>
        <v>3</v>
      </c>
      <c r="AH13" s="586" t="s">
        <v>170</v>
      </c>
      <c r="AI13" s="409" t="s">
        <v>6</v>
      </c>
      <c r="AJ13" s="409" t="s">
        <v>172</v>
      </c>
      <c r="AK13" s="409" t="s">
        <v>8</v>
      </c>
      <c r="AL13" s="743">
        <f t="shared" si="17"/>
        <v>15</v>
      </c>
      <c r="AM13" s="743">
        <f t="shared" si="18"/>
        <v>3</v>
      </c>
      <c r="AN13" s="744">
        <f t="shared" si="19"/>
        <v>11</v>
      </c>
      <c r="AO13" s="744">
        <f t="shared" si="20"/>
        <v>0</v>
      </c>
      <c r="AP13" s="744">
        <f t="shared" si="21"/>
        <v>0</v>
      </c>
      <c r="AQ13" s="744">
        <f t="shared" si="22"/>
        <v>0</v>
      </c>
      <c r="AR13" s="744">
        <f t="shared" si="23"/>
        <v>0</v>
      </c>
      <c r="AS13" s="745">
        <f t="shared" si="24"/>
        <v>11</v>
      </c>
      <c r="AT13" s="586" t="s">
        <v>1567</v>
      </c>
      <c r="AU13" s="409" t="s">
        <v>74</v>
      </c>
      <c r="AV13" s="743">
        <f t="shared" si="25"/>
        <v>0</v>
      </c>
      <c r="AW13" s="743">
        <f t="shared" si="26"/>
        <v>0</v>
      </c>
      <c r="AX13" s="409" t="s">
        <v>13</v>
      </c>
      <c r="AY13" s="746">
        <f t="shared" si="27"/>
        <v>10</v>
      </c>
      <c r="AZ13" s="746">
        <f t="shared" si="28"/>
        <v>8</v>
      </c>
      <c r="BA13" s="754" t="s">
        <v>1204</v>
      </c>
      <c r="BB13" s="409">
        <v>8</v>
      </c>
      <c r="BC13" s="746">
        <f t="shared" si="29"/>
        <v>1</v>
      </c>
      <c r="BD13" s="409"/>
      <c r="BE13" s="587">
        <v>10</v>
      </c>
      <c r="BF13" s="746">
        <f t="shared" si="30"/>
        <v>2</v>
      </c>
      <c r="BG13" s="748">
        <f t="shared" si="31"/>
        <v>11</v>
      </c>
      <c r="BH13" s="748">
        <f t="shared" si="32"/>
        <v>1</v>
      </c>
      <c r="BI13" s="748">
        <f t="shared" si="33"/>
        <v>0</v>
      </c>
      <c r="BJ13" s="748">
        <f t="shared" si="34"/>
        <v>0</v>
      </c>
      <c r="BK13" s="748">
        <f t="shared" si="35"/>
        <v>0</v>
      </c>
      <c r="BL13" s="749">
        <f t="shared" si="36"/>
        <v>18.333333333333332</v>
      </c>
      <c r="BM13" s="750" t="s">
        <v>1818</v>
      </c>
      <c r="BN13" s="751" t="s">
        <v>74</v>
      </c>
      <c r="BO13" s="751" t="s">
        <v>74</v>
      </c>
      <c r="BP13" s="750" t="s">
        <v>1844</v>
      </c>
      <c r="BQ13" s="750" t="s">
        <v>4146</v>
      </c>
      <c r="BR13" s="750" t="s">
        <v>3153</v>
      </c>
      <c r="BS13" s="750" t="s">
        <v>4147</v>
      </c>
      <c r="BT13" s="750" t="s">
        <v>4148</v>
      </c>
      <c r="BU13" s="750" t="s">
        <v>4149</v>
      </c>
      <c r="BV13" s="750" t="s">
        <v>4150</v>
      </c>
      <c r="BW13" s="750" t="s">
        <v>4151</v>
      </c>
      <c r="BX13" s="752">
        <f t="shared" si="37"/>
        <v>28.000000000000004</v>
      </c>
      <c r="BY13" s="143"/>
    </row>
    <row r="14" spans="1:77" ht="20" customHeight="1">
      <c r="A14" s="409" t="s">
        <v>1111</v>
      </c>
      <c r="B14" s="409" t="s">
        <v>229</v>
      </c>
      <c r="C14" s="409" t="s">
        <v>308</v>
      </c>
      <c r="D14" s="409">
        <f>187.5-99.5</f>
        <v>88</v>
      </c>
      <c r="E14" s="586">
        <v>44</v>
      </c>
      <c r="F14" s="738">
        <f t="shared" si="0"/>
        <v>20</v>
      </c>
      <c r="G14" s="409" t="s">
        <v>199</v>
      </c>
      <c r="H14" s="586">
        <v>42</v>
      </c>
      <c r="I14" s="738">
        <f t="shared" si="1"/>
        <v>20</v>
      </c>
      <c r="J14" s="586">
        <v>49</v>
      </c>
      <c r="K14" s="738">
        <f t="shared" si="2"/>
        <v>20</v>
      </c>
      <c r="L14" s="409">
        <v>56</v>
      </c>
      <c r="M14" s="738">
        <f t="shared" si="3"/>
        <v>20</v>
      </c>
      <c r="N14" s="409">
        <v>65</v>
      </c>
      <c r="O14" s="738">
        <f t="shared" si="4"/>
        <v>30</v>
      </c>
      <c r="P14" s="409">
        <v>52</v>
      </c>
      <c r="Q14" s="738">
        <f t="shared" si="5"/>
        <v>20</v>
      </c>
      <c r="R14" s="739">
        <f t="shared" si="6"/>
        <v>130</v>
      </c>
      <c r="S14" s="740">
        <f t="shared" si="7"/>
        <v>0</v>
      </c>
      <c r="T14" s="739">
        <f t="shared" si="8"/>
        <v>130</v>
      </c>
      <c r="U14" s="739">
        <f t="shared" si="9"/>
        <v>4</v>
      </c>
      <c r="V14" s="409" t="s">
        <v>200</v>
      </c>
      <c r="W14" s="409" t="s">
        <v>74</v>
      </c>
      <c r="X14" s="409" t="s">
        <v>74</v>
      </c>
      <c r="Y14" s="409">
        <v>5</v>
      </c>
      <c r="Z14" s="738">
        <f t="shared" si="10"/>
        <v>10</v>
      </c>
      <c r="AA14" s="741">
        <f t="shared" si="11"/>
        <v>10</v>
      </c>
      <c r="AB14" s="741">
        <f t="shared" si="12"/>
        <v>1</v>
      </c>
      <c r="AC14" s="742">
        <f t="shared" si="13"/>
        <v>15</v>
      </c>
      <c r="AD14" s="741">
        <f t="shared" si="14"/>
        <v>1</v>
      </c>
      <c r="AE14" s="586" t="s">
        <v>7</v>
      </c>
      <c r="AF14" s="743">
        <f t="shared" si="15"/>
        <v>15</v>
      </c>
      <c r="AG14" s="743">
        <f t="shared" si="16"/>
        <v>3</v>
      </c>
      <c r="AH14" s="586" t="s">
        <v>170</v>
      </c>
      <c r="AI14" s="409" t="s">
        <v>6</v>
      </c>
      <c r="AJ14" s="409" t="s">
        <v>173</v>
      </c>
      <c r="AK14" s="409" t="s">
        <v>7</v>
      </c>
      <c r="AL14" s="743">
        <f t="shared" si="17"/>
        <v>15</v>
      </c>
      <c r="AM14" s="743">
        <f t="shared" si="18"/>
        <v>3</v>
      </c>
      <c r="AN14" s="744">
        <f t="shared" si="19"/>
        <v>11</v>
      </c>
      <c r="AO14" s="744">
        <f t="shared" si="20"/>
        <v>0</v>
      </c>
      <c r="AP14" s="744">
        <f t="shared" si="21"/>
        <v>0</v>
      </c>
      <c r="AQ14" s="744">
        <f t="shared" si="22"/>
        <v>0</v>
      </c>
      <c r="AR14" s="744">
        <f t="shared" si="23"/>
        <v>0</v>
      </c>
      <c r="AS14" s="745">
        <f t="shared" si="24"/>
        <v>11</v>
      </c>
      <c r="AT14" s="586" t="s">
        <v>1567</v>
      </c>
      <c r="AU14" s="409" t="s">
        <v>74</v>
      </c>
      <c r="AV14" s="743">
        <f t="shared" si="25"/>
        <v>0</v>
      </c>
      <c r="AW14" s="743">
        <f t="shared" si="26"/>
        <v>0</v>
      </c>
      <c r="AX14" s="409" t="s">
        <v>13</v>
      </c>
      <c r="AY14" s="746">
        <f t="shared" si="27"/>
        <v>10</v>
      </c>
      <c r="AZ14" s="746">
        <f t="shared" si="28"/>
        <v>8</v>
      </c>
      <c r="BA14" s="754" t="s">
        <v>1207</v>
      </c>
      <c r="BB14" s="409">
        <v>8</v>
      </c>
      <c r="BC14" s="746">
        <f t="shared" si="29"/>
        <v>1</v>
      </c>
      <c r="BD14" s="409"/>
      <c r="BE14" s="587">
        <v>10</v>
      </c>
      <c r="BF14" s="746">
        <f t="shared" si="30"/>
        <v>2</v>
      </c>
      <c r="BG14" s="748">
        <f t="shared" si="31"/>
        <v>11</v>
      </c>
      <c r="BH14" s="748">
        <f t="shared" si="32"/>
        <v>1</v>
      </c>
      <c r="BI14" s="748">
        <f t="shared" si="33"/>
        <v>0</v>
      </c>
      <c r="BJ14" s="748">
        <f t="shared" si="34"/>
        <v>0</v>
      </c>
      <c r="BK14" s="748">
        <f t="shared" si="35"/>
        <v>0</v>
      </c>
      <c r="BL14" s="749">
        <f t="shared" si="36"/>
        <v>18.333333333333332</v>
      </c>
      <c r="BM14" s="750" t="s">
        <v>1818</v>
      </c>
      <c r="BN14" s="751" t="s">
        <v>74</v>
      </c>
      <c r="BO14" s="751" t="s">
        <v>74</v>
      </c>
      <c r="BP14" s="750" t="s">
        <v>4152</v>
      </c>
      <c r="BQ14" s="750" t="s">
        <v>4153</v>
      </c>
      <c r="BR14" s="750" t="s">
        <v>3160</v>
      </c>
      <c r="BS14" s="750" t="s">
        <v>4154</v>
      </c>
      <c r="BT14" s="750" t="s">
        <v>4155</v>
      </c>
      <c r="BU14" s="750" t="s">
        <v>4156</v>
      </c>
      <c r="BV14" s="750" t="s">
        <v>4157</v>
      </c>
      <c r="BW14" s="750" t="s">
        <v>4158</v>
      </c>
      <c r="BX14" s="752">
        <f t="shared" si="37"/>
        <v>20</v>
      </c>
      <c r="BY14" s="67"/>
    </row>
    <row r="15" spans="1:77" ht="20" customHeight="1">
      <c r="A15" s="409" t="s">
        <v>1112</v>
      </c>
      <c r="B15" s="409" t="s">
        <v>434</v>
      </c>
      <c r="C15" s="409" t="s">
        <v>308</v>
      </c>
      <c r="D15" s="409">
        <f>200-99</f>
        <v>101</v>
      </c>
      <c r="E15" s="586">
        <v>77</v>
      </c>
      <c r="F15" s="738">
        <f t="shared" si="0"/>
        <v>30</v>
      </c>
      <c r="G15" s="409" t="s">
        <v>199</v>
      </c>
      <c r="H15" s="586">
        <v>70</v>
      </c>
      <c r="I15" s="738">
        <f t="shared" si="1"/>
        <v>30</v>
      </c>
      <c r="J15" s="586">
        <v>95</v>
      </c>
      <c r="K15" s="738">
        <f t="shared" si="2"/>
        <v>40</v>
      </c>
      <c r="L15" s="409">
        <v>91</v>
      </c>
      <c r="M15" s="738">
        <f t="shared" si="3"/>
        <v>40</v>
      </c>
      <c r="N15" s="409">
        <v>87</v>
      </c>
      <c r="O15" s="738">
        <f t="shared" si="4"/>
        <v>30</v>
      </c>
      <c r="P15" s="409">
        <v>94</v>
      </c>
      <c r="Q15" s="738">
        <f t="shared" si="5"/>
        <v>40</v>
      </c>
      <c r="R15" s="739">
        <f t="shared" si="6"/>
        <v>210</v>
      </c>
      <c r="S15" s="740">
        <f t="shared" si="7"/>
        <v>0</v>
      </c>
      <c r="T15" s="739">
        <f t="shared" si="8"/>
        <v>210</v>
      </c>
      <c r="U15" s="739">
        <f t="shared" si="9"/>
        <v>8</v>
      </c>
      <c r="V15" s="409" t="s">
        <v>200</v>
      </c>
      <c r="W15" s="409" t="s">
        <v>74</v>
      </c>
      <c r="X15" s="409" t="s">
        <v>74</v>
      </c>
      <c r="Y15" s="409">
        <v>12</v>
      </c>
      <c r="Z15" s="738">
        <f t="shared" si="10"/>
        <v>20</v>
      </c>
      <c r="AA15" s="741">
        <f t="shared" si="11"/>
        <v>20</v>
      </c>
      <c r="AB15" s="741">
        <f t="shared" si="12"/>
        <v>1</v>
      </c>
      <c r="AC15" s="742">
        <f t="shared" si="13"/>
        <v>30</v>
      </c>
      <c r="AD15" s="741">
        <f t="shared" si="14"/>
        <v>2</v>
      </c>
      <c r="AE15" s="586" t="s">
        <v>7</v>
      </c>
      <c r="AF15" s="743">
        <f t="shared" si="15"/>
        <v>15</v>
      </c>
      <c r="AG15" s="743">
        <f t="shared" si="16"/>
        <v>3</v>
      </c>
      <c r="AH15" s="586" t="s">
        <v>170</v>
      </c>
      <c r="AI15" s="409" t="s">
        <v>6</v>
      </c>
      <c r="AJ15" s="409" t="s">
        <v>173</v>
      </c>
      <c r="AK15" s="409" t="s">
        <v>8</v>
      </c>
      <c r="AL15" s="743">
        <f t="shared" si="17"/>
        <v>15</v>
      </c>
      <c r="AM15" s="743">
        <f t="shared" si="18"/>
        <v>3</v>
      </c>
      <c r="AN15" s="744">
        <f t="shared" si="19"/>
        <v>16</v>
      </c>
      <c r="AO15" s="744">
        <f t="shared" si="20"/>
        <v>0</v>
      </c>
      <c r="AP15" s="744">
        <f t="shared" si="21"/>
        <v>0</v>
      </c>
      <c r="AQ15" s="744">
        <f t="shared" si="22"/>
        <v>0</v>
      </c>
      <c r="AR15" s="744">
        <f t="shared" si="23"/>
        <v>0</v>
      </c>
      <c r="AS15" s="745">
        <f t="shared" si="24"/>
        <v>16</v>
      </c>
      <c r="AT15" s="586" t="s">
        <v>1567</v>
      </c>
      <c r="AU15" s="409" t="s">
        <v>74</v>
      </c>
      <c r="AV15" s="743">
        <f t="shared" si="25"/>
        <v>0</v>
      </c>
      <c r="AW15" s="743">
        <f t="shared" si="26"/>
        <v>0</v>
      </c>
      <c r="AX15" s="409" t="s">
        <v>13</v>
      </c>
      <c r="AY15" s="746">
        <f t="shared" si="27"/>
        <v>10</v>
      </c>
      <c r="AZ15" s="746">
        <f t="shared" si="28"/>
        <v>8</v>
      </c>
      <c r="BA15" s="754" t="s">
        <v>1210</v>
      </c>
      <c r="BB15" s="409">
        <v>8</v>
      </c>
      <c r="BC15" s="746">
        <f t="shared" si="29"/>
        <v>1</v>
      </c>
      <c r="BD15" s="409"/>
      <c r="BE15" s="587">
        <v>10</v>
      </c>
      <c r="BF15" s="746">
        <f t="shared" si="30"/>
        <v>2</v>
      </c>
      <c r="BG15" s="748">
        <f t="shared" si="31"/>
        <v>11</v>
      </c>
      <c r="BH15" s="748">
        <f t="shared" si="32"/>
        <v>1</v>
      </c>
      <c r="BI15" s="748">
        <f t="shared" si="33"/>
        <v>0</v>
      </c>
      <c r="BJ15" s="748">
        <f t="shared" si="34"/>
        <v>0</v>
      </c>
      <c r="BK15" s="748">
        <f t="shared" si="35"/>
        <v>0</v>
      </c>
      <c r="BL15" s="749">
        <f t="shared" si="36"/>
        <v>18.333333333333332</v>
      </c>
      <c r="BM15" s="750" t="s">
        <v>1818</v>
      </c>
      <c r="BN15" s="751" t="s">
        <v>74</v>
      </c>
      <c r="BO15" s="751" t="s">
        <v>74</v>
      </c>
      <c r="BP15" s="750" t="s">
        <v>1819</v>
      </c>
      <c r="BQ15" s="750" t="s">
        <v>4159</v>
      </c>
      <c r="BR15" s="750" t="s">
        <v>3139</v>
      </c>
      <c r="BS15" s="750" t="s">
        <v>4160</v>
      </c>
      <c r="BT15" s="750" t="s">
        <v>4161</v>
      </c>
      <c r="BU15" s="750" t="s">
        <v>4162</v>
      </c>
      <c r="BV15" s="750" t="s">
        <v>4163</v>
      </c>
      <c r="BW15" s="750" t="s">
        <v>4164</v>
      </c>
      <c r="BX15" s="752">
        <f t="shared" si="37"/>
        <v>48</v>
      </c>
      <c r="BY15" s="143"/>
    </row>
    <row r="16" spans="1:77" ht="20" customHeight="1">
      <c r="A16" s="409" t="s">
        <v>1113</v>
      </c>
      <c r="B16" s="586" t="s">
        <v>1114</v>
      </c>
      <c r="C16" s="409" t="s">
        <v>308</v>
      </c>
      <c r="D16" s="409">
        <f>203.5-99</f>
        <v>104.5</v>
      </c>
      <c r="E16" s="586">
        <v>47</v>
      </c>
      <c r="F16" s="738">
        <f t="shared" si="0"/>
        <v>20</v>
      </c>
      <c r="G16" s="409" t="s">
        <v>199</v>
      </c>
      <c r="H16" s="586">
        <v>47</v>
      </c>
      <c r="I16" s="738">
        <f t="shared" si="1"/>
        <v>20</v>
      </c>
      <c r="J16" s="586">
        <v>64</v>
      </c>
      <c r="K16" s="738">
        <f t="shared" si="2"/>
        <v>20</v>
      </c>
      <c r="L16" s="409">
        <v>62</v>
      </c>
      <c r="M16" s="738">
        <f t="shared" si="3"/>
        <v>20</v>
      </c>
      <c r="N16" s="409">
        <v>46</v>
      </c>
      <c r="O16" s="738">
        <f t="shared" si="4"/>
        <v>20</v>
      </c>
      <c r="P16" s="409">
        <v>54</v>
      </c>
      <c r="Q16" s="738">
        <f t="shared" si="5"/>
        <v>20</v>
      </c>
      <c r="R16" s="739">
        <f t="shared" si="6"/>
        <v>120</v>
      </c>
      <c r="S16" s="740">
        <f t="shared" si="7"/>
        <v>0</v>
      </c>
      <c r="T16" s="739">
        <f t="shared" si="8"/>
        <v>120</v>
      </c>
      <c r="U16" s="739">
        <f t="shared" si="9"/>
        <v>4</v>
      </c>
      <c r="V16" s="409" t="s">
        <v>200</v>
      </c>
      <c r="W16" s="409" t="s">
        <v>74</v>
      </c>
      <c r="X16" s="409" t="s">
        <v>74</v>
      </c>
      <c r="Y16" s="409">
        <v>11</v>
      </c>
      <c r="Z16" s="738">
        <f t="shared" si="10"/>
        <v>20</v>
      </c>
      <c r="AA16" s="741">
        <f t="shared" si="11"/>
        <v>20</v>
      </c>
      <c r="AB16" s="741">
        <f t="shared" si="12"/>
        <v>1</v>
      </c>
      <c r="AC16" s="742">
        <f t="shared" si="13"/>
        <v>30</v>
      </c>
      <c r="AD16" s="741">
        <f t="shared" si="14"/>
        <v>2</v>
      </c>
      <c r="AE16" s="586" t="s">
        <v>7</v>
      </c>
      <c r="AF16" s="743">
        <f t="shared" si="15"/>
        <v>15</v>
      </c>
      <c r="AG16" s="743">
        <f t="shared" si="16"/>
        <v>3</v>
      </c>
      <c r="AH16" s="586" t="s">
        <v>170</v>
      </c>
      <c r="AI16" s="409" t="s">
        <v>6</v>
      </c>
      <c r="AJ16" s="409" t="s">
        <v>172</v>
      </c>
      <c r="AK16" s="409" t="s">
        <v>8</v>
      </c>
      <c r="AL16" s="743">
        <f t="shared" si="17"/>
        <v>15</v>
      </c>
      <c r="AM16" s="743">
        <f t="shared" si="18"/>
        <v>3</v>
      </c>
      <c r="AN16" s="744">
        <f t="shared" si="19"/>
        <v>12</v>
      </c>
      <c r="AO16" s="744">
        <f t="shared" si="20"/>
        <v>0</v>
      </c>
      <c r="AP16" s="744">
        <f t="shared" si="21"/>
        <v>0</v>
      </c>
      <c r="AQ16" s="744">
        <f t="shared" si="22"/>
        <v>0</v>
      </c>
      <c r="AR16" s="744">
        <f t="shared" si="23"/>
        <v>0</v>
      </c>
      <c r="AS16" s="745">
        <f t="shared" si="24"/>
        <v>12</v>
      </c>
      <c r="AT16" s="586" t="s">
        <v>1567</v>
      </c>
      <c r="AU16" s="409" t="s">
        <v>74</v>
      </c>
      <c r="AV16" s="743">
        <f t="shared" si="25"/>
        <v>0</v>
      </c>
      <c r="AW16" s="743">
        <f t="shared" si="26"/>
        <v>0</v>
      </c>
      <c r="AX16" s="409" t="s">
        <v>13</v>
      </c>
      <c r="AY16" s="746">
        <f t="shared" si="27"/>
        <v>10</v>
      </c>
      <c r="AZ16" s="746">
        <f t="shared" si="28"/>
        <v>8</v>
      </c>
      <c r="BA16" s="754" t="s">
        <v>1213</v>
      </c>
      <c r="BB16" s="409">
        <v>8</v>
      </c>
      <c r="BC16" s="746">
        <f t="shared" si="29"/>
        <v>1</v>
      </c>
      <c r="BD16" s="409"/>
      <c r="BE16" s="587">
        <v>10</v>
      </c>
      <c r="BF16" s="746">
        <f t="shared" si="30"/>
        <v>2</v>
      </c>
      <c r="BG16" s="748">
        <f t="shared" si="31"/>
        <v>11</v>
      </c>
      <c r="BH16" s="748">
        <f t="shared" si="32"/>
        <v>1</v>
      </c>
      <c r="BI16" s="748">
        <f t="shared" si="33"/>
        <v>0</v>
      </c>
      <c r="BJ16" s="748">
        <f t="shared" si="34"/>
        <v>0</v>
      </c>
      <c r="BK16" s="748">
        <f t="shared" si="35"/>
        <v>0</v>
      </c>
      <c r="BL16" s="749">
        <f t="shared" si="36"/>
        <v>18.333333333333332</v>
      </c>
      <c r="BM16" s="750" t="s">
        <v>1818</v>
      </c>
      <c r="BN16" s="751" t="s">
        <v>74</v>
      </c>
      <c r="BO16" s="751" t="s">
        <v>74</v>
      </c>
      <c r="BP16" s="750" t="s">
        <v>1819</v>
      </c>
      <c r="BQ16" s="750" t="s">
        <v>4165</v>
      </c>
      <c r="BR16" s="750" t="s">
        <v>3146</v>
      </c>
      <c r="BS16" s="750" t="s">
        <v>4166</v>
      </c>
      <c r="BT16" s="750" t="s">
        <v>4167</v>
      </c>
      <c r="BU16" s="750" t="s">
        <v>4168</v>
      </c>
      <c r="BV16" s="750" t="s">
        <v>4169</v>
      </c>
      <c r="BW16" s="750" t="s">
        <v>4170</v>
      </c>
      <c r="BX16" s="752">
        <f t="shared" si="37"/>
        <v>44</v>
      </c>
      <c r="BY16" s="67"/>
    </row>
    <row r="17" spans="1:77" ht="20" customHeight="1">
      <c r="A17" s="409" t="s">
        <v>1115</v>
      </c>
      <c r="B17" s="753" t="s">
        <v>1116</v>
      </c>
      <c r="C17" s="409" t="s">
        <v>308</v>
      </c>
      <c r="D17" s="409">
        <f>11+18.5+15.5+13+17.5+19</f>
        <v>94.5</v>
      </c>
      <c r="E17" s="586">
        <v>72</v>
      </c>
      <c r="F17" s="738">
        <f t="shared" si="0"/>
        <v>30</v>
      </c>
      <c r="G17" s="409" t="s">
        <v>199</v>
      </c>
      <c r="H17" s="586">
        <v>70</v>
      </c>
      <c r="I17" s="738">
        <f t="shared" si="1"/>
        <v>30</v>
      </c>
      <c r="J17" s="586">
        <v>81</v>
      </c>
      <c r="K17" s="738">
        <f t="shared" si="2"/>
        <v>30</v>
      </c>
      <c r="L17" s="409">
        <v>86</v>
      </c>
      <c r="M17" s="738">
        <f t="shared" si="3"/>
        <v>30</v>
      </c>
      <c r="N17" s="409">
        <v>77</v>
      </c>
      <c r="O17" s="738">
        <f t="shared" si="4"/>
        <v>30</v>
      </c>
      <c r="P17" s="409">
        <v>76</v>
      </c>
      <c r="Q17" s="738">
        <f t="shared" si="5"/>
        <v>30</v>
      </c>
      <c r="R17" s="739">
        <f t="shared" si="6"/>
        <v>180</v>
      </c>
      <c r="S17" s="740">
        <f t="shared" si="7"/>
        <v>0</v>
      </c>
      <c r="T17" s="739">
        <f t="shared" si="8"/>
        <v>180</v>
      </c>
      <c r="U17" s="739">
        <f t="shared" si="9"/>
        <v>6</v>
      </c>
      <c r="V17" s="409" t="s">
        <v>200</v>
      </c>
      <c r="W17" s="409" t="s">
        <v>74</v>
      </c>
      <c r="X17" s="409" t="s">
        <v>74</v>
      </c>
      <c r="Y17" s="409">
        <v>11</v>
      </c>
      <c r="Z17" s="738">
        <f t="shared" si="10"/>
        <v>20</v>
      </c>
      <c r="AA17" s="741">
        <f t="shared" si="11"/>
        <v>20</v>
      </c>
      <c r="AB17" s="741">
        <f t="shared" si="12"/>
        <v>1</v>
      </c>
      <c r="AC17" s="742">
        <f t="shared" si="13"/>
        <v>30</v>
      </c>
      <c r="AD17" s="741">
        <f t="shared" si="14"/>
        <v>2</v>
      </c>
      <c r="AE17" s="586" t="s">
        <v>7</v>
      </c>
      <c r="AF17" s="743">
        <f t="shared" si="15"/>
        <v>15</v>
      </c>
      <c r="AG17" s="743">
        <f t="shared" si="16"/>
        <v>3</v>
      </c>
      <c r="AH17" s="586" t="s">
        <v>170</v>
      </c>
      <c r="AI17" s="409" t="s">
        <v>6</v>
      </c>
      <c r="AJ17" s="409" t="s">
        <v>173</v>
      </c>
      <c r="AK17" s="409" t="s">
        <v>6</v>
      </c>
      <c r="AL17" s="743">
        <f t="shared" si="17"/>
        <v>20</v>
      </c>
      <c r="AM17" s="743">
        <f t="shared" si="18"/>
        <v>4</v>
      </c>
      <c r="AN17" s="744">
        <f t="shared" si="19"/>
        <v>15</v>
      </c>
      <c r="AO17" s="744">
        <f t="shared" si="20"/>
        <v>0</v>
      </c>
      <c r="AP17" s="744">
        <f t="shared" si="21"/>
        <v>0</v>
      </c>
      <c r="AQ17" s="744">
        <f t="shared" si="22"/>
        <v>0</v>
      </c>
      <c r="AR17" s="744">
        <f t="shared" si="23"/>
        <v>0</v>
      </c>
      <c r="AS17" s="745">
        <f t="shared" si="24"/>
        <v>15</v>
      </c>
      <c r="AT17" s="586" t="s">
        <v>1567</v>
      </c>
      <c r="AU17" s="409" t="s">
        <v>74</v>
      </c>
      <c r="AV17" s="743">
        <f t="shared" si="25"/>
        <v>0</v>
      </c>
      <c r="AW17" s="743">
        <f t="shared" si="26"/>
        <v>0</v>
      </c>
      <c r="AX17" s="409" t="s">
        <v>13</v>
      </c>
      <c r="AY17" s="746">
        <f t="shared" si="27"/>
        <v>10</v>
      </c>
      <c r="AZ17" s="746">
        <f t="shared" si="28"/>
        <v>8</v>
      </c>
      <c r="BA17" s="754" t="s">
        <v>1216</v>
      </c>
      <c r="BB17" s="409" t="s">
        <v>168</v>
      </c>
      <c r="BC17" s="746">
        <f t="shared" si="29"/>
        <v>2</v>
      </c>
      <c r="BD17" s="409"/>
      <c r="BE17" s="587">
        <v>10</v>
      </c>
      <c r="BF17" s="746">
        <f t="shared" si="30"/>
        <v>2</v>
      </c>
      <c r="BG17" s="748">
        <f t="shared" si="31"/>
        <v>12</v>
      </c>
      <c r="BH17" s="748">
        <f t="shared" si="32"/>
        <v>1</v>
      </c>
      <c r="BI17" s="748">
        <f t="shared" si="33"/>
        <v>0</v>
      </c>
      <c r="BJ17" s="748">
        <f t="shared" si="34"/>
        <v>0</v>
      </c>
      <c r="BK17" s="748">
        <f t="shared" si="35"/>
        <v>0</v>
      </c>
      <c r="BL17" s="749">
        <f t="shared" si="36"/>
        <v>20</v>
      </c>
      <c r="BM17" s="750" t="s">
        <v>168</v>
      </c>
      <c r="BN17" s="750" t="s">
        <v>4171</v>
      </c>
      <c r="BO17" s="751" t="s">
        <v>74</v>
      </c>
      <c r="BP17" s="750" t="s">
        <v>4172</v>
      </c>
      <c r="BQ17" s="750" t="s">
        <v>4173</v>
      </c>
      <c r="BR17" s="750" t="s">
        <v>3074</v>
      </c>
      <c r="BS17" s="750" t="s">
        <v>4174</v>
      </c>
      <c r="BT17" s="750" t="s">
        <v>4175</v>
      </c>
      <c r="BU17" s="750" t="s">
        <v>4176</v>
      </c>
      <c r="BV17" s="750" t="s">
        <v>4177</v>
      </c>
      <c r="BW17" s="750" t="s">
        <v>4178</v>
      </c>
      <c r="BX17" s="752">
        <f t="shared" si="37"/>
        <v>44</v>
      </c>
      <c r="BY17" s="67"/>
    </row>
    <row r="18" spans="1:77" ht="20" customHeight="1">
      <c r="A18" s="409" t="s">
        <v>1117</v>
      </c>
      <c r="B18" s="409" t="s">
        <v>232</v>
      </c>
      <c r="C18" s="409" t="s">
        <v>308</v>
      </c>
      <c r="D18" s="409">
        <f>179.5-97</f>
        <v>82.5</v>
      </c>
      <c r="E18" s="586">
        <v>87</v>
      </c>
      <c r="F18" s="738">
        <f t="shared" si="0"/>
        <v>30</v>
      </c>
      <c r="G18" s="409" t="s">
        <v>198</v>
      </c>
      <c r="H18" s="586">
        <v>71</v>
      </c>
      <c r="I18" s="738">
        <f t="shared" si="1"/>
        <v>30</v>
      </c>
      <c r="J18" s="586">
        <v>95</v>
      </c>
      <c r="K18" s="738">
        <f t="shared" si="2"/>
        <v>40</v>
      </c>
      <c r="L18" s="409">
        <v>95</v>
      </c>
      <c r="M18" s="738">
        <f t="shared" si="3"/>
        <v>40</v>
      </c>
      <c r="N18" s="409">
        <v>93</v>
      </c>
      <c r="O18" s="738">
        <f t="shared" si="4"/>
        <v>40</v>
      </c>
      <c r="P18" s="409">
        <v>84</v>
      </c>
      <c r="Q18" s="738">
        <f t="shared" si="5"/>
        <v>30</v>
      </c>
      <c r="R18" s="739">
        <f t="shared" si="6"/>
        <v>210</v>
      </c>
      <c r="S18" s="740">
        <f t="shared" si="7"/>
        <v>0</v>
      </c>
      <c r="T18" s="739">
        <f t="shared" si="8"/>
        <v>210</v>
      </c>
      <c r="U18" s="739">
        <f t="shared" si="9"/>
        <v>8</v>
      </c>
      <c r="V18" s="409" t="s">
        <v>207</v>
      </c>
      <c r="W18" s="409" t="s">
        <v>74</v>
      </c>
      <c r="X18" s="409" t="s">
        <v>74</v>
      </c>
      <c r="Y18" s="409">
        <v>7</v>
      </c>
      <c r="Z18" s="738">
        <f t="shared" si="10"/>
        <v>10</v>
      </c>
      <c r="AA18" s="741">
        <f t="shared" si="11"/>
        <v>10</v>
      </c>
      <c r="AB18" s="741">
        <f t="shared" si="12"/>
        <v>1</v>
      </c>
      <c r="AC18" s="742">
        <f t="shared" si="13"/>
        <v>15</v>
      </c>
      <c r="AD18" s="741">
        <f t="shared" si="14"/>
        <v>1</v>
      </c>
      <c r="AE18" s="586" t="s">
        <v>6</v>
      </c>
      <c r="AF18" s="743">
        <f t="shared" si="15"/>
        <v>20</v>
      </c>
      <c r="AG18" s="743">
        <f t="shared" si="16"/>
        <v>4</v>
      </c>
      <c r="AH18" s="586" t="s">
        <v>196</v>
      </c>
      <c r="AI18" s="409" t="s">
        <v>7</v>
      </c>
      <c r="AJ18" s="409" t="s">
        <v>174</v>
      </c>
      <c r="AK18" s="409" t="s">
        <v>6</v>
      </c>
      <c r="AL18" s="743">
        <f t="shared" si="17"/>
        <v>15</v>
      </c>
      <c r="AM18" s="743">
        <f t="shared" si="18"/>
        <v>3</v>
      </c>
      <c r="AN18" s="744">
        <f t="shared" si="19"/>
        <v>16</v>
      </c>
      <c r="AO18" s="744">
        <f t="shared" si="20"/>
        <v>0</v>
      </c>
      <c r="AP18" s="744">
        <f t="shared" si="21"/>
        <v>0</v>
      </c>
      <c r="AQ18" s="744">
        <f t="shared" si="22"/>
        <v>0</v>
      </c>
      <c r="AR18" s="744">
        <f t="shared" si="23"/>
        <v>0</v>
      </c>
      <c r="AS18" s="745">
        <f t="shared" si="24"/>
        <v>16</v>
      </c>
      <c r="AT18" s="586" t="s">
        <v>1567</v>
      </c>
      <c r="AU18" s="409" t="s">
        <v>74</v>
      </c>
      <c r="AV18" s="743">
        <f t="shared" si="25"/>
        <v>0</v>
      </c>
      <c r="AW18" s="743">
        <f t="shared" si="26"/>
        <v>0</v>
      </c>
      <c r="AX18" s="409" t="s">
        <v>13</v>
      </c>
      <c r="AY18" s="746">
        <f t="shared" si="27"/>
        <v>10</v>
      </c>
      <c r="AZ18" s="746">
        <f t="shared" si="28"/>
        <v>8</v>
      </c>
      <c r="BA18" s="754" t="s">
        <v>1219</v>
      </c>
      <c r="BB18" s="409">
        <v>8</v>
      </c>
      <c r="BC18" s="746">
        <f t="shared" si="29"/>
        <v>1</v>
      </c>
      <c r="BD18" s="409"/>
      <c r="BE18" s="587">
        <v>10</v>
      </c>
      <c r="BF18" s="746">
        <f t="shared" si="30"/>
        <v>2</v>
      </c>
      <c r="BG18" s="748">
        <f t="shared" si="31"/>
        <v>11</v>
      </c>
      <c r="BH18" s="748">
        <f t="shared" si="32"/>
        <v>1</v>
      </c>
      <c r="BI18" s="748">
        <f t="shared" si="33"/>
        <v>0</v>
      </c>
      <c r="BJ18" s="748">
        <f t="shared" si="34"/>
        <v>0</v>
      </c>
      <c r="BK18" s="748">
        <f t="shared" si="35"/>
        <v>0</v>
      </c>
      <c r="BL18" s="749">
        <f t="shared" si="36"/>
        <v>18.333333333333332</v>
      </c>
      <c r="BM18" s="750" t="s">
        <v>1818</v>
      </c>
      <c r="BN18" s="750" t="s">
        <v>4179</v>
      </c>
      <c r="BO18" s="751" t="s">
        <v>74</v>
      </c>
      <c r="BP18" s="750" t="s">
        <v>1819</v>
      </c>
      <c r="BQ18" s="750" t="s">
        <v>4180</v>
      </c>
      <c r="BR18" s="750" t="s">
        <v>4181</v>
      </c>
      <c r="BS18" s="750" t="s">
        <v>4182</v>
      </c>
      <c r="BT18" s="750" t="s">
        <v>4183</v>
      </c>
      <c r="BU18" s="750" t="s">
        <v>4184</v>
      </c>
      <c r="BV18" s="750" t="s">
        <v>4185</v>
      </c>
      <c r="BW18" s="750" t="s">
        <v>4186</v>
      </c>
      <c r="BX18" s="752">
        <f t="shared" si="37"/>
        <v>28.000000000000004</v>
      </c>
      <c r="BY18" s="143"/>
    </row>
    <row r="19" spans="1:77" ht="20" customHeight="1">
      <c r="A19" s="409" t="s">
        <v>1118</v>
      </c>
      <c r="B19" s="753" t="s">
        <v>1119</v>
      </c>
      <c r="C19" s="409" t="s">
        <v>308</v>
      </c>
      <c r="D19" s="409">
        <v>102.5</v>
      </c>
      <c r="E19" s="586">
        <v>0</v>
      </c>
      <c r="F19" s="738">
        <f t="shared" si="0"/>
        <v>10</v>
      </c>
      <c r="G19" s="409" t="s">
        <v>74</v>
      </c>
      <c r="H19" s="586">
        <v>0</v>
      </c>
      <c r="I19" s="738">
        <f t="shared" si="1"/>
        <v>10</v>
      </c>
      <c r="J19" s="586" t="s">
        <v>74</v>
      </c>
      <c r="K19" s="738">
        <f t="shared" si="2"/>
        <v>0</v>
      </c>
      <c r="L19" s="409" t="s">
        <v>74</v>
      </c>
      <c r="M19" s="738">
        <f t="shared" si="3"/>
        <v>0</v>
      </c>
      <c r="N19" s="409">
        <v>0</v>
      </c>
      <c r="O19" s="738">
        <f t="shared" si="4"/>
        <v>10</v>
      </c>
      <c r="P19" s="409" t="s">
        <v>74</v>
      </c>
      <c r="Q19" s="738">
        <f t="shared" si="5"/>
        <v>0</v>
      </c>
      <c r="R19" s="739">
        <f t="shared" si="6"/>
        <v>30</v>
      </c>
      <c r="S19" s="740">
        <f t="shared" si="7"/>
        <v>3</v>
      </c>
      <c r="T19" s="739">
        <f t="shared" si="8"/>
        <v>60</v>
      </c>
      <c r="U19" s="739">
        <f t="shared" si="9"/>
        <v>2</v>
      </c>
      <c r="V19" s="409" t="s">
        <v>74</v>
      </c>
      <c r="W19" s="409" t="s">
        <v>74</v>
      </c>
      <c r="X19" s="409" t="s">
        <v>74</v>
      </c>
      <c r="Y19" s="409" t="s">
        <v>74</v>
      </c>
      <c r="Z19" s="738" t="e">
        <f t="shared" si="10"/>
        <v>#VALUE!</v>
      </c>
      <c r="AA19" s="741" t="e">
        <f t="shared" si="11"/>
        <v>#VALUE!</v>
      </c>
      <c r="AB19" s="741">
        <f t="shared" si="12"/>
        <v>2</v>
      </c>
      <c r="AC19" s="742" t="e">
        <f t="shared" si="13"/>
        <v>#VALUE!</v>
      </c>
      <c r="AD19" s="741" t="e">
        <f t="shared" si="14"/>
        <v>#VALUE!</v>
      </c>
      <c r="AE19" s="586" t="s">
        <v>7</v>
      </c>
      <c r="AF19" s="743">
        <f t="shared" si="15"/>
        <v>15</v>
      </c>
      <c r="AG19" s="743">
        <f t="shared" si="16"/>
        <v>3</v>
      </c>
      <c r="AH19" s="586" t="s">
        <v>321</v>
      </c>
      <c r="AI19" s="409" t="s">
        <v>7</v>
      </c>
      <c r="AJ19" s="409" t="s">
        <v>173</v>
      </c>
      <c r="AK19" s="409" t="s">
        <v>8</v>
      </c>
      <c r="AL19" s="743">
        <f t="shared" si="17"/>
        <v>15</v>
      </c>
      <c r="AM19" s="743">
        <f t="shared" si="18"/>
        <v>3</v>
      </c>
      <c r="AN19" s="744" t="e">
        <f t="shared" si="19"/>
        <v>#VALUE!</v>
      </c>
      <c r="AO19" s="744">
        <f t="shared" si="20"/>
        <v>0</v>
      </c>
      <c r="AP19" s="744">
        <f t="shared" si="21"/>
        <v>0</v>
      </c>
      <c r="AQ19" s="744">
        <f t="shared" si="22"/>
        <v>0</v>
      </c>
      <c r="AR19" s="744">
        <f t="shared" si="23"/>
        <v>0</v>
      </c>
      <c r="AS19" s="745" t="e">
        <f t="shared" si="24"/>
        <v>#VALUE!</v>
      </c>
      <c r="AT19" s="586" t="s">
        <v>1567</v>
      </c>
      <c r="AU19" s="409" t="s">
        <v>74</v>
      </c>
      <c r="AV19" s="743">
        <f t="shared" si="25"/>
        <v>0</v>
      </c>
      <c r="AW19" s="743">
        <f t="shared" si="26"/>
        <v>0</v>
      </c>
      <c r="AX19" s="409" t="s">
        <v>13</v>
      </c>
      <c r="AY19" s="746">
        <f t="shared" si="27"/>
        <v>10</v>
      </c>
      <c r="AZ19" s="746">
        <f t="shared" si="28"/>
        <v>8</v>
      </c>
      <c r="BA19" s="754" t="s">
        <v>1222</v>
      </c>
      <c r="BB19" s="409">
        <v>8</v>
      </c>
      <c r="BC19" s="746">
        <f t="shared" si="29"/>
        <v>1</v>
      </c>
      <c r="BD19" s="409"/>
      <c r="BE19" s="587">
        <v>10</v>
      </c>
      <c r="BF19" s="746">
        <f t="shared" si="30"/>
        <v>2</v>
      </c>
      <c r="BG19" s="748">
        <f t="shared" si="31"/>
        <v>11</v>
      </c>
      <c r="BH19" s="748">
        <f t="shared" si="32"/>
        <v>1</v>
      </c>
      <c r="BI19" s="748">
        <f t="shared" si="33"/>
        <v>0</v>
      </c>
      <c r="BJ19" s="748">
        <f t="shared" si="34"/>
        <v>0</v>
      </c>
      <c r="BK19" s="748">
        <f t="shared" si="35"/>
        <v>0</v>
      </c>
      <c r="BL19" s="749">
        <f t="shared" si="36"/>
        <v>18.333333333333332</v>
      </c>
      <c r="BM19" s="750" t="s">
        <v>1818</v>
      </c>
      <c r="BN19" s="750" t="s">
        <v>74</v>
      </c>
      <c r="BO19" s="751" t="s">
        <v>74</v>
      </c>
      <c r="BP19" s="750" t="s">
        <v>1819</v>
      </c>
      <c r="BQ19" s="750" t="s">
        <v>74</v>
      </c>
      <c r="BR19" s="750" t="s">
        <v>74</v>
      </c>
      <c r="BS19" s="750" t="s">
        <v>74</v>
      </c>
      <c r="BT19" s="750" t="s">
        <v>74</v>
      </c>
      <c r="BU19" s="750" t="s">
        <v>74</v>
      </c>
      <c r="BV19" s="750" t="s">
        <v>74</v>
      </c>
      <c r="BW19" s="750" t="s">
        <v>4187</v>
      </c>
      <c r="BX19" s="752" t="e">
        <f t="shared" si="37"/>
        <v>#VALUE!</v>
      </c>
      <c r="BY19" s="67"/>
    </row>
    <row r="20" spans="1:77" ht="20" customHeight="1">
      <c r="A20" s="409" t="s">
        <v>1120</v>
      </c>
      <c r="B20" s="753" t="s">
        <v>273</v>
      </c>
      <c r="C20" s="409" t="s">
        <v>308</v>
      </c>
      <c r="D20" s="409">
        <f>190-82</f>
        <v>108</v>
      </c>
      <c r="E20" s="586">
        <v>65</v>
      </c>
      <c r="F20" s="738">
        <f t="shared" si="0"/>
        <v>30</v>
      </c>
      <c r="G20" s="409" t="s">
        <v>199</v>
      </c>
      <c r="H20" s="586">
        <v>70</v>
      </c>
      <c r="I20" s="738">
        <f t="shared" si="1"/>
        <v>30</v>
      </c>
      <c r="J20" s="586">
        <v>69</v>
      </c>
      <c r="K20" s="738">
        <f t="shared" si="2"/>
        <v>30</v>
      </c>
      <c r="L20" s="409">
        <v>89</v>
      </c>
      <c r="M20" s="738">
        <f t="shared" si="3"/>
        <v>30</v>
      </c>
      <c r="N20" s="409">
        <v>80</v>
      </c>
      <c r="O20" s="738">
        <f t="shared" si="4"/>
        <v>30</v>
      </c>
      <c r="P20" s="409">
        <v>82</v>
      </c>
      <c r="Q20" s="738">
        <f t="shared" si="5"/>
        <v>30</v>
      </c>
      <c r="R20" s="739">
        <f t="shared" si="6"/>
        <v>180</v>
      </c>
      <c r="S20" s="740">
        <f t="shared" si="7"/>
        <v>0</v>
      </c>
      <c r="T20" s="739">
        <f t="shared" si="8"/>
        <v>180</v>
      </c>
      <c r="U20" s="739">
        <f t="shared" si="9"/>
        <v>6</v>
      </c>
      <c r="V20" s="409" t="s">
        <v>200</v>
      </c>
      <c r="W20" s="409" t="s">
        <v>74</v>
      </c>
      <c r="X20" s="409" t="s">
        <v>74</v>
      </c>
      <c r="Y20" s="409">
        <v>14</v>
      </c>
      <c r="Z20" s="738">
        <f t="shared" si="10"/>
        <v>20</v>
      </c>
      <c r="AA20" s="741">
        <f t="shared" si="11"/>
        <v>20</v>
      </c>
      <c r="AB20" s="741">
        <f t="shared" si="12"/>
        <v>1</v>
      </c>
      <c r="AC20" s="742">
        <f t="shared" si="13"/>
        <v>30</v>
      </c>
      <c r="AD20" s="741">
        <f t="shared" si="14"/>
        <v>2</v>
      </c>
      <c r="AE20" s="586" t="s">
        <v>7</v>
      </c>
      <c r="AF20" s="743">
        <f t="shared" si="15"/>
        <v>15</v>
      </c>
      <c r="AG20" s="743">
        <f t="shared" si="16"/>
        <v>3</v>
      </c>
      <c r="AH20" s="586" t="s">
        <v>197</v>
      </c>
      <c r="AI20" s="409" t="s">
        <v>7</v>
      </c>
      <c r="AJ20" s="409" t="s">
        <v>174</v>
      </c>
      <c r="AK20" s="409" t="s">
        <v>8</v>
      </c>
      <c r="AL20" s="743">
        <f t="shared" si="17"/>
        <v>15</v>
      </c>
      <c r="AM20" s="743">
        <f t="shared" si="18"/>
        <v>3</v>
      </c>
      <c r="AN20" s="744">
        <f t="shared" si="19"/>
        <v>14</v>
      </c>
      <c r="AO20" s="744">
        <f t="shared" si="20"/>
        <v>0</v>
      </c>
      <c r="AP20" s="744">
        <f t="shared" si="21"/>
        <v>0</v>
      </c>
      <c r="AQ20" s="744">
        <f t="shared" si="22"/>
        <v>0</v>
      </c>
      <c r="AR20" s="744">
        <f t="shared" si="23"/>
        <v>0</v>
      </c>
      <c r="AS20" s="745">
        <f t="shared" si="24"/>
        <v>14</v>
      </c>
      <c r="AT20" s="586" t="s">
        <v>1567</v>
      </c>
      <c r="AU20" s="409" t="s">
        <v>74</v>
      </c>
      <c r="AV20" s="743">
        <f t="shared" si="25"/>
        <v>0</v>
      </c>
      <c r="AW20" s="743">
        <f t="shared" si="26"/>
        <v>0</v>
      </c>
      <c r="AX20" s="409" t="s">
        <v>13</v>
      </c>
      <c r="AY20" s="746">
        <f t="shared" si="27"/>
        <v>10</v>
      </c>
      <c r="AZ20" s="746">
        <f t="shared" si="28"/>
        <v>8</v>
      </c>
      <c r="BA20" s="754" t="s">
        <v>1225</v>
      </c>
      <c r="BB20" s="409" t="s">
        <v>168</v>
      </c>
      <c r="BC20" s="746">
        <f t="shared" si="29"/>
        <v>2</v>
      </c>
      <c r="BD20" s="409"/>
      <c r="BE20" s="587">
        <v>10</v>
      </c>
      <c r="BF20" s="746">
        <f t="shared" si="30"/>
        <v>2</v>
      </c>
      <c r="BG20" s="748">
        <f t="shared" si="31"/>
        <v>12</v>
      </c>
      <c r="BH20" s="748">
        <f t="shared" si="32"/>
        <v>1</v>
      </c>
      <c r="BI20" s="748">
        <f t="shared" si="33"/>
        <v>0</v>
      </c>
      <c r="BJ20" s="748">
        <f t="shared" si="34"/>
        <v>0</v>
      </c>
      <c r="BK20" s="748">
        <f t="shared" si="35"/>
        <v>0</v>
      </c>
      <c r="BL20" s="749">
        <f t="shared" si="36"/>
        <v>20</v>
      </c>
      <c r="BM20" s="750" t="s">
        <v>168</v>
      </c>
      <c r="BN20" s="750" t="s">
        <v>74</v>
      </c>
      <c r="BO20" s="751" t="s">
        <v>74</v>
      </c>
      <c r="BP20" s="750" t="s">
        <v>1819</v>
      </c>
      <c r="BQ20" s="750" t="s">
        <v>4188</v>
      </c>
      <c r="BR20" s="750" t="s">
        <v>3089</v>
      </c>
      <c r="BS20" s="750" t="s">
        <v>4189</v>
      </c>
      <c r="BT20" s="750" t="s">
        <v>4190</v>
      </c>
      <c r="BU20" s="750" t="s">
        <v>4191</v>
      </c>
      <c r="BV20" s="750" t="s">
        <v>4192</v>
      </c>
      <c r="BW20" s="750" t="s">
        <v>4193</v>
      </c>
      <c r="BX20" s="752">
        <f t="shared" si="37"/>
        <v>56.000000000000007</v>
      </c>
      <c r="BY20" s="67"/>
    </row>
    <row r="21" spans="1:77" ht="20" customHeight="1">
      <c r="A21" s="409" t="s">
        <v>1121</v>
      </c>
      <c r="B21" s="409" t="s">
        <v>436</v>
      </c>
      <c r="C21" s="409" t="s">
        <v>308</v>
      </c>
      <c r="D21" s="409">
        <f>173.5-65</f>
        <v>108.5</v>
      </c>
      <c r="E21" s="586">
        <v>40</v>
      </c>
      <c r="F21" s="738">
        <f t="shared" si="0"/>
        <v>10</v>
      </c>
      <c r="G21" s="409" t="s">
        <v>199</v>
      </c>
      <c r="H21" s="586">
        <v>30</v>
      </c>
      <c r="I21" s="738">
        <f t="shared" si="1"/>
        <v>10</v>
      </c>
      <c r="J21" s="586">
        <v>38</v>
      </c>
      <c r="K21" s="738">
        <f t="shared" si="2"/>
        <v>10</v>
      </c>
      <c r="L21" s="409">
        <v>53</v>
      </c>
      <c r="M21" s="738">
        <f t="shared" si="3"/>
        <v>20</v>
      </c>
      <c r="N21" s="409">
        <v>40</v>
      </c>
      <c r="O21" s="738">
        <f t="shared" si="4"/>
        <v>10</v>
      </c>
      <c r="P21" s="409">
        <v>52</v>
      </c>
      <c r="Q21" s="738">
        <f t="shared" si="5"/>
        <v>20</v>
      </c>
      <c r="R21" s="739">
        <f t="shared" si="6"/>
        <v>80</v>
      </c>
      <c r="S21" s="740">
        <f t="shared" si="7"/>
        <v>0</v>
      </c>
      <c r="T21" s="739">
        <f t="shared" si="8"/>
        <v>80</v>
      </c>
      <c r="U21" s="739">
        <f t="shared" si="9"/>
        <v>4</v>
      </c>
      <c r="V21" s="409" t="s">
        <v>200</v>
      </c>
      <c r="W21" s="409" t="s">
        <v>74</v>
      </c>
      <c r="X21" s="409" t="s">
        <v>74</v>
      </c>
      <c r="Y21" s="409">
        <v>7</v>
      </c>
      <c r="Z21" s="738">
        <f t="shared" si="10"/>
        <v>10</v>
      </c>
      <c r="AA21" s="741">
        <f t="shared" si="11"/>
        <v>10</v>
      </c>
      <c r="AB21" s="741">
        <f t="shared" si="12"/>
        <v>1</v>
      </c>
      <c r="AC21" s="742">
        <f t="shared" si="13"/>
        <v>15</v>
      </c>
      <c r="AD21" s="741">
        <f t="shared" si="14"/>
        <v>1</v>
      </c>
      <c r="AE21" s="586" t="s">
        <v>7</v>
      </c>
      <c r="AF21" s="743">
        <f t="shared" si="15"/>
        <v>15</v>
      </c>
      <c r="AG21" s="743">
        <f t="shared" si="16"/>
        <v>3</v>
      </c>
      <c r="AH21" s="586" t="s">
        <v>170</v>
      </c>
      <c r="AI21" s="409" t="s">
        <v>6</v>
      </c>
      <c r="AJ21" s="409" t="s">
        <v>173</v>
      </c>
      <c r="AK21" s="409" t="s">
        <v>7</v>
      </c>
      <c r="AL21" s="743">
        <f t="shared" si="17"/>
        <v>15</v>
      </c>
      <c r="AM21" s="743">
        <f t="shared" si="18"/>
        <v>3</v>
      </c>
      <c r="AN21" s="744">
        <f t="shared" si="19"/>
        <v>11</v>
      </c>
      <c r="AO21" s="744">
        <f t="shared" si="20"/>
        <v>0</v>
      </c>
      <c r="AP21" s="744">
        <f t="shared" si="21"/>
        <v>0</v>
      </c>
      <c r="AQ21" s="744">
        <f t="shared" si="22"/>
        <v>0</v>
      </c>
      <c r="AR21" s="744">
        <f t="shared" si="23"/>
        <v>0</v>
      </c>
      <c r="AS21" s="745">
        <f t="shared" si="24"/>
        <v>11</v>
      </c>
      <c r="AT21" s="586" t="s">
        <v>1567</v>
      </c>
      <c r="AU21" s="409" t="s">
        <v>74</v>
      </c>
      <c r="AV21" s="743">
        <f t="shared" si="25"/>
        <v>0</v>
      </c>
      <c r="AW21" s="743">
        <f t="shared" si="26"/>
        <v>0</v>
      </c>
      <c r="AX21" s="409" t="s">
        <v>13</v>
      </c>
      <c r="AY21" s="746">
        <f t="shared" si="27"/>
        <v>10</v>
      </c>
      <c r="AZ21" s="746">
        <f t="shared" si="28"/>
        <v>8</v>
      </c>
      <c r="BA21" s="754" t="s">
        <v>1228</v>
      </c>
      <c r="BB21" s="409">
        <v>8</v>
      </c>
      <c r="BC21" s="746">
        <f t="shared" si="29"/>
        <v>1</v>
      </c>
      <c r="BD21" s="409"/>
      <c r="BE21" s="587">
        <v>10</v>
      </c>
      <c r="BF21" s="746">
        <f t="shared" si="30"/>
        <v>2</v>
      </c>
      <c r="BG21" s="748">
        <f t="shared" si="31"/>
        <v>11</v>
      </c>
      <c r="BH21" s="748">
        <f t="shared" si="32"/>
        <v>1</v>
      </c>
      <c r="BI21" s="748">
        <f t="shared" si="33"/>
        <v>0</v>
      </c>
      <c r="BJ21" s="748">
        <f t="shared" si="34"/>
        <v>0</v>
      </c>
      <c r="BK21" s="748">
        <f t="shared" si="35"/>
        <v>0</v>
      </c>
      <c r="BL21" s="749">
        <f t="shared" si="36"/>
        <v>18.333333333333332</v>
      </c>
      <c r="BM21" s="750" t="s">
        <v>1818</v>
      </c>
      <c r="BN21" s="750" t="s">
        <v>74</v>
      </c>
      <c r="BO21" s="751" t="s">
        <v>74</v>
      </c>
      <c r="BP21" s="750" t="s">
        <v>1819</v>
      </c>
      <c r="BQ21" s="750" t="s">
        <v>4194</v>
      </c>
      <c r="BR21" s="750" t="s">
        <v>3153</v>
      </c>
      <c r="BS21" s="750" t="s">
        <v>4195</v>
      </c>
      <c r="BT21" s="750" t="s">
        <v>4196</v>
      </c>
      <c r="BU21" s="750" t="s">
        <v>4197</v>
      </c>
      <c r="BV21" s="750" t="s">
        <v>4198</v>
      </c>
      <c r="BW21" s="750" t="s">
        <v>4199</v>
      </c>
      <c r="BX21" s="752">
        <f t="shared" si="37"/>
        <v>28.000000000000004</v>
      </c>
    </row>
    <row r="22" spans="1:77" ht="20" customHeight="1">
      <c r="A22" s="409" t="s">
        <v>1122</v>
      </c>
      <c r="B22" s="409" t="s">
        <v>444</v>
      </c>
      <c r="C22" s="409" t="s">
        <v>308</v>
      </c>
      <c r="D22" s="755">
        <f>164-84.5</f>
        <v>79.5</v>
      </c>
      <c r="E22" s="586">
        <v>66</v>
      </c>
      <c r="F22" s="738">
        <f t="shared" si="0"/>
        <v>30</v>
      </c>
      <c r="G22" s="409" t="s">
        <v>199</v>
      </c>
      <c r="H22" s="586">
        <v>61</v>
      </c>
      <c r="I22" s="738">
        <f t="shared" si="1"/>
        <v>20</v>
      </c>
      <c r="J22" s="586">
        <v>80</v>
      </c>
      <c r="K22" s="738">
        <f t="shared" si="2"/>
        <v>30</v>
      </c>
      <c r="L22" s="409">
        <v>80</v>
      </c>
      <c r="M22" s="738">
        <f t="shared" si="3"/>
        <v>30</v>
      </c>
      <c r="N22" s="409">
        <v>60</v>
      </c>
      <c r="O22" s="738">
        <f t="shared" si="4"/>
        <v>20</v>
      </c>
      <c r="P22" s="409">
        <v>66</v>
      </c>
      <c r="Q22" s="738">
        <f t="shared" si="5"/>
        <v>30</v>
      </c>
      <c r="R22" s="739">
        <f t="shared" si="6"/>
        <v>160</v>
      </c>
      <c r="S22" s="740">
        <f t="shared" si="7"/>
        <v>0</v>
      </c>
      <c r="T22" s="739">
        <f t="shared" si="8"/>
        <v>160</v>
      </c>
      <c r="U22" s="739">
        <f t="shared" si="9"/>
        <v>6</v>
      </c>
      <c r="V22" s="409" t="s">
        <v>200</v>
      </c>
      <c r="W22" s="409" t="s">
        <v>74</v>
      </c>
      <c r="X22" s="409" t="s">
        <v>74</v>
      </c>
      <c r="Y22" s="409">
        <v>15</v>
      </c>
      <c r="Z22" s="738">
        <f t="shared" si="10"/>
        <v>20</v>
      </c>
      <c r="AA22" s="741">
        <f t="shared" si="11"/>
        <v>20</v>
      </c>
      <c r="AB22" s="741">
        <f t="shared" si="12"/>
        <v>1</v>
      </c>
      <c r="AC22" s="742">
        <f t="shared" si="13"/>
        <v>30</v>
      </c>
      <c r="AD22" s="741">
        <f t="shared" si="14"/>
        <v>2</v>
      </c>
      <c r="AE22" s="586" t="s">
        <v>6</v>
      </c>
      <c r="AF22" s="743">
        <f t="shared" si="15"/>
        <v>20</v>
      </c>
      <c r="AG22" s="743">
        <f t="shared" si="16"/>
        <v>4</v>
      </c>
      <c r="AH22" s="586" t="s">
        <v>171</v>
      </c>
      <c r="AI22" s="409" t="s">
        <v>8</v>
      </c>
      <c r="AJ22" s="409" t="s">
        <v>174</v>
      </c>
      <c r="AK22" s="409" t="s">
        <v>6</v>
      </c>
      <c r="AL22" s="743">
        <f t="shared" si="17"/>
        <v>15</v>
      </c>
      <c r="AM22" s="743">
        <f t="shared" si="18"/>
        <v>3</v>
      </c>
      <c r="AN22" s="744">
        <f t="shared" si="19"/>
        <v>15</v>
      </c>
      <c r="AO22" s="744">
        <f t="shared" si="20"/>
        <v>0</v>
      </c>
      <c r="AP22" s="744">
        <f t="shared" si="21"/>
        <v>0</v>
      </c>
      <c r="AQ22" s="744">
        <f t="shared" si="22"/>
        <v>0</v>
      </c>
      <c r="AR22" s="744">
        <f t="shared" si="23"/>
        <v>0</v>
      </c>
      <c r="AS22" s="745">
        <f t="shared" si="24"/>
        <v>15</v>
      </c>
      <c r="AT22" s="586" t="s">
        <v>1567</v>
      </c>
      <c r="AU22" s="409" t="s">
        <v>74</v>
      </c>
      <c r="AV22" s="743">
        <f t="shared" si="25"/>
        <v>0</v>
      </c>
      <c r="AW22" s="743">
        <f t="shared" si="26"/>
        <v>0</v>
      </c>
      <c r="AX22" s="409" t="s">
        <v>13</v>
      </c>
      <c r="AY22" s="746">
        <f t="shared" si="27"/>
        <v>10</v>
      </c>
      <c r="AZ22" s="746">
        <f t="shared" si="28"/>
        <v>8</v>
      </c>
      <c r="BA22" s="754" t="s">
        <v>1231</v>
      </c>
      <c r="BB22" s="409">
        <v>8</v>
      </c>
      <c r="BC22" s="746">
        <f t="shared" si="29"/>
        <v>1</v>
      </c>
      <c r="BD22" s="409"/>
      <c r="BE22" s="587">
        <v>10</v>
      </c>
      <c r="BF22" s="746">
        <f t="shared" si="30"/>
        <v>2</v>
      </c>
      <c r="BG22" s="748">
        <f t="shared" si="31"/>
        <v>11</v>
      </c>
      <c r="BH22" s="748">
        <f t="shared" si="32"/>
        <v>1</v>
      </c>
      <c r="BI22" s="748">
        <f t="shared" si="33"/>
        <v>0</v>
      </c>
      <c r="BJ22" s="748">
        <f t="shared" si="34"/>
        <v>0</v>
      </c>
      <c r="BK22" s="748">
        <f t="shared" si="35"/>
        <v>0</v>
      </c>
      <c r="BL22" s="749">
        <f t="shared" si="36"/>
        <v>18.333333333333332</v>
      </c>
      <c r="BM22" s="750" t="s">
        <v>1818</v>
      </c>
      <c r="BN22" s="750" t="s">
        <v>74</v>
      </c>
      <c r="BO22" s="751" t="s">
        <v>74</v>
      </c>
      <c r="BP22" s="750" t="s">
        <v>4091</v>
      </c>
      <c r="BQ22" s="750" t="s">
        <v>4200</v>
      </c>
      <c r="BR22" s="750" t="s">
        <v>3074</v>
      </c>
      <c r="BS22" s="750" t="s">
        <v>4201</v>
      </c>
      <c r="BT22" s="750" t="s">
        <v>4202</v>
      </c>
      <c r="BU22" s="750" t="s">
        <v>4203</v>
      </c>
      <c r="BV22" s="750" t="s">
        <v>4204</v>
      </c>
      <c r="BW22" s="750" t="s">
        <v>4205</v>
      </c>
      <c r="BX22" s="752">
        <f t="shared" si="37"/>
        <v>60</v>
      </c>
    </row>
    <row r="23" spans="1:77" ht="20" customHeight="1">
      <c r="A23" s="409" t="s">
        <v>1123</v>
      </c>
      <c r="B23" s="409" t="s">
        <v>437</v>
      </c>
      <c r="C23" s="409" t="s">
        <v>308</v>
      </c>
      <c r="D23" s="755">
        <f>185.5-85</f>
        <v>100.5</v>
      </c>
      <c r="E23" s="586">
        <v>81</v>
      </c>
      <c r="F23" s="738">
        <f t="shared" si="0"/>
        <v>30</v>
      </c>
      <c r="G23" s="409" t="s">
        <v>199</v>
      </c>
      <c r="H23" s="586">
        <v>95</v>
      </c>
      <c r="I23" s="738">
        <f t="shared" si="1"/>
        <v>40</v>
      </c>
      <c r="J23" s="586">
        <v>94</v>
      </c>
      <c r="K23" s="738">
        <f t="shared" si="2"/>
        <v>40</v>
      </c>
      <c r="L23" s="409">
        <v>94</v>
      </c>
      <c r="M23" s="738">
        <f t="shared" si="3"/>
        <v>40</v>
      </c>
      <c r="N23" s="409">
        <v>86</v>
      </c>
      <c r="O23" s="738">
        <f t="shared" si="4"/>
        <v>30</v>
      </c>
      <c r="P23" s="409">
        <v>98</v>
      </c>
      <c r="Q23" s="738">
        <f t="shared" si="5"/>
        <v>40</v>
      </c>
      <c r="R23" s="739">
        <f t="shared" si="6"/>
        <v>220</v>
      </c>
      <c r="S23" s="740">
        <f t="shared" si="7"/>
        <v>0</v>
      </c>
      <c r="T23" s="739">
        <f t="shared" si="8"/>
        <v>220</v>
      </c>
      <c r="U23" s="739">
        <f t="shared" si="9"/>
        <v>8</v>
      </c>
      <c r="V23" s="409" t="s">
        <v>200</v>
      </c>
      <c r="W23" s="409" t="s">
        <v>74</v>
      </c>
      <c r="X23" s="409" t="s">
        <v>74</v>
      </c>
      <c r="Y23" s="409">
        <v>13</v>
      </c>
      <c r="Z23" s="738">
        <f t="shared" si="10"/>
        <v>20</v>
      </c>
      <c r="AA23" s="741">
        <f t="shared" si="11"/>
        <v>20</v>
      </c>
      <c r="AB23" s="741">
        <f t="shared" si="12"/>
        <v>1</v>
      </c>
      <c r="AC23" s="742">
        <f t="shared" si="13"/>
        <v>30</v>
      </c>
      <c r="AD23" s="741">
        <f t="shared" si="14"/>
        <v>2</v>
      </c>
      <c r="AE23" s="586" t="s">
        <v>7</v>
      </c>
      <c r="AF23" s="743">
        <f t="shared" si="15"/>
        <v>15</v>
      </c>
      <c r="AG23" s="743">
        <f t="shared" si="16"/>
        <v>3</v>
      </c>
      <c r="AH23" s="586" t="s">
        <v>218</v>
      </c>
      <c r="AI23" s="409" t="s">
        <v>7</v>
      </c>
      <c r="AJ23" s="409" t="s">
        <v>172</v>
      </c>
      <c r="AK23" s="409" t="s">
        <v>7</v>
      </c>
      <c r="AL23" s="743">
        <f t="shared" si="17"/>
        <v>15</v>
      </c>
      <c r="AM23" s="743">
        <f t="shared" si="18"/>
        <v>3</v>
      </c>
      <c r="AN23" s="744">
        <f t="shared" si="19"/>
        <v>16</v>
      </c>
      <c r="AO23" s="744">
        <f t="shared" si="20"/>
        <v>0</v>
      </c>
      <c r="AP23" s="744">
        <f t="shared" si="21"/>
        <v>0</v>
      </c>
      <c r="AQ23" s="744">
        <f t="shared" si="22"/>
        <v>0</v>
      </c>
      <c r="AR23" s="744">
        <f t="shared" si="23"/>
        <v>0</v>
      </c>
      <c r="AS23" s="745">
        <f t="shared" si="24"/>
        <v>16</v>
      </c>
      <c r="AT23" s="586" t="s">
        <v>1567</v>
      </c>
      <c r="AU23" s="409" t="s">
        <v>74</v>
      </c>
      <c r="AV23" s="743">
        <f t="shared" si="25"/>
        <v>0</v>
      </c>
      <c r="AW23" s="743">
        <f t="shared" si="26"/>
        <v>0</v>
      </c>
      <c r="AX23" s="409" t="s">
        <v>13</v>
      </c>
      <c r="AY23" s="746">
        <f t="shared" si="27"/>
        <v>10</v>
      </c>
      <c r="AZ23" s="746">
        <f t="shared" si="28"/>
        <v>8</v>
      </c>
      <c r="BA23" s="754" t="s">
        <v>1234</v>
      </c>
      <c r="BB23" s="409">
        <v>8</v>
      </c>
      <c r="BC23" s="746">
        <f t="shared" si="29"/>
        <v>1</v>
      </c>
      <c r="BD23" s="409"/>
      <c r="BE23" s="587">
        <v>10</v>
      </c>
      <c r="BF23" s="746">
        <f t="shared" si="30"/>
        <v>2</v>
      </c>
      <c r="BG23" s="748">
        <f t="shared" si="31"/>
        <v>11</v>
      </c>
      <c r="BH23" s="748">
        <f t="shared" si="32"/>
        <v>1</v>
      </c>
      <c r="BI23" s="748">
        <f t="shared" si="33"/>
        <v>0</v>
      </c>
      <c r="BJ23" s="748">
        <f t="shared" si="34"/>
        <v>0</v>
      </c>
      <c r="BK23" s="748">
        <f t="shared" si="35"/>
        <v>0</v>
      </c>
      <c r="BL23" s="749">
        <f t="shared" si="36"/>
        <v>18.333333333333332</v>
      </c>
      <c r="BM23" s="750" t="s">
        <v>1818</v>
      </c>
      <c r="BN23" s="750" t="s">
        <v>74</v>
      </c>
      <c r="BO23" s="751" t="s">
        <v>74</v>
      </c>
      <c r="BP23" s="750" t="s">
        <v>1819</v>
      </c>
      <c r="BQ23" s="750" t="s">
        <v>4206</v>
      </c>
      <c r="BR23" s="750" t="s">
        <v>3124</v>
      </c>
      <c r="BS23" s="750" t="s">
        <v>4207</v>
      </c>
      <c r="BT23" s="750" t="s">
        <v>4208</v>
      </c>
      <c r="BU23" s="750" t="s">
        <v>4209</v>
      </c>
      <c r="BV23" s="750" t="s">
        <v>4210</v>
      </c>
      <c r="BW23" s="750" t="s">
        <v>4211</v>
      </c>
      <c r="BX23" s="752">
        <f t="shared" si="37"/>
        <v>52</v>
      </c>
    </row>
    <row r="24" spans="1:77" ht="20" customHeight="1">
      <c r="A24" s="409" t="s">
        <v>1124</v>
      </c>
      <c r="B24" s="409" t="s">
        <v>1125</v>
      </c>
      <c r="C24" s="409" t="s">
        <v>308</v>
      </c>
      <c r="D24" s="755">
        <f>180.5-101</f>
        <v>79.5</v>
      </c>
      <c r="E24" s="586">
        <v>72</v>
      </c>
      <c r="F24" s="738">
        <f t="shared" si="0"/>
        <v>30</v>
      </c>
      <c r="G24" s="409" t="s">
        <v>199</v>
      </c>
      <c r="H24" s="586">
        <v>94</v>
      </c>
      <c r="I24" s="738">
        <f t="shared" si="1"/>
        <v>40</v>
      </c>
      <c r="J24" s="586">
        <v>87</v>
      </c>
      <c r="K24" s="738">
        <f t="shared" si="2"/>
        <v>30</v>
      </c>
      <c r="L24" s="409">
        <v>87</v>
      </c>
      <c r="M24" s="738">
        <f t="shared" si="3"/>
        <v>30</v>
      </c>
      <c r="N24" s="409">
        <v>87</v>
      </c>
      <c r="O24" s="738">
        <f t="shared" si="4"/>
        <v>30</v>
      </c>
      <c r="P24" s="409">
        <v>62</v>
      </c>
      <c r="Q24" s="738">
        <f t="shared" si="5"/>
        <v>20</v>
      </c>
      <c r="R24" s="739">
        <f t="shared" si="6"/>
        <v>180</v>
      </c>
      <c r="S24" s="740">
        <f t="shared" si="7"/>
        <v>0</v>
      </c>
      <c r="T24" s="739">
        <f t="shared" si="8"/>
        <v>180</v>
      </c>
      <c r="U24" s="739">
        <f t="shared" si="9"/>
        <v>6</v>
      </c>
      <c r="V24" s="409" t="s">
        <v>200</v>
      </c>
      <c r="W24" s="409" t="s">
        <v>74</v>
      </c>
      <c r="X24" s="409" t="s">
        <v>74</v>
      </c>
      <c r="Y24" s="409">
        <v>10</v>
      </c>
      <c r="Z24" s="738">
        <f t="shared" si="10"/>
        <v>10</v>
      </c>
      <c r="AA24" s="741">
        <f t="shared" si="11"/>
        <v>10</v>
      </c>
      <c r="AB24" s="741">
        <f t="shared" si="12"/>
        <v>1</v>
      </c>
      <c r="AC24" s="742">
        <f t="shared" si="13"/>
        <v>15</v>
      </c>
      <c r="AD24" s="741">
        <f t="shared" si="14"/>
        <v>1</v>
      </c>
      <c r="AE24" s="586" t="s">
        <v>7</v>
      </c>
      <c r="AF24" s="743">
        <f t="shared" si="15"/>
        <v>15</v>
      </c>
      <c r="AG24" s="743">
        <f t="shared" si="16"/>
        <v>3</v>
      </c>
      <c r="AH24" s="586" t="s">
        <v>218</v>
      </c>
      <c r="AI24" s="409" t="s">
        <v>7</v>
      </c>
      <c r="AJ24" s="409" t="s">
        <v>173</v>
      </c>
      <c r="AK24" s="409" t="s">
        <v>7</v>
      </c>
      <c r="AL24" s="743">
        <f t="shared" si="17"/>
        <v>15</v>
      </c>
      <c r="AM24" s="743">
        <f t="shared" si="18"/>
        <v>3</v>
      </c>
      <c r="AN24" s="744">
        <f t="shared" si="19"/>
        <v>13</v>
      </c>
      <c r="AO24" s="744">
        <f t="shared" si="20"/>
        <v>0</v>
      </c>
      <c r="AP24" s="744">
        <f t="shared" si="21"/>
        <v>0</v>
      </c>
      <c r="AQ24" s="744">
        <f t="shared" si="22"/>
        <v>0</v>
      </c>
      <c r="AR24" s="744">
        <f t="shared" si="23"/>
        <v>0</v>
      </c>
      <c r="AS24" s="745">
        <f t="shared" si="24"/>
        <v>13</v>
      </c>
      <c r="AT24" s="586" t="s">
        <v>1567</v>
      </c>
      <c r="AU24" s="409" t="s">
        <v>74</v>
      </c>
      <c r="AV24" s="743">
        <f t="shared" si="25"/>
        <v>0</v>
      </c>
      <c r="AW24" s="743">
        <f t="shared" si="26"/>
        <v>0</v>
      </c>
      <c r="AX24" s="409" t="s">
        <v>13</v>
      </c>
      <c r="AY24" s="746">
        <f t="shared" si="27"/>
        <v>10</v>
      </c>
      <c r="AZ24" s="746">
        <f t="shared" si="28"/>
        <v>8</v>
      </c>
      <c r="BA24" s="754" t="s">
        <v>1237</v>
      </c>
      <c r="BB24" s="409">
        <v>8</v>
      </c>
      <c r="BC24" s="746">
        <f t="shared" si="29"/>
        <v>1</v>
      </c>
      <c r="BD24" s="409"/>
      <c r="BE24" s="587">
        <v>10</v>
      </c>
      <c r="BF24" s="746">
        <f t="shared" si="30"/>
        <v>2</v>
      </c>
      <c r="BG24" s="748">
        <f t="shared" si="31"/>
        <v>11</v>
      </c>
      <c r="BH24" s="748">
        <f t="shared" si="32"/>
        <v>1</v>
      </c>
      <c r="BI24" s="748">
        <f t="shared" si="33"/>
        <v>0</v>
      </c>
      <c r="BJ24" s="748">
        <f t="shared" si="34"/>
        <v>0</v>
      </c>
      <c r="BK24" s="748">
        <f t="shared" si="35"/>
        <v>0</v>
      </c>
      <c r="BL24" s="749">
        <f t="shared" si="36"/>
        <v>18.333333333333332</v>
      </c>
      <c r="BM24" s="750" t="s">
        <v>1818</v>
      </c>
      <c r="BN24" s="750" t="s">
        <v>4212</v>
      </c>
      <c r="BO24" s="751" t="s">
        <v>74</v>
      </c>
      <c r="BP24" s="750" t="s">
        <v>1819</v>
      </c>
      <c r="BQ24" s="750" t="s">
        <v>4213</v>
      </c>
      <c r="BR24" s="750" t="s">
        <v>4214</v>
      </c>
      <c r="BS24" s="750" t="s">
        <v>4215</v>
      </c>
      <c r="BT24" s="750" t="s">
        <v>4216</v>
      </c>
      <c r="BU24" s="750" t="s">
        <v>4217</v>
      </c>
      <c r="BV24" s="750" t="s">
        <v>4218</v>
      </c>
      <c r="BW24" s="750" t="s">
        <v>4219</v>
      </c>
      <c r="BX24" s="752">
        <f t="shared" si="37"/>
        <v>40</v>
      </c>
    </row>
    <row r="25" spans="1:77" ht="20" customHeight="1">
      <c r="A25" s="409" t="s">
        <v>1126</v>
      </c>
      <c r="B25" s="409" t="s">
        <v>1127</v>
      </c>
      <c r="C25" s="409" t="s">
        <v>308</v>
      </c>
      <c r="D25" s="755">
        <v>103.5</v>
      </c>
      <c r="E25" s="586">
        <v>66</v>
      </c>
      <c r="F25" s="738">
        <f t="shared" si="0"/>
        <v>30</v>
      </c>
      <c r="G25" s="409" t="s">
        <v>199</v>
      </c>
      <c r="H25" s="586">
        <v>87</v>
      </c>
      <c r="I25" s="738">
        <f t="shared" si="1"/>
        <v>30</v>
      </c>
      <c r="J25" s="586">
        <v>79</v>
      </c>
      <c r="K25" s="738">
        <f t="shared" si="2"/>
        <v>30</v>
      </c>
      <c r="L25" s="409">
        <v>79</v>
      </c>
      <c r="M25" s="738">
        <f t="shared" si="3"/>
        <v>30</v>
      </c>
      <c r="N25" s="409">
        <v>77</v>
      </c>
      <c r="O25" s="738">
        <f t="shared" si="4"/>
        <v>30</v>
      </c>
      <c r="P25" s="409">
        <v>70</v>
      </c>
      <c r="Q25" s="738">
        <f t="shared" si="5"/>
        <v>30</v>
      </c>
      <c r="R25" s="739">
        <f t="shared" si="6"/>
        <v>180</v>
      </c>
      <c r="S25" s="740">
        <f t="shared" si="7"/>
        <v>0</v>
      </c>
      <c r="T25" s="739">
        <f t="shared" si="8"/>
        <v>180</v>
      </c>
      <c r="U25" s="739">
        <f t="shared" si="9"/>
        <v>6</v>
      </c>
      <c r="V25" s="409" t="s">
        <v>200</v>
      </c>
      <c r="W25" s="409" t="s">
        <v>74</v>
      </c>
      <c r="X25" s="409" t="s">
        <v>74</v>
      </c>
      <c r="Y25" s="409">
        <v>8</v>
      </c>
      <c r="Z25" s="738">
        <f t="shared" si="10"/>
        <v>10</v>
      </c>
      <c r="AA25" s="741">
        <f t="shared" si="11"/>
        <v>10</v>
      </c>
      <c r="AB25" s="741">
        <f t="shared" si="12"/>
        <v>1</v>
      </c>
      <c r="AC25" s="742">
        <f t="shared" si="13"/>
        <v>15</v>
      </c>
      <c r="AD25" s="741">
        <f t="shared" si="14"/>
        <v>1</v>
      </c>
      <c r="AE25" s="586" t="s">
        <v>7</v>
      </c>
      <c r="AF25" s="743">
        <f t="shared" si="15"/>
        <v>15</v>
      </c>
      <c r="AG25" s="743">
        <f t="shared" si="16"/>
        <v>3</v>
      </c>
      <c r="AH25" s="586" t="s">
        <v>170</v>
      </c>
      <c r="AI25" s="409" t="s">
        <v>6</v>
      </c>
      <c r="AJ25" s="409" t="s">
        <v>173</v>
      </c>
      <c r="AK25" s="409" t="s">
        <v>7</v>
      </c>
      <c r="AL25" s="743">
        <f t="shared" si="17"/>
        <v>15</v>
      </c>
      <c r="AM25" s="743">
        <f t="shared" si="18"/>
        <v>3</v>
      </c>
      <c r="AN25" s="744">
        <f t="shared" si="19"/>
        <v>13</v>
      </c>
      <c r="AO25" s="744">
        <f t="shared" si="20"/>
        <v>0</v>
      </c>
      <c r="AP25" s="744">
        <f t="shared" si="21"/>
        <v>0</v>
      </c>
      <c r="AQ25" s="744">
        <f t="shared" si="22"/>
        <v>0</v>
      </c>
      <c r="AR25" s="744">
        <f t="shared" si="23"/>
        <v>0</v>
      </c>
      <c r="AS25" s="745">
        <f t="shared" si="24"/>
        <v>13</v>
      </c>
      <c r="AT25" s="586" t="s">
        <v>1567</v>
      </c>
      <c r="AU25" s="409" t="s">
        <v>74</v>
      </c>
      <c r="AV25" s="743">
        <f t="shared" si="25"/>
        <v>0</v>
      </c>
      <c r="AW25" s="743">
        <f t="shared" si="26"/>
        <v>0</v>
      </c>
      <c r="AX25" s="409" t="s">
        <v>13</v>
      </c>
      <c r="AY25" s="746">
        <f t="shared" si="27"/>
        <v>10</v>
      </c>
      <c r="AZ25" s="746">
        <f t="shared" si="28"/>
        <v>8</v>
      </c>
      <c r="BA25" s="754" t="s">
        <v>1240</v>
      </c>
      <c r="BB25" s="409">
        <v>8</v>
      </c>
      <c r="BC25" s="746">
        <f t="shared" si="29"/>
        <v>1</v>
      </c>
      <c r="BD25" s="409"/>
      <c r="BE25" s="587">
        <v>10</v>
      </c>
      <c r="BF25" s="746">
        <f t="shared" si="30"/>
        <v>2</v>
      </c>
      <c r="BG25" s="748">
        <f t="shared" si="31"/>
        <v>11</v>
      </c>
      <c r="BH25" s="748">
        <f t="shared" si="32"/>
        <v>1</v>
      </c>
      <c r="BI25" s="748">
        <f t="shared" si="33"/>
        <v>0</v>
      </c>
      <c r="BJ25" s="748">
        <f t="shared" si="34"/>
        <v>0</v>
      </c>
      <c r="BK25" s="748">
        <f t="shared" si="35"/>
        <v>0</v>
      </c>
      <c r="BL25" s="749">
        <f t="shared" si="36"/>
        <v>18.333333333333332</v>
      </c>
      <c r="BM25" s="750" t="s">
        <v>1818</v>
      </c>
      <c r="BN25" s="751" t="s">
        <v>74</v>
      </c>
      <c r="BO25" s="751" t="s">
        <v>74</v>
      </c>
      <c r="BP25" s="750" t="s">
        <v>1819</v>
      </c>
      <c r="BQ25" s="750" t="s">
        <v>4220</v>
      </c>
      <c r="BR25" s="750" t="s">
        <v>4221</v>
      </c>
      <c r="BS25" s="750" t="s">
        <v>4222</v>
      </c>
      <c r="BT25" s="750" t="s">
        <v>4223</v>
      </c>
      <c r="BU25" s="750" t="s">
        <v>4224</v>
      </c>
      <c r="BV25" s="750" t="s">
        <v>4225</v>
      </c>
      <c r="BW25" s="750" t="s">
        <v>4226</v>
      </c>
      <c r="BX25" s="752">
        <f t="shared" si="37"/>
        <v>32</v>
      </c>
    </row>
    <row r="26" spans="1:77" ht="20" customHeight="1">
      <c r="A26" s="409" t="s">
        <v>1128</v>
      </c>
      <c r="B26" s="409" t="s">
        <v>1129</v>
      </c>
      <c r="C26" s="409" t="s">
        <v>308</v>
      </c>
      <c r="D26" s="755">
        <f>14+18.5+16.5+15+20.5+18.5</f>
        <v>103</v>
      </c>
      <c r="E26" s="586">
        <v>64</v>
      </c>
      <c r="F26" s="738">
        <f t="shared" si="0"/>
        <v>20</v>
      </c>
      <c r="G26" s="409" t="s">
        <v>199</v>
      </c>
      <c r="H26" s="586">
        <v>87</v>
      </c>
      <c r="I26" s="738">
        <f t="shared" si="1"/>
        <v>30</v>
      </c>
      <c r="J26" s="586">
        <v>85</v>
      </c>
      <c r="K26" s="738">
        <f t="shared" si="2"/>
        <v>30</v>
      </c>
      <c r="L26" s="409">
        <v>79</v>
      </c>
      <c r="M26" s="738">
        <f t="shared" si="3"/>
        <v>30</v>
      </c>
      <c r="N26" s="409">
        <v>75</v>
      </c>
      <c r="O26" s="738">
        <f t="shared" si="4"/>
        <v>30</v>
      </c>
      <c r="P26" s="409">
        <v>88</v>
      </c>
      <c r="Q26" s="738">
        <f t="shared" si="5"/>
        <v>30</v>
      </c>
      <c r="R26" s="739">
        <f t="shared" si="6"/>
        <v>170</v>
      </c>
      <c r="S26" s="740">
        <f t="shared" si="7"/>
        <v>0</v>
      </c>
      <c r="T26" s="739">
        <f t="shared" si="8"/>
        <v>170</v>
      </c>
      <c r="U26" s="739">
        <f t="shared" si="9"/>
        <v>6</v>
      </c>
      <c r="V26" s="409" t="s">
        <v>200</v>
      </c>
      <c r="W26" s="409" t="s">
        <v>74</v>
      </c>
      <c r="X26" s="409" t="s">
        <v>74</v>
      </c>
      <c r="Y26" s="409">
        <v>11</v>
      </c>
      <c r="Z26" s="738">
        <f t="shared" si="10"/>
        <v>20</v>
      </c>
      <c r="AA26" s="741">
        <f t="shared" si="11"/>
        <v>20</v>
      </c>
      <c r="AB26" s="741">
        <f t="shared" si="12"/>
        <v>1</v>
      </c>
      <c r="AC26" s="742">
        <f t="shared" si="13"/>
        <v>30</v>
      </c>
      <c r="AD26" s="741">
        <f t="shared" si="14"/>
        <v>2</v>
      </c>
      <c r="AE26" s="586" t="s">
        <v>6</v>
      </c>
      <c r="AF26" s="743">
        <f t="shared" si="15"/>
        <v>20</v>
      </c>
      <c r="AG26" s="743">
        <f t="shared" si="16"/>
        <v>4</v>
      </c>
      <c r="AH26" s="586" t="s">
        <v>170</v>
      </c>
      <c r="AI26" s="409" t="s">
        <v>6</v>
      </c>
      <c r="AJ26" s="409" t="s">
        <v>173</v>
      </c>
      <c r="AK26" s="409" t="s">
        <v>6</v>
      </c>
      <c r="AL26" s="743">
        <f t="shared" si="17"/>
        <v>20</v>
      </c>
      <c r="AM26" s="743">
        <f t="shared" si="18"/>
        <v>4</v>
      </c>
      <c r="AN26" s="744">
        <f t="shared" si="19"/>
        <v>16</v>
      </c>
      <c r="AO26" s="744">
        <f t="shared" si="20"/>
        <v>0</v>
      </c>
      <c r="AP26" s="744">
        <f t="shared" si="21"/>
        <v>0</v>
      </c>
      <c r="AQ26" s="744">
        <f t="shared" si="22"/>
        <v>0</v>
      </c>
      <c r="AR26" s="744">
        <f t="shared" si="23"/>
        <v>0</v>
      </c>
      <c r="AS26" s="745">
        <f t="shared" si="24"/>
        <v>16</v>
      </c>
      <c r="AT26" s="586" t="s">
        <v>1567</v>
      </c>
      <c r="AU26" s="409" t="s">
        <v>74</v>
      </c>
      <c r="AV26" s="743">
        <f t="shared" si="25"/>
        <v>0</v>
      </c>
      <c r="AW26" s="743">
        <f t="shared" si="26"/>
        <v>0</v>
      </c>
      <c r="AX26" s="409" t="s">
        <v>13</v>
      </c>
      <c r="AY26" s="746">
        <f t="shared" si="27"/>
        <v>10</v>
      </c>
      <c r="AZ26" s="746">
        <f t="shared" si="28"/>
        <v>8</v>
      </c>
      <c r="BA26" s="754" t="s">
        <v>1342</v>
      </c>
      <c r="BB26" s="409">
        <v>8</v>
      </c>
      <c r="BC26" s="746">
        <f t="shared" si="29"/>
        <v>1</v>
      </c>
      <c r="BD26" s="409"/>
      <c r="BE26" s="587">
        <v>10</v>
      </c>
      <c r="BF26" s="746">
        <f t="shared" si="30"/>
        <v>2</v>
      </c>
      <c r="BG26" s="748">
        <f t="shared" si="31"/>
        <v>11</v>
      </c>
      <c r="BH26" s="748">
        <f t="shared" si="32"/>
        <v>1</v>
      </c>
      <c r="BI26" s="748">
        <f t="shared" si="33"/>
        <v>0</v>
      </c>
      <c r="BJ26" s="748">
        <f t="shared" si="34"/>
        <v>0</v>
      </c>
      <c r="BK26" s="748">
        <f t="shared" si="35"/>
        <v>0</v>
      </c>
      <c r="BL26" s="749">
        <f t="shared" si="36"/>
        <v>18.333333333333332</v>
      </c>
      <c r="BM26" s="750" t="s">
        <v>1818</v>
      </c>
      <c r="BN26" s="750" t="s">
        <v>4227</v>
      </c>
      <c r="BO26" s="751" t="s">
        <v>74</v>
      </c>
      <c r="BP26" s="750" t="s">
        <v>1819</v>
      </c>
      <c r="BQ26" s="750" t="s">
        <v>4228</v>
      </c>
      <c r="BR26" s="750" t="s">
        <v>4221</v>
      </c>
      <c r="BS26" s="750" t="s">
        <v>4229</v>
      </c>
      <c r="BT26" s="750" t="s">
        <v>4230</v>
      </c>
      <c r="BU26" s="750" t="s">
        <v>4231</v>
      </c>
      <c r="BV26" s="750" t="s">
        <v>4232</v>
      </c>
      <c r="BW26" s="750" t="s">
        <v>4233</v>
      </c>
      <c r="BX26" s="752">
        <f t="shared" si="37"/>
        <v>44</v>
      </c>
    </row>
    <row r="27" spans="1:77" ht="20" customHeight="1">
      <c r="A27" s="409" t="s">
        <v>1130</v>
      </c>
      <c r="B27" s="409" t="s">
        <v>1131</v>
      </c>
      <c r="C27" s="409" t="s">
        <v>308</v>
      </c>
      <c r="D27" s="755">
        <f>191-88</f>
        <v>103</v>
      </c>
      <c r="E27" s="586">
        <v>55</v>
      </c>
      <c r="F27" s="738">
        <f t="shared" si="0"/>
        <v>20</v>
      </c>
      <c r="G27" s="409" t="s">
        <v>199</v>
      </c>
      <c r="H27" s="586">
        <v>71</v>
      </c>
      <c r="I27" s="738">
        <f t="shared" si="1"/>
        <v>30</v>
      </c>
      <c r="J27" s="586">
        <v>65</v>
      </c>
      <c r="K27" s="738">
        <f t="shared" si="2"/>
        <v>30</v>
      </c>
      <c r="L27" s="409">
        <v>70</v>
      </c>
      <c r="M27" s="738">
        <f t="shared" si="3"/>
        <v>30</v>
      </c>
      <c r="N27" s="409">
        <v>71</v>
      </c>
      <c r="O27" s="738">
        <f t="shared" si="4"/>
        <v>30</v>
      </c>
      <c r="P27" s="409">
        <v>66</v>
      </c>
      <c r="Q27" s="738">
        <f t="shared" si="5"/>
        <v>30</v>
      </c>
      <c r="R27" s="739">
        <f t="shared" si="6"/>
        <v>170</v>
      </c>
      <c r="S27" s="740">
        <f t="shared" si="7"/>
        <v>0</v>
      </c>
      <c r="T27" s="739">
        <f t="shared" si="8"/>
        <v>170</v>
      </c>
      <c r="U27" s="739">
        <f t="shared" si="9"/>
        <v>6</v>
      </c>
      <c r="V27" s="409" t="s">
        <v>200</v>
      </c>
      <c r="W27" s="409" t="s">
        <v>74</v>
      </c>
      <c r="X27" s="409" t="s">
        <v>74</v>
      </c>
      <c r="Y27" s="409">
        <v>9</v>
      </c>
      <c r="Z27" s="738">
        <f t="shared" si="10"/>
        <v>10</v>
      </c>
      <c r="AA27" s="741">
        <f t="shared" si="11"/>
        <v>10</v>
      </c>
      <c r="AB27" s="741">
        <f t="shared" si="12"/>
        <v>1</v>
      </c>
      <c r="AC27" s="742">
        <f t="shared" si="13"/>
        <v>15</v>
      </c>
      <c r="AD27" s="741">
        <f t="shared" si="14"/>
        <v>1</v>
      </c>
      <c r="AE27" s="586" t="s">
        <v>7</v>
      </c>
      <c r="AF27" s="743">
        <f t="shared" si="15"/>
        <v>15</v>
      </c>
      <c r="AG27" s="743">
        <f t="shared" si="16"/>
        <v>3</v>
      </c>
      <c r="AH27" s="586" t="s">
        <v>197</v>
      </c>
      <c r="AI27" s="409" t="s">
        <v>7</v>
      </c>
      <c r="AJ27" s="409" t="s">
        <v>174</v>
      </c>
      <c r="AK27" s="409" t="s">
        <v>7</v>
      </c>
      <c r="AL27" s="743">
        <f t="shared" si="17"/>
        <v>15</v>
      </c>
      <c r="AM27" s="743">
        <f t="shared" si="18"/>
        <v>3</v>
      </c>
      <c r="AN27" s="744">
        <f t="shared" si="19"/>
        <v>13</v>
      </c>
      <c r="AO27" s="744">
        <f t="shared" si="20"/>
        <v>0</v>
      </c>
      <c r="AP27" s="744">
        <f t="shared" si="21"/>
        <v>0</v>
      </c>
      <c r="AQ27" s="744">
        <f t="shared" si="22"/>
        <v>0</v>
      </c>
      <c r="AR27" s="744">
        <f t="shared" si="23"/>
        <v>0</v>
      </c>
      <c r="AS27" s="745">
        <f t="shared" si="24"/>
        <v>13</v>
      </c>
      <c r="AT27" s="586" t="s">
        <v>1567</v>
      </c>
      <c r="AU27" s="409" t="s">
        <v>74</v>
      </c>
      <c r="AV27" s="743">
        <f t="shared" si="25"/>
        <v>0</v>
      </c>
      <c r="AW27" s="743">
        <f t="shared" si="26"/>
        <v>0</v>
      </c>
      <c r="AX27" s="409" t="s">
        <v>13</v>
      </c>
      <c r="AY27" s="746">
        <f t="shared" si="27"/>
        <v>10</v>
      </c>
      <c r="AZ27" s="746">
        <f t="shared" si="28"/>
        <v>8</v>
      </c>
      <c r="BA27" s="754" t="s">
        <v>1344</v>
      </c>
      <c r="BB27" s="409">
        <v>8</v>
      </c>
      <c r="BC27" s="746">
        <f t="shared" si="29"/>
        <v>1</v>
      </c>
      <c r="BD27" s="409"/>
      <c r="BE27" s="587">
        <v>10</v>
      </c>
      <c r="BF27" s="746">
        <f t="shared" si="30"/>
        <v>2</v>
      </c>
      <c r="BG27" s="748">
        <f t="shared" si="31"/>
        <v>11</v>
      </c>
      <c r="BH27" s="748">
        <f t="shared" si="32"/>
        <v>1</v>
      </c>
      <c r="BI27" s="748">
        <f t="shared" si="33"/>
        <v>0</v>
      </c>
      <c r="BJ27" s="748">
        <f t="shared" si="34"/>
        <v>0</v>
      </c>
      <c r="BK27" s="748">
        <f t="shared" si="35"/>
        <v>0</v>
      </c>
      <c r="BL27" s="749">
        <f t="shared" si="36"/>
        <v>18.333333333333332</v>
      </c>
      <c r="BM27" s="750" t="s">
        <v>1818</v>
      </c>
      <c r="BN27" s="751" t="s">
        <v>74</v>
      </c>
      <c r="BO27" s="751" t="s">
        <v>74</v>
      </c>
      <c r="BP27" s="750" t="s">
        <v>1819</v>
      </c>
      <c r="BQ27" s="750" t="s">
        <v>4234</v>
      </c>
      <c r="BR27" s="750" t="s">
        <v>3074</v>
      </c>
      <c r="BS27" s="750" t="s">
        <v>4235</v>
      </c>
      <c r="BT27" s="750" t="s">
        <v>4236</v>
      </c>
      <c r="BU27" s="750" t="s">
        <v>4237</v>
      </c>
      <c r="BV27" s="750" t="s">
        <v>4238</v>
      </c>
      <c r="BW27" s="750" t="s">
        <v>4239</v>
      </c>
      <c r="BX27" s="752">
        <f t="shared" si="37"/>
        <v>36</v>
      </c>
    </row>
    <row r="28" spans="1:77" ht="20" customHeight="1">
      <c r="A28" s="409" t="s">
        <v>1132</v>
      </c>
      <c r="B28" s="409" t="s">
        <v>438</v>
      </c>
      <c r="C28" s="409" t="s">
        <v>308</v>
      </c>
      <c r="D28" s="755">
        <f>205.5-98</f>
        <v>107.5</v>
      </c>
      <c r="E28" s="586">
        <v>56</v>
      </c>
      <c r="F28" s="738">
        <f t="shared" si="0"/>
        <v>20</v>
      </c>
      <c r="G28" s="409" t="s">
        <v>199</v>
      </c>
      <c r="H28" s="586">
        <v>70</v>
      </c>
      <c r="I28" s="738">
        <f t="shared" si="1"/>
        <v>30</v>
      </c>
      <c r="J28" s="586">
        <v>72</v>
      </c>
      <c r="K28" s="738">
        <f t="shared" si="2"/>
        <v>30</v>
      </c>
      <c r="L28" s="409">
        <v>65</v>
      </c>
      <c r="M28" s="738">
        <f t="shared" si="3"/>
        <v>30</v>
      </c>
      <c r="N28" s="409">
        <v>58</v>
      </c>
      <c r="O28" s="738">
        <f t="shared" si="4"/>
        <v>20</v>
      </c>
      <c r="P28" s="409">
        <v>76</v>
      </c>
      <c r="Q28" s="738">
        <f t="shared" si="5"/>
        <v>30</v>
      </c>
      <c r="R28" s="739">
        <f t="shared" si="6"/>
        <v>160</v>
      </c>
      <c r="S28" s="740">
        <f t="shared" si="7"/>
        <v>0</v>
      </c>
      <c r="T28" s="739">
        <f t="shared" si="8"/>
        <v>160</v>
      </c>
      <c r="U28" s="739">
        <f t="shared" si="9"/>
        <v>6</v>
      </c>
      <c r="V28" s="409" t="s">
        <v>200</v>
      </c>
      <c r="W28" s="409" t="s">
        <v>74</v>
      </c>
      <c r="X28" s="409" t="s">
        <v>74</v>
      </c>
      <c r="Y28" s="409">
        <v>12</v>
      </c>
      <c r="Z28" s="738">
        <f t="shared" si="10"/>
        <v>20</v>
      </c>
      <c r="AA28" s="741">
        <f t="shared" si="11"/>
        <v>20</v>
      </c>
      <c r="AB28" s="741">
        <f t="shared" si="12"/>
        <v>1</v>
      </c>
      <c r="AC28" s="742">
        <f t="shared" si="13"/>
        <v>30</v>
      </c>
      <c r="AD28" s="741">
        <f t="shared" si="14"/>
        <v>2</v>
      </c>
      <c r="AE28" s="586" t="s">
        <v>6</v>
      </c>
      <c r="AF28" s="743">
        <f t="shared" si="15"/>
        <v>20</v>
      </c>
      <c r="AG28" s="743">
        <f t="shared" si="16"/>
        <v>4</v>
      </c>
      <c r="AH28" s="586" t="s">
        <v>321</v>
      </c>
      <c r="AI28" s="409" t="s">
        <v>7</v>
      </c>
      <c r="AJ28" s="409" t="s">
        <v>173</v>
      </c>
      <c r="AK28" s="409" t="s">
        <v>6</v>
      </c>
      <c r="AL28" s="743">
        <f t="shared" si="17"/>
        <v>15</v>
      </c>
      <c r="AM28" s="743">
        <f t="shared" si="18"/>
        <v>3</v>
      </c>
      <c r="AN28" s="744">
        <f t="shared" si="19"/>
        <v>15</v>
      </c>
      <c r="AO28" s="744">
        <f t="shared" si="20"/>
        <v>0</v>
      </c>
      <c r="AP28" s="744">
        <f t="shared" si="21"/>
        <v>0</v>
      </c>
      <c r="AQ28" s="744">
        <f t="shared" si="22"/>
        <v>0</v>
      </c>
      <c r="AR28" s="744">
        <f t="shared" si="23"/>
        <v>0</v>
      </c>
      <c r="AS28" s="745">
        <f t="shared" si="24"/>
        <v>15</v>
      </c>
      <c r="AT28" s="586" t="s">
        <v>1567</v>
      </c>
      <c r="AU28" s="409" t="s">
        <v>74</v>
      </c>
      <c r="AV28" s="743">
        <f t="shared" si="25"/>
        <v>0</v>
      </c>
      <c r="AW28" s="743">
        <f t="shared" si="26"/>
        <v>0</v>
      </c>
      <c r="AX28" s="409" t="s">
        <v>13</v>
      </c>
      <c r="AY28" s="746">
        <f t="shared" si="27"/>
        <v>10</v>
      </c>
      <c r="AZ28" s="746">
        <f t="shared" si="28"/>
        <v>8</v>
      </c>
      <c r="BA28" s="754" t="s">
        <v>1346</v>
      </c>
      <c r="BB28" s="409">
        <v>8</v>
      </c>
      <c r="BC28" s="746">
        <f t="shared" si="29"/>
        <v>1</v>
      </c>
      <c r="BD28" s="409"/>
      <c r="BE28" s="587">
        <v>10</v>
      </c>
      <c r="BF28" s="746">
        <f t="shared" si="30"/>
        <v>2</v>
      </c>
      <c r="BG28" s="748">
        <f t="shared" si="31"/>
        <v>11</v>
      </c>
      <c r="BH28" s="748">
        <f t="shared" si="32"/>
        <v>1</v>
      </c>
      <c r="BI28" s="748">
        <f t="shared" si="33"/>
        <v>0</v>
      </c>
      <c r="BJ28" s="748">
        <f t="shared" si="34"/>
        <v>0</v>
      </c>
      <c r="BK28" s="748">
        <f t="shared" si="35"/>
        <v>0</v>
      </c>
      <c r="BL28" s="749">
        <f t="shared" si="36"/>
        <v>18.333333333333332</v>
      </c>
      <c r="BM28" s="750" t="s">
        <v>1818</v>
      </c>
      <c r="BN28" s="750" t="s">
        <v>3438</v>
      </c>
      <c r="BO28" s="751" t="s">
        <v>74</v>
      </c>
      <c r="BP28" s="750" t="s">
        <v>1819</v>
      </c>
      <c r="BQ28" s="750" t="s">
        <v>4240</v>
      </c>
      <c r="BR28" s="750" t="s">
        <v>3153</v>
      </c>
      <c r="BS28" s="750" t="s">
        <v>4241</v>
      </c>
      <c r="BT28" s="750" t="s">
        <v>4242</v>
      </c>
      <c r="BU28" s="750" t="s">
        <v>4243</v>
      </c>
      <c r="BV28" s="750" t="s">
        <v>4244</v>
      </c>
      <c r="BW28" s="750" t="s">
        <v>4245</v>
      </c>
      <c r="BX28" s="752">
        <f t="shared" si="37"/>
        <v>48</v>
      </c>
    </row>
  </sheetData>
  <conditionalFormatting sqref="BZ6:XFD20 A28:XFD1048576 BY21:XFD27 BZ1:XFD2 AB2:AB25">
    <cfRule type="cellIs" dxfId="772" priority="392" operator="equal">
      <formula>"AB"</formula>
    </cfRule>
    <cfRule type="cellIs" dxfId="771" priority="393" operator="equal">
      <formula>"L"</formula>
    </cfRule>
  </conditionalFormatting>
  <conditionalFormatting sqref="BZ6:XFD20 A28:XFD1048576 BY21:XFD27 BZ1:XFD2 BD2:BE2 AP2:AS23 W2:Z27 AT2:AZ27 BF2:BN23 B2:B23 AC2:AM23 X2:X28">
    <cfRule type="cellIs" dxfId="770" priority="389" operator="equal">
      <formula>"L"</formula>
    </cfRule>
    <cfRule type="cellIs" dxfId="769" priority="390" operator="equal">
      <formula>"NA"</formula>
    </cfRule>
    <cfRule type="cellIs" dxfId="768" priority="391" operator="equal">
      <formula>"AB"</formula>
    </cfRule>
  </conditionalFormatting>
  <conditionalFormatting sqref="A28:XFD1048576 BY1:XFD27 AN2:AO23">
    <cfRule type="cellIs" dxfId="767" priority="388" operator="equal">
      <formula>"L"</formula>
    </cfRule>
  </conditionalFormatting>
  <conditionalFormatting sqref="BY3:XFD5">
    <cfRule type="cellIs" dxfId="766" priority="386" operator="equal">
      <formula>"AB"</formula>
    </cfRule>
    <cfRule type="cellIs" dxfId="765" priority="387" operator="equal">
      <formula>"L"</formula>
    </cfRule>
  </conditionalFormatting>
  <conditionalFormatting sqref="BY3:XFD5">
    <cfRule type="cellIs" dxfId="764" priority="383" operator="equal">
      <formula>"L"</formula>
    </cfRule>
    <cfRule type="cellIs" dxfId="763" priority="384" operator="equal">
      <formula>"NA"</formula>
    </cfRule>
    <cfRule type="cellIs" dxfId="762" priority="385" operator="equal">
      <formula>"AB"</formula>
    </cfRule>
  </conditionalFormatting>
  <conditionalFormatting sqref="BY1:XFD1 BZ2:XFD2 BY3:XFD5">
    <cfRule type="cellIs" dxfId="761" priority="382" operator="equal">
      <formula>"L"</formula>
    </cfRule>
  </conditionalFormatting>
  <conditionalFormatting sqref="AB2:AB25 A2:A23 C2:V23 AA2:AA23">
    <cfRule type="cellIs" dxfId="760" priority="15" operator="equal">
      <formula>"NA"</formula>
    </cfRule>
    <cfRule type="cellIs" dxfId="759" priority="16" operator="equal">
      <formula>"AB"</formula>
    </cfRule>
  </conditionalFormatting>
  <conditionalFormatting sqref="A24:V25 AC24:AS25 AA24:AA25 BB24:BW25">
    <cfRule type="cellIs" dxfId="758" priority="42" operator="equal">
      <formula>"AB"</formula>
    </cfRule>
    <cfRule type="cellIs" dxfId="757" priority="43" operator="equal">
      <formula>"L"</formula>
    </cfRule>
  </conditionalFormatting>
  <conditionalFormatting sqref="A24:V25 AC24:AS25 AA24:AA25 BB24:BW25">
    <cfRule type="cellIs" dxfId="756" priority="39" operator="equal">
      <formula>"L"</formula>
    </cfRule>
    <cfRule type="cellIs" dxfId="755" priority="40" operator="equal">
      <formula>"NA"</formula>
    </cfRule>
    <cfRule type="cellIs" dxfId="754" priority="41" operator="equal">
      <formula>"AB"</formula>
    </cfRule>
  </conditionalFormatting>
  <conditionalFormatting sqref="AA2:AA23 W2:Z27 AT2:AZ27 A2:V23 BF2:BN23 AC2:AS23 X2:X28">
    <cfRule type="cellIs" dxfId="753" priority="33" operator="equal">
      <formula>"NA"</formula>
    </cfRule>
  </conditionalFormatting>
  <conditionalFormatting sqref="BU2:BW2 BU12:BW12 BD4:BE23 BO4:BW11 BO12:BS12 BO13:BW23 BO2:BS2 BE3 BX2:BX27 BB2:BC23">
    <cfRule type="cellIs" dxfId="752" priority="30" operator="equal">
      <formula>"L"</formula>
    </cfRule>
    <cfRule type="cellIs" dxfId="751" priority="31" operator="equal">
      <formula>"NA"</formula>
    </cfRule>
    <cfRule type="cellIs" dxfId="750" priority="32" operator="equal">
      <formula>"AB"</formula>
    </cfRule>
  </conditionalFormatting>
  <conditionalFormatting sqref="BA2:BA27">
    <cfRule type="cellIs" dxfId="749" priority="3" operator="equal">
      <formula>"NA"</formula>
    </cfRule>
  </conditionalFormatting>
  <conditionalFormatting sqref="BA2:BA27">
    <cfRule type="cellIs" dxfId="748" priority="4" operator="equal">
      <formula>"L"</formula>
    </cfRule>
    <cfRule type="cellIs" dxfId="747" priority="5" operator="equal">
      <formula>"NA"</formula>
    </cfRule>
    <cfRule type="cellIs" dxfId="746" priority="6" operator="equal">
      <formula>"AB"</formula>
    </cfRule>
  </conditionalFormatting>
  <conditionalFormatting sqref="A1:BX1">
    <cfRule type="cellIs" dxfId="745" priority="55" operator="equal">
      <formula>"AB"</formula>
    </cfRule>
    <cfRule type="cellIs" dxfId="744" priority="56" operator="equal">
      <formula>"L"</formula>
    </cfRule>
  </conditionalFormatting>
  <conditionalFormatting sqref="A1:BX1">
    <cfRule type="cellIs" dxfId="743" priority="52" operator="equal">
      <formula>"L"</formula>
    </cfRule>
    <cfRule type="cellIs" dxfId="742" priority="53" operator="equal">
      <formula>"NA"</formula>
    </cfRule>
    <cfRule type="cellIs" dxfId="741" priority="54" operator="equal">
      <formula>"AB"</formula>
    </cfRule>
  </conditionalFormatting>
  <conditionalFormatting sqref="A1:BX1">
    <cfRule type="cellIs" dxfId="740" priority="51" operator="equal">
      <formula>"L"</formula>
    </cfRule>
  </conditionalFormatting>
  <conditionalFormatting sqref="A26:V27 AA26:AS27 BB26:BW27">
    <cfRule type="cellIs" dxfId="739" priority="48" operator="equal">
      <formula>"AB"</formula>
    </cfRule>
    <cfRule type="cellIs" dxfId="738" priority="49" operator="equal">
      <formula>"L"</formula>
    </cfRule>
  </conditionalFormatting>
  <conditionalFormatting sqref="A26:V27 AA26:AS27 BB26:BW27">
    <cfRule type="cellIs" dxfId="737" priority="45" operator="equal">
      <formula>"L"</formula>
    </cfRule>
    <cfRule type="cellIs" dxfId="736" priority="46" operator="equal">
      <formula>"NA"</formula>
    </cfRule>
    <cfRule type="cellIs" dxfId="735" priority="47" operator="equal">
      <formula>"AB"</formula>
    </cfRule>
  </conditionalFormatting>
  <conditionalFormatting sqref="A26:V27 AA26:AS27 BB26:BW27">
    <cfRule type="cellIs" dxfId="734" priority="44" operator="equal">
      <formula>"L"</formula>
    </cfRule>
  </conditionalFormatting>
  <conditionalFormatting sqref="BT12">
    <cfRule type="cellIs" dxfId="733" priority="36" operator="equal">
      <formula>"AB"</formula>
    </cfRule>
  </conditionalFormatting>
  <conditionalFormatting sqref="A24:V25 AC24:AS25 AA24:AA25 BB24:BW25">
    <cfRule type="cellIs" dxfId="732" priority="38" operator="equal">
      <formula>"L"</formula>
    </cfRule>
  </conditionalFormatting>
  <conditionalFormatting sqref="BT12">
    <cfRule type="cellIs" dxfId="731" priority="37" operator="equal">
      <formula>"AB"</formula>
    </cfRule>
  </conditionalFormatting>
  <conditionalFormatting sqref="BU2:BW2 BU12:BW12 BO3:BV3 BO4:BW11 BO12:BS12 BO13:BW23 BO2:BS2 BX2:BX27 BB2:BE23">
    <cfRule type="cellIs" dxfId="730" priority="29" operator="equal">
      <formula>"NA"</formula>
    </cfRule>
  </conditionalFormatting>
  <conditionalFormatting sqref="BD3:BE3 BO3:BV3">
    <cfRule type="cellIs" dxfId="729" priority="27" operator="equal">
      <formula>"L"</formula>
    </cfRule>
    <cfRule type="cellIs" dxfId="728" priority="28" operator="equal">
      <formula>"NA"</formula>
    </cfRule>
  </conditionalFormatting>
  <conditionalFormatting sqref="BT2">
    <cfRule type="cellIs" dxfId="727" priority="25" operator="equal">
      <formula>"AB"</formula>
    </cfRule>
    <cfRule type="cellIs" dxfId="726" priority="26" operator="equal">
      <formula>"L"</formula>
    </cfRule>
  </conditionalFormatting>
  <conditionalFormatting sqref="BT2">
    <cfRule type="cellIs" dxfId="725" priority="22" operator="equal">
      <formula>"L"</formula>
    </cfRule>
    <cfRule type="cellIs" dxfId="724" priority="23" operator="equal">
      <formula>"NA"</formula>
    </cfRule>
    <cfRule type="cellIs" dxfId="723" priority="24" operator="equal">
      <formula>"AB"</formula>
    </cfRule>
  </conditionalFormatting>
  <conditionalFormatting sqref="BT2">
    <cfRule type="cellIs" dxfId="722" priority="20" operator="equal">
      <formula>"AB"</formula>
    </cfRule>
    <cfRule type="cellIs" dxfId="721" priority="21" operator="equal">
      <formula>"L"</formula>
    </cfRule>
  </conditionalFormatting>
  <conditionalFormatting sqref="BT12">
    <cfRule type="cellIs" dxfId="720" priority="17" operator="equal">
      <formula>"L"</formula>
    </cfRule>
    <cfRule type="cellIs" dxfId="719" priority="18" operator="equal">
      <formula>"NA"</formula>
    </cfRule>
    <cfRule type="cellIs" dxfId="718" priority="19" operator="equal">
      <formula>"AB"</formula>
    </cfRule>
  </conditionalFormatting>
  <conditionalFormatting sqref="A1:XFD1048576">
    <cfRule type="cellIs" dxfId="717" priority="1" operator="equal">
      <formula>"NA"</formula>
    </cfRule>
    <cfRule type="cellIs" dxfId="716" priority="2" operator="equal">
      <formula>"AB"</formula>
    </cfRule>
  </conditionalFormatting>
  <dataValidations count="7">
    <dataValidation type="list" allowBlank="1" showErrorMessage="1" sqref="AG2:AG25">
      <formula1>"Good,Excellent"</formula1>
    </dataValidation>
    <dataValidation type="list" allowBlank="1" showErrorMessage="1" sqref="AK2:AK25">
      <formula1>"Excellent,Good,Average"</formula1>
    </dataValidation>
    <dataValidation type="list" allowBlank="1" showErrorMessage="1" sqref="AL2:AL25">
      <formula1>"Taekwondo,Silambam,Kungfu,Karate"</formula1>
    </dataValidation>
    <dataValidation type="list" allowBlank="1" showErrorMessage="1" sqref="AM2:AM25">
      <formula1>"Good,Average"</formula1>
    </dataValidation>
    <dataValidation type="list" allowBlank="1" showErrorMessage="1" sqref="V2:V25">
      <formula1>"L3 Hindi,L3 Tamil"</formula1>
    </dataValidation>
    <dataValidation type="list" allowBlank="1" showErrorMessage="1" sqref="AJ2:AJ25">
      <formula1>"Western Dance,Keyboard,Carnatic Music,Guitar,Yoga,Drums"</formula1>
    </dataValidation>
    <dataValidation type="list" allowBlank="1" showErrorMessage="1" sqref="G2:G25">
      <formula1>"L2 Tamil,L2 Hindi,L2 French"</formula1>
    </dataValidation>
  </dataValidations>
  <pageMargins left="0.7" right="0.7" top="0.75" bottom="0.75" header="0" footer="0"/>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B050"/>
  </sheetPr>
  <dimension ref="A1:BY25"/>
  <sheetViews>
    <sheetView zoomScale="40" zoomScaleNormal="40" workbookViewId="0">
      <pane xSplit="7" ySplit="1" topLeftCell="H2" activePane="bottomRight" state="frozen"/>
      <selection activeCell="BZ23" sqref="BZ23:BZ27"/>
      <selection pane="topRight" activeCell="BZ23" sqref="BZ23:BZ27"/>
      <selection pane="bottomLeft" activeCell="BZ23" sqref="BZ23:BZ27"/>
      <selection pane="bottomRight" activeCell="AC14" sqref="AC14"/>
    </sheetView>
  </sheetViews>
  <sheetFormatPr defaultColWidth="14.453125" defaultRowHeight="20" customHeight="1"/>
  <cols>
    <col min="1" max="1" width="16.1796875" style="210" bestFit="1" customWidth="1"/>
    <col min="2" max="2" width="24.08984375" style="167" customWidth="1"/>
    <col min="3" max="3" width="10.6328125" style="67" customWidth="1"/>
    <col min="4" max="4" width="11.90625" style="67" customWidth="1"/>
    <col min="5" max="6" width="10.6328125" style="67" customWidth="1"/>
    <col min="7" max="7" width="10.6328125" style="141" customWidth="1"/>
    <col min="8" max="8" width="10.6328125" style="144" customWidth="1"/>
    <col min="9" max="35" width="10.6328125" style="67" customWidth="1"/>
    <col min="36" max="36" width="15.1796875" style="67" bestFit="1" customWidth="1"/>
    <col min="37" max="47" width="10.6328125" style="67" customWidth="1"/>
    <col min="48" max="48" width="17.81640625" style="67" bestFit="1" customWidth="1"/>
    <col min="49" max="66" width="10.6328125" style="67" customWidth="1"/>
    <col min="67" max="67" width="63.81640625" style="67" customWidth="1"/>
    <col min="68" max="71" width="21.6328125" style="67" customWidth="1"/>
    <col min="72" max="72" width="21.6328125" style="176" customWidth="1"/>
    <col min="73" max="76" width="21.6328125" style="67" customWidth="1"/>
    <col min="77" max="77" width="14.453125" style="142"/>
    <col min="78" max="16384" width="14.453125" style="67"/>
  </cols>
  <sheetData>
    <row r="1" spans="1:77" ht="72.5">
      <c r="A1" s="399" t="s">
        <v>142</v>
      </c>
      <c r="B1" s="399" t="s">
        <v>19</v>
      </c>
      <c r="C1" s="399" t="s">
        <v>33</v>
      </c>
      <c r="D1" s="399" t="s">
        <v>34</v>
      </c>
      <c r="E1" s="400" t="s">
        <v>55</v>
      </c>
      <c r="F1" s="401" t="s">
        <v>56</v>
      </c>
      <c r="G1" s="399" t="s">
        <v>187</v>
      </c>
      <c r="H1" s="400" t="s">
        <v>57</v>
      </c>
      <c r="I1" s="401" t="s">
        <v>58</v>
      </c>
      <c r="J1" s="400" t="s">
        <v>59</v>
      </c>
      <c r="K1" s="401" t="s">
        <v>60</v>
      </c>
      <c r="L1" s="399" t="s">
        <v>61</v>
      </c>
      <c r="M1" s="401" t="s">
        <v>62</v>
      </c>
      <c r="N1" s="399" t="s">
        <v>63</v>
      </c>
      <c r="O1" s="401" t="s">
        <v>64</v>
      </c>
      <c r="P1" s="399" t="s">
        <v>65</v>
      </c>
      <c r="Q1" s="401" t="s">
        <v>66</v>
      </c>
      <c r="R1" s="402" t="s">
        <v>143</v>
      </c>
      <c r="S1" s="402" t="s">
        <v>144</v>
      </c>
      <c r="T1" s="402" t="s">
        <v>188</v>
      </c>
      <c r="U1" s="402" t="s">
        <v>79</v>
      </c>
      <c r="V1" s="399" t="s">
        <v>189</v>
      </c>
      <c r="W1" s="399" t="s">
        <v>67</v>
      </c>
      <c r="X1" s="401" t="s">
        <v>68</v>
      </c>
      <c r="Y1" s="399" t="s">
        <v>190</v>
      </c>
      <c r="Z1" s="401" t="s">
        <v>205</v>
      </c>
      <c r="AA1" s="403" t="s">
        <v>191</v>
      </c>
      <c r="AB1" s="403" t="s">
        <v>192</v>
      </c>
      <c r="AC1" s="403" t="s">
        <v>191</v>
      </c>
      <c r="AD1" s="403" t="s">
        <v>80</v>
      </c>
      <c r="AE1" s="399" t="s">
        <v>69</v>
      </c>
      <c r="AF1" s="401" t="s">
        <v>81</v>
      </c>
      <c r="AG1" s="401" t="s">
        <v>82</v>
      </c>
      <c r="AH1" s="399" t="s">
        <v>146</v>
      </c>
      <c r="AI1" s="399" t="s">
        <v>147</v>
      </c>
      <c r="AJ1" s="399" t="s">
        <v>148</v>
      </c>
      <c r="AK1" s="399" t="s">
        <v>149</v>
      </c>
      <c r="AL1" s="401" t="s">
        <v>83</v>
      </c>
      <c r="AM1" s="401" t="s">
        <v>84</v>
      </c>
      <c r="AN1" s="402" t="s">
        <v>116</v>
      </c>
      <c r="AO1" s="402" t="s">
        <v>150</v>
      </c>
      <c r="AP1" s="402" t="s">
        <v>151</v>
      </c>
      <c r="AQ1" s="402" t="s">
        <v>152</v>
      </c>
      <c r="AR1" s="402" t="s">
        <v>153</v>
      </c>
      <c r="AS1" s="402" t="s">
        <v>115</v>
      </c>
      <c r="AT1" s="399" t="s">
        <v>193</v>
      </c>
      <c r="AU1" s="399" t="s">
        <v>70</v>
      </c>
      <c r="AV1" s="401" t="s">
        <v>85</v>
      </c>
      <c r="AW1" s="401" t="s">
        <v>86</v>
      </c>
      <c r="AX1" s="399" t="s">
        <v>71</v>
      </c>
      <c r="AY1" s="404" t="s">
        <v>87</v>
      </c>
      <c r="AZ1" s="404" t="s">
        <v>88</v>
      </c>
      <c r="BA1" s="404" t="s">
        <v>72</v>
      </c>
      <c r="BB1" s="405" t="s">
        <v>89</v>
      </c>
      <c r="BC1" s="404" t="s">
        <v>90</v>
      </c>
      <c r="BD1" s="406" t="s">
        <v>73</v>
      </c>
      <c r="BE1" s="406" t="s">
        <v>91</v>
      </c>
      <c r="BF1" s="404" t="s">
        <v>92</v>
      </c>
      <c r="BG1" s="407" t="s">
        <v>117</v>
      </c>
      <c r="BH1" s="407" t="s">
        <v>154</v>
      </c>
      <c r="BI1" s="407" t="s">
        <v>155</v>
      </c>
      <c r="BJ1" s="407" t="s">
        <v>156</v>
      </c>
      <c r="BK1" s="407" t="s">
        <v>157</v>
      </c>
      <c r="BL1" s="407" t="s">
        <v>118</v>
      </c>
      <c r="BM1" s="405" t="s">
        <v>158</v>
      </c>
      <c r="BN1" s="405" t="s">
        <v>159</v>
      </c>
      <c r="BO1" s="405" t="s">
        <v>160</v>
      </c>
      <c r="BP1" s="405" t="s">
        <v>161</v>
      </c>
      <c r="BQ1" s="405" t="s">
        <v>162</v>
      </c>
      <c r="BR1" s="405" t="s">
        <v>163</v>
      </c>
      <c r="BS1" s="405" t="s">
        <v>164</v>
      </c>
      <c r="BT1" s="405" t="s">
        <v>165</v>
      </c>
      <c r="BU1" s="405" t="s">
        <v>194</v>
      </c>
      <c r="BV1" s="405" t="s">
        <v>166</v>
      </c>
      <c r="BW1" s="405" t="s">
        <v>167</v>
      </c>
      <c r="BX1" s="408" t="s">
        <v>205</v>
      </c>
      <c r="BY1" s="67"/>
    </row>
    <row r="2" spans="1:77" ht="20" customHeight="1">
      <c r="A2" s="409" t="s">
        <v>1169</v>
      </c>
      <c r="B2" s="593" t="s">
        <v>1170</v>
      </c>
      <c r="C2" s="409" t="s">
        <v>1171</v>
      </c>
      <c r="D2" s="594">
        <v>108.5</v>
      </c>
      <c r="E2" s="595">
        <v>45</v>
      </c>
      <c r="F2" s="411">
        <f t="shared" ref="F2:F25" si="0">IF(E2="NA", 0, IF(E2&gt;=90, 40, IF(E2&gt;=65, 30, IF(E2&gt;=41, 20, 10))))</f>
        <v>20</v>
      </c>
      <c r="G2" s="409" t="s">
        <v>199</v>
      </c>
      <c r="H2" s="595">
        <v>32</v>
      </c>
      <c r="I2" s="411">
        <f t="shared" ref="I2:I25" si="1">IF(H2="NA", 0, IF(H2&gt;=90, 40, IF(H2&gt;=65, 30, IF(H2&gt;=41, 20, 10))))</f>
        <v>10</v>
      </c>
      <c r="J2" s="595">
        <v>73</v>
      </c>
      <c r="K2" s="411">
        <f t="shared" ref="K2:K25" si="2">IF(J2="NA", 0, IF(J2&gt;=90, 40, IF(J2&gt;=65, 30, IF(J2&gt;=41, 20, 10))))</f>
        <v>30</v>
      </c>
      <c r="L2" s="594">
        <v>47</v>
      </c>
      <c r="M2" s="411">
        <f t="shared" ref="M2:M25" si="3">IF(L2="NA", 0, IF(L2&gt;=90, 40, IF(L2&gt;=65, 30, IF(L2&gt;=41, 20, 10))))</f>
        <v>20</v>
      </c>
      <c r="N2" s="594">
        <v>52</v>
      </c>
      <c r="O2" s="411">
        <f t="shared" ref="O2:O25" si="4">IF(N2="NA", 0, IF(N2&gt;=90, 40, IF(N2&gt;=65, 30, IF(N2&gt;=41, 20, 10))))</f>
        <v>20</v>
      </c>
      <c r="P2" s="594">
        <v>56</v>
      </c>
      <c r="Q2" s="411">
        <f t="shared" ref="Q2:Q25" si="5">IF(P2="NA", 0, IF(P2&gt;=90, 40, IF(P2&gt;=65, 30, IF(P2&gt;=41, 20, 10))))</f>
        <v>20</v>
      </c>
      <c r="R2" s="412">
        <f t="shared" ref="R2:R25" si="6">SUM(F2,I2,K2,M2,O2,Q2)</f>
        <v>120</v>
      </c>
      <c r="S2" s="413">
        <f t="shared" ref="S2:S25" si="7">COUNTIF(E2,"NA")+COUNTIF(H2,"NA")+COUNTIF(J2,"NA")+COUNTIF(L2,"NA")+COUNTIF(N2,"NA")+COUNTIF(P2,"NA")+COUNTIF(E2,"AB")+COUNTIF(H2,"AB")+COUNTIF(J2,"AB")+COUNTIF(L2,"AB")+COUNTIF(N2,"AB")+COUNTIF(P2,"AB")+COUNTIF(E2,"L")+COUNTIF(H2,"L")+COUNTIF(J2,"L")+COUNTIF(L2,"L")+COUNTIF(N2,"L")+COUNTIF(P2,"L")+COUNTIF(E2,"NAS")+COUNTIF(H2,"NAS")+COUNTIF(J2,"NAS")+COUNTIF(L2,"NAS")+COUNTIF(N2,"NAS")+COUNTIF(P2,"NAS")</f>
        <v>0</v>
      </c>
      <c r="T2" s="412">
        <f t="shared" ref="T2:T25" si="8">R2/(240-(S2*40))*240</f>
        <v>120</v>
      </c>
      <c r="U2" s="412">
        <f t="shared" ref="U2:U25" si="9">IF(T2&gt;=210, 8, IF(T2&gt;=140, 6, IF(T2&gt;=70, 4, 2)))</f>
        <v>4</v>
      </c>
      <c r="V2" s="409" t="s">
        <v>200</v>
      </c>
      <c r="W2" s="409" t="s">
        <v>74</v>
      </c>
      <c r="X2" s="409" t="s">
        <v>74</v>
      </c>
      <c r="Y2" s="425">
        <v>16</v>
      </c>
      <c r="Z2" s="411">
        <f t="shared" ref="Z2:Z25" si="10">IF(BX2="NA", 0, IF(BX2&gt;=90, 40, IF(BX2&gt;=65, 30, IF(BX2&gt;=41, 20, 10))))</f>
        <v>20</v>
      </c>
      <c r="AA2" s="415">
        <f t="shared" ref="AA2:AA25" si="11">SUM(X2,Z2)</f>
        <v>20</v>
      </c>
      <c r="AB2" s="415">
        <f t="shared" ref="AB2:AB25" si="12">COUNTIF(W2,"NA")+COUNTIF(Y2,"NA")+COUNTIF(W2,"NAS")+COUNTIF(Y2,"NAS")+COUNTIF(W2,"AB")+COUNTIF(Y2,"AB")+COUNTIF(W2,"L")+COUNTIF(Y2,"L")</f>
        <v>1</v>
      </c>
      <c r="AC2" s="416">
        <f t="shared" ref="AC2:AC25" si="13">AA2/(120-(AB2*40))*120</f>
        <v>30</v>
      </c>
      <c r="AD2" s="415">
        <f t="shared" ref="AD2:AD25" si="14">IF(AC2&gt;110, 4, IF(AC2&gt;=40, 3, IF(AC2&gt;=30, 2, 1)))</f>
        <v>2</v>
      </c>
      <c r="AE2" s="596" t="s">
        <v>7</v>
      </c>
      <c r="AF2" s="417">
        <f t="shared" ref="AF2:AF25" si="15">IF(AE2="NA",0,IF(AE2="Excellent",20,IF(AE2="Good",15,10)))</f>
        <v>15</v>
      </c>
      <c r="AG2" s="417">
        <f t="shared" ref="AG2:AG25" si="16">IF(AF2=0,0,IF(AF2=20,4,IF(AF2=15,3,2)))</f>
        <v>3</v>
      </c>
      <c r="AH2" s="594" t="s">
        <v>196</v>
      </c>
      <c r="AI2" s="594" t="s">
        <v>7</v>
      </c>
      <c r="AJ2" s="594" t="s">
        <v>172</v>
      </c>
      <c r="AK2" s="594" t="s">
        <v>8</v>
      </c>
      <c r="AL2" s="417">
        <f t="shared" ref="AL2:AL25" si="17">IF(AND(AI2="Excellent", AK2="Excellent"),20,IF(AND(AI2="Excellent",AK2="Good"),15,IF(AND(AI2="Excellent",AK2="Average"),15,IF(AND(AI2="Good", AK2="Excellent"),15,IF(AND(AI2="Good",AK2="Good"),15,IF(AND(AI2="Good",AK2="Average"),15,IF(AND(AI2="Average",AK2="Excellent"),15,IF(AND(AI2="Average",AK2="Good"),15,10))))))))</f>
        <v>15</v>
      </c>
      <c r="AM2" s="417">
        <f t="shared" ref="AM2:AM25" si="18">IF(AL2=20,4,IF(AL2=15,3,IF(AL2=10,2,1)))</f>
        <v>3</v>
      </c>
      <c r="AN2" s="418">
        <f t="shared" ref="AN2:AN25" si="19">U2+AD2+AG2+AM2</f>
        <v>12</v>
      </c>
      <c r="AO2" s="418">
        <f t="shared" ref="AO2:AO25" si="20">COUNTIF(U2,0)</f>
        <v>0</v>
      </c>
      <c r="AP2" s="418">
        <f t="shared" ref="AP2:AP25" si="21">COUNTIF(AD2,0)</f>
        <v>0</v>
      </c>
      <c r="AQ2" s="418">
        <f t="shared" ref="AQ2:AQ25" si="22">COUNTIF(AG2,0)</f>
        <v>0</v>
      </c>
      <c r="AR2" s="418">
        <f t="shared" ref="AR2:AR25" si="23">COUNTIF(AL2,0)</f>
        <v>0</v>
      </c>
      <c r="AS2" s="419">
        <f t="shared" ref="AS2:AS25" si="24">AN2/(20-((AO2*8)+(AP2*4)+(AQ2*4)+(AR2*4)))*20</f>
        <v>12</v>
      </c>
      <c r="AT2" s="594" t="s">
        <v>1567</v>
      </c>
      <c r="AU2" s="409" t="s">
        <v>74</v>
      </c>
      <c r="AV2" s="417">
        <f t="shared" ref="AV2:AV25" si="25">IF(AU2="NA",0,IF(AU2="Excellent",10,IF(AU2="Good",8,6)))</f>
        <v>0</v>
      </c>
      <c r="AW2" s="417">
        <f t="shared" ref="AW2:AW25" si="26">IF(AV2=0,0,IF(AV2=10,8,IF(AV2=8,6,3)))</f>
        <v>0</v>
      </c>
      <c r="AX2" s="594" t="s">
        <v>13</v>
      </c>
      <c r="AY2" s="421">
        <f t="shared" ref="AY2:AY25" si="27">IF(AX2="NA",0,IF(AX2="In House",10,IF(AX2="In Person",8,6)))</f>
        <v>10</v>
      </c>
      <c r="AZ2" s="421">
        <f t="shared" ref="AZ2:AZ25" si="28">IF(AY2=0,0,IF(AY2=6,3,IF(AY2=8,6,8)))</f>
        <v>8</v>
      </c>
      <c r="BA2" s="420" t="s">
        <v>195</v>
      </c>
      <c r="BB2" s="594">
        <v>8</v>
      </c>
      <c r="BC2" s="421">
        <f t="shared" ref="BC2:BC25" si="29">IF(BB2=0,0,IF(BB2&gt;=9,2,1))</f>
        <v>1</v>
      </c>
      <c r="BD2" s="409"/>
      <c r="BE2" s="594">
        <v>10</v>
      </c>
      <c r="BF2" s="421">
        <f t="shared" ref="BF2:BF25" si="30">IF(BE2=0,0,IF(BE2&gt;=9,2,1))</f>
        <v>2</v>
      </c>
      <c r="BG2" s="422">
        <f t="shared" ref="BG2:BG25" si="31">AW2+AZ2+BC2+BF2</f>
        <v>11</v>
      </c>
      <c r="BH2" s="422">
        <f t="shared" ref="BH2:BH25" si="32">COUNTIF(AW2,0)</f>
        <v>1</v>
      </c>
      <c r="BI2" s="422">
        <f t="shared" ref="BI2:BI25" si="33">COUNTIF(AZ2,0)</f>
        <v>0</v>
      </c>
      <c r="BJ2" s="422">
        <f t="shared" ref="BJ2:BJ25" si="34">COUNTIF(BC2,0)</f>
        <v>0</v>
      </c>
      <c r="BK2" s="422">
        <f t="shared" ref="BK2:BK25" si="35">COUNTIF(BF2,0)</f>
        <v>0</v>
      </c>
      <c r="BL2" s="423">
        <f t="shared" ref="BL2:BL25" si="36">BG2/(20-((BH2*8)+(BI2*8)+(BJ2*2)+(BK2*2)))*20</f>
        <v>18.333333333333332</v>
      </c>
      <c r="BM2" s="594" t="s">
        <v>1818</v>
      </c>
      <c r="BN2" s="597" t="s">
        <v>175</v>
      </c>
      <c r="BO2" s="597" t="s">
        <v>175</v>
      </c>
      <c r="BP2" s="598" t="s">
        <v>1819</v>
      </c>
      <c r="BQ2" s="598" t="s">
        <v>3380</v>
      </c>
      <c r="BR2" s="599" t="s">
        <v>2014</v>
      </c>
      <c r="BS2" s="598" t="s">
        <v>3381</v>
      </c>
      <c r="BT2" s="598" t="s">
        <v>3382</v>
      </c>
      <c r="BU2" s="598" t="s">
        <v>3383</v>
      </c>
      <c r="BV2" s="598" t="s">
        <v>3384</v>
      </c>
      <c r="BW2" s="598" t="s">
        <v>3385</v>
      </c>
      <c r="BX2" s="414">
        <f>Y2/25*100</f>
        <v>64</v>
      </c>
      <c r="BY2" s="67"/>
    </row>
    <row r="3" spans="1:77" ht="20" customHeight="1">
      <c r="A3" s="409" t="s">
        <v>1172</v>
      </c>
      <c r="B3" s="593" t="s">
        <v>1173</v>
      </c>
      <c r="C3" s="409" t="s">
        <v>1171</v>
      </c>
      <c r="D3" s="594">
        <v>110.5</v>
      </c>
      <c r="E3" s="595">
        <v>94</v>
      </c>
      <c r="F3" s="411">
        <f t="shared" si="0"/>
        <v>40</v>
      </c>
      <c r="G3" s="409" t="s">
        <v>199</v>
      </c>
      <c r="H3" s="595">
        <v>86</v>
      </c>
      <c r="I3" s="411">
        <f t="shared" si="1"/>
        <v>30</v>
      </c>
      <c r="J3" s="595">
        <v>84</v>
      </c>
      <c r="K3" s="411">
        <f t="shared" si="2"/>
        <v>30</v>
      </c>
      <c r="L3" s="594">
        <v>92</v>
      </c>
      <c r="M3" s="411">
        <f t="shared" si="3"/>
        <v>40</v>
      </c>
      <c r="N3" s="594">
        <v>84</v>
      </c>
      <c r="O3" s="411">
        <f t="shared" si="4"/>
        <v>30</v>
      </c>
      <c r="P3" s="594">
        <v>86</v>
      </c>
      <c r="Q3" s="411">
        <f t="shared" si="5"/>
        <v>30</v>
      </c>
      <c r="R3" s="412">
        <f t="shared" si="6"/>
        <v>200</v>
      </c>
      <c r="S3" s="413">
        <f t="shared" si="7"/>
        <v>0</v>
      </c>
      <c r="T3" s="412">
        <f t="shared" si="8"/>
        <v>200</v>
      </c>
      <c r="U3" s="412">
        <f t="shared" si="9"/>
        <v>6</v>
      </c>
      <c r="V3" s="409" t="s">
        <v>207</v>
      </c>
      <c r="W3" s="409" t="s">
        <v>74</v>
      </c>
      <c r="X3" s="409" t="s">
        <v>74</v>
      </c>
      <c r="Y3" s="425">
        <v>24</v>
      </c>
      <c r="Z3" s="411">
        <f t="shared" si="10"/>
        <v>40</v>
      </c>
      <c r="AA3" s="415">
        <f t="shared" si="11"/>
        <v>40</v>
      </c>
      <c r="AB3" s="415">
        <f t="shared" si="12"/>
        <v>1</v>
      </c>
      <c r="AC3" s="416">
        <f t="shared" si="13"/>
        <v>60</v>
      </c>
      <c r="AD3" s="415">
        <f t="shared" si="14"/>
        <v>3</v>
      </c>
      <c r="AE3" s="596" t="s">
        <v>6</v>
      </c>
      <c r="AF3" s="417">
        <f t="shared" si="15"/>
        <v>20</v>
      </c>
      <c r="AG3" s="417">
        <f t="shared" si="16"/>
        <v>4</v>
      </c>
      <c r="AH3" s="594" t="s">
        <v>197</v>
      </c>
      <c r="AI3" s="594" t="s">
        <v>7</v>
      </c>
      <c r="AJ3" s="594" t="s">
        <v>174</v>
      </c>
      <c r="AK3" s="594" t="s">
        <v>8</v>
      </c>
      <c r="AL3" s="417">
        <f t="shared" si="17"/>
        <v>15</v>
      </c>
      <c r="AM3" s="417">
        <f t="shared" si="18"/>
        <v>3</v>
      </c>
      <c r="AN3" s="418">
        <f t="shared" si="19"/>
        <v>16</v>
      </c>
      <c r="AO3" s="418">
        <f t="shared" si="20"/>
        <v>0</v>
      </c>
      <c r="AP3" s="418">
        <f t="shared" si="21"/>
        <v>0</v>
      </c>
      <c r="AQ3" s="418">
        <f t="shared" si="22"/>
        <v>0</v>
      </c>
      <c r="AR3" s="418">
        <f t="shared" si="23"/>
        <v>0</v>
      </c>
      <c r="AS3" s="419">
        <f t="shared" si="24"/>
        <v>16</v>
      </c>
      <c r="AT3" s="594" t="s">
        <v>1567</v>
      </c>
      <c r="AU3" s="409" t="s">
        <v>74</v>
      </c>
      <c r="AV3" s="417">
        <f t="shared" si="25"/>
        <v>0</v>
      </c>
      <c r="AW3" s="417">
        <f t="shared" si="26"/>
        <v>0</v>
      </c>
      <c r="AX3" s="594" t="s">
        <v>13</v>
      </c>
      <c r="AY3" s="421">
        <f t="shared" si="27"/>
        <v>10</v>
      </c>
      <c r="AZ3" s="421">
        <f t="shared" si="28"/>
        <v>8</v>
      </c>
      <c r="BA3" s="420" t="s">
        <v>1174</v>
      </c>
      <c r="BB3" s="594">
        <v>8</v>
      </c>
      <c r="BC3" s="421">
        <f t="shared" si="29"/>
        <v>1</v>
      </c>
      <c r="BD3" s="409"/>
      <c r="BE3" s="594">
        <v>10</v>
      </c>
      <c r="BF3" s="421">
        <f t="shared" si="30"/>
        <v>2</v>
      </c>
      <c r="BG3" s="422">
        <f t="shared" si="31"/>
        <v>11</v>
      </c>
      <c r="BH3" s="422">
        <f t="shared" si="32"/>
        <v>1</v>
      </c>
      <c r="BI3" s="422">
        <f t="shared" si="33"/>
        <v>0</v>
      </c>
      <c r="BJ3" s="422">
        <f t="shared" si="34"/>
        <v>0</v>
      </c>
      <c r="BK3" s="422">
        <f t="shared" si="35"/>
        <v>0</v>
      </c>
      <c r="BL3" s="423">
        <f t="shared" si="36"/>
        <v>18.333333333333332</v>
      </c>
      <c r="BM3" s="594" t="s">
        <v>1818</v>
      </c>
      <c r="BN3" s="597" t="s">
        <v>175</v>
      </c>
      <c r="BO3" s="597" t="s">
        <v>175</v>
      </c>
      <c r="BP3" s="598" t="s">
        <v>1819</v>
      </c>
      <c r="BQ3" s="598" t="s">
        <v>3386</v>
      </c>
      <c r="BR3" s="599" t="s">
        <v>2039</v>
      </c>
      <c r="BS3" s="598" t="s">
        <v>3387</v>
      </c>
      <c r="BT3" s="598" t="s">
        <v>3388</v>
      </c>
      <c r="BU3" s="598" t="s">
        <v>3389</v>
      </c>
      <c r="BV3" s="598" t="s">
        <v>3390</v>
      </c>
      <c r="BW3" s="598" t="s">
        <v>3391</v>
      </c>
      <c r="BX3" s="414">
        <f t="shared" ref="BX3:BX25" si="37">Y3/25*100</f>
        <v>96</v>
      </c>
      <c r="BY3" s="67"/>
    </row>
    <row r="4" spans="1:77" ht="20" customHeight="1">
      <c r="A4" s="409" t="s">
        <v>1175</v>
      </c>
      <c r="B4" s="593" t="s">
        <v>1176</v>
      </c>
      <c r="C4" s="409" t="s">
        <v>1171</v>
      </c>
      <c r="D4" s="594">
        <v>100.5</v>
      </c>
      <c r="E4" s="595">
        <v>78</v>
      </c>
      <c r="F4" s="411">
        <f t="shared" si="0"/>
        <v>30</v>
      </c>
      <c r="G4" s="409" t="s">
        <v>199</v>
      </c>
      <c r="H4" s="595">
        <v>73</v>
      </c>
      <c r="I4" s="411">
        <f t="shared" si="1"/>
        <v>30</v>
      </c>
      <c r="J4" s="595">
        <v>41</v>
      </c>
      <c r="K4" s="411">
        <f t="shared" si="2"/>
        <v>20</v>
      </c>
      <c r="L4" s="594">
        <v>71</v>
      </c>
      <c r="M4" s="411">
        <f t="shared" si="3"/>
        <v>30</v>
      </c>
      <c r="N4" s="594">
        <v>65</v>
      </c>
      <c r="O4" s="411">
        <f t="shared" si="4"/>
        <v>30</v>
      </c>
      <c r="P4" s="594">
        <v>66</v>
      </c>
      <c r="Q4" s="411">
        <f t="shared" si="5"/>
        <v>30</v>
      </c>
      <c r="R4" s="412">
        <f t="shared" si="6"/>
        <v>170</v>
      </c>
      <c r="S4" s="413">
        <f t="shared" si="7"/>
        <v>0</v>
      </c>
      <c r="T4" s="412">
        <f t="shared" si="8"/>
        <v>170</v>
      </c>
      <c r="U4" s="412">
        <f t="shared" si="9"/>
        <v>6</v>
      </c>
      <c r="V4" s="409" t="s">
        <v>200</v>
      </c>
      <c r="W4" s="409" t="s">
        <v>74</v>
      </c>
      <c r="X4" s="409" t="s">
        <v>74</v>
      </c>
      <c r="Y4" s="425">
        <v>17</v>
      </c>
      <c r="Z4" s="411">
        <f t="shared" si="10"/>
        <v>30</v>
      </c>
      <c r="AA4" s="415">
        <f t="shared" si="11"/>
        <v>30</v>
      </c>
      <c r="AB4" s="415">
        <f t="shared" si="12"/>
        <v>1</v>
      </c>
      <c r="AC4" s="416">
        <f t="shared" si="13"/>
        <v>45</v>
      </c>
      <c r="AD4" s="415">
        <f t="shared" si="14"/>
        <v>3</v>
      </c>
      <c r="AE4" s="596" t="s">
        <v>7</v>
      </c>
      <c r="AF4" s="417">
        <f t="shared" si="15"/>
        <v>15</v>
      </c>
      <c r="AG4" s="417">
        <f t="shared" si="16"/>
        <v>3</v>
      </c>
      <c r="AH4" s="594" t="s">
        <v>170</v>
      </c>
      <c r="AI4" s="594" t="s">
        <v>8</v>
      </c>
      <c r="AJ4" s="594" t="s">
        <v>173</v>
      </c>
      <c r="AK4" s="594" t="s">
        <v>7</v>
      </c>
      <c r="AL4" s="417">
        <f t="shared" si="17"/>
        <v>15</v>
      </c>
      <c r="AM4" s="417">
        <f t="shared" si="18"/>
        <v>3</v>
      </c>
      <c r="AN4" s="418">
        <f t="shared" si="19"/>
        <v>15</v>
      </c>
      <c r="AO4" s="418">
        <f t="shared" si="20"/>
        <v>0</v>
      </c>
      <c r="AP4" s="418">
        <f t="shared" si="21"/>
        <v>0</v>
      </c>
      <c r="AQ4" s="418">
        <f t="shared" si="22"/>
        <v>0</v>
      </c>
      <c r="AR4" s="418">
        <f t="shared" si="23"/>
        <v>0</v>
      </c>
      <c r="AS4" s="419">
        <f t="shared" si="24"/>
        <v>15</v>
      </c>
      <c r="AT4" s="594" t="s">
        <v>1567</v>
      </c>
      <c r="AU4" s="409" t="s">
        <v>74</v>
      </c>
      <c r="AV4" s="417">
        <f t="shared" si="25"/>
        <v>0</v>
      </c>
      <c r="AW4" s="417">
        <f t="shared" si="26"/>
        <v>0</v>
      </c>
      <c r="AX4" s="594" t="s">
        <v>13</v>
      </c>
      <c r="AY4" s="421">
        <f t="shared" si="27"/>
        <v>10</v>
      </c>
      <c r="AZ4" s="421">
        <f t="shared" si="28"/>
        <v>8</v>
      </c>
      <c r="BA4" s="420" t="s">
        <v>1177</v>
      </c>
      <c r="BB4" s="594">
        <v>8</v>
      </c>
      <c r="BC4" s="421">
        <f t="shared" si="29"/>
        <v>1</v>
      </c>
      <c r="BD4" s="409"/>
      <c r="BE4" s="594">
        <v>10</v>
      </c>
      <c r="BF4" s="421">
        <f t="shared" si="30"/>
        <v>2</v>
      </c>
      <c r="BG4" s="422">
        <f t="shared" si="31"/>
        <v>11</v>
      </c>
      <c r="BH4" s="422">
        <f t="shared" si="32"/>
        <v>1</v>
      </c>
      <c r="BI4" s="422">
        <f t="shared" si="33"/>
        <v>0</v>
      </c>
      <c r="BJ4" s="422">
        <f t="shared" si="34"/>
        <v>0</v>
      </c>
      <c r="BK4" s="422">
        <f t="shared" si="35"/>
        <v>0</v>
      </c>
      <c r="BL4" s="423">
        <f t="shared" si="36"/>
        <v>18.333333333333332</v>
      </c>
      <c r="BM4" s="594" t="s">
        <v>1818</v>
      </c>
      <c r="BN4" s="597" t="s">
        <v>175</v>
      </c>
      <c r="BO4" s="597" t="s">
        <v>175</v>
      </c>
      <c r="BP4" s="598" t="s">
        <v>1819</v>
      </c>
      <c r="BQ4" s="598" t="s">
        <v>3392</v>
      </c>
      <c r="BR4" s="599" t="s">
        <v>2053</v>
      </c>
      <c r="BS4" s="598" t="s">
        <v>3393</v>
      </c>
      <c r="BT4" s="598" t="s">
        <v>3394</v>
      </c>
      <c r="BU4" s="598" t="s">
        <v>3395</v>
      </c>
      <c r="BV4" s="598" t="s">
        <v>3396</v>
      </c>
      <c r="BW4" s="598" t="s">
        <v>3397</v>
      </c>
      <c r="BX4" s="414">
        <f t="shared" si="37"/>
        <v>68</v>
      </c>
    </row>
    <row r="5" spans="1:77" ht="20" customHeight="1">
      <c r="A5" s="409" t="s">
        <v>1178</v>
      </c>
      <c r="B5" s="593" t="s">
        <v>1179</v>
      </c>
      <c r="C5" s="409" t="s">
        <v>1171</v>
      </c>
      <c r="D5" s="594">
        <v>101</v>
      </c>
      <c r="E5" s="595">
        <v>76</v>
      </c>
      <c r="F5" s="411">
        <f t="shared" si="0"/>
        <v>30</v>
      </c>
      <c r="G5" s="409" t="s">
        <v>199</v>
      </c>
      <c r="H5" s="595">
        <v>65</v>
      </c>
      <c r="I5" s="411">
        <f t="shared" si="1"/>
        <v>30</v>
      </c>
      <c r="J5" s="595">
        <v>46</v>
      </c>
      <c r="K5" s="411">
        <f t="shared" si="2"/>
        <v>20</v>
      </c>
      <c r="L5" s="594">
        <v>67</v>
      </c>
      <c r="M5" s="411">
        <f t="shared" si="3"/>
        <v>30</v>
      </c>
      <c r="N5" s="594">
        <v>59</v>
      </c>
      <c r="O5" s="411">
        <f t="shared" si="4"/>
        <v>20</v>
      </c>
      <c r="P5" s="594">
        <v>68</v>
      </c>
      <c r="Q5" s="411">
        <f t="shared" si="5"/>
        <v>30</v>
      </c>
      <c r="R5" s="412">
        <f t="shared" si="6"/>
        <v>160</v>
      </c>
      <c r="S5" s="413">
        <f t="shared" si="7"/>
        <v>0</v>
      </c>
      <c r="T5" s="412">
        <f t="shared" si="8"/>
        <v>160</v>
      </c>
      <c r="U5" s="412">
        <f t="shared" si="9"/>
        <v>6</v>
      </c>
      <c r="V5" s="409" t="s">
        <v>200</v>
      </c>
      <c r="W5" s="409" t="s">
        <v>74</v>
      </c>
      <c r="X5" s="409" t="s">
        <v>74</v>
      </c>
      <c r="Y5" s="425">
        <v>21</v>
      </c>
      <c r="Z5" s="411">
        <f t="shared" si="10"/>
        <v>30</v>
      </c>
      <c r="AA5" s="415">
        <f t="shared" si="11"/>
        <v>30</v>
      </c>
      <c r="AB5" s="415">
        <f t="shared" si="12"/>
        <v>1</v>
      </c>
      <c r="AC5" s="416">
        <f t="shared" si="13"/>
        <v>45</v>
      </c>
      <c r="AD5" s="415">
        <f t="shared" si="14"/>
        <v>3</v>
      </c>
      <c r="AE5" s="596" t="s">
        <v>7</v>
      </c>
      <c r="AF5" s="417">
        <f t="shared" si="15"/>
        <v>15</v>
      </c>
      <c r="AG5" s="417">
        <f t="shared" si="16"/>
        <v>3</v>
      </c>
      <c r="AH5" s="594" t="s">
        <v>197</v>
      </c>
      <c r="AI5" s="594" t="s">
        <v>7</v>
      </c>
      <c r="AJ5" s="594" t="s">
        <v>174</v>
      </c>
      <c r="AK5" s="594" t="s">
        <v>7</v>
      </c>
      <c r="AL5" s="417">
        <f t="shared" si="17"/>
        <v>15</v>
      </c>
      <c r="AM5" s="417">
        <f t="shared" si="18"/>
        <v>3</v>
      </c>
      <c r="AN5" s="418">
        <f t="shared" si="19"/>
        <v>15</v>
      </c>
      <c r="AO5" s="418">
        <f t="shared" si="20"/>
        <v>0</v>
      </c>
      <c r="AP5" s="418">
        <f t="shared" si="21"/>
        <v>0</v>
      </c>
      <c r="AQ5" s="418">
        <f t="shared" si="22"/>
        <v>0</v>
      </c>
      <c r="AR5" s="418">
        <f t="shared" si="23"/>
        <v>0</v>
      </c>
      <c r="AS5" s="419">
        <f t="shared" si="24"/>
        <v>15</v>
      </c>
      <c r="AT5" s="594" t="s">
        <v>1567</v>
      </c>
      <c r="AU5" s="409" t="s">
        <v>74</v>
      </c>
      <c r="AV5" s="417">
        <f t="shared" si="25"/>
        <v>0</v>
      </c>
      <c r="AW5" s="417">
        <f t="shared" si="26"/>
        <v>0</v>
      </c>
      <c r="AX5" s="594" t="s">
        <v>13</v>
      </c>
      <c r="AY5" s="421">
        <f t="shared" si="27"/>
        <v>10</v>
      </c>
      <c r="AZ5" s="421">
        <f t="shared" si="28"/>
        <v>8</v>
      </c>
      <c r="BA5" s="420" t="s">
        <v>1180</v>
      </c>
      <c r="BB5" s="594">
        <v>8</v>
      </c>
      <c r="BC5" s="421">
        <f t="shared" si="29"/>
        <v>1</v>
      </c>
      <c r="BD5" s="409"/>
      <c r="BE5" s="594">
        <v>10</v>
      </c>
      <c r="BF5" s="421">
        <f t="shared" si="30"/>
        <v>2</v>
      </c>
      <c r="BG5" s="422">
        <f t="shared" si="31"/>
        <v>11</v>
      </c>
      <c r="BH5" s="422">
        <f t="shared" si="32"/>
        <v>1</v>
      </c>
      <c r="BI5" s="422">
        <f t="shared" si="33"/>
        <v>0</v>
      </c>
      <c r="BJ5" s="422">
        <f t="shared" si="34"/>
        <v>0</v>
      </c>
      <c r="BK5" s="422">
        <f t="shared" si="35"/>
        <v>0</v>
      </c>
      <c r="BL5" s="423">
        <f t="shared" si="36"/>
        <v>18.333333333333332</v>
      </c>
      <c r="BM5" s="594" t="s">
        <v>1818</v>
      </c>
      <c r="BN5" s="597" t="s">
        <v>175</v>
      </c>
      <c r="BO5" s="597" t="s">
        <v>175</v>
      </c>
      <c r="BP5" s="598" t="s">
        <v>1819</v>
      </c>
      <c r="BQ5" s="598" t="s">
        <v>3398</v>
      </c>
      <c r="BR5" s="600" t="s">
        <v>1798</v>
      </c>
      <c r="BS5" s="598" t="s">
        <v>3399</v>
      </c>
      <c r="BT5" s="598" t="s">
        <v>3400</v>
      </c>
      <c r="BU5" s="598" t="s">
        <v>3401</v>
      </c>
      <c r="BV5" s="598" t="s">
        <v>3402</v>
      </c>
      <c r="BW5" s="598" t="s">
        <v>3403</v>
      </c>
      <c r="BX5" s="414">
        <f t="shared" si="37"/>
        <v>84</v>
      </c>
      <c r="BY5" s="67"/>
    </row>
    <row r="6" spans="1:77" ht="20" customHeight="1">
      <c r="A6" s="409" t="s">
        <v>1181</v>
      </c>
      <c r="B6" s="593" t="s">
        <v>1182</v>
      </c>
      <c r="C6" s="409" t="s">
        <v>1171</v>
      </c>
      <c r="D6" s="594">
        <v>102</v>
      </c>
      <c r="E6" s="595">
        <v>99</v>
      </c>
      <c r="F6" s="411">
        <f t="shared" si="0"/>
        <v>40</v>
      </c>
      <c r="G6" s="409" t="s">
        <v>198</v>
      </c>
      <c r="H6" s="595">
        <v>63</v>
      </c>
      <c r="I6" s="411">
        <f t="shared" si="1"/>
        <v>20</v>
      </c>
      <c r="J6" s="595">
        <v>63</v>
      </c>
      <c r="K6" s="411">
        <f t="shared" si="2"/>
        <v>20</v>
      </c>
      <c r="L6" s="594">
        <v>92</v>
      </c>
      <c r="M6" s="411">
        <f t="shared" si="3"/>
        <v>40</v>
      </c>
      <c r="N6" s="594">
        <v>88</v>
      </c>
      <c r="O6" s="411">
        <f t="shared" si="4"/>
        <v>30</v>
      </c>
      <c r="P6" s="594">
        <v>94</v>
      </c>
      <c r="Q6" s="411">
        <f t="shared" si="5"/>
        <v>40</v>
      </c>
      <c r="R6" s="412">
        <f t="shared" si="6"/>
        <v>190</v>
      </c>
      <c r="S6" s="413">
        <f t="shared" si="7"/>
        <v>0</v>
      </c>
      <c r="T6" s="412">
        <f t="shared" si="8"/>
        <v>190</v>
      </c>
      <c r="U6" s="412">
        <f t="shared" si="9"/>
        <v>6</v>
      </c>
      <c r="V6" s="409" t="s">
        <v>207</v>
      </c>
      <c r="W6" s="409" t="s">
        <v>74</v>
      </c>
      <c r="X6" s="409" t="s">
        <v>74</v>
      </c>
      <c r="Y6" s="425">
        <v>23</v>
      </c>
      <c r="Z6" s="411">
        <f t="shared" si="10"/>
        <v>40</v>
      </c>
      <c r="AA6" s="415">
        <f t="shared" si="11"/>
        <v>40</v>
      </c>
      <c r="AB6" s="415">
        <f t="shared" si="12"/>
        <v>1</v>
      </c>
      <c r="AC6" s="416">
        <f t="shared" si="13"/>
        <v>60</v>
      </c>
      <c r="AD6" s="415">
        <f t="shared" si="14"/>
        <v>3</v>
      </c>
      <c r="AE6" s="596" t="s">
        <v>7</v>
      </c>
      <c r="AF6" s="417">
        <f t="shared" si="15"/>
        <v>15</v>
      </c>
      <c r="AG6" s="417">
        <f t="shared" si="16"/>
        <v>3</v>
      </c>
      <c r="AH6" s="594" t="s">
        <v>171</v>
      </c>
      <c r="AI6" s="594" t="s">
        <v>7</v>
      </c>
      <c r="AJ6" s="594" t="s">
        <v>210</v>
      </c>
      <c r="AK6" s="594" t="s">
        <v>7</v>
      </c>
      <c r="AL6" s="417">
        <f t="shared" si="17"/>
        <v>15</v>
      </c>
      <c r="AM6" s="417">
        <f t="shared" si="18"/>
        <v>3</v>
      </c>
      <c r="AN6" s="418">
        <f t="shared" si="19"/>
        <v>15</v>
      </c>
      <c r="AO6" s="418">
        <f t="shared" si="20"/>
        <v>0</v>
      </c>
      <c r="AP6" s="418">
        <f t="shared" si="21"/>
        <v>0</v>
      </c>
      <c r="AQ6" s="418">
        <f t="shared" si="22"/>
        <v>0</v>
      </c>
      <c r="AR6" s="418">
        <f t="shared" si="23"/>
        <v>0</v>
      </c>
      <c r="AS6" s="419">
        <f t="shared" si="24"/>
        <v>15</v>
      </c>
      <c r="AT6" s="594" t="s">
        <v>1567</v>
      </c>
      <c r="AU6" s="409" t="s">
        <v>74</v>
      </c>
      <c r="AV6" s="417">
        <f t="shared" si="25"/>
        <v>0</v>
      </c>
      <c r="AW6" s="417">
        <f t="shared" si="26"/>
        <v>0</v>
      </c>
      <c r="AX6" s="594" t="s">
        <v>13</v>
      </c>
      <c r="AY6" s="421">
        <f t="shared" si="27"/>
        <v>10</v>
      </c>
      <c r="AZ6" s="421">
        <f t="shared" si="28"/>
        <v>8</v>
      </c>
      <c r="BA6" s="420" t="s">
        <v>1183</v>
      </c>
      <c r="BB6" s="594">
        <v>8</v>
      </c>
      <c r="BC6" s="421">
        <f t="shared" si="29"/>
        <v>1</v>
      </c>
      <c r="BD6" s="409"/>
      <c r="BE6" s="594">
        <v>10</v>
      </c>
      <c r="BF6" s="421">
        <f t="shared" si="30"/>
        <v>2</v>
      </c>
      <c r="BG6" s="422">
        <f t="shared" si="31"/>
        <v>11</v>
      </c>
      <c r="BH6" s="422">
        <f t="shared" si="32"/>
        <v>1</v>
      </c>
      <c r="BI6" s="422">
        <f t="shared" si="33"/>
        <v>0</v>
      </c>
      <c r="BJ6" s="422">
        <f t="shared" si="34"/>
        <v>0</v>
      </c>
      <c r="BK6" s="422">
        <f t="shared" si="35"/>
        <v>0</v>
      </c>
      <c r="BL6" s="423">
        <f t="shared" si="36"/>
        <v>18.333333333333332</v>
      </c>
      <c r="BM6" s="594" t="s">
        <v>1818</v>
      </c>
      <c r="BN6" s="597" t="s">
        <v>175</v>
      </c>
      <c r="BO6" s="597" t="s">
        <v>175</v>
      </c>
      <c r="BP6" s="598" t="s">
        <v>1836</v>
      </c>
      <c r="BQ6" s="598" t="s">
        <v>3404</v>
      </c>
      <c r="BR6" s="601" t="s">
        <v>3405</v>
      </c>
      <c r="BS6" s="598" t="s">
        <v>3406</v>
      </c>
      <c r="BT6" s="598" t="s">
        <v>3407</v>
      </c>
      <c r="BU6" s="598" t="s">
        <v>3408</v>
      </c>
      <c r="BV6" s="598" t="s">
        <v>3409</v>
      </c>
      <c r="BW6" s="598" t="s">
        <v>3410</v>
      </c>
      <c r="BX6" s="414">
        <f t="shared" si="37"/>
        <v>92</v>
      </c>
      <c r="BY6" s="143"/>
    </row>
    <row r="7" spans="1:77" ht="20" customHeight="1">
      <c r="A7" s="409" t="s">
        <v>1184</v>
      </c>
      <c r="B7" s="593" t="s">
        <v>1185</v>
      </c>
      <c r="C7" s="409" t="s">
        <v>1171</v>
      </c>
      <c r="D7" s="594">
        <v>98</v>
      </c>
      <c r="E7" s="595">
        <v>83</v>
      </c>
      <c r="F7" s="411">
        <f t="shared" si="0"/>
        <v>30</v>
      </c>
      <c r="G7" s="409" t="s">
        <v>199</v>
      </c>
      <c r="H7" s="595">
        <v>71</v>
      </c>
      <c r="I7" s="411">
        <f t="shared" si="1"/>
        <v>30</v>
      </c>
      <c r="J7" s="595">
        <v>42</v>
      </c>
      <c r="K7" s="411">
        <f t="shared" si="2"/>
        <v>20</v>
      </c>
      <c r="L7" s="594">
        <v>87</v>
      </c>
      <c r="M7" s="411">
        <f t="shared" si="3"/>
        <v>30</v>
      </c>
      <c r="N7" s="594">
        <v>64</v>
      </c>
      <c r="O7" s="411">
        <f t="shared" si="4"/>
        <v>20</v>
      </c>
      <c r="P7" s="594">
        <v>62</v>
      </c>
      <c r="Q7" s="411">
        <f t="shared" si="5"/>
        <v>20</v>
      </c>
      <c r="R7" s="412">
        <f t="shared" si="6"/>
        <v>150</v>
      </c>
      <c r="S7" s="413">
        <f t="shared" si="7"/>
        <v>0</v>
      </c>
      <c r="T7" s="412">
        <f t="shared" si="8"/>
        <v>150</v>
      </c>
      <c r="U7" s="412">
        <f t="shared" si="9"/>
        <v>6</v>
      </c>
      <c r="V7" s="409" t="s">
        <v>200</v>
      </c>
      <c r="W7" s="409" t="s">
        <v>74</v>
      </c>
      <c r="X7" s="409" t="s">
        <v>74</v>
      </c>
      <c r="Y7" s="425">
        <v>9</v>
      </c>
      <c r="Z7" s="411">
        <f t="shared" si="10"/>
        <v>10</v>
      </c>
      <c r="AA7" s="415">
        <f t="shared" si="11"/>
        <v>10</v>
      </c>
      <c r="AB7" s="415">
        <f t="shared" si="12"/>
        <v>1</v>
      </c>
      <c r="AC7" s="416">
        <f t="shared" si="13"/>
        <v>15</v>
      </c>
      <c r="AD7" s="415">
        <f t="shared" si="14"/>
        <v>1</v>
      </c>
      <c r="AE7" s="596" t="s">
        <v>7</v>
      </c>
      <c r="AF7" s="417">
        <f t="shared" si="15"/>
        <v>15</v>
      </c>
      <c r="AG7" s="417">
        <f t="shared" si="16"/>
        <v>3</v>
      </c>
      <c r="AH7" s="594" t="s">
        <v>171</v>
      </c>
      <c r="AI7" s="594" t="s">
        <v>7</v>
      </c>
      <c r="AJ7" s="594" t="s">
        <v>174</v>
      </c>
      <c r="AK7" s="594" t="s">
        <v>8</v>
      </c>
      <c r="AL7" s="417">
        <f t="shared" si="17"/>
        <v>15</v>
      </c>
      <c r="AM7" s="417">
        <f t="shared" si="18"/>
        <v>3</v>
      </c>
      <c r="AN7" s="418">
        <f t="shared" si="19"/>
        <v>13</v>
      </c>
      <c r="AO7" s="418">
        <f t="shared" si="20"/>
        <v>0</v>
      </c>
      <c r="AP7" s="418">
        <f t="shared" si="21"/>
        <v>0</v>
      </c>
      <c r="AQ7" s="418">
        <f t="shared" si="22"/>
        <v>0</v>
      </c>
      <c r="AR7" s="418">
        <f t="shared" si="23"/>
        <v>0</v>
      </c>
      <c r="AS7" s="419">
        <f t="shared" si="24"/>
        <v>13</v>
      </c>
      <c r="AT7" s="594" t="s">
        <v>1567</v>
      </c>
      <c r="AU7" s="409" t="s">
        <v>74</v>
      </c>
      <c r="AV7" s="417">
        <f t="shared" si="25"/>
        <v>0</v>
      </c>
      <c r="AW7" s="417">
        <f t="shared" si="26"/>
        <v>0</v>
      </c>
      <c r="AX7" s="594" t="s">
        <v>13</v>
      </c>
      <c r="AY7" s="421">
        <f t="shared" si="27"/>
        <v>10</v>
      </c>
      <c r="AZ7" s="421">
        <f t="shared" si="28"/>
        <v>8</v>
      </c>
      <c r="BA7" s="420" t="s">
        <v>1186</v>
      </c>
      <c r="BB7" s="594">
        <v>9</v>
      </c>
      <c r="BC7" s="421">
        <f t="shared" si="29"/>
        <v>2</v>
      </c>
      <c r="BD7" s="409"/>
      <c r="BE7" s="594">
        <v>10</v>
      </c>
      <c r="BF7" s="421">
        <f t="shared" si="30"/>
        <v>2</v>
      </c>
      <c r="BG7" s="422">
        <f t="shared" si="31"/>
        <v>12</v>
      </c>
      <c r="BH7" s="422">
        <f t="shared" si="32"/>
        <v>1</v>
      </c>
      <c r="BI7" s="422">
        <f t="shared" si="33"/>
        <v>0</v>
      </c>
      <c r="BJ7" s="422">
        <f t="shared" si="34"/>
        <v>0</v>
      </c>
      <c r="BK7" s="422">
        <f t="shared" si="35"/>
        <v>0</v>
      </c>
      <c r="BL7" s="423">
        <f t="shared" si="36"/>
        <v>20</v>
      </c>
      <c r="BM7" s="594" t="s">
        <v>2028</v>
      </c>
      <c r="BN7" s="597" t="s">
        <v>175</v>
      </c>
      <c r="BO7" s="597" t="s">
        <v>175</v>
      </c>
      <c r="BP7" s="598" t="s">
        <v>1819</v>
      </c>
      <c r="BQ7" s="598" t="s">
        <v>3411</v>
      </c>
      <c r="BR7" s="599" t="s">
        <v>2081</v>
      </c>
      <c r="BS7" s="598" t="s">
        <v>3412</v>
      </c>
      <c r="BT7" s="598" t="s">
        <v>3413</v>
      </c>
      <c r="BU7" s="598" t="s">
        <v>3414</v>
      </c>
      <c r="BV7" s="598" t="s">
        <v>3415</v>
      </c>
      <c r="BW7" s="598" t="s">
        <v>3416</v>
      </c>
      <c r="BX7" s="414">
        <f t="shared" si="37"/>
        <v>36</v>
      </c>
      <c r="BY7" s="67"/>
    </row>
    <row r="8" spans="1:77" ht="20" customHeight="1">
      <c r="A8" s="409" t="s">
        <v>1187</v>
      </c>
      <c r="B8" s="593" t="s">
        <v>1188</v>
      </c>
      <c r="C8" s="409" t="s">
        <v>1171</v>
      </c>
      <c r="D8" s="594">
        <v>93.5</v>
      </c>
      <c r="E8" s="595">
        <v>78</v>
      </c>
      <c r="F8" s="411">
        <f t="shared" si="0"/>
        <v>30</v>
      </c>
      <c r="G8" s="409" t="s">
        <v>208</v>
      </c>
      <c r="H8" s="595">
        <v>88</v>
      </c>
      <c r="I8" s="411">
        <f t="shared" si="1"/>
        <v>30</v>
      </c>
      <c r="J8" s="595">
        <v>56</v>
      </c>
      <c r="K8" s="411">
        <f t="shared" si="2"/>
        <v>20</v>
      </c>
      <c r="L8" s="594">
        <v>50</v>
      </c>
      <c r="M8" s="411">
        <f t="shared" si="3"/>
        <v>20</v>
      </c>
      <c r="N8" s="594">
        <v>85</v>
      </c>
      <c r="O8" s="411">
        <f t="shared" si="4"/>
        <v>30</v>
      </c>
      <c r="P8" s="594">
        <v>90</v>
      </c>
      <c r="Q8" s="411">
        <f t="shared" si="5"/>
        <v>40</v>
      </c>
      <c r="R8" s="412">
        <f t="shared" si="6"/>
        <v>170</v>
      </c>
      <c r="S8" s="413">
        <f t="shared" si="7"/>
        <v>0</v>
      </c>
      <c r="T8" s="412">
        <f t="shared" si="8"/>
        <v>170</v>
      </c>
      <c r="U8" s="412">
        <f t="shared" si="9"/>
        <v>6</v>
      </c>
      <c r="V8" s="409" t="s">
        <v>207</v>
      </c>
      <c r="W8" s="409" t="s">
        <v>74</v>
      </c>
      <c r="X8" s="409" t="s">
        <v>74</v>
      </c>
      <c r="Y8" s="425">
        <v>8</v>
      </c>
      <c r="Z8" s="411">
        <f t="shared" si="10"/>
        <v>10</v>
      </c>
      <c r="AA8" s="415">
        <f t="shared" si="11"/>
        <v>10</v>
      </c>
      <c r="AB8" s="415">
        <f t="shared" si="12"/>
        <v>1</v>
      </c>
      <c r="AC8" s="416">
        <f t="shared" si="13"/>
        <v>15</v>
      </c>
      <c r="AD8" s="415">
        <f t="shared" si="14"/>
        <v>1</v>
      </c>
      <c r="AE8" s="596" t="s">
        <v>7</v>
      </c>
      <c r="AF8" s="417">
        <f t="shared" si="15"/>
        <v>15</v>
      </c>
      <c r="AG8" s="417">
        <f t="shared" si="16"/>
        <v>3</v>
      </c>
      <c r="AH8" s="594" t="s">
        <v>197</v>
      </c>
      <c r="AI8" s="594" t="s">
        <v>6</v>
      </c>
      <c r="AJ8" s="594" t="s">
        <v>173</v>
      </c>
      <c r="AK8" s="594" t="s">
        <v>8</v>
      </c>
      <c r="AL8" s="417">
        <f t="shared" si="17"/>
        <v>15</v>
      </c>
      <c r="AM8" s="417">
        <f t="shared" si="18"/>
        <v>3</v>
      </c>
      <c r="AN8" s="418">
        <f t="shared" si="19"/>
        <v>13</v>
      </c>
      <c r="AO8" s="418">
        <f t="shared" si="20"/>
        <v>0</v>
      </c>
      <c r="AP8" s="418">
        <f t="shared" si="21"/>
        <v>0</v>
      </c>
      <c r="AQ8" s="418">
        <f t="shared" si="22"/>
        <v>0</v>
      </c>
      <c r="AR8" s="418">
        <f t="shared" si="23"/>
        <v>0</v>
      </c>
      <c r="AS8" s="419">
        <f t="shared" si="24"/>
        <v>13</v>
      </c>
      <c r="AT8" s="594" t="s">
        <v>1567</v>
      </c>
      <c r="AU8" s="409" t="s">
        <v>74</v>
      </c>
      <c r="AV8" s="417">
        <f t="shared" si="25"/>
        <v>0</v>
      </c>
      <c r="AW8" s="417">
        <f t="shared" si="26"/>
        <v>0</v>
      </c>
      <c r="AX8" s="594" t="s">
        <v>13</v>
      </c>
      <c r="AY8" s="421">
        <f t="shared" si="27"/>
        <v>10</v>
      </c>
      <c r="AZ8" s="421">
        <f t="shared" si="28"/>
        <v>8</v>
      </c>
      <c r="BA8" s="420" t="s">
        <v>1189</v>
      </c>
      <c r="BB8" s="594">
        <v>8</v>
      </c>
      <c r="BC8" s="421">
        <f t="shared" si="29"/>
        <v>1</v>
      </c>
      <c r="BD8" s="409"/>
      <c r="BE8" s="594">
        <v>10</v>
      </c>
      <c r="BF8" s="421">
        <f t="shared" si="30"/>
        <v>2</v>
      </c>
      <c r="BG8" s="422">
        <f t="shared" si="31"/>
        <v>11</v>
      </c>
      <c r="BH8" s="422">
        <f t="shared" si="32"/>
        <v>1</v>
      </c>
      <c r="BI8" s="422">
        <f t="shared" si="33"/>
        <v>0</v>
      </c>
      <c r="BJ8" s="422">
        <f t="shared" si="34"/>
        <v>0</v>
      </c>
      <c r="BK8" s="422">
        <f t="shared" si="35"/>
        <v>0</v>
      </c>
      <c r="BL8" s="423">
        <f t="shared" si="36"/>
        <v>18.333333333333332</v>
      </c>
      <c r="BM8" s="594" t="s">
        <v>1818</v>
      </c>
      <c r="BN8" s="597" t="s">
        <v>175</v>
      </c>
      <c r="BO8" s="597" t="s">
        <v>175</v>
      </c>
      <c r="BP8" s="598" t="s">
        <v>3417</v>
      </c>
      <c r="BQ8" s="598" t="s">
        <v>3418</v>
      </c>
      <c r="BR8" s="601" t="s">
        <v>3419</v>
      </c>
      <c r="BS8" s="598" t="s">
        <v>3420</v>
      </c>
      <c r="BT8" s="598" t="s">
        <v>3421</v>
      </c>
      <c r="BU8" s="598" t="s">
        <v>3422</v>
      </c>
      <c r="BV8" s="598" t="s">
        <v>3423</v>
      </c>
      <c r="BW8" s="598" t="s">
        <v>3424</v>
      </c>
      <c r="BX8" s="414">
        <f t="shared" si="37"/>
        <v>32</v>
      </c>
      <c r="BY8" s="143"/>
    </row>
    <row r="9" spans="1:77" ht="20" customHeight="1">
      <c r="A9" s="409" t="s">
        <v>1190</v>
      </c>
      <c r="B9" s="593" t="s">
        <v>1191</v>
      </c>
      <c r="C9" s="409" t="s">
        <v>1171</v>
      </c>
      <c r="D9" s="594">
        <v>102.5</v>
      </c>
      <c r="E9" s="595">
        <v>73</v>
      </c>
      <c r="F9" s="411">
        <f t="shared" si="0"/>
        <v>30</v>
      </c>
      <c r="G9" s="409" t="s">
        <v>199</v>
      </c>
      <c r="H9" s="595">
        <v>37</v>
      </c>
      <c r="I9" s="411">
        <f t="shared" si="1"/>
        <v>10</v>
      </c>
      <c r="J9" s="595">
        <v>60</v>
      </c>
      <c r="K9" s="411">
        <f t="shared" si="2"/>
        <v>20</v>
      </c>
      <c r="L9" s="594">
        <v>48</v>
      </c>
      <c r="M9" s="411">
        <f t="shared" si="3"/>
        <v>20</v>
      </c>
      <c r="N9" s="594">
        <v>70</v>
      </c>
      <c r="O9" s="411">
        <f t="shared" si="4"/>
        <v>30</v>
      </c>
      <c r="P9" s="594">
        <v>48</v>
      </c>
      <c r="Q9" s="411">
        <f t="shared" si="5"/>
        <v>20</v>
      </c>
      <c r="R9" s="412">
        <f t="shared" si="6"/>
        <v>130</v>
      </c>
      <c r="S9" s="413">
        <f t="shared" si="7"/>
        <v>0</v>
      </c>
      <c r="T9" s="412">
        <f t="shared" si="8"/>
        <v>130</v>
      </c>
      <c r="U9" s="412">
        <f t="shared" si="9"/>
        <v>4</v>
      </c>
      <c r="V9" s="409" t="s">
        <v>200</v>
      </c>
      <c r="W9" s="409" t="s">
        <v>74</v>
      </c>
      <c r="X9" s="409" t="s">
        <v>74</v>
      </c>
      <c r="Y9" s="425">
        <v>10</v>
      </c>
      <c r="Z9" s="411">
        <f t="shared" si="10"/>
        <v>10</v>
      </c>
      <c r="AA9" s="415">
        <f t="shared" si="11"/>
        <v>10</v>
      </c>
      <c r="AB9" s="415">
        <f t="shared" si="12"/>
        <v>1</v>
      </c>
      <c r="AC9" s="416">
        <f t="shared" si="13"/>
        <v>15</v>
      </c>
      <c r="AD9" s="415">
        <f t="shared" si="14"/>
        <v>1</v>
      </c>
      <c r="AE9" s="596" t="s">
        <v>7</v>
      </c>
      <c r="AF9" s="417">
        <f t="shared" si="15"/>
        <v>15</v>
      </c>
      <c r="AG9" s="417">
        <f t="shared" si="16"/>
        <v>3</v>
      </c>
      <c r="AH9" s="594" t="s">
        <v>197</v>
      </c>
      <c r="AI9" s="594" t="s">
        <v>7</v>
      </c>
      <c r="AJ9" s="594" t="s">
        <v>210</v>
      </c>
      <c r="AK9" s="594" t="s">
        <v>8</v>
      </c>
      <c r="AL9" s="417">
        <f t="shared" si="17"/>
        <v>15</v>
      </c>
      <c r="AM9" s="417">
        <f t="shared" si="18"/>
        <v>3</v>
      </c>
      <c r="AN9" s="418">
        <f t="shared" si="19"/>
        <v>11</v>
      </c>
      <c r="AO9" s="418">
        <f t="shared" si="20"/>
        <v>0</v>
      </c>
      <c r="AP9" s="418">
        <f t="shared" si="21"/>
        <v>0</v>
      </c>
      <c r="AQ9" s="418">
        <f t="shared" si="22"/>
        <v>0</v>
      </c>
      <c r="AR9" s="418">
        <f t="shared" si="23"/>
        <v>0</v>
      </c>
      <c r="AS9" s="419">
        <f t="shared" si="24"/>
        <v>11</v>
      </c>
      <c r="AT9" s="594" t="s">
        <v>1567</v>
      </c>
      <c r="AU9" s="409" t="s">
        <v>74</v>
      </c>
      <c r="AV9" s="417">
        <f t="shared" si="25"/>
        <v>0</v>
      </c>
      <c r="AW9" s="417">
        <f t="shared" si="26"/>
        <v>0</v>
      </c>
      <c r="AX9" s="594" t="s">
        <v>13</v>
      </c>
      <c r="AY9" s="421">
        <f t="shared" si="27"/>
        <v>10</v>
      </c>
      <c r="AZ9" s="421">
        <f t="shared" si="28"/>
        <v>8</v>
      </c>
      <c r="BA9" s="420" t="s">
        <v>1192</v>
      </c>
      <c r="BB9" s="594">
        <v>8</v>
      </c>
      <c r="BC9" s="421">
        <f t="shared" si="29"/>
        <v>1</v>
      </c>
      <c r="BD9" s="409"/>
      <c r="BE9" s="594">
        <v>10</v>
      </c>
      <c r="BF9" s="421">
        <f t="shared" si="30"/>
        <v>2</v>
      </c>
      <c r="BG9" s="422">
        <f t="shared" si="31"/>
        <v>11</v>
      </c>
      <c r="BH9" s="422">
        <f t="shared" si="32"/>
        <v>1</v>
      </c>
      <c r="BI9" s="422">
        <f t="shared" si="33"/>
        <v>0</v>
      </c>
      <c r="BJ9" s="422">
        <f t="shared" si="34"/>
        <v>0</v>
      </c>
      <c r="BK9" s="422">
        <f t="shared" si="35"/>
        <v>0</v>
      </c>
      <c r="BL9" s="423">
        <f t="shared" si="36"/>
        <v>18.333333333333332</v>
      </c>
      <c r="BM9" s="594" t="s">
        <v>1818</v>
      </c>
      <c r="BN9" s="597" t="s">
        <v>175</v>
      </c>
      <c r="BO9" s="597" t="s">
        <v>175</v>
      </c>
      <c r="BP9" s="598" t="s">
        <v>1819</v>
      </c>
      <c r="BQ9" s="598" t="s">
        <v>3425</v>
      </c>
      <c r="BR9" s="599" t="s">
        <v>2014</v>
      </c>
      <c r="BS9" s="598" t="s">
        <v>3426</v>
      </c>
      <c r="BT9" s="598" t="s">
        <v>3427</v>
      </c>
      <c r="BU9" s="598" t="s">
        <v>3428</v>
      </c>
      <c r="BV9" s="598" t="s">
        <v>3429</v>
      </c>
      <c r="BW9" s="598" t="s">
        <v>3430</v>
      </c>
      <c r="BX9" s="414">
        <f t="shared" si="37"/>
        <v>40</v>
      </c>
      <c r="BY9" s="143"/>
    </row>
    <row r="10" spans="1:77" ht="20" customHeight="1">
      <c r="A10" s="409" t="s">
        <v>1193</v>
      </c>
      <c r="B10" s="593" t="s">
        <v>1194</v>
      </c>
      <c r="C10" s="409" t="s">
        <v>1171</v>
      </c>
      <c r="D10" s="594">
        <v>109.5</v>
      </c>
      <c r="E10" s="595">
        <v>52</v>
      </c>
      <c r="F10" s="411">
        <f t="shared" si="0"/>
        <v>20</v>
      </c>
      <c r="G10" s="409" t="s">
        <v>199</v>
      </c>
      <c r="H10" s="595">
        <v>39</v>
      </c>
      <c r="I10" s="411">
        <f t="shared" si="1"/>
        <v>10</v>
      </c>
      <c r="J10" s="595">
        <v>40</v>
      </c>
      <c r="K10" s="411">
        <f t="shared" si="2"/>
        <v>10</v>
      </c>
      <c r="L10" s="594">
        <v>93</v>
      </c>
      <c r="M10" s="411">
        <f t="shared" si="3"/>
        <v>40</v>
      </c>
      <c r="N10" s="594">
        <v>46</v>
      </c>
      <c r="O10" s="411">
        <f t="shared" si="4"/>
        <v>20</v>
      </c>
      <c r="P10" s="594">
        <v>46</v>
      </c>
      <c r="Q10" s="411">
        <f t="shared" si="5"/>
        <v>20</v>
      </c>
      <c r="R10" s="412">
        <f t="shared" si="6"/>
        <v>120</v>
      </c>
      <c r="S10" s="413">
        <f t="shared" si="7"/>
        <v>0</v>
      </c>
      <c r="T10" s="412">
        <f t="shared" si="8"/>
        <v>120</v>
      </c>
      <c r="U10" s="412">
        <f t="shared" si="9"/>
        <v>4</v>
      </c>
      <c r="V10" s="409" t="s">
        <v>200</v>
      </c>
      <c r="W10" s="409" t="s">
        <v>74</v>
      </c>
      <c r="X10" s="409" t="s">
        <v>74</v>
      </c>
      <c r="Y10" s="425">
        <v>7</v>
      </c>
      <c r="Z10" s="411">
        <f t="shared" si="10"/>
        <v>10</v>
      </c>
      <c r="AA10" s="415">
        <f t="shared" si="11"/>
        <v>10</v>
      </c>
      <c r="AB10" s="415">
        <f t="shared" si="12"/>
        <v>1</v>
      </c>
      <c r="AC10" s="416">
        <f t="shared" si="13"/>
        <v>15</v>
      </c>
      <c r="AD10" s="415">
        <f t="shared" si="14"/>
        <v>1</v>
      </c>
      <c r="AE10" s="596" t="s">
        <v>6</v>
      </c>
      <c r="AF10" s="417">
        <f t="shared" si="15"/>
        <v>20</v>
      </c>
      <c r="AG10" s="417">
        <f t="shared" si="16"/>
        <v>4</v>
      </c>
      <c r="AH10" s="594" t="s">
        <v>321</v>
      </c>
      <c r="AI10" s="594" t="s">
        <v>7</v>
      </c>
      <c r="AJ10" s="594" t="s">
        <v>173</v>
      </c>
      <c r="AK10" s="594" t="s">
        <v>7</v>
      </c>
      <c r="AL10" s="417">
        <f t="shared" si="17"/>
        <v>15</v>
      </c>
      <c r="AM10" s="417">
        <f t="shared" si="18"/>
        <v>3</v>
      </c>
      <c r="AN10" s="418">
        <f t="shared" si="19"/>
        <v>12</v>
      </c>
      <c r="AO10" s="418">
        <f t="shared" si="20"/>
        <v>0</v>
      </c>
      <c r="AP10" s="418">
        <f t="shared" si="21"/>
        <v>0</v>
      </c>
      <c r="AQ10" s="418">
        <f t="shared" si="22"/>
        <v>0</v>
      </c>
      <c r="AR10" s="418">
        <f t="shared" si="23"/>
        <v>0</v>
      </c>
      <c r="AS10" s="419">
        <f t="shared" si="24"/>
        <v>12</v>
      </c>
      <c r="AT10" s="594" t="s">
        <v>1567</v>
      </c>
      <c r="AU10" s="409" t="s">
        <v>74</v>
      </c>
      <c r="AV10" s="417">
        <f t="shared" si="25"/>
        <v>0</v>
      </c>
      <c r="AW10" s="417">
        <f t="shared" si="26"/>
        <v>0</v>
      </c>
      <c r="AX10" s="594" t="s">
        <v>13</v>
      </c>
      <c r="AY10" s="421">
        <f t="shared" si="27"/>
        <v>10</v>
      </c>
      <c r="AZ10" s="421">
        <f t="shared" si="28"/>
        <v>8</v>
      </c>
      <c r="BA10" s="420" t="s">
        <v>1195</v>
      </c>
      <c r="BB10" s="594">
        <v>8</v>
      </c>
      <c r="BC10" s="421">
        <f t="shared" si="29"/>
        <v>1</v>
      </c>
      <c r="BD10" s="409"/>
      <c r="BE10" s="594">
        <v>10</v>
      </c>
      <c r="BF10" s="421">
        <f t="shared" si="30"/>
        <v>2</v>
      </c>
      <c r="BG10" s="422">
        <f t="shared" si="31"/>
        <v>11</v>
      </c>
      <c r="BH10" s="422">
        <f t="shared" si="32"/>
        <v>1</v>
      </c>
      <c r="BI10" s="422">
        <f t="shared" si="33"/>
        <v>0</v>
      </c>
      <c r="BJ10" s="422">
        <f t="shared" si="34"/>
        <v>0</v>
      </c>
      <c r="BK10" s="422">
        <f t="shared" si="35"/>
        <v>0</v>
      </c>
      <c r="BL10" s="423">
        <f t="shared" si="36"/>
        <v>18.333333333333332</v>
      </c>
      <c r="BM10" s="594" t="s">
        <v>1818</v>
      </c>
      <c r="BN10" s="597" t="s">
        <v>175</v>
      </c>
      <c r="BO10" s="597" t="s">
        <v>3431</v>
      </c>
      <c r="BP10" s="598" t="s">
        <v>1819</v>
      </c>
      <c r="BQ10" s="598" t="s">
        <v>3432</v>
      </c>
      <c r="BR10" s="600" t="s">
        <v>1798</v>
      </c>
      <c r="BS10" s="598" t="s">
        <v>3433</v>
      </c>
      <c r="BT10" s="598" t="s">
        <v>3434</v>
      </c>
      <c r="BU10" s="598" t="s">
        <v>3435</v>
      </c>
      <c r="BV10" s="598" t="s">
        <v>3436</v>
      </c>
      <c r="BW10" s="598" t="s">
        <v>3437</v>
      </c>
      <c r="BX10" s="414">
        <f t="shared" si="37"/>
        <v>28.000000000000004</v>
      </c>
      <c r="BY10" s="143"/>
    </row>
    <row r="11" spans="1:77" ht="20" customHeight="1">
      <c r="A11" s="409" t="s">
        <v>1196</v>
      </c>
      <c r="B11" s="593" t="s">
        <v>1197</v>
      </c>
      <c r="C11" s="409" t="s">
        <v>1171</v>
      </c>
      <c r="D11" s="594">
        <v>101</v>
      </c>
      <c r="E11" s="595">
        <v>89</v>
      </c>
      <c r="F11" s="411">
        <f t="shared" si="0"/>
        <v>30</v>
      </c>
      <c r="G11" s="409" t="s">
        <v>199</v>
      </c>
      <c r="H11" s="595">
        <v>91</v>
      </c>
      <c r="I11" s="411">
        <f t="shared" si="1"/>
        <v>40</v>
      </c>
      <c r="J11" s="595">
        <v>69</v>
      </c>
      <c r="K11" s="411">
        <f t="shared" si="2"/>
        <v>30</v>
      </c>
      <c r="L11" s="594">
        <v>76</v>
      </c>
      <c r="M11" s="411">
        <f t="shared" si="3"/>
        <v>30</v>
      </c>
      <c r="N11" s="594">
        <v>90</v>
      </c>
      <c r="O11" s="411">
        <f t="shared" si="4"/>
        <v>40</v>
      </c>
      <c r="P11" s="594">
        <v>86</v>
      </c>
      <c r="Q11" s="411">
        <f t="shared" si="5"/>
        <v>30</v>
      </c>
      <c r="R11" s="412">
        <f t="shared" si="6"/>
        <v>200</v>
      </c>
      <c r="S11" s="413">
        <f t="shared" si="7"/>
        <v>0</v>
      </c>
      <c r="T11" s="412">
        <f t="shared" si="8"/>
        <v>200</v>
      </c>
      <c r="U11" s="412">
        <f t="shared" si="9"/>
        <v>6</v>
      </c>
      <c r="V11" s="409" t="s">
        <v>200</v>
      </c>
      <c r="W11" s="409" t="s">
        <v>74</v>
      </c>
      <c r="X11" s="409" t="s">
        <v>74</v>
      </c>
      <c r="Y11" s="425">
        <v>19</v>
      </c>
      <c r="Z11" s="411">
        <f t="shared" si="10"/>
        <v>30</v>
      </c>
      <c r="AA11" s="415">
        <f t="shared" si="11"/>
        <v>30</v>
      </c>
      <c r="AB11" s="415">
        <f t="shared" si="12"/>
        <v>1</v>
      </c>
      <c r="AC11" s="416">
        <f t="shared" si="13"/>
        <v>45</v>
      </c>
      <c r="AD11" s="415">
        <f t="shared" si="14"/>
        <v>3</v>
      </c>
      <c r="AE11" s="596" t="s">
        <v>6</v>
      </c>
      <c r="AF11" s="417">
        <f t="shared" si="15"/>
        <v>20</v>
      </c>
      <c r="AG11" s="417">
        <f t="shared" si="16"/>
        <v>4</v>
      </c>
      <c r="AH11" s="594" t="s">
        <v>197</v>
      </c>
      <c r="AI11" s="594" t="s">
        <v>8</v>
      </c>
      <c r="AJ11" s="594" t="s">
        <v>173</v>
      </c>
      <c r="AK11" s="594" t="s">
        <v>6</v>
      </c>
      <c r="AL11" s="417">
        <f t="shared" si="17"/>
        <v>15</v>
      </c>
      <c r="AM11" s="417">
        <f t="shared" si="18"/>
        <v>3</v>
      </c>
      <c r="AN11" s="418">
        <f t="shared" si="19"/>
        <v>16</v>
      </c>
      <c r="AO11" s="418">
        <f t="shared" si="20"/>
        <v>0</v>
      </c>
      <c r="AP11" s="418">
        <f t="shared" si="21"/>
        <v>0</v>
      </c>
      <c r="AQ11" s="418">
        <f t="shared" si="22"/>
        <v>0</v>
      </c>
      <c r="AR11" s="418">
        <f t="shared" si="23"/>
        <v>0</v>
      </c>
      <c r="AS11" s="419">
        <f t="shared" si="24"/>
        <v>16</v>
      </c>
      <c r="AT11" s="594" t="s">
        <v>1567</v>
      </c>
      <c r="AU11" s="409" t="s">
        <v>74</v>
      </c>
      <c r="AV11" s="417">
        <f t="shared" si="25"/>
        <v>0</v>
      </c>
      <c r="AW11" s="417">
        <f t="shared" si="26"/>
        <v>0</v>
      </c>
      <c r="AX11" s="594" t="s">
        <v>13</v>
      </c>
      <c r="AY11" s="421">
        <f t="shared" si="27"/>
        <v>10</v>
      </c>
      <c r="AZ11" s="421">
        <f t="shared" si="28"/>
        <v>8</v>
      </c>
      <c r="BA11" s="420" t="s">
        <v>1198</v>
      </c>
      <c r="BB11" s="594">
        <v>8</v>
      </c>
      <c r="BC11" s="421">
        <f t="shared" si="29"/>
        <v>1</v>
      </c>
      <c r="BD11" s="409"/>
      <c r="BE11" s="594">
        <v>10</v>
      </c>
      <c r="BF11" s="421">
        <f t="shared" si="30"/>
        <v>2</v>
      </c>
      <c r="BG11" s="422">
        <f t="shared" si="31"/>
        <v>11</v>
      </c>
      <c r="BH11" s="422">
        <f t="shared" si="32"/>
        <v>1</v>
      </c>
      <c r="BI11" s="422">
        <f t="shared" si="33"/>
        <v>0</v>
      </c>
      <c r="BJ11" s="422">
        <f t="shared" si="34"/>
        <v>0</v>
      </c>
      <c r="BK11" s="422">
        <f t="shared" si="35"/>
        <v>0</v>
      </c>
      <c r="BL11" s="423">
        <f t="shared" si="36"/>
        <v>18.333333333333332</v>
      </c>
      <c r="BM11" s="594" t="s">
        <v>1818</v>
      </c>
      <c r="BN11" s="597" t="s">
        <v>3438</v>
      </c>
      <c r="BO11" s="597" t="s">
        <v>175</v>
      </c>
      <c r="BP11" s="598" t="s">
        <v>1819</v>
      </c>
      <c r="BQ11" s="598" t="s">
        <v>3439</v>
      </c>
      <c r="BR11" s="599" t="s">
        <v>2053</v>
      </c>
      <c r="BS11" s="598" t="s">
        <v>3440</v>
      </c>
      <c r="BT11" s="598" t="s">
        <v>3441</v>
      </c>
      <c r="BU11" s="598" t="s">
        <v>3442</v>
      </c>
      <c r="BV11" s="598" t="s">
        <v>3443</v>
      </c>
      <c r="BW11" s="598" t="s">
        <v>3444</v>
      </c>
      <c r="BX11" s="414">
        <f t="shared" si="37"/>
        <v>76</v>
      </c>
      <c r="BY11" s="143"/>
    </row>
    <row r="12" spans="1:77" ht="20" customHeight="1">
      <c r="A12" s="409" t="s">
        <v>1199</v>
      </c>
      <c r="B12" s="593" t="s">
        <v>1200</v>
      </c>
      <c r="C12" s="409" t="s">
        <v>1171</v>
      </c>
      <c r="D12" s="594">
        <v>95.5</v>
      </c>
      <c r="E12" s="595">
        <v>75</v>
      </c>
      <c r="F12" s="411">
        <f t="shared" si="0"/>
        <v>30</v>
      </c>
      <c r="G12" s="409" t="s">
        <v>199</v>
      </c>
      <c r="H12" s="595">
        <v>74</v>
      </c>
      <c r="I12" s="411">
        <f t="shared" si="1"/>
        <v>30</v>
      </c>
      <c r="J12" s="595">
        <v>49</v>
      </c>
      <c r="K12" s="411">
        <f t="shared" si="2"/>
        <v>20</v>
      </c>
      <c r="L12" s="594">
        <v>81</v>
      </c>
      <c r="M12" s="411">
        <f t="shared" si="3"/>
        <v>30</v>
      </c>
      <c r="N12" s="594">
        <v>56</v>
      </c>
      <c r="O12" s="411">
        <f t="shared" si="4"/>
        <v>20</v>
      </c>
      <c r="P12" s="594">
        <v>70</v>
      </c>
      <c r="Q12" s="411">
        <f t="shared" si="5"/>
        <v>30</v>
      </c>
      <c r="R12" s="412">
        <f t="shared" si="6"/>
        <v>160</v>
      </c>
      <c r="S12" s="413">
        <f t="shared" si="7"/>
        <v>0</v>
      </c>
      <c r="T12" s="412">
        <f t="shared" si="8"/>
        <v>160</v>
      </c>
      <c r="U12" s="412">
        <f t="shared" si="9"/>
        <v>6</v>
      </c>
      <c r="V12" s="409" t="s">
        <v>200</v>
      </c>
      <c r="W12" s="409" t="s">
        <v>74</v>
      </c>
      <c r="X12" s="409" t="s">
        <v>74</v>
      </c>
      <c r="Y12" s="425">
        <v>23</v>
      </c>
      <c r="Z12" s="411">
        <f t="shared" si="10"/>
        <v>40</v>
      </c>
      <c r="AA12" s="415">
        <f t="shared" si="11"/>
        <v>40</v>
      </c>
      <c r="AB12" s="415">
        <f t="shared" si="12"/>
        <v>1</v>
      </c>
      <c r="AC12" s="416">
        <f t="shared" si="13"/>
        <v>60</v>
      </c>
      <c r="AD12" s="415">
        <f t="shared" si="14"/>
        <v>3</v>
      </c>
      <c r="AE12" s="596" t="s">
        <v>6</v>
      </c>
      <c r="AF12" s="417">
        <f t="shared" si="15"/>
        <v>20</v>
      </c>
      <c r="AG12" s="417">
        <f t="shared" si="16"/>
        <v>4</v>
      </c>
      <c r="AH12" s="594" t="s">
        <v>197</v>
      </c>
      <c r="AI12" s="594" t="s">
        <v>6</v>
      </c>
      <c r="AJ12" s="594" t="s">
        <v>173</v>
      </c>
      <c r="AK12" s="594" t="s">
        <v>7</v>
      </c>
      <c r="AL12" s="417">
        <f t="shared" si="17"/>
        <v>15</v>
      </c>
      <c r="AM12" s="417">
        <f t="shared" si="18"/>
        <v>3</v>
      </c>
      <c r="AN12" s="418">
        <f t="shared" si="19"/>
        <v>16</v>
      </c>
      <c r="AO12" s="418">
        <f t="shared" si="20"/>
        <v>0</v>
      </c>
      <c r="AP12" s="418">
        <f t="shared" si="21"/>
        <v>0</v>
      </c>
      <c r="AQ12" s="418">
        <f t="shared" si="22"/>
        <v>0</v>
      </c>
      <c r="AR12" s="418">
        <f t="shared" si="23"/>
        <v>0</v>
      </c>
      <c r="AS12" s="419">
        <f t="shared" si="24"/>
        <v>16</v>
      </c>
      <c r="AT12" s="594" t="s">
        <v>1567</v>
      </c>
      <c r="AU12" s="409" t="s">
        <v>74</v>
      </c>
      <c r="AV12" s="417">
        <f t="shared" si="25"/>
        <v>0</v>
      </c>
      <c r="AW12" s="417">
        <f t="shared" si="26"/>
        <v>0</v>
      </c>
      <c r="AX12" s="594" t="s">
        <v>13</v>
      </c>
      <c r="AY12" s="421">
        <f t="shared" si="27"/>
        <v>10</v>
      </c>
      <c r="AZ12" s="421">
        <f t="shared" si="28"/>
        <v>8</v>
      </c>
      <c r="BA12" s="420" t="s">
        <v>1201</v>
      </c>
      <c r="BB12" s="594">
        <v>8</v>
      </c>
      <c r="BC12" s="421">
        <f t="shared" si="29"/>
        <v>1</v>
      </c>
      <c r="BD12" s="409"/>
      <c r="BE12" s="594">
        <v>10</v>
      </c>
      <c r="BF12" s="421">
        <f t="shared" si="30"/>
        <v>2</v>
      </c>
      <c r="BG12" s="422">
        <f t="shared" si="31"/>
        <v>11</v>
      </c>
      <c r="BH12" s="422">
        <f t="shared" si="32"/>
        <v>1</v>
      </c>
      <c r="BI12" s="422">
        <f t="shared" si="33"/>
        <v>0</v>
      </c>
      <c r="BJ12" s="422">
        <f t="shared" si="34"/>
        <v>0</v>
      </c>
      <c r="BK12" s="422">
        <f t="shared" si="35"/>
        <v>0</v>
      </c>
      <c r="BL12" s="423">
        <f t="shared" si="36"/>
        <v>18.333333333333332</v>
      </c>
      <c r="BM12" s="594" t="s">
        <v>1818</v>
      </c>
      <c r="BN12" s="597" t="s">
        <v>175</v>
      </c>
      <c r="BO12" s="597" t="s">
        <v>175</v>
      </c>
      <c r="BP12" s="598" t="s">
        <v>1819</v>
      </c>
      <c r="BQ12" s="598" t="s">
        <v>3445</v>
      </c>
      <c r="BR12" s="599" t="s">
        <v>2046</v>
      </c>
      <c r="BS12" s="598" t="s">
        <v>3446</v>
      </c>
      <c r="BT12" s="598" t="s">
        <v>3447</v>
      </c>
      <c r="BU12" s="598" t="s">
        <v>3448</v>
      </c>
      <c r="BV12" s="598" t="s">
        <v>3449</v>
      </c>
      <c r="BW12" s="598" t="s">
        <v>3450</v>
      </c>
      <c r="BX12" s="414">
        <f t="shared" si="37"/>
        <v>92</v>
      </c>
      <c r="BY12" s="143"/>
    </row>
    <row r="13" spans="1:77" ht="20" customHeight="1">
      <c r="A13" s="409" t="s">
        <v>1202</v>
      </c>
      <c r="B13" s="593" t="s">
        <v>1203</v>
      </c>
      <c r="C13" s="409" t="s">
        <v>1171</v>
      </c>
      <c r="D13" s="594">
        <v>96.5</v>
      </c>
      <c r="E13" s="595">
        <v>53</v>
      </c>
      <c r="F13" s="411">
        <f t="shared" si="0"/>
        <v>20</v>
      </c>
      <c r="G13" s="409" t="s">
        <v>198</v>
      </c>
      <c r="H13" s="595">
        <v>48</v>
      </c>
      <c r="I13" s="411">
        <f t="shared" si="1"/>
        <v>20</v>
      </c>
      <c r="J13" s="595">
        <v>36</v>
      </c>
      <c r="K13" s="411">
        <f t="shared" si="2"/>
        <v>10</v>
      </c>
      <c r="L13" s="594">
        <v>20</v>
      </c>
      <c r="M13" s="411">
        <f t="shared" si="3"/>
        <v>10</v>
      </c>
      <c r="N13" s="594">
        <v>32</v>
      </c>
      <c r="O13" s="411">
        <f t="shared" si="4"/>
        <v>10</v>
      </c>
      <c r="P13" s="594">
        <v>58</v>
      </c>
      <c r="Q13" s="411">
        <f t="shared" si="5"/>
        <v>20</v>
      </c>
      <c r="R13" s="412">
        <f t="shared" si="6"/>
        <v>90</v>
      </c>
      <c r="S13" s="413">
        <f t="shared" si="7"/>
        <v>0</v>
      </c>
      <c r="T13" s="412">
        <f t="shared" si="8"/>
        <v>90</v>
      </c>
      <c r="U13" s="412">
        <f t="shared" si="9"/>
        <v>4</v>
      </c>
      <c r="V13" s="409" t="s">
        <v>207</v>
      </c>
      <c r="W13" s="409" t="s">
        <v>74</v>
      </c>
      <c r="X13" s="409" t="s">
        <v>74</v>
      </c>
      <c r="Y13" s="425">
        <v>15</v>
      </c>
      <c r="Z13" s="411">
        <f t="shared" si="10"/>
        <v>20</v>
      </c>
      <c r="AA13" s="415">
        <f t="shared" si="11"/>
        <v>20</v>
      </c>
      <c r="AB13" s="415">
        <f t="shared" si="12"/>
        <v>1</v>
      </c>
      <c r="AC13" s="416">
        <f t="shared" si="13"/>
        <v>30</v>
      </c>
      <c r="AD13" s="415">
        <f t="shared" si="14"/>
        <v>2</v>
      </c>
      <c r="AE13" s="596" t="s">
        <v>7</v>
      </c>
      <c r="AF13" s="417">
        <f t="shared" si="15"/>
        <v>15</v>
      </c>
      <c r="AG13" s="417">
        <f t="shared" si="16"/>
        <v>3</v>
      </c>
      <c r="AH13" s="594" t="s">
        <v>170</v>
      </c>
      <c r="AI13" s="594" t="s">
        <v>6</v>
      </c>
      <c r="AJ13" s="594" t="s">
        <v>173</v>
      </c>
      <c r="AK13" s="594" t="s">
        <v>8</v>
      </c>
      <c r="AL13" s="417">
        <f t="shared" si="17"/>
        <v>15</v>
      </c>
      <c r="AM13" s="417">
        <f t="shared" si="18"/>
        <v>3</v>
      </c>
      <c r="AN13" s="418">
        <f t="shared" si="19"/>
        <v>12</v>
      </c>
      <c r="AO13" s="418">
        <f t="shared" si="20"/>
        <v>0</v>
      </c>
      <c r="AP13" s="418">
        <f t="shared" si="21"/>
        <v>0</v>
      </c>
      <c r="AQ13" s="418">
        <f t="shared" si="22"/>
        <v>0</v>
      </c>
      <c r="AR13" s="418">
        <f t="shared" si="23"/>
        <v>0</v>
      </c>
      <c r="AS13" s="419">
        <f t="shared" si="24"/>
        <v>12</v>
      </c>
      <c r="AT13" s="594" t="s">
        <v>1567</v>
      </c>
      <c r="AU13" s="409" t="s">
        <v>74</v>
      </c>
      <c r="AV13" s="417">
        <f t="shared" si="25"/>
        <v>0</v>
      </c>
      <c r="AW13" s="417">
        <f t="shared" si="26"/>
        <v>0</v>
      </c>
      <c r="AX13" s="594" t="s">
        <v>13</v>
      </c>
      <c r="AY13" s="421">
        <f t="shared" si="27"/>
        <v>10</v>
      </c>
      <c r="AZ13" s="421">
        <f t="shared" si="28"/>
        <v>8</v>
      </c>
      <c r="BA13" s="420" t="s">
        <v>1204</v>
      </c>
      <c r="BB13" s="594">
        <v>8</v>
      </c>
      <c r="BC13" s="421">
        <f t="shared" si="29"/>
        <v>1</v>
      </c>
      <c r="BD13" s="409"/>
      <c r="BE13" s="594">
        <v>10</v>
      </c>
      <c r="BF13" s="421">
        <f t="shared" si="30"/>
        <v>2</v>
      </c>
      <c r="BG13" s="422">
        <f t="shared" si="31"/>
        <v>11</v>
      </c>
      <c r="BH13" s="422">
        <f t="shared" si="32"/>
        <v>1</v>
      </c>
      <c r="BI13" s="422">
        <f t="shared" si="33"/>
        <v>0</v>
      </c>
      <c r="BJ13" s="422">
        <f t="shared" si="34"/>
        <v>0</v>
      </c>
      <c r="BK13" s="422">
        <f t="shared" si="35"/>
        <v>0</v>
      </c>
      <c r="BL13" s="423">
        <f t="shared" si="36"/>
        <v>18.333333333333332</v>
      </c>
      <c r="BM13" s="594" t="s">
        <v>1818</v>
      </c>
      <c r="BN13" s="597" t="s">
        <v>3451</v>
      </c>
      <c r="BO13" s="597" t="s">
        <v>175</v>
      </c>
      <c r="BP13" s="598" t="s">
        <v>1819</v>
      </c>
      <c r="BQ13" s="598" t="s">
        <v>3452</v>
      </c>
      <c r="BR13" s="601" t="s">
        <v>3453</v>
      </c>
      <c r="BS13" s="598" t="s">
        <v>3454</v>
      </c>
      <c r="BT13" s="598" t="s">
        <v>3455</v>
      </c>
      <c r="BU13" s="598" t="s">
        <v>3456</v>
      </c>
      <c r="BV13" s="598" t="s">
        <v>3457</v>
      </c>
      <c r="BW13" s="598" t="s">
        <v>3458</v>
      </c>
      <c r="BX13" s="414">
        <f t="shared" si="37"/>
        <v>60</v>
      </c>
      <c r="BY13" s="67"/>
    </row>
    <row r="14" spans="1:77" ht="20" customHeight="1">
      <c r="A14" s="409" t="s">
        <v>1205</v>
      </c>
      <c r="B14" s="593" t="s">
        <v>1206</v>
      </c>
      <c r="C14" s="409" t="s">
        <v>1171</v>
      </c>
      <c r="D14" s="594">
        <v>97</v>
      </c>
      <c r="E14" s="595">
        <v>89</v>
      </c>
      <c r="F14" s="411">
        <f t="shared" si="0"/>
        <v>30</v>
      </c>
      <c r="G14" s="409" t="s">
        <v>199</v>
      </c>
      <c r="H14" s="595">
        <v>96</v>
      </c>
      <c r="I14" s="411">
        <f t="shared" si="1"/>
        <v>40</v>
      </c>
      <c r="J14" s="595">
        <v>48</v>
      </c>
      <c r="K14" s="411">
        <f t="shared" si="2"/>
        <v>20</v>
      </c>
      <c r="L14" s="594">
        <v>83</v>
      </c>
      <c r="M14" s="411">
        <f t="shared" si="3"/>
        <v>30</v>
      </c>
      <c r="N14" s="594">
        <v>71</v>
      </c>
      <c r="O14" s="411">
        <f t="shared" si="4"/>
        <v>30</v>
      </c>
      <c r="P14" s="594">
        <v>78</v>
      </c>
      <c r="Q14" s="411">
        <f t="shared" si="5"/>
        <v>30</v>
      </c>
      <c r="R14" s="412">
        <f t="shared" si="6"/>
        <v>180</v>
      </c>
      <c r="S14" s="413">
        <f t="shared" si="7"/>
        <v>0</v>
      </c>
      <c r="T14" s="412">
        <f t="shared" si="8"/>
        <v>180</v>
      </c>
      <c r="U14" s="412">
        <f t="shared" si="9"/>
        <v>6</v>
      </c>
      <c r="V14" s="409" t="s">
        <v>200</v>
      </c>
      <c r="W14" s="409" t="s">
        <v>74</v>
      </c>
      <c r="X14" s="409" t="s">
        <v>74</v>
      </c>
      <c r="Y14" s="425">
        <v>11</v>
      </c>
      <c r="Z14" s="411">
        <f t="shared" si="10"/>
        <v>20</v>
      </c>
      <c r="AA14" s="415">
        <f t="shared" si="11"/>
        <v>20</v>
      </c>
      <c r="AB14" s="415">
        <f t="shared" si="12"/>
        <v>1</v>
      </c>
      <c r="AC14" s="416">
        <f t="shared" si="13"/>
        <v>30</v>
      </c>
      <c r="AD14" s="415">
        <f t="shared" si="14"/>
        <v>2</v>
      </c>
      <c r="AE14" s="596" t="s">
        <v>7</v>
      </c>
      <c r="AF14" s="417">
        <f t="shared" si="15"/>
        <v>15</v>
      </c>
      <c r="AG14" s="417">
        <f t="shared" si="16"/>
        <v>3</v>
      </c>
      <c r="AH14" s="594" t="s">
        <v>170</v>
      </c>
      <c r="AI14" s="594" t="s">
        <v>6</v>
      </c>
      <c r="AJ14" s="594" t="s">
        <v>174</v>
      </c>
      <c r="AK14" s="594" t="s">
        <v>8</v>
      </c>
      <c r="AL14" s="417">
        <f t="shared" si="17"/>
        <v>15</v>
      </c>
      <c r="AM14" s="417">
        <f t="shared" si="18"/>
        <v>3</v>
      </c>
      <c r="AN14" s="418">
        <f t="shared" si="19"/>
        <v>14</v>
      </c>
      <c r="AO14" s="418">
        <f t="shared" si="20"/>
        <v>0</v>
      </c>
      <c r="AP14" s="418">
        <f t="shared" si="21"/>
        <v>0</v>
      </c>
      <c r="AQ14" s="418">
        <f t="shared" si="22"/>
        <v>0</v>
      </c>
      <c r="AR14" s="418">
        <f t="shared" si="23"/>
        <v>0</v>
      </c>
      <c r="AS14" s="419">
        <f t="shared" si="24"/>
        <v>14</v>
      </c>
      <c r="AT14" s="594" t="s">
        <v>1567</v>
      </c>
      <c r="AU14" s="409" t="s">
        <v>74</v>
      </c>
      <c r="AV14" s="417">
        <f t="shared" si="25"/>
        <v>0</v>
      </c>
      <c r="AW14" s="417">
        <f t="shared" si="26"/>
        <v>0</v>
      </c>
      <c r="AX14" s="594" t="s">
        <v>13</v>
      </c>
      <c r="AY14" s="421">
        <f t="shared" si="27"/>
        <v>10</v>
      </c>
      <c r="AZ14" s="421">
        <f t="shared" si="28"/>
        <v>8</v>
      </c>
      <c r="BA14" s="420" t="s">
        <v>1207</v>
      </c>
      <c r="BB14" s="594">
        <v>8</v>
      </c>
      <c r="BC14" s="421">
        <f t="shared" si="29"/>
        <v>1</v>
      </c>
      <c r="BD14" s="409"/>
      <c r="BE14" s="594">
        <v>10</v>
      </c>
      <c r="BF14" s="421">
        <f t="shared" si="30"/>
        <v>2</v>
      </c>
      <c r="BG14" s="422">
        <f t="shared" si="31"/>
        <v>11</v>
      </c>
      <c r="BH14" s="422">
        <f t="shared" si="32"/>
        <v>1</v>
      </c>
      <c r="BI14" s="422">
        <f t="shared" si="33"/>
        <v>0</v>
      </c>
      <c r="BJ14" s="422">
        <f t="shared" si="34"/>
        <v>0</v>
      </c>
      <c r="BK14" s="422">
        <f t="shared" si="35"/>
        <v>0</v>
      </c>
      <c r="BL14" s="423">
        <f t="shared" si="36"/>
        <v>18.333333333333332</v>
      </c>
      <c r="BM14" s="594" t="s">
        <v>1818</v>
      </c>
      <c r="BN14" s="597" t="s">
        <v>175</v>
      </c>
      <c r="BO14" s="597" t="s">
        <v>175</v>
      </c>
      <c r="BP14" s="598" t="s">
        <v>1836</v>
      </c>
      <c r="BQ14" s="598" t="s">
        <v>3459</v>
      </c>
      <c r="BR14" s="599" t="s">
        <v>3460</v>
      </c>
      <c r="BS14" s="598" t="s">
        <v>3461</v>
      </c>
      <c r="BT14" s="598" t="s">
        <v>3462</v>
      </c>
      <c r="BU14" s="598" t="s">
        <v>3463</v>
      </c>
      <c r="BV14" s="598" t="s">
        <v>3464</v>
      </c>
      <c r="BW14" s="598" t="s">
        <v>3465</v>
      </c>
      <c r="BX14" s="414">
        <f t="shared" si="37"/>
        <v>44</v>
      </c>
      <c r="BY14" s="143"/>
    </row>
    <row r="15" spans="1:77" ht="20" customHeight="1">
      <c r="A15" s="409" t="s">
        <v>1208</v>
      </c>
      <c r="B15" s="593" t="s">
        <v>1209</v>
      </c>
      <c r="C15" s="409" t="s">
        <v>1171</v>
      </c>
      <c r="D15" s="594">
        <v>101</v>
      </c>
      <c r="E15" s="595">
        <v>43</v>
      </c>
      <c r="F15" s="411">
        <f t="shared" si="0"/>
        <v>20</v>
      </c>
      <c r="G15" s="409" t="s">
        <v>199</v>
      </c>
      <c r="H15" s="595">
        <v>38</v>
      </c>
      <c r="I15" s="411">
        <f t="shared" si="1"/>
        <v>10</v>
      </c>
      <c r="J15" s="595">
        <v>44</v>
      </c>
      <c r="K15" s="411">
        <f t="shared" si="2"/>
        <v>20</v>
      </c>
      <c r="L15" s="594">
        <v>34</v>
      </c>
      <c r="M15" s="411">
        <f t="shared" si="3"/>
        <v>10</v>
      </c>
      <c r="N15" s="594">
        <v>28</v>
      </c>
      <c r="O15" s="411">
        <f t="shared" si="4"/>
        <v>10</v>
      </c>
      <c r="P15" s="594">
        <v>44</v>
      </c>
      <c r="Q15" s="411">
        <f t="shared" si="5"/>
        <v>20</v>
      </c>
      <c r="R15" s="412">
        <f t="shared" si="6"/>
        <v>90</v>
      </c>
      <c r="S15" s="413">
        <f t="shared" si="7"/>
        <v>0</v>
      </c>
      <c r="T15" s="412">
        <f t="shared" si="8"/>
        <v>90</v>
      </c>
      <c r="U15" s="412">
        <f t="shared" si="9"/>
        <v>4</v>
      </c>
      <c r="V15" s="409" t="s">
        <v>200</v>
      </c>
      <c r="W15" s="409" t="s">
        <v>74</v>
      </c>
      <c r="X15" s="409" t="s">
        <v>74</v>
      </c>
      <c r="Y15" s="425">
        <v>8</v>
      </c>
      <c r="Z15" s="411">
        <f t="shared" si="10"/>
        <v>10</v>
      </c>
      <c r="AA15" s="415">
        <f t="shared" si="11"/>
        <v>10</v>
      </c>
      <c r="AB15" s="415">
        <f t="shared" si="12"/>
        <v>1</v>
      </c>
      <c r="AC15" s="416">
        <f t="shared" si="13"/>
        <v>15</v>
      </c>
      <c r="AD15" s="415">
        <f t="shared" si="14"/>
        <v>1</v>
      </c>
      <c r="AE15" s="596" t="s">
        <v>7</v>
      </c>
      <c r="AF15" s="417">
        <f t="shared" si="15"/>
        <v>15</v>
      </c>
      <c r="AG15" s="417">
        <f t="shared" si="16"/>
        <v>3</v>
      </c>
      <c r="AH15" s="594" t="s">
        <v>170</v>
      </c>
      <c r="AI15" s="594" t="s">
        <v>6</v>
      </c>
      <c r="AJ15" s="594" t="s">
        <v>173</v>
      </c>
      <c r="AK15" s="594" t="s">
        <v>8</v>
      </c>
      <c r="AL15" s="417">
        <f t="shared" si="17"/>
        <v>15</v>
      </c>
      <c r="AM15" s="417">
        <f t="shared" si="18"/>
        <v>3</v>
      </c>
      <c r="AN15" s="418">
        <f t="shared" si="19"/>
        <v>11</v>
      </c>
      <c r="AO15" s="418">
        <f t="shared" si="20"/>
        <v>0</v>
      </c>
      <c r="AP15" s="418">
        <f t="shared" si="21"/>
        <v>0</v>
      </c>
      <c r="AQ15" s="418">
        <f t="shared" si="22"/>
        <v>0</v>
      </c>
      <c r="AR15" s="418">
        <f t="shared" si="23"/>
        <v>0</v>
      </c>
      <c r="AS15" s="419">
        <f t="shared" si="24"/>
        <v>11</v>
      </c>
      <c r="AT15" s="594" t="s">
        <v>1567</v>
      </c>
      <c r="AU15" s="409" t="s">
        <v>74</v>
      </c>
      <c r="AV15" s="417">
        <f t="shared" si="25"/>
        <v>0</v>
      </c>
      <c r="AW15" s="417">
        <f t="shared" si="26"/>
        <v>0</v>
      </c>
      <c r="AX15" s="594" t="s">
        <v>13</v>
      </c>
      <c r="AY15" s="421">
        <f t="shared" si="27"/>
        <v>10</v>
      </c>
      <c r="AZ15" s="421">
        <f t="shared" si="28"/>
        <v>8</v>
      </c>
      <c r="BA15" s="420" t="s">
        <v>1210</v>
      </c>
      <c r="BB15" s="594">
        <v>8</v>
      </c>
      <c r="BC15" s="421">
        <f t="shared" si="29"/>
        <v>1</v>
      </c>
      <c r="BD15" s="409"/>
      <c r="BE15" s="594">
        <v>10</v>
      </c>
      <c r="BF15" s="421">
        <f t="shared" si="30"/>
        <v>2</v>
      </c>
      <c r="BG15" s="422">
        <f t="shared" si="31"/>
        <v>11</v>
      </c>
      <c r="BH15" s="422">
        <f t="shared" si="32"/>
        <v>1</v>
      </c>
      <c r="BI15" s="422">
        <f t="shared" si="33"/>
        <v>0</v>
      </c>
      <c r="BJ15" s="422">
        <f t="shared" si="34"/>
        <v>0</v>
      </c>
      <c r="BK15" s="422">
        <f t="shared" si="35"/>
        <v>0</v>
      </c>
      <c r="BL15" s="423">
        <f t="shared" si="36"/>
        <v>18.333333333333332</v>
      </c>
      <c r="BM15" s="594" t="s">
        <v>1818</v>
      </c>
      <c r="BN15" s="597" t="s">
        <v>175</v>
      </c>
      <c r="BO15" s="597" t="s">
        <v>175</v>
      </c>
      <c r="BP15" s="598" t="s">
        <v>1819</v>
      </c>
      <c r="BQ15" s="598" t="s">
        <v>3466</v>
      </c>
      <c r="BR15" s="600" t="s">
        <v>1798</v>
      </c>
      <c r="BS15" s="598" t="s">
        <v>3467</v>
      </c>
      <c r="BT15" s="598" t="s">
        <v>3468</v>
      </c>
      <c r="BU15" s="598" t="s">
        <v>3469</v>
      </c>
      <c r="BV15" s="598" t="s">
        <v>3470</v>
      </c>
      <c r="BW15" s="598" t="s">
        <v>3471</v>
      </c>
      <c r="BX15" s="414">
        <f t="shared" si="37"/>
        <v>32</v>
      </c>
      <c r="BY15" s="67"/>
    </row>
    <row r="16" spans="1:77" ht="20" customHeight="1">
      <c r="A16" s="409" t="s">
        <v>1211</v>
      </c>
      <c r="B16" s="593" t="s">
        <v>1212</v>
      </c>
      <c r="C16" s="409" t="s">
        <v>1171</v>
      </c>
      <c r="D16" s="594">
        <v>108.5</v>
      </c>
      <c r="E16" s="595">
        <v>93</v>
      </c>
      <c r="F16" s="411">
        <f t="shared" si="0"/>
        <v>40</v>
      </c>
      <c r="G16" s="409" t="s">
        <v>199</v>
      </c>
      <c r="H16" s="595">
        <v>92</v>
      </c>
      <c r="I16" s="411">
        <f t="shared" si="1"/>
        <v>40</v>
      </c>
      <c r="J16" s="595">
        <v>81</v>
      </c>
      <c r="K16" s="411">
        <f t="shared" si="2"/>
        <v>30</v>
      </c>
      <c r="L16" s="594">
        <v>97</v>
      </c>
      <c r="M16" s="411">
        <f t="shared" si="3"/>
        <v>40</v>
      </c>
      <c r="N16" s="594">
        <v>90</v>
      </c>
      <c r="O16" s="411">
        <f t="shared" si="4"/>
        <v>40</v>
      </c>
      <c r="P16" s="594">
        <v>82</v>
      </c>
      <c r="Q16" s="411">
        <f t="shared" si="5"/>
        <v>30</v>
      </c>
      <c r="R16" s="412">
        <f t="shared" si="6"/>
        <v>220</v>
      </c>
      <c r="S16" s="413">
        <f t="shared" si="7"/>
        <v>0</v>
      </c>
      <c r="T16" s="412">
        <f t="shared" si="8"/>
        <v>220</v>
      </c>
      <c r="U16" s="412">
        <f t="shared" si="9"/>
        <v>8</v>
      </c>
      <c r="V16" s="409" t="s">
        <v>200</v>
      </c>
      <c r="W16" s="409" t="s">
        <v>74</v>
      </c>
      <c r="X16" s="409" t="s">
        <v>74</v>
      </c>
      <c r="Y16" s="425">
        <v>24</v>
      </c>
      <c r="Z16" s="411">
        <f t="shared" si="10"/>
        <v>40</v>
      </c>
      <c r="AA16" s="415">
        <f t="shared" si="11"/>
        <v>40</v>
      </c>
      <c r="AB16" s="415">
        <f t="shared" si="12"/>
        <v>1</v>
      </c>
      <c r="AC16" s="416">
        <f t="shared" si="13"/>
        <v>60</v>
      </c>
      <c r="AD16" s="415">
        <f t="shared" si="14"/>
        <v>3</v>
      </c>
      <c r="AE16" s="596" t="s">
        <v>7</v>
      </c>
      <c r="AF16" s="417">
        <f t="shared" si="15"/>
        <v>15</v>
      </c>
      <c r="AG16" s="417">
        <f t="shared" si="16"/>
        <v>3</v>
      </c>
      <c r="AH16" s="594" t="s">
        <v>170</v>
      </c>
      <c r="AI16" s="594" t="s">
        <v>7</v>
      </c>
      <c r="AJ16" s="594" t="s">
        <v>174</v>
      </c>
      <c r="AK16" s="594" t="s">
        <v>6</v>
      </c>
      <c r="AL16" s="417">
        <f t="shared" si="17"/>
        <v>15</v>
      </c>
      <c r="AM16" s="417">
        <f t="shared" si="18"/>
        <v>3</v>
      </c>
      <c r="AN16" s="418">
        <f t="shared" si="19"/>
        <v>17</v>
      </c>
      <c r="AO16" s="418">
        <f t="shared" si="20"/>
        <v>0</v>
      </c>
      <c r="AP16" s="418">
        <f t="shared" si="21"/>
        <v>0</v>
      </c>
      <c r="AQ16" s="418">
        <f t="shared" si="22"/>
        <v>0</v>
      </c>
      <c r="AR16" s="418">
        <f t="shared" si="23"/>
        <v>0</v>
      </c>
      <c r="AS16" s="419">
        <f t="shared" si="24"/>
        <v>17</v>
      </c>
      <c r="AT16" s="594" t="s">
        <v>1567</v>
      </c>
      <c r="AU16" s="409" t="s">
        <v>74</v>
      </c>
      <c r="AV16" s="417">
        <f t="shared" si="25"/>
        <v>0</v>
      </c>
      <c r="AW16" s="417">
        <f t="shared" si="26"/>
        <v>0</v>
      </c>
      <c r="AX16" s="594" t="s">
        <v>13</v>
      </c>
      <c r="AY16" s="421">
        <f t="shared" si="27"/>
        <v>10</v>
      </c>
      <c r="AZ16" s="421">
        <f t="shared" si="28"/>
        <v>8</v>
      </c>
      <c r="BA16" s="420" t="s">
        <v>1213</v>
      </c>
      <c r="BB16" s="594">
        <v>8</v>
      </c>
      <c r="BC16" s="421">
        <f t="shared" si="29"/>
        <v>1</v>
      </c>
      <c r="BD16" s="409"/>
      <c r="BE16" s="594">
        <v>10</v>
      </c>
      <c r="BF16" s="421">
        <f t="shared" si="30"/>
        <v>2</v>
      </c>
      <c r="BG16" s="422">
        <f t="shared" si="31"/>
        <v>11</v>
      </c>
      <c r="BH16" s="422">
        <f t="shared" si="32"/>
        <v>1</v>
      </c>
      <c r="BI16" s="422">
        <f t="shared" si="33"/>
        <v>0</v>
      </c>
      <c r="BJ16" s="422">
        <f t="shared" si="34"/>
        <v>0</v>
      </c>
      <c r="BK16" s="422">
        <f t="shared" si="35"/>
        <v>0</v>
      </c>
      <c r="BL16" s="423">
        <f t="shared" si="36"/>
        <v>18.333333333333332</v>
      </c>
      <c r="BM16" s="594" t="s">
        <v>1818</v>
      </c>
      <c r="BN16" s="597" t="s">
        <v>175</v>
      </c>
      <c r="BO16" s="597" t="s">
        <v>175</v>
      </c>
      <c r="BP16" s="598" t="s">
        <v>1819</v>
      </c>
      <c r="BQ16" s="598" t="s">
        <v>3472</v>
      </c>
      <c r="BR16" s="599" t="s">
        <v>2081</v>
      </c>
      <c r="BS16" s="598" t="s">
        <v>3473</v>
      </c>
      <c r="BT16" s="598" t="s">
        <v>3474</v>
      </c>
      <c r="BU16" s="598" t="s">
        <v>3475</v>
      </c>
      <c r="BV16" s="598" t="s">
        <v>3476</v>
      </c>
      <c r="BW16" s="598" t="s">
        <v>3477</v>
      </c>
      <c r="BX16" s="414">
        <f t="shared" si="37"/>
        <v>96</v>
      </c>
      <c r="BY16" s="67"/>
    </row>
    <row r="17" spans="1:77" ht="20" customHeight="1">
      <c r="A17" s="409" t="s">
        <v>1214</v>
      </c>
      <c r="B17" s="593" t="s">
        <v>1215</v>
      </c>
      <c r="C17" s="409" t="s">
        <v>1171</v>
      </c>
      <c r="D17" s="594">
        <v>101</v>
      </c>
      <c r="E17" s="595">
        <v>45</v>
      </c>
      <c r="F17" s="411">
        <f t="shared" si="0"/>
        <v>20</v>
      </c>
      <c r="G17" s="409" t="s">
        <v>199</v>
      </c>
      <c r="H17" s="595">
        <v>58</v>
      </c>
      <c r="I17" s="411">
        <f t="shared" si="1"/>
        <v>20</v>
      </c>
      <c r="J17" s="595">
        <v>39</v>
      </c>
      <c r="K17" s="411">
        <f t="shared" si="2"/>
        <v>10</v>
      </c>
      <c r="L17" s="594">
        <v>64</v>
      </c>
      <c r="M17" s="411">
        <f t="shared" si="3"/>
        <v>20</v>
      </c>
      <c r="N17" s="594">
        <v>47</v>
      </c>
      <c r="O17" s="411">
        <f t="shared" si="4"/>
        <v>20</v>
      </c>
      <c r="P17" s="594">
        <v>64</v>
      </c>
      <c r="Q17" s="411">
        <f t="shared" si="5"/>
        <v>20</v>
      </c>
      <c r="R17" s="412">
        <f t="shared" si="6"/>
        <v>110</v>
      </c>
      <c r="S17" s="413">
        <f t="shared" si="7"/>
        <v>0</v>
      </c>
      <c r="T17" s="412">
        <f t="shared" si="8"/>
        <v>110</v>
      </c>
      <c r="U17" s="412">
        <f t="shared" si="9"/>
        <v>4</v>
      </c>
      <c r="V17" s="409" t="s">
        <v>200</v>
      </c>
      <c r="W17" s="409" t="s">
        <v>74</v>
      </c>
      <c r="X17" s="409" t="s">
        <v>74</v>
      </c>
      <c r="Y17" s="425">
        <v>12</v>
      </c>
      <c r="Z17" s="411">
        <f t="shared" si="10"/>
        <v>20</v>
      </c>
      <c r="AA17" s="415">
        <f t="shared" si="11"/>
        <v>20</v>
      </c>
      <c r="AB17" s="415">
        <f t="shared" si="12"/>
        <v>1</v>
      </c>
      <c r="AC17" s="416">
        <f t="shared" si="13"/>
        <v>30</v>
      </c>
      <c r="AD17" s="415">
        <f t="shared" si="14"/>
        <v>2</v>
      </c>
      <c r="AE17" s="596" t="s">
        <v>6</v>
      </c>
      <c r="AF17" s="417">
        <f t="shared" si="15"/>
        <v>20</v>
      </c>
      <c r="AG17" s="417">
        <f t="shared" si="16"/>
        <v>4</v>
      </c>
      <c r="AH17" s="594" t="s">
        <v>321</v>
      </c>
      <c r="AI17" s="594" t="s">
        <v>7</v>
      </c>
      <c r="AJ17" s="594" t="s">
        <v>210</v>
      </c>
      <c r="AK17" s="594" t="s">
        <v>7</v>
      </c>
      <c r="AL17" s="417">
        <f t="shared" si="17"/>
        <v>15</v>
      </c>
      <c r="AM17" s="417">
        <f t="shared" si="18"/>
        <v>3</v>
      </c>
      <c r="AN17" s="418">
        <f t="shared" si="19"/>
        <v>13</v>
      </c>
      <c r="AO17" s="418">
        <f t="shared" si="20"/>
        <v>0</v>
      </c>
      <c r="AP17" s="418">
        <f t="shared" si="21"/>
        <v>0</v>
      </c>
      <c r="AQ17" s="418">
        <f t="shared" si="22"/>
        <v>0</v>
      </c>
      <c r="AR17" s="418">
        <f t="shared" si="23"/>
        <v>0</v>
      </c>
      <c r="AS17" s="419">
        <f t="shared" si="24"/>
        <v>13</v>
      </c>
      <c r="AT17" s="594" t="s">
        <v>1567</v>
      </c>
      <c r="AU17" s="409" t="s">
        <v>74</v>
      </c>
      <c r="AV17" s="417">
        <f t="shared" si="25"/>
        <v>0</v>
      </c>
      <c r="AW17" s="417">
        <f t="shared" si="26"/>
        <v>0</v>
      </c>
      <c r="AX17" s="594" t="s">
        <v>13</v>
      </c>
      <c r="AY17" s="421">
        <f t="shared" si="27"/>
        <v>10</v>
      </c>
      <c r="AZ17" s="421">
        <f t="shared" si="28"/>
        <v>8</v>
      </c>
      <c r="BA17" s="420" t="s">
        <v>1216</v>
      </c>
      <c r="BB17" s="594">
        <v>8</v>
      </c>
      <c r="BC17" s="421">
        <f t="shared" si="29"/>
        <v>1</v>
      </c>
      <c r="BD17" s="409"/>
      <c r="BE17" s="594">
        <v>10</v>
      </c>
      <c r="BF17" s="421">
        <f t="shared" si="30"/>
        <v>2</v>
      </c>
      <c r="BG17" s="422">
        <f t="shared" si="31"/>
        <v>11</v>
      </c>
      <c r="BH17" s="422">
        <f t="shared" si="32"/>
        <v>1</v>
      </c>
      <c r="BI17" s="422">
        <f t="shared" si="33"/>
        <v>0</v>
      </c>
      <c r="BJ17" s="422">
        <f t="shared" si="34"/>
        <v>0</v>
      </c>
      <c r="BK17" s="422">
        <f t="shared" si="35"/>
        <v>0</v>
      </c>
      <c r="BL17" s="423">
        <f t="shared" si="36"/>
        <v>18.333333333333332</v>
      </c>
      <c r="BM17" s="594" t="s">
        <v>1818</v>
      </c>
      <c r="BN17" s="597" t="s">
        <v>175</v>
      </c>
      <c r="BO17" s="597" t="s">
        <v>175</v>
      </c>
      <c r="BP17" s="598" t="s">
        <v>1819</v>
      </c>
      <c r="BQ17" s="598" t="s">
        <v>3478</v>
      </c>
      <c r="BR17" s="599" t="s">
        <v>2053</v>
      </c>
      <c r="BS17" s="598" t="s">
        <v>3479</v>
      </c>
      <c r="BT17" s="598" t="s">
        <v>3480</v>
      </c>
      <c r="BU17" s="598" t="s">
        <v>3481</v>
      </c>
      <c r="BV17" s="598" t="s">
        <v>3482</v>
      </c>
      <c r="BW17" s="598" t="s">
        <v>3483</v>
      </c>
      <c r="BX17" s="414">
        <f t="shared" si="37"/>
        <v>48</v>
      </c>
      <c r="BY17" s="143"/>
    </row>
    <row r="18" spans="1:77" ht="20" customHeight="1">
      <c r="A18" s="409" t="s">
        <v>1217</v>
      </c>
      <c r="B18" s="602" t="s">
        <v>1218</v>
      </c>
      <c r="C18" s="409" t="s">
        <v>1171</v>
      </c>
      <c r="D18" s="594">
        <v>86</v>
      </c>
      <c r="E18" s="595">
        <v>93</v>
      </c>
      <c r="F18" s="411">
        <f t="shared" si="0"/>
        <v>40</v>
      </c>
      <c r="G18" s="409" t="s">
        <v>198</v>
      </c>
      <c r="H18" s="595">
        <v>71</v>
      </c>
      <c r="I18" s="411">
        <f t="shared" si="1"/>
        <v>30</v>
      </c>
      <c r="J18" s="595">
        <v>93</v>
      </c>
      <c r="K18" s="411">
        <f t="shared" si="2"/>
        <v>40</v>
      </c>
      <c r="L18" s="594">
        <v>88</v>
      </c>
      <c r="M18" s="411">
        <f t="shared" si="3"/>
        <v>30</v>
      </c>
      <c r="N18" s="594">
        <v>90</v>
      </c>
      <c r="O18" s="411">
        <f t="shared" si="4"/>
        <v>40</v>
      </c>
      <c r="P18" s="594">
        <v>86</v>
      </c>
      <c r="Q18" s="411">
        <f t="shared" si="5"/>
        <v>30</v>
      </c>
      <c r="R18" s="412">
        <f t="shared" si="6"/>
        <v>210</v>
      </c>
      <c r="S18" s="413">
        <f t="shared" si="7"/>
        <v>0</v>
      </c>
      <c r="T18" s="412">
        <f t="shared" si="8"/>
        <v>210</v>
      </c>
      <c r="U18" s="412">
        <f t="shared" si="9"/>
        <v>8</v>
      </c>
      <c r="V18" s="409" t="s">
        <v>207</v>
      </c>
      <c r="W18" s="409" t="s">
        <v>74</v>
      </c>
      <c r="X18" s="409" t="s">
        <v>74</v>
      </c>
      <c r="Y18" s="425">
        <v>24</v>
      </c>
      <c r="Z18" s="411">
        <f t="shared" si="10"/>
        <v>40</v>
      </c>
      <c r="AA18" s="415">
        <f t="shared" si="11"/>
        <v>40</v>
      </c>
      <c r="AB18" s="415">
        <f t="shared" si="12"/>
        <v>1</v>
      </c>
      <c r="AC18" s="416">
        <f t="shared" si="13"/>
        <v>60</v>
      </c>
      <c r="AD18" s="415">
        <f t="shared" si="14"/>
        <v>3</v>
      </c>
      <c r="AE18" s="596" t="s">
        <v>7</v>
      </c>
      <c r="AF18" s="417">
        <f t="shared" si="15"/>
        <v>15</v>
      </c>
      <c r="AG18" s="417">
        <f t="shared" si="16"/>
        <v>3</v>
      </c>
      <c r="AH18" s="594" t="s">
        <v>171</v>
      </c>
      <c r="AI18" s="594" t="s">
        <v>6</v>
      </c>
      <c r="AJ18" s="594" t="s">
        <v>174</v>
      </c>
      <c r="AK18" s="594" t="s">
        <v>7</v>
      </c>
      <c r="AL18" s="417">
        <f t="shared" si="17"/>
        <v>15</v>
      </c>
      <c r="AM18" s="417">
        <f t="shared" si="18"/>
        <v>3</v>
      </c>
      <c r="AN18" s="418">
        <f t="shared" si="19"/>
        <v>17</v>
      </c>
      <c r="AO18" s="418">
        <f t="shared" si="20"/>
        <v>0</v>
      </c>
      <c r="AP18" s="418">
        <f t="shared" si="21"/>
        <v>0</v>
      </c>
      <c r="AQ18" s="418">
        <f t="shared" si="22"/>
        <v>0</v>
      </c>
      <c r="AR18" s="418">
        <f t="shared" si="23"/>
        <v>0</v>
      </c>
      <c r="AS18" s="419">
        <f t="shared" si="24"/>
        <v>17</v>
      </c>
      <c r="AT18" s="594" t="s">
        <v>1567</v>
      </c>
      <c r="AU18" s="409" t="s">
        <v>74</v>
      </c>
      <c r="AV18" s="417">
        <f t="shared" si="25"/>
        <v>0</v>
      </c>
      <c r="AW18" s="417">
        <f t="shared" si="26"/>
        <v>0</v>
      </c>
      <c r="AX18" s="594" t="s">
        <v>13</v>
      </c>
      <c r="AY18" s="421">
        <f t="shared" si="27"/>
        <v>10</v>
      </c>
      <c r="AZ18" s="421">
        <f t="shared" si="28"/>
        <v>8</v>
      </c>
      <c r="BA18" s="420" t="s">
        <v>1219</v>
      </c>
      <c r="BB18" s="594" t="s">
        <v>168</v>
      </c>
      <c r="BC18" s="421">
        <f t="shared" si="29"/>
        <v>2</v>
      </c>
      <c r="BD18" s="409"/>
      <c r="BE18" s="594">
        <v>10</v>
      </c>
      <c r="BF18" s="421">
        <f t="shared" si="30"/>
        <v>2</v>
      </c>
      <c r="BG18" s="422">
        <f t="shared" si="31"/>
        <v>12</v>
      </c>
      <c r="BH18" s="422">
        <f t="shared" si="32"/>
        <v>1</v>
      </c>
      <c r="BI18" s="422">
        <f t="shared" si="33"/>
        <v>0</v>
      </c>
      <c r="BJ18" s="422">
        <f t="shared" si="34"/>
        <v>0</v>
      </c>
      <c r="BK18" s="422">
        <f t="shared" si="35"/>
        <v>0</v>
      </c>
      <c r="BL18" s="423">
        <f t="shared" si="36"/>
        <v>20</v>
      </c>
      <c r="BM18" s="594" t="s">
        <v>168</v>
      </c>
      <c r="BN18" s="597" t="s">
        <v>3484</v>
      </c>
      <c r="BO18" s="597" t="s">
        <v>175</v>
      </c>
      <c r="BP18" s="598" t="s">
        <v>1819</v>
      </c>
      <c r="BQ18" s="598" t="s">
        <v>3485</v>
      </c>
      <c r="BR18" s="601" t="s">
        <v>3486</v>
      </c>
      <c r="BS18" s="598" t="s">
        <v>3487</v>
      </c>
      <c r="BT18" s="598" t="s">
        <v>3488</v>
      </c>
      <c r="BU18" s="598" t="s">
        <v>3489</v>
      </c>
      <c r="BV18" s="598" t="s">
        <v>3490</v>
      </c>
      <c r="BW18" s="598" t="s">
        <v>3491</v>
      </c>
      <c r="BX18" s="414">
        <f t="shared" si="37"/>
        <v>96</v>
      </c>
      <c r="BY18" s="67"/>
    </row>
    <row r="19" spans="1:77" ht="20" customHeight="1">
      <c r="A19" s="409" t="s">
        <v>1220</v>
      </c>
      <c r="B19" s="593" t="s">
        <v>1221</v>
      </c>
      <c r="C19" s="409" t="s">
        <v>1171</v>
      </c>
      <c r="D19" s="594">
        <v>110.5</v>
      </c>
      <c r="E19" s="595">
        <v>90</v>
      </c>
      <c r="F19" s="411">
        <f t="shared" si="0"/>
        <v>40</v>
      </c>
      <c r="G19" s="409" t="s">
        <v>199</v>
      </c>
      <c r="H19" s="595">
        <v>97</v>
      </c>
      <c r="I19" s="411">
        <f t="shared" si="1"/>
        <v>40</v>
      </c>
      <c r="J19" s="595">
        <v>60</v>
      </c>
      <c r="K19" s="411">
        <f t="shared" si="2"/>
        <v>20</v>
      </c>
      <c r="L19" s="594">
        <v>94</v>
      </c>
      <c r="M19" s="411">
        <f t="shared" si="3"/>
        <v>40</v>
      </c>
      <c r="N19" s="594">
        <v>92</v>
      </c>
      <c r="O19" s="411">
        <f t="shared" si="4"/>
        <v>40</v>
      </c>
      <c r="P19" s="594">
        <v>88</v>
      </c>
      <c r="Q19" s="411">
        <f t="shared" si="5"/>
        <v>30</v>
      </c>
      <c r="R19" s="412">
        <f t="shared" si="6"/>
        <v>210</v>
      </c>
      <c r="S19" s="413">
        <f t="shared" si="7"/>
        <v>0</v>
      </c>
      <c r="T19" s="412">
        <f t="shared" si="8"/>
        <v>210</v>
      </c>
      <c r="U19" s="412">
        <f t="shared" si="9"/>
        <v>8</v>
      </c>
      <c r="V19" s="409" t="s">
        <v>200</v>
      </c>
      <c r="W19" s="409" t="s">
        <v>74</v>
      </c>
      <c r="X19" s="409" t="s">
        <v>74</v>
      </c>
      <c r="Y19" s="425">
        <v>22</v>
      </c>
      <c r="Z19" s="411">
        <f t="shared" si="10"/>
        <v>30</v>
      </c>
      <c r="AA19" s="415">
        <f t="shared" si="11"/>
        <v>30</v>
      </c>
      <c r="AB19" s="415">
        <f t="shared" si="12"/>
        <v>1</v>
      </c>
      <c r="AC19" s="416">
        <f t="shared" si="13"/>
        <v>45</v>
      </c>
      <c r="AD19" s="415">
        <f t="shared" si="14"/>
        <v>3</v>
      </c>
      <c r="AE19" s="596" t="s">
        <v>7</v>
      </c>
      <c r="AF19" s="417">
        <f t="shared" si="15"/>
        <v>15</v>
      </c>
      <c r="AG19" s="417">
        <f t="shared" si="16"/>
        <v>3</v>
      </c>
      <c r="AH19" s="594" t="s">
        <v>170</v>
      </c>
      <c r="AI19" s="594" t="s">
        <v>6</v>
      </c>
      <c r="AJ19" s="594" t="s">
        <v>174</v>
      </c>
      <c r="AK19" s="594" t="s">
        <v>8</v>
      </c>
      <c r="AL19" s="417">
        <f t="shared" si="17"/>
        <v>15</v>
      </c>
      <c r="AM19" s="417">
        <f t="shared" si="18"/>
        <v>3</v>
      </c>
      <c r="AN19" s="418">
        <f t="shared" si="19"/>
        <v>17</v>
      </c>
      <c r="AO19" s="418">
        <f t="shared" si="20"/>
        <v>0</v>
      </c>
      <c r="AP19" s="418">
        <f t="shared" si="21"/>
        <v>0</v>
      </c>
      <c r="AQ19" s="418">
        <f t="shared" si="22"/>
        <v>0</v>
      </c>
      <c r="AR19" s="418">
        <f t="shared" si="23"/>
        <v>0</v>
      </c>
      <c r="AS19" s="419">
        <f t="shared" si="24"/>
        <v>17</v>
      </c>
      <c r="AT19" s="594" t="s">
        <v>1567</v>
      </c>
      <c r="AU19" s="409" t="s">
        <v>74</v>
      </c>
      <c r="AV19" s="417">
        <f t="shared" si="25"/>
        <v>0</v>
      </c>
      <c r="AW19" s="417">
        <f t="shared" si="26"/>
        <v>0</v>
      </c>
      <c r="AX19" s="594" t="s">
        <v>13</v>
      </c>
      <c r="AY19" s="421">
        <f t="shared" si="27"/>
        <v>10</v>
      </c>
      <c r="AZ19" s="421">
        <f t="shared" si="28"/>
        <v>8</v>
      </c>
      <c r="BA19" s="420" t="s">
        <v>1222</v>
      </c>
      <c r="BB19" s="594">
        <v>8</v>
      </c>
      <c r="BC19" s="421">
        <f t="shared" si="29"/>
        <v>1</v>
      </c>
      <c r="BD19" s="409"/>
      <c r="BE19" s="594">
        <v>10</v>
      </c>
      <c r="BF19" s="421">
        <f t="shared" si="30"/>
        <v>2</v>
      </c>
      <c r="BG19" s="422">
        <f t="shared" si="31"/>
        <v>11</v>
      </c>
      <c r="BH19" s="422">
        <f t="shared" si="32"/>
        <v>1</v>
      </c>
      <c r="BI19" s="422">
        <f t="shared" si="33"/>
        <v>0</v>
      </c>
      <c r="BJ19" s="422">
        <f t="shared" si="34"/>
        <v>0</v>
      </c>
      <c r="BK19" s="422">
        <f t="shared" si="35"/>
        <v>0</v>
      </c>
      <c r="BL19" s="423">
        <f t="shared" si="36"/>
        <v>18.333333333333332</v>
      </c>
      <c r="BM19" s="594" t="s">
        <v>1818</v>
      </c>
      <c r="BN19" s="597" t="s">
        <v>175</v>
      </c>
      <c r="BO19" s="597" t="s">
        <v>175</v>
      </c>
      <c r="BP19" s="598" t="s">
        <v>1819</v>
      </c>
      <c r="BQ19" s="598" t="s">
        <v>3492</v>
      </c>
      <c r="BR19" s="599" t="s">
        <v>2081</v>
      </c>
      <c r="BS19" s="598" t="s">
        <v>3493</v>
      </c>
      <c r="BT19" s="598" t="s">
        <v>3494</v>
      </c>
      <c r="BU19" s="598" t="s">
        <v>3495</v>
      </c>
      <c r="BV19" s="598" t="s">
        <v>3496</v>
      </c>
      <c r="BW19" s="598" t="s">
        <v>3497</v>
      </c>
      <c r="BX19" s="414">
        <f t="shared" si="37"/>
        <v>88</v>
      </c>
      <c r="BY19" s="67"/>
    </row>
    <row r="20" spans="1:77" ht="20" customHeight="1">
      <c r="A20" s="409" t="s">
        <v>1223</v>
      </c>
      <c r="B20" s="593" t="s">
        <v>1224</v>
      </c>
      <c r="C20" s="409" t="s">
        <v>1171</v>
      </c>
      <c r="D20" s="594">
        <v>102.5</v>
      </c>
      <c r="E20" s="595">
        <v>71</v>
      </c>
      <c r="F20" s="411">
        <f t="shared" si="0"/>
        <v>30</v>
      </c>
      <c r="G20" s="409" t="s">
        <v>198</v>
      </c>
      <c r="H20" s="595">
        <v>35</v>
      </c>
      <c r="I20" s="411">
        <f t="shared" si="1"/>
        <v>10</v>
      </c>
      <c r="J20" s="595">
        <v>45</v>
      </c>
      <c r="K20" s="411">
        <f t="shared" si="2"/>
        <v>20</v>
      </c>
      <c r="L20" s="594">
        <v>67</v>
      </c>
      <c r="M20" s="411">
        <f t="shared" si="3"/>
        <v>30</v>
      </c>
      <c r="N20" s="594">
        <v>71</v>
      </c>
      <c r="O20" s="411">
        <f t="shared" si="4"/>
        <v>30</v>
      </c>
      <c r="P20" s="594">
        <v>64</v>
      </c>
      <c r="Q20" s="411">
        <f t="shared" si="5"/>
        <v>20</v>
      </c>
      <c r="R20" s="412">
        <f t="shared" si="6"/>
        <v>140</v>
      </c>
      <c r="S20" s="413">
        <f t="shared" si="7"/>
        <v>0</v>
      </c>
      <c r="T20" s="412">
        <f t="shared" si="8"/>
        <v>140</v>
      </c>
      <c r="U20" s="412">
        <f t="shared" si="9"/>
        <v>6</v>
      </c>
      <c r="V20" s="409" t="s">
        <v>207</v>
      </c>
      <c r="W20" s="409" t="s">
        <v>74</v>
      </c>
      <c r="X20" s="409" t="s">
        <v>74</v>
      </c>
      <c r="Y20" s="425">
        <v>16</v>
      </c>
      <c r="Z20" s="411">
        <f t="shared" si="10"/>
        <v>20</v>
      </c>
      <c r="AA20" s="415">
        <f t="shared" si="11"/>
        <v>20</v>
      </c>
      <c r="AB20" s="415">
        <f t="shared" si="12"/>
        <v>1</v>
      </c>
      <c r="AC20" s="416">
        <f t="shared" si="13"/>
        <v>30</v>
      </c>
      <c r="AD20" s="415">
        <f t="shared" si="14"/>
        <v>2</v>
      </c>
      <c r="AE20" s="596" t="s">
        <v>7</v>
      </c>
      <c r="AF20" s="417">
        <f t="shared" si="15"/>
        <v>15</v>
      </c>
      <c r="AG20" s="417">
        <f t="shared" si="16"/>
        <v>3</v>
      </c>
      <c r="AH20" s="594" t="s">
        <v>171</v>
      </c>
      <c r="AI20" s="594" t="s">
        <v>7</v>
      </c>
      <c r="AJ20" s="594" t="s">
        <v>210</v>
      </c>
      <c r="AK20" s="594" t="s">
        <v>8</v>
      </c>
      <c r="AL20" s="417">
        <f t="shared" si="17"/>
        <v>15</v>
      </c>
      <c r="AM20" s="417">
        <f t="shared" si="18"/>
        <v>3</v>
      </c>
      <c r="AN20" s="418">
        <f t="shared" si="19"/>
        <v>14</v>
      </c>
      <c r="AO20" s="418">
        <f t="shared" si="20"/>
        <v>0</v>
      </c>
      <c r="AP20" s="418">
        <f t="shared" si="21"/>
        <v>0</v>
      </c>
      <c r="AQ20" s="418">
        <f t="shared" si="22"/>
        <v>0</v>
      </c>
      <c r="AR20" s="418">
        <f t="shared" si="23"/>
        <v>0</v>
      </c>
      <c r="AS20" s="419">
        <f t="shared" si="24"/>
        <v>14</v>
      </c>
      <c r="AT20" s="594" t="s">
        <v>1567</v>
      </c>
      <c r="AU20" s="409" t="s">
        <v>74</v>
      </c>
      <c r="AV20" s="417">
        <f t="shared" si="25"/>
        <v>0</v>
      </c>
      <c r="AW20" s="417">
        <f t="shared" si="26"/>
        <v>0</v>
      </c>
      <c r="AX20" s="594" t="s">
        <v>13</v>
      </c>
      <c r="AY20" s="421">
        <f t="shared" si="27"/>
        <v>10</v>
      </c>
      <c r="AZ20" s="421">
        <f t="shared" si="28"/>
        <v>8</v>
      </c>
      <c r="BA20" s="420" t="s">
        <v>1225</v>
      </c>
      <c r="BB20" s="594">
        <v>8</v>
      </c>
      <c r="BC20" s="421">
        <f t="shared" si="29"/>
        <v>1</v>
      </c>
      <c r="BD20" s="409"/>
      <c r="BE20" s="594">
        <v>10</v>
      </c>
      <c r="BF20" s="421">
        <f t="shared" si="30"/>
        <v>2</v>
      </c>
      <c r="BG20" s="422">
        <f t="shared" si="31"/>
        <v>11</v>
      </c>
      <c r="BH20" s="422">
        <f t="shared" si="32"/>
        <v>1</v>
      </c>
      <c r="BI20" s="422">
        <f t="shared" si="33"/>
        <v>0</v>
      </c>
      <c r="BJ20" s="422">
        <f t="shared" si="34"/>
        <v>0</v>
      </c>
      <c r="BK20" s="422">
        <f t="shared" si="35"/>
        <v>0</v>
      </c>
      <c r="BL20" s="423">
        <f t="shared" si="36"/>
        <v>18.333333333333332</v>
      </c>
      <c r="BM20" s="594" t="s">
        <v>1818</v>
      </c>
      <c r="BN20" s="597" t="s">
        <v>175</v>
      </c>
      <c r="BO20" s="597" t="s">
        <v>175</v>
      </c>
      <c r="BP20" s="598" t="s">
        <v>1819</v>
      </c>
      <c r="BQ20" s="598" t="s">
        <v>3498</v>
      </c>
      <c r="BR20" s="601" t="s">
        <v>3499</v>
      </c>
      <c r="BS20" s="598" t="s">
        <v>3500</v>
      </c>
      <c r="BT20" s="598" t="s">
        <v>3501</v>
      </c>
      <c r="BU20" s="598" t="s">
        <v>3502</v>
      </c>
      <c r="BV20" s="598" t="s">
        <v>3503</v>
      </c>
      <c r="BW20" s="598" t="s">
        <v>3504</v>
      </c>
      <c r="BX20" s="414">
        <f t="shared" si="37"/>
        <v>64</v>
      </c>
    </row>
    <row r="21" spans="1:77" ht="20" customHeight="1">
      <c r="A21" s="409" t="s">
        <v>1226</v>
      </c>
      <c r="B21" s="593" t="s">
        <v>1227</v>
      </c>
      <c r="C21" s="409" t="s">
        <v>1171</v>
      </c>
      <c r="D21" s="594">
        <v>100.5</v>
      </c>
      <c r="E21" s="595">
        <v>48</v>
      </c>
      <c r="F21" s="411">
        <f t="shared" si="0"/>
        <v>20</v>
      </c>
      <c r="G21" s="409" t="s">
        <v>199</v>
      </c>
      <c r="H21" s="595">
        <v>57</v>
      </c>
      <c r="I21" s="411">
        <f t="shared" si="1"/>
        <v>20</v>
      </c>
      <c r="J21" s="595">
        <v>49</v>
      </c>
      <c r="K21" s="411">
        <f t="shared" si="2"/>
        <v>20</v>
      </c>
      <c r="L21" s="594">
        <v>66</v>
      </c>
      <c r="M21" s="411">
        <f t="shared" si="3"/>
        <v>30</v>
      </c>
      <c r="N21" s="594">
        <v>66</v>
      </c>
      <c r="O21" s="411">
        <f t="shared" si="4"/>
        <v>30</v>
      </c>
      <c r="P21" s="594">
        <v>62</v>
      </c>
      <c r="Q21" s="411">
        <f t="shared" si="5"/>
        <v>20</v>
      </c>
      <c r="R21" s="412">
        <f t="shared" si="6"/>
        <v>140</v>
      </c>
      <c r="S21" s="413">
        <f t="shared" si="7"/>
        <v>0</v>
      </c>
      <c r="T21" s="412">
        <f t="shared" si="8"/>
        <v>140</v>
      </c>
      <c r="U21" s="412">
        <f t="shared" si="9"/>
        <v>6</v>
      </c>
      <c r="V21" s="409" t="s">
        <v>200</v>
      </c>
      <c r="W21" s="409" t="s">
        <v>74</v>
      </c>
      <c r="X21" s="409" t="s">
        <v>74</v>
      </c>
      <c r="Y21" s="425">
        <v>9</v>
      </c>
      <c r="Z21" s="411">
        <f t="shared" si="10"/>
        <v>10</v>
      </c>
      <c r="AA21" s="415">
        <f t="shared" si="11"/>
        <v>10</v>
      </c>
      <c r="AB21" s="415">
        <f t="shared" si="12"/>
        <v>1</v>
      </c>
      <c r="AC21" s="416">
        <f t="shared" si="13"/>
        <v>15</v>
      </c>
      <c r="AD21" s="415">
        <f t="shared" si="14"/>
        <v>1</v>
      </c>
      <c r="AE21" s="596" t="s">
        <v>7</v>
      </c>
      <c r="AF21" s="417">
        <f t="shared" si="15"/>
        <v>15</v>
      </c>
      <c r="AG21" s="417">
        <f t="shared" si="16"/>
        <v>3</v>
      </c>
      <c r="AH21" s="594" t="s">
        <v>171</v>
      </c>
      <c r="AI21" s="594" t="s">
        <v>7</v>
      </c>
      <c r="AJ21" s="594" t="s">
        <v>173</v>
      </c>
      <c r="AK21" s="594" t="s">
        <v>7</v>
      </c>
      <c r="AL21" s="417">
        <f t="shared" si="17"/>
        <v>15</v>
      </c>
      <c r="AM21" s="417">
        <f t="shared" si="18"/>
        <v>3</v>
      </c>
      <c r="AN21" s="418">
        <f t="shared" si="19"/>
        <v>13</v>
      </c>
      <c r="AO21" s="418">
        <f t="shared" si="20"/>
        <v>0</v>
      </c>
      <c r="AP21" s="418">
        <f t="shared" si="21"/>
        <v>0</v>
      </c>
      <c r="AQ21" s="418">
        <f t="shared" si="22"/>
        <v>0</v>
      </c>
      <c r="AR21" s="418">
        <f t="shared" si="23"/>
        <v>0</v>
      </c>
      <c r="AS21" s="419">
        <f t="shared" si="24"/>
        <v>13</v>
      </c>
      <c r="AT21" s="594" t="s">
        <v>1567</v>
      </c>
      <c r="AU21" s="409" t="s">
        <v>74</v>
      </c>
      <c r="AV21" s="417">
        <f t="shared" si="25"/>
        <v>0</v>
      </c>
      <c r="AW21" s="417">
        <f t="shared" si="26"/>
        <v>0</v>
      </c>
      <c r="AX21" s="594" t="s">
        <v>13</v>
      </c>
      <c r="AY21" s="421">
        <f t="shared" si="27"/>
        <v>10</v>
      </c>
      <c r="AZ21" s="421">
        <f t="shared" si="28"/>
        <v>8</v>
      </c>
      <c r="BA21" s="420" t="s">
        <v>1228</v>
      </c>
      <c r="BB21" s="594">
        <v>8</v>
      </c>
      <c r="BC21" s="421">
        <f t="shared" si="29"/>
        <v>1</v>
      </c>
      <c r="BD21" s="409"/>
      <c r="BE21" s="594">
        <v>10</v>
      </c>
      <c r="BF21" s="421">
        <f t="shared" si="30"/>
        <v>2</v>
      </c>
      <c r="BG21" s="422">
        <f t="shared" si="31"/>
        <v>11</v>
      </c>
      <c r="BH21" s="422">
        <f t="shared" si="32"/>
        <v>1</v>
      </c>
      <c r="BI21" s="422">
        <f t="shared" si="33"/>
        <v>0</v>
      </c>
      <c r="BJ21" s="422">
        <f t="shared" si="34"/>
        <v>0</v>
      </c>
      <c r="BK21" s="422">
        <f t="shared" si="35"/>
        <v>0</v>
      </c>
      <c r="BL21" s="423">
        <f t="shared" si="36"/>
        <v>18.333333333333332</v>
      </c>
      <c r="BM21" s="594" t="s">
        <v>1818</v>
      </c>
      <c r="BN21" s="597" t="s">
        <v>175</v>
      </c>
      <c r="BO21" s="597" t="s">
        <v>175</v>
      </c>
      <c r="BP21" s="598" t="s">
        <v>1819</v>
      </c>
      <c r="BQ21" s="598" t="s">
        <v>3505</v>
      </c>
      <c r="BR21" s="600" t="s">
        <v>1798</v>
      </c>
      <c r="BS21" s="598" t="s">
        <v>3506</v>
      </c>
      <c r="BT21" s="598" t="s">
        <v>3507</v>
      </c>
      <c r="BU21" s="598" t="s">
        <v>3508</v>
      </c>
      <c r="BV21" s="598" t="s">
        <v>3509</v>
      </c>
      <c r="BW21" s="598" t="s">
        <v>3510</v>
      </c>
      <c r="BX21" s="414">
        <f t="shared" si="37"/>
        <v>36</v>
      </c>
    </row>
    <row r="22" spans="1:77" ht="20" customHeight="1">
      <c r="A22" s="409" t="s">
        <v>1229</v>
      </c>
      <c r="B22" s="593" t="s">
        <v>1230</v>
      </c>
      <c r="C22" s="409" t="s">
        <v>1171</v>
      </c>
      <c r="D22" s="594">
        <v>87</v>
      </c>
      <c r="E22" s="595">
        <v>66</v>
      </c>
      <c r="F22" s="411">
        <f t="shared" si="0"/>
        <v>30</v>
      </c>
      <c r="G22" s="409" t="s">
        <v>199</v>
      </c>
      <c r="H22" s="595">
        <v>57</v>
      </c>
      <c r="I22" s="411">
        <f t="shared" si="1"/>
        <v>20</v>
      </c>
      <c r="J22" s="595">
        <v>43</v>
      </c>
      <c r="K22" s="411">
        <f t="shared" si="2"/>
        <v>20</v>
      </c>
      <c r="L22" s="594">
        <v>56</v>
      </c>
      <c r="M22" s="411">
        <f t="shared" si="3"/>
        <v>20</v>
      </c>
      <c r="N22" s="594">
        <v>66</v>
      </c>
      <c r="O22" s="411">
        <f t="shared" si="4"/>
        <v>30</v>
      </c>
      <c r="P22" s="594">
        <v>58</v>
      </c>
      <c r="Q22" s="411">
        <f t="shared" si="5"/>
        <v>20</v>
      </c>
      <c r="R22" s="412">
        <f t="shared" si="6"/>
        <v>140</v>
      </c>
      <c r="S22" s="413">
        <f t="shared" si="7"/>
        <v>0</v>
      </c>
      <c r="T22" s="412">
        <f t="shared" si="8"/>
        <v>140</v>
      </c>
      <c r="U22" s="412">
        <f t="shared" si="9"/>
        <v>6</v>
      </c>
      <c r="V22" s="409" t="s">
        <v>200</v>
      </c>
      <c r="W22" s="409" t="s">
        <v>74</v>
      </c>
      <c r="X22" s="409" t="s">
        <v>74</v>
      </c>
      <c r="Y22" s="425">
        <v>14</v>
      </c>
      <c r="Z22" s="411">
        <f t="shared" si="10"/>
        <v>20</v>
      </c>
      <c r="AA22" s="415">
        <f t="shared" si="11"/>
        <v>20</v>
      </c>
      <c r="AB22" s="415">
        <f t="shared" si="12"/>
        <v>1</v>
      </c>
      <c r="AC22" s="416">
        <f t="shared" si="13"/>
        <v>30</v>
      </c>
      <c r="AD22" s="415">
        <f t="shared" si="14"/>
        <v>2</v>
      </c>
      <c r="AE22" s="596" t="s">
        <v>6</v>
      </c>
      <c r="AF22" s="417">
        <f t="shared" si="15"/>
        <v>20</v>
      </c>
      <c r="AG22" s="417">
        <f t="shared" si="16"/>
        <v>4</v>
      </c>
      <c r="AH22" s="594" t="s">
        <v>171</v>
      </c>
      <c r="AI22" s="594" t="s">
        <v>7</v>
      </c>
      <c r="AJ22" s="594" t="s">
        <v>172</v>
      </c>
      <c r="AK22" s="594" t="s">
        <v>8</v>
      </c>
      <c r="AL22" s="417">
        <f t="shared" si="17"/>
        <v>15</v>
      </c>
      <c r="AM22" s="417">
        <f t="shared" si="18"/>
        <v>3</v>
      </c>
      <c r="AN22" s="418">
        <f t="shared" si="19"/>
        <v>15</v>
      </c>
      <c r="AO22" s="418">
        <f t="shared" si="20"/>
        <v>0</v>
      </c>
      <c r="AP22" s="418">
        <f t="shared" si="21"/>
        <v>0</v>
      </c>
      <c r="AQ22" s="418">
        <f t="shared" si="22"/>
        <v>0</v>
      </c>
      <c r="AR22" s="418">
        <f t="shared" si="23"/>
        <v>0</v>
      </c>
      <c r="AS22" s="419">
        <f t="shared" si="24"/>
        <v>15</v>
      </c>
      <c r="AT22" s="594" t="s">
        <v>1567</v>
      </c>
      <c r="AU22" s="409" t="s">
        <v>74</v>
      </c>
      <c r="AV22" s="417">
        <f t="shared" si="25"/>
        <v>0</v>
      </c>
      <c r="AW22" s="417">
        <f t="shared" si="26"/>
        <v>0</v>
      </c>
      <c r="AX22" s="594" t="s">
        <v>13</v>
      </c>
      <c r="AY22" s="421">
        <f t="shared" si="27"/>
        <v>10</v>
      </c>
      <c r="AZ22" s="421">
        <f t="shared" si="28"/>
        <v>8</v>
      </c>
      <c r="BA22" s="420" t="s">
        <v>1231</v>
      </c>
      <c r="BB22" s="594">
        <v>8</v>
      </c>
      <c r="BC22" s="421">
        <f t="shared" si="29"/>
        <v>1</v>
      </c>
      <c r="BD22" s="409"/>
      <c r="BE22" s="594">
        <v>10</v>
      </c>
      <c r="BF22" s="421">
        <f t="shared" si="30"/>
        <v>2</v>
      </c>
      <c r="BG22" s="422">
        <f t="shared" si="31"/>
        <v>11</v>
      </c>
      <c r="BH22" s="422">
        <f t="shared" si="32"/>
        <v>1</v>
      </c>
      <c r="BI22" s="422">
        <f t="shared" si="33"/>
        <v>0</v>
      </c>
      <c r="BJ22" s="422">
        <f t="shared" si="34"/>
        <v>0</v>
      </c>
      <c r="BK22" s="422">
        <f t="shared" si="35"/>
        <v>0</v>
      </c>
      <c r="BL22" s="423">
        <f t="shared" si="36"/>
        <v>18.333333333333332</v>
      </c>
      <c r="BM22" s="594" t="s">
        <v>1818</v>
      </c>
      <c r="BN22" s="597" t="s">
        <v>175</v>
      </c>
      <c r="BO22" s="597" t="s">
        <v>175</v>
      </c>
      <c r="BP22" s="598" t="s">
        <v>1819</v>
      </c>
      <c r="BQ22" s="598" t="s">
        <v>3511</v>
      </c>
      <c r="BR22" s="599" t="s">
        <v>2039</v>
      </c>
      <c r="BS22" s="598" t="s">
        <v>3512</v>
      </c>
      <c r="BT22" s="598" t="s">
        <v>3513</v>
      </c>
      <c r="BU22" s="598" t="s">
        <v>3514</v>
      </c>
      <c r="BV22" s="598" t="s">
        <v>3515</v>
      </c>
      <c r="BW22" s="598" t="s">
        <v>3516</v>
      </c>
      <c r="BX22" s="414">
        <f t="shared" si="37"/>
        <v>56.000000000000007</v>
      </c>
    </row>
    <row r="23" spans="1:77" ht="20" customHeight="1">
      <c r="A23" s="409" t="s">
        <v>1232</v>
      </c>
      <c r="B23" s="593" t="s">
        <v>1233</v>
      </c>
      <c r="C23" s="409" t="s">
        <v>1171</v>
      </c>
      <c r="D23" s="594">
        <v>109.5</v>
      </c>
      <c r="E23" s="595">
        <v>95</v>
      </c>
      <c r="F23" s="411">
        <f t="shared" si="0"/>
        <v>40</v>
      </c>
      <c r="G23" s="409" t="s">
        <v>199</v>
      </c>
      <c r="H23" s="595">
        <v>93</v>
      </c>
      <c r="I23" s="411">
        <f t="shared" si="1"/>
        <v>40</v>
      </c>
      <c r="J23" s="595">
        <v>79</v>
      </c>
      <c r="K23" s="411">
        <f t="shared" si="2"/>
        <v>30</v>
      </c>
      <c r="L23" s="594">
        <v>99</v>
      </c>
      <c r="M23" s="411">
        <f t="shared" si="3"/>
        <v>40</v>
      </c>
      <c r="N23" s="594">
        <v>96</v>
      </c>
      <c r="O23" s="411">
        <f t="shared" si="4"/>
        <v>40</v>
      </c>
      <c r="P23" s="594">
        <v>76</v>
      </c>
      <c r="Q23" s="411">
        <f t="shared" si="5"/>
        <v>30</v>
      </c>
      <c r="R23" s="412">
        <f t="shared" si="6"/>
        <v>220</v>
      </c>
      <c r="S23" s="413">
        <f t="shared" si="7"/>
        <v>0</v>
      </c>
      <c r="T23" s="412">
        <f t="shared" si="8"/>
        <v>220</v>
      </c>
      <c r="U23" s="412">
        <f t="shared" si="9"/>
        <v>8</v>
      </c>
      <c r="V23" s="409" t="s">
        <v>200</v>
      </c>
      <c r="W23" s="409" t="s">
        <v>74</v>
      </c>
      <c r="X23" s="409" t="s">
        <v>74</v>
      </c>
      <c r="Y23" s="425">
        <v>24</v>
      </c>
      <c r="Z23" s="411">
        <f t="shared" si="10"/>
        <v>40</v>
      </c>
      <c r="AA23" s="415">
        <f t="shared" si="11"/>
        <v>40</v>
      </c>
      <c r="AB23" s="415">
        <f t="shared" si="12"/>
        <v>1</v>
      </c>
      <c r="AC23" s="416">
        <f t="shared" si="13"/>
        <v>60</v>
      </c>
      <c r="AD23" s="415">
        <f t="shared" si="14"/>
        <v>3</v>
      </c>
      <c r="AE23" s="596" t="s">
        <v>7</v>
      </c>
      <c r="AF23" s="417">
        <f t="shared" si="15"/>
        <v>15</v>
      </c>
      <c r="AG23" s="417">
        <f t="shared" si="16"/>
        <v>3</v>
      </c>
      <c r="AH23" s="594" t="s">
        <v>197</v>
      </c>
      <c r="AI23" s="594" t="s">
        <v>7</v>
      </c>
      <c r="AJ23" s="594" t="s">
        <v>210</v>
      </c>
      <c r="AK23" s="594" t="s">
        <v>8</v>
      </c>
      <c r="AL23" s="417">
        <f t="shared" si="17"/>
        <v>15</v>
      </c>
      <c r="AM23" s="417">
        <f t="shared" si="18"/>
        <v>3</v>
      </c>
      <c r="AN23" s="418">
        <f t="shared" si="19"/>
        <v>17</v>
      </c>
      <c r="AO23" s="418">
        <f t="shared" si="20"/>
        <v>0</v>
      </c>
      <c r="AP23" s="418">
        <f t="shared" si="21"/>
        <v>0</v>
      </c>
      <c r="AQ23" s="418">
        <f t="shared" si="22"/>
        <v>0</v>
      </c>
      <c r="AR23" s="418">
        <f t="shared" si="23"/>
        <v>0</v>
      </c>
      <c r="AS23" s="419">
        <f t="shared" si="24"/>
        <v>17</v>
      </c>
      <c r="AT23" s="594" t="s">
        <v>1567</v>
      </c>
      <c r="AU23" s="409" t="s">
        <v>74</v>
      </c>
      <c r="AV23" s="417">
        <f t="shared" si="25"/>
        <v>0</v>
      </c>
      <c r="AW23" s="417">
        <f t="shared" si="26"/>
        <v>0</v>
      </c>
      <c r="AX23" s="594" t="s">
        <v>13</v>
      </c>
      <c r="AY23" s="421">
        <f t="shared" si="27"/>
        <v>10</v>
      </c>
      <c r="AZ23" s="421">
        <f t="shared" si="28"/>
        <v>8</v>
      </c>
      <c r="BA23" s="420" t="s">
        <v>1234</v>
      </c>
      <c r="BB23" s="594">
        <v>8</v>
      </c>
      <c r="BC23" s="421">
        <f t="shared" si="29"/>
        <v>1</v>
      </c>
      <c r="BD23" s="409"/>
      <c r="BE23" s="594">
        <v>10</v>
      </c>
      <c r="BF23" s="421">
        <f t="shared" si="30"/>
        <v>2</v>
      </c>
      <c r="BG23" s="422">
        <f t="shared" si="31"/>
        <v>11</v>
      </c>
      <c r="BH23" s="422">
        <f t="shared" si="32"/>
        <v>1</v>
      </c>
      <c r="BI23" s="422">
        <f t="shared" si="33"/>
        <v>0</v>
      </c>
      <c r="BJ23" s="422">
        <f t="shared" si="34"/>
        <v>0</v>
      </c>
      <c r="BK23" s="422">
        <f t="shared" si="35"/>
        <v>0</v>
      </c>
      <c r="BL23" s="423">
        <f t="shared" si="36"/>
        <v>18.333333333333332</v>
      </c>
      <c r="BM23" s="594" t="s">
        <v>1818</v>
      </c>
      <c r="BN23" s="597" t="s">
        <v>175</v>
      </c>
      <c r="BO23" s="597" t="s">
        <v>175</v>
      </c>
      <c r="BP23" s="598" t="s">
        <v>3517</v>
      </c>
      <c r="BQ23" s="598" t="s">
        <v>3518</v>
      </c>
      <c r="BR23" s="599" t="s">
        <v>2053</v>
      </c>
      <c r="BS23" s="598" t="s">
        <v>3519</v>
      </c>
      <c r="BT23" s="598" t="s">
        <v>3520</v>
      </c>
      <c r="BU23" s="598" t="s">
        <v>3521</v>
      </c>
      <c r="BV23" s="598" t="s">
        <v>3522</v>
      </c>
      <c r="BW23" s="598" t="s">
        <v>3523</v>
      </c>
      <c r="BX23" s="414">
        <f t="shared" si="37"/>
        <v>96</v>
      </c>
    </row>
    <row r="24" spans="1:77" ht="20" customHeight="1">
      <c r="A24" s="409" t="s">
        <v>1235</v>
      </c>
      <c r="B24" s="593" t="s">
        <v>1236</v>
      </c>
      <c r="C24" s="409" t="s">
        <v>1171</v>
      </c>
      <c r="D24" s="594">
        <v>98.5</v>
      </c>
      <c r="E24" s="595">
        <v>87</v>
      </c>
      <c r="F24" s="411">
        <f t="shared" si="0"/>
        <v>30</v>
      </c>
      <c r="G24" s="409" t="s">
        <v>199</v>
      </c>
      <c r="H24" s="595">
        <v>60</v>
      </c>
      <c r="I24" s="411">
        <f t="shared" si="1"/>
        <v>20</v>
      </c>
      <c r="J24" s="595">
        <v>62</v>
      </c>
      <c r="K24" s="411">
        <f t="shared" si="2"/>
        <v>20</v>
      </c>
      <c r="L24" s="594">
        <v>83</v>
      </c>
      <c r="M24" s="411">
        <f t="shared" si="3"/>
        <v>30</v>
      </c>
      <c r="N24" s="594">
        <v>72</v>
      </c>
      <c r="O24" s="411">
        <f t="shared" si="4"/>
        <v>30</v>
      </c>
      <c r="P24" s="594">
        <v>68</v>
      </c>
      <c r="Q24" s="411">
        <f t="shared" si="5"/>
        <v>30</v>
      </c>
      <c r="R24" s="412">
        <f t="shared" si="6"/>
        <v>160</v>
      </c>
      <c r="S24" s="413">
        <f t="shared" si="7"/>
        <v>0</v>
      </c>
      <c r="T24" s="412">
        <f t="shared" si="8"/>
        <v>160</v>
      </c>
      <c r="U24" s="412">
        <f t="shared" si="9"/>
        <v>6</v>
      </c>
      <c r="V24" s="409" t="s">
        <v>200</v>
      </c>
      <c r="W24" s="409" t="s">
        <v>74</v>
      </c>
      <c r="X24" s="409" t="s">
        <v>74</v>
      </c>
      <c r="Y24" s="425">
        <v>17</v>
      </c>
      <c r="Z24" s="411">
        <f t="shared" si="10"/>
        <v>30</v>
      </c>
      <c r="AA24" s="415">
        <f t="shared" si="11"/>
        <v>30</v>
      </c>
      <c r="AB24" s="415">
        <f t="shared" si="12"/>
        <v>1</v>
      </c>
      <c r="AC24" s="416">
        <f t="shared" si="13"/>
        <v>45</v>
      </c>
      <c r="AD24" s="415">
        <f t="shared" si="14"/>
        <v>3</v>
      </c>
      <c r="AE24" s="596" t="s">
        <v>6</v>
      </c>
      <c r="AF24" s="417">
        <f t="shared" si="15"/>
        <v>20</v>
      </c>
      <c r="AG24" s="417">
        <f t="shared" si="16"/>
        <v>4</v>
      </c>
      <c r="AH24" s="594" t="s">
        <v>170</v>
      </c>
      <c r="AI24" s="594" t="s">
        <v>6</v>
      </c>
      <c r="AJ24" s="594" t="s">
        <v>172</v>
      </c>
      <c r="AK24" s="594" t="s">
        <v>6</v>
      </c>
      <c r="AL24" s="417">
        <f t="shared" si="17"/>
        <v>20</v>
      </c>
      <c r="AM24" s="417">
        <f t="shared" si="18"/>
        <v>4</v>
      </c>
      <c r="AN24" s="418">
        <f t="shared" si="19"/>
        <v>17</v>
      </c>
      <c r="AO24" s="418">
        <f t="shared" si="20"/>
        <v>0</v>
      </c>
      <c r="AP24" s="418">
        <f t="shared" si="21"/>
        <v>0</v>
      </c>
      <c r="AQ24" s="418">
        <f t="shared" si="22"/>
        <v>0</v>
      </c>
      <c r="AR24" s="418">
        <f t="shared" si="23"/>
        <v>0</v>
      </c>
      <c r="AS24" s="419">
        <f t="shared" si="24"/>
        <v>17</v>
      </c>
      <c r="AT24" s="594" t="s">
        <v>1567</v>
      </c>
      <c r="AU24" s="409" t="s">
        <v>74</v>
      </c>
      <c r="AV24" s="417">
        <f t="shared" si="25"/>
        <v>0</v>
      </c>
      <c r="AW24" s="417">
        <f t="shared" si="26"/>
        <v>0</v>
      </c>
      <c r="AX24" s="594" t="s">
        <v>13</v>
      </c>
      <c r="AY24" s="421">
        <f t="shared" si="27"/>
        <v>10</v>
      </c>
      <c r="AZ24" s="421">
        <f t="shared" si="28"/>
        <v>8</v>
      </c>
      <c r="BA24" s="420" t="s">
        <v>1237</v>
      </c>
      <c r="BB24" s="594">
        <v>10</v>
      </c>
      <c r="BC24" s="421">
        <f t="shared" si="29"/>
        <v>2</v>
      </c>
      <c r="BD24" s="409"/>
      <c r="BE24" s="594">
        <v>10</v>
      </c>
      <c r="BF24" s="421">
        <f t="shared" si="30"/>
        <v>2</v>
      </c>
      <c r="BG24" s="422">
        <f t="shared" si="31"/>
        <v>12</v>
      </c>
      <c r="BH24" s="422">
        <f t="shared" si="32"/>
        <v>1</v>
      </c>
      <c r="BI24" s="422">
        <f t="shared" si="33"/>
        <v>0</v>
      </c>
      <c r="BJ24" s="422">
        <f t="shared" si="34"/>
        <v>0</v>
      </c>
      <c r="BK24" s="422">
        <f t="shared" si="35"/>
        <v>0</v>
      </c>
      <c r="BL24" s="423">
        <f t="shared" si="36"/>
        <v>20</v>
      </c>
      <c r="BM24" s="594" t="s">
        <v>1925</v>
      </c>
      <c r="BN24" s="597" t="s">
        <v>3524</v>
      </c>
      <c r="BO24" s="597" t="s">
        <v>175</v>
      </c>
      <c r="BP24" s="598" t="s">
        <v>1964</v>
      </c>
      <c r="BQ24" s="598" t="s">
        <v>3525</v>
      </c>
      <c r="BR24" s="599" t="s">
        <v>2081</v>
      </c>
      <c r="BS24" s="598" t="s">
        <v>3526</v>
      </c>
      <c r="BT24" s="598" t="s">
        <v>3527</v>
      </c>
      <c r="BU24" s="598" t="s">
        <v>3528</v>
      </c>
      <c r="BV24" s="598" t="s">
        <v>3529</v>
      </c>
      <c r="BW24" s="598" t="s">
        <v>3530</v>
      </c>
      <c r="BX24" s="414">
        <f t="shared" si="37"/>
        <v>68</v>
      </c>
    </row>
    <row r="25" spans="1:77" ht="20" customHeight="1">
      <c r="A25" s="409" t="s">
        <v>1238</v>
      </c>
      <c r="B25" s="593" t="s">
        <v>1239</v>
      </c>
      <c r="C25" s="409" t="s">
        <v>1171</v>
      </c>
      <c r="D25" s="594">
        <v>108</v>
      </c>
      <c r="E25" s="595">
        <v>88</v>
      </c>
      <c r="F25" s="411">
        <f t="shared" si="0"/>
        <v>30</v>
      </c>
      <c r="G25" s="409" t="s">
        <v>199</v>
      </c>
      <c r="H25" s="595">
        <v>77</v>
      </c>
      <c r="I25" s="411">
        <f t="shared" si="1"/>
        <v>30</v>
      </c>
      <c r="J25" s="595">
        <v>62</v>
      </c>
      <c r="K25" s="411">
        <f t="shared" si="2"/>
        <v>20</v>
      </c>
      <c r="L25" s="594">
        <v>84</v>
      </c>
      <c r="M25" s="411">
        <f t="shared" si="3"/>
        <v>30</v>
      </c>
      <c r="N25" s="594">
        <v>84</v>
      </c>
      <c r="O25" s="411">
        <f t="shared" si="4"/>
        <v>30</v>
      </c>
      <c r="P25" s="594">
        <v>68</v>
      </c>
      <c r="Q25" s="411">
        <f t="shared" si="5"/>
        <v>30</v>
      </c>
      <c r="R25" s="412">
        <f t="shared" si="6"/>
        <v>170</v>
      </c>
      <c r="S25" s="413">
        <f t="shared" si="7"/>
        <v>0</v>
      </c>
      <c r="T25" s="412">
        <f t="shared" si="8"/>
        <v>170</v>
      </c>
      <c r="U25" s="412">
        <f t="shared" si="9"/>
        <v>6</v>
      </c>
      <c r="V25" s="409" t="s">
        <v>200</v>
      </c>
      <c r="W25" s="409" t="s">
        <v>74</v>
      </c>
      <c r="X25" s="409" t="s">
        <v>74</v>
      </c>
      <c r="Y25" s="425">
        <v>22</v>
      </c>
      <c r="Z25" s="411">
        <f t="shared" si="10"/>
        <v>30</v>
      </c>
      <c r="AA25" s="415">
        <f t="shared" si="11"/>
        <v>30</v>
      </c>
      <c r="AB25" s="415">
        <f t="shared" si="12"/>
        <v>1</v>
      </c>
      <c r="AC25" s="416">
        <f t="shared" si="13"/>
        <v>45</v>
      </c>
      <c r="AD25" s="415">
        <f t="shared" si="14"/>
        <v>3</v>
      </c>
      <c r="AE25" s="596" t="s">
        <v>7</v>
      </c>
      <c r="AF25" s="417">
        <f t="shared" si="15"/>
        <v>15</v>
      </c>
      <c r="AG25" s="417">
        <f t="shared" si="16"/>
        <v>3</v>
      </c>
      <c r="AH25" s="594" t="s">
        <v>171</v>
      </c>
      <c r="AI25" s="594" t="s">
        <v>7</v>
      </c>
      <c r="AJ25" s="594" t="s">
        <v>172</v>
      </c>
      <c r="AK25" s="594" t="s">
        <v>6</v>
      </c>
      <c r="AL25" s="417">
        <f t="shared" si="17"/>
        <v>15</v>
      </c>
      <c r="AM25" s="417">
        <f t="shared" si="18"/>
        <v>3</v>
      </c>
      <c r="AN25" s="418">
        <f t="shared" si="19"/>
        <v>15</v>
      </c>
      <c r="AO25" s="418">
        <f t="shared" si="20"/>
        <v>0</v>
      </c>
      <c r="AP25" s="418">
        <f t="shared" si="21"/>
        <v>0</v>
      </c>
      <c r="AQ25" s="418">
        <f t="shared" si="22"/>
        <v>0</v>
      </c>
      <c r="AR25" s="418">
        <f t="shared" si="23"/>
        <v>0</v>
      </c>
      <c r="AS25" s="419">
        <f t="shared" si="24"/>
        <v>15</v>
      </c>
      <c r="AT25" s="594" t="s">
        <v>1567</v>
      </c>
      <c r="AU25" s="409" t="s">
        <v>74</v>
      </c>
      <c r="AV25" s="417">
        <f t="shared" si="25"/>
        <v>0</v>
      </c>
      <c r="AW25" s="417">
        <f t="shared" si="26"/>
        <v>0</v>
      </c>
      <c r="AX25" s="594" t="s">
        <v>13</v>
      </c>
      <c r="AY25" s="421">
        <f t="shared" si="27"/>
        <v>10</v>
      </c>
      <c r="AZ25" s="421">
        <f t="shared" si="28"/>
        <v>8</v>
      </c>
      <c r="BA25" s="420" t="s">
        <v>1240</v>
      </c>
      <c r="BB25" s="594">
        <v>9</v>
      </c>
      <c r="BC25" s="421">
        <f t="shared" si="29"/>
        <v>2</v>
      </c>
      <c r="BD25" s="409"/>
      <c r="BE25" s="594">
        <v>10</v>
      </c>
      <c r="BF25" s="421">
        <f t="shared" si="30"/>
        <v>2</v>
      </c>
      <c r="BG25" s="422">
        <f t="shared" si="31"/>
        <v>12</v>
      </c>
      <c r="BH25" s="422">
        <f t="shared" si="32"/>
        <v>1</v>
      </c>
      <c r="BI25" s="422">
        <f t="shared" si="33"/>
        <v>0</v>
      </c>
      <c r="BJ25" s="422">
        <f t="shared" si="34"/>
        <v>0</v>
      </c>
      <c r="BK25" s="422">
        <f t="shared" si="35"/>
        <v>0</v>
      </c>
      <c r="BL25" s="423">
        <f t="shared" si="36"/>
        <v>20</v>
      </c>
      <c r="BM25" s="594" t="s">
        <v>1984</v>
      </c>
      <c r="BN25" s="597" t="s">
        <v>3531</v>
      </c>
      <c r="BO25" s="597" t="s">
        <v>175</v>
      </c>
      <c r="BP25" s="598" t="s">
        <v>1819</v>
      </c>
      <c r="BQ25" s="598" t="s">
        <v>3532</v>
      </c>
      <c r="BR25" s="599" t="s">
        <v>2081</v>
      </c>
      <c r="BS25" s="598" t="s">
        <v>3533</v>
      </c>
      <c r="BT25" s="598" t="s">
        <v>3534</v>
      </c>
      <c r="BU25" s="598" t="s">
        <v>3535</v>
      </c>
      <c r="BV25" s="598" t="s">
        <v>3536</v>
      </c>
      <c r="BW25" s="598" t="s">
        <v>3537</v>
      </c>
      <c r="BX25" s="414">
        <f t="shared" si="37"/>
        <v>88</v>
      </c>
    </row>
  </sheetData>
  <phoneticPr fontId="38" type="noConversion"/>
  <conditionalFormatting sqref="BZ5:XFD19 BZ1:XFD1 A25:XFD1048576 A24:W24 BY20:XFD24 AB24:AU24 AX24 BA24:BW24 AB1:AB23">
    <cfRule type="cellIs" dxfId="715" priority="185" operator="equal">
      <formula>"AB"</formula>
    </cfRule>
    <cfRule type="cellIs" dxfId="714" priority="186" operator="equal">
      <formula>"L"</formula>
    </cfRule>
  </conditionalFormatting>
  <conditionalFormatting sqref="BZ5:XFD19 BZ1:XFD1 A25:XFD1048576 A24:W24 BY20:XFD24 AB24:AU24 BA24:BW24 AN1:AU23 AC1:AF23 BF1:BG23 C1:C23 AG1:AG22 AJ1:AM22 AH1:AI23 BI1:BN23 BA1:BC23 AV2:AZ24 D1:E22 G1:H22 F1:F23 J1:J22 L1:L22 N1:N22 M1:M23 P1:P22 O1:O23 V1:W22 I1:I23 K1:K23 Q1:U23 A1:B22 X2:AA24">
    <cfRule type="cellIs" dxfId="713" priority="182" operator="equal">
      <formula>"L"</formula>
    </cfRule>
    <cfRule type="cellIs" dxfId="712" priority="183" operator="equal">
      <formula>"NA"</formula>
    </cfRule>
    <cfRule type="cellIs" dxfId="711" priority="184" operator="equal">
      <formula>"AB"</formula>
    </cfRule>
  </conditionalFormatting>
  <conditionalFormatting sqref="A25:XFD1048576 A24:W24 AB24:AU24 AX24 BA24:BW24 BY1:XFD24">
    <cfRule type="cellIs" dxfId="710" priority="181" operator="equal">
      <formula>"L"</formula>
    </cfRule>
  </conditionalFormatting>
  <conditionalFormatting sqref="BY2:XFD4">
    <cfRule type="cellIs" dxfId="709" priority="179" operator="equal">
      <formula>"AB"</formula>
    </cfRule>
    <cfRule type="cellIs" dxfId="708" priority="180" operator="equal">
      <formula>"L"</formula>
    </cfRule>
  </conditionalFormatting>
  <conditionalFormatting sqref="BY2:XFD4">
    <cfRule type="cellIs" dxfId="707" priority="176" operator="equal">
      <formula>"L"</formula>
    </cfRule>
    <cfRule type="cellIs" dxfId="706" priority="177" operator="equal">
      <formula>"NA"</formula>
    </cfRule>
    <cfRule type="cellIs" dxfId="705" priority="178" operator="equal">
      <formula>"AB"</formula>
    </cfRule>
  </conditionalFormatting>
  <conditionalFormatting sqref="BY2:XFD4">
    <cfRule type="cellIs" dxfId="704" priority="175" operator="equal">
      <formula>"L"</formula>
    </cfRule>
  </conditionalFormatting>
  <conditionalFormatting sqref="C1:C23 AN1:AU23 AC1:AF23 BF1:BG23 D1:E22 G1:H22 F1:F23 J1:J22 L1:L22 N1:N22 M1:M23 P1:P22 O1:O23 V1:W22 I1:I23 K1:K23 Q1:U23 A1:B22 AG1:AG22 AJ1:AM22 AH1:AI23 BD1:BE22 BI1:BN23 BA1:BC23 BH1:BH22 AX2:AX23 X2:AA24 AV2:AW24 AY2:AZ24">
    <cfRule type="cellIs" dxfId="703" priority="69" operator="equal">
      <formula>"NA"</formula>
    </cfRule>
  </conditionalFormatting>
  <conditionalFormatting sqref="BU11:BW11 AV1:AZ1 BD3:BE22 BD1:BE1 BO1:BX1 BO12:BW22 BO11:BS11 BO3:BW10 BH1 BH3:BH22 BX2:BX24">
    <cfRule type="cellIs" dxfId="702" priority="61" operator="equal">
      <formula>"L"</formula>
    </cfRule>
    <cfRule type="cellIs" dxfId="701" priority="62" operator="equal">
      <formula>"NA"</formula>
    </cfRule>
    <cfRule type="cellIs" dxfId="700" priority="63" operator="equal">
      <formula>"AB"</formula>
    </cfRule>
  </conditionalFormatting>
  <conditionalFormatting sqref="A23:B23 V23:W23 D23:E23 G23:H23 J23 L23 N23 P23">
    <cfRule type="cellIs" dxfId="699" priority="78" operator="equal">
      <formula>"AB"</formula>
    </cfRule>
    <cfRule type="cellIs" dxfId="698" priority="79" operator="equal">
      <formula>"L"</formula>
    </cfRule>
  </conditionalFormatting>
  <conditionalFormatting sqref="X1:AA1">
    <cfRule type="cellIs" dxfId="697" priority="74" operator="equal">
      <formula>"L"</formula>
    </cfRule>
    <cfRule type="cellIs" dxfId="696" priority="75" operator="equal">
      <formula>"NA"</formula>
    </cfRule>
    <cfRule type="cellIs" dxfId="695" priority="76" operator="equal">
      <formula>"AB"</formula>
    </cfRule>
  </conditionalFormatting>
  <conditionalFormatting sqref="X1:AA1">
    <cfRule type="cellIs" dxfId="694" priority="73" operator="equal">
      <formula>"NA"</formula>
    </cfRule>
  </conditionalFormatting>
  <conditionalFormatting sqref="A23:B23 V23:W23 D23:E23 G23:H23 J23 L23 N23 P23">
    <cfRule type="cellIs" dxfId="693" priority="81" operator="equal">
      <formula>"AB"</formula>
    </cfRule>
  </conditionalFormatting>
  <conditionalFormatting sqref="A23:B23 V23:W23 D23:E23 G23:H23 J23 L23 N23 P23">
    <cfRule type="cellIs" dxfId="692" priority="77" operator="equal">
      <formula>"NA"</formula>
    </cfRule>
    <cfRule type="cellIs" dxfId="691" priority="80" operator="equal">
      <formula>"L"</formula>
    </cfRule>
  </conditionalFormatting>
  <conditionalFormatting sqref="AG23 AJ23:AM23 BD23:BE23 BO23:BW23 BH23">
    <cfRule type="cellIs" dxfId="690" priority="65" operator="equal">
      <formula>"AB"</formula>
    </cfRule>
    <cfRule type="cellIs" dxfId="689" priority="66" operator="equal">
      <formula>"L"</formula>
    </cfRule>
  </conditionalFormatting>
  <conditionalFormatting sqref="AG23 AJ23:AM23 BD23:BE23 BO23:BW23 BH23">
    <cfRule type="cellIs" dxfId="688" priority="64" operator="equal">
      <formula>"NA"</formula>
    </cfRule>
    <cfRule type="cellIs" dxfId="687" priority="67" operator="equal">
      <formula>"L"</formula>
    </cfRule>
  </conditionalFormatting>
  <conditionalFormatting sqref="AG23 AJ23:AM23 BD23:BE23 BO23:BW23 BH23">
    <cfRule type="cellIs" dxfId="686" priority="68" operator="equal">
      <formula>"AB"</formula>
    </cfRule>
  </conditionalFormatting>
  <conditionalFormatting sqref="BD2:BE2 BO2:BV2 BH2">
    <cfRule type="cellIs" dxfId="685" priority="57" operator="equal">
      <formula>"L"</formula>
    </cfRule>
    <cfRule type="cellIs" dxfId="684" priority="58" operator="equal">
      <formula>"NA"</formula>
    </cfRule>
    <cfRule type="cellIs" dxfId="683" priority="59" operator="equal">
      <formula>"AB"</formula>
    </cfRule>
  </conditionalFormatting>
  <conditionalFormatting sqref="BU11:BW11 AV1:AZ1 BO1:BX1 BO12:BW22 BO11:BS11 BO3:BW10 BO2:BV2 BX2:BX24">
    <cfRule type="cellIs" dxfId="682" priority="60" operator="equal">
      <formula>"NA"</formula>
    </cfRule>
  </conditionalFormatting>
  <conditionalFormatting sqref="BT11">
    <cfRule type="cellIs" dxfId="681" priority="48" operator="equal">
      <formula>"AB"</formula>
    </cfRule>
    <cfRule type="cellIs" dxfId="680" priority="49" operator="equal">
      <formula>"L"</formula>
    </cfRule>
  </conditionalFormatting>
  <conditionalFormatting sqref="BT11">
    <cfRule type="cellIs" dxfId="679" priority="45" operator="equal">
      <formula>"L"</formula>
    </cfRule>
    <cfRule type="cellIs" dxfId="678" priority="46" operator="equal">
      <formula>"NA"</formula>
    </cfRule>
    <cfRule type="cellIs" dxfId="677" priority="47" operator="equal">
      <formula>"AB"</formula>
    </cfRule>
  </conditionalFormatting>
  <conditionalFormatting sqref="BT11">
    <cfRule type="cellIs" dxfId="676" priority="43" operator="equal">
      <formula>"AB"</formula>
    </cfRule>
    <cfRule type="cellIs" dxfId="675" priority="44" operator="equal">
      <formula>"L"</formula>
    </cfRule>
  </conditionalFormatting>
  <conditionalFormatting sqref="AB1:AB23">
    <cfRule type="cellIs" dxfId="674" priority="21" operator="equal">
      <formula>"NA"</formula>
    </cfRule>
    <cfRule type="cellIs" dxfId="673" priority="22" operator="equal">
      <formula>"AB"</formula>
    </cfRule>
  </conditionalFormatting>
  <dataValidations count="1">
    <dataValidation type="custom" allowBlank="1" showInputMessage="1" showErrorMessage="1" prompt="Correct Entry - 0 to 100 or NA" sqref="W1:W22">
      <formula1>(OR(W1="NA",W1&lt;=100))</formula1>
    </dataValidation>
  </dataValidations>
  <pageMargins left="0.7" right="0.7" top="0.75" bottom="0.75" header="0" footer="0"/>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00B050"/>
  </sheetPr>
  <dimension ref="A1:BY29"/>
  <sheetViews>
    <sheetView zoomScale="40" zoomScaleNormal="40" workbookViewId="0">
      <pane xSplit="7" ySplit="1" topLeftCell="H2" activePane="bottomRight" state="frozen"/>
      <selection activeCell="F19" sqref="F19"/>
      <selection pane="topRight" activeCell="F19" sqref="F19"/>
      <selection pane="bottomLeft" activeCell="F19" sqref="F19"/>
      <selection pane="bottomRight" activeCell="AK29" activeCellId="2" sqref="AE2:AE29 AI2:AI29 AK2:AK29"/>
    </sheetView>
  </sheetViews>
  <sheetFormatPr defaultColWidth="14.453125" defaultRowHeight="20" customHeight="1"/>
  <cols>
    <col min="1" max="1" width="16.1796875" style="141" bestFit="1" customWidth="1"/>
    <col min="2" max="2" width="24.08984375" style="211" customWidth="1"/>
    <col min="3" max="3" width="10.6328125" style="67" customWidth="1"/>
    <col min="4" max="4" width="11.90625" style="67" customWidth="1"/>
    <col min="5" max="6" width="10.6328125" style="67" customWidth="1"/>
    <col min="7" max="7" width="10.6328125" style="141" customWidth="1"/>
    <col min="8" max="8" width="10.6328125" style="144" customWidth="1"/>
    <col min="9" max="35" width="10.6328125" style="67" customWidth="1"/>
    <col min="36" max="36" width="15.1796875" style="67" bestFit="1" customWidth="1"/>
    <col min="37" max="47" width="10.6328125" style="67" customWidth="1"/>
    <col min="48" max="48" width="17.81640625" style="67" bestFit="1" customWidth="1"/>
    <col min="49" max="64" width="10.6328125" style="67" customWidth="1"/>
    <col min="65" max="65" width="29.36328125" style="67" bestFit="1" customWidth="1"/>
    <col min="66" max="66" width="10.6328125" style="67" customWidth="1"/>
    <col min="67" max="67" width="63.81640625" style="67" customWidth="1"/>
    <col min="68" max="71" width="21.6328125" style="67" customWidth="1"/>
    <col min="72" max="72" width="21.6328125" style="176" customWidth="1"/>
    <col min="73" max="76" width="21.6328125" style="67" customWidth="1"/>
    <col min="77" max="77" width="14.453125" style="142"/>
    <col min="78" max="16384" width="14.453125" style="67"/>
  </cols>
  <sheetData>
    <row r="1" spans="1:77" ht="72.5">
      <c r="A1" s="399" t="s">
        <v>142</v>
      </c>
      <c r="B1" s="399" t="s">
        <v>19</v>
      </c>
      <c r="C1" s="399" t="s">
        <v>33</v>
      </c>
      <c r="D1" s="399" t="s">
        <v>34</v>
      </c>
      <c r="E1" s="400" t="s">
        <v>55</v>
      </c>
      <c r="F1" s="401" t="s">
        <v>56</v>
      </c>
      <c r="G1" s="399" t="s">
        <v>187</v>
      </c>
      <c r="H1" s="400" t="s">
        <v>57</v>
      </c>
      <c r="I1" s="401" t="s">
        <v>58</v>
      </c>
      <c r="J1" s="400" t="s">
        <v>59</v>
      </c>
      <c r="K1" s="401" t="s">
        <v>60</v>
      </c>
      <c r="L1" s="399" t="s">
        <v>61</v>
      </c>
      <c r="M1" s="401" t="s">
        <v>62</v>
      </c>
      <c r="N1" s="399" t="s">
        <v>63</v>
      </c>
      <c r="O1" s="401" t="s">
        <v>64</v>
      </c>
      <c r="P1" s="399" t="s">
        <v>65</v>
      </c>
      <c r="Q1" s="401" t="s">
        <v>66</v>
      </c>
      <c r="R1" s="402" t="s">
        <v>143</v>
      </c>
      <c r="S1" s="402" t="s">
        <v>144</v>
      </c>
      <c r="T1" s="402" t="s">
        <v>188</v>
      </c>
      <c r="U1" s="402" t="s">
        <v>79</v>
      </c>
      <c r="V1" s="399" t="s">
        <v>189</v>
      </c>
      <c r="W1" s="399" t="s">
        <v>67</v>
      </c>
      <c r="X1" s="401" t="s">
        <v>68</v>
      </c>
      <c r="Y1" s="399" t="s">
        <v>190</v>
      </c>
      <c r="Z1" s="401" t="s">
        <v>205</v>
      </c>
      <c r="AA1" s="402" t="s">
        <v>191</v>
      </c>
      <c r="AB1" s="402" t="s">
        <v>192</v>
      </c>
      <c r="AC1" s="402" t="s">
        <v>191</v>
      </c>
      <c r="AD1" s="402" t="s">
        <v>80</v>
      </c>
      <c r="AE1" s="399" t="s">
        <v>69</v>
      </c>
      <c r="AF1" s="401" t="s">
        <v>81</v>
      </c>
      <c r="AG1" s="401" t="s">
        <v>82</v>
      </c>
      <c r="AH1" s="399" t="s">
        <v>146</v>
      </c>
      <c r="AI1" s="399" t="s">
        <v>147</v>
      </c>
      <c r="AJ1" s="399" t="s">
        <v>148</v>
      </c>
      <c r="AK1" s="399" t="s">
        <v>149</v>
      </c>
      <c r="AL1" s="401" t="s">
        <v>83</v>
      </c>
      <c r="AM1" s="401" t="s">
        <v>84</v>
      </c>
      <c r="AN1" s="402" t="s">
        <v>116</v>
      </c>
      <c r="AO1" s="402" t="s">
        <v>150</v>
      </c>
      <c r="AP1" s="402" t="s">
        <v>151</v>
      </c>
      <c r="AQ1" s="402" t="s">
        <v>152</v>
      </c>
      <c r="AR1" s="402" t="s">
        <v>153</v>
      </c>
      <c r="AS1" s="402" t="s">
        <v>115</v>
      </c>
      <c r="AT1" s="399" t="s">
        <v>193</v>
      </c>
      <c r="AU1" s="399" t="s">
        <v>70</v>
      </c>
      <c r="AV1" s="401" t="s">
        <v>85</v>
      </c>
      <c r="AW1" s="401" t="s">
        <v>86</v>
      </c>
      <c r="AX1" s="399" t="s">
        <v>71</v>
      </c>
      <c r="AY1" s="404" t="s">
        <v>87</v>
      </c>
      <c r="AZ1" s="404" t="s">
        <v>88</v>
      </c>
      <c r="BA1" s="404" t="s">
        <v>72</v>
      </c>
      <c r="BB1" s="405" t="s">
        <v>89</v>
      </c>
      <c r="BC1" s="404" t="s">
        <v>90</v>
      </c>
      <c r="BD1" s="406" t="s">
        <v>73</v>
      </c>
      <c r="BE1" s="406" t="s">
        <v>91</v>
      </c>
      <c r="BF1" s="404" t="s">
        <v>92</v>
      </c>
      <c r="BG1" s="407" t="s">
        <v>117</v>
      </c>
      <c r="BH1" s="407" t="s">
        <v>154</v>
      </c>
      <c r="BI1" s="407" t="s">
        <v>155</v>
      </c>
      <c r="BJ1" s="407" t="s">
        <v>156</v>
      </c>
      <c r="BK1" s="407" t="s">
        <v>157</v>
      </c>
      <c r="BL1" s="407" t="s">
        <v>118</v>
      </c>
      <c r="BM1" s="405" t="s">
        <v>158</v>
      </c>
      <c r="BN1" s="405" t="s">
        <v>159</v>
      </c>
      <c r="BO1" s="405" t="s">
        <v>160</v>
      </c>
      <c r="BP1" s="405" t="s">
        <v>161</v>
      </c>
      <c r="BQ1" s="405" t="s">
        <v>162</v>
      </c>
      <c r="BR1" s="405" t="s">
        <v>163</v>
      </c>
      <c r="BS1" s="405" t="s">
        <v>164</v>
      </c>
      <c r="BT1" s="405" t="s">
        <v>165</v>
      </c>
      <c r="BU1" s="405" t="s">
        <v>194</v>
      </c>
      <c r="BV1" s="405" t="s">
        <v>166</v>
      </c>
      <c r="BW1" s="405" t="s">
        <v>167</v>
      </c>
      <c r="BX1" s="408" t="s">
        <v>205</v>
      </c>
      <c r="BY1" s="67"/>
    </row>
    <row r="2" spans="1:77" ht="20" customHeight="1">
      <c r="A2" s="511" t="s">
        <v>1241</v>
      </c>
      <c r="B2" s="581" t="s">
        <v>1242</v>
      </c>
      <c r="C2" s="511" t="s">
        <v>316</v>
      </c>
      <c r="D2" s="511">
        <v>89</v>
      </c>
      <c r="E2" s="572">
        <v>73</v>
      </c>
      <c r="F2" s="512">
        <f t="shared" ref="F2:F29" si="0">IF(E2="NA", 0, IF(E2&gt;=90, 40, IF(E2&gt;=65, 30, IF(E2&gt;=41, 20, 10))))</f>
        <v>30</v>
      </c>
      <c r="G2" s="511" t="s">
        <v>1092</v>
      </c>
      <c r="H2" s="572">
        <v>78</v>
      </c>
      <c r="I2" s="512">
        <f t="shared" ref="I2:I29" si="1">IF(H2="NA", 0, IF(H2&gt;=90, 40, IF(H2&gt;=65, 30, IF(H2&gt;=41, 20, 10))))</f>
        <v>30</v>
      </c>
      <c r="J2" s="572">
        <v>53</v>
      </c>
      <c r="K2" s="512">
        <f t="shared" ref="K2:K29" si="2">IF(J2="NA", 0, IF(J2&gt;=90, 40, IF(J2&gt;=65, 30, IF(J2&gt;=41, 20, 10))))</f>
        <v>20</v>
      </c>
      <c r="L2" s="511">
        <v>87</v>
      </c>
      <c r="M2" s="512">
        <f t="shared" ref="M2:M29" si="3">IF(L2="NA", 0, IF(L2&gt;=90, 40, IF(L2&gt;=65, 30, IF(L2&gt;=41, 20, 10))))</f>
        <v>30</v>
      </c>
      <c r="N2" s="511">
        <v>80</v>
      </c>
      <c r="O2" s="512">
        <f t="shared" ref="O2:O29" si="4">IF(N2="NA", 0, IF(N2&gt;=90, 40, IF(N2&gt;=65, 30, IF(N2&gt;=41, 20, 10))))</f>
        <v>30</v>
      </c>
      <c r="P2" s="511">
        <v>74</v>
      </c>
      <c r="Q2" s="512">
        <f t="shared" ref="Q2:Q29" si="5">IF(P2="NA", 0, IF(P2&gt;=90, 40, IF(P2&gt;=65, 30, IF(P2&gt;=41, 20, 10))))</f>
        <v>30</v>
      </c>
      <c r="R2" s="513">
        <f t="shared" ref="R2:R29" si="6">SUM(F2,I2,K2,M2,O2,Q2)</f>
        <v>170</v>
      </c>
      <c r="S2" s="514">
        <f t="shared" ref="S2:S29" si="7">COUNTIF(E2,"NA")+COUNTIF(H2,"NA")+COUNTIF(J2,"NA")+COUNTIF(L2,"NA")+COUNTIF(N2,"NA")+COUNTIF(P2,"NA")+COUNTIF(E2,"AB")+COUNTIF(H2,"AB")+COUNTIF(J2,"AB")+COUNTIF(L2,"AB")+COUNTIF(N2,"AB")+COUNTIF(P2,"AB")+COUNTIF(E2,"L")+COUNTIF(H2,"L")+COUNTIF(J2,"L")+COUNTIF(L2,"L")+COUNTIF(N2,"L")+COUNTIF(P2,"L")+COUNTIF(E2,"NAS")+COUNTIF(H2,"NAS")+COUNTIF(J2,"NAS")+COUNTIF(L2,"NAS")+COUNTIF(N2,"NAS")+COUNTIF(P2,"NAS")</f>
        <v>0</v>
      </c>
      <c r="T2" s="513">
        <f t="shared" ref="T2:T29" si="8">R2/(240-(S2*40))*240</f>
        <v>170</v>
      </c>
      <c r="U2" s="513">
        <f t="shared" ref="U2:U29" si="9">IF(T2&gt;=210, 8, IF(T2&gt;=140, 6, IF(T2&gt;=70, 4, 2)))</f>
        <v>6</v>
      </c>
      <c r="V2" s="511" t="s">
        <v>1093</v>
      </c>
      <c r="W2" s="511" t="s">
        <v>74</v>
      </c>
      <c r="X2" s="511" t="s">
        <v>74</v>
      </c>
      <c r="Y2" s="511">
        <v>17</v>
      </c>
      <c r="Z2" s="512">
        <f t="shared" ref="Z2:Z29" si="10">IF(BX2="NA", 0, IF(BX2&gt;=90, 40, IF(BX2&gt;=65, 30, IF(BX2&gt;=41, 20, 10))))</f>
        <v>30</v>
      </c>
      <c r="AA2" s="514">
        <f t="shared" ref="AA2:AA29" si="11">SUM(X2,Z2)</f>
        <v>30</v>
      </c>
      <c r="AB2" s="514">
        <f t="shared" ref="AB2:AB29" si="12">COUNTIF(W2,"NA")+COUNTIF(Y2,"NA")+COUNTIF(W2,"NAS")+COUNTIF(Y2,"NAS")+COUNTIF(W2,"AB")+COUNTIF(Y2,"AB")+COUNTIF(W2,"L")+COUNTIF(Y2,"L")</f>
        <v>1</v>
      </c>
      <c r="AC2" s="513">
        <f t="shared" ref="AC2:AC29" si="13">AA2/(120-(AB2*40))*120</f>
        <v>45</v>
      </c>
      <c r="AD2" s="514">
        <f t="shared" ref="AD2:AD29" si="14">IF(AC2&gt;110, 4, IF(AC2&gt;=40, 3, IF(AC2&gt;=30, 2, 1)))</f>
        <v>3</v>
      </c>
      <c r="AE2" s="511" t="s">
        <v>7</v>
      </c>
      <c r="AF2" s="517">
        <f t="shared" ref="AF2:AF29" si="15">IF(AE2="NA",0,IF(AE2="Excellent",20,IF(AE2="Good",15,10)))</f>
        <v>15</v>
      </c>
      <c r="AG2" s="517">
        <f t="shared" ref="AG2:AG29" si="16">IF(AF2=0,0,IF(AF2=20,4,IF(AF2=15,3,2)))</f>
        <v>3</v>
      </c>
      <c r="AH2" s="511" t="s">
        <v>171</v>
      </c>
      <c r="AI2" s="511" t="s">
        <v>6</v>
      </c>
      <c r="AJ2" s="511" t="s">
        <v>1243</v>
      </c>
      <c r="AK2" s="511" t="s">
        <v>7</v>
      </c>
      <c r="AL2" s="517">
        <f t="shared" ref="AL2:AL29" si="17">IF(AND(AI2="Excellent", AK2="Excellent"),20,IF(AND(AI2="Excellent",AK2="Good"),15,IF(AND(AI2="Excellent",AK2="Average"),15,IF(AND(AI2="Good", AK2="Excellent"),15,IF(AND(AI2="Good",AK2="Good"),15,IF(AND(AI2="Good",AK2="Average"),15,IF(AND(AI2="Average",AK2="Excellent"),15,IF(AND(AI2="Average",AK2="Good"),15,10))))))))</f>
        <v>15</v>
      </c>
      <c r="AM2" s="517">
        <f t="shared" ref="AM2:AM29" si="18">IF(AL2=20,4,IF(AL2=15,3,IF(AL2=10,2,1)))</f>
        <v>3</v>
      </c>
      <c r="AN2" s="519">
        <f t="shared" ref="AN2:AN29" si="19">U2+AD2+AG2+AM2</f>
        <v>15</v>
      </c>
      <c r="AO2" s="519">
        <f t="shared" ref="AO2:AO29" si="20">COUNTIF(U2,0)</f>
        <v>0</v>
      </c>
      <c r="AP2" s="519">
        <f t="shared" ref="AP2:AP29" si="21">COUNTIF(AD2,0)</f>
        <v>0</v>
      </c>
      <c r="AQ2" s="519">
        <f t="shared" ref="AQ2:AQ29" si="22">COUNTIF(AG2,0)</f>
        <v>0</v>
      </c>
      <c r="AR2" s="519">
        <f t="shared" ref="AR2:AR29" si="23">COUNTIF(AL2,0)</f>
        <v>0</v>
      </c>
      <c r="AS2" s="520">
        <f t="shared" ref="AS2:AS29" si="24">AN2/(20-((AO2*8)+(AP2*4)+(AQ2*4)+(AR2*4)))*20</f>
        <v>15</v>
      </c>
      <c r="AT2" s="511" t="s">
        <v>1567</v>
      </c>
      <c r="AU2" s="511" t="s">
        <v>74</v>
      </c>
      <c r="AV2" s="517">
        <f t="shared" ref="AV2:AV29" si="25">IF(AU2="NA",0,IF(AU2="Excellent",10,IF(AU2="Good",8,6)))</f>
        <v>0</v>
      </c>
      <c r="AW2" s="517">
        <f t="shared" ref="AW2:AW29" si="26">IF(AV2=0,0,IF(AV2=10,8,IF(AV2=8,6,3)))</f>
        <v>0</v>
      </c>
      <c r="AX2" s="511" t="s">
        <v>13</v>
      </c>
      <c r="AY2" s="521">
        <f t="shared" ref="AY2:AY29" si="27">IF(AX2="NA",0,IF(AX2="In House",10,IF(AX2="In Person",8,6)))</f>
        <v>10</v>
      </c>
      <c r="AZ2" s="521">
        <f t="shared" ref="AZ2:AZ29" si="28">IF(AY2=0,0,IF(AY2=6,3,IF(AY2=8,6,8)))</f>
        <v>8</v>
      </c>
      <c r="BA2" s="522" t="s">
        <v>246</v>
      </c>
      <c r="BB2" s="511">
        <v>8</v>
      </c>
      <c r="BC2" s="521">
        <f t="shared" ref="BC2:BC29" si="29">IF(BB2=0,0,IF(BB2&gt;=9,2,1))</f>
        <v>1</v>
      </c>
      <c r="BD2" s="511"/>
      <c r="BE2" s="511">
        <v>10</v>
      </c>
      <c r="BF2" s="521">
        <f t="shared" ref="BF2:BF29" si="30">IF(BE2=0,0,IF(BE2&gt;=9,2,1))</f>
        <v>2</v>
      </c>
      <c r="BG2" s="523">
        <f t="shared" ref="BG2:BG29" si="31">AW2+AZ2+BC2+BF2</f>
        <v>11</v>
      </c>
      <c r="BH2" s="523">
        <f t="shared" ref="BH2:BH29" si="32">COUNTIF(AW2,0)</f>
        <v>1</v>
      </c>
      <c r="BI2" s="523">
        <f t="shared" ref="BI2:BI29" si="33">COUNTIF(AZ2,0)</f>
        <v>0</v>
      </c>
      <c r="BJ2" s="523">
        <f t="shared" ref="BJ2:BJ29" si="34">COUNTIF(BC2,0)</f>
        <v>0</v>
      </c>
      <c r="BK2" s="523">
        <f t="shared" ref="BK2:BK29" si="35">COUNTIF(BF2,0)</f>
        <v>0</v>
      </c>
      <c r="BL2" s="524">
        <f t="shared" ref="BL2:BL29" si="36">BG2/(20-((BH2*8)+(BI2*8)+(BJ2*2)+(BK2*2)))*20</f>
        <v>18.333333333333332</v>
      </c>
      <c r="BM2" s="511" t="s">
        <v>1991</v>
      </c>
      <c r="BN2" s="511" t="s">
        <v>74</v>
      </c>
      <c r="BO2" s="511" t="s">
        <v>74</v>
      </c>
      <c r="BP2" s="511" t="s">
        <v>1569</v>
      </c>
      <c r="BQ2" s="518" t="s">
        <v>1992</v>
      </c>
      <c r="BR2" s="518" t="s">
        <v>1993</v>
      </c>
      <c r="BS2" s="518" t="s">
        <v>1994</v>
      </c>
      <c r="BT2" s="518" t="s">
        <v>1995</v>
      </c>
      <c r="BU2" s="518" t="s">
        <v>1996</v>
      </c>
      <c r="BV2" s="518" t="s">
        <v>1997</v>
      </c>
      <c r="BW2" s="518" t="s">
        <v>1998</v>
      </c>
      <c r="BX2" s="577">
        <f>Y2/25*100</f>
        <v>68</v>
      </c>
      <c r="BY2" s="143"/>
    </row>
    <row r="3" spans="1:77" ht="20" customHeight="1">
      <c r="A3" s="511" t="s">
        <v>1244</v>
      </c>
      <c r="B3" s="581" t="s">
        <v>1245</v>
      </c>
      <c r="C3" s="511" t="s">
        <v>316</v>
      </c>
      <c r="D3" s="511">
        <v>91.5</v>
      </c>
      <c r="E3" s="572">
        <v>76</v>
      </c>
      <c r="F3" s="512">
        <f t="shared" si="0"/>
        <v>30</v>
      </c>
      <c r="G3" s="511" t="s">
        <v>1093</v>
      </c>
      <c r="H3" s="572">
        <v>82</v>
      </c>
      <c r="I3" s="512">
        <f t="shared" si="1"/>
        <v>30</v>
      </c>
      <c r="J3" s="572">
        <v>56</v>
      </c>
      <c r="K3" s="512">
        <f t="shared" si="2"/>
        <v>20</v>
      </c>
      <c r="L3" s="511">
        <v>83</v>
      </c>
      <c r="M3" s="512">
        <f t="shared" si="3"/>
        <v>30</v>
      </c>
      <c r="N3" s="511">
        <v>78</v>
      </c>
      <c r="O3" s="512">
        <f t="shared" si="4"/>
        <v>30</v>
      </c>
      <c r="P3" s="511">
        <v>86</v>
      </c>
      <c r="Q3" s="512">
        <f t="shared" si="5"/>
        <v>30</v>
      </c>
      <c r="R3" s="513">
        <f t="shared" si="6"/>
        <v>170</v>
      </c>
      <c r="S3" s="514">
        <f t="shared" si="7"/>
        <v>0</v>
      </c>
      <c r="T3" s="513">
        <f t="shared" si="8"/>
        <v>170</v>
      </c>
      <c r="U3" s="513">
        <f t="shared" si="9"/>
        <v>6</v>
      </c>
      <c r="V3" s="511" t="s">
        <v>1089</v>
      </c>
      <c r="W3" s="511" t="s">
        <v>74</v>
      </c>
      <c r="X3" s="511" t="s">
        <v>74</v>
      </c>
      <c r="Y3" s="511">
        <v>6</v>
      </c>
      <c r="Z3" s="512">
        <f t="shared" si="10"/>
        <v>10</v>
      </c>
      <c r="AA3" s="514">
        <f t="shared" si="11"/>
        <v>10</v>
      </c>
      <c r="AB3" s="514">
        <f t="shared" si="12"/>
        <v>1</v>
      </c>
      <c r="AC3" s="513">
        <f t="shared" si="13"/>
        <v>15</v>
      </c>
      <c r="AD3" s="514">
        <f t="shared" si="14"/>
        <v>1</v>
      </c>
      <c r="AE3" s="511" t="s">
        <v>7</v>
      </c>
      <c r="AF3" s="517">
        <f t="shared" si="15"/>
        <v>15</v>
      </c>
      <c r="AG3" s="517">
        <f t="shared" si="16"/>
        <v>3</v>
      </c>
      <c r="AH3" s="511" t="s">
        <v>170</v>
      </c>
      <c r="AI3" s="511" t="s">
        <v>6</v>
      </c>
      <c r="AJ3" s="511" t="s">
        <v>172</v>
      </c>
      <c r="AK3" s="511" t="s">
        <v>8</v>
      </c>
      <c r="AL3" s="517">
        <f t="shared" si="17"/>
        <v>15</v>
      </c>
      <c r="AM3" s="517">
        <f t="shared" si="18"/>
        <v>3</v>
      </c>
      <c r="AN3" s="519">
        <f t="shared" si="19"/>
        <v>13</v>
      </c>
      <c r="AO3" s="519">
        <f t="shared" si="20"/>
        <v>0</v>
      </c>
      <c r="AP3" s="519">
        <f t="shared" si="21"/>
        <v>0</v>
      </c>
      <c r="AQ3" s="519">
        <f t="shared" si="22"/>
        <v>0</v>
      </c>
      <c r="AR3" s="519">
        <f t="shared" si="23"/>
        <v>0</v>
      </c>
      <c r="AS3" s="520">
        <f t="shared" si="24"/>
        <v>13</v>
      </c>
      <c r="AT3" s="511" t="s">
        <v>1567</v>
      </c>
      <c r="AU3" s="511" t="s">
        <v>74</v>
      </c>
      <c r="AV3" s="517">
        <f t="shared" si="25"/>
        <v>0</v>
      </c>
      <c r="AW3" s="517">
        <f t="shared" si="26"/>
        <v>0</v>
      </c>
      <c r="AX3" s="511" t="s">
        <v>13</v>
      </c>
      <c r="AY3" s="521">
        <f t="shared" si="27"/>
        <v>10</v>
      </c>
      <c r="AZ3" s="521">
        <f t="shared" si="28"/>
        <v>8</v>
      </c>
      <c r="BA3" s="522" t="s">
        <v>246</v>
      </c>
      <c r="BB3" s="511">
        <v>8</v>
      </c>
      <c r="BC3" s="521">
        <f t="shared" si="29"/>
        <v>1</v>
      </c>
      <c r="BD3" s="511"/>
      <c r="BE3" s="511">
        <v>10</v>
      </c>
      <c r="BF3" s="521">
        <f t="shared" si="30"/>
        <v>2</v>
      </c>
      <c r="BG3" s="523">
        <f t="shared" si="31"/>
        <v>11</v>
      </c>
      <c r="BH3" s="523">
        <f t="shared" si="32"/>
        <v>1</v>
      </c>
      <c r="BI3" s="523">
        <f t="shared" si="33"/>
        <v>0</v>
      </c>
      <c r="BJ3" s="523">
        <f t="shared" si="34"/>
        <v>0</v>
      </c>
      <c r="BK3" s="523">
        <f t="shared" si="35"/>
        <v>0</v>
      </c>
      <c r="BL3" s="524">
        <f t="shared" si="36"/>
        <v>18.333333333333332</v>
      </c>
      <c r="BM3" s="511" t="s">
        <v>1991</v>
      </c>
      <c r="BN3" s="511" t="s">
        <v>74</v>
      </c>
      <c r="BO3" s="511" t="s">
        <v>74</v>
      </c>
      <c r="BP3" s="511" t="s">
        <v>1662</v>
      </c>
      <c r="BQ3" s="518" t="s">
        <v>1999</v>
      </c>
      <c r="BR3" s="518" t="s">
        <v>2000</v>
      </c>
      <c r="BS3" s="518" t="s">
        <v>2001</v>
      </c>
      <c r="BT3" s="518" t="s">
        <v>2002</v>
      </c>
      <c r="BU3" s="518" t="s">
        <v>2003</v>
      </c>
      <c r="BV3" s="518" t="s">
        <v>2004</v>
      </c>
      <c r="BW3" s="518" t="s">
        <v>2005</v>
      </c>
      <c r="BX3" s="577">
        <f t="shared" ref="BX3:BX29" si="37">Y3/25*100</f>
        <v>24</v>
      </c>
      <c r="BY3" s="67"/>
    </row>
    <row r="4" spans="1:77" ht="20" customHeight="1">
      <c r="A4" s="511" t="s">
        <v>1246</v>
      </c>
      <c r="B4" s="582" t="s">
        <v>1247</v>
      </c>
      <c r="C4" s="511" t="s">
        <v>316</v>
      </c>
      <c r="D4" s="511">
        <v>96.5</v>
      </c>
      <c r="E4" s="572">
        <v>53</v>
      </c>
      <c r="F4" s="512">
        <f t="shared" si="0"/>
        <v>20</v>
      </c>
      <c r="G4" s="511" t="s">
        <v>1093</v>
      </c>
      <c r="H4" s="572">
        <v>57</v>
      </c>
      <c r="I4" s="512">
        <f t="shared" si="1"/>
        <v>20</v>
      </c>
      <c r="J4" s="572">
        <v>50</v>
      </c>
      <c r="K4" s="512">
        <f t="shared" si="2"/>
        <v>20</v>
      </c>
      <c r="L4" s="511">
        <v>45</v>
      </c>
      <c r="M4" s="512">
        <f t="shared" si="3"/>
        <v>20</v>
      </c>
      <c r="N4" s="511">
        <v>63</v>
      </c>
      <c r="O4" s="512">
        <f t="shared" si="4"/>
        <v>20</v>
      </c>
      <c r="P4" s="511">
        <v>60</v>
      </c>
      <c r="Q4" s="512">
        <f t="shared" si="5"/>
        <v>20</v>
      </c>
      <c r="R4" s="513">
        <f t="shared" si="6"/>
        <v>120</v>
      </c>
      <c r="S4" s="514">
        <f t="shared" si="7"/>
        <v>0</v>
      </c>
      <c r="T4" s="513">
        <f t="shared" si="8"/>
        <v>120</v>
      </c>
      <c r="U4" s="513">
        <f t="shared" si="9"/>
        <v>4</v>
      </c>
      <c r="V4" s="511" t="s">
        <v>1089</v>
      </c>
      <c r="W4" s="511" t="s">
        <v>74</v>
      </c>
      <c r="X4" s="511" t="s">
        <v>74</v>
      </c>
      <c r="Y4" s="511">
        <v>7</v>
      </c>
      <c r="Z4" s="512">
        <f t="shared" si="10"/>
        <v>10</v>
      </c>
      <c r="AA4" s="514">
        <f t="shared" si="11"/>
        <v>10</v>
      </c>
      <c r="AB4" s="514">
        <f t="shared" si="12"/>
        <v>1</v>
      </c>
      <c r="AC4" s="513">
        <f t="shared" si="13"/>
        <v>15</v>
      </c>
      <c r="AD4" s="514">
        <f t="shared" si="14"/>
        <v>1</v>
      </c>
      <c r="AE4" s="511" t="s">
        <v>7</v>
      </c>
      <c r="AF4" s="517">
        <f t="shared" si="15"/>
        <v>15</v>
      </c>
      <c r="AG4" s="517">
        <f t="shared" si="16"/>
        <v>3</v>
      </c>
      <c r="AH4" s="511" t="s">
        <v>170</v>
      </c>
      <c r="AI4" s="511" t="s">
        <v>8</v>
      </c>
      <c r="AJ4" s="511" t="s">
        <v>1243</v>
      </c>
      <c r="AK4" s="511" t="s">
        <v>7</v>
      </c>
      <c r="AL4" s="517">
        <f t="shared" si="17"/>
        <v>15</v>
      </c>
      <c r="AM4" s="517">
        <f t="shared" si="18"/>
        <v>3</v>
      </c>
      <c r="AN4" s="519">
        <f t="shared" si="19"/>
        <v>11</v>
      </c>
      <c r="AO4" s="519">
        <f t="shared" si="20"/>
        <v>0</v>
      </c>
      <c r="AP4" s="519">
        <f t="shared" si="21"/>
        <v>0</v>
      </c>
      <c r="AQ4" s="519">
        <f t="shared" si="22"/>
        <v>0</v>
      </c>
      <c r="AR4" s="519">
        <f t="shared" si="23"/>
        <v>0</v>
      </c>
      <c r="AS4" s="520">
        <f t="shared" si="24"/>
        <v>11</v>
      </c>
      <c r="AT4" s="511" t="s">
        <v>1567</v>
      </c>
      <c r="AU4" s="511" t="s">
        <v>74</v>
      </c>
      <c r="AV4" s="517">
        <f t="shared" si="25"/>
        <v>0</v>
      </c>
      <c r="AW4" s="517">
        <f t="shared" si="26"/>
        <v>0</v>
      </c>
      <c r="AX4" s="511" t="s">
        <v>13</v>
      </c>
      <c r="AY4" s="521">
        <f t="shared" si="27"/>
        <v>10</v>
      </c>
      <c r="AZ4" s="521">
        <f t="shared" si="28"/>
        <v>8</v>
      </c>
      <c r="BA4" s="522" t="s">
        <v>246</v>
      </c>
      <c r="BB4" s="511">
        <v>8</v>
      </c>
      <c r="BC4" s="521">
        <f t="shared" si="29"/>
        <v>1</v>
      </c>
      <c r="BD4" s="511"/>
      <c r="BE4" s="511">
        <v>10</v>
      </c>
      <c r="BF4" s="521">
        <f t="shared" si="30"/>
        <v>2</v>
      </c>
      <c r="BG4" s="523">
        <f t="shared" si="31"/>
        <v>11</v>
      </c>
      <c r="BH4" s="523">
        <f t="shared" si="32"/>
        <v>1</v>
      </c>
      <c r="BI4" s="523">
        <f t="shared" si="33"/>
        <v>0</v>
      </c>
      <c r="BJ4" s="523">
        <f t="shared" si="34"/>
        <v>0</v>
      </c>
      <c r="BK4" s="523">
        <f t="shared" si="35"/>
        <v>0</v>
      </c>
      <c r="BL4" s="524">
        <f t="shared" si="36"/>
        <v>18.333333333333332</v>
      </c>
      <c r="BM4" s="511" t="s">
        <v>1991</v>
      </c>
      <c r="BN4" s="511" t="s">
        <v>74</v>
      </c>
      <c r="BO4" s="511" t="s">
        <v>74</v>
      </c>
      <c r="BP4" s="511" t="s">
        <v>1569</v>
      </c>
      <c r="BQ4" s="518" t="s">
        <v>2006</v>
      </c>
      <c r="BR4" s="518" t="s">
        <v>2007</v>
      </c>
      <c r="BS4" s="518" t="s">
        <v>2008</v>
      </c>
      <c r="BT4" s="518" t="s">
        <v>2009</v>
      </c>
      <c r="BU4" s="518" t="s">
        <v>2010</v>
      </c>
      <c r="BV4" s="518" t="s">
        <v>2011</v>
      </c>
      <c r="BW4" s="518" t="s">
        <v>2012</v>
      </c>
      <c r="BX4" s="577">
        <f t="shared" si="37"/>
        <v>28.000000000000004</v>
      </c>
      <c r="BY4" s="67"/>
    </row>
    <row r="5" spans="1:77" ht="20" customHeight="1">
      <c r="A5" s="511" t="s">
        <v>1248</v>
      </c>
      <c r="B5" s="581" t="s">
        <v>1249</v>
      </c>
      <c r="C5" s="511" t="s">
        <v>316</v>
      </c>
      <c r="D5" s="511">
        <v>106.5</v>
      </c>
      <c r="E5" s="572">
        <v>45</v>
      </c>
      <c r="F5" s="512">
        <f t="shared" si="0"/>
        <v>20</v>
      </c>
      <c r="G5" s="511" t="s">
        <v>1093</v>
      </c>
      <c r="H5" s="572">
        <v>68</v>
      </c>
      <c r="I5" s="512">
        <f t="shared" si="1"/>
        <v>30</v>
      </c>
      <c r="J5" s="572">
        <v>38</v>
      </c>
      <c r="K5" s="512">
        <f t="shared" si="2"/>
        <v>10</v>
      </c>
      <c r="L5" s="511">
        <v>49</v>
      </c>
      <c r="M5" s="512">
        <f t="shared" si="3"/>
        <v>20</v>
      </c>
      <c r="N5" s="511">
        <v>58</v>
      </c>
      <c r="O5" s="512">
        <f t="shared" si="4"/>
        <v>20</v>
      </c>
      <c r="P5" s="511">
        <v>62</v>
      </c>
      <c r="Q5" s="512">
        <f t="shared" si="5"/>
        <v>20</v>
      </c>
      <c r="R5" s="513">
        <f t="shared" si="6"/>
        <v>120</v>
      </c>
      <c r="S5" s="514">
        <f t="shared" si="7"/>
        <v>0</v>
      </c>
      <c r="T5" s="513">
        <f t="shared" si="8"/>
        <v>120</v>
      </c>
      <c r="U5" s="513">
        <f t="shared" si="9"/>
        <v>4</v>
      </c>
      <c r="V5" s="511" t="s">
        <v>1089</v>
      </c>
      <c r="W5" s="511" t="s">
        <v>74</v>
      </c>
      <c r="X5" s="511" t="s">
        <v>74</v>
      </c>
      <c r="Y5" s="511">
        <v>8</v>
      </c>
      <c r="Z5" s="512">
        <f t="shared" si="10"/>
        <v>10</v>
      </c>
      <c r="AA5" s="514">
        <f t="shared" si="11"/>
        <v>10</v>
      </c>
      <c r="AB5" s="514">
        <f t="shared" si="12"/>
        <v>1</v>
      </c>
      <c r="AC5" s="513">
        <f t="shared" si="13"/>
        <v>15</v>
      </c>
      <c r="AD5" s="514">
        <f t="shared" si="14"/>
        <v>1</v>
      </c>
      <c r="AE5" s="511" t="s">
        <v>7</v>
      </c>
      <c r="AF5" s="517">
        <f t="shared" si="15"/>
        <v>15</v>
      </c>
      <c r="AG5" s="517">
        <f t="shared" si="16"/>
        <v>3</v>
      </c>
      <c r="AH5" s="511" t="s">
        <v>170</v>
      </c>
      <c r="AI5" s="511" t="s">
        <v>8</v>
      </c>
      <c r="AJ5" s="511" t="s">
        <v>210</v>
      </c>
      <c r="AK5" s="511" t="s">
        <v>8</v>
      </c>
      <c r="AL5" s="517">
        <f t="shared" si="17"/>
        <v>10</v>
      </c>
      <c r="AM5" s="517">
        <f t="shared" si="18"/>
        <v>2</v>
      </c>
      <c r="AN5" s="519">
        <f t="shared" si="19"/>
        <v>10</v>
      </c>
      <c r="AO5" s="519">
        <f t="shared" si="20"/>
        <v>0</v>
      </c>
      <c r="AP5" s="519">
        <f t="shared" si="21"/>
        <v>0</v>
      </c>
      <c r="AQ5" s="519">
        <f t="shared" si="22"/>
        <v>0</v>
      </c>
      <c r="AR5" s="519">
        <f t="shared" si="23"/>
        <v>0</v>
      </c>
      <c r="AS5" s="520">
        <f t="shared" si="24"/>
        <v>10</v>
      </c>
      <c r="AT5" s="511" t="s">
        <v>1567</v>
      </c>
      <c r="AU5" s="511" t="s">
        <v>74</v>
      </c>
      <c r="AV5" s="517">
        <f t="shared" si="25"/>
        <v>0</v>
      </c>
      <c r="AW5" s="517">
        <f t="shared" si="26"/>
        <v>0</v>
      </c>
      <c r="AX5" s="511" t="s">
        <v>13</v>
      </c>
      <c r="AY5" s="521">
        <f t="shared" si="27"/>
        <v>10</v>
      </c>
      <c r="AZ5" s="521">
        <f t="shared" si="28"/>
        <v>8</v>
      </c>
      <c r="BA5" s="522" t="s">
        <v>246</v>
      </c>
      <c r="BB5" s="511">
        <v>8</v>
      </c>
      <c r="BC5" s="521">
        <f t="shared" si="29"/>
        <v>1</v>
      </c>
      <c r="BD5" s="511"/>
      <c r="BE5" s="511">
        <v>10</v>
      </c>
      <c r="BF5" s="521">
        <f t="shared" si="30"/>
        <v>2</v>
      </c>
      <c r="BG5" s="523">
        <f t="shared" si="31"/>
        <v>11</v>
      </c>
      <c r="BH5" s="523">
        <f t="shared" si="32"/>
        <v>1</v>
      </c>
      <c r="BI5" s="523">
        <f t="shared" si="33"/>
        <v>0</v>
      </c>
      <c r="BJ5" s="523">
        <f t="shared" si="34"/>
        <v>0</v>
      </c>
      <c r="BK5" s="523">
        <f t="shared" si="35"/>
        <v>0</v>
      </c>
      <c r="BL5" s="524">
        <f t="shared" si="36"/>
        <v>18.333333333333332</v>
      </c>
      <c r="BM5" s="511" t="s">
        <v>1991</v>
      </c>
      <c r="BN5" s="511" t="s">
        <v>74</v>
      </c>
      <c r="BO5" s="511" t="s">
        <v>74</v>
      </c>
      <c r="BP5" s="511" t="s">
        <v>1569</v>
      </c>
      <c r="BQ5" s="518" t="s">
        <v>2013</v>
      </c>
      <c r="BR5" s="518" t="s">
        <v>2014</v>
      </c>
      <c r="BS5" s="518" t="s">
        <v>2015</v>
      </c>
      <c r="BT5" s="518" t="s">
        <v>2016</v>
      </c>
      <c r="BU5" s="518" t="s">
        <v>2017</v>
      </c>
      <c r="BV5" s="518" t="s">
        <v>2018</v>
      </c>
      <c r="BW5" s="518" t="s">
        <v>2019</v>
      </c>
      <c r="BX5" s="577">
        <f t="shared" si="37"/>
        <v>32</v>
      </c>
    </row>
    <row r="6" spans="1:77" ht="20" customHeight="1">
      <c r="A6" s="511" t="s">
        <v>1250</v>
      </c>
      <c r="B6" s="581" t="s">
        <v>1251</v>
      </c>
      <c r="C6" s="511" t="s">
        <v>316</v>
      </c>
      <c r="D6" s="511">
        <v>95.5</v>
      </c>
      <c r="E6" s="572">
        <v>54</v>
      </c>
      <c r="F6" s="512">
        <f t="shared" si="0"/>
        <v>20</v>
      </c>
      <c r="G6" s="511" t="s">
        <v>1093</v>
      </c>
      <c r="H6" s="572">
        <v>55</v>
      </c>
      <c r="I6" s="512">
        <f t="shared" si="1"/>
        <v>20</v>
      </c>
      <c r="J6" s="572">
        <v>47</v>
      </c>
      <c r="K6" s="512">
        <f t="shared" si="2"/>
        <v>20</v>
      </c>
      <c r="L6" s="511">
        <v>55</v>
      </c>
      <c r="M6" s="512">
        <f t="shared" si="3"/>
        <v>20</v>
      </c>
      <c r="N6" s="511">
        <v>35</v>
      </c>
      <c r="O6" s="512">
        <f t="shared" si="4"/>
        <v>10</v>
      </c>
      <c r="P6" s="511">
        <v>60</v>
      </c>
      <c r="Q6" s="512">
        <f t="shared" si="5"/>
        <v>20</v>
      </c>
      <c r="R6" s="513">
        <f t="shared" si="6"/>
        <v>110</v>
      </c>
      <c r="S6" s="514">
        <f t="shared" si="7"/>
        <v>0</v>
      </c>
      <c r="T6" s="513">
        <f t="shared" si="8"/>
        <v>110</v>
      </c>
      <c r="U6" s="513">
        <f t="shared" si="9"/>
        <v>4</v>
      </c>
      <c r="V6" s="511" t="s">
        <v>1089</v>
      </c>
      <c r="W6" s="511" t="s">
        <v>74</v>
      </c>
      <c r="X6" s="511" t="s">
        <v>74</v>
      </c>
      <c r="Y6" s="511">
        <v>16</v>
      </c>
      <c r="Z6" s="512">
        <f t="shared" si="10"/>
        <v>20</v>
      </c>
      <c r="AA6" s="514">
        <f t="shared" si="11"/>
        <v>20</v>
      </c>
      <c r="AB6" s="514">
        <f t="shared" si="12"/>
        <v>1</v>
      </c>
      <c r="AC6" s="513">
        <f t="shared" si="13"/>
        <v>30</v>
      </c>
      <c r="AD6" s="514">
        <f t="shared" si="14"/>
        <v>2</v>
      </c>
      <c r="AE6" s="511" t="s">
        <v>7</v>
      </c>
      <c r="AF6" s="517">
        <f t="shared" si="15"/>
        <v>15</v>
      </c>
      <c r="AG6" s="517">
        <f t="shared" si="16"/>
        <v>3</v>
      </c>
      <c r="AH6" s="511" t="s">
        <v>321</v>
      </c>
      <c r="AI6" s="511" t="s">
        <v>6</v>
      </c>
      <c r="AJ6" s="511" t="s">
        <v>174</v>
      </c>
      <c r="AK6" s="511" t="s">
        <v>8</v>
      </c>
      <c r="AL6" s="517">
        <f t="shared" si="17"/>
        <v>15</v>
      </c>
      <c r="AM6" s="517">
        <f t="shared" si="18"/>
        <v>3</v>
      </c>
      <c r="AN6" s="519">
        <f t="shared" si="19"/>
        <v>12</v>
      </c>
      <c r="AO6" s="519">
        <f t="shared" si="20"/>
        <v>0</v>
      </c>
      <c r="AP6" s="519">
        <f t="shared" si="21"/>
        <v>0</v>
      </c>
      <c r="AQ6" s="519">
        <f t="shared" si="22"/>
        <v>0</v>
      </c>
      <c r="AR6" s="519">
        <f t="shared" si="23"/>
        <v>0</v>
      </c>
      <c r="AS6" s="520">
        <f t="shared" si="24"/>
        <v>12</v>
      </c>
      <c r="AT6" s="511" t="s">
        <v>1567</v>
      </c>
      <c r="AU6" s="511" t="s">
        <v>74</v>
      </c>
      <c r="AV6" s="517">
        <f t="shared" si="25"/>
        <v>0</v>
      </c>
      <c r="AW6" s="517">
        <f t="shared" si="26"/>
        <v>0</v>
      </c>
      <c r="AX6" s="511" t="s">
        <v>13</v>
      </c>
      <c r="AY6" s="521">
        <f t="shared" si="27"/>
        <v>10</v>
      </c>
      <c r="AZ6" s="521">
        <f t="shared" si="28"/>
        <v>8</v>
      </c>
      <c r="BA6" s="522" t="s">
        <v>246</v>
      </c>
      <c r="BB6" s="511">
        <v>8</v>
      </c>
      <c r="BC6" s="521">
        <f t="shared" si="29"/>
        <v>1</v>
      </c>
      <c r="BD6" s="511"/>
      <c r="BE6" s="511">
        <v>10</v>
      </c>
      <c r="BF6" s="521">
        <f t="shared" si="30"/>
        <v>2</v>
      </c>
      <c r="BG6" s="523">
        <f t="shared" si="31"/>
        <v>11</v>
      </c>
      <c r="BH6" s="523">
        <f t="shared" si="32"/>
        <v>1</v>
      </c>
      <c r="BI6" s="523">
        <f t="shared" si="33"/>
        <v>0</v>
      </c>
      <c r="BJ6" s="523">
        <f t="shared" si="34"/>
        <v>0</v>
      </c>
      <c r="BK6" s="523">
        <f t="shared" si="35"/>
        <v>0</v>
      </c>
      <c r="BL6" s="524">
        <f t="shared" si="36"/>
        <v>18.333333333333332</v>
      </c>
      <c r="BM6" s="511" t="s">
        <v>1991</v>
      </c>
      <c r="BN6" s="511" t="s">
        <v>2020</v>
      </c>
      <c r="BO6" s="511" t="s">
        <v>74</v>
      </c>
      <c r="BP6" s="511" t="s">
        <v>1633</v>
      </c>
      <c r="BQ6" s="518" t="s">
        <v>2021</v>
      </c>
      <c r="BR6" s="518" t="s">
        <v>2022</v>
      </c>
      <c r="BS6" s="518" t="s">
        <v>2023</v>
      </c>
      <c r="BT6" s="518" t="s">
        <v>2024</v>
      </c>
      <c r="BU6" s="518" t="s">
        <v>2025</v>
      </c>
      <c r="BV6" s="518" t="s">
        <v>2026</v>
      </c>
      <c r="BW6" s="518" t="s">
        <v>2027</v>
      </c>
      <c r="BX6" s="577">
        <f t="shared" si="37"/>
        <v>64</v>
      </c>
      <c r="BY6" s="67"/>
    </row>
    <row r="7" spans="1:77" ht="20" customHeight="1">
      <c r="A7" s="511" t="s">
        <v>1252</v>
      </c>
      <c r="B7" s="581" t="s">
        <v>1253</v>
      </c>
      <c r="C7" s="511" t="s">
        <v>316</v>
      </c>
      <c r="D7" s="511">
        <v>106.5</v>
      </c>
      <c r="E7" s="572">
        <v>95</v>
      </c>
      <c r="F7" s="512">
        <f t="shared" si="0"/>
        <v>40</v>
      </c>
      <c r="G7" s="511" t="s">
        <v>1093</v>
      </c>
      <c r="H7" s="572">
        <v>90</v>
      </c>
      <c r="I7" s="512">
        <f t="shared" si="1"/>
        <v>40</v>
      </c>
      <c r="J7" s="572">
        <v>67</v>
      </c>
      <c r="K7" s="512">
        <f t="shared" si="2"/>
        <v>30</v>
      </c>
      <c r="L7" s="511">
        <v>94</v>
      </c>
      <c r="M7" s="512">
        <f t="shared" si="3"/>
        <v>40</v>
      </c>
      <c r="N7" s="511">
        <v>96</v>
      </c>
      <c r="O7" s="512">
        <f t="shared" si="4"/>
        <v>40</v>
      </c>
      <c r="P7" s="511">
        <v>88</v>
      </c>
      <c r="Q7" s="512">
        <f t="shared" si="5"/>
        <v>30</v>
      </c>
      <c r="R7" s="513">
        <f t="shared" si="6"/>
        <v>220</v>
      </c>
      <c r="S7" s="514">
        <f t="shared" si="7"/>
        <v>0</v>
      </c>
      <c r="T7" s="513">
        <f t="shared" si="8"/>
        <v>220</v>
      </c>
      <c r="U7" s="513">
        <f t="shared" si="9"/>
        <v>8</v>
      </c>
      <c r="V7" s="511" t="s">
        <v>1089</v>
      </c>
      <c r="W7" s="511" t="s">
        <v>74</v>
      </c>
      <c r="X7" s="511" t="s">
        <v>74</v>
      </c>
      <c r="Y7" s="511">
        <v>20</v>
      </c>
      <c r="Z7" s="512">
        <f t="shared" si="10"/>
        <v>30</v>
      </c>
      <c r="AA7" s="514">
        <f t="shared" si="11"/>
        <v>30</v>
      </c>
      <c r="AB7" s="514">
        <f t="shared" si="12"/>
        <v>1</v>
      </c>
      <c r="AC7" s="513">
        <f t="shared" si="13"/>
        <v>45</v>
      </c>
      <c r="AD7" s="514">
        <f t="shared" si="14"/>
        <v>3</v>
      </c>
      <c r="AE7" s="511" t="s">
        <v>7</v>
      </c>
      <c r="AF7" s="517">
        <f t="shared" si="15"/>
        <v>15</v>
      </c>
      <c r="AG7" s="517">
        <f t="shared" si="16"/>
        <v>3</v>
      </c>
      <c r="AH7" s="511" t="s">
        <v>170</v>
      </c>
      <c r="AI7" s="511" t="s">
        <v>6</v>
      </c>
      <c r="AJ7" s="511" t="s">
        <v>1243</v>
      </c>
      <c r="AK7" s="511" t="s">
        <v>7</v>
      </c>
      <c r="AL7" s="517">
        <f t="shared" si="17"/>
        <v>15</v>
      </c>
      <c r="AM7" s="517">
        <f t="shared" si="18"/>
        <v>3</v>
      </c>
      <c r="AN7" s="519">
        <f t="shared" si="19"/>
        <v>17</v>
      </c>
      <c r="AO7" s="519">
        <f t="shared" si="20"/>
        <v>0</v>
      </c>
      <c r="AP7" s="519">
        <f t="shared" si="21"/>
        <v>0</v>
      </c>
      <c r="AQ7" s="519">
        <f t="shared" si="22"/>
        <v>0</v>
      </c>
      <c r="AR7" s="519">
        <f t="shared" si="23"/>
        <v>0</v>
      </c>
      <c r="AS7" s="520">
        <f t="shared" si="24"/>
        <v>17</v>
      </c>
      <c r="AT7" s="511" t="s">
        <v>1567</v>
      </c>
      <c r="AU7" s="511" t="s">
        <v>74</v>
      </c>
      <c r="AV7" s="517">
        <f t="shared" si="25"/>
        <v>0</v>
      </c>
      <c r="AW7" s="517">
        <f t="shared" si="26"/>
        <v>0</v>
      </c>
      <c r="AX7" s="511" t="s">
        <v>13</v>
      </c>
      <c r="AY7" s="521">
        <f t="shared" si="27"/>
        <v>10</v>
      </c>
      <c r="AZ7" s="521">
        <f t="shared" si="28"/>
        <v>8</v>
      </c>
      <c r="BA7" s="522" t="s">
        <v>246</v>
      </c>
      <c r="BB7" s="511">
        <v>9</v>
      </c>
      <c r="BC7" s="521">
        <f t="shared" si="29"/>
        <v>2</v>
      </c>
      <c r="BD7" s="511"/>
      <c r="BE7" s="511">
        <v>10</v>
      </c>
      <c r="BF7" s="521">
        <f t="shared" si="30"/>
        <v>2</v>
      </c>
      <c r="BG7" s="523">
        <f t="shared" si="31"/>
        <v>12</v>
      </c>
      <c r="BH7" s="523">
        <f t="shared" si="32"/>
        <v>1</v>
      </c>
      <c r="BI7" s="523">
        <f t="shared" si="33"/>
        <v>0</v>
      </c>
      <c r="BJ7" s="523">
        <f t="shared" si="34"/>
        <v>0</v>
      </c>
      <c r="BK7" s="523">
        <f t="shared" si="35"/>
        <v>0</v>
      </c>
      <c r="BL7" s="524">
        <f t="shared" si="36"/>
        <v>20</v>
      </c>
      <c r="BM7" s="511" t="s">
        <v>2028</v>
      </c>
      <c r="BN7" s="511" t="s">
        <v>2029</v>
      </c>
      <c r="BO7" s="511" t="s">
        <v>74</v>
      </c>
      <c r="BP7" s="511" t="s">
        <v>2030</v>
      </c>
      <c r="BQ7" s="518" t="s">
        <v>2031</v>
      </c>
      <c r="BR7" s="518" t="s">
        <v>2032</v>
      </c>
      <c r="BS7" s="518" t="s">
        <v>2033</v>
      </c>
      <c r="BT7" s="518" t="s">
        <v>2034</v>
      </c>
      <c r="BU7" s="518" t="s">
        <v>2035</v>
      </c>
      <c r="BV7" s="518" t="s">
        <v>2036</v>
      </c>
      <c r="BW7" s="518" t="s">
        <v>2037</v>
      </c>
      <c r="BX7" s="577">
        <f t="shared" si="37"/>
        <v>80</v>
      </c>
      <c r="BY7" s="143"/>
    </row>
    <row r="8" spans="1:77" ht="20" customHeight="1">
      <c r="A8" s="511" t="s">
        <v>1254</v>
      </c>
      <c r="B8" s="581" t="s">
        <v>1255</v>
      </c>
      <c r="C8" s="511" t="s">
        <v>316</v>
      </c>
      <c r="D8" s="511">
        <v>85.5</v>
      </c>
      <c r="E8" s="572">
        <v>75</v>
      </c>
      <c r="F8" s="512">
        <f t="shared" si="0"/>
        <v>30</v>
      </c>
      <c r="G8" s="511" t="s">
        <v>1093</v>
      </c>
      <c r="H8" s="572">
        <v>67</v>
      </c>
      <c r="I8" s="512">
        <f t="shared" si="1"/>
        <v>30</v>
      </c>
      <c r="J8" s="572">
        <v>44</v>
      </c>
      <c r="K8" s="512">
        <f t="shared" si="2"/>
        <v>20</v>
      </c>
      <c r="L8" s="511">
        <v>68</v>
      </c>
      <c r="M8" s="512">
        <f t="shared" si="3"/>
        <v>30</v>
      </c>
      <c r="N8" s="511">
        <v>59</v>
      </c>
      <c r="O8" s="512">
        <f t="shared" si="4"/>
        <v>20</v>
      </c>
      <c r="P8" s="511">
        <v>66</v>
      </c>
      <c r="Q8" s="512">
        <f t="shared" si="5"/>
        <v>30</v>
      </c>
      <c r="R8" s="513">
        <f t="shared" si="6"/>
        <v>160</v>
      </c>
      <c r="S8" s="514">
        <f t="shared" si="7"/>
        <v>0</v>
      </c>
      <c r="T8" s="513">
        <f t="shared" si="8"/>
        <v>160</v>
      </c>
      <c r="U8" s="513">
        <f t="shared" si="9"/>
        <v>6</v>
      </c>
      <c r="V8" s="511" t="s">
        <v>1089</v>
      </c>
      <c r="W8" s="511" t="s">
        <v>74</v>
      </c>
      <c r="X8" s="511" t="s">
        <v>74</v>
      </c>
      <c r="Y8" s="511">
        <v>15</v>
      </c>
      <c r="Z8" s="512">
        <f t="shared" si="10"/>
        <v>20</v>
      </c>
      <c r="AA8" s="514">
        <f t="shared" si="11"/>
        <v>20</v>
      </c>
      <c r="AB8" s="514">
        <f t="shared" si="12"/>
        <v>1</v>
      </c>
      <c r="AC8" s="513">
        <f t="shared" si="13"/>
        <v>30</v>
      </c>
      <c r="AD8" s="514">
        <f t="shared" si="14"/>
        <v>2</v>
      </c>
      <c r="AE8" s="511" t="s">
        <v>7</v>
      </c>
      <c r="AF8" s="517">
        <f t="shared" si="15"/>
        <v>15</v>
      </c>
      <c r="AG8" s="517">
        <f t="shared" si="16"/>
        <v>3</v>
      </c>
      <c r="AH8" s="511" t="s">
        <v>170</v>
      </c>
      <c r="AI8" s="511" t="s">
        <v>6</v>
      </c>
      <c r="AJ8" s="511" t="s">
        <v>172</v>
      </c>
      <c r="AK8" s="511" t="s">
        <v>8</v>
      </c>
      <c r="AL8" s="517">
        <f t="shared" si="17"/>
        <v>15</v>
      </c>
      <c r="AM8" s="517">
        <f t="shared" si="18"/>
        <v>3</v>
      </c>
      <c r="AN8" s="519">
        <f t="shared" si="19"/>
        <v>14</v>
      </c>
      <c r="AO8" s="519">
        <f t="shared" si="20"/>
        <v>0</v>
      </c>
      <c r="AP8" s="519">
        <f t="shared" si="21"/>
        <v>0</v>
      </c>
      <c r="AQ8" s="519">
        <f t="shared" si="22"/>
        <v>0</v>
      </c>
      <c r="AR8" s="519">
        <f t="shared" si="23"/>
        <v>0</v>
      </c>
      <c r="AS8" s="520">
        <f t="shared" si="24"/>
        <v>14</v>
      </c>
      <c r="AT8" s="511" t="s">
        <v>1567</v>
      </c>
      <c r="AU8" s="511" t="s">
        <v>74</v>
      </c>
      <c r="AV8" s="517">
        <f t="shared" si="25"/>
        <v>0</v>
      </c>
      <c r="AW8" s="517">
        <f t="shared" si="26"/>
        <v>0</v>
      </c>
      <c r="AX8" s="511" t="s">
        <v>13</v>
      </c>
      <c r="AY8" s="521">
        <f t="shared" si="27"/>
        <v>10</v>
      </c>
      <c r="AZ8" s="521">
        <f t="shared" si="28"/>
        <v>8</v>
      </c>
      <c r="BA8" s="522" t="s">
        <v>246</v>
      </c>
      <c r="BB8" s="511">
        <v>8</v>
      </c>
      <c r="BC8" s="521">
        <f t="shared" si="29"/>
        <v>1</v>
      </c>
      <c r="BD8" s="511"/>
      <c r="BE8" s="511">
        <v>10</v>
      </c>
      <c r="BF8" s="521">
        <f t="shared" si="30"/>
        <v>2</v>
      </c>
      <c r="BG8" s="523">
        <f t="shared" si="31"/>
        <v>11</v>
      </c>
      <c r="BH8" s="523">
        <f t="shared" si="32"/>
        <v>1</v>
      </c>
      <c r="BI8" s="523">
        <f t="shared" si="33"/>
        <v>0</v>
      </c>
      <c r="BJ8" s="523">
        <f t="shared" si="34"/>
        <v>0</v>
      </c>
      <c r="BK8" s="523">
        <f t="shared" si="35"/>
        <v>0</v>
      </c>
      <c r="BL8" s="524">
        <f t="shared" si="36"/>
        <v>18.333333333333332</v>
      </c>
      <c r="BM8" s="511" t="s">
        <v>1991</v>
      </c>
      <c r="BN8" s="511" t="s">
        <v>74</v>
      </c>
      <c r="BO8" s="511" t="s">
        <v>74</v>
      </c>
      <c r="BP8" s="511" t="s">
        <v>1662</v>
      </c>
      <c r="BQ8" s="518" t="s">
        <v>2038</v>
      </c>
      <c r="BR8" s="518" t="s">
        <v>2039</v>
      </c>
      <c r="BS8" s="518" t="s">
        <v>2040</v>
      </c>
      <c r="BT8" s="518" t="s">
        <v>2041</v>
      </c>
      <c r="BU8" s="518" t="s">
        <v>2042</v>
      </c>
      <c r="BV8" s="518" t="s">
        <v>2043</v>
      </c>
      <c r="BW8" s="518" t="s">
        <v>2044</v>
      </c>
      <c r="BX8" s="577">
        <f t="shared" si="37"/>
        <v>60</v>
      </c>
      <c r="BY8" s="67"/>
    </row>
    <row r="9" spans="1:77" ht="20" customHeight="1">
      <c r="A9" s="511" t="s">
        <v>1256</v>
      </c>
      <c r="B9" s="581" t="s">
        <v>1257</v>
      </c>
      <c r="C9" s="511" t="s">
        <v>316</v>
      </c>
      <c r="D9" s="511">
        <v>106.5</v>
      </c>
      <c r="E9" s="572">
        <v>73</v>
      </c>
      <c r="F9" s="512">
        <f t="shared" si="0"/>
        <v>30</v>
      </c>
      <c r="G9" s="511" t="s">
        <v>1093</v>
      </c>
      <c r="H9" s="572">
        <v>90</v>
      </c>
      <c r="I9" s="512">
        <f t="shared" si="1"/>
        <v>40</v>
      </c>
      <c r="J9" s="572">
        <v>53</v>
      </c>
      <c r="K9" s="512">
        <f t="shared" si="2"/>
        <v>20</v>
      </c>
      <c r="L9" s="511">
        <v>75</v>
      </c>
      <c r="M9" s="512">
        <f t="shared" si="3"/>
        <v>30</v>
      </c>
      <c r="N9" s="511">
        <v>78</v>
      </c>
      <c r="O9" s="512">
        <f t="shared" si="4"/>
        <v>30</v>
      </c>
      <c r="P9" s="511">
        <v>86</v>
      </c>
      <c r="Q9" s="512">
        <f t="shared" si="5"/>
        <v>30</v>
      </c>
      <c r="R9" s="513">
        <f t="shared" si="6"/>
        <v>180</v>
      </c>
      <c r="S9" s="514">
        <f t="shared" si="7"/>
        <v>0</v>
      </c>
      <c r="T9" s="513">
        <f t="shared" si="8"/>
        <v>180</v>
      </c>
      <c r="U9" s="513">
        <f t="shared" si="9"/>
        <v>6</v>
      </c>
      <c r="V9" s="511" t="s">
        <v>1089</v>
      </c>
      <c r="W9" s="511" t="s">
        <v>74</v>
      </c>
      <c r="X9" s="511" t="s">
        <v>74</v>
      </c>
      <c r="Y9" s="511">
        <v>17</v>
      </c>
      <c r="Z9" s="512">
        <f t="shared" si="10"/>
        <v>30</v>
      </c>
      <c r="AA9" s="514">
        <f t="shared" si="11"/>
        <v>30</v>
      </c>
      <c r="AB9" s="514">
        <f t="shared" si="12"/>
        <v>1</v>
      </c>
      <c r="AC9" s="513">
        <f t="shared" si="13"/>
        <v>45</v>
      </c>
      <c r="AD9" s="514">
        <f t="shared" si="14"/>
        <v>3</v>
      </c>
      <c r="AE9" s="511" t="s">
        <v>7</v>
      </c>
      <c r="AF9" s="517">
        <f t="shared" si="15"/>
        <v>15</v>
      </c>
      <c r="AG9" s="517">
        <f t="shared" si="16"/>
        <v>3</v>
      </c>
      <c r="AH9" s="511" t="s">
        <v>170</v>
      </c>
      <c r="AI9" s="511" t="s">
        <v>6</v>
      </c>
      <c r="AJ9" s="511" t="s">
        <v>172</v>
      </c>
      <c r="AK9" s="511" t="s">
        <v>8</v>
      </c>
      <c r="AL9" s="517">
        <f t="shared" si="17"/>
        <v>15</v>
      </c>
      <c r="AM9" s="517">
        <f t="shared" si="18"/>
        <v>3</v>
      </c>
      <c r="AN9" s="519">
        <f t="shared" si="19"/>
        <v>15</v>
      </c>
      <c r="AO9" s="519">
        <f t="shared" si="20"/>
        <v>0</v>
      </c>
      <c r="AP9" s="519">
        <f t="shared" si="21"/>
        <v>0</v>
      </c>
      <c r="AQ9" s="519">
        <f t="shared" si="22"/>
        <v>0</v>
      </c>
      <c r="AR9" s="519">
        <f t="shared" si="23"/>
        <v>0</v>
      </c>
      <c r="AS9" s="520">
        <f t="shared" si="24"/>
        <v>15</v>
      </c>
      <c r="AT9" s="511" t="s">
        <v>1567</v>
      </c>
      <c r="AU9" s="511" t="s">
        <v>74</v>
      </c>
      <c r="AV9" s="517">
        <f t="shared" si="25"/>
        <v>0</v>
      </c>
      <c r="AW9" s="517">
        <f t="shared" si="26"/>
        <v>0</v>
      </c>
      <c r="AX9" s="511" t="s">
        <v>13</v>
      </c>
      <c r="AY9" s="521">
        <f t="shared" si="27"/>
        <v>10</v>
      </c>
      <c r="AZ9" s="521">
        <f t="shared" si="28"/>
        <v>8</v>
      </c>
      <c r="BA9" s="522" t="s">
        <v>246</v>
      </c>
      <c r="BB9" s="511">
        <v>8</v>
      </c>
      <c r="BC9" s="521">
        <f t="shared" si="29"/>
        <v>1</v>
      </c>
      <c r="BD9" s="511"/>
      <c r="BE9" s="511">
        <v>10</v>
      </c>
      <c r="BF9" s="521">
        <f t="shared" si="30"/>
        <v>2</v>
      </c>
      <c r="BG9" s="523">
        <f t="shared" si="31"/>
        <v>11</v>
      </c>
      <c r="BH9" s="523">
        <f t="shared" si="32"/>
        <v>1</v>
      </c>
      <c r="BI9" s="523">
        <f t="shared" si="33"/>
        <v>0</v>
      </c>
      <c r="BJ9" s="523">
        <f t="shared" si="34"/>
        <v>0</v>
      </c>
      <c r="BK9" s="523">
        <f t="shared" si="35"/>
        <v>0</v>
      </c>
      <c r="BL9" s="524">
        <f t="shared" si="36"/>
        <v>18.333333333333332</v>
      </c>
      <c r="BM9" s="511" t="s">
        <v>1991</v>
      </c>
      <c r="BN9" s="511" t="s">
        <v>74</v>
      </c>
      <c r="BO9" s="511" t="s">
        <v>74</v>
      </c>
      <c r="BP9" s="511" t="s">
        <v>1569</v>
      </c>
      <c r="BQ9" s="518" t="s">
        <v>2045</v>
      </c>
      <c r="BR9" s="518" t="s">
        <v>2046</v>
      </c>
      <c r="BS9" s="518" t="s">
        <v>2047</v>
      </c>
      <c r="BT9" s="518" t="s">
        <v>2048</v>
      </c>
      <c r="BU9" s="518" t="s">
        <v>2049</v>
      </c>
      <c r="BV9" s="518" t="s">
        <v>2050</v>
      </c>
      <c r="BW9" s="518" t="s">
        <v>2051</v>
      </c>
      <c r="BX9" s="577">
        <f t="shared" si="37"/>
        <v>68</v>
      </c>
      <c r="BY9" s="143"/>
    </row>
    <row r="10" spans="1:77" ht="20" customHeight="1">
      <c r="A10" s="511" t="s">
        <v>1258</v>
      </c>
      <c r="B10" s="581" t="s">
        <v>1259</v>
      </c>
      <c r="C10" s="511" t="s">
        <v>316</v>
      </c>
      <c r="D10" s="511">
        <v>93.5</v>
      </c>
      <c r="E10" s="572">
        <v>83</v>
      </c>
      <c r="F10" s="512">
        <f t="shared" si="0"/>
        <v>30</v>
      </c>
      <c r="G10" s="511" t="s">
        <v>1093</v>
      </c>
      <c r="H10" s="572">
        <v>82</v>
      </c>
      <c r="I10" s="512">
        <f t="shared" si="1"/>
        <v>30</v>
      </c>
      <c r="J10" s="572">
        <v>59</v>
      </c>
      <c r="K10" s="512">
        <f t="shared" si="2"/>
        <v>20</v>
      </c>
      <c r="L10" s="511">
        <v>84</v>
      </c>
      <c r="M10" s="512">
        <f t="shared" si="3"/>
        <v>30</v>
      </c>
      <c r="N10" s="511">
        <v>86</v>
      </c>
      <c r="O10" s="512">
        <f t="shared" si="4"/>
        <v>30</v>
      </c>
      <c r="P10" s="511">
        <v>78</v>
      </c>
      <c r="Q10" s="512">
        <f t="shared" si="5"/>
        <v>30</v>
      </c>
      <c r="R10" s="513">
        <f t="shared" si="6"/>
        <v>170</v>
      </c>
      <c r="S10" s="514">
        <f t="shared" si="7"/>
        <v>0</v>
      </c>
      <c r="T10" s="513">
        <f t="shared" si="8"/>
        <v>170</v>
      </c>
      <c r="U10" s="513">
        <f t="shared" si="9"/>
        <v>6</v>
      </c>
      <c r="V10" s="511" t="s">
        <v>1089</v>
      </c>
      <c r="W10" s="511" t="s">
        <v>74</v>
      </c>
      <c r="X10" s="511" t="s">
        <v>74</v>
      </c>
      <c r="Y10" s="511">
        <v>20</v>
      </c>
      <c r="Z10" s="512">
        <f t="shared" si="10"/>
        <v>30</v>
      </c>
      <c r="AA10" s="514">
        <f t="shared" si="11"/>
        <v>30</v>
      </c>
      <c r="AB10" s="514">
        <f t="shared" si="12"/>
        <v>1</v>
      </c>
      <c r="AC10" s="513">
        <f t="shared" si="13"/>
        <v>45</v>
      </c>
      <c r="AD10" s="514">
        <f t="shared" si="14"/>
        <v>3</v>
      </c>
      <c r="AE10" s="511" t="s">
        <v>7</v>
      </c>
      <c r="AF10" s="517">
        <f t="shared" si="15"/>
        <v>15</v>
      </c>
      <c r="AG10" s="517">
        <f t="shared" si="16"/>
        <v>3</v>
      </c>
      <c r="AH10" s="511" t="s">
        <v>170</v>
      </c>
      <c r="AI10" s="511" t="s">
        <v>6</v>
      </c>
      <c r="AJ10" s="511" t="s">
        <v>172</v>
      </c>
      <c r="AK10" s="511" t="s">
        <v>6</v>
      </c>
      <c r="AL10" s="517">
        <f t="shared" si="17"/>
        <v>20</v>
      </c>
      <c r="AM10" s="517">
        <f t="shared" si="18"/>
        <v>4</v>
      </c>
      <c r="AN10" s="519">
        <f t="shared" si="19"/>
        <v>16</v>
      </c>
      <c r="AO10" s="519">
        <f t="shared" si="20"/>
        <v>0</v>
      </c>
      <c r="AP10" s="519">
        <f t="shared" si="21"/>
        <v>0</v>
      </c>
      <c r="AQ10" s="519">
        <f t="shared" si="22"/>
        <v>0</v>
      </c>
      <c r="AR10" s="519">
        <f t="shared" si="23"/>
        <v>0</v>
      </c>
      <c r="AS10" s="520">
        <f t="shared" si="24"/>
        <v>16</v>
      </c>
      <c r="AT10" s="511" t="s">
        <v>1567</v>
      </c>
      <c r="AU10" s="511" t="s">
        <v>74</v>
      </c>
      <c r="AV10" s="517">
        <f t="shared" si="25"/>
        <v>0</v>
      </c>
      <c r="AW10" s="517">
        <f t="shared" si="26"/>
        <v>0</v>
      </c>
      <c r="AX10" s="511" t="s">
        <v>13</v>
      </c>
      <c r="AY10" s="521">
        <f t="shared" si="27"/>
        <v>10</v>
      </c>
      <c r="AZ10" s="521">
        <f t="shared" si="28"/>
        <v>8</v>
      </c>
      <c r="BA10" s="522" t="s">
        <v>246</v>
      </c>
      <c r="BB10" s="511">
        <v>8</v>
      </c>
      <c r="BC10" s="521">
        <f t="shared" si="29"/>
        <v>1</v>
      </c>
      <c r="BD10" s="511"/>
      <c r="BE10" s="511">
        <v>10</v>
      </c>
      <c r="BF10" s="521">
        <f t="shared" si="30"/>
        <v>2</v>
      </c>
      <c r="BG10" s="523">
        <f t="shared" si="31"/>
        <v>11</v>
      </c>
      <c r="BH10" s="523">
        <f t="shared" si="32"/>
        <v>1</v>
      </c>
      <c r="BI10" s="523">
        <f t="shared" si="33"/>
        <v>0</v>
      </c>
      <c r="BJ10" s="523">
        <f t="shared" si="34"/>
        <v>0</v>
      </c>
      <c r="BK10" s="523">
        <f t="shared" si="35"/>
        <v>0</v>
      </c>
      <c r="BL10" s="524">
        <f t="shared" si="36"/>
        <v>18.333333333333332</v>
      </c>
      <c r="BM10" s="511" t="s">
        <v>1991</v>
      </c>
      <c r="BN10" s="511" t="s">
        <v>74</v>
      </c>
      <c r="BO10" s="511" t="s">
        <v>74</v>
      </c>
      <c r="BP10" s="511" t="s">
        <v>1676</v>
      </c>
      <c r="BQ10" s="518" t="s">
        <v>2052</v>
      </c>
      <c r="BR10" s="518" t="s">
        <v>2053</v>
      </c>
      <c r="BS10" s="518" t="s">
        <v>2054</v>
      </c>
      <c r="BT10" s="518" t="s">
        <v>2055</v>
      </c>
      <c r="BU10" s="518" t="s">
        <v>2056</v>
      </c>
      <c r="BV10" s="518" t="s">
        <v>2057</v>
      </c>
      <c r="BW10" s="518" t="s">
        <v>2058</v>
      </c>
      <c r="BX10" s="577">
        <f t="shared" si="37"/>
        <v>80</v>
      </c>
      <c r="BY10" s="143"/>
    </row>
    <row r="11" spans="1:77" ht="20" customHeight="1">
      <c r="A11" s="511" t="s">
        <v>1260</v>
      </c>
      <c r="B11" s="581" t="s">
        <v>1261</v>
      </c>
      <c r="C11" s="511" t="s">
        <v>316</v>
      </c>
      <c r="D11" s="511">
        <v>83</v>
      </c>
      <c r="E11" s="572">
        <v>81</v>
      </c>
      <c r="F11" s="512">
        <f t="shared" si="0"/>
        <v>30</v>
      </c>
      <c r="G11" s="511" t="s">
        <v>1089</v>
      </c>
      <c r="H11" s="572">
        <v>91</v>
      </c>
      <c r="I11" s="512">
        <f t="shared" si="1"/>
        <v>40</v>
      </c>
      <c r="J11" s="572">
        <v>53</v>
      </c>
      <c r="K11" s="512">
        <f t="shared" si="2"/>
        <v>20</v>
      </c>
      <c r="L11" s="511">
        <v>89</v>
      </c>
      <c r="M11" s="512">
        <f t="shared" si="3"/>
        <v>30</v>
      </c>
      <c r="N11" s="511">
        <v>80</v>
      </c>
      <c r="O11" s="512">
        <f t="shared" si="4"/>
        <v>30</v>
      </c>
      <c r="P11" s="511">
        <v>78</v>
      </c>
      <c r="Q11" s="512">
        <f t="shared" si="5"/>
        <v>30</v>
      </c>
      <c r="R11" s="513">
        <f t="shared" si="6"/>
        <v>180</v>
      </c>
      <c r="S11" s="514">
        <f t="shared" si="7"/>
        <v>0</v>
      </c>
      <c r="T11" s="513">
        <f t="shared" si="8"/>
        <v>180</v>
      </c>
      <c r="U11" s="513">
        <f t="shared" si="9"/>
        <v>6</v>
      </c>
      <c r="V11" s="511" t="s">
        <v>1093</v>
      </c>
      <c r="W11" s="511" t="s">
        <v>74</v>
      </c>
      <c r="X11" s="511" t="s">
        <v>74</v>
      </c>
      <c r="Y11" s="511">
        <v>18</v>
      </c>
      <c r="Z11" s="512">
        <f t="shared" si="10"/>
        <v>30</v>
      </c>
      <c r="AA11" s="514">
        <f t="shared" si="11"/>
        <v>30</v>
      </c>
      <c r="AB11" s="514">
        <f t="shared" si="12"/>
        <v>1</v>
      </c>
      <c r="AC11" s="513">
        <f t="shared" si="13"/>
        <v>45</v>
      </c>
      <c r="AD11" s="514">
        <f t="shared" si="14"/>
        <v>3</v>
      </c>
      <c r="AE11" s="511" t="s">
        <v>7</v>
      </c>
      <c r="AF11" s="517">
        <f t="shared" si="15"/>
        <v>15</v>
      </c>
      <c r="AG11" s="517">
        <f t="shared" si="16"/>
        <v>3</v>
      </c>
      <c r="AH11" s="511" t="s">
        <v>170</v>
      </c>
      <c r="AI11" s="511" t="s">
        <v>7</v>
      </c>
      <c r="AJ11" s="511" t="s">
        <v>1243</v>
      </c>
      <c r="AK11" s="511" t="s">
        <v>7</v>
      </c>
      <c r="AL11" s="517">
        <f t="shared" si="17"/>
        <v>15</v>
      </c>
      <c r="AM11" s="517">
        <f t="shared" si="18"/>
        <v>3</v>
      </c>
      <c r="AN11" s="519">
        <f t="shared" si="19"/>
        <v>15</v>
      </c>
      <c r="AO11" s="519">
        <f t="shared" si="20"/>
        <v>0</v>
      </c>
      <c r="AP11" s="519">
        <f t="shared" si="21"/>
        <v>0</v>
      </c>
      <c r="AQ11" s="519">
        <f t="shared" si="22"/>
        <v>0</v>
      </c>
      <c r="AR11" s="519">
        <f t="shared" si="23"/>
        <v>0</v>
      </c>
      <c r="AS11" s="520">
        <f t="shared" si="24"/>
        <v>15</v>
      </c>
      <c r="AT11" s="511" t="s">
        <v>1567</v>
      </c>
      <c r="AU11" s="511" t="s">
        <v>74</v>
      </c>
      <c r="AV11" s="517">
        <f t="shared" si="25"/>
        <v>0</v>
      </c>
      <c r="AW11" s="517">
        <f t="shared" si="26"/>
        <v>0</v>
      </c>
      <c r="AX11" s="511" t="s">
        <v>13</v>
      </c>
      <c r="AY11" s="521">
        <f t="shared" si="27"/>
        <v>10</v>
      </c>
      <c r="AZ11" s="521">
        <f t="shared" si="28"/>
        <v>8</v>
      </c>
      <c r="BA11" s="522" t="s">
        <v>246</v>
      </c>
      <c r="BB11" s="511">
        <v>8</v>
      </c>
      <c r="BC11" s="521">
        <f t="shared" si="29"/>
        <v>1</v>
      </c>
      <c r="BD11" s="511"/>
      <c r="BE11" s="511">
        <v>10</v>
      </c>
      <c r="BF11" s="521">
        <f t="shared" si="30"/>
        <v>2</v>
      </c>
      <c r="BG11" s="523">
        <f t="shared" si="31"/>
        <v>11</v>
      </c>
      <c r="BH11" s="523">
        <f t="shared" si="32"/>
        <v>1</v>
      </c>
      <c r="BI11" s="523">
        <f t="shared" si="33"/>
        <v>0</v>
      </c>
      <c r="BJ11" s="523">
        <f t="shared" si="34"/>
        <v>0</v>
      </c>
      <c r="BK11" s="523">
        <f t="shared" si="35"/>
        <v>0</v>
      </c>
      <c r="BL11" s="524">
        <f t="shared" si="36"/>
        <v>18.333333333333332</v>
      </c>
      <c r="BM11" s="511" t="s">
        <v>1991</v>
      </c>
      <c r="BN11" s="511" t="s">
        <v>74</v>
      </c>
      <c r="BO11" s="511" t="s">
        <v>74</v>
      </c>
      <c r="BP11" s="511" t="s">
        <v>1662</v>
      </c>
      <c r="BQ11" s="518" t="s">
        <v>2059</v>
      </c>
      <c r="BR11" s="518" t="s">
        <v>2060</v>
      </c>
      <c r="BS11" s="518" t="s">
        <v>2061</v>
      </c>
      <c r="BT11" s="518" t="s">
        <v>2062</v>
      </c>
      <c r="BU11" s="518" t="s">
        <v>2063</v>
      </c>
      <c r="BV11" s="518" t="s">
        <v>2064</v>
      </c>
      <c r="BW11" s="518" t="s">
        <v>2065</v>
      </c>
      <c r="BX11" s="577">
        <f t="shared" si="37"/>
        <v>72</v>
      </c>
      <c r="BY11" s="143"/>
    </row>
    <row r="12" spans="1:77" ht="20" customHeight="1">
      <c r="A12" s="511" t="s">
        <v>1262</v>
      </c>
      <c r="B12" s="581" t="s">
        <v>1263</v>
      </c>
      <c r="C12" s="511" t="s">
        <v>316</v>
      </c>
      <c r="D12" s="511">
        <v>102.5</v>
      </c>
      <c r="E12" s="572">
        <v>95</v>
      </c>
      <c r="F12" s="512">
        <f t="shared" si="0"/>
        <v>40</v>
      </c>
      <c r="G12" s="511" t="s">
        <v>1093</v>
      </c>
      <c r="H12" s="572">
        <v>87</v>
      </c>
      <c r="I12" s="512">
        <f t="shared" si="1"/>
        <v>30</v>
      </c>
      <c r="J12" s="572">
        <v>63</v>
      </c>
      <c r="K12" s="512">
        <f t="shared" si="2"/>
        <v>20</v>
      </c>
      <c r="L12" s="511">
        <v>89</v>
      </c>
      <c r="M12" s="512">
        <f t="shared" si="3"/>
        <v>30</v>
      </c>
      <c r="N12" s="511">
        <v>86</v>
      </c>
      <c r="O12" s="512">
        <f t="shared" si="4"/>
        <v>30</v>
      </c>
      <c r="P12" s="511">
        <v>88</v>
      </c>
      <c r="Q12" s="512">
        <f t="shared" si="5"/>
        <v>30</v>
      </c>
      <c r="R12" s="513">
        <f t="shared" si="6"/>
        <v>180</v>
      </c>
      <c r="S12" s="514">
        <f t="shared" si="7"/>
        <v>0</v>
      </c>
      <c r="T12" s="513">
        <f t="shared" si="8"/>
        <v>180</v>
      </c>
      <c r="U12" s="513">
        <f t="shared" si="9"/>
        <v>6</v>
      </c>
      <c r="V12" s="511" t="s">
        <v>1089</v>
      </c>
      <c r="W12" s="511" t="s">
        <v>74</v>
      </c>
      <c r="X12" s="511" t="s">
        <v>74</v>
      </c>
      <c r="Y12" s="511">
        <v>17</v>
      </c>
      <c r="Z12" s="512">
        <f t="shared" si="10"/>
        <v>30</v>
      </c>
      <c r="AA12" s="514">
        <f t="shared" si="11"/>
        <v>30</v>
      </c>
      <c r="AB12" s="514">
        <f t="shared" si="12"/>
        <v>1</v>
      </c>
      <c r="AC12" s="513">
        <f t="shared" si="13"/>
        <v>45</v>
      </c>
      <c r="AD12" s="514">
        <f t="shared" si="14"/>
        <v>3</v>
      </c>
      <c r="AE12" s="511" t="s">
        <v>7</v>
      </c>
      <c r="AF12" s="517">
        <f t="shared" si="15"/>
        <v>15</v>
      </c>
      <c r="AG12" s="517">
        <f t="shared" si="16"/>
        <v>3</v>
      </c>
      <c r="AH12" s="511" t="s">
        <v>170</v>
      </c>
      <c r="AI12" s="511" t="s">
        <v>6</v>
      </c>
      <c r="AJ12" s="511" t="s">
        <v>174</v>
      </c>
      <c r="AK12" s="511" t="s">
        <v>8</v>
      </c>
      <c r="AL12" s="517">
        <f t="shared" si="17"/>
        <v>15</v>
      </c>
      <c r="AM12" s="517">
        <f t="shared" si="18"/>
        <v>3</v>
      </c>
      <c r="AN12" s="519">
        <f t="shared" si="19"/>
        <v>15</v>
      </c>
      <c r="AO12" s="519">
        <f t="shared" si="20"/>
        <v>0</v>
      </c>
      <c r="AP12" s="519">
        <f t="shared" si="21"/>
        <v>0</v>
      </c>
      <c r="AQ12" s="519">
        <f t="shared" si="22"/>
        <v>0</v>
      </c>
      <c r="AR12" s="519">
        <f t="shared" si="23"/>
        <v>0</v>
      </c>
      <c r="AS12" s="520">
        <f t="shared" si="24"/>
        <v>15</v>
      </c>
      <c r="AT12" s="511" t="s">
        <v>1567</v>
      </c>
      <c r="AU12" s="511" t="s">
        <v>74</v>
      </c>
      <c r="AV12" s="517">
        <f t="shared" si="25"/>
        <v>0</v>
      </c>
      <c r="AW12" s="517">
        <f t="shared" si="26"/>
        <v>0</v>
      </c>
      <c r="AX12" s="511" t="s">
        <v>13</v>
      </c>
      <c r="AY12" s="521">
        <f t="shared" si="27"/>
        <v>10</v>
      </c>
      <c r="AZ12" s="521">
        <f t="shared" si="28"/>
        <v>8</v>
      </c>
      <c r="BA12" s="522" t="s">
        <v>246</v>
      </c>
      <c r="BB12" s="511">
        <v>8</v>
      </c>
      <c r="BC12" s="521">
        <f t="shared" si="29"/>
        <v>1</v>
      </c>
      <c r="BD12" s="511"/>
      <c r="BE12" s="511">
        <v>10</v>
      </c>
      <c r="BF12" s="521">
        <f t="shared" si="30"/>
        <v>2</v>
      </c>
      <c r="BG12" s="523">
        <f t="shared" si="31"/>
        <v>11</v>
      </c>
      <c r="BH12" s="523">
        <f t="shared" si="32"/>
        <v>1</v>
      </c>
      <c r="BI12" s="523">
        <f t="shared" si="33"/>
        <v>0</v>
      </c>
      <c r="BJ12" s="523">
        <f t="shared" si="34"/>
        <v>0</v>
      </c>
      <c r="BK12" s="523">
        <f t="shared" si="35"/>
        <v>0</v>
      </c>
      <c r="BL12" s="524">
        <f t="shared" si="36"/>
        <v>18.333333333333332</v>
      </c>
      <c r="BM12" s="511" t="s">
        <v>1991</v>
      </c>
      <c r="BN12" s="511" t="s">
        <v>74</v>
      </c>
      <c r="BO12" s="511" t="s">
        <v>74</v>
      </c>
      <c r="BP12" s="511" t="s">
        <v>1569</v>
      </c>
      <c r="BQ12" s="518" t="s">
        <v>2066</v>
      </c>
      <c r="BR12" s="518" t="s">
        <v>2067</v>
      </c>
      <c r="BS12" s="518" t="s">
        <v>2068</v>
      </c>
      <c r="BT12" s="518" t="s">
        <v>2069</v>
      </c>
      <c r="BU12" s="518" t="s">
        <v>2070</v>
      </c>
      <c r="BV12" s="518" t="s">
        <v>2071</v>
      </c>
      <c r="BW12" s="518" t="s">
        <v>2072</v>
      </c>
      <c r="BX12" s="577">
        <f t="shared" si="37"/>
        <v>68</v>
      </c>
      <c r="BY12" s="143"/>
    </row>
    <row r="13" spans="1:77" ht="20" customHeight="1">
      <c r="A13" s="511" t="s">
        <v>1264</v>
      </c>
      <c r="B13" s="581" t="s">
        <v>1265</v>
      </c>
      <c r="C13" s="511" t="s">
        <v>316</v>
      </c>
      <c r="D13" s="511">
        <v>101.5</v>
      </c>
      <c r="E13" s="572">
        <v>70</v>
      </c>
      <c r="F13" s="512">
        <f t="shared" si="0"/>
        <v>30</v>
      </c>
      <c r="G13" s="511" t="s">
        <v>1093</v>
      </c>
      <c r="H13" s="572">
        <v>54</v>
      </c>
      <c r="I13" s="512">
        <f t="shared" si="1"/>
        <v>20</v>
      </c>
      <c r="J13" s="572">
        <v>56</v>
      </c>
      <c r="K13" s="512">
        <f t="shared" si="2"/>
        <v>20</v>
      </c>
      <c r="L13" s="511">
        <v>80</v>
      </c>
      <c r="M13" s="512">
        <f t="shared" si="3"/>
        <v>30</v>
      </c>
      <c r="N13" s="511">
        <v>61</v>
      </c>
      <c r="O13" s="512">
        <f t="shared" si="4"/>
        <v>20</v>
      </c>
      <c r="P13" s="511">
        <v>56</v>
      </c>
      <c r="Q13" s="512">
        <f t="shared" si="5"/>
        <v>20</v>
      </c>
      <c r="R13" s="513">
        <f t="shared" si="6"/>
        <v>140</v>
      </c>
      <c r="S13" s="514">
        <f t="shared" si="7"/>
        <v>0</v>
      </c>
      <c r="T13" s="513">
        <f t="shared" si="8"/>
        <v>140</v>
      </c>
      <c r="U13" s="513">
        <f t="shared" si="9"/>
        <v>6</v>
      </c>
      <c r="V13" s="511" t="s">
        <v>1089</v>
      </c>
      <c r="W13" s="511" t="s">
        <v>74</v>
      </c>
      <c r="X13" s="511" t="s">
        <v>74</v>
      </c>
      <c r="Y13" s="511">
        <v>15</v>
      </c>
      <c r="Z13" s="512">
        <f t="shared" si="10"/>
        <v>20</v>
      </c>
      <c r="AA13" s="514">
        <f t="shared" si="11"/>
        <v>20</v>
      </c>
      <c r="AB13" s="514">
        <f t="shared" si="12"/>
        <v>1</v>
      </c>
      <c r="AC13" s="513">
        <f t="shared" si="13"/>
        <v>30</v>
      </c>
      <c r="AD13" s="514">
        <f t="shared" si="14"/>
        <v>2</v>
      </c>
      <c r="AE13" s="511" t="s">
        <v>7</v>
      </c>
      <c r="AF13" s="517">
        <f t="shared" si="15"/>
        <v>15</v>
      </c>
      <c r="AG13" s="517">
        <f t="shared" si="16"/>
        <v>3</v>
      </c>
      <c r="AH13" s="511" t="s">
        <v>170</v>
      </c>
      <c r="AI13" s="511" t="s">
        <v>7</v>
      </c>
      <c r="AJ13" s="511" t="s">
        <v>210</v>
      </c>
      <c r="AK13" s="511" t="s">
        <v>7</v>
      </c>
      <c r="AL13" s="517">
        <f t="shared" si="17"/>
        <v>15</v>
      </c>
      <c r="AM13" s="517">
        <f t="shared" si="18"/>
        <v>3</v>
      </c>
      <c r="AN13" s="519">
        <f t="shared" si="19"/>
        <v>14</v>
      </c>
      <c r="AO13" s="519">
        <f t="shared" si="20"/>
        <v>0</v>
      </c>
      <c r="AP13" s="519">
        <f t="shared" si="21"/>
        <v>0</v>
      </c>
      <c r="AQ13" s="519">
        <f t="shared" si="22"/>
        <v>0</v>
      </c>
      <c r="AR13" s="519">
        <f t="shared" si="23"/>
        <v>0</v>
      </c>
      <c r="AS13" s="520">
        <f t="shared" si="24"/>
        <v>14</v>
      </c>
      <c r="AT13" s="511" t="s">
        <v>1567</v>
      </c>
      <c r="AU13" s="511" t="s">
        <v>74</v>
      </c>
      <c r="AV13" s="517">
        <f t="shared" si="25"/>
        <v>0</v>
      </c>
      <c r="AW13" s="517">
        <f t="shared" si="26"/>
        <v>0</v>
      </c>
      <c r="AX13" s="511" t="s">
        <v>13</v>
      </c>
      <c r="AY13" s="521">
        <f t="shared" si="27"/>
        <v>10</v>
      </c>
      <c r="AZ13" s="521">
        <f t="shared" si="28"/>
        <v>8</v>
      </c>
      <c r="BA13" s="522" t="s">
        <v>246</v>
      </c>
      <c r="BB13" s="511">
        <v>8</v>
      </c>
      <c r="BC13" s="521">
        <f t="shared" si="29"/>
        <v>1</v>
      </c>
      <c r="BD13" s="511"/>
      <c r="BE13" s="511">
        <v>10</v>
      </c>
      <c r="BF13" s="521">
        <f t="shared" si="30"/>
        <v>2</v>
      </c>
      <c r="BG13" s="523">
        <f t="shared" si="31"/>
        <v>11</v>
      </c>
      <c r="BH13" s="523">
        <f t="shared" si="32"/>
        <v>1</v>
      </c>
      <c r="BI13" s="523">
        <f t="shared" si="33"/>
        <v>0</v>
      </c>
      <c r="BJ13" s="523">
        <f t="shared" si="34"/>
        <v>0</v>
      </c>
      <c r="BK13" s="523">
        <f t="shared" si="35"/>
        <v>0</v>
      </c>
      <c r="BL13" s="524">
        <f t="shared" si="36"/>
        <v>18.333333333333332</v>
      </c>
      <c r="BM13" s="511" t="s">
        <v>1991</v>
      </c>
      <c r="BN13" s="511" t="s">
        <v>74</v>
      </c>
      <c r="BO13" s="511" t="s">
        <v>74</v>
      </c>
      <c r="BP13" s="511" t="s">
        <v>1569</v>
      </c>
      <c r="BQ13" s="518" t="s">
        <v>2073</v>
      </c>
      <c r="BR13" s="518" t="s">
        <v>2014</v>
      </c>
      <c r="BS13" s="518" t="s">
        <v>2074</v>
      </c>
      <c r="BT13" s="518" t="s">
        <v>2075</v>
      </c>
      <c r="BU13" s="518" t="s">
        <v>2076</v>
      </c>
      <c r="BV13" s="518" t="s">
        <v>2077</v>
      </c>
      <c r="BW13" s="518" t="s">
        <v>2078</v>
      </c>
      <c r="BX13" s="577">
        <f t="shared" si="37"/>
        <v>60</v>
      </c>
      <c r="BY13" s="143"/>
    </row>
    <row r="14" spans="1:77" ht="20" customHeight="1">
      <c r="A14" s="511" t="s">
        <v>1266</v>
      </c>
      <c r="B14" s="581" t="s">
        <v>1267</v>
      </c>
      <c r="C14" s="511" t="s">
        <v>316</v>
      </c>
      <c r="D14" s="511">
        <v>110.5</v>
      </c>
      <c r="E14" s="572">
        <v>91</v>
      </c>
      <c r="F14" s="512">
        <f t="shared" si="0"/>
        <v>40</v>
      </c>
      <c r="G14" s="511" t="s">
        <v>1093</v>
      </c>
      <c r="H14" s="572">
        <v>90</v>
      </c>
      <c r="I14" s="512">
        <f t="shared" si="1"/>
        <v>40</v>
      </c>
      <c r="J14" s="572">
        <v>64</v>
      </c>
      <c r="K14" s="512">
        <f t="shared" si="2"/>
        <v>20</v>
      </c>
      <c r="L14" s="511">
        <v>92</v>
      </c>
      <c r="M14" s="512">
        <f t="shared" si="3"/>
        <v>40</v>
      </c>
      <c r="N14" s="511">
        <v>84</v>
      </c>
      <c r="O14" s="512">
        <f t="shared" si="4"/>
        <v>30</v>
      </c>
      <c r="P14" s="511">
        <v>88</v>
      </c>
      <c r="Q14" s="512">
        <f t="shared" si="5"/>
        <v>30</v>
      </c>
      <c r="R14" s="513">
        <f t="shared" si="6"/>
        <v>200</v>
      </c>
      <c r="S14" s="514">
        <f t="shared" si="7"/>
        <v>0</v>
      </c>
      <c r="T14" s="513">
        <f t="shared" si="8"/>
        <v>200</v>
      </c>
      <c r="U14" s="513">
        <f t="shared" si="9"/>
        <v>6</v>
      </c>
      <c r="V14" s="511" t="s">
        <v>1089</v>
      </c>
      <c r="W14" s="511" t="s">
        <v>74</v>
      </c>
      <c r="X14" s="511" t="s">
        <v>74</v>
      </c>
      <c r="Y14" s="511">
        <v>18</v>
      </c>
      <c r="Z14" s="512">
        <f t="shared" si="10"/>
        <v>30</v>
      </c>
      <c r="AA14" s="514">
        <f t="shared" si="11"/>
        <v>30</v>
      </c>
      <c r="AB14" s="514">
        <f t="shared" si="12"/>
        <v>1</v>
      </c>
      <c r="AC14" s="513">
        <f t="shared" si="13"/>
        <v>45</v>
      </c>
      <c r="AD14" s="514">
        <f t="shared" si="14"/>
        <v>3</v>
      </c>
      <c r="AE14" s="511" t="s">
        <v>7</v>
      </c>
      <c r="AF14" s="517">
        <f t="shared" si="15"/>
        <v>15</v>
      </c>
      <c r="AG14" s="517">
        <f t="shared" si="16"/>
        <v>3</v>
      </c>
      <c r="AH14" s="511" t="s">
        <v>170</v>
      </c>
      <c r="AI14" s="511" t="s">
        <v>7</v>
      </c>
      <c r="AJ14" s="511" t="s">
        <v>1243</v>
      </c>
      <c r="AK14" s="511" t="s">
        <v>7</v>
      </c>
      <c r="AL14" s="517">
        <f t="shared" si="17"/>
        <v>15</v>
      </c>
      <c r="AM14" s="517">
        <f t="shared" si="18"/>
        <v>3</v>
      </c>
      <c r="AN14" s="519">
        <f t="shared" si="19"/>
        <v>15</v>
      </c>
      <c r="AO14" s="519">
        <f t="shared" si="20"/>
        <v>0</v>
      </c>
      <c r="AP14" s="519">
        <f t="shared" si="21"/>
        <v>0</v>
      </c>
      <c r="AQ14" s="519">
        <f t="shared" si="22"/>
        <v>0</v>
      </c>
      <c r="AR14" s="519">
        <f t="shared" si="23"/>
        <v>0</v>
      </c>
      <c r="AS14" s="520">
        <f t="shared" si="24"/>
        <v>15</v>
      </c>
      <c r="AT14" s="511" t="s">
        <v>1567</v>
      </c>
      <c r="AU14" s="511" t="s">
        <v>74</v>
      </c>
      <c r="AV14" s="517">
        <f t="shared" si="25"/>
        <v>0</v>
      </c>
      <c r="AW14" s="517">
        <f t="shared" si="26"/>
        <v>0</v>
      </c>
      <c r="AX14" s="511" t="s">
        <v>13</v>
      </c>
      <c r="AY14" s="521">
        <f t="shared" si="27"/>
        <v>10</v>
      </c>
      <c r="AZ14" s="521">
        <f t="shared" si="28"/>
        <v>8</v>
      </c>
      <c r="BA14" s="522" t="s">
        <v>246</v>
      </c>
      <c r="BB14" s="511">
        <v>9</v>
      </c>
      <c r="BC14" s="521">
        <f t="shared" si="29"/>
        <v>2</v>
      </c>
      <c r="BD14" s="511"/>
      <c r="BE14" s="511">
        <v>10</v>
      </c>
      <c r="BF14" s="521">
        <f t="shared" si="30"/>
        <v>2</v>
      </c>
      <c r="BG14" s="523">
        <f t="shared" si="31"/>
        <v>12</v>
      </c>
      <c r="BH14" s="523">
        <f t="shared" si="32"/>
        <v>1</v>
      </c>
      <c r="BI14" s="523">
        <f t="shared" si="33"/>
        <v>0</v>
      </c>
      <c r="BJ14" s="523">
        <f t="shared" si="34"/>
        <v>0</v>
      </c>
      <c r="BK14" s="523">
        <f t="shared" si="35"/>
        <v>0</v>
      </c>
      <c r="BL14" s="524">
        <f t="shared" si="36"/>
        <v>20</v>
      </c>
      <c r="BM14" s="511" t="s">
        <v>1984</v>
      </c>
      <c r="BN14" s="511" t="s">
        <v>2079</v>
      </c>
      <c r="BO14" s="511" t="s">
        <v>74</v>
      </c>
      <c r="BP14" s="511" t="s">
        <v>1569</v>
      </c>
      <c r="BQ14" s="518" t="s">
        <v>2080</v>
      </c>
      <c r="BR14" s="518" t="s">
        <v>2081</v>
      </c>
      <c r="BS14" s="518" t="s">
        <v>2082</v>
      </c>
      <c r="BT14" s="518" t="s">
        <v>2083</v>
      </c>
      <c r="BU14" s="518" t="s">
        <v>2084</v>
      </c>
      <c r="BV14" s="518" t="s">
        <v>2085</v>
      </c>
      <c r="BW14" s="518" t="s">
        <v>2086</v>
      </c>
      <c r="BX14" s="577">
        <f t="shared" si="37"/>
        <v>72</v>
      </c>
      <c r="BY14" s="67"/>
    </row>
    <row r="15" spans="1:77" ht="20" customHeight="1">
      <c r="A15" s="511" t="s">
        <v>1268</v>
      </c>
      <c r="B15" s="581" t="s">
        <v>1269</v>
      </c>
      <c r="C15" s="511" t="s">
        <v>316</v>
      </c>
      <c r="D15" s="511">
        <v>95</v>
      </c>
      <c r="E15" s="572">
        <v>53</v>
      </c>
      <c r="F15" s="512">
        <f t="shared" si="0"/>
        <v>20</v>
      </c>
      <c r="G15" s="511" t="s">
        <v>1093</v>
      </c>
      <c r="H15" s="572">
        <v>58</v>
      </c>
      <c r="I15" s="512">
        <f t="shared" si="1"/>
        <v>20</v>
      </c>
      <c r="J15" s="572">
        <v>35</v>
      </c>
      <c r="K15" s="512">
        <f t="shared" si="2"/>
        <v>10</v>
      </c>
      <c r="L15" s="511">
        <v>52</v>
      </c>
      <c r="M15" s="512">
        <f t="shared" si="3"/>
        <v>20</v>
      </c>
      <c r="N15" s="511">
        <v>67</v>
      </c>
      <c r="O15" s="512">
        <f t="shared" si="4"/>
        <v>30</v>
      </c>
      <c r="P15" s="511">
        <v>60</v>
      </c>
      <c r="Q15" s="512">
        <f t="shared" si="5"/>
        <v>20</v>
      </c>
      <c r="R15" s="513">
        <f t="shared" si="6"/>
        <v>120</v>
      </c>
      <c r="S15" s="514">
        <f t="shared" si="7"/>
        <v>0</v>
      </c>
      <c r="T15" s="513">
        <f t="shared" si="8"/>
        <v>120</v>
      </c>
      <c r="U15" s="513">
        <f t="shared" si="9"/>
        <v>4</v>
      </c>
      <c r="V15" s="511" t="s">
        <v>1089</v>
      </c>
      <c r="W15" s="511" t="s">
        <v>74</v>
      </c>
      <c r="X15" s="511" t="s">
        <v>74</v>
      </c>
      <c r="Y15" s="511">
        <v>6</v>
      </c>
      <c r="Z15" s="512">
        <f t="shared" si="10"/>
        <v>10</v>
      </c>
      <c r="AA15" s="514">
        <f t="shared" si="11"/>
        <v>10</v>
      </c>
      <c r="AB15" s="514">
        <f t="shared" si="12"/>
        <v>1</v>
      </c>
      <c r="AC15" s="513">
        <f t="shared" si="13"/>
        <v>15</v>
      </c>
      <c r="AD15" s="514">
        <f t="shared" si="14"/>
        <v>1</v>
      </c>
      <c r="AE15" s="511" t="s">
        <v>7</v>
      </c>
      <c r="AF15" s="517">
        <f t="shared" si="15"/>
        <v>15</v>
      </c>
      <c r="AG15" s="517">
        <f t="shared" si="16"/>
        <v>3</v>
      </c>
      <c r="AH15" s="511" t="s">
        <v>170</v>
      </c>
      <c r="AI15" s="511" t="s">
        <v>7</v>
      </c>
      <c r="AJ15" s="511" t="s">
        <v>210</v>
      </c>
      <c r="AK15" s="511" t="s">
        <v>7</v>
      </c>
      <c r="AL15" s="517">
        <f t="shared" si="17"/>
        <v>15</v>
      </c>
      <c r="AM15" s="517">
        <f t="shared" si="18"/>
        <v>3</v>
      </c>
      <c r="AN15" s="519">
        <f t="shared" si="19"/>
        <v>11</v>
      </c>
      <c r="AO15" s="519">
        <f t="shared" si="20"/>
        <v>0</v>
      </c>
      <c r="AP15" s="519">
        <f t="shared" si="21"/>
        <v>0</v>
      </c>
      <c r="AQ15" s="519">
        <f t="shared" si="22"/>
        <v>0</v>
      </c>
      <c r="AR15" s="519">
        <f t="shared" si="23"/>
        <v>0</v>
      </c>
      <c r="AS15" s="520">
        <f t="shared" si="24"/>
        <v>11</v>
      </c>
      <c r="AT15" s="511" t="s">
        <v>1567</v>
      </c>
      <c r="AU15" s="511" t="s">
        <v>74</v>
      </c>
      <c r="AV15" s="517">
        <f t="shared" si="25"/>
        <v>0</v>
      </c>
      <c r="AW15" s="517">
        <f t="shared" si="26"/>
        <v>0</v>
      </c>
      <c r="AX15" s="511" t="s">
        <v>13</v>
      </c>
      <c r="AY15" s="521">
        <f t="shared" si="27"/>
        <v>10</v>
      </c>
      <c r="AZ15" s="521">
        <f t="shared" si="28"/>
        <v>8</v>
      </c>
      <c r="BA15" s="522" t="s">
        <v>246</v>
      </c>
      <c r="BB15" s="511">
        <v>8</v>
      </c>
      <c r="BC15" s="521">
        <f t="shared" si="29"/>
        <v>1</v>
      </c>
      <c r="BD15" s="511"/>
      <c r="BE15" s="511">
        <v>10</v>
      </c>
      <c r="BF15" s="521">
        <f t="shared" si="30"/>
        <v>2</v>
      </c>
      <c r="BG15" s="523">
        <f t="shared" si="31"/>
        <v>11</v>
      </c>
      <c r="BH15" s="523">
        <f t="shared" si="32"/>
        <v>1</v>
      </c>
      <c r="BI15" s="523">
        <f t="shared" si="33"/>
        <v>0</v>
      </c>
      <c r="BJ15" s="523">
        <f t="shared" si="34"/>
        <v>0</v>
      </c>
      <c r="BK15" s="523">
        <f t="shared" si="35"/>
        <v>0</v>
      </c>
      <c r="BL15" s="524">
        <f t="shared" si="36"/>
        <v>18.333333333333332</v>
      </c>
      <c r="BM15" s="511" t="s">
        <v>1991</v>
      </c>
      <c r="BN15" s="511" t="s">
        <v>74</v>
      </c>
      <c r="BO15" s="511" t="s">
        <v>74</v>
      </c>
      <c r="BP15" s="511" t="s">
        <v>1569</v>
      </c>
      <c r="BQ15" s="518" t="s">
        <v>2087</v>
      </c>
      <c r="BR15" s="518" t="s">
        <v>2088</v>
      </c>
      <c r="BS15" s="518" t="s">
        <v>2089</v>
      </c>
      <c r="BT15" s="518" t="s">
        <v>2090</v>
      </c>
      <c r="BU15" s="518" t="s">
        <v>2091</v>
      </c>
      <c r="BV15" s="518" t="s">
        <v>2092</v>
      </c>
      <c r="BW15" s="518" t="s">
        <v>2093</v>
      </c>
      <c r="BX15" s="577">
        <f t="shared" si="37"/>
        <v>24</v>
      </c>
      <c r="BY15" s="143"/>
    </row>
    <row r="16" spans="1:77" ht="20" customHeight="1">
      <c r="A16" s="511" t="s">
        <v>1270</v>
      </c>
      <c r="B16" s="581" t="s">
        <v>1271</v>
      </c>
      <c r="C16" s="511" t="s">
        <v>316</v>
      </c>
      <c r="D16" s="511">
        <v>99</v>
      </c>
      <c r="E16" s="572">
        <v>43</v>
      </c>
      <c r="F16" s="512">
        <f t="shared" si="0"/>
        <v>20</v>
      </c>
      <c r="G16" s="511" t="s">
        <v>1093</v>
      </c>
      <c r="H16" s="572">
        <v>45</v>
      </c>
      <c r="I16" s="512">
        <f t="shared" si="1"/>
        <v>20</v>
      </c>
      <c r="J16" s="572">
        <v>36</v>
      </c>
      <c r="K16" s="512">
        <f t="shared" si="2"/>
        <v>10</v>
      </c>
      <c r="L16" s="511">
        <v>36</v>
      </c>
      <c r="M16" s="512">
        <f t="shared" si="3"/>
        <v>10</v>
      </c>
      <c r="N16" s="511">
        <v>61</v>
      </c>
      <c r="O16" s="512">
        <f t="shared" si="4"/>
        <v>20</v>
      </c>
      <c r="P16" s="511">
        <v>64</v>
      </c>
      <c r="Q16" s="512">
        <f t="shared" si="5"/>
        <v>20</v>
      </c>
      <c r="R16" s="513">
        <f t="shared" si="6"/>
        <v>100</v>
      </c>
      <c r="S16" s="514">
        <f t="shared" si="7"/>
        <v>0</v>
      </c>
      <c r="T16" s="513">
        <f t="shared" si="8"/>
        <v>100</v>
      </c>
      <c r="U16" s="513">
        <f t="shared" si="9"/>
        <v>4</v>
      </c>
      <c r="V16" s="511" t="s">
        <v>1089</v>
      </c>
      <c r="W16" s="511" t="s">
        <v>74</v>
      </c>
      <c r="X16" s="511" t="s">
        <v>74</v>
      </c>
      <c r="Y16" s="511">
        <v>12</v>
      </c>
      <c r="Z16" s="512">
        <f t="shared" si="10"/>
        <v>20</v>
      </c>
      <c r="AA16" s="514">
        <f t="shared" si="11"/>
        <v>20</v>
      </c>
      <c r="AB16" s="514">
        <f t="shared" si="12"/>
        <v>1</v>
      </c>
      <c r="AC16" s="513">
        <f t="shared" si="13"/>
        <v>30</v>
      </c>
      <c r="AD16" s="514">
        <f t="shared" si="14"/>
        <v>2</v>
      </c>
      <c r="AE16" s="511" t="s">
        <v>7</v>
      </c>
      <c r="AF16" s="517">
        <f t="shared" si="15"/>
        <v>15</v>
      </c>
      <c r="AG16" s="517">
        <f t="shared" si="16"/>
        <v>3</v>
      </c>
      <c r="AH16" s="511" t="s">
        <v>321</v>
      </c>
      <c r="AI16" s="511" t="s">
        <v>7</v>
      </c>
      <c r="AJ16" s="511" t="s">
        <v>1243</v>
      </c>
      <c r="AK16" s="511" t="s">
        <v>7</v>
      </c>
      <c r="AL16" s="517">
        <f t="shared" si="17"/>
        <v>15</v>
      </c>
      <c r="AM16" s="517">
        <f t="shared" si="18"/>
        <v>3</v>
      </c>
      <c r="AN16" s="519">
        <f t="shared" si="19"/>
        <v>12</v>
      </c>
      <c r="AO16" s="519">
        <f t="shared" si="20"/>
        <v>0</v>
      </c>
      <c r="AP16" s="519">
        <f t="shared" si="21"/>
        <v>0</v>
      </c>
      <c r="AQ16" s="519">
        <f t="shared" si="22"/>
        <v>0</v>
      </c>
      <c r="AR16" s="519">
        <f t="shared" si="23"/>
        <v>0</v>
      </c>
      <c r="AS16" s="520">
        <f t="shared" si="24"/>
        <v>12</v>
      </c>
      <c r="AT16" s="511" t="s">
        <v>1567</v>
      </c>
      <c r="AU16" s="511" t="s">
        <v>74</v>
      </c>
      <c r="AV16" s="517">
        <f t="shared" si="25"/>
        <v>0</v>
      </c>
      <c r="AW16" s="517">
        <f t="shared" si="26"/>
        <v>0</v>
      </c>
      <c r="AX16" s="511" t="s">
        <v>13</v>
      </c>
      <c r="AY16" s="521">
        <f t="shared" si="27"/>
        <v>10</v>
      </c>
      <c r="AZ16" s="521">
        <f t="shared" si="28"/>
        <v>8</v>
      </c>
      <c r="BA16" s="522" t="s">
        <v>246</v>
      </c>
      <c r="BB16" s="511">
        <v>8</v>
      </c>
      <c r="BC16" s="521">
        <f t="shared" si="29"/>
        <v>1</v>
      </c>
      <c r="BD16" s="511"/>
      <c r="BE16" s="511">
        <v>10</v>
      </c>
      <c r="BF16" s="521">
        <f t="shared" si="30"/>
        <v>2</v>
      </c>
      <c r="BG16" s="523">
        <f t="shared" si="31"/>
        <v>11</v>
      </c>
      <c r="BH16" s="523">
        <f t="shared" si="32"/>
        <v>1</v>
      </c>
      <c r="BI16" s="523">
        <f t="shared" si="33"/>
        <v>0</v>
      </c>
      <c r="BJ16" s="523">
        <f t="shared" si="34"/>
        <v>0</v>
      </c>
      <c r="BK16" s="523">
        <f t="shared" si="35"/>
        <v>0</v>
      </c>
      <c r="BL16" s="524">
        <f t="shared" si="36"/>
        <v>18.333333333333332</v>
      </c>
      <c r="BM16" s="511" t="s">
        <v>1991</v>
      </c>
      <c r="BN16" s="511" t="s">
        <v>74</v>
      </c>
      <c r="BO16" s="511" t="s">
        <v>74</v>
      </c>
      <c r="BP16" s="511" t="s">
        <v>1569</v>
      </c>
      <c r="BQ16" s="518" t="s">
        <v>2094</v>
      </c>
      <c r="BR16" s="518" t="s">
        <v>2088</v>
      </c>
      <c r="BS16" s="518" t="s">
        <v>2095</v>
      </c>
      <c r="BT16" s="518" t="s">
        <v>2090</v>
      </c>
      <c r="BU16" s="518" t="s">
        <v>2096</v>
      </c>
      <c r="BV16" s="518" t="s">
        <v>2097</v>
      </c>
      <c r="BW16" s="518" t="s">
        <v>2098</v>
      </c>
      <c r="BX16" s="577">
        <f t="shared" si="37"/>
        <v>48</v>
      </c>
      <c r="BY16" s="67"/>
    </row>
    <row r="17" spans="1:77" ht="20" customHeight="1">
      <c r="A17" s="511" t="s">
        <v>1272</v>
      </c>
      <c r="B17" s="581" t="s">
        <v>1273</v>
      </c>
      <c r="C17" s="511" t="s">
        <v>316</v>
      </c>
      <c r="D17" s="511">
        <v>104.5</v>
      </c>
      <c r="E17" s="572">
        <v>68</v>
      </c>
      <c r="F17" s="512">
        <f t="shared" si="0"/>
        <v>30</v>
      </c>
      <c r="G17" s="511" t="s">
        <v>1093</v>
      </c>
      <c r="H17" s="572">
        <v>72</v>
      </c>
      <c r="I17" s="512">
        <f t="shared" si="1"/>
        <v>30</v>
      </c>
      <c r="J17" s="572">
        <v>52</v>
      </c>
      <c r="K17" s="512">
        <f t="shared" si="2"/>
        <v>20</v>
      </c>
      <c r="L17" s="511">
        <v>75</v>
      </c>
      <c r="M17" s="512">
        <f t="shared" si="3"/>
        <v>30</v>
      </c>
      <c r="N17" s="511">
        <v>76</v>
      </c>
      <c r="O17" s="512">
        <f t="shared" si="4"/>
        <v>30</v>
      </c>
      <c r="P17" s="511">
        <v>62</v>
      </c>
      <c r="Q17" s="512">
        <f t="shared" si="5"/>
        <v>20</v>
      </c>
      <c r="R17" s="513">
        <f t="shared" si="6"/>
        <v>160</v>
      </c>
      <c r="S17" s="514">
        <f t="shared" si="7"/>
        <v>0</v>
      </c>
      <c r="T17" s="513">
        <f t="shared" si="8"/>
        <v>160</v>
      </c>
      <c r="U17" s="513">
        <f t="shared" si="9"/>
        <v>6</v>
      </c>
      <c r="V17" s="511" t="s">
        <v>1089</v>
      </c>
      <c r="W17" s="511" t="s">
        <v>74</v>
      </c>
      <c r="X17" s="511" t="s">
        <v>74</v>
      </c>
      <c r="Y17" s="511">
        <v>7</v>
      </c>
      <c r="Z17" s="512">
        <f t="shared" si="10"/>
        <v>10</v>
      </c>
      <c r="AA17" s="514">
        <f t="shared" si="11"/>
        <v>10</v>
      </c>
      <c r="AB17" s="514">
        <f t="shared" si="12"/>
        <v>1</v>
      </c>
      <c r="AC17" s="513">
        <f t="shared" si="13"/>
        <v>15</v>
      </c>
      <c r="AD17" s="514">
        <f t="shared" si="14"/>
        <v>1</v>
      </c>
      <c r="AE17" s="511" t="s">
        <v>7</v>
      </c>
      <c r="AF17" s="517">
        <f t="shared" si="15"/>
        <v>15</v>
      </c>
      <c r="AG17" s="517">
        <f t="shared" si="16"/>
        <v>3</v>
      </c>
      <c r="AH17" s="511" t="s">
        <v>321</v>
      </c>
      <c r="AI17" s="511" t="s">
        <v>6</v>
      </c>
      <c r="AJ17" s="511" t="s">
        <v>210</v>
      </c>
      <c r="AK17" s="511" t="s">
        <v>6</v>
      </c>
      <c r="AL17" s="517">
        <f t="shared" si="17"/>
        <v>20</v>
      </c>
      <c r="AM17" s="517">
        <f t="shared" si="18"/>
        <v>4</v>
      </c>
      <c r="AN17" s="519">
        <f t="shared" si="19"/>
        <v>14</v>
      </c>
      <c r="AO17" s="519">
        <f t="shared" si="20"/>
        <v>0</v>
      </c>
      <c r="AP17" s="519">
        <f t="shared" si="21"/>
        <v>0</v>
      </c>
      <c r="AQ17" s="519">
        <f t="shared" si="22"/>
        <v>0</v>
      </c>
      <c r="AR17" s="519">
        <f t="shared" si="23"/>
        <v>0</v>
      </c>
      <c r="AS17" s="520">
        <f t="shared" si="24"/>
        <v>14</v>
      </c>
      <c r="AT17" s="511" t="s">
        <v>1567</v>
      </c>
      <c r="AU17" s="511" t="s">
        <v>74</v>
      </c>
      <c r="AV17" s="517">
        <f t="shared" si="25"/>
        <v>0</v>
      </c>
      <c r="AW17" s="517">
        <f t="shared" si="26"/>
        <v>0</v>
      </c>
      <c r="AX17" s="511" t="s">
        <v>13</v>
      </c>
      <c r="AY17" s="521">
        <f t="shared" si="27"/>
        <v>10</v>
      </c>
      <c r="AZ17" s="521">
        <f t="shared" si="28"/>
        <v>8</v>
      </c>
      <c r="BA17" s="522" t="s">
        <v>246</v>
      </c>
      <c r="BB17" s="511">
        <v>8</v>
      </c>
      <c r="BC17" s="521">
        <f t="shared" si="29"/>
        <v>1</v>
      </c>
      <c r="BD17" s="511"/>
      <c r="BE17" s="511">
        <v>10</v>
      </c>
      <c r="BF17" s="521">
        <f t="shared" si="30"/>
        <v>2</v>
      </c>
      <c r="BG17" s="523">
        <f t="shared" si="31"/>
        <v>11</v>
      </c>
      <c r="BH17" s="523">
        <f t="shared" si="32"/>
        <v>1</v>
      </c>
      <c r="BI17" s="523">
        <f t="shared" si="33"/>
        <v>0</v>
      </c>
      <c r="BJ17" s="523">
        <f t="shared" si="34"/>
        <v>0</v>
      </c>
      <c r="BK17" s="523">
        <f t="shared" si="35"/>
        <v>0</v>
      </c>
      <c r="BL17" s="524">
        <f t="shared" si="36"/>
        <v>18.333333333333332</v>
      </c>
      <c r="BM17" s="511" t="s">
        <v>1991</v>
      </c>
      <c r="BN17" s="511" t="s">
        <v>74</v>
      </c>
      <c r="BO17" s="511" t="s">
        <v>74</v>
      </c>
      <c r="BP17" s="511" t="s">
        <v>1569</v>
      </c>
      <c r="BQ17" s="518" t="s">
        <v>2099</v>
      </c>
      <c r="BR17" s="518" t="s">
        <v>2100</v>
      </c>
      <c r="BS17" s="518" t="s">
        <v>2101</v>
      </c>
      <c r="BT17" s="518" t="s">
        <v>2102</v>
      </c>
      <c r="BU17" s="518" t="s">
        <v>2103</v>
      </c>
      <c r="BV17" s="518" t="s">
        <v>2104</v>
      </c>
      <c r="BW17" s="518" t="s">
        <v>2105</v>
      </c>
      <c r="BX17" s="577">
        <f t="shared" si="37"/>
        <v>28.000000000000004</v>
      </c>
      <c r="BY17" s="67"/>
    </row>
    <row r="18" spans="1:77" ht="20" customHeight="1">
      <c r="A18" s="511" t="s">
        <v>1274</v>
      </c>
      <c r="B18" s="581" t="s">
        <v>1275</v>
      </c>
      <c r="C18" s="511" t="s">
        <v>316</v>
      </c>
      <c r="D18" s="511">
        <v>98</v>
      </c>
      <c r="E18" s="572">
        <v>53</v>
      </c>
      <c r="F18" s="512">
        <f t="shared" si="0"/>
        <v>20</v>
      </c>
      <c r="G18" s="511" t="s">
        <v>1093</v>
      </c>
      <c r="H18" s="572">
        <v>65</v>
      </c>
      <c r="I18" s="512">
        <f t="shared" si="1"/>
        <v>30</v>
      </c>
      <c r="J18" s="572">
        <v>34</v>
      </c>
      <c r="K18" s="512">
        <f t="shared" si="2"/>
        <v>10</v>
      </c>
      <c r="L18" s="511">
        <v>23</v>
      </c>
      <c r="M18" s="512">
        <f t="shared" si="3"/>
        <v>10</v>
      </c>
      <c r="N18" s="511">
        <v>64</v>
      </c>
      <c r="O18" s="512">
        <f t="shared" si="4"/>
        <v>20</v>
      </c>
      <c r="P18" s="511">
        <v>56</v>
      </c>
      <c r="Q18" s="512">
        <f t="shared" si="5"/>
        <v>20</v>
      </c>
      <c r="R18" s="513">
        <f t="shared" si="6"/>
        <v>110</v>
      </c>
      <c r="S18" s="514">
        <f t="shared" si="7"/>
        <v>0</v>
      </c>
      <c r="T18" s="513">
        <f t="shared" si="8"/>
        <v>110</v>
      </c>
      <c r="U18" s="513">
        <f t="shared" si="9"/>
        <v>4</v>
      </c>
      <c r="V18" s="511" t="s">
        <v>1089</v>
      </c>
      <c r="W18" s="511" t="s">
        <v>74</v>
      </c>
      <c r="X18" s="511" t="s">
        <v>74</v>
      </c>
      <c r="Y18" s="511">
        <v>8</v>
      </c>
      <c r="Z18" s="512">
        <f t="shared" si="10"/>
        <v>10</v>
      </c>
      <c r="AA18" s="514">
        <f t="shared" si="11"/>
        <v>10</v>
      </c>
      <c r="AB18" s="514">
        <f t="shared" si="12"/>
        <v>1</v>
      </c>
      <c r="AC18" s="513">
        <f t="shared" si="13"/>
        <v>15</v>
      </c>
      <c r="AD18" s="514">
        <f t="shared" si="14"/>
        <v>1</v>
      </c>
      <c r="AE18" s="511" t="s">
        <v>7</v>
      </c>
      <c r="AF18" s="517">
        <f t="shared" si="15"/>
        <v>15</v>
      </c>
      <c r="AG18" s="517">
        <f t="shared" si="16"/>
        <v>3</v>
      </c>
      <c r="AH18" s="511" t="s">
        <v>321</v>
      </c>
      <c r="AI18" s="511" t="s">
        <v>6</v>
      </c>
      <c r="AJ18" s="511" t="s">
        <v>172</v>
      </c>
      <c r="AK18" s="511" t="s">
        <v>8</v>
      </c>
      <c r="AL18" s="517">
        <f t="shared" si="17"/>
        <v>15</v>
      </c>
      <c r="AM18" s="517">
        <f t="shared" si="18"/>
        <v>3</v>
      </c>
      <c r="AN18" s="519">
        <f t="shared" si="19"/>
        <v>11</v>
      </c>
      <c r="AO18" s="519">
        <f t="shared" si="20"/>
        <v>0</v>
      </c>
      <c r="AP18" s="519">
        <f t="shared" si="21"/>
        <v>0</v>
      </c>
      <c r="AQ18" s="519">
        <f t="shared" si="22"/>
        <v>0</v>
      </c>
      <c r="AR18" s="519">
        <f t="shared" si="23"/>
        <v>0</v>
      </c>
      <c r="AS18" s="520">
        <f t="shared" si="24"/>
        <v>11</v>
      </c>
      <c r="AT18" s="511" t="s">
        <v>1567</v>
      </c>
      <c r="AU18" s="511" t="s">
        <v>74</v>
      </c>
      <c r="AV18" s="517">
        <f t="shared" si="25"/>
        <v>0</v>
      </c>
      <c r="AW18" s="517">
        <f t="shared" si="26"/>
        <v>0</v>
      </c>
      <c r="AX18" s="511" t="s">
        <v>13</v>
      </c>
      <c r="AY18" s="521">
        <f t="shared" si="27"/>
        <v>10</v>
      </c>
      <c r="AZ18" s="521">
        <f t="shared" si="28"/>
        <v>8</v>
      </c>
      <c r="BA18" s="522" t="s">
        <v>246</v>
      </c>
      <c r="BB18" s="511">
        <v>8</v>
      </c>
      <c r="BC18" s="521">
        <f t="shared" si="29"/>
        <v>1</v>
      </c>
      <c r="BD18" s="511"/>
      <c r="BE18" s="511">
        <v>10</v>
      </c>
      <c r="BF18" s="521">
        <f t="shared" si="30"/>
        <v>2</v>
      </c>
      <c r="BG18" s="523">
        <f t="shared" si="31"/>
        <v>11</v>
      </c>
      <c r="BH18" s="523">
        <f t="shared" si="32"/>
        <v>1</v>
      </c>
      <c r="BI18" s="523">
        <f t="shared" si="33"/>
        <v>0</v>
      </c>
      <c r="BJ18" s="523">
        <f t="shared" si="34"/>
        <v>0</v>
      </c>
      <c r="BK18" s="523">
        <f t="shared" si="35"/>
        <v>0</v>
      </c>
      <c r="BL18" s="524">
        <f t="shared" si="36"/>
        <v>18.333333333333332</v>
      </c>
      <c r="BM18" s="511" t="s">
        <v>1991</v>
      </c>
      <c r="BN18" s="511" t="s">
        <v>74</v>
      </c>
      <c r="BO18" s="511" t="s">
        <v>74</v>
      </c>
      <c r="BP18" s="511" t="s">
        <v>1569</v>
      </c>
      <c r="BQ18" s="518" t="s">
        <v>2106</v>
      </c>
      <c r="BR18" s="518" t="s">
        <v>2107</v>
      </c>
      <c r="BS18" s="518" t="s">
        <v>2108</v>
      </c>
      <c r="BT18" s="518" t="s">
        <v>2109</v>
      </c>
      <c r="BU18" s="518" t="s">
        <v>2110</v>
      </c>
      <c r="BV18" s="518" t="s">
        <v>2111</v>
      </c>
      <c r="BW18" s="518" t="s">
        <v>2112</v>
      </c>
      <c r="BX18" s="577">
        <f t="shared" si="37"/>
        <v>32</v>
      </c>
      <c r="BY18" s="143"/>
    </row>
    <row r="19" spans="1:77" ht="20" customHeight="1">
      <c r="A19" s="511" t="s">
        <v>1276</v>
      </c>
      <c r="B19" s="581" t="s">
        <v>1277</v>
      </c>
      <c r="C19" s="511" t="s">
        <v>316</v>
      </c>
      <c r="D19" s="511">
        <v>102</v>
      </c>
      <c r="E19" s="572">
        <v>95</v>
      </c>
      <c r="F19" s="512">
        <f t="shared" si="0"/>
        <v>40</v>
      </c>
      <c r="G19" s="511" t="s">
        <v>1093</v>
      </c>
      <c r="H19" s="572">
        <v>98</v>
      </c>
      <c r="I19" s="512">
        <f t="shared" si="1"/>
        <v>40</v>
      </c>
      <c r="J19" s="572">
        <v>66</v>
      </c>
      <c r="K19" s="512">
        <f t="shared" si="2"/>
        <v>30</v>
      </c>
      <c r="L19" s="511">
        <v>51</v>
      </c>
      <c r="M19" s="512">
        <f t="shared" si="3"/>
        <v>20</v>
      </c>
      <c r="N19" s="511">
        <v>81</v>
      </c>
      <c r="O19" s="512">
        <f t="shared" si="4"/>
        <v>30</v>
      </c>
      <c r="P19" s="511">
        <v>86</v>
      </c>
      <c r="Q19" s="512">
        <f t="shared" si="5"/>
        <v>30</v>
      </c>
      <c r="R19" s="513">
        <f t="shared" si="6"/>
        <v>190</v>
      </c>
      <c r="S19" s="514">
        <f t="shared" si="7"/>
        <v>0</v>
      </c>
      <c r="T19" s="513">
        <f t="shared" si="8"/>
        <v>190</v>
      </c>
      <c r="U19" s="513">
        <f t="shared" si="9"/>
        <v>6</v>
      </c>
      <c r="V19" s="511" t="s">
        <v>1089</v>
      </c>
      <c r="W19" s="511" t="s">
        <v>74</v>
      </c>
      <c r="X19" s="511" t="s">
        <v>74</v>
      </c>
      <c r="Y19" s="511">
        <v>20</v>
      </c>
      <c r="Z19" s="512">
        <f t="shared" si="10"/>
        <v>30</v>
      </c>
      <c r="AA19" s="514">
        <f t="shared" si="11"/>
        <v>30</v>
      </c>
      <c r="AB19" s="514">
        <f t="shared" si="12"/>
        <v>1</v>
      </c>
      <c r="AC19" s="513">
        <f t="shared" si="13"/>
        <v>45</v>
      </c>
      <c r="AD19" s="514">
        <f t="shared" si="14"/>
        <v>3</v>
      </c>
      <c r="AE19" s="511" t="s">
        <v>7</v>
      </c>
      <c r="AF19" s="517">
        <f t="shared" si="15"/>
        <v>15</v>
      </c>
      <c r="AG19" s="517">
        <f t="shared" si="16"/>
        <v>3</v>
      </c>
      <c r="AH19" s="511" t="s">
        <v>170</v>
      </c>
      <c r="AI19" s="511" t="s">
        <v>6</v>
      </c>
      <c r="AJ19" s="511" t="s">
        <v>1243</v>
      </c>
      <c r="AK19" s="511" t="s">
        <v>7</v>
      </c>
      <c r="AL19" s="517">
        <f t="shared" si="17"/>
        <v>15</v>
      </c>
      <c r="AM19" s="517">
        <f t="shared" si="18"/>
        <v>3</v>
      </c>
      <c r="AN19" s="519">
        <f t="shared" si="19"/>
        <v>15</v>
      </c>
      <c r="AO19" s="519">
        <f t="shared" si="20"/>
        <v>0</v>
      </c>
      <c r="AP19" s="519">
        <f t="shared" si="21"/>
        <v>0</v>
      </c>
      <c r="AQ19" s="519">
        <f t="shared" si="22"/>
        <v>0</v>
      </c>
      <c r="AR19" s="519">
        <f t="shared" si="23"/>
        <v>0</v>
      </c>
      <c r="AS19" s="520">
        <f t="shared" si="24"/>
        <v>15</v>
      </c>
      <c r="AT19" s="511" t="s">
        <v>1567</v>
      </c>
      <c r="AU19" s="511" t="s">
        <v>74</v>
      </c>
      <c r="AV19" s="517">
        <f t="shared" si="25"/>
        <v>0</v>
      </c>
      <c r="AW19" s="517">
        <f t="shared" si="26"/>
        <v>0</v>
      </c>
      <c r="AX19" s="511" t="s">
        <v>13</v>
      </c>
      <c r="AY19" s="521">
        <f t="shared" si="27"/>
        <v>10</v>
      </c>
      <c r="AZ19" s="521">
        <f t="shared" si="28"/>
        <v>8</v>
      </c>
      <c r="BA19" s="522" t="s">
        <v>246</v>
      </c>
      <c r="BB19" s="511">
        <v>8</v>
      </c>
      <c r="BC19" s="521">
        <f t="shared" si="29"/>
        <v>1</v>
      </c>
      <c r="BD19" s="511"/>
      <c r="BE19" s="511">
        <v>10</v>
      </c>
      <c r="BF19" s="521">
        <f t="shared" si="30"/>
        <v>2</v>
      </c>
      <c r="BG19" s="523">
        <f t="shared" si="31"/>
        <v>11</v>
      </c>
      <c r="BH19" s="523">
        <f t="shared" si="32"/>
        <v>1</v>
      </c>
      <c r="BI19" s="523">
        <f t="shared" si="33"/>
        <v>0</v>
      </c>
      <c r="BJ19" s="523">
        <f t="shared" si="34"/>
        <v>0</v>
      </c>
      <c r="BK19" s="523">
        <f t="shared" si="35"/>
        <v>0</v>
      </c>
      <c r="BL19" s="524">
        <f t="shared" si="36"/>
        <v>18.333333333333332</v>
      </c>
      <c r="BM19" s="511" t="s">
        <v>1991</v>
      </c>
      <c r="BN19" s="511" t="s">
        <v>74</v>
      </c>
      <c r="BO19" s="511" t="s">
        <v>2113</v>
      </c>
      <c r="BP19" s="511" t="s">
        <v>1569</v>
      </c>
      <c r="BQ19" s="518" t="s">
        <v>2114</v>
      </c>
      <c r="BR19" s="518" t="s">
        <v>1594</v>
      </c>
      <c r="BS19" s="518" t="s">
        <v>2115</v>
      </c>
      <c r="BT19" s="518" t="s">
        <v>2116</v>
      </c>
      <c r="BU19" s="518" t="s">
        <v>2117</v>
      </c>
      <c r="BV19" s="518" t="s">
        <v>2118</v>
      </c>
      <c r="BW19" s="518" t="s">
        <v>2119</v>
      </c>
      <c r="BX19" s="577">
        <f t="shared" si="37"/>
        <v>80</v>
      </c>
      <c r="BY19" s="67"/>
    </row>
    <row r="20" spans="1:77" ht="20" customHeight="1">
      <c r="A20" s="511" t="s">
        <v>1278</v>
      </c>
      <c r="B20" s="581" t="s">
        <v>1279</v>
      </c>
      <c r="C20" s="511" t="s">
        <v>316</v>
      </c>
      <c r="D20" s="511">
        <v>100</v>
      </c>
      <c r="E20" s="572">
        <v>74</v>
      </c>
      <c r="F20" s="512">
        <f t="shared" si="0"/>
        <v>30</v>
      </c>
      <c r="G20" s="511" t="s">
        <v>1093</v>
      </c>
      <c r="H20" s="572">
        <v>80</v>
      </c>
      <c r="I20" s="512">
        <f t="shared" si="1"/>
        <v>30</v>
      </c>
      <c r="J20" s="572">
        <v>67</v>
      </c>
      <c r="K20" s="512">
        <f t="shared" si="2"/>
        <v>30</v>
      </c>
      <c r="L20" s="511">
        <v>79</v>
      </c>
      <c r="M20" s="512">
        <f t="shared" si="3"/>
        <v>30</v>
      </c>
      <c r="N20" s="511">
        <v>85</v>
      </c>
      <c r="O20" s="512">
        <f t="shared" si="4"/>
        <v>30</v>
      </c>
      <c r="P20" s="511">
        <v>80</v>
      </c>
      <c r="Q20" s="512">
        <f t="shared" si="5"/>
        <v>30</v>
      </c>
      <c r="R20" s="513">
        <f t="shared" si="6"/>
        <v>180</v>
      </c>
      <c r="S20" s="514">
        <f t="shared" si="7"/>
        <v>0</v>
      </c>
      <c r="T20" s="513">
        <f t="shared" si="8"/>
        <v>180</v>
      </c>
      <c r="U20" s="513">
        <f t="shared" si="9"/>
        <v>6</v>
      </c>
      <c r="V20" s="511" t="s">
        <v>1089</v>
      </c>
      <c r="W20" s="511" t="s">
        <v>74</v>
      </c>
      <c r="X20" s="511" t="s">
        <v>74</v>
      </c>
      <c r="Y20" s="511">
        <v>13</v>
      </c>
      <c r="Z20" s="512">
        <f t="shared" si="10"/>
        <v>20</v>
      </c>
      <c r="AA20" s="514">
        <f t="shared" si="11"/>
        <v>20</v>
      </c>
      <c r="AB20" s="514">
        <f t="shared" si="12"/>
        <v>1</v>
      </c>
      <c r="AC20" s="513">
        <f t="shared" si="13"/>
        <v>30</v>
      </c>
      <c r="AD20" s="514">
        <f t="shared" si="14"/>
        <v>2</v>
      </c>
      <c r="AE20" s="511" t="s">
        <v>7</v>
      </c>
      <c r="AF20" s="517">
        <f t="shared" si="15"/>
        <v>15</v>
      </c>
      <c r="AG20" s="517">
        <f t="shared" si="16"/>
        <v>3</v>
      </c>
      <c r="AH20" s="511" t="s">
        <v>170</v>
      </c>
      <c r="AI20" s="511" t="s">
        <v>6</v>
      </c>
      <c r="AJ20" s="511" t="s">
        <v>1243</v>
      </c>
      <c r="AK20" s="511" t="s">
        <v>7</v>
      </c>
      <c r="AL20" s="517">
        <f t="shared" si="17"/>
        <v>15</v>
      </c>
      <c r="AM20" s="517">
        <f t="shared" si="18"/>
        <v>3</v>
      </c>
      <c r="AN20" s="519">
        <f t="shared" si="19"/>
        <v>14</v>
      </c>
      <c r="AO20" s="519">
        <f t="shared" si="20"/>
        <v>0</v>
      </c>
      <c r="AP20" s="519">
        <f t="shared" si="21"/>
        <v>0</v>
      </c>
      <c r="AQ20" s="519">
        <f t="shared" si="22"/>
        <v>0</v>
      </c>
      <c r="AR20" s="519">
        <f t="shared" si="23"/>
        <v>0</v>
      </c>
      <c r="AS20" s="520">
        <f t="shared" si="24"/>
        <v>14</v>
      </c>
      <c r="AT20" s="511" t="s">
        <v>1567</v>
      </c>
      <c r="AU20" s="511" t="s">
        <v>74</v>
      </c>
      <c r="AV20" s="517">
        <f t="shared" si="25"/>
        <v>0</v>
      </c>
      <c r="AW20" s="517">
        <f t="shared" si="26"/>
        <v>0</v>
      </c>
      <c r="AX20" s="511" t="s">
        <v>13</v>
      </c>
      <c r="AY20" s="521">
        <f t="shared" si="27"/>
        <v>10</v>
      </c>
      <c r="AZ20" s="521">
        <f t="shared" si="28"/>
        <v>8</v>
      </c>
      <c r="BA20" s="522" t="s">
        <v>246</v>
      </c>
      <c r="BB20" s="511">
        <v>8</v>
      </c>
      <c r="BC20" s="521">
        <f t="shared" si="29"/>
        <v>1</v>
      </c>
      <c r="BD20" s="511"/>
      <c r="BE20" s="511">
        <v>10</v>
      </c>
      <c r="BF20" s="521">
        <f t="shared" si="30"/>
        <v>2</v>
      </c>
      <c r="BG20" s="523">
        <f t="shared" si="31"/>
        <v>11</v>
      </c>
      <c r="BH20" s="523">
        <f t="shared" si="32"/>
        <v>1</v>
      </c>
      <c r="BI20" s="523">
        <f t="shared" si="33"/>
        <v>0</v>
      </c>
      <c r="BJ20" s="523">
        <f t="shared" si="34"/>
        <v>0</v>
      </c>
      <c r="BK20" s="523">
        <f t="shared" si="35"/>
        <v>0</v>
      </c>
      <c r="BL20" s="524">
        <f t="shared" si="36"/>
        <v>18.333333333333332</v>
      </c>
      <c r="BM20" s="511" t="s">
        <v>1991</v>
      </c>
      <c r="BN20" s="511" t="s">
        <v>74</v>
      </c>
      <c r="BO20" s="511" t="s">
        <v>74</v>
      </c>
      <c r="BP20" s="511" t="s">
        <v>2120</v>
      </c>
      <c r="BQ20" s="518" t="s">
        <v>2121</v>
      </c>
      <c r="BR20" s="518" t="s">
        <v>1748</v>
      </c>
      <c r="BS20" s="518" t="s">
        <v>2122</v>
      </c>
      <c r="BT20" s="518" t="s">
        <v>2123</v>
      </c>
      <c r="BU20" s="518" t="s">
        <v>2124</v>
      </c>
      <c r="BV20" s="518" t="s">
        <v>2125</v>
      </c>
      <c r="BW20" s="518" t="s">
        <v>2126</v>
      </c>
      <c r="BX20" s="577">
        <f t="shared" si="37"/>
        <v>52</v>
      </c>
      <c r="BY20" s="67"/>
    </row>
    <row r="21" spans="1:77" ht="20" customHeight="1">
      <c r="A21" s="511" t="s">
        <v>1280</v>
      </c>
      <c r="B21" s="581" t="s">
        <v>1281</v>
      </c>
      <c r="C21" s="511" t="s">
        <v>316</v>
      </c>
      <c r="D21" s="511">
        <v>110.5</v>
      </c>
      <c r="E21" s="572">
        <v>79</v>
      </c>
      <c r="F21" s="512">
        <f t="shared" si="0"/>
        <v>30</v>
      </c>
      <c r="G21" s="511" t="s">
        <v>1093</v>
      </c>
      <c r="H21" s="572">
        <v>97</v>
      </c>
      <c r="I21" s="512">
        <f t="shared" si="1"/>
        <v>40</v>
      </c>
      <c r="J21" s="572">
        <v>59</v>
      </c>
      <c r="K21" s="512">
        <f t="shared" si="2"/>
        <v>20</v>
      </c>
      <c r="L21" s="511">
        <v>28</v>
      </c>
      <c r="M21" s="512">
        <f t="shared" si="3"/>
        <v>10</v>
      </c>
      <c r="N21" s="511">
        <v>87</v>
      </c>
      <c r="O21" s="512">
        <f t="shared" si="4"/>
        <v>30</v>
      </c>
      <c r="P21" s="511">
        <v>84</v>
      </c>
      <c r="Q21" s="512">
        <f t="shared" si="5"/>
        <v>30</v>
      </c>
      <c r="R21" s="513">
        <f t="shared" si="6"/>
        <v>160</v>
      </c>
      <c r="S21" s="514">
        <f t="shared" si="7"/>
        <v>0</v>
      </c>
      <c r="T21" s="513">
        <f t="shared" si="8"/>
        <v>160</v>
      </c>
      <c r="U21" s="513">
        <f t="shared" si="9"/>
        <v>6</v>
      </c>
      <c r="V21" s="511" t="s">
        <v>1089</v>
      </c>
      <c r="W21" s="511" t="s">
        <v>74</v>
      </c>
      <c r="X21" s="511" t="s">
        <v>74</v>
      </c>
      <c r="Y21" s="511">
        <v>19</v>
      </c>
      <c r="Z21" s="512">
        <f t="shared" si="10"/>
        <v>30</v>
      </c>
      <c r="AA21" s="514">
        <f t="shared" si="11"/>
        <v>30</v>
      </c>
      <c r="AB21" s="514">
        <f t="shared" si="12"/>
        <v>1</v>
      </c>
      <c r="AC21" s="513">
        <f t="shared" si="13"/>
        <v>45</v>
      </c>
      <c r="AD21" s="514">
        <f t="shared" si="14"/>
        <v>3</v>
      </c>
      <c r="AE21" s="511" t="s">
        <v>7</v>
      </c>
      <c r="AF21" s="517">
        <f t="shared" si="15"/>
        <v>15</v>
      </c>
      <c r="AG21" s="517">
        <f t="shared" si="16"/>
        <v>3</v>
      </c>
      <c r="AH21" s="511" t="s">
        <v>170</v>
      </c>
      <c r="AI21" s="511" t="s">
        <v>6</v>
      </c>
      <c r="AJ21" s="511" t="s">
        <v>174</v>
      </c>
      <c r="AK21" s="511" t="s">
        <v>6</v>
      </c>
      <c r="AL21" s="517">
        <f t="shared" si="17"/>
        <v>20</v>
      </c>
      <c r="AM21" s="517">
        <f t="shared" si="18"/>
        <v>4</v>
      </c>
      <c r="AN21" s="519">
        <f t="shared" si="19"/>
        <v>16</v>
      </c>
      <c r="AO21" s="519">
        <f t="shared" si="20"/>
        <v>0</v>
      </c>
      <c r="AP21" s="519">
        <f t="shared" si="21"/>
        <v>0</v>
      </c>
      <c r="AQ21" s="519">
        <f t="shared" si="22"/>
        <v>0</v>
      </c>
      <c r="AR21" s="519">
        <f t="shared" si="23"/>
        <v>0</v>
      </c>
      <c r="AS21" s="520">
        <f t="shared" si="24"/>
        <v>16</v>
      </c>
      <c r="AT21" s="511" t="s">
        <v>1567</v>
      </c>
      <c r="AU21" s="511" t="s">
        <v>74</v>
      </c>
      <c r="AV21" s="517">
        <f t="shared" si="25"/>
        <v>0</v>
      </c>
      <c r="AW21" s="517">
        <f t="shared" si="26"/>
        <v>0</v>
      </c>
      <c r="AX21" s="511" t="s">
        <v>13</v>
      </c>
      <c r="AY21" s="521">
        <f t="shared" si="27"/>
        <v>10</v>
      </c>
      <c r="AZ21" s="521">
        <f t="shared" si="28"/>
        <v>8</v>
      </c>
      <c r="BA21" s="522" t="s">
        <v>246</v>
      </c>
      <c r="BB21" s="511">
        <v>10</v>
      </c>
      <c r="BC21" s="521">
        <f t="shared" si="29"/>
        <v>2</v>
      </c>
      <c r="BD21" s="511"/>
      <c r="BE21" s="511">
        <v>10</v>
      </c>
      <c r="BF21" s="521">
        <f t="shared" si="30"/>
        <v>2</v>
      </c>
      <c r="BG21" s="523">
        <f t="shared" si="31"/>
        <v>12</v>
      </c>
      <c r="BH21" s="523">
        <f t="shared" si="32"/>
        <v>1</v>
      </c>
      <c r="BI21" s="523">
        <f t="shared" si="33"/>
        <v>0</v>
      </c>
      <c r="BJ21" s="523">
        <f t="shared" si="34"/>
        <v>0</v>
      </c>
      <c r="BK21" s="523">
        <f t="shared" si="35"/>
        <v>0</v>
      </c>
      <c r="BL21" s="524">
        <f t="shared" si="36"/>
        <v>20</v>
      </c>
      <c r="BM21" s="511" t="s">
        <v>1925</v>
      </c>
      <c r="BN21" s="511" t="s">
        <v>2127</v>
      </c>
      <c r="BO21" s="511" t="s">
        <v>74</v>
      </c>
      <c r="BP21" s="511" t="s">
        <v>1569</v>
      </c>
      <c r="BQ21" s="518" t="s">
        <v>2128</v>
      </c>
      <c r="BR21" s="518" t="s">
        <v>2129</v>
      </c>
      <c r="BS21" s="518" t="s">
        <v>2130</v>
      </c>
      <c r="BT21" s="518" t="s">
        <v>2131</v>
      </c>
      <c r="BU21" s="518" t="s">
        <v>2132</v>
      </c>
      <c r="BV21" s="518" t="s">
        <v>2133</v>
      </c>
      <c r="BW21" s="518" t="s">
        <v>2134</v>
      </c>
      <c r="BX21" s="577">
        <f t="shared" si="37"/>
        <v>76</v>
      </c>
    </row>
    <row r="22" spans="1:77" ht="20" customHeight="1">
      <c r="A22" s="511" t="s">
        <v>1282</v>
      </c>
      <c r="B22" s="581" t="s">
        <v>1283</v>
      </c>
      <c r="C22" s="511" t="s">
        <v>316</v>
      </c>
      <c r="D22" s="530">
        <v>110.5</v>
      </c>
      <c r="E22" s="572">
        <v>93</v>
      </c>
      <c r="F22" s="512">
        <f t="shared" si="0"/>
        <v>40</v>
      </c>
      <c r="G22" s="511" t="s">
        <v>1093</v>
      </c>
      <c r="H22" s="572">
        <v>87</v>
      </c>
      <c r="I22" s="512">
        <f t="shared" si="1"/>
        <v>30</v>
      </c>
      <c r="J22" s="572">
        <v>60</v>
      </c>
      <c r="K22" s="512">
        <f t="shared" si="2"/>
        <v>20</v>
      </c>
      <c r="L22" s="511">
        <v>84</v>
      </c>
      <c r="M22" s="512">
        <f t="shared" si="3"/>
        <v>30</v>
      </c>
      <c r="N22" s="511">
        <v>84</v>
      </c>
      <c r="O22" s="512">
        <f t="shared" si="4"/>
        <v>30</v>
      </c>
      <c r="P22" s="511">
        <v>94</v>
      </c>
      <c r="Q22" s="512">
        <f t="shared" si="5"/>
        <v>40</v>
      </c>
      <c r="R22" s="513">
        <f t="shared" si="6"/>
        <v>190</v>
      </c>
      <c r="S22" s="514">
        <f t="shared" si="7"/>
        <v>0</v>
      </c>
      <c r="T22" s="513">
        <f t="shared" si="8"/>
        <v>190</v>
      </c>
      <c r="U22" s="513">
        <f t="shared" si="9"/>
        <v>6</v>
      </c>
      <c r="V22" s="511" t="s">
        <v>1089</v>
      </c>
      <c r="W22" s="511" t="s">
        <v>74</v>
      </c>
      <c r="X22" s="511" t="s">
        <v>74</v>
      </c>
      <c r="Y22" s="511">
        <v>19</v>
      </c>
      <c r="Z22" s="512">
        <f t="shared" si="10"/>
        <v>30</v>
      </c>
      <c r="AA22" s="514">
        <f t="shared" si="11"/>
        <v>30</v>
      </c>
      <c r="AB22" s="514">
        <f t="shared" si="12"/>
        <v>1</v>
      </c>
      <c r="AC22" s="513">
        <f t="shared" si="13"/>
        <v>45</v>
      </c>
      <c r="AD22" s="514">
        <f t="shared" si="14"/>
        <v>3</v>
      </c>
      <c r="AE22" s="511" t="s">
        <v>7</v>
      </c>
      <c r="AF22" s="517">
        <f t="shared" si="15"/>
        <v>15</v>
      </c>
      <c r="AG22" s="517">
        <f t="shared" si="16"/>
        <v>3</v>
      </c>
      <c r="AH22" s="511" t="s">
        <v>170</v>
      </c>
      <c r="AI22" s="511" t="s">
        <v>6</v>
      </c>
      <c r="AJ22" s="511" t="s">
        <v>210</v>
      </c>
      <c r="AK22" s="511" t="s">
        <v>7</v>
      </c>
      <c r="AL22" s="517">
        <f t="shared" si="17"/>
        <v>15</v>
      </c>
      <c r="AM22" s="517">
        <f t="shared" si="18"/>
        <v>3</v>
      </c>
      <c r="AN22" s="519">
        <f t="shared" si="19"/>
        <v>15</v>
      </c>
      <c r="AO22" s="519">
        <f t="shared" si="20"/>
        <v>0</v>
      </c>
      <c r="AP22" s="519">
        <f t="shared" si="21"/>
        <v>0</v>
      </c>
      <c r="AQ22" s="519">
        <f t="shared" si="22"/>
        <v>0</v>
      </c>
      <c r="AR22" s="519">
        <f t="shared" si="23"/>
        <v>0</v>
      </c>
      <c r="AS22" s="520">
        <f t="shared" si="24"/>
        <v>15</v>
      </c>
      <c r="AT22" s="511" t="s">
        <v>1567</v>
      </c>
      <c r="AU22" s="511" t="s">
        <v>74</v>
      </c>
      <c r="AV22" s="517">
        <f t="shared" si="25"/>
        <v>0</v>
      </c>
      <c r="AW22" s="517">
        <f t="shared" si="26"/>
        <v>0</v>
      </c>
      <c r="AX22" s="511" t="s">
        <v>13</v>
      </c>
      <c r="AY22" s="521">
        <f t="shared" si="27"/>
        <v>10</v>
      </c>
      <c r="AZ22" s="521">
        <f t="shared" si="28"/>
        <v>8</v>
      </c>
      <c r="BA22" s="522" t="s">
        <v>246</v>
      </c>
      <c r="BB22" s="511">
        <v>8</v>
      </c>
      <c r="BC22" s="521">
        <f t="shared" si="29"/>
        <v>1</v>
      </c>
      <c r="BD22" s="511"/>
      <c r="BE22" s="511">
        <v>10</v>
      </c>
      <c r="BF22" s="521">
        <f t="shared" si="30"/>
        <v>2</v>
      </c>
      <c r="BG22" s="523">
        <f t="shared" si="31"/>
        <v>11</v>
      </c>
      <c r="BH22" s="523">
        <f t="shared" si="32"/>
        <v>1</v>
      </c>
      <c r="BI22" s="523">
        <f t="shared" si="33"/>
        <v>0</v>
      </c>
      <c r="BJ22" s="523">
        <f t="shared" si="34"/>
        <v>0</v>
      </c>
      <c r="BK22" s="523">
        <f t="shared" si="35"/>
        <v>0</v>
      </c>
      <c r="BL22" s="524">
        <f t="shared" si="36"/>
        <v>18.333333333333332</v>
      </c>
      <c r="BM22" s="511" t="s">
        <v>1991</v>
      </c>
      <c r="BN22" s="511" t="s">
        <v>74</v>
      </c>
      <c r="BO22" s="511" t="s">
        <v>74</v>
      </c>
      <c r="BP22" s="511" t="s">
        <v>1676</v>
      </c>
      <c r="BQ22" s="518" t="s">
        <v>2135</v>
      </c>
      <c r="BR22" s="518" t="s">
        <v>2136</v>
      </c>
      <c r="BS22" s="518" t="s">
        <v>2137</v>
      </c>
      <c r="BT22" s="518" t="s">
        <v>2138</v>
      </c>
      <c r="BU22" s="518" t="s">
        <v>2139</v>
      </c>
      <c r="BV22" s="518" t="s">
        <v>2140</v>
      </c>
      <c r="BW22" s="518" t="s">
        <v>2141</v>
      </c>
      <c r="BX22" s="577">
        <f t="shared" si="37"/>
        <v>76</v>
      </c>
    </row>
    <row r="23" spans="1:77" ht="20" customHeight="1">
      <c r="A23" s="511" t="s">
        <v>1284</v>
      </c>
      <c r="B23" s="581" t="s">
        <v>1285</v>
      </c>
      <c r="C23" s="511" t="s">
        <v>316</v>
      </c>
      <c r="D23" s="530">
        <v>110.5</v>
      </c>
      <c r="E23" s="572">
        <v>84</v>
      </c>
      <c r="F23" s="512">
        <f t="shared" si="0"/>
        <v>30</v>
      </c>
      <c r="G23" s="511" t="s">
        <v>1092</v>
      </c>
      <c r="H23" s="572">
        <v>91</v>
      </c>
      <c r="I23" s="512">
        <f t="shared" si="1"/>
        <v>40</v>
      </c>
      <c r="J23" s="572">
        <v>71</v>
      </c>
      <c r="K23" s="512">
        <f t="shared" si="2"/>
        <v>30</v>
      </c>
      <c r="L23" s="511">
        <v>97</v>
      </c>
      <c r="M23" s="512">
        <f t="shared" si="3"/>
        <v>40</v>
      </c>
      <c r="N23" s="511">
        <v>76</v>
      </c>
      <c r="O23" s="512">
        <f t="shared" si="4"/>
        <v>30</v>
      </c>
      <c r="P23" s="511">
        <v>72</v>
      </c>
      <c r="Q23" s="512">
        <f t="shared" si="5"/>
        <v>30</v>
      </c>
      <c r="R23" s="513">
        <f t="shared" si="6"/>
        <v>200</v>
      </c>
      <c r="S23" s="514">
        <f t="shared" si="7"/>
        <v>0</v>
      </c>
      <c r="T23" s="513">
        <f t="shared" si="8"/>
        <v>200</v>
      </c>
      <c r="U23" s="513">
        <f t="shared" si="9"/>
        <v>6</v>
      </c>
      <c r="V23" s="511" t="s">
        <v>1093</v>
      </c>
      <c r="W23" s="511" t="s">
        <v>74</v>
      </c>
      <c r="X23" s="511" t="s">
        <v>74</v>
      </c>
      <c r="Y23" s="511">
        <v>22</v>
      </c>
      <c r="Z23" s="512">
        <f t="shared" si="10"/>
        <v>30</v>
      </c>
      <c r="AA23" s="514">
        <f t="shared" si="11"/>
        <v>30</v>
      </c>
      <c r="AB23" s="514">
        <f t="shared" si="12"/>
        <v>1</v>
      </c>
      <c r="AC23" s="513">
        <f t="shared" si="13"/>
        <v>45</v>
      </c>
      <c r="AD23" s="514">
        <f t="shared" si="14"/>
        <v>3</v>
      </c>
      <c r="AE23" s="511" t="s">
        <v>7</v>
      </c>
      <c r="AF23" s="517">
        <f t="shared" si="15"/>
        <v>15</v>
      </c>
      <c r="AG23" s="517">
        <f t="shared" si="16"/>
        <v>3</v>
      </c>
      <c r="AH23" s="511" t="s">
        <v>171</v>
      </c>
      <c r="AI23" s="511" t="s">
        <v>6</v>
      </c>
      <c r="AJ23" s="511" t="s">
        <v>1243</v>
      </c>
      <c r="AK23" s="511" t="s">
        <v>7</v>
      </c>
      <c r="AL23" s="517">
        <f t="shared" si="17"/>
        <v>15</v>
      </c>
      <c r="AM23" s="517">
        <f t="shared" si="18"/>
        <v>3</v>
      </c>
      <c r="AN23" s="519">
        <f t="shared" si="19"/>
        <v>15</v>
      </c>
      <c r="AO23" s="519">
        <f t="shared" si="20"/>
        <v>0</v>
      </c>
      <c r="AP23" s="519">
        <f t="shared" si="21"/>
        <v>0</v>
      </c>
      <c r="AQ23" s="519">
        <f t="shared" si="22"/>
        <v>0</v>
      </c>
      <c r="AR23" s="519">
        <f t="shared" si="23"/>
        <v>0</v>
      </c>
      <c r="AS23" s="520">
        <f t="shared" si="24"/>
        <v>15</v>
      </c>
      <c r="AT23" s="511" t="s">
        <v>1567</v>
      </c>
      <c r="AU23" s="511" t="s">
        <v>74</v>
      </c>
      <c r="AV23" s="517">
        <f t="shared" si="25"/>
        <v>0</v>
      </c>
      <c r="AW23" s="517">
        <f t="shared" si="26"/>
        <v>0</v>
      </c>
      <c r="AX23" s="511" t="s">
        <v>13</v>
      </c>
      <c r="AY23" s="521">
        <f t="shared" si="27"/>
        <v>10</v>
      </c>
      <c r="AZ23" s="521">
        <f t="shared" si="28"/>
        <v>8</v>
      </c>
      <c r="BA23" s="522" t="s">
        <v>246</v>
      </c>
      <c r="BB23" s="511">
        <v>8</v>
      </c>
      <c r="BC23" s="521">
        <f t="shared" si="29"/>
        <v>1</v>
      </c>
      <c r="BD23" s="511"/>
      <c r="BE23" s="511">
        <v>10</v>
      </c>
      <c r="BF23" s="521">
        <f t="shared" si="30"/>
        <v>2</v>
      </c>
      <c r="BG23" s="523">
        <f t="shared" si="31"/>
        <v>11</v>
      </c>
      <c r="BH23" s="523">
        <f t="shared" si="32"/>
        <v>1</v>
      </c>
      <c r="BI23" s="523">
        <f t="shared" si="33"/>
        <v>0</v>
      </c>
      <c r="BJ23" s="523">
        <f t="shared" si="34"/>
        <v>0</v>
      </c>
      <c r="BK23" s="523">
        <f t="shared" si="35"/>
        <v>0</v>
      </c>
      <c r="BL23" s="524">
        <f t="shared" si="36"/>
        <v>18.333333333333332</v>
      </c>
      <c r="BM23" s="511" t="s">
        <v>1991</v>
      </c>
      <c r="BN23" s="511" t="s">
        <v>74</v>
      </c>
      <c r="BO23" s="511" t="s">
        <v>74</v>
      </c>
      <c r="BP23" s="511" t="s">
        <v>1569</v>
      </c>
      <c r="BQ23" s="518" t="s">
        <v>2142</v>
      </c>
      <c r="BR23" s="518" t="s">
        <v>2143</v>
      </c>
      <c r="BS23" s="518" t="s">
        <v>2144</v>
      </c>
      <c r="BT23" s="518" t="s">
        <v>2145</v>
      </c>
      <c r="BU23" s="518" t="s">
        <v>2146</v>
      </c>
      <c r="BV23" s="518" t="s">
        <v>2147</v>
      </c>
      <c r="BW23" s="518" t="s">
        <v>2148</v>
      </c>
      <c r="BX23" s="577">
        <f t="shared" si="37"/>
        <v>88</v>
      </c>
    </row>
    <row r="24" spans="1:77" ht="20" customHeight="1">
      <c r="A24" s="511" t="s">
        <v>1286</v>
      </c>
      <c r="B24" s="581" t="s">
        <v>1287</v>
      </c>
      <c r="C24" s="511" t="s">
        <v>316</v>
      </c>
      <c r="D24" s="530">
        <v>97</v>
      </c>
      <c r="E24" s="572">
        <v>48</v>
      </c>
      <c r="F24" s="512">
        <f t="shared" si="0"/>
        <v>20</v>
      </c>
      <c r="G24" s="511" t="s">
        <v>1093</v>
      </c>
      <c r="H24" s="572">
        <v>45</v>
      </c>
      <c r="I24" s="512">
        <f t="shared" si="1"/>
        <v>20</v>
      </c>
      <c r="J24" s="572">
        <v>45</v>
      </c>
      <c r="K24" s="512">
        <f t="shared" si="2"/>
        <v>20</v>
      </c>
      <c r="L24" s="511">
        <v>86</v>
      </c>
      <c r="M24" s="512">
        <f t="shared" si="3"/>
        <v>30</v>
      </c>
      <c r="N24" s="511">
        <v>51</v>
      </c>
      <c r="O24" s="512">
        <f t="shared" si="4"/>
        <v>20</v>
      </c>
      <c r="P24" s="511">
        <v>58</v>
      </c>
      <c r="Q24" s="512">
        <f t="shared" si="5"/>
        <v>20</v>
      </c>
      <c r="R24" s="513">
        <f t="shared" si="6"/>
        <v>130</v>
      </c>
      <c r="S24" s="514">
        <f t="shared" si="7"/>
        <v>0</v>
      </c>
      <c r="T24" s="513">
        <f t="shared" si="8"/>
        <v>130</v>
      </c>
      <c r="U24" s="513">
        <f t="shared" si="9"/>
        <v>4</v>
      </c>
      <c r="V24" s="511" t="s">
        <v>1089</v>
      </c>
      <c r="W24" s="511" t="s">
        <v>74</v>
      </c>
      <c r="X24" s="511" t="s">
        <v>74</v>
      </c>
      <c r="Y24" s="511">
        <v>8</v>
      </c>
      <c r="Z24" s="512">
        <f t="shared" si="10"/>
        <v>10</v>
      </c>
      <c r="AA24" s="514">
        <f t="shared" si="11"/>
        <v>10</v>
      </c>
      <c r="AB24" s="514">
        <f t="shared" si="12"/>
        <v>1</v>
      </c>
      <c r="AC24" s="513">
        <f t="shared" si="13"/>
        <v>15</v>
      </c>
      <c r="AD24" s="514">
        <f t="shared" si="14"/>
        <v>1</v>
      </c>
      <c r="AE24" s="511" t="s">
        <v>7</v>
      </c>
      <c r="AF24" s="517">
        <f t="shared" si="15"/>
        <v>15</v>
      </c>
      <c r="AG24" s="517">
        <f t="shared" si="16"/>
        <v>3</v>
      </c>
      <c r="AH24" s="511" t="s">
        <v>321</v>
      </c>
      <c r="AI24" s="511" t="s">
        <v>6</v>
      </c>
      <c r="AJ24" s="511" t="s">
        <v>1243</v>
      </c>
      <c r="AK24" s="511" t="s">
        <v>7</v>
      </c>
      <c r="AL24" s="517">
        <f t="shared" si="17"/>
        <v>15</v>
      </c>
      <c r="AM24" s="517">
        <f t="shared" si="18"/>
        <v>3</v>
      </c>
      <c r="AN24" s="519">
        <f t="shared" si="19"/>
        <v>11</v>
      </c>
      <c r="AO24" s="519">
        <f t="shared" si="20"/>
        <v>0</v>
      </c>
      <c r="AP24" s="519">
        <f t="shared" si="21"/>
        <v>0</v>
      </c>
      <c r="AQ24" s="519">
        <f t="shared" si="22"/>
        <v>0</v>
      </c>
      <c r="AR24" s="519">
        <f t="shared" si="23"/>
        <v>0</v>
      </c>
      <c r="AS24" s="520">
        <f t="shared" si="24"/>
        <v>11</v>
      </c>
      <c r="AT24" s="511" t="s">
        <v>1567</v>
      </c>
      <c r="AU24" s="511" t="s">
        <v>74</v>
      </c>
      <c r="AV24" s="517">
        <f t="shared" si="25"/>
        <v>0</v>
      </c>
      <c r="AW24" s="517">
        <f t="shared" si="26"/>
        <v>0</v>
      </c>
      <c r="AX24" s="511" t="s">
        <v>13</v>
      </c>
      <c r="AY24" s="521">
        <f t="shared" si="27"/>
        <v>10</v>
      </c>
      <c r="AZ24" s="521">
        <f t="shared" si="28"/>
        <v>8</v>
      </c>
      <c r="BA24" s="522" t="s">
        <v>246</v>
      </c>
      <c r="BB24" s="511">
        <v>8</v>
      </c>
      <c r="BC24" s="521">
        <f t="shared" si="29"/>
        <v>1</v>
      </c>
      <c r="BD24" s="511"/>
      <c r="BE24" s="511">
        <v>10</v>
      </c>
      <c r="BF24" s="521">
        <f t="shared" si="30"/>
        <v>2</v>
      </c>
      <c r="BG24" s="523">
        <f t="shared" si="31"/>
        <v>11</v>
      </c>
      <c r="BH24" s="523">
        <f t="shared" si="32"/>
        <v>1</v>
      </c>
      <c r="BI24" s="523">
        <f t="shared" si="33"/>
        <v>0</v>
      </c>
      <c r="BJ24" s="523">
        <f t="shared" si="34"/>
        <v>0</v>
      </c>
      <c r="BK24" s="523">
        <f t="shared" si="35"/>
        <v>0</v>
      </c>
      <c r="BL24" s="524">
        <f t="shared" si="36"/>
        <v>18.333333333333332</v>
      </c>
      <c r="BM24" s="511" t="s">
        <v>1991</v>
      </c>
      <c r="BN24" s="511" t="s">
        <v>74</v>
      </c>
      <c r="BO24" s="511" t="s">
        <v>74</v>
      </c>
      <c r="BP24" s="511" t="s">
        <v>1569</v>
      </c>
      <c r="BQ24" s="518" t="s">
        <v>2149</v>
      </c>
      <c r="BR24" s="518" t="s">
        <v>2150</v>
      </c>
      <c r="BS24" s="518" t="s">
        <v>2151</v>
      </c>
      <c r="BT24" s="518" t="s">
        <v>2152</v>
      </c>
      <c r="BU24" s="518" t="s">
        <v>2153</v>
      </c>
      <c r="BV24" s="518" t="s">
        <v>2154</v>
      </c>
      <c r="BW24" s="518" t="s">
        <v>2155</v>
      </c>
      <c r="BX24" s="577">
        <f t="shared" si="37"/>
        <v>32</v>
      </c>
    </row>
    <row r="25" spans="1:77" ht="20" customHeight="1">
      <c r="A25" s="511" t="s">
        <v>1288</v>
      </c>
      <c r="B25" s="581" t="s">
        <v>1289</v>
      </c>
      <c r="C25" s="511" t="s">
        <v>316</v>
      </c>
      <c r="D25" s="530">
        <v>109.5</v>
      </c>
      <c r="E25" s="572">
        <v>52</v>
      </c>
      <c r="F25" s="512">
        <f t="shared" si="0"/>
        <v>20</v>
      </c>
      <c r="G25" s="511" t="s">
        <v>1093</v>
      </c>
      <c r="H25" s="572">
        <v>73</v>
      </c>
      <c r="I25" s="512">
        <f t="shared" si="1"/>
        <v>30</v>
      </c>
      <c r="J25" s="572">
        <v>38</v>
      </c>
      <c r="K25" s="512">
        <f t="shared" si="2"/>
        <v>10</v>
      </c>
      <c r="L25" s="511">
        <v>55</v>
      </c>
      <c r="M25" s="512">
        <f t="shared" si="3"/>
        <v>20</v>
      </c>
      <c r="N25" s="511">
        <v>45</v>
      </c>
      <c r="O25" s="512">
        <f t="shared" si="4"/>
        <v>20</v>
      </c>
      <c r="P25" s="511">
        <v>56</v>
      </c>
      <c r="Q25" s="512">
        <f t="shared" si="5"/>
        <v>20</v>
      </c>
      <c r="R25" s="513">
        <f t="shared" si="6"/>
        <v>120</v>
      </c>
      <c r="S25" s="514">
        <f t="shared" si="7"/>
        <v>0</v>
      </c>
      <c r="T25" s="513">
        <f t="shared" si="8"/>
        <v>120</v>
      </c>
      <c r="U25" s="513">
        <f t="shared" si="9"/>
        <v>4</v>
      </c>
      <c r="V25" s="511" t="s">
        <v>1089</v>
      </c>
      <c r="W25" s="511" t="s">
        <v>74</v>
      </c>
      <c r="X25" s="511" t="s">
        <v>74</v>
      </c>
      <c r="Y25" s="511">
        <v>8</v>
      </c>
      <c r="Z25" s="512">
        <f t="shared" si="10"/>
        <v>10</v>
      </c>
      <c r="AA25" s="514">
        <f t="shared" si="11"/>
        <v>10</v>
      </c>
      <c r="AB25" s="514">
        <f t="shared" si="12"/>
        <v>1</v>
      </c>
      <c r="AC25" s="513">
        <f t="shared" si="13"/>
        <v>15</v>
      </c>
      <c r="AD25" s="514">
        <f t="shared" si="14"/>
        <v>1</v>
      </c>
      <c r="AE25" s="511" t="s">
        <v>7</v>
      </c>
      <c r="AF25" s="517">
        <f t="shared" si="15"/>
        <v>15</v>
      </c>
      <c r="AG25" s="517">
        <f t="shared" si="16"/>
        <v>3</v>
      </c>
      <c r="AH25" s="511" t="s">
        <v>321</v>
      </c>
      <c r="AI25" s="511" t="s">
        <v>6</v>
      </c>
      <c r="AJ25" s="511" t="s">
        <v>1243</v>
      </c>
      <c r="AK25" s="511" t="s">
        <v>7</v>
      </c>
      <c r="AL25" s="517">
        <f t="shared" si="17"/>
        <v>15</v>
      </c>
      <c r="AM25" s="517">
        <f t="shared" si="18"/>
        <v>3</v>
      </c>
      <c r="AN25" s="519">
        <f t="shared" si="19"/>
        <v>11</v>
      </c>
      <c r="AO25" s="519">
        <f t="shared" si="20"/>
        <v>0</v>
      </c>
      <c r="AP25" s="519">
        <f t="shared" si="21"/>
        <v>0</v>
      </c>
      <c r="AQ25" s="519">
        <f t="shared" si="22"/>
        <v>0</v>
      </c>
      <c r="AR25" s="519">
        <f t="shared" si="23"/>
        <v>0</v>
      </c>
      <c r="AS25" s="520">
        <f t="shared" si="24"/>
        <v>11</v>
      </c>
      <c r="AT25" s="511" t="s">
        <v>1567</v>
      </c>
      <c r="AU25" s="511" t="s">
        <v>74</v>
      </c>
      <c r="AV25" s="517">
        <f t="shared" si="25"/>
        <v>0</v>
      </c>
      <c r="AW25" s="517">
        <f t="shared" si="26"/>
        <v>0</v>
      </c>
      <c r="AX25" s="511" t="s">
        <v>13</v>
      </c>
      <c r="AY25" s="521">
        <f t="shared" si="27"/>
        <v>10</v>
      </c>
      <c r="AZ25" s="521">
        <f t="shared" si="28"/>
        <v>8</v>
      </c>
      <c r="BA25" s="522" t="s">
        <v>246</v>
      </c>
      <c r="BB25" s="511">
        <v>8</v>
      </c>
      <c r="BC25" s="521">
        <f t="shared" si="29"/>
        <v>1</v>
      </c>
      <c r="BD25" s="511"/>
      <c r="BE25" s="511">
        <v>10</v>
      </c>
      <c r="BF25" s="521">
        <f t="shared" si="30"/>
        <v>2</v>
      </c>
      <c r="BG25" s="523">
        <f t="shared" si="31"/>
        <v>11</v>
      </c>
      <c r="BH25" s="523">
        <f t="shared" si="32"/>
        <v>1</v>
      </c>
      <c r="BI25" s="523">
        <f t="shared" si="33"/>
        <v>0</v>
      </c>
      <c r="BJ25" s="523">
        <f t="shared" si="34"/>
        <v>0</v>
      </c>
      <c r="BK25" s="523">
        <f t="shared" si="35"/>
        <v>0</v>
      </c>
      <c r="BL25" s="524">
        <f t="shared" si="36"/>
        <v>18.333333333333332</v>
      </c>
      <c r="BM25" s="511" t="s">
        <v>1991</v>
      </c>
      <c r="BN25" s="511" t="s">
        <v>74</v>
      </c>
      <c r="BO25" s="511" t="s">
        <v>74</v>
      </c>
      <c r="BP25" s="511" t="s">
        <v>2120</v>
      </c>
      <c r="BQ25" s="518" t="s">
        <v>2156</v>
      </c>
      <c r="BR25" s="518" t="s">
        <v>2157</v>
      </c>
      <c r="BS25" s="518" t="s">
        <v>2158</v>
      </c>
      <c r="BT25" s="518" t="s">
        <v>2159</v>
      </c>
      <c r="BU25" s="518" t="s">
        <v>2160</v>
      </c>
      <c r="BV25" s="518" t="s">
        <v>2161</v>
      </c>
      <c r="BW25" s="518" t="s">
        <v>2162</v>
      </c>
      <c r="BX25" s="577">
        <f t="shared" si="37"/>
        <v>32</v>
      </c>
    </row>
    <row r="26" spans="1:77" ht="20" customHeight="1">
      <c r="A26" s="511" t="s">
        <v>1290</v>
      </c>
      <c r="B26" s="581" t="s">
        <v>1291</v>
      </c>
      <c r="C26" s="511" t="s">
        <v>316</v>
      </c>
      <c r="D26" s="530">
        <v>94.5</v>
      </c>
      <c r="E26" s="572">
        <v>90</v>
      </c>
      <c r="F26" s="512">
        <f t="shared" si="0"/>
        <v>40</v>
      </c>
      <c r="G26" s="511" t="s">
        <v>1092</v>
      </c>
      <c r="H26" s="572">
        <v>81</v>
      </c>
      <c r="I26" s="512">
        <f t="shared" si="1"/>
        <v>30</v>
      </c>
      <c r="J26" s="572">
        <v>64</v>
      </c>
      <c r="K26" s="512">
        <f t="shared" si="2"/>
        <v>20</v>
      </c>
      <c r="L26" s="511">
        <v>57</v>
      </c>
      <c r="M26" s="512">
        <f t="shared" si="3"/>
        <v>20</v>
      </c>
      <c r="N26" s="511">
        <v>85</v>
      </c>
      <c r="O26" s="512">
        <f t="shared" si="4"/>
        <v>30</v>
      </c>
      <c r="P26" s="511">
        <v>66</v>
      </c>
      <c r="Q26" s="512">
        <f t="shared" si="5"/>
        <v>30</v>
      </c>
      <c r="R26" s="513">
        <f t="shared" si="6"/>
        <v>170</v>
      </c>
      <c r="S26" s="514">
        <f t="shared" si="7"/>
        <v>0</v>
      </c>
      <c r="T26" s="513">
        <f t="shared" si="8"/>
        <v>170</v>
      </c>
      <c r="U26" s="513">
        <f t="shared" si="9"/>
        <v>6</v>
      </c>
      <c r="V26" s="511" t="s">
        <v>1093</v>
      </c>
      <c r="W26" s="511" t="s">
        <v>74</v>
      </c>
      <c r="X26" s="511" t="s">
        <v>74</v>
      </c>
      <c r="Y26" s="511">
        <v>16</v>
      </c>
      <c r="Z26" s="512">
        <f t="shared" si="10"/>
        <v>20</v>
      </c>
      <c r="AA26" s="514">
        <f t="shared" si="11"/>
        <v>20</v>
      </c>
      <c r="AB26" s="514">
        <f t="shared" si="12"/>
        <v>1</v>
      </c>
      <c r="AC26" s="513">
        <f t="shared" si="13"/>
        <v>30</v>
      </c>
      <c r="AD26" s="514">
        <f t="shared" si="14"/>
        <v>2</v>
      </c>
      <c r="AE26" s="511" t="s">
        <v>7</v>
      </c>
      <c r="AF26" s="517">
        <f t="shared" si="15"/>
        <v>15</v>
      </c>
      <c r="AG26" s="517">
        <f t="shared" si="16"/>
        <v>3</v>
      </c>
      <c r="AH26" s="511" t="s">
        <v>171</v>
      </c>
      <c r="AI26" s="511" t="s">
        <v>7</v>
      </c>
      <c r="AJ26" s="511" t="s">
        <v>1243</v>
      </c>
      <c r="AK26" s="511" t="s">
        <v>7</v>
      </c>
      <c r="AL26" s="517">
        <f t="shared" si="17"/>
        <v>15</v>
      </c>
      <c r="AM26" s="517">
        <f t="shared" si="18"/>
        <v>3</v>
      </c>
      <c r="AN26" s="519">
        <f t="shared" si="19"/>
        <v>14</v>
      </c>
      <c r="AO26" s="519">
        <f t="shared" si="20"/>
        <v>0</v>
      </c>
      <c r="AP26" s="519">
        <f t="shared" si="21"/>
        <v>0</v>
      </c>
      <c r="AQ26" s="519">
        <f t="shared" si="22"/>
        <v>0</v>
      </c>
      <c r="AR26" s="519">
        <f t="shared" si="23"/>
        <v>0</v>
      </c>
      <c r="AS26" s="520">
        <f t="shared" si="24"/>
        <v>14</v>
      </c>
      <c r="AT26" s="511" t="s">
        <v>1567</v>
      </c>
      <c r="AU26" s="511" t="s">
        <v>74</v>
      </c>
      <c r="AV26" s="517">
        <f t="shared" si="25"/>
        <v>0</v>
      </c>
      <c r="AW26" s="517">
        <f t="shared" si="26"/>
        <v>0</v>
      </c>
      <c r="AX26" s="511" t="s">
        <v>13</v>
      </c>
      <c r="AY26" s="521">
        <f t="shared" si="27"/>
        <v>10</v>
      </c>
      <c r="AZ26" s="521">
        <f t="shared" si="28"/>
        <v>8</v>
      </c>
      <c r="BA26" s="522" t="s">
        <v>246</v>
      </c>
      <c r="BB26" s="511">
        <v>8</v>
      </c>
      <c r="BC26" s="521">
        <f t="shared" si="29"/>
        <v>1</v>
      </c>
      <c r="BD26" s="511"/>
      <c r="BE26" s="511">
        <v>10</v>
      </c>
      <c r="BF26" s="521">
        <f t="shared" si="30"/>
        <v>2</v>
      </c>
      <c r="BG26" s="523">
        <f t="shared" si="31"/>
        <v>11</v>
      </c>
      <c r="BH26" s="523">
        <f t="shared" si="32"/>
        <v>1</v>
      </c>
      <c r="BI26" s="523">
        <f t="shared" si="33"/>
        <v>0</v>
      </c>
      <c r="BJ26" s="523">
        <f t="shared" si="34"/>
        <v>0</v>
      </c>
      <c r="BK26" s="523">
        <f t="shared" si="35"/>
        <v>0</v>
      </c>
      <c r="BL26" s="524">
        <f t="shared" si="36"/>
        <v>18.333333333333332</v>
      </c>
      <c r="BM26" s="511" t="s">
        <v>1991</v>
      </c>
      <c r="BN26" s="511" t="s">
        <v>74</v>
      </c>
      <c r="BO26" s="511" t="s">
        <v>74</v>
      </c>
      <c r="BP26" s="511" t="s">
        <v>1746</v>
      </c>
      <c r="BQ26" s="518" t="s">
        <v>2163</v>
      </c>
      <c r="BR26" s="518" t="s">
        <v>2164</v>
      </c>
      <c r="BS26" s="518" t="s">
        <v>2165</v>
      </c>
      <c r="BT26" s="518" t="s">
        <v>2166</v>
      </c>
      <c r="BU26" s="518" t="s">
        <v>2167</v>
      </c>
      <c r="BV26" s="518" t="s">
        <v>2168</v>
      </c>
      <c r="BW26" s="518" t="s">
        <v>2169</v>
      </c>
      <c r="BX26" s="577">
        <f t="shared" si="37"/>
        <v>64</v>
      </c>
    </row>
    <row r="27" spans="1:77" ht="20" customHeight="1">
      <c r="A27" s="511" t="s">
        <v>1292</v>
      </c>
      <c r="B27" s="581" t="s">
        <v>1293</v>
      </c>
      <c r="C27" s="511" t="s">
        <v>316</v>
      </c>
      <c r="D27" s="530">
        <v>99</v>
      </c>
      <c r="E27" s="572">
        <v>81</v>
      </c>
      <c r="F27" s="512">
        <f t="shared" si="0"/>
        <v>30</v>
      </c>
      <c r="G27" s="511" t="s">
        <v>1093</v>
      </c>
      <c r="H27" s="572">
        <v>92</v>
      </c>
      <c r="I27" s="512">
        <f t="shared" si="1"/>
        <v>40</v>
      </c>
      <c r="J27" s="572">
        <v>58</v>
      </c>
      <c r="K27" s="512">
        <f t="shared" si="2"/>
        <v>20</v>
      </c>
      <c r="L27" s="511">
        <v>87</v>
      </c>
      <c r="M27" s="512">
        <f t="shared" si="3"/>
        <v>30</v>
      </c>
      <c r="N27" s="511">
        <v>70</v>
      </c>
      <c r="O27" s="512">
        <f t="shared" si="4"/>
        <v>30</v>
      </c>
      <c r="P27" s="511">
        <v>72</v>
      </c>
      <c r="Q27" s="512">
        <f t="shared" si="5"/>
        <v>30</v>
      </c>
      <c r="R27" s="513">
        <f t="shared" si="6"/>
        <v>180</v>
      </c>
      <c r="S27" s="514">
        <f t="shared" si="7"/>
        <v>0</v>
      </c>
      <c r="T27" s="513">
        <f t="shared" si="8"/>
        <v>180</v>
      </c>
      <c r="U27" s="513">
        <f t="shared" si="9"/>
        <v>6</v>
      </c>
      <c r="V27" s="511" t="s">
        <v>1089</v>
      </c>
      <c r="W27" s="511" t="s">
        <v>74</v>
      </c>
      <c r="X27" s="511" t="s">
        <v>74</v>
      </c>
      <c r="Y27" s="511">
        <v>14</v>
      </c>
      <c r="Z27" s="512">
        <f t="shared" si="10"/>
        <v>20</v>
      </c>
      <c r="AA27" s="514">
        <f t="shared" si="11"/>
        <v>20</v>
      </c>
      <c r="AB27" s="514">
        <f t="shared" si="12"/>
        <v>1</v>
      </c>
      <c r="AC27" s="513">
        <f t="shared" si="13"/>
        <v>30</v>
      </c>
      <c r="AD27" s="514">
        <f t="shared" si="14"/>
        <v>2</v>
      </c>
      <c r="AE27" s="511" t="s">
        <v>7</v>
      </c>
      <c r="AF27" s="517">
        <f t="shared" si="15"/>
        <v>15</v>
      </c>
      <c r="AG27" s="517">
        <f t="shared" si="16"/>
        <v>3</v>
      </c>
      <c r="AH27" s="511" t="s">
        <v>171</v>
      </c>
      <c r="AI27" s="511" t="s">
        <v>6</v>
      </c>
      <c r="AJ27" s="511" t="s">
        <v>1243</v>
      </c>
      <c r="AK27" s="511" t="s">
        <v>7</v>
      </c>
      <c r="AL27" s="517">
        <f t="shared" si="17"/>
        <v>15</v>
      </c>
      <c r="AM27" s="517">
        <f t="shared" si="18"/>
        <v>3</v>
      </c>
      <c r="AN27" s="519">
        <f t="shared" si="19"/>
        <v>14</v>
      </c>
      <c r="AO27" s="519">
        <f t="shared" si="20"/>
        <v>0</v>
      </c>
      <c r="AP27" s="519">
        <f t="shared" si="21"/>
        <v>0</v>
      </c>
      <c r="AQ27" s="519">
        <f t="shared" si="22"/>
        <v>0</v>
      </c>
      <c r="AR27" s="519">
        <f t="shared" si="23"/>
        <v>0</v>
      </c>
      <c r="AS27" s="520">
        <f t="shared" si="24"/>
        <v>14</v>
      </c>
      <c r="AT27" s="511" t="s">
        <v>1567</v>
      </c>
      <c r="AU27" s="511" t="s">
        <v>74</v>
      </c>
      <c r="AV27" s="517">
        <f t="shared" si="25"/>
        <v>0</v>
      </c>
      <c r="AW27" s="517">
        <f t="shared" si="26"/>
        <v>0</v>
      </c>
      <c r="AX27" s="511" t="s">
        <v>13</v>
      </c>
      <c r="AY27" s="521">
        <f t="shared" si="27"/>
        <v>10</v>
      </c>
      <c r="AZ27" s="521">
        <f t="shared" si="28"/>
        <v>8</v>
      </c>
      <c r="BA27" s="522" t="s">
        <v>246</v>
      </c>
      <c r="BB27" s="511">
        <v>8</v>
      </c>
      <c r="BC27" s="521">
        <f t="shared" si="29"/>
        <v>1</v>
      </c>
      <c r="BD27" s="511"/>
      <c r="BE27" s="511">
        <v>10</v>
      </c>
      <c r="BF27" s="521">
        <f t="shared" si="30"/>
        <v>2</v>
      </c>
      <c r="BG27" s="523">
        <f t="shared" si="31"/>
        <v>11</v>
      </c>
      <c r="BH27" s="523">
        <f t="shared" si="32"/>
        <v>1</v>
      </c>
      <c r="BI27" s="523">
        <f t="shared" si="33"/>
        <v>0</v>
      </c>
      <c r="BJ27" s="523">
        <f t="shared" si="34"/>
        <v>0</v>
      </c>
      <c r="BK27" s="523">
        <f t="shared" si="35"/>
        <v>0</v>
      </c>
      <c r="BL27" s="524">
        <f t="shared" si="36"/>
        <v>18.333333333333332</v>
      </c>
      <c r="BM27" s="511" t="s">
        <v>1991</v>
      </c>
      <c r="BN27" s="511" t="s">
        <v>74</v>
      </c>
      <c r="BO27" s="511" t="s">
        <v>74</v>
      </c>
      <c r="BP27" s="511" t="s">
        <v>1569</v>
      </c>
      <c r="BQ27" s="518" t="s">
        <v>2170</v>
      </c>
      <c r="BR27" s="518" t="s">
        <v>2171</v>
      </c>
      <c r="BS27" s="518" t="s">
        <v>2172</v>
      </c>
      <c r="BT27" s="518" t="s">
        <v>2173</v>
      </c>
      <c r="BU27" s="518" t="s">
        <v>2174</v>
      </c>
      <c r="BV27" s="518" t="s">
        <v>2175</v>
      </c>
      <c r="BW27" s="518" t="s">
        <v>2176</v>
      </c>
      <c r="BX27" s="577">
        <f t="shared" si="37"/>
        <v>56.000000000000007</v>
      </c>
    </row>
    <row r="28" spans="1:77" ht="20" customHeight="1">
      <c r="A28" s="511" t="s">
        <v>1294</v>
      </c>
      <c r="B28" s="581" t="s">
        <v>1295</v>
      </c>
      <c r="C28" s="511" t="s">
        <v>316</v>
      </c>
      <c r="D28" s="530">
        <v>96.5</v>
      </c>
      <c r="E28" s="572">
        <v>72</v>
      </c>
      <c r="F28" s="512">
        <f t="shared" si="0"/>
        <v>30</v>
      </c>
      <c r="G28" s="511" t="s">
        <v>1092</v>
      </c>
      <c r="H28" s="572">
        <v>50</v>
      </c>
      <c r="I28" s="512">
        <f t="shared" si="1"/>
        <v>20</v>
      </c>
      <c r="J28" s="572">
        <v>41</v>
      </c>
      <c r="K28" s="512">
        <f t="shared" si="2"/>
        <v>20</v>
      </c>
      <c r="L28" s="511">
        <v>69</v>
      </c>
      <c r="M28" s="512">
        <f t="shared" si="3"/>
        <v>30</v>
      </c>
      <c r="N28" s="511">
        <v>74</v>
      </c>
      <c r="O28" s="512">
        <f t="shared" si="4"/>
        <v>30</v>
      </c>
      <c r="P28" s="511">
        <v>64</v>
      </c>
      <c r="Q28" s="512">
        <f t="shared" si="5"/>
        <v>20</v>
      </c>
      <c r="R28" s="513">
        <f t="shared" si="6"/>
        <v>150</v>
      </c>
      <c r="S28" s="514">
        <f t="shared" si="7"/>
        <v>0</v>
      </c>
      <c r="T28" s="513">
        <f t="shared" si="8"/>
        <v>150</v>
      </c>
      <c r="U28" s="513">
        <f t="shared" si="9"/>
        <v>6</v>
      </c>
      <c r="V28" s="511" t="s">
        <v>1093</v>
      </c>
      <c r="W28" s="511" t="s">
        <v>74</v>
      </c>
      <c r="X28" s="511" t="s">
        <v>74</v>
      </c>
      <c r="Y28" s="511">
        <v>12</v>
      </c>
      <c r="Z28" s="512">
        <f t="shared" si="10"/>
        <v>20</v>
      </c>
      <c r="AA28" s="514">
        <f t="shared" si="11"/>
        <v>20</v>
      </c>
      <c r="AB28" s="514">
        <f t="shared" si="12"/>
        <v>1</v>
      </c>
      <c r="AC28" s="513">
        <f t="shared" si="13"/>
        <v>30</v>
      </c>
      <c r="AD28" s="514">
        <f t="shared" si="14"/>
        <v>2</v>
      </c>
      <c r="AE28" s="511" t="s">
        <v>7</v>
      </c>
      <c r="AF28" s="517">
        <f t="shared" si="15"/>
        <v>15</v>
      </c>
      <c r="AG28" s="517">
        <f t="shared" si="16"/>
        <v>3</v>
      </c>
      <c r="AH28" s="511" t="s">
        <v>197</v>
      </c>
      <c r="AI28" s="511" t="s">
        <v>7</v>
      </c>
      <c r="AJ28" s="511" t="s">
        <v>210</v>
      </c>
      <c r="AK28" s="511" t="s">
        <v>8</v>
      </c>
      <c r="AL28" s="517">
        <f t="shared" si="17"/>
        <v>15</v>
      </c>
      <c r="AM28" s="517">
        <f t="shared" si="18"/>
        <v>3</v>
      </c>
      <c r="AN28" s="519">
        <f t="shared" si="19"/>
        <v>14</v>
      </c>
      <c r="AO28" s="519">
        <f t="shared" si="20"/>
        <v>0</v>
      </c>
      <c r="AP28" s="519">
        <f t="shared" si="21"/>
        <v>0</v>
      </c>
      <c r="AQ28" s="519">
        <f t="shared" si="22"/>
        <v>0</v>
      </c>
      <c r="AR28" s="519">
        <f t="shared" si="23"/>
        <v>0</v>
      </c>
      <c r="AS28" s="520">
        <f t="shared" si="24"/>
        <v>14</v>
      </c>
      <c r="AT28" s="511" t="s">
        <v>1567</v>
      </c>
      <c r="AU28" s="511" t="s">
        <v>74</v>
      </c>
      <c r="AV28" s="517">
        <f t="shared" si="25"/>
        <v>0</v>
      </c>
      <c r="AW28" s="517">
        <f t="shared" si="26"/>
        <v>0</v>
      </c>
      <c r="AX28" s="511" t="s">
        <v>13</v>
      </c>
      <c r="AY28" s="521">
        <f t="shared" si="27"/>
        <v>10</v>
      </c>
      <c r="AZ28" s="521">
        <f t="shared" si="28"/>
        <v>8</v>
      </c>
      <c r="BA28" s="522" t="s">
        <v>246</v>
      </c>
      <c r="BB28" s="511">
        <v>8</v>
      </c>
      <c r="BC28" s="521">
        <f t="shared" si="29"/>
        <v>1</v>
      </c>
      <c r="BD28" s="511"/>
      <c r="BE28" s="511">
        <v>10</v>
      </c>
      <c r="BF28" s="521">
        <f t="shared" si="30"/>
        <v>2</v>
      </c>
      <c r="BG28" s="523">
        <f t="shared" si="31"/>
        <v>11</v>
      </c>
      <c r="BH28" s="523">
        <f t="shared" si="32"/>
        <v>1</v>
      </c>
      <c r="BI28" s="523">
        <f t="shared" si="33"/>
        <v>0</v>
      </c>
      <c r="BJ28" s="523">
        <f t="shared" si="34"/>
        <v>0</v>
      </c>
      <c r="BK28" s="523">
        <f t="shared" si="35"/>
        <v>0</v>
      </c>
      <c r="BL28" s="524">
        <f t="shared" si="36"/>
        <v>18.333333333333332</v>
      </c>
      <c r="BM28" s="511" t="s">
        <v>1991</v>
      </c>
      <c r="BN28" s="511" t="s">
        <v>74</v>
      </c>
      <c r="BO28" s="511" t="s">
        <v>74</v>
      </c>
      <c r="BP28" s="511" t="s">
        <v>1600</v>
      </c>
      <c r="BQ28" s="518" t="s">
        <v>2177</v>
      </c>
      <c r="BR28" s="518" t="s">
        <v>2178</v>
      </c>
      <c r="BS28" s="518" t="s">
        <v>2179</v>
      </c>
      <c r="BT28" s="518" t="s">
        <v>2180</v>
      </c>
      <c r="BU28" s="518" t="s">
        <v>2181</v>
      </c>
      <c r="BV28" s="518" t="s">
        <v>2182</v>
      </c>
      <c r="BW28" s="518" t="s">
        <v>2183</v>
      </c>
      <c r="BX28" s="577">
        <f t="shared" si="37"/>
        <v>48</v>
      </c>
    </row>
    <row r="29" spans="1:77" ht="20" customHeight="1">
      <c r="A29" s="511" t="s">
        <v>1296</v>
      </c>
      <c r="B29" s="581" t="s">
        <v>1297</v>
      </c>
      <c r="C29" s="511" t="s">
        <v>316</v>
      </c>
      <c r="D29" s="530">
        <v>78.5</v>
      </c>
      <c r="E29" s="572">
        <v>58</v>
      </c>
      <c r="F29" s="512">
        <f t="shared" si="0"/>
        <v>20</v>
      </c>
      <c r="G29" s="511" t="s">
        <v>1093</v>
      </c>
      <c r="H29" s="572">
        <v>54</v>
      </c>
      <c r="I29" s="512">
        <f t="shared" si="1"/>
        <v>20</v>
      </c>
      <c r="J29" s="572">
        <v>32</v>
      </c>
      <c r="K29" s="512">
        <f t="shared" si="2"/>
        <v>10</v>
      </c>
      <c r="L29" s="511">
        <v>58</v>
      </c>
      <c r="M29" s="512">
        <f t="shared" si="3"/>
        <v>20</v>
      </c>
      <c r="N29" s="511">
        <v>72</v>
      </c>
      <c r="O29" s="512">
        <f t="shared" si="4"/>
        <v>30</v>
      </c>
      <c r="P29" s="511">
        <v>60</v>
      </c>
      <c r="Q29" s="512">
        <f t="shared" si="5"/>
        <v>20</v>
      </c>
      <c r="R29" s="513">
        <f t="shared" si="6"/>
        <v>120</v>
      </c>
      <c r="S29" s="514">
        <f t="shared" si="7"/>
        <v>0</v>
      </c>
      <c r="T29" s="513">
        <f t="shared" si="8"/>
        <v>120</v>
      </c>
      <c r="U29" s="513">
        <f t="shared" si="9"/>
        <v>4</v>
      </c>
      <c r="V29" s="511" t="s">
        <v>1089</v>
      </c>
      <c r="W29" s="511" t="s">
        <v>74</v>
      </c>
      <c r="X29" s="511" t="s">
        <v>74</v>
      </c>
      <c r="Y29" s="511">
        <v>11</v>
      </c>
      <c r="Z29" s="512">
        <f t="shared" si="10"/>
        <v>20</v>
      </c>
      <c r="AA29" s="514">
        <f t="shared" si="11"/>
        <v>20</v>
      </c>
      <c r="AB29" s="514">
        <f t="shared" si="12"/>
        <v>1</v>
      </c>
      <c r="AC29" s="513">
        <f t="shared" si="13"/>
        <v>30</v>
      </c>
      <c r="AD29" s="514">
        <f t="shared" si="14"/>
        <v>2</v>
      </c>
      <c r="AE29" s="511" t="s">
        <v>7</v>
      </c>
      <c r="AF29" s="517">
        <f t="shared" si="15"/>
        <v>15</v>
      </c>
      <c r="AG29" s="517">
        <f t="shared" si="16"/>
        <v>3</v>
      </c>
      <c r="AH29" s="511" t="s">
        <v>170</v>
      </c>
      <c r="AI29" s="511" t="s">
        <v>8</v>
      </c>
      <c r="AJ29" s="511" t="s">
        <v>174</v>
      </c>
      <c r="AK29" s="511" t="s">
        <v>7</v>
      </c>
      <c r="AL29" s="517">
        <f t="shared" si="17"/>
        <v>15</v>
      </c>
      <c r="AM29" s="517">
        <f t="shared" si="18"/>
        <v>3</v>
      </c>
      <c r="AN29" s="519">
        <f t="shared" si="19"/>
        <v>12</v>
      </c>
      <c r="AO29" s="519">
        <f t="shared" si="20"/>
        <v>0</v>
      </c>
      <c r="AP29" s="519">
        <f t="shared" si="21"/>
        <v>0</v>
      </c>
      <c r="AQ29" s="519">
        <f t="shared" si="22"/>
        <v>0</v>
      </c>
      <c r="AR29" s="519">
        <f t="shared" si="23"/>
        <v>0</v>
      </c>
      <c r="AS29" s="520">
        <f t="shared" si="24"/>
        <v>12</v>
      </c>
      <c r="AT29" s="511" t="s">
        <v>1567</v>
      </c>
      <c r="AU29" s="511" t="s">
        <v>74</v>
      </c>
      <c r="AV29" s="517">
        <f t="shared" si="25"/>
        <v>0</v>
      </c>
      <c r="AW29" s="517">
        <f t="shared" si="26"/>
        <v>0</v>
      </c>
      <c r="AX29" s="511" t="s">
        <v>13</v>
      </c>
      <c r="AY29" s="521">
        <f t="shared" si="27"/>
        <v>10</v>
      </c>
      <c r="AZ29" s="521">
        <f t="shared" si="28"/>
        <v>8</v>
      </c>
      <c r="BA29" s="522" t="s">
        <v>246</v>
      </c>
      <c r="BB29" s="511">
        <v>8</v>
      </c>
      <c r="BC29" s="521">
        <f t="shared" si="29"/>
        <v>1</v>
      </c>
      <c r="BD29" s="511"/>
      <c r="BE29" s="511">
        <v>10</v>
      </c>
      <c r="BF29" s="521">
        <f t="shared" si="30"/>
        <v>2</v>
      </c>
      <c r="BG29" s="523">
        <f t="shared" si="31"/>
        <v>11</v>
      </c>
      <c r="BH29" s="523">
        <f t="shared" si="32"/>
        <v>1</v>
      </c>
      <c r="BI29" s="523">
        <f t="shared" si="33"/>
        <v>0</v>
      </c>
      <c r="BJ29" s="523">
        <f t="shared" si="34"/>
        <v>0</v>
      </c>
      <c r="BK29" s="523">
        <f t="shared" si="35"/>
        <v>0</v>
      </c>
      <c r="BL29" s="524">
        <f t="shared" si="36"/>
        <v>18.333333333333332</v>
      </c>
      <c r="BM29" s="511" t="s">
        <v>1991</v>
      </c>
      <c r="BN29" s="511" t="s">
        <v>74</v>
      </c>
      <c r="BO29" s="511" t="s">
        <v>74</v>
      </c>
      <c r="BP29" s="511" t="s">
        <v>1662</v>
      </c>
      <c r="BQ29" s="518" t="s">
        <v>2184</v>
      </c>
      <c r="BR29" s="518" t="s">
        <v>2185</v>
      </c>
      <c r="BS29" s="518" t="s">
        <v>2186</v>
      </c>
      <c r="BT29" s="518" t="s">
        <v>2187</v>
      </c>
      <c r="BU29" s="518" t="s">
        <v>2188</v>
      </c>
      <c r="BV29" s="518" t="s">
        <v>2189</v>
      </c>
      <c r="BW29" s="518" t="s">
        <v>2190</v>
      </c>
      <c r="BX29" s="577">
        <f t="shared" si="37"/>
        <v>44</v>
      </c>
    </row>
  </sheetData>
  <conditionalFormatting sqref="BZ6:XFD20 A30:XFD1048576 BY21:XFD28 BZ1:XFD2 AB2:AB23 A29:W29 Y29:XFD29">
    <cfRule type="cellIs" dxfId="672" priority="455" operator="equal">
      <formula>"AB"</formula>
    </cfRule>
    <cfRule type="cellIs" dxfId="671" priority="456" operator="equal">
      <formula>"L"</formula>
    </cfRule>
  </conditionalFormatting>
  <conditionalFormatting sqref="BZ6:XFD20 A30:XFD1048576 BY21:XFD28 BZ1:XFD2 BX2:BX28 Y2:AA28 AV2:AZ28 BD2:BE2 BA2:BC23 AC2:AU23 BF2:BN23 A2:B23 A29:W29 Y29:XFD29">
    <cfRule type="cellIs" dxfId="670" priority="452" operator="equal">
      <formula>"L"</formula>
    </cfRule>
    <cfRule type="cellIs" dxfId="669" priority="453" operator="equal">
      <formula>"NA"</formula>
    </cfRule>
    <cfRule type="cellIs" dxfId="668" priority="454" operator="equal">
      <formula>"AB"</formula>
    </cfRule>
  </conditionalFormatting>
  <conditionalFormatting sqref="A30:XFD1048576 BY1:XFD28 A29:W29 Y29:XFD29">
    <cfRule type="cellIs" dxfId="667" priority="451" operator="equal">
      <formula>"L"</formula>
    </cfRule>
  </conditionalFormatting>
  <conditionalFormatting sqref="BY3:XFD5">
    <cfRule type="cellIs" dxfId="666" priority="449" operator="equal">
      <formula>"AB"</formula>
    </cfRule>
    <cfRule type="cellIs" dxfId="665" priority="450" operator="equal">
      <formula>"L"</formula>
    </cfRule>
  </conditionalFormatting>
  <conditionalFormatting sqref="BY3:XFD5">
    <cfRule type="cellIs" dxfId="664" priority="446" operator="equal">
      <formula>"L"</formula>
    </cfRule>
    <cfRule type="cellIs" dxfId="663" priority="447" operator="equal">
      <formula>"NA"</formula>
    </cfRule>
    <cfRule type="cellIs" dxfId="662" priority="448" operator="equal">
      <formula>"AB"</formula>
    </cfRule>
  </conditionalFormatting>
  <conditionalFormatting sqref="BY1:XFD1 BZ2:XFD2 BY3:XFD5">
    <cfRule type="cellIs" dxfId="661" priority="445" operator="equal">
      <formula>"L"</formula>
    </cfRule>
  </conditionalFormatting>
  <conditionalFormatting sqref="AN1:AO1">
    <cfRule type="cellIs" dxfId="660" priority="199" operator="equal">
      <formula>"L"</formula>
    </cfRule>
    <cfRule type="cellIs" dxfId="659" priority="200" operator="equal">
      <formula>"NA"</formula>
    </cfRule>
    <cfRule type="cellIs" dxfId="658" priority="201" operator="equal">
      <formula>"AB"</formula>
    </cfRule>
  </conditionalFormatting>
  <conditionalFormatting sqref="BG1 BX2:BX28 Y2:AA28 AV2:AZ28 AC2:AU23 BA2:BN23 A2:B23">
    <cfRule type="cellIs" dxfId="657" priority="195" operator="equal">
      <formula>"NA"</formula>
    </cfRule>
  </conditionalFormatting>
  <conditionalFormatting sqref="BF1">
    <cfRule type="cellIs" dxfId="656" priority="187" operator="equal">
      <formula>"NA"</formula>
    </cfRule>
  </conditionalFormatting>
  <conditionalFormatting sqref="AP1:BE1 BH1:BX1 AC1:AM1">
    <cfRule type="cellIs" dxfId="655" priority="221" operator="equal">
      <formula>"L"</formula>
    </cfRule>
    <cfRule type="cellIs" dxfId="654" priority="222" operator="equal">
      <formula>"NA"</formula>
    </cfRule>
    <cfRule type="cellIs" dxfId="653" priority="223" operator="equal">
      <formula>"AB"</formula>
    </cfRule>
  </conditionalFormatting>
  <conditionalFormatting sqref="BH1:BX1 AP1:BE1 AC1:AM1">
    <cfRule type="cellIs" dxfId="652" priority="220" operator="equal">
      <formula>"NA"</formula>
    </cfRule>
  </conditionalFormatting>
  <conditionalFormatting sqref="AN1:AO1">
    <cfRule type="cellIs" dxfId="651" priority="202" operator="equal">
      <formula>"NA"</formula>
    </cfRule>
  </conditionalFormatting>
  <conditionalFormatting sqref="BG1">
    <cfRule type="cellIs" dxfId="650" priority="196" operator="equal">
      <formula>"L"</formula>
    </cfRule>
    <cfRule type="cellIs" dxfId="649" priority="197" operator="equal">
      <formula>"NA"</formula>
    </cfRule>
    <cfRule type="cellIs" dxfId="648" priority="198" operator="equal">
      <formula>"AB"</formula>
    </cfRule>
  </conditionalFormatting>
  <conditionalFormatting sqref="BF1">
    <cfRule type="cellIs" dxfId="647" priority="188" operator="equal">
      <formula>"L"</formula>
    </cfRule>
    <cfRule type="cellIs" dxfId="646" priority="189" operator="equal">
      <formula>"NA"</formula>
    </cfRule>
    <cfRule type="cellIs" dxfId="645" priority="190" operator="equal">
      <formula>"AB"</formula>
    </cfRule>
  </conditionalFormatting>
  <conditionalFormatting sqref="B1">
    <cfRule type="cellIs" dxfId="644" priority="179" operator="equal">
      <formula>"NA"</formula>
    </cfRule>
  </conditionalFormatting>
  <conditionalFormatting sqref="A1 D1:AA1">
    <cfRule type="cellIs" dxfId="643" priority="184" operator="equal">
      <formula>"L"</formula>
    </cfRule>
    <cfRule type="cellIs" dxfId="642" priority="185" operator="equal">
      <formula>"NA"</formula>
    </cfRule>
    <cfRule type="cellIs" dxfId="641" priority="186" operator="equal">
      <formula>"AB"</formula>
    </cfRule>
  </conditionalFormatting>
  <conditionalFormatting sqref="A1 D1:AA1">
    <cfRule type="cellIs" dxfId="640" priority="183" operator="equal">
      <formula>"NA"</formula>
    </cfRule>
  </conditionalFormatting>
  <conditionalFormatting sqref="B1">
    <cfRule type="cellIs" dxfId="639" priority="180" operator="equal">
      <formula>"L"</formula>
    </cfRule>
    <cfRule type="cellIs" dxfId="638" priority="181" operator="equal">
      <formula>"NA"</formula>
    </cfRule>
    <cfRule type="cellIs" dxfId="637" priority="182" operator="equal">
      <formula>"AB"</formula>
    </cfRule>
  </conditionalFormatting>
  <conditionalFormatting sqref="C1:C23">
    <cfRule type="cellIs" dxfId="636" priority="174" operator="equal">
      <formula>"AB"</formula>
    </cfRule>
  </conditionalFormatting>
  <conditionalFormatting sqref="AB1:AB23">
    <cfRule type="cellIs" dxfId="635" priority="157" operator="equal">
      <formula>"NA"</formula>
    </cfRule>
    <cfRule type="cellIs" dxfId="634" priority="158" operator="equal">
      <formula>"AB"</formula>
    </cfRule>
  </conditionalFormatting>
  <conditionalFormatting sqref="AB1">
    <cfRule type="cellIs" dxfId="633" priority="159" operator="equal">
      <formula>"AB"</formula>
    </cfRule>
    <cfRule type="cellIs" dxfId="632" priority="160" operator="equal">
      <formula>"L"</formula>
    </cfRule>
  </conditionalFormatting>
  <conditionalFormatting sqref="A24:W28 AB24:AU28 BA24:BW28">
    <cfRule type="cellIs" dxfId="631" priority="71" operator="equal">
      <formula>"AB"</formula>
    </cfRule>
    <cfRule type="cellIs" dxfId="630" priority="72" operator="equal">
      <formula>"L"</formula>
    </cfRule>
  </conditionalFormatting>
  <conditionalFormatting sqref="A24:W28 AB24:AU28 BA24:BW28">
    <cfRule type="cellIs" dxfId="629" priority="68" operator="equal">
      <formula>"L"</formula>
    </cfRule>
    <cfRule type="cellIs" dxfId="628" priority="69" operator="equal">
      <formula>"NA"</formula>
    </cfRule>
    <cfRule type="cellIs" dxfId="627" priority="70" operator="equal">
      <formula>"AB"</formula>
    </cfRule>
  </conditionalFormatting>
  <conditionalFormatting sqref="A24:W28 AB24:AU28 BA24:BW28">
    <cfRule type="cellIs" dxfId="626" priority="67" operator="equal">
      <formula>"L"</formula>
    </cfRule>
  </conditionalFormatting>
  <conditionalFormatting sqref="BT12">
    <cfRule type="cellIs" dxfId="625" priority="51" operator="equal">
      <formula>"AB"</formula>
    </cfRule>
    <cfRule type="cellIs" dxfId="624" priority="52" operator="equal">
      <formula>"L"</formula>
    </cfRule>
  </conditionalFormatting>
  <conditionalFormatting sqref="BT12">
    <cfRule type="cellIs" dxfId="623" priority="46" operator="equal">
      <formula>"AB"</formula>
    </cfRule>
    <cfRule type="cellIs" dxfId="622" priority="47" operator="equal">
      <formula>"L"</formula>
    </cfRule>
  </conditionalFormatting>
  <conditionalFormatting sqref="BU2:BW2 BU12:BW12 BD4:BE23 BO4:BW11 BO12:BS12 BO13:BW23 BO2:BS2">
    <cfRule type="cellIs" dxfId="621" priority="64" operator="equal">
      <formula>"L"</formula>
    </cfRule>
    <cfRule type="cellIs" dxfId="620" priority="65" operator="equal">
      <formula>"NA"</formula>
    </cfRule>
    <cfRule type="cellIs" dxfId="619" priority="66" operator="equal">
      <formula>"AB"</formula>
    </cfRule>
  </conditionalFormatting>
  <conditionalFormatting sqref="BD3:BE3 BO3:BV3">
    <cfRule type="cellIs" dxfId="618" priority="60" operator="equal">
      <formula>"L"</formula>
    </cfRule>
    <cfRule type="cellIs" dxfId="617" priority="61" operator="equal">
      <formula>"NA"</formula>
    </cfRule>
    <cfRule type="cellIs" dxfId="616" priority="62" operator="equal">
      <formula>"AB"</formula>
    </cfRule>
  </conditionalFormatting>
  <conditionalFormatting sqref="BU2:BW2 BU12:BW12 BO3:BV3 BO4:BW11 BO12:BS12 BO13:BW23 BO2:BS2">
    <cfRule type="cellIs" dxfId="615" priority="63" operator="equal">
      <formula>"NA"</formula>
    </cfRule>
  </conditionalFormatting>
  <conditionalFormatting sqref="BT2">
    <cfRule type="cellIs" dxfId="614" priority="58" operator="equal">
      <formula>"AB"</formula>
    </cfRule>
    <cfRule type="cellIs" dxfId="613" priority="59" operator="equal">
      <formula>"L"</formula>
    </cfRule>
  </conditionalFormatting>
  <conditionalFormatting sqref="BT2">
    <cfRule type="cellIs" dxfId="612" priority="55" operator="equal">
      <formula>"L"</formula>
    </cfRule>
    <cfRule type="cellIs" dxfId="611" priority="56" operator="equal">
      <formula>"NA"</formula>
    </cfRule>
    <cfRule type="cellIs" dxfId="610" priority="57" operator="equal">
      <formula>"AB"</formula>
    </cfRule>
  </conditionalFormatting>
  <conditionalFormatting sqref="BT2">
    <cfRule type="cellIs" dxfId="609" priority="53" operator="equal">
      <formula>"AB"</formula>
    </cfRule>
    <cfRule type="cellIs" dxfId="608" priority="54" operator="equal">
      <formula>"L"</formula>
    </cfRule>
  </conditionalFormatting>
  <conditionalFormatting sqref="BT12">
    <cfRule type="cellIs" dxfId="607" priority="48" operator="equal">
      <formula>"L"</formula>
    </cfRule>
    <cfRule type="cellIs" dxfId="606" priority="49" operator="equal">
      <formula>"NA"</formula>
    </cfRule>
    <cfRule type="cellIs" dxfId="605" priority="50" operator="equal">
      <formula>"AB"</formula>
    </cfRule>
  </conditionalFormatting>
  <conditionalFormatting sqref="D2:W23">
    <cfRule type="cellIs" dxfId="604" priority="31" operator="equal">
      <formula>"L"</formula>
    </cfRule>
    <cfRule type="cellIs" dxfId="603" priority="32" operator="equal">
      <formula>"NA"</formula>
    </cfRule>
    <cfRule type="cellIs" dxfId="602" priority="33" operator="equal">
      <formula>"AB"</formula>
    </cfRule>
  </conditionalFormatting>
  <conditionalFormatting sqref="D2:W23">
    <cfRule type="cellIs" dxfId="601" priority="30" operator="equal">
      <formula>"NA"</formula>
    </cfRule>
  </conditionalFormatting>
  <conditionalFormatting sqref="X2:X29">
    <cfRule type="cellIs" dxfId="600" priority="2" operator="equal">
      <formula>"L"</formula>
    </cfRule>
    <cfRule type="cellIs" dxfId="599" priority="3" operator="equal">
      <formula>"NA"</formula>
    </cfRule>
    <cfRule type="cellIs" dxfId="598" priority="4" operator="equal">
      <formula>"AB"</formula>
    </cfRule>
  </conditionalFormatting>
  <conditionalFormatting sqref="X2:X29">
    <cfRule type="cellIs" dxfId="597" priority="1" operator="equal">
      <formula>"NA"</formula>
    </cfRule>
  </conditionalFormatting>
  <dataValidations count="7">
    <dataValidation type="list" allowBlank="1" showErrorMessage="1" sqref="V2:V29">
      <formula1>"Tamil,Hindi"</formula1>
    </dataValidation>
    <dataValidation type="list" allowBlank="1" showErrorMessage="1" sqref="G2:G29">
      <formula1>"French,Tamil,Hindi"</formula1>
    </dataValidation>
    <dataValidation type="list" allowBlank="1" showErrorMessage="1" sqref="AK2:AK29">
      <formula1>"Good,Average,Excellent"</formula1>
    </dataValidation>
    <dataValidation type="list" allowBlank="1" showErrorMessage="1" sqref="AX2:AX29">
      <formula1>"In House,NA"</formula1>
    </dataValidation>
    <dataValidation type="list" allowBlank="1" showErrorMessage="1" sqref="AI2:AI29">
      <formula1>"Excellent,Average,Good"</formula1>
    </dataValidation>
    <dataValidation type="list" allowBlank="1" showErrorMessage="1" sqref="AJ2:AJ29">
      <formula1>"Takewondo,Karate,Kungfu,Silambam"</formula1>
    </dataValidation>
    <dataValidation type="list" allowBlank="1" showErrorMessage="1" sqref="AH2:AH29">
      <formula1>"Keyboard,Western Dance,Yoga,Drums"</formula1>
    </dataValidation>
  </dataValidations>
  <pageMargins left="0.7" right="0.7" top="0.75" bottom="0.75" header="0" footer="0"/>
  <pageSetup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rgb="FF00B050"/>
  </sheetPr>
  <dimension ref="A1:BY35"/>
  <sheetViews>
    <sheetView zoomScale="40" zoomScaleNormal="40" workbookViewId="0">
      <pane xSplit="7" ySplit="1" topLeftCell="BO2" activePane="bottomRight" state="frozen"/>
      <selection activeCell="F19" sqref="F19"/>
      <selection pane="topRight" activeCell="F19" sqref="F19"/>
      <selection pane="bottomLeft" activeCell="F19" sqref="F19"/>
      <selection pane="bottomRight" sqref="A1:BX35"/>
    </sheetView>
  </sheetViews>
  <sheetFormatPr defaultColWidth="14.453125" defaultRowHeight="20" customHeight="1"/>
  <cols>
    <col min="1" max="1" width="16.1796875" style="210" bestFit="1" customWidth="1"/>
    <col min="2" max="2" width="24.08984375" style="167" customWidth="1"/>
    <col min="3" max="3" width="10.6328125" style="67" customWidth="1"/>
    <col min="4" max="4" width="11.90625" style="67" customWidth="1"/>
    <col min="5" max="6" width="10.6328125" style="67" customWidth="1"/>
    <col min="7" max="7" width="10.6328125" style="141" customWidth="1"/>
    <col min="8" max="8" width="10.6328125" style="144" customWidth="1"/>
    <col min="9" max="33" width="10.6328125" style="67" customWidth="1"/>
    <col min="34" max="34" width="15.1796875" style="67" bestFit="1" customWidth="1"/>
    <col min="35" max="45" width="10.6328125" style="67" customWidth="1"/>
    <col min="46" max="46" width="17.81640625" style="67" bestFit="1" customWidth="1"/>
    <col min="47" max="64" width="10.6328125" style="67" customWidth="1"/>
    <col min="65" max="65" width="63.81640625" style="67" customWidth="1"/>
    <col min="66" max="69" width="21.6328125" style="67" customWidth="1"/>
    <col min="70" max="70" width="21.6328125" style="176" customWidth="1"/>
    <col min="71" max="75" width="21.6328125" style="67" customWidth="1"/>
    <col min="76" max="76" width="10.6328125" style="67" customWidth="1"/>
    <col min="77" max="77" width="14.453125" style="142"/>
    <col min="78" max="16384" width="14.453125" style="67"/>
  </cols>
  <sheetData>
    <row r="1" spans="1:77" s="218" customFormat="1" ht="20" customHeight="1">
      <c r="A1" s="388" t="s">
        <v>142</v>
      </c>
      <c r="B1" s="388" t="s">
        <v>19</v>
      </c>
      <c r="C1" s="388" t="s">
        <v>33</v>
      </c>
      <c r="D1" s="388" t="s">
        <v>34</v>
      </c>
      <c r="E1" s="389" t="s">
        <v>55</v>
      </c>
      <c r="F1" s="302" t="s">
        <v>56</v>
      </c>
      <c r="G1" s="388" t="s">
        <v>187</v>
      </c>
      <c r="H1" s="389" t="s">
        <v>57</v>
      </c>
      <c r="I1" s="302" t="s">
        <v>58</v>
      </c>
      <c r="J1" s="389" t="s">
        <v>59</v>
      </c>
      <c r="K1" s="302" t="s">
        <v>60</v>
      </c>
      <c r="L1" s="388" t="s">
        <v>61</v>
      </c>
      <c r="M1" s="302" t="s">
        <v>62</v>
      </c>
      <c r="N1" s="388" t="s">
        <v>63</v>
      </c>
      <c r="O1" s="302" t="s">
        <v>64</v>
      </c>
      <c r="P1" s="388" t="s">
        <v>65</v>
      </c>
      <c r="Q1" s="302" t="s">
        <v>66</v>
      </c>
      <c r="R1" s="390" t="s">
        <v>143</v>
      </c>
      <c r="S1" s="390" t="s">
        <v>144</v>
      </c>
      <c r="T1" s="390" t="s">
        <v>188</v>
      </c>
      <c r="U1" s="390" t="s">
        <v>79</v>
      </c>
      <c r="V1" s="388" t="s">
        <v>189</v>
      </c>
      <c r="W1" s="388" t="s">
        <v>67</v>
      </c>
      <c r="X1" s="302" t="s">
        <v>68</v>
      </c>
      <c r="Y1" s="388" t="s">
        <v>190</v>
      </c>
      <c r="Z1" s="391" t="s">
        <v>205</v>
      </c>
      <c r="AA1" s="390" t="s">
        <v>191</v>
      </c>
      <c r="AB1" s="390" t="s">
        <v>192</v>
      </c>
      <c r="AC1" s="390" t="s">
        <v>191</v>
      </c>
      <c r="AD1" s="390" t="s">
        <v>80</v>
      </c>
      <c r="AE1" s="388" t="s">
        <v>69</v>
      </c>
      <c r="AF1" s="302" t="s">
        <v>81</v>
      </c>
      <c r="AG1" s="302" t="s">
        <v>82</v>
      </c>
      <c r="AH1" s="388" t="s">
        <v>146</v>
      </c>
      <c r="AI1" s="392" t="s">
        <v>147</v>
      </c>
      <c r="AJ1" s="392" t="s">
        <v>148</v>
      </c>
      <c r="AK1" s="392" t="s">
        <v>149</v>
      </c>
      <c r="AL1" s="302" t="s">
        <v>83</v>
      </c>
      <c r="AM1" s="302" t="s">
        <v>84</v>
      </c>
      <c r="AN1" s="390" t="s">
        <v>116</v>
      </c>
      <c r="AO1" s="393" t="s">
        <v>150</v>
      </c>
      <c r="AP1" s="393" t="s">
        <v>151</v>
      </c>
      <c r="AQ1" s="393" t="s">
        <v>152</v>
      </c>
      <c r="AR1" s="393" t="s">
        <v>153</v>
      </c>
      <c r="AS1" s="393" t="s">
        <v>115</v>
      </c>
      <c r="AT1" s="392" t="s">
        <v>193</v>
      </c>
      <c r="AU1" s="388" t="s">
        <v>70</v>
      </c>
      <c r="AV1" s="302" t="s">
        <v>85</v>
      </c>
      <c r="AW1" s="302" t="s">
        <v>86</v>
      </c>
      <c r="AX1" s="388" t="s">
        <v>71</v>
      </c>
      <c r="AY1" s="383" t="s">
        <v>87</v>
      </c>
      <c r="AZ1" s="383" t="s">
        <v>88</v>
      </c>
      <c r="BA1" s="383" t="s">
        <v>72</v>
      </c>
      <c r="BB1" s="394" t="s">
        <v>89</v>
      </c>
      <c r="BC1" s="383" t="s">
        <v>90</v>
      </c>
      <c r="BD1" s="395" t="s">
        <v>73</v>
      </c>
      <c r="BE1" s="395" t="s">
        <v>91</v>
      </c>
      <c r="BF1" s="383" t="s">
        <v>92</v>
      </c>
      <c r="BG1" s="396" t="s">
        <v>117</v>
      </c>
      <c r="BH1" s="396" t="s">
        <v>154</v>
      </c>
      <c r="BI1" s="396" t="s">
        <v>155</v>
      </c>
      <c r="BJ1" s="396" t="s">
        <v>156</v>
      </c>
      <c r="BK1" s="396" t="s">
        <v>157</v>
      </c>
      <c r="BL1" s="396" t="s">
        <v>118</v>
      </c>
      <c r="BM1" s="394" t="s">
        <v>158</v>
      </c>
      <c r="BN1" s="394" t="s">
        <v>159</v>
      </c>
      <c r="BO1" s="394" t="s">
        <v>160</v>
      </c>
      <c r="BP1" s="394" t="s">
        <v>161</v>
      </c>
      <c r="BQ1" s="394" t="s">
        <v>162</v>
      </c>
      <c r="BR1" s="394" t="s">
        <v>163</v>
      </c>
      <c r="BS1" s="394" t="s">
        <v>164</v>
      </c>
      <c r="BT1" s="394" t="s">
        <v>165</v>
      </c>
      <c r="BU1" s="394" t="s">
        <v>194</v>
      </c>
      <c r="BV1" s="394" t="s">
        <v>166</v>
      </c>
      <c r="BW1" s="394" t="s">
        <v>167</v>
      </c>
      <c r="BX1" s="397" t="s">
        <v>205</v>
      </c>
      <c r="BY1" s="217"/>
    </row>
    <row r="2" spans="1:77" s="218" customFormat="1" ht="20" customHeight="1">
      <c r="A2" s="510" t="s">
        <v>1300</v>
      </c>
      <c r="B2" s="531" t="s">
        <v>1301</v>
      </c>
      <c r="C2" s="511" t="s">
        <v>279</v>
      </c>
      <c r="D2" s="511">
        <v>85</v>
      </c>
      <c r="E2" s="511">
        <v>90</v>
      </c>
      <c r="F2" s="512">
        <f t="shared" ref="F2:F35" si="0">IF(E2="NA", 0, IF(E2&gt;=90, 40, IF(E2&gt;=65, 30, IF(E2&gt;=41, 20, 10))))</f>
        <v>40</v>
      </c>
      <c r="G2" s="511" t="s">
        <v>1092</v>
      </c>
      <c r="H2" s="511">
        <v>78</v>
      </c>
      <c r="I2" s="512">
        <f t="shared" ref="I2:I35" si="1">IF(H2="NA", 0, IF(H2&gt;=90, 40, IF(H2&gt;=65, 30, IF(H2&gt;=41, 20, 10))))</f>
        <v>30</v>
      </c>
      <c r="J2" s="511">
        <v>62</v>
      </c>
      <c r="K2" s="512">
        <f t="shared" ref="K2:K35" si="2">IF(J2="NA", 0, IF(J2&gt;=90, 40, IF(J2&gt;=65, 30, IF(J2&gt;=41, 20, 10))))</f>
        <v>20</v>
      </c>
      <c r="L2" s="511">
        <v>80</v>
      </c>
      <c r="M2" s="512">
        <f t="shared" ref="M2:M35" si="3">IF(L2="NA", 0, IF(L2&gt;=90, 40, IF(L2&gt;=65, 30, IF(L2&gt;=41, 20, 10))))</f>
        <v>30</v>
      </c>
      <c r="N2" s="511">
        <v>79</v>
      </c>
      <c r="O2" s="512">
        <f t="shared" ref="O2:O35" si="4">IF(N2="NA", 0, IF(N2&gt;=90, 40, IF(N2&gt;=65, 30, IF(N2&gt;=41, 20, 10))))</f>
        <v>30</v>
      </c>
      <c r="P2" s="511">
        <v>100</v>
      </c>
      <c r="Q2" s="512">
        <f t="shared" ref="Q2:Q35" si="5">IF(P2="NA", 0, IF(P2&gt;=90, 40, IF(P2&gt;=65, 30, IF(P2&gt;=41, 20, 10))))</f>
        <v>40</v>
      </c>
      <c r="R2" s="513">
        <f t="shared" ref="R2:R35" si="6">SUM(F2,I2,K2,M2,O2,Q2)</f>
        <v>190</v>
      </c>
      <c r="S2" s="514">
        <f t="shared" ref="S2:S35" si="7">COUNTIF(E2,"NA")+COUNTIF(H2,"NA")+COUNTIF(J2,"NA")+COUNTIF(L2,"NA")+COUNTIF(N2,"NA")+COUNTIF(P2,"NA")+COUNTIF(E2,"AB")+COUNTIF(H2,"AB")+COUNTIF(J2,"AB")+COUNTIF(L2,"AB")+COUNTIF(N2,"AB")+COUNTIF(P2,"AB")+COUNTIF(E2,"L")+COUNTIF(H2,"L")+COUNTIF(J2,"L")+COUNTIF(L2,"L")+COUNTIF(N2,"L")+COUNTIF(P2,"L")+COUNTIF(E2,"NAS")+COUNTIF(H2,"NAS")+COUNTIF(J2,"NAS")+COUNTIF(L2,"NAS")+COUNTIF(N2,"NAS")+COUNTIF(P2,"NAS")</f>
        <v>0</v>
      </c>
      <c r="T2" s="513">
        <f t="shared" ref="T2:T35" si="8">R2/(240-(S2*40))*240</f>
        <v>190</v>
      </c>
      <c r="U2" s="513">
        <f t="shared" ref="U2:U35" si="9">IF(T2&gt;=210, 8, IF(T2&gt;=140, 6, IF(T2&gt;=70, 4, 2)))</f>
        <v>6</v>
      </c>
      <c r="V2" s="511" t="s">
        <v>1093</v>
      </c>
      <c r="W2" s="511" t="s">
        <v>74</v>
      </c>
      <c r="X2" s="511" t="s">
        <v>74</v>
      </c>
      <c r="Y2" s="511">
        <v>10</v>
      </c>
      <c r="Z2" s="512">
        <f t="shared" ref="Z2:Z35" si="10">IF(BX2="NA", 0, IF(BX2&gt;=90, 40, IF(BX2&gt;=65, 30, IF(BX2&gt;=41, 20, 10))))</f>
        <v>10</v>
      </c>
      <c r="AA2" s="515">
        <f t="shared" ref="AA2:AA35" si="11">SUM(X2,Z2)</f>
        <v>10</v>
      </c>
      <c r="AB2" s="515">
        <f t="shared" ref="AB2:AB35" si="12">COUNTIF(W2,"NA")+COUNTIF(Y2,"NA")+COUNTIF(W2,"NAS")+COUNTIF(Y2,"NAS")+COUNTIF(W2,"AB")+COUNTIF(Y2,"AB")+COUNTIF(W2,"L")+COUNTIF(Y2,"L")</f>
        <v>1</v>
      </c>
      <c r="AC2" s="516">
        <f t="shared" ref="AC2:AC35" si="13">AA2/(120-(AB2*40))*120</f>
        <v>15</v>
      </c>
      <c r="AD2" s="515">
        <f t="shared" ref="AD2:AD35" si="14">IF(AC2&gt;110, 4, IF(AC2&gt;=40, 3, IF(AC2&gt;=30, 2, 1)))</f>
        <v>1</v>
      </c>
      <c r="AE2" s="511" t="s">
        <v>7</v>
      </c>
      <c r="AF2" s="517">
        <f t="shared" ref="AF2:AF35" si="15">IF(AE2="NA",0,IF(AE2="Excellent",20,IF(AE2="Good",15,10)))</f>
        <v>15</v>
      </c>
      <c r="AG2" s="517">
        <f t="shared" ref="AG2:AG35" si="16">IF(AF2=0,0,IF(AF2=20,4,IF(AF2=15,3,2)))</f>
        <v>3</v>
      </c>
      <c r="AH2" s="518" t="s">
        <v>170</v>
      </c>
      <c r="AI2" s="511" t="s">
        <v>6</v>
      </c>
      <c r="AJ2" s="511" t="s">
        <v>174</v>
      </c>
      <c r="AK2" s="511" t="s">
        <v>6</v>
      </c>
      <c r="AL2" s="517">
        <f t="shared" ref="AL2:AL35" si="17">IF(AND(AI2="Excellent", AK2="Excellent"),20,IF(AND(AI2="Excellent",AK2="Good"),15,IF(AND(AI2="Excellent",AK2="Average"),15,IF(AND(AI2="Good", AK2="Excellent"),15,IF(AND(AI2="Good",AK2="Good"),15,IF(AND(AI2="Good",AK2="Average"),15,IF(AND(AI2="Average",AK2="Excellent"),15,IF(AND(AI2="Average",AK2="Good"),15,10))))))))</f>
        <v>20</v>
      </c>
      <c r="AM2" s="517">
        <f t="shared" ref="AM2:AM35" si="18">IF(AL2=20,4,IF(AL2=15,3,IF(AL2=10,2,1)))</f>
        <v>4</v>
      </c>
      <c r="AN2" s="519">
        <f t="shared" ref="AN2:AN35" si="19">U2+AD2+AG2+AM2</f>
        <v>14</v>
      </c>
      <c r="AO2" s="519">
        <f t="shared" ref="AO2:AO35" si="20">COUNTIF(U2,0)</f>
        <v>0</v>
      </c>
      <c r="AP2" s="519">
        <f t="shared" ref="AP2:AP35" si="21">COUNTIF(AD2,0)</f>
        <v>0</v>
      </c>
      <c r="AQ2" s="519">
        <f t="shared" ref="AQ2:AQ35" si="22">COUNTIF(AG2,0)</f>
        <v>0</v>
      </c>
      <c r="AR2" s="519">
        <f t="shared" ref="AR2:AR35" si="23">COUNTIF(AL2,0)</f>
        <v>0</v>
      </c>
      <c r="AS2" s="520">
        <f t="shared" ref="AS2:AS35" si="24">AN2/(20-((AO2*8)+(AP2*4)+(AQ2*4)+(AR2*4)))*20</f>
        <v>14</v>
      </c>
      <c r="AT2" s="518" t="s">
        <v>1567</v>
      </c>
      <c r="AU2" s="511" t="s">
        <v>74</v>
      </c>
      <c r="AV2" s="517">
        <f t="shared" ref="AV2:AV35" si="25">IF(AU2="NA",0,IF(AU2="Excellent",10,IF(AU2="Good",8,6)))</f>
        <v>0</v>
      </c>
      <c r="AW2" s="517">
        <f t="shared" ref="AW2:AW35" si="26">IF(AV2=0,0,IF(AV2=10,8,IF(AV2=8,6,3)))</f>
        <v>0</v>
      </c>
      <c r="AX2" s="511" t="s">
        <v>13</v>
      </c>
      <c r="AY2" s="521">
        <f t="shared" ref="AY2:AY35" si="27">IF(AX2="NA",0,IF(AX2="In House",10,IF(AX2="In Person",8,6)))</f>
        <v>10</v>
      </c>
      <c r="AZ2" s="521">
        <f t="shared" ref="AZ2:AZ35" si="28">IF(AY2=0,0,IF(AY2=6,3,IF(AY2=8,6,8)))</f>
        <v>8</v>
      </c>
      <c r="BA2" s="522" t="s">
        <v>246</v>
      </c>
      <c r="BB2" s="511" t="s">
        <v>168</v>
      </c>
      <c r="BC2" s="521">
        <f t="shared" ref="BC2:BC35" si="29">IF(BB2=0,0,IF(BB2&gt;=9,2,1))</f>
        <v>2</v>
      </c>
      <c r="BD2" s="522" t="s">
        <v>268</v>
      </c>
      <c r="BE2" s="511">
        <v>10</v>
      </c>
      <c r="BF2" s="521">
        <f t="shared" ref="BF2:BF35" si="30">IF(BE2=0,0,IF(BE2&gt;=9,2,1))</f>
        <v>2</v>
      </c>
      <c r="BG2" s="523">
        <f t="shared" ref="BG2:BG35" si="31">AW2+AZ2+BC2+BF2</f>
        <v>12</v>
      </c>
      <c r="BH2" s="523">
        <f t="shared" ref="BH2:BH35" si="32">COUNTIF(AW2,0)</f>
        <v>1</v>
      </c>
      <c r="BI2" s="523">
        <f t="shared" ref="BI2:BI35" si="33">COUNTIF(AZ2,0)</f>
        <v>0</v>
      </c>
      <c r="BJ2" s="523">
        <f t="shared" ref="BJ2:BJ35" si="34">COUNTIF(BC2,0)</f>
        <v>0</v>
      </c>
      <c r="BK2" s="523">
        <f t="shared" ref="BK2:BK35" si="35">COUNTIF(BF2,0)</f>
        <v>0</v>
      </c>
      <c r="BL2" s="524">
        <f t="shared" ref="BL2:BL35" si="36">BG2/(20-((BH2*8)+(BI2*8)+(BJ2*2)+(BK2*2)))*20</f>
        <v>20</v>
      </c>
      <c r="BM2" s="525" t="s">
        <v>1404</v>
      </c>
      <c r="BN2" s="525" t="s">
        <v>74</v>
      </c>
      <c r="BO2" s="525" t="s">
        <v>1568</v>
      </c>
      <c r="BP2" s="526" t="s">
        <v>1569</v>
      </c>
      <c r="BQ2" s="527" t="s">
        <v>1570</v>
      </c>
      <c r="BR2" s="527" t="s">
        <v>1571</v>
      </c>
      <c r="BS2" s="528" t="s">
        <v>1572</v>
      </c>
      <c r="BT2" s="527" t="s">
        <v>1573</v>
      </c>
      <c r="BU2" s="527" t="s">
        <v>1574</v>
      </c>
      <c r="BV2" s="527" t="s">
        <v>1575</v>
      </c>
      <c r="BW2" s="527" t="s">
        <v>1576</v>
      </c>
      <c r="BX2" s="529">
        <f>Y2/25*100</f>
        <v>40</v>
      </c>
    </row>
    <row r="3" spans="1:77" s="218" customFormat="1" ht="20" customHeight="1">
      <c r="A3" s="510" t="s">
        <v>1302</v>
      </c>
      <c r="B3" s="510" t="s">
        <v>1303</v>
      </c>
      <c r="C3" s="511" t="s">
        <v>279</v>
      </c>
      <c r="D3" s="511">
        <v>96.5</v>
      </c>
      <c r="E3" s="511">
        <v>80</v>
      </c>
      <c r="F3" s="512">
        <f t="shared" si="0"/>
        <v>30</v>
      </c>
      <c r="G3" s="511" t="s">
        <v>1092</v>
      </c>
      <c r="H3" s="511">
        <v>51</v>
      </c>
      <c r="I3" s="512">
        <f t="shared" si="1"/>
        <v>20</v>
      </c>
      <c r="J3" s="511">
        <v>42</v>
      </c>
      <c r="K3" s="512">
        <f t="shared" si="2"/>
        <v>20</v>
      </c>
      <c r="L3" s="511">
        <v>67</v>
      </c>
      <c r="M3" s="512">
        <f t="shared" si="3"/>
        <v>30</v>
      </c>
      <c r="N3" s="511">
        <v>69</v>
      </c>
      <c r="O3" s="512">
        <f t="shared" si="4"/>
        <v>30</v>
      </c>
      <c r="P3" s="511">
        <v>80</v>
      </c>
      <c r="Q3" s="512">
        <f t="shared" si="5"/>
        <v>30</v>
      </c>
      <c r="R3" s="513">
        <f t="shared" si="6"/>
        <v>160</v>
      </c>
      <c r="S3" s="514">
        <f t="shared" si="7"/>
        <v>0</v>
      </c>
      <c r="T3" s="513">
        <f t="shared" si="8"/>
        <v>160</v>
      </c>
      <c r="U3" s="513">
        <f t="shared" si="9"/>
        <v>6</v>
      </c>
      <c r="V3" s="511" t="s">
        <v>1093</v>
      </c>
      <c r="W3" s="511" t="s">
        <v>74</v>
      </c>
      <c r="X3" s="511" t="s">
        <v>74</v>
      </c>
      <c r="Y3" s="511">
        <v>11</v>
      </c>
      <c r="Z3" s="512">
        <f t="shared" si="10"/>
        <v>20</v>
      </c>
      <c r="AA3" s="515">
        <f t="shared" si="11"/>
        <v>20</v>
      </c>
      <c r="AB3" s="515">
        <f t="shared" si="12"/>
        <v>1</v>
      </c>
      <c r="AC3" s="516">
        <f t="shared" si="13"/>
        <v>30</v>
      </c>
      <c r="AD3" s="515">
        <f t="shared" si="14"/>
        <v>2</v>
      </c>
      <c r="AE3" s="511" t="s">
        <v>7</v>
      </c>
      <c r="AF3" s="517">
        <f t="shared" si="15"/>
        <v>15</v>
      </c>
      <c r="AG3" s="517">
        <f t="shared" si="16"/>
        <v>3</v>
      </c>
      <c r="AH3" s="511" t="s">
        <v>197</v>
      </c>
      <c r="AI3" s="511" t="s">
        <v>8</v>
      </c>
      <c r="AJ3" s="511" t="s">
        <v>173</v>
      </c>
      <c r="AK3" s="511" t="s">
        <v>6</v>
      </c>
      <c r="AL3" s="517">
        <f t="shared" si="17"/>
        <v>15</v>
      </c>
      <c r="AM3" s="517">
        <f t="shared" si="18"/>
        <v>3</v>
      </c>
      <c r="AN3" s="519">
        <f t="shared" si="19"/>
        <v>14</v>
      </c>
      <c r="AO3" s="519">
        <f t="shared" si="20"/>
        <v>0</v>
      </c>
      <c r="AP3" s="519">
        <f t="shared" si="21"/>
        <v>0</v>
      </c>
      <c r="AQ3" s="519">
        <f t="shared" si="22"/>
        <v>0</v>
      </c>
      <c r="AR3" s="519">
        <f t="shared" si="23"/>
        <v>0</v>
      </c>
      <c r="AS3" s="520">
        <f t="shared" si="24"/>
        <v>14</v>
      </c>
      <c r="AT3" s="518" t="s">
        <v>1567</v>
      </c>
      <c r="AU3" s="511" t="s">
        <v>74</v>
      </c>
      <c r="AV3" s="517">
        <f t="shared" si="25"/>
        <v>0</v>
      </c>
      <c r="AW3" s="517">
        <f t="shared" si="26"/>
        <v>0</v>
      </c>
      <c r="AX3" s="511" t="s">
        <v>13</v>
      </c>
      <c r="AY3" s="521">
        <f t="shared" si="27"/>
        <v>10</v>
      </c>
      <c r="AZ3" s="521">
        <f t="shared" si="28"/>
        <v>8</v>
      </c>
      <c r="BA3" s="522" t="s">
        <v>246</v>
      </c>
      <c r="BB3" s="511">
        <v>8</v>
      </c>
      <c r="BC3" s="521">
        <f t="shared" si="29"/>
        <v>1</v>
      </c>
      <c r="BD3" s="522" t="s">
        <v>268</v>
      </c>
      <c r="BE3" s="511">
        <v>10</v>
      </c>
      <c r="BF3" s="521">
        <f t="shared" si="30"/>
        <v>2</v>
      </c>
      <c r="BG3" s="523">
        <f t="shared" si="31"/>
        <v>11</v>
      </c>
      <c r="BH3" s="523">
        <f t="shared" si="32"/>
        <v>1</v>
      </c>
      <c r="BI3" s="523">
        <f t="shared" si="33"/>
        <v>0</v>
      </c>
      <c r="BJ3" s="523">
        <f t="shared" si="34"/>
        <v>0</v>
      </c>
      <c r="BK3" s="523">
        <f t="shared" si="35"/>
        <v>0</v>
      </c>
      <c r="BL3" s="524">
        <f t="shared" si="36"/>
        <v>18.333333333333332</v>
      </c>
      <c r="BM3" s="525" t="s">
        <v>1577</v>
      </c>
      <c r="BN3" s="525" t="s">
        <v>1578</v>
      </c>
      <c r="BO3" s="525" t="s">
        <v>74</v>
      </c>
      <c r="BP3" s="526" t="s">
        <v>1569</v>
      </c>
      <c r="BQ3" s="527" t="s">
        <v>1579</v>
      </c>
      <c r="BR3" s="527" t="s">
        <v>1580</v>
      </c>
      <c r="BS3" s="528" t="s">
        <v>1581</v>
      </c>
      <c r="BT3" s="527" t="s">
        <v>1582</v>
      </c>
      <c r="BU3" s="527" t="s">
        <v>1583</v>
      </c>
      <c r="BV3" s="527" t="s">
        <v>1584</v>
      </c>
      <c r="BW3" s="527" t="s">
        <v>1585</v>
      </c>
      <c r="BX3" s="529">
        <f t="shared" ref="BX3:BX35" si="37">Y3/25*100</f>
        <v>44</v>
      </c>
    </row>
    <row r="4" spans="1:77" s="218" customFormat="1" ht="20" customHeight="1">
      <c r="A4" s="510" t="s">
        <v>1304</v>
      </c>
      <c r="B4" s="510" t="s">
        <v>283</v>
      </c>
      <c r="C4" s="511" t="s">
        <v>279</v>
      </c>
      <c r="D4" s="511">
        <v>105</v>
      </c>
      <c r="E4" s="511">
        <v>80</v>
      </c>
      <c r="F4" s="512">
        <f t="shared" si="0"/>
        <v>30</v>
      </c>
      <c r="G4" s="511" t="s">
        <v>1093</v>
      </c>
      <c r="H4" s="511">
        <v>82</v>
      </c>
      <c r="I4" s="512">
        <f t="shared" si="1"/>
        <v>30</v>
      </c>
      <c r="J4" s="511">
        <v>79</v>
      </c>
      <c r="K4" s="512">
        <f t="shared" si="2"/>
        <v>30</v>
      </c>
      <c r="L4" s="511">
        <v>83</v>
      </c>
      <c r="M4" s="512">
        <f t="shared" si="3"/>
        <v>30</v>
      </c>
      <c r="N4" s="511">
        <v>81</v>
      </c>
      <c r="O4" s="512">
        <f t="shared" si="4"/>
        <v>30</v>
      </c>
      <c r="P4" s="511">
        <v>88</v>
      </c>
      <c r="Q4" s="512">
        <f t="shared" si="5"/>
        <v>30</v>
      </c>
      <c r="R4" s="513">
        <f t="shared" si="6"/>
        <v>180</v>
      </c>
      <c r="S4" s="514">
        <f t="shared" si="7"/>
        <v>0</v>
      </c>
      <c r="T4" s="513">
        <f t="shared" si="8"/>
        <v>180</v>
      </c>
      <c r="U4" s="513">
        <f t="shared" si="9"/>
        <v>6</v>
      </c>
      <c r="V4" s="511" t="s">
        <v>1089</v>
      </c>
      <c r="W4" s="511" t="s">
        <v>74</v>
      </c>
      <c r="X4" s="511" t="s">
        <v>74</v>
      </c>
      <c r="Y4" s="511">
        <v>16</v>
      </c>
      <c r="Z4" s="512">
        <f t="shared" si="10"/>
        <v>20</v>
      </c>
      <c r="AA4" s="515">
        <f t="shared" si="11"/>
        <v>20</v>
      </c>
      <c r="AB4" s="515">
        <f t="shared" si="12"/>
        <v>1</v>
      </c>
      <c r="AC4" s="516">
        <f t="shared" si="13"/>
        <v>30</v>
      </c>
      <c r="AD4" s="515">
        <f t="shared" si="14"/>
        <v>2</v>
      </c>
      <c r="AE4" s="511" t="s">
        <v>6</v>
      </c>
      <c r="AF4" s="517">
        <f t="shared" si="15"/>
        <v>20</v>
      </c>
      <c r="AG4" s="517">
        <f t="shared" si="16"/>
        <v>4</v>
      </c>
      <c r="AH4" s="511" t="s">
        <v>197</v>
      </c>
      <c r="AI4" s="511" t="s">
        <v>7</v>
      </c>
      <c r="AJ4" s="511" t="s">
        <v>173</v>
      </c>
      <c r="AK4" s="511" t="s">
        <v>7</v>
      </c>
      <c r="AL4" s="517">
        <f t="shared" si="17"/>
        <v>15</v>
      </c>
      <c r="AM4" s="517">
        <f t="shared" si="18"/>
        <v>3</v>
      </c>
      <c r="AN4" s="519">
        <f t="shared" si="19"/>
        <v>15</v>
      </c>
      <c r="AO4" s="519">
        <f t="shared" si="20"/>
        <v>0</v>
      </c>
      <c r="AP4" s="519">
        <f t="shared" si="21"/>
        <v>0</v>
      </c>
      <c r="AQ4" s="519">
        <f t="shared" si="22"/>
        <v>0</v>
      </c>
      <c r="AR4" s="519">
        <f t="shared" si="23"/>
        <v>0</v>
      </c>
      <c r="AS4" s="520">
        <f t="shared" si="24"/>
        <v>15</v>
      </c>
      <c r="AT4" s="518" t="s">
        <v>1567</v>
      </c>
      <c r="AU4" s="511" t="s">
        <v>74</v>
      </c>
      <c r="AV4" s="517">
        <f t="shared" si="25"/>
        <v>0</v>
      </c>
      <c r="AW4" s="517">
        <f t="shared" si="26"/>
        <v>0</v>
      </c>
      <c r="AX4" s="511" t="s">
        <v>13</v>
      </c>
      <c r="AY4" s="521">
        <f t="shared" si="27"/>
        <v>10</v>
      </c>
      <c r="AZ4" s="521">
        <f t="shared" si="28"/>
        <v>8</v>
      </c>
      <c r="BA4" s="522" t="s">
        <v>246</v>
      </c>
      <c r="BB4" s="511">
        <v>8</v>
      </c>
      <c r="BC4" s="521">
        <f t="shared" si="29"/>
        <v>1</v>
      </c>
      <c r="BD4" s="522" t="s">
        <v>268</v>
      </c>
      <c r="BE4" s="511">
        <v>10</v>
      </c>
      <c r="BF4" s="521">
        <f t="shared" si="30"/>
        <v>2</v>
      </c>
      <c r="BG4" s="523">
        <f t="shared" si="31"/>
        <v>11</v>
      </c>
      <c r="BH4" s="523">
        <f t="shared" si="32"/>
        <v>1</v>
      </c>
      <c r="BI4" s="523">
        <f t="shared" si="33"/>
        <v>0</v>
      </c>
      <c r="BJ4" s="523">
        <f t="shared" si="34"/>
        <v>0</v>
      </c>
      <c r="BK4" s="523">
        <f t="shared" si="35"/>
        <v>0</v>
      </c>
      <c r="BL4" s="524">
        <f t="shared" si="36"/>
        <v>18.333333333333332</v>
      </c>
      <c r="BM4" s="525" t="s">
        <v>1577</v>
      </c>
      <c r="BN4" s="525" t="s">
        <v>74</v>
      </c>
      <c r="BO4" s="525" t="s">
        <v>74</v>
      </c>
      <c r="BP4" s="526" t="s">
        <v>1569</v>
      </c>
      <c r="BQ4" s="527" t="s">
        <v>1586</v>
      </c>
      <c r="BR4" s="527" t="s">
        <v>1587</v>
      </c>
      <c r="BS4" s="528" t="s">
        <v>1588</v>
      </c>
      <c r="BT4" s="527" t="s">
        <v>1589</v>
      </c>
      <c r="BU4" s="527" t="s">
        <v>1590</v>
      </c>
      <c r="BV4" s="527" t="s">
        <v>1591</v>
      </c>
      <c r="BW4" s="527" t="s">
        <v>1592</v>
      </c>
      <c r="BX4" s="529">
        <f t="shared" si="37"/>
        <v>64</v>
      </c>
    </row>
    <row r="5" spans="1:77" s="218" customFormat="1" ht="20" customHeight="1">
      <c r="A5" s="510" t="s">
        <v>1305</v>
      </c>
      <c r="B5" s="531" t="s">
        <v>651</v>
      </c>
      <c r="C5" s="511" t="s">
        <v>279</v>
      </c>
      <c r="D5" s="511">
        <v>101.5</v>
      </c>
      <c r="E5" s="511">
        <v>90</v>
      </c>
      <c r="F5" s="512">
        <f t="shared" si="0"/>
        <v>40</v>
      </c>
      <c r="G5" s="511" t="s">
        <v>1093</v>
      </c>
      <c r="H5" s="511">
        <v>91</v>
      </c>
      <c r="I5" s="512">
        <f t="shared" si="1"/>
        <v>40</v>
      </c>
      <c r="J5" s="511">
        <v>90</v>
      </c>
      <c r="K5" s="512">
        <f t="shared" si="2"/>
        <v>40</v>
      </c>
      <c r="L5" s="511">
        <v>97</v>
      </c>
      <c r="M5" s="512">
        <f t="shared" si="3"/>
        <v>40</v>
      </c>
      <c r="N5" s="511">
        <v>90</v>
      </c>
      <c r="O5" s="512">
        <f t="shared" si="4"/>
        <v>40</v>
      </c>
      <c r="P5" s="511">
        <v>100</v>
      </c>
      <c r="Q5" s="512">
        <f t="shared" si="5"/>
        <v>40</v>
      </c>
      <c r="R5" s="513">
        <f t="shared" si="6"/>
        <v>240</v>
      </c>
      <c r="S5" s="514">
        <f t="shared" si="7"/>
        <v>0</v>
      </c>
      <c r="T5" s="513">
        <f t="shared" si="8"/>
        <v>240</v>
      </c>
      <c r="U5" s="513">
        <f t="shared" si="9"/>
        <v>8</v>
      </c>
      <c r="V5" s="511" t="s">
        <v>1089</v>
      </c>
      <c r="W5" s="511" t="s">
        <v>74</v>
      </c>
      <c r="X5" s="511" t="s">
        <v>74</v>
      </c>
      <c r="Y5" s="511">
        <v>19</v>
      </c>
      <c r="Z5" s="512">
        <f t="shared" si="10"/>
        <v>30</v>
      </c>
      <c r="AA5" s="515">
        <f t="shared" si="11"/>
        <v>30</v>
      </c>
      <c r="AB5" s="515">
        <f t="shared" si="12"/>
        <v>1</v>
      </c>
      <c r="AC5" s="516">
        <f t="shared" si="13"/>
        <v>45</v>
      </c>
      <c r="AD5" s="515">
        <f t="shared" si="14"/>
        <v>3</v>
      </c>
      <c r="AE5" s="511" t="s">
        <v>7</v>
      </c>
      <c r="AF5" s="517">
        <f t="shared" si="15"/>
        <v>15</v>
      </c>
      <c r="AG5" s="517">
        <f t="shared" si="16"/>
        <v>3</v>
      </c>
      <c r="AH5" s="511" t="s">
        <v>171</v>
      </c>
      <c r="AI5" s="511" t="s">
        <v>7</v>
      </c>
      <c r="AJ5" s="511" t="s">
        <v>173</v>
      </c>
      <c r="AK5" s="511" t="s">
        <v>7</v>
      </c>
      <c r="AL5" s="517">
        <f t="shared" si="17"/>
        <v>15</v>
      </c>
      <c r="AM5" s="517">
        <f t="shared" si="18"/>
        <v>3</v>
      </c>
      <c r="AN5" s="519">
        <f t="shared" si="19"/>
        <v>17</v>
      </c>
      <c r="AO5" s="519">
        <f t="shared" si="20"/>
        <v>0</v>
      </c>
      <c r="AP5" s="519">
        <f t="shared" si="21"/>
        <v>0</v>
      </c>
      <c r="AQ5" s="519">
        <f t="shared" si="22"/>
        <v>0</v>
      </c>
      <c r="AR5" s="519">
        <f t="shared" si="23"/>
        <v>0</v>
      </c>
      <c r="AS5" s="520">
        <f t="shared" si="24"/>
        <v>17</v>
      </c>
      <c r="AT5" s="518" t="s">
        <v>1567</v>
      </c>
      <c r="AU5" s="511" t="s">
        <v>74</v>
      </c>
      <c r="AV5" s="517">
        <f t="shared" si="25"/>
        <v>0</v>
      </c>
      <c r="AW5" s="517">
        <f t="shared" si="26"/>
        <v>0</v>
      </c>
      <c r="AX5" s="511" t="s">
        <v>13</v>
      </c>
      <c r="AY5" s="521">
        <f t="shared" si="27"/>
        <v>10</v>
      </c>
      <c r="AZ5" s="521">
        <f t="shared" si="28"/>
        <v>8</v>
      </c>
      <c r="BA5" s="522" t="s">
        <v>246</v>
      </c>
      <c r="BB5" s="511" t="s">
        <v>168</v>
      </c>
      <c r="BC5" s="521">
        <f t="shared" si="29"/>
        <v>2</v>
      </c>
      <c r="BD5" s="522" t="s">
        <v>268</v>
      </c>
      <c r="BE5" s="511">
        <v>10</v>
      </c>
      <c r="BF5" s="521">
        <f t="shared" si="30"/>
        <v>2</v>
      </c>
      <c r="BG5" s="523">
        <f t="shared" si="31"/>
        <v>12</v>
      </c>
      <c r="BH5" s="523">
        <f t="shared" si="32"/>
        <v>1</v>
      </c>
      <c r="BI5" s="523">
        <f t="shared" si="33"/>
        <v>0</v>
      </c>
      <c r="BJ5" s="523">
        <f t="shared" si="34"/>
        <v>0</v>
      </c>
      <c r="BK5" s="523">
        <f t="shared" si="35"/>
        <v>0</v>
      </c>
      <c r="BL5" s="524">
        <f t="shared" si="36"/>
        <v>20</v>
      </c>
      <c r="BM5" s="525" t="s">
        <v>1404</v>
      </c>
      <c r="BN5" s="525" t="s">
        <v>74</v>
      </c>
      <c r="BO5" s="525" t="s">
        <v>74</v>
      </c>
      <c r="BP5" s="526" t="s">
        <v>1569</v>
      </c>
      <c r="BQ5" s="527" t="s">
        <v>1593</v>
      </c>
      <c r="BR5" s="527" t="s">
        <v>1594</v>
      </c>
      <c r="BS5" s="528" t="s">
        <v>1595</v>
      </c>
      <c r="BT5" s="527" t="s">
        <v>1596</v>
      </c>
      <c r="BU5" s="527" t="s">
        <v>1597</v>
      </c>
      <c r="BV5" s="527" t="s">
        <v>1598</v>
      </c>
      <c r="BW5" s="527" t="s">
        <v>1599</v>
      </c>
      <c r="BX5" s="529">
        <f t="shared" si="37"/>
        <v>76</v>
      </c>
    </row>
    <row r="6" spans="1:77" s="218" customFormat="1" ht="16" customHeight="1">
      <c r="A6" s="510" t="s">
        <v>3174</v>
      </c>
      <c r="B6" s="510" t="s">
        <v>1306</v>
      </c>
      <c r="C6" s="511" t="s">
        <v>279</v>
      </c>
      <c r="D6" s="511">
        <v>100.5</v>
      </c>
      <c r="E6" s="511">
        <v>70</v>
      </c>
      <c r="F6" s="512">
        <f t="shared" si="0"/>
        <v>30</v>
      </c>
      <c r="G6" s="511" t="s">
        <v>1092</v>
      </c>
      <c r="H6" s="511">
        <v>58</v>
      </c>
      <c r="I6" s="512">
        <f t="shared" si="1"/>
        <v>20</v>
      </c>
      <c r="J6" s="511">
        <v>58</v>
      </c>
      <c r="K6" s="512">
        <f t="shared" si="2"/>
        <v>20</v>
      </c>
      <c r="L6" s="511">
        <v>57</v>
      </c>
      <c r="M6" s="512">
        <f t="shared" si="3"/>
        <v>20</v>
      </c>
      <c r="N6" s="511">
        <v>73</v>
      </c>
      <c r="O6" s="512">
        <f t="shared" si="4"/>
        <v>30</v>
      </c>
      <c r="P6" s="511">
        <v>74</v>
      </c>
      <c r="Q6" s="512">
        <f t="shared" si="5"/>
        <v>30</v>
      </c>
      <c r="R6" s="513">
        <f t="shared" si="6"/>
        <v>150</v>
      </c>
      <c r="S6" s="514">
        <f t="shared" si="7"/>
        <v>0</v>
      </c>
      <c r="T6" s="513">
        <f t="shared" si="8"/>
        <v>150</v>
      </c>
      <c r="U6" s="513">
        <f t="shared" si="9"/>
        <v>6</v>
      </c>
      <c r="V6" s="511" t="s">
        <v>1093</v>
      </c>
      <c r="W6" s="511" t="s">
        <v>74</v>
      </c>
      <c r="X6" s="511" t="s">
        <v>74</v>
      </c>
      <c r="Y6" s="511">
        <v>10</v>
      </c>
      <c r="Z6" s="512">
        <f t="shared" si="10"/>
        <v>10</v>
      </c>
      <c r="AA6" s="515">
        <f t="shared" si="11"/>
        <v>10</v>
      </c>
      <c r="AB6" s="515">
        <f t="shared" si="12"/>
        <v>1</v>
      </c>
      <c r="AC6" s="516">
        <f t="shared" si="13"/>
        <v>15</v>
      </c>
      <c r="AD6" s="515">
        <f t="shared" si="14"/>
        <v>1</v>
      </c>
      <c r="AE6" s="511" t="s">
        <v>7</v>
      </c>
      <c r="AF6" s="517">
        <f t="shared" si="15"/>
        <v>15</v>
      </c>
      <c r="AG6" s="517">
        <f t="shared" si="16"/>
        <v>3</v>
      </c>
      <c r="AH6" s="518" t="s">
        <v>169</v>
      </c>
      <c r="AI6" s="511" t="s">
        <v>8</v>
      </c>
      <c r="AJ6" s="511" t="s">
        <v>173</v>
      </c>
      <c r="AK6" s="511" t="s">
        <v>7</v>
      </c>
      <c r="AL6" s="517">
        <f t="shared" si="17"/>
        <v>15</v>
      </c>
      <c r="AM6" s="517">
        <f t="shared" si="18"/>
        <v>3</v>
      </c>
      <c r="AN6" s="519">
        <f t="shared" si="19"/>
        <v>13</v>
      </c>
      <c r="AO6" s="519">
        <f t="shared" si="20"/>
        <v>0</v>
      </c>
      <c r="AP6" s="519">
        <f t="shared" si="21"/>
        <v>0</v>
      </c>
      <c r="AQ6" s="519">
        <f t="shared" si="22"/>
        <v>0</v>
      </c>
      <c r="AR6" s="519">
        <f t="shared" si="23"/>
        <v>0</v>
      </c>
      <c r="AS6" s="520">
        <f t="shared" si="24"/>
        <v>13</v>
      </c>
      <c r="AT6" s="518" t="s">
        <v>1567</v>
      </c>
      <c r="AU6" s="511" t="s">
        <v>74</v>
      </c>
      <c r="AV6" s="517">
        <f t="shared" si="25"/>
        <v>0</v>
      </c>
      <c r="AW6" s="517">
        <f t="shared" si="26"/>
        <v>0</v>
      </c>
      <c r="AX6" s="511" t="s">
        <v>13</v>
      </c>
      <c r="AY6" s="521">
        <f t="shared" si="27"/>
        <v>10</v>
      </c>
      <c r="AZ6" s="521">
        <f t="shared" si="28"/>
        <v>8</v>
      </c>
      <c r="BA6" s="522" t="s">
        <v>246</v>
      </c>
      <c r="BB6" s="511">
        <v>8</v>
      </c>
      <c r="BC6" s="521">
        <f t="shared" si="29"/>
        <v>1</v>
      </c>
      <c r="BD6" s="522" t="s">
        <v>268</v>
      </c>
      <c r="BE6" s="511">
        <v>10</v>
      </c>
      <c r="BF6" s="521">
        <f t="shared" si="30"/>
        <v>2</v>
      </c>
      <c r="BG6" s="523">
        <f t="shared" si="31"/>
        <v>11</v>
      </c>
      <c r="BH6" s="523">
        <f t="shared" si="32"/>
        <v>1</v>
      </c>
      <c r="BI6" s="523">
        <f t="shared" si="33"/>
        <v>0</v>
      </c>
      <c r="BJ6" s="523">
        <f t="shared" si="34"/>
        <v>0</v>
      </c>
      <c r="BK6" s="523">
        <f t="shared" si="35"/>
        <v>0</v>
      </c>
      <c r="BL6" s="524">
        <f t="shared" si="36"/>
        <v>18.333333333333332</v>
      </c>
      <c r="BM6" s="525" t="s">
        <v>1577</v>
      </c>
      <c r="BN6" s="525" t="s">
        <v>74</v>
      </c>
      <c r="BO6" s="525" t="s">
        <v>74</v>
      </c>
      <c r="BP6" s="526" t="s">
        <v>1600</v>
      </c>
      <c r="BQ6" s="527" t="s">
        <v>1601</v>
      </c>
      <c r="BR6" s="527" t="s">
        <v>1602</v>
      </c>
      <c r="BS6" s="528" t="s">
        <v>1603</v>
      </c>
      <c r="BT6" s="527" t="s">
        <v>1604</v>
      </c>
      <c r="BU6" s="527" t="s">
        <v>1605</v>
      </c>
      <c r="BV6" s="527" t="s">
        <v>1606</v>
      </c>
      <c r="BW6" s="527" t="s">
        <v>1607</v>
      </c>
      <c r="BX6" s="529">
        <f t="shared" si="37"/>
        <v>40</v>
      </c>
    </row>
    <row r="7" spans="1:77" s="218" customFormat="1" ht="20" customHeight="1">
      <c r="A7" s="510" t="s">
        <v>1307</v>
      </c>
      <c r="B7" s="531" t="s">
        <v>298</v>
      </c>
      <c r="C7" s="511" t="s">
        <v>279</v>
      </c>
      <c r="D7" s="511">
        <v>101.5</v>
      </c>
      <c r="E7" s="511">
        <v>73</v>
      </c>
      <c r="F7" s="512">
        <f t="shared" si="0"/>
        <v>30</v>
      </c>
      <c r="G7" s="511" t="s">
        <v>1092</v>
      </c>
      <c r="H7" s="511">
        <v>69</v>
      </c>
      <c r="I7" s="512">
        <f t="shared" si="1"/>
        <v>30</v>
      </c>
      <c r="J7" s="511">
        <v>76</v>
      </c>
      <c r="K7" s="512">
        <f t="shared" si="2"/>
        <v>30</v>
      </c>
      <c r="L7" s="511">
        <v>84</v>
      </c>
      <c r="M7" s="512">
        <f t="shared" si="3"/>
        <v>30</v>
      </c>
      <c r="N7" s="511">
        <v>83</v>
      </c>
      <c r="O7" s="512">
        <f t="shared" si="4"/>
        <v>30</v>
      </c>
      <c r="P7" s="511">
        <v>70</v>
      </c>
      <c r="Q7" s="512">
        <f t="shared" si="5"/>
        <v>30</v>
      </c>
      <c r="R7" s="513">
        <f t="shared" si="6"/>
        <v>180</v>
      </c>
      <c r="S7" s="514">
        <f t="shared" si="7"/>
        <v>0</v>
      </c>
      <c r="T7" s="513">
        <f t="shared" si="8"/>
        <v>180</v>
      </c>
      <c r="U7" s="513">
        <f t="shared" si="9"/>
        <v>6</v>
      </c>
      <c r="V7" s="511" t="s">
        <v>1093</v>
      </c>
      <c r="W7" s="511" t="s">
        <v>74</v>
      </c>
      <c r="X7" s="511" t="s">
        <v>74</v>
      </c>
      <c r="Y7" s="511">
        <v>18</v>
      </c>
      <c r="Z7" s="512">
        <f t="shared" si="10"/>
        <v>30</v>
      </c>
      <c r="AA7" s="515">
        <f t="shared" si="11"/>
        <v>30</v>
      </c>
      <c r="AB7" s="515">
        <f t="shared" si="12"/>
        <v>1</v>
      </c>
      <c r="AC7" s="516">
        <f t="shared" si="13"/>
        <v>45</v>
      </c>
      <c r="AD7" s="515">
        <f t="shared" si="14"/>
        <v>3</v>
      </c>
      <c r="AE7" s="511" t="s">
        <v>7</v>
      </c>
      <c r="AF7" s="517">
        <f t="shared" si="15"/>
        <v>15</v>
      </c>
      <c r="AG7" s="517">
        <f t="shared" si="16"/>
        <v>3</v>
      </c>
      <c r="AH7" s="511" t="s">
        <v>171</v>
      </c>
      <c r="AI7" s="511" t="s">
        <v>8</v>
      </c>
      <c r="AJ7" s="511" t="s">
        <v>173</v>
      </c>
      <c r="AK7" s="511" t="s">
        <v>7</v>
      </c>
      <c r="AL7" s="517">
        <f t="shared" si="17"/>
        <v>15</v>
      </c>
      <c r="AM7" s="517">
        <f t="shared" si="18"/>
        <v>3</v>
      </c>
      <c r="AN7" s="519">
        <f t="shared" si="19"/>
        <v>15</v>
      </c>
      <c r="AO7" s="519">
        <f t="shared" si="20"/>
        <v>0</v>
      </c>
      <c r="AP7" s="519">
        <f t="shared" si="21"/>
        <v>0</v>
      </c>
      <c r="AQ7" s="519">
        <f t="shared" si="22"/>
        <v>0</v>
      </c>
      <c r="AR7" s="519">
        <f t="shared" si="23"/>
        <v>0</v>
      </c>
      <c r="AS7" s="520">
        <f t="shared" si="24"/>
        <v>15</v>
      </c>
      <c r="AT7" s="518" t="s">
        <v>1567</v>
      </c>
      <c r="AU7" s="511" t="s">
        <v>74</v>
      </c>
      <c r="AV7" s="517">
        <f t="shared" si="25"/>
        <v>0</v>
      </c>
      <c r="AW7" s="517">
        <f t="shared" si="26"/>
        <v>0</v>
      </c>
      <c r="AX7" s="511" t="s">
        <v>13</v>
      </c>
      <c r="AY7" s="521">
        <f t="shared" si="27"/>
        <v>10</v>
      </c>
      <c r="AZ7" s="521">
        <f t="shared" si="28"/>
        <v>8</v>
      </c>
      <c r="BA7" s="522" t="s">
        <v>246</v>
      </c>
      <c r="BB7" s="511" t="s">
        <v>168</v>
      </c>
      <c r="BC7" s="521">
        <f t="shared" si="29"/>
        <v>2</v>
      </c>
      <c r="BD7" s="522" t="s">
        <v>268</v>
      </c>
      <c r="BE7" s="511">
        <v>10</v>
      </c>
      <c r="BF7" s="521">
        <f t="shared" si="30"/>
        <v>2</v>
      </c>
      <c r="BG7" s="523">
        <f t="shared" si="31"/>
        <v>12</v>
      </c>
      <c r="BH7" s="523">
        <f t="shared" si="32"/>
        <v>1</v>
      </c>
      <c r="BI7" s="523">
        <f t="shared" si="33"/>
        <v>0</v>
      </c>
      <c r="BJ7" s="523">
        <f t="shared" si="34"/>
        <v>0</v>
      </c>
      <c r="BK7" s="523">
        <f t="shared" si="35"/>
        <v>0</v>
      </c>
      <c r="BL7" s="524">
        <f t="shared" si="36"/>
        <v>20</v>
      </c>
      <c r="BM7" s="525" t="s">
        <v>1404</v>
      </c>
      <c r="BN7" s="525" t="s">
        <v>74</v>
      </c>
      <c r="BO7" s="525" t="s">
        <v>74</v>
      </c>
      <c r="BP7" s="526" t="s">
        <v>1569</v>
      </c>
      <c r="BQ7" s="527" t="s">
        <v>1608</v>
      </c>
      <c r="BR7" s="527" t="s">
        <v>1609</v>
      </c>
      <c r="BS7" s="528" t="s">
        <v>1610</v>
      </c>
      <c r="BT7" s="527" t="s">
        <v>1611</v>
      </c>
      <c r="BU7" s="527" t="s">
        <v>1612</v>
      </c>
      <c r="BV7" s="527" t="s">
        <v>1613</v>
      </c>
      <c r="BW7" s="527" t="s">
        <v>1614</v>
      </c>
      <c r="BX7" s="529">
        <f t="shared" si="37"/>
        <v>72</v>
      </c>
    </row>
    <row r="8" spans="1:77" s="218" customFormat="1" ht="20" customHeight="1">
      <c r="A8" s="510" t="s">
        <v>1308</v>
      </c>
      <c r="B8" s="510" t="s">
        <v>1309</v>
      </c>
      <c r="C8" s="511" t="s">
        <v>279</v>
      </c>
      <c r="D8" s="511">
        <v>104</v>
      </c>
      <c r="E8" s="511">
        <v>75</v>
      </c>
      <c r="F8" s="512">
        <f t="shared" si="0"/>
        <v>30</v>
      </c>
      <c r="G8" s="511" t="s">
        <v>1093</v>
      </c>
      <c r="H8" s="511">
        <v>52</v>
      </c>
      <c r="I8" s="512">
        <f t="shared" si="1"/>
        <v>20</v>
      </c>
      <c r="J8" s="511">
        <v>81</v>
      </c>
      <c r="K8" s="512">
        <f t="shared" si="2"/>
        <v>30</v>
      </c>
      <c r="L8" s="511">
        <v>71</v>
      </c>
      <c r="M8" s="512">
        <f t="shared" si="3"/>
        <v>30</v>
      </c>
      <c r="N8" s="511">
        <v>70</v>
      </c>
      <c r="O8" s="512">
        <f t="shared" si="4"/>
        <v>30</v>
      </c>
      <c r="P8" s="511">
        <v>68</v>
      </c>
      <c r="Q8" s="512">
        <f t="shared" si="5"/>
        <v>30</v>
      </c>
      <c r="R8" s="513">
        <f t="shared" si="6"/>
        <v>170</v>
      </c>
      <c r="S8" s="514">
        <f t="shared" si="7"/>
        <v>0</v>
      </c>
      <c r="T8" s="513">
        <f t="shared" si="8"/>
        <v>170</v>
      </c>
      <c r="U8" s="513">
        <f t="shared" si="9"/>
        <v>6</v>
      </c>
      <c r="V8" s="511" t="s">
        <v>1089</v>
      </c>
      <c r="W8" s="511" t="s">
        <v>74</v>
      </c>
      <c r="X8" s="511" t="s">
        <v>74</v>
      </c>
      <c r="Y8" s="511">
        <v>22</v>
      </c>
      <c r="Z8" s="512">
        <f t="shared" si="10"/>
        <v>30</v>
      </c>
      <c r="AA8" s="515">
        <f t="shared" si="11"/>
        <v>30</v>
      </c>
      <c r="AB8" s="515">
        <f t="shared" si="12"/>
        <v>1</v>
      </c>
      <c r="AC8" s="516">
        <f t="shared" si="13"/>
        <v>45</v>
      </c>
      <c r="AD8" s="515">
        <f t="shared" si="14"/>
        <v>3</v>
      </c>
      <c r="AE8" s="511" t="s">
        <v>7</v>
      </c>
      <c r="AF8" s="517">
        <f t="shared" si="15"/>
        <v>15</v>
      </c>
      <c r="AG8" s="517">
        <f t="shared" si="16"/>
        <v>3</v>
      </c>
      <c r="AH8" s="511" t="s">
        <v>196</v>
      </c>
      <c r="AI8" s="511" t="s">
        <v>8</v>
      </c>
      <c r="AJ8" s="511" t="s">
        <v>173</v>
      </c>
      <c r="AK8" s="511" t="s">
        <v>7</v>
      </c>
      <c r="AL8" s="517">
        <f t="shared" si="17"/>
        <v>15</v>
      </c>
      <c r="AM8" s="517">
        <f t="shared" si="18"/>
        <v>3</v>
      </c>
      <c r="AN8" s="519">
        <f t="shared" si="19"/>
        <v>15</v>
      </c>
      <c r="AO8" s="519">
        <f t="shared" si="20"/>
        <v>0</v>
      </c>
      <c r="AP8" s="519">
        <f t="shared" si="21"/>
        <v>0</v>
      </c>
      <c r="AQ8" s="519">
        <f t="shared" si="22"/>
        <v>0</v>
      </c>
      <c r="AR8" s="519">
        <f t="shared" si="23"/>
        <v>0</v>
      </c>
      <c r="AS8" s="520">
        <f t="shared" si="24"/>
        <v>15</v>
      </c>
      <c r="AT8" s="518" t="s">
        <v>1567</v>
      </c>
      <c r="AU8" s="511" t="s">
        <v>74</v>
      </c>
      <c r="AV8" s="517">
        <f t="shared" si="25"/>
        <v>0</v>
      </c>
      <c r="AW8" s="517">
        <f t="shared" si="26"/>
        <v>0</v>
      </c>
      <c r="AX8" s="511" t="s">
        <v>13</v>
      </c>
      <c r="AY8" s="521">
        <f t="shared" si="27"/>
        <v>10</v>
      </c>
      <c r="AZ8" s="521">
        <f t="shared" si="28"/>
        <v>8</v>
      </c>
      <c r="BA8" s="522" t="s">
        <v>246</v>
      </c>
      <c r="BB8" s="511">
        <v>8</v>
      </c>
      <c r="BC8" s="521">
        <f t="shared" si="29"/>
        <v>1</v>
      </c>
      <c r="BD8" s="522" t="s">
        <v>268</v>
      </c>
      <c r="BE8" s="511">
        <v>10</v>
      </c>
      <c r="BF8" s="521">
        <f t="shared" si="30"/>
        <v>2</v>
      </c>
      <c r="BG8" s="523">
        <f t="shared" si="31"/>
        <v>11</v>
      </c>
      <c r="BH8" s="523">
        <f t="shared" si="32"/>
        <v>1</v>
      </c>
      <c r="BI8" s="523">
        <f t="shared" si="33"/>
        <v>0</v>
      </c>
      <c r="BJ8" s="523">
        <f t="shared" si="34"/>
        <v>0</v>
      </c>
      <c r="BK8" s="523">
        <f t="shared" si="35"/>
        <v>0</v>
      </c>
      <c r="BL8" s="524">
        <f t="shared" si="36"/>
        <v>18.333333333333332</v>
      </c>
      <c r="BM8" s="525" t="s">
        <v>1577</v>
      </c>
      <c r="BN8" s="525" t="s">
        <v>74</v>
      </c>
      <c r="BO8" s="525" t="s">
        <v>74</v>
      </c>
      <c r="BP8" s="526" t="s">
        <v>1569</v>
      </c>
      <c r="BQ8" s="527" t="s">
        <v>1615</v>
      </c>
      <c r="BR8" s="527" t="s">
        <v>1616</v>
      </c>
      <c r="BS8" s="528" t="s">
        <v>1617</v>
      </c>
      <c r="BT8" s="527" t="s">
        <v>1618</v>
      </c>
      <c r="BU8" s="527" t="s">
        <v>1619</v>
      </c>
      <c r="BV8" s="527" t="s">
        <v>1620</v>
      </c>
      <c r="BW8" s="527" t="s">
        <v>1621</v>
      </c>
      <c r="BX8" s="529">
        <f t="shared" si="37"/>
        <v>88</v>
      </c>
    </row>
    <row r="9" spans="1:77" s="218" customFormat="1" ht="20" customHeight="1">
      <c r="A9" s="510" t="s">
        <v>1310</v>
      </c>
      <c r="B9" s="510" t="s">
        <v>299</v>
      </c>
      <c r="C9" s="511" t="s">
        <v>279</v>
      </c>
      <c r="D9" s="511">
        <v>107.5</v>
      </c>
      <c r="E9" s="511">
        <v>83</v>
      </c>
      <c r="F9" s="512">
        <f t="shared" si="0"/>
        <v>30</v>
      </c>
      <c r="G9" s="511" t="s">
        <v>1093</v>
      </c>
      <c r="H9" s="511">
        <v>77</v>
      </c>
      <c r="I9" s="512">
        <f t="shared" si="1"/>
        <v>30</v>
      </c>
      <c r="J9" s="511">
        <v>71</v>
      </c>
      <c r="K9" s="512">
        <f t="shared" si="2"/>
        <v>30</v>
      </c>
      <c r="L9" s="511">
        <v>86</v>
      </c>
      <c r="M9" s="512">
        <f t="shared" si="3"/>
        <v>30</v>
      </c>
      <c r="N9" s="511">
        <v>80</v>
      </c>
      <c r="O9" s="512">
        <f t="shared" si="4"/>
        <v>30</v>
      </c>
      <c r="P9" s="511">
        <v>94</v>
      </c>
      <c r="Q9" s="512">
        <f t="shared" si="5"/>
        <v>40</v>
      </c>
      <c r="R9" s="513">
        <f t="shared" si="6"/>
        <v>190</v>
      </c>
      <c r="S9" s="514">
        <f t="shared" si="7"/>
        <v>0</v>
      </c>
      <c r="T9" s="513">
        <f t="shared" si="8"/>
        <v>190</v>
      </c>
      <c r="U9" s="513">
        <f t="shared" si="9"/>
        <v>6</v>
      </c>
      <c r="V9" s="511" t="s">
        <v>1089</v>
      </c>
      <c r="W9" s="511" t="s">
        <v>74</v>
      </c>
      <c r="X9" s="511" t="s">
        <v>74</v>
      </c>
      <c r="Y9" s="511">
        <v>15</v>
      </c>
      <c r="Z9" s="512">
        <f t="shared" si="10"/>
        <v>20</v>
      </c>
      <c r="AA9" s="515">
        <f t="shared" si="11"/>
        <v>20</v>
      </c>
      <c r="AB9" s="515">
        <f t="shared" si="12"/>
        <v>1</v>
      </c>
      <c r="AC9" s="516">
        <f t="shared" si="13"/>
        <v>30</v>
      </c>
      <c r="AD9" s="515">
        <f t="shared" si="14"/>
        <v>2</v>
      </c>
      <c r="AE9" s="511" t="s">
        <v>6</v>
      </c>
      <c r="AF9" s="517">
        <f t="shared" si="15"/>
        <v>20</v>
      </c>
      <c r="AG9" s="517">
        <f t="shared" si="16"/>
        <v>4</v>
      </c>
      <c r="AH9" s="518" t="s">
        <v>169</v>
      </c>
      <c r="AI9" s="511" t="s">
        <v>7</v>
      </c>
      <c r="AJ9" s="511" t="s">
        <v>173</v>
      </c>
      <c r="AK9" s="511" t="s">
        <v>6</v>
      </c>
      <c r="AL9" s="517">
        <f t="shared" si="17"/>
        <v>15</v>
      </c>
      <c r="AM9" s="517">
        <f t="shared" si="18"/>
        <v>3</v>
      </c>
      <c r="AN9" s="519">
        <f t="shared" si="19"/>
        <v>15</v>
      </c>
      <c r="AO9" s="519">
        <f t="shared" si="20"/>
        <v>0</v>
      </c>
      <c r="AP9" s="519">
        <f t="shared" si="21"/>
        <v>0</v>
      </c>
      <c r="AQ9" s="519">
        <f t="shared" si="22"/>
        <v>0</v>
      </c>
      <c r="AR9" s="519">
        <f t="shared" si="23"/>
        <v>0</v>
      </c>
      <c r="AS9" s="520">
        <f t="shared" si="24"/>
        <v>15</v>
      </c>
      <c r="AT9" s="518" t="s">
        <v>1567</v>
      </c>
      <c r="AU9" s="511" t="s">
        <v>74</v>
      </c>
      <c r="AV9" s="517">
        <f t="shared" si="25"/>
        <v>0</v>
      </c>
      <c r="AW9" s="517">
        <f t="shared" si="26"/>
        <v>0</v>
      </c>
      <c r="AX9" s="511" t="s">
        <v>13</v>
      </c>
      <c r="AY9" s="521">
        <f t="shared" si="27"/>
        <v>10</v>
      </c>
      <c r="AZ9" s="521">
        <f t="shared" si="28"/>
        <v>8</v>
      </c>
      <c r="BA9" s="522" t="s">
        <v>246</v>
      </c>
      <c r="BB9" s="511">
        <v>9</v>
      </c>
      <c r="BC9" s="521">
        <f t="shared" si="29"/>
        <v>2</v>
      </c>
      <c r="BD9" s="522" t="s">
        <v>268</v>
      </c>
      <c r="BE9" s="511">
        <v>10</v>
      </c>
      <c r="BF9" s="521">
        <f t="shared" si="30"/>
        <v>2</v>
      </c>
      <c r="BG9" s="523">
        <f t="shared" si="31"/>
        <v>12</v>
      </c>
      <c r="BH9" s="523">
        <f t="shared" si="32"/>
        <v>1</v>
      </c>
      <c r="BI9" s="523">
        <f t="shared" si="33"/>
        <v>0</v>
      </c>
      <c r="BJ9" s="523">
        <f t="shared" si="34"/>
        <v>0</v>
      </c>
      <c r="BK9" s="523">
        <f t="shared" si="35"/>
        <v>0</v>
      </c>
      <c r="BL9" s="524">
        <f t="shared" si="36"/>
        <v>20</v>
      </c>
      <c r="BM9" s="525" t="s">
        <v>1622</v>
      </c>
      <c r="BN9" s="525" t="s">
        <v>1623</v>
      </c>
      <c r="BO9" s="525" t="s">
        <v>74</v>
      </c>
      <c r="BP9" s="526" t="s">
        <v>1624</v>
      </c>
      <c r="BQ9" s="527" t="s">
        <v>1625</v>
      </c>
      <c r="BR9" s="527" t="s">
        <v>1626</v>
      </c>
      <c r="BS9" s="528" t="s">
        <v>1627</v>
      </c>
      <c r="BT9" s="527" t="s">
        <v>1628</v>
      </c>
      <c r="BU9" s="527" t="s">
        <v>1629</v>
      </c>
      <c r="BV9" s="527" t="s">
        <v>1630</v>
      </c>
      <c r="BW9" s="527" t="s">
        <v>1631</v>
      </c>
      <c r="BX9" s="529">
        <f t="shared" si="37"/>
        <v>60</v>
      </c>
    </row>
    <row r="10" spans="1:77" s="218" customFormat="1" ht="20" customHeight="1">
      <c r="A10" s="510" t="s">
        <v>1311</v>
      </c>
      <c r="B10" s="510" t="s">
        <v>1312</v>
      </c>
      <c r="C10" s="511" t="s">
        <v>279</v>
      </c>
      <c r="D10" s="511">
        <v>94.5</v>
      </c>
      <c r="E10" s="511">
        <v>43</v>
      </c>
      <c r="F10" s="512">
        <f t="shared" si="0"/>
        <v>20</v>
      </c>
      <c r="G10" s="511" t="s">
        <v>1092</v>
      </c>
      <c r="H10" s="511">
        <v>40</v>
      </c>
      <c r="I10" s="512">
        <f t="shared" si="1"/>
        <v>10</v>
      </c>
      <c r="J10" s="511">
        <v>38</v>
      </c>
      <c r="K10" s="512">
        <f t="shared" si="2"/>
        <v>10</v>
      </c>
      <c r="L10" s="511">
        <v>51</v>
      </c>
      <c r="M10" s="512">
        <f t="shared" si="3"/>
        <v>20</v>
      </c>
      <c r="N10" s="511">
        <v>55</v>
      </c>
      <c r="O10" s="512">
        <f t="shared" si="4"/>
        <v>20</v>
      </c>
      <c r="P10" s="511">
        <v>58</v>
      </c>
      <c r="Q10" s="512">
        <f t="shared" si="5"/>
        <v>20</v>
      </c>
      <c r="R10" s="513">
        <f t="shared" si="6"/>
        <v>100</v>
      </c>
      <c r="S10" s="514">
        <f t="shared" si="7"/>
        <v>0</v>
      </c>
      <c r="T10" s="513">
        <f t="shared" si="8"/>
        <v>100</v>
      </c>
      <c r="U10" s="513">
        <f t="shared" si="9"/>
        <v>4</v>
      </c>
      <c r="V10" s="511" t="s">
        <v>1093</v>
      </c>
      <c r="W10" s="511" t="s">
        <v>74</v>
      </c>
      <c r="X10" s="511" t="s">
        <v>74</v>
      </c>
      <c r="Y10" s="511">
        <v>12</v>
      </c>
      <c r="Z10" s="512">
        <f t="shared" si="10"/>
        <v>20</v>
      </c>
      <c r="AA10" s="515">
        <f t="shared" si="11"/>
        <v>20</v>
      </c>
      <c r="AB10" s="515">
        <f t="shared" si="12"/>
        <v>1</v>
      </c>
      <c r="AC10" s="516">
        <f t="shared" si="13"/>
        <v>30</v>
      </c>
      <c r="AD10" s="515">
        <f t="shared" si="14"/>
        <v>2</v>
      </c>
      <c r="AE10" s="511" t="s">
        <v>6</v>
      </c>
      <c r="AF10" s="517">
        <f t="shared" si="15"/>
        <v>20</v>
      </c>
      <c r="AG10" s="517">
        <f t="shared" si="16"/>
        <v>4</v>
      </c>
      <c r="AH10" s="511" t="s">
        <v>321</v>
      </c>
      <c r="AI10" s="511" t="s">
        <v>8</v>
      </c>
      <c r="AJ10" s="511" t="s">
        <v>173</v>
      </c>
      <c r="AK10" s="511" t="s">
        <v>7</v>
      </c>
      <c r="AL10" s="517">
        <f t="shared" si="17"/>
        <v>15</v>
      </c>
      <c r="AM10" s="517">
        <f t="shared" si="18"/>
        <v>3</v>
      </c>
      <c r="AN10" s="519">
        <f t="shared" si="19"/>
        <v>13</v>
      </c>
      <c r="AO10" s="519">
        <f t="shared" si="20"/>
        <v>0</v>
      </c>
      <c r="AP10" s="519">
        <f t="shared" si="21"/>
        <v>0</v>
      </c>
      <c r="AQ10" s="519">
        <f t="shared" si="22"/>
        <v>0</v>
      </c>
      <c r="AR10" s="519">
        <f t="shared" si="23"/>
        <v>0</v>
      </c>
      <c r="AS10" s="520">
        <f t="shared" si="24"/>
        <v>13</v>
      </c>
      <c r="AT10" s="518" t="s">
        <v>1567</v>
      </c>
      <c r="AU10" s="511" t="s">
        <v>74</v>
      </c>
      <c r="AV10" s="517">
        <f t="shared" si="25"/>
        <v>0</v>
      </c>
      <c r="AW10" s="517">
        <f t="shared" si="26"/>
        <v>0</v>
      </c>
      <c r="AX10" s="511" t="s">
        <v>13</v>
      </c>
      <c r="AY10" s="521">
        <f t="shared" si="27"/>
        <v>10</v>
      </c>
      <c r="AZ10" s="521">
        <f t="shared" si="28"/>
        <v>8</v>
      </c>
      <c r="BA10" s="522" t="s">
        <v>246</v>
      </c>
      <c r="BB10" s="511">
        <v>8</v>
      </c>
      <c r="BC10" s="521">
        <f t="shared" si="29"/>
        <v>1</v>
      </c>
      <c r="BD10" s="522" t="s">
        <v>268</v>
      </c>
      <c r="BE10" s="511">
        <v>10</v>
      </c>
      <c r="BF10" s="521">
        <f t="shared" si="30"/>
        <v>2</v>
      </c>
      <c r="BG10" s="523">
        <f t="shared" si="31"/>
        <v>11</v>
      </c>
      <c r="BH10" s="523">
        <f t="shared" si="32"/>
        <v>1</v>
      </c>
      <c r="BI10" s="523">
        <f t="shared" si="33"/>
        <v>0</v>
      </c>
      <c r="BJ10" s="523">
        <f t="shared" si="34"/>
        <v>0</v>
      </c>
      <c r="BK10" s="523">
        <f t="shared" si="35"/>
        <v>0</v>
      </c>
      <c r="BL10" s="524">
        <f t="shared" si="36"/>
        <v>18.333333333333332</v>
      </c>
      <c r="BM10" s="525" t="s">
        <v>1577</v>
      </c>
      <c r="BN10" s="525" t="s">
        <v>1632</v>
      </c>
      <c r="BO10" s="525" t="s">
        <v>74</v>
      </c>
      <c r="BP10" s="526" t="s">
        <v>1633</v>
      </c>
      <c r="BQ10" s="527" t="s">
        <v>1634</v>
      </c>
      <c r="BR10" s="527" t="s">
        <v>1635</v>
      </c>
      <c r="BS10" s="528" t="s">
        <v>1636</v>
      </c>
      <c r="BT10" s="527" t="s">
        <v>1637</v>
      </c>
      <c r="BU10" s="527" t="s">
        <v>1638</v>
      </c>
      <c r="BV10" s="527" t="s">
        <v>1639</v>
      </c>
      <c r="BW10" s="527" t="s">
        <v>1640</v>
      </c>
      <c r="BX10" s="529">
        <f t="shared" si="37"/>
        <v>48</v>
      </c>
    </row>
    <row r="11" spans="1:77" s="218" customFormat="1" ht="20" customHeight="1">
      <c r="A11" s="510" t="s">
        <v>1313</v>
      </c>
      <c r="B11" s="531" t="s">
        <v>1314</v>
      </c>
      <c r="C11" s="511" t="s">
        <v>279</v>
      </c>
      <c r="D11" s="511">
        <v>101</v>
      </c>
      <c r="E11" s="511">
        <v>96</v>
      </c>
      <c r="F11" s="512">
        <f t="shared" si="0"/>
        <v>40</v>
      </c>
      <c r="G11" s="511" t="s">
        <v>1092</v>
      </c>
      <c r="H11" s="511">
        <v>82</v>
      </c>
      <c r="I11" s="512">
        <f t="shared" si="1"/>
        <v>30</v>
      </c>
      <c r="J11" s="511">
        <v>93</v>
      </c>
      <c r="K11" s="512">
        <f t="shared" si="2"/>
        <v>40</v>
      </c>
      <c r="L11" s="511">
        <v>91</v>
      </c>
      <c r="M11" s="512">
        <f t="shared" si="3"/>
        <v>40</v>
      </c>
      <c r="N11" s="511">
        <v>88</v>
      </c>
      <c r="O11" s="512">
        <f t="shared" si="4"/>
        <v>30</v>
      </c>
      <c r="P11" s="511">
        <v>92</v>
      </c>
      <c r="Q11" s="512">
        <f t="shared" si="5"/>
        <v>40</v>
      </c>
      <c r="R11" s="513">
        <f t="shared" si="6"/>
        <v>220</v>
      </c>
      <c r="S11" s="514">
        <f t="shared" si="7"/>
        <v>0</v>
      </c>
      <c r="T11" s="513">
        <f t="shared" si="8"/>
        <v>220</v>
      </c>
      <c r="U11" s="513">
        <f t="shared" si="9"/>
        <v>8</v>
      </c>
      <c r="V11" s="511" t="s">
        <v>1093</v>
      </c>
      <c r="W11" s="511" t="s">
        <v>74</v>
      </c>
      <c r="X11" s="511" t="s">
        <v>74</v>
      </c>
      <c r="Y11" s="511">
        <v>20</v>
      </c>
      <c r="Z11" s="512">
        <f t="shared" si="10"/>
        <v>30</v>
      </c>
      <c r="AA11" s="515">
        <f t="shared" si="11"/>
        <v>30</v>
      </c>
      <c r="AB11" s="515">
        <f t="shared" si="12"/>
        <v>1</v>
      </c>
      <c r="AC11" s="516">
        <f t="shared" si="13"/>
        <v>45</v>
      </c>
      <c r="AD11" s="515">
        <f t="shared" si="14"/>
        <v>3</v>
      </c>
      <c r="AE11" s="511" t="s">
        <v>7</v>
      </c>
      <c r="AF11" s="517">
        <f t="shared" si="15"/>
        <v>15</v>
      </c>
      <c r="AG11" s="517">
        <f t="shared" si="16"/>
        <v>3</v>
      </c>
      <c r="AH11" s="518" t="s">
        <v>170</v>
      </c>
      <c r="AI11" s="511" t="s">
        <v>7</v>
      </c>
      <c r="AJ11" s="511" t="s">
        <v>173</v>
      </c>
      <c r="AK11" s="511" t="s">
        <v>7</v>
      </c>
      <c r="AL11" s="517">
        <f t="shared" si="17"/>
        <v>15</v>
      </c>
      <c r="AM11" s="517">
        <f t="shared" si="18"/>
        <v>3</v>
      </c>
      <c r="AN11" s="519">
        <f t="shared" si="19"/>
        <v>17</v>
      </c>
      <c r="AO11" s="519">
        <f t="shared" si="20"/>
        <v>0</v>
      </c>
      <c r="AP11" s="519">
        <f t="shared" si="21"/>
        <v>0</v>
      </c>
      <c r="AQ11" s="519">
        <f t="shared" si="22"/>
        <v>0</v>
      </c>
      <c r="AR11" s="519">
        <f t="shared" si="23"/>
        <v>0</v>
      </c>
      <c r="AS11" s="520">
        <f t="shared" si="24"/>
        <v>17</v>
      </c>
      <c r="AT11" s="518" t="s">
        <v>1567</v>
      </c>
      <c r="AU11" s="511" t="s">
        <v>74</v>
      </c>
      <c r="AV11" s="517">
        <f t="shared" si="25"/>
        <v>0</v>
      </c>
      <c r="AW11" s="517">
        <f t="shared" si="26"/>
        <v>0</v>
      </c>
      <c r="AX11" s="511" t="s">
        <v>13</v>
      </c>
      <c r="AY11" s="521">
        <f t="shared" si="27"/>
        <v>10</v>
      </c>
      <c r="AZ11" s="521">
        <f t="shared" si="28"/>
        <v>8</v>
      </c>
      <c r="BA11" s="522" t="s">
        <v>246</v>
      </c>
      <c r="BB11" s="511" t="s">
        <v>168</v>
      </c>
      <c r="BC11" s="521">
        <f t="shared" si="29"/>
        <v>2</v>
      </c>
      <c r="BD11" s="522" t="s">
        <v>268</v>
      </c>
      <c r="BE11" s="511">
        <v>10</v>
      </c>
      <c r="BF11" s="521">
        <f t="shared" si="30"/>
        <v>2</v>
      </c>
      <c r="BG11" s="523">
        <f t="shared" si="31"/>
        <v>12</v>
      </c>
      <c r="BH11" s="523">
        <f t="shared" si="32"/>
        <v>1</v>
      </c>
      <c r="BI11" s="523">
        <f t="shared" si="33"/>
        <v>0</v>
      </c>
      <c r="BJ11" s="523">
        <f t="shared" si="34"/>
        <v>0</v>
      </c>
      <c r="BK11" s="523">
        <f t="shared" si="35"/>
        <v>0</v>
      </c>
      <c r="BL11" s="524">
        <f t="shared" si="36"/>
        <v>20</v>
      </c>
      <c r="BM11" s="525" t="s">
        <v>1404</v>
      </c>
      <c r="BN11" s="525" t="s">
        <v>74</v>
      </c>
      <c r="BO11" s="525" t="s">
        <v>74</v>
      </c>
      <c r="BP11" s="526" t="s">
        <v>1624</v>
      </c>
      <c r="BQ11" s="527" t="s">
        <v>1641</v>
      </c>
      <c r="BR11" s="527" t="s">
        <v>1642</v>
      </c>
      <c r="BS11" s="528" t="s">
        <v>1643</v>
      </c>
      <c r="BT11" s="527" t="s">
        <v>1644</v>
      </c>
      <c r="BU11" s="527" t="s">
        <v>1645</v>
      </c>
      <c r="BV11" s="527" t="s">
        <v>1646</v>
      </c>
      <c r="BW11" s="527" t="s">
        <v>1647</v>
      </c>
      <c r="BX11" s="529">
        <f t="shared" si="37"/>
        <v>80</v>
      </c>
    </row>
    <row r="12" spans="1:77" s="218" customFormat="1" ht="20" customHeight="1">
      <c r="A12" s="510" t="s">
        <v>1315</v>
      </c>
      <c r="B12" s="510" t="s">
        <v>295</v>
      </c>
      <c r="C12" s="511" t="s">
        <v>279</v>
      </c>
      <c r="D12" s="511">
        <v>106</v>
      </c>
      <c r="E12" s="511">
        <v>84</v>
      </c>
      <c r="F12" s="512">
        <f t="shared" si="0"/>
        <v>30</v>
      </c>
      <c r="G12" s="511" t="s">
        <v>1093</v>
      </c>
      <c r="H12" s="511">
        <v>90</v>
      </c>
      <c r="I12" s="512">
        <f t="shared" si="1"/>
        <v>40</v>
      </c>
      <c r="J12" s="511">
        <v>73</v>
      </c>
      <c r="K12" s="512">
        <f t="shared" si="2"/>
        <v>30</v>
      </c>
      <c r="L12" s="511">
        <v>81</v>
      </c>
      <c r="M12" s="512">
        <f t="shared" si="3"/>
        <v>30</v>
      </c>
      <c r="N12" s="511">
        <v>82</v>
      </c>
      <c r="O12" s="512">
        <f t="shared" si="4"/>
        <v>30</v>
      </c>
      <c r="P12" s="511">
        <v>76</v>
      </c>
      <c r="Q12" s="512">
        <f t="shared" si="5"/>
        <v>30</v>
      </c>
      <c r="R12" s="513">
        <f t="shared" si="6"/>
        <v>190</v>
      </c>
      <c r="S12" s="514">
        <f t="shared" si="7"/>
        <v>0</v>
      </c>
      <c r="T12" s="513">
        <f t="shared" si="8"/>
        <v>190</v>
      </c>
      <c r="U12" s="513">
        <f t="shared" si="9"/>
        <v>6</v>
      </c>
      <c r="V12" s="511" t="s">
        <v>1089</v>
      </c>
      <c r="W12" s="511" t="s">
        <v>74</v>
      </c>
      <c r="X12" s="511" t="s">
        <v>74</v>
      </c>
      <c r="Y12" s="511">
        <v>18</v>
      </c>
      <c r="Z12" s="512">
        <f t="shared" si="10"/>
        <v>30</v>
      </c>
      <c r="AA12" s="515">
        <f t="shared" si="11"/>
        <v>30</v>
      </c>
      <c r="AB12" s="515">
        <f t="shared" si="12"/>
        <v>1</v>
      </c>
      <c r="AC12" s="516">
        <f t="shared" si="13"/>
        <v>45</v>
      </c>
      <c r="AD12" s="515">
        <f t="shared" si="14"/>
        <v>3</v>
      </c>
      <c r="AE12" s="511" t="s">
        <v>7</v>
      </c>
      <c r="AF12" s="517">
        <f t="shared" si="15"/>
        <v>15</v>
      </c>
      <c r="AG12" s="517">
        <f t="shared" si="16"/>
        <v>3</v>
      </c>
      <c r="AH12" s="518" t="s">
        <v>170</v>
      </c>
      <c r="AI12" s="511" t="s">
        <v>7</v>
      </c>
      <c r="AJ12" s="511" t="s">
        <v>174</v>
      </c>
      <c r="AK12" s="511" t="s">
        <v>7</v>
      </c>
      <c r="AL12" s="517">
        <f t="shared" si="17"/>
        <v>15</v>
      </c>
      <c r="AM12" s="517">
        <f t="shared" si="18"/>
        <v>3</v>
      </c>
      <c r="AN12" s="519">
        <f t="shared" si="19"/>
        <v>15</v>
      </c>
      <c r="AO12" s="519">
        <f t="shared" si="20"/>
        <v>0</v>
      </c>
      <c r="AP12" s="519">
        <f t="shared" si="21"/>
        <v>0</v>
      </c>
      <c r="AQ12" s="519">
        <f t="shared" si="22"/>
        <v>0</v>
      </c>
      <c r="AR12" s="519">
        <f t="shared" si="23"/>
        <v>0</v>
      </c>
      <c r="AS12" s="520">
        <f t="shared" si="24"/>
        <v>15</v>
      </c>
      <c r="AT12" s="518" t="s">
        <v>1567</v>
      </c>
      <c r="AU12" s="511" t="s">
        <v>74</v>
      </c>
      <c r="AV12" s="517">
        <f t="shared" si="25"/>
        <v>0</v>
      </c>
      <c r="AW12" s="517">
        <f t="shared" si="26"/>
        <v>0</v>
      </c>
      <c r="AX12" s="511" t="s">
        <v>13</v>
      </c>
      <c r="AY12" s="521">
        <f t="shared" si="27"/>
        <v>10</v>
      </c>
      <c r="AZ12" s="521">
        <f t="shared" si="28"/>
        <v>8</v>
      </c>
      <c r="BA12" s="522" t="s">
        <v>246</v>
      </c>
      <c r="BB12" s="511">
        <v>8</v>
      </c>
      <c r="BC12" s="521">
        <f t="shared" si="29"/>
        <v>1</v>
      </c>
      <c r="BD12" s="522" t="s">
        <v>268</v>
      </c>
      <c r="BE12" s="511">
        <v>10</v>
      </c>
      <c r="BF12" s="521">
        <f t="shared" si="30"/>
        <v>2</v>
      </c>
      <c r="BG12" s="523">
        <f t="shared" si="31"/>
        <v>11</v>
      </c>
      <c r="BH12" s="523">
        <f t="shared" si="32"/>
        <v>1</v>
      </c>
      <c r="BI12" s="523">
        <f t="shared" si="33"/>
        <v>0</v>
      </c>
      <c r="BJ12" s="523">
        <f t="shared" si="34"/>
        <v>0</v>
      </c>
      <c r="BK12" s="523">
        <f t="shared" si="35"/>
        <v>0</v>
      </c>
      <c r="BL12" s="524">
        <f t="shared" si="36"/>
        <v>18.333333333333332</v>
      </c>
      <c r="BM12" s="525" t="s">
        <v>1577</v>
      </c>
      <c r="BN12" s="525" t="s">
        <v>74</v>
      </c>
      <c r="BO12" s="525" t="s">
        <v>74</v>
      </c>
      <c r="BP12" s="526" t="s">
        <v>1569</v>
      </c>
      <c r="BQ12" s="527" t="s">
        <v>1648</v>
      </c>
      <c r="BR12" s="527" t="s">
        <v>1616</v>
      </c>
      <c r="BS12" s="528" t="s">
        <v>1649</v>
      </c>
      <c r="BT12" s="527" t="s">
        <v>1650</v>
      </c>
      <c r="BU12" s="527" t="s">
        <v>1651</v>
      </c>
      <c r="BV12" s="527" t="s">
        <v>1652</v>
      </c>
      <c r="BW12" s="527" t="s">
        <v>1653</v>
      </c>
      <c r="BX12" s="529">
        <f t="shared" si="37"/>
        <v>72</v>
      </c>
    </row>
    <row r="13" spans="1:77" s="218" customFormat="1" ht="20" customHeight="1">
      <c r="A13" s="510" t="s">
        <v>1316</v>
      </c>
      <c r="B13" s="510" t="s">
        <v>1317</v>
      </c>
      <c r="C13" s="511" t="s">
        <v>279</v>
      </c>
      <c r="D13" s="511">
        <v>96.5</v>
      </c>
      <c r="E13" s="511">
        <v>65</v>
      </c>
      <c r="F13" s="512">
        <f t="shared" si="0"/>
        <v>30</v>
      </c>
      <c r="G13" s="511" t="s">
        <v>1093</v>
      </c>
      <c r="H13" s="511">
        <v>47</v>
      </c>
      <c r="I13" s="512">
        <f t="shared" si="1"/>
        <v>20</v>
      </c>
      <c r="J13" s="511">
        <v>39</v>
      </c>
      <c r="K13" s="512">
        <f t="shared" si="2"/>
        <v>10</v>
      </c>
      <c r="L13" s="511">
        <v>50</v>
      </c>
      <c r="M13" s="512">
        <f t="shared" si="3"/>
        <v>20</v>
      </c>
      <c r="N13" s="511">
        <v>47</v>
      </c>
      <c r="O13" s="512">
        <f t="shared" si="4"/>
        <v>20</v>
      </c>
      <c r="P13" s="511">
        <v>58</v>
      </c>
      <c r="Q13" s="512">
        <f t="shared" si="5"/>
        <v>20</v>
      </c>
      <c r="R13" s="513">
        <f t="shared" si="6"/>
        <v>120</v>
      </c>
      <c r="S13" s="514">
        <f t="shared" si="7"/>
        <v>0</v>
      </c>
      <c r="T13" s="513">
        <f t="shared" si="8"/>
        <v>120</v>
      </c>
      <c r="U13" s="513">
        <f t="shared" si="9"/>
        <v>4</v>
      </c>
      <c r="V13" s="511" t="s">
        <v>1089</v>
      </c>
      <c r="W13" s="511" t="s">
        <v>74</v>
      </c>
      <c r="X13" s="511" t="s">
        <v>74</v>
      </c>
      <c r="Y13" s="511">
        <v>9</v>
      </c>
      <c r="Z13" s="512">
        <f t="shared" si="10"/>
        <v>10</v>
      </c>
      <c r="AA13" s="515">
        <f t="shared" si="11"/>
        <v>10</v>
      </c>
      <c r="AB13" s="515">
        <f t="shared" si="12"/>
        <v>1</v>
      </c>
      <c r="AC13" s="516">
        <f t="shared" si="13"/>
        <v>15</v>
      </c>
      <c r="AD13" s="515">
        <f t="shared" si="14"/>
        <v>1</v>
      </c>
      <c r="AE13" s="511" t="s">
        <v>7</v>
      </c>
      <c r="AF13" s="517">
        <f t="shared" si="15"/>
        <v>15</v>
      </c>
      <c r="AG13" s="517">
        <f t="shared" si="16"/>
        <v>3</v>
      </c>
      <c r="AH13" s="511" t="s">
        <v>196</v>
      </c>
      <c r="AI13" s="511" t="s">
        <v>8</v>
      </c>
      <c r="AJ13" s="511" t="s">
        <v>173</v>
      </c>
      <c r="AK13" s="511" t="s">
        <v>8</v>
      </c>
      <c r="AL13" s="517">
        <f t="shared" si="17"/>
        <v>10</v>
      </c>
      <c r="AM13" s="517">
        <f t="shared" si="18"/>
        <v>2</v>
      </c>
      <c r="AN13" s="519">
        <f t="shared" si="19"/>
        <v>10</v>
      </c>
      <c r="AO13" s="519">
        <f t="shared" si="20"/>
        <v>0</v>
      </c>
      <c r="AP13" s="519">
        <f t="shared" si="21"/>
        <v>0</v>
      </c>
      <c r="AQ13" s="519">
        <f t="shared" si="22"/>
        <v>0</v>
      </c>
      <c r="AR13" s="519">
        <f t="shared" si="23"/>
        <v>0</v>
      </c>
      <c r="AS13" s="520">
        <f t="shared" si="24"/>
        <v>10</v>
      </c>
      <c r="AT13" s="518" t="s">
        <v>1567</v>
      </c>
      <c r="AU13" s="511" t="s">
        <v>74</v>
      </c>
      <c r="AV13" s="517">
        <f t="shared" si="25"/>
        <v>0</v>
      </c>
      <c r="AW13" s="517">
        <f t="shared" si="26"/>
        <v>0</v>
      </c>
      <c r="AX13" s="511" t="s">
        <v>13</v>
      </c>
      <c r="AY13" s="521">
        <f t="shared" si="27"/>
        <v>10</v>
      </c>
      <c r="AZ13" s="521">
        <f t="shared" si="28"/>
        <v>8</v>
      </c>
      <c r="BA13" s="522" t="s">
        <v>246</v>
      </c>
      <c r="BB13" s="511">
        <v>8</v>
      </c>
      <c r="BC13" s="521">
        <f t="shared" si="29"/>
        <v>1</v>
      </c>
      <c r="BD13" s="522" t="s">
        <v>268</v>
      </c>
      <c r="BE13" s="511">
        <v>10</v>
      </c>
      <c r="BF13" s="521">
        <f t="shared" si="30"/>
        <v>2</v>
      </c>
      <c r="BG13" s="523">
        <f t="shared" si="31"/>
        <v>11</v>
      </c>
      <c r="BH13" s="523">
        <f t="shared" si="32"/>
        <v>1</v>
      </c>
      <c r="BI13" s="523">
        <f t="shared" si="33"/>
        <v>0</v>
      </c>
      <c r="BJ13" s="523">
        <f t="shared" si="34"/>
        <v>0</v>
      </c>
      <c r="BK13" s="523">
        <f t="shared" si="35"/>
        <v>0</v>
      </c>
      <c r="BL13" s="524">
        <f t="shared" si="36"/>
        <v>18.333333333333332</v>
      </c>
      <c r="BM13" s="525" t="s">
        <v>1577</v>
      </c>
      <c r="BN13" s="525" t="s">
        <v>1632</v>
      </c>
      <c r="BO13" s="525" t="s">
        <v>74</v>
      </c>
      <c r="BP13" s="526" t="s">
        <v>1600</v>
      </c>
      <c r="BQ13" s="527" t="s">
        <v>1654</v>
      </c>
      <c r="BR13" s="527" t="s">
        <v>1655</v>
      </c>
      <c r="BS13" s="528" t="s">
        <v>1656</v>
      </c>
      <c r="BT13" s="527" t="s">
        <v>1657</v>
      </c>
      <c r="BU13" s="527" t="s">
        <v>1658</v>
      </c>
      <c r="BV13" s="527" t="s">
        <v>1659</v>
      </c>
      <c r="BW13" s="527" t="s">
        <v>1660</v>
      </c>
      <c r="BX13" s="529">
        <f t="shared" si="37"/>
        <v>36</v>
      </c>
    </row>
    <row r="14" spans="1:77" s="218" customFormat="1" ht="20" customHeight="1">
      <c r="A14" s="510" t="s">
        <v>1318</v>
      </c>
      <c r="B14" s="510" t="s">
        <v>1319</v>
      </c>
      <c r="C14" s="511" t="s">
        <v>279</v>
      </c>
      <c r="D14" s="511">
        <v>102</v>
      </c>
      <c r="E14" s="511">
        <v>62</v>
      </c>
      <c r="F14" s="512">
        <f t="shared" si="0"/>
        <v>20</v>
      </c>
      <c r="G14" s="511" t="s">
        <v>1093</v>
      </c>
      <c r="H14" s="511">
        <v>72</v>
      </c>
      <c r="I14" s="512">
        <f t="shared" si="1"/>
        <v>30</v>
      </c>
      <c r="J14" s="511">
        <v>58</v>
      </c>
      <c r="K14" s="512">
        <f t="shared" si="2"/>
        <v>20</v>
      </c>
      <c r="L14" s="511">
        <v>67</v>
      </c>
      <c r="M14" s="512">
        <f t="shared" si="3"/>
        <v>30</v>
      </c>
      <c r="N14" s="511">
        <v>75</v>
      </c>
      <c r="O14" s="512">
        <f t="shared" si="4"/>
        <v>30</v>
      </c>
      <c r="P14" s="511">
        <v>90</v>
      </c>
      <c r="Q14" s="512">
        <f t="shared" si="5"/>
        <v>40</v>
      </c>
      <c r="R14" s="513">
        <f t="shared" si="6"/>
        <v>170</v>
      </c>
      <c r="S14" s="514">
        <f t="shared" si="7"/>
        <v>0</v>
      </c>
      <c r="T14" s="513">
        <f t="shared" si="8"/>
        <v>170</v>
      </c>
      <c r="U14" s="513">
        <f t="shared" si="9"/>
        <v>6</v>
      </c>
      <c r="V14" s="511" t="s">
        <v>1089</v>
      </c>
      <c r="W14" s="511" t="s">
        <v>74</v>
      </c>
      <c r="X14" s="511" t="s">
        <v>74</v>
      </c>
      <c r="Y14" s="511">
        <v>16</v>
      </c>
      <c r="Z14" s="512">
        <f t="shared" si="10"/>
        <v>20</v>
      </c>
      <c r="AA14" s="515">
        <f t="shared" si="11"/>
        <v>20</v>
      </c>
      <c r="AB14" s="515">
        <f t="shared" si="12"/>
        <v>1</v>
      </c>
      <c r="AC14" s="516">
        <f t="shared" si="13"/>
        <v>30</v>
      </c>
      <c r="AD14" s="515">
        <f t="shared" si="14"/>
        <v>2</v>
      </c>
      <c r="AE14" s="511" t="s">
        <v>7</v>
      </c>
      <c r="AF14" s="517">
        <f t="shared" si="15"/>
        <v>15</v>
      </c>
      <c r="AG14" s="517">
        <f t="shared" si="16"/>
        <v>3</v>
      </c>
      <c r="AH14" s="518" t="s">
        <v>170</v>
      </c>
      <c r="AI14" s="511" t="s">
        <v>7</v>
      </c>
      <c r="AJ14" s="511" t="s">
        <v>173</v>
      </c>
      <c r="AK14" s="511" t="s">
        <v>7</v>
      </c>
      <c r="AL14" s="517">
        <f t="shared" si="17"/>
        <v>15</v>
      </c>
      <c r="AM14" s="517">
        <f t="shared" si="18"/>
        <v>3</v>
      </c>
      <c r="AN14" s="519">
        <f t="shared" si="19"/>
        <v>14</v>
      </c>
      <c r="AO14" s="519">
        <f t="shared" si="20"/>
        <v>0</v>
      </c>
      <c r="AP14" s="519">
        <f t="shared" si="21"/>
        <v>0</v>
      </c>
      <c r="AQ14" s="519">
        <f t="shared" si="22"/>
        <v>0</v>
      </c>
      <c r="AR14" s="519">
        <f t="shared" si="23"/>
        <v>0</v>
      </c>
      <c r="AS14" s="520">
        <f t="shared" si="24"/>
        <v>14</v>
      </c>
      <c r="AT14" s="518" t="s">
        <v>1567</v>
      </c>
      <c r="AU14" s="511" t="s">
        <v>74</v>
      </c>
      <c r="AV14" s="517">
        <f t="shared" si="25"/>
        <v>0</v>
      </c>
      <c r="AW14" s="517">
        <f t="shared" si="26"/>
        <v>0</v>
      </c>
      <c r="AX14" s="511" t="s">
        <v>13</v>
      </c>
      <c r="AY14" s="521">
        <f t="shared" si="27"/>
        <v>10</v>
      </c>
      <c r="AZ14" s="521">
        <f t="shared" si="28"/>
        <v>8</v>
      </c>
      <c r="BA14" s="522" t="s">
        <v>246</v>
      </c>
      <c r="BB14" s="511">
        <v>8</v>
      </c>
      <c r="BC14" s="521">
        <f t="shared" si="29"/>
        <v>1</v>
      </c>
      <c r="BD14" s="522" t="s">
        <v>268</v>
      </c>
      <c r="BE14" s="511">
        <v>10</v>
      </c>
      <c r="BF14" s="521">
        <f t="shared" si="30"/>
        <v>2</v>
      </c>
      <c r="BG14" s="523">
        <f t="shared" si="31"/>
        <v>11</v>
      </c>
      <c r="BH14" s="523">
        <f t="shared" si="32"/>
        <v>1</v>
      </c>
      <c r="BI14" s="523">
        <f t="shared" si="33"/>
        <v>0</v>
      </c>
      <c r="BJ14" s="523">
        <f t="shared" si="34"/>
        <v>0</v>
      </c>
      <c r="BK14" s="523">
        <f t="shared" si="35"/>
        <v>0</v>
      </c>
      <c r="BL14" s="524">
        <f t="shared" si="36"/>
        <v>18.333333333333332</v>
      </c>
      <c r="BM14" s="525" t="s">
        <v>1577</v>
      </c>
      <c r="BN14" s="525" t="s">
        <v>1661</v>
      </c>
      <c r="BO14" s="525" t="s">
        <v>74</v>
      </c>
      <c r="BP14" s="526" t="s">
        <v>1662</v>
      </c>
      <c r="BQ14" s="527" t="s">
        <v>1663</v>
      </c>
      <c r="BR14" s="527" t="s">
        <v>1664</v>
      </c>
      <c r="BS14" s="528" t="s">
        <v>1665</v>
      </c>
      <c r="BT14" s="527" t="s">
        <v>1650</v>
      </c>
      <c r="BU14" s="527" t="s">
        <v>1666</v>
      </c>
      <c r="BV14" s="527" t="s">
        <v>1667</v>
      </c>
      <c r="BW14" s="527" t="s">
        <v>1668</v>
      </c>
      <c r="BX14" s="529">
        <f t="shared" si="37"/>
        <v>64</v>
      </c>
    </row>
    <row r="15" spans="1:77" s="218" customFormat="1" ht="20" customHeight="1">
      <c r="A15" s="510" t="s">
        <v>1320</v>
      </c>
      <c r="B15" s="510" t="s">
        <v>1321</v>
      </c>
      <c r="C15" s="511" t="s">
        <v>279</v>
      </c>
      <c r="D15" s="511">
        <v>98.5</v>
      </c>
      <c r="E15" s="511">
        <v>65</v>
      </c>
      <c r="F15" s="512">
        <f t="shared" si="0"/>
        <v>30</v>
      </c>
      <c r="G15" s="511" t="s">
        <v>1092</v>
      </c>
      <c r="H15" s="511">
        <v>43</v>
      </c>
      <c r="I15" s="512">
        <f t="shared" si="1"/>
        <v>20</v>
      </c>
      <c r="J15" s="511">
        <v>42</v>
      </c>
      <c r="K15" s="512">
        <f t="shared" si="2"/>
        <v>20</v>
      </c>
      <c r="L15" s="511">
        <v>50</v>
      </c>
      <c r="M15" s="512">
        <f t="shared" si="3"/>
        <v>20</v>
      </c>
      <c r="N15" s="511">
        <v>68</v>
      </c>
      <c r="O15" s="512">
        <f t="shared" si="4"/>
        <v>30</v>
      </c>
      <c r="P15" s="511">
        <v>66</v>
      </c>
      <c r="Q15" s="512">
        <f t="shared" si="5"/>
        <v>30</v>
      </c>
      <c r="R15" s="513">
        <f t="shared" si="6"/>
        <v>150</v>
      </c>
      <c r="S15" s="514">
        <f t="shared" si="7"/>
        <v>0</v>
      </c>
      <c r="T15" s="513">
        <f t="shared" si="8"/>
        <v>150</v>
      </c>
      <c r="U15" s="513">
        <f t="shared" si="9"/>
        <v>6</v>
      </c>
      <c r="V15" s="511" t="s">
        <v>1093</v>
      </c>
      <c r="W15" s="511" t="s">
        <v>74</v>
      </c>
      <c r="X15" s="511" t="s">
        <v>74</v>
      </c>
      <c r="Y15" s="511">
        <v>6</v>
      </c>
      <c r="Z15" s="512">
        <f t="shared" si="10"/>
        <v>10</v>
      </c>
      <c r="AA15" s="515">
        <f t="shared" si="11"/>
        <v>10</v>
      </c>
      <c r="AB15" s="515">
        <f t="shared" si="12"/>
        <v>1</v>
      </c>
      <c r="AC15" s="516">
        <f t="shared" si="13"/>
        <v>15</v>
      </c>
      <c r="AD15" s="515">
        <f t="shared" si="14"/>
        <v>1</v>
      </c>
      <c r="AE15" s="511" t="s">
        <v>7</v>
      </c>
      <c r="AF15" s="517">
        <f t="shared" si="15"/>
        <v>15</v>
      </c>
      <c r="AG15" s="517">
        <f t="shared" si="16"/>
        <v>3</v>
      </c>
      <c r="AH15" s="518" t="s">
        <v>170</v>
      </c>
      <c r="AI15" s="511" t="s">
        <v>7</v>
      </c>
      <c r="AJ15" s="511" t="s">
        <v>173</v>
      </c>
      <c r="AK15" s="511" t="s">
        <v>7</v>
      </c>
      <c r="AL15" s="517">
        <f t="shared" si="17"/>
        <v>15</v>
      </c>
      <c r="AM15" s="517">
        <f t="shared" si="18"/>
        <v>3</v>
      </c>
      <c r="AN15" s="519">
        <f t="shared" si="19"/>
        <v>13</v>
      </c>
      <c r="AO15" s="519">
        <f t="shared" si="20"/>
        <v>0</v>
      </c>
      <c r="AP15" s="519">
        <f t="shared" si="21"/>
        <v>0</v>
      </c>
      <c r="AQ15" s="519">
        <f t="shared" si="22"/>
        <v>0</v>
      </c>
      <c r="AR15" s="519">
        <f t="shared" si="23"/>
        <v>0</v>
      </c>
      <c r="AS15" s="520">
        <f t="shared" si="24"/>
        <v>13</v>
      </c>
      <c r="AT15" s="518" t="s">
        <v>1567</v>
      </c>
      <c r="AU15" s="511" t="s">
        <v>74</v>
      </c>
      <c r="AV15" s="517">
        <f t="shared" si="25"/>
        <v>0</v>
      </c>
      <c r="AW15" s="517">
        <f t="shared" si="26"/>
        <v>0</v>
      </c>
      <c r="AX15" s="511" t="s">
        <v>13</v>
      </c>
      <c r="AY15" s="521">
        <f t="shared" si="27"/>
        <v>10</v>
      </c>
      <c r="AZ15" s="521">
        <f t="shared" si="28"/>
        <v>8</v>
      </c>
      <c r="BA15" s="522" t="s">
        <v>246</v>
      </c>
      <c r="BB15" s="511">
        <v>8</v>
      </c>
      <c r="BC15" s="521">
        <f t="shared" si="29"/>
        <v>1</v>
      </c>
      <c r="BD15" s="522" t="s">
        <v>268</v>
      </c>
      <c r="BE15" s="511">
        <v>10</v>
      </c>
      <c r="BF15" s="521">
        <f t="shared" si="30"/>
        <v>2</v>
      </c>
      <c r="BG15" s="523">
        <f t="shared" si="31"/>
        <v>11</v>
      </c>
      <c r="BH15" s="523">
        <f t="shared" si="32"/>
        <v>1</v>
      </c>
      <c r="BI15" s="523">
        <f t="shared" si="33"/>
        <v>0</v>
      </c>
      <c r="BJ15" s="523">
        <f t="shared" si="34"/>
        <v>0</v>
      </c>
      <c r="BK15" s="523">
        <f t="shared" si="35"/>
        <v>0</v>
      </c>
      <c r="BL15" s="524">
        <f t="shared" si="36"/>
        <v>18.333333333333332</v>
      </c>
      <c r="BM15" s="525" t="s">
        <v>1577</v>
      </c>
      <c r="BN15" s="525" t="s">
        <v>74</v>
      </c>
      <c r="BO15" s="525" t="s">
        <v>74</v>
      </c>
      <c r="BP15" s="526" t="s">
        <v>1569</v>
      </c>
      <c r="BQ15" s="527" t="s">
        <v>1669</v>
      </c>
      <c r="BR15" s="527" t="s">
        <v>1670</v>
      </c>
      <c r="BS15" s="528" t="s">
        <v>1671</v>
      </c>
      <c r="BT15" s="527" t="s">
        <v>1672</v>
      </c>
      <c r="BU15" s="527" t="s">
        <v>1673</v>
      </c>
      <c r="BV15" s="527" t="s">
        <v>1674</v>
      </c>
      <c r="BW15" s="527" t="s">
        <v>1675</v>
      </c>
      <c r="BX15" s="529">
        <f t="shared" si="37"/>
        <v>24</v>
      </c>
    </row>
    <row r="16" spans="1:77" s="218" customFormat="1" ht="20" customHeight="1">
      <c r="A16" s="510" t="s">
        <v>1322</v>
      </c>
      <c r="B16" s="531" t="s">
        <v>1323</v>
      </c>
      <c r="C16" s="511" t="s">
        <v>279</v>
      </c>
      <c r="D16" s="511">
        <v>67</v>
      </c>
      <c r="E16" s="511">
        <v>46</v>
      </c>
      <c r="F16" s="512">
        <f t="shared" si="0"/>
        <v>20</v>
      </c>
      <c r="G16" s="511" t="s">
        <v>1092</v>
      </c>
      <c r="H16" s="511">
        <v>37</v>
      </c>
      <c r="I16" s="512">
        <f t="shared" si="1"/>
        <v>10</v>
      </c>
      <c r="J16" s="511">
        <v>63</v>
      </c>
      <c r="K16" s="512">
        <f t="shared" si="2"/>
        <v>20</v>
      </c>
      <c r="L16" s="511">
        <v>30</v>
      </c>
      <c r="M16" s="512">
        <f t="shared" si="3"/>
        <v>10</v>
      </c>
      <c r="N16" s="511">
        <v>59</v>
      </c>
      <c r="O16" s="512">
        <f t="shared" si="4"/>
        <v>20</v>
      </c>
      <c r="P16" s="511">
        <v>56</v>
      </c>
      <c r="Q16" s="512">
        <f t="shared" si="5"/>
        <v>20</v>
      </c>
      <c r="R16" s="513">
        <f t="shared" si="6"/>
        <v>100</v>
      </c>
      <c r="S16" s="514">
        <f t="shared" si="7"/>
        <v>0</v>
      </c>
      <c r="T16" s="513">
        <f t="shared" si="8"/>
        <v>100</v>
      </c>
      <c r="U16" s="513">
        <f t="shared" si="9"/>
        <v>4</v>
      </c>
      <c r="V16" s="511" t="s">
        <v>1093</v>
      </c>
      <c r="W16" s="511" t="s">
        <v>74</v>
      </c>
      <c r="X16" s="511" t="s">
        <v>74</v>
      </c>
      <c r="Y16" s="511">
        <v>15</v>
      </c>
      <c r="Z16" s="512">
        <f t="shared" si="10"/>
        <v>20</v>
      </c>
      <c r="AA16" s="515">
        <f t="shared" si="11"/>
        <v>20</v>
      </c>
      <c r="AB16" s="515">
        <f t="shared" si="12"/>
        <v>1</v>
      </c>
      <c r="AC16" s="516">
        <f t="shared" si="13"/>
        <v>30</v>
      </c>
      <c r="AD16" s="515">
        <f t="shared" si="14"/>
        <v>2</v>
      </c>
      <c r="AE16" s="511" t="s">
        <v>74</v>
      </c>
      <c r="AF16" s="517">
        <f t="shared" si="15"/>
        <v>0</v>
      </c>
      <c r="AG16" s="517">
        <f t="shared" si="16"/>
        <v>0</v>
      </c>
      <c r="AH16" s="518" t="s">
        <v>170</v>
      </c>
      <c r="AI16" s="511" t="s">
        <v>74</v>
      </c>
      <c r="AJ16" s="511" t="s">
        <v>174</v>
      </c>
      <c r="AK16" s="511" t="s">
        <v>74</v>
      </c>
      <c r="AL16" s="517">
        <f t="shared" si="17"/>
        <v>10</v>
      </c>
      <c r="AM16" s="517">
        <f t="shared" si="18"/>
        <v>2</v>
      </c>
      <c r="AN16" s="519">
        <f t="shared" si="19"/>
        <v>8</v>
      </c>
      <c r="AO16" s="519">
        <f t="shared" si="20"/>
        <v>0</v>
      </c>
      <c r="AP16" s="519">
        <f t="shared" si="21"/>
        <v>0</v>
      </c>
      <c r="AQ16" s="519">
        <f t="shared" si="22"/>
        <v>1</v>
      </c>
      <c r="AR16" s="519">
        <f t="shared" si="23"/>
        <v>0</v>
      </c>
      <c r="AS16" s="520">
        <f t="shared" si="24"/>
        <v>10</v>
      </c>
      <c r="AT16" s="518" t="s">
        <v>1567</v>
      </c>
      <c r="AU16" s="511" t="s">
        <v>74</v>
      </c>
      <c r="AV16" s="517">
        <f t="shared" si="25"/>
        <v>0</v>
      </c>
      <c r="AW16" s="517">
        <f t="shared" si="26"/>
        <v>0</v>
      </c>
      <c r="AX16" s="511" t="s">
        <v>13</v>
      </c>
      <c r="AY16" s="521">
        <f t="shared" si="27"/>
        <v>10</v>
      </c>
      <c r="AZ16" s="521">
        <f t="shared" si="28"/>
        <v>8</v>
      </c>
      <c r="BA16" s="522" t="s">
        <v>246</v>
      </c>
      <c r="BB16" s="511">
        <v>8</v>
      </c>
      <c r="BC16" s="521">
        <f t="shared" si="29"/>
        <v>1</v>
      </c>
      <c r="BD16" s="522" t="s">
        <v>268</v>
      </c>
      <c r="BE16" s="511">
        <v>10</v>
      </c>
      <c r="BF16" s="521">
        <f t="shared" si="30"/>
        <v>2</v>
      </c>
      <c r="BG16" s="523">
        <f t="shared" si="31"/>
        <v>11</v>
      </c>
      <c r="BH16" s="523">
        <f t="shared" si="32"/>
        <v>1</v>
      </c>
      <c r="BI16" s="523">
        <f t="shared" si="33"/>
        <v>0</v>
      </c>
      <c r="BJ16" s="523">
        <f t="shared" si="34"/>
        <v>0</v>
      </c>
      <c r="BK16" s="523">
        <f t="shared" si="35"/>
        <v>0</v>
      </c>
      <c r="BL16" s="524">
        <f t="shared" si="36"/>
        <v>18.333333333333332</v>
      </c>
      <c r="BM16" s="525" t="s">
        <v>1577</v>
      </c>
      <c r="BN16" s="525" t="s">
        <v>74</v>
      </c>
      <c r="BO16" s="525" t="s">
        <v>74</v>
      </c>
      <c r="BP16" s="526" t="s">
        <v>1676</v>
      </c>
      <c r="BQ16" s="527" t="s">
        <v>1677</v>
      </c>
      <c r="BR16" s="527" t="s">
        <v>1678</v>
      </c>
      <c r="BS16" s="528" t="s">
        <v>1679</v>
      </c>
      <c r="BT16" s="527" t="s">
        <v>1680</v>
      </c>
      <c r="BU16" s="527" t="s">
        <v>1681</v>
      </c>
      <c r="BV16" s="527" t="s">
        <v>1682</v>
      </c>
      <c r="BW16" s="527" t="s">
        <v>1683</v>
      </c>
      <c r="BX16" s="529">
        <f t="shared" si="37"/>
        <v>60</v>
      </c>
    </row>
    <row r="17" spans="1:77" s="218" customFormat="1" ht="20" customHeight="1">
      <c r="A17" s="510" t="s">
        <v>1324</v>
      </c>
      <c r="B17" s="510" t="s">
        <v>1325</v>
      </c>
      <c r="C17" s="511" t="s">
        <v>279</v>
      </c>
      <c r="D17" s="530">
        <v>110</v>
      </c>
      <c r="E17" s="530">
        <v>90</v>
      </c>
      <c r="F17" s="512">
        <f t="shared" si="0"/>
        <v>40</v>
      </c>
      <c r="G17" s="511" t="s">
        <v>1093</v>
      </c>
      <c r="H17" s="511">
        <v>84</v>
      </c>
      <c r="I17" s="512">
        <f t="shared" si="1"/>
        <v>30</v>
      </c>
      <c r="J17" s="511">
        <v>81</v>
      </c>
      <c r="K17" s="512">
        <f t="shared" si="2"/>
        <v>30</v>
      </c>
      <c r="L17" s="511">
        <v>81</v>
      </c>
      <c r="M17" s="512">
        <f t="shared" si="3"/>
        <v>30</v>
      </c>
      <c r="N17" s="511">
        <v>91</v>
      </c>
      <c r="O17" s="512">
        <f t="shared" si="4"/>
        <v>40</v>
      </c>
      <c r="P17" s="511">
        <v>70</v>
      </c>
      <c r="Q17" s="512">
        <f t="shared" si="5"/>
        <v>30</v>
      </c>
      <c r="R17" s="513">
        <f t="shared" si="6"/>
        <v>200</v>
      </c>
      <c r="S17" s="514">
        <f t="shared" si="7"/>
        <v>0</v>
      </c>
      <c r="T17" s="513">
        <f t="shared" si="8"/>
        <v>200</v>
      </c>
      <c r="U17" s="513">
        <f t="shared" si="9"/>
        <v>6</v>
      </c>
      <c r="V17" s="511" t="s">
        <v>1089</v>
      </c>
      <c r="W17" s="511" t="s">
        <v>74</v>
      </c>
      <c r="X17" s="511" t="s">
        <v>74</v>
      </c>
      <c r="Y17" s="511">
        <v>13</v>
      </c>
      <c r="Z17" s="512">
        <f t="shared" si="10"/>
        <v>20</v>
      </c>
      <c r="AA17" s="515">
        <f t="shared" si="11"/>
        <v>20</v>
      </c>
      <c r="AB17" s="515">
        <f t="shared" si="12"/>
        <v>1</v>
      </c>
      <c r="AC17" s="516">
        <f t="shared" si="13"/>
        <v>30</v>
      </c>
      <c r="AD17" s="515">
        <f t="shared" si="14"/>
        <v>2</v>
      </c>
      <c r="AE17" s="511" t="s">
        <v>7</v>
      </c>
      <c r="AF17" s="517">
        <f t="shared" si="15"/>
        <v>15</v>
      </c>
      <c r="AG17" s="517">
        <f t="shared" si="16"/>
        <v>3</v>
      </c>
      <c r="AH17" s="511" t="s">
        <v>171</v>
      </c>
      <c r="AI17" s="511" t="s">
        <v>8</v>
      </c>
      <c r="AJ17" s="511" t="s">
        <v>173</v>
      </c>
      <c r="AK17" s="511" t="s">
        <v>7</v>
      </c>
      <c r="AL17" s="517">
        <f t="shared" si="17"/>
        <v>15</v>
      </c>
      <c r="AM17" s="517">
        <f t="shared" si="18"/>
        <v>3</v>
      </c>
      <c r="AN17" s="519">
        <f t="shared" si="19"/>
        <v>14</v>
      </c>
      <c r="AO17" s="519">
        <f t="shared" si="20"/>
        <v>0</v>
      </c>
      <c r="AP17" s="519">
        <f t="shared" si="21"/>
        <v>0</v>
      </c>
      <c r="AQ17" s="519">
        <f t="shared" si="22"/>
        <v>0</v>
      </c>
      <c r="AR17" s="519">
        <f t="shared" si="23"/>
        <v>0</v>
      </c>
      <c r="AS17" s="520">
        <f t="shared" si="24"/>
        <v>14</v>
      </c>
      <c r="AT17" s="518" t="s">
        <v>1567</v>
      </c>
      <c r="AU17" s="511" t="s">
        <v>74</v>
      </c>
      <c r="AV17" s="517">
        <f t="shared" si="25"/>
        <v>0</v>
      </c>
      <c r="AW17" s="517">
        <f t="shared" si="26"/>
        <v>0</v>
      </c>
      <c r="AX17" s="511" t="s">
        <v>13</v>
      </c>
      <c r="AY17" s="521">
        <f t="shared" si="27"/>
        <v>10</v>
      </c>
      <c r="AZ17" s="521">
        <f t="shared" si="28"/>
        <v>8</v>
      </c>
      <c r="BA17" s="522" t="s">
        <v>246</v>
      </c>
      <c r="BB17" s="511">
        <v>8</v>
      </c>
      <c r="BC17" s="521">
        <f t="shared" si="29"/>
        <v>1</v>
      </c>
      <c r="BD17" s="522" t="s">
        <v>268</v>
      </c>
      <c r="BE17" s="511">
        <v>10</v>
      </c>
      <c r="BF17" s="521">
        <f t="shared" si="30"/>
        <v>2</v>
      </c>
      <c r="BG17" s="523">
        <f t="shared" si="31"/>
        <v>11</v>
      </c>
      <c r="BH17" s="523">
        <f t="shared" si="32"/>
        <v>1</v>
      </c>
      <c r="BI17" s="523">
        <f t="shared" si="33"/>
        <v>0</v>
      </c>
      <c r="BJ17" s="523">
        <f t="shared" si="34"/>
        <v>0</v>
      </c>
      <c r="BK17" s="523">
        <f t="shared" si="35"/>
        <v>0</v>
      </c>
      <c r="BL17" s="524">
        <f t="shared" si="36"/>
        <v>18.333333333333332</v>
      </c>
      <c r="BM17" s="525" t="s">
        <v>1577</v>
      </c>
      <c r="BN17" s="525" t="s">
        <v>74</v>
      </c>
      <c r="BO17" s="525" t="s">
        <v>74</v>
      </c>
      <c r="BP17" s="526" t="s">
        <v>1684</v>
      </c>
      <c r="BQ17" s="527" t="s">
        <v>1685</v>
      </c>
      <c r="BR17" s="527" t="s">
        <v>1587</v>
      </c>
      <c r="BS17" s="528" t="s">
        <v>1686</v>
      </c>
      <c r="BT17" s="527" t="s">
        <v>1687</v>
      </c>
      <c r="BU17" s="527" t="s">
        <v>1688</v>
      </c>
      <c r="BV17" s="527" t="s">
        <v>1689</v>
      </c>
      <c r="BW17" s="527" t="s">
        <v>1690</v>
      </c>
      <c r="BX17" s="529">
        <f t="shared" si="37"/>
        <v>52</v>
      </c>
    </row>
    <row r="18" spans="1:77" s="218" customFormat="1" ht="20" customHeight="1">
      <c r="A18" s="510" t="s">
        <v>1326</v>
      </c>
      <c r="B18" s="510" t="s">
        <v>1327</v>
      </c>
      <c r="C18" s="511" t="s">
        <v>279</v>
      </c>
      <c r="D18" s="530">
        <v>106.5</v>
      </c>
      <c r="E18" s="530">
        <v>83</v>
      </c>
      <c r="F18" s="512">
        <f t="shared" si="0"/>
        <v>30</v>
      </c>
      <c r="G18" s="511" t="s">
        <v>1093</v>
      </c>
      <c r="H18" s="511">
        <v>91</v>
      </c>
      <c r="I18" s="512">
        <f t="shared" si="1"/>
        <v>40</v>
      </c>
      <c r="J18" s="511">
        <v>68</v>
      </c>
      <c r="K18" s="512">
        <f t="shared" si="2"/>
        <v>30</v>
      </c>
      <c r="L18" s="511">
        <v>84</v>
      </c>
      <c r="M18" s="512">
        <f t="shared" si="3"/>
        <v>30</v>
      </c>
      <c r="N18" s="511">
        <v>70</v>
      </c>
      <c r="O18" s="512">
        <f t="shared" si="4"/>
        <v>30</v>
      </c>
      <c r="P18" s="511">
        <v>76</v>
      </c>
      <c r="Q18" s="512">
        <f t="shared" si="5"/>
        <v>30</v>
      </c>
      <c r="R18" s="513">
        <f t="shared" si="6"/>
        <v>190</v>
      </c>
      <c r="S18" s="514">
        <f t="shared" si="7"/>
        <v>0</v>
      </c>
      <c r="T18" s="513">
        <f t="shared" si="8"/>
        <v>190</v>
      </c>
      <c r="U18" s="513">
        <f t="shared" si="9"/>
        <v>6</v>
      </c>
      <c r="V18" s="511" t="s">
        <v>1089</v>
      </c>
      <c r="W18" s="511" t="s">
        <v>74</v>
      </c>
      <c r="X18" s="511" t="s">
        <v>74</v>
      </c>
      <c r="Y18" s="511">
        <v>16</v>
      </c>
      <c r="Z18" s="512">
        <f t="shared" si="10"/>
        <v>20</v>
      </c>
      <c r="AA18" s="515">
        <f t="shared" si="11"/>
        <v>20</v>
      </c>
      <c r="AB18" s="515">
        <f t="shared" si="12"/>
        <v>1</v>
      </c>
      <c r="AC18" s="516">
        <f t="shared" si="13"/>
        <v>30</v>
      </c>
      <c r="AD18" s="515">
        <f t="shared" si="14"/>
        <v>2</v>
      </c>
      <c r="AE18" s="511" t="s">
        <v>7</v>
      </c>
      <c r="AF18" s="517">
        <f t="shared" si="15"/>
        <v>15</v>
      </c>
      <c r="AG18" s="517">
        <f t="shared" si="16"/>
        <v>3</v>
      </c>
      <c r="AH18" s="518" t="s">
        <v>170</v>
      </c>
      <c r="AI18" s="511" t="s">
        <v>7</v>
      </c>
      <c r="AJ18" s="511" t="s">
        <v>174</v>
      </c>
      <c r="AK18" s="511" t="s">
        <v>7</v>
      </c>
      <c r="AL18" s="517">
        <f t="shared" si="17"/>
        <v>15</v>
      </c>
      <c r="AM18" s="517">
        <f t="shared" si="18"/>
        <v>3</v>
      </c>
      <c r="AN18" s="519">
        <f t="shared" si="19"/>
        <v>14</v>
      </c>
      <c r="AO18" s="519">
        <f t="shared" si="20"/>
        <v>0</v>
      </c>
      <c r="AP18" s="519">
        <f t="shared" si="21"/>
        <v>0</v>
      </c>
      <c r="AQ18" s="519">
        <f t="shared" si="22"/>
        <v>0</v>
      </c>
      <c r="AR18" s="519">
        <f t="shared" si="23"/>
        <v>0</v>
      </c>
      <c r="AS18" s="520">
        <f t="shared" si="24"/>
        <v>14</v>
      </c>
      <c r="AT18" s="518" t="s">
        <v>1567</v>
      </c>
      <c r="AU18" s="511" t="s">
        <v>74</v>
      </c>
      <c r="AV18" s="517">
        <f t="shared" si="25"/>
        <v>0</v>
      </c>
      <c r="AW18" s="517">
        <f t="shared" si="26"/>
        <v>0</v>
      </c>
      <c r="AX18" s="511" t="s">
        <v>13</v>
      </c>
      <c r="AY18" s="521">
        <f t="shared" si="27"/>
        <v>10</v>
      </c>
      <c r="AZ18" s="521">
        <f t="shared" si="28"/>
        <v>8</v>
      </c>
      <c r="BA18" s="522" t="s">
        <v>246</v>
      </c>
      <c r="BB18" s="511">
        <v>8</v>
      </c>
      <c r="BC18" s="521">
        <f t="shared" si="29"/>
        <v>1</v>
      </c>
      <c r="BD18" s="522" t="s">
        <v>268</v>
      </c>
      <c r="BE18" s="511">
        <v>10</v>
      </c>
      <c r="BF18" s="521">
        <f t="shared" si="30"/>
        <v>2</v>
      </c>
      <c r="BG18" s="523">
        <f t="shared" si="31"/>
        <v>11</v>
      </c>
      <c r="BH18" s="523">
        <f t="shared" si="32"/>
        <v>1</v>
      </c>
      <c r="BI18" s="523">
        <f t="shared" si="33"/>
        <v>0</v>
      </c>
      <c r="BJ18" s="523">
        <f t="shared" si="34"/>
        <v>0</v>
      </c>
      <c r="BK18" s="523">
        <f t="shared" si="35"/>
        <v>0</v>
      </c>
      <c r="BL18" s="524">
        <f t="shared" si="36"/>
        <v>18.333333333333332</v>
      </c>
      <c r="BM18" s="525" t="s">
        <v>1577</v>
      </c>
      <c r="BN18" s="525" t="s">
        <v>74</v>
      </c>
      <c r="BO18" s="525" t="s">
        <v>74</v>
      </c>
      <c r="BP18" s="526" t="s">
        <v>1569</v>
      </c>
      <c r="BQ18" s="527" t="s">
        <v>1691</v>
      </c>
      <c r="BR18" s="527" t="s">
        <v>1692</v>
      </c>
      <c r="BS18" s="528" t="s">
        <v>1693</v>
      </c>
      <c r="BT18" s="527" t="s">
        <v>1694</v>
      </c>
      <c r="BU18" s="527" t="s">
        <v>1695</v>
      </c>
      <c r="BV18" s="527" t="s">
        <v>1696</v>
      </c>
      <c r="BW18" s="527" t="s">
        <v>1697</v>
      </c>
      <c r="BX18" s="529">
        <f t="shared" si="37"/>
        <v>64</v>
      </c>
    </row>
    <row r="19" spans="1:77" s="218" customFormat="1" ht="20" customHeight="1">
      <c r="A19" s="510" t="s">
        <v>1328</v>
      </c>
      <c r="B19" s="510" t="s">
        <v>1329</v>
      </c>
      <c r="C19" s="511" t="s">
        <v>279</v>
      </c>
      <c r="D19" s="530">
        <v>105.5</v>
      </c>
      <c r="E19" s="511">
        <v>62</v>
      </c>
      <c r="F19" s="512">
        <f t="shared" si="0"/>
        <v>20</v>
      </c>
      <c r="G19" s="511" t="s">
        <v>1093</v>
      </c>
      <c r="H19" s="511">
        <v>80</v>
      </c>
      <c r="I19" s="512">
        <f t="shared" si="1"/>
        <v>30</v>
      </c>
      <c r="J19" s="511">
        <v>42</v>
      </c>
      <c r="K19" s="512">
        <f t="shared" si="2"/>
        <v>20</v>
      </c>
      <c r="L19" s="511">
        <v>49</v>
      </c>
      <c r="M19" s="512">
        <f t="shared" si="3"/>
        <v>20</v>
      </c>
      <c r="N19" s="511">
        <v>64</v>
      </c>
      <c r="O19" s="512">
        <f t="shared" si="4"/>
        <v>20</v>
      </c>
      <c r="P19" s="511">
        <v>74</v>
      </c>
      <c r="Q19" s="512">
        <f t="shared" si="5"/>
        <v>30</v>
      </c>
      <c r="R19" s="513">
        <f t="shared" si="6"/>
        <v>140</v>
      </c>
      <c r="S19" s="514">
        <f t="shared" si="7"/>
        <v>0</v>
      </c>
      <c r="T19" s="513">
        <f t="shared" si="8"/>
        <v>140</v>
      </c>
      <c r="U19" s="513">
        <f t="shared" si="9"/>
        <v>6</v>
      </c>
      <c r="V19" s="511" t="s">
        <v>1089</v>
      </c>
      <c r="W19" s="511" t="s">
        <v>74</v>
      </c>
      <c r="X19" s="511" t="s">
        <v>74</v>
      </c>
      <c r="Y19" s="511">
        <v>6</v>
      </c>
      <c r="Z19" s="512">
        <f t="shared" si="10"/>
        <v>10</v>
      </c>
      <c r="AA19" s="515">
        <f t="shared" si="11"/>
        <v>10</v>
      </c>
      <c r="AB19" s="515">
        <f t="shared" si="12"/>
        <v>1</v>
      </c>
      <c r="AC19" s="516">
        <f t="shared" si="13"/>
        <v>15</v>
      </c>
      <c r="AD19" s="515">
        <f t="shared" si="14"/>
        <v>1</v>
      </c>
      <c r="AE19" s="511" t="s">
        <v>7</v>
      </c>
      <c r="AF19" s="517">
        <f t="shared" si="15"/>
        <v>15</v>
      </c>
      <c r="AG19" s="517">
        <f t="shared" si="16"/>
        <v>3</v>
      </c>
      <c r="AH19" s="518" t="s">
        <v>170</v>
      </c>
      <c r="AI19" s="511" t="s">
        <v>7</v>
      </c>
      <c r="AJ19" s="511" t="s">
        <v>174</v>
      </c>
      <c r="AK19" s="511" t="s">
        <v>6</v>
      </c>
      <c r="AL19" s="517">
        <f t="shared" si="17"/>
        <v>15</v>
      </c>
      <c r="AM19" s="517">
        <f t="shared" si="18"/>
        <v>3</v>
      </c>
      <c r="AN19" s="519">
        <f t="shared" si="19"/>
        <v>13</v>
      </c>
      <c r="AO19" s="519">
        <f t="shared" si="20"/>
        <v>0</v>
      </c>
      <c r="AP19" s="519">
        <f t="shared" si="21"/>
        <v>0</v>
      </c>
      <c r="AQ19" s="519">
        <f t="shared" si="22"/>
        <v>0</v>
      </c>
      <c r="AR19" s="519">
        <f t="shared" si="23"/>
        <v>0</v>
      </c>
      <c r="AS19" s="520">
        <f t="shared" si="24"/>
        <v>13</v>
      </c>
      <c r="AT19" s="518" t="s">
        <v>1567</v>
      </c>
      <c r="AU19" s="511" t="s">
        <v>74</v>
      </c>
      <c r="AV19" s="517">
        <f t="shared" si="25"/>
        <v>0</v>
      </c>
      <c r="AW19" s="517">
        <f t="shared" si="26"/>
        <v>0</v>
      </c>
      <c r="AX19" s="511" t="s">
        <v>13</v>
      </c>
      <c r="AY19" s="521">
        <f t="shared" si="27"/>
        <v>10</v>
      </c>
      <c r="AZ19" s="521">
        <f t="shared" si="28"/>
        <v>8</v>
      </c>
      <c r="BA19" s="522" t="s">
        <v>246</v>
      </c>
      <c r="BB19" s="511">
        <v>8</v>
      </c>
      <c r="BC19" s="521">
        <f t="shared" si="29"/>
        <v>1</v>
      </c>
      <c r="BD19" s="522" t="s">
        <v>268</v>
      </c>
      <c r="BE19" s="511">
        <v>10</v>
      </c>
      <c r="BF19" s="521">
        <f t="shared" si="30"/>
        <v>2</v>
      </c>
      <c r="BG19" s="523">
        <f t="shared" si="31"/>
        <v>11</v>
      </c>
      <c r="BH19" s="523">
        <f t="shared" si="32"/>
        <v>1</v>
      </c>
      <c r="BI19" s="523">
        <f t="shared" si="33"/>
        <v>0</v>
      </c>
      <c r="BJ19" s="523">
        <f t="shared" si="34"/>
        <v>0</v>
      </c>
      <c r="BK19" s="523">
        <f t="shared" si="35"/>
        <v>0</v>
      </c>
      <c r="BL19" s="524">
        <f t="shared" si="36"/>
        <v>18.333333333333332</v>
      </c>
      <c r="BM19" s="525" t="s">
        <v>1577</v>
      </c>
      <c r="BN19" s="525" t="s">
        <v>74</v>
      </c>
      <c r="BO19" s="525" t="s">
        <v>74</v>
      </c>
      <c r="BP19" s="526" t="s">
        <v>1600</v>
      </c>
      <c r="BQ19" s="527" t="s">
        <v>1698</v>
      </c>
      <c r="BR19" s="527" t="s">
        <v>1699</v>
      </c>
      <c r="BS19" s="528" t="s">
        <v>1700</v>
      </c>
      <c r="BT19" s="527" t="s">
        <v>1694</v>
      </c>
      <c r="BU19" s="527" t="s">
        <v>1701</v>
      </c>
      <c r="BV19" s="527" t="s">
        <v>1702</v>
      </c>
      <c r="BW19" s="527" t="s">
        <v>1703</v>
      </c>
      <c r="BX19" s="529">
        <f t="shared" si="37"/>
        <v>24</v>
      </c>
    </row>
    <row r="20" spans="1:77" s="218" customFormat="1" ht="20" customHeight="1">
      <c r="A20" s="510" t="s">
        <v>1330</v>
      </c>
      <c r="B20" s="510" t="s">
        <v>1331</v>
      </c>
      <c r="C20" s="511" t="s">
        <v>279</v>
      </c>
      <c r="D20" s="530">
        <v>87.5</v>
      </c>
      <c r="E20" s="511">
        <v>84</v>
      </c>
      <c r="F20" s="512">
        <f t="shared" si="0"/>
        <v>30</v>
      </c>
      <c r="G20" s="511" t="s">
        <v>1093</v>
      </c>
      <c r="H20" s="511">
        <v>93</v>
      </c>
      <c r="I20" s="512">
        <f t="shared" si="1"/>
        <v>40</v>
      </c>
      <c r="J20" s="511">
        <v>86</v>
      </c>
      <c r="K20" s="512">
        <f t="shared" si="2"/>
        <v>30</v>
      </c>
      <c r="L20" s="511">
        <v>74</v>
      </c>
      <c r="M20" s="512">
        <f t="shared" si="3"/>
        <v>30</v>
      </c>
      <c r="N20" s="511">
        <v>78</v>
      </c>
      <c r="O20" s="512">
        <f t="shared" si="4"/>
        <v>30</v>
      </c>
      <c r="P20" s="511">
        <v>90</v>
      </c>
      <c r="Q20" s="512">
        <f t="shared" si="5"/>
        <v>40</v>
      </c>
      <c r="R20" s="513">
        <f t="shared" si="6"/>
        <v>200</v>
      </c>
      <c r="S20" s="514">
        <f t="shared" si="7"/>
        <v>0</v>
      </c>
      <c r="T20" s="513">
        <f t="shared" si="8"/>
        <v>200</v>
      </c>
      <c r="U20" s="513">
        <f t="shared" si="9"/>
        <v>6</v>
      </c>
      <c r="V20" s="511" t="s">
        <v>1089</v>
      </c>
      <c r="W20" s="511" t="s">
        <v>74</v>
      </c>
      <c r="X20" s="511" t="s">
        <v>74</v>
      </c>
      <c r="Y20" s="511">
        <v>18</v>
      </c>
      <c r="Z20" s="512">
        <f t="shared" si="10"/>
        <v>30</v>
      </c>
      <c r="AA20" s="515">
        <f t="shared" si="11"/>
        <v>30</v>
      </c>
      <c r="AB20" s="515">
        <f t="shared" si="12"/>
        <v>1</v>
      </c>
      <c r="AC20" s="516">
        <f t="shared" si="13"/>
        <v>45</v>
      </c>
      <c r="AD20" s="515">
        <f t="shared" si="14"/>
        <v>3</v>
      </c>
      <c r="AE20" s="511" t="s">
        <v>7</v>
      </c>
      <c r="AF20" s="517">
        <f t="shared" si="15"/>
        <v>15</v>
      </c>
      <c r="AG20" s="517">
        <f t="shared" si="16"/>
        <v>3</v>
      </c>
      <c r="AH20" s="518" t="s">
        <v>170</v>
      </c>
      <c r="AI20" s="511" t="s">
        <v>7</v>
      </c>
      <c r="AJ20" s="511" t="s">
        <v>173</v>
      </c>
      <c r="AK20" s="511" t="s">
        <v>7</v>
      </c>
      <c r="AL20" s="517">
        <f t="shared" si="17"/>
        <v>15</v>
      </c>
      <c r="AM20" s="517">
        <f t="shared" si="18"/>
        <v>3</v>
      </c>
      <c r="AN20" s="519">
        <f t="shared" si="19"/>
        <v>15</v>
      </c>
      <c r="AO20" s="519">
        <f t="shared" si="20"/>
        <v>0</v>
      </c>
      <c r="AP20" s="519">
        <f t="shared" si="21"/>
        <v>0</v>
      </c>
      <c r="AQ20" s="519">
        <f t="shared" si="22"/>
        <v>0</v>
      </c>
      <c r="AR20" s="519">
        <f t="shared" si="23"/>
        <v>0</v>
      </c>
      <c r="AS20" s="520">
        <f t="shared" si="24"/>
        <v>15</v>
      </c>
      <c r="AT20" s="518" t="s">
        <v>1567</v>
      </c>
      <c r="AU20" s="511" t="s">
        <v>74</v>
      </c>
      <c r="AV20" s="517">
        <f t="shared" si="25"/>
        <v>0</v>
      </c>
      <c r="AW20" s="517">
        <f t="shared" si="26"/>
        <v>0</v>
      </c>
      <c r="AX20" s="511" t="s">
        <v>13</v>
      </c>
      <c r="AY20" s="521">
        <f t="shared" si="27"/>
        <v>10</v>
      </c>
      <c r="AZ20" s="521">
        <f t="shared" si="28"/>
        <v>8</v>
      </c>
      <c r="BA20" s="522" t="s">
        <v>246</v>
      </c>
      <c r="BB20" s="511">
        <v>8</v>
      </c>
      <c r="BC20" s="521">
        <f t="shared" si="29"/>
        <v>1</v>
      </c>
      <c r="BD20" s="522" t="s">
        <v>268</v>
      </c>
      <c r="BE20" s="511">
        <v>10</v>
      </c>
      <c r="BF20" s="521">
        <f t="shared" si="30"/>
        <v>2</v>
      </c>
      <c r="BG20" s="523">
        <f t="shared" si="31"/>
        <v>11</v>
      </c>
      <c r="BH20" s="523">
        <f t="shared" si="32"/>
        <v>1</v>
      </c>
      <c r="BI20" s="523">
        <f t="shared" si="33"/>
        <v>0</v>
      </c>
      <c r="BJ20" s="523">
        <f t="shared" si="34"/>
        <v>0</v>
      </c>
      <c r="BK20" s="523">
        <f t="shared" si="35"/>
        <v>0</v>
      </c>
      <c r="BL20" s="524">
        <f t="shared" si="36"/>
        <v>18.333333333333332</v>
      </c>
      <c r="BM20" s="525" t="s">
        <v>1577</v>
      </c>
      <c r="BN20" s="525" t="s">
        <v>74</v>
      </c>
      <c r="BO20" s="525" t="s">
        <v>74</v>
      </c>
      <c r="BP20" s="526" t="s">
        <v>1569</v>
      </c>
      <c r="BQ20" s="527" t="s">
        <v>1704</v>
      </c>
      <c r="BR20" s="527" t="s">
        <v>1705</v>
      </c>
      <c r="BS20" s="528" t="s">
        <v>1706</v>
      </c>
      <c r="BT20" s="527" t="s">
        <v>1707</v>
      </c>
      <c r="BU20" s="527" t="s">
        <v>1708</v>
      </c>
      <c r="BV20" s="527" t="s">
        <v>1709</v>
      </c>
      <c r="BW20" s="527" t="s">
        <v>1710</v>
      </c>
      <c r="BX20" s="529">
        <f t="shared" si="37"/>
        <v>72</v>
      </c>
    </row>
    <row r="21" spans="1:77" s="218" customFormat="1" ht="20" customHeight="1">
      <c r="A21" s="510" t="s">
        <v>1332</v>
      </c>
      <c r="B21" s="510" t="s">
        <v>303</v>
      </c>
      <c r="C21" s="511" t="s">
        <v>279</v>
      </c>
      <c r="D21" s="530">
        <v>99.5</v>
      </c>
      <c r="E21" s="530">
        <v>89</v>
      </c>
      <c r="F21" s="512">
        <f t="shared" si="0"/>
        <v>30</v>
      </c>
      <c r="G21" s="511" t="s">
        <v>1093</v>
      </c>
      <c r="H21" s="511">
        <v>71</v>
      </c>
      <c r="I21" s="512">
        <f t="shared" si="1"/>
        <v>30</v>
      </c>
      <c r="J21" s="511">
        <v>80</v>
      </c>
      <c r="K21" s="512">
        <f t="shared" si="2"/>
        <v>30</v>
      </c>
      <c r="L21" s="511">
        <v>77</v>
      </c>
      <c r="M21" s="512">
        <f t="shared" si="3"/>
        <v>30</v>
      </c>
      <c r="N21" s="511">
        <v>79</v>
      </c>
      <c r="O21" s="512">
        <f t="shared" si="4"/>
        <v>30</v>
      </c>
      <c r="P21" s="511">
        <v>86</v>
      </c>
      <c r="Q21" s="512">
        <f t="shared" si="5"/>
        <v>30</v>
      </c>
      <c r="R21" s="513">
        <f t="shared" si="6"/>
        <v>180</v>
      </c>
      <c r="S21" s="514">
        <f t="shared" si="7"/>
        <v>0</v>
      </c>
      <c r="T21" s="513">
        <f t="shared" si="8"/>
        <v>180</v>
      </c>
      <c r="U21" s="513">
        <f t="shared" si="9"/>
        <v>6</v>
      </c>
      <c r="V21" s="511" t="s">
        <v>1089</v>
      </c>
      <c r="W21" s="511" t="s">
        <v>74</v>
      </c>
      <c r="X21" s="511" t="s">
        <v>74</v>
      </c>
      <c r="Y21" s="511">
        <v>16</v>
      </c>
      <c r="Z21" s="512">
        <f t="shared" si="10"/>
        <v>20</v>
      </c>
      <c r="AA21" s="515">
        <f t="shared" si="11"/>
        <v>20</v>
      </c>
      <c r="AB21" s="515">
        <f t="shared" si="12"/>
        <v>1</v>
      </c>
      <c r="AC21" s="516">
        <f t="shared" si="13"/>
        <v>30</v>
      </c>
      <c r="AD21" s="515">
        <f t="shared" si="14"/>
        <v>2</v>
      </c>
      <c r="AE21" s="511" t="s">
        <v>7</v>
      </c>
      <c r="AF21" s="517">
        <f t="shared" si="15"/>
        <v>15</v>
      </c>
      <c r="AG21" s="517">
        <f t="shared" si="16"/>
        <v>3</v>
      </c>
      <c r="AH21" s="518" t="s">
        <v>218</v>
      </c>
      <c r="AI21" s="511" t="s">
        <v>7</v>
      </c>
      <c r="AJ21" s="511" t="s">
        <v>174</v>
      </c>
      <c r="AK21" s="511" t="s">
        <v>7</v>
      </c>
      <c r="AL21" s="517">
        <f t="shared" si="17"/>
        <v>15</v>
      </c>
      <c r="AM21" s="517">
        <f t="shared" si="18"/>
        <v>3</v>
      </c>
      <c r="AN21" s="519">
        <f t="shared" si="19"/>
        <v>14</v>
      </c>
      <c r="AO21" s="519">
        <f t="shared" si="20"/>
        <v>0</v>
      </c>
      <c r="AP21" s="519">
        <f t="shared" si="21"/>
        <v>0</v>
      </c>
      <c r="AQ21" s="519">
        <f t="shared" si="22"/>
        <v>0</v>
      </c>
      <c r="AR21" s="519">
        <f t="shared" si="23"/>
        <v>0</v>
      </c>
      <c r="AS21" s="520">
        <f t="shared" si="24"/>
        <v>14</v>
      </c>
      <c r="AT21" s="518" t="s">
        <v>1567</v>
      </c>
      <c r="AU21" s="511" t="s">
        <v>74</v>
      </c>
      <c r="AV21" s="517">
        <f t="shared" si="25"/>
        <v>0</v>
      </c>
      <c r="AW21" s="517">
        <f t="shared" si="26"/>
        <v>0</v>
      </c>
      <c r="AX21" s="511" t="s">
        <v>13</v>
      </c>
      <c r="AY21" s="521">
        <f t="shared" si="27"/>
        <v>10</v>
      </c>
      <c r="AZ21" s="521">
        <f t="shared" si="28"/>
        <v>8</v>
      </c>
      <c r="BA21" s="522" t="s">
        <v>246</v>
      </c>
      <c r="BB21" s="511">
        <v>8</v>
      </c>
      <c r="BC21" s="521">
        <f t="shared" si="29"/>
        <v>1</v>
      </c>
      <c r="BD21" s="522" t="s">
        <v>268</v>
      </c>
      <c r="BE21" s="511">
        <v>10</v>
      </c>
      <c r="BF21" s="521">
        <f t="shared" si="30"/>
        <v>2</v>
      </c>
      <c r="BG21" s="523">
        <f t="shared" si="31"/>
        <v>11</v>
      </c>
      <c r="BH21" s="523">
        <f t="shared" si="32"/>
        <v>1</v>
      </c>
      <c r="BI21" s="523">
        <f t="shared" si="33"/>
        <v>0</v>
      </c>
      <c r="BJ21" s="523">
        <f t="shared" si="34"/>
        <v>0</v>
      </c>
      <c r="BK21" s="523">
        <f t="shared" si="35"/>
        <v>0</v>
      </c>
      <c r="BL21" s="524">
        <f t="shared" si="36"/>
        <v>18.333333333333332</v>
      </c>
      <c r="BM21" s="525" t="s">
        <v>1577</v>
      </c>
      <c r="BN21" s="525" t="s">
        <v>74</v>
      </c>
      <c r="BO21" s="525" t="s">
        <v>74</v>
      </c>
      <c r="BP21" s="526" t="s">
        <v>1569</v>
      </c>
      <c r="BQ21" s="527" t="s">
        <v>1711</v>
      </c>
      <c r="BR21" s="527" t="s">
        <v>1712</v>
      </c>
      <c r="BS21" s="528" t="s">
        <v>1713</v>
      </c>
      <c r="BT21" s="527" t="s">
        <v>1714</v>
      </c>
      <c r="BU21" s="527" t="s">
        <v>1715</v>
      </c>
      <c r="BV21" s="527" t="s">
        <v>1716</v>
      </c>
      <c r="BW21" s="527" t="s">
        <v>1717</v>
      </c>
      <c r="BX21" s="529">
        <f t="shared" si="37"/>
        <v>64</v>
      </c>
    </row>
    <row r="22" spans="1:77" ht="20" customHeight="1">
      <c r="A22" s="510" t="s">
        <v>1333</v>
      </c>
      <c r="B22" s="510" t="s">
        <v>1334</v>
      </c>
      <c r="C22" s="511" t="s">
        <v>279</v>
      </c>
      <c r="D22" s="530">
        <v>104</v>
      </c>
      <c r="E22" s="530">
        <v>93</v>
      </c>
      <c r="F22" s="512">
        <f t="shared" si="0"/>
        <v>40</v>
      </c>
      <c r="G22" s="511" t="s">
        <v>1093</v>
      </c>
      <c r="H22" s="511">
        <v>96</v>
      </c>
      <c r="I22" s="512">
        <f t="shared" si="1"/>
        <v>40</v>
      </c>
      <c r="J22" s="511">
        <v>87</v>
      </c>
      <c r="K22" s="512">
        <f t="shared" si="2"/>
        <v>30</v>
      </c>
      <c r="L22" s="511">
        <v>91</v>
      </c>
      <c r="M22" s="512">
        <f t="shared" si="3"/>
        <v>40</v>
      </c>
      <c r="N22" s="511">
        <v>92</v>
      </c>
      <c r="O22" s="512">
        <f t="shared" si="4"/>
        <v>40</v>
      </c>
      <c r="P22" s="511">
        <v>84</v>
      </c>
      <c r="Q22" s="512">
        <f t="shared" si="5"/>
        <v>30</v>
      </c>
      <c r="R22" s="513">
        <f t="shared" si="6"/>
        <v>220</v>
      </c>
      <c r="S22" s="514">
        <f t="shared" si="7"/>
        <v>0</v>
      </c>
      <c r="T22" s="513">
        <f t="shared" si="8"/>
        <v>220</v>
      </c>
      <c r="U22" s="513">
        <f t="shared" si="9"/>
        <v>8</v>
      </c>
      <c r="V22" s="511" t="s">
        <v>1089</v>
      </c>
      <c r="W22" s="511" t="s">
        <v>74</v>
      </c>
      <c r="X22" s="511" t="s">
        <v>74</v>
      </c>
      <c r="Y22" s="511">
        <v>18</v>
      </c>
      <c r="Z22" s="512">
        <f t="shared" si="10"/>
        <v>30</v>
      </c>
      <c r="AA22" s="515">
        <f t="shared" si="11"/>
        <v>30</v>
      </c>
      <c r="AB22" s="515">
        <f t="shared" si="12"/>
        <v>1</v>
      </c>
      <c r="AC22" s="516">
        <f t="shared" si="13"/>
        <v>45</v>
      </c>
      <c r="AD22" s="515">
        <f t="shared" si="14"/>
        <v>3</v>
      </c>
      <c r="AE22" s="511" t="s">
        <v>7</v>
      </c>
      <c r="AF22" s="517">
        <f t="shared" si="15"/>
        <v>15</v>
      </c>
      <c r="AG22" s="517">
        <f t="shared" si="16"/>
        <v>3</v>
      </c>
      <c r="AH22" s="518" t="s">
        <v>218</v>
      </c>
      <c r="AI22" s="511" t="s">
        <v>7</v>
      </c>
      <c r="AJ22" s="511" t="s">
        <v>173</v>
      </c>
      <c r="AK22" s="511" t="s">
        <v>7</v>
      </c>
      <c r="AL22" s="517">
        <f t="shared" si="17"/>
        <v>15</v>
      </c>
      <c r="AM22" s="517">
        <f t="shared" si="18"/>
        <v>3</v>
      </c>
      <c r="AN22" s="519">
        <f t="shared" si="19"/>
        <v>17</v>
      </c>
      <c r="AO22" s="519">
        <f t="shared" si="20"/>
        <v>0</v>
      </c>
      <c r="AP22" s="519">
        <f t="shared" si="21"/>
        <v>0</v>
      </c>
      <c r="AQ22" s="519">
        <f t="shared" si="22"/>
        <v>0</v>
      </c>
      <c r="AR22" s="519">
        <f t="shared" si="23"/>
        <v>0</v>
      </c>
      <c r="AS22" s="520">
        <f t="shared" si="24"/>
        <v>17</v>
      </c>
      <c r="AT22" s="518" t="s">
        <v>1567</v>
      </c>
      <c r="AU22" s="511" t="s">
        <v>74</v>
      </c>
      <c r="AV22" s="517">
        <f t="shared" si="25"/>
        <v>0</v>
      </c>
      <c r="AW22" s="517">
        <f t="shared" si="26"/>
        <v>0</v>
      </c>
      <c r="AX22" s="511" t="s">
        <v>13</v>
      </c>
      <c r="AY22" s="521">
        <f t="shared" si="27"/>
        <v>10</v>
      </c>
      <c r="AZ22" s="521">
        <f t="shared" si="28"/>
        <v>8</v>
      </c>
      <c r="BA22" s="522" t="s">
        <v>246</v>
      </c>
      <c r="BB22" s="511">
        <v>8</v>
      </c>
      <c r="BC22" s="521">
        <f t="shared" si="29"/>
        <v>1</v>
      </c>
      <c r="BD22" s="522" t="s">
        <v>268</v>
      </c>
      <c r="BE22" s="511">
        <v>10</v>
      </c>
      <c r="BF22" s="521">
        <f t="shared" si="30"/>
        <v>2</v>
      </c>
      <c r="BG22" s="523">
        <f t="shared" si="31"/>
        <v>11</v>
      </c>
      <c r="BH22" s="523">
        <f t="shared" si="32"/>
        <v>1</v>
      </c>
      <c r="BI22" s="523">
        <f t="shared" si="33"/>
        <v>0</v>
      </c>
      <c r="BJ22" s="523">
        <f t="shared" si="34"/>
        <v>0</v>
      </c>
      <c r="BK22" s="523">
        <f t="shared" si="35"/>
        <v>0</v>
      </c>
      <c r="BL22" s="524">
        <f t="shared" si="36"/>
        <v>18.333333333333332</v>
      </c>
      <c r="BM22" s="525" t="s">
        <v>1577</v>
      </c>
      <c r="BN22" s="525" t="s">
        <v>74</v>
      </c>
      <c r="BO22" s="525" t="s">
        <v>74</v>
      </c>
      <c r="BP22" s="526" t="s">
        <v>1569</v>
      </c>
      <c r="BQ22" s="527" t="s">
        <v>1718</v>
      </c>
      <c r="BR22" s="527" t="s">
        <v>1719</v>
      </c>
      <c r="BS22" s="528" t="s">
        <v>1720</v>
      </c>
      <c r="BT22" s="527" t="s">
        <v>1721</v>
      </c>
      <c r="BU22" s="527" t="s">
        <v>1722</v>
      </c>
      <c r="BV22" s="527" t="s">
        <v>1723</v>
      </c>
      <c r="BW22" s="527" t="s">
        <v>1724</v>
      </c>
      <c r="BX22" s="529">
        <f t="shared" si="37"/>
        <v>72</v>
      </c>
      <c r="BY22" s="67"/>
    </row>
    <row r="23" spans="1:77" ht="20" customHeight="1">
      <c r="A23" s="510" t="s">
        <v>1335</v>
      </c>
      <c r="B23" s="510" t="s">
        <v>1336</v>
      </c>
      <c r="C23" s="511" t="s">
        <v>279</v>
      </c>
      <c r="D23" s="530">
        <v>90</v>
      </c>
      <c r="E23" s="511">
        <v>68</v>
      </c>
      <c r="F23" s="512">
        <f t="shared" si="0"/>
        <v>30</v>
      </c>
      <c r="G23" s="511" t="s">
        <v>1093</v>
      </c>
      <c r="H23" s="511">
        <v>88</v>
      </c>
      <c r="I23" s="512">
        <f t="shared" si="1"/>
        <v>30</v>
      </c>
      <c r="J23" s="511">
        <v>48</v>
      </c>
      <c r="K23" s="512">
        <f t="shared" si="2"/>
        <v>20</v>
      </c>
      <c r="L23" s="511">
        <v>51</v>
      </c>
      <c r="M23" s="512">
        <f t="shared" si="3"/>
        <v>20</v>
      </c>
      <c r="N23" s="511">
        <v>75</v>
      </c>
      <c r="O23" s="512">
        <f t="shared" si="4"/>
        <v>30</v>
      </c>
      <c r="P23" s="511">
        <v>70</v>
      </c>
      <c r="Q23" s="512">
        <f t="shared" si="5"/>
        <v>30</v>
      </c>
      <c r="R23" s="513">
        <f t="shared" si="6"/>
        <v>160</v>
      </c>
      <c r="S23" s="514">
        <f t="shared" si="7"/>
        <v>0</v>
      </c>
      <c r="T23" s="513">
        <f t="shared" si="8"/>
        <v>160</v>
      </c>
      <c r="U23" s="513">
        <f t="shared" si="9"/>
        <v>6</v>
      </c>
      <c r="V23" s="511" t="s">
        <v>1089</v>
      </c>
      <c r="W23" s="511" t="s">
        <v>74</v>
      </c>
      <c r="X23" s="511" t="s">
        <v>74</v>
      </c>
      <c r="Y23" s="511">
        <v>11</v>
      </c>
      <c r="Z23" s="512">
        <f t="shared" si="10"/>
        <v>20</v>
      </c>
      <c r="AA23" s="515">
        <f t="shared" si="11"/>
        <v>20</v>
      </c>
      <c r="AB23" s="515">
        <f t="shared" si="12"/>
        <v>1</v>
      </c>
      <c r="AC23" s="516">
        <f t="shared" si="13"/>
        <v>30</v>
      </c>
      <c r="AD23" s="515">
        <f t="shared" si="14"/>
        <v>2</v>
      </c>
      <c r="AE23" s="511" t="s">
        <v>7</v>
      </c>
      <c r="AF23" s="517">
        <f t="shared" si="15"/>
        <v>15</v>
      </c>
      <c r="AG23" s="517">
        <f t="shared" si="16"/>
        <v>3</v>
      </c>
      <c r="AH23" s="511" t="s">
        <v>321</v>
      </c>
      <c r="AI23" s="511" t="s">
        <v>8</v>
      </c>
      <c r="AJ23" s="511" t="s">
        <v>173</v>
      </c>
      <c r="AK23" s="511" t="s">
        <v>7</v>
      </c>
      <c r="AL23" s="517">
        <f t="shared" si="17"/>
        <v>15</v>
      </c>
      <c r="AM23" s="517">
        <f t="shared" si="18"/>
        <v>3</v>
      </c>
      <c r="AN23" s="519">
        <f t="shared" si="19"/>
        <v>14</v>
      </c>
      <c r="AO23" s="519">
        <f t="shared" si="20"/>
        <v>0</v>
      </c>
      <c r="AP23" s="519">
        <f t="shared" si="21"/>
        <v>0</v>
      </c>
      <c r="AQ23" s="519">
        <f t="shared" si="22"/>
        <v>0</v>
      </c>
      <c r="AR23" s="519">
        <f t="shared" si="23"/>
        <v>0</v>
      </c>
      <c r="AS23" s="520">
        <f t="shared" si="24"/>
        <v>14</v>
      </c>
      <c r="AT23" s="518" t="s">
        <v>1567</v>
      </c>
      <c r="AU23" s="511" t="s">
        <v>74</v>
      </c>
      <c r="AV23" s="517">
        <f t="shared" si="25"/>
        <v>0</v>
      </c>
      <c r="AW23" s="517">
        <f t="shared" si="26"/>
        <v>0</v>
      </c>
      <c r="AX23" s="511" t="s">
        <v>13</v>
      </c>
      <c r="AY23" s="521">
        <f t="shared" si="27"/>
        <v>10</v>
      </c>
      <c r="AZ23" s="521">
        <f t="shared" si="28"/>
        <v>8</v>
      </c>
      <c r="BA23" s="522" t="s">
        <v>246</v>
      </c>
      <c r="BB23" s="511">
        <v>8</v>
      </c>
      <c r="BC23" s="521">
        <f t="shared" si="29"/>
        <v>1</v>
      </c>
      <c r="BD23" s="522" t="s">
        <v>268</v>
      </c>
      <c r="BE23" s="511">
        <v>10</v>
      </c>
      <c r="BF23" s="521">
        <f t="shared" si="30"/>
        <v>2</v>
      </c>
      <c r="BG23" s="523">
        <f t="shared" si="31"/>
        <v>11</v>
      </c>
      <c r="BH23" s="523">
        <f t="shared" si="32"/>
        <v>1</v>
      </c>
      <c r="BI23" s="523">
        <f t="shared" si="33"/>
        <v>0</v>
      </c>
      <c r="BJ23" s="523">
        <f t="shared" si="34"/>
        <v>0</v>
      </c>
      <c r="BK23" s="523">
        <f t="shared" si="35"/>
        <v>0</v>
      </c>
      <c r="BL23" s="524">
        <f t="shared" si="36"/>
        <v>18.333333333333332</v>
      </c>
      <c r="BM23" s="525" t="s">
        <v>1577</v>
      </c>
      <c r="BN23" s="525" t="s">
        <v>1725</v>
      </c>
      <c r="BO23" s="525" t="s">
        <v>74</v>
      </c>
      <c r="BP23" s="526" t="s">
        <v>1569</v>
      </c>
      <c r="BQ23" s="527" t="s">
        <v>1726</v>
      </c>
      <c r="BR23" s="527" t="s">
        <v>1727</v>
      </c>
      <c r="BS23" s="528" t="s">
        <v>1728</v>
      </c>
      <c r="BT23" s="527" t="s">
        <v>1729</v>
      </c>
      <c r="BU23" s="527" t="s">
        <v>1730</v>
      </c>
      <c r="BV23" s="527" t="s">
        <v>1731</v>
      </c>
      <c r="BW23" s="527" t="s">
        <v>1732</v>
      </c>
      <c r="BX23" s="529">
        <f t="shared" si="37"/>
        <v>44</v>
      </c>
      <c r="BY23" s="67"/>
    </row>
    <row r="24" spans="1:77" ht="20" customHeight="1">
      <c r="A24" s="510" t="s">
        <v>1337</v>
      </c>
      <c r="B24" s="510" t="s">
        <v>652</v>
      </c>
      <c r="C24" s="511" t="s">
        <v>279</v>
      </c>
      <c r="D24" s="530">
        <v>104.5</v>
      </c>
      <c r="E24" s="511">
        <v>92</v>
      </c>
      <c r="F24" s="512">
        <f t="shared" si="0"/>
        <v>40</v>
      </c>
      <c r="G24" s="511" t="s">
        <v>1093</v>
      </c>
      <c r="H24" s="511">
        <v>90</v>
      </c>
      <c r="I24" s="512">
        <f t="shared" si="1"/>
        <v>40</v>
      </c>
      <c r="J24" s="511">
        <v>74</v>
      </c>
      <c r="K24" s="512">
        <f t="shared" si="2"/>
        <v>30</v>
      </c>
      <c r="L24" s="511">
        <v>88</v>
      </c>
      <c r="M24" s="512">
        <f t="shared" si="3"/>
        <v>30</v>
      </c>
      <c r="N24" s="511">
        <v>90</v>
      </c>
      <c r="O24" s="512">
        <f t="shared" si="4"/>
        <v>40</v>
      </c>
      <c r="P24" s="511">
        <v>92</v>
      </c>
      <c r="Q24" s="512">
        <f t="shared" si="5"/>
        <v>40</v>
      </c>
      <c r="R24" s="513">
        <f t="shared" si="6"/>
        <v>220</v>
      </c>
      <c r="S24" s="514">
        <f t="shared" si="7"/>
        <v>0</v>
      </c>
      <c r="T24" s="513">
        <f t="shared" si="8"/>
        <v>220</v>
      </c>
      <c r="U24" s="513">
        <f t="shared" si="9"/>
        <v>8</v>
      </c>
      <c r="V24" s="511" t="s">
        <v>1089</v>
      </c>
      <c r="W24" s="511" t="s">
        <v>74</v>
      </c>
      <c r="X24" s="511" t="s">
        <v>74</v>
      </c>
      <c r="Y24" s="511">
        <v>16</v>
      </c>
      <c r="Z24" s="512">
        <f t="shared" si="10"/>
        <v>20</v>
      </c>
      <c r="AA24" s="515">
        <f t="shared" si="11"/>
        <v>20</v>
      </c>
      <c r="AB24" s="515">
        <f t="shared" si="12"/>
        <v>1</v>
      </c>
      <c r="AC24" s="516">
        <f t="shared" si="13"/>
        <v>30</v>
      </c>
      <c r="AD24" s="515">
        <f t="shared" si="14"/>
        <v>2</v>
      </c>
      <c r="AE24" s="511" t="s">
        <v>7</v>
      </c>
      <c r="AF24" s="517">
        <f t="shared" si="15"/>
        <v>15</v>
      </c>
      <c r="AG24" s="517">
        <f t="shared" si="16"/>
        <v>3</v>
      </c>
      <c r="AH24" s="518" t="s">
        <v>170</v>
      </c>
      <c r="AI24" s="511" t="s">
        <v>7</v>
      </c>
      <c r="AJ24" s="511" t="s">
        <v>174</v>
      </c>
      <c r="AK24" s="511" t="s">
        <v>7</v>
      </c>
      <c r="AL24" s="517">
        <f t="shared" si="17"/>
        <v>15</v>
      </c>
      <c r="AM24" s="517">
        <f t="shared" si="18"/>
        <v>3</v>
      </c>
      <c r="AN24" s="519">
        <f t="shared" si="19"/>
        <v>16</v>
      </c>
      <c r="AO24" s="519">
        <f t="shared" si="20"/>
        <v>0</v>
      </c>
      <c r="AP24" s="519">
        <f t="shared" si="21"/>
        <v>0</v>
      </c>
      <c r="AQ24" s="519">
        <f t="shared" si="22"/>
        <v>0</v>
      </c>
      <c r="AR24" s="519">
        <f t="shared" si="23"/>
        <v>0</v>
      </c>
      <c r="AS24" s="520">
        <f t="shared" si="24"/>
        <v>16</v>
      </c>
      <c r="AT24" s="518" t="s">
        <v>1567</v>
      </c>
      <c r="AU24" s="511" t="s">
        <v>74</v>
      </c>
      <c r="AV24" s="517">
        <f t="shared" si="25"/>
        <v>0</v>
      </c>
      <c r="AW24" s="517">
        <f t="shared" si="26"/>
        <v>0</v>
      </c>
      <c r="AX24" s="511" t="s">
        <v>13</v>
      </c>
      <c r="AY24" s="521">
        <f t="shared" si="27"/>
        <v>10</v>
      </c>
      <c r="AZ24" s="521">
        <f t="shared" si="28"/>
        <v>8</v>
      </c>
      <c r="BA24" s="522" t="s">
        <v>246</v>
      </c>
      <c r="BB24" s="511">
        <v>8</v>
      </c>
      <c r="BC24" s="521">
        <f t="shared" si="29"/>
        <v>1</v>
      </c>
      <c r="BD24" s="522" t="s">
        <v>268</v>
      </c>
      <c r="BE24" s="511">
        <v>10</v>
      </c>
      <c r="BF24" s="521">
        <f t="shared" si="30"/>
        <v>2</v>
      </c>
      <c r="BG24" s="523">
        <f t="shared" si="31"/>
        <v>11</v>
      </c>
      <c r="BH24" s="523">
        <f t="shared" si="32"/>
        <v>1</v>
      </c>
      <c r="BI24" s="523">
        <f t="shared" si="33"/>
        <v>0</v>
      </c>
      <c r="BJ24" s="523">
        <f t="shared" si="34"/>
        <v>0</v>
      </c>
      <c r="BK24" s="523">
        <f t="shared" si="35"/>
        <v>0</v>
      </c>
      <c r="BL24" s="524">
        <f t="shared" si="36"/>
        <v>18.333333333333332</v>
      </c>
      <c r="BM24" s="525" t="s">
        <v>1577</v>
      </c>
      <c r="BN24" s="525" t="s">
        <v>74</v>
      </c>
      <c r="BO24" s="525" t="s">
        <v>74</v>
      </c>
      <c r="BP24" s="526" t="s">
        <v>1569</v>
      </c>
      <c r="BQ24" s="527" t="s">
        <v>1733</v>
      </c>
      <c r="BR24" s="527" t="s">
        <v>1587</v>
      </c>
      <c r="BS24" s="528" t="s">
        <v>1734</v>
      </c>
      <c r="BT24" s="527" t="s">
        <v>1735</v>
      </c>
      <c r="BU24" s="527" t="s">
        <v>1736</v>
      </c>
      <c r="BV24" s="527" t="s">
        <v>1737</v>
      </c>
      <c r="BW24" s="527" t="s">
        <v>1738</v>
      </c>
      <c r="BX24" s="529">
        <f t="shared" si="37"/>
        <v>64</v>
      </c>
      <c r="BY24" s="67"/>
    </row>
    <row r="25" spans="1:77" ht="20" customHeight="1">
      <c r="A25" s="510" t="s">
        <v>1338</v>
      </c>
      <c r="B25" s="510" t="s">
        <v>1339</v>
      </c>
      <c r="C25" s="511" t="s">
        <v>279</v>
      </c>
      <c r="D25" s="530">
        <v>101.5</v>
      </c>
      <c r="E25" s="530">
        <v>43</v>
      </c>
      <c r="F25" s="512">
        <f t="shared" si="0"/>
        <v>20</v>
      </c>
      <c r="G25" s="511" t="s">
        <v>1093</v>
      </c>
      <c r="H25" s="511">
        <v>67</v>
      </c>
      <c r="I25" s="512">
        <f t="shared" si="1"/>
        <v>30</v>
      </c>
      <c r="J25" s="511">
        <v>50</v>
      </c>
      <c r="K25" s="512">
        <f t="shared" si="2"/>
        <v>20</v>
      </c>
      <c r="L25" s="511">
        <v>44</v>
      </c>
      <c r="M25" s="512">
        <f t="shared" si="3"/>
        <v>20</v>
      </c>
      <c r="N25" s="511">
        <v>45</v>
      </c>
      <c r="O25" s="512">
        <f t="shared" si="4"/>
        <v>20</v>
      </c>
      <c r="P25" s="511">
        <v>74</v>
      </c>
      <c r="Q25" s="512">
        <f t="shared" si="5"/>
        <v>30</v>
      </c>
      <c r="R25" s="513">
        <f t="shared" si="6"/>
        <v>140</v>
      </c>
      <c r="S25" s="514">
        <f t="shared" si="7"/>
        <v>0</v>
      </c>
      <c r="T25" s="513">
        <f t="shared" si="8"/>
        <v>140</v>
      </c>
      <c r="U25" s="513">
        <f t="shared" si="9"/>
        <v>6</v>
      </c>
      <c r="V25" s="511" t="s">
        <v>1089</v>
      </c>
      <c r="W25" s="511" t="s">
        <v>74</v>
      </c>
      <c r="X25" s="511" t="s">
        <v>74</v>
      </c>
      <c r="Y25" s="511">
        <v>14</v>
      </c>
      <c r="Z25" s="512">
        <f t="shared" si="10"/>
        <v>20</v>
      </c>
      <c r="AA25" s="515">
        <f t="shared" si="11"/>
        <v>20</v>
      </c>
      <c r="AB25" s="515">
        <f t="shared" si="12"/>
        <v>1</v>
      </c>
      <c r="AC25" s="516">
        <f t="shared" si="13"/>
        <v>30</v>
      </c>
      <c r="AD25" s="515">
        <f t="shared" si="14"/>
        <v>2</v>
      </c>
      <c r="AE25" s="511" t="s">
        <v>7</v>
      </c>
      <c r="AF25" s="517">
        <f t="shared" si="15"/>
        <v>15</v>
      </c>
      <c r="AG25" s="517">
        <f t="shared" si="16"/>
        <v>3</v>
      </c>
      <c r="AH25" s="518" t="s">
        <v>170</v>
      </c>
      <c r="AI25" s="511" t="s">
        <v>7</v>
      </c>
      <c r="AJ25" s="511" t="s">
        <v>174</v>
      </c>
      <c r="AK25" s="511" t="s">
        <v>7</v>
      </c>
      <c r="AL25" s="517">
        <f t="shared" si="17"/>
        <v>15</v>
      </c>
      <c r="AM25" s="517">
        <f t="shared" si="18"/>
        <v>3</v>
      </c>
      <c r="AN25" s="519">
        <f t="shared" si="19"/>
        <v>14</v>
      </c>
      <c r="AO25" s="519">
        <f t="shared" si="20"/>
        <v>0</v>
      </c>
      <c r="AP25" s="519">
        <f t="shared" si="21"/>
        <v>0</v>
      </c>
      <c r="AQ25" s="519">
        <f t="shared" si="22"/>
        <v>0</v>
      </c>
      <c r="AR25" s="519">
        <f t="shared" si="23"/>
        <v>0</v>
      </c>
      <c r="AS25" s="520">
        <f t="shared" si="24"/>
        <v>14</v>
      </c>
      <c r="AT25" s="518" t="s">
        <v>1567</v>
      </c>
      <c r="AU25" s="511" t="s">
        <v>74</v>
      </c>
      <c r="AV25" s="517">
        <f t="shared" si="25"/>
        <v>0</v>
      </c>
      <c r="AW25" s="517">
        <f t="shared" si="26"/>
        <v>0</v>
      </c>
      <c r="AX25" s="511" t="s">
        <v>13</v>
      </c>
      <c r="AY25" s="521">
        <f t="shared" si="27"/>
        <v>10</v>
      </c>
      <c r="AZ25" s="521">
        <f t="shared" si="28"/>
        <v>8</v>
      </c>
      <c r="BA25" s="522" t="s">
        <v>246</v>
      </c>
      <c r="BB25" s="511">
        <v>8</v>
      </c>
      <c r="BC25" s="521">
        <f t="shared" si="29"/>
        <v>1</v>
      </c>
      <c r="BD25" s="522" t="s">
        <v>268</v>
      </c>
      <c r="BE25" s="511">
        <v>10</v>
      </c>
      <c r="BF25" s="521">
        <f t="shared" si="30"/>
        <v>2</v>
      </c>
      <c r="BG25" s="523">
        <f t="shared" si="31"/>
        <v>11</v>
      </c>
      <c r="BH25" s="523">
        <f t="shared" si="32"/>
        <v>1</v>
      </c>
      <c r="BI25" s="523">
        <f t="shared" si="33"/>
        <v>0</v>
      </c>
      <c r="BJ25" s="523">
        <f t="shared" si="34"/>
        <v>0</v>
      </c>
      <c r="BK25" s="523">
        <f t="shared" si="35"/>
        <v>0</v>
      </c>
      <c r="BL25" s="524">
        <f t="shared" si="36"/>
        <v>18.333333333333332</v>
      </c>
      <c r="BM25" s="525" t="s">
        <v>1577</v>
      </c>
      <c r="BN25" s="525" t="s">
        <v>74</v>
      </c>
      <c r="BO25" s="525" t="s">
        <v>74</v>
      </c>
      <c r="BP25" s="526" t="s">
        <v>1569</v>
      </c>
      <c r="BQ25" s="527" t="s">
        <v>1739</v>
      </c>
      <c r="BR25" s="527" t="s">
        <v>1740</v>
      </c>
      <c r="BS25" s="528" t="s">
        <v>1741</v>
      </c>
      <c r="BT25" s="527" t="s">
        <v>1742</v>
      </c>
      <c r="BU25" s="527" t="s">
        <v>1743</v>
      </c>
      <c r="BV25" s="527" t="s">
        <v>1744</v>
      </c>
      <c r="BW25" s="527" t="s">
        <v>1745</v>
      </c>
      <c r="BX25" s="529">
        <f t="shared" si="37"/>
        <v>56.000000000000007</v>
      </c>
      <c r="BY25" s="67"/>
    </row>
    <row r="26" spans="1:77" ht="20" customHeight="1">
      <c r="A26" s="510" t="s">
        <v>1340</v>
      </c>
      <c r="B26" s="510" t="s">
        <v>1341</v>
      </c>
      <c r="C26" s="511" t="s">
        <v>279</v>
      </c>
      <c r="D26" s="530">
        <v>99</v>
      </c>
      <c r="E26" s="530">
        <v>93</v>
      </c>
      <c r="F26" s="512">
        <f t="shared" si="0"/>
        <v>40</v>
      </c>
      <c r="G26" s="511" t="s">
        <v>1093</v>
      </c>
      <c r="H26" s="511">
        <v>70</v>
      </c>
      <c r="I26" s="512">
        <f t="shared" si="1"/>
        <v>30</v>
      </c>
      <c r="J26" s="511">
        <v>51</v>
      </c>
      <c r="K26" s="512">
        <f t="shared" si="2"/>
        <v>20</v>
      </c>
      <c r="L26" s="511">
        <v>82</v>
      </c>
      <c r="M26" s="512">
        <f t="shared" si="3"/>
        <v>30</v>
      </c>
      <c r="N26" s="511">
        <v>90</v>
      </c>
      <c r="O26" s="512">
        <f t="shared" si="4"/>
        <v>40</v>
      </c>
      <c r="P26" s="511">
        <v>70</v>
      </c>
      <c r="Q26" s="512">
        <f t="shared" si="5"/>
        <v>30</v>
      </c>
      <c r="R26" s="513">
        <f t="shared" si="6"/>
        <v>190</v>
      </c>
      <c r="S26" s="514">
        <f t="shared" si="7"/>
        <v>0</v>
      </c>
      <c r="T26" s="513">
        <f t="shared" si="8"/>
        <v>190</v>
      </c>
      <c r="U26" s="513">
        <f t="shared" si="9"/>
        <v>6</v>
      </c>
      <c r="V26" s="511" t="s">
        <v>1089</v>
      </c>
      <c r="W26" s="511" t="s">
        <v>74</v>
      </c>
      <c r="X26" s="511" t="s">
        <v>74</v>
      </c>
      <c r="Y26" s="511">
        <v>13</v>
      </c>
      <c r="Z26" s="512">
        <f t="shared" si="10"/>
        <v>20</v>
      </c>
      <c r="AA26" s="515">
        <f t="shared" si="11"/>
        <v>20</v>
      </c>
      <c r="AB26" s="515">
        <f t="shared" si="12"/>
        <v>1</v>
      </c>
      <c r="AC26" s="516">
        <f t="shared" si="13"/>
        <v>30</v>
      </c>
      <c r="AD26" s="515">
        <f t="shared" si="14"/>
        <v>2</v>
      </c>
      <c r="AE26" s="511" t="s">
        <v>7</v>
      </c>
      <c r="AF26" s="517">
        <f t="shared" si="15"/>
        <v>15</v>
      </c>
      <c r="AG26" s="517">
        <f t="shared" si="16"/>
        <v>3</v>
      </c>
      <c r="AH26" s="511" t="s">
        <v>171</v>
      </c>
      <c r="AI26" s="511" t="s">
        <v>8</v>
      </c>
      <c r="AJ26" s="511" t="s">
        <v>174</v>
      </c>
      <c r="AK26" s="511" t="s">
        <v>7</v>
      </c>
      <c r="AL26" s="517">
        <f t="shared" si="17"/>
        <v>15</v>
      </c>
      <c r="AM26" s="517">
        <f t="shared" si="18"/>
        <v>3</v>
      </c>
      <c r="AN26" s="519">
        <f t="shared" si="19"/>
        <v>14</v>
      </c>
      <c r="AO26" s="519">
        <f t="shared" si="20"/>
        <v>0</v>
      </c>
      <c r="AP26" s="519">
        <f t="shared" si="21"/>
        <v>0</v>
      </c>
      <c r="AQ26" s="519">
        <f t="shared" si="22"/>
        <v>0</v>
      </c>
      <c r="AR26" s="519">
        <f t="shared" si="23"/>
        <v>0</v>
      </c>
      <c r="AS26" s="520">
        <f t="shared" si="24"/>
        <v>14</v>
      </c>
      <c r="AT26" s="518" t="s">
        <v>1567</v>
      </c>
      <c r="AU26" s="511" t="s">
        <v>74</v>
      </c>
      <c r="AV26" s="517">
        <f t="shared" si="25"/>
        <v>0</v>
      </c>
      <c r="AW26" s="517">
        <f t="shared" si="26"/>
        <v>0</v>
      </c>
      <c r="AX26" s="511" t="s">
        <v>13</v>
      </c>
      <c r="AY26" s="521">
        <f t="shared" si="27"/>
        <v>10</v>
      </c>
      <c r="AZ26" s="521">
        <f t="shared" si="28"/>
        <v>8</v>
      </c>
      <c r="BA26" s="522" t="s">
        <v>246</v>
      </c>
      <c r="BB26" s="511">
        <v>8</v>
      </c>
      <c r="BC26" s="521">
        <f t="shared" si="29"/>
        <v>1</v>
      </c>
      <c r="BD26" s="522" t="s">
        <v>268</v>
      </c>
      <c r="BE26" s="511">
        <v>10</v>
      </c>
      <c r="BF26" s="521">
        <f t="shared" si="30"/>
        <v>2</v>
      </c>
      <c r="BG26" s="523">
        <f t="shared" si="31"/>
        <v>11</v>
      </c>
      <c r="BH26" s="523">
        <f t="shared" si="32"/>
        <v>1</v>
      </c>
      <c r="BI26" s="523">
        <f t="shared" si="33"/>
        <v>0</v>
      </c>
      <c r="BJ26" s="523">
        <f t="shared" si="34"/>
        <v>0</v>
      </c>
      <c r="BK26" s="523">
        <f t="shared" si="35"/>
        <v>0</v>
      </c>
      <c r="BL26" s="524">
        <f t="shared" si="36"/>
        <v>18.333333333333332</v>
      </c>
      <c r="BM26" s="525" t="s">
        <v>1577</v>
      </c>
      <c r="BN26" s="525" t="s">
        <v>74</v>
      </c>
      <c r="BO26" s="525" t="s">
        <v>74</v>
      </c>
      <c r="BP26" s="526" t="s">
        <v>1746</v>
      </c>
      <c r="BQ26" s="527" t="s">
        <v>1747</v>
      </c>
      <c r="BR26" s="527" t="s">
        <v>1748</v>
      </c>
      <c r="BS26" s="528" t="s">
        <v>1749</v>
      </c>
      <c r="BT26" s="527" t="s">
        <v>1750</v>
      </c>
      <c r="BU26" s="527" t="s">
        <v>1751</v>
      </c>
      <c r="BV26" s="527" t="s">
        <v>1752</v>
      </c>
      <c r="BW26" s="527" t="s">
        <v>1753</v>
      </c>
      <c r="BX26" s="529">
        <f t="shared" si="37"/>
        <v>52</v>
      </c>
      <c r="BY26" s="67"/>
    </row>
    <row r="27" spans="1:77" ht="20" customHeight="1">
      <c r="A27" s="510" t="s">
        <v>1343</v>
      </c>
      <c r="B27" s="510" t="s">
        <v>291</v>
      </c>
      <c r="C27" s="511" t="s">
        <v>279</v>
      </c>
      <c r="D27" s="530">
        <v>104</v>
      </c>
      <c r="E27" s="511">
        <v>62</v>
      </c>
      <c r="F27" s="512">
        <f t="shared" si="0"/>
        <v>20</v>
      </c>
      <c r="G27" s="511" t="s">
        <v>1093</v>
      </c>
      <c r="H27" s="511">
        <v>57</v>
      </c>
      <c r="I27" s="512">
        <f t="shared" si="1"/>
        <v>20</v>
      </c>
      <c r="J27" s="511">
        <v>49</v>
      </c>
      <c r="K27" s="512">
        <f t="shared" si="2"/>
        <v>20</v>
      </c>
      <c r="L27" s="511">
        <v>44</v>
      </c>
      <c r="M27" s="512">
        <f t="shared" si="3"/>
        <v>20</v>
      </c>
      <c r="N27" s="511">
        <v>56</v>
      </c>
      <c r="O27" s="512">
        <f t="shared" si="4"/>
        <v>20</v>
      </c>
      <c r="P27" s="511">
        <v>62</v>
      </c>
      <c r="Q27" s="512">
        <f t="shared" si="5"/>
        <v>20</v>
      </c>
      <c r="R27" s="513">
        <f t="shared" si="6"/>
        <v>120</v>
      </c>
      <c r="S27" s="514">
        <f t="shared" si="7"/>
        <v>0</v>
      </c>
      <c r="T27" s="513">
        <f t="shared" si="8"/>
        <v>120</v>
      </c>
      <c r="U27" s="513">
        <f t="shared" si="9"/>
        <v>4</v>
      </c>
      <c r="V27" s="511" t="s">
        <v>1089</v>
      </c>
      <c r="W27" s="511" t="s">
        <v>74</v>
      </c>
      <c r="X27" s="511" t="s">
        <v>74</v>
      </c>
      <c r="Y27" s="511">
        <v>9</v>
      </c>
      <c r="Z27" s="512">
        <f t="shared" si="10"/>
        <v>10</v>
      </c>
      <c r="AA27" s="515">
        <f t="shared" si="11"/>
        <v>10</v>
      </c>
      <c r="AB27" s="515">
        <f t="shared" si="12"/>
        <v>1</v>
      </c>
      <c r="AC27" s="516">
        <f t="shared" si="13"/>
        <v>15</v>
      </c>
      <c r="AD27" s="515">
        <f t="shared" si="14"/>
        <v>1</v>
      </c>
      <c r="AE27" s="511" t="s">
        <v>7</v>
      </c>
      <c r="AF27" s="517">
        <f t="shared" si="15"/>
        <v>15</v>
      </c>
      <c r="AG27" s="517">
        <f t="shared" si="16"/>
        <v>3</v>
      </c>
      <c r="AH27" s="518" t="s">
        <v>169</v>
      </c>
      <c r="AI27" s="511" t="s">
        <v>7</v>
      </c>
      <c r="AJ27" s="511" t="s">
        <v>174</v>
      </c>
      <c r="AK27" s="511" t="s">
        <v>7</v>
      </c>
      <c r="AL27" s="517">
        <f t="shared" si="17"/>
        <v>15</v>
      </c>
      <c r="AM27" s="517">
        <f t="shared" si="18"/>
        <v>3</v>
      </c>
      <c r="AN27" s="519">
        <f t="shared" si="19"/>
        <v>11</v>
      </c>
      <c r="AO27" s="519">
        <f t="shared" si="20"/>
        <v>0</v>
      </c>
      <c r="AP27" s="519">
        <f t="shared" si="21"/>
        <v>0</v>
      </c>
      <c r="AQ27" s="519">
        <f t="shared" si="22"/>
        <v>0</v>
      </c>
      <c r="AR27" s="519">
        <f t="shared" si="23"/>
        <v>0</v>
      </c>
      <c r="AS27" s="520">
        <f t="shared" si="24"/>
        <v>11</v>
      </c>
      <c r="AT27" s="518" t="s">
        <v>1567</v>
      </c>
      <c r="AU27" s="511" t="s">
        <v>74</v>
      </c>
      <c r="AV27" s="517">
        <f t="shared" si="25"/>
        <v>0</v>
      </c>
      <c r="AW27" s="517">
        <f t="shared" si="26"/>
        <v>0</v>
      </c>
      <c r="AX27" s="511" t="s">
        <v>13</v>
      </c>
      <c r="AY27" s="521">
        <f t="shared" si="27"/>
        <v>10</v>
      </c>
      <c r="AZ27" s="521">
        <f t="shared" si="28"/>
        <v>8</v>
      </c>
      <c r="BA27" s="522" t="s">
        <v>246</v>
      </c>
      <c r="BB27" s="511">
        <v>8</v>
      </c>
      <c r="BC27" s="521">
        <f t="shared" si="29"/>
        <v>1</v>
      </c>
      <c r="BD27" s="522" t="s">
        <v>268</v>
      </c>
      <c r="BE27" s="511">
        <v>10</v>
      </c>
      <c r="BF27" s="521">
        <f t="shared" si="30"/>
        <v>2</v>
      </c>
      <c r="BG27" s="523">
        <f t="shared" si="31"/>
        <v>11</v>
      </c>
      <c r="BH27" s="523">
        <f t="shared" si="32"/>
        <v>1</v>
      </c>
      <c r="BI27" s="523">
        <f t="shared" si="33"/>
        <v>0</v>
      </c>
      <c r="BJ27" s="523">
        <f t="shared" si="34"/>
        <v>0</v>
      </c>
      <c r="BK27" s="523">
        <f t="shared" si="35"/>
        <v>0</v>
      </c>
      <c r="BL27" s="524">
        <f t="shared" si="36"/>
        <v>18.333333333333332</v>
      </c>
      <c r="BM27" s="525" t="s">
        <v>1577</v>
      </c>
      <c r="BN27" s="525" t="s">
        <v>74</v>
      </c>
      <c r="BO27" s="525" t="s">
        <v>74</v>
      </c>
      <c r="BP27" s="526" t="s">
        <v>1569</v>
      </c>
      <c r="BQ27" s="527" t="s">
        <v>1754</v>
      </c>
      <c r="BR27" s="527" t="s">
        <v>1755</v>
      </c>
      <c r="BS27" s="528" t="s">
        <v>1756</v>
      </c>
      <c r="BT27" s="527" t="s">
        <v>1757</v>
      </c>
      <c r="BU27" s="527" t="s">
        <v>1758</v>
      </c>
      <c r="BV27" s="527" t="s">
        <v>1759</v>
      </c>
      <c r="BW27" s="527" t="s">
        <v>1760</v>
      </c>
      <c r="BX27" s="529">
        <f t="shared" si="37"/>
        <v>36</v>
      </c>
      <c r="BY27" s="67"/>
    </row>
    <row r="28" spans="1:77" ht="20" customHeight="1">
      <c r="A28" s="510" t="s">
        <v>1345</v>
      </c>
      <c r="B28" s="510" t="s">
        <v>305</v>
      </c>
      <c r="C28" s="511" t="s">
        <v>279</v>
      </c>
      <c r="D28" s="530">
        <v>90</v>
      </c>
      <c r="E28" s="511">
        <v>87</v>
      </c>
      <c r="F28" s="512">
        <f t="shared" si="0"/>
        <v>30</v>
      </c>
      <c r="G28" s="511" t="s">
        <v>1092</v>
      </c>
      <c r="H28" s="511">
        <v>80</v>
      </c>
      <c r="I28" s="512">
        <f t="shared" si="1"/>
        <v>30</v>
      </c>
      <c r="J28" s="511">
        <v>78</v>
      </c>
      <c r="K28" s="512">
        <f t="shared" si="2"/>
        <v>30</v>
      </c>
      <c r="L28" s="511">
        <v>72</v>
      </c>
      <c r="M28" s="512">
        <f t="shared" si="3"/>
        <v>30</v>
      </c>
      <c r="N28" s="511">
        <v>88</v>
      </c>
      <c r="O28" s="512">
        <f t="shared" si="4"/>
        <v>30</v>
      </c>
      <c r="P28" s="511">
        <v>84</v>
      </c>
      <c r="Q28" s="512">
        <f t="shared" si="5"/>
        <v>30</v>
      </c>
      <c r="R28" s="513">
        <f t="shared" si="6"/>
        <v>180</v>
      </c>
      <c r="S28" s="514">
        <f t="shared" si="7"/>
        <v>0</v>
      </c>
      <c r="T28" s="513">
        <f t="shared" si="8"/>
        <v>180</v>
      </c>
      <c r="U28" s="513">
        <f t="shared" si="9"/>
        <v>6</v>
      </c>
      <c r="V28" s="511" t="s">
        <v>1093</v>
      </c>
      <c r="W28" s="511" t="s">
        <v>74</v>
      </c>
      <c r="X28" s="511" t="s">
        <v>74</v>
      </c>
      <c r="Y28" s="511">
        <v>15</v>
      </c>
      <c r="Z28" s="512">
        <f t="shared" si="10"/>
        <v>20</v>
      </c>
      <c r="AA28" s="515">
        <f t="shared" si="11"/>
        <v>20</v>
      </c>
      <c r="AB28" s="515">
        <f t="shared" si="12"/>
        <v>1</v>
      </c>
      <c r="AC28" s="516">
        <f t="shared" si="13"/>
        <v>30</v>
      </c>
      <c r="AD28" s="515">
        <f t="shared" si="14"/>
        <v>2</v>
      </c>
      <c r="AE28" s="511" t="s">
        <v>7</v>
      </c>
      <c r="AF28" s="517">
        <f t="shared" si="15"/>
        <v>15</v>
      </c>
      <c r="AG28" s="517">
        <f t="shared" si="16"/>
        <v>3</v>
      </c>
      <c r="AH28" s="511" t="s">
        <v>196</v>
      </c>
      <c r="AI28" s="511" t="s">
        <v>8</v>
      </c>
      <c r="AJ28" s="511" t="s">
        <v>173</v>
      </c>
      <c r="AK28" s="511" t="s">
        <v>7</v>
      </c>
      <c r="AL28" s="517">
        <f t="shared" si="17"/>
        <v>15</v>
      </c>
      <c r="AM28" s="517">
        <f t="shared" si="18"/>
        <v>3</v>
      </c>
      <c r="AN28" s="519">
        <f t="shared" si="19"/>
        <v>14</v>
      </c>
      <c r="AO28" s="519">
        <f t="shared" si="20"/>
        <v>0</v>
      </c>
      <c r="AP28" s="519">
        <f t="shared" si="21"/>
        <v>0</v>
      </c>
      <c r="AQ28" s="519">
        <f t="shared" si="22"/>
        <v>0</v>
      </c>
      <c r="AR28" s="519">
        <f t="shared" si="23"/>
        <v>0</v>
      </c>
      <c r="AS28" s="520">
        <f t="shared" si="24"/>
        <v>14</v>
      </c>
      <c r="AT28" s="518" t="s">
        <v>1567</v>
      </c>
      <c r="AU28" s="511" t="s">
        <v>74</v>
      </c>
      <c r="AV28" s="517">
        <f t="shared" si="25"/>
        <v>0</v>
      </c>
      <c r="AW28" s="517">
        <f t="shared" si="26"/>
        <v>0</v>
      </c>
      <c r="AX28" s="511" t="s">
        <v>13</v>
      </c>
      <c r="AY28" s="521">
        <f t="shared" si="27"/>
        <v>10</v>
      </c>
      <c r="AZ28" s="521">
        <f t="shared" si="28"/>
        <v>8</v>
      </c>
      <c r="BA28" s="522" t="s">
        <v>246</v>
      </c>
      <c r="BB28" s="511">
        <v>8</v>
      </c>
      <c r="BC28" s="521">
        <f t="shared" si="29"/>
        <v>1</v>
      </c>
      <c r="BD28" s="522" t="s">
        <v>268</v>
      </c>
      <c r="BE28" s="511">
        <v>10</v>
      </c>
      <c r="BF28" s="521">
        <f t="shared" si="30"/>
        <v>2</v>
      </c>
      <c r="BG28" s="523">
        <f t="shared" si="31"/>
        <v>11</v>
      </c>
      <c r="BH28" s="523">
        <f t="shared" si="32"/>
        <v>1</v>
      </c>
      <c r="BI28" s="523">
        <f t="shared" si="33"/>
        <v>0</v>
      </c>
      <c r="BJ28" s="523">
        <f t="shared" si="34"/>
        <v>0</v>
      </c>
      <c r="BK28" s="523">
        <f t="shared" si="35"/>
        <v>0</v>
      </c>
      <c r="BL28" s="524">
        <f t="shared" si="36"/>
        <v>18.333333333333332</v>
      </c>
      <c r="BM28" s="525" t="s">
        <v>1577</v>
      </c>
      <c r="BN28" s="525" t="s">
        <v>74</v>
      </c>
      <c r="BO28" s="525" t="s">
        <v>74</v>
      </c>
      <c r="BP28" s="526" t="s">
        <v>1569</v>
      </c>
      <c r="BQ28" s="527" t="s">
        <v>1761</v>
      </c>
      <c r="BR28" s="527" t="s">
        <v>1762</v>
      </c>
      <c r="BS28" s="528" t="s">
        <v>1763</v>
      </c>
      <c r="BT28" s="527" t="s">
        <v>1764</v>
      </c>
      <c r="BU28" s="527" t="s">
        <v>1765</v>
      </c>
      <c r="BV28" s="527" t="s">
        <v>1766</v>
      </c>
      <c r="BW28" s="527" t="s">
        <v>1767</v>
      </c>
      <c r="BX28" s="529">
        <f t="shared" si="37"/>
        <v>60</v>
      </c>
      <c r="BY28" s="67"/>
    </row>
    <row r="29" spans="1:77" ht="20" customHeight="1">
      <c r="A29" s="510" t="s">
        <v>1347</v>
      </c>
      <c r="B29" s="510" t="s">
        <v>293</v>
      </c>
      <c r="C29" s="511" t="s">
        <v>279</v>
      </c>
      <c r="D29" s="530">
        <v>107.5</v>
      </c>
      <c r="E29" s="511">
        <v>95</v>
      </c>
      <c r="F29" s="512">
        <f t="shared" si="0"/>
        <v>40</v>
      </c>
      <c r="G29" s="511" t="s">
        <v>1093</v>
      </c>
      <c r="H29" s="511">
        <v>95</v>
      </c>
      <c r="I29" s="512">
        <f t="shared" si="1"/>
        <v>40</v>
      </c>
      <c r="J29" s="511">
        <v>71</v>
      </c>
      <c r="K29" s="512">
        <f t="shared" si="2"/>
        <v>30</v>
      </c>
      <c r="L29" s="511">
        <v>89</v>
      </c>
      <c r="M29" s="512">
        <f t="shared" si="3"/>
        <v>30</v>
      </c>
      <c r="N29" s="511">
        <v>93</v>
      </c>
      <c r="O29" s="512">
        <f t="shared" si="4"/>
        <v>40</v>
      </c>
      <c r="P29" s="511">
        <v>80</v>
      </c>
      <c r="Q29" s="512">
        <f t="shared" si="5"/>
        <v>30</v>
      </c>
      <c r="R29" s="513">
        <f t="shared" si="6"/>
        <v>210</v>
      </c>
      <c r="S29" s="514">
        <f t="shared" si="7"/>
        <v>0</v>
      </c>
      <c r="T29" s="513">
        <f t="shared" si="8"/>
        <v>210</v>
      </c>
      <c r="U29" s="513">
        <f t="shared" si="9"/>
        <v>8</v>
      </c>
      <c r="V29" s="511" t="s">
        <v>1089</v>
      </c>
      <c r="W29" s="511" t="s">
        <v>74</v>
      </c>
      <c r="X29" s="511" t="s">
        <v>74</v>
      </c>
      <c r="Y29" s="511">
        <v>18</v>
      </c>
      <c r="Z29" s="512">
        <f t="shared" si="10"/>
        <v>30</v>
      </c>
      <c r="AA29" s="515">
        <f t="shared" si="11"/>
        <v>30</v>
      </c>
      <c r="AB29" s="515">
        <f t="shared" si="12"/>
        <v>1</v>
      </c>
      <c r="AC29" s="516">
        <f t="shared" si="13"/>
        <v>45</v>
      </c>
      <c r="AD29" s="515">
        <f t="shared" si="14"/>
        <v>3</v>
      </c>
      <c r="AE29" s="511" t="s">
        <v>6</v>
      </c>
      <c r="AF29" s="517">
        <f t="shared" si="15"/>
        <v>20</v>
      </c>
      <c r="AG29" s="517">
        <f t="shared" si="16"/>
        <v>4</v>
      </c>
      <c r="AH29" s="511" t="s">
        <v>197</v>
      </c>
      <c r="AI29" s="511" t="s">
        <v>8</v>
      </c>
      <c r="AJ29" s="511" t="s">
        <v>173</v>
      </c>
      <c r="AK29" s="511" t="s">
        <v>6</v>
      </c>
      <c r="AL29" s="517">
        <f t="shared" si="17"/>
        <v>15</v>
      </c>
      <c r="AM29" s="517">
        <f t="shared" si="18"/>
        <v>3</v>
      </c>
      <c r="AN29" s="519">
        <f t="shared" si="19"/>
        <v>18</v>
      </c>
      <c r="AO29" s="519">
        <f t="shared" si="20"/>
        <v>0</v>
      </c>
      <c r="AP29" s="519">
        <f t="shared" si="21"/>
        <v>0</v>
      </c>
      <c r="AQ29" s="519">
        <f t="shared" si="22"/>
        <v>0</v>
      </c>
      <c r="AR29" s="519">
        <f t="shared" si="23"/>
        <v>0</v>
      </c>
      <c r="AS29" s="520">
        <f t="shared" si="24"/>
        <v>18</v>
      </c>
      <c r="AT29" s="518" t="s">
        <v>1567</v>
      </c>
      <c r="AU29" s="511" t="s">
        <v>74</v>
      </c>
      <c r="AV29" s="517">
        <f t="shared" si="25"/>
        <v>0</v>
      </c>
      <c r="AW29" s="517">
        <f t="shared" si="26"/>
        <v>0</v>
      </c>
      <c r="AX29" s="511" t="s">
        <v>13</v>
      </c>
      <c r="AY29" s="521">
        <f t="shared" si="27"/>
        <v>10</v>
      </c>
      <c r="AZ29" s="521">
        <f t="shared" si="28"/>
        <v>8</v>
      </c>
      <c r="BA29" s="522" t="s">
        <v>246</v>
      </c>
      <c r="BB29" s="511">
        <v>8</v>
      </c>
      <c r="BC29" s="521">
        <f t="shared" si="29"/>
        <v>1</v>
      </c>
      <c r="BD29" s="522" t="s">
        <v>268</v>
      </c>
      <c r="BE29" s="511">
        <v>10</v>
      </c>
      <c r="BF29" s="521">
        <f t="shared" si="30"/>
        <v>2</v>
      </c>
      <c r="BG29" s="523">
        <f t="shared" si="31"/>
        <v>11</v>
      </c>
      <c r="BH29" s="523">
        <f t="shared" si="32"/>
        <v>1</v>
      </c>
      <c r="BI29" s="523">
        <f t="shared" si="33"/>
        <v>0</v>
      </c>
      <c r="BJ29" s="523">
        <f t="shared" si="34"/>
        <v>0</v>
      </c>
      <c r="BK29" s="523">
        <f t="shared" si="35"/>
        <v>0</v>
      </c>
      <c r="BL29" s="524">
        <f t="shared" si="36"/>
        <v>18.333333333333332</v>
      </c>
      <c r="BM29" s="525" t="s">
        <v>1577</v>
      </c>
      <c r="BN29" s="525" t="s">
        <v>1768</v>
      </c>
      <c r="BO29" s="525" t="s">
        <v>74</v>
      </c>
      <c r="BP29" s="526" t="s">
        <v>1569</v>
      </c>
      <c r="BQ29" s="527" t="s">
        <v>1769</v>
      </c>
      <c r="BR29" s="527" t="s">
        <v>1770</v>
      </c>
      <c r="BS29" s="528" t="s">
        <v>1771</v>
      </c>
      <c r="BT29" s="527" t="s">
        <v>1772</v>
      </c>
      <c r="BU29" s="527" t="s">
        <v>1771</v>
      </c>
      <c r="BV29" s="527" t="s">
        <v>1773</v>
      </c>
      <c r="BW29" s="527" t="s">
        <v>1774</v>
      </c>
      <c r="BX29" s="529">
        <f t="shared" si="37"/>
        <v>72</v>
      </c>
      <c r="BY29" s="67"/>
    </row>
    <row r="30" spans="1:77" ht="20" customHeight="1">
      <c r="A30" s="510" t="s">
        <v>1349</v>
      </c>
      <c r="B30" s="510" t="s">
        <v>655</v>
      </c>
      <c r="C30" s="511" t="s">
        <v>279</v>
      </c>
      <c r="D30" s="530">
        <v>95</v>
      </c>
      <c r="E30" s="511">
        <v>63</v>
      </c>
      <c r="F30" s="512">
        <f t="shared" si="0"/>
        <v>20</v>
      </c>
      <c r="G30" s="511" t="s">
        <v>1093</v>
      </c>
      <c r="H30" s="511">
        <v>78</v>
      </c>
      <c r="I30" s="512">
        <f t="shared" si="1"/>
        <v>30</v>
      </c>
      <c r="J30" s="511">
        <v>54</v>
      </c>
      <c r="K30" s="512">
        <f t="shared" si="2"/>
        <v>20</v>
      </c>
      <c r="L30" s="511">
        <v>59</v>
      </c>
      <c r="M30" s="512">
        <f t="shared" si="3"/>
        <v>20</v>
      </c>
      <c r="N30" s="511">
        <v>79</v>
      </c>
      <c r="O30" s="512">
        <f t="shared" si="4"/>
        <v>30</v>
      </c>
      <c r="P30" s="511">
        <v>80</v>
      </c>
      <c r="Q30" s="512">
        <f t="shared" si="5"/>
        <v>30</v>
      </c>
      <c r="R30" s="513">
        <f t="shared" si="6"/>
        <v>150</v>
      </c>
      <c r="S30" s="514">
        <f t="shared" si="7"/>
        <v>0</v>
      </c>
      <c r="T30" s="513">
        <f t="shared" si="8"/>
        <v>150</v>
      </c>
      <c r="U30" s="513">
        <f t="shared" si="9"/>
        <v>6</v>
      </c>
      <c r="V30" s="511" t="s">
        <v>1089</v>
      </c>
      <c r="W30" s="511" t="s">
        <v>74</v>
      </c>
      <c r="X30" s="511" t="s">
        <v>74</v>
      </c>
      <c r="Y30" s="511">
        <v>10</v>
      </c>
      <c r="Z30" s="512">
        <f t="shared" si="10"/>
        <v>10</v>
      </c>
      <c r="AA30" s="515">
        <f t="shared" si="11"/>
        <v>10</v>
      </c>
      <c r="AB30" s="515">
        <f t="shared" si="12"/>
        <v>1</v>
      </c>
      <c r="AC30" s="516">
        <f t="shared" si="13"/>
        <v>15</v>
      </c>
      <c r="AD30" s="515">
        <f t="shared" si="14"/>
        <v>1</v>
      </c>
      <c r="AE30" s="511" t="s">
        <v>7</v>
      </c>
      <c r="AF30" s="517">
        <f t="shared" si="15"/>
        <v>15</v>
      </c>
      <c r="AG30" s="517">
        <f t="shared" si="16"/>
        <v>3</v>
      </c>
      <c r="AH30" s="518" t="s">
        <v>170</v>
      </c>
      <c r="AI30" s="511" t="s">
        <v>7</v>
      </c>
      <c r="AJ30" s="511" t="s">
        <v>174</v>
      </c>
      <c r="AK30" s="511" t="s">
        <v>7</v>
      </c>
      <c r="AL30" s="517">
        <f t="shared" si="17"/>
        <v>15</v>
      </c>
      <c r="AM30" s="517">
        <f t="shared" si="18"/>
        <v>3</v>
      </c>
      <c r="AN30" s="519">
        <f t="shared" si="19"/>
        <v>13</v>
      </c>
      <c r="AO30" s="519">
        <f t="shared" si="20"/>
        <v>0</v>
      </c>
      <c r="AP30" s="519">
        <f t="shared" si="21"/>
        <v>0</v>
      </c>
      <c r="AQ30" s="519">
        <f t="shared" si="22"/>
        <v>0</v>
      </c>
      <c r="AR30" s="519">
        <f t="shared" si="23"/>
        <v>0</v>
      </c>
      <c r="AS30" s="520">
        <f t="shared" si="24"/>
        <v>13</v>
      </c>
      <c r="AT30" s="518" t="s">
        <v>1567</v>
      </c>
      <c r="AU30" s="511" t="s">
        <v>74</v>
      </c>
      <c r="AV30" s="517">
        <f t="shared" si="25"/>
        <v>0</v>
      </c>
      <c r="AW30" s="517">
        <f t="shared" si="26"/>
        <v>0</v>
      </c>
      <c r="AX30" s="511" t="s">
        <v>13</v>
      </c>
      <c r="AY30" s="521">
        <f t="shared" si="27"/>
        <v>10</v>
      </c>
      <c r="AZ30" s="521">
        <f t="shared" si="28"/>
        <v>8</v>
      </c>
      <c r="BA30" s="522" t="s">
        <v>246</v>
      </c>
      <c r="BB30" s="511">
        <v>9</v>
      </c>
      <c r="BC30" s="521">
        <f t="shared" si="29"/>
        <v>2</v>
      </c>
      <c r="BD30" s="522" t="s">
        <v>268</v>
      </c>
      <c r="BE30" s="511">
        <v>10</v>
      </c>
      <c r="BF30" s="521">
        <f t="shared" si="30"/>
        <v>2</v>
      </c>
      <c r="BG30" s="523">
        <f t="shared" si="31"/>
        <v>12</v>
      </c>
      <c r="BH30" s="523">
        <f t="shared" si="32"/>
        <v>1</v>
      </c>
      <c r="BI30" s="523">
        <f t="shared" si="33"/>
        <v>0</v>
      </c>
      <c r="BJ30" s="523">
        <f t="shared" si="34"/>
        <v>0</v>
      </c>
      <c r="BK30" s="523">
        <f t="shared" si="35"/>
        <v>0</v>
      </c>
      <c r="BL30" s="524">
        <f t="shared" si="36"/>
        <v>20</v>
      </c>
      <c r="BM30" s="525" t="s">
        <v>1775</v>
      </c>
      <c r="BN30" s="525" t="s">
        <v>74</v>
      </c>
      <c r="BO30" s="525" t="s">
        <v>74</v>
      </c>
      <c r="BP30" s="526" t="s">
        <v>1569</v>
      </c>
      <c r="BQ30" s="527" t="s">
        <v>1776</v>
      </c>
      <c r="BR30" s="527" t="s">
        <v>1777</v>
      </c>
      <c r="BS30" s="528" t="s">
        <v>1778</v>
      </c>
      <c r="BT30" s="527" t="s">
        <v>1779</v>
      </c>
      <c r="BU30" s="527" t="s">
        <v>1780</v>
      </c>
      <c r="BV30" s="527" t="s">
        <v>1781</v>
      </c>
      <c r="BW30" s="527" t="s">
        <v>1782</v>
      </c>
      <c r="BX30" s="529">
        <f t="shared" si="37"/>
        <v>40</v>
      </c>
      <c r="BY30" s="67"/>
    </row>
    <row r="31" spans="1:77" ht="20" customHeight="1">
      <c r="A31" s="510" t="s">
        <v>1351</v>
      </c>
      <c r="B31" s="510" t="s">
        <v>294</v>
      </c>
      <c r="C31" s="511" t="s">
        <v>279</v>
      </c>
      <c r="D31" s="530">
        <v>110.5</v>
      </c>
      <c r="E31" s="511">
        <v>87</v>
      </c>
      <c r="F31" s="512">
        <f t="shared" si="0"/>
        <v>30</v>
      </c>
      <c r="G31" s="511" t="s">
        <v>1093</v>
      </c>
      <c r="H31" s="511">
        <v>99</v>
      </c>
      <c r="I31" s="512">
        <f t="shared" si="1"/>
        <v>40</v>
      </c>
      <c r="J31" s="511">
        <v>65</v>
      </c>
      <c r="K31" s="512">
        <f t="shared" si="2"/>
        <v>30</v>
      </c>
      <c r="L31" s="511">
        <v>79</v>
      </c>
      <c r="M31" s="512">
        <f t="shared" si="3"/>
        <v>30</v>
      </c>
      <c r="N31" s="511">
        <v>89</v>
      </c>
      <c r="O31" s="512">
        <f t="shared" si="4"/>
        <v>30</v>
      </c>
      <c r="P31" s="511">
        <v>76</v>
      </c>
      <c r="Q31" s="512">
        <f t="shared" si="5"/>
        <v>30</v>
      </c>
      <c r="R31" s="513">
        <f t="shared" si="6"/>
        <v>190</v>
      </c>
      <c r="S31" s="514">
        <f t="shared" si="7"/>
        <v>0</v>
      </c>
      <c r="T31" s="513">
        <f t="shared" si="8"/>
        <v>190</v>
      </c>
      <c r="U31" s="513">
        <f t="shared" si="9"/>
        <v>6</v>
      </c>
      <c r="V31" s="511" t="s">
        <v>1089</v>
      </c>
      <c r="W31" s="511" t="s">
        <v>74</v>
      </c>
      <c r="X31" s="511" t="s">
        <v>74</v>
      </c>
      <c r="Y31" s="511">
        <v>16</v>
      </c>
      <c r="Z31" s="512">
        <f t="shared" si="10"/>
        <v>20</v>
      </c>
      <c r="AA31" s="515">
        <f t="shared" si="11"/>
        <v>20</v>
      </c>
      <c r="AB31" s="515">
        <f t="shared" si="12"/>
        <v>1</v>
      </c>
      <c r="AC31" s="516">
        <f t="shared" si="13"/>
        <v>30</v>
      </c>
      <c r="AD31" s="515">
        <f t="shared" si="14"/>
        <v>2</v>
      </c>
      <c r="AE31" s="511" t="s">
        <v>7</v>
      </c>
      <c r="AF31" s="517">
        <f t="shared" si="15"/>
        <v>15</v>
      </c>
      <c r="AG31" s="517">
        <f t="shared" si="16"/>
        <v>3</v>
      </c>
      <c r="AH31" s="511" t="s">
        <v>171</v>
      </c>
      <c r="AI31" s="511" t="s">
        <v>7</v>
      </c>
      <c r="AJ31" s="511" t="s">
        <v>174</v>
      </c>
      <c r="AK31" s="511" t="s">
        <v>7</v>
      </c>
      <c r="AL31" s="517">
        <f t="shared" si="17"/>
        <v>15</v>
      </c>
      <c r="AM31" s="517">
        <f t="shared" si="18"/>
        <v>3</v>
      </c>
      <c r="AN31" s="519">
        <f t="shared" si="19"/>
        <v>14</v>
      </c>
      <c r="AO31" s="519">
        <f t="shared" si="20"/>
        <v>0</v>
      </c>
      <c r="AP31" s="519">
        <f t="shared" si="21"/>
        <v>0</v>
      </c>
      <c r="AQ31" s="519">
        <f t="shared" si="22"/>
        <v>0</v>
      </c>
      <c r="AR31" s="519">
        <f t="shared" si="23"/>
        <v>0</v>
      </c>
      <c r="AS31" s="520">
        <f t="shared" si="24"/>
        <v>14</v>
      </c>
      <c r="AT31" s="518" t="s">
        <v>1567</v>
      </c>
      <c r="AU31" s="511" t="s">
        <v>74</v>
      </c>
      <c r="AV31" s="517">
        <f t="shared" si="25"/>
        <v>0</v>
      </c>
      <c r="AW31" s="517">
        <f t="shared" si="26"/>
        <v>0</v>
      </c>
      <c r="AX31" s="511" t="s">
        <v>13</v>
      </c>
      <c r="AY31" s="521">
        <f t="shared" si="27"/>
        <v>10</v>
      </c>
      <c r="AZ31" s="521">
        <f t="shared" si="28"/>
        <v>8</v>
      </c>
      <c r="BA31" s="522" t="s">
        <v>246</v>
      </c>
      <c r="BB31" s="511">
        <v>8</v>
      </c>
      <c r="BC31" s="521">
        <f t="shared" si="29"/>
        <v>1</v>
      </c>
      <c r="BD31" s="522" t="s">
        <v>268</v>
      </c>
      <c r="BE31" s="511">
        <v>10</v>
      </c>
      <c r="BF31" s="521">
        <f t="shared" si="30"/>
        <v>2</v>
      </c>
      <c r="BG31" s="523">
        <f t="shared" si="31"/>
        <v>11</v>
      </c>
      <c r="BH31" s="523">
        <f t="shared" si="32"/>
        <v>1</v>
      </c>
      <c r="BI31" s="523">
        <f t="shared" si="33"/>
        <v>0</v>
      </c>
      <c r="BJ31" s="523">
        <f t="shared" si="34"/>
        <v>0</v>
      </c>
      <c r="BK31" s="523">
        <f t="shared" si="35"/>
        <v>0</v>
      </c>
      <c r="BL31" s="524">
        <f t="shared" si="36"/>
        <v>18.333333333333332</v>
      </c>
      <c r="BM31" s="525" t="s">
        <v>1577</v>
      </c>
      <c r="BN31" s="525" t="s">
        <v>74</v>
      </c>
      <c r="BO31" s="525" t="s">
        <v>74</v>
      </c>
      <c r="BP31" s="526" t="s">
        <v>1676</v>
      </c>
      <c r="BQ31" s="527" t="s">
        <v>1783</v>
      </c>
      <c r="BR31" s="527" t="s">
        <v>1712</v>
      </c>
      <c r="BS31" s="528" t="s">
        <v>1784</v>
      </c>
      <c r="BT31" s="527" t="s">
        <v>1785</v>
      </c>
      <c r="BU31" s="527" t="s">
        <v>1786</v>
      </c>
      <c r="BV31" s="527" t="s">
        <v>1787</v>
      </c>
      <c r="BW31" s="527" t="s">
        <v>1788</v>
      </c>
      <c r="BX31" s="529">
        <f t="shared" si="37"/>
        <v>64</v>
      </c>
      <c r="BY31" s="67"/>
    </row>
    <row r="32" spans="1:77" ht="20" customHeight="1">
      <c r="A32" s="510" t="s">
        <v>1353</v>
      </c>
      <c r="B32" s="510" t="s">
        <v>654</v>
      </c>
      <c r="C32" s="511" t="s">
        <v>279</v>
      </c>
      <c r="D32" s="530">
        <v>98</v>
      </c>
      <c r="E32" s="511">
        <v>71</v>
      </c>
      <c r="F32" s="512">
        <f t="shared" si="0"/>
        <v>30</v>
      </c>
      <c r="G32" s="511" t="s">
        <v>1093</v>
      </c>
      <c r="H32" s="511">
        <v>81</v>
      </c>
      <c r="I32" s="512">
        <f t="shared" si="1"/>
        <v>30</v>
      </c>
      <c r="J32" s="511">
        <v>75</v>
      </c>
      <c r="K32" s="512">
        <f t="shared" si="2"/>
        <v>30</v>
      </c>
      <c r="L32" s="511">
        <v>70</v>
      </c>
      <c r="M32" s="512">
        <f t="shared" si="3"/>
        <v>30</v>
      </c>
      <c r="N32" s="511">
        <v>74</v>
      </c>
      <c r="O32" s="512">
        <f t="shared" si="4"/>
        <v>30</v>
      </c>
      <c r="P32" s="511">
        <v>76</v>
      </c>
      <c r="Q32" s="512">
        <f t="shared" si="5"/>
        <v>30</v>
      </c>
      <c r="R32" s="513">
        <f t="shared" si="6"/>
        <v>180</v>
      </c>
      <c r="S32" s="514">
        <f t="shared" si="7"/>
        <v>0</v>
      </c>
      <c r="T32" s="513">
        <f t="shared" si="8"/>
        <v>180</v>
      </c>
      <c r="U32" s="513">
        <f t="shared" si="9"/>
        <v>6</v>
      </c>
      <c r="V32" s="511" t="s">
        <v>1089</v>
      </c>
      <c r="W32" s="511" t="s">
        <v>74</v>
      </c>
      <c r="X32" s="511" t="s">
        <v>74</v>
      </c>
      <c r="Y32" s="511">
        <v>16</v>
      </c>
      <c r="Z32" s="512">
        <f t="shared" si="10"/>
        <v>20</v>
      </c>
      <c r="AA32" s="515">
        <f t="shared" si="11"/>
        <v>20</v>
      </c>
      <c r="AB32" s="515">
        <f t="shared" si="12"/>
        <v>1</v>
      </c>
      <c r="AC32" s="516">
        <f t="shared" si="13"/>
        <v>30</v>
      </c>
      <c r="AD32" s="515">
        <f t="shared" si="14"/>
        <v>2</v>
      </c>
      <c r="AE32" s="511" t="s">
        <v>7</v>
      </c>
      <c r="AF32" s="517">
        <f t="shared" si="15"/>
        <v>15</v>
      </c>
      <c r="AG32" s="517">
        <f t="shared" si="16"/>
        <v>3</v>
      </c>
      <c r="AH32" s="511" t="s">
        <v>197</v>
      </c>
      <c r="AI32" s="511" t="s">
        <v>8</v>
      </c>
      <c r="AJ32" s="511" t="s">
        <v>174</v>
      </c>
      <c r="AK32" s="511" t="s">
        <v>7</v>
      </c>
      <c r="AL32" s="517">
        <f t="shared" si="17"/>
        <v>15</v>
      </c>
      <c r="AM32" s="517">
        <f t="shared" si="18"/>
        <v>3</v>
      </c>
      <c r="AN32" s="519">
        <f t="shared" si="19"/>
        <v>14</v>
      </c>
      <c r="AO32" s="519">
        <f t="shared" si="20"/>
        <v>0</v>
      </c>
      <c r="AP32" s="519">
        <f t="shared" si="21"/>
        <v>0</v>
      </c>
      <c r="AQ32" s="519">
        <f t="shared" si="22"/>
        <v>0</v>
      </c>
      <c r="AR32" s="519">
        <f t="shared" si="23"/>
        <v>0</v>
      </c>
      <c r="AS32" s="520">
        <f t="shared" si="24"/>
        <v>14</v>
      </c>
      <c r="AT32" s="518" t="s">
        <v>1567</v>
      </c>
      <c r="AU32" s="511" t="s">
        <v>74</v>
      </c>
      <c r="AV32" s="517">
        <f t="shared" si="25"/>
        <v>0</v>
      </c>
      <c r="AW32" s="517">
        <f t="shared" si="26"/>
        <v>0</v>
      </c>
      <c r="AX32" s="511" t="s">
        <v>13</v>
      </c>
      <c r="AY32" s="521">
        <f t="shared" si="27"/>
        <v>10</v>
      </c>
      <c r="AZ32" s="521">
        <f t="shared" si="28"/>
        <v>8</v>
      </c>
      <c r="BA32" s="522" t="s">
        <v>246</v>
      </c>
      <c r="BB32" s="511">
        <v>8</v>
      </c>
      <c r="BC32" s="521">
        <f t="shared" si="29"/>
        <v>1</v>
      </c>
      <c r="BD32" s="522" t="s">
        <v>268</v>
      </c>
      <c r="BE32" s="511">
        <v>10</v>
      </c>
      <c r="BF32" s="521">
        <f t="shared" si="30"/>
        <v>2</v>
      </c>
      <c r="BG32" s="523">
        <f t="shared" si="31"/>
        <v>11</v>
      </c>
      <c r="BH32" s="523">
        <f t="shared" si="32"/>
        <v>1</v>
      </c>
      <c r="BI32" s="523">
        <f t="shared" si="33"/>
        <v>0</v>
      </c>
      <c r="BJ32" s="523">
        <f t="shared" si="34"/>
        <v>0</v>
      </c>
      <c r="BK32" s="523">
        <f t="shared" si="35"/>
        <v>0</v>
      </c>
      <c r="BL32" s="524">
        <f t="shared" si="36"/>
        <v>18.333333333333332</v>
      </c>
      <c r="BM32" s="525" t="s">
        <v>1577</v>
      </c>
      <c r="BN32" s="525" t="s">
        <v>74</v>
      </c>
      <c r="BO32" s="525" t="s">
        <v>74</v>
      </c>
      <c r="BP32" s="526" t="s">
        <v>1746</v>
      </c>
      <c r="BQ32" s="527" t="s">
        <v>1789</v>
      </c>
      <c r="BR32" s="527" t="s">
        <v>1790</v>
      </c>
      <c r="BS32" s="528" t="s">
        <v>1791</v>
      </c>
      <c r="BT32" s="527" t="s">
        <v>1792</v>
      </c>
      <c r="BU32" s="527" t="s">
        <v>1793</v>
      </c>
      <c r="BV32" s="527" t="s">
        <v>1794</v>
      </c>
      <c r="BW32" s="527" t="s">
        <v>1795</v>
      </c>
      <c r="BX32" s="529">
        <f t="shared" si="37"/>
        <v>64</v>
      </c>
      <c r="BY32" s="67"/>
    </row>
    <row r="33" spans="1:77" ht="20" customHeight="1">
      <c r="A33" s="510" t="s">
        <v>1354</v>
      </c>
      <c r="B33" s="510" t="s">
        <v>1355</v>
      </c>
      <c r="C33" s="511" t="s">
        <v>279</v>
      </c>
      <c r="D33" s="530">
        <v>104</v>
      </c>
      <c r="E33" s="530">
        <v>71</v>
      </c>
      <c r="F33" s="512">
        <f t="shared" si="0"/>
        <v>30</v>
      </c>
      <c r="G33" s="511" t="s">
        <v>1093</v>
      </c>
      <c r="H33" s="511">
        <v>63</v>
      </c>
      <c r="I33" s="512">
        <f t="shared" si="1"/>
        <v>20</v>
      </c>
      <c r="J33" s="511">
        <v>57</v>
      </c>
      <c r="K33" s="512">
        <f t="shared" si="2"/>
        <v>20</v>
      </c>
      <c r="L33" s="511">
        <v>60</v>
      </c>
      <c r="M33" s="512">
        <f t="shared" si="3"/>
        <v>20</v>
      </c>
      <c r="N33" s="511">
        <v>79</v>
      </c>
      <c r="O33" s="512">
        <f t="shared" si="4"/>
        <v>30</v>
      </c>
      <c r="P33" s="511">
        <v>72</v>
      </c>
      <c r="Q33" s="512">
        <f t="shared" si="5"/>
        <v>30</v>
      </c>
      <c r="R33" s="513">
        <f t="shared" si="6"/>
        <v>150</v>
      </c>
      <c r="S33" s="514">
        <f t="shared" si="7"/>
        <v>0</v>
      </c>
      <c r="T33" s="513">
        <f t="shared" si="8"/>
        <v>150</v>
      </c>
      <c r="U33" s="513">
        <f t="shared" si="9"/>
        <v>6</v>
      </c>
      <c r="V33" s="511" t="s">
        <v>1089</v>
      </c>
      <c r="W33" s="511" t="s">
        <v>74</v>
      </c>
      <c r="X33" s="511" t="s">
        <v>74</v>
      </c>
      <c r="Y33" s="511">
        <v>17</v>
      </c>
      <c r="Z33" s="512">
        <f t="shared" si="10"/>
        <v>30</v>
      </c>
      <c r="AA33" s="515">
        <f t="shared" si="11"/>
        <v>30</v>
      </c>
      <c r="AB33" s="515">
        <f t="shared" si="12"/>
        <v>1</v>
      </c>
      <c r="AC33" s="516">
        <f t="shared" si="13"/>
        <v>45</v>
      </c>
      <c r="AD33" s="515">
        <f t="shared" si="14"/>
        <v>3</v>
      </c>
      <c r="AE33" s="511" t="s">
        <v>7</v>
      </c>
      <c r="AF33" s="517">
        <f t="shared" si="15"/>
        <v>15</v>
      </c>
      <c r="AG33" s="517">
        <f t="shared" si="16"/>
        <v>3</v>
      </c>
      <c r="AH33" s="518" t="s">
        <v>170</v>
      </c>
      <c r="AI33" s="511" t="s">
        <v>7</v>
      </c>
      <c r="AJ33" s="511" t="s">
        <v>210</v>
      </c>
      <c r="AK33" s="511" t="s">
        <v>7</v>
      </c>
      <c r="AL33" s="517">
        <f t="shared" si="17"/>
        <v>15</v>
      </c>
      <c r="AM33" s="517">
        <f t="shared" si="18"/>
        <v>3</v>
      </c>
      <c r="AN33" s="519">
        <f t="shared" si="19"/>
        <v>15</v>
      </c>
      <c r="AO33" s="519">
        <f t="shared" si="20"/>
        <v>0</v>
      </c>
      <c r="AP33" s="519">
        <f t="shared" si="21"/>
        <v>0</v>
      </c>
      <c r="AQ33" s="519">
        <f t="shared" si="22"/>
        <v>0</v>
      </c>
      <c r="AR33" s="519">
        <f t="shared" si="23"/>
        <v>0</v>
      </c>
      <c r="AS33" s="520">
        <f t="shared" si="24"/>
        <v>15</v>
      </c>
      <c r="AT33" s="518" t="s">
        <v>1567</v>
      </c>
      <c r="AU33" s="511" t="s">
        <v>74</v>
      </c>
      <c r="AV33" s="517">
        <f t="shared" si="25"/>
        <v>0</v>
      </c>
      <c r="AW33" s="517">
        <f t="shared" si="26"/>
        <v>0</v>
      </c>
      <c r="AX33" s="511" t="s">
        <v>13</v>
      </c>
      <c r="AY33" s="521">
        <f t="shared" si="27"/>
        <v>10</v>
      </c>
      <c r="AZ33" s="521">
        <f t="shared" si="28"/>
        <v>8</v>
      </c>
      <c r="BA33" s="522" t="s">
        <v>246</v>
      </c>
      <c r="BB33" s="511">
        <v>10</v>
      </c>
      <c r="BC33" s="521">
        <f t="shared" si="29"/>
        <v>2</v>
      </c>
      <c r="BD33" s="522" t="s">
        <v>268</v>
      </c>
      <c r="BE33" s="511">
        <v>10</v>
      </c>
      <c r="BF33" s="521">
        <f t="shared" si="30"/>
        <v>2</v>
      </c>
      <c r="BG33" s="523">
        <f t="shared" si="31"/>
        <v>12</v>
      </c>
      <c r="BH33" s="523">
        <f t="shared" si="32"/>
        <v>1</v>
      </c>
      <c r="BI33" s="523">
        <f t="shared" si="33"/>
        <v>0</v>
      </c>
      <c r="BJ33" s="523">
        <f t="shared" si="34"/>
        <v>0</v>
      </c>
      <c r="BK33" s="523">
        <f t="shared" si="35"/>
        <v>0</v>
      </c>
      <c r="BL33" s="524">
        <f t="shared" si="36"/>
        <v>20</v>
      </c>
      <c r="BM33" s="525" t="s">
        <v>1796</v>
      </c>
      <c r="BN33" s="525" t="s">
        <v>74</v>
      </c>
      <c r="BO33" s="525" t="s">
        <v>74</v>
      </c>
      <c r="BP33" s="526" t="s">
        <v>1569</v>
      </c>
      <c r="BQ33" s="527" t="s">
        <v>1797</v>
      </c>
      <c r="BR33" s="527" t="s">
        <v>1798</v>
      </c>
      <c r="BS33" s="528" t="s">
        <v>1799</v>
      </c>
      <c r="BT33" s="527" t="s">
        <v>1800</v>
      </c>
      <c r="BU33" s="527" t="s">
        <v>1799</v>
      </c>
      <c r="BV33" s="527" t="s">
        <v>1801</v>
      </c>
      <c r="BW33" s="527" t="s">
        <v>1802</v>
      </c>
      <c r="BX33" s="529">
        <f t="shared" si="37"/>
        <v>68</v>
      </c>
      <c r="BY33" s="67"/>
    </row>
    <row r="34" spans="1:77" ht="20" customHeight="1">
      <c r="A34" s="510" t="s">
        <v>1357</v>
      </c>
      <c r="B34" s="531" t="s">
        <v>1358</v>
      </c>
      <c r="C34" s="511" t="s">
        <v>279</v>
      </c>
      <c r="D34" s="530">
        <v>85.5</v>
      </c>
      <c r="E34" s="530" t="s">
        <v>168</v>
      </c>
      <c r="F34" s="512">
        <f t="shared" si="0"/>
        <v>40</v>
      </c>
      <c r="G34" s="511" t="s">
        <v>1092</v>
      </c>
      <c r="H34" s="511" t="s">
        <v>168</v>
      </c>
      <c r="I34" s="512">
        <f t="shared" si="1"/>
        <v>40</v>
      </c>
      <c r="J34" s="511" t="s">
        <v>168</v>
      </c>
      <c r="K34" s="512">
        <f t="shared" si="2"/>
        <v>40</v>
      </c>
      <c r="L34" s="511" t="s">
        <v>168</v>
      </c>
      <c r="M34" s="512">
        <f t="shared" si="3"/>
        <v>40</v>
      </c>
      <c r="N34" s="511" t="s">
        <v>168</v>
      </c>
      <c r="O34" s="512">
        <f t="shared" si="4"/>
        <v>40</v>
      </c>
      <c r="P34" s="511" t="s">
        <v>168</v>
      </c>
      <c r="Q34" s="512">
        <f t="shared" si="5"/>
        <v>40</v>
      </c>
      <c r="R34" s="513">
        <f t="shared" si="6"/>
        <v>240</v>
      </c>
      <c r="S34" s="514">
        <f t="shared" si="7"/>
        <v>6</v>
      </c>
      <c r="T34" s="513" t="e">
        <f t="shared" si="8"/>
        <v>#DIV/0!</v>
      </c>
      <c r="U34" s="513" t="e">
        <f t="shared" si="9"/>
        <v>#DIV/0!</v>
      </c>
      <c r="V34" s="511" t="s">
        <v>1093</v>
      </c>
      <c r="W34" s="511" t="s">
        <v>74</v>
      </c>
      <c r="X34" s="511" t="s">
        <v>74</v>
      </c>
      <c r="Y34" s="511" t="s">
        <v>168</v>
      </c>
      <c r="Z34" s="512" t="e">
        <f t="shared" si="10"/>
        <v>#VALUE!</v>
      </c>
      <c r="AA34" s="515" t="e">
        <f t="shared" si="11"/>
        <v>#VALUE!</v>
      </c>
      <c r="AB34" s="515">
        <f t="shared" si="12"/>
        <v>2</v>
      </c>
      <c r="AC34" s="516" t="e">
        <f t="shared" si="13"/>
        <v>#VALUE!</v>
      </c>
      <c r="AD34" s="515" t="e">
        <f t="shared" si="14"/>
        <v>#VALUE!</v>
      </c>
      <c r="AE34" s="511" t="s">
        <v>7</v>
      </c>
      <c r="AF34" s="517">
        <f t="shared" si="15"/>
        <v>15</v>
      </c>
      <c r="AG34" s="517">
        <f t="shared" si="16"/>
        <v>3</v>
      </c>
      <c r="AH34" s="518" t="s">
        <v>170</v>
      </c>
      <c r="AI34" s="511" t="s">
        <v>7</v>
      </c>
      <c r="AJ34" s="511" t="s">
        <v>174</v>
      </c>
      <c r="AK34" s="511" t="s">
        <v>7</v>
      </c>
      <c r="AL34" s="517">
        <f t="shared" si="17"/>
        <v>15</v>
      </c>
      <c r="AM34" s="517">
        <f t="shared" si="18"/>
        <v>3</v>
      </c>
      <c r="AN34" s="519" t="e">
        <f t="shared" si="19"/>
        <v>#DIV/0!</v>
      </c>
      <c r="AO34" s="519">
        <f t="shared" si="20"/>
        <v>0</v>
      </c>
      <c r="AP34" s="519">
        <f t="shared" si="21"/>
        <v>0</v>
      </c>
      <c r="AQ34" s="519">
        <f t="shared" si="22"/>
        <v>0</v>
      </c>
      <c r="AR34" s="519">
        <f t="shared" si="23"/>
        <v>0</v>
      </c>
      <c r="AS34" s="520" t="e">
        <f t="shared" si="24"/>
        <v>#DIV/0!</v>
      </c>
      <c r="AT34" s="518" t="s">
        <v>1567</v>
      </c>
      <c r="AU34" s="511" t="s">
        <v>74</v>
      </c>
      <c r="AV34" s="517">
        <f t="shared" si="25"/>
        <v>0</v>
      </c>
      <c r="AW34" s="517">
        <f t="shared" si="26"/>
        <v>0</v>
      </c>
      <c r="AX34" s="511" t="s">
        <v>13</v>
      </c>
      <c r="AY34" s="521">
        <f t="shared" si="27"/>
        <v>10</v>
      </c>
      <c r="AZ34" s="521">
        <f t="shared" si="28"/>
        <v>8</v>
      </c>
      <c r="BA34" s="522" t="s">
        <v>246</v>
      </c>
      <c r="BB34" s="511" t="s">
        <v>168</v>
      </c>
      <c r="BC34" s="521">
        <f t="shared" si="29"/>
        <v>2</v>
      </c>
      <c r="BD34" s="522" t="s">
        <v>268</v>
      </c>
      <c r="BE34" s="511">
        <v>5</v>
      </c>
      <c r="BF34" s="521">
        <f t="shared" si="30"/>
        <v>1</v>
      </c>
      <c r="BG34" s="523">
        <f t="shared" si="31"/>
        <v>11</v>
      </c>
      <c r="BH34" s="523">
        <f t="shared" si="32"/>
        <v>1</v>
      </c>
      <c r="BI34" s="523">
        <f t="shared" si="33"/>
        <v>0</v>
      </c>
      <c r="BJ34" s="523">
        <f t="shared" si="34"/>
        <v>0</v>
      </c>
      <c r="BK34" s="523">
        <f t="shared" si="35"/>
        <v>0</v>
      </c>
      <c r="BL34" s="524">
        <f t="shared" si="36"/>
        <v>18.333333333333332</v>
      </c>
      <c r="BM34" s="525" t="s">
        <v>1404</v>
      </c>
      <c r="BN34" s="525" t="s">
        <v>74</v>
      </c>
      <c r="BO34" s="525" t="s">
        <v>74</v>
      </c>
      <c r="BP34" s="526" t="s">
        <v>1803</v>
      </c>
      <c r="BQ34" s="527" t="s">
        <v>1804</v>
      </c>
      <c r="BR34" s="527" t="s">
        <v>1805</v>
      </c>
      <c r="BS34" s="528" t="s">
        <v>1806</v>
      </c>
      <c r="BT34" s="527" t="s">
        <v>1807</v>
      </c>
      <c r="BU34" s="527" t="s">
        <v>1808</v>
      </c>
      <c r="BV34" s="527" t="s">
        <v>1809</v>
      </c>
      <c r="BW34" s="527" t="s">
        <v>1810</v>
      </c>
      <c r="BX34" s="529" t="e">
        <f t="shared" si="37"/>
        <v>#VALUE!</v>
      </c>
      <c r="BY34" s="67"/>
    </row>
    <row r="35" spans="1:77" ht="20" customHeight="1">
      <c r="A35" s="510" t="s">
        <v>1359</v>
      </c>
      <c r="B35" s="510" t="s">
        <v>653</v>
      </c>
      <c r="C35" s="511" t="s">
        <v>279</v>
      </c>
      <c r="D35" s="530">
        <v>91.5</v>
      </c>
      <c r="E35" s="530">
        <v>97</v>
      </c>
      <c r="F35" s="512">
        <f t="shared" si="0"/>
        <v>40</v>
      </c>
      <c r="G35" s="511" t="s">
        <v>1093</v>
      </c>
      <c r="H35" s="511">
        <v>98</v>
      </c>
      <c r="I35" s="512">
        <f t="shared" si="1"/>
        <v>40</v>
      </c>
      <c r="J35" s="511">
        <v>93</v>
      </c>
      <c r="K35" s="512">
        <f t="shared" si="2"/>
        <v>40</v>
      </c>
      <c r="L35" s="511">
        <v>94</v>
      </c>
      <c r="M35" s="512">
        <f t="shared" si="3"/>
        <v>40</v>
      </c>
      <c r="N35" s="511">
        <v>98</v>
      </c>
      <c r="O35" s="512">
        <f t="shared" si="4"/>
        <v>40</v>
      </c>
      <c r="P35" s="511">
        <v>98</v>
      </c>
      <c r="Q35" s="512">
        <f t="shared" si="5"/>
        <v>40</v>
      </c>
      <c r="R35" s="513">
        <f t="shared" si="6"/>
        <v>240</v>
      </c>
      <c r="S35" s="514">
        <f t="shared" si="7"/>
        <v>0</v>
      </c>
      <c r="T35" s="513">
        <f t="shared" si="8"/>
        <v>240</v>
      </c>
      <c r="U35" s="513">
        <f t="shared" si="9"/>
        <v>8</v>
      </c>
      <c r="V35" s="511" t="s">
        <v>1089</v>
      </c>
      <c r="W35" s="511" t="s">
        <v>74</v>
      </c>
      <c r="X35" s="511" t="s">
        <v>74</v>
      </c>
      <c r="Y35" s="511">
        <v>16</v>
      </c>
      <c r="Z35" s="512">
        <f t="shared" si="10"/>
        <v>20</v>
      </c>
      <c r="AA35" s="515">
        <f t="shared" si="11"/>
        <v>20</v>
      </c>
      <c r="AB35" s="515">
        <f t="shared" si="12"/>
        <v>1</v>
      </c>
      <c r="AC35" s="516">
        <f t="shared" si="13"/>
        <v>30</v>
      </c>
      <c r="AD35" s="515">
        <f t="shared" si="14"/>
        <v>2</v>
      </c>
      <c r="AE35" s="511" t="s">
        <v>7</v>
      </c>
      <c r="AF35" s="517">
        <f t="shared" si="15"/>
        <v>15</v>
      </c>
      <c r="AG35" s="517">
        <f t="shared" si="16"/>
        <v>3</v>
      </c>
      <c r="AH35" s="518" t="s">
        <v>218</v>
      </c>
      <c r="AI35" s="511" t="s">
        <v>7</v>
      </c>
      <c r="AJ35" s="511" t="s">
        <v>210</v>
      </c>
      <c r="AK35" s="511" t="s">
        <v>7</v>
      </c>
      <c r="AL35" s="517">
        <f t="shared" si="17"/>
        <v>15</v>
      </c>
      <c r="AM35" s="517">
        <f t="shared" si="18"/>
        <v>3</v>
      </c>
      <c r="AN35" s="519">
        <f t="shared" si="19"/>
        <v>16</v>
      </c>
      <c r="AO35" s="519">
        <f t="shared" si="20"/>
        <v>0</v>
      </c>
      <c r="AP35" s="519">
        <f t="shared" si="21"/>
        <v>0</v>
      </c>
      <c r="AQ35" s="519">
        <f t="shared" si="22"/>
        <v>0</v>
      </c>
      <c r="AR35" s="519">
        <f t="shared" si="23"/>
        <v>0</v>
      </c>
      <c r="AS35" s="520">
        <f t="shared" si="24"/>
        <v>16</v>
      </c>
      <c r="AT35" s="518" t="s">
        <v>1567</v>
      </c>
      <c r="AU35" s="511" t="s">
        <v>74</v>
      </c>
      <c r="AV35" s="517">
        <f t="shared" si="25"/>
        <v>0</v>
      </c>
      <c r="AW35" s="517">
        <f t="shared" si="26"/>
        <v>0</v>
      </c>
      <c r="AX35" s="511" t="s">
        <v>13</v>
      </c>
      <c r="AY35" s="521">
        <f t="shared" si="27"/>
        <v>10</v>
      </c>
      <c r="AZ35" s="521">
        <f t="shared" si="28"/>
        <v>8</v>
      </c>
      <c r="BA35" s="522" t="s">
        <v>246</v>
      </c>
      <c r="BB35" s="511">
        <v>8</v>
      </c>
      <c r="BC35" s="521">
        <f t="shared" si="29"/>
        <v>1</v>
      </c>
      <c r="BD35" s="522" t="s">
        <v>268</v>
      </c>
      <c r="BE35" s="511">
        <v>10</v>
      </c>
      <c r="BF35" s="521">
        <f t="shared" si="30"/>
        <v>2</v>
      </c>
      <c r="BG35" s="523">
        <f t="shared" si="31"/>
        <v>11</v>
      </c>
      <c r="BH35" s="523">
        <f t="shared" si="32"/>
        <v>1</v>
      </c>
      <c r="BI35" s="523">
        <f t="shared" si="33"/>
        <v>0</v>
      </c>
      <c r="BJ35" s="523">
        <f t="shared" si="34"/>
        <v>0</v>
      </c>
      <c r="BK35" s="523">
        <f t="shared" si="35"/>
        <v>0</v>
      </c>
      <c r="BL35" s="524">
        <f t="shared" si="36"/>
        <v>18.333333333333332</v>
      </c>
      <c r="BM35" s="525" t="s">
        <v>1577</v>
      </c>
      <c r="BN35" s="525" t="s">
        <v>74</v>
      </c>
      <c r="BO35" s="525" t="s">
        <v>74</v>
      </c>
      <c r="BP35" s="526" t="s">
        <v>1746</v>
      </c>
      <c r="BQ35" s="527" t="s">
        <v>1811</v>
      </c>
      <c r="BR35" s="527" t="s">
        <v>1812</v>
      </c>
      <c r="BS35" s="528" t="s">
        <v>1813</v>
      </c>
      <c r="BT35" s="527" t="s">
        <v>1814</v>
      </c>
      <c r="BU35" s="527" t="s">
        <v>1815</v>
      </c>
      <c r="BV35" s="527" t="s">
        <v>1816</v>
      </c>
      <c r="BW35" s="527" t="s">
        <v>1817</v>
      </c>
      <c r="BX35" s="529">
        <f t="shared" si="37"/>
        <v>64</v>
      </c>
      <c r="BY35" s="67"/>
    </row>
  </sheetData>
  <autoFilter ref="A1:BX20"/>
  <conditionalFormatting sqref="A36:XFD1048576 BY22:XFD35">
    <cfRule type="cellIs" dxfId="596" priority="425" operator="equal">
      <formula>"AB"</formula>
    </cfRule>
    <cfRule type="cellIs" dxfId="595" priority="426" operator="equal">
      <formula>"L"</formula>
    </cfRule>
  </conditionalFormatting>
  <conditionalFormatting sqref="A36:XFD1048576 BY22:XFD35">
    <cfRule type="cellIs" dxfId="594" priority="422" operator="equal">
      <formula>"L"</formula>
    </cfRule>
    <cfRule type="cellIs" dxfId="593" priority="423" operator="equal">
      <formula>"NA"</formula>
    </cfRule>
    <cfRule type="cellIs" dxfId="592" priority="424" operator="equal">
      <formula>"AB"</formula>
    </cfRule>
  </conditionalFormatting>
  <conditionalFormatting sqref="A36:XFD1048576 BY2:XFD35">
    <cfRule type="cellIs" dxfId="591" priority="421" operator="equal">
      <formula>"L"</formula>
    </cfRule>
  </conditionalFormatting>
  <conditionalFormatting sqref="BY1:XFD21">
    <cfRule type="cellIs" dxfId="590" priority="279" operator="equal">
      <formula>"AB"</formula>
    </cfRule>
    <cfRule type="cellIs" dxfId="589" priority="280" operator="equal">
      <formula>"L"</formula>
    </cfRule>
  </conditionalFormatting>
  <conditionalFormatting sqref="BY1:XFD21">
    <cfRule type="cellIs" dxfId="588" priority="276" operator="equal">
      <formula>"L"</formula>
    </cfRule>
    <cfRule type="cellIs" dxfId="587" priority="277" operator="equal">
      <formula>"NA"</formula>
    </cfRule>
    <cfRule type="cellIs" dxfId="586" priority="278" operator="equal">
      <formula>"AB"</formula>
    </cfRule>
  </conditionalFormatting>
  <conditionalFormatting sqref="BY1:XFD1">
    <cfRule type="cellIs" dxfId="585" priority="275" operator="equal">
      <formula>"L"</formula>
    </cfRule>
  </conditionalFormatting>
  <conditionalFormatting sqref="BY1:XFD1">
    <cfRule type="cellIs" dxfId="584" priority="274" operator="equal">
      <formula>"L"</formula>
    </cfRule>
  </conditionalFormatting>
  <conditionalFormatting sqref="BF1">
    <cfRule type="cellIs" dxfId="583" priority="74" operator="equal">
      <formula>"L"</formula>
    </cfRule>
    <cfRule type="cellIs" dxfId="582" priority="75" operator="equal">
      <formula>"NA"</formula>
    </cfRule>
    <cfRule type="cellIs" dxfId="581" priority="76" operator="equal">
      <formula>"AB"</formula>
    </cfRule>
  </conditionalFormatting>
  <conditionalFormatting sqref="BQ12">
    <cfRule type="cellIs" dxfId="580" priority="36" operator="equal">
      <formula>"L"</formula>
    </cfRule>
    <cfRule type="cellIs" dxfId="579" priority="37" operator="equal">
      <formula>"NA"</formula>
    </cfRule>
    <cfRule type="cellIs" dxfId="578" priority="38" operator="equal">
      <formula>"AB"</formula>
    </cfRule>
  </conditionalFormatting>
  <conditionalFormatting sqref="BQ12">
    <cfRule type="cellIs" dxfId="577" priority="34" operator="equal">
      <formula>"AB"</formula>
    </cfRule>
    <cfRule type="cellIs" dxfId="576" priority="35" operator="equal">
      <formula>"L"</formula>
    </cfRule>
  </conditionalFormatting>
  <conditionalFormatting sqref="BM2">
    <cfRule type="cellIs" dxfId="575" priority="31" operator="equal">
      <formula>"L"</formula>
    </cfRule>
    <cfRule type="cellIs" dxfId="574" priority="32" operator="equal">
      <formula>"NA"</formula>
    </cfRule>
    <cfRule type="cellIs" dxfId="573" priority="33" operator="equal">
      <formula>"AB"</formula>
    </cfRule>
  </conditionalFormatting>
  <conditionalFormatting sqref="BM34">
    <cfRule type="cellIs" dxfId="572" priority="1" operator="equal">
      <formula>"L"</formula>
    </cfRule>
    <cfRule type="cellIs" dxfId="571" priority="2" operator="equal">
      <formula>"NA"</formula>
    </cfRule>
    <cfRule type="cellIs" dxfId="570" priority="3" operator="equal">
      <formula>"AB"</formula>
    </cfRule>
  </conditionalFormatting>
  <conditionalFormatting sqref="AN1:AO1">
    <cfRule type="cellIs" dxfId="569" priority="86" operator="equal">
      <formula>"L"</formula>
    </cfRule>
  </conditionalFormatting>
  <conditionalFormatting sqref="BG1">
    <cfRule type="cellIs" dxfId="568" priority="85" operator="equal">
      <formula>"NA"</formula>
    </cfRule>
  </conditionalFormatting>
  <conditionalFormatting sqref="BF1">
    <cfRule type="cellIs" dxfId="567" priority="84" operator="equal">
      <formula>"NA"</formula>
    </cfRule>
  </conditionalFormatting>
  <conditionalFormatting sqref="A1:AB1">
    <cfRule type="cellIs" dxfId="566" priority="87" operator="equal">
      <formula>"AB"</formula>
    </cfRule>
    <cfRule type="cellIs" dxfId="565" priority="88" operator="equal">
      <formula>"L"</formula>
    </cfRule>
  </conditionalFormatting>
  <conditionalFormatting sqref="A1:AB1">
    <cfRule type="cellIs" dxfId="564" priority="89" operator="equal">
      <formula>"NA"</formula>
    </cfRule>
  </conditionalFormatting>
  <conditionalFormatting sqref="AG1:AM1 BH1:BX1 AP1:AU1 BA1:BE1">
    <cfRule type="cellIs" dxfId="563" priority="81" operator="equal">
      <formula>"L"</formula>
    </cfRule>
    <cfRule type="cellIs" dxfId="562" priority="82" operator="equal">
      <formula>"NA"</formula>
    </cfRule>
    <cfRule type="cellIs" dxfId="561" priority="83" operator="equal">
      <formula>"AB"</formula>
    </cfRule>
  </conditionalFormatting>
  <conditionalFormatting sqref="AG1:AM1 BH1:BX1 AP1:AU1 BA1:BE1">
    <cfRule type="cellIs" dxfId="560" priority="80" operator="equal">
      <formula>"NA"</formula>
    </cfRule>
  </conditionalFormatting>
  <conditionalFormatting sqref="AN1:AO1">
    <cfRule type="cellIs" dxfId="559" priority="79" operator="equal">
      <formula>"NA"</formula>
    </cfRule>
  </conditionalFormatting>
  <conditionalFormatting sqref="BG1">
    <cfRule type="cellIs" dxfId="558" priority="77" operator="equal">
      <formula>"NA"</formula>
    </cfRule>
    <cfRule type="cellIs" dxfId="557" priority="78" operator="equal">
      <formula>"AB"</formula>
    </cfRule>
    <cfRule type="cellIs" dxfId="556" priority="90" operator="equal">
      <formula>"L"</formula>
    </cfRule>
  </conditionalFormatting>
  <conditionalFormatting sqref="AC1:AF1">
    <cfRule type="cellIs" dxfId="555" priority="71" operator="equal">
      <formula>"L"</formula>
    </cfRule>
    <cfRule type="cellIs" dxfId="554" priority="72" operator="equal">
      <formula>"NA"</formula>
    </cfRule>
    <cfRule type="cellIs" dxfId="553" priority="73" operator="equal">
      <formula>"AB"</formula>
    </cfRule>
  </conditionalFormatting>
  <conditionalFormatting sqref="AC1:AF1">
    <cfRule type="cellIs" dxfId="552" priority="70" operator="equal">
      <formula>"NA"</formula>
    </cfRule>
  </conditionalFormatting>
  <conditionalFormatting sqref="AB1">
    <cfRule type="cellIs" dxfId="551" priority="66" operator="equal">
      <formula>"NA"</formula>
    </cfRule>
    <cfRule type="cellIs" dxfId="550" priority="67" operator="equal">
      <formula>"AB"</formula>
    </cfRule>
  </conditionalFormatting>
  <conditionalFormatting sqref="AB1">
    <cfRule type="cellIs" dxfId="549" priority="68" operator="equal">
      <formula>"AB"</formula>
    </cfRule>
    <cfRule type="cellIs" dxfId="548" priority="69" operator="equal">
      <formula>"L"</formula>
    </cfRule>
  </conditionalFormatting>
  <conditionalFormatting sqref="AV1:AZ1">
    <cfRule type="cellIs" dxfId="547" priority="63" operator="equal">
      <formula>"L"</formula>
    </cfRule>
    <cfRule type="cellIs" dxfId="546" priority="64" operator="equal">
      <formula>"NA"</formula>
    </cfRule>
    <cfRule type="cellIs" dxfId="545" priority="65" operator="equal">
      <formula>"AB"</formula>
    </cfRule>
  </conditionalFormatting>
  <conditionalFormatting sqref="AV1:AZ1">
    <cfRule type="cellIs" dxfId="544" priority="62" operator="equal">
      <formula>"NA"</formula>
    </cfRule>
  </conditionalFormatting>
  <conditionalFormatting sqref="BX2:BX35">
    <cfRule type="cellIs" dxfId="543" priority="29" operator="equal">
      <formula>"AB"</formula>
    </cfRule>
    <cfRule type="cellIs" dxfId="542" priority="30" operator="equal">
      <formula>"L"</formula>
    </cfRule>
  </conditionalFormatting>
  <conditionalFormatting sqref="BX2:BX35">
    <cfRule type="cellIs" dxfId="541" priority="26" operator="equal">
      <formula>"L"</formula>
    </cfRule>
    <cfRule type="cellIs" dxfId="540" priority="27" operator="equal">
      <formula>"NA"</formula>
    </cfRule>
    <cfRule type="cellIs" dxfId="539" priority="28" operator="equal">
      <formula>"AB"</formula>
    </cfRule>
  </conditionalFormatting>
  <conditionalFormatting sqref="BX2:BX35">
    <cfRule type="cellIs" dxfId="538" priority="25" operator="equal">
      <formula>"L"</formula>
    </cfRule>
  </conditionalFormatting>
  <conditionalFormatting sqref="AB22:AU34 BA22:BW33 X2:AA2 AV2:AZ34 A22:W35 Y35:BW35 Y3:AA34 BA34:BL34 BN34:BW34">
    <cfRule type="cellIs" dxfId="537" priority="60" operator="equal">
      <formula>"AB"</formula>
    </cfRule>
    <cfRule type="cellIs" dxfId="536" priority="61" operator="equal">
      <formula>"L"</formula>
    </cfRule>
  </conditionalFormatting>
  <conditionalFormatting sqref="AB22:AU34 BA22:BW33 BW2:BW21 AS2:AU2 BA2:BB2 AB2:AR21 BE2 BF2:BK21 AV2:AZ34 BC2:BD21 A2:AA2 A3:W35 Y3:AA34 Y35:BW35 BA34:BL34 BN34:BW34">
    <cfRule type="cellIs" dxfId="535" priority="57" operator="equal">
      <formula>"L"</formula>
    </cfRule>
    <cfRule type="cellIs" dxfId="534" priority="58" operator="equal">
      <formula>"NA"</formula>
    </cfRule>
    <cfRule type="cellIs" dxfId="533" priority="59" operator="equal">
      <formula>"AB"</formula>
    </cfRule>
  </conditionalFormatting>
  <conditionalFormatting sqref="AB22:AU34 BA22:BW33 X2:AA2 AV2:AZ34 A22:W35 Y35:BW35 Y3:AA34 BA34:BL34 BN34:BW34">
    <cfRule type="cellIs" dxfId="532" priority="56" operator="equal">
      <formula>"L"</formula>
    </cfRule>
  </conditionalFormatting>
  <conditionalFormatting sqref="BR2:BV2 BR12:BV12 BE4:BE21 BA4:BB21 AS4:AU21 BL12:BP12 BL13:BV21 BL2:BP2 BL4:BV11">
    <cfRule type="cellIs" dxfId="531" priority="52" operator="equal">
      <formula>"L"</formula>
    </cfRule>
    <cfRule type="cellIs" dxfId="530" priority="53" operator="equal">
      <formula>"NA"</formula>
    </cfRule>
    <cfRule type="cellIs" dxfId="529" priority="54" operator="equal">
      <formula>"AB"</formula>
    </cfRule>
  </conditionalFormatting>
  <conditionalFormatting sqref="BW2:BW21 AB2:AU21 A2:W21 BA2:BK21">
    <cfRule type="cellIs" dxfId="528" priority="55" operator="equal">
      <formula>"NA"</formula>
    </cfRule>
  </conditionalFormatting>
  <conditionalFormatting sqref="AS3:AU3 BU3:BV3 BE3 BA3:BB3 BL3:BS3">
    <cfRule type="cellIs" dxfId="527" priority="48" operator="equal">
      <formula>"L"</formula>
    </cfRule>
    <cfRule type="cellIs" dxfId="526" priority="49" operator="equal">
      <formula>"NA"</formula>
    </cfRule>
    <cfRule type="cellIs" dxfId="525" priority="50" operator="equal">
      <formula>"AB"</formula>
    </cfRule>
  </conditionalFormatting>
  <conditionalFormatting sqref="BU3:BV3 BR2:BV2 BR12:BV12 BL3:BS3 BL12:BP12 BL13:BV21 BL2:BP2 BL4:BV11">
    <cfRule type="cellIs" dxfId="524" priority="51" operator="equal">
      <formula>"NA"</formula>
    </cfRule>
  </conditionalFormatting>
  <conditionalFormatting sqref="BQ2">
    <cfRule type="cellIs" dxfId="523" priority="46" operator="equal">
      <formula>"AB"</formula>
    </cfRule>
    <cfRule type="cellIs" dxfId="522" priority="47" operator="equal">
      <formula>"L"</formula>
    </cfRule>
  </conditionalFormatting>
  <conditionalFormatting sqref="BQ2">
    <cfRule type="cellIs" dxfId="521" priority="43" operator="equal">
      <formula>"L"</formula>
    </cfRule>
    <cfRule type="cellIs" dxfId="520" priority="44" operator="equal">
      <formula>"NA"</formula>
    </cfRule>
    <cfRule type="cellIs" dxfId="519" priority="45" operator="equal">
      <formula>"AB"</formula>
    </cfRule>
  </conditionalFormatting>
  <conditionalFormatting sqref="BQ2">
    <cfRule type="cellIs" dxfId="518" priority="41" operator="equal">
      <formula>"AB"</formula>
    </cfRule>
    <cfRule type="cellIs" dxfId="517" priority="42" operator="equal">
      <formula>"L"</formula>
    </cfRule>
  </conditionalFormatting>
  <conditionalFormatting sqref="BQ12">
    <cfRule type="cellIs" dxfId="516" priority="39" operator="equal">
      <formula>"AB"</formula>
    </cfRule>
    <cfRule type="cellIs" dxfId="515" priority="40" operator="equal">
      <formula>"L"</formula>
    </cfRule>
  </conditionalFormatting>
  <conditionalFormatting sqref="BB11">
    <cfRule type="cellIs" dxfId="514" priority="19" operator="equal">
      <formula>"L"</formula>
    </cfRule>
    <cfRule type="cellIs" dxfId="513" priority="20" operator="equal">
      <formula>"NA"</formula>
    </cfRule>
    <cfRule type="cellIs" dxfId="512" priority="21" operator="equal">
      <formula>"AB"</formula>
    </cfRule>
  </conditionalFormatting>
  <conditionalFormatting sqref="BB7 BB5">
    <cfRule type="cellIs" dxfId="511" priority="22" operator="equal">
      <formula>"L"</formula>
    </cfRule>
    <cfRule type="cellIs" dxfId="510" priority="23" operator="equal">
      <formula>"NA"</formula>
    </cfRule>
    <cfRule type="cellIs" dxfId="509" priority="24" operator="equal">
      <formula>"AB"</formula>
    </cfRule>
  </conditionalFormatting>
  <conditionalFormatting sqref="X2">
    <cfRule type="cellIs" dxfId="508" priority="18" operator="equal">
      <formula>"NA"</formula>
    </cfRule>
  </conditionalFormatting>
  <conditionalFormatting sqref="X3:X35">
    <cfRule type="cellIs" dxfId="507" priority="16" operator="equal">
      <formula>"AB"</formula>
    </cfRule>
    <cfRule type="cellIs" dxfId="506" priority="17" operator="equal">
      <formula>"L"</formula>
    </cfRule>
  </conditionalFormatting>
  <conditionalFormatting sqref="X3:X35">
    <cfRule type="cellIs" dxfId="505" priority="13" operator="equal">
      <formula>"L"</formula>
    </cfRule>
    <cfRule type="cellIs" dxfId="504" priority="14" operator="equal">
      <formula>"NA"</formula>
    </cfRule>
    <cfRule type="cellIs" dxfId="503" priority="15" operator="equal">
      <formula>"AB"</formula>
    </cfRule>
  </conditionalFormatting>
  <conditionalFormatting sqref="X3:X35">
    <cfRule type="cellIs" dxfId="502" priority="12" operator="equal">
      <formula>"L"</formula>
    </cfRule>
  </conditionalFormatting>
  <conditionalFormatting sqref="X3:X35">
    <cfRule type="cellIs" dxfId="501" priority="11" operator="equal">
      <formula>"NA"</formula>
    </cfRule>
  </conditionalFormatting>
  <conditionalFormatting sqref="BM11 BM7 BM5">
    <cfRule type="cellIs" dxfId="500" priority="8" operator="equal">
      <formula>"L"</formula>
    </cfRule>
    <cfRule type="cellIs" dxfId="499" priority="9" operator="equal">
      <formula>"NA"</formula>
    </cfRule>
    <cfRule type="cellIs" dxfId="498" priority="10" operator="equal">
      <formula>"AB"</formula>
    </cfRule>
  </conditionalFormatting>
  <conditionalFormatting sqref="BM34">
    <cfRule type="cellIs" dxfId="497" priority="5" operator="equal">
      <formula>"L"</formula>
    </cfRule>
    <cfRule type="cellIs" dxfId="496" priority="6" operator="equal">
      <formula>"NA"</formula>
    </cfRule>
    <cfRule type="cellIs" dxfId="495" priority="7" operator="equal">
      <formula>"AB"</formula>
    </cfRule>
  </conditionalFormatting>
  <conditionalFormatting sqref="BM34">
    <cfRule type="cellIs" dxfId="494" priority="4" operator="equal">
      <formula>"NA"</formula>
    </cfRule>
  </conditionalFormatting>
  <dataValidations count="7">
    <dataValidation type="list" allowBlank="1" showErrorMessage="1" sqref="AI16:AI34 AI2:AI14">
      <formula1>"Good,Average,Excellent "</formula1>
    </dataValidation>
    <dataValidation type="list" allowBlank="1" showErrorMessage="1" sqref="AK16:AK34 AK2:AK14">
      <formula1>"Average,Excellent,GOOD"</formula1>
    </dataValidation>
    <dataValidation type="list" allowBlank="1" showErrorMessage="1" sqref="V2:V34">
      <formula1>"Tamil,Hindi"</formula1>
    </dataValidation>
    <dataValidation type="list" allowBlank="1" showErrorMessage="1" sqref="AH2:AH34">
      <formula1>"Western Dance,Drums,Keyboard,Classical Dance,Guitar,Yoga,Carnatic Music"</formula1>
    </dataValidation>
    <dataValidation type="list" allowBlank="1" showErrorMessage="1" sqref="AJ2:AJ34">
      <formula1>"Silambam,Taekwondo,SILAMBAM,Kungfu"</formula1>
    </dataValidation>
    <dataValidation type="list" allowBlank="1" showErrorMessage="1" sqref="G2:G34">
      <formula1>"French,Tamil"</formula1>
    </dataValidation>
    <dataValidation type="list" allowBlank="1" showErrorMessage="1" sqref="G1">
      <formula1>"L2 Tamil,L2 French"</formula1>
    </dataValidation>
  </dataValidations>
  <pageMargins left="0.7" right="0.7" top="0.75" bottom="0.75" header="0" footer="0"/>
  <pageSetup orientation="portrait"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00B050"/>
  </sheetPr>
  <dimension ref="A1:BY32"/>
  <sheetViews>
    <sheetView zoomScale="85" zoomScaleNormal="85" workbookViewId="0">
      <pane xSplit="7" ySplit="1" topLeftCell="BW22" activePane="bottomRight" state="frozen"/>
      <selection activeCell="BZ23" sqref="BZ23:BZ27"/>
      <selection pane="topRight" activeCell="BZ23" sqref="BZ23:BZ27"/>
      <selection pane="bottomLeft" activeCell="BZ23" sqref="BZ23:BZ27"/>
      <selection pane="bottomRight" sqref="A1:BX31"/>
    </sheetView>
  </sheetViews>
  <sheetFormatPr defaultColWidth="14.453125" defaultRowHeight="20" customHeight="1"/>
  <cols>
    <col min="1" max="1" width="16.1796875" style="210" bestFit="1" customWidth="1"/>
    <col min="2" max="2" width="24.08984375" style="167" customWidth="1"/>
    <col min="3" max="3" width="10.6328125" style="67" customWidth="1"/>
    <col min="4" max="4" width="11.90625" style="67" customWidth="1"/>
    <col min="5" max="6" width="10.6328125" style="67" customWidth="1"/>
    <col min="7" max="7" width="10.6328125" style="141" customWidth="1"/>
    <col min="8" max="8" width="10.6328125" style="144" customWidth="1"/>
    <col min="9" max="35" width="10.6328125" style="67" customWidth="1"/>
    <col min="36" max="36" width="15.1796875" style="67" bestFit="1" customWidth="1"/>
    <col min="37" max="47" width="10.6328125" style="67" customWidth="1"/>
    <col min="48" max="48" width="17.81640625" style="67" bestFit="1" customWidth="1"/>
    <col min="49" max="66" width="10.6328125" style="67" customWidth="1"/>
    <col min="67" max="67" width="63.81640625" style="67" customWidth="1"/>
    <col min="68" max="71" width="21.6328125" style="67" customWidth="1"/>
    <col min="72" max="72" width="21.6328125" style="176" customWidth="1"/>
    <col min="73" max="76" width="21.6328125" style="67" customWidth="1"/>
    <col min="77" max="77" width="14.453125" style="142"/>
    <col min="78" max="16384" width="14.453125" style="67"/>
  </cols>
  <sheetData>
    <row r="1" spans="1:77" ht="20" customHeight="1">
      <c r="A1" s="399" t="s">
        <v>142</v>
      </c>
      <c r="B1" s="399" t="s">
        <v>19</v>
      </c>
      <c r="C1" s="399" t="s">
        <v>33</v>
      </c>
      <c r="D1" s="399" t="s">
        <v>34</v>
      </c>
      <c r="E1" s="400" t="s">
        <v>55</v>
      </c>
      <c r="F1" s="401" t="s">
        <v>56</v>
      </c>
      <c r="G1" s="399" t="s">
        <v>187</v>
      </c>
      <c r="H1" s="400" t="s">
        <v>57</v>
      </c>
      <c r="I1" s="401" t="s">
        <v>58</v>
      </c>
      <c r="J1" s="400" t="s">
        <v>59</v>
      </c>
      <c r="K1" s="401" t="s">
        <v>60</v>
      </c>
      <c r="L1" s="399" t="s">
        <v>61</v>
      </c>
      <c r="M1" s="401" t="s">
        <v>62</v>
      </c>
      <c r="N1" s="399" t="s">
        <v>63</v>
      </c>
      <c r="O1" s="401" t="s">
        <v>64</v>
      </c>
      <c r="P1" s="399" t="s">
        <v>65</v>
      </c>
      <c r="Q1" s="401" t="s">
        <v>66</v>
      </c>
      <c r="R1" s="402" t="s">
        <v>143</v>
      </c>
      <c r="S1" s="402" t="s">
        <v>144</v>
      </c>
      <c r="T1" s="402" t="s">
        <v>188</v>
      </c>
      <c r="U1" s="402" t="s">
        <v>79</v>
      </c>
      <c r="V1" s="399" t="s">
        <v>189</v>
      </c>
      <c r="W1" s="399" t="s">
        <v>67</v>
      </c>
      <c r="X1" s="401" t="s">
        <v>68</v>
      </c>
      <c r="Y1" s="399" t="s">
        <v>190</v>
      </c>
      <c r="Z1" s="401" t="s">
        <v>205</v>
      </c>
      <c r="AA1" s="402" t="s">
        <v>191</v>
      </c>
      <c r="AB1" s="402" t="s">
        <v>192</v>
      </c>
      <c r="AC1" s="402" t="s">
        <v>191</v>
      </c>
      <c r="AD1" s="402" t="s">
        <v>80</v>
      </c>
      <c r="AE1" s="399" t="s">
        <v>69</v>
      </c>
      <c r="AF1" s="401" t="s">
        <v>81</v>
      </c>
      <c r="AG1" s="401" t="s">
        <v>82</v>
      </c>
      <c r="AH1" s="399" t="s">
        <v>146</v>
      </c>
      <c r="AI1" s="399" t="s">
        <v>147</v>
      </c>
      <c r="AJ1" s="399" t="s">
        <v>148</v>
      </c>
      <c r="AK1" s="399" t="s">
        <v>149</v>
      </c>
      <c r="AL1" s="401" t="s">
        <v>83</v>
      </c>
      <c r="AM1" s="401" t="s">
        <v>84</v>
      </c>
      <c r="AN1" s="402" t="s">
        <v>116</v>
      </c>
      <c r="AO1" s="402" t="s">
        <v>150</v>
      </c>
      <c r="AP1" s="402" t="s">
        <v>151</v>
      </c>
      <c r="AQ1" s="402" t="s">
        <v>152</v>
      </c>
      <c r="AR1" s="402" t="s">
        <v>153</v>
      </c>
      <c r="AS1" s="402" t="s">
        <v>115</v>
      </c>
      <c r="AT1" s="399" t="s">
        <v>193</v>
      </c>
      <c r="AU1" s="399" t="s">
        <v>70</v>
      </c>
      <c r="AV1" s="401" t="s">
        <v>85</v>
      </c>
      <c r="AW1" s="401" t="s">
        <v>86</v>
      </c>
      <c r="AX1" s="399" t="s">
        <v>71</v>
      </c>
      <c r="AY1" s="404" t="s">
        <v>87</v>
      </c>
      <c r="AZ1" s="404" t="s">
        <v>88</v>
      </c>
      <c r="BA1" s="404" t="s">
        <v>72</v>
      </c>
      <c r="BB1" s="405" t="s">
        <v>89</v>
      </c>
      <c r="BC1" s="404" t="s">
        <v>90</v>
      </c>
      <c r="BD1" s="406" t="s">
        <v>73</v>
      </c>
      <c r="BE1" s="406" t="s">
        <v>91</v>
      </c>
      <c r="BF1" s="404" t="s">
        <v>92</v>
      </c>
      <c r="BG1" s="407" t="s">
        <v>117</v>
      </c>
      <c r="BH1" s="407" t="s">
        <v>154</v>
      </c>
      <c r="BI1" s="407" t="s">
        <v>155</v>
      </c>
      <c r="BJ1" s="407" t="s">
        <v>156</v>
      </c>
      <c r="BK1" s="407" t="s">
        <v>157</v>
      </c>
      <c r="BL1" s="407" t="s">
        <v>118</v>
      </c>
      <c r="BM1" s="405" t="s">
        <v>158</v>
      </c>
      <c r="BN1" s="405" t="s">
        <v>159</v>
      </c>
      <c r="BO1" s="405" t="s">
        <v>160</v>
      </c>
      <c r="BP1" s="405" t="s">
        <v>161</v>
      </c>
      <c r="BQ1" s="405" t="s">
        <v>162</v>
      </c>
      <c r="BR1" s="405" t="s">
        <v>163</v>
      </c>
      <c r="BS1" s="405" t="s">
        <v>164</v>
      </c>
      <c r="BT1" s="405" t="s">
        <v>165</v>
      </c>
      <c r="BU1" s="405" t="s">
        <v>194</v>
      </c>
      <c r="BV1" s="405" t="s">
        <v>166</v>
      </c>
      <c r="BW1" s="405" t="s">
        <v>167</v>
      </c>
      <c r="BX1" s="408" t="s">
        <v>205</v>
      </c>
      <c r="BY1" s="67"/>
    </row>
    <row r="2" spans="1:77" ht="20" customHeight="1">
      <c r="A2" s="409" t="s">
        <v>1360</v>
      </c>
      <c r="B2" s="591" t="s">
        <v>297</v>
      </c>
      <c r="C2" s="409" t="s">
        <v>280</v>
      </c>
      <c r="D2" s="409">
        <v>104</v>
      </c>
      <c r="E2" s="410">
        <v>58</v>
      </c>
      <c r="F2" s="411">
        <f t="shared" ref="F2:F31" si="0">IF(E2="NA", 0, IF(E2&gt;=90, 40, IF(E2&gt;=65, 30, IF(E2&gt;=41, 20, 10))))</f>
        <v>20</v>
      </c>
      <c r="G2" s="409" t="s">
        <v>1093</v>
      </c>
      <c r="H2" s="410">
        <v>45</v>
      </c>
      <c r="I2" s="411">
        <f t="shared" ref="I2:I31" si="1">IF(H2="NA", 0, IF(H2&gt;=90, 40, IF(H2&gt;=65, 30, IF(H2&gt;=41, 20, 10))))</f>
        <v>20</v>
      </c>
      <c r="J2" s="410">
        <v>38</v>
      </c>
      <c r="K2" s="411">
        <f t="shared" ref="K2:K31" si="2">IF(J2="NA", 0, IF(J2&gt;=90, 40, IF(J2&gt;=65, 30, IF(J2&gt;=41, 20, 10))))</f>
        <v>10</v>
      </c>
      <c r="L2" s="409">
        <v>44</v>
      </c>
      <c r="M2" s="411">
        <f t="shared" ref="M2:M31" si="3">IF(L2="NA", 0, IF(L2&gt;=90, 40, IF(L2&gt;=65, 30, IF(L2&gt;=41, 20, 10))))</f>
        <v>20</v>
      </c>
      <c r="N2" s="409">
        <v>59</v>
      </c>
      <c r="O2" s="411">
        <f t="shared" ref="O2:O31" si="4">IF(N2="NA", 0, IF(N2&gt;=90, 40, IF(N2&gt;=65, 30, IF(N2&gt;=41, 20, 10))))</f>
        <v>20</v>
      </c>
      <c r="P2" s="409">
        <v>66</v>
      </c>
      <c r="Q2" s="411">
        <f t="shared" ref="Q2:Q31" si="5">IF(P2="NA", 0, IF(P2&gt;=90, 40, IF(P2&gt;=65, 30, IF(P2&gt;=41, 20, 10))))</f>
        <v>30</v>
      </c>
      <c r="R2" s="412">
        <f t="shared" ref="R2:R31" si="6">SUM(F2,I2,K2,M2,O2,Q2)</f>
        <v>120</v>
      </c>
      <c r="S2" s="413">
        <f t="shared" ref="S2:S31" si="7">COUNTIF(E2,"NA")+COUNTIF(H2,"NA")+COUNTIF(J2,"NA")+COUNTIF(L2,"NA")+COUNTIF(N2,"NA")+COUNTIF(P2,"NA")+COUNTIF(E2,"AB")+COUNTIF(H2,"AB")+COUNTIF(J2,"AB")+COUNTIF(L2,"AB")+COUNTIF(N2,"AB")+COUNTIF(P2,"AB")+COUNTIF(E2,"L")+COUNTIF(H2,"L")+COUNTIF(J2,"L")+COUNTIF(L2,"L")+COUNTIF(N2,"L")+COUNTIF(P2,"L")+COUNTIF(E2,"NAS")+COUNTIF(H2,"NAS")+COUNTIF(J2,"NAS")+COUNTIF(L2,"NAS")+COUNTIF(N2,"NAS")+COUNTIF(P2,"NAS")</f>
        <v>0</v>
      </c>
      <c r="T2" s="412">
        <f t="shared" ref="T2:T31" si="8">R2/(240-(S2*40))*240</f>
        <v>120</v>
      </c>
      <c r="U2" s="412">
        <f t="shared" ref="U2:U31" si="9">IF(T2&gt;=210, 8, IF(T2&gt;=140, 6, IF(T2&gt;=70, 4, 2)))</f>
        <v>4</v>
      </c>
      <c r="V2" s="409" t="s">
        <v>1089</v>
      </c>
      <c r="W2" s="409" t="s">
        <v>74</v>
      </c>
      <c r="X2" s="409" t="s">
        <v>74</v>
      </c>
      <c r="Y2" s="409">
        <v>7</v>
      </c>
      <c r="Z2" s="411">
        <f t="shared" ref="Z2:Z31" si="10">IF(BX2="NA", 0, IF(BX2&gt;=90, 40, IF(BX2&gt;=65, 30, IF(BX2&gt;=41, 20, 10))))</f>
        <v>10</v>
      </c>
      <c r="AA2" s="415">
        <f t="shared" ref="AA2:AA31" si="11">SUM(X2,Z2)</f>
        <v>10</v>
      </c>
      <c r="AB2" s="415">
        <f t="shared" ref="AB2:AB31" si="12">COUNTIF(W2,"NA")+COUNTIF(Y2,"NA")+COUNTIF(W2,"NAS")+COUNTIF(Y2,"NAS")+COUNTIF(W2,"AB")+COUNTIF(Y2,"AB")+COUNTIF(W2,"L")+COUNTIF(Y2,"L")</f>
        <v>1</v>
      </c>
      <c r="AC2" s="416">
        <f t="shared" ref="AC2:AC31" si="13">AA2/(120-(AB2*40))*120</f>
        <v>15</v>
      </c>
      <c r="AD2" s="415">
        <f t="shared" ref="AD2:AD31" si="14">IF(AC2&gt;110, 4, IF(AC2&gt;=40, 3, IF(AC2&gt;=30, 2, 1)))</f>
        <v>1</v>
      </c>
      <c r="AE2" s="409" t="s">
        <v>7</v>
      </c>
      <c r="AF2" s="417">
        <f t="shared" ref="AF2:AF31" si="15">IF(AE2="NA",0,IF(AE2="Excellent",20,IF(AE2="Good",15,10)))</f>
        <v>15</v>
      </c>
      <c r="AG2" s="417">
        <f t="shared" ref="AG2:AG31" si="16">IF(AF2=0,0,IF(AF2=20,4,IF(AF2=15,3,2)))</f>
        <v>3</v>
      </c>
      <c r="AH2" s="584" t="s">
        <v>218</v>
      </c>
      <c r="AI2" s="585" t="s">
        <v>6</v>
      </c>
      <c r="AJ2" s="585" t="s">
        <v>172</v>
      </c>
      <c r="AK2" s="585" t="s">
        <v>8</v>
      </c>
      <c r="AL2" s="417">
        <f t="shared" ref="AL2:AL31" si="17">IF(AND(AI2="Excellent", AK2="Excellent"),20,IF(AND(AI2="Excellent",AK2="Good"),15,IF(AND(AI2="Excellent",AK2="Average"),15,IF(AND(AI2="Good", AK2="Excellent"),15,IF(AND(AI2="Good",AK2="Good"),15,IF(AND(AI2="Good",AK2="Average"),15,IF(AND(AI2="Average",AK2="Excellent"),15,IF(AND(AI2="Average",AK2="Good"),15,10))))))))</f>
        <v>15</v>
      </c>
      <c r="AM2" s="417">
        <f t="shared" ref="AM2:AM31" si="18">IF(AL2=20,4,IF(AL2=15,3,IF(AL2=10,2,1)))</f>
        <v>3</v>
      </c>
      <c r="AN2" s="418">
        <f t="shared" ref="AN2:AN31" si="19">U2+AD2+AG2+AM2</f>
        <v>11</v>
      </c>
      <c r="AO2" s="418">
        <f t="shared" ref="AO2:AO31" si="20">COUNTIF(U2,0)</f>
        <v>0</v>
      </c>
      <c r="AP2" s="418">
        <f t="shared" ref="AP2:AP31" si="21">COUNTIF(AD2,0)</f>
        <v>0</v>
      </c>
      <c r="AQ2" s="418">
        <f t="shared" ref="AQ2:AQ31" si="22">COUNTIF(AG2,0)</f>
        <v>0</v>
      </c>
      <c r="AR2" s="418">
        <f t="shared" ref="AR2:AR31" si="23">COUNTIF(AL2,0)</f>
        <v>0</v>
      </c>
      <c r="AS2" s="419">
        <f t="shared" ref="AS2:AS31" si="24">AN2/(20-((AO2*8)+(AP2*4)+(AQ2*4)+(AR2*4)))*20</f>
        <v>11</v>
      </c>
      <c r="AT2" s="586" t="s">
        <v>3177</v>
      </c>
      <c r="AU2" s="409" t="s">
        <v>74</v>
      </c>
      <c r="AV2" s="417">
        <f t="shared" ref="AV2:AV31" si="25">IF(AU2="NA",0,IF(AU2="Excellent",10,IF(AU2="Good",8,6)))</f>
        <v>0</v>
      </c>
      <c r="AW2" s="417">
        <f t="shared" ref="AW2:AW31" si="26">IF(AV2=0,0,IF(AV2=10,8,IF(AV2=8,6,3)))</f>
        <v>0</v>
      </c>
      <c r="AX2" s="409" t="s">
        <v>13</v>
      </c>
      <c r="AY2" s="421">
        <f t="shared" ref="AY2:AY31" si="27">IF(AX2="NA",0,IF(AX2="In House",10,IF(AX2="In Person",8,6)))</f>
        <v>10</v>
      </c>
      <c r="AZ2" s="421">
        <f t="shared" ref="AZ2:AZ31" si="28">IF(AY2=0,0,IF(AY2=6,3,IF(AY2=8,6,8)))</f>
        <v>8</v>
      </c>
      <c r="BA2" s="420" t="s">
        <v>195</v>
      </c>
      <c r="BB2" s="409" t="s">
        <v>168</v>
      </c>
      <c r="BC2" s="421">
        <f t="shared" ref="BC2:BC31" si="29">IF(BB2=0,0,IF(BB2&gt;=9,2,1))</f>
        <v>2</v>
      </c>
      <c r="BD2" s="409"/>
      <c r="BE2" s="587">
        <v>10</v>
      </c>
      <c r="BF2" s="421">
        <f t="shared" ref="BF2:BF31" si="30">IF(BE2=0,0,IF(BE2&gt;=9,2,1))</f>
        <v>2</v>
      </c>
      <c r="BG2" s="422">
        <f t="shared" ref="BG2:BG31" si="31">AW2+AZ2+BC2+BF2</f>
        <v>12</v>
      </c>
      <c r="BH2" s="422">
        <f t="shared" ref="BH2:BH31" si="32">COUNTIF(AW2,0)</f>
        <v>1</v>
      </c>
      <c r="BI2" s="422">
        <f t="shared" ref="BI2:BI31" si="33">COUNTIF(AZ2,0)</f>
        <v>0</v>
      </c>
      <c r="BJ2" s="422">
        <f t="shared" ref="BJ2:BJ31" si="34">COUNTIF(BC2,0)</f>
        <v>0</v>
      </c>
      <c r="BK2" s="422">
        <f t="shared" ref="BK2:BK31" si="35">COUNTIF(BF2,0)</f>
        <v>0</v>
      </c>
      <c r="BL2" s="423">
        <f t="shared" ref="BL2:BL31" si="36">BG2/(20-((BH2*8)+(BI2*8)+(BJ2*2)+(BK2*2)))*20</f>
        <v>20</v>
      </c>
      <c r="BM2" s="424" t="s">
        <v>3173</v>
      </c>
      <c r="BN2" s="588" t="s">
        <v>175</v>
      </c>
      <c r="BO2" s="588" t="s">
        <v>175</v>
      </c>
      <c r="BP2" s="424" t="s">
        <v>3178</v>
      </c>
      <c r="BQ2" s="424" t="s">
        <v>3179</v>
      </c>
      <c r="BR2" s="424" t="s">
        <v>1798</v>
      </c>
      <c r="BS2" s="424" t="s">
        <v>3180</v>
      </c>
      <c r="BT2" s="424" t="s">
        <v>3181</v>
      </c>
      <c r="BU2" s="424" t="s">
        <v>3182</v>
      </c>
      <c r="BV2" s="424" t="s">
        <v>3183</v>
      </c>
      <c r="BW2" s="424" t="s">
        <v>3184</v>
      </c>
      <c r="BX2" s="414">
        <f>Y2/25*100</f>
        <v>28.000000000000004</v>
      </c>
      <c r="BY2" s="67"/>
    </row>
    <row r="3" spans="1:77" ht="20" customHeight="1">
      <c r="A3" s="409" t="s">
        <v>1361</v>
      </c>
      <c r="B3" s="583" t="s">
        <v>284</v>
      </c>
      <c r="C3" s="409" t="s">
        <v>280</v>
      </c>
      <c r="D3" s="409">
        <v>96</v>
      </c>
      <c r="E3" s="410">
        <v>70</v>
      </c>
      <c r="F3" s="411">
        <f t="shared" si="0"/>
        <v>30</v>
      </c>
      <c r="G3" s="409" t="s">
        <v>1093</v>
      </c>
      <c r="H3" s="410">
        <v>47</v>
      </c>
      <c r="I3" s="411">
        <f t="shared" si="1"/>
        <v>20</v>
      </c>
      <c r="J3" s="410">
        <v>45</v>
      </c>
      <c r="K3" s="411">
        <f t="shared" si="2"/>
        <v>20</v>
      </c>
      <c r="L3" s="409">
        <v>69</v>
      </c>
      <c r="M3" s="411">
        <f t="shared" si="3"/>
        <v>30</v>
      </c>
      <c r="N3" s="409">
        <v>74</v>
      </c>
      <c r="O3" s="411">
        <f t="shared" si="4"/>
        <v>30</v>
      </c>
      <c r="P3" s="409">
        <v>72</v>
      </c>
      <c r="Q3" s="411">
        <f t="shared" si="5"/>
        <v>30</v>
      </c>
      <c r="R3" s="412">
        <f t="shared" si="6"/>
        <v>160</v>
      </c>
      <c r="S3" s="413">
        <f t="shared" si="7"/>
        <v>0</v>
      </c>
      <c r="T3" s="412">
        <f t="shared" si="8"/>
        <v>160</v>
      </c>
      <c r="U3" s="412">
        <f t="shared" si="9"/>
        <v>6</v>
      </c>
      <c r="V3" s="409" t="s">
        <v>1089</v>
      </c>
      <c r="W3" s="409" t="s">
        <v>74</v>
      </c>
      <c r="X3" s="409" t="s">
        <v>74</v>
      </c>
      <c r="Y3" s="409">
        <v>11</v>
      </c>
      <c r="Z3" s="411">
        <f t="shared" si="10"/>
        <v>20</v>
      </c>
      <c r="AA3" s="415">
        <f t="shared" si="11"/>
        <v>20</v>
      </c>
      <c r="AB3" s="415">
        <f t="shared" si="12"/>
        <v>1</v>
      </c>
      <c r="AC3" s="416">
        <f t="shared" si="13"/>
        <v>30</v>
      </c>
      <c r="AD3" s="415">
        <f t="shared" si="14"/>
        <v>2</v>
      </c>
      <c r="AE3" s="409" t="s">
        <v>7</v>
      </c>
      <c r="AF3" s="417">
        <f t="shared" si="15"/>
        <v>15</v>
      </c>
      <c r="AG3" s="417">
        <f t="shared" si="16"/>
        <v>3</v>
      </c>
      <c r="AH3" s="584" t="s">
        <v>196</v>
      </c>
      <c r="AI3" s="585" t="s">
        <v>6</v>
      </c>
      <c r="AJ3" s="585" t="s">
        <v>173</v>
      </c>
      <c r="AK3" s="585" t="s">
        <v>8</v>
      </c>
      <c r="AL3" s="417">
        <f t="shared" si="17"/>
        <v>15</v>
      </c>
      <c r="AM3" s="417">
        <f t="shared" si="18"/>
        <v>3</v>
      </c>
      <c r="AN3" s="418">
        <f t="shared" si="19"/>
        <v>14</v>
      </c>
      <c r="AO3" s="418">
        <f t="shared" si="20"/>
        <v>0</v>
      </c>
      <c r="AP3" s="418">
        <f t="shared" si="21"/>
        <v>0</v>
      </c>
      <c r="AQ3" s="418">
        <f t="shared" si="22"/>
        <v>0</v>
      </c>
      <c r="AR3" s="418">
        <f t="shared" si="23"/>
        <v>0</v>
      </c>
      <c r="AS3" s="419">
        <f t="shared" si="24"/>
        <v>14</v>
      </c>
      <c r="AT3" s="586" t="s">
        <v>3177</v>
      </c>
      <c r="AU3" s="409" t="s">
        <v>74</v>
      </c>
      <c r="AV3" s="417">
        <f t="shared" si="25"/>
        <v>0</v>
      </c>
      <c r="AW3" s="417">
        <f t="shared" si="26"/>
        <v>0</v>
      </c>
      <c r="AX3" s="409" t="s">
        <v>13</v>
      </c>
      <c r="AY3" s="421">
        <f t="shared" si="27"/>
        <v>10</v>
      </c>
      <c r="AZ3" s="421">
        <f t="shared" si="28"/>
        <v>8</v>
      </c>
      <c r="BA3" s="420" t="s">
        <v>1174</v>
      </c>
      <c r="BB3" s="409">
        <v>8</v>
      </c>
      <c r="BC3" s="421">
        <f t="shared" si="29"/>
        <v>1</v>
      </c>
      <c r="BD3" s="409"/>
      <c r="BE3" s="587">
        <v>10</v>
      </c>
      <c r="BF3" s="421">
        <f t="shared" si="30"/>
        <v>2</v>
      </c>
      <c r="BG3" s="422">
        <f t="shared" si="31"/>
        <v>11</v>
      </c>
      <c r="BH3" s="422">
        <f t="shared" si="32"/>
        <v>1</v>
      </c>
      <c r="BI3" s="422">
        <f t="shared" si="33"/>
        <v>0</v>
      </c>
      <c r="BJ3" s="422">
        <f t="shared" si="34"/>
        <v>0</v>
      </c>
      <c r="BK3" s="422">
        <f t="shared" si="35"/>
        <v>0</v>
      </c>
      <c r="BL3" s="423">
        <f t="shared" si="36"/>
        <v>18.333333333333332</v>
      </c>
      <c r="BM3" s="424" t="s">
        <v>1818</v>
      </c>
      <c r="BN3" s="588" t="s">
        <v>175</v>
      </c>
      <c r="BO3" s="588" t="s">
        <v>175</v>
      </c>
      <c r="BP3" s="424" t="s">
        <v>3178</v>
      </c>
      <c r="BQ3" s="424" t="s">
        <v>3185</v>
      </c>
      <c r="BR3" s="424" t="s">
        <v>2014</v>
      </c>
      <c r="BS3" s="424" t="s">
        <v>3186</v>
      </c>
      <c r="BT3" s="424" t="s">
        <v>3187</v>
      </c>
      <c r="BU3" s="424" t="s">
        <v>3188</v>
      </c>
      <c r="BV3" s="424" t="s">
        <v>3189</v>
      </c>
      <c r="BW3" s="424" t="s">
        <v>3190</v>
      </c>
      <c r="BX3" s="414">
        <f t="shared" ref="BX3:BX31" si="37">Y3/25*100</f>
        <v>44</v>
      </c>
      <c r="BY3" s="67"/>
    </row>
    <row r="4" spans="1:77" ht="20" customHeight="1">
      <c r="A4" s="409" t="s">
        <v>1362</v>
      </c>
      <c r="B4" s="589" t="s">
        <v>285</v>
      </c>
      <c r="C4" s="409" t="s">
        <v>280</v>
      </c>
      <c r="D4" s="409">
        <v>101</v>
      </c>
      <c r="E4" s="410">
        <v>72</v>
      </c>
      <c r="F4" s="411">
        <f t="shared" si="0"/>
        <v>30</v>
      </c>
      <c r="G4" s="409" t="s">
        <v>1093</v>
      </c>
      <c r="H4" s="410">
        <v>93</v>
      </c>
      <c r="I4" s="411">
        <f t="shared" si="1"/>
        <v>40</v>
      </c>
      <c r="J4" s="410">
        <v>49</v>
      </c>
      <c r="K4" s="411">
        <f t="shared" si="2"/>
        <v>20</v>
      </c>
      <c r="L4" s="409">
        <v>67</v>
      </c>
      <c r="M4" s="411">
        <f t="shared" si="3"/>
        <v>30</v>
      </c>
      <c r="N4" s="409">
        <v>62</v>
      </c>
      <c r="O4" s="411">
        <f t="shared" si="4"/>
        <v>20</v>
      </c>
      <c r="P4" s="409">
        <v>74</v>
      </c>
      <c r="Q4" s="411">
        <f t="shared" si="5"/>
        <v>30</v>
      </c>
      <c r="R4" s="412">
        <f t="shared" si="6"/>
        <v>170</v>
      </c>
      <c r="S4" s="413">
        <f t="shared" si="7"/>
        <v>0</v>
      </c>
      <c r="T4" s="412">
        <f t="shared" si="8"/>
        <v>170</v>
      </c>
      <c r="U4" s="412">
        <f t="shared" si="9"/>
        <v>6</v>
      </c>
      <c r="V4" s="409" t="s">
        <v>1089</v>
      </c>
      <c r="W4" s="409" t="s">
        <v>74</v>
      </c>
      <c r="X4" s="409" t="s">
        <v>74</v>
      </c>
      <c r="Y4" s="409">
        <v>11</v>
      </c>
      <c r="Z4" s="411">
        <f t="shared" si="10"/>
        <v>20</v>
      </c>
      <c r="AA4" s="415">
        <f t="shared" si="11"/>
        <v>20</v>
      </c>
      <c r="AB4" s="415">
        <f t="shared" si="12"/>
        <v>1</v>
      </c>
      <c r="AC4" s="416">
        <f t="shared" si="13"/>
        <v>30</v>
      </c>
      <c r="AD4" s="415">
        <f t="shared" si="14"/>
        <v>2</v>
      </c>
      <c r="AE4" s="409" t="s">
        <v>7</v>
      </c>
      <c r="AF4" s="417">
        <f t="shared" si="15"/>
        <v>15</v>
      </c>
      <c r="AG4" s="417">
        <f t="shared" si="16"/>
        <v>3</v>
      </c>
      <c r="AH4" s="584" t="s">
        <v>218</v>
      </c>
      <c r="AI4" s="585" t="s">
        <v>6</v>
      </c>
      <c r="AJ4" s="585" t="s">
        <v>174</v>
      </c>
      <c r="AK4" s="585" t="s">
        <v>7</v>
      </c>
      <c r="AL4" s="417">
        <f t="shared" si="17"/>
        <v>15</v>
      </c>
      <c r="AM4" s="417">
        <f t="shared" si="18"/>
        <v>3</v>
      </c>
      <c r="AN4" s="418">
        <f t="shared" si="19"/>
        <v>14</v>
      </c>
      <c r="AO4" s="418">
        <f t="shared" si="20"/>
        <v>0</v>
      </c>
      <c r="AP4" s="418">
        <f t="shared" si="21"/>
        <v>0</v>
      </c>
      <c r="AQ4" s="418">
        <f t="shared" si="22"/>
        <v>0</v>
      </c>
      <c r="AR4" s="418">
        <f t="shared" si="23"/>
        <v>0</v>
      </c>
      <c r="AS4" s="419">
        <f t="shared" si="24"/>
        <v>14</v>
      </c>
      <c r="AT4" s="586" t="s">
        <v>3177</v>
      </c>
      <c r="AU4" s="409" t="s">
        <v>74</v>
      </c>
      <c r="AV4" s="417">
        <f t="shared" si="25"/>
        <v>0</v>
      </c>
      <c r="AW4" s="417">
        <f t="shared" si="26"/>
        <v>0</v>
      </c>
      <c r="AX4" s="409" t="s">
        <v>13</v>
      </c>
      <c r="AY4" s="421">
        <f t="shared" si="27"/>
        <v>10</v>
      </c>
      <c r="AZ4" s="421">
        <f t="shared" si="28"/>
        <v>8</v>
      </c>
      <c r="BA4" s="420" t="s">
        <v>1177</v>
      </c>
      <c r="BB4" s="409">
        <v>8</v>
      </c>
      <c r="BC4" s="421">
        <f t="shared" si="29"/>
        <v>1</v>
      </c>
      <c r="BD4" s="409"/>
      <c r="BE4" s="587">
        <v>10</v>
      </c>
      <c r="BF4" s="421">
        <f t="shared" si="30"/>
        <v>2</v>
      </c>
      <c r="BG4" s="422">
        <f t="shared" si="31"/>
        <v>11</v>
      </c>
      <c r="BH4" s="422">
        <f t="shared" si="32"/>
        <v>1</v>
      </c>
      <c r="BI4" s="422">
        <f t="shared" si="33"/>
        <v>0</v>
      </c>
      <c r="BJ4" s="422">
        <f t="shared" si="34"/>
        <v>0</v>
      </c>
      <c r="BK4" s="422">
        <f t="shared" si="35"/>
        <v>0</v>
      </c>
      <c r="BL4" s="423">
        <f t="shared" si="36"/>
        <v>18.333333333333332</v>
      </c>
      <c r="BM4" s="424" t="s">
        <v>1818</v>
      </c>
      <c r="BN4" s="588" t="s">
        <v>175</v>
      </c>
      <c r="BO4" s="588" t="s">
        <v>175</v>
      </c>
      <c r="BP4" s="424" t="s">
        <v>3191</v>
      </c>
      <c r="BQ4" s="424" t="s">
        <v>3192</v>
      </c>
      <c r="BR4" s="424" t="s">
        <v>1798</v>
      </c>
      <c r="BS4" s="424" t="s">
        <v>3193</v>
      </c>
      <c r="BT4" s="424" t="s">
        <v>3194</v>
      </c>
      <c r="BU4" s="424" t="s">
        <v>3195</v>
      </c>
      <c r="BV4" s="424" t="s">
        <v>3196</v>
      </c>
      <c r="BW4" s="424" t="s">
        <v>3197</v>
      </c>
      <c r="BX4" s="414">
        <f t="shared" si="37"/>
        <v>44</v>
      </c>
    </row>
    <row r="5" spans="1:77" ht="20" customHeight="1">
      <c r="A5" s="409" t="s">
        <v>1363</v>
      </c>
      <c r="B5" s="583" t="s">
        <v>286</v>
      </c>
      <c r="C5" s="409" t="s">
        <v>280</v>
      </c>
      <c r="D5" s="409">
        <v>67.5</v>
      </c>
      <c r="E5" s="410">
        <v>75</v>
      </c>
      <c r="F5" s="411">
        <f t="shared" si="0"/>
        <v>30</v>
      </c>
      <c r="G5" s="409" t="s">
        <v>1093</v>
      </c>
      <c r="H5" s="410">
        <v>14</v>
      </c>
      <c r="I5" s="411">
        <f t="shared" si="1"/>
        <v>10</v>
      </c>
      <c r="J5" s="410">
        <v>42</v>
      </c>
      <c r="K5" s="411">
        <f t="shared" si="2"/>
        <v>20</v>
      </c>
      <c r="L5" s="409">
        <v>60</v>
      </c>
      <c r="M5" s="411">
        <f t="shared" si="3"/>
        <v>20</v>
      </c>
      <c r="N5" s="409">
        <v>69</v>
      </c>
      <c r="O5" s="411">
        <f t="shared" si="4"/>
        <v>30</v>
      </c>
      <c r="P5" s="409">
        <v>86</v>
      </c>
      <c r="Q5" s="411">
        <f t="shared" si="5"/>
        <v>30</v>
      </c>
      <c r="R5" s="412">
        <f t="shared" si="6"/>
        <v>140</v>
      </c>
      <c r="S5" s="413">
        <f t="shared" si="7"/>
        <v>0</v>
      </c>
      <c r="T5" s="412">
        <f t="shared" si="8"/>
        <v>140</v>
      </c>
      <c r="U5" s="412">
        <f t="shared" si="9"/>
        <v>6</v>
      </c>
      <c r="V5" s="409" t="s">
        <v>1089</v>
      </c>
      <c r="W5" s="409" t="s">
        <v>74</v>
      </c>
      <c r="X5" s="409" t="s">
        <v>74</v>
      </c>
      <c r="Y5" s="409">
        <v>10</v>
      </c>
      <c r="Z5" s="411">
        <f t="shared" si="10"/>
        <v>10</v>
      </c>
      <c r="AA5" s="415">
        <f t="shared" si="11"/>
        <v>10</v>
      </c>
      <c r="AB5" s="415">
        <f t="shared" si="12"/>
        <v>1</v>
      </c>
      <c r="AC5" s="416">
        <f t="shared" si="13"/>
        <v>15</v>
      </c>
      <c r="AD5" s="415">
        <f t="shared" si="14"/>
        <v>1</v>
      </c>
      <c r="AE5" s="409" t="s">
        <v>7</v>
      </c>
      <c r="AF5" s="417">
        <f t="shared" si="15"/>
        <v>15</v>
      </c>
      <c r="AG5" s="417">
        <f t="shared" si="16"/>
        <v>3</v>
      </c>
      <c r="AH5" s="584" t="s">
        <v>170</v>
      </c>
      <c r="AI5" s="585" t="s">
        <v>6</v>
      </c>
      <c r="AJ5" s="585" t="s">
        <v>172</v>
      </c>
      <c r="AK5" s="585" t="s">
        <v>8</v>
      </c>
      <c r="AL5" s="417">
        <f t="shared" si="17"/>
        <v>15</v>
      </c>
      <c r="AM5" s="417">
        <f t="shared" si="18"/>
        <v>3</v>
      </c>
      <c r="AN5" s="418">
        <f t="shared" si="19"/>
        <v>13</v>
      </c>
      <c r="AO5" s="418">
        <f t="shared" si="20"/>
        <v>0</v>
      </c>
      <c r="AP5" s="418">
        <f t="shared" si="21"/>
        <v>0</v>
      </c>
      <c r="AQ5" s="418">
        <f t="shared" si="22"/>
        <v>0</v>
      </c>
      <c r="AR5" s="418">
        <f t="shared" si="23"/>
        <v>0</v>
      </c>
      <c r="AS5" s="419">
        <f t="shared" si="24"/>
        <v>13</v>
      </c>
      <c r="AT5" s="586" t="s">
        <v>3177</v>
      </c>
      <c r="AU5" s="409" t="s">
        <v>74</v>
      </c>
      <c r="AV5" s="417">
        <f t="shared" si="25"/>
        <v>0</v>
      </c>
      <c r="AW5" s="417">
        <f t="shared" si="26"/>
        <v>0</v>
      </c>
      <c r="AX5" s="409" t="s">
        <v>13</v>
      </c>
      <c r="AY5" s="421">
        <f t="shared" si="27"/>
        <v>10</v>
      </c>
      <c r="AZ5" s="421">
        <f t="shared" si="28"/>
        <v>8</v>
      </c>
      <c r="BA5" s="420" t="s">
        <v>1180</v>
      </c>
      <c r="BB5" s="409">
        <v>8</v>
      </c>
      <c r="BC5" s="421">
        <f t="shared" si="29"/>
        <v>1</v>
      </c>
      <c r="BD5" s="409"/>
      <c r="BE5" s="587">
        <v>10</v>
      </c>
      <c r="BF5" s="421">
        <f t="shared" si="30"/>
        <v>2</v>
      </c>
      <c r="BG5" s="422">
        <f t="shared" si="31"/>
        <v>11</v>
      </c>
      <c r="BH5" s="422">
        <f t="shared" si="32"/>
        <v>1</v>
      </c>
      <c r="BI5" s="422">
        <f t="shared" si="33"/>
        <v>0</v>
      </c>
      <c r="BJ5" s="422">
        <f t="shared" si="34"/>
        <v>0</v>
      </c>
      <c r="BK5" s="422">
        <f t="shared" si="35"/>
        <v>0</v>
      </c>
      <c r="BL5" s="423">
        <f t="shared" si="36"/>
        <v>18.333333333333332</v>
      </c>
      <c r="BM5" s="424" t="s">
        <v>1818</v>
      </c>
      <c r="BN5" s="588" t="s">
        <v>175</v>
      </c>
      <c r="BO5" s="588" t="s">
        <v>175</v>
      </c>
      <c r="BP5" s="424" t="s">
        <v>3198</v>
      </c>
      <c r="BQ5" s="424" t="s">
        <v>3199</v>
      </c>
      <c r="BR5" s="424" t="s">
        <v>2014</v>
      </c>
      <c r="BS5" s="424" t="s">
        <v>3200</v>
      </c>
      <c r="BT5" s="424" t="s">
        <v>3201</v>
      </c>
      <c r="BU5" s="424" t="s">
        <v>3202</v>
      </c>
      <c r="BV5" s="424" t="s">
        <v>3203</v>
      </c>
      <c r="BW5" s="424" t="s">
        <v>3204</v>
      </c>
      <c r="BX5" s="414">
        <f t="shared" si="37"/>
        <v>40</v>
      </c>
      <c r="BY5" s="67"/>
    </row>
    <row r="6" spans="1:77" ht="20" customHeight="1">
      <c r="A6" s="409" t="s">
        <v>1364</v>
      </c>
      <c r="B6" s="583" t="s">
        <v>1365</v>
      </c>
      <c r="C6" s="409" t="s">
        <v>280</v>
      </c>
      <c r="D6" s="409">
        <v>73</v>
      </c>
      <c r="E6" s="410">
        <v>78</v>
      </c>
      <c r="F6" s="411">
        <f t="shared" si="0"/>
        <v>30</v>
      </c>
      <c r="G6" s="409" t="s">
        <v>1093</v>
      </c>
      <c r="H6" s="410">
        <v>84</v>
      </c>
      <c r="I6" s="411">
        <f t="shared" si="1"/>
        <v>30</v>
      </c>
      <c r="J6" s="410">
        <v>73</v>
      </c>
      <c r="K6" s="411">
        <f t="shared" si="2"/>
        <v>30</v>
      </c>
      <c r="L6" s="409">
        <v>80</v>
      </c>
      <c r="M6" s="411">
        <f t="shared" si="3"/>
        <v>30</v>
      </c>
      <c r="N6" s="409">
        <v>66</v>
      </c>
      <c r="O6" s="411">
        <f t="shared" si="4"/>
        <v>30</v>
      </c>
      <c r="P6" s="409">
        <v>66</v>
      </c>
      <c r="Q6" s="411">
        <f t="shared" si="5"/>
        <v>30</v>
      </c>
      <c r="R6" s="412">
        <f t="shared" si="6"/>
        <v>180</v>
      </c>
      <c r="S6" s="413">
        <f t="shared" si="7"/>
        <v>0</v>
      </c>
      <c r="T6" s="412">
        <f t="shared" si="8"/>
        <v>180</v>
      </c>
      <c r="U6" s="412">
        <f t="shared" si="9"/>
        <v>6</v>
      </c>
      <c r="V6" s="409" t="s">
        <v>1089</v>
      </c>
      <c r="W6" s="409" t="s">
        <v>74</v>
      </c>
      <c r="X6" s="409" t="s">
        <v>74</v>
      </c>
      <c r="Y6" s="409">
        <v>12</v>
      </c>
      <c r="Z6" s="411">
        <f t="shared" si="10"/>
        <v>20</v>
      </c>
      <c r="AA6" s="415">
        <f t="shared" si="11"/>
        <v>20</v>
      </c>
      <c r="AB6" s="415">
        <f t="shared" si="12"/>
        <v>1</v>
      </c>
      <c r="AC6" s="416">
        <f t="shared" si="13"/>
        <v>30</v>
      </c>
      <c r="AD6" s="415">
        <f t="shared" si="14"/>
        <v>2</v>
      </c>
      <c r="AE6" s="409" t="s">
        <v>7</v>
      </c>
      <c r="AF6" s="417">
        <f t="shared" si="15"/>
        <v>15</v>
      </c>
      <c r="AG6" s="417">
        <f t="shared" si="16"/>
        <v>3</v>
      </c>
      <c r="AH6" s="584" t="s">
        <v>170</v>
      </c>
      <c r="AI6" s="585" t="s">
        <v>7</v>
      </c>
      <c r="AJ6" s="585" t="s">
        <v>174</v>
      </c>
      <c r="AK6" s="585" t="s">
        <v>8</v>
      </c>
      <c r="AL6" s="417">
        <f t="shared" si="17"/>
        <v>15</v>
      </c>
      <c r="AM6" s="417">
        <f t="shared" si="18"/>
        <v>3</v>
      </c>
      <c r="AN6" s="418">
        <f t="shared" si="19"/>
        <v>14</v>
      </c>
      <c r="AO6" s="418">
        <f t="shared" si="20"/>
        <v>0</v>
      </c>
      <c r="AP6" s="418">
        <f t="shared" si="21"/>
        <v>0</v>
      </c>
      <c r="AQ6" s="418">
        <f t="shared" si="22"/>
        <v>0</v>
      </c>
      <c r="AR6" s="418">
        <f t="shared" si="23"/>
        <v>0</v>
      </c>
      <c r="AS6" s="419">
        <f t="shared" si="24"/>
        <v>14</v>
      </c>
      <c r="AT6" s="586" t="s">
        <v>3177</v>
      </c>
      <c r="AU6" s="409" t="s">
        <v>74</v>
      </c>
      <c r="AV6" s="417">
        <f t="shared" si="25"/>
        <v>0</v>
      </c>
      <c r="AW6" s="417">
        <f t="shared" si="26"/>
        <v>0</v>
      </c>
      <c r="AX6" s="409" t="s">
        <v>13</v>
      </c>
      <c r="AY6" s="421">
        <f t="shared" si="27"/>
        <v>10</v>
      </c>
      <c r="AZ6" s="421">
        <f t="shared" si="28"/>
        <v>8</v>
      </c>
      <c r="BA6" s="420" t="s">
        <v>1183</v>
      </c>
      <c r="BB6" s="409">
        <v>8</v>
      </c>
      <c r="BC6" s="421">
        <f t="shared" si="29"/>
        <v>1</v>
      </c>
      <c r="BD6" s="409"/>
      <c r="BE6" s="587">
        <v>10</v>
      </c>
      <c r="BF6" s="421">
        <f t="shared" si="30"/>
        <v>2</v>
      </c>
      <c r="BG6" s="422">
        <f t="shared" si="31"/>
        <v>11</v>
      </c>
      <c r="BH6" s="422">
        <f t="shared" si="32"/>
        <v>1</v>
      </c>
      <c r="BI6" s="422">
        <f t="shared" si="33"/>
        <v>0</v>
      </c>
      <c r="BJ6" s="422">
        <f t="shared" si="34"/>
        <v>0</v>
      </c>
      <c r="BK6" s="422">
        <f t="shared" si="35"/>
        <v>0</v>
      </c>
      <c r="BL6" s="423">
        <f t="shared" si="36"/>
        <v>18.333333333333332</v>
      </c>
      <c r="BM6" s="424" t="s">
        <v>1818</v>
      </c>
      <c r="BN6" s="424" t="s">
        <v>3205</v>
      </c>
      <c r="BO6" s="588" t="s">
        <v>175</v>
      </c>
      <c r="BP6" s="424" t="s">
        <v>3206</v>
      </c>
      <c r="BQ6" s="424" t="s">
        <v>3207</v>
      </c>
      <c r="BR6" s="424" t="s">
        <v>1798</v>
      </c>
      <c r="BS6" s="424" t="s">
        <v>3208</v>
      </c>
      <c r="BT6" s="424" t="s">
        <v>3209</v>
      </c>
      <c r="BU6" s="424" t="s">
        <v>3210</v>
      </c>
      <c r="BV6" s="424" t="s">
        <v>3211</v>
      </c>
      <c r="BW6" s="424" t="s">
        <v>3212</v>
      </c>
      <c r="BX6" s="414">
        <f t="shared" si="37"/>
        <v>48</v>
      </c>
      <c r="BY6" s="143"/>
    </row>
    <row r="7" spans="1:77" ht="20" customHeight="1">
      <c r="A7" s="409" t="s">
        <v>1366</v>
      </c>
      <c r="B7" s="583" t="s">
        <v>300</v>
      </c>
      <c r="C7" s="409" t="s">
        <v>280</v>
      </c>
      <c r="D7" s="409">
        <v>105.5</v>
      </c>
      <c r="E7" s="410">
        <v>84</v>
      </c>
      <c r="F7" s="411">
        <f t="shared" si="0"/>
        <v>30</v>
      </c>
      <c r="G7" s="409" t="s">
        <v>1092</v>
      </c>
      <c r="H7" s="410">
        <v>85</v>
      </c>
      <c r="I7" s="411">
        <f t="shared" si="1"/>
        <v>30</v>
      </c>
      <c r="J7" s="410">
        <v>71</v>
      </c>
      <c r="K7" s="411">
        <f t="shared" si="2"/>
        <v>30</v>
      </c>
      <c r="L7" s="409">
        <v>85</v>
      </c>
      <c r="M7" s="411">
        <f t="shared" si="3"/>
        <v>30</v>
      </c>
      <c r="N7" s="409">
        <v>90</v>
      </c>
      <c r="O7" s="411">
        <f t="shared" si="4"/>
        <v>40</v>
      </c>
      <c r="P7" s="409">
        <v>88</v>
      </c>
      <c r="Q7" s="411">
        <f t="shared" si="5"/>
        <v>30</v>
      </c>
      <c r="R7" s="412">
        <f t="shared" si="6"/>
        <v>190</v>
      </c>
      <c r="S7" s="413">
        <f t="shared" si="7"/>
        <v>0</v>
      </c>
      <c r="T7" s="412">
        <f t="shared" si="8"/>
        <v>190</v>
      </c>
      <c r="U7" s="412">
        <f t="shared" si="9"/>
        <v>6</v>
      </c>
      <c r="V7" s="409" t="s">
        <v>1093</v>
      </c>
      <c r="W7" s="409" t="s">
        <v>74</v>
      </c>
      <c r="X7" s="409" t="s">
        <v>74</v>
      </c>
      <c r="Y7" s="409">
        <v>12</v>
      </c>
      <c r="Z7" s="411">
        <f t="shared" si="10"/>
        <v>20</v>
      </c>
      <c r="AA7" s="415">
        <f t="shared" si="11"/>
        <v>20</v>
      </c>
      <c r="AB7" s="415">
        <f t="shared" si="12"/>
        <v>1</v>
      </c>
      <c r="AC7" s="416">
        <f t="shared" si="13"/>
        <v>30</v>
      </c>
      <c r="AD7" s="415">
        <f t="shared" si="14"/>
        <v>2</v>
      </c>
      <c r="AE7" s="409" t="s">
        <v>7</v>
      </c>
      <c r="AF7" s="417">
        <f t="shared" si="15"/>
        <v>15</v>
      </c>
      <c r="AG7" s="417">
        <f t="shared" si="16"/>
        <v>3</v>
      </c>
      <c r="AH7" s="584" t="s">
        <v>196</v>
      </c>
      <c r="AI7" s="585" t="s">
        <v>7</v>
      </c>
      <c r="AJ7" s="585" t="s">
        <v>174</v>
      </c>
      <c r="AK7" s="585" t="s">
        <v>7</v>
      </c>
      <c r="AL7" s="417">
        <f t="shared" si="17"/>
        <v>15</v>
      </c>
      <c r="AM7" s="417">
        <f t="shared" si="18"/>
        <v>3</v>
      </c>
      <c r="AN7" s="418">
        <f t="shared" si="19"/>
        <v>14</v>
      </c>
      <c r="AO7" s="418">
        <f t="shared" si="20"/>
        <v>0</v>
      </c>
      <c r="AP7" s="418">
        <f t="shared" si="21"/>
        <v>0</v>
      </c>
      <c r="AQ7" s="418">
        <f t="shared" si="22"/>
        <v>0</v>
      </c>
      <c r="AR7" s="418">
        <f t="shared" si="23"/>
        <v>0</v>
      </c>
      <c r="AS7" s="419">
        <f t="shared" si="24"/>
        <v>14</v>
      </c>
      <c r="AT7" s="586" t="s">
        <v>3177</v>
      </c>
      <c r="AU7" s="409" t="s">
        <v>74</v>
      </c>
      <c r="AV7" s="417">
        <f t="shared" si="25"/>
        <v>0</v>
      </c>
      <c r="AW7" s="417">
        <f t="shared" si="26"/>
        <v>0</v>
      </c>
      <c r="AX7" s="409" t="s">
        <v>13</v>
      </c>
      <c r="AY7" s="421">
        <f t="shared" si="27"/>
        <v>10</v>
      </c>
      <c r="AZ7" s="421">
        <f t="shared" si="28"/>
        <v>8</v>
      </c>
      <c r="BA7" s="420" t="s">
        <v>1186</v>
      </c>
      <c r="BB7" s="409">
        <v>8</v>
      </c>
      <c r="BC7" s="421">
        <f t="shared" si="29"/>
        <v>1</v>
      </c>
      <c r="BD7" s="409"/>
      <c r="BE7" s="587">
        <v>10</v>
      </c>
      <c r="BF7" s="421">
        <f t="shared" si="30"/>
        <v>2</v>
      </c>
      <c r="BG7" s="422">
        <f t="shared" si="31"/>
        <v>11</v>
      </c>
      <c r="BH7" s="422">
        <f t="shared" si="32"/>
        <v>1</v>
      </c>
      <c r="BI7" s="422">
        <f t="shared" si="33"/>
        <v>0</v>
      </c>
      <c r="BJ7" s="422">
        <f t="shared" si="34"/>
        <v>0</v>
      </c>
      <c r="BK7" s="422">
        <f t="shared" si="35"/>
        <v>0</v>
      </c>
      <c r="BL7" s="423">
        <f t="shared" si="36"/>
        <v>18.333333333333332</v>
      </c>
      <c r="BM7" s="424" t="s">
        <v>1818</v>
      </c>
      <c r="BN7" s="588" t="s">
        <v>175</v>
      </c>
      <c r="BO7" s="588" t="s">
        <v>175</v>
      </c>
      <c r="BP7" s="424" t="s">
        <v>3178</v>
      </c>
      <c r="BQ7" s="424" t="s">
        <v>3213</v>
      </c>
      <c r="BR7" s="424" t="s">
        <v>3214</v>
      </c>
      <c r="BS7" s="424" t="s">
        <v>3215</v>
      </c>
      <c r="BT7" s="424" t="s">
        <v>3216</v>
      </c>
      <c r="BU7" s="424" t="s">
        <v>3217</v>
      </c>
      <c r="BV7" s="424" t="s">
        <v>3218</v>
      </c>
      <c r="BW7" s="424" t="s">
        <v>3219</v>
      </c>
      <c r="BX7" s="414">
        <f t="shared" si="37"/>
        <v>48</v>
      </c>
      <c r="BY7" s="67"/>
    </row>
    <row r="8" spans="1:77" ht="20" customHeight="1">
      <c r="A8" s="409" t="s">
        <v>1367</v>
      </c>
      <c r="B8" s="583" t="s">
        <v>1368</v>
      </c>
      <c r="C8" s="409" t="s">
        <v>280</v>
      </c>
      <c r="D8" s="409">
        <v>100</v>
      </c>
      <c r="E8" s="410">
        <v>76</v>
      </c>
      <c r="F8" s="411">
        <f t="shared" si="0"/>
        <v>30</v>
      </c>
      <c r="G8" s="409" t="s">
        <v>1093</v>
      </c>
      <c r="H8" s="410">
        <v>84</v>
      </c>
      <c r="I8" s="411">
        <f t="shared" si="1"/>
        <v>30</v>
      </c>
      <c r="J8" s="410">
        <v>73</v>
      </c>
      <c r="K8" s="411">
        <f t="shared" si="2"/>
        <v>30</v>
      </c>
      <c r="L8" s="409">
        <v>65</v>
      </c>
      <c r="M8" s="411">
        <f t="shared" si="3"/>
        <v>30</v>
      </c>
      <c r="N8" s="409">
        <v>80</v>
      </c>
      <c r="O8" s="411">
        <f t="shared" si="4"/>
        <v>30</v>
      </c>
      <c r="P8" s="409">
        <v>84</v>
      </c>
      <c r="Q8" s="411">
        <f t="shared" si="5"/>
        <v>30</v>
      </c>
      <c r="R8" s="412">
        <f t="shared" si="6"/>
        <v>180</v>
      </c>
      <c r="S8" s="413">
        <f t="shared" si="7"/>
        <v>0</v>
      </c>
      <c r="T8" s="412">
        <f t="shared" si="8"/>
        <v>180</v>
      </c>
      <c r="U8" s="412">
        <f t="shared" si="9"/>
        <v>6</v>
      </c>
      <c r="V8" s="409" t="s">
        <v>1089</v>
      </c>
      <c r="W8" s="409" t="s">
        <v>74</v>
      </c>
      <c r="X8" s="409" t="s">
        <v>74</v>
      </c>
      <c r="Y8" s="409">
        <v>11</v>
      </c>
      <c r="Z8" s="411">
        <f t="shared" si="10"/>
        <v>20</v>
      </c>
      <c r="AA8" s="415">
        <f t="shared" si="11"/>
        <v>20</v>
      </c>
      <c r="AB8" s="415">
        <f t="shared" si="12"/>
        <v>1</v>
      </c>
      <c r="AC8" s="416">
        <f t="shared" si="13"/>
        <v>30</v>
      </c>
      <c r="AD8" s="415">
        <f t="shared" si="14"/>
        <v>2</v>
      </c>
      <c r="AE8" s="409" t="s">
        <v>6</v>
      </c>
      <c r="AF8" s="417">
        <f t="shared" si="15"/>
        <v>20</v>
      </c>
      <c r="AG8" s="417">
        <f t="shared" si="16"/>
        <v>4</v>
      </c>
      <c r="AH8" s="584" t="s">
        <v>170</v>
      </c>
      <c r="AI8" s="585" t="s">
        <v>7</v>
      </c>
      <c r="AJ8" s="585" t="s">
        <v>173</v>
      </c>
      <c r="AK8" s="585" t="s">
        <v>6</v>
      </c>
      <c r="AL8" s="417">
        <f t="shared" si="17"/>
        <v>15</v>
      </c>
      <c r="AM8" s="417">
        <f t="shared" si="18"/>
        <v>3</v>
      </c>
      <c r="AN8" s="418">
        <f t="shared" si="19"/>
        <v>15</v>
      </c>
      <c r="AO8" s="418">
        <f t="shared" si="20"/>
        <v>0</v>
      </c>
      <c r="AP8" s="418">
        <f t="shared" si="21"/>
        <v>0</v>
      </c>
      <c r="AQ8" s="418">
        <f t="shared" si="22"/>
        <v>0</v>
      </c>
      <c r="AR8" s="418">
        <f t="shared" si="23"/>
        <v>0</v>
      </c>
      <c r="AS8" s="419">
        <f t="shared" si="24"/>
        <v>15</v>
      </c>
      <c r="AT8" s="586" t="s">
        <v>3177</v>
      </c>
      <c r="AU8" s="409" t="s">
        <v>74</v>
      </c>
      <c r="AV8" s="417">
        <f t="shared" si="25"/>
        <v>0</v>
      </c>
      <c r="AW8" s="417">
        <f t="shared" si="26"/>
        <v>0</v>
      </c>
      <c r="AX8" s="409" t="s">
        <v>13</v>
      </c>
      <c r="AY8" s="421">
        <f t="shared" si="27"/>
        <v>10</v>
      </c>
      <c r="AZ8" s="421">
        <f t="shared" si="28"/>
        <v>8</v>
      </c>
      <c r="BA8" s="420" t="s">
        <v>1189</v>
      </c>
      <c r="BB8" s="409">
        <v>8</v>
      </c>
      <c r="BC8" s="421">
        <f t="shared" si="29"/>
        <v>1</v>
      </c>
      <c r="BD8" s="409"/>
      <c r="BE8" s="587">
        <v>10</v>
      </c>
      <c r="BF8" s="421">
        <f t="shared" si="30"/>
        <v>2</v>
      </c>
      <c r="BG8" s="422">
        <f t="shared" si="31"/>
        <v>11</v>
      </c>
      <c r="BH8" s="422">
        <f t="shared" si="32"/>
        <v>1</v>
      </c>
      <c r="BI8" s="422">
        <f t="shared" si="33"/>
        <v>0</v>
      </c>
      <c r="BJ8" s="422">
        <f t="shared" si="34"/>
        <v>0</v>
      </c>
      <c r="BK8" s="422">
        <f t="shared" si="35"/>
        <v>0</v>
      </c>
      <c r="BL8" s="423">
        <f t="shared" si="36"/>
        <v>18.333333333333332</v>
      </c>
      <c r="BM8" s="424" t="s">
        <v>1818</v>
      </c>
      <c r="BN8" s="424" t="s">
        <v>3220</v>
      </c>
      <c r="BO8" s="588" t="s">
        <v>175</v>
      </c>
      <c r="BP8" s="424" t="s">
        <v>3178</v>
      </c>
      <c r="BQ8" s="424" t="s">
        <v>3221</v>
      </c>
      <c r="BR8" s="424" t="s">
        <v>1798</v>
      </c>
      <c r="BS8" s="424" t="s">
        <v>3222</v>
      </c>
      <c r="BT8" s="424" t="s">
        <v>3223</v>
      </c>
      <c r="BU8" s="424" t="s">
        <v>3224</v>
      </c>
      <c r="BV8" s="424" t="s">
        <v>3225</v>
      </c>
      <c r="BW8" s="424" t="s">
        <v>3226</v>
      </c>
      <c r="BX8" s="414">
        <f t="shared" si="37"/>
        <v>44</v>
      </c>
      <c r="BY8" s="143"/>
    </row>
    <row r="9" spans="1:77" ht="20" customHeight="1">
      <c r="A9" s="409" t="s">
        <v>1369</v>
      </c>
      <c r="B9" s="583" t="s">
        <v>306</v>
      </c>
      <c r="C9" s="409" t="s">
        <v>280</v>
      </c>
      <c r="D9" s="409">
        <v>104</v>
      </c>
      <c r="E9" s="410">
        <v>77</v>
      </c>
      <c r="F9" s="411">
        <f t="shared" si="0"/>
        <v>30</v>
      </c>
      <c r="G9" s="409" t="s">
        <v>1092</v>
      </c>
      <c r="H9" s="410">
        <v>55</v>
      </c>
      <c r="I9" s="411">
        <f t="shared" si="1"/>
        <v>20</v>
      </c>
      <c r="J9" s="410">
        <v>45</v>
      </c>
      <c r="K9" s="411">
        <f t="shared" si="2"/>
        <v>20</v>
      </c>
      <c r="L9" s="409">
        <v>63</v>
      </c>
      <c r="M9" s="411">
        <f t="shared" si="3"/>
        <v>20</v>
      </c>
      <c r="N9" s="409">
        <v>82</v>
      </c>
      <c r="O9" s="411">
        <f t="shared" si="4"/>
        <v>30</v>
      </c>
      <c r="P9" s="409">
        <v>60</v>
      </c>
      <c r="Q9" s="411">
        <f t="shared" si="5"/>
        <v>20</v>
      </c>
      <c r="R9" s="412">
        <f t="shared" si="6"/>
        <v>140</v>
      </c>
      <c r="S9" s="413">
        <f t="shared" si="7"/>
        <v>0</v>
      </c>
      <c r="T9" s="412">
        <f t="shared" si="8"/>
        <v>140</v>
      </c>
      <c r="U9" s="412">
        <f t="shared" si="9"/>
        <v>6</v>
      </c>
      <c r="V9" s="409" t="s">
        <v>1093</v>
      </c>
      <c r="W9" s="409" t="s">
        <v>74</v>
      </c>
      <c r="X9" s="409" t="s">
        <v>74</v>
      </c>
      <c r="Y9" s="409">
        <v>11</v>
      </c>
      <c r="Z9" s="411">
        <f t="shared" si="10"/>
        <v>20</v>
      </c>
      <c r="AA9" s="415">
        <f t="shared" si="11"/>
        <v>20</v>
      </c>
      <c r="AB9" s="415">
        <f t="shared" si="12"/>
        <v>1</v>
      </c>
      <c r="AC9" s="416">
        <f t="shared" si="13"/>
        <v>30</v>
      </c>
      <c r="AD9" s="415">
        <f t="shared" si="14"/>
        <v>2</v>
      </c>
      <c r="AE9" s="409" t="s">
        <v>6</v>
      </c>
      <c r="AF9" s="417">
        <f t="shared" si="15"/>
        <v>20</v>
      </c>
      <c r="AG9" s="417">
        <f t="shared" si="16"/>
        <v>4</v>
      </c>
      <c r="AH9" s="584" t="s">
        <v>196</v>
      </c>
      <c r="AI9" s="585" t="s">
        <v>7</v>
      </c>
      <c r="AJ9" s="585" t="s">
        <v>173</v>
      </c>
      <c r="AK9" s="585" t="s">
        <v>8</v>
      </c>
      <c r="AL9" s="417">
        <f t="shared" si="17"/>
        <v>15</v>
      </c>
      <c r="AM9" s="417">
        <f t="shared" si="18"/>
        <v>3</v>
      </c>
      <c r="AN9" s="418">
        <f t="shared" si="19"/>
        <v>15</v>
      </c>
      <c r="AO9" s="418">
        <f t="shared" si="20"/>
        <v>0</v>
      </c>
      <c r="AP9" s="418">
        <f t="shared" si="21"/>
        <v>0</v>
      </c>
      <c r="AQ9" s="418">
        <f t="shared" si="22"/>
        <v>0</v>
      </c>
      <c r="AR9" s="418">
        <f t="shared" si="23"/>
        <v>0</v>
      </c>
      <c r="AS9" s="419">
        <f t="shared" si="24"/>
        <v>15</v>
      </c>
      <c r="AT9" s="586" t="s">
        <v>3177</v>
      </c>
      <c r="AU9" s="409" t="s">
        <v>74</v>
      </c>
      <c r="AV9" s="417">
        <f t="shared" si="25"/>
        <v>0</v>
      </c>
      <c r="AW9" s="417">
        <f t="shared" si="26"/>
        <v>0</v>
      </c>
      <c r="AX9" s="409" t="s">
        <v>13</v>
      </c>
      <c r="AY9" s="421">
        <f t="shared" si="27"/>
        <v>10</v>
      </c>
      <c r="AZ9" s="421">
        <f t="shared" si="28"/>
        <v>8</v>
      </c>
      <c r="BA9" s="420" t="s">
        <v>1192</v>
      </c>
      <c r="BB9" s="409">
        <v>8</v>
      </c>
      <c r="BC9" s="421">
        <f t="shared" si="29"/>
        <v>1</v>
      </c>
      <c r="BD9" s="409"/>
      <c r="BE9" s="587">
        <v>10</v>
      </c>
      <c r="BF9" s="421">
        <f t="shared" si="30"/>
        <v>2</v>
      </c>
      <c r="BG9" s="422">
        <f t="shared" si="31"/>
        <v>11</v>
      </c>
      <c r="BH9" s="422">
        <f t="shared" si="32"/>
        <v>1</v>
      </c>
      <c r="BI9" s="422">
        <f t="shared" si="33"/>
        <v>0</v>
      </c>
      <c r="BJ9" s="422">
        <f t="shared" si="34"/>
        <v>0</v>
      </c>
      <c r="BK9" s="422">
        <f t="shared" si="35"/>
        <v>0</v>
      </c>
      <c r="BL9" s="423">
        <f t="shared" si="36"/>
        <v>18.333333333333332</v>
      </c>
      <c r="BM9" s="424" t="s">
        <v>1818</v>
      </c>
      <c r="BN9" s="588" t="s">
        <v>175</v>
      </c>
      <c r="BO9" s="588" t="s">
        <v>175</v>
      </c>
      <c r="BP9" s="424" t="s">
        <v>3178</v>
      </c>
      <c r="BQ9" s="424" t="s">
        <v>3227</v>
      </c>
      <c r="BR9" s="424" t="s">
        <v>3228</v>
      </c>
      <c r="BS9" s="424" t="s">
        <v>3229</v>
      </c>
      <c r="BT9" s="424" t="s">
        <v>3230</v>
      </c>
      <c r="BU9" s="424" t="s">
        <v>3231</v>
      </c>
      <c r="BV9" s="424" t="s">
        <v>3232</v>
      </c>
      <c r="BW9" s="424" t="s">
        <v>3233</v>
      </c>
      <c r="BX9" s="414">
        <f t="shared" si="37"/>
        <v>44</v>
      </c>
      <c r="BY9" s="143"/>
    </row>
    <row r="10" spans="1:77" ht="20" customHeight="1">
      <c r="A10" s="409" t="s">
        <v>1370</v>
      </c>
      <c r="B10" s="583" t="s">
        <v>1371</v>
      </c>
      <c r="C10" s="409" t="s">
        <v>280</v>
      </c>
      <c r="D10" s="409">
        <v>106.5</v>
      </c>
      <c r="E10" s="410">
        <v>59</v>
      </c>
      <c r="F10" s="411">
        <f t="shared" si="0"/>
        <v>20</v>
      </c>
      <c r="G10" s="409" t="s">
        <v>1093</v>
      </c>
      <c r="H10" s="410">
        <v>94</v>
      </c>
      <c r="I10" s="411">
        <f t="shared" si="1"/>
        <v>40</v>
      </c>
      <c r="J10" s="410">
        <v>66</v>
      </c>
      <c r="K10" s="411">
        <f t="shared" si="2"/>
        <v>30</v>
      </c>
      <c r="L10" s="409">
        <v>73</v>
      </c>
      <c r="M10" s="411">
        <f t="shared" si="3"/>
        <v>30</v>
      </c>
      <c r="N10" s="409">
        <v>63</v>
      </c>
      <c r="O10" s="411">
        <f t="shared" si="4"/>
        <v>20</v>
      </c>
      <c r="P10" s="409">
        <v>76</v>
      </c>
      <c r="Q10" s="411">
        <f t="shared" si="5"/>
        <v>30</v>
      </c>
      <c r="R10" s="412">
        <f t="shared" si="6"/>
        <v>170</v>
      </c>
      <c r="S10" s="413">
        <f t="shared" si="7"/>
        <v>0</v>
      </c>
      <c r="T10" s="412">
        <f t="shared" si="8"/>
        <v>170</v>
      </c>
      <c r="U10" s="412">
        <f t="shared" si="9"/>
        <v>6</v>
      </c>
      <c r="V10" s="409" t="s">
        <v>1089</v>
      </c>
      <c r="W10" s="409" t="s">
        <v>74</v>
      </c>
      <c r="X10" s="409" t="s">
        <v>74</v>
      </c>
      <c r="Y10" s="409">
        <v>14</v>
      </c>
      <c r="Z10" s="411">
        <f t="shared" si="10"/>
        <v>20</v>
      </c>
      <c r="AA10" s="415">
        <f t="shared" si="11"/>
        <v>20</v>
      </c>
      <c r="AB10" s="415">
        <f t="shared" si="12"/>
        <v>1</v>
      </c>
      <c r="AC10" s="416">
        <f t="shared" si="13"/>
        <v>30</v>
      </c>
      <c r="AD10" s="415">
        <f t="shared" si="14"/>
        <v>2</v>
      </c>
      <c r="AE10" s="409" t="s">
        <v>7</v>
      </c>
      <c r="AF10" s="417">
        <f t="shared" si="15"/>
        <v>15</v>
      </c>
      <c r="AG10" s="417">
        <f t="shared" si="16"/>
        <v>3</v>
      </c>
      <c r="AH10" s="584" t="s">
        <v>171</v>
      </c>
      <c r="AI10" s="585" t="s">
        <v>7</v>
      </c>
      <c r="AJ10" s="585" t="s">
        <v>173</v>
      </c>
      <c r="AK10" s="585" t="s">
        <v>7</v>
      </c>
      <c r="AL10" s="417">
        <f t="shared" si="17"/>
        <v>15</v>
      </c>
      <c r="AM10" s="417">
        <f t="shared" si="18"/>
        <v>3</v>
      </c>
      <c r="AN10" s="418">
        <f t="shared" si="19"/>
        <v>14</v>
      </c>
      <c r="AO10" s="418">
        <f t="shared" si="20"/>
        <v>0</v>
      </c>
      <c r="AP10" s="418">
        <f t="shared" si="21"/>
        <v>0</v>
      </c>
      <c r="AQ10" s="418">
        <f t="shared" si="22"/>
        <v>0</v>
      </c>
      <c r="AR10" s="418">
        <f t="shared" si="23"/>
        <v>0</v>
      </c>
      <c r="AS10" s="419">
        <f t="shared" si="24"/>
        <v>14</v>
      </c>
      <c r="AT10" s="586" t="s">
        <v>3177</v>
      </c>
      <c r="AU10" s="409" t="s">
        <v>74</v>
      </c>
      <c r="AV10" s="417">
        <f t="shared" si="25"/>
        <v>0</v>
      </c>
      <c r="AW10" s="417">
        <f t="shared" si="26"/>
        <v>0</v>
      </c>
      <c r="AX10" s="409" t="s">
        <v>13</v>
      </c>
      <c r="AY10" s="421">
        <f t="shared" si="27"/>
        <v>10</v>
      </c>
      <c r="AZ10" s="421">
        <f t="shared" si="28"/>
        <v>8</v>
      </c>
      <c r="BA10" s="420" t="s">
        <v>1195</v>
      </c>
      <c r="BB10" s="409">
        <v>8</v>
      </c>
      <c r="BC10" s="421">
        <f t="shared" si="29"/>
        <v>1</v>
      </c>
      <c r="BD10" s="409"/>
      <c r="BE10" s="587">
        <v>10</v>
      </c>
      <c r="BF10" s="421">
        <f t="shared" si="30"/>
        <v>2</v>
      </c>
      <c r="BG10" s="422">
        <f t="shared" si="31"/>
        <v>11</v>
      </c>
      <c r="BH10" s="422">
        <f t="shared" si="32"/>
        <v>1</v>
      </c>
      <c r="BI10" s="422">
        <f t="shared" si="33"/>
        <v>0</v>
      </c>
      <c r="BJ10" s="422">
        <f t="shared" si="34"/>
        <v>0</v>
      </c>
      <c r="BK10" s="422">
        <f t="shared" si="35"/>
        <v>0</v>
      </c>
      <c r="BL10" s="423">
        <f t="shared" si="36"/>
        <v>18.333333333333332</v>
      </c>
      <c r="BM10" s="424" t="s">
        <v>1818</v>
      </c>
      <c r="BN10" s="588" t="s">
        <v>175</v>
      </c>
      <c r="BO10" s="588" t="s">
        <v>175</v>
      </c>
      <c r="BP10" s="424" t="s">
        <v>3178</v>
      </c>
      <c r="BQ10" s="424" t="s">
        <v>3234</v>
      </c>
      <c r="BR10" s="424" t="s">
        <v>1798</v>
      </c>
      <c r="BS10" s="424" t="s">
        <v>3235</v>
      </c>
      <c r="BT10" s="424" t="s">
        <v>3236</v>
      </c>
      <c r="BU10" s="424" t="s">
        <v>3237</v>
      </c>
      <c r="BV10" s="424" t="s">
        <v>3238</v>
      </c>
      <c r="BW10" s="424" t="s">
        <v>3239</v>
      </c>
      <c r="BX10" s="414">
        <f t="shared" si="37"/>
        <v>56.000000000000007</v>
      </c>
      <c r="BY10" s="143"/>
    </row>
    <row r="11" spans="1:77" ht="20" customHeight="1">
      <c r="A11" s="409" t="s">
        <v>1372</v>
      </c>
      <c r="B11" s="583" t="s">
        <v>287</v>
      </c>
      <c r="C11" s="409" t="s">
        <v>280</v>
      </c>
      <c r="D11" s="409">
        <v>109.5</v>
      </c>
      <c r="E11" s="410">
        <v>74</v>
      </c>
      <c r="F11" s="411">
        <f t="shared" si="0"/>
        <v>30</v>
      </c>
      <c r="G11" s="409" t="s">
        <v>1093</v>
      </c>
      <c r="H11" s="410">
        <v>98</v>
      </c>
      <c r="I11" s="411">
        <f t="shared" si="1"/>
        <v>40</v>
      </c>
      <c r="J11" s="410">
        <v>65</v>
      </c>
      <c r="K11" s="411">
        <f t="shared" si="2"/>
        <v>30</v>
      </c>
      <c r="L11" s="409">
        <v>64</v>
      </c>
      <c r="M11" s="411">
        <f t="shared" si="3"/>
        <v>20</v>
      </c>
      <c r="N11" s="409">
        <v>74</v>
      </c>
      <c r="O11" s="411">
        <f t="shared" si="4"/>
        <v>30</v>
      </c>
      <c r="P11" s="409">
        <v>62</v>
      </c>
      <c r="Q11" s="411">
        <f t="shared" si="5"/>
        <v>20</v>
      </c>
      <c r="R11" s="412">
        <f t="shared" si="6"/>
        <v>170</v>
      </c>
      <c r="S11" s="413">
        <f t="shared" si="7"/>
        <v>0</v>
      </c>
      <c r="T11" s="412">
        <f t="shared" si="8"/>
        <v>170</v>
      </c>
      <c r="U11" s="412">
        <f t="shared" si="9"/>
        <v>6</v>
      </c>
      <c r="V11" s="409" t="s">
        <v>1089</v>
      </c>
      <c r="W11" s="409" t="s">
        <v>74</v>
      </c>
      <c r="X11" s="409" t="s">
        <v>74</v>
      </c>
      <c r="Y11" s="409">
        <v>11</v>
      </c>
      <c r="Z11" s="411">
        <f t="shared" si="10"/>
        <v>20</v>
      </c>
      <c r="AA11" s="415">
        <f t="shared" si="11"/>
        <v>20</v>
      </c>
      <c r="AB11" s="415">
        <f t="shared" si="12"/>
        <v>1</v>
      </c>
      <c r="AC11" s="416">
        <f t="shared" si="13"/>
        <v>30</v>
      </c>
      <c r="AD11" s="415">
        <f t="shared" si="14"/>
        <v>2</v>
      </c>
      <c r="AE11" s="409" t="s">
        <v>6</v>
      </c>
      <c r="AF11" s="417">
        <f t="shared" si="15"/>
        <v>20</v>
      </c>
      <c r="AG11" s="417">
        <f t="shared" si="16"/>
        <v>4</v>
      </c>
      <c r="AH11" s="584" t="s">
        <v>170</v>
      </c>
      <c r="AI11" s="585" t="s">
        <v>6</v>
      </c>
      <c r="AJ11" s="585" t="s">
        <v>174</v>
      </c>
      <c r="AK11" s="585" t="s">
        <v>7</v>
      </c>
      <c r="AL11" s="417">
        <f t="shared" si="17"/>
        <v>15</v>
      </c>
      <c r="AM11" s="417">
        <f t="shared" si="18"/>
        <v>3</v>
      </c>
      <c r="AN11" s="418">
        <f t="shared" si="19"/>
        <v>15</v>
      </c>
      <c r="AO11" s="418">
        <f t="shared" si="20"/>
        <v>0</v>
      </c>
      <c r="AP11" s="418">
        <f t="shared" si="21"/>
        <v>0</v>
      </c>
      <c r="AQ11" s="418">
        <f t="shared" si="22"/>
        <v>0</v>
      </c>
      <c r="AR11" s="418">
        <f t="shared" si="23"/>
        <v>0</v>
      </c>
      <c r="AS11" s="419">
        <f t="shared" si="24"/>
        <v>15</v>
      </c>
      <c r="AT11" s="586" t="s">
        <v>3177</v>
      </c>
      <c r="AU11" s="409" t="s">
        <v>74</v>
      </c>
      <c r="AV11" s="417">
        <f t="shared" si="25"/>
        <v>0</v>
      </c>
      <c r="AW11" s="417">
        <f t="shared" si="26"/>
        <v>0</v>
      </c>
      <c r="AX11" s="409" t="s">
        <v>13</v>
      </c>
      <c r="AY11" s="421">
        <f t="shared" si="27"/>
        <v>10</v>
      </c>
      <c r="AZ11" s="421">
        <f t="shared" si="28"/>
        <v>8</v>
      </c>
      <c r="BA11" s="420" t="s">
        <v>1198</v>
      </c>
      <c r="BB11" s="409">
        <v>8</v>
      </c>
      <c r="BC11" s="421">
        <f t="shared" si="29"/>
        <v>1</v>
      </c>
      <c r="BD11" s="409"/>
      <c r="BE11" s="587">
        <v>10</v>
      </c>
      <c r="BF11" s="421">
        <f t="shared" si="30"/>
        <v>2</v>
      </c>
      <c r="BG11" s="422">
        <f t="shared" si="31"/>
        <v>11</v>
      </c>
      <c r="BH11" s="422">
        <f t="shared" si="32"/>
        <v>1</v>
      </c>
      <c r="BI11" s="422">
        <f t="shared" si="33"/>
        <v>0</v>
      </c>
      <c r="BJ11" s="422">
        <f t="shared" si="34"/>
        <v>0</v>
      </c>
      <c r="BK11" s="422">
        <f t="shared" si="35"/>
        <v>0</v>
      </c>
      <c r="BL11" s="423">
        <f t="shared" si="36"/>
        <v>18.333333333333332</v>
      </c>
      <c r="BM11" s="424" t="s">
        <v>1818</v>
      </c>
      <c r="BN11" s="588" t="s">
        <v>175</v>
      </c>
      <c r="BO11" s="588" t="s">
        <v>175</v>
      </c>
      <c r="BP11" s="424" t="s">
        <v>3240</v>
      </c>
      <c r="BQ11" s="424" t="s">
        <v>3241</v>
      </c>
      <c r="BR11" s="424" t="s">
        <v>1798</v>
      </c>
      <c r="BS11" s="424" t="s">
        <v>3242</v>
      </c>
      <c r="BT11" s="424" t="s">
        <v>3243</v>
      </c>
      <c r="BU11" s="424" t="s">
        <v>3244</v>
      </c>
      <c r="BV11" s="424" t="s">
        <v>3245</v>
      </c>
      <c r="BW11" s="424" t="s">
        <v>3246</v>
      </c>
      <c r="BX11" s="414">
        <f t="shared" si="37"/>
        <v>44</v>
      </c>
      <c r="BY11" s="143"/>
    </row>
    <row r="12" spans="1:77" ht="20" customHeight="1">
      <c r="A12" s="409" t="s">
        <v>1373</v>
      </c>
      <c r="B12" s="583" t="s">
        <v>301</v>
      </c>
      <c r="C12" s="409" t="s">
        <v>280</v>
      </c>
      <c r="D12" s="409">
        <v>106.5</v>
      </c>
      <c r="E12" s="410">
        <v>84</v>
      </c>
      <c r="F12" s="411">
        <f t="shared" si="0"/>
        <v>30</v>
      </c>
      <c r="G12" s="409" t="s">
        <v>1089</v>
      </c>
      <c r="H12" s="410">
        <v>98</v>
      </c>
      <c r="I12" s="411">
        <f t="shared" si="1"/>
        <v>40</v>
      </c>
      <c r="J12" s="410">
        <v>61</v>
      </c>
      <c r="K12" s="411">
        <f t="shared" si="2"/>
        <v>20</v>
      </c>
      <c r="L12" s="409">
        <v>83</v>
      </c>
      <c r="M12" s="411">
        <f t="shared" si="3"/>
        <v>30</v>
      </c>
      <c r="N12" s="409">
        <v>95</v>
      </c>
      <c r="O12" s="411">
        <f t="shared" si="4"/>
        <v>40</v>
      </c>
      <c r="P12" s="409">
        <v>86</v>
      </c>
      <c r="Q12" s="411">
        <f t="shared" si="5"/>
        <v>30</v>
      </c>
      <c r="R12" s="412">
        <f t="shared" si="6"/>
        <v>190</v>
      </c>
      <c r="S12" s="413">
        <f t="shared" si="7"/>
        <v>0</v>
      </c>
      <c r="T12" s="412">
        <f t="shared" si="8"/>
        <v>190</v>
      </c>
      <c r="U12" s="412">
        <f t="shared" si="9"/>
        <v>6</v>
      </c>
      <c r="V12" s="409" t="s">
        <v>1093</v>
      </c>
      <c r="W12" s="409" t="s">
        <v>74</v>
      </c>
      <c r="X12" s="409" t="s">
        <v>74</v>
      </c>
      <c r="Y12" s="409">
        <v>12</v>
      </c>
      <c r="Z12" s="411">
        <f t="shared" si="10"/>
        <v>20</v>
      </c>
      <c r="AA12" s="415">
        <f t="shared" si="11"/>
        <v>20</v>
      </c>
      <c r="AB12" s="415">
        <f t="shared" si="12"/>
        <v>1</v>
      </c>
      <c r="AC12" s="416">
        <f t="shared" si="13"/>
        <v>30</v>
      </c>
      <c r="AD12" s="415">
        <f t="shared" si="14"/>
        <v>2</v>
      </c>
      <c r="AE12" s="409" t="s">
        <v>7</v>
      </c>
      <c r="AF12" s="417">
        <f t="shared" si="15"/>
        <v>15</v>
      </c>
      <c r="AG12" s="417">
        <f t="shared" si="16"/>
        <v>3</v>
      </c>
      <c r="AH12" s="584" t="s">
        <v>170</v>
      </c>
      <c r="AI12" s="585" t="s">
        <v>6</v>
      </c>
      <c r="AJ12" s="585" t="s">
        <v>210</v>
      </c>
      <c r="AK12" s="585" t="s">
        <v>7</v>
      </c>
      <c r="AL12" s="417">
        <f t="shared" si="17"/>
        <v>15</v>
      </c>
      <c r="AM12" s="417">
        <f t="shared" si="18"/>
        <v>3</v>
      </c>
      <c r="AN12" s="418">
        <f t="shared" si="19"/>
        <v>14</v>
      </c>
      <c r="AO12" s="418">
        <f t="shared" si="20"/>
        <v>0</v>
      </c>
      <c r="AP12" s="418">
        <f t="shared" si="21"/>
        <v>0</v>
      </c>
      <c r="AQ12" s="418">
        <f t="shared" si="22"/>
        <v>0</v>
      </c>
      <c r="AR12" s="418">
        <f t="shared" si="23"/>
        <v>0</v>
      </c>
      <c r="AS12" s="419">
        <f t="shared" si="24"/>
        <v>14</v>
      </c>
      <c r="AT12" s="586" t="s">
        <v>3177</v>
      </c>
      <c r="AU12" s="409" t="s">
        <v>74</v>
      </c>
      <c r="AV12" s="417">
        <f t="shared" si="25"/>
        <v>0</v>
      </c>
      <c r="AW12" s="417">
        <f t="shared" si="26"/>
        <v>0</v>
      </c>
      <c r="AX12" s="409" t="s">
        <v>13</v>
      </c>
      <c r="AY12" s="421">
        <f t="shared" si="27"/>
        <v>10</v>
      </c>
      <c r="AZ12" s="421">
        <f t="shared" si="28"/>
        <v>8</v>
      </c>
      <c r="BA12" s="420" t="s">
        <v>1201</v>
      </c>
      <c r="BB12" s="409">
        <v>10</v>
      </c>
      <c r="BC12" s="421">
        <f t="shared" si="29"/>
        <v>2</v>
      </c>
      <c r="BD12" s="409"/>
      <c r="BE12" s="587">
        <v>10</v>
      </c>
      <c r="BF12" s="421">
        <f t="shared" si="30"/>
        <v>2</v>
      </c>
      <c r="BG12" s="422">
        <f t="shared" si="31"/>
        <v>12</v>
      </c>
      <c r="BH12" s="422">
        <f t="shared" si="32"/>
        <v>1</v>
      </c>
      <c r="BI12" s="422">
        <f t="shared" si="33"/>
        <v>0</v>
      </c>
      <c r="BJ12" s="422">
        <f t="shared" si="34"/>
        <v>0</v>
      </c>
      <c r="BK12" s="422">
        <f t="shared" si="35"/>
        <v>0</v>
      </c>
      <c r="BL12" s="423">
        <f t="shared" si="36"/>
        <v>20</v>
      </c>
      <c r="BM12" s="424" t="s">
        <v>2028</v>
      </c>
      <c r="BN12" s="588" t="s">
        <v>175</v>
      </c>
      <c r="BO12" s="588" t="s">
        <v>175</v>
      </c>
      <c r="BP12" s="424" t="s">
        <v>3178</v>
      </c>
      <c r="BQ12" s="424" t="s">
        <v>3247</v>
      </c>
      <c r="BR12" s="424" t="s">
        <v>3248</v>
      </c>
      <c r="BS12" s="424" t="s">
        <v>3249</v>
      </c>
      <c r="BT12" s="424" t="s">
        <v>3250</v>
      </c>
      <c r="BU12" s="424" t="s">
        <v>3251</v>
      </c>
      <c r="BV12" s="424" t="s">
        <v>3252</v>
      </c>
      <c r="BW12" s="424" t="s">
        <v>3253</v>
      </c>
      <c r="BX12" s="414">
        <f t="shared" si="37"/>
        <v>48</v>
      </c>
      <c r="BY12" s="143"/>
    </row>
    <row r="13" spans="1:77" ht="20" customHeight="1">
      <c r="A13" s="409" t="s">
        <v>1374</v>
      </c>
      <c r="B13" s="583" t="s">
        <v>1375</v>
      </c>
      <c r="C13" s="409" t="s">
        <v>280</v>
      </c>
      <c r="D13" s="409">
        <v>95.5</v>
      </c>
      <c r="E13" s="410">
        <v>82</v>
      </c>
      <c r="F13" s="411">
        <f t="shared" si="0"/>
        <v>30</v>
      </c>
      <c r="G13" s="409" t="s">
        <v>1093</v>
      </c>
      <c r="H13" s="410">
        <v>95</v>
      </c>
      <c r="I13" s="411">
        <f t="shared" si="1"/>
        <v>40</v>
      </c>
      <c r="J13" s="410">
        <v>79</v>
      </c>
      <c r="K13" s="411">
        <f t="shared" si="2"/>
        <v>30</v>
      </c>
      <c r="L13" s="409">
        <v>71</v>
      </c>
      <c r="M13" s="411">
        <f t="shared" si="3"/>
        <v>30</v>
      </c>
      <c r="N13" s="409">
        <v>74</v>
      </c>
      <c r="O13" s="411">
        <f t="shared" si="4"/>
        <v>30</v>
      </c>
      <c r="P13" s="409">
        <v>68</v>
      </c>
      <c r="Q13" s="411">
        <f t="shared" si="5"/>
        <v>30</v>
      </c>
      <c r="R13" s="412">
        <f t="shared" si="6"/>
        <v>190</v>
      </c>
      <c r="S13" s="413">
        <f t="shared" si="7"/>
        <v>0</v>
      </c>
      <c r="T13" s="412">
        <f t="shared" si="8"/>
        <v>190</v>
      </c>
      <c r="U13" s="412">
        <f t="shared" si="9"/>
        <v>6</v>
      </c>
      <c r="V13" s="409" t="s">
        <v>1089</v>
      </c>
      <c r="W13" s="409" t="s">
        <v>74</v>
      </c>
      <c r="X13" s="409" t="s">
        <v>74</v>
      </c>
      <c r="Y13" s="409">
        <v>11</v>
      </c>
      <c r="Z13" s="411">
        <f t="shared" si="10"/>
        <v>20</v>
      </c>
      <c r="AA13" s="415">
        <f t="shared" si="11"/>
        <v>20</v>
      </c>
      <c r="AB13" s="415">
        <f t="shared" si="12"/>
        <v>1</v>
      </c>
      <c r="AC13" s="416">
        <f t="shared" si="13"/>
        <v>30</v>
      </c>
      <c r="AD13" s="415">
        <f t="shared" si="14"/>
        <v>2</v>
      </c>
      <c r="AE13" s="409" t="s">
        <v>7</v>
      </c>
      <c r="AF13" s="417">
        <f t="shared" si="15"/>
        <v>15</v>
      </c>
      <c r="AG13" s="417">
        <f t="shared" si="16"/>
        <v>3</v>
      </c>
      <c r="AH13" s="584" t="s">
        <v>170</v>
      </c>
      <c r="AI13" s="585" t="s">
        <v>6</v>
      </c>
      <c r="AJ13" s="585" t="s">
        <v>174</v>
      </c>
      <c r="AK13" s="585" t="s">
        <v>7</v>
      </c>
      <c r="AL13" s="417">
        <f t="shared" si="17"/>
        <v>15</v>
      </c>
      <c r="AM13" s="417">
        <f t="shared" si="18"/>
        <v>3</v>
      </c>
      <c r="AN13" s="418">
        <f t="shared" si="19"/>
        <v>14</v>
      </c>
      <c r="AO13" s="418">
        <f t="shared" si="20"/>
        <v>0</v>
      </c>
      <c r="AP13" s="418">
        <f t="shared" si="21"/>
        <v>0</v>
      </c>
      <c r="AQ13" s="418">
        <f t="shared" si="22"/>
        <v>0</v>
      </c>
      <c r="AR13" s="418">
        <f t="shared" si="23"/>
        <v>0</v>
      </c>
      <c r="AS13" s="419">
        <f t="shared" si="24"/>
        <v>14</v>
      </c>
      <c r="AT13" s="586" t="s">
        <v>3177</v>
      </c>
      <c r="AU13" s="409" t="s">
        <v>74</v>
      </c>
      <c r="AV13" s="417">
        <f t="shared" si="25"/>
        <v>0</v>
      </c>
      <c r="AW13" s="417">
        <f t="shared" si="26"/>
        <v>0</v>
      </c>
      <c r="AX13" s="409" t="s">
        <v>13</v>
      </c>
      <c r="AY13" s="421">
        <f t="shared" si="27"/>
        <v>10</v>
      </c>
      <c r="AZ13" s="421">
        <f t="shared" si="28"/>
        <v>8</v>
      </c>
      <c r="BA13" s="420" t="s">
        <v>1204</v>
      </c>
      <c r="BB13" s="409">
        <v>8</v>
      </c>
      <c r="BC13" s="421">
        <f t="shared" si="29"/>
        <v>1</v>
      </c>
      <c r="BD13" s="409"/>
      <c r="BE13" s="587">
        <v>10</v>
      </c>
      <c r="BF13" s="421">
        <f t="shared" si="30"/>
        <v>2</v>
      </c>
      <c r="BG13" s="422">
        <f t="shared" si="31"/>
        <v>11</v>
      </c>
      <c r="BH13" s="422">
        <f t="shared" si="32"/>
        <v>1</v>
      </c>
      <c r="BI13" s="422">
        <f t="shared" si="33"/>
        <v>0</v>
      </c>
      <c r="BJ13" s="422">
        <f t="shared" si="34"/>
        <v>0</v>
      </c>
      <c r="BK13" s="422">
        <f t="shared" si="35"/>
        <v>0</v>
      </c>
      <c r="BL13" s="423">
        <f t="shared" si="36"/>
        <v>18.333333333333332</v>
      </c>
      <c r="BM13" s="424" t="s">
        <v>1818</v>
      </c>
      <c r="BN13" s="588" t="s">
        <v>175</v>
      </c>
      <c r="BO13" s="588" t="s">
        <v>175</v>
      </c>
      <c r="BP13" s="424" t="s">
        <v>3178</v>
      </c>
      <c r="BQ13" s="424" t="s">
        <v>3254</v>
      </c>
      <c r="BR13" s="424" t="s">
        <v>2081</v>
      </c>
      <c r="BS13" s="424" t="s">
        <v>3255</v>
      </c>
      <c r="BT13" s="424" t="s">
        <v>3256</v>
      </c>
      <c r="BU13" s="424" t="s">
        <v>3257</v>
      </c>
      <c r="BV13" s="424" t="s">
        <v>3258</v>
      </c>
      <c r="BW13" s="424" t="s">
        <v>3259</v>
      </c>
      <c r="BX13" s="414">
        <f t="shared" si="37"/>
        <v>44</v>
      </c>
      <c r="BY13" s="67"/>
    </row>
    <row r="14" spans="1:77" ht="20" customHeight="1">
      <c r="A14" s="409" t="s">
        <v>1376</v>
      </c>
      <c r="B14" s="583" t="s">
        <v>1377</v>
      </c>
      <c r="C14" s="409" t="s">
        <v>280</v>
      </c>
      <c r="D14" s="409">
        <v>107</v>
      </c>
      <c r="E14" s="410">
        <v>63</v>
      </c>
      <c r="F14" s="411">
        <f t="shared" si="0"/>
        <v>20</v>
      </c>
      <c r="G14" s="409" t="s">
        <v>1089</v>
      </c>
      <c r="H14" s="410">
        <v>84</v>
      </c>
      <c r="I14" s="411">
        <f t="shared" si="1"/>
        <v>30</v>
      </c>
      <c r="J14" s="410">
        <v>62</v>
      </c>
      <c r="K14" s="411">
        <f t="shared" si="2"/>
        <v>20</v>
      </c>
      <c r="L14" s="409">
        <v>62</v>
      </c>
      <c r="M14" s="411">
        <f t="shared" si="3"/>
        <v>20</v>
      </c>
      <c r="N14" s="409">
        <v>87</v>
      </c>
      <c r="O14" s="411">
        <f t="shared" si="4"/>
        <v>30</v>
      </c>
      <c r="P14" s="409">
        <v>52</v>
      </c>
      <c r="Q14" s="411">
        <f t="shared" si="5"/>
        <v>20</v>
      </c>
      <c r="R14" s="412">
        <f t="shared" si="6"/>
        <v>140</v>
      </c>
      <c r="S14" s="413">
        <f t="shared" si="7"/>
        <v>0</v>
      </c>
      <c r="T14" s="412">
        <f t="shared" si="8"/>
        <v>140</v>
      </c>
      <c r="U14" s="412">
        <f t="shared" si="9"/>
        <v>6</v>
      </c>
      <c r="V14" s="409" t="s">
        <v>1093</v>
      </c>
      <c r="W14" s="409" t="s">
        <v>74</v>
      </c>
      <c r="X14" s="409" t="s">
        <v>74</v>
      </c>
      <c r="Y14" s="409">
        <v>9</v>
      </c>
      <c r="Z14" s="411">
        <f t="shared" si="10"/>
        <v>10</v>
      </c>
      <c r="AA14" s="415">
        <f t="shared" si="11"/>
        <v>10</v>
      </c>
      <c r="AB14" s="415">
        <f t="shared" si="12"/>
        <v>1</v>
      </c>
      <c r="AC14" s="416">
        <f t="shared" si="13"/>
        <v>15</v>
      </c>
      <c r="AD14" s="415">
        <f t="shared" si="14"/>
        <v>1</v>
      </c>
      <c r="AE14" s="409" t="s">
        <v>7</v>
      </c>
      <c r="AF14" s="417">
        <f t="shared" si="15"/>
        <v>15</v>
      </c>
      <c r="AG14" s="417">
        <f t="shared" si="16"/>
        <v>3</v>
      </c>
      <c r="AH14" s="584" t="s">
        <v>218</v>
      </c>
      <c r="AI14" s="585" t="s">
        <v>7</v>
      </c>
      <c r="AJ14" s="585" t="s">
        <v>210</v>
      </c>
      <c r="AK14" s="585" t="s">
        <v>6</v>
      </c>
      <c r="AL14" s="417">
        <f t="shared" si="17"/>
        <v>15</v>
      </c>
      <c r="AM14" s="417">
        <f t="shared" si="18"/>
        <v>3</v>
      </c>
      <c r="AN14" s="418">
        <f t="shared" si="19"/>
        <v>13</v>
      </c>
      <c r="AO14" s="418">
        <f t="shared" si="20"/>
        <v>0</v>
      </c>
      <c r="AP14" s="418">
        <f t="shared" si="21"/>
        <v>0</v>
      </c>
      <c r="AQ14" s="418">
        <f t="shared" si="22"/>
        <v>0</v>
      </c>
      <c r="AR14" s="418">
        <f t="shared" si="23"/>
        <v>0</v>
      </c>
      <c r="AS14" s="419">
        <f t="shared" si="24"/>
        <v>13</v>
      </c>
      <c r="AT14" s="586" t="s">
        <v>3177</v>
      </c>
      <c r="AU14" s="409" t="s">
        <v>74</v>
      </c>
      <c r="AV14" s="417">
        <f t="shared" si="25"/>
        <v>0</v>
      </c>
      <c r="AW14" s="417">
        <f t="shared" si="26"/>
        <v>0</v>
      </c>
      <c r="AX14" s="409" t="s">
        <v>13</v>
      </c>
      <c r="AY14" s="421">
        <f t="shared" si="27"/>
        <v>10</v>
      </c>
      <c r="AZ14" s="421">
        <f t="shared" si="28"/>
        <v>8</v>
      </c>
      <c r="BA14" s="420" t="s">
        <v>1207</v>
      </c>
      <c r="BB14" s="409">
        <v>8</v>
      </c>
      <c r="BC14" s="421">
        <f t="shared" si="29"/>
        <v>1</v>
      </c>
      <c r="BD14" s="409"/>
      <c r="BE14" s="587">
        <v>10</v>
      </c>
      <c r="BF14" s="421">
        <f t="shared" si="30"/>
        <v>2</v>
      </c>
      <c r="BG14" s="422">
        <f t="shared" si="31"/>
        <v>11</v>
      </c>
      <c r="BH14" s="422">
        <f t="shared" si="32"/>
        <v>1</v>
      </c>
      <c r="BI14" s="422">
        <f t="shared" si="33"/>
        <v>0</v>
      </c>
      <c r="BJ14" s="422">
        <f t="shared" si="34"/>
        <v>0</v>
      </c>
      <c r="BK14" s="422">
        <f t="shared" si="35"/>
        <v>0</v>
      </c>
      <c r="BL14" s="423">
        <f t="shared" si="36"/>
        <v>18.333333333333332</v>
      </c>
      <c r="BM14" s="424" t="s">
        <v>1818</v>
      </c>
      <c r="BN14" s="424" t="s">
        <v>3260</v>
      </c>
      <c r="BO14" s="588" t="s">
        <v>175</v>
      </c>
      <c r="BP14" s="424" t="s">
        <v>3178</v>
      </c>
      <c r="BQ14" s="424" t="s">
        <v>3261</v>
      </c>
      <c r="BR14" s="424" t="s">
        <v>3262</v>
      </c>
      <c r="BS14" s="424" t="s">
        <v>3263</v>
      </c>
      <c r="BT14" s="424" t="s">
        <v>3264</v>
      </c>
      <c r="BU14" s="424" t="s">
        <v>3265</v>
      </c>
      <c r="BV14" s="424" t="s">
        <v>3266</v>
      </c>
      <c r="BW14" s="424" t="s">
        <v>3267</v>
      </c>
      <c r="BX14" s="414">
        <f t="shared" si="37"/>
        <v>36</v>
      </c>
      <c r="BY14" s="143"/>
    </row>
    <row r="15" spans="1:77" ht="20" customHeight="1">
      <c r="A15" s="409" t="s">
        <v>1378</v>
      </c>
      <c r="B15" s="591" t="s">
        <v>288</v>
      </c>
      <c r="C15" s="409" t="s">
        <v>280</v>
      </c>
      <c r="D15" s="409">
        <v>99.5</v>
      </c>
      <c r="E15" s="410">
        <v>61</v>
      </c>
      <c r="F15" s="411">
        <f t="shared" si="0"/>
        <v>20</v>
      </c>
      <c r="G15" s="409" t="s">
        <v>1093</v>
      </c>
      <c r="H15" s="410">
        <v>31</v>
      </c>
      <c r="I15" s="411">
        <f t="shared" si="1"/>
        <v>10</v>
      </c>
      <c r="J15" s="410">
        <v>63</v>
      </c>
      <c r="K15" s="411">
        <f t="shared" si="2"/>
        <v>20</v>
      </c>
      <c r="L15" s="409">
        <v>42</v>
      </c>
      <c r="M15" s="411">
        <f t="shared" si="3"/>
        <v>20</v>
      </c>
      <c r="N15" s="409">
        <v>64</v>
      </c>
      <c r="O15" s="411">
        <f t="shared" si="4"/>
        <v>20</v>
      </c>
      <c r="P15" s="409" t="s">
        <v>168</v>
      </c>
      <c r="Q15" s="411">
        <f t="shared" si="5"/>
        <v>40</v>
      </c>
      <c r="R15" s="412">
        <f t="shared" si="6"/>
        <v>130</v>
      </c>
      <c r="S15" s="413">
        <f t="shared" si="7"/>
        <v>1</v>
      </c>
      <c r="T15" s="412">
        <f t="shared" si="8"/>
        <v>156</v>
      </c>
      <c r="U15" s="412">
        <f t="shared" si="9"/>
        <v>6</v>
      </c>
      <c r="V15" s="409" t="s">
        <v>1089</v>
      </c>
      <c r="W15" s="409" t="s">
        <v>74</v>
      </c>
      <c r="X15" s="409" t="s">
        <v>74</v>
      </c>
      <c r="Y15" s="409" t="s">
        <v>168</v>
      </c>
      <c r="Z15" s="411" t="e">
        <f t="shared" si="10"/>
        <v>#VALUE!</v>
      </c>
      <c r="AA15" s="415" t="e">
        <f t="shared" si="11"/>
        <v>#VALUE!</v>
      </c>
      <c r="AB15" s="415">
        <f t="shared" si="12"/>
        <v>2</v>
      </c>
      <c r="AC15" s="416" t="e">
        <f t="shared" si="13"/>
        <v>#VALUE!</v>
      </c>
      <c r="AD15" s="415" t="e">
        <f t="shared" si="14"/>
        <v>#VALUE!</v>
      </c>
      <c r="AE15" s="409" t="s">
        <v>6</v>
      </c>
      <c r="AF15" s="417">
        <f t="shared" si="15"/>
        <v>20</v>
      </c>
      <c r="AG15" s="417">
        <f t="shared" si="16"/>
        <v>4</v>
      </c>
      <c r="AH15" s="584" t="s">
        <v>197</v>
      </c>
      <c r="AI15" s="585" t="s">
        <v>6</v>
      </c>
      <c r="AJ15" s="585" t="s">
        <v>173</v>
      </c>
      <c r="AK15" s="585" t="s">
        <v>7</v>
      </c>
      <c r="AL15" s="417">
        <f t="shared" si="17"/>
        <v>15</v>
      </c>
      <c r="AM15" s="417">
        <f t="shared" si="18"/>
        <v>3</v>
      </c>
      <c r="AN15" s="418" t="e">
        <f t="shared" si="19"/>
        <v>#VALUE!</v>
      </c>
      <c r="AO15" s="418">
        <f t="shared" si="20"/>
        <v>0</v>
      </c>
      <c r="AP15" s="418">
        <f t="shared" si="21"/>
        <v>0</v>
      </c>
      <c r="AQ15" s="418">
        <f t="shared" si="22"/>
        <v>0</v>
      </c>
      <c r="AR15" s="418">
        <f t="shared" si="23"/>
        <v>0</v>
      </c>
      <c r="AS15" s="419" t="e">
        <f t="shared" si="24"/>
        <v>#VALUE!</v>
      </c>
      <c r="AT15" s="586" t="s">
        <v>3177</v>
      </c>
      <c r="AU15" s="409" t="s">
        <v>74</v>
      </c>
      <c r="AV15" s="417">
        <f t="shared" si="25"/>
        <v>0</v>
      </c>
      <c r="AW15" s="417">
        <f t="shared" si="26"/>
        <v>0</v>
      </c>
      <c r="AX15" s="409" t="s">
        <v>13</v>
      </c>
      <c r="AY15" s="421">
        <f t="shared" si="27"/>
        <v>10</v>
      </c>
      <c r="AZ15" s="421">
        <f t="shared" si="28"/>
        <v>8</v>
      </c>
      <c r="BA15" s="420" t="s">
        <v>1210</v>
      </c>
      <c r="BB15" s="409">
        <v>8</v>
      </c>
      <c r="BC15" s="421">
        <f t="shared" si="29"/>
        <v>1</v>
      </c>
      <c r="BD15" s="409"/>
      <c r="BE15" s="587">
        <v>10</v>
      </c>
      <c r="BF15" s="421">
        <f t="shared" si="30"/>
        <v>2</v>
      </c>
      <c r="BG15" s="422">
        <f t="shared" si="31"/>
        <v>11</v>
      </c>
      <c r="BH15" s="422">
        <f t="shared" si="32"/>
        <v>1</v>
      </c>
      <c r="BI15" s="422">
        <f t="shared" si="33"/>
        <v>0</v>
      </c>
      <c r="BJ15" s="422">
        <f t="shared" si="34"/>
        <v>0</v>
      </c>
      <c r="BK15" s="422">
        <f t="shared" si="35"/>
        <v>0</v>
      </c>
      <c r="BL15" s="423">
        <f t="shared" si="36"/>
        <v>18.333333333333332</v>
      </c>
      <c r="BM15" s="424" t="s">
        <v>1818</v>
      </c>
      <c r="BN15" s="588" t="s">
        <v>175</v>
      </c>
      <c r="BO15" s="588" t="s">
        <v>175</v>
      </c>
      <c r="BP15" s="424" t="s">
        <v>3178</v>
      </c>
      <c r="BQ15" s="424" t="s">
        <v>3268</v>
      </c>
      <c r="BR15" s="424" t="s">
        <v>2039</v>
      </c>
      <c r="BS15" s="424" t="s">
        <v>3269</v>
      </c>
      <c r="BT15" s="424" t="s">
        <v>3270</v>
      </c>
      <c r="BU15" s="424" t="s">
        <v>3271</v>
      </c>
      <c r="BV15" s="424" t="s">
        <v>3272</v>
      </c>
      <c r="BW15" s="424" t="s">
        <v>3273</v>
      </c>
      <c r="BX15" s="414" t="e">
        <f t="shared" si="37"/>
        <v>#VALUE!</v>
      </c>
      <c r="BY15" s="67"/>
    </row>
    <row r="16" spans="1:77" ht="20" customHeight="1">
      <c r="A16" s="409" t="s">
        <v>1379</v>
      </c>
      <c r="B16" s="583" t="s">
        <v>302</v>
      </c>
      <c r="C16" s="409" t="s">
        <v>280</v>
      </c>
      <c r="D16" s="409">
        <v>96</v>
      </c>
      <c r="E16" s="410">
        <v>62</v>
      </c>
      <c r="F16" s="411">
        <f t="shared" si="0"/>
        <v>20</v>
      </c>
      <c r="G16" s="409" t="s">
        <v>1089</v>
      </c>
      <c r="H16" s="410">
        <v>84</v>
      </c>
      <c r="I16" s="411">
        <f t="shared" si="1"/>
        <v>30</v>
      </c>
      <c r="J16" s="410">
        <v>64</v>
      </c>
      <c r="K16" s="411">
        <f t="shared" si="2"/>
        <v>20</v>
      </c>
      <c r="L16" s="409">
        <v>60</v>
      </c>
      <c r="M16" s="411">
        <f t="shared" si="3"/>
        <v>20</v>
      </c>
      <c r="N16" s="409">
        <v>70</v>
      </c>
      <c r="O16" s="411">
        <f t="shared" si="4"/>
        <v>30</v>
      </c>
      <c r="P16" s="409">
        <v>64</v>
      </c>
      <c r="Q16" s="411">
        <f t="shared" si="5"/>
        <v>20</v>
      </c>
      <c r="R16" s="412">
        <f t="shared" si="6"/>
        <v>140</v>
      </c>
      <c r="S16" s="413">
        <f t="shared" si="7"/>
        <v>0</v>
      </c>
      <c r="T16" s="412">
        <f t="shared" si="8"/>
        <v>140</v>
      </c>
      <c r="U16" s="412">
        <f t="shared" si="9"/>
        <v>6</v>
      </c>
      <c r="V16" s="409" t="s">
        <v>1093</v>
      </c>
      <c r="W16" s="409" t="s">
        <v>74</v>
      </c>
      <c r="X16" s="409" t="s">
        <v>74</v>
      </c>
      <c r="Y16" s="409">
        <v>10</v>
      </c>
      <c r="Z16" s="411">
        <f t="shared" si="10"/>
        <v>10</v>
      </c>
      <c r="AA16" s="415">
        <f t="shared" si="11"/>
        <v>10</v>
      </c>
      <c r="AB16" s="415">
        <f t="shared" si="12"/>
        <v>1</v>
      </c>
      <c r="AC16" s="416">
        <f t="shared" si="13"/>
        <v>15</v>
      </c>
      <c r="AD16" s="415">
        <f t="shared" si="14"/>
        <v>1</v>
      </c>
      <c r="AE16" s="409" t="s">
        <v>7</v>
      </c>
      <c r="AF16" s="417">
        <f t="shared" si="15"/>
        <v>15</v>
      </c>
      <c r="AG16" s="417">
        <f t="shared" si="16"/>
        <v>3</v>
      </c>
      <c r="AH16" s="584" t="s">
        <v>170</v>
      </c>
      <c r="AI16" s="585" t="s">
        <v>6</v>
      </c>
      <c r="AJ16" s="585" t="s">
        <v>210</v>
      </c>
      <c r="AK16" s="585" t="s">
        <v>7</v>
      </c>
      <c r="AL16" s="417">
        <f t="shared" si="17"/>
        <v>15</v>
      </c>
      <c r="AM16" s="417">
        <f t="shared" si="18"/>
        <v>3</v>
      </c>
      <c r="AN16" s="418">
        <f t="shared" si="19"/>
        <v>13</v>
      </c>
      <c r="AO16" s="418">
        <f t="shared" si="20"/>
        <v>0</v>
      </c>
      <c r="AP16" s="418">
        <f t="shared" si="21"/>
        <v>0</v>
      </c>
      <c r="AQ16" s="418">
        <f t="shared" si="22"/>
        <v>0</v>
      </c>
      <c r="AR16" s="418">
        <f t="shared" si="23"/>
        <v>0</v>
      </c>
      <c r="AS16" s="419">
        <f t="shared" si="24"/>
        <v>13</v>
      </c>
      <c r="AT16" s="586" t="s">
        <v>3177</v>
      </c>
      <c r="AU16" s="409" t="s">
        <v>74</v>
      </c>
      <c r="AV16" s="417">
        <f t="shared" si="25"/>
        <v>0</v>
      </c>
      <c r="AW16" s="417">
        <f t="shared" si="26"/>
        <v>0</v>
      </c>
      <c r="AX16" s="409" t="s">
        <v>13</v>
      </c>
      <c r="AY16" s="421">
        <f t="shared" si="27"/>
        <v>10</v>
      </c>
      <c r="AZ16" s="421">
        <f t="shared" si="28"/>
        <v>8</v>
      </c>
      <c r="BA16" s="420" t="s">
        <v>1213</v>
      </c>
      <c r="BB16" s="409">
        <v>8</v>
      </c>
      <c r="BC16" s="421">
        <f t="shared" si="29"/>
        <v>1</v>
      </c>
      <c r="BD16" s="409"/>
      <c r="BE16" s="587">
        <v>10</v>
      </c>
      <c r="BF16" s="421">
        <f t="shared" si="30"/>
        <v>2</v>
      </c>
      <c r="BG16" s="422">
        <f t="shared" si="31"/>
        <v>11</v>
      </c>
      <c r="BH16" s="422">
        <f t="shared" si="32"/>
        <v>1</v>
      </c>
      <c r="BI16" s="422">
        <f t="shared" si="33"/>
        <v>0</v>
      </c>
      <c r="BJ16" s="422">
        <f t="shared" si="34"/>
        <v>0</v>
      </c>
      <c r="BK16" s="422">
        <f t="shared" si="35"/>
        <v>0</v>
      </c>
      <c r="BL16" s="423">
        <f t="shared" si="36"/>
        <v>18.333333333333332</v>
      </c>
      <c r="BM16" s="424" t="s">
        <v>1818</v>
      </c>
      <c r="BN16" s="588" t="s">
        <v>175</v>
      </c>
      <c r="BO16" s="588" t="s">
        <v>175</v>
      </c>
      <c r="BP16" s="424" t="s">
        <v>3178</v>
      </c>
      <c r="BQ16" s="424" t="s">
        <v>3274</v>
      </c>
      <c r="BR16" s="424" t="s">
        <v>3275</v>
      </c>
      <c r="BS16" s="424" t="s">
        <v>3276</v>
      </c>
      <c r="BT16" s="424" t="s">
        <v>3277</v>
      </c>
      <c r="BU16" s="424" t="s">
        <v>3278</v>
      </c>
      <c r="BV16" s="424" t="s">
        <v>3279</v>
      </c>
      <c r="BW16" s="424" t="s">
        <v>3280</v>
      </c>
      <c r="BX16" s="414">
        <f t="shared" si="37"/>
        <v>40</v>
      </c>
      <c r="BY16" s="67"/>
    </row>
    <row r="17" spans="1:77" ht="20" customHeight="1">
      <c r="A17" s="409" t="s">
        <v>1380</v>
      </c>
      <c r="B17" s="583" t="s">
        <v>1381</v>
      </c>
      <c r="C17" s="409" t="s">
        <v>280</v>
      </c>
      <c r="D17" s="409">
        <v>78.5</v>
      </c>
      <c r="E17" s="410">
        <v>70</v>
      </c>
      <c r="F17" s="411">
        <f t="shared" si="0"/>
        <v>30</v>
      </c>
      <c r="G17" s="409" t="s">
        <v>1093</v>
      </c>
      <c r="H17" s="410">
        <v>52</v>
      </c>
      <c r="I17" s="411">
        <f t="shared" si="1"/>
        <v>20</v>
      </c>
      <c r="J17" s="410">
        <v>71</v>
      </c>
      <c r="K17" s="411">
        <f t="shared" si="2"/>
        <v>30</v>
      </c>
      <c r="L17" s="409">
        <v>61</v>
      </c>
      <c r="M17" s="411">
        <f t="shared" si="3"/>
        <v>20</v>
      </c>
      <c r="N17" s="409">
        <v>74</v>
      </c>
      <c r="O17" s="411">
        <f t="shared" si="4"/>
        <v>30</v>
      </c>
      <c r="P17" s="409">
        <v>66</v>
      </c>
      <c r="Q17" s="411">
        <f t="shared" si="5"/>
        <v>30</v>
      </c>
      <c r="R17" s="412">
        <f t="shared" si="6"/>
        <v>160</v>
      </c>
      <c r="S17" s="413">
        <f t="shared" si="7"/>
        <v>0</v>
      </c>
      <c r="T17" s="412">
        <f t="shared" si="8"/>
        <v>160</v>
      </c>
      <c r="U17" s="412">
        <f t="shared" si="9"/>
        <v>6</v>
      </c>
      <c r="V17" s="409" t="s">
        <v>1089</v>
      </c>
      <c r="W17" s="409" t="s">
        <v>74</v>
      </c>
      <c r="X17" s="409" t="s">
        <v>74</v>
      </c>
      <c r="Y17" s="409">
        <v>13</v>
      </c>
      <c r="Z17" s="411">
        <f t="shared" si="10"/>
        <v>20</v>
      </c>
      <c r="AA17" s="415">
        <f t="shared" si="11"/>
        <v>20</v>
      </c>
      <c r="AB17" s="415">
        <f t="shared" si="12"/>
        <v>1</v>
      </c>
      <c r="AC17" s="416">
        <f t="shared" si="13"/>
        <v>30</v>
      </c>
      <c r="AD17" s="415">
        <f t="shared" si="14"/>
        <v>2</v>
      </c>
      <c r="AE17" s="409" t="s">
        <v>7</v>
      </c>
      <c r="AF17" s="417">
        <f t="shared" si="15"/>
        <v>15</v>
      </c>
      <c r="AG17" s="417">
        <f t="shared" si="16"/>
        <v>3</v>
      </c>
      <c r="AH17" s="584" t="s">
        <v>170</v>
      </c>
      <c r="AI17" s="585" t="s">
        <v>6</v>
      </c>
      <c r="AJ17" s="585" t="s">
        <v>172</v>
      </c>
      <c r="AK17" s="585" t="s">
        <v>8</v>
      </c>
      <c r="AL17" s="417">
        <f t="shared" si="17"/>
        <v>15</v>
      </c>
      <c r="AM17" s="417">
        <f t="shared" si="18"/>
        <v>3</v>
      </c>
      <c r="AN17" s="418">
        <f t="shared" si="19"/>
        <v>14</v>
      </c>
      <c r="AO17" s="418">
        <f t="shared" si="20"/>
        <v>0</v>
      </c>
      <c r="AP17" s="418">
        <f t="shared" si="21"/>
        <v>0</v>
      </c>
      <c r="AQ17" s="418">
        <f t="shared" si="22"/>
        <v>0</v>
      </c>
      <c r="AR17" s="418">
        <f t="shared" si="23"/>
        <v>0</v>
      </c>
      <c r="AS17" s="419">
        <f t="shared" si="24"/>
        <v>14</v>
      </c>
      <c r="AT17" s="586" t="s">
        <v>3177</v>
      </c>
      <c r="AU17" s="409" t="s">
        <v>74</v>
      </c>
      <c r="AV17" s="417">
        <f t="shared" si="25"/>
        <v>0</v>
      </c>
      <c r="AW17" s="417">
        <f t="shared" si="26"/>
        <v>0</v>
      </c>
      <c r="AX17" s="409" t="s">
        <v>13</v>
      </c>
      <c r="AY17" s="421">
        <f t="shared" si="27"/>
        <v>10</v>
      </c>
      <c r="AZ17" s="421">
        <f t="shared" si="28"/>
        <v>8</v>
      </c>
      <c r="BA17" s="420" t="s">
        <v>1216</v>
      </c>
      <c r="BB17" s="409">
        <v>8</v>
      </c>
      <c r="BC17" s="421">
        <f t="shared" si="29"/>
        <v>1</v>
      </c>
      <c r="BD17" s="409"/>
      <c r="BE17" s="587">
        <v>10</v>
      </c>
      <c r="BF17" s="421">
        <f t="shared" si="30"/>
        <v>2</v>
      </c>
      <c r="BG17" s="422">
        <f t="shared" si="31"/>
        <v>11</v>
      </c>
      <c r="BH17" s="422">
        <f t="shared" si="32"/>
        <v>1</v>
      </c>
      <c r="BI17" s="422">
        <f t="shared" si="33"/>
        <v>0</v>
      </c>
      <c r="BJ17" s="422">
        <f t="shared" si="34"/>
        <v>0</v>
      </c>
      <c r="BK17" s="422">
        <f t="shared" si="35"/>
        <v>0</v>
      </c>
      <c r="BL17" s="423">
        <f t="shared" si="36"/>
        <v>18.333333333333332</v>
      </c>
      <c r="BM17" s="424" t="s">
        <v>1818</v>
      </c>
      <c r="BN17" s="588" t="s">
        <v>175</v>
      </c>
      <c r="BO17" s="588" t="s">
        <v>175</v>
      </c>
      <c r="BP17" s="424" t="s">
        <v>3178</v>
      </c>
      <c r="BQ17" s="424" t="s">
        <v>3281</v>
      </c>
      <c r="BR17" s="424" t="s">
        <v>2014</v>
      </c>
      <c r="BS17" s="424" t="s">
        <v>3282</v>
      </c>
      <c r="BT17" s="424" t="s">
        <v>3283</v>
      </c>
      <c r="BU17" s="424" t="s">
        <v>3284</v>
      </c>
      <c r="BV17" s="424" t="s">
        <v>3285</v>
      </c>
      <c r="BW17" s="424" t="s">
        <v>3286</v>
      </c>
      <c r="BX17" s="414">
        <f t="shared" si="37"/>
        <v>52</v>
      </c>
      <c r="BY17" s="143"/>
    </row>
    <row r="18" spans="1:77" ht="20" customHeight="1">
      <c r="A18" s="409" t="s">
        <v>1382</v>
      </c>
      <c r="B18" s="591" t="s">
        <v>289</v>
      </c>
      <c r="C18" s="409" t="s">
        <v>280</v>
      </c>
      <c r="D18" s="409">
        <v>94.5</v>
      </c>
      <c r="E18" s="410">
        <v>42</v>
      </c>
      <c r="F18" s="411">
        <f t="shared" si="0"/>
        <v>20</v>
      </c>
      <c r="G18" s="409" t="s">
        <v>1093</v>
      </c>
      <c r="H18" s="410">
        <v>60</v>
      </c>
      <c r="I18" s="411">
        <f t="shared" si="1"/>
        <v>20</v>
      </c>
      <c r="J18" s="410">
        <v>41</v>
      </c>
      <c r="K18" s="411">
        <f t="shared" si="2"/>
        <v>20</v>
      </c>
      <c r="L18" s="409">
        <v>34</v>
      </c>
      <c r="M18" s="411">
        <f t="shared" si="3"/>
        <v>10</v>
      </c>
      <c r="N18" s="409">
        <v>37</v>
      </c>
      <c r="O18" s="411">
        <f t="shared" si="4"/>
        <v>10</v>
      </c>
      <c r="P18" s="409">
        <v>56</v>
      </c>
      <c r="Q18" s="411">
        <f t="shared" si="5"/>
        <v>20</v>
      </c>
      <c r="R18" s="412">
        <f t="shared" si="6"/>
        <v>100</v>
      </c>
      <c r="S18" s="413">
        <f t="shared" si="7"/>
        <v>0</v>
      </c>
      <c r="T18" s="412">
        <f t="shared" si="8"/>
        <v>100</v>
      </c>
      <c r="U18" s="412">
        <f t="shared" si="9"/>
        <v>4</v>
      </c>
      <c r="V18" s="409" t="s">
        <v>1089</v>
      </c>
      <c r="W18" s="409" t="s">
        <v>74</v>
      </c>
      <c r="X18" s="409" t="s">
        <v>74</v>
      </c>
      <c r="Y18" s="409">
        <v>9</v>
      </c>
      <c r="Z18" s="411">
        <f t="shared" si="10"/>
        <v>10</v>
      </c>
      <c r="AA18" s="415">
        <f t="shared" si="11"/>
        <v>10</v>
      </c>
      <c r="AB18" s="415">
        <f t="shared" si="12"/>
        <v>1</v>
      </c>
      <c r="AC18" s="416">
        <f t="shared" si="13"/>
        <v>15</v>
      </c>
      <c r="AD18" s="415">
        <f t="shared" si="14"/>
        <v>1</v>
      </c>
      <c r="AE18" s="409" t="s">
        <v>8</v>
      </c>
      <c r="AF18" s="417">
        <f t="shared" si="15"/>
        <v>10</v>
      </c>
      <c r="AG18" s="417">
        <f t="shared" si="16"/>
        <v>2</v>
      </c>
      <c r="AH18" s="584" t="s">
        <v>170</v>
      </c>
      <c r="AI18" s="585" t="s">
        <v>6</v>
      </c>
      <c r="AJ18" s="585" t="s">
        <v>174</v>
      </c>
      <c r="AK18" s="585" t="s">
        <v>7</v>
      </c>
      <c r="AL18" s="417">
        <f t="shared" si="17"/>
        <v>15</v>
      </c>
      <c r="AM18" s="417">
        <f t="shared" si="18"/>
        <v>3</v>
      </c>
      <c r="AN18" s="418">
        <f t="shared" si="19"/>
        <v>10</v>
      </c>
      <c r="AO18" s="418">
        <f t="shared" si="20"/>
        <v>0</v>
      </c>
      <c r="AP18" s="418">
        <f t="shared" si="21"/>
        <v>0</v>
      </c>
      <c r="AQ18" s="418">
        <f t="shared" si="22"/>
        <v>0</v>
      </c>
      <c r="AR18" s="418">
        <f t="shared" si="23"/>
        <v>0</v>
      </c>
      <c r="AS18" s="419">
        <f t="shared" si="24"/>
        <v>10</v>
      </c>
      <c r="AT18" s="586" t="s">
        <v>3177</v>
      </c>
      <c r="AU18" s="409" t="s">
        <v>74</v>
      </c>
      <c r="AV18" s="417">
        <f t="shared" si="25"/>
        <v>0</v>
      </c>
      <c r="AW18" s="417">
        <f t="shared" si="26"/>
        <v>0</v>
      </c>
      <c r="AX18" s="409" t="s">
        <v>13</v>
      </c>
      <c r="AY18" s="421">
        <f t="shared" si="27"/>
        <v>10</v>
      </c>
      <c r="AZ18" s="421">
        <f t="shared" si="28"/>
        <v>8</v>
      </c>
      <c r="BA18" s="420" t="s">
        <v>1219</v>
      </c>
      <c r="BB18" s="409" t="s">
        <v>168</v>
      </c>
      <c r="BC18" s="421">
        <f t="shared" si="29"/>
        <v>2</v>
      </c>
      <c r="BD18" s="409"/>
      <c r="BE18" s="587">
        <v>10</v>
      </c>
      <c r="BF18" s="421">
        <f t="shared" si="30"/>
        <v>2</v>
      </c>
      <c r="BG18" s="422">
        <f t="shared" si="31"/>
        <v>12</v>
      </c>
      <c r="BH18" s="422">
        <f t="shared" si="32"/>
        <v>1</v>
      </c>
      <c r="BI18" s="422">
        <f t="shared" si="33"/>
        <v>0</v>
      </c>
      <c r="BJ18" s="422">
        <f t="shared" si="34"/>
        <v>0</v>
      </c>
      <c r="BK18" s="422">
        <f t="shared" si="35"/>
        <v>0</v>
      </c>
      <c r="BL18" s="423">
        <f t="shared" si="36"/>
        <v>20</v>
      </c>
      <c r="BM18" s="424" t="s">
        <v>3173</v>
      </c>
      <c r="BN18" s="588" t="s">
        <v>175</v>
      </c>
      <c r="BO18" s="588" t="s">
        <v>175</v>
      </c>
      <c r="BP18" s="424" t="s">
        <v>3178</v>
      </c>
      <c r="BQ18" s="424" t="s">
        <v>3287</v>
      </c>
      <c r="BR18" s="424" t="s">
        <v>2014</v>
      </c>
      <c r="BS18" s="424" t="s">
        <v>3288</v>
      </c>
      <c r="BT18" s="424" t="s">
        <v>3289</v>
      </c>
      <c r="BU18" s="424" t="s">
        <v>3290</v>
      </c>
      <c r="BV18" s="424" t="s">
        <v>3291</v>
      </c>
      <c r="BW18" s="424" t="s">
        <v>3292</v>
      </c>
      <c r="BX18" s="414">
        <f t="shared" si="37"/>
        <v>36</v>
      </c>
      <c r="BY18" s="67"/>
    </row>
    <row r="19" spans="1:77" ht="20" customHeight="1">
      <c r="A19" s="409" t="s">
        <v>1383</v>
      </c>
      <c r="B19" s="583" t="s">
        <v>1384</v>
      </c>
      <c r="C19" s="409" t="s">
        <v>280</v>
      </c>
      <c r="D19" s="409">
        <v>93</v>
      </c>
      <c r="E19" s="410">
        <v>64</v>
      </c>
      <c r="F19" s="411">
        <f t="shared" si="0"/>
        <v>20</v>
      </c>
      <c r="G19" s="409" t="s">
        <v>1092</v>
      </c>
      <c r="H19" s="410">
        <v>60</v>
      </c>
      <c r="I19" s="411">
        <f t="shared" si="1"/>
        <v>20</v>
      </c>
      <c r="J19" s="410">
        <v>36</v>
      </c>
      <c r="K19" s="411">
        <f t="shared" si="2"/>
        <v>10</v>
      </c>
      <c r="L19" s="409">
        <v>73</v>
      </c>
      <c r="M19" s="411">
        <f t="shared" si="3"/>
        <v>30</v>
      </c>
      <c r="N19" s="409">
        <v>68</v>
      </c>
      <c r="O19" s="411">
        <f t="shared" si="4"/>
        <v>30</v>
      </c>
      <c r="P19" s="409">
        <v>52</v>
      </c>
      <c r="Q19" s="411">
        <f t="shared" si="5"/>
        <v>20</v>
      </c>
      <c r="R19" s="412">
        <f t="shared" si="6"/>
        <v>130</v>
      </c>
      <c r="S19" s="413">
        <f t="shared" si="7"/>
        <v>0</v>
      </c>
      <c r="T19" s="412">
        <f t="shared" si="8"/>
        <v>130</v>
      </c>
      <c r="U19" s="412">
        <f t="shared" si="9"/>
        <v>4</v>
      </c>
      <c r="V19" s="409" t="s">
        <v>1093</v>
      </c>
      <c r="W19" s="409" t="s">
        <v>74</v>
      </c>
      <c r="X19" s="409" t="s">
        <v>74</v>
      </c>
      <c r="Y19" s="409">
        <v>4</v>
      </c>
      <c r="Z19" s="411">
        <f t="shared" si="10"/>
        <v>10</v>
      </c>
      <c r="AA19" s="415">
        <f t="shared" si="11"/>
        <v>10</v>
      </c>
      <c r="AB19" s="415">
        <f t="shared" si="12"/>
        <v>1</v>
      </c>
      <c r="AC19" s="416">
        <f t="shared" si="13"/>
        <v>15</v>
      </c>
      <c r="AD19" s="415">
        <f t="shared" si="14"/>
        <v>1</v>
      </c>
      <c r="AE19" s="409" t="s">
        <v>6</v>
      </c>
      <c r="AF19" s="417">
        <f t="shared" si="15"/>
        <v>20</v>
      </c>
      <c r="AG19" s="417">
        <f t="shared" si="16"/>
        <v>4</v>
      </c>
      <c r="AH19" s="584" t="s">
        <v>171</v>
      </c>
      <c r="AI19" s="585" t="s">
        <v>7</v>
      </c>
      <c r="AJ19" s="585" t="s">
        <v>172</v>
      </c>
      <c r="AK19" s="585" t="s">
        <v>8</v>
      </c>
      <c r="AL19" s="417">
        <f t="shared" si="17"/>
        <v>15</v>
      </c>
      <c r="AM19" s="417">
        <f t="shared" si="18"/>
        <v>3</v>
      </c>
      <c r="AN19" s="418">
        <f t="shared" si="19"/>
        <v>12</v>
      </c>
      <c r="AO19" s="418">
        <f t="shared" si="20"/>
        <v>0</v>
      </c>
      <c r="AP19" s="418">
        <f t="shared" si="21"/>
        <v>0</v>
      </c>
      <c r="AQ19" s="418">
        <f t="shared" si="22"/>
        <v>0</v>
      </c>
      <c r="AR19" s="418">
        <f t="shared" si="23"/>
        <v>0</v>
      </c>
      <c r="AS19" s="419">
        <f t="shared" si="24"/>
        <v>12</v>
      </c>
      <c r="AT19" s="586" t="s">
        <v>3177</v>
      </c>
      <c r="AU19" s="409" t="s">
        <v>74</v>
      </c>
      <c r="AV19" s="417">
        <f t="shared" si="25"/>
        <v>0</v>
      </c>
      <c r="AW19" s="417">
        <f t="shared" si="26"/>
        <v>0</v>
      </c>
      <c r="AX19" s="409" t="s">
        <v>13</v>
      </c>
      <c r="AY19" s="421">
        <f t="shared" si="27"/>
        <v>10</v>
      </c>
      <c r="AZ19" s="421">
        <f t="shared" si="28"/>
        <v>8</v>
      </c>
      <c r="BA19" s="420" t="s">
        <v>1222</v>
      </c>
      <c r="BB19" s="409">
        <v>9</v>
      </c>
      <c r="BC19" s="421">
        <f t="shared" si="29"/>
        <v>2</v>
      </c>
      <c r="BD19" s="409"/>
      <c r="BE19" s="587">
        <v>10</v>
      </c>
      <c r="BF19" s="421">
        <f t="shared" si="30"/>
        <v>2</v>
      </c>
      <c r="BG19" s="422">
        <f t="shared" si="31"/>
        <v>12</v>
      </c>
      <c r="BH19" s="422">
        <f t="shared" si="32"/>
        <v>1</v>
      </c>
      <c r="BI19" s="422">
        <f t="shared" si="33"/>
        <v>0</v>
      </c>
      <c r="BJ19" s="422">
        <f t="shared" si="34"/>
        <v>0</v>
      </c>
      <c r="BK19" s="422">
        <f t="shared" si="35"/>
        <v>0</v>
      </c>
      <c r="BL19" s="423">
        <f t="shared" si="36"/>
        <v>20</v>
      </c>
      <c r="BM19" s="424" t="s">
        <v>2028</v>
      </c>
      <c r="BN19" s="588" t="s">
        <v>175</v>
      </c>
      <c r="BO19" s="588" t="s">
        <v>175</v>
      </c>
      <c r="BP19" s="424" t="s">
        <v>3178</v>
      </c>
      <c r="BQ19" s="424" t="s">
        <v>3293</v>
      </c>
      <c r="BR19" s="424" t="s">
        <v>3294</v>
      </c>
      <c r="BS19" s="424" t="s">
        <v>3295</v>
      </c>
      <c r="BT19" s="424" t="s">
        <v>3296</v>
      </c>
      <c r="BU19" s="424" t="s">
        <v>3297</v>
      </c>
      <c r="BV19" s="424" t="s">
        <v>3298</v>
      </c>
      <c r="BW19" s="424" t="s">
        <v>3299</v>
      </c>
      <c r="BX19" s="414">
        <f t="shared" si="37"/>
        <v>16</v>
      </c>
      <c r="BY19" s="67"/>
    </row>
    <row r="20" spans="1:77" ht="20" customHeight="1">
      <c r="A20" s="409" t="s">
        <v>1385</v>
      </c>
      <c r="B20" s="583" t="s">
        <v>1386</v>
      </c>
      <c r="C20" s="409" t="s">
        <v>280</v>
      </c>
      <c r="D20" s="409">
        <v>96</v>
      </c>
      <c r="E20" s="410">
        <v>79</v>
      </c>
      <c r="F20" s="411">
        <f t="shared" si="0"/>
        <v>30</v>
      </c>
      <c r="G20" s="409" t="s">
        <v>1093</v>
      </c>
      <c r="H20" s="410">
        <v>81</v>
      </c>
      <c r="I20" s="411">
        <f t="shared" si="1"/>
        <v>30</v>
      </c>
      <c r="J20" s="410">
        <v>57</v>
      </c>
      <c r="K20" s="411">
        <f t="shared" si="2"/>
        <v>20</v>
      </c>
      <c r="L20" s="409">
        <v>62</v>
      </c>
      <c r="M20" s="411">
        <f t="shared" si="3"/>
        <v>20</v>
      </c>
      <c r="N20" s="409">
        <v>75</v>
      </c>
      <c r="O20" s="411">
        <f t="shared" si="4"/>
        <v>30</v>
      </c>
      <c r="P20" s="409">
        <v>80</v>
      </c>
      <c r="Q20" s="411">
        <f t="shared" si="5"/>
        <v>30</v>
      </c>
      <c r="R20" s="412">
        <f t="shared" si="6"/>
        <v>160</v>
      </c>
      <c r="S20" s="413">
        <f t="shared" si="7"/>
        <v>0</v>
      </c>
      <c r="T20" s="412">
        <f t="shared" si="8"/>
        <v>160</v>
      </c>
      <c r="U20" s="412">
        <f t="shared" si="9"/>
        <v>6</v>
      </c>
      <c r="V20" s="409" t="s">
        <v>1089</v>
      </c>
      <c r="W20" s="409" t="s">
        <v>74</v>
      </c>
      <c r="X20" s="409" t="s">
        <v>74</v>
      </c>
      <c r="Y20" s="409">
        <v>11</v>
      </c>
      <c r="Z20" s="411">
        <f t="shared" si="10"/>
        <v>20</v>
      </c>
      <c r="AA20" s="415">
        <f t="shared" si="11"/>
        <v>20</v>
      </c>
      <c r="AB20" s="415">
        <f t="shared" si="12"/>
        <v>1</v>
      </c>
      <c r="AC20" s="416">
        <f t="shared" si="13"/>
        <v>30</v>
      </c>
      <c r="AD20" s="415">
        <f t="shared" si="14"/>
        <v>2</v>
      </c>
      <c r="AE20" s="409" t="s">
        <v>7</v>
      </c>
      <c r="AF20" s="417">
        <f t="shared" si="15"/>
        <v>15</v>
      </c>
      <c r="AG20" s="417">
        <f t="shared" si="16"/>
        <v>3</v>
      </c>
      <c r="AH20" s="584" t="s">
        <v>170</v>
      </c>
      <c r="AI20" s="585" t="s">
        <v>6</v>
      </c>
      <c r="AJ20" s="585" t="s">
        <v>172</v>
      </c>
      <c r="AK20" s="585" t="s">
        <v>8</v>
      </c>
      <c r="AL20" s="417">
        <f t="shared" si="17"/>
        <v>15</v>
      </c>
      <c r="AM20" s="417">
        <f t="shared" si="18"/>
        <v>3</v>
      </c>
      <c r="AN20" s="418">
        <f t="shared" si="19"/>
        <v>14</v>
      </c>
      <c r="AO20" s="418">
        <f t="shared" si="20"/>
        <v>0</v>
      </c>
      <c r="AP20" s="418">
        <f t="shared" si="21"/>
        <v>0</v>
      </c>
      <c r="AQ20" s="418">
        <f t="shared" si="22"/>
        <v>0</v>
      </c>
      <c r="AR20" s="418">
        <f t="shared" si="23"/>
        <v>0</v>
      </c>
      <c r="AS20" s="419">
        <f t="shared" si="24"/>
        <v>14</v>
      </c>
      <c r="AT20" s="586" t="s">
        <v>3177</v>
      </c>
      <c r="AU20" s="409" t="s">
        <v>74</v>
      </c>
      <c r="AV20" s="417">
        <f t="shared" si="25"/>
        <v>0</v>
      </c>
      <c r="AW20" s="417">
        <f t="shared" si="26"/>
        <v>0</v>
      </c>
      <c r="AX20" s="409" t="s">
        <v>13</v>
      </c>
      <c r="AY20" s="421">
        <f t="shared" si="27"/>
        <v>10</v>
      </c>
      <c r="AZ20" s="421">
        <f t="shared" si="28"/>
        <v>8</v>
      </c>
      <c r="BA20" s="420" t="s">
        <v>1225</v>
      </c>
      <c r="BB20" s="409">
        <v>8</v>
      </c>
      <c r="BC20" s="421">
        <f t="shared" si="29"/>
        <v>1</v>
      </c>
      <c r="BD20" s="409"/>
      <c r="BE20" s="587">
        <v>10</v>
      </c>
      <c r="BF20" s="421">
        <f t="shared" si="30"/>
        <v>2</v>
      </c>
      <c r="BG20" s="422">
        <f t="shared" si="31"/>
        <v>11</v>
      </c>
      <c r="BH20" s="422">
        <f t="shared" si="32"/>
        <v>1</v>
      </c>
      <c r="BI20" s="422">
        <f t="shared" si="33"/>
        <v>0</v>
      </c>
      <c r="BJ20" s="422">
        <f t="shared" si="34"/>
        <v>0</v>
      </c>
      <c r="BK20" s="422">
        <f t="shared" si="35"/>
        <v>0</v>
      </c>
      <c r="BL20" s="423">
        <f t="shared" si="36"/>
        <v>18.333333333333332</v>
      </c>
      <c r="BM20" s="424" t="s">
        <v>1818</v>
      </c>
      <c r="BN20" s="588" t="s">
        <v>175</v>
      </c>
      <c r="BO20" s="588" t="s">
        <v>175</v>
      </c>
      <c r="BP20" s="424" t="s">
        <v>3178</v>
      </c>
      <c r="BQ20" s="424" t="s">
        <v>3300</v>
      </c>
      <c r="BR20" s="424" t="s">
        <v>2014</v>
      </c>
      <c r="BS20" s="424" t="s">
        <v>3301</v>
      </c>
      <c r="BT20" s="424" t="s">
        <v>3302</v>
      </c>
      <c r="BU20" s="424" t="s">
        <v>3303</v>
      </c>
      <c r="BV20" s="424" t="s">
        <v>3304</v>
      </c>
      <c r="BW20" s="424" t="s">
        <v>3305</v>
      </c>
      <c r="BX20" s="414">
        <f t="shared" si="37"/>
        <v>44</v>
      </c>
    </row>
    <row r="21" spans="1:77" ht="20" customHeight="1">
      <c r="A21" s="409" t="s">
        <v>1387</v>
      </c>
      <c r="B21" s="583" t="s">
        <v>290</v>
      </c>
      <c r="C21" s="409" t="s">
        <v>280</v>
      </c>
      <c r="D21" s="409">
        <v>99</v>
      </c>
      <c r="E21" s="410">
        <v>68</v>
      </c>
      <c r="F21" s="411">
        <f t="shared" si="0"/>
        <v>30</v>
      </c>
      <c r="G21" s="409" t="s">
        <v>1093</v>
      </c>
      <c r="H21" s="410">
        <v>57</v>
      </c>
      <c r="I21" s="411">
        <f t="shared" si="1"/>
        <v>20</v>
      </c>
      <c r="J21" s="410">
        <v>55</v>
      </c>
      <c r="K21" s="411">
        <f t="shared" si="2"/>
        <v>20</v>
      </c>
      <c r="L21" s="409">
        <v>61</v>
      </c>
      <c r="M21" s="411">
        <f t="shared" si="3"/>
        <v>20</v>
      </c>
      <c r="N21" s="409">
        <v>76</v>
      </c>
      <c r="O21" s="411">
        <f t="shared" si="4"/>
        <v>30</v>
      </c>
      <c r="P21" s="409">
        <v>66</v>
      </c>
      <c r="Q21" s="411">
        <f t="shared" si="5"/>
        <v>30</v>
      </c>
      <c r="R21" s="412">
        <f t="shared" si="6"/>
        <v>150</v>
      </c>
      <c r="S21" s="413">
        <f t="shared" si="7"/>
        <v>0</v>
      </c>
      <c r="T21" s="412">
        <f t="shared" si="8"/>
        <v>150</v>
      </c>
      <c r="U21" s="412">
        <f t="shared" si="9"/>
        <v>6</v>
      </c>
      <c r="V21" s="409" t="s">
        <v>1089</v>
      </c>
      <c r="W21" s="409" t="s">
        <v>74</v>
      </c>
      <c r="X21" s="409" t="s">
        <v>74</v>
      </c>
      <c r="Y21" s="409">
        <v>10</v>
      </c>
      <c r="Z21" s="411">
        <f t="shared" si="10"/>
        <v>10</v>
      </c>
      <c r="AA21" s="415">
        <f t="shared" si="11"/>
        <v>10</v>
      </c>
      <c r="AB21" s="415">
        <f t="shared" si="12"/>
        <v>1</v>
      </c>
      <c r="AC21" s="416">
        <f t="shared" si="13"/>
        <v>15</v>
      </c>
      <c r="AD21" s="415">
        <f t="shared" si="14"/>
        <v>1</v>
      </c>
      <c r="AE21" s="409" t="s">
        <v>7</v>
      </c>
      <c r="AF21" s="417">
        <f t="shared" si="15"/>
        <v>15</v>
      </c>
      <c r="AG21" s="417">
        <f t="shared" si="16"/>
        <v>3</v>
      </c>
      <c r="AH21" s="584" t="s">
        <v>170</v>
      </c>
      <c r="AI21" s="585" t="s">
        <v>6</v>
      </c>
      <c r="AJ21" s="585" t="s">
        <v>174</v>
      </c>
      <c r="AK21" s="585" t="s">
        <v>7</v>
      </c>
      <c r="AL21" s="417">
        <f t="shared" si="17"/>
        <v>15</v>
      </c>
      <c r="AM21" s="417">
        <f t="shared" si="18"/>
        <v>3</v>
      </c>
      <c r="AN21" s="418">
        <f t="shared" si="19"/>
        <v>13</v>
      </c>
      <c r="AO21" s="418">
        <f t="shared" si="20"/>
        <v>0</v>
      </c>
      <c r="AP21" s="418">
        <f t="shared" si="21"/>
        <v>0</v>
      </c>
      <c r="AQ21" s="418">
        <f t="shared" si="22"/>
        <v>0</v>
      </c>
      <c r="AR21" s="418">
        <f t="shared" si="23"/>
        <v>0</v>
      </c>
      <c r="AS21" s="419">
        <f t="shared" si="24"/>
        <v>13</v>
      </c>
      <c r="AT21" s="586" t="s">
        <v>3177</v>
      </c>
      <c r="AU21" s="409" t="s">
        <v>74</v>
      </c>
      <c r="AV21" s="417">
        <f t="shared" si="25"/>
        <v>0</v>
      </c>
      <c r="AW21" s="417">
        <f t="shared" si="26"/>
        <v>0</v>
      </c>
      <c r="AX21" s="409" t="s">
        <v>13</v>
      </c>
      <c r="AY21" s="421">
        <f t="shared" si="27"/>
        <v>10</v>
      </c>
      <c r="AZ21" s="421">
        <f t="shared" si="28"/>
        <v>8</v>
      </c>
      <c r="BA21" s="420" t="s">
        <v>1228</v>
      </c>
      <c r="BB21" s="409">
        <v>8</v>
      </c>
      <c r="BC21" s="421">
        <f t="shared" si="29"/>
        <v>1</v>
      </c>
      <c r="BD21" s="409"/>
      <c r="BE21" s="587">
        <v>10</v>
      </c>
      <c r="BF21" s="421">
        <f t="shared" si="30"/>
        <v>2</v>
      </c>
      <c r="BG21" s="422">
        <f t="shared" si="31"/>
        <v>11</v>
      </c>
      <c r="BH21" s="422">
        <f t="shared" si="32"/>
        <v>1</v>
      </c>
      <c r="BI21" s="422">
        <f t="shared" si="33"/>
        <v>0</v>
      </c>
      <c r="BJ21" s="422">
        <f t="shared" si="34"/>
        <v>0</v>
      </c>
      <c r="BK21" s="422">
        <f t="shared" si="35"/>
        <v>0</v>
      </c>
      <c r="BL21" s="423">
        <f t="shared" si="36"/>
        <v>18.333333333333332</v>
      </c>
      <c r="BM21" s="424" t="s">
        <v>1818</v>
      </c>
      <c r="BN21" s="588" t="s">
        <v>175</v>
      </c>
      <c r="BO21" s="588" t="s">
        <v>175</v>
      </c>
      <c r="BP21" s="424" t="s">
        <v>3178</v>
      </c>
      <c r="BQ21" s="424" t="s">
        <v>3306</v>
      </c>
      <c r="BR21" s="424" t="s">
        <v>2046</v>
      </c>
      <c r="BS21" s="424" t="s">
        <v>3307</v>
      </c>
      <c r="BT21" s="424" t="s">
        <v>3308</v>
      </c>
      <c r="BU21" s="424" t="s">
        <v>3309</v>
      </c>
      <c r="BV21" s="424" t="s">
        <v>3310</v>
      </c>
      <c r="BW21" s="424" t="s">
        <v>3311</v>
      </c>
      <c r="BX21" s="414">
        <f t="shared" si="37"/>
        <v>40</v>
      </c>
    </row>
    <row r="22" spans="1:77" ht="20" customHeight="1">
      <c r="A22" s="409" t="s">
        <v>1388</v>
      </c>
      <c r="B22" s="583" t="s">
        <v>1389</v>
      </c>
      <c r="C22" s="409" t="s">
        <v>280</v>
      </c>
      <c r="D22" s="425">
        <v>103.5</v>
      </c>
      <c r="E22" s="410">
        <v>73</v>
      </c>
      <c r="F22" s="411">
        <f t="shared" si="0"/>
        <v>30</v>
      </c>
      <c r="G22" s="409" t="s">
        <v>1093</v>
      </c>
      <c r="H22" s="410">
        <v>55</v>
      </c>
      <c r="I22" s="411">
        <f t="shared" si="1"/>
        <v>20</v>
      </c>
      <c r="J22" s="410">
        <v>66</v>
      </c>
      <c r="K22" s="411">
        <f t="shared" si="2"/>
        <v>30</v>
      </c>
      <c r="L22" s="409">
        <v>77</v>
      </c>
      <c r="M22" s="411">
        <f t="shared" si="3"/>
        <v>30</v>
      </c>
      <c r="N22" s="409">
        <v>77</v>
      </c>
      <c r="O22" s="411">
        <f t="shared" si="4"/>
        <v>30</v>
      </c>
      <c r="P22" s="409">
        <v>66</v>
      </c>
      <c r="Q22" s="411">
        <f t="shared" si="5"/>
        <v>30</v>
      </c>
      <c r="R22" s="412">
        <f t="shared" si="6"/>
        <v>170</v>
      </c>
      <c r="S22" s="413">
        <f t="shared" si="7"/>
        <v>0</v>
      </c>
      <c r="T22" s="412">
        <f t="shared" si="8"/>
        <v>170</v>
      </c>
      <c r="U22" s="412">
        <f t="shared" si="9"/>
        <v>6</v>
      </c>
      <c r="V22" s="409" t="s">
        <v>1089</v>
      </c>
      <c r="W22" s="409" t="s">
        <v>74</v>
      </c>
      <c r="X22" s="409" t="s">
        <v>74</v>
      </c>
      <c r="Y22" s="409">
        <v>8</v>
      </c>
      <c r="Z22" s="411">
        <f t="shared" si="10"/>
        <v>10</v>
      </c>
      <c r="AA22" s="415">
        <f t="shared" si="11"/>
        <v>10</v>
      </c>
      <c r="AB22" s="415">
        <f t="shared" si="12"/>
        <v>1</v>
      </c>
      <c r="AC22" s="416">
        <f t="shared" si="13"/>
        <v>15</v>
      </c>
      <c r="AD22" s="415">
        <f t="shared" si="14"/>
        <v>1</v>
      </c>
      <c r="AE22" s="409" t="s">
        <v>7</v>
      </c>
      <c r="AF22" s="417">
        <f t="shared" si="15"/>
        <v>15</v>
      </c>
      <c r="AG22" s="417">
        <f t="shared" si="16"/>
        <v>3</v>
      </c>
      <c r="AH22" s="584" t="s">
        <v>170</v>
      </c>
      <c r="AI22" s="585" t="s">
        <v>6</v>
      </c>
      <c r="AJ22" s="585" t="s">
        <v>172</v>
      </c>
      <c r="AK22" s="585" t="s">
        <v>7</v>
      </c>
      <c r="AL22" s="417">
        <f t="shared" si="17"/>
        <v>15</v>
      </c>
      <c r="AM22" s="417">
        <f t="shared" si="18"/>
        <v>3</v>
      </c>
      <c r="AN22" s="418">
        <f t="shared" si="19"/>
        <v>13</v>
      </c>
      <c r="AO22" s="418">
        <f t="shared" si="20"/>
        <v>0</v>
      </c>
      <c r="AP22" s="418">
        <f t="shared" si="21"/>
        <v>0</v>
      </c>
      <c r="AQ22" s="418">
        <f t="shared" si="22"/>
        <v>0</v>
      </c>
      <c r="AR22" s="418">
        <f t="shared" si="23"/>
        <v>0</v>
      </c>
      <c r="AS22" s="419">
        <f t="shared" si="24"/>
        <v>13</v>
      </c>
      <c r="AT22" s="586" t="s">
        <v>3177</v>
      </c>
      <c r="AU22" s="409" t="s">
        <v>74</v>
      </c>
      <c r="AV22" s="417">
        <f t="shared" si="25"/>
        <v>0</v>
      </c>
      <c r="AW22" s="417">
        <f t="shared" si="26"/>
        <v>0</v>
      </c>
      <c r="AX22" s="409" t="s">
        <v>13</v>
      </c>
      <c r="AY22" s="421">
        <f t="shared" si="27"/>
        <v>10</v>
      </c>
      <c r="AZ22" s="421">
        <f t="shared" si="28"/>
        <v>8</v>
      </c>
      <c r="BA22" s="420" t="s">
        <v>1231</v>
      </c>
      <c r="BB22" s="409">
        <v>8</v>
      </c>
      <c r="BC22" s="421">
        <f t="shared" si="29"/>
        <v>1</v>
      </c>
      <c r="BD22" s="409"/>
      <c r="BE22" s="587">
        <v>10</v>
      </c>
      <c r="BF22" s="421">
        <f t="shared" si="30"/>
        <v>2</v>
      </c>
      <c r="BG22" s="422">
        <f t="shared" si="31"/>
        <v>11</v>
      </c>
      <c r="BH22" s="422">
        <f t="shared" si="32"/>
        <v>1</v>
      </c>
      <c r="BI22" s="422">
        <f t="shared" si="33"/>
        <v>0</v>
      </c>
      <c r="BJ22" s="422">
        <f t="shared" si="34"/>
        <v>0</v>
      </c>
      <c r="BK22" s="422">
        <f t="shared" si="35"/>
        <v>0</v>
      </c>
      <c r="BL22" s="423">
        <f t="shared" si="36"/>
        <v>18.333333333333332</v>
      </c>
      <c r="BM22" s="424" t="s">
        <v>1818</v>
      </c>
      <c r="BN22" s="588" t="s">
        <v>175</v>
      </c>
      <c r="BO22" s="588" t="s">
        <v>175</v>
      </c>
      <c r="BP22" s="424" t="s">
        <v>3178</v>
      </c>
      <c r="BQ22" s="424" t="s">
        <v>3312</v>
      </c>
      <c r="BR22" s="424" t="s">
        <v>1798</v>
      </c>
      <c r="BS22" s="424" t="s">
        <v>3313</v>
      </c>
      <c r="BT22" s="424" t="s">
        <v>3314</v>
      </c>
      <c r="BU22" s="424" t="s">
        <v>3315</v>
      </c>
      <c r="BV22" s="424" t="s">
        <v>3316</v>
      </c>
      <c r="BW22" s="424" t="s">
        <v>3317</v>
      </c>
      <c r="BX22" s="414">
        <f t="shared" si="37"/>
        <v>32</v>
      </c>
    </row>
    <row r="23" spans="1:77" ht="20" customHeight="1">
      <c r="A23" s="409" t="s">
        <v>1390</v>
      </c>
      <c r="B23" s="583" t="s">
        <v>1391</v>
      </c>
      <c r="C23" s="409" t="s">
        <v>280</v>
      </c>
      <c r="D23" s="425">
        <v>94.5</v>
      </c>
      <c r="E23" s="410">
        <v>79</v>
      </c>
      <c r="F23" s="411">
        <f t="shared" si="0"/>
        <v>30</v>
      </c>
      <c r="G23" s="409" t="s">
        <v>1093</v>
      </c>
      <c r="H23" s="410">
        <v>51</v>
      </c>
      <c r="I23" s="411">
        <f t="shared" si="1"/>
        <v>20</v>
      </c>
      <c r="J23" s="410">
        <v>49</v>
      </c>
      <c r="K23" s="411">
        <f t="shared" si="2"/>
        <v>20</v>
      </c>
      <c r="L23" s="409">
        <v>80</v>
      </c>
      <c r="M23" s="411">
        <f t="shared" si="3"/>
        <v>30</v>
      </c>
      <c r="N23" s="409">
        <v>87</v>
      </c>
      <c r="O23" s="411">
        <f t="shared" si="4"/>
        <v>30</v>
      </c>
      <c r="P23" s="409">
        <v>80</v>
      </c>
      <c r="Q23" s="411">
        <f t="shared" si="5"/>
        <v>30</v>
      </c>
      <c r="R23" s="412">
        <f t="shared" si="6"/>
        <v>160</v>
      </c>
      <c r="S23" s="413">
        <f t="shared" si="7"/>
        <v>0</v>
      </c>
      <c r="T23" s="412">
        <f t="shared" si="8"/>
        <v>160</v>
      </c>
      <c r="U23" s="412">
        <f t="shared" si="9"/>
        <v>6</v>
      </c>
      <c r="V23" s="409" t="s">
        <v>1089</v>
      </c>
      <c r="W23" s="409" t="s">
        <v>74</v>
      </c>
      <c r="X23" s="409" t="s">
        <v>74</v>
      </c>
      <c r="Y23" s="409">
        <v>15</v>
      </c>
      <c r="Z23" s="411">
        <f t="shared" si="10"/>
        <v>20</v>
      </c>
      <c r="AA23" s="415">
        <f t="shared" si="11"/>
        <v>20</v>
      </c>
      <c r="AB23" s="415">
        <f t="shared" si="12"/>
        <v>1</v>
      </c>
      <c r="AC23" s="416">
        <f t="shared" si="13"/>
        <v>30</v>
      </c>
      <c r="AD23" s="415">
        <f t="shared" si="14"/>
        <v>2</v>
      </c>
      <c r="AE23" s="409" t="s">
        <v>8</v>
      </c>
      <c r="AF23" s="417">
        <f t="shared" si="15"/>
        <v>10</v>
      </c>
      <c r="AG23" s="417">
        <f t="shared" si="16"/>
        <v>2</v>
      </c>
      <c r="AH23" s="584" t="s">
        <v>170</v>
      </c>
      <c r="AI23" s="585" t="s">
        <v>6</v>
      </c>
      <c r="AJ23" s="585" t="s">
        <v>174</v>
      </c>
      <c r="AK23" s="585" t="s">
        <v>8</v>
      </c>
      <c r="AL23" s="417">
        <f t="shared" si="17"/>
        <v>15</v>
      </c>
      <c r="AM23" s="417">
        <f t="shared" si="18"/>
        <v>3</v>
      </c>
      <c r="AN23" s="418">
        <f t="shared" si="19"/>
        <v>13</v>
      </c>
      <c r="AO23" s="418">
        <f t="shared" si="20"/>
        <v>0</v>
      </c>
      <c r="AP23" s="418">
        <f t="shared" si="21"/>
        <v>0</v>
      </c>
      <c r="AQ23" s="418">
        <f t="shared" si="22"/>
        <v>0</v>
      </c>
      <c r="AR23" s="418">
        <f t="shared" si="23"/>
        <v>0</v>
      </c>
      <c r="AS23" s="419">
        <f t="shared" si="24"/>
        <v>13</v>
      </c>
      <c r="AT23" s="586" t="s">
        <v>3177</v>
      </c>
      <c r="AU23" s="409" t="s">
        <v>74</v>
      </c>
      <c r="AV23" s="417">
        <f t="shared" si="25"/>
        <v>0</v>
      </c>
      <c r="AW23" s="417">
        <f t="shared" si="26"/>
        <v>0</v>
      </c>
      <c r="AX23" s="409" t="s">
        <v>13</v>
      </c>
      <c r="AY23" s="421">
        <f t="shared" si="27"/>
        <v>10</v>
      </c>
      <c r="AZ23" s="421">
        <f t="shared" si="28"/>
        <v>8</v>
      </c>
      <c r="BA23" s="420" t="s">
        <v>1234</v>
      </c>
      <c r="BB23" s="409">
        <v>8</v>
      </c>
      <c r="BC23" s="421">
        <f t="shared" si="29"/>
        <v>1</v>
      </c>
      <c r="BD23" s="409"/>
      <c r="BE23" s="587">
        <v>10</v>
      </c>
      <c r="BF23" s="421">
        <f t="shared" si="30"/>
        <v>2</v>
      </c>
      <c r="BG23" s="422">
        <f t="shared" si="31"/>
        <v>11</v>
      </c>
      <c r="BH23" s="422">
        <f t="shared" si="32"/>
        <v>1</v>
      </c>
      <c r="BI23" s="422">
        <f t="shared" si="33"/>
        <v>0</v>
      </c>
      <c r="BJ23" s="422">
        <f t="shared" si="34"/>
        <v>0</v>
      </c>
      <c r="BK23" s="422">
        <f t="shared" si="35"/>
        <v>0</v>
      </c>
      <c r="BL23" s="423">
        <f t="shared" si="36"/>
        <v>18.333333333333332</v>
      </c>
      <c r="BM23" s="424" t="s">
        <v>1818</v>
      </c>
      <c r="BN23" s="588" t="s">
        <v>3318</v>
      </c>
      <c r="BO23" s="588" t="s">
        <v>175</v>
      </c>
      <c r="BP23" s="424" t="s">
        <v>3178</v>
      </c>
      <c r="BQ23" s="424" t="s">
        <v>3319</v>
      </c>
      <c r="BR23" s="424" t="s">
        <v>2039</v>
      </c>
      <c r="BS23" s="424" t="s">
        <v>3320</v>
      </c>
      <c r="BT23" s="424" t="s">
        <v>3321</v>
      </c>
      <c r="BU23" s="424" t="s">
        <v>3322</v>
      </c>
      <c r="BV23" s="424" t="s">
        <v>3323</v>
      </c>
      <c r="BW23" s="424" t="s">
        <v>3324</v>
      </c>
      <c r="BX23" s="414">
        <f t="shared" si="37"/>
        <v>60</v>
      </c>
    </row>
    <row r="24" spans="1:77" ht="20" customHeight="1">
      <c r="A24" s="409" t="s">
        <v>1392</v>
      </c>
      <c r="B24" s="583" t="s">
        <v>1393</v>
      </c>
      <c r="C24" s="409" t="s">
        <v>280</v>
      </c>
      <c r="D24" s="425">
        <v>89</v>
      </c>
      <c r="E24" s="410">
        <v>56</v>
      </c>
      <c r="F24" s="411">
        <f t="shared" si="0"/>
        <v>20</v>
      </c>
      <c r="G24" s="409" t="s">
        <v>1093</v>
      </c>
      <c r="H24" s="410">
        <v>49</v>
      </c>
      <c r="I24" s="411">
        <f t="shared" si="1"/>
        <v>20</v>
      </c>
      <c r="J24" s="410">
        <v>60</v>
      </c>
      <c r="K24" s="411">
        <f t="shared" si="2"/>
        <v>20</v>
      </c>
      <c r="L24" s="409">
        <v>47</v>
      </c>
      <c r="M24" s="411">
        <f t="shared" si="3"/>
        <v>20</v>
      </c>
      <c r="N24" s="409">
        <v>50</v>
      </c>
      <c r="O24" s="411">
        <f t="shared" si="4"/>
        <v>20</v>
      </c>
      <c r="P24" s="409">
        <v>66</v>
      </c>
      <c r="Q24" s="411">
        <f t="shared" si="5"/>
        <v>30</v>
      </c>
      <c r="R24" s="412">
        <f t="shared" si="6"/>
        <v>130</v>
      </c>
      <c r="S24" s="413">
        <f t="shared" si="7"/>
        <v>0</v>
      </c>
      <c r="T24" s="412">
        <f t="shared" si="8"/>
        <v>130</v>
      </c>
      <c r="U24" s="412">
        <f t="shared" si="9"/>
        <v>4</v>
      </c>
      <c r="V24" s="409" t="s">
        <v>1089</v>
      </c>
      <c r="W24" s="409" t="s">
        <v>74</v>
      </c>
      <c r="X24" s="409" t="s">
        <v>74</v>
      </c>
      <c r="Y24" s="409">
        <v>9</v>
      </c>
      <c r="Z24" s="411">
        <f t="shared" si="10"/>
        <v>10</v>
      </c>
      <c r="AA24" s="415">
        <f t="shared" si="11"/>
        <v>10</v>
      </c>
      <c r="AB24" s="415">
        <f t="shared" si="12"/>
        <v>1</v>
      </c>
      <c r="AC24" s="416">
        <f t="shared" si="13"/>
        <v>15</v>
      </c>
      <c r="AD24" s="415">
        <f t="shared" si="14"/>
        <v>1</v>
      </c>
      <c r="AE24" s="409" t="s">
        <v>7</v>
      </c>
      <c r="AF24" s="417">
        <f t="shared" si="15"/>
        <v>15</v>
      </c>
      <c r="AG24" s="417">
        <f t="shared" si="16"/>
        <v>3</v>
      </c>
      <c r="AH24" s="584" t="s">
        <v>170</v>
      </c>
      <c r="AI24" s="585" t="s">
        <v>6</v>
      </c>
      <c r="AJ24" s="585" t="s">
        <v>172</v>
      </c>
      <c r="AK24" s="585" t="s">
        <v>8</v>
      </c>
      <c r="AL24" s="417">
        <f t="shared" si="17"/>
        <v>15</v>
      </c>
      <c r="AM24" s="417">
        <f t="shared" si="18"/>
        <v>3</v>
      </c>
      <c r="AN24" s="418">
        <f t="shared" si="19"/>
        <v>11</v>
      </c>
      <c r="AO24" s="418">
        <f t="shared" si="20"/>
        <v>0</v>
      </c>
      <c r="AP24" s="418">
        <f t="shared" si="21"/>
        <v>0</v>
      </c>
      <c r="AQ24" s="418">
        <f t="shared" si="22"/>
        <v>0</v>
      </c>
      <c r="AR24" s="418">
        <f t="shared" si="23"/>
        <v>0</v>
      </c>
      <c r="AS24" s="419">
        <f t="shared" si="24"/>
        <v>11</v>
      </c>
      <c r="AT24" s="586" t="s">
        <v>3177</v>
      </c>
      <c r="AU24" s="409" t="s">
        <v>74</v>
      </c>
      <c r="AV24" s="417">
        <f t="shared" si="25"/>
        <v>0</v>
      </c>
      <c r="AW24" s="417">
        <f t="shared" si="26"/>
        <v>0</v>
      </c>
      <c r="AX24" s="409" t="s">
        <v>13</v>
      </c>
      <c r="AY24" s="421">
        <f t="shared" si="27"/>
        <v>10</v>
      </c>
      <c r="AZ24" s="421">
        <f t="shared" si="28"/>
        <v>8</v>
      </c>
      <c r="BA24" s="420" t="s">
        <v>1237</v>
      </c>
      <c r="BB24" s="409">
        <v>8</v>
      </c>
      <c r="BC24" s="421">
        <f t="shared" si="29"/>
        <v>1</v>
      </c>
      <c r="BD24" s="409"/>
      <c r="BE24" s="587">
        <v>10</v>
      </c>
      <c r="BF24" s="421">
        <f t="shared" si="30"/>
        <v>2</v>
      </c>
      <c r="BG24" s="422">
        <f t="shared" si="31"/>
        <v>11</v>
      </c>
      <c r="BH24" s="422">
        <f t="shared" si="32"/>
        <v>1</v>
      </c>
      <c r="BI24" s="422">
        <f t="shared" si="33"/>
        <v>0</v>
      </c>
      <c r="BJ24" s="422">
        <f t="shared" si="34"/>
        <v>0</v>
      </c>
      <c r="BK24" s="422">
        <f t="shared" si="35"/>
        <v>0</v>
      </c>
      <c r="BL24" s="423">
        <f t="shared" si="36"/>
        <v>18.333333333333332</v>
      </c>
      <c r="BM24" s="424" t="s">
        <v>1818</v>
      </c>
      <c r="BN24" s="588" t="s">
        <v>175</v>
      </c>
      <c r="BO24" s="588" t="s">
        <v>175</v>
      </c>
      <c r="BP24" s="424" t="s">
        <v>3325</v>
      </c>
      <c r="BQ24" s="424" t="s">
        <v>3326</v>
      </c>
      <c r="BR24" s="424" t="s">
        <v>2014</v>
      </c>
      <c r="BS24" s="424" t="s">
        <v>3327</v>
      </c>
      <c r="BT24" s="424" t="s">
        <v>3328</v>
      </c>
      <c r="BU24" s="424" t="s">
        <v>3329</v>
      </c>
      <c r="BV24" s="424" t="s">
        <v>3330</v>
      </c>
      <c r="BW24" s="424" t="s">
        <v>3331</v>
      </c>
      <c r="BX24" s="414">
        <f t="shared" si="37"/>
        <v>36</v>
      </c>
    </row>
    <row r="25" spans="1:77" ht="20" customHeight="1">
      <c r="A25" s="409" t="s">
        <v>1394</v>
      </c>
      <c r="B25" s="583" t="s">
        <v>304</v>
      </c>
      <c r="C25" s="409" t="s">
        <v>280</v>
      </c>
      <c r="D25" s="425">
        <v>99.5</v>
      </c>
      <c r="E25" s="410">
        <v>85</v>
      </c>
      <c r="F25" s="411">
        <f t="shared" si="0"/>
        <v>30</v>
      </c>
      <c r="G25" s="409" t="s">
        <v>1089</v>
      </c>
      <c r="H25" s="410">
        <v>96</v>
      </c>
      <c r="I25" s="411">
        <f t="shared" si="1"/>
        <v>40</v>
      </c>
      <c r="J25" s="410">
        <v>60</v>
      </c>
      <c r="K25" s="411">
        <f t="shared" si="2"/>
        <v>20</v>
      </c>
      <c r="L25" s="409">
        <v>77</v>
      </c>
      <c r="M25" s="411">
        <f t="shared" si="3"/>
        <v>30</v>
      </c>
      <c r="N25" s="409">
        <v>91</v>
      </c>
      <c r="O25" s="411">
        <f t="shared" si="4"/>
        <v>40</v>
      </c>
      <c r="P25" s="409">
        <v>62</v>
      </c>
      <c r="Q25" s="411">
        <f t="shared" si="5"/>
        <v>20</v>
      </c>
      <c r="R25" s="412">
        <f t="shared" si="6"/>
        <v>180</v>
      </c>
      <c r="S25" s="413">
        <f t="shared" si="7"/>
        <v>0</v>
      </c>
      <c r="T25" s="412">
        <f t="shared" si="8"/>
        <v>180</v>
      </c>
      <c r="U25" s="412">
        <f t="shared" si="9"/>
        <v>6</v>
      </c>
      <c r="V25" s="409" t="s">
        <v>1093</v>
      </c>
      <c r="W25" s="409" t="s">
        <v>74</v>
      </c>
      <c r="X25" s="409" t="s">
        <v>74</v>
      </c>
      <c r="Y25" s="409">
        <v>8</v>
      </c>
      <c r="Z25" s="411">
        <f t="shared" si="10"/>
        <v>10</v>
      </c>
      <c r="AA25" s="415">
        <f t="shared" si="11"/>
        <v>10</v>
      </c>
      <c r="AB25" s="415">
        <f t="shared" si="12"/>
        <v>1</v>
      </c>
      <c r="AC25" s="416">
        <f t="shared" si="13"/>
        <v>15</v>
      </c>
      <c r="AD25" s="415">
        <f t="shared" si="14"/>
        <v>1</v>
      </c>
      <c r="AE25" s="409" t="s">
        <v>6</v>
      </c>
      <c r="AF25" s="417">
        <f t="shared" si="15"/>
        <v>20</v>
      </c>
      <c r="AG25" s="417">
        <f t="shared" si="16"/>
        <v>4</v>
      </c>
      <c r="AH25" s="584" t="s">
        <v>170</v>
      </c>
      <c r="AI25" s="585" t="s">
        <v>6</v>
      </c>
      <c r="AJ25" s="585" t="s">
        <v>210</v>
      </c>
      <c r="AK25" s="585" t="s">
        <v>6</v>
      </c>
      <c r="AL25" s="417">
        <f t="shared" si="17"/>
        <v>20</v>
      </c>
      <c r="AM25" s="417">
        <f t="shared" si="18"/>
        <v>4</v>
      </c>
      <c r="AN25" s="418">
        <f t="shared" si="19"/>
        <v>15</v>
      </c>
      <c r="AO25" s="418">
        <f t="shared" si="20"/>
        <v>0</v>
      </c>
      <c r="AP25" s="418">
        <f t="shared" si="21"/>
        <v>0</v>
      </c>
      <c r="AQ25" s="418">
        <f t="shared" si="22"/>
        <v>0</v>
      </c>
      <c r="AR25" s="418">
        <f t="shared" si="23"/>
        <v>0</v>
      </c>
      <c r="AS25" s="419">
        <f t="shared" si="24"/>
        <v>15</v>
      </c>
      <c r="AT25" s="586" t="s">
        <v>3177</v>
      </c>
      <c r="AU25" s="409" t="s">
        <v>74</v>
      </c>
      <c r="AV25" s="417">
        <f t="shared" si="25"/>
        <v>0</v>
      </c>
      <c r="AW25" s="417">
        <f t="shared" si="26"/>
        <v>0</v>
      </c>
      <c r="AX25" s="409" t="s">
        <v>13</v>
      </c>
      <c r="AY25" s="421">
        <f t="shared" si="27"/>
        <v>10</v>
      </c>
      <c r="AZ25" s="421">
        <f t="shared" si="28"/>
        <v>8</v>
      </c>
      <c r="BA25" s="420" t="s">
        <v>1240</v>
      </c>
      <c r="BB25" s="409">
        <v>9</v>
      </c>
      <c r="BC25" s="421">
        <f t="shared" si="29"/>
        <v>2</v>
      </c>
      <c r="BD25" s="409"/>
      <c r="BE25" s="587">
        <v>10</v>
      </c>
      <c r="BF25" s="421">
        <f t="shared" si="30"/>
        <v>2</v>
      </c>
      <c r="BG25" s="422">
        <f t="shared" si="31"/>
        <v>12</v>
      </c>
      <c r="BH25" s="422">
        <f t="shared" si="32"/>
        <v>1</v>
      </c>
      <c r="BI25" s="422">
        <f t="shared" si="33"/>
        <v>0</v>
      </c>
      <c r="BJ25" s="422">
        <f t="shared" si="34"/>
        <v>0</v>
      </c>
      <c r="BK25" s="422">
        <f t="shared" si="35"/>
        <v>0</v>
      </c>
      <c r="BL25" s="423">
        <f t="shared" si="36"/>
        <v>20</v>
      </c>
      <c r="BM25" s="424" t="s">
        <v>2028</v>
      </c>
      <c r="BN25" s="424" t="s">
        <v>3332</v>
      </c>
      <c r="BO25" s="588" t="s">
        <v>175</v>
      </c>
      <c r="BP25" s="424" t="s">
        <v>3178</v>
      </c>
      <c r="BQ25" s="424" t="s">
        <v>3333</v>
      </c>
      <c r="BR25" s="424" t="s">
        <v>3334</v>
      </c>
      <c r="BS25" s="424" t="s">
        <v>3335</v>
      </c>
      <c r="BT25" s="424" t="s">
        <v>3336</v>
      </c>
      <c r="BU25" s="424" t="s">
        <v>3337</v>
      </c>
      <c r="BV25" s="424" t="s">
        <v>3338</v>
      </c>
      <c r="BW25" s="424" t="s">
        <v>3339</v>
      </c>
      <c r="BX25" s="414">
        <f t="shared" si="37"/>
        <v>32</v>
      </c>
    </row>
    <row r="26" spans="1:77" ht="20" customHeight="1">
      <c r="A26" s="409" t="s">
        <v>1395</v>
      </c>
      <c r="B26" s="591" t="s">
        <v>292</v>
      </c>
      <c r="C26" s="409" t="s">
        <v>280</v>
      </c>
      <c r="D26" s="425">
        <v>90.5</v>
      </c>
      <c r="E26" s="410">
        <v>72</v>
      </c>
      <c r="F26" s="411">
        <f t="shared" si="0"/>
        <v>30</v>
      </c>
      <c r="G26" s="409" t="s">
        <v>1093</v>
      </c>
      <c r="H26" s="410">
        <v>40</v>
      </c>
      <c r="I26" s="411">
        <f t="shared" si="1"/>
        <v>10</v>
      </c>
      <c r="J26" s="410">
        <v>58</v>
      </c>
      <c r="K26" s="411">
        <f t="shared" si="2"/>
        <v>20</v>
      </c>
      <c r="L26" s="409">
        <v>63</v>
      </c>
      <c r="M26" s="411">
        <f t="shared" si="3"/>
        <v>20</v>
      </c>
      <c r="N26" s="409">
        <v>59</v>
      </c>
      <c r="O26" s="411">
        <f t="shared" si="4"/>
        <v>20</v>
      </c>
      <c r="P26" s="409">
        <v>68</v>
      </c>
      <c r="Q26" s="411">
        <f t="shared" si="5"/>
        <v>30</v>
      </c>
      <c r="R26" s="412">
        <f t="shared" si="6"/>
        <v>130</v>
      </c>
      <c r="S26" s="413">
        <f t="shared" si="7"/>
        <v>0</v>
      </c>
      <c r="T26" s="412">
        <f t="shared" si="8"/>
        <v>130</v>
      </c>
      <c r="U26" s="412">
        <f t="shared" si="9"/>
        <v>4</v>
      </c>
      <c r="V26" s="409" t="s">
        <v>1089</v>
      </c>
      <c r="W26" s="409" t="s">
        <v>74</v>
      </c>
      <c r="X26" s="409" t="s">
        <v>74</v>
      </c>
      <c r="Y26" s="409">
        <v>14</v>
      </c>
      <c r="Z26" s="411">
        <f t="shared" si="10"/>
        <v>20</v>
      </c>
      <c r="AA26" s="415">
        <f t="shared" si="11"/>
        <v>20</v>
      </c>
      <c r="AB26" s="415">
        <f t="shared" si="12"/>
        <v>1</v>
      </c>
      <c r="AC26" s="416">
        <f t="shared" si="13"/>
        <v>30</v>
      </c>
      <c r="AD26" s="415">
        <f t="shared" si="14"/>
        <v>2</v>
      </c>
      <c r="AE26" s="409" t="s">
        <v>7</v>
      </c>
      <c r="AF26" s="417">
        <f t="shared" si="15"/>
        <v>15</v>
      </c>
      <c r="AG26" s="417">
        <f t="shared" si="16"/>
        <v>3</v>
      </c>
      <c r="AH26" s="584" t="s">
        <v>170</v>
      </c>
      <c r="AI26" s="585" t="s">
        <v>6</v>
      </c>
      <c r="AJ26" s="585" t="s">
        <v>172</v>
      </c>
      <c r="AK26" s="585" t="s">
        <v>8</v>
      </c>
      <c r="AL26" s="417">
        <f t="shared" si="17"/>
        <v>15</v>
      </c>
      <c r="AM26" s="417">
        <f t="shared" si="18"/>
        <v>3</v>
      </c>
      <c r="AN26" s="418">
        <f t="shared" si="19"/>
        <v>12</v>
      </c>
      <c r="AO26" s="418">
        <f t="shared" si="20"/>
        <v>0</v>
      </c>
      <c r="AP26" s="418">
        <f t="shared" si="21"/>
        <v>0</v>
      </c>
      <c r="AQ26" s="418">
        <f t="shared" si="22"/>
        <v>0</v>
      </c>
      <c r="AR26" s="418">
        <f t="shared" si="23"/>
        <v>0</v>
      </c>
      <c r="AS26" s="419">
        <f t="shared" si="24"/>
        <v>12</v>
      </c>
      <c r="AT26" s="586" t="s">
        <v>3177</v>
      </c>
      <c r="AU26" s="409" t="s">
        <v>74</v>
      </c>
      <c r="AV26" s="417">
        <f t="shared" si="25"/>
        <v>0</v>
      </c>
      <c r="AW26" s="417">
        <f t="shared" si="26"/>
        <v>0</v>
      </c>
      <c r="AX26" s="409" t="s">
        <v>13</v>
      </c>
      <c r="AY26" s="421">
        <f t="shared" si="27"/>
        <v>10</v>
      </c>
      <c r="AZ26" s="421">
        <f t="shared" si="28"/>
        <v>8</v>
      </c>
      <c r="BA26" s="420" t="s">
        <v>1342</v>
      </c>
      <c r="BB26" s="409" t="s">
        <v>168</v>
      </c>
      <c r="BC26" s="421">
        <f t="shared" si="29"/>
        <v>2</v>
      </c>
      <c r="BD26" s="409"/>
      <c r="BE26" s="587">
        <v>10</v>
      </c>
      <c r="BF26" s="421">
        <f t="shared" si="30"/>
        <v>2</v>
      </c>
      <c r="BG26" s="422">
        <f t="shared" si="31"/>
        <v>12</v>
      </c>
      <c r="BH26" s="422">
        <f t="shared" si="32"/>
        <v>1</v>
      </c>
      <c r="BI26" s="422">
        <f t="shared" si="33"/>
        <v>0</v>
      </c>
      <c r="BJ26" s="422">
        <f t="shared" si="34"/>
        <v>0</v>
      </c>
      <c r="BK26" s="422">
        <f t="shared" si="35"/>
        <v>0</v>
      </c>
      <c r="BL26" s="423">
        <f t="shared" si="36"/>
        <v>20</v>
      </c>
      <c r="BM26" s="424" t="s">
        <v>3173</v>
      </c>
      <c r="BN26" s="588" t="s">
        <v>175</v>
      </c>
      <c r="BO26" s="588" t="s">
        <v>175</v>
      </c>
      <c r="BP26" s="424" t="s">
        <v>3178</v>
      </c>
      <c r="BQ26" s="424" t="s">
        <v>3340</v>
      </c>
      <c r="BR26" s="424" t="s">
        <v>2014</v>
      </c>
      <c r="BS26" s="424" t="s">
        <v>3341</v>
      </c>
      <c r="BT26" s="424" t="s">
        <v>3342</v>
      </c>
      <c r="BU26" s="424" t="s">
        <v>3343</v>
      </c>
      <c r="BV26" s="424" t="s">
        <v>3344</v>
      </c>
      <c r="BW26" s="424" t="s">
        <v>3345</v>
      </c>
      <c r="BX26" s="414">
        <f t="shared" si="37"/>
        <v>56.000000000000007</v>
      </c>
    </row>
    <row r="27" spans="1:77" ht="20" customHeight="1">
      <c r="A27" s="409" t="s">
        <v>1396</v>
      </c>
      <c r="B27" s="590" t="s">
        <v>1397</v>
      </c>
      <c r="C27" s="409" t="s">
        <v>280</v>
      </c>
      <c r="D27" s="425">
        <v>67.5</v>
      </c>
      <c r="E27" s="410">
        <v>61</v>
      </c>
      <c r="F27" s="411">
        <f t="shared" si="0"/>
        <v>20</v>
      </c>
      <c r="G27" s="409" t="s">
        <v>1093</v>
      </c>
      <c r="H27" s="410">
        <v>75</v>
      </c>
      <c r="I27" s="411">
        <f t="shared" si="1"/>
        <v>30</v>
      </c>
      <c r="J27" s="410">
        <v>58</v>
      </c>
      <c r="K27" s="411">
        <f t="shared" si="2"/>
        <v>20</v>
      </c>
      <c r="L27" s="409">
        <v>54</v>
      </c>
      <c r="M27" s="411">
        <f t="shared" si="3"/>
        <v>20</v>
      </c>
      <c r="N27" s="409">
        <v>54</v>
      </c>
      <c r="O27" s="411">
        <f t="shared" si="4"/>
        <v>20</v>
      </c>
      <c r="P27" s="409">
        <v>74</v>
      </c>
      <c r="Q27" s="411">
        <f t="shared" si="5"/>
        <v>30</v>
      </c>
      <c r="R27" s="412">
        <f t="shared" si="6"/>
        <v>140</v>
      </c>
      <c r="S27" s="413">
        <f t="shared" si="7"/>
        <v>0</v>
      </c>
      <c r="T27" s="412">
        <f t="shared" si="8"/>
        <v>140</v>
      </c>
      <c r="U27" s="412">
        <f t="shared" si="9"/>
        <v>6</v>
      </c>
      <c r="V27" s="409" t="s">
        <v>1089</v>
      </c>
      <c r="W27" s="409" t="s">
        <v>74</v>
      </c>
      <c r="X27" s="409" t="s">
        <v>74</v>
      </c>
      <c r="Y27" s="409">
        <v>11</v>
      </c>
      <c r="Z27" s="411">
        <f t="shared" si="10"/>
        <v>20</v>
      </c>
      <c r="AA27" s="415">
        <f t="shared" si="11"/>
        <v>20</v>
      </c>
      <c r="AB27" s="415">
        <f t="shared" si="12"/>
        <v>1</v>
      </c>
      <c r="AC27" s="416">
        <f t="shared" si="13"/>
        <v>30</v>
      </c>
      <c r="AD27" s="415">
        <f t="shared" si="14"/>
        <v>2</v>
      </c>
      <c r="AE27" s="409" t="s">
        <v>7</v>
      </c>
      <c r="AF27" s="417">
        <f t="shared" si="15"/>
        <v>15</v>
      </c>
      <c r="AG27" s="417">
        <f t="shared" si="16"/>
        <v>3</v>
      </c>
      <c r="AH27" s="584" t="s">
        <v>170</v>
      </c>
      <c r="AI27" s="585" t="s">
        <v>6</v>
      </c>
      <c r="AJ27" s="585" t="s">
        <v>173</v>
      </c>
      <c r="AK27" s="585" t="s">
        <v>7</v>
      </c>
      <c r="AL27" s="417">
        <f t="shared" si="17"/>
        <v>15</v>
      </c>
      <c r="AM27" s="417">
        <f t="shared" si="18"/>
        <v>3</v>
      </c>
      <c r="AN27" s="418">
        <f t="shared" si="19"/>
        <v>14</v>
      </c>
      <c r="AO27" s="418">
        <f t="shared" si="20"/>
        <v>0</v>
      </c>
      <c r="AP27" s="418">
        <f t="shared" si="21"/>
        <v>0</v>
      </c>
      <c r="AQ27" s="418">
        <f t="shared" si="22"/>
        <v>0</v>
      </c>
      <c r="AR27" s="418">
        <f t="shared" si="23"/>
        <v>0</v>
      </c>
      <c r="AS27" s="419">
        <f t="shared" si="24"/>
        <v>14</v>
      </c>
      <c r="AT27" s="586" t="s">
        <v>3177</v>
      </c>
      <c r="AU27" s="409" t="s">
        <v>74</v>
      </c>
      <c r="AV27" s="417">
        <f t="shared" si="25"/>
        <v>0</v>
      </c>
      <c r="AW27" s="417">
        <f t="shared" si="26"/>
        <v>0</v>
      </c>
      <c r="AX27" s="409" t="s">
        <v>13</v>
      </c>
      <c r="AY27" s="421">
        <f t="shared" si="27"/>
        <v>10</v>
      </c>
      <c r="AZ27" s="421">
        <f t="shared" si="28"/>
        <v>8</v>
      </c>
      <c r="BA27" s="420" t="s">
        <v>1344</v>
      </c>
      <c r="BB27" s="409">
        <v>8</v>
      </c>
      <c r="BC27" s="421">
        <f t="shared" si="29"/>
        <v>1</v>
      </c>
      <c r="BD27" s="409"/>
      <c r="BE27" s="587">
        <v>10</v>
      </c>
      <c r="BF27" s="421">
        <f t="shared" si="30"/>
        <v>2</v>
      </c>
      <c r="BG27" s="422">
        <f t="shared" si="31"/>
        <v>11</v>
      </c>
      <c r="BH27" s="422">
        <f t="shared" si="32"/>
        <v>1</v>
      </c>
      <c r="BI27" s="422">
        <f t="shared" si="33"/>
        <v>0</v>
      </c>
      <c r="BJ27" s="422">
        <f t="shared" si="34"/>
        <v>0</v>
      </c>
      <c r="BK27" s="422">
        <f t="shared" si="35"/>
        <v>0</v>
      </c>
      <c r="BL27" s="423">
        <f t="shared" si="36"/>
        <v>18.333333333333332</v>
      </c>
      <c r="BM27" s="424" t="s">
        <v>1818</v>
      </c>
      <c r="BN27" s="588" t="s">
        <v>175</v>
      </c>
      <c r="BO27" s="588" t="s">
        <v>175</v>
      </c>
      <c r="BP27" s="424" t="s">
        <v>3346</v>
      </c>
      <c r="BQ27" s="424" t="s">
        <v>3347</v>
      </c>
      <c r="BR27" s="424" t="s">
        <v>2014</v>
      </c>
      <c r="BS27" s="424" t="s">
        <v>3348</v>
      </c>
      <c r="BT27" s="424" t="s">
        <v>3349</v>
      </c>
      <c r="BU27" s="424" t="s">
        <v>3350</v>
      </c>
      <c r="BV27" s="424" t="s">
        <v>3351</v>
      </c>
      <c r="BW27" s="424" t="s">
        <v>3352</v>
      </c>
      <c r="BX27" s="414">
        <f t="shared" si="37"/>
        <v>44</v>
      </c>
    </row>
    <row r="28" spans="1:77" ht="20" customHeight="1">
      <c r="A28" s="409" t="s">
        <v>1398</v>
      </c>
      <c r="B28" s="590" t="s">
        <v>322</v>
      </c>
      <c r="C28" s="409" t="s">
        <v>280</v>
      </c>
      <c r="D28" s="425">
        <v>73.5</v>
      </c>
      <c r="E28" s="410">
        <v>91</v>
      </c>
      <c r="F28" s="411">
        <f t="shared" si="0"/>
        <v>40</v>
      </c>
      <c r="G28" s="409" t="s">
        <v>1093</v>
      </c>
      <c r="H28" s="410">
        <v>70</v>
      </c>
      <c r="I28" s="411">
        <f t="shared" si="1"/>
        <v>30</v>
      </c>
      <c r="J28" s="410">
        <v>64</v>
      </c>
      <c r="K28" s="411">
        <f t="shared" si="2"/>
        <v>20</v>
      </c>
      <c r="L28" s="409">
        <v>85</v>
      </c>
      <c r="M28" s="411">
        <f t="shared" si="3"/>
        <v>30</v>
      </c>
      <c r="N28" s="409">
        <v>82</v>
      </c>
      <c r="O28" s="411">
        <f t="shared" si="4"/>
        <v>30</v>
      </c>
      <c r="P28" s="409">
        <v>78</v>
      </c>
      <c r="Q28" s="411">
        <f t="shared" si="5"/>
        <v>30</v>
      </c>
      <c r="R28" s="412">
        <f t="shared" si="6"/>
        <v>180</v>
      </c>
      <c r="S28" s="413">
        <f t="shared" si="7"/>
        <v>0</v>
      </c>
      <c r="T28" s="412">
        <f t="shared" si="8"/>
        <v>180</v>
      </c>
      <c r="U28" s="412">
        <f t="shared" si="9"/>
        <v>6</v>
      </c>
      <c r="V28" s="409" t="s">
        <v>1089</v>
      </c>
      <c r="W28" s="409" t="s">
        <v>74</v>
      </c>
      <c r="X28" s="409" t="s">
        <v>74</v>
      </c>
      <c r="Y28" s="409">
        <v>13</v>
      </c>
      <c r="Z28" s="411">
        <f t="shared" si="10"/>
        <v>20</v>
      </c>
      <c r="AA28" s="415">
        <f t="shared" si="11"/>
        <v>20</v>
      </c>
      <c r="AB28" s="415">
        <f t="shared" si="12"/>
        <v>1</v>
      </c>
      <c r="AC28" s="416">
        <f t="shared" si="13"/>
        <v>30</v>
      </c>
      <c r="AD28" s="415">
        <f t="shared" si="14"/>
        <v>2</v>
      </c>
      <c r="AE28" s="409" t="s">
        <v>7</v>
      </c>
      <c r="AF28" s="417">
        <f t="shared" si="15"/>
        <v>15</v>
      </c>
      <c r="AG28" s="417">
        <f t="shared" si="16"/>
        <v>3</v>
      </c>
      <c r="AH28" s="584" t="s">
        <v>197</v>
      </c>
      <c r="AI28" s="585" t="s">
        <v>6</v>
      </c>
      <c r="AJ28" s="585" t="s">
        <v>173</v>
      </c>
      <c r="AK28" s="585" t="s">
        <v>7</v>
      </c>
      <c r="AL28" s="417">
        <f t="shared" si="17"/>
        <v>15</v>
      </c>
      <c r="AM28" s="417">
        <f t="shared" si="18"/>
        <v>3</v>
      </c>
      <c r="AN28" s="418">
        <f t="shared" si="19"/>
        <v>14</v>
      </c>
      <c r="AO28" s="418">
        <f t="shared" si="20"/>
        <v>0</v>
      </c>
      <c r="AP28" s="418">
        <f t="shared" si="21"/>
        <v>0</v>
      </c>
      <c r="AQ28" s="418">
        <f t="shared" si="22"/>
        <v>0</v>
      </c>
      <c r="AR28" s="418">
        <f t="shared" si="23"/>
        <v>0</v>
      </c>
      <c r="AS28" s="419">
        <f t="shared" si="24"/>
        <v>14</v>
      </c>
      <c r="AT28" s="586" t="s">
        <v>3177</v>
      </c>
      <c r="AU28" s="409" t="s">
        <v>74</v>
      </c>
      <c r="AV28" s="417">
        <f t="shared" si="25"/>
        <v>0</v>
      </c>
      <c r="AW28" s="417">
        <f t="shared" si="26"/>
        <v>0</v>
      </c>
      <c r="AX28" s="409" t="s">
        <v>13</v>
      </c>
      <c r="AY28" s="421">
        <f t="shared" si="27"/>
        <v>10</v>
      </c>
      <c r="AZ28" s="421">
        <f t="shared" si="28"/>
        <v>8</v>
      </c>
      <c r="BA28" s="420" t="s">
        <v>1346</v>
      </c>
      <c r="BB28" s="409">
        <v>8</v>
      </c>
      <c r="BC28" s="421">
        <f t="shared" si="29"/>
        <v>1</v>
      </c>
      <c r="BD28" s="409"/>
      <c r="BE28" s="587">
        <v>10</v>
      </c>
      <c r="BF28" s="421">
        <f t="shared" si="30"/>
        <v>2</v>
      </c>
      <c r="BG28" s="422">
        <f t="shared" si="31"/>
        <v>11</v>
      </c>
      <c r="BH28" s="422">
        <f t="shared" si="32"/>
        <v>1</v>
      </c>
      <c r="BI28" s="422">
        <f t="shared" si="33"/>
        <v>0</v>
      </c>
      <c r="BJ28" s="422">
        <f t="shared" si="34"/>
        <v>0</v>
      </c>
      <c r="BK28" s="422">
        <f t="shared" si="35"/>
        <v>0</v>
      </c>
      <c r="BL28" s="423">
        <f t="shared" si="36"/>
        <v>18.333333333333332</v>
      </c>
      <c r="BM28" s="424" t="s">
        <v>1818</v>
      </c>
      <c r="BN28" s="588" t="s">
        <v>175</v>
      </c>
      <c r="BO28" s="588" t="s">
        <v>175</v>
      </c>
      <c r="BP28" s="424" t="s">
        <v>3353</v>
      </c>
      <c r="BQ28" s="424" t="s">
        <v>3354</v>
      </c>
      <c r="BR28" s="424" t="s">
        <v>2046</v>
      </c>
      <c r="BS28" s="424" t="s">
        <v>3355</v>
      </c>
      <c r="BT28" s="424" t="s">
        <v>3356</v>
      </c>
      <c r="BU28" s="424" t="s">
        <v>3357</v>
      </c>
      <c r="BV28" s="424" t="s">
        <v>3358</v>
      </c>
      <c r="BW28" s="424" t="s">
        <v>3359</v>
      </c>
      <c r="BX28" s="414">
        <f t="shared" si="37"/>
        <v>52</v>
      </c>
    </row>
    <row r="29" spans="1:77" ht="20" customHeight="1">
      <c r="A29" s="409" t="s">
        <v>1399</v>
      </c>
      <c r="B29" s="592" t="s">
        <v>296</v>
      </c>
      <c r="C29" s="409" t="s">
        <v>280</v>
      </c>
      <c r="D29" s="425">
        <v>102</v>
      </c>
      <c r="E29" s="410">
        <v>76</v>
      </c>
      <c r="F29" s="411">
        <f t="shared" si="0"/>
        <v>30</v>
      </c>
      <c r="G29" s="409" t="s">
        <v>1093</v>
      </c>
      <c r="H29" s="410">
        <v>66</v>
      </c>
      <c r="I29" s="411">
        <f t="shared" si="1"/>
        <v>30</v>
      </c>
      <c r="J29" s="410">
        <v>62</v>
      </c>
      <c r="K29" s="411">
        <f t="shared" si="2"/>
        <v>20</v>
      </c>
      <c r="L29" s="409">
        <v>74</v>
      </c>
      <c r="M29" s="411">
        <f t="shared" si="3"/>
        <v>30</v>
      </c>
      <c r="N29" s="409" t="s">
        <v>168</v>
      </c>
      <c r="O29" s="411">
        <f t="shared" si="4"/>
        <v>40</v>
      </c>
      <c r="P29" s="409">
        <v>68</v>
      </c>
      <c r="Q29" s="411">
        <f t="shared" si="5"/>
        <v>30</v>
      </c>
      <c r="R29" s="412">
        <f t="shared" si="6"/>
        <v>180</v>
      </c>
      <c r="S29" s="413">
        <f t="shared" si="7"/>
        <v>1</v>
      </c>
      <c r="T29" s="412">
        <f t="shared" si="8"/>
        <v>216</v>
      </c>
      <c r="U29" s="412">
        <f t="shared" si="9"/>
        <v>8</v>
      </c>
      <c r="V29" s="409" t="s">
        <v>1089</v>
      </c>
      <c r="W29" s="409" t="s">
        <v>74</v>
      </c>
      <c r="X29" s="409" t="s">
        <v>74</v>
      </c>
      <c r="Y29" s="409">
        <v>15</v>
      </c>
      <c r="Z29" s="411">
        <f t="shared" si="10"/>
        <v>20</v>
      </c>
      <c r="AA29" s="415">
        <f t="shared" si="11"/>
        <v>20</v>
      </c>
      <c r="AB29" s="415">
        <f t="shared" si="12"/>
        <v>1</v>
      </c>
      <c r="AC29" s="416">
        <f t="shared" si="13"/>
        <v>30</v>
      </c>
      <c r="AD29" s="415">
        <f t="shared" si="14"/>
        <v>2</v>
      </c>
      <c r="AE29" s="409" t="s">
        <v>7</v>
      </c>
      <c r="AF29" s="417">
        <f t="shared" si="15"/>
        <v>15</v>
      </c>
      <c r="AG29" s="417">
        <f t="shared" si="16"/>
        <v>3</v>
      </c>
      <c r="AH29" s="584" t="s">
        <v>197</v>
      </c>
      <c r="AI29" s="585" t="s">
        <v>7</v>
      </c>
      <c r="AJ29" s="585" t="s">
        <v>173</v>
      </c>
      <c r="AK29" s="585" t="s">
        <v>7</v>
      </c>
      <c r="AL29" s="417">
        <f t="shared" si="17"/>
        <v>15</v>
      </c>
      <c r="AM29" s="417">
        <f t="shared" si="18"/>
        <v>3</v>
      </c>
      <c r="AN29" s="418">
        <f t="shared" si="19"/>
        <v>16</v>
      </c>
      <c r="AO29" s="418">
        <f t="shared" si="20"/>
        <v>0</v>
      </c>
      <c r="AP29" s="418">
        <f t="shared" si="21"/>
        <v>0</v>
      </c>
      <c r="AQ29" s="418">
        <f t="shared" si="22"/>
        <v>0</v>
      </c>
      <c r="AR29" s="418">
        <f t="shared" si="23"/>
        <v>0</v>
      </c>
      <c r="AS29" s="419">
        <f t="shared" si="24"/>
        <v>16</v>
      </c>
      <c r="AT29" s="586" t="s">
        <v>3177</v>
      </c>
      <c r="AU29" s="409" t="s">
        <v>74</v>
      </c>
      <c r="AV29" s="417">
        <f t="shared" si="25"/>
        <v>0</v>
      </c>
      <c r="AW29" s="417">
        <f t="shared" si="26"/>
        <v>0</v>
      </c>
      <c r="AX29" s="409" t="s">
        <v>13</v>
      </c>
      <c r="AY29" s="421">
        <f t="shared" si="27"/>
        <v>10</v>
      </c>
      <c r="AZ29" s="421">
        <f t="shared" si="28"/>
        <v>8</v>
      </c>
      <c r="BA29" s="420" t="s">
        <v>1348</v>
      </c>
      <c r="BB29" s="409">
        <v>8</v>
      </c>
      <c r="BC29" s="421">
        <f t="shared" si="29"/>
        <v>1</v>
      </c>
      <c r="BD29" s="409"/>
      <c r="BE29" s="587">
        <v>10</v>
      </c>
      <c r="BF29" s="421">
        <f t="shared" si="30"/>
        <v>2</v>
      </c>
      <c r="BG29" s="422">
        <f t="shared" si="31"/>
        <v>11</v>
      </c>
      <c r="BH29" s="422">
        <f t="shared" si="32"/>
        <v>1</v>
      </c>
      <c r="BI29" s="422">
        <f t="shared" si="33"/>
        <v>0</v>
      </c>
      <c r="BJ29" s="422">
        <f t="shared" si="34"/>
        <v>0</v>
      </c>
      <c r="BK29" s="422">
        <f t="shared" si="35"/>
        <v>0</v>
      </c>
      <c r="BL29" s="423">
        <f t="shared" si="36"/>
        <v>18.333333333333332</v>
      </c>
      <c r="BM29" s="424" t="s">
        <v>1818</v>
      </c>
      <c r="BN29" s="588" t="s">
        <v>175</v>
      </c>
      <c r="BO29" s="588" t="s">
        <v>175</v>
      </c>
      <c r="BP29" s="424" t="s">
        <v>3178</v>
      </c>
      <c r="BQ29" s="424" t="s">
        <v>3360</v>
      </c>
      <c r="BR29" s="424" t="s">
        <v>1626</v>
      </c>
      <c r="BS29" s="424" t="s">
        <v>3361</v>
      </c>
      <c r="BT29" s="424" t="s">
        <v>3362</v>
      </c>
      <c r="BU29" s="424" t="s">
        <v>3363</v>
      </c>
      <c r="BV29" s="424" t="s">
        <v>3364</v>
      </c>
      <c r="BW29" s="424" t="s">
        <v>3365</v>
      </c>
      <c r="BX29" s="414">
        <f t="shared" si="37"/>
        <v>60</v>
      </c>
    </row>
    <row r="30" spans="1:77" ht="20" customHeight="1">
      <c r="A30" s="409" t="s">
        <v>1400</v>
      </c>
      <c r="B30" s="592" t="s">
        <v>1401</v>
      </c>
      <c r="C30" s="409" t="s">
        <v>280</v>
      </c>
      <c r="D30" s="425">
        <v>100</v>
      </c>
      <c r="E30" s="410">
        <v>80</v>
      </c>
      <c r="F30" s="411">
        <f t="shared" si="0"/>
        <v>30</v>
      </c>
      <c r="G30" s="409" t="s">
        <v>1093</v>
      </c>
      <c r="H30" s="410" t="s">
        <v>168</v>
      </c>
      <c r="I30" s="411">
        <f t="shared" si="1"/>
        <v>40</v>
      </c>
      <c r="J30" s="410">
        <v>57</v>
      </c>
      <c r="K30" s="411">
        <f t="shared" si="2"/>
        <v>20</v>
      </c>
      <c r="L30" s="409" t="s">
        <v>168</v>
      </c>
      <c r="M30" s="411">
        <f t="shared" si="3"/>
        <v>40</v>
      </c>
      <c r="N30" s="409" t="s">
        <v>168</v>
      </c>
      <c r="O30" s="411">
        <f t="shared" si="4"/>
        <v>40</v>
      </c>
      <c r="P30" s="409" t="s">
        <v>168</v>
      </c>
      <c r="Q30" s="411">
        <f t="shared" si="5"/>
        <v>40</v>
      </c>
      <c r="R30" s="412">
        <f t="shared" si="6"/>
        <v>210</v>
      </c>
      <c r="S30" s="413">
        <f t="shared" si="7"/>
        <v>4</v>
      </c>
      <c r="T30" s="412">
        <f t="shared" si="8"/>
        <v>630</v>
      </c>
      <c r="U30" s="412">
        <f t="shared" si="9"/>
        <v>8</v>
      </c>
      <c r="V30" s="409" t="s">
        <v>1089</v>
      </c>
      <c r="W30" s="409" t="s">
        <v>74</v>
      </c>
      <c r="X30" s="409" t="s">
        <v>74</v>
      </c>
      <c r="Y30" s="409" t="s">
        <v>168</v>
      </c>
      <c r="Z30" s="411" t="e">
        <f t="shared" si="10"/>
        <v>#VALUE!</v>
      </c>
      <c r="AA30" s="415" t="e">
        <f t="shared" si="11"/>
        <v>#VALUE!</v>
      </c>
      <c r="AB30" s="415">
        <f t="shared" si="12"/>
        <v>2</v>
      </c>
      <c r="AC30" s="416" t="e">
        <f t="shared" si="13"/>
        <v>#VALUE!</v>
      </c>
      <c r="AD30" s="415" t="e">
        <f t="shared" si="14"/>
        <v>#VALUE!</v>
      </c>
      <c r="AE30" s="409" t="s">
        <v>8</v>
      </c>
      <c r="AF30" s="417">
        <f t="shared" si="15"/>
        <v>10</v>
      </c>
      <c r="AG30" s="417">
        <f t="shared" si="16"/>
        <v>2</v>
      </c>
      <c r="AH30" s="584" t="s">
        <v>170</v>
      </c>
      <c r="AI30" s="585" t="s">
        <v>6</v>
      </c>
      <c r="AJ30" s="585" t="s">
        <v>173</v>
      </c>
      <c r="AK30" s="585" t="s">
        <v>6</v>
      </c>
      <c r="AL30" s="417">
        <f t="shared" si="17"/>
        <v>20</v>
      </c>
      <c r="AM30" s="417">
        <f t="shared" si="18"/>
        <v>4</v>
      </c>
      <c r="AN30" s="418" t="e">
        <f t="shared" si="19"/>
        <v>#VALUE!</v>
      </c>
      <c r="AO30" s="418">
        <f t="shared" si="20"/>
        <v>0</v>
      </c>
      <c r="AP30" s="418">
        <f t="shared" si="21"/>
        <v>0</v>
      </c>
      <c r="AQ30" s="418">
        <f t="shared" si="22"/>
        <v>0</v>
      </c>
      <c r="AR30" s="418">
        <f t="shared" si="23"/>
        <v>0</v>
      </c>
      <c r="AS30" s="419" t="e">
        <f t="shared" si="24"/>
        <v>#VALUE!</v>
      </c>
      <c r="AT30" s="586" t="s">
        <v>3177</v>
      </c>
      <c r="AU30" s="409" t="s">
        <v>74</v>
      </c>
      <c r="AV30" s="417">
        <f t="shared" si="25"/>
        <v>0</v>
      </c>
      <c r="AW30" s="417">
        <f t="shared" si="26"/>
        <v>0</v>
      </c>
      <c r="AX30" s="409" t="s">
        <v>13</v>
      </c>
      <c r="AY30" s="421">
        <f t="shared" si="27"/>
        <v>10</v>
      </c>
      <c r="AZ30" s="421">
        <f t="shared" si="28"/>
        <v>8</v>
      </c>
      <c r="BA30" s="420" t="s">
        <v>1350</v>
      </c>
      <c r="BB30" s="409">
        <v>8</v>
      </c>
      <c r="BC30" s="421">
        <f t="shared" si="29"/>
        <v>1</v>
      </c>
      <c r="BD30" s="409"/>
      <c r="BE30" s="587">
        <v>10</v>
      </c>
      <c r="BF30" s="421">
        <f t="shared" si="30"/>
        <v>2</v>
      </c>
      <c r="BG30" s="422">
        <f t="shared" si="31"/>
        <v>11</v>
      </c>
      <c r="BH30" s="422">
        <f t="shared" si="32"/>
        <v>1</v>
      </c>
      <c r="BI30" s="422">
        <f t="shared" si="33"/>
        <v>0</v>
      </c>
      <c r="BJ30" s="422">
        <f t="shared" si="34"/>
        <v>0</v>
      </c>
      <c r="BK30" s="422">
        <f t="shared" si="35"/>
        <v>0</v>
      </c>
      <c r="BL30" s="423">
        <f t="shared" si="36"/>
        <v>18.333333333333332</v>
      </c>
      <c r="BM30" s="424" t="s">
        <v>1818</v>
      </c>
      <c r="BN30" s="424" t="s">
        <v>3366</v>
      </c>
      <c r="BO30" s="588" t="s">
        <v>175</v>
      </c>
      <c r="BP30" s="424" t="s">
        <v>3178</v>
      </c>
      <c r="BQ30" s="424" t="s">
        <v>3367</v>
      </c>
      <c r="BR30" s="424" t="s">
        <v>2081</v>
      </c>
      <c r="BS30" s="424" t="s">
        <v>3368</v>
      </c>
      <c r="BT30" s="424" t="s">
        <v>3369</v>
      </c>
      <c r="BU30" s="424" t="s">
        <v>3370</v>
      </c>
      <c r="BV30" s="424" t="s">
        <v>3371</v>
      </c>
      <c r="BW30" s="424" t="s">
        <v>3372</v>
      </c>
      <c r="BX30" s="414" t="e">
        <f t="shared" si="37"/>
        <v>#VALUE!</v>
      </c>
    </row>
    <row r="31" spans="1:77" ht="20" customHeight="1">
      <c r="A31" s="409" t="s">
        <v>1402</v>
      </c>
      <c r="B31" s="590" t="s">
        <v>1403</v>
      </c>
      <c r="C31" s="409" t="s">
        <v>280</v>
      </c>
      <c r="D31" s="425">
        <v>98</v>
      </c>
      <c r="E31" s="410">
        <v>88</v>
      </c>
      <c r="F31" s="411">
        <f t="shared" si="0"/>
        <v>30</v>
      </c>
      <c r="G31" s="409" t="s">
        <v>1093</v>
      </c>
      <c r="H31" s="410">
        <v>39</v>
      </c>
      <c r="I31" s="411">
        <f t="shared" si="1"/>
        <v>10</v>
      </c>
      <c r="J31" s="410">
        <v>52</v>
      </c>
      <c r="K31" s="411">
        <f t="shared" si="2"/>
        <v>20</v>
      </c>
      <c r="L31" s="409">
        <v>58</v>
      </c>
      <c r="M31" s="411">
        <f t="shared" si="3"/>
        <v>20</v>
      </c>
      <c r="N31" s="409">
        <v>86</v>
      </c>
      <c r="O31" s="411">
        <f t="shared" si="4"/>
        <v>30</v>
      </c>
      <c r="P31" s="409">
        <v>52</v>
      </c>
      <c r="Q31" s="411">
        <f t="shared" si="5"/>
        <v>20</v>
      </c>
      <c r="R31" s="412">
        <f t="shared" si="6"/>
        <v>130</v>
      </c>
      <c r="S31" s="413">
        <f t="shared" si="7"/>
        <v>0</v>
      </c>
      <c r="T31" s="412">
        <f t="shared" si="8"/>
        <v>130</v>
      </c>
      <c r="U31" s="412">
        <f t="shared" si="9"/>
        <v>4</v>
      </c>
      <c r="V31" s="409" t="s">
        <v>1089</v>
      </c>
      <c r="W31" s="409" t="s">
        <v>74</v>
      </c>
      <c r="X31" s="409" t="s">
        <v>74</v>
      </c>
      <c r="Y31" s="409">
        <v>13</v>
      </c>
      <c r="Z31" s="411">
        <f t="shared" si="10"/>
        <v>20</v>
      </c>
      <c r="AA31" s="415">
        <f t="shared" si="11"/>
        <v>20</v>
      </c>
      <c r="AB31" s="415">
        <f t="shared" si="12"/>
        <v>1</v>
      </c>
      <c r="AC31" s="416">
        <f t="shared" si="13"/>
        <v>30</v>
      </c>
      <c r="AD31" s="415">
        <f t="shared" si="14"/>
        <v>2</v>
      </c>
      <c r="AE31" s="409" t="s">
        <v>8</v>
      </c>
      <c r="AF31" s="417">
        <f t="shared" si="15"/>
        <v>10</v>
      </c>
      <c r="AG31" s="417">
        <f t="shared" si="16"/>
        <v>2</v>
      </c>
      <c r="AH31" s="584" t="s">
        <v>170</v>
      </c>
      <c r="AI31" s="585" t="s">
        <v>6</v>
      </c>
      <c r="AJ31" s="585" t="s">
        <v>174</v>
      </c>
      <c r="AK31" s="585" t="s">
        <v>8</v>
      </c>
      <c r="AL31" s="417">
        <f t="shared" si="17"/>
        <v>15</v>
      </c>
      <c r="AM31" s="417">
        <f t="shared" si="18"/>
        <v>3</v>
      </c>
      <c r="AN31" s="418">
        <f t="shared" si="19"/>
        <v>11</v>
      </c>
      <c r="AO31" s="418">
        <f t="shared" si="20"/>
        <v>0</v>
      </c>
      <c r="AP31" s="418">
        <f t="shared" si="21"/>
        <v>0</v>
      </c>
      <c r="AQ31" s="418">
        <f t="shared" si="22"/>
        <v>0</v>
      </c>
      <c r="AR31" s="418">
        <f t="shared" si="23"/>
        <v>0</v>
      </c>
      <c r="AS31" s="419">
        <f t="shared" si="24"/>
        <v>11</v>
      </c>
      <c r="AT31" s="586" t="s">
        <v>3177</v>
      </c>
      <c r="AU31" s="409" t="s">
        <v>74</v>
      </c>
      <c r="AV31" s="417">
        <f t="shared" si="25"/>
        <v>0</v>
      </c>
      <c r="AW31" s="417">
        <f t="shared" si="26"/>
        <v>0</v>
      </c>
      <c r="AX31" s="409" t="s">
        <v>13</v>
      </c>
      <c r="AY31" s="421">
        <f t="shared" si="27"/>
        <v>10</v>
      </c>
      <c r="AZ31" s="421">
        <f t="shared" si="28"/>
        <v>8</v>
      </c>
      <c r="BA31" s="420" t="s">
        <v>1352</v>
      </c>
      <c r="BB31" s="409">
        <v>8</v>
      </c>
      <c r="BC31" s="421">
        <f t="shared" si="29"/>
        <v>1</v>
      </c>
      <c r="BD31" s="409"/>
      <c r="BE31" s="587">
        <v>10</v>
      </c>
      <c r="BF31" s="421">
        <f t="shared" si="30"/>
        <v>2</v>
      </c>
      <c r="BG31" s="422">
        <f t="shared" si="31"/>
        <v>11</v>
      </c>
      <c r="BH31" s="422">
        <f t="shared" si="32"/>
        <v>1</v>
      </c>
      <c r="BI31" s="422">
        <f t="shared" si="33"/>
        <v>0</v>
      </c>
      <c r="BJ31" s="422">
        <f t="shared" si="34"/>
        <v>0</v>
      </c>
      <c r="BK31" s="422">
        <f t="shared" si="35"/>
        <v>0</v>
      </c>
      <c r="BL31" s="423">
        <f t="shared" si="36"/>
        <v>18.333333333333332</v>
      </c>
      <c r="BM31" s="424" t="s">
        <v>1818</v>
      </c>
      <c r="BN31" s="588" t="s">
        <v>3373</v>
      </c>
      <c r="BO31" s="588" t="s">
        <v>175</v>
      </c>
      <c r="BP31" s="424" t="s">
        <v>3178</v>
      </c>
      <c r="BQ31" s="424" t="s">
        <v>3374</v>
      </c>
      <c r="BR31" s="424" t="s">
        <v>2039</v>
      </c>
      <c r="BS31" s="424" t="s">
        <v>3375</v>
      </c>
      <c r="BT31" s="424" t="s">
        <v>3376</v>
      </c>
      <c r="BU31" s="424" t="s">
        <v>3377</v>
      </c>
      <c r="BV31" s="424" t="s">
        <v>3378</v>
      </c>
      <c r="BW31" s="424" t="s">
        <v>3379</v>
      </c>
      <c r="BX31" s="414">
        <f t="shared" si="37"/>
        <v>52</v>
      </c>
    </row>
    <row r="32" spans="1:77" ht="20" customHeight="1">
      <c r="A32" s="218"/>
      <c r="B32" s="219"/>
      <c r="C32" s="218"/>
      <c r="D32" s="218"/>
      <c r="E32" s="218"/>
      <c r="F32" s="218"/>
      <c r="G32" s="218"/>
      <c r="H32" s="219"/>
      <c r="I32" s="218"/>
      <c r="J32" s="218"/>
      <c r="K32" s="218"/>
      <c r="L32" s="218"/>
      <c r="M32" s="218"/>
      <c r="N32" s="218"/>
      <c r="O32" s="218"/>
      <c r="P32" s="218"/>
      <c r="Q32" s="218"/>
      <c r="R32" s="218"/>
      <c r="S32" s="218"/>
      <c r="T32" s="218"/>
      <c r="U32" s="218"/>
      <c r="V32" s="218"/>
      <c r="W32" s="218"/>
      <c r="X32" s="218"/>
      <c r="Y32" s="218"/>
      <c r="Z32" s="218"/>
      <c r="AA32" s="218"/>
      <c r="AB32" s="218"/>
      <c r="AC32" s="218"/>
      <c r="AD32" s="218"/>
      <c r="AE32" s="218"/>
      <c r="AF32" s="218"/>
      <c r="AG32" s="218"/>
      <c r="AH32" s="218"/>
      <c r="AI32" s="218"/>
      <c r="AJ32" s="218"/>
      <c r="AK32" s="218"/>
      <c r="AL32" s="218"/>
      <c r="AM32" s="218"/>
      <c r="AN32" s="218"/>
      <c r="AO32" s="218"/>
      <c r="AP32" s="218"/>
      <c r="AQ32" s="218"/>
      <c r="AR32" s="218"/>
      <c r="AS32" s="218"/>
      <c r="AT32" s="218"/>
      <c r="AU32" s="218"/>
      <c r="AV32" s="218"/>
      <c r="AW32" s="218"/>
      <c r="AX32" s="218"/>
      <c r="AY32" s="218"/>
      <c r="AZ32" s="218"/>
      <c r="BA32" s="218"/>
      <c r="BB32" s="218"/>
      <c r="BC32" s="218"/>
      <c r="BD32" s="218"/>
      <c r="BE32" s="218"/>
      <c r="BF32" s="218"/>
      <c r="BG32" s="218"/>
      <c r="BH32" s="218"/>
      <c r="BI32" s="218"/>
      <c r="BJ32" s="218"/>
      <c r="BK32" s="218"/>
      <c r="BL32" s="218"/>
      <c r="BM32" s="218"/>
      <c r="BN32" s="218"/>
      <c r="BO32" s="218"/>
      <c r="BP32" s="218"/>
      <c r="BQ32" s="218"/>
      <c r="BR32" s="217"/>
      <c r="BS32" s="218"/>
      <c r="BT32" s="218"/>
      <c r="BU32" s="218"/>
      <c r="BV32" s="218"/>
      <c r="BW32" s="218"/>
      <c r="BX32" s="218"/>
    </row>
  </sheetData>
  <conditionalFormatting sqref="BZ5:XFD19 A33:XFD1048576 BZ1:XFD1 BY20:XFD32">
    <cfRule type="cellIs" dxfId="493" priority="741" operator="equal">
      <formula>"AB"</formula>
    </cfRule>
    <cfRule type="cellIs" dxfId="492" priority="742" operator="equal">
      <formula>"L"</formula>
    </cfRule>
  </conditionalFormatting>
  <conditionalFormatting sqref="BZ5:XFD19 A33:XFD1048576 BZ1:XFD1 BY20:XFD32">
    <cfRule type="cellIs" dxfId="491" priority="738" operator="equal">
      <formula>"L"</formula>
    </cfRule>
    <cfRule type="cellIs" dxfId="490" priority="739" operator="equal">
      <formula>"NA"</formula>
    </cfRule>
    <cfRule type="cellIs" dxfId="489" priority="740" operator="equal">
      <formula>"AB"</formula>
    </cfRule>
  </conditionalFormatting>
  <conditionalFormatting sqref="A33:XFD1048576 BY1:XFD32">
    <cfRule type="cellIs" dxfId="488" priority="737" operator="equal">
      <formula>"L"</formula>
    </cfRule>
  </conditionalFormatting>
  <conditionalFormatting sqref="BY2:XFD4">
    <cfRule type="cellIs" dxfId="487" priority="735" operator="equal">
      <formula>"AB"</formula>
    </cfRule>
    <cfRule type="cellIs" dxfId="486" priority="736" operator="equal">
      <formula>"L"</formula>
    </cfRule>
  </conditionalFormatting>
  <conditionalFormatting sqref="BY2:XFD4">
    <cfRule type="cellIs" dxfId="485" priority="732" operator="equal">
      <formula>"L"</formula>
    </cfRule>
    <cfRule type="cellIs" dxfId="484" priority="733" operator="equal">
      <formula>"NA"</formula>
    </cfRule>
    <cfRule type="cellIs" dxfId="483" priority="734" operator="equal">
      <formula>"AB"</formula>
    </cfRule>
  </conditionalFormatting>
  <conditionalFormatting sqref="BY1:XFD4">
    <cfRule type="cellIs" dxfId="482" priority="731" operator="equal">
      <formula>"L"</formula>
    </cfRule>
  </conditionalFormatting>
  <conditionalFormatting sqref="A1 D1:AA1">
    <cfRule type="cellIs" dxfId="481" priority="109" operator="equal">
      <formula>"L"</formula>
    </cfRule>
    <cfRule type="cellIs" dxfId="480" priority="110" operator="equal">
      <formula>"NA"</formula>
    </cfRule>
    <cfRule type="cellIs" dxfId="479" priority="111" operator="equal">
      <formula>"AB"</formula>
    </cfRule>
  </conditionalFormatting>
  <conditionalFormatting sqref="A1 D1:AA1">
    <cfRule type="cellIs" dxfId="478" priority="108" operator="equal">
      <formula>"NA"</formula>
    </cfRule>
  </conditionalFormatting>
  <conditionalFormatting sqref="BN23">
    <cfRule type="cellIs" dxfId="477" priority="46" operator="equal">
      <formula>"L"</formula>
    </cfRule>
    <cfRule type="cellIs" dxfId="476" priority="47" operator="equal">
      <formula>"NA"</formula>
    </cfRule>
    <cfRule type="cellIs" dxfId="475" priority="48" operator="equal">
      <formula>"AB"</formula>
    </cfRule>
  </conditionalFormatting>
  <conditionalFormatting sqref="BN23">
    <cfRule type="cellIs" dxfId="474" priority="45" operator="equal">
      <formula>"NA"</formula>
    </cfRule>
  </conditionalFormatting>
  <conditionalFormatting sqref="BN25">
    <cfRule type="cellIs" dxfId="473" priority="42" operator="equal">
      <formula>"L"</formula>
    </cfRule>
    <cfRule type="cellIs" dxfId="472" priority="43" operator="equal">
      <formula>"NA"</formula>
    </cfRule>
    <cfRule type="cellIs" dxfId="471" priority="44" operator="equal">
      <formula>"AB"</formula>
    </cfRule>
  </conditionalFormatting>
  <conditionalFormatting sqref="BN25">
    <cfRule type="cellIs" dxfId="470" priority="41" operator="equal">
      <formula>"NA"</formula>
    </cfRule>
  </conditionalFormatting>
  <conditionalFormatting sqref="BO3:BO31">
    <cfRule type="cellIs" dxfId="469" priority="26" operator="equal">
      <formula>"L"</formula>
    </cfRule>
    <cfRule type="cellIs" dxfId="468" priority="27" operator="equal">
      <formula>"NA"</formula>
    </cfRule>
    <cfRule type="cellIs" dxfId="467" priority="28" operator="equal">
      <formula>"AB"</formula>
    </cfRule>
  </conditionalFormatting>
  <conditionalFormatting sqref="BO3:BO31">
    <cfRule type="cellIs" dxfId="466" priority="25" operator="equal">
      <formula>"NA"</formula>
    </cfRule>
  </conditionalFormatting>
  <conditionalFormatting sqref="BN26:BN29">
    <cfRule type="cellIs" dxfId="465" priority="22" operator="equal">
      <formula>"L"</formula>
    </cfRule>
    <cfRule type="cellIs" dxfId="464" priority="23" operator="equal">
      <formula>"NA"</formula>
    </cfRule>
    <cfRule type="cellIs" dxfId="463" priority="24" operator="equal">
      <formula>"AB"</formula>
    </cfRule>
  </conditionalFormatting>
  <conditionalFormatting sqref="BN26:BN29">
    <cfRule type="cellIs" dxfId="462" priority="21" operator="equal">
      <formula>"NA"</formula>
    </cfRule>
  </conditionalFormatting>
  <conditionalFormatting sqref="BN15:BN22">
    <cfRule type="cellIs" dxfId="461" priority="18" operator="equal">
      <formula>"L"</formula>
    </cfRule>
    <cfRule type="cellIs" dxfId="460" priority="19" operator="equal">
      <formula>"NA"</formula>
    </cfRule>
    <cfRule type="cellIs" dxfId="459" priority="20" operator="equal">
      <formula>"AB"</formula>
    </cfRule>
  </conditionalFormatting>
  <conditionalFormatting sqref="BN15:BN22">
    <cfRule type="cellIs" dxfId="458" priority="17" operator="equal">
      <formula>"NA"</formula>
    </cfRule>
  </conditionalFormatting>
  <conditionalFormatting sqref="BN24">
    <cfRule type="cellIs" dxfId="457" priority="14" operator="equal">
      <formula>"L"</formula>
    </cfRule>
    <cfRule type="cellIs" dxfId="456" priority="15" operator="equal">
      <formula>"NA"</formula>
    </cfRule>
    <cfRule type="cellIs" dxfId="455" priority="16" operator="equal">
      <formula>"AB"</formula>
    </cfRule>
  </conditionalFormatting>
  <conditionalFormatting sqref="BN24">
    <cfRule type="cellIs" dxfId="454" priority="13" operator="equal">
      <formula>"NA"</formula>
    </cfRule>
  </conditionalFormatting>
  <conditionalFormatting sqref="BN9:BN13">
    <cfRule type="cellIs" dxfId="453" priority="10" operator="equal">
      <formula>"L"</formula>
    </cfRule>
    <cfRule type="cellIs" dxfId="452" priority="11" operator="equal">
      <formula>"NA"</formula>
    </cfRule>
    <cfRule type="cellIs" dxfId="451" priority="12" operator="equal">
      <formula>"AB"</formula>
    </cfRule>
  </conditionalFormatting>
  <conditionalFormatting sqref="BN9:BN13">
    <cfRule type="cellIs" dxfId="450" priority="9" operator="equal">
      <formula>"NA"</formula>
    </cfRule>
  </conditionalFormatting>
  <conditionalFormatting sqref="BN7">
    <cfRule type="cellIs" dxfId="449" priority="2" operator="equal">
      <formula>"L"</formula>
    </cfRule>
    <cfRule type="cellIs" dxfId="448" priority="3" operator="equal">
      <formula>"NA"</formula>
    </cfRule>
    <cfRule type="cellIs" dxfId="447" priority="4" operator="equal">
      <formula>"AB"</formula>
    </cfRule>
  </conditionalFormatting>
  <conditionalFormatting sqref="BN7">
    <cfRule type="cellIs" dxfId="446" priority="1" operator="equal">
      <formula>"NA"</formula>
    </cfRule>
  </conditionalFormatting>
  <conditionalFormatting sqref="AB2:AB22 A31:W31 Y31:BN31 BP31:BX31">
    <cfRule type="cellIs" dxfId="445" priority="132" operator="equal">
      <formula>"AB"</formula>
    </cfRule>
    <cfRule type="cellIs" dxfId="444" priority="133" operator="equal">
      <formula>"L"</formula>
    </cfRule>
  </conditionalFormatting>
  <conditionalFormatting sqref="AG2:AO13 A2:Q3 AC2:AF22 AP2:AU18 R2:W18 BF2:BG18 Y2:AA29 AW2:AW29 AY2:AZ29 BX2:BX29 AV2:AV30 BO2 A31:W31 Y31:BN31 BP31:BX31">
    <cfRule type="cellIs" dxfId="443" priority="129" operator="equal">
      <formula>"L"</formula>
    </cfRule>
    <cfRule type="cellIs" dxfId="442" priority="130" operator="equal">
      <formula>"NA"</formula>
    </cfRule>
    <cfRule type="cellIs" dxfId="441" priority="131" operator="equal">
      <formula>"AB"</formula>
    </cfRule>
  </conditionalFormatting>
  <conditionalFormatting sqref="A31:W31 Y31:BN31 BP31:BX31">
    <cfRule type="cellIs" dxfId="440" priority="128" operator="equal">
      <formula>"L"</formula>
    </cfRule>
  </conditionalFormatting>
  <conditionalFormatting sqref="B1 AG2:AO13 A2:Q3 AC2:AF22 AV2:AV30 AP2:AU18 AX2:AX18 R2:W18 BA2:BG18 Y2:AA29 AW2:AW29 AY2:AZ29 BX2:BX29 BH2:BM4 BO2">
    <cfRule type="cellIs" dxfId="439" priority="104" operator="equal">
      <formula>"NA"</formula>
    </cfRule>
  </conditionalFormatting>
  <conditionalFormatting sqref="AX2 BH2:BM2 BA2:BE2 BP2:BV2">
    <cfRule type="cellIs" dxfId="438" priority="80" operator="equal">
      <formula>"L"</formula>
    </cfRule>
    <cfRule type="cellIs" dxfId="437" priority="81" operator="equal">
      <formula>"NA"</formula>
    </cfRule>
    <cfRule type="cellIs" dxfId="436" priority="82" operator="equal">
      <formula>"AB"</formula>
    </cfRule>
  </conditionalFormatting>
  <conditionalFormatting sqref="AN1:AO1">
    <cfRule type="cellIs" dxfId="435" priority="120" operator="equal">
      <formula>"L"</formula>
    </cfRule>
    <cfRule type="cellIs" dxfId="434" priority="121" operator="equal">
      <formula>"NA"</formula>
    </cfRule>
    <cfRule type="cellIs" dxfId="433" priority="122" operator="equal">
      <formula>"AB"</formula>
    </cfRule>
  </conditionalFormatting>
  <conditionalFormatting sqref="BG1">
    <cfRule type="cellIs" dxfId="432" priority="116" operator="equal">
      <formula>"NA"</formula>
    </cfRule>
  </conditionalFormatting>
  <conditionalFormatting sqref="BF1">
    <cfRule type="cellIs" dxfId="431" priority="112" operator="equal">
      <formula>"NA"</formula>
    </cfRule>
  </conditionalFormatting>
  <conditionalFormatting sqref="AP1:BE1 BH1:BX1 AC1:AM1">
    <cfRule type="cellIs" dxfId="430" priority="125" operator="equal">
      <formula>"L"</formula>
    </cfRule>
    <cfRule type="cellIs" dxfId="429" priority="126" operator="equal">
      <formula>"NA"</formula>
    </cfRule>
    <cfRule type="cellIs" dxfId="428" priority="127" operator="equal">
      <formula>"AB"</formula>
    </cfRule>
  </conditionalFormatting>
  <conditionalFormatting sqref="BH1:BX1 AP1:BE1 AC1:AM1">
    <cfRule type="cellIs" dxfId="427" priority="124" operator="equal">
      <formula>"NA"</formula>
    </cfRule>
  </conditionalFormatting>
  <conditionalFormatting sqref="AN1:AO1">
    <cfRule type="cellIs" dxfId="426" priority="123" operator="equal">
      <formula>"NA"</formula>
    </cfRule>
  </conditionalFormatting>
  <conditionalFormatting sqref="BG1">
    <cfRule type="cellIs" dxfId="425" priority="117" operator="equal">
      <formula>"L"</formula>
    </cfRule>
    <cfRule type="cellIs" dxfId="424" priority="118" operator="equal">
      <formula>"NA"</formula>
    </cfRule>
    <cfRule type="cellIs" dxfId="423" priority="119" operator="equal">
      <formula>"AB"</formula>
    </cfRule>
  </conditionalFormatting>
  <conditionalFormatting sqref="BF1">
    <cfRule type="cellIs" dxfId="422" priority="113" operator="equal">
      <formula>"L"</formula>
    </cfRule>
    <cfRule type="cellIs" dxfId="421" priority="114" operator="equal">
      <formula>"NA"</formula>
    </cfRule>
    <cfRule type="cellIs" dxfId="420" priority="115" operator="equal">
      <formula>"AB"</formula>
    </cfRule>
  </conditionalFormatting>
  <conditionalFormatting sqref="B1">
    <cfRule type="cellIs" dxfId="419" priority="105" operator="equal">
      <formula>"L"</formula>
    </cfRule>
    <cfRule type="cellIs" dxfId="418" priority="106" operator="equal">
      <formula>"NA"</formula>
    </cfRule>
    <cfRule type="cellIs" dxfId="417" priority="107" operator="equal">
      <formula>"AB"</formula>
    </cfRule>
  </conditionalFormatting>
  <conditionalFormatting sqref="C1">
    <cfRule type="cellIs" dxfId="416" priority="103" operator="equal">
      <formula>"AB"</formula>
    </cfRule>
  </conditionalFormatting>
  <conditionalFormatting sqref="AB1:AB22">
    <cfRule type="cellIs" dxfId="415" priority="99" operator="equal">
      <formula>"NA"</formula>
    </cfRule>
    <cfRule type="cellIs" dxfId="414" priority="100" operator="equal">
      <formula>"AB"</formula>
    </cfRule>
  </conditionalFormatting>
  <conditionalFormatting sqref="AB1">
    <cfRule type="cellIs" dxfId="413" priority="101" operator="equal">
      <formula>"AB"</formula>
    </cfRule>
    <cfRule type="cellIs" dxfId="412" priority="102" operator="equal">
      <formula>"L"</formula>
    </cfRule>
  </conditionalFormatting>
  <conditionalFormatting sqref="AB23:AU29 AX23:AX29 A23:W30 AW30:BN30 BA23:BM24 BA27:BM29 BP30:BX30 BP23:BW29 Y30:AU30 BA25:BL26">
    <cfRule type="cellIs" dxfId="411" priority="97" operator="equal">
      <formula>"AB"</formula>
    </cfRule>
    <cfRule type="cellIs" dxfId="410" priority="98" operator="equal">
      <formula>"L"</formula>
    </cfRule>
  </conditionalFormatting>
  <conditionalFormatting sqref="AB23:AU29 AX23:AX29 A23:W30 AW30:BN30 BA23:BM24 BA27:BM29 BP30:BX30 BP23:BW29 Y30:AU30 BA25:BL26">
    <cfRule type="cellIs" dxfId="409" priority="94" operator="equal">
      <formula>"L"</formula>
    </cfRule>
    <cfRule type="cellIs" dxfId="408" priority="95" operator="equal">
      <formula>"NA"</formula>
    </cfRule>
    <cfRule type="cellIs" dxfId="407" priority="96" operator="equal">
      <formula>"AB"</formula>
    </cfRule>
  </conditionalFormatting>
  <conditionalFormatting sqref="AB23:AU29 AX23:AX29 A23:W30 AW30:BN30 BA23:BM24 BA27:BM29 BP30:BX30 BP23:BW29 Y30:AU30 BA25:BL26">
    <cfRule type="cellIs" dxfId="406" priority="93" operator="equal">
      <formula>"L"</formula>
    </cfRule>
  </conditionalFormatting>
  <conditionalFormatting sqref="BT11">
    <cfRule type="cellIs" dxfId="405" priority="78" operator="equal">
      <formula>"AB"</formula>
    </cfRule>
    <cfRule type="cellIs" dxfId="404" priority="79" operator="equal">
      <formula>"L"</formula>
    </cfRule>
  </conditionalFormatting>
  <conditionalFormatting sqref="A19:W22 AG19:AU22 AX19:AX22 BA19:BM22 BP19:BW22">
    <cfRule type="cellIs" dxfId="403" priority="91" operator="equal">
      <formula>"AB"</formula>
    </cfRule>
    <cfRule type="cellIs" dxfId="402" priority="92" operator="equal">
      <formula>"L"</formula>
    </cfRule>
  </conditionalFormatting>
  <conditionalFormatting sqref="A19:W22 AG19:AU22 AX19:AX22 BA19:BM22 BP19:BW22">
    <cfRule type="cellIs" dxfId="401" priority="88" operator="equal">
      <formula>"L"</formula>
    </cfRule>
    <cfRule type="cellIs" dxfId="400" priority="89" operator="equal">
      <formula>"NA"</formula>
    </cfRule>
    <cfRule type="cellIs" dxfId="399" priority="90" operator="equal">
      <formula>"AB"</formula>
    </cfRule>
  </conditionalFormatting>
  <conditionalFormatting sqref="A19:W22 AG19:AU22 AX19:AX22 BA19:BM22 BP19:BW22">
    <cfRule type="cellIs" dxfId="398" priority="87" operator="equal">
      <formula>"L"</formula>
    </cfRule>
  </conditionalFormatting>
  <conditionalFormatting sqref="BU11:BW11 AG14:AO18 AX3:AX18 BA3:BE18 BP11:BS11 BH3:BM17 BP12:BW18 BP3:BW10 BH18:BL18">
    <cfRule type="cellIs" dxfId="397" priority="84" operator="equal">
      <formula>"L"</formula>
    </cfRule>
    <cfRule type="cellIs" dxfId="396" priority="85" operator="equal">
      <formula>"NA"</formula>
    </cfRule>
    <cfRule type="cellIs" dxfId="395" priority="86" operator="equal">
      <formula>"AB"</formula>
    </cfRule>
  </conditionalFormatting>
  <conditionalFormatting sqref="BU11:BW11 AG14:AO18 BP2:BV2 BP11:BS11 BH5:BM17 BP12:BW18 BP3:BW10 BH18:BL18">
    <cfRule type="cellIs" dxfId="394" priority="83" operator="equal">
      <formula>"NA"</formula>
    </cfRule>
  </conditionalFormatting>
  <conditionalFormatting sqref="BT11">
    <cfRule type="cellIs" dxfId="393" priority="75" operator="equal">
      <formula>"L"</formula>
    </cfRule>
    <cfRule type="cellIs" dxfId="392" priority="76" operator="equal">
      <formula>"NA"</formula>
    </cfRule>
    <cfRule type="cellIs" dxfId="391" priority="77" operator="equal">
      <formula>"AB"</formula>
    </cfRule>
  </conditionalFormatting>
  <conditionalFormatting sqref="BT11">
    <cfRule type="cellIs" dxfId="390" priority="73" operator="equal">
      <formula>"AB"</formula>
    </cfRule>
    <cfRule type="cellIs" dxfId="389" priority="74" operator="equal">
      <formula>"L"</formula>
    </cfRule>
  </conditionalFormatting>
  <conditionalFormatting sqref="A11:Q18 A10:G10 J10:K10 N10:Q10 A5:Q9 A4:M4 P4:Q4">
    <cfRule type="cellIs" dxfId="388" priority="70" operator="equal">
      <formula>"L"</formula>
    </cfRule>
    <cfRule type="cellIs" dxfId="387" priority="71" operator="equal">
      <formula>"NA"</formula>
    </cfRule>
    <cfRule type="cellIs" dxfId="386" priority="72" operator="equal">
      <formula>"AB"</formula>
    </cfRule>
  </conditionalFormatting>
  <conditionalFormatting sqref="A11:Q18 A10:G10 J10:K10 N10:Q10 A5:Q9 A4:M4 P4:Q4">
    <cfRule type="cellIs" dxfId="385" priority="69" operator="equal">
      <formula>"NA"</formula>
    </cfRule>
  </conditionalFormatting>
  <conditionalFormatting sqref="N4:O4 L10:M10 H10:I10">
    <cfRule type="cellIs" dxfId="384" priority="66" operator="equal">
      <formula>"L"</formula>
    </cfRule>
    <cfRule type="cellIs" dxfId="383" priority="67" operator="equal">
      <formula>"NA"</formula>
    </cfRule>
    <cfRule type="cellIs" dxfId="382" priority="68" operator="equal">
      <formula>"AB"</formula>
    </cfRule>
  </conditionalFormatting>
  <conditionalFormatting sqref="N4:O4 L10:M10 H10:I10">
    <cfRule type="cellIs" dxfId="381" priority="65" operator="equal">
      <formula>"NA"</formula>
    </cfRule>
  </conditionalFormatting>
  <conditionalFormatting sqref="BM25">
    <cfRule type="cellIs" dxfId="380" priority="62" operator="equal">
      <formula>"L"</formula>
    </cfRule>
    <cfRule type="cellIs" dxfId="379" priority="63" operator="equal">
      <formula>"NA"</formula>
    </cfRule>
    <cfRule type="cellIs" dxfId="378" priority="64" operator="equal">
      <formula>"AB"</formula>
    </cfRule>
  </conditionalFormatting>
  <conditionalFormatting sqref="BM25">
    <cfRule type="cellIs" dxfId="377" priority="61" operator="equal">
      <formula>"NA"</formula>
    </cfRule>
  </conditionalFormatting>
  <conditionalFormatting sqref="BN6">
    <cfRule type="cellIs" dxfId="376" priority="58" operator="equal">
      <formula>"L"</formula>
    </cfRule>
    <cfRule type="cellIs" dxfId="375" priority="59" operator="equal">
      <formula>"NA"</formula>
    </cfRule>
    <cfRule type="cellIs" dxfId="374" priority="60" operator="equal">
      <formula>"AB"</formula>
    </cfRule>
  </conditionalFormatting>
  <conditionalFormatting sqref="BN6">
    <cfRule type="cellIs" dxfId="373" priority="57" operator="equal">
      <formula>"NA"</formula>
    </cfRule>
  </conditionalFormatting>
  <conditionalFormatting sqref="BN8">
    <cfRule type="cellIs" dxfId="372" priority="54" operator="equal">
      <formula>"L"</formula>
    </cfRule>
    <cfRule type="cellIs" dxfId="371" priority="55" operator="equal">
      <formula>"NA"</formula>
    </cfRule>
    <cfRule type="cellIs" dxfId="370" priority="56" operator="equal">
      <formula>"AB"</formula>
    </cfRule>
  </conditionalFormatting>
  <conditionalFormatting sqref="BN8">
    <cfRule type="cellIs" dxfId="369" priority="53" operator="equal">
      <formula>"NA"</formula>
    </cfRule>
  </conditionalFormatting>
  <conditionalFormatting sqref="BN14">
    <cfRule type="cellIs" dxfId="368" priority="50" operator="equal">
      <formula>"L"</formula>
    </cfRule>
    <cfRule type="cellIs" dxfId="367" priority="51" operator="equal">
      <formula>"NA"</formula>
    </cfRule>
    <cfRule type="cellIs" dxfId="366" priority="52" operator="equal">
      <formula>"AB"</formula>
    </cfRule>
  </conditionalFormatting>
  <conditionalFormatting sqref="BN14">
    <cfRule type="cellIs" dxfId="365" priority="49" operator="equal">
      <formula>"NA"</formula>
    </cfRule>
  </conditionalFormatting>
  <conditionalFormatting sqref="X2:X31">
    <cfRule type="cellIs" dxfId="364" priority="38" operator="equal">
      <formula>"L"</formula>
    </cfRule>
    <cfRule type="cellIs" dxfId="363" priority="39" operator="equal">
      <formula>"NA"</formula>
    </cfRule>
    <cfRule type="cellIs" dxfId="362" priority="40" operator="equal">
      <formula>"AB"</formula>
    </cfRule>
  </conditionalFormatting>
  <conditionalFormatting sqref="X2:X31">
    <cfRule type="cellIs" dxfId="361" priority="37" operator="equal">
      <formula>"NA"</formula>
    </cfRule>
  </conditionalFormatting>
  <conditionalFormatting sqref="BM18">
    <cfRule type="cellIs" dxfId="360" priority="36" operator="equal">
      <formula>"NA"</formula>
    </cfRule>
  </conditionalFormatting>
  <conditionalFormatting sqref="BM18">
    <cfRule type="cellIs" dxfId="359" priority="33" operator="equal">
      <formula>"L"</formula>
    </cfRule>
    <cfRule type="cellIs" dxfId="358" priority="34" operator="equal">
      <formula>"NA"</formula>
    </cfRule>
    <cfRule type="cellIs" dxfId="357" priority="35" operator="equal">
      <formula>"AB"</formula>
    </cfRule>
  </conditionalFormatting>
  <conditionalFormatting sqref="BM26">
    <cfRule type="cellIs" dxfId="356" priority="32" operator="equal">
      <formula>"NA"</formula>
    </cfRule>
  </conditionalFormatting>
  <conditionalFormatting sqref="BM26">
    <cfRule type="cellIs" dxfId="355" priority="29" operator="equal">
      <formula>"L"</formula>
    </cfRule>
    <cfRule type="cellIs" dxfId="354" priority="30" operator="equal">
      <formula>"NA"</formula>
    </cfRule>
    <cfRule type="cellIs" dxfId="353" priority="31" operator="equal">
      <formula>"AB"</formula>
    </cfRule>
  </conditionalFormatting>
  <conditionalFormatting sqref="BN2:BN5">
    <cfRule type="cellIs" dxfId="352" priority="6" operator="equal">
      <formula>"L"</formula>
    </cfRule>
    <cfRule type="cellIs" dxfId="351" priority="7" operator="equal">
      <formula>"NA"</formula>
    </cfRule>
    <cfRule type="cellIs" dxfId="350" priority="8" operator="equal">
      <formula>"AB"</formula>
    </cfRule>
  </conditionalFormatting>
  <conditionalFormatting sqref="BN2:BN5">
    <cfRule type="cellIs" dxfId="349" priority="5" operator="equal">
      <formula>"NA"</formula>
    </cfRule>
  </conditionalFormatting>
  <conditionalFormatting sqref="A32:BX32">
    <cfRule type="cellIs" dxfId="348" priority="138" operator="equal">
      <formula>"AB"</formula>
    </cfRule>
    <cfRule type="cellIs" dxfId="347" priority="139" operator="equal">
      <formula>"L"</formula>
    </cfRule>
  </conditionalFormatting>
  <conditionalFormatting sqref="A32:BX32">
    <cfRule type="cellIs" dxfId="346" priority="135" operator="equal">
      <formula>"L"</formula>
    </cfRule>
    <cfRule type="cellIs" dxfId="345" priority="136" operator="equal">
      <formula>"NA"</formula>
    </cfRule>
    <cfRule type="cellIs" dxfId="344" priority="137" operator="equal">
      <formula>"AB"</formula>
    </cfRule>
  </conditionalFormatting>
  <conditionalFormatting sqref="A32:BX32">
    <cfRule type="cellIs" dxfId="343" priority="134" operator="equal">
      <formula>"L"</formula>
    </cfRule>
  </conditionalFormatting>
  <dataValidations count="1">
    <dataValidation type="custom" allowBlank="1" showInputMessage="1" showErrorMessage="1" prompt="Correct Entry - 0 to 100 or NA" sqref="W10:W18 W5:W7 W2:W3 X2:X31">
      <formula1>(OR(W2="NA",W2&lt;=100))</formula1>
    </dataValidation>
  </dataValidations>
  <pageMargins left="0.7" right="0.7" top="0.75" bottom="0.75" header="0" footer="0"/>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7030A0"/>
  </sheetPr>
  <dimension ref="A1:AC413"/>
  <sheetViews>
    <sheetView topLeftCell="A82" zoomScale="92" zoomScaleNormal="92" workbookViewId="0">
      <selection activeCell="Q93" sqref="Q93"/>
    </sheetView>
  </sheetViews>
  <sheetFormatPr defaultColWidth="8.90625" defaultRowHeight="20" customHeight="1"/>
  <cols>
    <col min="1" max="1" width="4.81640625" style="72" bestFit="1" customWidth="1"/>
    <col min="2" max="2" width="2" style="72" customWidth="1"/>
    <col min="3" max="3" width="2.81640625" style="223" customWidth="1"/>
    <col min="4" max="4" width="17.90625" style="72" bestFit="1" customWidth="1"/>
    <col min="5" max="5" width="1.81640625" style="74" customWidth="1"/>
    <col min="6" max="7" width="8.36328125" style="72" customWidth="1"/>
    <col min="8" max="8" width="1.81640625" style="72" customWidth="1"/>
    <col min="9" max="10" width="8.36328125" style="72" customWidth="1"/>
    <col min="11" max="11" width="1.81640625" style="74" customWidth="1"/>
    <col min="12" max="14" width="8.36328125" style="72" customWidth="1"/>
    <col min="15" max="16384" width="8.90625" style="72"/>
  </cols>
  <sheetData>
    <row r="1" spans="1:14" ht="20" customHeight="1">
      <c r="A1" s="883" t="s">
        <v>320</v>
      </c>
      <c r="B1" s="70"/>
      <c r="C1" s="71"/>
      <c r="D1" s="70"/>
      <c r="E1" s="70"/>
      <c r="F1" s="70"/>
      <c r="G1" s="70"/>
      <c r="H1" s="70"/>
      <c r="I1" s="70"/>
      <c r="J1" s="70"/>
      <c r="K1" s="70"/>
      <c r="L1" s="70"/>
      <c r="M1" s="70"/>
      <c r="N1" s="70"/>
    </row>
    <row r="2" spans="1:14" ht="20" customHeight="1">
      <c r="A2" s="883"/>
      <c r="B2" s="70"/>
      <c r="C2" s="71"/>
      <c r="D2" s="70"/>
      <c r="E2" s="70"/>
      <c r="F2" s="70"/>
      <c r="G2" s="70"/>
      <c r="H2" s="70"/>
      <c r="I2" s="70"/>
      <c r="J2" s="70"/>
      <c r="K2" s="70"/>
      <c r="L2" s="70"/>
      <c r="M2" s="70"/>
      <c r="N2" s="70"/>
    </row>
    <row r="3" spans="1:14" ht="20" customHeight="1">
      <c r="A3" s="883"/>
      <c r="B3" s="70"/>
      <c r="C3" s="71"/>
      <c r="D3" s="70"/>
      <c r="E3" s="70"/>
      <c r="F3" s="70"/>
      <c r="G3" s="70"/>
      <c r="H3" s="70"/>
      <c r="I3" s="70"/>
      <c r="J3" s="70"/>
      <c r="K3" s="70"/>
      <c r="L3" s="70"/>
      <c r="M3" s="70"/>
      <c r="N3" s="70"/>
    </row>
    <row r="4" spans="1:14" ht="20" customHeight="1">
      <c r="A4" s="883"/>
      <c r="B4" s="70"/>
      <c r="C4" s="71"/>
      <c r="D4" s="70"/>
      <c r="E4" s="70"/>
      <c r="F4" s="70"/>
      <c r="G4" s="70"/>
      <c r="H4" s="70"/>
      <c r="I4" s="70"/>
      <c r="J4" s="70"/>
      <c r="K4" s="70"/>
      <c r="L4" s="70"/>
      <c r="M4" s="70"/>
      <c r="N4" s="70"/>
    </row>
    <row r="5" spans="1:14" ht="20" customHeight="1">
      <c r="A5" s="883"/>
    </row>
    <row r="6" spans="1:14" s="94" customFormat="1" ht="20" customHeight="1">
      <c r="A6" s="883"/>
      <c r="B6" s="1014"/>
      <c r="C6" s="1014"/>
      <c r="D6" s="228" t="s">
        <v>18</v>
      </c>
      <c r="E6" s="88"/>
      <c r="F6" s="975"/>
      <c r="G6" s="976"/>
      <c r="H6" s="82"/>
      <c r="I6" s="977" t="s">
        <v>19</v>
      </c>
      <c r="J6" s="978"/>
      <c r="K6" s="224"/>
      <c r="L6" s="975" t="e">
        <f>VLOOKUP($F$6,KGM!$A$2:$BK$22,2,0)</f>
        <v>#N/A</v>
      </c>
      <c r="M6" s="1015"/>
      <c r="N6" s="976"/>
    </row>
    <row r="7" spans="1:14" s="74" customFormat="1" ht="15" customHeight="1">
      <c r="A7" s="883"/>
      <c r="B7" s="1014"/>
      <c r="C7" s="1014"/>
      <c r="D7" s="225"/>
      <c r="E7" s="222"/>
      <c r="F7" s="222"/>
      <c r="G7" s="222"/>
      <c r="H7" s="222"/>
      <c r="I7" s="226"/>
      <c r="J7" s="227"/>
      <c r="K7" s="77"/>
    </row>
    <row r="8" spans="1:14" s="94" customFormat="1" ht="20" customHeight="1">
      <c r="A8" s="883"/>
      <c r="B8" s="1014"/>
      <c r="C8" s="1014"/>
      <c r="D8" s="228" t="s">
        <v>33</v>
      </c>
      <c r="E8" s="88"/>
      <c r="F8" s="975" t="e">
        <f>VLOOKUP($F$6,KGM!$A$2:$BK$22,3,0)</f>
        <v>#N/A</v>
      </c>
      <c r="G8" s="976"/>
      <c r="H8" s="82"/>
      <c r="I8" s="977" t="s">
        <v>34</v>
      </c>
      <c r="J8" s="978"/>
      <c r="K8" s="224"/>
      <c r="L8" s="229" t="e">
        <f>VLOOKUP($F$6,KGM!$A$2:$BK$22,4,0)</f>
        <v>#N/A</v>
      </c>
      <c r="M8" s="1017" t="s">
        <v>669</v>
      </c>
      <c r="N8" s="1018"/>
    </row>
    <row r="9" spans="1:14" s="74" customFormat="1" ht="15" customHeight="1">
      <c r="A9" s="883"/>
      <c r="B9" s="1014"/>
      <c r="C9" s="1014"/>
      <c r="D9" s="225"/>
      <c r="E9" s="222"/>
      <c r="F9" s="222"/>
      <c r="G9" s="222"/>
      <c r="H9" s="222"/>
      <c r="I9" s="226"/>
      <c r="J9" s="227"/>
      <c r="K9" s="77"/>
    </row>
    <row r="10" spans="1:14" s="94" customFormat="1" ht="20" customHeight="1">
      <c r="A10" s="883"/>
      <c r="B10" s="1014"/>
      <c r="C10" s="1014"/>
      <c r="D10" s="228" t="s">
        <v>525</v>
      </c>
      <c r="E10" s="88"/>
      <c r="F10" s="983" t="e">
        <f>VLOOKUP($F$6,KGM!$A$2:$BK$22,5,0)</f>
        <v>#N/A</v>
      </c>
      <c r="G10" s="984"/>
      <c r="H10" s="82"/>
      <c r="I10" s="977" t="s">
        <v>479</v>
      </c>
      <c r="J10" s="978"/>
      <c r="K10" s="224"/>
      <c r="L10" s="983" t="e">
        <f>VLOOKUP($F$6,KGM!$A$2:$BK$22,6,0)</f>
        <v>#N/A</v>
      </c>
      <c r="M10" s="1016"/>
      <c r="N10" s="984"/>
    </row>
    <row r="11" spans="1:14" s="74" customFormat="1" ht="20" customHeight="1">
      <c r="A11" s="883"/>
      <c r="C11" s="222"/>
      <c r="D11" s="79"/>
      <c r="F11" s="887"/>
      <c r="G11" s="887"/>
      <c r="I11" s="224"/>
      <c r="J11" s="224"/>
      <c r="K11" s="77"/>
      <c r="L11" s="887"/>
      <c r="M11" s="887"/>
    </row>
    <row r="12" spans="1:14" ht="20" customHeight="1">
      <c r="A12" s="883"/>
      <c r="B12" s="994" t="s">
        <v>350</v>
      </c>
      <c r="C12" s="994"/>
      <c r="D12" s="985" t="s">
        <v>379</v>
      </c>
      <c r="E12" s="986"/>
      <c r="F12" s="986"/>
      <c r="G12" s="986"/>
      <c r="H12" s="986"/>
      <c r="I12" s="986"/>
      <c r="J12" s="986"/>
      <c r="K12" s="991" t="s">
        <v>135</v>
      </c>
      <c r="L12" s="991"/>
      <c r="M12" s="991"/>
      <c r="N12" s="991"/>
    </row>
    <row r="13" spans="1:14" ht="20" customHeight="1">
      <c r="A13" s="883"/>
      <c r="B13" s="994"/>
      <c r="C13" s="994"/>
      <c r="D13" s="981" t="s">
        <v>328</v>
      </c>
      <c r="E13" s="982"/>
      <c r="F13" s="982"/>
      <c r="G13" s="982"/>
      <c r="H13" s="982"/>
      <c r="I13" s="982"/>
      <c r="J13" s="982"/>
      <c r="K13" s="987" t="e">
        <f>VLOOKUP($F$6,KGM!$A$2:$BK$22,7,0)</f>
        <v>#N/A</v>
      </c>
      <c r="L13" s="987"/>
      <c r="M13" s="987"/>
      <c r="N13" s="988"/>
    </row>
    <row r="14" spans="1:14" ht="20" customHeight="1">
      <c r="A14" s="883"/>
      <c r="B14" s="994"/>
      <c r="C14" s="994"/>
      <c r="D14" s="979" t="s">
        <v>329</v>
      </c>
      <c r="E14" s="980" t="s">
        <v>329</v>
      </c>
      <c r="F14" s="980" t="s">
        <v>329</v>
      </c>
      <c r="G14" s="980" t="s">
        <v>329</v>
      </c>
      <c r="H14" s="980" t="s">
        <v>329</v>
      </c>
      <c r="I14" s="980" t="s">
        <v>329</v>
      </c>
      <c r="J14" s="980" t="s">
        <v>329</v>
      </c>
      <c r="K14" s="989" t="e">
        <f>VLOOKUP($F$6,KGM!$A$2:$BK$22,8,0)</f>
        <v>#N/A</v>
      </c>
      <c r="L14" s="989"/>
      <c r="M14" s="989"/>
      <c r="N14" s="990"/>
    </row>
    <row r="15" spans="1:14" ht="20" customHeight="1">
      <c r="A15" s="883"/>
      <c r="B15" s="994"/>
      <c r="C15" s="994"/>
      <c r="D15" s="979" t="s">
        <v>330</v>
      </c>
      <c r="E15" s="980" t="s">
        <v>330</v>
      </c>
      <c r="F15" s="980" t="s">
        <v>330</v>
      </c>
      <c r="G15" s="980" t="s">
        <v>330</v>
      </c>
      <c r="H15" s="980" t="s">
        <v>330</v>
      </c>
      <c r="I15" s="980" t="s">
        <v>330</v>
      </c>
      <c r="J15" s="980" t="s">
        <v>330</v>
      </c>
      <c r="K15" s="989" t="e">
        <f>VLOOKUP($F$6,KGM!$A$2:$BK$22,9,0)</f>
        <v>#N/A</v>
      </c>
      <c r="L15" s="989"/>
      <c r="M15" s="989"/>
      <c r="N15" s="990"/>
    </row>
    <row r="16" spans="1:14" ht="20" customHeight="1">
      <c r="A16" s="883"/>
      <c r="B16" s="994"/>
      <c r="C16" s="994"/>
      <c r="D16" s="979" t="s">
        <v>331</v>
      </c>
      <c r="E16" s="980" t="s">
        <v>331</v>
      </c>
      <c r="F16" s="980" t="s">
        <v>331</v>
      </c>
      <c r="G16" s="980" t="s">
        <v>331</v>
      </c>
      <c r="H16" s="980" t="s">
        <v>331</v>
      </c>
      <c r="I16" s="980" t="s">
        <v>331</v>
      </c>
      <c r="J16" s="980" t="s">
        <v>331</v>
      </c>
      <c r="K16" s="989" t="e">
        <f>VLOOKUP($F$6,KGM!$A$2:$BK$22,10,0)</f>
        <v>#N/A</v>
      </c>
      <c r="L16" s="989"/>
      <c r="M16" s="989"/>
      <c r="N16" s="990"/>
    </row>
    <row r="17" spans="1:14" ht="20" customHeight="1">
      <c r="A17" s="883"/>
      <c r="B17" s="994"/>
      <c r="C17" s="994"/>
      <c r="D17" s="979" t="s">
        <v>332</v>
      </c>
      <c r="E17" s="980" t="s">
        <v>332</v>
      </c>
      <c r="F17" s="980" t="s">
        <v>332</v>
      </c>
      <c r="G17" s="980" t="s">
        <v>332</v>
      </c>
      <c r="H17" s="980" t="s">
        <v>332</v>
      </c>
      <c r="I17" s="980" t="s">
        <v>332</v>
      </c>
      <c r="J17" s="980" t="s">
        <v>332</v>
      </c>
      <c r="K17" s="989" t="e">
        <f>VLOOKUP($F$6,KGM!$A$2:$BK$22,11,0)</f>
        <v>#N/A</v>
      </c>
      <c r="L17" s="989"/>
      <c r="M17" s="989"/>
      <c r="N17" s="990"/>
    </row>
    <row r="18" spans="1:14" ht="20" customHeight="1">
      <c r="A18" s="883"/>
      <c r="B18" s="994"/>
      <c r="C18" s="994"/>
      <c r="D18" s="979" t="s">
        <v>333</v>
      </c>
      <c r="E18" s="980" t="s">
        <v>333</v>
      </c>
      <c r="F18" s="980" t="s">
        <v>333</v>
      </c>
      <c r="G18" s="980" t="s">
        <v>333</v>
      </c>
      <c r="H18" s="980" t="s">
        <v>333</v>
      </c>
      <c r="I18" s="980" t="s">
        <v>333</v>
      </c>
      <c r="J18" s="980" t="s">
        <v>333</v>
      </c>
      <c r="K18" s="989" t="e">
        <f>VLOOKUP($F$6,KGM!$A$2:$BK$22,12,0)</f>
        <v>#N/A</v>
      </c>
      <c r="L18" s="989"/>
      <c r="M18" s="989"/>
      <c r="N18" s="990"/>
    </row>
    <row r="19" spans="1:14" ht="20" customHeight="1">
      <c r="A19" s="883"/>
      <c r="B19" s="994"/>
      <c r="C19" s="994"/>
      <c r="D19" s="979" t="s">
        <v>334</v>
      </c>
      <c r="E19" s="980" t="s">
        <v>334</v>
      </c>
      <c r="F19" s="980" t="s">
        <v>334</v>
      </c>
      <c r="G19" s="980" t="s">
        <v>334</v>
      </c>
      <c r="H19" s="980" t="s">
        <v>334</v>
      </c>
      <c r="I19" s="980" t="s">
        <v>334</v>
      </c>
      <c r="J19" s="980" t="s">
        <v>334</v>
      </c>
      <c r="K19" s="989" t="e">
        <f>VLOOKUP($F$6,KGM!$A$2:$BK$22,13,0)</f>
        <v>#N/A</v>
      </c>
      <c r="L19" s="989"/>
      <c r="M19" s="989"/>
      <c r="N19" s="990"/>
    </row>
    <row r="20" spans="1:14" ht="20" customHeight="1">
      <c r="A20" s="883"/>
      <c r="B20" s="994"/>
      <c r="C20" s="994"/>
      <c r="D20" s="979" t="s">
        <v>335</v>
      </c>
      <c r="E20" s="980" t="s">
        <v>335</v>
      </c>
      <c r="F20" s="980" t="s">
        <v>335</v>
      </c>
      <c r="G20" s="980" t="s">
        <v>335</v>
      </c>
      <c r="H20" s="980" t="s">
        <v>335</v>
      </c>
      <c r="I20" s="980" t="s">
        <v>335</v>
      </c>
      <c r="J20" s="980" t="s">
        <v>335</v>
      </c>
      <c r="K20" s="989" t="e">
        <f>VLOOKUP($F$6,KGM!$A$2:$BK$22,14,0)</f>
        <v>#N/A</v>
      </c>
      <c r="L20" s="989"/>
      <c r="M20" s="989"/>
      <c r="N20" s="990"/>
    </row>
    <row r="21" spans="1:14" ht="20" customHeight="1">
      <c r="A21" s="883"/>
      <c r="B21" s="994"/>
      <c r="C21" s="994"/>
      <c r="D21" s="979" t="s">
        <v>336</v>
      </c>
      <c r="E21" s="980" t="s">
        <v>336</v>
      </c>
      <c r="F21" s="980" t="s">
        <v>336</v>
      </c>
      <c r="G21" s="980" t="s">
        <v>336</v>
      </c>
      <c r="H21" s="980" t="s">
        <v>336</v>
      </c>
      <c r="I21" s="980" t="s">
        <v>336</v>
      </c>
      <c r="J21" s="980" t="s">
        <v>336</v>
      </c>
      <c r="K21" s="989" t="e">
        <f>VLOOKUP($F$6,KGM!$A$2:$BK$22,15,0)</f>
        <v>#N/A</v>
      </c>
      <c r="L21" s="989"/>
      <c r="M21" s="989"/>
      <c r="N21" s="990"/>
    </row>
    <row r="22" spans="1:14" ht="20" customHeight="1">
      <c r="A22" s="883"/>
      <c r="B22" s="994"/>
      <c r="C22" s="994"/>
      <c r="D22" s="979" t="s">
        <v>337</v>
      </c>
      <c r="E22" s="980" t="s">
        <v>337</v>
      </c>
      <c r="F22" s="980" t="s">
        <v>337</v>
      </c>
      <c r="G22" s="980" t="s">
        <v>337</v>
      </c>
      <c r="H22" s="980" t="s">
        <v>337</v>
      </c>
      <c r="I22" s="980" t="s">
        <v>337</v>
      </c>
      <c r="J22" s="980" t="s">
        <v>337</v>
      </c>
      <c r="K22" s="989" t="e">
        <f>VLOOKUP($F$6,KGM!$A$2:$BK$22,16,0)</f>
        <v>#N/A</v>
      </c>
      <c r="L22" s="989"/>
      <c r="M22" s="989"/>
      <c r="N22" s="990"/>
    </row>
    <row r="23" spans="1:14" ht="20" customHeight="1">
      <c r="A23" s="883"/>
      <c r="B23" s="994"/>
      <c r="C23" s="994"/>
      <c r="D23" s="979" t="s">
        <v>338</v>
      </c>
      <c r="E23" s="980" t="s">
        <v>338</v>
      </c>
      <c r="F23" s="980" t="s">
        <v>338</v>
      </c>
      <c r="G23" s="980" t="s">
        <v>338</v>
      </c>
      <c r="H23" s="980" t="s">
        <v>338</v>
      </c>
      <c r="I23" s="980" t="s">
        <v>338</v>
      </c>
      <c r="J23" s="980" t="s">
        <v>338</v>
      </c>
      <c r="K23" s="989" t="e">
        <f>VLOOKUP($F$6,KGM!$A$2:$BK$22,17,0)</f>
        <v>#N/A</v>
      </c>
      <c r="L23" s="989"/>
      <c r="M23" s="989"/>
      <c r="N23" s="990"/>
    </row>
    <row r="24" spans="1:14" ht="20" customHeight="1">
      <c r="A24" s="883"/>
      <c r="B24" s="994"/>
      <c r="C24" s="994"/>
      <c r="D24" s="999" t="s">
        <v>339</v>
      </c>
      <c r="E24" s="1000" t="s">
        <v>339</v>
      </c>
      <c r="F24" s="1000" t="s">
        <v>339</v>
      </c>
      <c r="G24" s="1000" t="s">
        <v>339</v>
      </c>
      <c r="H24" s="1000" t="s">
        <v>339</v>
      </c>
      <c r="I24" s="1000" t="s">
        <v>339</v>
      </c>
      <c r="J24" s="1000" t="s">
        <v>339</v>
      </c>
      <c r="K24" s="989" t="e">
        <f>VLOOKUP($F$6,KGM!$A$2:$BK$22,18,0)</f>
        <v>#N/A</v>
      </c>
      <c r="L24" s="989"/>
      <c r="M24" s="989"/>
      <c r="N24" s="990"/>
    </row>
    <row r="25" spans="1:14" s="74" customFormat="1" ht="20" customHeight="1">
      <c r="A25" s="883"/>
      <c r="B25" s="1001"/>
      <c r="C25" s="1001"/>
      <c r="D25" s="1001"/>
      <c r="E25" s="1001"/>
      <c r="F25" s="1001"/>
      <c r="G25" s="1001"/>
      <c r="H25" s="1001"/>
      <c r="I25" s="1001"/>
      <c r="J25" s="1001"/>
      <c r="K25" s="1001"/>
      <c r="L25" s="1001"/>
      <c r="M25" s="1001"/>
      <c r="N25" s="1001"/>
    </row>
    <row r="26" spans="1:14" ht="20" customHeight="1">
      <c r="A26" s="883"/>
      <c r="B26" s="1003" t="s">
        <v>349</v>
      </c>
      <c r="C26" s="1022"/>
      <c r="D26" s="997" t="s">
        <v>378</v>
      </c>
      <c r="E26" s="998"/>
      <c r="F26" s="998"/>
      <c r="G26" s="998"/>
      <c r="H26" s="998"/>
      <c r="I26" s="998"/>
      <c r="J26" s="998"/>
      <c r="K26" s="991" t="s">
        <v>135</v>
      </c>
      <c r="L26" s="991"/>
      <c r="M26" s="991"/>
      <c r="N26" s="991"/>
    </row>
    <row r="27" spans="1:14" ht="20" customHeight="1">
      <c r="A27" s="883"/>
      <c r="B27" s="1005"/>
      <c r="C27" s="1006"/>
      <c r="D27" s="980" t="s">
        <v>340</v>
      </c>
      <c r="E27" s="980"/>
      <c r="F27" s="980"/>
      <c r="G27" s="980"/>
      <c r="H27" s="980"/>
      <c r="I27" s="980"/>
      <c r="J27" s="980"/>
      <c r="K27" s="989" t="e">
        <f>VLOOKUP($F$6,KGM!$A$2:$BK$22,19,0)</f>
        <v>#N/A</v>
      </c>
      <c r="L27" s="989"/>
      <c r="M27" s="989"/>
      <c r="N27" s="990"/>
    </row>
    <row r="28" spans="1:14" ht="20" customHeight="1">
      <c r="A28" s="883"/>
      <c r="B28" s="1005"/>
      <c r="C28" s="1006"/>
      <c r="D28" s="980" t="s">
        <v>341</v>
      </c>
      <c r="E28" s="980"/>
      <c r="F28" s="980"/>
      <c r="G28" s="980"/>
      <c r="H28" s="980"/>
      <c r="I28" s="980"/>
      <c r="J28" s="980"/>
      <c r="K28" s="989" t="e">
        <f>VLOOKUP($F$6,KGM!$A$2:$BK$22,20,0)</f>
        <v>#N/A</v>
      </c>
      <c r="L28" s="989"/>
      <c r="M28" s="989"/>
      <c r="N28" s="990"/>
    </row>
    <row r="29" spans="1:14" ht="20" customHeight="1">
      <c r="A29" s="883"/>
      <c r="B29" s="1005"/>
      <c r="C29" s="1006"/>
      <c r="D29" s="980" t="s">
        <v>348</v>
      </c>
      <c r="E29" s="980"/>
      <c r="F29" s="980"/>
      <c r="G29" s="980"/>
      <c r="H29" s="980"/>
      <c r="I29" s="980"/>
      <c r="J29" s="980"/>
      <c r="K29" s="989" t="e">
        <f>VLOOKUP($F$6,KGM!$A$2:$BK$22,21,0)</f>
        <v>#N/A</v>
      </c>
      <c r="L29" s="989"/>
      <c r="M29" s="989"/>
      <c r="N29" s="990"/>
    </row>
    <row r="30" spans="1:14" ht="20" customHeight="1">
      <c r="A30" s="1021" t="s">
        <v>660</v>
      </c>
      <c r="B30" s="1005"/>
      <c r="C30" s="1006"/>
      <c r="D30" s="995" t="s">
        <v>480</v>
      </c>
      <c r="E30" s="996"/>
      <c r="F30" s="996"/>
      <c r="G30" s="996"/>
      <c r="H30" s="996"/>
      <c r="I30" s="996"/>
      <c r="J30" s="996"/>
      <c r="K30" s="991" t="s">
        <v>135</v>
      </c>
      <c r="L30" s="991"/>
      <c r="M30" s="991"/>
      <c r="N30" s="991"/>
    </row>
    <row r="31" spans="1:14" ht="20" customHeight="1">
      <c r="A31" s="1021"/>
      <c r="B31" s="1005"/>
      <c r="C31" s="1006"/>
      <c r="D31" s="980" t="s">
        <v>342</v>
      </c>
      <c r="E31" s="980"/>
      <c r="F31" s="980"/>
      <c r="G31" s="980"/>
      <c r="H31" s="980"/>
      <c r="I31" s="980"/>
      <c r="J31" s="980"/>
      <c r="K31" s="989" t="e">
        <f>VLOOKUP($F$6,KGM!$A$2:$BK$22,22,0)</f>
        <v>#N/A</v>
      </c>
      <c r="L31" s="989"/>
      <c r="M31" s="989"/>
      <c r="N31" s="990"/>
    </row>
    <row r="32" spans="1:14" ht="20" customHeight="1">
      <c r="A32" s="1021"/>
      <c r="B32" s="1005"/>
      <c r="C32" s="1006"/>
      <c r="D32" s="980" t="s">
        <v>343</v>
      </c>
      <c r="E32" s="980"/>
      <c r="F32" s="980"/>
      <c r="G32" s="980"/>
      <c r="H32" s="980"/>
      <c r="I32" s="980"/>
      <c r="J32" s="980"/>
      <c r="K32" s="989" t="e">
        <f>VLOOKUP($F$6,KGM!$A$2:$BK$22,23,0)</f>
        <v>#N/A</v>
      </c>
      <c r="L32" s="989"/>
      <c r="M32" s="989"/>
      <c r="N32" s="990"/>
    </row>
    <row r="33" spans="1:14" ht="20" customHeight="1">
      <c r="A33" s="1021"/>
      <c r="B33" s="1005"/>
      <c r="C33" s="1006"/>
      <c r="D33" s="980" t="s">
        <v>344</v>
      </c>
      <c r="E33" s="980"/>
      <c r="F33" s="980"/>
      <c r="G33" s="980"/>
      <c r="H33" s="980"/>
      <c r="I33" s="980"/>
      <c r="J33" s="980"/>
      <c r="K33" s="989" t="e">
        <f>VLOOKUP($F$6,KGM!$A$2:$BK$22,24,0)</f>
        <v>#N/A</v>
      </c>
      <c r="L33" s="989"/>
      <c r="M33" s="989"/>
      <c r="N33" s="990"/>
    </row>
    <row r="34" spans="1:14" ht="20" customHeight="1">
      <c r="A34" s="1021"/>
      <c r="B34" s="1005"/>
      <c r="C34" s="1006"/>
      <c r="D34" s="980" t="s">
        <v>345</v>
      </c>
      <c r="E34" s="980"/>
      <c r="F34" s="980"/>
      <c r="G34" s="980"/>
      <c r="H34" s="980"/>
      <c r="I34" s="980"/>
      <c r="J34" s="980"/>
      <c r="K34" s="989" t="e">
        <f>VLOOKUP($F$6,KGM!$A$2:$BK$22,25,0)</f>
        <v>#N/A</v>
      </c>
      <c r="L34" s="989"/>
      <c r="M34" s="989"/>
      <c r="N34" s="990"/>
    </row>
    <row r="35" spans="1:14" ht="20" customHeight="1">
      <c r="A35" s="1021"/>
      <c r="B35" s="1005"/>
      <c r="C35" s="1006"/>
      <c r="D35" s="995" t="s">
        <v>376</v>
      </c>
      <c r="E35" s="996"/>
      <c r="F35" s="996"/>
      <c r="G35" s="996"/>
      <c r="H35" s="996"/>
      <c r="I35" s="996"/>
      <c r="J35" s="996"/>
      <c r="K35" s="991" t="s">
        <v>135</v>
      </c>
      <c r="L35" s="991"/>
      <c r="M35" s="991"/>
      <c r="N35" s="991"/>
    </row>
    <row r="36" spans="1:14" ht="20" customHeight="1">
      <c r="A36" s="1021"/>
      <c r="B36" s="1005"/>
      <c r="C36" s="1006"/>
      <c r="D36" s="980" t="s">
        <v>346</v>
      </c>
      <c r="E36" s="980"/>
      <c r="F36" s="980"/>
      <c r="G36" s="980"/>
      <c r="H36" s="980"/>
      <c r="I36" s="980"/>
      <c r="J36" s="980"/>
      <c r="K36" s="989" t="e">
        <f>VLOOKUP($F$6,KGM!$A$2:$BK$22,26,0)</f>
        <v>#N/A</v>
      </c>
      <c r="L36" s="989"/>
      <c r="M36" s="989"/>
      <c r="N36" s="990"/>
    </row>
    <row r="37" spans="1:14" ht="20" customHeight="1">
      <c r="A37" s="1021"/>
      <c r="B37" s="1005"/>
      <c r="C37" s="1006"/>
      <c r="D37" s="980" t="s">
        <v>347</v>
      </c>
      <c r="E37" s="980"/>
      <c r="F37" s="980"/>
      <c r="G37" s="980"/>
      <c r="H37" s="980"/>
      <c r="I37" s="980"/>
      <c r="J37" s="980"/>
      <c r="K37" s="989" t="e">
        <f>VLOOKUP($F$6,KGM!$A$2:$BK$22,27,0)</f>
        <v>#N/A</v>
      </c>
      <c r="L37" s="989"/>
      <c r="M37" s="989"/>
      <c r="N37" s="990"/>
    </row>
    <row r="38" spans="1:14" ht="20" customHeight="1">
      <c r="A38" s="883" t="s">
        <v>320</v>
      </c>
      <c r="B38" s="1003" t="s">
        <v>349</v>
      </c>
      <c r="C38" s="1022"/>
      <c r="D38" s="997" t="s">
        <v>377</v>
      </c>
      <c r="E38" s="998"/>
      <c r="F38" s="998"/>
      <c r="G38" s="998"/>
      <c r="H38" s="998"/>
      <c r="I38" s="998"/>
      <c r="J38" s="998"/>
      <c r="K38" s="991" t="s">
        <v>135</v>
      </c>
      <c r="L38" s="991"/>
      <c r="M38" s="991"/>
      <c r="N38" s="991"/>
    </row>
    <row r="39" spans="1:14" ht="20" customHeight="1">
      <c r="A39" s="883"/>
      <c r="B39" s="1005"/>
      <c r="C39" s="1006"/>
      <c r="D39" s="980" t="s">
        <v>352</v>
      </c>
      <c r="E39" s="980"/>
      <c r="F39" s="980"/>
      <c r="G39" s="980"/>
      <c r="H39" s="980"/>
      <c r="I39" s="980"/>
      <c r="J39" s="980"/>
      <c r="K39" s="989" t="e">
        <f>VLOOKUP($F$6,KGM!$A$2:$BK$22,28,0)</f>
        <v>#N/A</v>
      </c>
      <c r="L39" s="989"/>
      <c r="M39" s="989"/>
      <c r="N39" s="990"/>
    </row>
    <row r="40" spans="1:14" ht="20" customHeight="1">
      <c r="A40" s="883"/>
      <c r="B40" s="1005"/>
      <c r="C40" s="1006"/>
      <c r="D40" s="980" t="s">
        <v>353</v>
      </c>
      <c r="E40" s="980"/>
      <c r="F40" s="980"/>
      <c r="G40" s="980"/>
      <c r="H40" s="980"/>
      <c r="I40" s="980"/>
      <c r="J40" s="980"/>
      <c r="K40" s="989" t="e">
        <f>VLOOKUP($F$6,KGM!$A$2:$BK$22,29,0)</f>
        <v>#N/A</v>
      </c>
      <c r="L40" s="989"/>
      <c r="M40" s="989"/>
      <c r="N40" s="990"/>
    </row>
    <row r="41" spans="1:14" ht="20" customHeight="1">
      <c r="A41" s="883"/>
      <c r="B41" s="1005"/>
      <c r="C41" s="1006"/>
      <c r="D41" s="980" t="s">
        <v>354</v>
      </c>
      <c r="E41" s="980"/>
      <c r="F41" s="980"/>
      <c r="G41" s="980"/>
      <c r="H41" s="980"/>
      <c r="I41" s="980"/>
      <c r="J41" s="980"/>
      <c r="K41" s="989" t="e">
        <f>VLOOKUP($F$6,KGM!$A$2:$BK$22,30,0)</f>
        <v>#N/A</v>
      </c>
      <c r="L41" s="989"/>
      <c r="M41" s="989"/>
      <c r="N41" s="990"/>
    </row>
    <row r="42" spans="1:14" ht="20" customHeight="1">
      <c r="A42" s="883"/>
      <c r="B42" s="1005"/>
      <c r="C42" s="1006"/>
      <c r="D42" s="980" t="s">
        <v>355</v>
      </c>
      <c r="E42" s="980"/>
      <c r="F42" s="980"/>
      <c r="G42" s="980"/>
      <c r="H42" s="980"/>
      <c r="I42" s="980"/>
      <c r="J42" s="980"/>
      <c r="K42" s="989" t="e">
        <f>VLOOKUP($F$6,KGM!$A$2:$BK$22,31,0)</f>
        <v>#N/A</v>
      </c>
      <c r="L42" s="989"/>
      <c r="M42" s="989"/>
      <c r="N42" s="990"/>
    </row>
    <row r="43" spans="1:14" ht="20" customHeight="1">
      <c r="A43" s="883"/>
      <c r="B43" s="1005"/>
      <c r="C43" s="1006"/>
      <c r="D43" s="995" t="s">
        <v>375</v>
      </c>
      <c r="E43" s="996"/>
      <c r="F43" s="996"/>
      <c r="G43" s="996"/>
      <c r="H43" s="996"/>
      <c r="I43" s="996"/>
      <c r="J43" s="996"/>
      <c r="K43" s="991" t="s">
        <v>135</v>
      </c>
      <c r="L43" s="991"/>
      <c r="M43" s="991"/>
      <c r="N43" s="991"/>
    </row>
    <row r="44" spans="1:14" ht="20" customHeight="1">
      <c r="A44" s="883"/>
      <c r="B44" s="1005"/>
      <c r="C44" s="1006"/>
      <c r="D44" s="980" t="s">
        <v>356</v>
      </c>
      <c r="E44" s="980"/>
      <c r="F44" s="980"/>
      <c r="G44" s="980"/>
      <c r="H44" s="980"/>
      <c r="I44" s="980"/>
      <c r="J44" s="980"/>
      <c r="K44" s="989" t="e">
        <f>VLOOKUP($F$6,KGM!$A$2:$BK$22,32,0)</f>
        <v>#N/A</v>
      </c>
      <c r="L44" s="989"/>
      <c r="M44" s="989"/>
      <c r="N44" s="990"/>
    </row>
    <row r="45" spans="1:14" ht="20" customHeight="1">
      <c r="A45" s="883"/>
      <c r="B45" s="1005"/>
      <c r="C45" s="1006"/>
      <c r="D45" s="980" t="s">
        <v>357</v>
      </c>
      <c r="E45" s="980"/>
      <c r="F45" s="980"/>
      <c r="G45" s="980"/>
      <c r="H45" s="980"/>
      <c r="I45" s="980"/>
      <c r="J45" s="980"/>
      <c r="K45" s="989" t="e">
        <f>VLOOKUP($F$6,KGM!$A$2:$BK$22,33,0)</f>
        <v>#N/A</v>
      </c>
      <c r="L45" s="989"/>
      <c r="M45" s="989"/>
      <c r="N45" s="990"/>
    </row>
    <row r="46" spans="1:14" ht="20" customHeight="1">
      <c r="A46" s="883"/>
      <c r="B46" s="1005"/>
      <c r="C46" s="1006"/>
      <c r="D46" s="995" t="s">
        <v>374</v>
      </c>
      <c r="E46" s="996"/>
      <c r="F46" s="996"/>
      <c r="G46" s="996"/>
      <c r="H46" s="996"/>
      <c r="I46" s="996"/>
      <c r="J46" s="996"/>
      <c r="K46" s="991" t="s">
        <v>135</v>
      </c>
      <c r="L46" s="991"/>
      <c r="M46" s="991"/>
      <c r="N46" s="991"/>
    </row>
    <row r="47" spans="1:14" ht="20" customHeight="1">
      <c r="A47" s="883"/>
      <c r="B47" s="1005"/>
      <c r="C47" s="1006"/>
      <c r="D47" s="980" t="s">
        <v>358</v>
      </c>
      <c r="E47" s="980"/>
      <c r="F47" s="980"/>
      <c r="G47" s="980"/>
      <c r="H47" s="980"/>
      <c r="I47" s="980"/>
      <c r="J47" s="980"/>
      <c r="K47" s="989" t="e">
        <f>VLOOKUP($F$6,KGM!$A$2:$BK$22,34,0)</f>
        <v>#N/A</v>
      </c>
      <c r="L47" s="989"/>
      <c r="M47" s="989"/>
      <c r="N47" s="990"/>
    </row>
    <row r="48" spans="1:14" ht="20" customHeight="1">
      <c r="A48" s="883"/>
      <c r="B48" s="1005"/>
      <c r="C48" s="1006"/>
      <c r="D48" s="980" t="s">
        <v>359</v>
      </c>
      <c r="E48" s="980"/>
      <c r="F48" s="980"/>
      <c r="G48" s="980"/>
      <c r="H48" s="980"/>
      <c r="I48" s="980"/>
      <c r="J48" s="980"/>
      <c r="K48" s="989" t="e">
        <f>VLOOKUP($F$6,KGM!$A$2:$BK$22,35,0)</f>
        <v>#N/A</v>
      </c>
      <c r="L48" s="989"/>
      <c r="M48" s="989"/>
      <c r="N48" s="990"/>
    </row>
    <row r="49" spans="1:14" ht="20" customHeight="1">
      <c r="A49" s="883"/>
      <c r="B49" s="1005"/>
      <c r="C49" s="1006"/>
      <c r="D49" s="980" t="s">
        <v>360</v>
      </c>
      <c r="E49" s="980"/>
      <c r="F49" s="980"/>
      <c r="G49" s="980"/>
      <c r="H49" s="980"/>
      <c r="I49" s="980"/>
      <c r="J49" s="980"/>
      <c r="K49" s="989" t="e">
        <f>VLOOKUP($F$6,KGM!$A$2:$BK$22,36,0)</f>
        <v>#N/A</v>
      </c>
      <c r="L49" s="989"/>
      <c r="M49" s="989"/>
      <c r="N49" s="990"/>
    </row>
    <row r="50" spans="1:14" ht="20" customHeight="1">
      <c r="A50" s="883"/>
      <c r="B50" s="1005"/>
      <c r="C50" s="1006"/>
      <c r="D50" s="980" t="s">
        <v>361</v>
      </c>
      <c r="E50" s="980"/>
      <c r="F50" s="980"/>
      <c r="G50" s="980"/>
      <c r="H50" s="980"/>
      <c r="I50" s="980"/>
      <c r="J50" s="980"/>
      <c r="K50" s="989" t="e">
        <f>VLOOKUP($F$6,KGM!$A$2:$BK$22,37,0)</f>
        <v>#N/A</v>
      </c>
      <c r="L50" s="989"/>
      <c r="M50" s="989"/>
      <c r="N50" s="990"/>
    </row>
    <row r="51" spans="1:14" ht="20" customHeight="1">
      <c r="A51" s="883"/>
      <c r="B51" s="1005"/>
      <c r="C51" s="1006"/>
      <c r="D51" s="980" t="s">
        <v>362</v>
      </c>
      <c r="E51" s="980"/>
      <c r="F51" s="980"/>
      <c r="G51" s="980"/>
      <c r="H51" s="980"/>
      <c r="I51" s="980"/>
      <c r="J51" s="980"/>
      <c r="K51" s="989" t="e">
        <f>VLOOKUP($F$6,KGM!$A$2:$BK$22,38,0)</f>
        <v>#N/A</v>
      </c>
      <c r="L51" s="989"/>
      <c r="M51" s="989"/>
      <c r="N51" s="990"/>
    </row>
    <row r="52" spans="1:14" ht="20" customHeight="1">
      <c r="A52" s="883"/>
      <c r="B52" s="1005"/>
      <c r="C52" s="1006"/>
      <c r="D52" s="995" t="s">
        <v>372</v>
      </c>
      <c r="E52" s="996"/>
      <c r="F52" s="996"/>
      <c r="G52" s="996"/>
      <c r="H52" s="996"/>
      <c r="I52" s="996"/>
      <c r="J52" s="996"/>
      <c r="K52" s="991" t="s">
        <v>135</v>
      </c>
      <c r="L52" s="991"/>
      <c r="M52" s="991"/>
      <c r="N52" s="991"/>
    </row>
    <row r="53" spans="1:14" ht="20" customHeight="1">
      <c r="A53" s="883"/>
      <c r="B53" s="1005"/>
      <c r="C53" s="1006"/>
      <c r="D53" s="980" t="s">
        <v>451</v>
      </c>
      <c r="E53" s="980"/>
      <c r="F53" s="980"/>
      <c r="G53" s="980"/>
      <c r="H53" s="980"/>
      <c r="I53" s="980"/>
      <c r="J53" s="980"/>
      <c r="K53" s="989" t="e">
        <f>VLOOKUP($F$6,KGM!$A$2:$BK$22,39,0)</f>
        <v>#N/A</v>
      </c>
      <c r="L53" s="989"/>
      <c r="M53" s="989"/>
      <c r="N53" s="990"/>
    </row>
    <row r="54" spans="1:14" ht="20" customHeight="1">
      <c r="A54" s="883"/>
      <c r="B54" s="1005"/>
      <c r="C54" s="1006"/>
      <c r="D54" s="980" t="s">
        <v>364</v>
      </c>
      <c r="E54" s="980"/>
      <c r="F54" s="980"/>
      <c r="G54" s="980"/>
      <c r="H54" s="980"/>
      <c r="I54" s="980"/>
      <c r="J54" s="980"/>
      <c r="K54" s="989" t="e">
        <f>VLOOKUP($F$6,KGM!$A$2:$BK$22,40,0)</f>
        <v>#N/A</v>
      </c>
      <c r="L54" s="989"/>
      <c r="M54" s="989"/>
      <c r="N54" s="990"/>
    </row>
    <row r="55" spans="1:14" ht="20" customHeight="1">
      <c r="A55" s="883"/>
      <c r="B55" s="1005"/>
      <c r="C55" s="1006"/>
      <c r="D55" s="995" t="s">
        <v>373</v>
      </c>
      <c r="E55" s="996"/>
      <c r="F55" s="996"/>
      <c r="G55" s="996"/>
      <c r="H55" s="996"/>
      <c r="I55" s="996"/>
      <c r="J55" s="996"/>
      <c r="K55" s="991" t="s">
        <v>135</v>
      </c>
      <c r="L55" s="991"/>
      <c r="M55" s="991"/>
      <c r="N55" s="991"/>
    </row>
    <row r="56" spans="1:14" ht="20" customHeight="1">
      <c r="A56" s="883"/>
      <c r="B56" s="1005"/>
      <c r="C56" s="1006"/>
      <c r="D56" s="980" t="s">
        <v>452</v>
      </c>
      <c r="E56" s="980"/>
      <c r="F56" s="980"/>
      <c r="G56" s="980"/>
      <c r="H56" s="980"/>
      <c r="I56" s="980"/>
      <c r="J56" s="980"/>
      <c r="K56" s="989" t="e">
        <f>VLOOKUP($F$6,KGM!$A$2:$BK$22,41,0)</f>
        <v>#N/A</v>
      </c>
      <c r="L56" s="989"/>
      <c r="M56" s="989"/>
      <c r="N56" s="990"/>
    </row>
    <row r="57" spans="1:14" ht="20" customHeight="1">
      <c r="A57" s="883"/>
      <c r="B57" s="1005"/>
      <c r="C57" s="1006"/>
      <c r="D57" s="980" t="s">
        <v>477</v>
      </c>
      <c r="E57" s="980"/>
      <c r="F57" s="980"/>
      <c r="G57" s="980"/>
      <c r="H57" s="980"/>
      <c r="I57" s="980"/>
      <c r="J57" s="980"/>
      <c r="K57" s="989" t="e">
        <f>VLOOKUP($F$6,KGM!$A$2:$BK$22,42,0)</f>
        <v>#N/A</v>
      </c>
      <c r="L57" s="989"/>
      <c r="M57" s="989"/>
      <c r="N57" s="990"/>
    </row>
    <row r="58" spans="1:14" s="74" customFormat="1" ht="20" customHeight="1">
      <c r="A58" s="883"/>
      <c r="B58" s="760"/>
      <c r="C58" s="760"/>
      <c r="D58" s="760"/>
      <c r="E58" s="760"/>
      <c r="F58" s="760"/>
      <c r="G58" s="760"/>
      <c r="H58" s="760"/>
      <c r="I58" s="760"/>
      <c r="J58" s="760"/>
      <c r="K58" s="760"/>
      <c r="L58" s="760"/>
      <c r="M58" s="760"/>
      <c r="N58" s="760"/>
    </row>
    <row r="59" spans="1:14" ht="20" customHeight="1">
      <c r="A59" s="883"/>
      <c r="B59" s="1003" t="s">
        <v>380</v>
      </c>
      <c r="C59" s="1004"/>
      <c r="D59" s="997" t="s">
        <v>367</v>
      </c>
      <c r="E59" s="998"/>
      <c r="F59" s="998"/>
      <c r="G59" s="998"/>
      <c r="H59" s="998"/>
      <c r="I59" s="998"/>
      <c r="J59" s="998"/>
      <c r="K59" s="991" t="s">
        <v>135</v>
      </c>
      <c r="L59" s="991"/>
      <c r="M59" s="991"/>
      <c r="N59" s="991"/>
    </row>
    <row r="60" spans="1:14" ht="20" customHeight="1">
      <c r="A60" s="883"/>
      <c r="B60" s="1005"/>
      <c r="C60" s="1006"/>
      <c r="D60" s="980" t="s">
        <v>368</v>
      </c>
      <c r="E60" s="980"/>
      <c r="F60" s="980"/>
      <c r="G60" s="980"/>
      <c r="H60" s="980"/>
      <c r="I60" s="980"/>
      <c r="J60" s="980"/>
      <c r="K60" s="989" t="e">
        <f>VLOOKUP($F$6,KGM!$A$2:$BK$22,43,0)</f>
        <v>#N/A</v>
      </c>
      <c r="L60" s="989"/>
      <c r="M60" s="989"/>
      <c r="N60" s="990"/>
    </row>
    <row r="61" spans="1:14" ht="20" customHeight="1">
      <c r="A61" s="883"/>
      <c r="B61" s="1005"/>
      <c r="C61" s="1006"/>
      <c r="D61" s="980" t="s">
        <v>370</v>
      </c>
      <c r="E61" s="980"/>
      <c r="F61" s="980"/>
      <c r="G61" s="980"/>
      <c r="H61" s="980"/>
      <c r="I61" s="980"/>
      <c r="J61" s="980"/>
      <c r="K61" s="989" t="e">
        <f>VLOOKUP($F$6,KGM!$A$2:$BK$22,44,0)</f>
        <v>#N/A</v>
      </c>
      <c r="L61" s="989"/>
      <c r="M61" s="989"/>
      <c r="N61" s="990"/>
    </row>
    <row r="62" spans="1:14" ht="20" customHeight="1">
      <c r="A62" s="883"/>
      <c r="B62" s="1005"/>
      <c r="C62" s="1006"/>
      <c r="D62" s="980" t="s">
        <v>369</v>
      </c>
      <c r="E62" s="980"/>
      <c r="F62" s="980"/>
      <c r="G62" s="980"/>
      <c r="H62" s="980"/>
      <c r="I62" s="980"/>
      <c r="J62" s="980"/>
      <c r="K62" s="989" t="e">
        <f>VLOOKUP($F$6,KGM!$A$2:$BK$22,45,0)</f>
        <v>#N/A</v>
      </c>
      <c r="L62" s="989"/>
      <c r="M62" s="989"/>
      <c r="N62" s="990"/>
    </row>
    <row r="63" spans="1:14" ht="20" customHeight="1">
      <c r="A63" s="883"/>
      <c r="B63" s="1005"/>
      <c r="C63" s="1010"/>
      <c r="D63" s="995" t="s">
        <v>371</v>
      </c>
      <c r="E63" s="996"/>
      <c r="F63" s="996"/>
      <c r="G63" s="996"/>
      <c r="H63" s="996"/>
      <c r="I63" s="996"/>
      <c r="J63" s="996"/>
      <c r="K63" s="991" t="s">
        <v>135</v>
      </c>
      <c r="L63" s="991"/>
      <c r="M63" s="991"/>
      <c r="N63" s="991"/>
    </row>
    <row r="64" spans="1:14" ht="20" customHeight="1">
      <c r="A64" s="883"/>
      <c r="B64" s="1007"/>
      <c r="C64" s="1008"/>
      <c r="D64" s="1000" t="s">
        <v>455</v>
      </c>
      <c r="E64" s="1000"/>
      <c r="F64" s="1000"/>
      <c r="G64" s="1000"/>
      <c r="H64" s="1000"/>
      <c r="I64" s="1000"/>
      <c r="J64" s="1000"/>
      <c r="K64" s="989" t="e">
        <f>VLOOKUP($F$6,KGM!$A$2:$BK$22,46,0)</f>
        <v>#N/A</v>
      </c>
      <c r="L64" s="989"/>
      <c r="M64" s="989"/>
      <c r="N64" s="990"/>
    </row>
    <row r="65" spans="1:14" s="74" customFormat="1" ht="20" customHeight="1">
      <c r="A65" s="883"/>
      <c r="B65" s="1009"/>
      <c r="C65" s="1009"/>
      <c r="D65" s="1009"/>
      <c r="E65" s="1009"/>
      <c r="F65" s="1009"/>
      <c r="G65" s="1009"/>
      <c r="H65" s="1009"/>
      <c r="I65" s="1009"/>
      <c r="J65" s="1009"/>
      <c r="K65" s="1009"/>
      <c r="L65" s="1009"/>
      <c r="M65" s="1009"/>
      <c r="N65" s="1009"/>
    </row>
    <row r="66" spans="1:14" ht="20" customHeight="1">
      <c r="A66" s="1021" t="s">
        <v>660</v>
      </c>
      <c r="B66" s="1003" t="s">
        <v>388</v>
      </c>
      <c r="C66" s="1004"/>
      <c r="D66" s="997" t="s">
        <v>388</v>
      </c>
      <c r="E66" s="998"/>
      <c r="F66" s="998"/>
      <c r="G66" s="998"/>
      <c r="H66" s="998"/>
      <c r="I66" s="998"/>
      <c r="J66" s="998"/>
      <c r="K66" s="991" t="s">
        <v>135</v>
      </c>
      <c r="L66" s="991"/>
      <c r="M66" s="991"/>
      <c r="N66" s="991"/>
    </row>
    <row r="67" spans="1:14" ht="20" customHeight="1">
      <c r="A67" s="1021"/>
      <c r="B67" s="1005"/>
      <c r="C67" s="1006"/>
      <c r="D67" s="980" t="s">
        <v>381</v>
      </c>
      <c r="E67" s="980"/>
      <c r="F67" s="980"/>
      <c r="G67" s="980"/>
      <c r="H67" s="980"/>
      <c r="I67" s="980"/>
      <c r="J67" s="980"/>
      <c r="K67" s="989" t="e">
        <f>VLOOKUP($F$6,KGM!$A$2:$BK$22,47,0)</f>
        <v>#N/A</v>
      </c>
      <c r="L67" s="989"/>
      <c r="M67" s="989"/>
      <c r="N67" s="990"/>
    </row>
    <row r="68" spans="1:14" ht="20" customHeight="1">
      <c r="A68" s="1021"/>
      <c r="B68" s="1005"/>
      <c r="C68" s="1006"/>
      <c r="D68" s="980" t="s">
        <v>382</v>
      </c>
      <c r="E68" s="980"/>
      <c r="F68" s="980"/>
      <c r="G68" s="980"/>
      <c r="H68" s="980"/>
      <c r="I68" s="980"/>
      <c r="J68" s="980"/>
      <c r="K68" s="989" t="e">
        <f>VLOOKUP($F$6,KGM!$A$2:$BK$22,48,0)</f>
        <v>#N/A</v>
      </c>
      <c r="L68" s="989"/>
      <c r="M68" s="989"/>
      <c r="N68" s="990"/>
    </row>
    <row r="69" spans="1:14" ht="20" customHeight="1">
      <c r="A69" s="1021"/>
      <c r="B69" s="1005"/>
      <c r="C69" s="1006"/>
      <c r="D69" s="980" t="s">
        <v>383</v>
      </c>
      <c r="E69" s="980"/>
      <c r="F69" s="980"/>
      <c r="G69" s="980"/>
      <c r="H69" s="980"/>
      <c r="I69" s="980"/>
      <c r="J69" s="980"/>
      <c r="K69" s="989" t="e">
        <f>VLOOKUP($F$6,KGM!$A$2:$BK$22,49,0)</f>
        <v>#N/A</v>
      </c>
      <c r="L69" s="989"/>
      <c r="M69" s="989"/>
      <c r="N69" s="990"/>
    </row>
    <row r="70" spans="1:14" ht="20" customHeight="1">
      <c r="A70" s="1021"/>
      <c r="B70" s="1005"/>
      <c r="C70" s="1006"/>
      <c r="D70" s="980" t="s">
        <v>384</v>
      </c>
      <c r="E70" s="980"/>
      <c r="F70" s="980"/>
      <c r="G70" s="980"/>
      <c r="H70" s="980"/>
      <c r="I70" s="980"/>
      <c r="J70" s="980"/>
      <c r="K70" s="989" t="e">
        <f>VLOOKUP($F$6,KGM!$A$2:$BK$22,50,0)</f>
        <v>#N/A</v>
      </c>
      <c r="L70" s="989"/>
      <c r="M70" s="989"/>
      <c r="N70" s="990"/>
    </row>
    <row r="71" spans="1:14" ht="20" customHeight="1">
      <c r="A71" s="1021"/>
      <c r="B71" s="1007"/>
      <c r="C71" s="1008"/>
      <c r="D71" s="980" t="s">
        <v>387</v>
      </c>
      <c r="E71" s="980"/>
      <c r="F71" s="980"/>
      <c r="G71" s="980"/>
      <c r="H71" s="980"/>
      <c r="I71" s="980"/>
      <c r="J71" s="980"/>
      <c r="K71" s="989" t="e">
        <f>VLOOKUP($F$6,KGM!$A$2:$BK$22,51,0)</f>
        <v>#N/A</v>
      </c>
      <c r="L71" s="989"/>
      <c r="M71" s="989"/>
      <c r="N71" s="990"/>
    </row>
    <row r="72" spans="1:14" s="74" customFormat="1" ht="31.75" customHeight="1">
      <c r="A72" s="1023"/>
      <c r="B72" s="1023"/>
      <c r="C72" s="1023"/>
      <c r="D72" s="1023"/>
      <c r="E72" s="1023"/>
      <c r="F72" s="1023"/>
      <c r="G72" s="1023"/>
      <c r="H72" s="1023"/>
      <c r="I72" s="1023"/>
      <c r="J72" s="1023"/>
      <c r="K72" s="1023"/>
      <c r="L72" s="1023"/>
      <c r="M72" s="1023"/>
      <c r="N72" s="1023"/>
    </row>
    <row r="73" spans="1:14" ht="20" customHeight="1">
      <c r="A73" s="1012" t="s">
        <v>320</v>
      </c>
      <c r="B73" s="1022" t="s">
        <v>453</v>
      </c>
      <c r="C73" s="1004"/>
      <c r="D73" s="1025" t="s">
        <v>389</v>
      </c>
      <c r="E73" s="1026"/>
      <c r="F73" s="1026"/>
      <c r="G73" s="1026"/>
      <c r="H73" s="1026"/>
      <c r="I73" s="1026"/>
      <c r="J73" s="1026"/>
      <c r="K73" s="1027" t="s">
        <v>135</v>
      </c>
      <c r="L73" s="1028"/>
      <c r="M73" s="1028"/>
      <c r="N73" s="1029"/>
    </row>
    <row r="74" spans="1:14" ht="20" customHeight="1">
      <c r="A74" s="1012"/>
      <c r="B74" s="1024"/>
      <c r="C74" s="1024"/>
      <c r="D74" s="1002" t="s">
        <v>481</v>
      </c>
      <c r="E74" s="1002"/>
      <c r="F74" s="1002"/>
      <c r="G74" s="1002"/>
      <c r="H74" s="1002"/>
      <c r="I74" s="1002"/>
      <c r="J74" s="1002"/>
      <c r="K74" s="989" t="e">
        <f>VLOOKUP($F$6,KGM!$A$2:$BK$22,52,0)</f>
        <v>#N/A</v>
      </c>
      <c r="L74" s="989"/>
      <c r="M74" s="989"/>
      <c r="N74" s="990"/>
    </row>
    <row r="75" spans="1:14" ht="20" customHeight="1">
      <c r="A75" s="1012"/>
      <c r="B75" s="1024"/>
      <c r="C75" s="1024"/>
      <c r="D75" s="1002" t="s">
        <v>482</v>
      </c>
      <c r="E75" s="1002"/>
      <c r="F75" s="1002"/>
      <c r="G75" s="1002"/>
      <c r="H75" s="1002"/>
      <c r="I75" s="1002"/>
      <c r="J75" s="1002"/>
      <c r="K75" s="989" t="e">
        <f>VLOOKUP($F$6,KGM!$A$2:$BK$22,53,0)</f>
        <v>#N/A</v>
      </c>
      <c r="L75" s="989"/>
      <c r="M75" s="989"/>
      <c r="N75" s="990"/>
    </row>
    <row r="76" spans="1:14" ht="20" customHeight="1">
      <c r="A76" s="1012"/>
      <c r="B76" s="1024"/>
      <c r="C76" s="1024"/>
      <c r="D76" s="1002" t="s">
        <v>483</v>
      </c>
      <c r="E76" s="1002"/>
      <c r="F76" s="1002"/>
      <c r="G76" s="1002"/>
      <c r="H76" s="1002"/>
      <c r="I76" s="1002"/>
      <c r="J76" s="1002"/>
      <c r="K76" s="989" t="e">
        <f>VLOOKUP($F$6,KGM!$A$2:$BK$22,54,0)</f>
        <v>#N/A</v>
      </c>
      <c r="L76" s="989"/>
      <c r="M76" s="989"/>
      <c r="N76" s="990"/>
    </row>
    <row r="77" spans="1:14" ht="20" customHeight="1">
      <c r="A77" s="1012"/>
      <c r="B77" s="1024"/>
      <c r="C77" s="1024"/>
      <c r="D77" s="1002" t="s">
        <v>390</v>
      </c>
      <c r="E77" s="1002"/>
      <c r="F77" s="1002"/>
      <c r="G77" s="1002"/>
      <c r="H77" s="1002"/>
      <c r="I77" s="1002"/>
      <c r="J77" s="1002"/>
      <c r="K77" s="989" t="e">
        <f>VLOOKUP($F$6,KGM!$A$2:$BK$22,55,0)</f>
        <v>#N/A</v>
      </c>
      <c r="L77" s="989"/>
      <c r="M77" s="989"/>
      <c r="N77" s="990"/>
    </row>
    <row r="78" spans="1:14" ht="20" customHeight="1">
      <c r="A78" s="1012"/>
      <c r="B78" s="1008"/>
      <c r="C78" s="1008"/>
      <c r="D78" s="1002" t="s">
        <v>484</v>
      </c>
      <c r="E78" s="1002"/>
      <c r="F78" s="1002"/>
      <c r="G78" s="1002"/>
      <c r="H78" s="1002"/>
      <c r="I78" s="1002"/>
      <c r="J78" s="1002"/>
      <c r="K78" s="989" t="e">
        <f>VLOOKUP($F$6,KGM!$A$2:$BK$22,56,0)</f>
        <v>#N/A</v>
      </c>
      <c r="L78" s="989"/>
      <c r="M78" s="989"/>
      <c r="N78" s="990"/>
    </row>
    <row r="79" spans="1:14" ht="10" customHeight="1">
      <c r="A79" s="1012"/>
      <c r="B79" s="1009"/>
      <c r="C79" s="1009"/>
      <c r="D79" s="1009"/>
      <c r="E79" s="1009"/>
      <c r="F79" s="1009"/>
      <c r="G79" s="1009"/>
      <c r="H79" s="1009"/>
      <c r="I79" s="1009"/>
      <c r="J79" s="1009"/>
      <c r="K79" s="1009"/>
      <c r="L79" s="1009"/>
      <c r="M79" s="1009"/>
      <c r="N79" s="1009"/>
    </row>
    <row r="80" spans="1:14" ht="20" customHeight="1">
      <c r="A80" s="1012"/>
      <c r="B80" s="1003" t="s">
        <v>401</v>
      </c>
      <c r="C80" s="1004"/>
      <c r="D80" s="997" t="s">
        <v>401</v>
      </c>
      <c r="E80" s="998"/>
      <c r="F80" s="998"/>
      <c r="G80" s="998"/>
      <c r="H80" s="998"/>
      <c r="I80" s="998"/>
      <c r="J80" s="998"/>
      <c r="K80" s="991" t="s">
        <v>135</v>
      </c>
      <c r="L80" s="991"/>
      <c r="M80" s="991"/>
      <c r="N80" s="991"/>
    </row>
    <row r="81" spans="1:14" ht="20" customHeight="1">
      <c r="A81" s="1012"/>
      <c r="B81" s="1005"/>
      <c r="C81" s="1006"/>
      <c r="D81" s="980" t="s">
        <v>395</v>
      </c>
      <c r="E81" s="980"/>
      <c r="F81" s="980"/>
      <c r="G81" s="980"/>
      <c r="H81" s="980"/>
      <c r="I81" s="980"/>
      <c r="J81" s="980"/>
      <c r="K81" s="989" t="e">
        <f>VLOOKUP($F$6,KGM!$A$2:$BK$22,57,0)</f>
        <v>#N/A</v>
      </c>
      <c r="L81" s="989"/>
      <c r="M81" s="989"/>
      <c r="N81" s="990"/>
    </row>
    <row r="82" spans="1:14" ht="20" customHeight="1">
      <c r="A82" s="1012"/>
      <c r="B82" s="1005"/>
      <c r="C82" s="1006"/>
      <c r="D82" s="980" t="s">
        <v>396</v>
      </c>
      <c r="E82" s="980"/>
      <c r="F82" s="980"/>
      <c r="G82" s="980"/>
      <c r="H82" s="980"/>
      <c r="I82" s="980"/>
      <c r="J82" s="980"/>
      <c r="K82" s="989" t="e">
        <f>VLOOKUP($F$6,KGM!$A$2:$BK$22,58,0)</f>
        <v>#N/A</v>
      </c>
      <c r="L82" s="989"/>
      <c r="M82" s="989"/>
      <c r="N82" s="990"/>
    </row>
    <row r="83" spans="1:14" ht="20" customHeight="1">
      <c r="A83" s="1012"/>
      <c r="B83" s="1005"/>
      <c r="C83" s="1006"/>
      <c r="D83" s="980" t="s">
        <v>397</v>
      </c>
      <c r="E83" s="980"/>
      <c r="F83" s="980"/>
      <c r="G83" s="980"/>
      <c r="H83" s="980"/>
      <c r="I83" s="980"/>
      <c r="J83" s="980"/>
      <c r="K83" s="989" t="e">
        <f>VLOOKUP($F$6,KGM!$A$2:$BK$22,59,0)</f>
        <v>#N/A</v>
      </c>
      <c r="L83" s="989"/>
      <c r="M83" s="989"/>
      <c r="N83" s="990"/>
    </row>
    <row r="84" spans="1:14" ht="20" customHeight="1">
      <c r="A84" s="1012"/>
      <c r="B84" s="1005"/>
      <c r="C84" s="1006"/>
      <c r="D84" s="980" t="s">
        <v>398</v>
      </c>
      <c r="E84" s="980"/>
      <c r="F84" s="980"/>
      <c r="G84" s="980"/>
      <c r="H84" s="980"/>
      <c r="I84" s="980"/>
      <c r="J84" s="980"/>
      <c r="K84" s="989" t="e">
        <f>VLOOKUP($F$6,KGM!$A$2:$BK$22,60,0)</f>
        <v>#N/A</v>
      </c>
      <c r="L84" s="989"/>
      <c r="M84" s="989"/>
      <c r="N84" s="990"/>
    </row>
    <row r="85" spans="1:14" ht="20" customHeight="1">
      <c r="A85" s="1012"/>
      <c r="B85" s="1005"/>
      <c r="C85" s="1006"/>
      <c r="D85" s="980" t="s">
        <v>399</v>
      </c>
      <c r="E85" s="980"/>
      <c r="F85" s="980"/>
      <c r="G85" s="980"/>
      <c r="H85" s="980"/>
      <c r="I85" s="980"/>
      <c r="J85" s="980"/>
      <c r="K85" s="989" t="e">
        <f>VLOOKUP($F$6,KGM!$A$2:$BK$22,61,0)</f>
        <v>#N/A</v>
      </c>
      <c r="L85" s="989"/>
      <c r="M85" s="989"/>
      <c r="N85" s="990"/>
    </row>
    <row r="86" spans="1:14" ht="20" customHeight="1">
      <c r="A86" s="1012"/>
      <c r="B86" s="1007"/>
      <c r="C86" s="1008"/>
      <c r="D86" s="980" t="s">
        <v>400</v>
      </c>
      <c r="E86" s="980"/>
      <c r="F86" s="980"/>
      <c r="G86" s="980"/>
      <c r="H86" s="980"/>
      <c r="I86" s="980"/>
      <c r="J86" s="980"/>
      <c r="K86" s="989" t="e">
        <f>VLOOKUP($F$6,KGM!$A$2:$BK$22,62,0)</f>
        <v>#N/A</v>
      </c>
      <c r="L86" s="989"/>
      <c r="M86" s="989"/>
      <c r="N86" s="990"/>
    </row>
    <row r="87" spans="1:14" s="74" customFormat="1" ht="10" customHeight="1">
      <c r="A87" s="1012"/>
      <c r="B87" s="1001"/>
      <c r="C87" s="1001"/>
      <c r="D87" s="1001"/>
      <c r="E87" s="1001"/>
      <c r="F87" s="1001"/>
      <c r="G87" s="1001"/>
      <c r="H87" s="1001"/>
      <c r="I87" s="1001"/>
      <c r="J87" s="1001"/>
      <c r="K87" s="1001"/>
      <c r="L87" s="1001"/>
      <c r="M87" s="1001"/>
      <c r="N87" s="1013"/>
    </row>
    <row r="88" spans="1:14" ht="20" customHeight="1">
      <c r="A88" s="1012"/>
      <c r="B88" s="994" t="s">
        <v>409</v>
      </c>
      <c r="C88" s="994"/>
      <c r="D88" s="1019" t="s">
        <v>167</v>
      </c>
      <c r="E88" s="1020"/>
      <c r="F88" s="1020"/>
      <c r="G88" s="1020"/>
      <c r="H88" s="1020"/>
      <c r="I88" s="1020"/>
      <c r="J88" s="1020"/>
      <c r="K88" s="1020"/>
      <c r="L88" s="1020"/>
      <c r="M88" s="1020"/>
      <c r="N88" s="985"/>
    </row>
    <row r="89" spans="1:14" ht="115.25" customHeight="1">
      <c r="A89" s="1012"/>
      <c r="B89" s="994"/>
      <c r="C89" s="994"/>
      <c r="D89" s="993" t="e">
        <f>VLOOKUP($F$6,KGM!$A$2:$BK$22,63,0)</f>
        <v>#N/A</v>
      </c>
      <c r="E89" s="993"/>
      <c r="F89" s="993"/>
      <c r="G89" s="993"/>
      <c r="H89" s="993"/>
      <c r="I89" s="993"/>
      <c r="J89" s="993"/>
      <c r="K89" s="993"/>
      <c r="L89" s="993"/>
      <c r="M89" s="993"/>
      <c r="N89" s="993"/>
    </row>
    <row r="90" spans="1:14" s="74" customFormat="1" ht="8" customHeight="1">
      <c r="A90" s="1012"/>
      <c r="B90" s="1001"/>
      <c r="C90" s="1001"/>
      <c r="D90" s="1001"/>
      <c r="E90" s="1001"/>
      <c r="F90" s="1001"/>
      <c r="G90" s="1001"/>
      <c r="H90" s="1001"/>
      <c r="I90" s="1001"/>
      <c r="J90" s="1001"/>
      <c r="K90" s="1001"/>
      <c r="L90" s="1001"/>
      <c r="M90" s="1001"/>
      <c r="N90" s="1013"/>
    </row>
    <row r="91" spans="1:14" ht="20" customHeight="1">
      <c r="A91" s="1012"/>
      <c r="B91" s="94"/>
      <c r="C91" s="230"/>
      <c r="D91" s="94"/>
      <c r="E91" s="94"/>
      <c r="F91" s="94"/>
      <c r="G91" s="94"/>
      <c r="H91" s="94"/>
      <c r="I91" s="94"/>
      <c r="J91" s="233"/>
      <c r="K91" s="233"/>
      <c r="L91" s="233"/>
      <c r="M91" s="233"/>
      <c r="N91" s="234"/>
    </row>
    <row r="92" spans="1:14" ht="20" customHeight="1">
      <c r="A92" s="1012"/>
      <c r="B92" s="94"/>
      <c r="C92" s="230"/>
      <c r="D92" s="94"/>
      <c r="E92" s="94"/>
      <c r="F92" s="94"/>
      <c r="G92" s="94"/>
      <c r="H92" s="94"/>
      <c r="I92" s="94"/>
      <c r="J92" s="233"/>
      <c r="K92" s="233"/>
      <c r="L92" s="233"/>
      <c r="M92" s="233"/>
      <c r="N92" s="234"/>
    </row>
    <row r="93" spans="1:14" ht="10" customHeight="1">
      <c r="A93" s="1012"/>
      <c r="B93" s="1001"/>
      <c r="C93" s="1001"/>
      <c r="D93" s="1001"/>
      <c r="E93" s="1001"/>
      <c r="F93" s="1001"/>
      <c r="G93" s="1001"/>
      <c r="H93" s="1001"/>
      <c r="I93" s="1001"/>
      <c r="J93" s="1001"/>
      <c r="K93" s="1001"/>
      <c r="L93" s="1001"/>
      <c r="M93" s="1001"/>
      <c r="N93" s="1013"/>
    </row>
    <row r="94" spans="1:14" ht="20" customHeight="1">
      <c r="A94" s="1012"/>
      <c r="B94" s="994" t="s">
        <v>408</v>
      </c>
      <c r="C94" s="994"/>
      <c r="D94" s="986" t="s">
        <v>407</v>
      </c>
      <c r="E94" s="986"/>
      <c r="F94" s="986"/>
      <c r="G94" s="986"/>
      <c r="H94" s="986"/>
      <c r="I94" s="986"/>
      <c r="J94" s="986"/>
      <c r="K94" s="991" t="s">
        <v>135</v>
      </c>
      <c r="L94" s="991"/>
      <c r="M94" s="991"/>
      <c r="N94" s="991"/>
    </row>
    <row r="95" spans="1:14" ht="80" customHeight="1">
      <c r="A95" s="1012"/>
      <c r="B95" s="994"/>
      <c r="C95" s="994"/>
      <c r="D95" s="993" t="s">
        <v>426</v>
      </c>
      <c r="E95" s="993"/>
      <c r="F95" s="993"/>
      <c r="G95" s="993"/>
      <c r="H95" s="993"/>
      <c r="I95" s="993"/>
      <c r="J95" s="993"/>
      <c r="K95" s="992" t="s">
        <v>402</v>
      </c>
      <c r="L95" s="992"/>
      <c r="M95" s="992"/>
      <c r="N95" s="992"/>
    </row>
    <row r="96" spans="1:14" ht="50" customHeight="1">
      <c r="A96" s="1011" t="s">
        <v>660</v>
      </c>
      <c r="B96" s="994"/>
      <c r="C96" s="994"/>
      <c r="D96" s="993" t="s">
        <v>403</v>
      </c>
      <c r="E96" s="993"/>
      <c r="F96" s="993"/>
      <c r="G96" s="993"/>
      <c r="H96" s="993"/>
      <c r="I96" s="993"/>
      <c r="J96" s="993"/>
      <c r="K96" s="992" t="s">
        <v>404</v>
      </c>
      <c r="L96" s="992" t="s">
        <v>404</v>
      </c>
      <c r="M96" s="992"/>
      <c r="N96" s="992"/>
    </row>
    <row r="97" spans="1:29" ht="35" customHeight="1">
      <c r="A97" s="1011"/>
      <c r="B97" s="994"/>
      <c r="C97" s="994"/>
      <c r="D97" s="993" t="s">
        <v>405</v>
      </c>
      <c r="E97" s="993"/>
      <c r="F97" s="993"/>
      <c r="G97" s="993"/>
      <c r="H97" s="993"/>
      <c r="I97" s="993"/>
      <c r="J97" s="993"/>
      <c r="K97" s="992" t="s">
        <v>406</v>
      </c>
      <c r="L97" s="992"/>
      <c r="M97" s="992"/>
      <c r="N97" s="992"/>
    </row>
    <row r="98" spans="1:29" ht="20" customHeight="1">
      <c r="A98" s="1011"/>
      <c r="B98" s="994"/>
      <c r="C98" s="994"/>
      <c r="D98" s="993" t="s">
        <v>410</v>
      </c>
      <c r="E98" s="993"/>
      <c r="F98" s="993"/>
      <c r="G98" s="993"/>
      <c r="H98" s="993"/>
      <c r="I98" s="993"/>
      <c r="J98" s="993"/>
      <c r="K98" s="992" t="s">
        <v>74</v>
      </c>
      <c r="L98" s="992"/>
      <c r="M98" s="992"/>
      <c r="N98" s="992"/>
    </row>
    <row r="99" spans="1:29" ht="10" customHeight="1">
      <c r="A99" s="1011"/>
      <c r="B99" s="760"/>
      <c r="C99" s="760"/>
      <c r="D99" s="760"/>
      <c r="E99" s="760"/>
      <c r="F99" s="760"/>
      <c r="G99" s="760"/>
      <c r="H99" s="760"/>
      <c r="I99" s="760"/>
      <c r="J99" s="760"/>
      <c r="K99" s="760"/>
      <c r="L99" s="760"/>
      <c r="M99" s="760"/>
      <c r="N99" s="760"/>
      <c r="Q99" s="134"/>
      <c r="R99" s="134"/>
      <c r="S99" s="134"/>
      <c r="T99" s="134"/>
      <c r="U99" s="134"/>
      <c r="V99" s="134"/>
      <c r="W99" s="134"/>
      <c r="X99" s="134"/>
      <c r="Y99" s="134"/>
      <c r="Z99" s="134"/>
    </row>
    <row r="100" spans="1:29" s="136" customFormat="1" ht="12" customHeight="1">
      <c r="A100" s="1011"/>
      <c r="B100" s="758" t="s">
        <v>478</v>
      </c>
      <c r="C100" s="758"/>
      <c r="D100" s="758"/>
      <c r="E100" s="758"/>
      <c r="F100" s="758"/>
      <c r="G100" s="758"/>
      <c r="H100" s="758"/>
      <c r="I100" s="758"/>
      <c r="J100" s="758"/>
      <c r="K100" s="758"/>
      <c r="L100" s="758"/>
      <c r="M100" s="758"/>
      <c r="N100" s="758"/>
      <c r="Q100" s="138"/>
      <c r="R100" s="138"/>
      <c r="S100" s="138"/>
      <c r="T100" s="138"/>
      <c r="U100" s="138"/>
      <c r="V100" s="138"/>
      <c r="W100" s="138"/>
      <c r="X100" s="138"/>
      <c r="Y100" s="138"/>
      <c r="Z100" s="138"/>
    </row>
    <row r="101" spans="1:29" s="123" customFormat="1" ht="12" customHeight="1">
      <c r="A101" s="1011"/>
      <c r="B101" s="759" t="s">
        <v>423</v>
      </c>
      <c r="C101" s="759"/>
      <c r="D101" s="759"/>
      <c r="E101" s="759"/>
      <c r="F101" s="759"/>
      <c r="G101" s="759"/>
      <c r="H101" s="759"/>
      <c r="I101" s="759"/>
      <c r="J101" s="759"/>
      <c r="K101" s="759"/>
      <c r="L101" s="759"/>
      <c r="M101" s="759"/>
      <c r="N101" s="759"/>
      <c r="P101" s="139"/>
      <c r="Q101" s="139"/>
      <c r="R101" s="139"/>
      <c r="S101" s="139"/>
      <c r="T101" s="139"/>
      <c r="U101" s="139"/>
      <c r="V101" s="139"/>
      <c r="W101" s="139"/>
      <c r="X101" s="139"/>
      <c r="Y101" s="139"/>
      <c r="Z101" s="139"/>
    </row>
    <row r="102" spans="1:29" ht="12" customHeight="1">
      <c r="A102" s="1011"/>
      <c r="B102" s="235"/>
      <c r="C102" s="235"/>
      <c r="D102" s="235"/>
      <c r="E102" s="235"/>
      <c r="F102" s="235"/>
      <c r="G102" s="235"/>
      <c r="H102" s="235"/>
      <c r="I102" s="235"/>
      <c r="J102" s="235"/>
      <c r="K102" s="235"/>
      <c r="L102" s="235"/>
      <c r="M102" s="235"/>
      <c r="N102" s="235"/>
      <c r="P102" s="139"/>
      <c r="Q102" s="134"/>
      <c r="R102" s="134"/>
      <c r="S102" s="134"/>
      <c r="T102" s="134"/>
      <c r="U102" s="134"/>
      <c r="V102" s="134"/>
      <c r="W102" s="134"/>
      <c r="X102" s="134"/>
      <c r="Y102" s="134"/>
      <c r="Z102" s="134"/>
      <c r="AA102" s="123"/>
      <c r="AB102" s="123"/>
      <c r="AC102" s="123"/>
    </row>
    <row r="103" spans="1:29" ht="2.4" customHeight="1">
      <c r="A103" s="239"/>
      <c r="B103" s="94"/>
      <c r="C103" s="236"/>
      <c r="D103" s="94"/>
      <c r="E103" s="94"/>
      <c r="F103" s="94"/>
      <c r="G103" s="79"/>
      <c r="H103" s="240"/>
      <c r="I103" s="240"/>
      <c r="J103" s="94"/>
      <c r="K103" s="94"/>
      <c r="L103" s="94"/>
      <c r="M103" s="94"/>
      <c r="N103" s="94"/>
      <c r="P103" s="123"/>
      <c r="Q103" s="134"/>
      <c r="R103" s="134"/>
      <c r="S103" s="134"/>
      <c r="T103" s="134"/>
      <c r="U103" s="134"/>
      <c r="V103" s="134"/>
      <c r="W103" s="134"/>
      <c r="X103" s="134"/>
      <c r="Y103" s="134"/>
      <c r="Z103" s="134"/>
      <c r="AA103" s="123"/>
      <c r="AB103" s="123"/>
      <c r="AC103" s="123"/>
    </row>
    <row r="104" spans="1:29" ht="20" customHeight="1">
      <c r="E104" s="72"/>
      <c r="K104" s="72"/>
      <c r="Q104" s="134"/>
      <c r="R104" s="134"/>
      <c r="S104" s="134"/>
      <c r="T104" s="134"/>
      <c r="U104" s="134"/>
      <c r="V104" s="134"/>
      <c r="W104" s="134"/>
      <c r="X104" s="134"/>
      <c r="Y104" s="134"/>
      <c r="Z104" s="134"/>
    </row>
    <row r="105" spans="1:29" ht="20" customHeight="1">
      <c r="E105" s="72"/>
      <c r="K105" s="72"/>
      <c r="Q105" s="134"/>
      <c r="R105" s="134"/>
      <c r="S105" s="134"/>
      <c r="T105" s="134"/>
      <c r="U105" s="134"/>
      <c r="V105" s="134"/>
      <c r="W105" s="134"/>
      <c r="X105" s="134"/>
      <c r="Y105" s="134"/>
      <c r="Z105" s="134"/>
    </row>
    <row r="106" spans="1:29" ht="20" customHeight="1">
      <c r="E106" s="72"/>
      <c r="K106" s="72"/>
      <c r="Q106" s="134"/>
      <c r="R106" s="134"/>
      <c r="S106" s="134"/>
      <c r="T106" s="134"/>
      <c r="U106" s="134"/>
      <c r="V106" s="134"/>
      <c r="W106" s="134"/>
      <c r="X106" s="134"/>
      <c r="Y106" s="134"/>
      <c r="Z106" s="134"/>
    </row>
    <row r="107" spans="1:29" ht="20" customHeight="1">
      <c r="E107" s="72"/>
      <c r="K107" s="72"/>
      <c r="Q107" s="134"/>
      <c r="R107" s="134"/>
      <c r="S107" s="134"/>
      <c r="T107" s="134"/>
      <c r="U107" s="134"/>
      <c r="V107" s="134"/>
      <c r="W107" s="134"/>
      <c r="X107" s="134"/>
      <c r="Y107" s="134"/>
      <c r="Z107" s="134"/>
    </row>
    <row r="108" spans="1:29" ht="20" customHeight="1">
      <c r="E108" s="72"/>
      <c r="K108" s="72"/>
      <c r="Q108" s="134"/>
      <c r="R108" s="134"/>
      <c r="S108" s="134"/>
      <c r="T108" s="134"/>
      <c r="U108" s="134"/>
      <c r="V108" s="134"/>
      <c r="W108" s="134"/>
      <c r="X108" s="134"/>
      <c r="Y108" s="134"/>
      <c r="Z108" s="134"/>
    </row>
    <row r="109" spans="1:29" ht="20" customHeight="1">
      <c r="E109" s="72"/>
      <c r="K109" s="72"/>
      <c r="Q109" s="134"/>
      <c r="R109" s="134"/>
      <c r="S109" s="134"/>
      <c r="T109" s="134"/>
      <c r="U109" s="134"/>
      <c r="V109" s="134"/>
      <c r="W109" s="134"/>
      <c r="X109" s="134"/>
      <c r="Y109" s="134"/>
      <c r="Z109" s="134"/>
    </row>
    <row r="110" spans="1:29" ht="20" customHeight="1">
      <c r="E110" s="72"/>
      <c r="K110" s="72"/>
      <c r="Q110" s="134"/>
      <c r="R110" s="134"/>
      <c r="S110" s="134"/>
      <c r="T110" s="134"/>
      <c r="U110" s="134"/>
      <c r="V110" s="134"/>
      <c r="W110" s="134"/>
      <c r="X110" s="134"/>
      <c r="Y110" s="134"/>
      <c r="Z110" s="134"/>
    </row>
    <row r="111" spans="1:29" ht="20" customHeight="1">
      <c r="E111" s="72"/>
      <c r="K111" s="72"/>
      <c r="Q111" s="134"/>
      <c r="R111" s="134"/>
      <c r="S111" s="134"/>
      <c r="T111" s="134"/>
      <c r="U111" s="134"/>
      <c r="V111" s="134"/>
      <c r="W111" s="134"/>
      <c r="X111" s="134"/>
      <c r="Y111" s="134"/>
      <c r="Z111" s="134"/>
    </row>
    <row r="112" spans="1:29" ht="20" customHeight="1">
      <c r="E112" s="72"/>
      <c r="K112" s="72"/>
      <c r="Q112" s="134"/>
      <c r="R112" s="134"/>
      <c r="S112" s="134"/>
      <c r="T112" s="134"/>
      <c r="U112" s="134"/>
      <c r="V112" s="134"/>
      <c r="W112" s="134"/>
      <c r="X112" s="134"/>
      <c r="Y112" s="134"/>
      <c r="Z112" s="134"/>
    </row>
    <row r="113" spans="5:26" ht="20" customHeight="1">
      <c r="E113" s="72"/>
      <c r="K113" s="72"/>
      <c r="Q113" s="134"/>
      <c r="R113" s="134"/>
      <c r="S113" s="134"/>
      <c r="T113" s="134"/>
      <c r="U113" s="134"/>
      <c r="V113" s="134"/>
      <c r="W113" s="134"/>
      <c r="X113" s="134"/>
      <c r="Y113" s="134"/>
      <c r="Z113" s="134"/>
    </row>
    <row r="114" spans="5:26" ht="20" customHeight="1">
      <c r="E114" s="72"/>
      <c r="K114" s="72"/>
    </row>
    <row r="115" spans="5:26" ht="20" customHeight="1">
      <c r="E115" s="72"/>
      <c r="K115" s="72"/>
    </row>
    <row r="116" spans="5:26" ht="20" customHeight="1">
      <c r="E116" s="72"/>
      <c r="K116" s="72"/>
    </row>
    <row r="117" spans="5:26" ht="20" customHeight="1">
      <c r="E117" s="72"/>
      <c r="K117" s="72"/>
    </row>
    <row r="118" spans="5:26" ht="20" customHeight="1">
      <c r="E118" s="72"/>
      <c r="K118" s="72"/>
    </row>
    <row r="119" spans="5:26" ht="20" customHeight="1">
      <c r="E119" s="72"/>
      <c r="K119" s="72"/>
    </row>
    <row r="120" spans="5:26" ht="20" customHeight="1">
      <c r="E120" s="72"/>
      <c r="K120" s="72"/>
    </row>
    <row r="121" spans="5:26" ht="20" customHeight="1">
      <c r="E121" s="72"/>
      <c r="K121" s="72"/>
    </row>
    <row r="122" spans="5:26" ht="20" customHeight="1">
      <c r="E122" s="72"/>
      <c r="K122" s="72"/>
    </row>
    <row r="123" spans="5:26" ht="20" customHeight="1">
      <c r="E123" s="72"/>
      <c r="K123" s="72"/>
    </row>
    <row r="124" spans="5:26" ht="20" customHeight="1">
      <c r="E124" s="72"/>
      <c r="K124" s="72"/>
    </row>
    <row r="125" spans="5:26" ht="20" customHeight="1">
      <c r="E125" s="72"/>
      <c r="K125" s="72"/>
    </row>
    <row r="126" spans="5:26" ht="20" customHeight="1">
      <c r="E126" s="72"/>
      <c r="K126" s="72"/>
    </row>
    <row r="127" spans="5:26" ht="20" customHeight="1">
      <c r="E127" s="72"/>
      <c r="K127" s="72"/>
    </row>
    <row r="128" spans="5:26" ht="20" customHeight="1">
      <c r="E128" s="72"/>
      <c r="K128" s="72"/>
    </row>
    <row r="129" spans="5:11" ht="20" customHeight="1">
      <c r="E129" s="72"/>
      <c r="K129" s="72"/>
    </row>
    <row r="130" spans="5:11" ht="20" customHeight="1">
      <c r="E130" s="72"/>
      <c r="K130" s="72"/>
    </row>
    <row r="131" spans="5:11" ht="20" customHeight="1">
      <c r="E131" s="72"/>
      <c r="K131" s="72"/>
    </row>
    <row r="132" spans="5:11" ht="20" customHeight="1">
      <c r="E132" s="72"/>
      <c r="K132" s="72"/>
    </row>
    <row r="133" spans="5:11" ht="20" customHeight="1">
      <c r="E133" s="72"/>
      <c r="K133" s="72"/>
    </row>
    <row r="134" spans="5:11" ht="20" customHeight="1">
      <c r="E134" s="72"/>
      <c r="K134" s="72"/>
    </row>
    <row r="135" spans="5:11" ht="20" customHeight="1">
      <c r="E135" s="72"/>
      <c r="K135" s="72"/>
    </row>
    <row r="136" spans="5:11" ht="20" customHeight="1">
      <c r="E136" s="72"/>
      <c r="K136" s="72"/>
    </row>
    <row r="137" spans="5:11" ht="20" customHeight="1">
      <c r="E137" s="72"/>
      <c r="K137" s="72"/>
    </row>
    <row r="138" spans="5:11" ht="20" customHeight="1">
      <c r="E138" s="72"/>
      <c r="K138" s="72"/>
    </row>
    <row r="139" spans="5:11" ht="20" customHeight="1">
      <c r="E139" s="72"/>
      <c r="K139" s="72"/>
    </row>
    <row r="140" spans="5:11" ht="20" customHeight="1">
      <c r="E140" s="72"/>
      <c r="K140" s="72"/>
    </row>
    <row r="141" spans="5:11" ht="20" customHeight="1">
      <c r="E141" s="72"/>
      <c r="K141" s="72"/>
    </row>
    <row r="142" spans="5:11" ht="20" customHeight="1">
      <c r="E142" s="72"/>
      <c r="K142" s="72"/>
    </row>
    <row r="143" spans="5:11" ht="20" customHeight="1">
      <c r="E143" s="72"/>
      <c r="K143" s="72"/>
    </row>
    <row r="144" spans="5:11" ht="20" customHeight="1">
      <c r="E144" s="72"/>
      <c r="K144" s="72"/>
    </row>
    <row r="145" spans="5:11" ht="20" customHeight="1">
      <c r="E145" s="72"/>
      <c r="K145" s="72"/>
    </row>
    <row r="146" spans="5:11" ht="20" customHeight="1">
      <c r="E146" s="72"/>
      <c r="K146" s="72"/>
    </row>
    <row r="147" spans="5:11" ht="20" customHeight="1">
      <c r="E147" s="72"/>
      <c r="K147" s="72"/>
    </row>
    <row r="148" spans="5:11" ht="20" customHeight="1">
      <c r="E148" s="72"/>
      <c r="K148" s="72"/>
    </row>
    <row r="149" spans="5:11" ht="20" customHeight="1">
      <c r="E149" s="72"/>
      <c r="K149" s="72"/>
    </row>
    <row r="150" spans="5:11" ht="20" customHeight="1">
      <c r="E150" s="72"/>
      <c r="K150" s="72"/>
    </row>
    <row r="151" spans="5:11" ht="20" customHeight="1">
      <c r="E151" s="72"/>
      <c r="K151" s="72"/>
    </row>
    <row r="152" spans="5:11" ht="20" customHeight="1">
      <c r="E152" s="72"/>
      <c r="K152" s="72"/>
    </row>
    <row r="153" spans="5:11" ht="20" customHeight="1">
      <c r="E153" s="72"/>
      <c r="K153" s="72"/>
    </row>
    <row r="154" spans="5:11" ht="20" customHeight="1">
      <c r="E154" s="72"/>
      <c r="K154" s="72"/>
    </row>
    <row r="155" spans="5:11" ht="20" customHeight="1">
      <c r="E155" s="72"/>
      <c r="K155" s="72"/>
    </row>
    <row r="156" spans="5:11" ht="20" customHeight="1">
      <c r="E156" s="72"/>
      <c r="K156" s="72"/>
    </row>
    <row r="157" spans="5:11" ht="20" customHeight="1">
      <c r="E157" s="72"/>
      <c r="K157" s="72"/>
    </row>
    <row r="158" spans="5:11" ht="20" customHeight="1">
      <c r="E158" s="72"/>
      <c r="K158" s="72"/>
    </row>
    <row r="159" spans="5:11" ht="20" customHeight="1">
      <c r="E159" s="72"/>
      <c r="K159" s="72"/>
    </row>
    <row r="160" spans="5:11" ht="20" customHeight="1">
      <c r="E160" s="72"/>
      <c r="K160" s="72"/>
    </row>
    <row r="161" spans="5:11" ht="20" customHeight="1">
      <c r="E161" s="72"/>
      <c r="K161" s="72"/>
    </row>
    <row r="162" spans="5:11" ht="20" customHeight="1">
      <c r="E162" s="72"/>
      <c r="K162" s="72"/>
    </row>
    <row r="163" spans="5:11" ht="20" customHeight="1">
      <c r="E163" s="72"/>
      <c r="K163" s="72"/>
    </row>
    <row r="164" spans="5:11" ht="20" customHeight="1">
      <c r="E164" s="72"/>
      <c r="K164" s="72"/>
    </row>
    <row r="165" spans="5:11" ht="20" customHeight="1">
      <c r="E165" s="72"/>
      <c r="K165" s="72"/>
    </row>
    <row r="166" spans="5:11" ht="20" customHeight="1">
      <c r="E166" s="72"/>
      <c r="K166" s="72"/>
    </row>
    <row r="167" spans="5:11" ht="20" customHeight="1">
      <c r="E167" s="72"/>
      <c r="K167" s="72"/>
    </row>
    <row r="168" spans="5:11" ht="20" customHeight="1">
      <c r="E168" s="72"/>
      <c r="K168" s="72"/>
    </row>
    <row r="169" spans="5:11" ht="20" customHeight="1">
      <c r="E169" s="72"/>
      <c r="K169" s="72"/>
    </row>
    <row r="170" spans="5:11" ht="20" customHeight="1">
      <c r="E170" s="72"/>
      <c r="K170" s="72"/>
    </row>
    <row r="171" spans="5:11" ht="20" customHeight="1">
      <c r="E171" s="72"/>
      <c r="K171" s="72"/>
    </row>
    <row r="172" spans="5:11" ht="20" customHeight="1">
      <c r="E172" s="72"/>
      <c r="K172" s="72"/>
    </row>
    <row r="173" spans="5:11" ht="20" customHeight="1">
      <c r="E173" s="72"/>
      <c r="K173" s="72"/>
    </row>
    <row r="174" spans="5:11" ht="20" customHeight="1">
      <c r="E174" s="72"/>
      <c r="K174" s="72"/>
    </row>
    <row r="175" spans="5:11" ht="20" customHeight="1">
      <c r="E175" s="72"/>
      <c r="K175" s="72"/>
    </row>
    <row r="176" spans="5:11" ht="20" customHeight="1">
      <c r="E176" s="72"/>
      <c r="K176" s="72"/>
    </row>
    <row r="177" spans="5:11" ht="20" customHeight="1">
      <c r="E177" s="72"/>
      <c r="K177" s="72"/>
    </row>
    <row r="178" spans="5:11" ht="20" customHeight="1">
      <c r="E178" s="72"/>
      <c r="K178" s="72"/>
    </row>
    <row r="179" spans="5:11" ht="20" customHeight="1">
      <c r="E179" s="72"/>
      <c r="K179" s="72"/>
    </row>
    <row r="180" spans="5:11" ht="20" customHeight="1">
      <c r="E180" s="72"/>
      <c r="K180" s="72"/>
    </row>
    <row r="181" spans="5:11" ht="20" customHeight="1">
      <c r="E181" s="72"/>
      <c r="K181" s="72"/>
    </row>
    <row r="182" spans="5:11" ht="20" customHeight="1">
      <c r="E182" s="72"/>
      <c r="K182" s="72"/>
    </row>
    <row r="183" spans="5:11" ht="20" customHeight="1">
      <c r="E183" s="72"/>
      <c r="K183" s="72"/>
    </row>
    <row r="184" spans="5:11" ht="20" customHeight="1">
      <c r="E184" s="72"/>
      <c r="K184" s="72"/>
    </row>
    <row r="185" spans="5:11" ht="20" customHeight="1">
      <c r="E185" s="72"/>
      <c r="K185" s="72"/>
    </row>
    <row r="186" spans="5:11" ht="20" customHeight="1">
      <c r="E186" s="72"/>
      <c r="K186" s="72"/>
    </row>
    <row r="187" spans="5:11" ht="20" customHeight="1">
      <c r="E187" s="72"/>
      <c r="K187" s="72"/>
    </row>
    <row r="188" spans="5:11" ht="20" customHeight="1">
      <c r="E188" s="72"/>
      <c r="K188" s="72"/>
    </row>
    <row r="189" spans="5:11" ht="20" customHeight="1">
      <c r="E189" s="72"/>
      <c r="K189" s="72"/>
    </row>
    <row r="190" spans="5:11" ht="20" customHeight="1">
      <c r="E190" s="72"/>
      <c r="K190" s="72"/>
    </row>
    <row r="191" spans="5:11" ht="20" customHeight="1">
      <c r="E191" s="72"/>
      <c r="K191" s="72"/>
    </row>
    <row r="192" spans="5:11" ht="20" customHeight="1">
      <c r="E192" s="72"/>
      <c r="K192" s="72"/>
    </row>
    <row r="193" spans="5:11" ht="20" customHeight="1">
      <c r="E193" s="72"/>
      <c r="K193" s="72"/>
    </row>
    <row r="194" spans="5:11" ht="20" customHeight="1">
      <c r="E194" s="72"/>
      <c r="K194" s="72"/>
    </row>
    <row r="195" spans="5:11" ht="20" customHeight="1">
      <c r="E195" s="72"/>
      <c r="K195" s="72"/>
    </row>
    <row r="196" spans="5:11" ht="20" customHeight="1">
      <c r="E196" s="72"/>
      <c r="K196" s="72"/>
    </row>
    <row r="197" spans="5:11" ht="20" customHeight="1">
      <c r="E197" s="72"/>
      <c r="K197" s="72"/>
    </row>
    <row r="198" spans="5:11" ht="20" customHeight="1">
      <c r="E198" s="72"/>
      <c r="K198" s="72"/>
    </row>
    <row r="199" spans="5:11" ht="20" customHeight="1">
      <c r="E199" s="72"/>
      <c r="K199" s="72"/>
    </row>
    <row r="200" spans="5:11" ht="20" customHeight="1">
      <c r="E200" s="72"/>
      <c r="K200" s="72"/>
    </row>
    <row r="201" spans="5:11" ht="20" customHeight="1">
      <c r="E201" s="72"/>
      <c r="K201" s="72"/>
    </row>
    <row r="202" spans="5:11" ht="20" customHeight="1">
      <c r="E202" s="72"/>
      <c r="K202" s="72"/>
    </row>
    <row r="203" spans="5:11" ht="20" customHeight="1">
      <c r="E203" s="72"/>
      <c r="K203" s="72"/>
    </row>
    <row r="204" spans="5:11" ht="20" customHeight="1">
      <c r="E204" s="72"/>
      <c r="K204" s="72"/>
    </row>
    <row r="205" spans="5:11" ht="20" customHeight="1">
      <c r="E205" s="72"/>
      <c r="K205" s="72"/>
    </row>
    <row r="206" spans="5:11" ht="20" customHeight="1">
      <c r="E206" s="72"/>
      <c r="K206" s="72"/>
    </row>
    <row r="207" spans="5:11" ht="20" customHeight="1">
      <c r="E207" s="72"/>
      <c r="K207" s="72"/>
    </row>
    <row r="208" spans="5:11" ht="20" customHeight="1">
      <c r="E208" s="72"/>
      <c r="K208" s="72"/>
    </row>
    <row r="209" spans="5:11" ht="20" customHeight="1">
      <c r="E209" s="72"/>
      <c r="K209" s="72"/>
    </row>
    <row r="210" spans="5:11" ht="20" customHeight="1">
      <c r="E210" s="72"/>
      <c r="K210" s="72"/>
    </row>
    <row r="211" spans="5:11" ht="20" customHeight="1">
      <c r="E211" s="72"/>
      <c r="K211" s="72"/>
    </row>
    <row r="212" spans="5:11" ht="20" customHeight="1">
      <c r="E212" s="72"/>
      <c r="K212" s="72"/>
    </row>
    <row r="213" spans="5:11" ht="20" customHeight="1">
      <c r="E213" s="72"/>
      <c r="K213" s="72"/>
    </row>
    <row r="214" spans="5:11" ht="20" customHeight="1">
      <c r="E214" s="72"/>
      <c r="K214" s="72"/>
    </row>
    <row r="215" spans="5:11" ht="20" customHeight="1">
      <c r="E215" s="72"/>
      <c r="K215" s="72"/>
    </row>
    <row r="216" spans="5:11" ht="20" customHeight="1">
      <c r="E216" s="72"/>
      <c r="K216" s="72"/>
    </row>
    <row r="217" spans="5:11" ht="20" customHeight="1">
      <c r="E217" s="72"/>
      <c r="K217" s="72"/>
    </row>
    <row r="218" spans="5:11" ht="20" customHeight="1">
      <c r="E218" s="72"/>
      <c r="K218" s="72"/>
    </row>
    <row r="219" spans="5:11" ht="20" customHeight="1">
      <c r="E219" s="72"/>
      <c r="K219" s="72"/>
    </row>
    <row r="220" spans="5:11" ht="20" customHeight="1">
      <c r="E220" s="72"/>
      <c r="K220" s="72"/>
    </row>
    <row r="221" spans="5:11" ht="20" customHeight="1">
      <c r="E221" s="72"/>
      <c r="K221" s="72"/>
    </row>
    <row r="222" spans="5:11" ht="20" customHeight="1">
      <c r="E222" s="72"/>
      <c r="K222" s="72"/>
    </row>
    <row r="223" spans="5:11" ht="20" customHeight="1">
      <c r="E223" s="72"/>
      <c r="K223" s="72"/>
    </row>
    <row r="224" spans="5:11" ht="20" customHeight="1">
      <c r="E224" s="72"/>
      <c r="K224" s="72"/>
    </row>
    <row r="225" spans="5:11" ht="20" customHeight="1">
      <c r="E225" s="72"/>
      <c r="K225" s="72"/>
    </row>
    <row r="226" spans="5:11" ht="20" customHeight="1">
      <c r="E226" s="72"/>
      <c r="K226" s="72"/>
    </row>
    <row r="227" spans="5:11" ht="20" customHeight="1">
      <c r="E227" s="72"/>
      <c r="K227" s="72"/>
    </row>
    <row r="228" spans="5:11" ht="20" customHeight="1">
      <c r="E228" s="72"/>
      <c r="K228" s="72"/>
    </row>
    <row r="229" spans="5:11" ht="20" customHeight="1">
      <c r="E229" s="72"/>
      <c r="K229" s="72"/>
    </row>
    <row r="230" spans="5:11" ht="20" customHeight="1">
      <c r="E230" s="72"/>
      <c r="K230" s="72"/>
    </row>
    <row r="231" spans="5:11" ht="20" customHeight="1">
      <c r="E231" s="72"/>
      <c r="K231" s="72"/>
    </row>
    <row r="232" spans="5:11" ht="20" customHeight="1">
      <c r="E232" s="72"/>
      <c r="K232" s="72"/>
    </row>
    <row r="233" spans="5:11" ht="20" customHeight="1">
      <c r="E233" s="72"/>
      <c r="K233" s="72"/>
    </row>
    <row r="234" spans="5:11" ht="20" customHeight="1">
      <c r="E234" s="72"/>
      <c r="K234" s="72"/>
    </row>
    <row r="235" spans="5:11" ht="20" customHeight="1">
      <c r="E235" s="72"/>
      <c r="K235" s="72"/>
    </row>
    <row r="236" spans="5:11" ht="20" customHeight="1">
      <c r="E236" s="72"/>
      <c r="K236" s="72"/>
    </row>
    <row r="237" spans="5:11" ht="20" customHeight="1">
      <c r="E237" s="72"/>
      <c r="K237" s="72"/>
    </row>
    <row r="238" spans="5:11" ht="20" customHeight="1">
      <c r="E238" s="72"/>
      <c r="K238" s="72"/>
    </row>
    <row r="239" spans="5:11" ht="20" customHeight="1">
      <c r="E239" s="72"/>
      <c r="K239" s="72"/>
    </row>
    <row r="240" spans="5:11" ht="20" customHeight="1">
      <c r="E240" s="72"/>
      <c r="K240" s="72"/>
    </row>
    <row r="241" spans="5:11" ht="20" customHeight="1">
      <c r="E241" s="72"/>
      <c r="K241" s="72"/>
    </row>
    <row r="242" spans="5:11" ht="20" customHeight="1">
      <c r="E242" s="72"/>
      <c r="K242" s="72"/>
    </row>
    <row r="243" spans="5:11" ht="20" customHeight="1">
      <c r="E243" s="72"/>
      <c r="K243" s="72"/>
    </row>
    <row r="244" spans="5:11" ht="20" customHeight="1">
      <c r="E244" s="72"/>
      <c r="K244" s="72"/>
    </row>
    <row r="245" spans="5:11" ht="20" customHeight="1">
      <c r="E245" s="72"/>
      <c r="K245" s="72"/>
    </row>
    <row r="246" spans="5:11" ht="20" customHeight="1">
      <c r="E246" s="72"/>
      <c r="K246" s="72"/>
    </row>
    <row r="247" spans="5:11" ht="20" customHeight="1">
      <c r="E247" s="72"/>
      <c r="K247" s="72"/>
    </row>
    <row r="248" spans="5:11" ht="20" customHeight="1">
      <c r="E248" s="72"/>
      <c r="K248" s="72"/>
    </row>
    <row r="249" spans="5:11" ht="20" customHeight="1">
      <c r="E249" s="72"/>
      <c r="K249" s="72"/>
    </row>
    <row r="250" spans="5:11" ht="20" customHeight="1">
      <c r="E250" s="72"/>
      <c r="K250" s="72"/>
    </row>
    <row r="251" spans="5:11" ht="20" customHeight="1">
      <c r="E251" s="72"/>
      <c r="K251" s="72"/>
    </row>
    <row r="252" spans="5:11" ht="20" customHeight="1">
      <c r="E252" s="72"/>
      <c r="K252" s="72"/>
    </row>
    <row r="253" spans="5:11" ht="20" customHeight="1">
      <c r="E253" s="72"/>
      <c r="K253" s="72"/>
    </row>
    <row r="254" spans="5:11" ht="20" customHeight="1">
      <c r="E254" s="72"/>
      <c r="K254" s="72"/>
    </row>
    <row r="255" spans="5:11" ht="20" customHeight="1">
      <c r="E255" s="72"/>
      <c r="K255" s="72"/>
    </row>
    <row r="256" spans="5:11" ht="20" customHeight="1">
      <c r="E256" s="72"/>
      <c r="K256" s="72"/>
    </row>
    <row r="257" spans="5:11" ht="20" customHeight="1">
      <c r="E257" s="72"/>
      <c r="K257" s="72"/>
    </row>
    <row r="258" spans="5:11" ht="20" customHeight="1">
      <c r="E258" s="72"/>
      <c r="K258" s="72"/>
    </row>
    <row r="259" spans="5:11" ht="20" customHeight="1">
      <c r="E259" s="72"/>
      <c r="K259" s="72"/>
    </row>
    <row r="260" spans="5:11" ht="20" customHeight="1">
      <c r="E260" s="72"/>
      <c r="K260" s="72"/>
    </row>
    <row r="261" spans="5:11" ht="20" customHeight="1">
      <c r="E261" s="72"/>
      <c r="K261" s="72"/>
    </row>
    <row r="262" spans="5:11" ht="20" customHeight="1">
      <c r="E262" s="72"/>
      <c r="K262" s="72"/>
    </row>
    <row r="263" spans="5:11" ht="20" customHeight="1">
      <c r="E263" s="72"/>
      <c r="K263" s="72"/>
    </row>
    <row r="264" spans="5:11" ht="20" customHeight="1">
      <c r="E264" s="72"/>
      <c r="K264" s="72"/>
    </row>
    <row r="265" spans="5:11" ht="20" customHeight="1">
      <c r="E265" s="72"/>
      <c r="K265" s="72"/>
    </row>
    <row r="266" spans="5:11" ht="20" customHeight="1">
      <c r="E266" s="72"/>
      <c r="K266" s="72"/>
    </row>
    <row r="267" spans="5:11" ht="20" customHeight="1">
      <c r="E267" s="72"/>
      <c r="K267" s="72"/>
    </row>
    <row r="268" spans="5:11" ht="20" customHeight="1">
      <c r="E268" s="72"/>
      <c r="K268" s="72"/>
    </row>
    <row r="269" spans="5:11" ht="20" customHeight="1">
      <c r="E269" s="72"/>
      <c r="K269" s="72"/>
    </row>
    <row r="270" spans="5:11" ht="20" customHeight="1">
      <c r="E270" s="72"/>
      <c r="K270" s="72"/>
    </row>
    <row r="271" spans="5:11" ht="20" customHeight="1">
      <c r="E271" s="72"/>
      <c r="K271" s="72"/>
    </row>
    <row r="272" spans="5:11" ht="20" customHeight="1">
      <c r="E272" s="72"/>
      <c r="K272" s="72"/>
    </row>
    <row r="273" spans="5:11" ht="20" customHeight="1">
      <c r="E273" s="72"/>
      <c r="K273" s="72"/>
    </row>
    <row r="274" spans="5:11" ht="20" customHeight="1">
      <c r="E274" s="72"/>
      <c r="K274" s="72"/>
    </row>
    <row r="275" spans="5:11" ht="20" customHeight="1">
      <c r="E275" s="72"/>
      <c r="K275" s="72"/>
    </row>
    <row r="276" spans="5:11" ht="20" customHeight="1">
      <c r="E276" s="72"/>
      <c r="K276" s="72"/>
    </row>
    <row r="277" spans="5:11" ht="20" customHeight="1">
      <c r="E277" s="72"/>
      <c r="K277" s="72"/>
    </row>
    <row r="278" spans="5:11" ht="20" customHeight="1">
      <c r="E278" s="72"/>
      <c r="K278" s="72"/>
    </row>
    <row r="279" spans="5:11" ht="20" customHeight="1">
      <c r="E279" s="72"/>
      <c r="K279" s="72"/>
    </row>
    <row r="280" spans="5:11" ht="20" customHeight="1">
      <c r="E280" s="72"/>
      <c r="K280" s="72"/>
    </row>
    <row r="281" spans="5:11" ht="20" customHeight="1">
      <c r="E281" s="72"/>
      <c r="K281" s="72"/>
    </row>
    <row r="282" spans="5:11" ht="20" customHeight="1">
      <c r="E282" s="72"/>
      <c r="K282" s="72"/>
    </row>
    <row r="283" spans="5:11" ht="20" customHeight="1">
      <c r="E283" s="72"/>
      <c r="K283" s="72"/>
    </row>
    <row r="284" spans="5:11" ht="20" customHeight="1">
      <c r="E284" s="72"/>
      <c r="K284" s="72"/>
    </row>
    <row r="285" spans="5:11" ht="20" customHeight="1">
      <c r="E285" s="72"/>
      <c r="K285" s="72"/>
    </row>
    <row r="286" spans="5:11" ht="20" customHeight="1">
      <c r="E286" s="72"/>
      <c r="K286" s="72"/>
    </row>
    <row r="287" spans="5:11" ht="20" customHeight="1">
      <c r="E287" s="72"/>
      <c r="K287" s="72"/>
    </row>
    <row r="288" spans="5:11" ht="20" customHeight="1">
      <c r="E288" s="72"/>
      <c r="K288" s="72"/>
    </row>
    <row r="289" spans="5:11" ht="20" customHeight="1">
      <c r="E289" s="72"/>
      <c r="K289" s="72"/>
    </row>
    <row r="290" spans="5:11" ht="20" customHeight="1">
      <c r="E290" s="72"/>
      <c r="K290" s="72"/>
    </row>
    <row r="291" spans="5:11" ht="20" customHeight="1">
      <c r="E291" s="72"/>
      <c r="K291" s="72"/>
    </row>
    <row r="292" spans="5:11" ht="20" customHeight="1">
      <c r="E292" s="72"/>
      <c r="K292" s="72"/>
    </row>
    <row r="293" spans="5:11" ht="20" customHeight="1">
      <c r="E293" s="72"/>
      <c r="K293" s="72"/>
    </row>
    <row r="294" spans="5:11" ht="20" customHeight="1">
      <c r="E294" s="72"/>
      <c r="K294" s="72"/>
    </row>
    <row r="295" spans="5:11" ht="20" customHeight="1">
      <c r="E295" s="72"/>
      <c r="K295" s="72"/>
    </row>
    <row r="296" spans="5:11" ht="20" customHeight="1">
      <c r="E296" s="72"/>
      <c r="K296" s="72"/>
    </row>
    <row r="297" spans="5:11" ht="20" customHeight="1">
      <c r="E297" s="72"/>
      <c r="K297" s="72"/>
    </row>
    <row r="298" spans="5:11" ht="20" customHeight="1">
      <c r="E298" s="72"/>
      <c r="K298" s="72"/>
    </row>
    <row r="299" spans="5:11" ht="20" customHeight="1">
      <c r="E299" s="72"/>
      <c r="K299" s="72"/>
    </row>
    <row r="300" spans="5:11" ht="20" customHeight="1">
      <c r="E300" s="72"/>
      <c r="K300" s="72"/>
    </row>
    <row r="301" spans="5:11" ht="20" customHeight="1">
      <c r="E301" s="72"/>
      <c r="K301" s="72"/>
    </row>
    <row r="302" spans="5:11" ht="20" customHeight="1">
      <c r="E302" s="72"/>
      <c r="K302" s="72"/>
    </row>
    <row r="303" spans="5:11" ht="20" customHeight="1">
      <c r="E303" s="72"/>
      <c r="K303" s="72"/>
    </row>
    <row r="304" spans="5:11" ht="20" customHeight="1">
      <c r="E304" s="72"/>
      <c r="K304" s="72"/>
    </row>
    <row r="305" spans="5:11" ht="20" customHeight="1">
      <c r="E305" s="72"/>
      <c r="K305" s="72"/>
    </row>
    <row r="306" spans="5:11" ht="20" customHeight="1">
      <c r="E306" s="72"/>
      <c r="K306" s="72"/>
    </row>
    <row r="307" spans="5:11" ht="20" customHeight="1">
      <c r="E307" s="72"/>
      <c r="K307" s="72"/>
    </row>
    <row r="308" spans="5:11" ht="20" customHeight="1">
      <c r="E308" s="72"/>
      <c r="K308" s="72"/>
    </row>
    <row r="309" spans="5:11" ht="20" customHeight="1">
      <c r="E309" s="72"/>
      <c r="K309" s="72"/>
    </row>
    <row r="310" spans="5:11" ht="20" customHeight="1">
      <c r="E310" s="72"/>
      <c r="K310" s="72"/>
    </row>
    <row r="311" spans="5:11" ht="20" customHeight="1">
      <c r="E311" s="72"/>
      <c r="K311" s="72"/>
    </row>
    <row r="312" spans="5:11" ht="20" customHeight="1">
      <c r="E312" s="72"/>
      <c r="K312" s="72"/>
    </row>
    <row r="313" spans="5:11" ht="20" customHeight="1">
      <c r="E313" s="72"/>
      <c r="K313" s="72"/>
    </row>
    <row r="314" spans="5:11" ht="20" customHeight="1">
      <c r="E314" s="72"/>
      <c r="K314" s="72"/>
    </row>
    <row r="315" spans="5:11" ht="20" customHeight="1">
      <c r="E315" s="72"/>
      <c r="K315" s="72"/>
    </row>
    <row r="316" spans="5:11" ht="20" customHeight="1">
      <c r="E316" s="72"/>
      <c r="K316" s="72"/>
    </row>
    <row r="317" spans="5:11" ht="20" customHeight="1">
      <c r="E317" s="72"/>
      <c r="K317" s="72"/>
    </row>
    <row r="318" spans="5:11" ht="20" customHeight="1">
      <c r="E318" s="72"/>
      <c r="K318" s="72"/>
    </row>
    <row r="319" spans="5:11" ht="20" customHeight="1">
      <c r="E319" s="72"/>
      <c r="K319" s="72"/>
    </row>
    <row r="320" spans="5:11" ht="20" customHeight="1">
      <c r="E320" s="72"/>
      <c r="K320" s="72"/>
    </row>
    <row r="321" spans="5:11" ht="20" customHeight="1">
      <c r="E321" s="72"/>
      <c r="K321" s="72"/>
    </row>
    <row r="322" spans="5:11" ht="20" customHeight="1">
      <c r="E322" s="72"/>
      <c r="K322" s="72"/>
    </row>
    <row r="323" spans="5:11" ht="20" customHeight="1">
      <c r="E323" s="72"/>
      <c r="K323" s="72"/>
    </row>
    <row r="324" spans="5:11" ht="20" customHeight="1">
      <c r="E324" s="72"/>
      <c r="K324" s="72"/>
    </row>
    <row r="325" spans="5:11" ht="20" customHeight="1">
      <c r="E325" s="72"/>
      <c r="K325" s="72"/>
    </row>
    <row r="326" spans="5:11" ht="20" customHeight="1">
      <c r="E326" s="72"/>
      <c r="K326" s="72"/>
    </row>
    <row r="327" spans="5:11" ht="20" customHeight="1">
      <c r="E327" s="72"/>
      <c r="K327" s="72"/>
    </row>
    <row r="328" spans="5:11" ht="20" customHeight="1">
      <c r="E328" s="72"/>
      <c r="K328" s="72"/>
    </row>
    <row r="329" spans="5:11" ht="20" customHeight="1">
      <c r="E329" s="72"/>
      <c r="K329" s="72"/>
    </row>
    <row r="330" spans="5:11" ht="20" customHeight="1">
      <c r="E330" s="72"/>
      <c r="K330" s="72"/>
    </row>
    <row r="331" spans="5:11" ht="20" customHeight="1">
      <c r="E331" s="72"/>
      <c r="K331" s="72"/>
    </row>
    <row r="332" spans="5:11" ht="20" customHeight="1">
      <c r="E332" s="72"/>
      <c r="K332" s="72"/>
    </row>
    <row r="333" spans="5:11" ht="20" customHeight="1">
      <c r="E333" s="72"/>
      <c r="K333" s="72"/>
    </row>
    <row r="334" spans="5:11" ht="20" customHeight="1">
      <c r="E334" s="72"/>
      <c r="K334" s="72"/>
    </row>
    <row r="335" spans="5:11" ht="20" customHeight="1">
      <c r="E335" s="72"/>
      <c r="K335" s="72"/>
    </row>
    <row r="336" spans="5:11" ht="20" customHeight="1">
      <c r="E336" s="72"/>
      <c r="K336" s="72"/>
    </row>
    <row r="337" spans="5:11" ht="20" customHeight="1">
      <c r="E337" s="72"/>
      <c r="K337" s="72"/>
    </row>
    <row r="338" spans="5:11" ht="20" customHeight="1">
      <c r="E338" s="72"/>
      <c r="K338" s="72"/>
    </row>
    <row r="339" spans="5:11" ht="20" customHeight="1">
      <c r="E339" s="72"/>
      <c r="K339" s="72"/>
    </row>
    <row r="340" spans="5:11" ht="20" customHeight="1">
      <c r="E340" s="72"/>
      <c r="K340" s="72"/>
    </row>
    <row r="341" spans="5:11" ht="20" customHeight="1">
      <c r="E341" s="72"/>
      <c r="K341" s="72"/>
    </row>
    <row r="342" spans="5:11" ht="20" customHeight="1">
      <c r="E342" s="72"/>
      <c r="K342" s="72"/>
    </row>
    <row r="343" spans="5:11" ht="20" customHeight="1">
      <c r="E343" s="72"/>
      <c r="K343" s="72"/>
    </row>
    <row r="344" spans="5:11" ht="20" customHeight="1">
      <c r="E344" s="72"/>
      <c r="K344" s="72"/>
    </row>
    <row r="345" spans="5:11" ht="20" customHeight="1">
      <c r="E345" s="72"/>
      <c r="K345" s="72"/>
    </row>
    <row r="346" spans="5:11" ht="20" customHeight="1">
      <c r="E346" s="72"/>
      <c r="K346" s="72"/>
    </row>
    <row r="347" spans="5:11" ht="20" customHeight="1">
      <c r="E347" s="72"/>
      <c r="K347" s="72"/>
    </row>
    <row r="348" spans="5:11" ht="20" customHeight="1">
      <c r="E348" s="72"/>
      <c r="K348" s="72"/>
    </row>
    <row r="349" spans="5:11" ht="20" customHeight="1">
      <c r="E349" s="72"/>
      <c r="K349" s="72"/>
    </row>
    <row r="350" spans="5:11" ht="20" customHeight="1">
      <c r="E350" s="72"/>
      <c r="K350" s="72"/>
    </row>
    <row r="351" spans="5:11" ht="20" customHeight="1">
      <c r="E351" s="72"/>
      <c r="K351" s="72"/>
    </row>
    <row r="352" spans="5:11" ht="20" customHeight="1">
      <c r="E352" s="72"/>
      <c r="K352" s="72"/>
    </row>
    <row r="353" spans="5:11" ht="20" customHeight="1">
      <c r="E353" s="72"/>
      <c r="K353" s="72"/>
    </row>
    <row r="354" spans="5:11" ht="20" customHeight="1">
      <c r="E354" s="72"/>
      <c r="K354" s="72"/>
    </row>
    <row r="355" spans="5:11" ht="20" customHeight="1">
      <c r="E355" s="72"/>
      <c r="K355" s="72"/>
    </row>
    <row r="356" spans="5:11" ht="20" customHeight="1">
      <c r="E356" s="72"/>
      <c r="K356" s="72"/>
    </row>
    <row r="357" spans="5:11" ht="20" customHeight="1">
      <c r="E357" s="72"/>
      <c r="K357" s="72"/>
    </row>
    <row r="358" spans="5:11" ht="20" customHeight="1">
      <c r="E358" s="72"/>
      <c r="K358" s="72"/>
    </row>
    <row r="359" spans="5:11" ht="20" customHeight="1">
      <c r="E359" s="72"/>
      <c r="K359" s="72"/>
    </row>
    <row r="360" spans="5:11" ht="20" customHeight="1">
      <c r="E360" s="72"/>
      <c r="K360" s="72"/>
    </row>
    <row r="361" spans="5:11" ht="20" customHeight="1">
      <c r="E361" s="72"/>
      <c r="K361" s="72"/>
    </row>
    <row r="362" spans="5:11" ht="20" customHeight="1">
      <c r="E362" s="72"/>
      <c r="K362" s="72"/>
    </row>
    <row r="363" spans="5:11" ht="20" customHeight="1">
      <c r="E363" s="72"/>
      <c r="K363" s="72"/>
    </row>
    <row r="364" spans="5:11" ht="20" customHeight="1">
      <c r="E364" s="72"/>
      <c r="K364" s="72"/>
    </row>
    <row r="365" spans="5:11" ht="20" customHeight="1">
      <c r="E365" s="72"/>
      <c r="K365" s="72"/>
    </row>
    <row r="366" spans="5:11" ht="20" customHeight="1">
      <c r="E366" s="72"/>
      <c r="K366" s="72"/>
    </row>
    <row r="367" spans="5:11" ht="20" customHeight="1">
      <c r="E367" s="72"/>
      <c r="K367" s="72"/>
    </row>
    <row r="368" spans="5:11" ht="20" customHeight="1">
      <c r="E368" s="72"/>
      <c r="K368" s="72"/>
    </row>
    <row r="369" spans="5:11" ht="20" customHeight="1">
      <c r="E369" s="72"/>
      <c r="K369" s="72"/>
    </row>
    <row r="370" spans="5:11" ht="20" customHeight="1">
      <c r="E370" s="72"/>
      <c r="K370" s="72"/>
    </row>
    <row r="371" spans="5:11" ht="20" customHeight="1">
      <c r="E371" s="72"/>
      <c r="K371" s="72"/>
    </row>
    <row r="372" spans="5:11" ht="20" customHeight="1">
      <c r="E372" s="72"/>
      <c r="K372" s="72"/>
    </row>
    <row r="373" spans="5:11" ht="20" customHeight="1">
      <c r="E373" s="72"/>
      <c r="K373" s="72"/>
    </row>
    <row r="374" spans="5:11" ht="20" customHeight="1">
      <c r="E374" s="72"/>
      <c r="K374" s="72"/>
    </row>
    <row r="375" spans="5:11" ht="20" customHeight="1">
      <c r="E375" s="72"/>
      <c r="K375" s="72"/>
    </row>
    <row r="376" spans="5:11" ht="20" customHeight="1">
      <c r="E376" s="72"/>
      <c r="K376" s="72"/>
    </row>
    <row r="377" spans="5:11" ht="20" customHeight="1">
      <c r="E377" s="72"/>
      <c r="K377" s="72"/>
    </row>
    <row r="378" spans="5:11" ht="20" customHeight="1">
      <c r="E378" s="72"/>
      <c r="K378" s="72"/>
    </row>
    <row r="379" spans="5:11" ht="20" customHeight="1">
      <c r="E379" s="72"/>
      <c r="K379" s="72"/>
    </row>
    <row r="380" spans="5:11" ht="20" customHeight="1">
      <c r="E380" s="72"/>
      <c r="K380" s="72"/>
    </row>
    <row r="381" spans="5:11" ht="20" customHeight="1">
      <c r="E381" s="72"/>
      <c r="K381" s="72"/>
    </row>
    <row r="382" spans="5:11" ht="20" customHeight="1">
      <c r="E382" s="72"/>
      <c r="K382" s="72"/>
    </row>
    <row r="383" spans="5:11" ht="20" customHeight="1">
      <c r="E383" s="72"/>
      <c r="K383" s="72"/>
    </row>
    <row r="384" spans="5:11" ht="20" customHeight="1">
      <c r="E384" s="72"/>
      <c r="K384" s="72"/>
    </row>
    <row r="385" spans="5:11" ht="20" customHeight="1">
      <c r="E385" s="72"/>
      <c r="K385" s="72"/>
    </row>
    <row r="386" spans="5:11" ht="20" customHeight="1">
      <c r="E386" s="72"/>
      <c r="K386" s="72"/>
    </row>
    <row r="387" spans="5:11" ht="20" customHeight="1">
      <c r="E387" s="72"/>
      <c r="K387" s="72"/>
    </row>
    <row r="388" spans="5:11" ht="20" customHeight="1">
      <c r="E388" s="72"/>
      <c r="K388" s="72"/>
    </row>
    <row r="389" spans="5:11" ht="20" customHeight="1">
      <c r="E389" s="72"/>
      <c r="K389" s="72"/>
    </row>
    <row r="390" spans="5:11" ht="20" customHeight="1">
      <c r="E390" s="72"/>
      <c r="K390" s="72"/>
    </row>
    <row r="391" spans="5:11" ht="20" customHeight="1">
      <c r="E391" s="72"/>
      <c r="K391" s="72"/>
    </row>
    <row r="392" spans="5:11" ht="20" customHeight="1">
      <c r="E392" s="72"/>
      <c r="K392" s="72"/>
    </row>
    <row r="393" spans="5:11" ht="20" customHeight="1">
      <c r="E393" s="72"/>
      <c r="K393" s="72"/>
    </row>
    <row r="394" spans="5:11" ht="20" customHeight="1">
      <c r="E394" s="72"/>
      <c r="K394" s="72"/>
    </row>
    <row r="395" spans="5:11" ht="20" customHeight="1">
      <c r="E395" s="72"/>
      <c r="K395" s="72"/>
    </row>
    <row r="396" spans="5:11" ht="20" customHeight="1">
      <c r="E396" s="72"/>
      <c r="K396" s="72"/>
    </row>
    <row r="397" spans="5:11" ht="20" customHeight="1">
      <c r="E397" s="72"/>
      <c r="K397" s="72"/>
    </row>
    <row r="398" spans="5:11" ht="20" customHeight="1">
      <c r="E398" s="72"/>
      <c r="K398" s="72"/>
    </row>
    <row r="399" spans="5:11" ht="20" customHeight="1">
      <c r="E399" s="72"/>
      <c r="K399" s="72"/>
    </row>
    <row r="400" spans="5:11" ht="20" customHeight="1">
      <c r="E400" s="72"/>
      <c r="K400" s="72"/>
    </row>
    <row r="401" spans="5:11" ht="20" customHeight="1">
      <c r="E401" s="72"/>
      <c r="K401" s="72"/>
    </row>
    <row r="402" spans="5:11" ht="20" customHeight="1">
      <c r="E402" s="72"/>
      <c r="K402" s="72"/>
    </row>
    <row r="403" spans="5:11" ht="20" customHeight="1">
      <c r="E403" s="72"/>
      <c r="K403" s="72"/>
    </row>
    <row r="404" spans="5:11" ht="20" customHeight="1">
      <c r="E404" s="72"/>
      <c r="K404" s="72"/>
    </row>
    <row r="405" spans="5:11" ht="20" customHeight="1">
      <c r="E405" s="72"/>
      <c r="K405" s="72"/>
    </row>
    <row r="406" spans="5:11" ht="20" customHeight="1">
      <c r="E406" s="72"/>
      <c r="K406" s="72"/>
    </row>
    <row r="407" spans="5:11" ht="20" customHeight="1">
      <c r="E407" s="72"/>
      <c r="K407" s="72"/>
    </row>
    <row r="408" spans="5:11" ht="20" customHeight="1">
      <c r="E408" s="72"/>
      <c r="K408" s="72"/>
    </row>
    <row r="409" spans="5:11" ht="20" customHeight="1">
      <c r="E409" s="72"/>
      <c r="K409" s="72"/>
    </row>
    <row r="410" spans="5:11" ht="20" customHeight="1">
      <c r="E410" s="72"/>
      <c r="K410" s="72"/>
    </row>
    <row r="411" spans="5:11" ht="20" customHeight="1">
      <c r="E411" s="72"/>
      <c r="K411" s="72"/>
    </row>
    <row r="412" spans="5:11" ht="20" customHeight="1">
      <c r="E412" s="72"/>
      <c r="K412" s="72"/>
    </row>
    <row r="413" spans="5:11" ht="20" customHeight="1">
      <c r="E413" s="72"/>
      <c r="K413" s="72"/>
    </row>
  </sheetData>
  <mergeCells count="190">
    <mergeCell ref="B6:C10"/>
    <mergeCell ref="L6:N6"/>
    <mergeCell ref="L10:N10"/>
    <mergeCell ref="M8:N8"/>
    <mergeCell ref="D88:N88"/>
    <mergeCell ref="A66:A71"/>
    <mergeCell ref="B26:C37"/>
    <mergeCell ref="B38:C57"/>
    <mergeCell ref="A72:N72"/>
    <mergeCell ref="A38:A65"/>
    <mergeCell ref="A1:A29"/>
    <mergeCell ref="A30:A37"/>
    <mergeCell ref="K35:N35"/>
    <mergeCell ref="K30:N30"/>
    <mergeCell ref="K26:N26"/>
    <mergeCell ref="K83:N83"/>
    <mergeCell ref="D80:J80"/>
    <mergeCell ref="D81:J81"/>
    <mergeCell ref="D69:J69"/>
    <mergeCell ref="B73:C78"/>
    <mergeCell ref="D73:J73"/>
    <mergeCell ref="K73:N73"/>
    <mergeCell ref="B79:N79"/>
    <mergeCell ref="K63:N63"/>
    <mergeCell ref="D51:J51"/>
    <mergeCell ref="D52:J52"/>
    <mergeCell ref="A96:A102"/>
    <mergeCell ref="A73:A95"/>
    <mergeCell ref="D97:J97"/>
    <mergeCell ref="K97:N97"/>
    <mergeCell ref="D89:N89"/>
    <mergeCell ref="K67:N67"/>
    <mergeCell ref="K68:N68"/>
    <mergeCell ref="K69:N69"/>
    <mergeCell ref="K66:N66"/>
    <mergeCell ref="K85:N85"/>
    <mergeCell ref="K86:N86"/>
    <mergeCell ref="K95:N95"/>
    <mergeCell ref="K96:N96"/>
    <mergeCell ref="K94:N94"/>
    <mergeCell ref="B87:N87"/>
    <mergeCell ref="B93:N93"/>
    <mergeCell ref="B90:N90"/>
    <mergeCell ref="K71:N71"/>
    <mergeCell ref="K75:N75"/>
    <mergeCell ref="K76:N76"/>
    <mergeCell ref="K77:N77"/>
    <mergeCell ref="K78:N78"/>
    <mergeCell ref="D76:J76"/>
    <mergeCell ref="D82:J82"/>
    <mergeCell ref="B66:C71"/>
    <mergeCell ref="B80:C86"/>
    <mergeCell ref="K82:N82"/>
    <mergeCell ref="K55:N55"/>
    <mergeCell ref="K52:N52"/>
    <mergeCell ref="D70:J70"/>
    <mergeCell ref="D63:J63"/>
    <mergeCell ref="D64:J64"/>
    <mergeCell ref="D66:J66"/>
    <mergeCell ref="D67:J67"/>
    <mergeCell ref="D68:J68"/>
    <mergeCell ref="D61:J61"/>
    <mergeCell ref="D62:J62"/>
    <mergeCell ref="K59:N59"/>
    <mergeCell ref="K84:N84"/>
    <mergeCell ref="B65:N65"/>
    <mergeCell ref="D77:J77"/>
    <mergeCell ref="D78:J78"/>
    <mergeCell ref="B59:C64"/>
    <mergeCell ref="D74:J74"/>
    <mergeCell ref="K60:N60"/>
    <mergeCell ref="B58:N58"/>
    <mergeCell ref="K41:N41"/>
    <mergeCell ref="K42:N42"/>
    <mergeCell ref="D53:J53"/>
    <mergeCell ref="D31:J31"/>
    <mergeCell ref="D60:J60"/>
    <mergeCell ref="B12:C24"/>
    <mergeCell ref="B25:N25"/>
    <mergeCell ref="D71:J71"/>
    <mergeCell ref="D75:J75"/>
    <mergeCell ref="K46:N46"/>
    <mergeCell ref="K43:N43"/>
    <mergeCell ref="K21:N21"/>
    <mergeCell ref="K22:N22"/>
    <mergeCell ref="K23:N23"/>
    <mergeCell ref="K24:N24"/>
    <mergeCell ref="K27:N27"/>
    <mergeCell ref="K38:N38"/>
    <mergeCell ref="D59:J59"/>
    <mergeCell ref="D54:J54"/>
    <mergeCell ref="D55:J55"/>
    <mergeCell ref="D56:J56"/>
    <mergeCell ref="D57:J57"/>
    <mergeCell ref="D49:J49"/>
    <mergeCell ref="D50:J50"/>
    <mergeCell ref="D19:J19"/>
    <mergeCell ref="D20:J20"/>
    <mergeCell ref="D21:J21"/>
    <mergeCell ref="K19:N19"/>
    <mergeCell ref="D46:J46"/>
    <mergeCell ref="D47:J47"/>
    <mergeCell ref="D48:J48"/>
    <mergeCell ref="K47:N47"/>
    <mergeCell ref="K48:N48"/>
    <mergeCell ref="D43:J43"/>
    <mergeCell ref="D44:J44"/>
    <mergeCell ref="D45:J45"/>
    <mergeCell ref="D38:J38"/>
    <mergeCell ref="D39:J39"/>
    <mergeCell ref="D40:J40"/>
    <mergeCell ref="D41:J41"/>
    <mergeCell ref="D42:J42"/>
    <mergeCell ref="K37:N37"/>
    <mergeCell ref="K39:N39"/>
    <mergeCell ref="K40:N40"/>
    <mergeCell ref="K28:N28"/>
    <mergeCell ref="K29:N29"/>
    <mergeCell ref="K31:N31"/>
    <mergeCell ref="K32:N32"/>
    <mergeCell ref="K20:N20"/>
    <mergeCell ref="D30:J30"/>
    <mergeCell ref="D32:J32"/>
    <mergeCell ref="D27:J27"/>
    <mergeCell ref="D28:J28"/>
    <mergeCell ref="D29:J29"/>
    <mergeCell ref="D22:J22"/>
    <mergeCell ref="D23:J23"/>
    <mergeCell ref="D24:J24"/>
    <mergeCell ref="D35:J35"/>
    <mergeCell ref="D36:J36"/>
    <mergeCell ref="D26:J26"/>
    <mergeCell ref="D37:J37"/>
    <mergeCell ref="K36:N36"/>
    <mergeCell ref="D33:J33"/>
    <mergeCell ref="D34:J34"/>
    <mergeCell ref="K33:N33"/>
    <mergeCell ref="K34:N34"/>
    <mergeCell ref="B101:N101"/>
    <mergeCell ref="D95:J95"/>
    <mergeCell ref="D96:J96"/>
    <mergeCell ref="B99:N99"/>
    <mergeCell ref="B94:C98"/>
    <mergeCell ref="D98:J98"/>
    <mergeCell ref="B88:C89"/>
    <mergeCell ref="B100:N100"/>
    <mergeCell ref="K81:N81"/>
    <mergeCell ref="D94:J94"/>
    <mergeCell ref="D83:J83"/>
    <mergeCell ref="D84:J84"/>
    <mergeCell ref="D85:J85"/>
    <mergeCell ref="D86:J86"/>
    <mergeCell ref="K80:N80"/>
    <mergeCell ref="K70:N70"/>
    <mergeCell ref="K49:N49"/>
    <mergeCell ref="K50:N50"/>
    <mergeCell ref="K51:N51"/>
    <mergeCell ref="K53:N53"/>
    <mergeCell ref="K44:N44"/>
    <mergeCell ref="K45:N45"/>
    <mergeCell ref="K98:N98"/>
    <mergeCell ref="K61:N61"/>
    <mergeCell ref="K62:N62"/>
    <mergeCell ref="K64:N64"/>
    <mergeCell ref="K57:N57"/>
    <mergeCell ref="K54:N54"/>
    <mergeCell ref="K56:N56"/>
    <mergeCell ref="K74:N74"/>
    <mergeCell ref="L11:M11"/>
    <mergeCell ref="F6:G6"/>
    <mergeCell ref="I6:J6"/>
    <mergeCell ref="F8:G8"/>
    <mergeCell ref="I8:J8"/>
    <mergeCell ref="F11:G11"/>
    <mergeCell ref="D16:J16"/>
    <mergeCell ref="D17:J17"/>
    <mergeCell ref="D18:J18"/>
    <mergeCell ref="D13:J13"/>
    <mergeCell ref="D14:J14"/>
    <mergeCell ref="D15:J15"/>
    <mergeCell ref="F10:G10"/>
    <mergeCell ref="I10:J10"/>
    <mergeCell ref="D12:J12"/>
    <mergeCell ref="K13:N13"/>
    <mergeCell ref="K14:N14"/>
    <mergeCell ref="K15:N15"/>
    <mergeCell ref="K16:N16"/>
    <mergeCell ref="K17:N17"/>
    <mergeCell ref="K18:N18"/>
    <mergeCell ref="K12:N12"/>
  </mergeCells>
  <conditionalFormatting sqref="B1:XFD5 B25:B26 O99:XFD99 B91:XFD92 O12:XFD18 K13 B12 D12:D13 O25:XFD25 O93:XFD93 B11:XFD11 B6 D7:XFD7 D6:L6 O6:XFD6 D10:E10 O10:XFD10 D9:XFD9 D8:M8 O8:XFD8 O71:XFD71 H10:L10">
    <cfRule type="cellIs" dxfId="342" priority="649" operator="equal">
      <formula>"L"</formula>
    </cfRule>
  </conditionalFormatting>
  <conditionalFormatting sqref="A104:XFD1048576 O100:XFD101 B102:XFD103">
    <cfRule type="cellIs" dxfId="341" priority="648" operator="equal">
      <formula>"L"</formula>
    </cfRule>
  </conditionalFormatting>
  <conditionalFormatting sqref="A104:XFD1048576 B1:XFD5 B25:B26 O99:XFD101 B91:XFD92 O12:XFD18 K13 B12 D12:D13 B102:XFD103 O25:XFD25 O93:XFD93 B11:XFD11 B6 D7:XFD7 D6:L6 O6:XFD6 D10:E10 O10:XFD10 D9:XFD9 D8:M8 O8:XFD8 O71:XFD71 H10:L10">
    <cfRule type="cellIs" dxfId="340" priority="647" operator="equal">
      <formula>"AB"</formula>
    </cfRule>
  </conditionalFormatting>
  <conditionalFormatting sqref="D22">
    <cfRule type="cellIs" dxfId="339" priority="615" operator="equal">
      <formula>"L"</formula>
    </cfRule>
  </conditionalFormatting>
  <conditionalFormatting sqref="D22">
    <cfRule type="cellIs" dxfId="338" priority="614" operator="equal">
      <formula>"AB"</formula>
    </cfRule>
  </conditionalFormatting>
  <conditionalFormatting sqref="O19:XFD24">
    <cfRule type="cellIs" dxfId="337" priority="643" operator="equal">
      <formula>"L"</formula>
    </cfRule>
  </conditionalFormatting>
  <conditionalFormatting sqref="O19:XFD24">
    <cfRule type="cellIs" dxfId="336" priority="642" operator="equal">
      <formula>"AB"</formula>
    </cfRule>
  </conditionalFormatting>
  <conditionalFormatting sqref="D23">
    <cfRule type="cellIs" dxfId="335" priority="613" operator="equal">
      <formula>"L"</formula>
    </cfRule>
  </conditionalFormatting>
  <conditionalFormatting sqref="D23">
    <cfRule type="cellIs" dxfId="334" priority="612" operator="equal">
      <formula>"AB"</formula>
    </cfRule>
  </conditionalFormatting>
  <conditionalFormatting sqref="D19">
    <cfRule type="cellIs" dxfId="333" priority="627" operator="equal">
      <formula>"L"</formula>
    </cfRule>
  </conditionalFormatting>
  <conditionalFormatting sqref="D19">
    <cfRule type="cellIs" dxfId="332" priority="626" operator="equal">
      <formula>"AB"</formula>
    </cfRule>
  </conditionalFormatting>
  <conditionalFormatting sqref="D14">
    <cfRule type="cellIs" dxfId="331" priority="637" operator="equal">
      <formula>"L"</formula>
    </cfRule>
  </conditionalFormatting>
  <conditionalFormatting sqref="D14">
    <cfRule type="cellIs" dxfId="330" priority="636" operator="equal">
      <formula>"AB"</formula>
    </cfRule>
  </conditionalFormatting>
  <conditionalFormatting sqref="D15">
    <cfRule type="cellIs" dxfId="329" priority="635" operator="equal">
      <formula>"L"</formula>
    </cfRule>
  </conditionalFormatting>
  <conditionalFormatting sqref="D15">
    <cfRule type="cellIs" dxfId="328" priority="634" operator="equal">
      <formula>"AB"</formula>
    </cfRule>
  </conditionalFormatting>
  <conditionalFormatting sqref="D16">
    <cfRule type="cellIs" dxfId="327" priority="633" operator="equal">
      <formula>"L"</formula>
    </cfRule>
  </conditionalFormatting>
  <conditionalFormatting sqref="D16">
    <cfRule type="cellIs" dxfId="326" priority="632" operator="equal">
      <formula>"AB"</formula>
    </cfRule>
  </conditionalFormatting>
  <conditionalFormatting sqref="D17">
    <cfRule type="cellIs" dxfId="325" priority="631" operator="equal">
      <formula>"L"</formula>
    </cfRule>
  </conditionalFormatting>
  <conditionalFormatting sqref="D17">
    <cfRule type="cellIs" dxfId="324" priority="630" operator="equal">
      <formula>"AB"</formula>
    </cfRule>
  </conditionalFormatting>
  <conditionalFormatting sqref="D18">
    <cfRule type="cellIs" dxfId="323" priority="629" operator="equal">
      <formula>"L"</formula>
    </cfRule>
  </conditionalFormatting>
  <conditionalFormatting sqref="D18">
    <cfRule type="cellIs" dxfId="322" priority="628" operator="equal">
      <formula>"AB"</formula>
    </cfRule>
  </conditionalFormatting>
  <conditionalFormatting sqref="D20">
    <cfRule type="cellIs" dxfId="321" priority="625" operator="equal">
      <formula>"L"</formula>
    </cfRule>
  </conditionalFormatting>
  <conditionalFormatting sqref="D20">
    <cfRule type="cellIs" dxfId="320" priority="624" operator="equal">
      <formula>"AB"</formula>
    </cfRule>
  </conditionalFormatting>
  <conditionalFormatting sqref="D21">
    <cfRule type="cellIs" dxfId="319" priority="623" operator="equal">
      <formula>"L"</formula>
    </cfRule>
  </conditionalFormatting>
  <conditionalFormatting sqref="D21">
    <cfRule type="cellIs" dxfId="318" priority="622" operator="equal">
      <formula>"AB"</formula>
    </cfRule>
  </conditionalFormatting>
  <conditionalFormatting sqref="D24">
    <cfRule type="cellIs" dxfId="317" priority="611" operator="equal">
      <formula>"L"</formula>
    </cfRule>
  </conditionalFormatting>
  <conditionalFormatting sqref="D24">
    <cfRule type="cellIs" dxfId="316" priority="610" operator="equal">
      <formula>"AB"</formula>
    </cfRule>
  </conditionalFormatting>
  <conditionalFormatting sqref="O90:XFD90 O26:XFD32">
    <cfRule type="cellIs" dxfId="315" priority="609" operator="equal">
      <formula>"L"</formula>
    </cfRule>
  </conditionalFormatting>
  <conditionalFormatting sqref="O90:XFD90 O26:XFD32">
    <cfRule type="cellIs" dxfId="314" priority="608" operator="equal">
      <formula>"AB"</formula>
    </cfRule>
  </conditionalFormatting>
  <conditionalFormatting sqref="O33:XFD37">
    <cfRule type="cellIs" dxfId="313" priority="605" operator="equal">
      <formula>"L"</formula>
    </cfRule>
  </conditionalFormatting>
  <conditionalFormatting sqref="O33:XFD37">
    <cfRule type="cellIs" dxfId="312" priority="604" operator="equal">
      <formula>"AB"</formula>
    </cfRule>
  </conditionalFormatting>
  <conditionalFormatting sqref="D28">
    <cfRule type="cellIs" dxfId="311" priority="571" operator="equal">
      <formula>"L"</formula>
    </cfRule>
  </conditionalFormatting>
  <conditionalFormatting sqref="D28">
    <cfRule type="cellIs" dxfId="310" priority="570" operator="equal">
      <formula>"AB"</formula>
    </cfRule>
  </conditionalFormatting>
  <conditionalFormatting sqref="D29">
    <cfRule type="cellIs" dxfId="309" priority="569" operator="equal">
      <formula>"L"</formula>
    </cfRule>
  </conditionalFormatting>
  <conditionalFormatting sqref="D29">
    <cfRule type="cellIs" dxfId="308" priority="568" operator="equal">
      <formula>"AB"</formula>
    </cfRule>
  </conditionalFormatting>
  <conditionalFormatting sqref="D32">
    <cfRule type="cellIs" dxfId="307" priority="561" operator="equal">
      <formula>"L"</formula>
    </cfRule>
  </conditionalFormatting>
  <conditionalFormatting sqref="D32">
    <cfRule type="cellIs" dxfId="306" priority="560" operator="equal">
      <formula>"AB"</formula>
    </cfRule>
  </conditionalFormatting>
  <conditionalFormatting sqref="O38:XFD44">
    <cfRule type="cellIs" dxfId="305" priority="531" operator="equal">
      <formula>"L"</formula>
    </cfRule>
  </conditionalFormatting>
  <conditionalFormatting sqref="O38:XFD44">
    <cfRule type="cellIs" dxfId="304" priority="530" operator="equal">
      <formula>"AB"</formula>
    </cfRule>
  </conditionalFormatting>
  <conditionalFormatting sqref="D27">
    <cfRule type="cellIs" dxfId="303" priority="575" operator="equal">
      <formula>"L"</formula>
    </cfRule>
  </conditionalFormatting>
  <conditionalFormatting sqref="D27">
    <cfRule type="cellIs" dxfId="302" priority="574" operator="equal">
      <formula>"AB"</formula>
    </cfRule>
  </conditionalFormatting>
  <conditionalFormatting sqref="D37">
    <cfRule type="cellIs" dxfId="301" priority="543" operator="equal">
      <formula>"L"</formula>
    </cfRule>
  </conditionalFormatting>
  <conditionalFormatting sqref="D37">
    <cfRule type="cellIs" dxfId="300" priority="542" operator="equal">
      <formula>"AB"</formula>
    </cfRule>
  </conditionalFormatting>
  <conditionalFormatting sqref="D31">
    <cfRule type="cellIs" dxfId="299" priority="563" operator="equal">
      <formula>"L"</formula>
    </cfRule>
  </conditionalFormatting>
  <conditionalFormatting sqref="D31">
    <cfRule type="cellIs" dxfId="298" priority="562" operator="equal">
      <formula>"AB"</formula>
    </cfRule>
  </conditionalFormatting>
  <conditionalFormatting sqref="D33">
    <cfRule type="cellIs" dxfId="297" priority="559" operator="equal">
      <formula>"L"</formula>
    </cfRule>
  </conditionalFormatting>
  <conditionalFormatting sqref="D33">
    <cfRule type="cellIs" dxfId="296" priority="558" operator="equal">
      <formula>"AB"</formula>
    </cfRule>
  </conditionalFormatting>
  <conditionalFormatting sqref="D34">
    <cfRule type="cellIs" dxfId="295" priority="557" operator="equal">
      <formula>"L"</formula>
    </cfRule>
  </conditionalFormatting>
  <conditionalFormatting sqref="D34">
    <cfRule type="cellIs" dxfId="294" priority="556" operator="equal">
      <formula>"AB"</formula>
    </cfRule>
  </conditionalFormatting>
  <conditionalFormatting sqref="D40">
    <cfRule type="cellIs" dxfId="293" priority="489" operator="equal">
      <formula>"L"</formula>
    </cfRule>
  </conditionalFormatting>
  <conditionalFormatting sqref="D40">
    <cfRule type="cellIs" dxfId="292" priority="488" operator="equal">
      <formula>"AB"</formula>
    </cfRule>
  </conditionalFormatting>
  <conditionalFormatting sqref="D43">
    <cfRule type="cellIs" dxfId="291" priority="469" operator="equal">
      <formula>"L"</formula>
    </cfRule>
  </conditionalFormatting>
  <conditionalFormatting sqref="D43">
    <cfRule type="cellIs" dxfId="290" priority="468" operator="equal">
      <formula>"AB"</formula>
    </cfRule>
  </conditionalFormatting>
  <conditionalFormatting sqref="D36">
    <cfRule type="cellIs" dxfId="289" priority="545" operator="equal">
      <formula>"L"</formula>
    </cfRule>
  </conditionalFormatting>
  <conditionalFormatting sqref="D36">
    <cfRule type="cellIs" dxfId="288" priority="544" operator="equal">
      <formula>"AB"</formula>
    </cfRule>
  </conditionalFormatting>
  <conditionalFormatting sqref="D26">
    <cfRule type="cellIs" dxfId="287" priority="539" operator="equal">
      <formula>"L"</formula>
    </cfRule>
  </conditionalFormatting>
  <conditionalFormatting sqref="D26">
    <cfRule type="cellIs" dxfId="286" priority="538" operator="equal">
      <formula>"AB"</formula>
    </cfRule>
  </conditionalFormatting>
  <conditionalFormatting sqref="D30">
    <cfRule type="cellIs" dxfId="285" priority="537" operator="equal">
      <formula>"L"</formula>
    </cfRule>
  </conditionalFormatting>
  <conditionalFormatting sqref="D30">
    <cfRule type="cellIs" dxfId="284" priority="536" operator="equal">
      <formula>"AB"</formula>
    </cfRule>
  </conditionalFormatting>
  <conditionalFormatting sqref="D35">
    <cfRule type="cellIs" dxfId="283" priority="535" operator="equal">
      <formula>"L"</formula>
    </cfRule>
  </conditionalFormatting>
  <conditionalFormatting sqref="D35">
    <cfRule type="cellIs" dxfId="282" priority="534" operator="equal">
      <formula>"AB"</formula>
    </cfRule>
  </conditionalFormatting>
  <conditionalFormatting sqref="D39">
    <cfRule type="cellIs" dxfId="281" priority="491" operator="equal">
      <formula>"L"</formula>
    </cfRule>
  </conditionalFormatting>
  <conditionalFormatting sqref="D39">
    <cfRule type="cellIs" dxfId="280" priority="490" operator="equal">
      <formula>"AB"</formula>
    </cfRule>
  </conditionalFormatting>
  <conditionalFormatting sqref="O45:XFD49">
    <cfRule type="cellIs" dxfId="279" priority="529" operator="equal">
      <formula>"L"</formula>
    </cfRule>
  </conditionalFormatting>
  <conditionalFormatting sqref="O45:XFD49">
    <cfRule type="cellIs" dxfId="278" priority="528" operator="equal">
      <formula>"AB"</formula>
    </cfRule>
  </conditionalFormatting>
  <conditionalFormatting sqref="D42">
    <cfRule type="cellIs" dxfId="277" priority="485" operator="equal">
      <formula>"L"</formula>
    </cfRule>
  </conditionalFormatting>
  <conditionalFormatting sqref="D42">
    <cfRule type="cellIs" dxfId="276" priority="484" operator="equal">
      <formula>"AB"</formula>
    </cfRule>
  </conditionalFormatting>
  <conditionalFormatting sqref="D53">
    <cfRule type="cellIs" dxfId="275" priority="361" operator="equal">
      <formula>"L"</formula>
    </cfRule>
  </conditionalFormatting>
  <conditionalFormatting sqref="D53">
    <cfRule type="cellIs" dxfId="274" priority="360" operator="equal">
      <formula>"AB"</formula>
    </cfRule>
  </conditionalFormatting>
  <conditionalFormatting sqref="D54">
    <cfRule type="cellIs" dxfId="273" priority="359" operator="equal">
      <formula>"L"</formula>
    </cfRule>
  </conditionalFormatting>
  <conditionalFormatting sqref="D54">
    <cfRule type="cellIs" dxfId="272" priority="358" operator="equal">
      <formula>"AB"</formula>
    </cfRule>
  </conditionalFormatting>
  <conditionalFormatting sqref="D51">
    <cfRule type="cellIs" dxfId="271" priority="367" operator="equal">
      <formula>"L"</formula>
    </cfRule>
  </conditionalFormatting>
  <conditionalFormatting sqref="D51">
    <cfRule type="cellIs" dxfId="270" priority="366" operator="equal">
      <formula>"AB"</formula>
    </cfRule>
  </conditionalFormatting>
  <conditionalFormatting sqref="D63">
    <cfRule type="cellIs" dxfId="269" priority="339" operator="equal">
      <formula>"L"</formula>
    </cfRule>
  </conditionalFormatting>
  <conditionalFormatting sqref="D63">
    <cfRule type="cellIs" dxfId="268" priority="338" operator="equal">
      <formula>"AB"</formula>
    </cfRule>
  </conditionalFormatting>
  <conditionalFormatting sqref="D57">
    <cfRule type="cellIs" dxfId="267" priority="345" operator="equal">
      <formula>"L"</formula>
    </cfRule>
  </conditionalFormatting>
  <conditionalFormatting sqref="D57">
    <cfRule type="cellIs" dxfId="266" priority="344" operator="equal">
      <formula>"AB"</formula>
    </cfRule>
  </conditionalFormatting>
  <conditionalFormatting sqref="D52">
    <cfRule type="cellIs" dxfId="265" priority="365" operator="equal">
      <formula>"L"</formula>
    </cfRule>
  </conditionalFormatting>
  <conditionalFormatting sqref="D52">
    <cfRule type="cellIs" dxfId="264" priority="364" operator="equal">
      <formula>"AB"</formula>
    </cfRule>
  </conditionalFormatting>
  <conditionalFormatting sqref="O58:XFD58">
    <cfRule type="cellIs" dxfId="263" priority="329" operator="equal">
      <formula>"L"</formula>
    </cfRule>
  </conditionalFormatting>
  <conditionalFormatting sqref="O58:XFD58">
    <cfRule type="cellIs" dxfId="262" priority="328" operator="equal">
      <formula>"AB"</formula>
    </cfRule>
  </conditionalFormatting>
  <conditionalFormatting sqref="D50">
    <cfRule type="cellIs" dxfId="261" priority="369" operator="equal">
      <formula>"L"</formula>
    </cfRule>
  </conditionalFormatting>
  <conditionalFormatting sqref="D50">
    <cfRule type="cellIs" dxfId="260" priority="368" operator="equal">
      <formula>"AB"</formula>
    </cfRule>
  </conditionalFormatting>
  <conditionalFormatting sqref="D38">
    <cfRule type="cellIs" dxfId="259" priority="493" operator="equal">
      <formula>"L"</formula>
    </cfRule>
  </conditionalFormatting>
  <conditionalFormatting sqref="D38">
    <cfRule type="cellIs" dxfId="258" priority="492" operator="equal">
      <formula>"AB"</formula>
    </cfRule>
  </conditionalFormatting>
  <conditionalFormatting sqref="D44">
    <cfRule type="cellIs" dxfId="257" priority="477" operator="equal">
      <formula>"L"</formula>
    </cfRule>
  </conditionalFormatting>
  <conditionalFormatting sqref="D44">
    <cfRule type="cellIs" dxfId="256" priority="476" operator="equal">
      <formula>"AB"</formula>
    </cfRule>
  </conditionalFormatting>
  <conditionalFormatting sqref="D59">
    <cfRule type="cellIs" dxfId="255" priority="343" operator="equal">
      <formula>"L"</formula>
    </cfRule>
  </conditionalFormatting>
  <conditionalFormatting sqref="D59">
    <cfRule type="cellIs" dxfId="254" priority="342" operator="equal">
      <formula>"AB"</formula>
    </cfRule>
  </conditionalFormatting>
  <conditionalFormatting sqref="D48">
    <cfRule type="cellIs" dxfId="253" priority="457" operator="equal">
      <formula>"L"</formula>
    </cfRule>
  </conditionalFormatting>
  <conditionalFormatting sqref="D48">
    <cfRule type="cellIs" dxfId="252" priority="456" operator="equal">
      <formula>"AB"</formula>
    </cfRule>
  </conditionalFormatting>
  <conditionalFormatting sqref="D60">
    <cfRule type="cellIs" dxfId="251" priority="335" operator="equal">
      <formula>"L"</formula>
    </cfRule>
  </conditionalFormatting>
  <conditionalFormatting sqref="D60">
    <cfRule type="cellIs" dxfId="250" priority="334" operator="equal">
      <formula>"AB"</formula>
    </cfRule>
  </conditionalFormatting>
  <conditionalFormatting sqref="D41">
    <cfRule type="cellIs" dxfId="249" priority="483" operator="equal">
      <formula>"L"</formula>
    </cfRule>
  </conditionalFormatting>
  <conditionalFormatting sqref="D41">
    <cfRule type="cellIs" dxfId="248" priority="482" operator="equal">
      <formula>"AB"</formula>
    </cfRule>
  </conditionalFormatting>
  <conditionalFormatting sqref="D61">
    <cfRule type="cellIs" dxfId="247" priority="333" operator="equal">
      <formula>"L"</formula>
    </cfRule>
  </conditionalFormatting>
  <conditionalFormatting sqref="D61">
    <cfRule type="cellIs" dxfId="246" priority="332" operator="equal">
      <formula>"AB"</formula>
    </cfRule>
  </conditionalFormatting>
  <conditionalFormatting sqref="D55">
    <cfRule type="cellIs" dxfId="245" priority="351" operator="equal">
      <formula>"L"</formula>
    </cfRule>
  </conditionalFormatting>
  <conditionalFormatting sqref="D55">
    <cfRule type="cellIs" dxfId="244" priority="350" operator="equal">
      <formula>"AB"</formula>
    </cfRule>
  </conditionalFormatting>
  <conditionalFormatting sqref="D45">
    <cfRule type="cellIs" dxfId="243" priority="475" operator="equal">
      <formula>"L"</formula>
    </cfRule>
  </conditionalFormatting>
  <conditionalFormatting sqref="D45">
    <cfRule type="cellIs" dxfId="242" priority="474" operator="equal">
      <formula>"AB"</formula>
    </cfRule>
  </conditionalFormatting>
  <conditionalFormatting sqref="D49">
    <cfRule type="cellIs" dxfId="241" priority="454" operator="equal">
      <formula>"AB"</formula>
    </cfRule>
  </conditionalFormatting>
  <conditionalFormatting sqref="D62">
    <cfRule type="cellIs" dxfId="240" priority="330" operator="equal">
      <formula>"AB"</formula>
    </cfRule>
  </conditionalFormatting>
  <conditionalFormatting sqref="O50:XFD56">
    <cfRule type="cellIs" dxfId="239" priority="451" operator="equal">
      <formula>"L"</formula>
    </cfRule>
  </conditionalFormatting>
  <conditionalFormatting sqref="O50:XFD56">
    <cfRule type="cellIs" dxfId="238" priority="450" operator="equal">
      <formula>"AB"</formula>
    </cfRule>
  </conditionalFormatting>
  <conditionalFormatting sqref="D49">
    <cfRule type="cellIs" dxfId="237" priority="455" operator="equal">
      <formula>"L"</formula>
    </cfRule>
  </conditionalFormatting>
  <conditionalFormatting sqref="D71">
    <cfRule type="cellIs" dxfId="236" priority="308" operator="equal">
      <formula>"AB"</formula>
    </cfRule>
  </conditionalFormatting>
  <conditionalFormatting sqref="D46">
    <cfRule type="cellIs" dxfId="235" priority="465" operator="equal">
      <formula>"L"</formula>
    </cfRule>
  </conditionalFormatting>
  <conditionalFormatting sqref="D46">
    <cfRule type="cellIs" dxfId="234" priority="464" operator="equal">
      <formula>"AB"</formula>
    </cfRule>
  </conditionalFormatting>
  <conditionalFormatting sqref="D83">
    <cfRule type="cellIs" dxfId="233" priority="227" operator="equal">
      <formula>"L"</formula>
    </cfRule>
  </conditionalFormatting>
  <conditionalFormatting sqref="D83">
    <cfRule type="cellIs" dxfId="232" priority="226" operator="equal">
      <formula>"AB"</formula>
    </cfRule>
  </conditionalFormatting>
  <conditionalFormatting sqref="D47">
    <cfRule type="cellIs" dxfId="231" priority="459" operator="equal">
      <formula>"L"</formula>
    </cfRule>
  </conditionalFormatting>
  <conditionalFormatting sqref="D47">
    <cfRule type="cellIs" dxfId="230" priority="458" operator="equal">
      <formula>"AB"</formula>
    </cfRule>
  </conditionalFormatting>
  <conditionalFormatting sqref="D62">
    <cfRule type="cellIs" dxfId="229" priority="331" operator="equal">
      <formula>"L"</formula>
    </cfRule>
  </conditionalFormatting>
  <conditionalFormatting sqref="O57:XFD57 O59:XFD62">
    <cfRule type="cellIs" dxfId="228" priority="449" operator="equal">
      <formula>"L"</formula>
    </cfRule>
  </conditionalFormatting>
  <conditionalFormatting sqref="O57:XFD57 O59:XFD62">
    <cfRule type="cellIs" dxfId="227" priority="448" operator="equal">
      <formula>"AB"</formula>
    </cfRule>
  </conditionalFormatting>
  <conditionalFormatting sqref="D68">
    <cfRule type="cellIs" dxfId="226" priority="319" operator="equal">
      <formula>"L"</formula>
    </cfRule>
  </conditionalFormatting>
  <conditionalFormatting sqref="D68">
    <cfRule type="cellIs" dxfId="225" priority="318" operator="equal">
      <formula>"AB"</formula>
    </cfRule>
  </conditionalFormatting>
  <conditionalFormatting sqref="D64">
    <cfRule type="cellIs" dxfId="224" priority="399" operator="equal">
      <formula>"L"</formula>
    </cfRule>
  </conditionalFormatting>
  <conditionalFormatting sqref="D64">
    <cfRule type="cellIs" dxfId="223" priority="398" operator="equal">
      <formula>"AB"</formula>
    </cfRule>
  </conditionalFormatting>
  <conditionalFormatting sqref="O63:XFD64 O66:XFD70">
    <cfRule type="cellIs" dxfId="222" priority="411" operator="equal">
      <formula>"L"</formula>
    </cfRule>
  </conditionalFormatting>
  <conditionalFormatting sqref="O63:XFD64 O66:XFD70">
    <cfRule type="cellIs" dxfId="221" priority="410" operator="equal">
      <formula>"AB"</formula>
    </cfRule>
  </conditionalFormatting>
  <conditionalFormatting sqref="D71">
    <cfRule type="cellIs" dxfId="220" priority="309" operator="equal">
      <formula>"L"</formula>
    </cfRule>
  </conditionalFormatting>
  <conditionalFormatting sqref="B59">
    <cfRule type="cellIs" dxfId="219" priority="413" operator="equal">
      <formula>"L"</formula>
    </cfRule>
  </conditionalFormatting>
  <conditionalFormatting sqref="B59">
    <cfRule type="cellIs" dxfId="218" priority="412" operator="equal">
      <formula>"AB"</formula>
    </cfRule>
  </conditionalFormatting>
  <conditionalFormatting sqref="O72:XFD72">
    <cfRule type="cellIs" dxfId="217" priority="307" operator="equal">
      <formula>"L"</formula>
    </cfRule>
  </conditionalFormatting>
  <conditionalFormatting sqref="O72:XFD72">
    <cfRule type="cellIs" dxfId="216" priority="306" operator="equal">
      <formula>"AB"</formula>
    </cfRule>
  </conditionalFormatting>
  <conditionalFormatting sqref="O80:XFD84">
    <cfRule type="cellIs" dxfId="215" priority="295" operator="equal">
      <formula>"L"</formula>
    </cfRule>
  </conditionalFormatting>
  <conditionalFormatting sqref="O80:XFD84">
    <cfRule type="cellIs" dxfId="214" priority="294" operator="equal">
      <formula>"AB"</formula>
    </cfRule>
  </conditionalFormatting>
  <conditionalFormatting sqref="O85:XFD86">
    <cfRule type="cellIs" dxfId="213" priority="293" operator="equal">
      <formula>"L"</formula>
    </cfRule>
  </conditionalFormatting>
  <conditionalFormatting sqref="O85:XFD86">
    <cfRule type="cellIs" dxfId="212" priority="292" operator="equal">
      <formula>"AB"</formula>
    </cfRule>
  </conditionalFormatting>
  <conditionalFormatting sqref="D56">
    <cfRule type="cellIs" dxfId="211" priority="346" operator="equal">
      <formula>"AB"</formula>
    </cfRule>
  </conditionalFormatting>
  <conditionalFormatting sqref="O94:XFD98">
    <cfRule type="cellIs" dxfId="210" priority="219" operator="equal">
      <formula>"L"</formula>
    </cfRule>
  </conditionalFormatting>
  <conditionalFormatting sqref="O94:XFD98">
    <cfRule type="cellIs" dxfId="209" priority="218" operator="equal">
      <formula>"AB"</formula>
    </cfRule>
  </conditionalFormatting>
  <conditionalFormatting sqref="D56">
    <cfRule type="cellIs" dxfId="208" priority="347" operator="equal">
      <formula>"L"</formula>
    </cfRule>
  </conditionalFormatting>
  <conditionalFormatting sqref="D67">
    <cfRule type="cellIs" dxfId="207" priority="321" operator="equal">
      <formula>"L"</formula>
    </cfRule>
  </conditionalFormatting>
  <conditionalFormatting sqref="D67">
    <cfRule type="cellIs" dxfId="206" priority="320" operator="equal">
      <formula>"AB"</formula>
    </cfRule>
  </conditionalFormatting>
  <conditionalFormatting sqref="D86">
    <cfRule type="cellIs" dxfId="205" priority="220" operator="equal">
      <formula>"AB"</formula>
    </cfRule>
  </conditionalFormatting>
  <conditionalFormatting sqref="O65:XFD65">
    <cfRule type="cellIs" dxfId="204" priority="327" operator="equal">
      <formula>"L"</formula>
    </cfRule>
  </conditionalFormatting>
  <conditionalFormatting sqref="O65:XFD65">
    <cfRule type="cellIs" dxfId="203" priority="326" operator="equal">
      <formula>"AB"</formula>
    </cfRule>
  </conditionalFormatting>
  <conditionalFormatting sqref="D81">
    <cfRule type="cellIs" dxfId="202" priority="231" operator="equal">
      <formula>"L"</formula>
    </cfRule>
  </conditionalFormatting>
  <conditionalFormatting sqref="D81">
    <cfRule type="cellIs" dxfId="201" priority="230" operator="equal">
      <formula>"AB"</formula>
    </cfRule>
  </conditionalFormatting>
  <conditionalFormatting sqref="D69">
    <cfRule type="cellIs" dxfId="200" priority="317" operator="equal">
      <formula>"L"</formula>
    </cfRule>
  </conditionalFormatting>
  <conditionalFormatting sqref="D69">
    <cfRule type="cellIs" dxfId="199" priority="316" operator="equal">
      <formula>"AB"</formula>
    </cfRule>
  </conditionalFormatting>
  <conditionalFormatting sqref="K95">
    <cfRule type="cellIs" dxfId="198" priority="216" operator="equal">
      <formula>"AB"</formula>
    </cfRule>
  </conditionalFormatting>
  <conditionalFormatting sqref="K95">
    <cfRule type="cellIs" dxfId="197" priority="217" operator="equal">
      <formula>"L"</formula>
    </cfRule>
  </conditionalFormatting>
  <conditionalFormatting sqref="D66">
    <cfRule type="cellIs" dxfId="196" priority="325" operator="equal">
      <formula>"L"</formula>
    </cfRule>
  </conditionalFormatting>
  <conditionalFormatting sqref="D66">
    <cfRule type="cellIs" dxfId="195" priority="324" operator="equal">
      <formula>"AB"</formula>
    </cfRule>
  </conditionalFormatting>
  <conditionalFormatting sqref="D80">
    <cfRule type="cellIs" dxfId="194" priority="235" operator="equal">
      <formula>"L"</formula>
    </cfRule>
  </conditionalFormatting>
  <conditionalFormatting sqref="D80">
    <cfRule type="cellIs" dxfId="193" priority="234" operator="equal">
      <formula>"AB"</formula>
    </cfRule>
  </conditionalFormatting>
  <conditionalFormatting sqref="D70">
    <cfRule type="cellIs" dxfId="192" priority="315" operator="equal">
      <formula>"L"</formula>
    </cfRule>
  </conditionalFormatting>
  <conditionalFormatting sqref="D70">
    <cfRule type="cellIs" dxfId="191" priority="314" operator="equal">
      <formula>"AB"</formula>
    </cfRule>
  </conditionalFormatting>
  <conditionalFormatting sqref="D82">
    <cfRule type="cellIs" dxfId="190" priority="229" operator="equal">
      <formula>"L"</formula>
    </cfRule>
  </conditionalFormatting>
  <conditionalFormatting sqref="D82">
    <cfRule type="cellIs" dxfId="189" priority="228" operator="equal">
      <formula>"AB"</formula>
    </cfRule>
  </conditionalFormatting>
  <conditionalFormatting sqref="D85">
    <cfRule type="cellIs" dxfId="188" priority="223" operator="equal">
      <formula>"L"</formula>
    </cfRule>
  </conditionalFormatting>
  <conditionalFormatting sqref="D85">
    <cfRule type="cellIs" dxfId="187" priority="222" operator="equal">
      <formula>"AB"</formula>
    </cfRule>
  </conditionalFormatting>
  <conditionalFormatting sqref="D86">
    <cfRule type="cellIs" dxfId="186" priority="221" operator="equal">
      <formula>"L"</formula>
    </cfRule>
  </conditionalFormatting>
  <conditionalFormatting sqref="K98">
    <cfRule type="cellIs" dxfId="185" priority="215" operator="equal">
      <formula>"L"</formula>
    </cfRule>
  </conditionalFormatting>
  <conditionalFormatting sqref="K98">
    <cfRule type="cellIs" dxfId="184" priority="214" operator="equal">
      <formula>"AB"</formula>
    </cfRule>
  </conditionalFormatting>
  <conditionalFormatting sqref="D94">
    <cfRule type="cellIs" dxfId="183" priority="213" operator="equal">
      <formula>"L"</formula>
    </cfRule>
  </conditionalFormatting>
  <conditionalFormatting sqref="D94">
    <cfRule type="cellIs" dxfId="182" priority="212" operator="equal">
      <formula>"AB"</formula>
    </cfRule>
  </conditionalFormatting>
  <conditionalFormatting sqref="D84">
    <cfRule type="cellIs" dxfId="181" priority="225" operator="equal">
      <formula>"L"</formula>
    </cfRule>
  </conditionalFormatting>
  <conditionalFormatting sqref="D84">
    <cfRule type="cellIs" dxfId="180" priority="224" operator="equal">
      <formula>"AB"</formula>
    </cfRule>
  </conditionalFormatting>
  <conditionalFormatting sqref="D96">
    <cfRule type="cellIs" dxfId="179" priority="207" operator="equal">
      <formula>"L"</formula>
    </cfRule>
  </conditionalFormatting>
  <conditionalFormatting sqref="D96">
    <cfRule type="cellIs" dxfId="178" priority="206" operator="equal">
      <formula>"AB"</formula>
    </cfRule>
  </conditionalFormatting>
  <conditionalFormatting sqref="K94">
    <cfRule type="cellIs" dxfId="177" priority="210" operator="equal">
      <formula>"AB"</formula>
    </cfRule>
  </conditionalFormatting>
  <conditionalFormatting sqref="K94">
    <cfRule type="cellIs" dxfId="176" priority="211" operator="equal">
      <formula>"L"</formula>
    </cfRule>
  </conditionalFormatting>
  <conditionalFormatting sqref="D95">
    <cfRule type="cellIs" dxfId="175" priority="209" operator="equal">
      <formula>"L"</formula>
    </cfRule>
  </conditionalFormatting>
  <conditionalFormatting sqref="D95">
    <cfRule type="cellIs" dxfId="174" priority="208" operator="equal">
      <formula>"AB"</formula>
    </cfRule>
  </conditionalFormatting>
  <conditionalFormatting sqref="D98">
    <cfRule type="cellIs" dxfId="173" priority="205" operator="equal">
      <formula>"L"</formula>
    </cfRule>
  </conditionalFormatting>
  <conditionalFormatting sqref="D98">
    <cfRule type="cellIs" dxfId="172" priority="204" operator="equal">
      <formula>"AB"</formula>
    </cfRule>
  </conditionalFormatting>
  <conditionalFormatting sqref="K14:K17">
    <cfRule type="cellIs" dxfId="171" priority="173" operator="equal">
      <formula>"L"</formula>
    </cfRule>
  </conditionalFormatting>
  <conditionalFormatting sqref="K14:K17">
    <cfRule type="cellIs" dxfId="170" priority="172" operator="equal">
      <formula>"AB"</formula>
    </cfRule>
  </conditionalFormatting>
  <conditionalFormatting sqref="K96">
    <cfRule type="cellIs" dxfId="169" priority="145" operator="equal">
      <formula>"L"</formula>
    </cfRule>
  </conditionalFormatting>
  <conditionalFormatting sqref="K96">
    <cfRule type="cellIs" dxfId="168" priority="144" operator="equal">
      <formula>"AB"</formula>
    </cfRule>
  </conditionalFormatting>
  <conditionalFormatting sqref="A38 A66">
    <cfRule type="cellIs" dxfId="167" priority="123" operator="equal">
      <formula>"L"</formula>
    </cfRule>
  </conditionalFormatting>
  <conditionalFormatting sqref="A38 A66">
    <cfRule type="cellIs" dxfId="166" priority="122" operator="equal">
      <formula>"AB"</formula>
    </cfRule>
  </conditionalFormatting>
  <conditionalFormatting sqref="O88:XFD89">
    <cfRule type="cellIs" dxfId="165" priority="117" operator="equal">
      <formula>"L"</formula>
    </cfRule>
  </conditionalFormatting>
  <conditionalFormatting sqref="O88:XFD89">
    <cfRule type="cellIs" dxfId="164" priority="116" operator="equal">
      <formula>"AB"</formula>
    </cfRule>
  </conditionalFormatting>
  <conditionalFormatting sqref="A1 A30">
    <cfRule type="cellIs" dxfId="163" priority="121" operator="equal">
      <formula>"L"</formula>
    </cfRule>
  </conditionalFormatting>
  <conditionalFormatting sqref="A1 A30">
    <cfRule type="cellIs" dxfId="162" priority="120" operator="equal">
      <formula>"AB"</formula>
    </cfRule>
  </conditionalFormatting>
  <conditionalFormatting sqref="B90">
    <cfRule type="cellIs" dxfId="161" priority="95" operator="equal">
      <formula>"L"</formula>
    </cfRule>
  </conditionalFormatting>
  <conditionalFormatting sqref="B90">
    <cfRule type="cellIs" dxfId="160" priority="94" operator="equal">
      <formula>"AB"</formula>
    </cfRule>
  </conditionalFormatting>
  <conditionalFormatting sqref="K59">
    <cfRule type="cellIs" dxfId="159" priority="81" operator="equal">
      <formula>"L"</formula>
    </cfRule>
  </conditionalFormatting>
  <conditionalFormatting sqref="K59">
    <cfRule type="cellIs" dxfId="158" priority="80" operator="equal">
      <formula>"AB"</formula>
    </cfRule>
  </conditionalFormatting>
  <conditionalFormatting sqref="D89">
    <cfRule type="cellIs" dxfId="157" priority="109" operator="equal">
      <formula>"L"</formula>
    </cfRule>
  </conditionalFormatting>
  <conditionalFormatting sqref="D89">
    <cfRule type="cellIs" dxfId="156" priority="108" operator="equal">
      <formula>"AB"</formula>
    </cfRule>
  </conditionalFormatting>
  <conditionalFormatting sqref="D88">
    <cfRule type="cellIs" dxfId="155" priority="113" operator="equal">
      <formula>"L"</formula>
    </cfRule>
  </conditionalFormatting>
  <conditionalFormatting sqref="D88">
    <cfRule type="cellIs" dxfId="154" priority="112" operator="equal">
      <formula>"AB"</formula>
    </cfRule>
  </conditionalFormatting>
  <conditionalFormatting sqref="O87:XFD87">
    <cfRule type="cellIs" dxfId="153" priority="115" operator="equal">
      <formula>"L"</formula>
    </cfRule>
  </conditionalFormatting>
  <conditionalFormatting sqref="O87:XFD87">
    <cfRule type="cellIs" dxfId="152" priority="114" operator="equal">
      <formula>"AB"</formula>
    </cfRule>
  </conditionalFormatting>
  <conditionalFormatting sqref="B99">
    <cfRule type="cellIs" dxfId="151" priority="93" operator="equal">
      <formula>"L"</formula>
    </cfRule>
  </conditionalFormatting>
  <conditionalFormatting sqref="B99">
    <cfRule type="cellIs" dxfId="150" priority="92" operator="equal">
      <formula>"AB"</formula>
    </cfRule>
  </conditionalFormatting>
  <conditionalFormatting sqref="B65 B58">
    <cfRule type="cellIs" dxfId="149" priority="103" operator="equal">
      <formula>"L"</formula>
    </cfRule>
  </conditionalFormatting>
  <conditionalFormatting sqref="B65 B58">
    <cfRule type="cellIs" dxfId="148" priority="102" operator="equal">
      <formula>"AB"</formula>
    </cfRule>
  </conditionalFormatting>
  <conditionalFormatting sqref="K66">
    <cfRule type="cellIs" dxfId="147" priority="77" operator="equal">
      <formula>"L"</formula>
    </cfRule>
  </conditionalFormatting>
  <conditionalFormatting sqref="K66">
    <cfRule type="cellIs" dxfId="146" priority="76" operator="equal">
      <formula>"AB"</formula>
    </cfRule>
  </conditionalFormatting>
  <conditionalFormatting sqref="B87">
    <cfRule type="cellIs" dxfId="145" priority="99" operator="equal">
      <formula>"L"</formula>
    </cfRule>
  </conditionalFormatting>
  <conditionalFormatting sqref="B87">
    <cfRule type="cellIs" dxfId="144" priority="98" operator="equal">
      <formula>"AB"</formula>
    </cfRule>
  </conditionalFormatting>
  <conditionalFormatting sqref="B93">
    <cfRule type="cellIs" dxfId="143" priority="97" operator="equal">
      <formula>"L"</formula>
    </cfRule>
  </conditionalFormatting>
  <conditionalFormatting sqref="B93">
    <cfRule type="cellIs" dxfId="142" priority="96" operator="equal">
      <formula>"AB"</formula>
    </cfRule>
  </conditionalFormatting>
  <conditionalFormatting sqref="K97">
    <cfRule type="cellIs" dxfId="141" priority="91" operator="equal">
      <formula>"L"</formula>
    </cfRule>
  </conditionalFormatting>
  <conditionalFormatting sqref="K97">
    <cfRule type="cellIs" dxfId="140" priority="90" operator="equal">
      <formula>"AB"</formula>
    </cfRule>
  </conditionalFormatting>
  <conditionalFormatting sqref="D97">
    <cfRule type="cellIs" dxfId="139" priority="89" operator="equal">
      <formula>"L"</formula>
    </cfRule>
  </conditionalFormatting>
  <conditionalFormatting sqref="D97">
    <cfRule type="cellIs" dxfId="138" priority="88" operator="equal">
      <formula>"AB"</formula>
    </cfRule>
  </conditionalFormatting>
  <conditionalFormatting sqref="K38 K35 K30 K26 K12">
    <cfRule type="cellIs" dxfId="137" priority="86" operator="equal">
      <formula>"AB"</formula>
    </cfRule>
  </conditionalFormatting>
  <conditionalFormatting sqref="K38 K35 K30 K26 K12">
    <cfRule type="cellIs" dxfId="136" priority="87" operator="equal">
      <formula>"L"</formula>
    </cfRule>
  </conditionalFormatting>
  <conditionalFormatting sqref="K46 K43">
    <cfRule type="cellIs" dxfId="135" priority="84" operator="equal">
      <formula>"AB"</formula>
    </cfRule>
  </conditionalFormatting>
  <conditionalFormatting sqref="K46 K43">
    <cfRule type="cellIs" dxfId="134" priority="85" operator="equal">
      <formula>"L"</formula>
    </cfRule>
  </conditionalFormatting>
  <conditionalFormatting sqref="K55 K52">
    <cfRule type="cellIs" dxfId="133" priority="82" operator="equal">
      <formula>"AB"</formula>
    </cfRule>
  </conditionalFormatting>
  <conditionalFormatting sqref="K55 K52">
    <cfRule type="cellIs" dxfId="132" priority="83" operator="equal">
      <formula>"L"</formula>
    </cfRule>
  </conditionalFormatting>
  <conditionalFormatting sqref="K63">
    <cfRule type="cellIs" dxfId="131" priority="78" operator="equal">
      <formula>"AB"</formula>
    </cfRule>
  </conditionalFormatting>
  <conditionalFormatting sqref="K63">
    <cfRule type="cellIs" dxfId="130" priority="79" operator="equal">
      <formula>"L"</formula>
    </cfRule>
  </conditionalFormatting>
  <conditionalFormatting sqref="K80">
    <cfRule type="cellIs" dxfId="129" priority="74" operator="equal">
      <formula>"AB"</formula>
    </cfRule>
  </conditionalFormatting>
  <conditionalFormatting sqref="K80">
    <cfRule type="cellIs" dxfId="128" priority="75" operator="equal">
      <formula>"L"</formula>
    </cfRule>
  </conditionalFormatting>
  <conditionalFormatting sqref="D73">
    <cfRule type="cellIs" dxfId="127" priority="66" operator="equal">
      <formula>"L"</formula>
    </cfRule>
  </conditionalFormatting>
  <conditionalFormatting sqref="D73">
    <cfRule type="cellIs" dxfId="126" priority="65" operator="equal">
      <formula>"AB"</formula>
    </cfRule>
  </conditionalFormatting>
  <conditionalFormatting sqref="B73">
    <cfRule type="cellIs" dxfId="125" priority="69" operator="equal">
      <formula>"AB"</formula>
    </cfRule>
  </conditionalFormatting>
  <conditionalFormatting sqref="O77:XFD79">
    <cfRule type="cellIs" dxfId="124" priority="68" operator="equal">
      <formula>"L"</formula>
    </cfRule>
  </conditionalFormatting>
  <conditionalFormatting sqref="O77:XFD79">
    <cfRule type="cellIs" dxfId="123" priority="67" operator="equal">
      <formula>"AB"</formula>
    </cfRule>
  </conditionalFormatting>
  <conditionalFormatting sqref="O73:XFD76">
    <cfRule type="cellIs" dxfId="122" priority="72" operator="equal">
      <formula>"L"</formula>
    </cfRule>
  </conditionalFormatting>
  <conditionalFormatting sqref="O73:XFD76">
    <cfRule type="cellIs" dxfId="121" priority="71" operator="equal">
      <formula>"AB"</formula>
    </cfRule>
  </conditionalFormatting>
  <conditionalFormatting sqref="D76">
    <cfRule type="cellIs" dxfId="120" priority="60" operator="equal">
      <formula>"L"</formula>
    </cfRule>
  </conditionalFormatting>
  <conditionalFormatting sqref="D76">
    <cfRule type="cellIs" dxfId="119" priority="59" operator="equal">
      <formula>"AB"</formula>
    </cfRule>
  </conditionalFormatting>
  <conditionalFormatting sqref="B73">
    <cfRule type="cellIs" dxfId="118" priority="70" operator="equal">
      <formula>"L"</formula>
    </cfRule>
  </conditionalFormatting>
  <conditionalFormatting sqref="D78">
    <cfRule type="cellIs" dxfId="117" priority="55" operator="equal">
      <formula>"AB"</formula>
    </cfRule>
  </conditionalFormatting>
  <conditionalFormatting sqref="D78">
    <cfRule type="cellIs" dxfId="116" priority="56" operator="equal">
      <formula>"L"</formula>
    </cfRule>
  </conditionalFormatting>
  <conditionalFormatting sqref="D74">
    <cfRule type="cellIs" dxfId="115" priority="64" operator="equal">
      <formula>"L"</formula>
    </cfRule>
  </conditionalFormatting>
  <conditionalFormatting sqref="D74">
    <cfRule type="cellIs" dxfId="114" priority="63" operator="equal">
      <formula>"AB"</formula>
    </cfRule>
  </conditionalFormatting>
  <conditionalFormatting sqref="D75">
    <cfRule type="cellIs" dxfId="113" priority="62" operator="equal">
      <formula>"L"</formula>
    </cfRule>
  </conditionalFormatting>
  <conditionalFormatting sqref="D75">
    <cfRule type="cellIs" dxfId="112" priority="61" operator="equal">
      <formula>"AB"</formula>
    </cfRule>
  </conditionalFormatting>
  <conditionalFormatting sqref="K73">
    <cfRule type="cellIs" dxfId="111" priority="52" operator="equal">
      <formula>"L"</formula>
    </cfRule>
  </conditionalFormatting>
  <conditionalFormatting sqref="K73">
    <cfRule type="cellIs" dxfId="110" priority="51" operator="equal">
      <formula>"AB"</formula>
    </cfRule>
  </conditionalFormatting>
  <conditionalFormatting sqref="B79">
    <cfRule type="cellIs" dxfId="109" priority="48" operator="equal">
      <formula>"L"</formula>
    </cfRule>
  </conditionalFormatting>
  <conditionalFormatting sqref="B79">
    <cfRule type="cellIs" dxfId="108" priority="47" operator="equal">
      <formula>"AB"</formula>
    </cfRule>
  </conditionalFormatting>
  <conditionalFormatting sqref="K18:K24">
    <cfRule type="cellIs" dxfId="107" priority="46" operator="equal">
      <formula>"L"</formula>
    </cfRule>
  </conditionalFormatting>
  <conditionalFormatting sqref="K18:K24">
    <cfRule type="cellIs" dxfId="106" priority="45" operator="equal">
      <formula>"AB"</formula>
    </cfRule>
  </conditionalFormatting>
  <conditionalFormatting sqref="K27:K29">
    <cfRule type="cellIs" dxfId="105" priority="44" operator="equal">
      <formula>"L"</formula>
    </cfRule>
  </conditionalFormatting>
  <conditionalFormatting sqref="K27:K29">
    <cfRule type="cellIs" dxfId="104" priority="43" operator="equal">
      <formula>"AB"</formula>
    </cfRule>
  </conditionalFormatting>
  <conditionalFormatting sqref="K31:K34">
    <cfRule type="cellIs" dxfId="103" priority="42" operator="equal">
      <formula>"L"</formula>
    </cfRule>
  </conditionalFormatting>
  <conditionalFormatting sqref="K31:K34">
    <cfRule type="cellIs" dxfId="102" priority="41" operator="equal">
      <formula>"AB"</formula>
    </cfRule>
  </conditionalFormatting>
  <conditionalFormatting sqref="K36:K37">
    <cfRule type="cellIs" dxfId="101" priority="40" operator="equal">
      <formula>"L"</formula>
    </cfRule>
  </conditionalFormatting>
  <conditionalFormatting sqref="K36:K37">
    <cfRule type="cellIs" dxfId="100" priority="39" operator="equal">
      <formula>"AB"</formula>
    </cfRule>
  </conditionalFormatting>
  <conditionalFormatting sqref="K39:K42">
    <cfRule type="cellIs" dxfId="99" priority="38" operator="equal">
      <formula>"L"</formula>
    </cfRule>
  </conditionalFormatting>
  <conditionalFormatting sqref="K39:K42">
    <cfRule type="cellIs" dxfId="98" priority="37" operator="equal">
      <formula>"AB"</formula>
    </cfRule>
  </conditionalFormatting>
  <conditionalFormatting sqref="K44:K45">
    <cfRule type="cellIs" dxfId="97" priority="36" operator="equal">
      <formula>"L"</formula>
    </cfRule>
  </conditionalFormatting>
  <conditionalFormatting sqref="K44:K45">
    <cfRule type="cellIs" dxfId="96" priority="35" operator="equal">
      <formula>"AB"</formula>
    </cfRule>
  </conditionalFormatting>
  <conditionalFormatting sqref="K47:K51">
    <cfRule type="cellIs" dxfId="95" priority="34" operator="equal">
      <formula>"L"</formula>
    </cfRule>
  </conditionalFormatting>
  <conditionalFormatting sqref="K47:K51">
    <cfRule type="cellIs" dxfId="94" priority="33" operator="equal">
      <formula>"AB"</formula>
    </cfRule>
  </conditionalFormatting>
  <conditionalFormatting sqref="K53:K54">
    <cfRule type="cellIs" dxfId="93" priority="32" operator="equal">
      <formula>"L"</formula>
    </cfRule>
  </conditionalFormatting>
  <conditionalFormatting sqref="K53:K54">
    <cfRule type="cellIs" dxfId="92" priority="31" operator="equal">
      <formula>"AB"</formula>
    </cfRule>
  </conditionalFormatting>
  <conditionalFormatting sqref="K56:K57">
    <cfRule type="cellIs" dxfId="91" priority="30" operator="equal">
      <formula>"L"</formula>
    </cfRule>
  </conditionalFormatting>
  <conditionalFormatting sqref="K56:K57">
    <cfRule type="cellIs" dxfId="90" priority="29" operator="equal">
      <formula>"AB"</formula>
    </cfRule>
  </conditionalFormatting>
  <conditionalFormatting sqref="K60:K62">
    <cfRule type="cellIs" dxfId="89" priority="28" operator="equal">
      <formula>"L"</formula>
    </cfRule>
  </conditionalFormatting>
  <conditionalFormatting sqref="K60:K62">
    <cfRule type="cellIs" dxfId="88" priority="27" operator="equal">
      <formula>"AB"</formula>
    </cfRule>
  </conditionalFormatting>
  <conditionalFormatting sqref="K64">
    <cfRule type="cellIs" dxfId="87" priority="26" operator="equal">
      <formula>"L"</formula>
    </cfRule>
  </conditionalFormatting>
  <conditionalFormatting sqref="K64">
    <cfRule type="cellIs" dxfId="86" priority="25" operator="equal">
      <formula>"AB"</formula>
    </cfRule>
  </conditionalFormatting>
  <conditionalFormatting sqref="K67:K71">
    <cfRule type="cellIs" dxfId="85" priority="24" operator="equal">
      <formula>"L"</formula>
    </cfRule>
  </conditionalFormatting>
  <conditionalFormatting sqref="K67:K71">
    <cfRule type="cellIs" dxfId="84" priority="23" operator="equal">
      <formula>"AB"</formula>
    </cfRule>
  </conditionalFormatting>
  <conditionalFormatting sqref="K74:K78">
    <cfRule type="cellIs" dxfId="83" priority="22" operator="equal">
      <formula>"L"</formula>
    </cfRule>
  </conditionalFormatting>
  <conditionalFormatting sqref="K74:K78">
    <cfRule type="cellIs" dxfId="82" priority="21" operator="equal">
      <formula>"AB"</formula>
    </cfRule>
  </conditionalFormatting>
  <conditionalFormatting sqref="K81:K86">
    <cfRule type="cellIs" dxfId="81" priority="20" operator="equal">
      <formula>"L"</formula>
    </cfRule>
  </conditionalFormatting>
  <conditionalFormatting sqref="K81:K86">
    <cfRule type="cellIs" dxfId="80" priority="19" operator="equal">
      <formula>"AB"</formula>
    </cfRule>
  </conditionalFormatting>
  <conditionalFormatting sqref="D77">
    <cfRule type="cellIs" dxfId="79" priority="18" operator="equal">
      <formula>"L"</formula>
    </cfRule>
  </conditionalFormatting>
  <conditionalFormatting sqref="D77">
    <cfRule type="cellIs" dxfId="78" priority="17" operator="equal">
      <formula>"AB"</formula>
    </cfRule>
  </conditionalFormatting>
  <conditionalFormatting sqref="F10">
    <cfRule type="cellIs" dxfId="77" priority="15" operator="equal">
      <formula>"L"</formula>
    </cfRule>
  </conditionalFormatting>
  <conditionalFormatting sqref="F10">
    <cfRule type="cellIs" dxfId="76" priority="14" operator="equal">
      <formula>"AB"</formula>
    </cfRule>
  </conditionalFormatting>
  <conditionalFormatting sqref="B100:N101">
    <cfRule type="cellIs" dxfId="75" priority="1" operator="equal">
      <formula>"L"</formula>
    </cfRule>
  </conditionalFormatting>
  <printOptions horizontalCentered="1"/>
  <pageMargins left="0.25" right="0.25"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KGM!#REF!</xm:f>
          </x14:formula1>
          <xm:sqref>F9:G9 F7:G7</xm:sqref>
        </x14:dataValidation>
        <x14:dataValidation type="list" allowBlank="1" showInputMessage="1" showErrorMessage="1">
          <x14:formula1>
            <xm:f>KGM!$A$2:$A$21</xm:f>
          </x14:formula1>
          <xm:sqref>F6:G6</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theme="7" tint="0.39997558519241921"/>
  </sheetPr>
  <dimension ref="A1:BL21"/>
  <sheetViews>
    <sheetView zoomScale="85" zoomScaleNormal="85" workbookViewId="0">
      <pane xSplit="6" ySplit="1" topLeftCell="G20" activePane="bottomRight" state="frozen"/>
      <selection activeCell="F6" sqref="F6:G6"/>
      <selection pane="topRight" activeCell="F6" sqref="F6:G6"/>
      <selection pane="bottomLeft" activeCell="F6" sqref="F6:G6"/>
      <selection pane="bottomRight" activeCell="A2" sqref="A2:BK21"/>
    </sheetView>
  </sheetViews>
  <sheetFormatPr defaultColWidth="14.453125" defaultRowHeight="14.5"/>
  <cols>
    <col min="1" max="1" width="24.08984375" style="219" customWidth="1"/>
    <col min="2" max="2" width="10.6328125" style="218" customWidth="1"/>
    <col min="3" max="3" width="11.90625" style="218" customWidth="1"/>
    <col min="4" max="6" width="10.6328125" style="218" customWidth="1"/>
    <col min="7" max="7" width="10.6328125" style="219" customWidth="1"/>
    <col min="8" max="33" width="10.6328125" style="218" customWidth="1"/>
    <col min="34" max="34" width="15.1796875" style="218" bestFit="1" customWidth="1"/>
    <col min="35" max="45" width="10.6328125" style="218" customWidth="1"/>
    <col min="46" max="46" width="17.81640625" style="218" bestFit="1" customWidth="1"/>
    <col min="47" max="62" width="10.6328125" style="218" customWidth="1"/>
    <col min="63" max="63" width="67.81640625" style="218" bestFit="1" customWidth="1"/>
    <col min="64" max="64" width="14.453125" style="217"/>
    <col min="65" max="16384" width="14.453125" style="218"/>
  </cols>
  <sheetData>
    <row r="1" spans="1:64" ht="87">
      <c r="A1" s="276" t="s">
        <v>142</v>
      </c>
      <c r="B1" s="276" t="s">
        <v>19</v>
      </c>
      <c r="C1" s="276" t="s">
        <v>33</v>
      </c>
      <c r="D1" s="276" t="s">
        <v>34</v>
      </c>
      <c r="E1" s="276" t="s">
        <v>326</v>
      </c>
      <c r="F1" s="276" t="s">
        <v>327</v>
      </c>
      <c r="G1" s="277" t="s">
        <v>328</v>
      </c>
      <c r="H1" s="277" t="s">
        <v>329</v>
      </c>
      <c r="I1" s="277" t="s">
        <v>330</v>
      </c>
      <c r="J1" s="277" t="s">
        <v>331</v>
      </c>
      <c r="K1" s="277" t="s">
        <v>332</v>
      </c>
      <c r="L1" s="277" t="s">
        <v>333</v>
      </c>
      <c r="M1" s="277" t="s">
        <v>334</v>
      </c>
      <c r="N1" s="277" t="s">
        <v>335</v>
      </c>
      <c r="O1" s="277" t="s">
        <v>336</v>
      </c>
      <c r="P1" s="277" t="s">
        <v>337</v>
      </c>
      <c r="Q1" s="277" t="s">
        <v>338</v>
      </c>
      <c r="R1" s="277" t="s">
        <v>339</v>
      </c>
      <c r="S1" s="277" t="s">
        <v>340</v>
      </c>
      <c r="T1" s="277" t="s">
        <v>341</v>
      </c>
      <c r="U1" s="277" t="s">
        <v>485</v>
      </c>
      <c r="V1" s="277" t="s">
        <v>342</v>
      </c>
      <c r="W1" s="277" t="s">
        <v>343</v>
      </c>
      <c r="X1" s="277" t="s">
        <v>344</v>
      </c>
      <c r="Y1" s="277" t="s">
        <v>345</v>
      </c>
      <c r="Z1" s="277" t="s">
        <v>346</v>
      </c>
      <c r="AA1" s="278" t="s">
        <v>347</v>
      </c>
      <c r="AB1" s="277" t="s">
        <v>352</v>
      </c>
      <c r="AC1" s="277" t="s">
        <v>353</v>
      </c>
      <c r="AD1" s="277" t="s">
        <v>354</v>
      </c>
      <c r="AE1" s="277" t="s">
        <v>355</v>
      </c>
      <c r="AF1" s="277" t="s">
        <v>356</v>
      </c>
      <c r="AG1" s="277" t="s">
        <v>357</v>
      </c>
      <c r="AH1" s="277" t="s">
        <v>358</v>
      </c>
      <c r="AI1" s="277" t="s">
        <v>359</v>
      </c>
      <c r="AJ1" s="277" t="s">
        <v>360</v>
      </c>
      <c r="AK1" s="277" t="s">
        <v>361</v>
      </c>
      <c r="AL1" s="277" t="s">
        <v>362</v>
      </c>
      <c r="AM1" s="277" t="s">
        <v>363</v>
      </c>
      <c r="AN1" s="277" t="s">
        <v>364</v>
      </c>
      <c r="AO1" s="279" t="s">
        <v>365</v>
      </c>
      <c r="AP1" s="279" t="s">
        <v>366</v>
      </c>
      <c r="AQ1" s="277" t="s">
        <v>368</v>
      </c>
      <c r="AR1" s="277" t="s">
        <v>486</v>
      </c>
      <c r="AS1" s="277" t="s">
        <v>369</v>
      </c>
      <c r="AT1" s="277" t="s">
        <v>455</v>
      </c>
      <c r="AU1" s="277" t="s">
        <v>381</v>
      </c>
      <c r="AV1" s="277" t="s">
        <v>382</v>
      </c>
      <c r="AW1" s="280" t="s">
        <v>383</v>
      </c>
      <c r="AX1" s="280" t="s">
        <v>384</v>
      </c>
      <c r="AY1" s="277" t="s">
        <v>387</v>
      </c>
      <c r="AZ1" s="279" t="s">
        <v>481</v>
      </c>
      <c r="BA1" s="279" t="s">
        <v>482</v>
      </c>
      <c r="BB1" s="279" t="s">
        <v>483</v>
      </c>
      <c r="BC1" s="277" t="s">
        <v>390</v>
      </c>
      <c r="BD1" s="279" t="s">
        <v>484</v>
      </c>
      <c r="BE1" s="277" t="s">
        <v>395</v>
      </c>
      <c r="BF1" s="277" t="s">
        <v>396</v>
      </c>
      <c r="BG1" s="277" t="s">
        <v>397</v>
      </c>
      <c r="BH1" s="277" t="s">
        <v>398</v>
      </c>
      <c r="BI1" s="277" t="s">
        <v>399</v>
      </c>
      <c r="BJ1" s="277" t="s">
        <v>400</v>
      </c>
      <c r="BK1" s="276" t="s">
        <v>167</v>
      </c>
    </row>
    <row r="2" spans="1:64" ht="108.5">
      <c r="A2" s="282" t="s">
        <v>456</v>
      </c>
      <c r="B2" s="281" t="s">
        <v>457</v>
      </c>
      <c r="C2" s="281" t="s">
        <v>670</v>
      </c>
      <c r="D2" s="281">
        <v>36.5</v>
      </c>
      <c r="E2" s="281">
        <v>95</v>
      </c>
      <c r="F2" s="281">
        <v>13</v>
      </c>
      <c r="G2" s="281" t="s">
        <v>402</v>
      </c>
      <c r="H2" s="281" t="s">
        <v>402</v>
      </c>
      <c r="I2" s="281" t="s">
        <v>404</v>
      </c>
      <c r="J2" s="281" t="s">
        <v>404</v>
      </c>
      <c r="K2" s="281" t="s">
        <v>402</v>
      </c>
      <c r="L2" s="281" t="s">
        <v>404</v>
      </c>
      <c r="M2" s="281" t="s">
        <v>404</v>
      </c>
      <c r="N2" s="281" t="s">
        <v>404</v>
      </c>
      <c r="O2" s="281" t="s">
        <v>402</v>
      </c>
      <c r="P2" s="281" t="s">
        <v>404</v>
      </c>
      <c r="Q2" s="281" t="s">
        <v>402</v>
      </c>
      <c r="R2" s="281" t="s">
        <v>402</v>
      </c>
      <c r="S2" s="281" t="s">
        <v>402</v>
      </c>
      <c r="T2" s="281" t="s">
        <v>402</v>
      </c>
      <c r="U2" s="281" t="s">
        <v>404</v>
      </c>
      <c r="V2" s="281" t="s">
        <v>404</v>
      </c>
      <c r="W2" s="281" t="s">
        <v>74</v>
      </c>
      <c r="X2" s="281" t="s">
        <v>404</v>
      </c>
      <c r="Y2" s="281" t="s">
        <v>404</v>
      </c>
      <c r="Z2" s="281" t="s">
        <v>404</v>
      </c>
      <c r="AA2" s="283" t="s">
        <v>402</v>
      </c>
      <c r="AB2" s="281" t="s">
        <v>402</v>
      </c>
      <c r="AC2" s="281" t="s">
        <v>402</v>
      </c>
      <c r="AD2" s="281" t="s">
        <v>404</v>
      </c>
      <c r="AE2" s="281" t="s">
        <v>402</v>
      </c>
      <c r="AF2" s="281" t="s">
        <v>402</v>
      </c>
      <c r="AG2" s="281" t="s">
        <v>402</v>
      </c>
      <c r="AH2" s="281" t="s">
        <v>404</v>
      </c>
      <c r="AI2" s="281" t="s">
        <v>404</v>
      </c>
      <c r="AJ2" s="281" t="s">
        <v>404</v>
      </c>
      <c r="AK2" s="281" t="s">
        <v>402</v>
      </c>
      <c r="AL2" s="281" t="s">
        <v>402</v>
      </c>
      <c r="AM2" s="281" t="s">
        <v>404</v>
      </c>
      <c r="AN2" s="281" t="s">
        <v>404</v>
      </c>
      <c r="AO2" s="281" t="s">
        <v>402</v>
      </c>
      <c r="AP2" s="281" t="s">
        <v>404</v>
      </c>
      <c r="AQ2" s="281" t="s">
        <v>404</v>
      </c>
      <c r="AR2" s="281" t="s">
        <v>402</v>
      </c>
      <c r="AS2" s="281" t="s">
        <v>402</v>
      </c>
      <c r="AT2" s="281" t="s">
        <v>404</v>
      </c>
      <c r="AU2" s="281" t="s">
        <v>402</v>
      </c>
      <c r="AV2" s="281" t="s">
        <v>404</v>
      </c>
      <c r="AW2" s="284" t="s">
        <v>404</v>
      </c>
      <c r="AX2" s="284" t="s">
        <v>404</v>
      </c>
      <c r="AY2" s="281" t="s">
        <v>404</v>
      </c>
      <c r="AZ2" s="281" t="s">
        <v>404</v>
      </c>
      <c r="BA2" s="281" t="s">
        <v>74</v>
      </c>
      <c r="BB2" s="281" t="s">
        <v>74</v>
      </c>
      <c r="BC2" s="281" t="s">
        <v>402</v>
      </c>
      <c r="BD2" s="281" t="s">
        <v>404</v>
      </c>
      <c r="BE2" s="281" t="s">
        <v>402</v>
      </c>
      <c r="BF2" s="281" t="s">
        <v>402</v>
      </c>
      <c r="BG2" s="281" t="s">
        <v>402</v>
      </c>
      <c r="BH2" s="281" t="s">
        <v>402</v>
      </c>
      <c r="BI2" s="281" t="s">
        <v>402</v>
      </c>
      <c r="BJ2" s="281" t="s">
        <v>402</v>
      </c>
      <c r="BK2" s="285" t="s">
        <v>671</v>
      </c>
      <c r="BL2" s="218"/>
    </row>
    <row r="3" spans="1:64" ht="29">
      <c r="A3" s="282" t="s">
        <v>458</v>
      </c>
      <c r="B3" s="281" t="s">
        <v>459</v>
      </c>
      <c r="C3" s="281" t="s">
        <v>670</v>
      </c>
      <c r="D3" s="281">
        <v>0</v>
      </c>
      <c r="E3" s="281">
        <v>96</v>
      </c>
      <c r="F3" s="281">
        <v>15</v>
      </c>
      <c r="G3" s="281" t="s">
        <v>404</v>
      </c>
      <c r="H3" s="281" t="s">
        <v>404</v>
      </c>
      <c r="I3" s="281" t="s">
        <v>404</v>
      </c>
      <c r="J3" s="281" t="s">
        <v>404</v>
      </c>
      <c r="K3" s="281" t="s">
        <v>404</v>
      </c>
      <c r="L3" s="281" t="s">
        <v>404</v>
      </c>
      <c r="M3" s="281" t="s">
        <v>404</v>
      </c>
      <c r="N3" s="281" t="s">
        <v>404</v>
      </c>
      <c r="O3" s="281" t="s">
        <v>404</v>
      </c>
      <c r="P3" s="281" t="s">
        <v>406</v>
      </c>
      <c r="Q3" s="281" t="s">
        <v>404</v>
      </c>
      <c r="R3" s="281" t="s">
        <v>404</v>
      </c>
      <c r="S3" s="281" t="s">
        <v>404</v>
      </c>
      <c r="T3" s="281" t="s">
        <v>406</v>
      </c>
      <c r="U3" s="281" t="s">
        <v>406</v>
      </c>
      <c r="V3" s="281" t="s">
        <v>406</v>
      </c>
      <c r="W3" s="281" t="s">
        <v>74</v>
      </c>
      <c r="X3" s="281" t="s">
        <v>406</v>
      </c>
      <c r="Y3" s="281" t="s">
        <v>406</v>
      </c>
      <c r="Z3" s="281" t="s">
        <v>406</v>
      </c>
      <c r="AA3" s="283" t="s">
        <v>404</v>
      </c>
      <c r="AB3" s="281" t="s">
        <v>404</v>
      </c>
      <c r="AC3" s="281" t="s">
        <v>404</v>
      </c>
      <c r="AD3" s="281" t="s">
        <v>404</v>
      </c>
      <c r="AE3" s="281" t="s">
        <v>404</v>
      </c>
      <c r="AF3" s="281" t="s">
        <v>406</v>
      </c>
      <c r="AG3" s="281" t="s">
        <v>406</v>
      </c>
      <c r="AH3" s="281" t="s">
        <v>406</v>
      </c>
      <c r="AI3" s="281" t="s">
        <v>404</v>
      </c>
      <c r="AJ3" s="281" t="s">
        <v>404</v>
      </c>
      <c r="AK3" s="281" t="s">
        <v>406</v>
      </c>
      <c r="AL3" s="281" t="s">
        <v>404</v>
      </c>
      <c r="AM3" s="281" t="s">
        <v>404</v>
      </c>
      <c r="AN3" s="281" t="s">
        <v>404</v>
      </c>
      <c r="AO3" s="281" t="s">
        <v>404</v>
      </c>
      <c r="AP3" s="281" t="s">
        <v>404</v>
      </c>
      <c r="AQ3" s="281" t="s">
        <v>404</v>
      </c>
      <c r="AR3" s="281" t="s">
        <v>404</v>
      </c>
      <c r="AS3" s="281" t="s">
        <v>404</v>
      </c>
      <c r="AT3" s="281" t="s">
        <v>404</v>
      </c>
      <c r="AU3" s="281" t="s">
        <v>404</v>
      </c>
      <c r="AV3" s="281" t="s">
        <v>404</v>
      </c>
      <c r="AW3" s="284" t="s">
        <v>404</v>
      </c>
      <c r="AX3" s="284" t="s">
        <v>404</v>
      </c>
      <c r="AY3" s="281" t="s">
        <v>404</v>
      </c>
      <c r="AZ3" s="281" t="s">
        <v>404</v>
      </c>
      <c r="BA3" s="281" t="s">
        <v>74</v>
      </c>
      <c r="BB3" s="281" t="s">
        <v>74</v>
      </c>
      <c r="BC3" s="281" t="s">
        <v>404</v>
      </c>
      <c r="BD3" s="281" t="s">
        <v>406</v>
      </c>
      <c r="BE3" s="281" t="s">
        <v>404</v>
      </c>
      <c r="BF3" s="281" t="s">
        <v>404</v>
      </c>
      <c r="BG3" s="281" t="s">
        <v>404</v>
      </c>
      <c r="BH3" s="281" t="s">
        <v>402</v>
      </c>
      <c r="BI3" s="281" t="s">
        <v>404</v>
      </c>
      <c r="BJ3" s="281" t="s">
        <v>404</v>
      </c>
      <c r="BK3" s="286" t="s">
        <v>74</v>
      </c>
    </row>
    <row r="4" spans="1:64" ht="77.5">
      <c r="A4" s="282" t="s">
        <v>460</v>
      </c>
      <c r="B4" s="281" t="s">
        <v>461</v>
      </c>
      <c r="C4" s="281" t="s">
        <v>670</v>
      </c>
      <c r="D4" s="281">
        <v>50</v>
      </c>
      <c r="E4" s="281">
        <v>95</v>
      </c>
      <c r="F4" s="281">
        <v>15</v>
      </c>
      <c r="G4" s="281" t="s">
        <v>402</v>
      </c>
      <c r="H4" s="281" t="s">
        <v>402</v>
      </c>
      <c r="I4" s="281" t="s">
        <v>404</v>
      </c>
      <c r="J4" s="281" t="s">
        <v>404</v>
      </c>
      <c r="K4" s="281" t="s">
        <v>402</v>
      </c>
      <c r="L4" s="281" t="s">
        <v>402</v>
      </c>
      <c r="M4" s="281" t="s">
        <v>402</v>
      </c>
      <c r="N4" s="281" t="s">
        <v>402</v>
      </c>
      <c r="O4" s="281" t="s">
        <v>404</v>
      </c>
      <c r="P4" s="281" t="s">
        <v>404</v>
      </c>
      <c r="Q4" s="281" t="s">
        <v>402</v>
      </c>
      <c r="R4" s="281" t="s">
        <v>402</v>
      </c>
      <c r="S4" s="281" t="s">
        <v>404</v>
      </c>
      <c r="T4" s="281" t="s">
        <v>402</v>
      </c>
      <c r="U4" s="281" t="s">
        <v>402</v>
      </c>
      <c r="V4" s="281" t="s">
        <v>402</v>
      </c>
      <c r="W4" s="281" t="s">
        <v>74</v>
      </c>
      <c r="X4" s="281" t="s">
        <v>404</v>
      </c>
      <c r="Y4" s="281" t="s">
        <v>404</v>
      </c>
      <c r="Z4" s="281" t="s">
        <v>404</v>
      </c>
      <c r="AA4" s="283" t="s">
        <v>402</v>
      </c>
      <c r="AB4" s="281" t="s">
        <v>402</v>
      </c>
      <c r="AC4" s="281" t="s">
        <v>402</v>
      </c>
      <c r="AD4" s="281" t="s">
        <v>402</v>
      </c>
      <c r="AE4" s="281" t="s">
        <v>404</v>
      </c>
      <c r="AF4" s="281" t="s">
        <v>402</v>
      </c>
      <c r="AG4" s="281" t="s">
        <v>402</v>
      </c>
      <c r="AH4" s="281" t="s">
        <v>404</v>
      </c>
      <c r="AI4" s="281" t="s">
        <v>404</v>
      </c>
      <c r="AJ4" s="281" t="s">
        <v>404</v>
      </c>
      <c r="AK4" s="281" t="s">
        <v>402</v>
      </c>
      <c r="AL4" s="281" t="s">
        <v>404</v>
      </c>
      <c r="AM4" s="281" t="s">
        <v>404</v>
      </c>
      <c r="AN4" s="281" t="s">
        <v>402</v>
      </c>
      <c r="AO4" s="281" t="s">
        <v>402</v>
      </c>
      <c r="AP4" s="281" t="s">
        <v>402</v>
      </c>
      <c r="AQ4" s="281" t="s">
        <v>402</v>
      </c>
      <c r="AR4" s="281" t="s">
        <v>402</v>
      </c>
      <c r="AS4" s="281" t="s">
        <v>402</v>
      </c>
      <c r="AT4" s="281" t="s">
        <v>404</v>
      </c>
      <c r="AU4" s="281" t="s">
        <v>402</v>
      </c>
      <c r="AV4" s="281" t="s">
        <v>402</v>
      </c>
      <c r="AW4" s="284" t="s">
        <v>404</v>
      </c>
      <c r="AX4" s="284" t="s">
        <v>404</v>
      </c>
      <c r="AY4" s="281" t="s">
        <v>404</v>
      </c>
      <c r="AZ4" s="281" t="s">
        <v>404</v>
      </c>
      <c r="BA4" s="281" t="s">
        <v>74</v>
      </c>
      <c r="BB4" s="281" t="s">
        <v>74</v>
      </c>
      <c r="BC4" s="281" t="s">
        <v>402</v>
      </c>
      <c r="BD4" s="281" t="s">
        <v>402</v>
      </c>
      <c r="BE4" s="281" t="s">
        <v>402</v>
      </c>
      <c r="BF4" s="281" t="s">
        <v>404</v>
      </c>
      <c r="BG4" s="281" t="s">
        <v>404</v>
      </c>
      <c r="BH4" s="281" t="s">
        <v>402</v>
      </c>
      <c r="BI4" s="281" t="s">
        <v>404</v>
      </c>
      <c r="BJ4" s="281" t="s">
        <v>404</v>
      </c>
      <c r="BK4" s="286" t="s">
        <v>672</v>
      </c>
      <c r="BL4" s="218"/>
    </row>
    <row r="5" spans="1:64" ht="108.5">
      <c r="A5" s="282" t="s">
        <v>462</v>
      </c>
      <c r="B5" s="281" t="s">
        <v>463</v>
      </c>
      <c r="C5" s="281" t="s">
        <v>670</v>
      </c>
      <c r="D5" s="281">
        <v>46</v>
      </c>
      <c r="E5" s="281">
        <v>99</v>
      </c>
      <c r="F5" s="281">
        <v>16</v>
      </c>
      <c r="G5" s="281" t="s">
        <v>402</v>
      </c>
      <c r="H5" s="281" t="s">
        <v>402</v>
      </c>
      <c r="I5" s="281" t="s">
        <v>402</v>
      </c>
      <c r="J5" s="281" t="s">
        <v>402</v>
      </c>
      <c r="K5" s="281" t="s">
        <v>402</v>
      </c>
      <c r="L5" s="281" t="s">
        <v>402</v>
      </c>
      <c r="M5" s="281" t="s">
        <v>402</v>
      </c>
      <c r="N5" s="281" t="s">
        <v>402</v>
      </c>
      <c r="O5" s="281" t="s">
        <v>402</v>
      </c>
      <c r="P5" s="281" t="s">
        <v>404</v>
      </c>
      <c r="Q5" s="281" t="s">
        <v>402</v>
      </c>
      <c r="R5" s="281" t="s">
        <v>402</v>
      </c>
      <c r="S5" s="281" t="s">
        <v>404</v>
      </c>
      <c r="T5" s="281" t="s">
        <v>402</v>
      </c>
      <c r="U5" s="281" t="s">
        <v>404</v>
      </c>
      <c r="V5" s="281" t="s">
        <v>402</v>
      </c>
      <c r="W5" s="281" t="s">
        <v>74</v>
      </c>
      <c r="X5" s="281" t="s">
        <v>404</v>
      </c>
      <c r="Y5" s="281" t="s">
        <v>402</v>
      </c>
      <c r="Z5" s="281" t="s">
        <v>402</v>
      </c>
      <c r="AA5" s="283" t="s">
        <v>402</v>
      </c>
      <c r="AB5" s="281" t="s">
        <v>402</v>
      </c>
      <c r="AC5" s="281" t="s">
        <v>402</v>
      </c>
      <c r="AD5" s="281" t="s">
        <v>402</v>
      </c>
      <c r="AE5" s="281" t="s">
        <v>402</v>
      </c>
      <c r="AF5" s="281" t="s">
        <v>402</v>
      </c>
      <c r="AG5" s="281" t="s">
        <v>402</v>
      </c>
      <c r="AH5" s="281" t="s">
        <v>402</v>
      </c>
      <c r="AI5" s="281" t="s">
        <v>402</v>
      </c>
      <c r="AJ5" s="281" t="s">
        <v>402</v>
      </c>
      <c r="AK5" s="281" t="s">
        <v>402</v>
      </c>
      <c r="AL5" s="281" t="s">
        <v>402</v>
      </c>
      <c r="AM5" s="281" t="s">
        <v>402</v>
      </c>
      <c r="AN5" s="281" t="s">
        <v>402</v>
      </c>
      <c r="AO5" s="281" t="s">
        <v>402</v>
      </c>
      <c r="AP5" s="281" t="s">
        <v>402</v>
      </c>
      <c r="AQ5" s="281" t="s">
        <v>402</v>
      </c>
      <c r="AR5" s="281" t="s">
        <v>402</v>
      </c>
      <c r="AS5" s="281" t="s">
        <v>402</v>
      </c>
      <c r="AT5" s="281" t="s">
        <v>402</v>
      </c>
      <c r="AU5" s="281" t="s">
        <v>402</v>
      </c>
      <c r="AV5" s="281" t="s">
        <v>402</v>
      </c>
      <c r="AW5" s="284" t="s">
        <v>402</v>
      </c>
      <c r="AX5" s="284" t="s">
        <v>402</v>
      </c>
      <c r="AY5" s="281" t="s">
        <v>402</v>
      </c>
      <c r="AZ5" s="281" t="s">
        <v>404</v>
      </c>
      <c r="BA5" s="281" t="s">
        <v>74</v>
      </c>
      <c r="BB5" s="281" t="s">
        <v>74</v>
      </c>
      <c r="BC5" s="281" t="s">
        <v>402</v>
      </c>
      <c r="BD5" s="281" t="s">
        <v>402</v>
      </c>
      <c r="BE5" s="281" t="s">
        <v>402</v>
      </c>
      <c r="BF5" s="281" t="s">
        <v>402</v>
      </c>
      <c r="BG5" s="281" t="s">
        <v>402</v>
      </c>
      <c r="BH5" s="281" t="s">
        <v>402</v>
      </c>
      <c r="BI5" s="281" t="s">
        <v>402</v>
      </c>
      <c r="BJ5" s="281" t="s">
        <v>404</v>
      </c>
      <c r="BK5" s="286" t="s">
        <v>673</v>
      </c>
    </row>
    <row r="6" spans="1:64" ht="124">
      <c r="A6" s="282" t="s">
        <v>464</v>
      </c>
      <c r="B6" s="281" t="s">
        <v>465</v>
      </c>
      <c r="C6" s="281" t="s">
        <v>670</v>
      </c>
      <c r="D6" s="281">
        <v>43.5</v>
      </c>
      <c r="E6" s="281">
        <v>85</v>
      </c>
      <c r="F6" s="281">
        <v>12</v>
      </c>
      <c r="G6" s="281" t="s">
        <v>402</v>
      </c>
      <c r="H6" s="281" t="s">
        <v>402</v>
      </c>
      <c r="I6" s="281" t="s">
        <v>402</v>
      </c>
      <c r="J6" s="281" t="s">
        <v>402</v>
      </c>
      <c r="K6" s="281" t="s">
        <v>402</v>
      </c>
      <c r="L6" s="281" t="s">
        <v>404</v>
      </c>
      <c r="M6" s="281" t="s">
        <v>404</v>
      </c>
      <c r="N6" s="281" t="s">
        <v>404</v>
      </c>
      <c r="O6" s="281" t="s">
        <v>402</v>
      </c>
      <c r="P6" s="281" t="s">
        <v>404</v>
      </c>
      <c r="Q6" s="281" t="s">
        <v>402</v>
      </c>
      <c r="R6" s="281" t="s">
        <v>402</v>
      </c>
      <c r="S6" s="281" t="s">
        <v>404</v>
      </c>
      <c r="T6" s="281" t="s">
        <v>402</v>
      </c>
      <c r="U6" s="281" t="s">
        <v>404</v>
      </c>
      <c r="V6" s="281" t="s">
        <v>404</v>
      </c>
      <c r="W6" s="281" t="s">
        <v>74</v>
      </c>
      <c r="X6" s="281" t="s">
        <v>404</v>
      </c>
      <c r="Y6" s="281" t="s">
        <v>404</v>
      </c>
      <c r="Z6" s="281" t="s">
        <v>404</v>
      </c>
      <c r="AA6" s="283" t="s">
        <v>402</v>
      </c>
      <c r="AB6" s="281" t="s">
        <v>402</v>
      </c>
      <c r="AC6" s="281" t="s">
        <v>402</v>
      </c>
      <c r="AD6" s="281" t="s">
        <v>402</v>
      </c>
      <c r="AE6" s="281" t="s">
        <v>402</v>
      </c>
      <c r="AF6" s="281" t="s">
        <v>402</v>
      </c>
      <c r="AG6" s="281" t="s">
        <v>402</v>
      </c>
      <c r="AH6" s="281" t="s">
        <v>402</v>
      </c>
      <c r="AI6" s="281" t="s">
        <v>404</v>
      </c>
      <c r="AJ6" s="281" t="s">
        <v>402</v>
      </c>
      <c r="AK6" s="281" t="s">
        <v>402</v>
      </c>
      <c r="AL6" s="281" t="s">
        <v>402</v>
      </c>
      <c r="AM6" s="281" t="s">
        <v>404</v>
      </c>
      <c r="AN6" s="281" t="s">
        <v>402</v>
      </c>
      <c r="AO6" s="281" t="s">
        <v>402</v>
      </c>
      <c r="AP6" s="281" t="s">
        <v>404</v>
      </c>
      <c r="AQ6" s="281" t="s">
        <v>404</v>
      </c>
      <c r="AR6" s="281" t="s">
        <v>404</v>
      </c>
      <c r="AS6" s="281" t="s">
        <v>404</v>
      </c>
      <c r="AT6" s="281" t="s">
        <v>404</v>
      </c>
      <c r="AU6" s="281" t="s">
        <v>404</v>
      </c>
      <c r="AV6" s="281" t="s">
        <v>402</v>
      </c>
      <c r="AW6" s="284" t="s">
        <v>404</v>
      </c>
      <c r="AX6" s="284" t="s">
        <v>404</v>
      </c>
      <c r="AY6" s="281" t="s">
        <v>404</v>
      </c>
      <c r="AZ6" s="281" t="s">
        <v>404</v>
      </c>
      <c r="BA6" s="281" t="s">
        <v>74</v>
      </c>
      <c r="BB6" s="281" t="s">
        <v>74</v>
      </c>
      <c r="BC6" s="281" t="s">
        <v>402</v>
      </c>
      <c r="BD6" s="281" t="s">
        <v>402</v>
      </c>
      <c r="BE6" s="281" t="s">
        <v>404</v>
      </c>
      <c r="BF6" s="281" t="s">
        <v>402</v>
      </c>
      <c r="BG6" s="281" t="s">
        <v>402</v>
      </c>
      <c r="BH6" s="281" t="s">
        <v>402</v>
      </c>
      <c r="BI6" s="281" t="s">
        <v>402</v>
      </c>
      <c r="BJ6" s="281" t="s">
        <v>404</v>
      </c>
      <c r="BK6" s="286" t="s">
        <v>674</v>
      </c>
      <c r="BL6" s="218"/>
    </row>
    <row r="7" spans="1:64" ht="124">
      <c r="A7" s="282" t="s">
        <v>466</v>
      </c>
      <c r="B7" s="281" t="s">
        <v>467</v>
      </c>
      <c r="C7" s="281" t="s">
        <v>670</v>
      </c>
      <c r="D7" s="281">
        <v>32.5</v>
      </c>
      <c r="E7" s="281">
        <v>96</v>
      </c>
      <c r="F7" s="281" t="s">
        <v>468</v>
      </c>
      <c r="G7" s="281" t="s">
        <v>404</v>
      </c>
      <c r="H7" s="281" t="s">
        <v>404</v>
      </c>
      <c r="I7" s="281" t="s">
        <v>404</v>
      </c>
      <c r="J7" s="281" t="s">
        <v>402</v>
      </c>
      <c r="K7" s="281" t="s">
        <v>402</v>
      </c>
      <c r="L7" s="281" t="s">
        <v>402</v>
      </c>
      <c r="M7" s="281" t="s">
        <v>404</v>
      </c>
      <c r="N7" s="281" t="s">
        <v>404</v>
      </c>
      <c r="O7" s="281" t="s">
        <v>402</v>
      </c>
      <c r="P7" s="281" t="s">
        <v>404</v>
      </c>
      <c r="Q7" s="281" t="s">
        <v>402</v>
      </c>
      <c r="R7" s="281" t="s">
        <v>402</v>
      </c>
      <c r="S7" s="281" t="s">
        <v>404</v>
      </c>
      <c r="T7" s="281" t="s">
        <v>402</v>
      </c>
      <c r="U7" s="281" t="s">
        <v>404</v>
      </c>
      <c r="V7" s="281" t="s">
        <v>404</v>
      </c>
      <c r="W7" s="281" t="s">
        <v>74</v>
      </c>
      <c r="X7" s="281" t="s">
        <v>404</v>
      </c>
      <c r="Y7" s="281" t="s">
        <v>404</v>
      </c>
      <c r="Z7" s="281" t="s">
        <v>404</v>
      </c>
      <c r="AA7" s="283" t="s">
        <v>402</v>
      </c>
      <c r="AB7" s="281" t="s">
        <v>402</v>
      </c>
      <c r="AC7" s="281" t="s">
        <v>402</v>
      </c>
      <c r="AD7" s="281" t="s">
        <v>402</v>
      </c>
      <c r="AE7" s="281" t="s">
        <v>402</v>
      </c>
      <c r="AF7" s="281" t="s">
        <v>402</v>
      </c>
      <c r="AG7" s="281" t="s">
        <v>402</v>
      </c>
      <c r="AH7" s="281" t="s">
        <v>404</v>
      </c>
      <c r="AI7" s="281" t="s">
        <v>404</v>
      </c>
      <c r="AJ7" s="281" t="s">
        <v>404</v>
      </c>
      <c r="AK7" s="281" t="s">
        <v>404</v>
      </c>
      <c r="AL7" s="281" t="s">
        <v>402</v>
      </c>
      <c r="AM7" s="281" t="s">
        <v>402</v>
      </c>
      <c r="AN7" s="281" t="s">
        <v>402</v>
      </c>
      <c r="AO7" s="281" t="s">
        <v>404</v>
      </c>
      <c r="AP7" s="281" t="s">
        <v>404</v>
      </c>
      <c r="AQ7" s="281" t="s">
        <v>402</v>
      </c>
      <c r="AR7" s="281" t="s">
        <v>402</v>
      </c>
      <c r="AS7" s="281" t="s">
        <v>402</v>
      </c>
      <c r="AT7" s="281" t="s">
        <v>402</v>
      </c>
      <c r="AU7" s="281" t="s">
        <v>404</v>
      </c>
      <c r="AV7" s="281" t="s">
        <v>402</v>
      </c>
      <c r="AW7" s="284" t="s">
        <v>404</v>
      </c>
      <c r="AX7" s="284" t="s">
        <v>404</v>
      </c>
      <c r="AY7" s="281" t="s">
        <v>404</v>
      </c>
      <c r="AZ7" s="281" t="s">
        <v>404</v>
      </c>
      <c r="BA7" s="281" t="s">
        <v>74</v>
      </c>
      <c r="BB7" s="281" t="s">
        <v>74</v>
      </c>
      <c r="BC7" s="281" t="s">
        <v>404</v>
      </c>
      <c r="BD7" s="281" t="s">
        <v>404</v>
      </c>
      <c r="BE7" s="281" t="s">
        <v>404</v>
      </c>
      <c r="BF7" s="281" t="s">
        <v>404</v>
      </c>
      <c r="BG7" s="281" t="s">
        <v>404</v>
      </c>
      <c r="BH7" s="281" t="s">
        <v>402</v>
      </c>
      <c r="BI7" s="281" t="s">
        <v>404</v>
      </c>
      <c r="BJ7" s="281" t="s">
        <v>404</v>
      </c>
      <c r="BK7" s="286" t="s">
        <v>675</v>
      </c>
    </row>
    <row r="8" spans="1:64" ht="124">
      <c r="A8" s="282" t="s">
        <v>469</v>
      </c>
      <c r="B8" s="281" t="s">
        <v>676</v>
      </c>
      <c r="C8" s="281" t="s">
        <v>670</v>
      </c>
      <c r="D8" s="281">
        <v>40</v>
      </c>
      <c r="E8" s="281">
        <v>97</v>
      </c>
      <c r="F8" s="281">
        <v>12</v>
      </c>
      <c r="G8" s="281" t="s">
        <v>402</v>
      </c>
      <c r="H8" s="281" t="s">
        <v>402</v>
      </c>
      <c r="I8" s="281" t="s">
        <v>402</v>
      </c>
      <c r="J8" s="281" t="s">
        <v>402</v>
      </c>
      <c r="K8" s="281" t="s">
        <v>402</v>
      </c>
      <c r="L8" s="281" t="s">
        <v>402</v>
      </c>
      <c r="M8" s="281" t="s">
        <v>402</v>
      </c>
      <c r="N8" s="281" t="s">
        <v>404</v>
      </c>
      <c r="O8" s="281" t="s">
        <v>402</v>
      </c>
      <c r="P8" s="281" t="s">
        <v>404</v>
      </c>
      <c r="Q8" s="281" t="s">
        <v>404</v>
      </c>
      <c r="R8" s="281" t="s">
        <v>402</v>
      </c>
      <c r="S8" s="281" t="s">
        <v>404</v>
      </c>
      <c r="T8" s="281" t="s">
        <v>402</v>
      </c>
      <c r="U8" s="281" t="s">
        <v>404</v>
      </c>
      <c r="V8" s="281" t="s">
        <v>402</v>
      </c>
      <c r="W8" s="281" t="s">
        <v>74</v>
      </c>
      <c r="X8" s="281" t="s">
        <v>404</v>
      </c>
      <c r="Y8" s="281" t="s">
        <v>404</v>
      </c>
      <c r="Z8" s="281" t="s">
        <v>404</v>
      </c>
      <c r="AA8" s="283" t="s">
        <v>402</v>
      </c>
      <c r="AB8" s="281" t="s">
        <v>402</v>
      </c>
      <c r="AC8" s="281" t="s">
        <v>402</v>
      </c>
      <c r="AD8" s="281" t="s">
        <v>402</v>
      </c>
      <c r="AE8" s="281" t="s">
        <v>402</v>
      </c>
      <c r="AF8" s="281" t="s">
        <v>402</v>
      </c>
      <c r="AG8" s="281" t="s">
        <v>402</v>
      </c>
      <c r="AH8" s="281" t="s">
        <v>404</v>
      </c>
      <c r="AI8" s="281" t="s">
        <v>404</v>
      </c>
      <c r="AJ8" s="281" t="s">
        <v>404</v>
      </c>
      <c r="AK8" s="281" t="s">
        <v>402</v>
      </c>
      <c r="AL8" s="281" t="s">
        <v>402</v>
      </c>
      <c r="AM8" s="281" t="s">
        <v>402</v>
      </c>
      <c r="AN8" s="281" t="s">
        <v>402</v>
      </c>
      <c r="AO8" s="281" t="s">
        <v>404</v>
      </c>
      <c r="AP8" s="281" t="s">
        <v>404</v>
      </c>
      <c r="AQ8" s="281" t="s">
        <v>404</v>
      </c>
      <c r="AR8" s="281" t="s">
        <v>404</v>
      </c>
      <c r="AS8" s="281" t="s">
        <v>404</v>
      </c>
      <c r="AT8" s="281" t="s">
        <v>404</v>
      </c>
      <c r="AU8" s="281" t="s">
        <v>404</v>
      </c>
      <c r="AV8" s="281" t="s">
        <v>404</v>
      </c>
      <c r="AW8" s="284" t="s">
        <v>404</v>
      </c>
      <c r="AX8" s="284" t="s">
        <v>404</v>
      </c>
      <c r="AY8" s="281" t="s">
        <v>404</v>
      </c>
      <c r="AZ8" s="281" t="s">
        <v>404</v>
      </c>
      <c r="BA8" s="281" t="s">
        <v>74</v>
      </c>
      <c r="BB8" s="281" t="s">
        <v>74</v>
      </c>
      <c r="BC8" s="281" t="s">
        <v>404</v>
      </c>
      <c r="BD8" s="281" t="s">
        <v>404</v>
      </c>
      <c r="BE8" s="281" t="s">
        <v>404</v>
      </c>
      <c r="BF8" s="281" t="s">
        <v>402</v>
      </c>
      <c r="BG8" s="281" t="s">
        <v>402</v>
      </c>
      <c r="BH8" s="281" t="s">
        <v>402</v>
      </c>
      <c r="BI8" s="281" t="s">
        <v>402</v>
      </c>
      <c r="BJ8" s="281" t="s">
        <v>404</v>
      </c>
      <c r="BK8" s="286" t="s">
        <v>677</v>
      </c>
    </row>
    <row r="9" spans="1:64" ht="108.5">
      <c r="A9" s="282" t="s">
        <v>470</v>
      </c>
      <c r="B9" s="281" t="s">
        <v>471</v>
      </c>
      <c r="C9" s="281" t="s">
        <v>670</v>
      </c>
      <c r="D9" s="281">
        <v>49.5</v>
      </c>
      <c r="E9" s="281">
        <v>99</v>
      </c>
      <c r="F9" s="281">
        <v>12</v>
      </c>
      <c r="G9" s="281" t="s">
        <v>402</v>
      </c>
      <c r="H9" s="281" t="s">
        <v>402</v>
      </c>
      <c r="I9" s="281" t="s">
        <v>402</v>
      </c>
      <c r="J9" s="281" t="s">
        <v>402</v>
      </c>
      <c r="K9" s="281" t="s">
        <v>402</v>
      </c>
      <c r="L9" s="281" t="s">
        <v>402</v>
      </c>
      <c r="M9" s="281" t="s">
        <v>402</v>
      </c>
      <c r="N9" s="281" t="s">
        <v>402</v>
      </c>
      <c r="O9" s="281" t="s">
        <v>402</v>
      </c>
      <c r="P9" s="281" t="s">
        <v>404</v>
      </c>
      <c r="Q9" s="281" t="s">
        <v>402</v>
      </c>
      <c r="R9" s="281" t="s">
        <v>402</v>
      </c>
      <c r="S9" s="281" t="s">
        <v>404</v>
      </c>
      <c r="T9" s="281" t="s">
        <v>402</v>
      </c>
      <c r="U9" s="281" t="s">
        <v>404</v>
      </c>
      <c r="V9" s="281" t="s">
        <v>404</v>
      </c>
      <c r="W9" s="281" t="s">
        <v>74</v>
      </c>
      <c r="X9" s="281" t="s">
        <v>402</v>
      </c>
      <c r="Y9" s="281" t="s">
        <v>404</v>
      </c>
      <c r="Z9" s="281" t="s">
        <v>404</v>
      </c>
      <c r="AA9" s="283" t="s">
        <v>402</v>
      </c>
      <c r="AB9" s="281" t="s">
        <v>402</v>
      </c>
      <c r="AC9" s="281" t="s">
        <v>402</v>
      </c>
      <c r="AD9" s="281" t="s">
        <v>402</v>
      </c>
      <c r="AE9" s="281" t="s">
        <v>402</v>
      </c>
      <c r="AF9" s="281" t="s">
        <v>402</v>
      </c>
      <c r="AG9" s="281" t="s">
        <v>402</v>
      </c>
      <c r="AH9" s="281" t="s">
        <v>404</v>
      </c>
      <c r="AI9" s="281" t="s">
        <v>404</v>
      </c>
      <c r="AJ9" s="281" t="s">
        <v>404</v>
      </c>
      <c r="AK9" s="281" t="s">
        <v>402</v>
      </c>
      <c r="AL9" s="281" t="s">
        <v>402</v>
      </c>
      <c r="AM9" s="281" t="s">
        <v>402</v>
      </c>
      <c r="AN9" s="281" t="s">
        <v>402</v>
      </c>
      <c r="AO9" s="281" t="s">
        <v>402</v>
      </c>
      <c r="AP9" s="281" t="s">
        <v>402</v>
      </c>
      <c r="AQ9" s="281" t="s">
        <v>402</v>
      </c>
      <c r="AR9" s="281" t="s">
        <v>402</v>
      </c>
      <c r="AS9" s="281" t="s">
        <v>402</v>
      </c>
      <c r="AT9" s="281" t="s">
        <v>402</v>
      </c>
      <c r="AU9" s="281" t="s">
        <v>402</v>
      </c>
      <c r="AV9" s="281" t="s">
        <v>402</v>
      </c>
      <c r="AW9" s="284" t="s">
        <v>404</v>
      </c>
      <c r="AX9" s="284" t="s">
        <v>404</v>
      </c>
      <c r="AY9" s="281" t="s">
        <v>404</v>
      </c>
      <c r="AZ9" s="281" t="s">
        <v>404</v>
      </c>
      <c r="BA9" s="281" t="s">
        <v>74</v>
      </c>
      <c r="BB9" s="281" t="s">
        <v>74</v>
      </c>
      <c r="BC9" s="281" t="s">
        <v>404</v>
      </c>
      <c r="BD9" s="281" t="s">
        <v>404</v>
      </c>
      <c r="BE9" s="281" t="s">
        <v>402</v>
      </c>
      <c r="BF9" s="281" t="s">
        <v>402</v>
      </c>
      <c r="BG9" s="281" t="s">
        <v>402</v>
      </c>
      <c r="BH9" s="281" t="s">
        <v>402</v>
      </c>
      <c r="BI9" s="281" t="s">
        <v>402</v>
      </c>
      <c r="BJ9" s="281" t="s">
        <v>402</v>
      </c>
      <c r="BK9" s="286" t="s">
        <v>678</v>
      </c>
    </row>
    <row r="10" spans="1:64" ht="77.5">
      <c r="A10" s="282" t="s">
        <v>472</v>
      </c>
      <c r="B10" s="281" t="s">
        <v>473</v>
      </c>
      <c r="C10" s="281" t="s">
        <v>670</v>
      </c>
      <c r="D10" s="281">
        <v>39.5</v>
      </c>
      <c r="E10" s="281">
        <v>95</v>
      </c>
      <c r="F10" s="281">
        <v>15</v>
      </c>
      <c r="G10" s="281" t="s">
        <v>404</v>
      </c>
      <c r="H10" s="281" t="s">
        <v>402</v>
      </c>
      <c r="I10" s="281" t="s">
        <v>402</v>
      </c>
      <c r="J10" s="281" t="s">
        <v>402</v>
      </c>
      <c r="K10" s="281" t="s">
        <v>402</v>
      </c>
      <c r="L10" s="281" t="s">
        <v>404</v>
      </c>
      <c r="M10" s="281" t="s">
        <v>404</v>
      </c>
      <c r="N10" s="281" t="s">
        <v>404</v>
      </c>
      <c r="O10" s="281" t="s">
        <v>402</v>
      </c>
      <c r="P10" s="281" t="s">
        <v>404</v>
      </c>
      <c r="Q10" s="281" t="s">
        <v>404</v>
      </c>
      <c r="R10" s="281" t="s">
        <v>404</v>
      </c>
      <c r="S10" s="281" t="s">
        <v>404</v>
      </c>
      <c r="T10" s="281" t="s">
        <v>402</v>
      </c>
      <c r="U10" s="281" t="s">
        <v>404</v>
      </c>
      <c r="V10" s="281" t="s">
        <v>402</v>
      </c>
      <c r="W10" s="281" t="s">
        <v>74</v>
      </c>
      <c r="X10" s="281" t="s">
        <v>404</v>
      </c>
      <c r="Y10" s="281" t="s">
        <v>404</v>
      </c>
      <c r="Z10" s="281" t="s">
        <v>404</v>
      </c>
      <c r="AA10" s="283" t="s">
        <v>404</v>
      </c>
      <c r="AB10" s="281" t="s">
        <v>402</v>
      </c>
      <c r="AC10" s="281" t="s">
        <v>402</v>
      </c>
      <c r="AD10" s="281" t="s">
        <v>402</v>
      </c>
      <c r="AE10" s="281" t="s">
        <v>404</v>
      </c>
      <c r="AF10" s="281" t="s">
        <v>402</v>
      </c>
      <c r="AG10" s="281" t="s">
        <v>402</v>
      </c>
      <c r="AH10" s="281" t="s">
        <v>404</v>
      </c>
      <c r="AI10" s="281" t="s">
        <v>404</v>
      </c>
      <c r="AJ10" s="281" t="s">
        <v>404</v>
      </c>
      <c r="AK10" s="281" t="s">
        <v>404</v>
      </c>
      <c r="AL10" s="281" t="s">
        <v>402</v>
      </c>
      <c r="AM10" s="281" t="s">
        <v>404</v>
      </c>
      <c r="AN10" s="281" t="s">
        <v>404</v>
      </c>
      <c r="AO10" s="281" t="s">
        <v>402</v>
      </c>
      <c r="AP10" s="281" t="s">
        <v>404</v>
      </c>
      <c r="AQ10" s="281" t="s">
        <v>402</v>
      </c>
      <c r="AR10" s="281" t="s">
        <v>402</v>
      </c>
      <c r="AS10" s="281" t="s">
        <v>402</v>
      </c>
      <c r="AT10" s="281" t="s">
        <v>402</v>
      </c>
      <c r="AU10" s="281" t="s">
        <v>402</v>
      </c>
      <c r="AV10" s="281" t="s">
        <v>404</v>
      </c>
      <c r="AW10" s="284" t="s">
        <v>404</v>
      </c>
      <c r="AX10" s="284" t="s">
        <v>404</v>
      </c>
      <c r="AY10" s="281" t="s">
        <v>404</v>
      </c>
      <c r="AZ10" s="281" t="s">
        <v>404</v>
      </c>
      <c r="BA10" s="281" t="s">
        <v>74</v>
      </c>
      <c r="BB10" s="281" t="s">
        <v>74</v>
      </c>
      <c r="BC10" s="281" t="s">
        <v>404</v>
      </c>
      <c r="BD10" s="281" t="s">
        <v>402</v>
      </c>
      <c r="BE10" s="281" t="s">
        <v>404</v>
      </c>
      <c r="BF10" s="281" t="s">
        <v>402</v>
      </c>
      <c r="BG10" s="281" t="s">
        <v>402</v>
      </c>
      <c r="BH10" s="281" t="s">
        <v>402</v>
      </c>
      <c r="BI10" s="281" t="s">
        <v>404</v>
      </c>
      <c r="BJ10" s="281" t="s">
        <v>404</v>
      </c>
      <c r="BK10" s="286" t="s">
        <v>679</v>
      </c>
    </row>
    <row r="11" spans="1:64" ht="108.5">
      <c r="A11" s="281" t="s">
        <v>474</v>
      </c>
      <c r="B11" s="281" t="s">
        <v>476</v>
      </c>
      <c r="C11" s="281" t="s">
        <v>670</v>
      </c>
      <c r="D11" s="281">
        <v>45.5</v>
      </c>
      <c r="E11" s="281">
        <v>97</v>
      </c>
      <c r="F11" s="281">
        <v>14</v>
      </c>
      <c r="G11" s="281" t="s">
        <v>402</v>
      </c>
      <c r="H11" s="281" t="s">
        <v>402</v>
      </c>
      <c r="I11" s="281" t="s">
        <v>402</v>
      </c>
      <c r="J11" s="281" t="s">
        <v>402</v>
      </c>
      <c r="K11" s="281" t="s">
        <v>402</v>
      </c>
      <c r="L11" s="281" t="s">
        <v>402</v>
      </c>
      <c r="M11" s="281" t="s">
        <v>402</v>
      </c>
      <c r="N11" s="281" t="s">
        <v>402</v>
      </c>
      <c r="O11" s="281" t="s">
        <v>402</v>
      </c>
      <c r="P11" s="281" t="s">
        <v>402</v>
      </c>
      <c r="Q11" s="281" t="s">
        <v>402</v>
      </c>
      <c r="R11" s="281" t="s">
        <v>402</v>
      </c>
      <c r="S11" s="281" t="s">
        <v>402</v>
      </c>
      <c r="T11" s="281" t="s">
        <v>402</v>
      </c>
      <c r="U11" s="281" t="s">
        <v>404</v>
      </c>
      <c r="V11" s="281" t="s">
        <v>402</v>
      </c>
      <c r="W11" s="281" t="s">
        <v>74</v>
      </c>
      <c r="X11" s="281" t="s">
        <v>402</v>
      </c>
      <c r="Y11" s="281" t="s">
        <v>404</v>
      </c>
      <c r="Z11" s="281" t="s">
        <v>404</v>
      </c>
      <c r="AA11" s="283" t="s">
        <v>402</v>
      </c>
      <c r="AB11" s="281" t="s">
        <v>402</v>
      </c>
      <c r="AC11" s="281" t="s">
        <v>402</v>
      </c>
      <c r="AD11" s="281" t="s">
        <v>402</v>
      </c>
      <c r="AE11" s="281" t="s">
        <v>402</v>
      </c>
      <c r="AF11" s="281" t="s">
        <v>402</v>
      </c>
      <c r="AG11" s="281" t="s">
        <v>402</v>
      </c>
      <c r="AH11" s="281" t="s">
        <v>402</v>
      </c>
      <c r="AI11" s="281" t="s">
        <v>402</v>
      </c>
      <c r="AJ11" s="281" t="s">
        <v>402</v>
      </c>
      <c r="AK11" s="281" t="s">
        <v>402</v>
      </c>
      <c r="AL11" s="281" t="s">
        <v>402</v>
      </c>
      <c r="AM11" s="281" t="s">
        <v>402</v>
      </c>
      <c r="AN11" s="281" t="s">
        <v>402</v>
      </c>
      <c r="AO11" s="281" t="s">
        <v>402</v>
      </c>
      <c r="AP11" s="281" t="s">
        <v>402</v>
      </c>
      <c r="AQ11" s="281" t="s">
        <v>402</v>
      </c>
      <c r="AR11" s="281" t="s">
        <v>402</v>
      </c>
      <c r="AS11" s="281" t="s">
        <v>402</v>
      </c>
      <c r="AT11" s="281" t="s">
        <v>402</v>
      </c>
      <c r="AU11" s="281" t="s">
        <v>402</v>
      </c>
      <c r="AV11" s="281" t="s">
        <v>402</v>
      </c>
      <c r="AW11" s="284" t="s">
        <v>402</v>
      </c>
      <c r="AX11" s="284" t="s">
        <v>402</v>
      </c>
      <c r="AY11" s="281" t="s">
        <v>402</v>
      </c>
      <c r="AZ11" s="281" t="s">
        <v>402</v>
      </c>
      <c r="BA11" s="281" t="s">
        <v>74</v>
      </c>
      <c r="BB11" s="281" t="s">
        <v>74</v>
      </c>
      <c r="BC11" s="281" t="s">
        <v>402</v>
      </c>
      <c r="BD11" s="281" t="s">
        <v>402</v>
      </c>
      <c r="BE11" s="281" t="s">
        <v>402</v>
      </c>
      <c r="BF11" s="281" t="s">
        <v>402</v>
      </c>
      <c r="BG11" s="281" t="s">
        <v>402</v>
      </c>
      <c r="BH11" s="281" t="s">
        <v>402</v>
      </c>
      <c r="BI11" s="281" t="s">
        <v>402</v>
      </c>
      <c r="BJ11" s="281" t="s">
        <v>402</v>
      </c>
      <c r="BK11" s="287" t="s">
        <v>680</v>
      </c>
    </row>
    <row r="12" spans="1:64" ht="77.5">
      <c r="A12" s="281" t="s">
        <v>475</v>
      </c>
      <c r="B12" s="281" t="s">
        <v>681</v>
      </c>
      <c r="C12" s="281" t="s">
        <v>670</v>
      </c>
      <c r="D12" s="281">
        <v>44</v>
      </c>
      <c r="E12" s="281"/>
      <c r="F12" s="281"/>
      <c r="G12" s="281" t="s">
        <v>404</v>
      </c>
      <c r="H12" s="281" t="s">
        <v>404</v>
      </c>
      <c r="I12" s="281" t="s">
        <v>404</v>
      </c>
      <c r="J12" s="281" t="s">
        <v>404</v>
      </c>
      <c r="K12" s="281" t="s">
        <v>404</v>
      </c>
      <c r="L12" s="281" t="s">
        <v>404</v>
      </c>
      <c r="M12" s="281" t="s">
        <v>404</v>
      </c>
      <c r="N12" s="281" t="s">
        <v>404</v>
      </c>
      <c r="O12" s="281" t="s">
        <v>404</v>
      </c>
      <c r="P12" s="281" t="s">
        <v>404</v>
      </c>
      <c r="Q12" s="281" t="s">
        <v>404</v>
      </c>
      <c r="R12" s="281" t="s">
        <v>404</v>
      </c>
      <c r="S12" s="281" t="s">
        <v>404</v>
      </c>
      <c r="T12" s="281" t="s">
        <v>404</v>
      </c>
      <c r="U12" s="281" t="s">
        <v>404</v>
      </c>
      <c r="V12" s="281" t="s">
        <v>404</v>
      </c>
      <c r="W12" s="281" t="s">
        <v>404</v>
      </c>
      <c r="X12" s="281" t="s">
        <v>404</v>
      </c>
      <c r="Y12" s="281" t="s">
        <v>404</v>
      </c>
      <c r="Z12" s="281" t="s">
        <v>404</v>
      </c>
      <c r="AA12" s="281" t="s">
        <v>404</v>
      </c>
      <c r="AB12" s="281" t="s">
        <v>404</v>
      </c>
      <c r="AC12" s="281" t="s">
        <v>404</v>
      </c>
      <c r="AD12" s="281" t="s">
        <v>404</v>
      </c>
      <c r="AE12" s="281" t="s">
        <v>404</v>
      </c>
      <c r="AF12" s="281" t="s">
        <v>404</v>
      </c>
      <c r="AG12" s="281" t="s">
        <v>404</v>
      </c>
      <c r="AH12" s="281" t="s">
        <v>404</v>
      </c>
      <c r="AI12" s="281" t="s">
        <v>404</v>
      </c>
      <c r="AJ12" s="281" t="s">
        <v>404</v>
      </c>
      <c r="AK12" s="281" t="s">
        <v>404</v>
      </c>
      <c r="AL12" s="281" t="s">
        <v>404</v>
      </c>
      <c r="AM12" s="281" t="s">
        <v>404</v>
      </c>
      <c r="AN12" s="281" t="s">
        <v>404</v>
      </c>
      <c r="AO12" s="281" t="s">
        <v>404</v>
      </c>
      <c r="AP12" s="281" t="s">
        <v>404</v>
      </c>
      <c r="AQ12" s="281" t="s">
        <v>404</v>
      </c>
      <c r="AR12" s="281" t="s">
        <v>404</v>
      </c>
      <c r="AS12" s="281" t="s">
        <v>404</v>
      </c>
      <c r="AT12" s="281" t="s">
        <v>404</v>
      </c>
      <c r="AU12" s="281" t="s">
        <v>404</v>
      </c>
      <c r="AV12" s="281" t="s">
        <v>404</v>
      </c>
      <c r="AW12" s="281" t="s">
        <v>404</v>
      </c>
      <c r="AX12" s="281" t="s">
        <v>404</v>
      </c>
      <c r="AY12" s="281" t="s">
        <v>404</v>
      </c>
      <c r="AZ12" s="281" t="s">
        <v>404</v>
      </c>
      <c r="BA12" s="281" t="s">
        <v>74</v>
      </c>
      <c r="BB12" s="281" t="s">
        <v>74</v>
      </c>
      <c r="BC12" s="281" t="s">
        <v>404</v>
      </c>
      <c r="BD12" s="281" t="s">
        <v>404</v>
      </c>
      <c r="BE12" s="281" t="s">
        <v>404</v>
      </c>
      <c r="BF12" s="281" t="s">
        <v>404</v>
      </c>
      <c r="BG12" s="281" t="s">
        <v>404</v>
      </c>
      <c r="BH12" s="281" t="s">
        <v>402</v>
      </c>
      <c r="BI12" s="281" t="s">
        <v>404</v>
      </c>
      <c r="BJ12" s="281" t="s">
        <v>404</v>
      </c>
      <c r="BK12" s="288" t="s">
        <v>682</v>
      </c>
      <c r="BL12" s="218"/>
    </row>
    <row r="13" spans="1:64" ht="108.5">
      <c r="A13" s="281" t="s">
        <v>683</v>
      </c>
      <c r="B13" s="281" t="s">
        <v>684</v>
      </c>
      <c r="C13" s="281" t="s">
        <v>670</v>
      </c>
      <c r="D13" s="281">
        <v>33.5</v>
      </c>
      <c r="E13" s="281"/>
      <c r="F13" s="281"/>
      <c r="G13" s="281" t="s">
        <v>404</v>
      </c>
      <c r="H13" s="281" t="s">
        <v>404</v>
      </c>
      <c r="I13" s="281" t="s">
        <v>404</v>
      </c>
      <c r="J13" s="281" t="s">
        <v>404</v>
      </c>
      <c r="K13" s="281" t="s">
        <v>404</v>
      </c>
      <c r="L13" s="281" t="s">
        <v>404</v>
      </c>
      <c r="M13" s="281" t="s">
        <v>404</v>
      </c>
      <c r="N13" s="281" t="s">
        <v>404</v>
      </c>
      <c r="O13" s="281" t="s">
        <v>404</v>
      </c>
      <c r="P13" s="281" t="s">
        <v>404</v>
      </c>
      <c r="Q13" s="281" t="s">
        <v>404</v>
      </c>
      <c r="R13" s="281" t="s">
        <v>404</v>
      </c>
      <c r="S13" s="281" t="s">
        <v>404</v>
      </c>
      <c r="T13" s="281" t="s">
        <v>404</v>
      </c>
      <c r="U13" s="281" t="s">
        <v>404</v>
      </c>
      <c r="V13" s="281" t="s">
        <v>404</v>
      </c>
      <c r="W13" s="281" t="s">
        <v>404</v>
      </c>
      <c r="X13" s="281" t="s">
        <v>404</v>
      </c>
      <c r="Y13" s="281" t="s">
        <v>404</v>
      </c>
      <c r="Z13" s="281" t="s">
        <v>404</v>
      </c>
      <c r="AA13" s="281" t="s">
        <v>404</v>
      </c>
      <c r="AB13" s="281" t="s">
        <v>404</v>
      </c>
      <c r="AC13" s="281" t="s">
        <v>404</v>
      </c>
      <c r="AD13" s="281" t="s">
        <v>404</v>
      </c>
      <c r="AE13" s="281" t="s">
        <v>404</v>
      </c>
      <c r="AF13" s="281" t="s">
        <v>404</v>
      </c>
      <c r="AG13" s="281" t="s">
        <v>404</v>
      </c>
      <c r="AH13" s="281" t="s">
        <v>404</v>
      </c>
      <c r="AI13" s="281" t="s">
        <v>404</v>
      </c>
      <c r="AJ13" s="281" t="s">
        <v>404</v>
      </c>
      <c r="AK13" s="281" t="s">
        <v>404</v>
      </c>
      <c r="AL13" s="281" t="s">
        <v>404</v>
      </c>
      <c r="AM13" s="281" t="s">
        <v>404</v>
      </c>
      <c r="AN13" s="281" t="s">
        <v>404</v>
      </c>
      <c r="AO13" s="281" t="s">
        <v>404</v>
      </c>
      <c r="AP13" s="281" t="s">
        <v>404</v>
      </c>
      <c r="AQ13" s="281" t="s">
        <v>404</v>
      </c>
      <c r="AR13" s="281" t="s">
        <v>404</v>
      </c>
      <c r="AS13" s="281" t="s">
        <v>404</v>
      </c>
      <c r="AT13" s="281" t="s">
        <v>404</v>
      </c>
      <c r="AU13" s="281" t="s">
        <v>404</v>
      </c>
      <c r="AV13" s="281" t="s">
        <v>404</v>
      </c>
      <c r="AW13" s="281" t="s">
        <v>404</v>
      </c>
      <c r="AX13" s="281" t="s">
        <v>404</v>
      </c>
      <c r="AY13" s="281" t="s">
        <v>404</v>
      </c>
      <c r="AZ13" s="281" t="s">
        <v>404</v>
      </c>
      <c r="BA13" s="281" t="s">
        <v>74</v>
      </c>
      <c r="BB13" s="281" t="s">
        <v>74</v>
      </c>
      <c r="BC13" s="281" t="s">
        <v>404</v>
      </c>
      <c r="BD13" s="281" t="s">
        <v>404</v>
      </c>
      <c r="BE13" s="281" t="s">
        <v>404</v>
      </c>
      <c r="BF13" s="281" t="s">
        <v>404</v>
      </c>
      <c r="BG13" s="281" t="s">
        <v>404</v>
      </c>
      <c r="BH13" s="281" t="s">
        <v>404</v>
      </c>
      <c r="BI13" s="281" t="s">
        <v>404</v>
      </c>
      <c r="BJ13" s="281" t="s">
        <v>404</v>
      </c>
      <c r="BK13" s="289" t="s">
        <v>685</v>
      </c>
    </row>
    <row r="14" spans="1:64" ht="29">
      <c r="A14" s="281" t="s">
        <v>686</v>
      </c>
      <c r="B14" s="281" t="s">
        <v>687</v>
      </c>
      <c r="C14" s="281" t="s">
        <v>670</v>
      </c>
      <c r="D14" s="281">
        <v>0</v>
      </c>
      <c r="E14" s="281"/>
      <c r="F14" s="281"/>
      <c r="G14" s="281" t="s">
        <v>74</v>
      </c>
      <c r="H14" s="281" t="s">
        <v>74</v>
      </c>
      <c r="I14" s="281" t="s">
        <v>74</v>
      </c>
      <c r="J14" s="281" t="s">
        <v>74</v>
      </c>
      <c r="K14" s="281" t="s">
        <v>74</v>
      </c>
      <c r="L14" s="281" t="s">
        <v>74</v>
      </c>
      <c r="M14" s="281" t="s">
        <v>74</v>
      </c>
      <c r="N14" s="281" t="s">
        <v>74</v>
      </c>
      <c r="O14" s="281" t="s">
        <v>74</v>
      </c>
      <c r="P14" s="281" t="s">
        <v>74</v>
      </c>
      <c r="Q14" s="281" t="s">
        <v>74</v>
      </c>
      <c r="R14" s="281" t="s">
        <v>74</v>
      </c>
      <c r="S14" s="281" t="s">
        <v>74</v>
      </c>
      <c r="T14" s="281" t="s">
        <v>74</v>
      </c>
      <c r="U14" s="281" t="s">
        <v>74</v>
      </c>
      <c r="V14" s="281" t="s">
        <v>74</v>
      </c>
      <c r="W14" s="281" t="s">
        <v>74</v>
      </c>
      <c r="X14" s="281" t="s">
        <v>74</v>
      </c>
      <c r="Y14" s="281" t="s">
        <v>74</v>
      </c>
      <c r="Z14" s="281" t="s">
        <v>74</v>
      </c>
      <c r="AA14" s="281" t="s">
        <v>74</v>
      </c>
      <c r="AB14" s="281" t="s">
        <v>74</v>
      </c>
      <c r="AC14" s="281" t="s">
        <v>74</v>
      </c>
      <c r="AD14" s="281" t="s">
        <v>74</v>
      </c>
      <c r="AE14" s="281" t="s">
        <v>74</v>
      </c>
      <c r="AF14" s="281" t="s">
        <v>74</v>
      </c>
      <c r="AG14" s="281" t="s">
        <v>74</v>
      </c>
      <c r="AH14" s="281" t="s">
        <v>74</v>
      </c>
      <c r="AI14" s="281" t="s">
        <v>74</v>
      </c>
      <c r="AJ14" s="281" t="s">
        <v>74</v>
      </c>
      <c r="AK14" s="281" t="s">
        <v>74</v>
      </c>
      <c r="AL14" s="281" t="s">
        <v>74</v>
      </c>
      <c r="AM14" s="281" t="s">
        <v>74</v>
      </c>
      <c r="AN14" s="281" t="s">
        <v>74</v>
      </c>
      <c r="AO14" s="281" t="s">
        <v>74</v>
      </c>
      <c r="AP14" s="281" t="s">
        <v>74</v>
      </c>
      <c r="AQ14" s="281" t="s">
        <v>74</v>
      </c>
      <c r="AR14" s="281" t="s">
        <v>74</v>
      </c>
      <c r="AS14" s="281" t="s">
        <v>74</v>
      </c>
      <c r="AT14" s="281" t="s">
        <v>74</v>
      </c>
      <c r="AU14" s="281" t="s">
        <v>74</v>
      </c>
      <c r="AV14" s="281" t="s">
        <v>74</v>
      </c>
      <c r="AW14" s="281" t="s">
        <v>74</v>
      </c>
      <c r="AX14" s="281" t="s">
        <v>74</v>
      </c>
      <c r="AY14" s="281" t="s">
        <v>74</v>
      </c>
      <c r="AZ14" s="281" t="s">
        <v>74</v>
      </c>
      <c r="BA14" s="281" t="s">
        <v>74</v>
      </c>
      <c r="BB14" s="281" t="s">
        <v>74</v>
      </c>
      <c r="BC14" s="281" t="s">
        <v>74</v>
      </c>
      <c r="BD14" s="281" t="s">
        <v>74</v>
      </c>
      <c r="BE14" s="281" t="s">
        <v>74</v>
      </c>
      <c r="BF14" s="281" t="s">
        <v>74</v>
      </c>
      <c r="BG14" s="281" t="s">
        <v>74</v>
      </c>
      <c r="BH14" s="281" t="s">
        <v>74</v>
      </c>
      <c r="BI14" s="281" t="s">
        <v>74</v>
      </c>
      <c r="BJ14" s="281" t="s">
        <v>74</v>
      </c>
      <c r="BK14" s="281" t="s">
        <v>74</v>
      </c>
    </row>
    <row r="15" spans="1:64" ht="108.5">
      <c r="A15" s="281" t="s">
        <v>688</v>
      </c>
      <c r="B15" s="281" t="s">
        <v>689</v>
      </c>
      <c r="C15" s="281" t="s">
        <v>670</v>
      </c>
      <c r="D15" s="281">
        <v>48.5</v>
      </c>
      <c r="E15" s="281"/>
      <c r="F15" s="281"/>
      <c r="G15" s="281" t="s">
        <v>402</v>
      </c>
      <c r="H15" s="281" t="s">
        <v>404</v>
      </c>
      <c r="I15" s="281" t="s">
        <v>404</v>
      </c>
      <c r="J15" s="281" t="s">
        <v>404</v>
      </c>
      <c r="K15" s="281" t="s">
        <v>402</v>
      </c>
      <c r="L15" s="281" t="s">
        <v>402</v>
      </c>
      <c r="M15" s="281" t="s">
        <v>404</v>
      </c>
      <c r="N15" s="281" t="s">
        <v>404</v>
      </c>
      <c r="O15" s="281" t="s">
        <v>404</v>
      </c>
      <c r="P15" s="281" t="s">
        <v>404</v>
      </c>
      <c r="Q15" s="281" t="s">
        <v>402</v>
      </c>
      <c r="R15" s="281" t="s">
        <v>404</v>
      </c>
      <c r="S15" s="281" t="s">
        <v>404</v>
      </c>
      <c r="T15" s="281" t="s">
        <v>402</v>
      </c>
      <c r="U15" s="281" t="s">
        <v>404</v>
      </c>
      <c r="V15" s="281" t="s">
        <v>404</v>
      </c>
      <c r="W15" s="281" t="s">
        <v>404</v>
      </c>
      <c r="X15" s="281" t="s">
        <v>404</v>
      </c>
      <c r="Y15" s="281" t="s">
        <v>404</v>
      </c>
      <c r="Z15" s="281" t="s">
        <v>404</v>
      </c>
      <c r="AA15" s="281" t="s">
        <v>404</v>
      </c>
      <c r="AB15" s="281" t="s">
        <v>402</v>
      </c>
      <c r="AC15" s="281" t="s">
        <v>402</v>
      </c>
      <c r="AD15" s="281" t="s">
        <v>402</v>
      </c>
      <c r="AE15" s="281" t="s">
        <v>404</v>
      </c>
      <c r="AF15" s="281" t="s">
        <v>402</v>
      </c>
      <c r="AG15" s="281" t="s">
        <v>402</v>
      </c>
      <c r="AH15" s="281" t="s">
        <v>404</v>
      </c>
      <c r="AI15" s="281" t="s">
        <v>404</v>
      </c>
      <c r="AJ15" s="281" t="s">
        <v>404</v>
      </c>
      <c r="AK15" s="281" t="s">
        <v>404</v>
      </c>
      <c r="AL15" s="281" t="s">
        <v>404</v>
      </c>
      <c r="AM15" s="281" t="s">
        <v>404</v>
      </c>
      <c r="AN15" s="281" t="s">
        <v>404</v>
      </c>
      <c r="AO15" s="281" t="s">
        <v>404</v>
      </c>
      <c r="AP15" s="281" t="s">
        <v>404</v>
      </c>
      <c r="AQ15" s="281" t="s">
        <v>404</v>
      </c>
      <c r="AR15" s="281" t="s">
        <v>404</v>
      </c>
      <c r="AS15" s="281" t="s">
        <v>404</v>
      </c>
      <c r="AT15" s="281" t="s">
        <v>404</v>
      </c>
      <c r="AU15" s="281" t="s">
        <v>404</v>
      </c>
      <c r="AV15" s="281" t="s">
        <v>404</v>
      </c>
      <c r="AW15" s="281" t="s">
        <v>404</v>
      </c>
      <c r="AX15" s="281" t="s">
        <v>404</v>
      </c>
      <c r="AY15" s="281" t="s">
        <v>404</v>
      </c>
      <c r="AZ15" s="281" t="s">
        <v>404</v>
      </c>
      <c r="BA15" s="281" t="s">
        <v>74</v>
      </c>
      <c r="BB15" s="281" t="s">
        <v>74</v>
      </c>
      <c r="BC15" s="281" t="s">
        <v>404</v>
      </c>
      <c r="BD15" s="281" t="s">
        <v>404</v>
      </c>
      <c r="BE15" s="281" t="s">
        <v>404</v>
      </c>
      <c r="BF15" s="281" t="s">
        <v>404</v>
      </c>
      <c r="BG15" s="281" t="s">
        <v>404</v>
      </c>
      <c r="BH15" s="281" t="s">
        <v>402</v>
      </c>
      <c r="BI15" s="281" t="s">
        <v>404</v>
      </c>
      <c r="BJ15" s="281" t="s">
        <v>404</v>
      </c>
      <c r="BK15" s="290" t="s">
        <v>690</v>
      </c>
    </row>
    <row r="16" spans="1:64" ht="108.5">
      <c r="A16" s="281" t="s">
        <v>691</v>
      </c>
      <c r="B16" s="281" t="s">
        <v>692</v>
      </c>
      <c r="C16" s="281" t="s">
        <v>670</v>
      </c>
      <c r="D16" s="281">
        <v>47</v>
      </c>
      <c r="E16" s="281"/>
      <c r="F16" s="281"/>
      <c r="G16" s="281" t="s">
        <v>404</v>
      </c>
      <c r="H16" s="281" t="s">
        <v>404</v>
      </c>
      <c r="I16" s="281" t="s">
        <v>404</v>
      </c>
      <c r="J16" s="281" t="s">
        <v>404</v>
      </c>
      <c r="K16" s="281" t="s">
        <v>404</v>
      </c>
      <c r="L16" s="281" t="s">
        <v>404</v>
      </c>
      <c r="M16" s="281" t="s">
        <v>404</v>
      </c>
      <c r="N16" s="281" t="s">
        <v>404</v>
      </c>
      <c r="O16" s="281" t="s">
        <v>404</v>
      </c>
      <c r="P16" s="281" t="s">
        <v>404</v>
      </c>
      <c r="Q16" s="281" t="s">
        <v>402</v>
      </c>
      <c r="R16" s="281" t="s">
        <v>402</v>
      </c>
      <c r="S16" s="281" t="s">
        <v>404</v>
      </c>
      <c r="T16" s="281" t="s">
        <v>402</v>
      </c>
      <c r="U16" s="281" t="s">
        <v>404</v>
      </c>
      <c r="V16" s="281" t="s">
        <v>404</v>
      </c>
      <c r="W16" s="281" t="s">
        <v>404</v>
      </c>
      <c r="X16" s="281" t="s">
        <v>404</v>
      </c>
      <c r="Y16" s="281" t="s">
        <v>404</v>
      </c>
      <c r="Z16" s="281" t="s">
        <v>404</v>
      </c>
      <c r="AA16" s="281" t="s">
        <v>402</v>
      </c>
      <c r="AB16" s="281" t="s">
        <v>402</v>
      </c>
      <c r="AC16" s="281" t="s">
        <v>402</v>
      </c>
      <c r="AD16" s="281" t="s">
        <v>402</v>
      </c>
      <c r="AE16" s="281" t="s">
        <v>404</v>
      </c>
      <c r="AF16" s="281" t="s">
        <v>404</v>
      </c>
      <c r="AG16" s="281" t="s">
        <v>404</v>
      </c>
      <c r="AH16" s="281" t="s">
        <v>404</v>
      </c>
      <c r="AI16" s="281" t="s">
        <v>404</v>
      </c>
      <c r="AJ16" s="281" t="s">
        <v>404</v>
      </c>
      <c r="AK16" s="281" t="s">
        <v>404</v>
      </c>
      <c r="AL16" s="281" t="s">
        <v>404</v>
      </c>
      <c r="AM16" s="281" t="s">
        <v>404</v>
      </c>
      <c r="AN16" s="281" t="s">
        <v>404</v>
      </c>
      <c r="AO16" s="281" t="s">
        <v>404</v>
      </c>
      <c r="AP16" s="281" t="s">
        <v>404</v>
      </c>
      <c r="AQ16" s="281" t="s">
        <v>404</v>
      </c>
      <c r="AR16" s="281" t="s">
        <v>404</v>
      </c>
      <c r="AS16" s="281" t="s">
        <v>404</v>
      </c>
      <c r="AT16" s="281" t="s">
        <v>404</v>
      </c>
      <c r="AU16" s="281" t="s">
        <v>404</v>
      </c>
      <c r="AV16" s="281" t="s">
        <v>404</v>
      </c>
      <c r="AW16" s="281" t="s">
        <v>404</v>
      </c>
      <c r="AX16" s="281" t="s">
        <v>404</v>
      </c>
      <c r="AY16" s="281" t="s">
        <v>404</v>
      </c>
      <c r="AZ16" s="281" t="s">
        <v>404</v>
      </c>
      <c r="BA16" s="281" t="s">
        <v>74</v>
      </c>
      <c r="BB16" s="281" t="s">
        <v>74</v>
      </c>
      <c r="BC16" s="281" t="s">
        <v>404</v>
      </c>
      <c r="BD16" s="281" t="s">
        <v>404</v>
      </c>
      <c r="BE16" s="281" t="s">
        <v>404</v>
      </c>
      <c r="BF16" s="281" t="s">
        <v>404</v>
      </c>
      <c r="BG16" s="281" t="s">
        <v>404</v>
      </c>
      <c r="BH16" s="281" t="s">
        <v>402</v>
      </c>
      <c r="BI16" s="281" t="s">
        <v>404</v>
      </c>
      <c r="BJ16" s="281" t="s">
        <v>404</v>
      </c>
      <c r="BK16" s="291" t="s">
        <v>693</v>
      </c>
    </row>
    <row r="17" spans="1:63" ht="124">
      <c r="A17" s="281" t="s">
        <v>694</v>
      </c>
      <c r="B17" s="281" t="s">
        <v>695</v>
      </c>
      <c r="C17" s="281" t="s">
        <v>670</v>
      </c>
      <c r="D17" s="281">
        <v>37.5</v>
      </c>
      <c r="E17" s="281"/>
      <c r="F17" s="281"/>
      <c r="G17" s="281" t="s">
        <v>404</v>
      </c>
      <c r="H17" s="281" t="s">
        <v>404</v>
      </c>
      <c r="I17" s="281" t="s">
        <v>404</v>
      </c>
      <c r="J17" s="281" t="s">
        <v>404</v>
      </c>
      <c r="K17" s="281" t="s">
        <v>404</v>
      </c>
      <c r="L17" s="281" t="s">
        <v>404</v>
      </c>
      <c r="M17" s="281" t="s">
        <v>404</v>
      </c>
      <c r="N17" s="281" t="s">
        <v>404</v>
      </c>
      <c r="O17" s="281" t="s">
        <v>404</v>
      </c>
      <c r="P17" s="281" t="s">
        <v>404</v>
      </c>
      <c r="Q17" s="281" t="s">
        <v>404</v>
      </c>
      <c r="R17" s="281" t="s">
        <v>404</v>
      </c>
      <c r="S17" s="281" t="s">
        <v>404</v>
      </c>
      <c r="T17" s="281" t="s">
        <v>404</v>
      </c>
      <c r="U17" s="281" t="s">
        <v>404</v>
      </c>
      <c r="V17" s="281" t="s">
        <v>404</v>
      </c>
      <c r="W17" s="281" t="s">
        <v>404</v>
      </c>
      <c r="X17" s="281" t="s">
        <v>404</v>
      </c>
      <c r="Y17" s="281" t="s">
        <v>404</v>
      </c>
      <c r="Z17" s="281" t="s">
        <v>404</v>
      </c>
      <c r="AA17" s="281" t="s">
        <v>404</v>
      </c>
      <c r="AB17" s="281" t="s">
        <v>404</v>
      </c>
      <c r="AC17" s="281" t="s">
        <v>404</v>
      </c>
      <c r="AD17" s="281" t="s">
        <v>404</v>
      </c>
      <c r="AE17" s="281" t="s">
        <v>404</v>
      </c>
      <c r="AF17" s="281" t="s">
        <v>404</v>
      </c>
      <c r="AG17" s="281" t="s">
        <v>404</v>
      </c>
      <c r="AH17" s="281" t="s">
        <v>404</v>
      </c>
      <c r="AI17" s="281" t="s">
        <v>404</v>
      </c>
      <c r="AJ17" s="281" t="s">
        <v>404</v>
      </c>
      <c r="AK17" s="281" t="s">
        <v>404</v>
      </c>
      <c r="AL17" s="281" t="s">
        <v>404</v>
      </c>
      <c r="AM17" s="281" t="s">
        <v>404</v>
      </c>
      <c r="AN17" s="281" t="s">
        <v>404</v>
      </c>
      <c r="AO17" s="281" t="s">
        <v>404</v>
      </c>
      <c r="AP17" s="281" t="s">
        <v>404</v>
      </c>
      <c r="AQ17" s="281" t="s">
        <v>404</v>
      </c>
      <c r="AR17" s="281" t="s">
        <v>404</v>
      </c>
      <c r="AS17" s="281" t="s">
        <v>404</v>
      </c>
      <c r="AT17" s="281" t="s">
        <v>404</v>
      </c>
      <c r="AU17" s="281" t="s">
        <v>404</v>
      </c>
      <c r="AV17" s="281" t="s">
        <v>404</v>
      </c>
      <c r="AW17" s="281" t="s">
        <v>404</v>
      </c>
      <c r="AX17" s="281" t="s">
        <v>404</v>
      </c>
      <c r="AY17" s="281" t="s">
        <v>404</v>
      </c>
      <c r="AZ17" s="281" t="s">
        <v>404</v>
      </c>
      <c r="BA17" s="281" t="s">
        <v>74</v>
      </c>
      <c r="BB17" s="281" t="s">
        <v>74</v>
      </c>
      <c r="BC17" s="281" t="s">
        <v>404</v>
      </c>
      <c r="BD17" s="281" t="s">
        <v>404</v>
      </c>
      <c r="BE17" s="281" t="s">
        <v>404</v>
      </c>
      <c r="BF17" s="281" t="s">
        <v>404</v>
      </c>
      <c r="BG17" s="281" t="s">
        <v>404</v>
      </c>
      <c r="BH17" s="281" t="s">
        <v>402</v>
      </c>
      <c r="BI17" s="281" t="s">
        <v>404</v>
      </c>
      <c r="BJ17" s="281" t="s">
        <v>404</v>
      </c>
      <c r="BK17" s="289" t="s">
        <v>696</v>
      </c>
    </row>
    <row r="18" spans="1:63" ht="108.5">
      <c r="A18" s="281" t="s">
        <v>697</v>
      </c>
      <c r="B18" s="281" t="s">
        <v>698</v>
      </c>
      <c r="C18" s="281" t="s">
        <v>670</v>
      </c>
      <c r="D18" s="281">
        <v>48.5</v>
      </c>
      <c r="E18" s="281"/>
      <c r="F18" s="281"/>
      <c r="G18" s="281" t="s">
        <v>404</v>
      </c>
      <c r="H18" s="281" t="s">
        <v>402</v>
      </c>
      <c r="I18" s="281" t="s">
        <v>404</v>
      </c>
      <c r="J18" s="281" t="s">
        <v>404</v>
      </c>
      <c r="K18" s="281" t="s">
        <v>404</v>
      </c>
      <c r="L18" s="281" t="s">
        <v>404</v>
      </c>
      <c r="M18" s="281" t="s">
        <v>404</v>
      </c>
      <c r="N18" s="281" t="s">
        <v>404</v>
      </c>
      <c r="O18" s="281" t="s">
        <v>404</v>
      </c>
      <c r="P18" s="281" t="s">
        <v>404</v>
      </c>
      <c r="Q18" s="281" t="s">
        <v>402</v>
      </c>
      <c r="R18" s="281" t="s">
        <v>402</v>
      </c>
      <c r="S18" s="281" t="s">
        <v>404</v>
      </c>
      <c r="T18" s="281" t="s">
        <v>402</v>
      </c>
      <c r="U18" s="281" t="s">
        <v>402</v>
      </c>
      <c r="V18" s="281" t="s">
        <v>404</v>
      </c>
      <c r="W18" s="281" t="s">
        <v>74</v>
      </c>
      <c r="X18" s="281" t="s">
        <v>404</v>
      </c>
      <c r="Y18" s="281" t="s">
        <v>404</v>
      </c>
      <c r="Z18" s="281" t="s">
        <v>404</v>
      </c>
      <c r="AA18" s="281" t="s">
        <v>404</v>
      </c>
      <c r="AB18" s="281" t="s">
        <v>404</v>
      </c>
      <c r="AC18" s="281" t="s">
        <v>402</v>
      </c>
      <c r="AD18" s="281" t="s">
        <v>402</v>
      </c>
      <c r="AE18" s="281" t="s">
        <v>404</v>
      </c>
      <c r="AF18" s="281" t="s">
        <v>402</v>
      </c>
      <c r="AG18" s="281" t="s">
        <v>402</v>
      </c>
      <c r="AH18" s="281" t="s">
        <v>404</v>
      </c>
      <c r="AI18" s="281" t="s">
        <v>404</v>
      </c>
      <c r="AJ18" s="281" t="s">
        <v>404</v>
      </c>
      <c r="AK18" s="281" t="s">
        <v>404</v>
      </c>
      <c r="AL18" s="281" t="s">
        <v>404</v>
      </c>
      <c r="AM18" s="281" t="s">
        <v>404</v>
      </c>
      <c r="AN18" s="281" t="s">
        <v>404</v>
      </c>
      <c r="AO18" s="281" t="s">
        <v>404</v>
      </c>
      <c r="AP18" s="281" t="s">
        <v>404</v>
      </c>
      <c r="AQ18" s="281" t="s">
        <v>404</v>
      </c>
      <c r="AR18" s="281" t="s">
        <v>404</v>
      </c>
      <c r="AS18" s="281" t="s">
        <v>404</v>
      </c>
      <c r="AT18" s="281" t="s">
        <v>404</v>
      </c>
      <c r="AU18" s="281" t="s">
        <v>404</v>
      </c>
      <c r="AV18" s="281" t="s">
        <v>404</v>
      </c>
      <c r="AW18" s="281" t="s">
        <v>404</v>
      </c>
      <c r="AX18" s="281" t="s">
        <v>404</v>
      </c>
      <c r="AY18" s="281" t="s">
        <v>404</v>
      </c>
      <c r="AZ18" s="281" t="s">
        <v>404</v>
      </c>
      <c r="BA18" s="281" t="s">
        <v>74</v>
      </c>
      <c r="BB18" s="281" t="s">
        <v>74</v>
      </c>
      <c r="BC18" s="281" t="s">
        <v>404</v>
      </c>
      <c r="BD18" s="281" t="s">
        <v>404</v>
      </c>
      <c r="BE18" s="281" t="s">
        <v>404</v>
      </c>
      <c r="BF18" s="281" t="s">
        <v>404</v>
      </c>
      <c r="BG18" s="281" t="s">
        <v>404</v>
      </c>
      <c r="BH18" s="281" t="s">
        <v>402</v>
      </c>
      <c r="BI18" s="281" t="s">
        <v>402</v>
      </c>
      <c r="BJ18" s="281" t="s">
        <v>404</v>
      </c>
      <c r="BK18" s="290" t="s">
        <v>699</v>
      </c>
    </row>
    <row r="19" spans="1:63" ht="93">
      <c r="A19" s="281" t="s">
        <v>700</v>
      </c>
      <c r="B19" s="281" t="s">
        <v>701</v>
      </c>
      <c r="C19" s="281" t="s">
        <v>670</v>
      </c>
      <c r="D19" s="281">
        <v>43.5</v>
      </c>
      <c r="E19" s="281"/>
      <c r="F19" s="281"/>
      <c r="G19" s="281" t="s">
        <v>404</v>
      </c>
      <c r="H19" s="281" t="s">
        <v>404</v>
      </c>
      <c r="I19" s="281" t="s">
        <v>404</v>
      </c>
      <c r="J19" s="281" t="s">
        <v>404</v>
      </c>
      <c r="K19" s="281" t="s">
        <v>402</v>
      </c>
      <c r="L19" s="281" t="s">
        <v>404</v>
      </c>
      <c r="M19" s="281" t="s">
        <v>404</v>
      </c>
      <c r="N19" s="281" t="s">
        <v>404</v>
      </c>
      <c r="O19" s="281" t="s">
        <v>404</v>
      </c>
      <c r="P19" s="281" t="s">
        <v>404</v>
      </c>
      <c r="Q19" s="281" t="s">
        <v>404</v>
      </c>
      <c r="R19" s="281" t="s">
        <v>404</v>
      </c>
      <c r="S19" s="281" t="s">
        <v>404</v>
      </c>
      <c r="T19" s="281" t="s">
        <v>402</v>
      </c>
      <c r="U19" s="281" t="s">
        <v>402</v>
      </c>
      <c r="V19" s="281" t="s">
        <v>404</v>
      </c>
      <c r="W19" s="281" t="s">
        <v>74</v>
      </c>
      <c r="X19" s="281" t="s">
        <v>404</v>
      </c>
      <c r="Y19" s="281" t="s">
        <v>404</v>
      </c>
      <c r="Z19" s="281" t="s">
        <v>404</v>
      </c>
      <c r="AA19" s="281" t="s">
        <v>404</v>
      </c>
      <c r="AB19" s="281" t="s">
        <v>402</v>
      </c>
      <c r="AC19" s="281" t="s">
        <v>402</v>
      </c>
      <c r="AD19" s="281" t="s">
        <v>402</v>
      </c>
      <c r="AE19" s="281" t="s">
        <v>404</v>
      </c>
      <c r="AF19" s="281" t="s">
        <v>402</v>
      </c>
      <c r="AG19" s="281" t="s">
        <v>402</v>
      </c>
      <c r="AH19" s="281" t="s">
        <v>402</v>
      </c>
      <c r="AI19" s="281" t="s">
        <v>404</v>
      </c>
      <c r="AJ19" s="281" t="s">
        <v>404</v>
      </c>
      <c r="AK19" s="281" t="s">
        <v>404</v>
      </c>
      <c r="AL19" s="281" t="s">
        <v>402</v>
      </c>
      <c r="AM19" s="281" t="s">
        <v>404</v>
      </c>
      <c r="AN19" s="281" t="s">
        <v>404</v>
      </c>
      <c r="AO19" s="281" t="s">
        <v>404</v>
      </c>
      <c r="AP19" s="281" t="s">
        <v>404</v>
      </c>
      <c r="AQ19" s="281" t="s">
        <v>404</v>
      </c>
      <c r="AR19" s="281" t="s">
        <v>404</v>
      </c>
      <c r="AS19" s="281" t="s">
        <v>404</v>
      </c>
      <c r="AT19" s="281" t="s">
        <v>404</v>
      </c>
      <c r="AU19" s="281" t="s">
        <v>404</v>
      </c>
      <c r="AV19" s="281" t="s">
        <v>404</v>
      </c>
      <c r="AW19" s="281" t="s">
        <v>404</v>
      </c>
      <c r="AX19" s="281" t="s">
        <v>404</v>
      </c>
      <c r="AY19" s="281" t="s">
        <v>404</v>
      </c>
      <c r="AZ19" s="281" t="s">
        <v>404</v>
      </c>
      <c r="BA19" s="281" t="s">
        <v>74</v>
      </c>
      <c r="BB19" s="281" t="s">
        <v>74</v>
      </c>
      <c r="BC19" s="281" t="s">
        <v>404</v>
      </c>
      <c r="BD19" s="281" t="s">
        <v>404</v>
      </c>
      <c r="BE19" s="281" t="s">
        <v>404</v>
      </c>
      <c r="BF19" s="281" t="s">
        <v>402</v>
      </c>
      <c r="BG19" s="281" t="s">
        <v>402</v>
      </c>
      <c r="BH19" s="281" t="s">
        <v>402</v>
      </c>
      <c r="BI19" s="281" t="s">
        <v>404</v>
      </c>
      <c r="BJ19" s="281" t="s">
        <v>404</v>
      </c>
      <c r="BK19" s="289" t="s">
        <v>702</v>
      </c>
    </row>
    <row r="20" spans="1:63" ht="108.5">
      <c r="A20" s="281" t="s">
        <v>703</v>
      </c>
      <c r="B20" s="281" t="s">
        <v>704</v>
      </c>
      <c r="C20" s="281" t="s">
        <v>670</v>
      </c>
      <c r="D20" s="281">
        <v>36.5</v>
      </c>
      <c r="E20" s="281"/>
      <c r="F20" s="281"/>
      <c r="G20" s="281" t="s">
        <v>404</v>
      </c>
      <c r="H20" s="281" t="s">
        <v>404</v>
      </c>
      <c r="I20" s="281" t="s">
        <v>404</v>
      </c>
      <c r="J20" s="281" t="s">
        <v>404</v>
      </c>
      <c r="K20" s="281" t="s">
        <v>404</v>
      </c>
      <c r="L20" s="281" t="s">
        <v>404</v>
      </c>
      <c r="M20" s="281" t="s">
        <v>404</v>
      </c>
      <c r="N20" s="281" t="s">
        <v>404</v>
      </c>
      <c r="O20" s="281" t="s">
        <v>404</v>
      </c>
      <c r="P20" s="281" t="s">
        <v>404</v>
      </c>
      <c r="Q20" s="281" t="s">
        <v>404</v>
      </c>
      <c r="R20" s="281" t="s">
        <v>404</v>
      </c>
      <c r="S20" s="281" t="s">
        <v>404</v>
      </c>
      <c r="T20" s="281" t="s">
        <v>404</v>
      </c>
      <c r="U20" s="281" t="s">
        <v>404</v>
      </c>
      <c r="V20" s="281" t="s">
        <v>404</v>
      </c>
      <c r="W20" s="281" t="s">
        <v>404</v>
      </c>
      <c r="X20" s="281" t="s">
        <v>404</v>
      </c>
      <c r="Y20" s="281" t="s">
        <v>404</v>
      </c>
      <c r="Z20" s="281" t="s">
        <v>404</v>
      </c>
      <c r="AA20" s="281" t="s">
        <v>404</v>
      </c>
      <c r="AB20" s="281" t="s">
        <v>404</v>
      </c>
      <c r="AC20" s="281" t="s">
        <v>404</v>
      </c>
      <c r="AD20" s="281" t="s">
        <v>404</v>
      </c>
      <c r="AE20" s="281" t="s">
        <v>404</v>
      </c>
      <c r="AF20" s="281" t="s">
        <v>404</v>
      </c>
      <c r="AG20" s="281" t="s">
        <v>404</v>
      </c>
      <c r="AH20" s="281" t="s">
        <v>404</v>
      </c>
      <c r="AI20" s="281" t="s">
        <v>404</v>
      </c>
      <c r="AJ20" s="281" t="s">
        <v>404</v>
      </c>
      <c r="AK20" s="281" t="s">
        <v>404</v>
      </c>
      <c r="AL20" s="281" t="s">
        <v>404</v>
      </c>
      <c r="AM20" s="281" t="s">
        <v>404</v>
      </c>
      <c r="AN20" s="281" t="s">
        <v>404</v>
      </c>
      <c r="AO20" s="281" t="s">
        <v>404</v>
      </c>
      <c r="AP20" s="281" t="s">
        <v>404</v>
      </c>
      <c r="AQ20" s="281" t="s">
        <v>404</v>
      </c>
      <c r="AR20" s="281" t="s">
        <v>404</v>
      </c>
      <c r="AS20" s="281" t="s">
        <v>404</v>
      </c>
      <c r="AT20" s="281" t="s">
        <v>404</v>
      </c>
      <c r="AU20" s="281" t="s">
        <v>404</v>
      </c>
      <c r="AV20" s="281" t="s">
        <v>404</v>
      </c>
      <c r="AW20" s="281" t="s">
        <v>404</v>
      </c>
      <c r="AX20" s="281" t="s">
        <v>404</v>
      </c>
      <c r="AY20" s="281" t="s">
        <v>404</v>
      </c>
      <c r="AZ20" s="281" t="s">
        <v>404</v>
      </c>
      <c r="BA20" s="281" t="s">
        <v>74</v>
      </c>
      <c r="BB20" s="281" t="s">
        <v>74</v>
      </c>
      <c r="BC20" s="281" t="s">
        <v>404</v>
      </c>
      <c r="BD20" s="281" t="s">
        <v>404</v>
      </c>
      <c r="BE20" s="281" t="s">
        <v>404</v>
      </c>
      <c r="BF20" s="281" t="s">
        <v>404</v>
      </c>
      <c r="BG20" s="281" t="s">
        <v>404</v>
      </c>
      <c r="BH20" s="281" t="s">
        <v>402</v>
      </c>
      <c r="BI20" s="281" t="s">
        <v>404</v>
      </c>
      <c r="BJ20" s="281" t="s">
        <v>404</v>
      </c>
      <c r="BK20" s="290" t="s">
        <v>705</v>
      </c>
    </row>
    <row r="21" spans="1:63" ht="93">
      <c r="A21" s="281" t="s">
        <v>706</v>
      </c>
      <c r="B21" s="281" t="s">
        <v>707</v>
      </c>
      <c r="C21" s="281" t="s">
        <v>670</v>
      </c>
      <c r="D21" s="281">
        <v>37</v>
      </c>
      <c r="E21" s="281"/>
      <c r="F21" s="281"/>
      <c r="G21" s="281" t="s">
        <v>404</v>
      </c>
      <c r="H21" s="281" t="s">
        <v>404</v>
      </c>
      <c r="I21" s="281" t="s">
        <v>404</v>
      </c>
      <c r="J21" s="281" t="s">
        <v>404</v>
      </c>
      <c r="K21" s="281" t="s">
        <v>404</v>
      </c>
      <c r="L21" s="281" t="s">
        <v>404</v>
      </c>
      <c r="M21" s="281" t="s">
        <v>404</v>
      </c>
      <c r="N21" s="281" t="s">
        <v>404</v>
      </c>
      <c r="O21" s="281" t="s">
        <v>404</v>
      </c>
      <c r="P21" s="281" t="s">
        <v>404</v>
      </c>
      <c r="Q21" s="281" t="s">
        <v>404</v>
      </c>
      <c r="R21" s="281" t="s">
        <v>404</v>
      </c>
      <c r="S21" s="281" t="s">
        <v>404</v>
      </c>
      <c r="T21" s="281" t="s">
        <v>404</v>
      </c>
      <c r="U21" s="281" t="s">
        <v>404</v>
      </c>
      <c r="V21" s="281" t="s">
        <v>404</v>
      </c>
      <c r="W21" s="281" t="s">
        <v>404</v>
      </c>
      <c r="X21" s="281" t="s">
        <v>404</v>
      </c>
      <c r="Y21" s="281" t="s">
        <v>404</v>
      </c>
      <c r="Z21" s="281" t="s">
        <v>404</v>
      </c>
      <c r="AA21" s="281" t="s">
        <v>404</v>
      </c>
      <c r="AB21" s="281" t="s">
        <v>404</v>
      </c>
      <c r="AC21" s="281" t="s">
        <v>404</v>
      </c>
      <c r="AD21" s="281" t="s">
        <v>404</v>
      </c>
      <c r="AE21" s="281" t="s">
        <v>404</v>
      </c>
      <c r="AF21" s="281" t="s">
        <v>404</v>
      </c>
      <c r="AG21" s="281" t="s">
        <v>404</v>
      </c>
      <c r="AH21" s="281" t="s">
        <v>404</v>
      </c>
      <c r="AI21" s="281" t="s">
        <v>404</v>
      </c>
      <c r="AJ21" s="281" t="s">
        <v>404</v>
      </c>
      <c r="AK21" s="281" t="s">
        <v>404</v>
      </c>
      <c r="AL21" s="281" t="s">
        <v>404</v>
      </c>
      <c r="AM21" s="281" t="s">
        <v>404</v>
      </c>
      <c r="AN21" s="281" t="s">
        <v>404</v>
      </c>
      <c r="AO21" s="281" t="s">
        <v>404</v>
      </c>
      <c r="AP21" s="281" t="s">
        <v>404</v>
      </c>
      <c r="AQ21" s="281" t="s">
        <v>404</v>
      </c>
      <c r="AR21" s="281" t="s">
        <v>404</v>
      </c>
      <c r="AS21" s="281" t="s">
        <v>404</v>
      </c>
      <c r="AT21" s="281" t="s">
        <v>404</v>
      </c>
      <c r="AU21" s="281" t="s">
        <v>404</v>
      </c>
      <c r="AV21" s="281" t="s">
        <v>404</v>
      </c>
      <c r="AW21" s="281" t="s">
        <v>404</v>
      </c>
      <c r="AX21" s="281" t="s">
        <v>404</v>
      </c>
      <c r="AY21" s="281" t="s">
        <v>404</v>
      </c>
      <c r="AZ21" s="281" t="s">
        <v>404</v>
      </c>
      <c r="BA21" s="281" t="s">
        <v>74</v>
      </c>
      <c r="BB21" s="281" t="s">
        <v>74</v>
      </c>
      <c r="BC21" s="281" t="s">
        <v>404</v>
      </c>
      <c r="BD21" s="281" t="s">
        <v>404</v>
      </c>
      <c r="BE21" s="281" t="s">
        <v>404</v>
      </c>
      <c r="BF21" s="281" t="s">
        <v>404</v>
      </c>
      <c r="BG21" s="281" t="s">
        <v>404</v>
      </c>
      <c r="BH21" s="281" t="s">
        <v>404</v>
      </c>
      <c r="BI21" s="281" t="s">
        <v>404</v>
      </c>
      <c r="BJ21" s="281" t="s">
        <v>404</v>
      </c>
      <c r="BK21" s="289" t="s">
        <v>708</v>
      </c>
    </row>
  </sheetData>
  <autoFilter ref="A1:BK12"/>
  <conditionalFormatting sqref="BM4:XFD12 BL1:XFD3 A22:XFD1048576 BL13:XFD21">
    <cfRule type="cellIs" dxfId="74" priority="162" operator="equal">
      <formula>"AB"</formula>
    </cfRule>
    <cfRule type="cellIs" dxfId="73" priority="163" operator="equal">
      <formula>"L"</formula>
    </cfRule>
  </conditionalFormatting>
  <conditionalFormatting sqref="BM4:XFD12 BL1:XFD3 A22:XFD1048576 BL13:XFD21">
    <cfRule type="cellIs" dxfId="72" priority="159" operator="equal">
      <formula>"L"</formula>
    </cfRule>
    <cfRule type="cellIs" dxfId="71" priority="160" operator="equal">
      <formula>"NA"</formula>
    </cfRule>
    <cfRule type="cellIs" dxfId="70" priority="161" operator="equal">
      <formula>"AB"</formula>
    </cfRule>
  </conditionalFormatting>
  <conditionalFormatting sqref="A22:XFD1048576 BL1:XFD21">
    <cfRule type="cellIs" dxfId="69" priority="158" operator="equal">
      <formula>"L"</formula>
    </cfRule>
  </conditionalFormatting>
  <conditionalFormatting sqref="A2:A11">
    <cfRule type="cellIs" dxfId="68" priority="4" operator="equal">
      <formula>"NA"</formula>
    </cfRule>
  </conditionalFormatting>
  <conditionalFormatting sqref="A2:A11">
    <cfRule type="cellIs" dxfId="67" priority="1" operator="equal">
      <formula>"L"</formula>
    </cfRule>
  </conditionalFormatting>
  <conditionalFormatting sqref="A2:A11">
    <cfRule type="cellIs" dxfId="66" priority="2" operator="equal">
      <formula>"NA"</formula>
    </cfRule>
  </conditionalFormatting>
  <conditionalFormatting sqref="A2:A11">
    <cfRule type="cellIs" dxfId="65" priority="3" operator="equal">
      <formula>"AB"</formula>
    </cfRule>
  </conditionalFormatting>
  <dataValidations count="1">
    <dataValidation type="list" allowBlank="1" showErrorMessage="1" sqref="G12:BJ21 G2:BJ10 G11:AY11 BA11:BJ11">
      <formula1>"Exceeding,Meeting,Approaching,NA"</formula1>
    </dataValidation>
  </dataValidations>
  <pageMargins left="0.7" right="0.7" top="0.75" bottom="0.75" header="0" footer="0"/>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B0F0"/>
  </sheetPr>
  <dimension ref="A1:BK1000"/>
  <sheetViews>
    <sheetView topLeftCell="BF1" workbookViewId="0">
      <selection activeCell="A21" sqref="A2:BK21"/>
    </sheetView>
  </sheetViews>
  <sheetFormatPr defaultColWidth="14.453125" defaultRowHeight="15" customHeight="1"/>
  <cols>
    <col min="1" max="62" width="23" style="242" customWidth="1"/>
    <col min="63" max="63" width="69" style="242" customWidth="1"/>
    <col min="64" max="16384" width="14.453125" style="242"/>
  </cols>
  <sheetData>
    <row r="1" spans="1:63" ht="19.5" customHeight="1">
      <c r="A1" s="276" t="s">
        <v>142</v>
      </c>
      <c r="B1" s="276" t="s">
        <v>19</v>
      </c>
      <c r="C1" s="276" t="s">
        <v>33</v>
      </c>
      <c r="D1" s="276" t="s">
        <v>34</v>
      </c>
      <c r="E1" s="276" t="s">
        <v>326</v>
      </c>
      <c r="F1" s="276" t="s">
        <v>327</v>
      </c>
      <c r="G1" s="277" t="s">
        <v>328</v>
      </c>
      <c r="H1" s="277" t="s">
        <v>329</v>
      </c>
      <c r="I1" s="277" t="s">
        <v>330</v>
      </c>
      <c r="J1" s="277" t="s">
        <v>331</v>
      </c>
      <c r="K1" s="277" t="s">
        <v>332</v>
      </c>
      <c r="L1" s="277" t="s">
        <v>333</v>
      </c>
      <c r="M1" s="277" t="s">
        <v>334</v>
      </c>
      <c r="N1" s="277" t="s">
        <v>335</v>
      </c>
      <c r="O1" s="277" t="s">
        <v>336</v>
      </c>
      <c r="P1" s="277" t="s">
        <v>337</v>
      </c>
      <c r="Q1" s="277" t="s">
        <v>338</v>
      </c>
      <c r="R1" s="277" t="s">
        <v>339</v>
      </c>
      <c r="S1" s="277" t="s">
        <v>340</v>
      </c>
      <c r="T1" s="277" t="s">
        <v>341</v>
      </c>
      <c r="U1" s="277" t="s">
        <v>485</v>
      </c>
      <c r="V1" s="277" t="s">
        <v>342</v>
      </c>
      <c r="W1" s="277" t="s">
        <v>343</v>
      </c>
      <c r="X1" s="277" t="s">
        <v>344</v>
      </c>
      <c r="Y1" s="277" t="s">
        <v>345</v>
      </c>
      <c r="Z1" s="277" t="s">
        <v>346</v>
      </c>
      <c r="AA1" s="278" t="s">
        <v>347</v>
      </c>
      <c r="AB1" s="277" t="s">
        <v>352</v>
      </c>
      <c r="AC1" s="277" t="s">
        <v>353</v>
      </c>
      <c r="AD1" s="277" t="s">
        <v>354</v>
      </c>
      <c r="AE1" s="277" t="s">
        <v>355</v>
      </c>
      <c r="AF1" s="277" t="s">
        <v>356</v>
      </c>
      <c r="AG1" s="277" t="s">
        <v>357</v>
      </c>
      <c r="AH1" s="277" t="s">
        <v>358</v>
      </c>
      <c r="AI1" s="277" t="s">
        <v>359</v>
      </c>
      <c r="AJ1" s="277" t="s">
        <v>360</v>
      </c>
      <c r="AK1" s="277" t="s">
        <v>361</v>
      </c>
      <c r="AL1" s="277" t="s">
        <v>362</v>
      </c>
      <c r="AM1" s="277" t="s">
        <v>363</v>
      </c>
      <c r="AN1" s="277" t="s">
        <v>364</v>
      </c>
      <c r="AO1" s="279" t="s">
        <v>365</v>
      </c>
      <c r="AP1" s="279" t="s">
        <v>366</v>
      </c>
      <c r="AQ1" s="277" t="s">
        <v>368</v>
      </c>
      <c r="AR1" s="277" t="s">
        <v>486</v>
      </c>
      <c r="AS1" s="277" t="s">
        <v>369</v>
      </c>
      <c r="AT1" s="277" t="s">
        <v>455</v>
      </c>
      <c r="AU1" s="277" t="s">
        <v>381</v>
      </c>
      <c r="AV1" s="277" t="s">
        <v>382</v>
      </c>
      <c r="AW1" s="280" t="s">
        <v>383</v>
      </c>
      <c r="AX1" s="280" t="s">
        <v>384</v>
      </c>
      <c r="AY1" s="277" t="s">
        <v>387</v>
      </c>
      <c r="AZ1" s="279" t="s">
        <v>481</v>
      </c>
      <c r="BA1" s="279" t="s">
        <v>482</v>
      </c>
      <c r="BB1" s="279" t="s">
        <v>483</v>
      </c>
      <c r="BC1" s="277" t="s">
        <v>390</v>
      </c>
      <c r="BD1" s="279" t="s">
        <v>484</v>
      </c>
      <c r="BE1" s="277" t="s">
        <v>395</v>
      </c>
      <c r="BF1" s="277" t="s">
        <v>396</v>
      </c>
      <c r="BG1" s="277" t="s">
        <v>397</v>
      </c>
      <c r="BH1" s="277" t="s">
        <v>398</v>
      </c>
      <c r="BI1" s="277" t="s">
        <v>399</v>
      </c>
      <c r="BJ1" s="277" t="s">
        <v>400</v>
      </c>
      <c r="BK1" s="276" t="s">
        <v>167</v>
      </c>
    </row>
    <row r="2" spans="1:63" ht="84.75" customHeight="1">
      <c r="A2" s="282" t="s">
        <v>456</v>
      </c>
      <c r="B2" s="281" t="s">
        <v>457</v>
      </c>
      <c r="C2" s="281" t="s">
        <v>670</v>
      </c>
      <c r="D2" s="281">
        <v>36.5</v>
      </c>
      <c r="E2" s="281">
        <v>95</v>
      </c>
      <c r="F2" s="281">
        <v>13</v>
      </c>
      <c r="G2" s="281" t="s">
        <v>402</v>
      </c>
      <c r="H2" s="281" t="s">
        <v>402</v>
      </c>
      <c r="I2" s="281" t="s">
        <v>404</v>
      </c>
      <c r="J2" s="281" t="s">
        <v>404</v>
      </c>
      <c r="K2" s="281" t="s">
        <v>402</v>
      </c>
      <c r="L2" s="281" t="s">
        <v>404</v>
      </c>
      <c r="M2" s="281" t="s">
        <v>404</v>
      </c>
      <c r="N2" s="281" t="s">
        <v>404</v>
      </c>
      <c r="O2" s="281" t="s">
        <v>402</v>
      </c>
      <c r="P2" s="281" t="s">
        <v>404</v>
      </c>
      <c r="Q2" s="281" t="s">
        <v>402</v>
      </c>
      <c r="R2" s="281" t="s">
        <v>402</v>
      </c>
      <c r="S2" s="281" t="s">
        <v>402</v>
      </c>
      <c r="T2" s="281" t="s">
        <v>402</v>
      </c>
      <c r="U2" s="281" t="s">
        <v>404</v>
      </c>
      <c r="V2" s="281" t="s">
        <v>404</v>
      </c>
      <c r="W2" s="281" t="s">
        <v>74</v>
      </c>
      <c r="X2" s="281" t="s">
        <v>404</v>
      </c>
      <c r="Y2" s="281" t="s">
        <v>404</v>
      </c>
      <c r="Z2" s="281" t="s">
        <v>404</v>
      </c>
      <c r="AA2" s="283" t="s">
        <v>402</v>
      </c>
      <c r="AB2" s="281" t="s">
        <v>402</v>
      </c>
      <c r="AC2" s="281" t="s">
        <v>402</v>
      </c>
      <c r="AD2" s="281" t="s">
        <v>404</v>
      </c>
      <c r="AE2" s="281" t="s">
        <v>402</v>
      </c>
      <c r="AF2" s="281" t="s">
        <v>402</v>
      </c>
      <c r="AG2" s="281" t="s">
        <v>402</v>
      </c>
      <c r="AH2" s="281" t="s">
        <v>404</v>
      </c>
      <c r="AI2" s="281" t="s">
        <v>404</v>
      </c>
      <c r="AJ2" s="281" t="s">
        <v>404</v>
      </c>
      <c r="AK2" s="281" t="s">
        <v>402</v>
      </c>
      <c r="AL2" s="281" t="s">
        <v>402</v>
      </c>
      <c r="AM2" s="281" t="s">
        <v>404</v>
      </c>
      <c r="AN2" s="281" t="s">
        <v>404</v>
      </c>
      <c r="AO2" s="281" t="s">
        <v>402</v>
      </c>
      <c r="AP2" s="281" t="s">
        <v>404</v>
      </c>
      <c r="AQ2" s="281" t="s">
        <v>404</v>
      </c>
      <c r="AR2" s="281" t="s">
        <v>402</v>
      </c>
      <c r="AS2" s="281" t="s">
        <v>402</v>
      </c>
      <c r="AT2" s="281" t="s">
        <v>404</v>
      </c>
      <c r="AU2" s="281" t="s">
        <v>402</v>
      </c>
      <c r="AV2" s="281" t="s">
        <v>404</v>
      </c>
      <c r="AW2" s="284" t="s">
        <v>404</v>
      </c>
      <c r="AX2" s="284" t="s">
        <v>404</v>
      </c>
      <c r="AY2" s="281" t="s">
        <v>404</v>
      </c>
      <c r="AZ2" s="281" t="s">
        <v>404</v>
      </c>
      <c r="BA2" s="281" t="s">
        <v>74</v>
      </c>
      <c r="BB2" s="281" t="s">
        <v>74</v>
      </c>
      <c r="BC2" s="281" t="s">
        <v>402</v>
      </c>
      <c r="BD2" s="281" t="s">
        <v>404</v>
      </c>
      <c r="BE2" s="281" t="s">
        <v>402</v>
      </c>
      <c r="BF2" s="281" t="s">
        <v>402</v>
      </c>
      <c r="BG2" s="281" t="s">
        <v>402</v>
      </c>
      <c r="BH2" s="281" t="s">
        <v>402</v>
      </c>
      <c r="BI2" s="281" t="s">
        <v>402</v>
      </c>
      <c r="BJ2" s="281" t="s">
        <v>402</v>
      </c>
      <c r="BK2" s="285" t="s">
        <v>671</v>
      </c>
    </row>
    <row r="3" spans="1:63" ht="84.75" customHeight="1">
      <c r="A3" s="282" t="s">
        <v>458</v>
      </c>
      <c r="B3" s="281" t="s">
        <v>459</v>
      </c>
      <c r="C3" s="281" t="s">
        <v>670</v>
      </c>
      <c r="D3" s="281">
        <v>0</v>
      </c>
      <c r="E3" s="281">
        <v>96</v>
      </c>
      <c r="F3" s="281">
        <v>15</v>
      </c>
      <c r="G3" s="281" t="s">
        <v>404</v>
      </c>
      <c r="H3" s="281" t="s">
        <v>404</v>
      </c>
      <c r="I3" s="281" t="s">
        <v>404</v>
      </c>
      <c r="J3" s="281" t="s">
        <v>404</v>
      </c>
      <c r="K3" s="281" t="s">
        <v>404</v>
      </c>
      <c r="L3" s="281" t="s">
        <v>404</v>
      </c>
      <c r="M3" s="281" t="s">
        <v>404</v>
      </c>
      <c r="N3" s="281" t="s">
        <v>404</v>
      </c>
      <c r="O3" s="281" t="s">
        <v>404</v>
      </c>
      <c r="P3" s="281" t="s">
        <v>406</v>
      </c>
      <c r="Q3" s="281" t="s">
        <v>404</v>
      </c>
      <c r="R3" s="281" t="s">
        <v>404</v>
      </c>
      <c r="S3" s="281" t="s">
        <v>404</v>
      </c>
      <c r="T3" s="281" t="s">
        <v>406</v>
      </c>
      <c r="U3" s="281" t="s">
        <v>406</v>
      </c>
      <c r="V3" s="281" t="s">
        <v>406</v>
      </c>
      <c r="W3" s="281" t="s">
        <v>74</v>
      </c>
      <c r="X3" s="281" t="s">
        <v>406</v>
      </c>
      <c r="Y3" s="281" t="s">
        <v>406</v>
      </c>
      <c r="Z3" s="281" t="s">
        <v>406</v>
      </c>
      <c r="AA3" s="283" t="s">
        <v>404</v>
      </c>
      <c r="AB3" s="281" t="s">
        <v>404</v>
      </c>
      <c r="AC3" s="281" t="s">
        <v>404</v>
      </c>
      <c r="AD3" s="281" t="s">
        <v>404</v>
      </c>
      <c r="AE3" s="281" t="s">
        <v>404</v>
      </c>
      <c r="AF3" s="281" t="s">
        <v>406</v>
      </c>
      <c r="AG3" s="281" t="s">
        <v>406</v>
      </c>
      <c r="AH3" s="281" t="s">
        <v>406</v>
      </c>
      <c r="AI3" s="281" t="s">
        <v>404</v>
      </c>
      <c r="AJ3" s="281" t="s">
        <v>404</v>
      </c>
      <c r="AK3" s="281" t="s">
        <v>406</v>
      </c>
      <c r="AL3" s="281" t="s">
        <v>404</v>
      </c>
      <c r="AM3" s="281" t="s">
        <v>404</v>
      </c>
      <c r="AN3" s="281" t="s">
        <v>404</v>
      </c>
      <c r="AO3" s="281" t="s">
        <v>404</v>
      </c>
      <c r="AP3" s="281" t="s">
        <v>404</v>
      </c>
      <c r="AQ3" s="281" t="s">
        <v>404</v>
      </c>
      <c r="AR3" s="281" t="s">
        <v>404</v>
      </c>
      <c r="AS3" s="281" t="s">
        <v>404</v>
      </c>
      <c r="AT3" s="281" t="s">
        <v>404</v>
      </c>
      <c r="AU3" s="281" t="s">
        <v>404</v>
      </c>
      <c r="AV3" s="281" t="s">
        <v>404</v>
      </c>
      <c r="AW3" s="284" t="s">
        <v>404</v>
      </c>
      <c r="AX3" s="284" t="s">
        <v>404</v>
      </c>
      <c r="AY3" s="281" t="s">
        <v>404</v>
      </c>
      <c r="AZ3" s="281" t="s">
        <v>404</v>
      </c>
      <c r="BA3" s="281" t="s">
        <v>74</v>
      </c>
      <c r="BB3" s="281" t="s">
        <v>74</v>
      </c>
      <c r="BC3" s="281" t="s">
        <v>404</v>
      </c>
      <c r="BD3" s="281" t="s">
        <v>406</v>
      </c>
      <c r="BE3" s="281" t="s">
        <v>404</v>
      </c>
      <c r="BF3" s="281" t="s">
        <v>404</v>
      </c>
      <c r="BG3" s="281" t="s">
        <v>404</v>
      </c>
      <c r="BH3" s="281" t="s">
        <v>402</v>
      </c>
      <c r="BI3" s="281" t="s">
        <v>404</v>
      </c>
      <c r="BJ3" s="281" t="s">
        <v>404</v>
      </c>
      <c r="BK3" s="286" t="s">
        <v>74</v>
      </c>
    </row>
    <row r="4" spans="1:63" ht="84.75" customHeight="1">
      <c r="A4" s="282" t="s">
        <v>460</v>
      </c>
      <c r="B4" s="281" t="s">
        <v>461</v>
      </c>
      <c r="C4" s="281" t="s">
        <v>670</v>
      </c>
      <c r="D4" s="281">
        <v>50</v>
      </c>
      <c r="E4" s="281">
        <v>95</v>
      </c>
      <c r="F4" s="281">
        <v>15</v>
      </c>
      <c r="G4" s="281" t="s">
        <v>402</v>
      </c>
      <c r="H4" s="281" t="s">
        <v>402</v>
      </c>
      <c r="I4" s="281" t="s">
        <v>404</v>
      </c>
      <c r="J4" s="281" t="s">
        <v>404</v>
      </c>
      <c r="K4" s="281" t="s">
        <v>402</v>
      </c>
      <c r="L4" s="281" t="s">
        <v>402</v>
      </c>
      <c r="M4" s="281" t="s">
        <v>402</v>
      </c>
      <c r="N4" s="281" t="s">
        <v>402</v>
      </c>
      <c r="O4" s="281" t="s">
        <v>404</v>
      </c>
      <c r="P4" s="281" t="s">
        <v>404</v>
      </c>
      <c r="Q4" s="281" t="s">
        <v>402</v>
      </c>
      <c r="R4" s="281" t="s">
        <v>402</v>
      </c>
      <c r="S4" s="281" t="s">
        <v>404</v>
      </c>
      <c r="T4" s="281" t="s">
        <v>402</v>
      </c>
      <c r="U4" s="281" t="s">
        <v>402</v>
      </c>
      <c r="V4" s="281" t="s">
        <v>402</v>
      </c>
      <c r="W4" s="281" t="s">
        <v>74</v>
      </c>
      <c r="X4" s="281" t="s">
        <v>404</v>
      </c>
      <c r="Y4" s="281" t="s">
        <v>404</v>
      </c>
      <c r="Z4" s="281" t="s">
        <v>404</v>
      </c>
      <c r="AA4" s="283" t="s">
        <v>402</v>
      </c>
      <c r="AB4" s="281" t="s">
        <v>402</v>
      </c>
      <c r="AC4" s="281" t="s">
        <v>402</v>
      </c>
      <c r="AD4" s="281" t="s">
        <v>402</v>
      </c>
      <c r="AE4" s="281" t="s">
        <v>404</v>
      </c>
      <c r="AF4" s="281" t="s">
        <v>402</v>
      </c>
      <c r="AG4" s="281" t="s">
        <v>402</v>
      </c>
      <c r="AH4" s="281" t="s">
        <v>404</v>
      </c>
      <c r="AI4" s="281" t="s">
        <v>404</v>
      </c>
      <c r="AJ4" s="281" t="s">
        <v>404</v>
      </c>
      <c r="AK4" s="281" t="s">
        <v>402</v>
      </c>
      <c r="AL4" s="281" t="s">
        <v>404</v>
      </c>
      <c r="AM4" s="281" t="s">
        <v>404</v>
      </c>
      <c r="AN4" s="281" t="s">
        <v>402</v>
      </c>
      <c r="AO4" s="281" t="s">
        <v>402</v>
      </c>
      <c r="AP4" s="281" t="s">
        <v>402</v>
      </c>
      <c r="AQ4" s="281" t="s">
        <v>402</v>
      </c>
      <c r="AR4" s="281" t="s">
        <v>402</v>
      </c>
      <c r="AS4" s="281" t="s">
        <v>402</v>
      </c>
      <c r="AT4" s="281" t="s">
        <v>404</v>
      </c>
      <c r="AU4" s="281" t="s">
        <v>402</v>
      </c>
      <c r="AV4" s="281" t="s">
        <v>402</v>
      </c>
      <c r="AW4" s="284" t="s">
        <v>404</v>
      </c>
      <c r="AX4" s="284" t="s">
        <v>404</v>
      </c>
      <c r="AY4" s="281" t="s">
        <v>404</v>
      </c>
      <c r="AZ4" s="281" t="s">
        <v>404</v>
      </c>
      <c r="BA4" s="281" t="s">
        <v>74</v>
      </c>
      <c r="BB4" s="281" t="s">
        <v>74</v>
      </c>
      <c r="BC4" s="281" t="s">
        <v>402</v>
      </c>
      <c r="BD4" s="281" t="s">
        <v>402</v>
      </c>
      <c r="BE4" s="281" t="s">
        <v>402</v>
      </c>
      <c r="BF4" s="281" t="s">
        <v>404</v>
      </c>
      <c r="BG4" s="281" t="s">
        <v>404</v>
      </c>
      <c r="BH4" s="281" t="s">
        <v>402</v>
      </c>
      <c r="BI4" s="281" t="s">
        <v>404</v>
      </c>
      <c r="BJ4" s="281" t="s">
        <v>404</v>
      </c>
      <c r="BK4" s="286" t="s">
        <v>672</v>
      </c>
    </row>
    <row r="5" spans="1:63" ht="84.75" customHeight="1">
      <c r="A5" s="282" t="s">
        <v>462</v>
      </c>
      <c r="B5" s="281" t="s">
        <v>463</v>
      </c>
      <c r="C5" s="281" t="s">
        <v>670</v>
      </c>
      <c r="D5" s="281">
        <v>46</v>
      </c>
      <c r="E5" s="281">
        <v>99</v>
      </c>
      <c r="F5" s="281">
        <v>16</v>
      </c>
      <c r="G5" s="281" t="s">
        <v>402</v>
      </c>
      <c r="H5" s="281" t="s">
        <v>402</v>
      </c>
      <c r="I5" s="281" t="s">
        <v>402</v>
      </c>
      <c r="J5" s="281" t="s">
        <v>402</v>
      </c>
      <c r="K5" s="281" t="s">
        <v>402</v>
      </c>
      <c r="L5" s="281" t="s">
        <v>402</v>
      </c>
      <c r="M5" s="281" t="s">
        <v>402</v>
      </c>
      <c r="N5" s="281" t="s">
        <v>402</v>
      </c>
      <c r="O5" s="281" t="s">
        <v>402</v>
      </c>
      <c r="P5" s="281" t="s">
        <v>404</v>
      </c>
      <c r="Q5" s="281" t="s">
        <v>402</v>
      </c>
      <c r="R5" s="281" t="s">
        <v>402</v>
      </c>
      <c r="S5" s="281" t="s">
        <v>404</v>
      </c>
      <c r="T5" s="281" t="s">
        <v>402</v>
      </c>
      <c r="U5" s="281" t="s">
        <v>404</v>
      </c>
      <c r="V5" s="281" t="s">
        <v>402</v>
      </c>
      <c r="W5" s="281" t="s">
        <v>74</v>
      </c>
      <c r="X5" s="281" t="s">
        <v>404</v>
      </c>
      <c r="Y5" s="281" t="s">
        <v>402</v>
      </c>
      <c r="Z5" s="281" t="s">
        <v>402</v>
      </c>
      <c r="AA5" s="283" t="s">
        <v>402</v>
      </c>
      <c r="AB5" s="281" t="s">
        <v>402</v>
      </c>
      <c r="AC5" s="281" t="s">
        <v>402</v>
      </c>
      <c r="AD5" s="281" t="s">
        <v>402</v>
      </c>
      <c r="AE5" s="281" t="s">
        <v>402</v>
      </c>
      <c r="AF5" s="281" t="s">
        <v>402</v>
      </c>
      <c r="AG5" s="281" t="s">
        <v>402</v>
      </c>
      <c r="AH5" s="281" t="s">
        <v>402</v>
      </c>
      <c r="AI5" s="281" t="s">
        <v>402</v>
      </c>
      <c r="AJ5" s="281" t="s">
        <v>402</v>
      </c>
      <c r="AK5" s="281" t="s">
        <v>402</v>
      </c>
      <c r="AL5" s="281" t="s">
        <v>402</v>
      </c>
      <c r="AM5" s="281" t="s">
        <v>402</v>
      </c>
      <c r="AN5" s="281" t="s">
        <v>402</v>
      </c>
      <c r="AO5" s="281" t="s">
        <v>402</v>
      </c>
      <c r="AP5" s="281" t="s">
        <v>402</v>
      </c>
      <c r="AQ5" s="281" t="s">
        <v>402</v>
      </c>
      <c r="AR5" s="281" t="s">
        <v>402</v>
      </c>
      <c r="AS5" s="281" t="s">
        <v>402</v>
      </c>
      <c r="AT5" s="281" t="s">
        <v>402</v>
      </c>
      <c r="AU5" s="281" t="s">
        <v>402</v>
      </c>
      <c r="AV5" s="281" t="s">
        <v>402</v>
      </c>
      <c r="AW5" s="284" t="s">
        <v>402</v>
      </c>
      <c r="AX5" s="284" t="s">
        <v>402</v>
      </c>
      <c r="AY5" s="281" t="s">
        <v>402</v>
      </c>
      <c r="AZ5" s="281" t="s">
        <v>404</v>
      </c>
      <c r="BA5" s="281" t="s">
        <v>74</v>
      </c>
      <c r="BB5" s="281" t="s">
        <v>74</v>
      </c>
      <c r="BC5" s="281" t="s">
        <v>402</v>
      </c>
      <c r="BD5" s="281" t="s">
        <v>402</v>
      </c>
      <c r="BE5" s="281" t="s">
        <v>402</v>
      </c>
      <c r="BF5" s="281" t="s">
        <v>402</v>
      </c>
      <c r="BG5" s="281" t="s">
        <v>402</v>
      </c>
      <c r="BH5" s="281" t="s">
        <v>402</v>
      </c>
      <c r="BI5" s="281" t="s">
        <v>402</v>
      </c>
      <c r="BJ5" s="281" t="s">
        <v>404</v>
      </c>
      <c r="BK5" s="286" t="s">
        <v>673</v>
      </c>
    </row>
    <row r="6" spans="1:63" ht="84.75" customHeight="1">
      <c r="A6" s="282" t="s">
        <v>464</v>
      </c>
      <c r="B6" s="281" t="s">
        <v>465</v>
      </c>
      <c r="C6" s="281" t="s">
        <v>670</v>
      </c>
      <c r="D6" s="281">
        <v>43.5</v>
      </c>
      <c r="E6" s="281">
        <v>85</v>
      </c>
      <c r="F6" s="281">
        <v>12</v>
      </c>
      <c r="G6" s="281" t="s">
        <v>402</v>
      </c>
      <c r="H6" s="281" t="s">
        <v>402</v>
      </c>
      <c r="I6" s="281" t="s">
        <v>402</v>
      </c>
      <c r="J6" s="281" t="s">
        <v>402</v>
      </c>
      <c r="K6" s="281" t="s">
        <v>402</v>
      </c>
      <c r="L6" s="281" t="s">
        <v>404</v>
      </c>
      <c r="M6" s="281" t="s">
        <v>404</v>
      </c>
      <c r="N6" s="281" t="s">
        <v>404</v>
      </c>
      <c r="O6" s="281" t="s">
        <v>402</v>
      </c>
      <c r="P6" s="281" t="s">
        <v>404</v>
      </c>
      <c r="Q6" s="281" t="s">
        <v>402</v>
      </c>
      <c r="R6" s="281" t="s">
        <v>402</v>
      </c>
      <c r="S6" s="281" t="s">
        <v>404</v>
      </c>
      <c r="T6" s="281" t="s">
        <v>402</v>
      </c>
      <c r="U6" s="281" t="s">
        <v>404</v>
      </c>
      <c r="V6" s="281" t="s">
        <v>404</v>
      </c>
      <c r="W6" s="281" t="s">
        <v>74</v>
      </c>
      <c r="X6" s="281" t="s">
        <v>404</v>
      </c>
      <c r="Y6" s="281" t="s">
        <v>404</v>
      </c>
      <c r="Z6" s="281" t="s">
        <v>404</v>
      </c>
      <c r="AA6" s="283" t="s">
        <v>402</v>
      </c>
      <c r="AB6" s="281" t="s">
        <v>402</v>
      </c>
      <c r="AC6" s="281" t="s">
        <v>402</v>
      </c>
      <c r="AD6" s="281" t="s">
        <v>402</v>
      </c>
      <c r="AE6" s="281" t="s">
        <v>402</v>
      </c>
      <c r="AF6" s="281" t="s">
        <v>402</v>
      </c>
      <c r="AG6" s="281" t="s">
        <v>402</v>
      </c>
      <c r="AH6" s="281" t="s">
        <v>402</v>
      </c>
      <c r="AI6" s="281" t="s">
        <v>404</v>
      </c>
      <c r="AJ6" s="281" t="s">
        <v>402</v>
      </c>
      <c r="AK6" s="281" t="s">
        <v>402</v>
      </c>
      <c r="AL6" s="281" t="s">
        <v>402</v>
      </c>
      <c r="AM6" s="281" t="s">
        <v>404</v>
      </c>
      <c r="AN6" s="281" t="s">
        <v>402</v>
      </c>
      <c r="AO6" s="281" t="s">
        <v>402</v>
      </c>
      <c r="AP6" s="281" t="s">
        <v>404</v>
      </c>
      <c r="AQ6" s="281" t="s">
        <v>404</v>
      </c>
      <c r="AR6" s="281" t="s">
        <v>404</v>
      </c>
      <c r="AS6" s="281" t="s">
        <v>404</v>
      </c>
      <c r="AT6" s="281" t="s">
        <v>404</v>
      </c>
      <c r="AU6" s="281" t="s">
        <v>404</v>
      </c>
      <c r="AV6" s="281" t="s">
        <v>402</v>
      </c>
      <c r="AW6" s="284" t="s">
        <v>404</v>
      </c>
      <c r="AX6" s="284" t="s">
        <v>404</v>
      </c>
      <c r="AY6" s="281" t="s">
        <v>404</v>
      </c>
      <c r="AZ6" s="281" t="s">
        <v>404</v>
      </c>
      <c r="BA6" s="281" t="s">
        <v>74</v>
      </c>
      <c r="BB6" s="281" t="s">
        <v>74</v>
      </c>
      <c r="BC6" s="281" t="s">
        <v>402</v>
      </c>
      <c r="BD6" s="281" t="s">
        <v>402</v>
      </c>
      <c r="BE6" s="281" t="s">
        <v>404</v>
      </c>
      <c r="BF6" s="281" t="s">
        <v>402</v>
      </c>
      <c r="BG6" s="281" t="s">
        <v>402</v>
      </c>
      <c r="BH6" s="281" t="s">
        <v>402</v>
      </c>
      <c r="BI6" s="281" t="s">
        <v>402</v>
      </c>
      <c r="BJ6" s="281" t="s">
        <v>404</v>
      </c>
      <c r="BK6" s="286" t="s">
        <v>674</v>
      </c>
    </row>
    <row r="7" spans="1:63" ht="84.75" customHeight="1">
      <c r="A7" s="282" t="s">
        <v>466</v>
      </c>
      <c r="B7" s="281" t="s">
        <v>467</v>
      </c>
      <c r="C7" s="281" t="s">
        <v>670</v>
      </c>
      <c r="D7" s="281">
        <v>32.5</v>
      </c>
      <c r="E7" s="281">
        <v>96</v>
      </c>
      <c r="F7" s="281" t="s">
        <v>468</v>
      </c>
      <c r="G7" s="281" t="s">
        <v>404</v>
      </c>
      <c r="H7" s="281" t="s">
        <v>404</v>
      </c>
      <c r="I7" s="281" t="s">
        <v>404</v>
      </c>
      <c r="J7" s="281" t="s">
        <v>402</v>
      </c>
      <c r="K7" s="281" t="s">
        <v>402</v>
      </c>
      <c r="L7" s="281" t="s">
        <v>402</v>
      </c>
      <c r="M7" s="281" t="s">
        <v>404</v>
      </c>
      <c r="N7" s="281" t="s">
        <v>404</v>
      </c>
      <c r="O7" s="281" t="s">
        <v>402</v>
      </c>
      <c r="P7" s="281" t="s">
        <v>404</v>
      </c>
      <c r="Q7" s="281" t="s">
        <v>402</v>
      </c>
      <c r="R7" s="281" t="s">
        <v>402</v>
      </c>
      <c r="S7" s="281" t="s">
        <v>404</v>
      </c>
      <c r="T7" s="281" t="s">
        <v>402</v>
      </c>
      <c r="U7" s="281" t="s">
        <v>404</v>
      </c>
      <c r="V7" s="281" t="s">
        <v>404</v>
      </c>
      <c r="W7" s="281" t="s">
        <v>74</v>
      </c>
      <c r="X7" s="281" t="s">
        <v>404</v>
      </c>
      <c r="Y7" s="281" t="s">
        <v>404</v>
      </c>
      <c r="Z7" s="281" t="s">
        <v>404</v>
      </c>
      <c r="AA7" s="283" t="s">
        <v>402</v>
      </c>
      <c r="AB7" s="281" t="s">
        <v>402</v>
      </c>
      <c r="AC7" s="281" t="s">
        <v>402</v>
      </c>
      <c r="AD7" s="281" t="s">
        <v>402</v>
      </c>
      <c r="AE7" s="281" t="s">
        <v>402</v>
      </c>
      <c r="AF7" s="281" t="s">
        <v>402</v>
      </c>
      <c r="AG7" s="281" t="s">
        <v>402</v>
      </c>
      <c r="AH7" s="281" t="s">
        <v>404</v>
      </c>
      <c r="AI7" s="281" t="s">
        <v>404</v>
      </c>
      <c r="AJ7" s="281" t="s">
        <v>404</v>
      </c>
      <c r="AK7" s="281" t="s">
        <v>404</v>
      </c>
      <c r="AL7" s="281" t="s">
        <v>402</v>
      </c>
      <c r="AM7" s="281" t="s">
        <v>402</v>
      </c>
      <c r="AN7" s="281" t="s">
        <v>402</v>
      </c>
      <c r="AO7" s="281" t="s">
        <v>404</v>
      </c>
      <c r="AP7" s="281" t="s">
        <v>404</v>
      </c>
      <c r="AQ7" s="281" t="s">
        <v>402</v>
      </c>
      <c r="AR7" s="281" t="s">
        <v>402</v>
      </c>
      <c r="AS7" s="281" t="s">
        <v>402</v>
      </c>
      <c r="AT7" s="281" t="s">
        <v>402</v>
      </c>
      <c r="AU7" s="281" t="s">
        <v>404</v>
      </c>
      <c r="AV7" s="281" t="s">
        <v>402</v>
      </c>
      <c r="AW7" s="284" t="s">
        <v>404</v>
      </c>
      <c r="AX7" s="284" t="s">
        <v>404</v>
      </c>
      <c r="AY7" s="281" t="s">
        <v>404</v>
      </c>
      <c r="AZ7" s="281" t="s">
        <v>404</v>
      </c>
      <c r="BA7" s="281" t="s">
        <v>74</v>
      </c>
      <c r="BB7" s="281" t="s">
        <v>74</v>
      </c>
      <c r="BC7" s="281" t="s">
        <v>404</v>
      </c>
      <c r="BD7" s="281" t="s">
        <v>404</v>
      </c>
      <c r="BE7" s="281" t="s">
        <v>404</v>
      </c>
      <c r="BF7" s="281" t="s">
        <v>404</v>
      </c>
      <c r="BG7" s="281" t="s">
        <v>404</v>
      </c>
      <c r="BH7" s="281" t="s">
        <v>402</v>
      </c>
      <c r="BI7" s="281" t="s">
        <v>404</v>
      </c>
      <c r="BJ7" s="281" t="s">
        <v>404</v>
      </c>
      <c r="BK7" s="286" t="s">
        <v>675</v>
      </c>
    </row>
    <row r="8" spans="1:63" ht="84.75" customHeight="1">
      <c r="A8" s="282" t="s">
        <v>469</v>
      </c>
      <c r="B8" s="281" t="s">
        <v>676</v>
      </c>
      <c r="C8" s="281" t="s">
        <v>670</v>
      </c>
      <c r="D8" s="281">
        <v>40</v>
      </c>
      <c r="E8" s="281">
        <v>97</v>
      </c>
      <c r="F8" s="281">
        <v>12</v>
      </c>
      <c r="G8" s="281" t="s">
        <v>402</v>
      </c>
      <c r="H8" s="281" t="s">
        <v>402</v>
      </c>
      <c r="I8" s="281" t="s">
        <v>402</v>
      </c>
      <c r="J8" s="281" t="s">
        <v>402</v>
      </c>
      <c r="K8" s="281" t="s">
        <v>402</v>
      </c>
      <c r="L8" s="281" t="s">
        <v>402</v>
      </c>
      <c r="M8" s="281" t="s">
        <v>402</v>
      </c>
      <c r="N8" s="281" t="s">
        <v>404</v>
      </c>
      <c r="O8" s="281" t="s">
        <v>402</v>
      </c>
      <c r="P8" s="281" t="s">
        <v>404</v>
      </c>
      <c r="Q8" s="281" t="s">
        <v>404</v>
      </c>
      <c r="R8" s="281" t="s">
        <v>402</v>
      </c>
      <c r="S8" s="281" t="s">
        <v>404</v>
      </c>
      <c r="T8" s="281" t="s">
        <v>402</v>
      </c>
      <c r="U8" s="281" t="s">
        <v>404</v>
      </c>
      <c r="V8" s="281" t="s">
        <v>402</v>
      </c>
      <c r="W8" s="281" t="s">
        <v>74</v>
      </c>
      <c r="X8" s="281" t="s">
        <v>404</v>
      </c>
      <c r="Y8" s="281" t="s">
        <v>404</v>
      </c>
      <c r="Z8" s="281" t="s">
        <v>404</v>
      </c>
      <c r="AA8" s="283" t="s">
        <v>402</v>
      </c>
      <c r="AB8" s="281" t="s">
        <v>402</v>
      </c>
      <c r="AC8" s="281" t="s">
        <v>402</v>
      </c>
      <c r="AD8" s="281" t="s">
        <v>402</v>
      </c>
      <c r="AE8" s="281" t="s">
        <v>402</v>
      </c>
      <c r="AF8" s="281" t="s">
        <v>402</v>
      </c>
      <c r="AG8" s="281" t="s">
        <v>402</v>
      </c>
      <c r="AH8" s="281" t="s">
        <v>404</v>
      </c>
      <c r="AI8" s="281" t="s">
        <v>404</v>
      </c>
      <c r="AJ8" s="281" t="s">
        <v>404</v>
      </c>
      <c r="AK8" s="281" t="s">
        <v>402</v>
      </c>
      <c r="AL8" s="281" t="s">
        <v>402</v>
      </c>
      <c r="AM8" s="281" t="s">
        <v>402</v>
      </c>
      <c r="AN8" s="281" t="s">
        <v>402</v>
      </c>
      <c r="AO8" s="281" t="s">
        <v>404</v>
      </c>
      <c r="AP8" s="281" t="s">
        <v>404</v>
      </c>
      <c r="AQ8" s="281" t="s">
        <v>404</v>
      </c>
      <c r="AR8" s="281" t="s">
        <v>404</v>
      </c>
      <c r="AS8" s="281" t="s">
        <v>404</v>
      </c>
      <c r="AT8" s="281" t="s">
        <v>404</v>
      </c>
      <c r="AU8" s="281" t="s">
        <v>404</v>
      </c>
      <c r="AV8" s="281" t="s">
        <v>404</v>
      </c>
      <c r="AW8" s="284" t="s">
        <v>404</v>
      </c>
      <c r="AX8" s="284" t="s">
        <v>404</v>
      </c>
      <c r="AY8" s="281" t="s">
        <v>404</v>
      </c>
      <c r="AZ8" s="281" t="s">
        <v>404</v>
      </c>
      <c r="BA8" s="281" t="s">
        <v>74</v>
      </c>
      <c r="BB8" s="281" t="s">
        <v>74</v>
      </c>
      <c r="BC8" s="281" t="s">
        <v>404</v>
      </c>
      <c r="BD8" s="281" t="s">
        <v>404</v>
      </c>
      <c r="BE8" s="281" t="s">
        <v>404</v>
      </c>
      <c r="BF8" s="281" t="s">
        <v>402</v>
      </c>
      <c r="BG8" s="281" t="s">
        <v>402</v>
      </c>
      <c r="BH8" s="281" t="s">
        <v>402</v>
      </c>
      <c r="BI8" s="281" t="s">
        <v>402</v>
      </c>
      <c r="BJ8" s="281" t="s">
        <v>404</v>
      </c>
      <c r="BK8" s="286" t="s">
        <v>677</v>
      </c>
    </row>
    <row r="9" spans="1:63" ht="84.75" customHeight="1">
      <c r="A9" s="282" t="s">
        <v>470</v>
      </c>
      <c r="B9" s="281" t="s">
        <v>471</v>
      </c>
      <c r="C9" s="281" t="s">
        <v>670</v>
      </c>
      <c r="D9" s="281">
        <v>49.5</v>
      </c>
      <c r="E9" s="281">
        <v>99</v>
      </c>
      <c r="F9" s="281">
        <v>12</v>
      </c>
      <c r="G9" s="281" t="s">
        <v>402</v>
      </c>
      <c r="H9" s="281" t="s">
        <v>402</v>
      </c>
      <c r="I9" s="281" t="s">
        <v>402</v>
      </c>
      <c r="J9" s="281" t="s">
        <v>402</v>
      </c>
      <c r="K9" s="281" t="s">
        <v>402</v>
      </c>
      <c r="L9" s="281" t="s">
        <v>402</v>
      </c>
      <c r="M9" s="281" t="s">
        <v>402</v>
      </c>
      <c r="N9" s="281" t="s">
        <v>402</v>
      </c>
      <c r="O9" s="281" t="s">
        <v>402</v>
      </c>
      <c r="P9" s="281" t="s">
        <v>404</v>
      </c>
      <c r="Q9" s="281" t="s">
        <v>402</v>
      </c>
      <c r="R9" s="281" t="s">
        <v>402</v>
      </c>
      <c r="S9" s="281" t="s">
        <v>404</v>
      </c>
      <c r="T9" s="281" t="s">
        <v>402</v>
      </c>
      <c r="U9" s="281" t="s">
        <v>404</v>
      </c>
      <c r="V9" s="281" t="s">
        <v>404</v>
      </c>
      <c r="W9" s="281" t="s">
        <v>74</v>
      </c>
      <c r="X9" s="281" t="s">
        <v>402</v>
      </c>
      <c r="Y9" s="281" t="s">
        <v>404</v>
      </c>
      <c r="Z9" s="281" t="s">
        <v>404</v>
      </c>
      <c r="AA9" s="283" t="s">
        <v>402</v>
      </c>
      <c r="AB9" s="281" t="s">
        <v>402</v>
      </c>
      <c r="AC9" s="281" t="s">
        <v>402</v>
      </c>
      <c r="AD9" s="281" t="s">
        <v>402</v>
      </c>
      <c r="AE9" s="281" t="s">
        <v>402</v>
      </c>
      <c r="AF9" s="281" t="s">
        <v>402</v>
      </c>
      <c r="AG9" s="281" t="s">
        <v>402</v>
      </c>
      <c r="AH9" s="281" t="s">
        <v>404</v>
      </c>
      <c r="AI9" s="281" t="s">
        <v>404</v>
      </c>
      <c r="AJ9" s="281" t="s">
        <v>404</v>
      </c>
      <c r="AK9" s="281" t="s">
        <v>402</v>
      </c>
      <c r="AL9" s="281" t="s">
        <v>402</v>
      </c>
      <c r="AM9" s="281" t="s">
        <v>402</v>
      </c>
      <c r="AN9" s="281" t="s">
        <v>402</v>
      </c>
      <c r="AO9" s="281" t="s">
        <v>402</v>
      </c>
      <c r="AP9" s="281" t="s">
        <v>402</v>
      </c>
      <c r="AQ9" s="281" t="s">
        <v>402</v>
      </c>
      <c r="AR9" s="281" t="s">
        <v>402</v>
      </c>
      <c r="AS9" s="281" t="s">
        <v>402</v>
      </c>
      <c r="AT9" s="281" t="s">
        <v>402</v>
      </c>
      <c r="AU9" s="281" t="s">
        <v>402</v>
      </c>
      <c r="AV9" s="281" t="s">
        <v>402</v>
      </c>
      <c r="AW9" s="284" t="s">
        <v>404</v>
      </c>
      <c r="AX9" s="284" t="s">
        <v>404</v>
      </c>
      <c r="AY9" s="281" t="s">
        <v>404</v>
      </c>
      <c r="AZ9" s="281" t="s">
        <v>404</v>
      </c>
      <c r="BA9" s="281" t="s">
        <v>74</v>
      </c>
      <c r="BB9" s="281" t="s">
        <v>74</v>
      </c>
      <c r="BC9" s="281" t="s">
        <v>404</v>
      </c>
      <c r="BD9" s="281" t="s">
        <v>404</v>
      </c>
      <c r="BE9" s="281" t="s">
        <v>402</v>
      </c>
      <c r="BF9" s="281" t="s">
        <v>402</v>
      </c>
      <c r="BG9" s="281" t="s">
        <v>402</v>
      </c>
      <c r="BH9" s="281" t="s">
        <v>402</v>
      </c>
      <c r="BI9" s="281" t="s">
        <v>402</v>
      </c>
      <c r="BJ9" s="281" t="s">
        <v>402</v>
      </c>
      <c r="BK9" s="286" t="s">
        <v>678</v>
      </c>
    </row>
    <row r="10" spans="1:63" ht="84.75" customHeight="1">
      <c r="A10" s="282" t="s">
        <v>472</v>
      </c>
      <c r="B10" s="281" t="s">
        <v>473</v>
      </c>
      <c r="C10" s="281" t="s">
        <v>670</v>
      </c>
      <c r="D10" s="281">
        <v>39.5</v>
      </c>
      <c r="E10" s="281">
        <v>95</v>
      </c>
      <c r="F10" s="281">
        <v>15</v>
      </c>
      <c r="G10" s="281" t="s">
        <v>404</v>
      </c>
      <c r="H10" s="281" t="s">
        <v>402</v>
      </c>
      <c r="I10" s="281" t="s">
        <v>402</v>
      </c>
      <c r="J10" s="281" t="s">
        <v>402</v>
      </c>
      <c r="K10" s="281" t="s">
        <v>402</v>
      </c>
      <c r="L10" s="281" t="s">
        <v>404</v>
      </c>
      <c r="M10" s="281" t="s">
        <v>404</v>
      </c>
      <c r="N10" s="281" t="s">
        <v>404</v>
      </c>
      <c r="O10" s="281" t="s">
        <v>402</v>
      </c>
      <c r="P10" s="281" t="s">
        <v>404</v>
      </c>
      <c r="Q10" s="281" t="s">
        <v>404</v>
      </c>
      <c r="R10" s="281" t="s">
        <v>404</v>
      </c>
      <c r="S10" s="281" t="s">
        <v>404</v>
      </c>
      <c r="T10" s="281" t="s">
        <v>402</v>
      </c>
      <c r="U10" s="281" t="s">
        <v>404</v>
      </c>
      <c r="V10" s="281" t="s">
        <v>402</v>
      </c>
      <c r="W10" s="281" t="s">
        <v>74</v>
      </c>
      <c r="X10" s="281" t="s">
        <v>404</v>
      </c>
      <c r="Y10" s="281" t="s">
        <v>404</v>
      </c>
      <c r="Z10" s="281" t="s">
        <v>404</v>
      </c>
      <c r="AA10" s="283" t="s">
        <v>404</v>
      </c>
      <c r="AB10" s="281" t="s">
        <v>402</v>
      </c>
      <c r="AC10" s="281" t="s">
        <v>402</v>
      </c>
      <c r="AD10" s="281" t="s">
        <v>402</v>
      </c>
      <c r="AE10" s="281" t="s">
        <v>404</v>
      </c>
      <c r="AF10" s="281" t="s">
        <v>402</v>
      </c>
      <c r="AG10" s="281" t="s">
        <v>402</v>
      </c>
      <c r="AH10" s="281" t="s">
        <v>404</v>
      </c>
      <c r="AI10" s="281" t="s">
        <v>404</v>
      </c>
      <c r="AJ10" s="281" t="s">
        <v>404</v>
      </c>
      <c r="AK10" s="281" t="s">
        <v>404</v>
      </c>
      <c r="AL10" s="281" t="s">
        <v>402</v>
      </c>
      <c r="AM10" s="281" t="s">
        <v>404</v>
      </c>
      <c r="AN10" s="281" t="s">
        <v>404</v>
      </c>
      <c r="AO10" s="281" t="s">
        <v>402</v>
      </c>
      <c r="AP10" s="281" t="s">
        <v>404</v>
      </c>
      <c r="AQ10" s="281" t="s">
        <v>402</v>
      </c>
      <c r="AR10" s="281" t="s">
        <v>402</v>
      </c>
      <c r="AS10" s="281" t="s">
        <v>402</v>
      </c>
      <c r="AT10" s="281" t="s">
        <v>402</v>
      </c>
      <c r="AU10" s="281" t="s">
        <v>402</v>
      </c>
      <c r="AV10" s="281" t="s">
        <v>404</v>
      </c>
      <c r="AW10" s="284" t="s">
        <v>404</v>
      </c>
      <c r="AX10" s="284" t="s">
        <v>404</v>
      </c>
      <c r="AY10" s="281" t="s">
        <v>404</v>
      </c>
      <c r="AZ10" s="281" t="s">
        <v>404</v>
      </c>
      <c r="BA10" s="281" t="s">
        <v>74</v>
      </c>
      <c r="BB10" s="281" t="s">
        <v>74</v>
      </c>
      <c r="BC10" s="281" t="s">
        <v>404</v>
      </c>
      <c r="BD10" s="281" t="s">
        <v>402</v>
      </c>
      <c r="BE10" s="281" t="s">
        <v>404</v>
      </c>
      <c r="BF10" s="281" t="s">
        <v>402</v>
      </c>
      <c r="BG10" s="281" t="s">
        <v>402</v>
      </c>
      <c r="BH10" s="281" t="s">
        <v>402</v>
      </c>
      <c r="BI10" s="281" t="s">
        <v>404</v>
      </c>
      <c r="BJ10" s="281" t="s">
        <v>404</v>
      </c>
      <c r="BK10" s="286" t="s">
        <v>679</v>
      </c>
    </row>
    <row r="11" spans="1:63" ht="116.25" customHeight="1">
      <c r="A11" s="281" t="s">
        <v>474</v>
      </c>
      <c r="B11" s="281" t="s">
        <v>476</v>
      </c>
      <c r="C11" s="281" t="s">
        <v>670</v>
      </c>
      <c r="D11" s="281">
        <v>45.5</v>
      </c>
      <c r="E11" s="281">
        <v>97</v>
      </c>
      <c r="F11" s="281">
        <v>14</v>
      </c>
      <c r="G11" s="281" t="s">
        <v>402</v>
      </c>
      <c r="H11" s="281" t="s">
        <v>402</v>
      </c>
      <c r="I11" s="281" t="s">
        <v>402</v>
      </c>
      <c r="J11" s="281" t="s">
        <v>402</v>
      </c>
      <c r="K11" s="281" t="s">
        <v>402</v>
      </c>
      <c r="L11" s="281" t="s">
        <v>402</v>
      </c>
      <c r="M11" s="281" t="s">
        <v>402</v>
      </c>
      <c r="N11" s="281" t="s">
        <v>402</v>
      </c>
      <c r="O11" s="281" t="s">
        <v>402</v>
      </c>
      <c r="P11" s="281" t="s">
        <v>402</v>
      </c>
      <c r="Q11" s="281" t="s">
        <v>402</v>
      </c>
      <c r="R11" s="281" t="s">
        <v>402</v>
      </c>
      <c r="S11" s="281" t="s">
        <v>402</v>
      </c>
      <c r="T11" s="281" t="s">
        <v>402</v>
      </c>
      <c r="U11" s="281" t="s">
        <v>404</v>
      </c>
      <c r="V11" s="281" t="s">
        <v>402</v>
      </c>
      <c r="W11" s="281" t="s">
        <v>74</v>
      </c>
      <c r="X11" s="281" t="s">
        <v>402</v>
      </c>
      <c r="Y11" s="281" t="s">
        <v>404</v>
      </c>
      <c r="Z11" s="281" t="s">
        <v>404</v>
      </c>
      <c r="AA11" s="283" t="s">
        <v>402</v>
      </c>
      <c r="AB11" s="281" t="s">
        <v>402</v>
      </c>
      <c r="AC11" s="281" t="s">
        <v>402</v>
      </c>
      <c r="AD11" s="281" t="s">
        <v>402</v>
      </c>
      <c r="AE11" s="281" t="s">
        <v>402</v>
      </c>
      <c r="AF11" s="281" t="s">
        <v>402</v>
      </c>
      <c r="AG11" s="281" t="s">
        <v>402</v>
      </c>
      <c r="AH11" s="281" t="s">
        <v>402</v>
      </c>
      <c r="AI11" s="281" t="s">
        <v>402</v>
      </c>
      <c r="AJ11" s="281" t="s">
        <v>402</v>
      </c>
      <c r="AK11" s="281" t="s">
        <v>402</v>
      </c>
      <c r="AL11" s="281" t="s">
        <v>402</v>
      </c>
      <c r="AM11" s="281" t="s">
        <v>402</v>
      </c>
      <c r="AN11" s="281" t="s">
        <v>402</v>
      </c>
      <c r="AO11" s="281" t="s">
        <v>402</v>
      </c>
      <c r="AP11" s="281" t="s">
        <v>402</v>
      </c>
      <c r="AQ11" s="281" t="s">
        <v>402</v>
      </c>
      <c r="AR11" s="281" t="s">
        <v>402</v>
      </c>
      <c r="AS11" s="281" t="s">
        <v>402</v>
      </c>
      <c r="AT11" s="281" t="s">
        <v>402</v>
      </c>
      <c r="AU11" s="281" t="s">
        <v>402</v>
      </c>
      <c r="AV11" s="281" t="s">
        <v>402</v>
      </c>
      <c r="AW11" s="284" t="s">
        <v>402</v>
      </c>
      <c r="AX11" s="284" t="s">
        <v>402</v>
      </c>
      <c r="AY11" s="281" t="s">
        <v>402</v>
      </c>
      <c r="AZ11" s="281" t="s">
        <v>402</v>
      </c>
      <c r="BA11" s="281" t="s">
        <v>74</v>
      </c>
      <c r="BB11" s="281" t="s">
        <v>74</v>
      </c>
      <c r="BC11" s="281" t="s">
        <v>402</v>
      </c>
      <c r="BD11" s="281" t="s">
        <v>402</v>
      </c>
      <c r="BE11" s="281" t="s">
        <v>402</v>
      </c>
      <c r="BF11" s="281" t="s">
        <v>402</v>
      </c>
      <c r="BG11" s="281" t="s">
        <v>402</v>
      </c>
      <c r="BH11" s="281" t="s">
        <v>402</v>
      </c>
      <c r="BI11" s="281" t="s">
        <v>402</v>
      </c>
      <c r="BJ11" s="281" t="s">
        <v>402</v>
      </c>
      <c r="BK11" s="287" t="s">
        <v>680</v>
      </c>
    </row>
    <row r="12" spans="1:63" ht="149.25" customHeight="1">
      <c r="A12" s="281" t="s">
        <v>475</v>
      </c>
      <c r="B12" s="281" t="s">
        <v>681</v>
      </c>
      <c r="C12" s="281" t="s">
        <v>670</v>
      </c>
      <c r="D12" s="281">
        <v>44</v>
      </c>
      <c r="E12" s="281"/>
      <c r="F12" s="281"/>
      <c r="G12" s="281" t="s">
        <v>404</v>
      </c>
      <c r="H12" s="281" t="s">
        <v>404</v>
      </c>
      <c r="I12" s="281" t="s">
        <v>404</v>
      </c>
      <c r="J12" s="281" t="s">
        <v>404</v>
      </c>
      <c r="K12" s="281" t="s">
        <v>404</v>
      </c>
      <c r="L12" s="281" t="s">
        <v>404</v>
      </c>
      <c r="M12" s="281" t="s">
        <v>404</v>
      </c>
      <c r="N12" s="281" t="s">
        <v>404</v>
      </c>
      <c r="O12" s="281" t="s">
        <v>404</v>
      </c>
      <c r="P12" s="281" t="s">
        <v>404</v>
      </c>
      <c r="Q12" s="281" t="s">
        <v>404</v>
      </c>
      <c r="R12" s="281" t="s">
        <v>404</v>
      </c>
      <c r="S12" s="281" t="s">
        <v>404</v>
      </c>
      <c r="T12" s="281" t="s">
        <v>404</v>
      </c>
      <c r="U12" s="281" t="s">
        <v>404</v>
      </c>
      <c r="V12" s="281" t="s">
        <v>404</v>
      </c>
      <c r="W12" s="281" t="s">
        <v>404</v>
      </c>
      <c r="X12" s="281" t="s">
        <v>404</v>
      </c>
      <c r="Y12" s="281" t="s">
        <v>404</v>
      </c>
      <c r="Z12" s="281" t="s">
        <v>404</v>
      </c>
      <c r="AA12" s="281" t="s">
        <v>404</v>
      </c>
      <c r="AB12" s="281" t="s">
        <v>404</v>
      </c>
      <c r="AC12" s="281" t="s">
        <v>404</v>
      </c>
      <c r="AD12" s="281" t="s">
        <v>404</v>
      </c>
      <c r="AE12" s="281" t="s">
        <v>404</v>
      </c>
      <c r="AF12" s="281" t="s">
        <v>404</v>
      </c>
      <c r="AG12" s="281" t="s">
        <v>404</v>
      </c>
      <c r="AH12" s="281" t="s">
        <v>404</v>
      </c>
      <c r="AI12" s="281" t="s">
        <v>404</v>
      </c>
      <c r="AJ12" s="281" t="s">
        <v>404</v>
      </c>
      <c r="AK12" s="281" t="s">
        <v>404</v>
      </c>
      <c r="AL12" s="281" t="s">
        <v>404</v>
      </c>
      <c r="AM12" s="281" t="s">
        <v>404</v>
      </c>
      <c r="AN12" s="281" t="s">
        <v>404</v>
      </c>
      <c r="AO12" s="281" t="s">
        <v>404</v>
      </c>
      <c r="AP12" s="281" t="s">
        <v>404</v>
      </c>
      <c r="AQ12" s="281" t="s">
        <v>404</v>
      </c>
      <c r="AR12" s="281" t="s">
        <v>404</v>
      </c>
      <c r="AS12" s="281" t="s">
        <v>404</v>
      </c>
      <c r="AT12" s="281" t="s">
        <v>404</v>
      </c>
      <c r="AU12" s="281" t="s">
        <v>404</v>
      </c>
      <c r="AV12" s="281" t="s">
        <v>404</v>
      </c>
      <c r="AW12" s="281" t="s">
        <v>404</v>
      </c>
      <c r="AX12" s="281" t="s">
        <v>404</v>
      </c>
      <c r="AY12" s="281" t="s">
        <v>404</v>
      </c>
      <c r="AZ12" s="281" t="s">
        <v>404</v>
      </c>
      <c r="BA12" s="281" t="s">
        <v>74</v>
      </c>
      <c r="BB12" s="281" t="s">
        <v>74</v>
      </c>
      <c r="BC12" s="281" t="s">
        <v>404</v>
      </c>
      <c r="BD12" s="281" t="s">
        <v>404</v>
      </c>
      <c r="BE12" s="281" t="s">
        <v>404</v>
      </c>
      <c r="BF12" s="281" t="s">
        <v>404</v>
      </c>
      <c r="BG12" s="281" t="s">
        <v>404</v>
      </c>
      <c r="BH12" s="281" t="s">
        <v>402</v>
      </c>
      <c r="BI12" s="281" t="s">
        <v>404</v>
      </c>
      <c r="BJ12" s="281" t="s">
        <v>404</v>
      </c>
      <c r="BK12" s="288" t="s">
        <v>682</v>
      </c>
    </row>
    <row r="13" spans="1:63" ht="84.75" customHeight="1">
      <c r="A13" s="281" t="s">
        <v>683</v>
      </c>
      <c r="B13" s="281" t="s">
        <v>684</v>
      </c>
      <c r="C13" s="281" t="s">
        <v>670</v>
      </c>
      <c r="D13" s="281">
        <v>33.5</v>
      </c>
      <c r="E13" s="281"/>
      <c r="F13" s="281"/>
      <c r="G13" s="281" t="s">
        <v>404</v>
      </c>
      <c r="H13" s="281" t="s">
        <v>404</v>
      </c>
      <c r="I13" s="281" t="s">
        <v>404</v>
      </c>
      <c r="J13" s="281" t="s">
        <v>404</v>
      </c>
      <c r="K13" s="281" t="s">
        <v>404</v>
      </c>
      <c r="L13" s="281" t="s">
        <v>404</v>
      </c>
      <c r="M13" s="281" t="s">
        <v>404</v>
      </c>
      <c r="N13" s="281" t="s">
        <v>404</v>
      </c>
      <c r="O13" s="281" t="s">
        <v>404</v>
      </c>
      <c r="P13" s="281" t="s">
        <v>404</v>
      </c>
      <c r="Q13" s="281" t="s">
        <v>404</v>
      </c>
      <c r="R13" s="281" t="s">
        <v>404</v>
      </c>
      <c r="S13" s="281" t="s">
        <v>404</v>
      </c>
      <c r="T13" s="281" t="s">
        <v>404</v>
      </c>
      <c r="U13" s="281" t="s">
        <v>404</v>
      </c>
      <c r="V13" s="281" t="s">
        <v>404</v>
      </c>
      <c r="W13" s="281" t="s">
        <v>404</v>
      </c>
      <c r="X13" s="281" t="s">
        <v>404</v>
      </c>
      <c r="Y13" s="281" t="s">
        <v>404</v>
      </c>
      <c r="Z13" s="281" t="s">
        <v>404</v>
      </c>
      <c r="AA13" s="281" t="s">
        <v>404</v>
      </c>
      <c r="AB13" s="281" t="s">
        <v>404</v>
      </c>
      <c r="AC13" s="281" t="s">
        <v>404</v>
      </c>
      <c r="AD13" s="281" t="s">
        <v>404</v>
      </c>
      <c r="AE13" s="281" t="s">
        <v>404</v>
      </c>
      <c r="AF13" s="281" t="s">
        <v>404</v>
      </c>
      <c r="AG13" s="281" t="s">
        <v>404</v>
      </c>
      <c r="AH13" s="281" t="s">
        <v>404</v>
      </c>
      <c r="AI13" s="281" t="s">
        <v>404</v>
      </c>
      <c r="AJ13" s="281" t="s">
        <v>404</v>
      </c>
      <c r="AK13" s="281" t="s">
        <v>404</v>
      </c>
      <c r="AL13" s="281" t="s">
        <v>404</v>
      </c>
      <c r="AM13" s="281" t="s">
        <v>404</v>
      </c>
      <c r="AN13" s="281" t="s">
        <v>404</v>
      </c>
      <c r="AO13" s="281" t="s">
        <v>404</v>
      </c>
      <c r="AP13" s="281" t="s">
        <v>404</v>
      </c>
      <c r="AQ13" s="281" t="s">
        <v>404</v>
      </c>
      <c r="AR13" s="281" t="s">
        <v>404</v>
      </c>
      <c r="AS13" s="281" t="s">
        <v>404</v>
      </c>
      <c r="AT13" s="281" t="s">
        <v>404</v>
      </c>
      <c r="AU13" s="281" t="s">
        <v>404</v>
      </c>
      <c r="AV13" s="281" t="s">
        <v>404</v>
      </c>
      <c r="AW13" s="281" t="s">
        <v>404</v>
      </c>
      <c r="AX13" s="281" t="s">
        <v>404</v>
      </c>
      <c r="AY13" s="281" t="s">
        <v>404</v>
      </c>
      <c r="AZ13" s="281" t="s">
        <v>404</v>
      </c>
      <c r="BA13" s="281" t="s">
        <v>74</v>
      </c>
      <c r="BB13" s="281" t="s">
        <v>74</v>
      </c>
      <c r="BC13" s="281" t="s">
        <v>404</v>
      </c>
      <c r="BD13" s="281" t="s">
        <v>404</v>
      </c>
      <c r="BE13" s="281" t="s">
        <v>404</v>
      </c>
      <c r="BF13" s="281" t="s">
        <v>404</v>
      </c>
      <c r="BG13" s="281" t="s">
        <v>404</v>
      </c>
      <c r="BH13" s="281" t="s">
        <v>404</v>
      </c>
      <c r="BI13" s="281" t="s">
        <v>404</v>
      </c>
      <c r="BJ13" s="281" t="s">
        <v>404</v>
      </c>
      <c r="BK13" s="289" t="s">
        <v>685</v>
      </c>
    </row>
    <row r="14" spans="1:63" ht="84.75" customHeight="1">
      <c r="A14" s="281" t="s">
        <v>686</v>
      </c>
      <c r="B14" s="281" t="s">
        <v>687</v>
      </c>
      <c r="C14" s="281" t="s">
        <v>670</v>
      </c>
      <c r="D14" s="281">
        <v>0</v>
      </c>
      <c r="E14" s="281"/>
      <c r="F14" s="281"/>
      <c r="G14" s="281" t="s">
        <v>74</v>
      </c>
      <c r="H14" s="281" t="s">
        <v>74</v>
      </c>
      <c r="I14" s="281" t="s">
        <v>74</v>
      </c>
      <c r="J14" s="281" t="s">
        <v>74</v>
      </c>
      <c r="K14" s="281" t="s">
        <v>74</v>
      </c>
      <c r="L14" s="281" t="s">
        <v>74</v>
      </c>
      <c r="M14" s="281" t="s">
        <v>74</v>
      </c>
      <c r="N14" s="281" t="s">
        <v>74</v>
      </c>
      <c r="O14" s="281" t="s">
        <v>74</v>
      </c>
      <c r="P14" s="281" t="s">
        <v>74</v>
      </c>
      <c r="Q14" s="281" t="s">
        <v>74</v>
      </c>
      <c r="R14" s="281" t="s">
        <v>74</v>
      </c>
      <c r="S14" s="281" t="s">
        <v>74</v>
      </c>
      <c r="T14" s="281" t="s">
        <v>74</v>
      </c>
      <c r="U14" s="281" t="s">
        <v>74</v>
      </c>
      <c r="V14" s="281" t="s">
        <v>74</v>
      </c>
      <c r="W14" s="281" t="s">
        <v>74</v>
      </c>
      <c r="X14" s="281" t="s">
        <v>74</v>
      </c>
      <c r="Y14" s="281" t="s">
        <v>74</v>
      </c>
      <c r="Z14" s="281" t="s">
        <v>74</v>
      </c>
      <c r="AA14" s="281" t="s">
        <v>74</v>
      </c>
      <c r="AB14" s="281" t="s">
        <v>74</v>
      </c>
      <c r="AC14" s="281" t="s">
        <v>74</v>
      </c>
      <c r="AD14" s="281" t="s">
        <v>74</v>
      </c>
      <c r="AE14" s="281" t="s">
        <v>74</v>
      </c>
      <c r="AF14" s="281" t="s">
        <v>74</v>
      </c>
      <c r="AG14" s="281" t="s">
        <v>74</v>
      </c>
      <c r="AH14" s="281" t="s">
        <v>74</v>
      </c>
      <c r="AI14" s="281" t="s">
        <v>74</v>
      </c>
      <c r="AJ14" s="281" t="s">
        <v>74</v>
      </c>
      <c r="AK14" s="281" t="s">
        <v>74</v>
      </c>
      <c r="AL14" s="281" t="s">
        <v>74</v>
      </c>
      <c r="AM14" s="281" t="s">
        <v>74</v>
      </c>
      <c r="AN14" s="281" t="s">
        <v>74</v>
      </c>
      <c r="AO14" s="281" t="s">
        <v>74</v>
      </c>
      <c r="AP14" s="281" t="s">
        <v>74</v>
      </c>
      <c r="AQ14" s="281" t="s">
        <v>74</v>
      </c>
      <c r="AR14" s="281" t="s">
        <v>74</v>
      </c>
      <c r="AS14" s="281" t="s">
        <v>74</v>
      </c>
      <c r="AT14" s="281" t="s">
        <v>74</v>
      </c>
      <c r="AU14" s="281" t="s">
        <v>74</v>
      </c>
      <c r="AV14" s="281" t="s">
        <v>74</v>
      </c>
      <c r="AW14" s="281" t="s">
        <v>74</v>
      </c>
      <c r="AX14" s="281" t="s">
        <v>74</v>
      </c>
      <c r="AY14" s="281" t="s">
        <v>74</v>
      </c>
      <c r="AZ14" s="281" t="s">
        <v>74</v>
      </c>
      <c r="BA14" s="281" t="s">
        <v>74</v>
      </c>
      <c r="BB14" s="281" t="s">
        <v>74</v>
      </c>
      <c r="BC14" s="281" t="s">
        <v>74</v>
      </c>
      <c r="BD14" s="281" t="s">
        <v>74</v>
      </c>
      <c r="BE14" s="281" t="s">
        <v>74</v>
      </c>
      <c r="BF14" s="281" t="s">
        <v>74</v>
      </c>
      <c r="BG14" s="281" t="s">
        <v>74</v>
      </c>
      <c r="BH14" s="281" t="s">
        <v>74</v>
      </c>
      <c r="BI14" s="281" t="s">
        <v>74</v>
      </c>
      <c r="BJ14" s="281" t="s">
        <v>74</v>
      </c>
      <c r="BK14" s="281" t="s">
        <v>74</v>
      </c>
    </row>
    <row r="15" spans="1:63" ht="84.75" customHeight="1">
      <c r="A15" s="281" t="s">
        <v>688</v>
      </c>
      <c r="B15" s="281" t="s">
        <v>689</v>
      </c>
      <c r="C15" s="281" t="s">
        <v>670</v>
      </c>
      <c r="D15" s="281">
        <v>48.5</v>
      </c>
      <c r="E15" s="281"/>
      <c r="F15" s="281"/>
      <c r="G15" s="281" t="s">
        <v>402</v>
      </c>
      <c r="H15" s="281" t="s">
        <v>404</v>
      </c>
      <c r="I15" s="281" t="s">
        <v>404</v>
      </c>
      <c r="J15" s="281" t="s">
        <v>404</v>
      </c>
      <c r="K15" s="281" t="s">
        <v>402</v>
      </c>
      <c r="L15" s="281" t="s">
        <v>402</v>
      </c>
      <c r="M15" s="281" t="s">
        <v>404</v>
      </c>
      <c r="N15" s="281" t="s">
        <v>404</v>
      </c>
      <c r="O15" s="281" t="s">
        <v>404</v>
      </c>
      <c r="P15" s="281" t="s">
        <v>404</v>
      </c>
      <c r="Q15" s="281" t="s">
        <v>402</v>
      </c>
      <c r="R15" s="281" t="s">
        <v>404</v>
      </c>
      <c r="S15" s="281" t="s">
        <v>404</v>
      </c>
      <c r="T15" s="281" t="s">
        <v>402</v>
      </c>
      <c r="U15" s="281" t="s">
        <v>404</v>
      </c>
      <c r="V15" s="281" t="s">
        <v>404</v>
      </c>
      <c r="W15" s="281" t="s">
        <v>404</v>
      </c>
      <c r="X15" s="281" t="s">
        <v>404</v>
      </c>
      <c r="Y15" s="281" t="s">
        <v>404</v>
      </c>
      <c r="Z15" s="281" t="s">
        <v>404</v>
      </c>
      <c r="AA15" s="281" t="s">
        <v>404</v>
      </c>
      <c r="AB15" s="281" t="s">
        <v>402</v>
      </c>
      <c r="AC15" s="281" t="s">
        <v>402</v>
      </c>
      <c r="AD15" s="281" t="s">
        <v>402</v>
      </c>
      <c r="AE15" s="281" t="s">
        <v>404</v>
      </c>
      <c r="AF15" s="281" t="s">
        <v>402</v>
      </c>
      <c r="AG15" s="281" t="s">
        <v>402</v>
      </c>
      <c r="AH15" s="281" t="s">
        <v>404</v>
      </c>
      <c r="AI15" s="281" t="s">
        <v>404</v>
      </c>
      <c r="AJ15" s="281" t="s">
        <v>404</v>
      </c>
      <c r="AK15" s="281" t="s">
        <v>404</v>
      </c>
      <c r="AL15" s="281" t="s">
        <v>404</v>
      </c>
      <c r="AM15" s="281" t="s">
        <v>404</v>
      </c>
      <c r="AN15" s="281" t="s">
        <v>404</v>
      </c>
      <c r="AO15" s="281" t="s">
        <v>404</v>
      </c>
      <c r="AP15" s="281" t="s">
        <v>404</v>
      </c>
      <c r="AQ15" s="281" t="s">
        <v>404</v>
      </c>
      <c r="AR15" s="281" t="s">
        <v>404</v>
      </c>
      <c r="AS15" s="281" t="s">
        <v>404</v>
      </c>
      <c r="AT15" s="281" t="s">
        <v>404</v>
      </c>
      <c r="AU15" s="281" t="s">
        <v>404</v>
      </c>
      <c r="AV15" s="281" t="s">
        <v>404</v>
      </c>
      <c r="AW15" s="281" t="s">
        <v>404</v>
      </c>
      <c r="AX15" s="281" t="s">
        <v>404</v>
      </c>
      <c r="AY15" s="281" t="s">
        <v>404</v>
      </c>
      <c r="AZ15" s="281" t="s">
        <v>404</v>
      </c>
      <c r="BA15" s="281" t="s">
        <v>74</v>
      </c>
      <c r="BB15" s="281" t="s">
        <v>74</v>
      </c>
      <c r="BC15" s="281" t="s">
        <v>404</v>
      </c>
      <c r="BD15" s="281" t="s">
        <v>404</v>
      </c>
      <c r="BE15" s="281" t="s">
        <v>404</v>
      </c>
      <c r="BF15" s="281" t="s">
        <v>404</v>
      </c>
      <c r="BG15" s="281" t="s">
        <v>404</v>
      </c>
      <c r="BH15" s="281" t="s">
        <v>402</v>
      </c>
      <c r="BI15" s="281" t="s">
        <v>404</v>
      </c>
      <c r="BJ15" s="281" t="s">
        <v>404</v>
      </c>
      <c r="BK15" s="290" t="s">
        <v>690</v>
      </c>
    </row>
    <row r="16" spans="1:63" ht="84.75" customHeight="1">
      <c r="A16" s="281" t="s">
        <v>691</v>
      </c>
      <c r="B16" s="281" t="s">
        <v>692</v>
      </c>
      <c r="C16" s="281" t="s">
        <v>670</v>
      </c>
      <c r="D16" s="281">
        <v>47</v>
      </c>
      <c r="E16" s="281"/>
      <c r="F16" s="281"/>
      <c r="G16" s="281" t="s">
        <v>404</v>
      </c>
      <c r="H16" s="281" t="s">
        <v>404</v>
      </c>
      <c r="I16" s="281" t="s">
        <v>404</v>
      </c>
      <c r="J16" s="281" t="s">
        <v>404</v>
      </c>
      <c r="K16" s="281" t="s">
        <v>404</v>
      </c>
      <c r="L16" s="281" t="s">
        <v>404</v>
      </c>
      <c r="M16" s="281" t="s">
        <v>404</v>
      </c>
      <c r="N16" s="281" t="s">
        <v>404</v>
      </c>
      <c r="O16" s="281" t="s">
        <v>404</v>
      </c>
      <c r="P16" s="281" t="s">
        <v>404</v>
      </c>
      <c r="Q16" s="281" t="s">
        <v>402</v>
      </c>
      <c r="R16" s="281" t="s">
        <v>402</v>
      </c>
      <c r="S16" s="281" t="s">
        <v>404</v>
      </c>
      <c r="T16" s="281" t="s">
        <v>402</v>
      </c>
      <c r="U16" s="281" t="s">
        <v>404</v>
      </c>
      <c r="V16" s="281" t="s">
        <v>404</v>
      </c>
      <c r="W16" s="281" t="s">
        <v>404</v>
      </c>
      <c r="X16" s="281" t="s">
        <v>404</v>
      </c>
      <c r="Y16" s="281" t="s">
        <v>404</v>
      </c>
      <c r="Z16" s="281" t="s">
        <v>404</v>
      </c>
      <c r="AA16" s="281" t="s">
        <v>402</v>
      </c>
      <c r="AB16" s="281" t="s">
        <v>402</v>
      </c>
      <c r="AC16" s="281" t="s">
        <v>402</v>
      </c>
      <c r="AD16" s="281" t="s">
        <v>402</v>
      </c>
      <c r="AE16" s="281" t="s">
        <v>404</v>
      </c>
      <c r="AF16" s="281" t="s">
        <v>404</v>
      </c>
      <c r="AG16" s="281" t="s">
        <v>404</v>
      </c>
      <c r="AH16" s="281" t="s">
        <v>404</v>
      </c>
      <c r="AI16" s="281" t="s">
        <v>404</v>
      </c>
      <c r="AJ16" s="281" t="s">
        <v>404</v>
      </c>
      <c r="AK16" s="281" t="s">
        <v>404</v>
      </c>
      <c r="AL16" s="281" t="s">
        <v>404</v>
      </c>
      <c r="AM16" s="281" t="s">
        <v>404</v>
      </c>
      <c r="AN16" s="281" t="s">
        <v>404</v>
      </c>
      <c r="AO16" s="281" t="s">
        <v>404</v>
      </c>
      <c r="AP16" s="281" t="s">
        <v>404</v>
      </c>
      <c r="AQ16" s="281" t="s">
        <v>404</v>
      </c>
      <c r="AR16" s="281" t="s">
        <v>404</v>
      </c>
      <c r="AS16" s="281" t="s">
        <v>404</v>
      </c>
      <c r="AT16" s="281" t="s">
        <v>404</v>
      </c>
      <c r="AU16" s="281" t="s">
        <v>404</v>
      </c>
      <c r="AV16" s="281" t="s">
        <v>404</v>
      </c>
      <c r="AW16" s="281" t="s">
        <v>404</v>
      </c>
      <c r="AX16" s="281" t="s">
        <v>404</v>
      </c>
      <c r="AY16" s="281" t="s">
        <v>404</v>
      </c>
      <c r="AZ16" s="281" t="s">
        <v>404</v>
      </c>
      <c r="BA16" s="281" t="s">
        <v>74</v>
      </c>
      <c r="BB16" s="281" t="s">
        <v>74</v>
      </c>
      <c r="BC16" s="281" t="s">
        <v>404</v>
      </c>
      <c r="BD16" s="281" t="s">
        <v>404</v>
      </c>
      <c r="BE16" s="281" t="s">
        <v>404</v>
      </c>
      <c r="BF16" s="281" t="s">
        <v>404</v>
      </c>
      <c r="BG16" s="281" t="s">
        <v>404</v>
      </c>
      <c r="BH16" s="281" t="s">
        <v>402</v>
      </c>
      <c r="BI16" s="281" t="s">
        <v>404</v>
      </c>
      <c r="BJ16" s="281" t="s">
        <v>404</v>
      </c>
      <c r="BK16" s="291" t="s">
        <v>693</v>
      </c>
    </row>
    <row r="17" spans="1:63" ht="84.75" customHeight="1">
      <c r="A17" s="281" t="s">
        <v>694</v>
      </c>
      <c r="B17" s="281" t="s">
        <v>695</v>
      </c>
      <c r="C17" s="281" t="s">
        <v>670</v>
      </c>
      <c r="D17" s="281">
        <v>37.5</v>
      </c>
      <c r="E17" s="281"/>
      <c r="F17" s="281"/>
      <c r="G17" s="281" t="s">
        <v>404</v>
      </c>
      <c r="H17" s="281" t="s">
        <v>404</v>
      </c>
      <c r="I17" s="281" t="s">
        <v>404</v>
      </c>
      <c r="J17" s="281" t="s">
        <v>404</v>
      </c>
      <c r="K17" s="281" t="s">
        <v>404</v>
      </c>
      <c r="L17" s="281" t="s">
        <v>404</v>
      </c>
      <c r="M17" s="281" t="s">
        <v>404</v>
      </c>
      <c r="N17" s="281" t="s">
        <v>404</v>
      </c>
      <c r="O17" s="281" t="s">
        <v>404</v>
      </c>
      <c r="P17" s="281" t="s">
        <v>404</v>
      </c>
      <c r="Q17" s="281" t="s">
        <v>404</v>
      </c>
      <c r="R17" s="281" t="s">
        <v>404</v>
      </c>
      <c r="S17" s="281" t="s">
        <v>404</v>
      </c>
      <c r="T17" s="281" t="s">
        <v>404</v>
      </c>
      <c r="U17" s="281" t="s">
        <v>404</v>
      </c>
      <c r="V17" s="281" t="s">
        <v>404</v>
      </c>
      <c r="W17" s="281" t="s">
        <v>404</v>
      </c>
      <c r="X17" s="281" t="s">
        <v>404</v>
      </c>
      <c r="Y17" s="281" t="s">
        <v>404</v>
      </c>
      <c r="Z17" s="281" t="s">
        <v>404</v>
      </c>
      <c r="AA17" s="281" t="s">
        <v>404</v>
      </c>
      <c r="AB17" s="281" t="s">
        <v>404</v>
      </c>
      <c r="AC17" s="281" t="s">
        <v>404</v>
      </c>
      <c r="AD17" s="281" t="s">
        <v>404</v>
      </c>
      <c r="AE17" s="281" t="s">
        <v>404</v>
      </c>
      <c r="AF17" s="281" t="s">
        <v>404</v>
      </c>
      <c r="AG17" s="281" t="s">
        <v>404</v>
      </c>
      <c r="AH17" s="281" t="s">
        <v>404</v>
      </c>
      <c r="AI17" s="281" t="s">
        <v>404</v>
      </c>
      <c r="AJ17" s="281" t="s">
        <v>404</v>
      </c>
      <c r="AK17" s="281" t="s">
        <v>404</v>
      </c>
      <c r="AL17" s="281" t="s">
        <v>404</v>
      </c>
      <c r="AM17" s="281" t="s">
        <v>404</v>
      </c>
      <c r="AN17" s="281" t="s">
        <v>404</v>
      </c>
      <c r="AO17" s="281" t="s">
        <v>404</v>
      </c>
      <c r="AP17" s="281" t="s">
        <v>404</v>
      </c>
      <c r="AQ17" s="281" t="s">
        <v>404</v>
      </c>
      <c r="AR17" s="281" t="s">
        <v>404</v>
      </c>
      <c r="AS17" s="281" t="s">
        <v>404</v>
      </c>
      <c r="AT17" s="281" t="s">
        <v>404</v>
      </c>
      <c r="AU17" s="281" t="s">
        <v>404</v>
      </c>
      <c r="AV17" s="281" t="s">
        <v>404</v>
      </c>
      <c r="AW17" s="281" t="s">
        <v>404</v>
      </c>
      <c r="AX17" s="281" t="s">
        <v>404</v>
      </c>
      <c r="AY17" s="281" t="s">
        <v>404</v>
      </c>
      <c r="AZ17" s="281" t="s">
        <v>404</v>
      </c>
      <c r="BA17" s="281" t="s">
        <v>74</v>
      </c>
      <c r="BB17" s="281" t="s">
        <v>74</v>
      </c>
      <c r="BC17" s="281" t="s">
        <v>404</v>
      </c>
      <c r="BD17" s="281" t="s">
        <v>404</v>
      </c>
      <c r="BE17" s="281" t="s">
        <v>404</v>
      </c>
      <c r="BF17" s="281" t="s">
        <v>404</v>
      </c>
      <c r="BG17" s="281" t="s">
        <v>404</v>
      </c>
      <c r="BH17" s="281" t="s">
        <v>402</v>
      </c>
      <c r="BI17" s="281" t="s">
        <v>404</v>
      </c>
      <c r="BJ17" s="281" t="s">
        <v>404</v>
      </c>
      <c r="BK17" s="289" t="s">
        <v>696</v>
      </c>
    </row>
    <row r="18" spans="1:63" ht="84.75" customHeight="1">
      <c r="A18" s="281" t="s">
        <v>697</v>
      </c>
      <c r="B18" s="281" t="s">
        <v>698</v>
      </c>
      <c r="C18" s="281" t="s">
        <v>670</v>
      </c>
      <c r="D18" s="281">
        <v>48.5</v>
      </c>
      <c r="E18" s="281"/>
      <c r="F18" s="281"/>
      <c r="G18" s="281" t="s">
        <v>404</v>
      </c>
      <c r="H18" s="281" t="s">
        <v>402</v>
      </c>
      <c r="I18" s="281" t="s">
        <v>404</v>
      </c>
      <c r="J18" s="281" t="s">
        <v>404</v>
      </c>
      <c r="K18" s="281" t="s">
        <v>404</v>
      </c>
      <c r="L18" s="281" t="s">
        <v>404</v>
      </c>
      <c r="M18" s="281" t="s">
        <v>404</v>
      </c>
      <c r="N18" s="281" t="s">
        <v>404</v>
      </c>
      <c r="O18" s="281" t="s">
        <v>404</v>
      </c>
      <c r="P18" s="281" t="s">
        <v>404</v>
      </c>
      <c r="Q18" s="281" t="s">
        <v>402</v>
      </c>
      <c r="R18" s="281" t="s">
        <v>402</v>
      </c>
      <c r="S18" s="281" t="s">
        <v>404</v>
      </c>
      <c r="T18" s="281" t="s">
        <v>402</v>
      </c>
      <c r="U18" s="281" t="s">
        <v>402</v>
      </c>
      <c r="V18" s="281" t="s">
        <v>404</v>
      </c>
      <c r="W18" s="281" t="s">
        <v>74</v>
      </c>
      <c r="X18" s="281" t="s">
        <v>404</v>
      </c>
      <c r="Y18" s="281" t="s">
        <v>404</v>
      </c>
      <c r="Z18" s="281" t="s">
        <v>404</v>
      </c>
      <c r="AA18" s="281" t="s">
        <v>404</v>
      </c>
      <c r="AB18" s="281" t="s">
        <v>404</v>
      </c>
      <c r="AC18" s="281" t="s">
        <v>402</v>
      </c>
      <c r="AD18" s="281" t="s">
        <v>402</v>
      </c>
      <c r="AE18" s="281" t="s">
        <v>404</v>
      </c>
      <c r="AF18" s="281" t="s">
        <v>402</v>
      </c>
      <c r="AG18" s="281" t="s">
        <v>402</v>
      </c>
      <c r="AH18" s="281" t="s">
        <v>404</v>
      </c>
      <c r="AI18" s="281" t="s">
        <v>404</v>
      </c>
      <c r="AJ18" s="281" t="s">
        <v>404</v>
      </c>
      <c r="AK18" s="281" t="s">
        <v>404</v>
      </c>
      <c r="AL18" s="281" t="s">
        <v>404</v>
      </c>
      <c r="AM18" s="281" t="s">
        <v>404</v>
      </c>
      <c r="AN18" s="281" t="s">
        <v>404</v>
      </c>
      <c r="AO18" s="281" t="s">
        <v>404</v>
      </c>
      <c r="AP18" s="281" t="s">
        <v>404</v>
      </c>
      <c r="AQ18" s="281" t="s">
        <v>404</v>
      </c>
      <c r="AR18" s="281" t="s">
        <v>404</v>
      </c>
      <c r="AS18" s="281" t="s">
        <v>404</v>
      </c>
      <c r="AT18" s="281" t="s">
        <v>404</v>
      </c>
      <c r="AU18" s="281" t="s">
        <v>404</v>
      </c>
      <c r="AV18" s="281" t="s">
        <v>404</v>
      </c>
      <c r="AW18" s="281" t="s">
        <v>404</v>
      </c>
      <c r="AX18" s="281" t="s">
        <v>404</v>
      </c>
      <c r="AY18" s="281" t="s">
        <v>404</v>
      </c>
      <c r="AZ18" s="281" t="s">
        <v>404</v>
      </c>
      <c r="BA18" s="281" t="s">
        <v>74</v>
      </c>
      <c r="BB18" s="281" t="s">
        <v>74</v>
      </c>
      <c r="BC18" s="281" t="s">
        <v>404</v>
      </c>
      <c r="BD18" s="281" t="s">
        <v>404</v>
      </c>
      <c r="BE18" s="281" t="s">
        <v>404</v>
      </c>
      <c r="BF18" s="281" t="s">
        <v>404</v>
      </c>
      <c r="BG18" s="281" t="s">
        <v>404</v>
      </c>
      <c r="BH18" s="281" t="s">
        <v>402</v>
      </c>
      <c r="BI18" s="281" t="s">
        <v>402</v>
      </c>
      <c r="BJ18" s="281" t="s">
        <v>404</v>
      </c>
      <c r="BK18" s="290" t="s">
        <v>699</v>
      </c>
    </row>
    <row r="19" spans="1:63" ht="84.75" customHeight="1">
      <c r="A19" s="281" t="s">
        <v>700</v>
      </c>
      <c r="B19" s="281" t="s">
        <v>701</v>
      </c>
      <c r="C19" s="281" t="s">
        <v>670</v>
      </c>
      <c r="D19" s="281">
        <v>43.5</v>
      </c>
      <c r="E19" s="281"/>
      <c r="F19" s="281"/>
      <c r="G19" s="281" t="s">
        <v>404</v>
      </c>
      <c r="H19" s="281" t="s">
        <v>404</v>
      </c>
      <c r="I19" s="281" t="s">
        <v>404</v>
      </c>
      <c r="J19" s="281" t="s">
        <v>404</v>
      </c>
      <c r="K19" s="281" t="s">
        <v>402</v>
      </c>
      <c r="L19" s="281" t="s">
        <v>404</v>
      </c>
      <c r="M19" s="281" t="s">
        <v>404</v>
      </c>
      <c r="N19" s="281" t="s">
        <v>404</v>
      </c>
      <c r="O19" s="281" t="s">
        <v>404</v>
      </c>
      <c r="P19" s="281" t="s">
        <v>404</v>
      </c>
      <c r="Q19" s="281" t="s">
        <v>404</v>
      </c>
      <c r="R19" s="281" t="s">
        <v>404</v>
      </c>
      <c r="S19" s="281" t="s">
        <v>404</v>
      </c>
      <c r="T19" s="281" t="s">
        <v>402</v>
      </c>
      <c r="U19" s="281" t="s">
        <v>402</v>
      </c>
      <c r="V19" s="281" t="s">
        <v>404</v>
      </c>
      <c r="W19" s="281" t="s">
        <v>74</v>
      </c>
      <c r="X19" s="281" t="s">
        <v>404</v>
      </c>
      <c r="Y19" s="281" t="s">
        <v>404</v>
      </c>
      <c r="Z19" s="281" t="s">
        <v>404</v>
      </c>
      <c r="AA19" s="281" t="s">
        <v>404</v>
      </c>
      <c r="AB19" s="281" t="s">
        <v>402</v>
      </c>
      <c r="AC19" s="281" t="s">
        <v>402</v>
      </c>
      <c r="AD19" s="281" t="s">
        <v>402</v>
      </c>
      <c r="AE19" s="281" t="s">
        <v>404</v>
      </c>
      <c r="AF19" s="281" t="s">
        <v>402</v>
      </c>
      <c r="AG19" s="281" t="s">
        <v>402</v>
      </c>
      <c r="AH19" s="281" t="s">
        <v>402</v>
      </c>
      <c r="AI19" s="281" t="s">
        <v>404</v>
      </c>
      <c r="AJ19" s="281" t="s">
        <v>404</v>
      </c>
      <c r="AK19" s="281" t="s">
        <v>404</v>
      </c>
      <c r="AL19" s="281" t="s">
        <v>402</v>
      </c>
      <c r="AM19" s="281" t="s">
        <v>404</v>
      </c>
      <c r="AN19" s="281" t="s">
        <v>404</v>
      </c>
      <c r="AO19" s="281" t="s">
        <v>404</v>
      </c>
      <c r="AP19" s="281" t="s">
        <v>404</v>
      </c>
      <c r="AQ19" s="281" t="s">
        <v>404</v>
      </c>
      <c r="AR19" s="281" t="s">
        <v>404</v>
      </c>
      <c r="AS19" s="281" t="s">
        <v>404</v>
      </c>
      <c r="AT19" s="281" t="s">
        <v>404</v>
      </c>
      <c r="AU19" s="281" t="s">
        <v>404</v>
      </c>
      <c r="AV19" s="281" t="s">
        <v>404</v>
      </c>
      <c r="AW19" s="281" t="s">
        <v>404</v>
      </c>
      <c r="AX19" s="281" t="s">
        <v>404</v>
      </c>
      <c r="AY19" s="281" t="s">
        <v>404</v>
      </c>
      <c r="AZ19" s="281" t="s">
        <v>404</v>
      </c>
      <c r="BA19" s="281" t="s">
        <v>74</v>
      </c>
      <c r="BB19" s="281" t="s">
        <v>74</v>
      </c>
      <c r="BC19" s="281" t="s">
        <v>404</v>
      </c>
      <c r="BD19" s="281" t="s">
        <v>404</v>
      </c>
      <c r="BE19" s="281" t="s">
        <v>404</v>
      </c>
      <c r="BF19" s="281" t="s">
        <v>402</v>
      </c>
      <c r="BG19" s="281" t="s">
        <v>402</v>
      </c>
      <c r="BH19" s="281" t="s">
        <v>402</v>
      </c>
      <c r="BI19" s="281" t="s">
        <v>404</v>
      </c>
      <c r="BJ19" s="281" t="s">
        <v>404</v>
      </c>
      <c r="BK19" s="289" t="s">
        <v>702</v>
      </c>
    </row>
    <row r="20" spans="1:63" ht="84.75" customHeight="1">
      <c r="A20" s="281" t="s">
        <v>703</v>
      </c>
      <c r="B20" s="281" t="s">
        <v>704</v>
      </c>
      <c r="C20" s="281" t="s">
        <v>670</v>
      </c>
      <c r="D20" s="281">
        <v>36.5</v>
      </c>
      <c r="E20" s="281"/>
      <c r="F20" s="281"/>
      <c r="G20" s="281" t="s">
        <v>404</v>
      </c>
      <c r="H20" s="281" t="s">
        <v>404</v>
      </c>
      <c r="I20" s="281" t="s">
        <v>404</v>
      </c>
      <c r="J20" s="281" t="s">
        <v>404</v>
      </c>
      <c r="K20" s="281" t="s">
        <v>404</v>
      </c>
      <c r="L20" s="281" t="s">
        <v>404</v>
      </c>
      <c r="M20" s="281" t="s">
        <v>404</v>
      </c>
      <c r="N20" s="281" t="s">
        <v>404</v>
      </c>
      <c r="O20" s="281" t="s">
        <v>404</v>
      </c>
      <c r="P20" s="281" t="s">
        <v>404</v>
      </c>
      <c r="Q20" s="281" t="s">
        <v>404</v>
      </c>
      <c r="R20" s="281" t="s">
        <v>404</v>
      </c>
      <c r="S20" s="281" t="s">
        <v>404</v>
      </c>
      <c r="T20" s="281" t="s">
        <v>404</v>
      </c>
      <c r="U20" s="281" t="s">
        <v>404</v>
      </c>
      <c r="V20" s="281" t="s">
        <v>404</v>
      </c>
      <c r="W20" s="281" t="s">
        <v>404</v>
      </c>
      <c r="X20" s="281" t="s">
        <v>404</v>
      </c>
      <c r="Y20" s="281" t="s">
        <v>404</v>
      </c>
      <c r="Z20" s="281" t="s">
        <v>404</v>
      </c>
      <c r="AA20" s="281" t="s">
        <v>404</v>
      </c>
      <c r="AB20" s="281" t="s">
        <v>404</v>
      </c>
      <c r="AC20" s="281" t="s">
        <v>404</v>
      </c>
      <c r="AD20" s="281" t="s">
        <v>404</v>
      </c>
      <c r="AE20" s="281" t="s">
        <v>404</v>
      </c>
      <c r="AF20" s="281" t="s">
        <v>404</v>
      </c>
      <c r="AG20" s="281" t="s">
        <v>404</v>
      </c>
      <c r="AH20" s="281" t="s">
        <v>404</v>
      </c>
      <c r="AI20" s="281" t="s">
        <v>404</v>
      </c>
      <c r="AJ20" s="281" t="s">
        <v>404</v>
      </c>
      <c r="AK20" s="281" t="s">
        <v>404</v>
      </c>
      <c r="AL20" s="281" t="s">
        <v>404</v>
      </c>
      <c r="AM20" s="281" t="s">
        <v>404</v>
      </c>
      <c r="AN20" s="281" t="s">
        <v>404</v>
      </c>
      <c r="AO20" s="281" t="s">
        <v>404</v>
      </c>
      <c r="AP20" s="281" t="s">
        <v>404</v>
      </c>
      <c r="AQ20" s="281" t="s">
        <v>404</v>
      </c>
      <c r="AR20" s="281" t="s">
        <v>404</v>
      </c>
      <c r="AS20" s="281" t="s">
        <v>404</v>
      </c>
      <c r="AT20" s="281" t="s">
        <v>404</v>
      </c>
      <c r="AU20" s="281" t="s">
        <v>404</v>
      </c>
      <c r="AV20" s="281" t="s">
        <v>404</v>
      </c>
      <c r="AW20" s="281" t="s">
        <v>404</v>
      </c>
      <c r="AX20" s="281" t="s">
        <v>404</v>
      </c>
      <c r="AY20" s="281" t="s">
        <v>404</v>
      </c>
      <c r="AZ20" s="281" t="s">
        <v>404</v>
      </c>
      <c r="BA20" s="281" t="s">
        <v>74</v>
      </c>
      <c r="BB20" s="281" t="s">
        <v>74</v>
      </c>
      <c r="BC20" s="281" t="s">
        <v>404</v>
      </c>
      <c r="BD20" s="281" t="s">
        <v>404</v>
      </c>
      <c r="BE20" s="281" t="s">
        <v>404</v>
      </c>
      <c r="BF20" s="281" t="s">
        <v>404</v>
      </c>
      <c r="BG20" s="281" t="s">
        <v>404</v>
      </c>
      <c r="BH20" s="281" t="s">
        <v>402</v>
      </c>
      <c r="BI20" s="281" t="s">
        <v>404</v>
      </c>
      <c r="BJ20" s="281" t="s">
        <v>404</v>
      </c>
      <c r="BK20" s="290" t="s">
        <v>705</v>
      </c>
    </row>
    <row r="21" spans="1:63" ht="84.75" customHeight="1">
      <c r="A21" s="281" t="s">
        <v>706</v>
      </c>
      <c r="B21" s="281" t="s">
        <v>707</v>
      </c>
      <c r="C21" s="281" t="s">
        <v>670</v>
      </c>
      <c r="D21" s="281">
        <v>37</v>
      </c>
      <c r="E21" s="281"/>
      <c r="F21" s="281"/>
      <c r="G21" s="281" t="s">
        <v>404</v>
      </c>
      <c r="H21" s="281" t="s">
        <v>404</v>
      </c>
      <c r="I21" s="281" t="s">
        <v>404</v>
      </c>
      <c r="J21" s="281" t="s">
        <v>404</v>
      </c>
      <c r="K21" s="281" t="s">
        <v>404</v>
      </c>
      <c r="L21" s="281" t="s">
        <v>404</v>
      </c>
      <c r="M21" s="281" t="s">
        <v>404</v>
      </c>
      <c r="N21" s="281" t="s">
        <v>404</v>
      </c>
      <c r="O21" s="281" t="s">
        <v>404</v>
      </c>
      <c r="P21" s="281" t="s">
        <v>404</v>
      </c>
      <c r="Q21" s="281" t="s">
        <v>404</v>
      </c>
      <c r="R21" s="281" t="s">
        <v>404</v>
      </c>
      <c r="S21" s="281" t="s">
        <v>404</v>
      </c>
      <c r="T21" s="281" t="s">
        <v>404</v>
      </c>
      <c r="U21" s="281" t="s">
        <v>404</v>
      </c>
      <c r="V21" s="281" t="s">
        <v>404</v>
      </c>
      <c r="W21" s="281" t="s">
        <v>404</v>
      </c>
      <c r="X21" s="281" t="s">
        <v>404</v>
      </c>
      <c r="Y21" s="281" t="s">
        <v>404</v>
      </c>
      <c r="Z21" s="281" t="s">
        <v>404</v>
      </c>
      <c r="AA21" s="281" t="s">
        <v>404</v>
      </c>
      <c r="AB21" s="281" t="s">
        <v>404</v>
      </c>
      <c r="AC21" s="281" t="s">
        <v>404</v>
      </c>
      <c r="AD21" s="281" t="s">
        <v>404</v>
      </c>
      <c r="AE21" s="281" t="s">
        <v>404</v>
      </c>
      <c r="AF21" s="281" t="s">
        <v>404</v>
      </c>
      <c r="AG21" s="281" t="s">
        <v>404</v>
      </c>
      <c r="AH21" s="281" t="s">
        <v>404</v>
      </c>
      <c r="AI21" s="281" t="s">
        <v>404</v>
      </c>
      <c r="AJ21" s="281" t="s">
        <v>404</v>
      </c>
      <c r="AK21" s="281" t="s">
        <v>404</v>
      </c>
      <c r="AL21" s="281" t="s">
        <v>404</v>
      </c>
      <c r="AM21" s="281" t="s">
        <v>404</v>
      </c>
      <c r="AN21" s="281" t="s">
        <v>404</v>
      </c>
      <c r="AO21" s="281" t="s">
        <v>404</v>
      </c>
      <c r="AP21" s="281" t="s">
        <v>404</v>
      </c>
      <c r="AQ21" s="281" t="s">
        <v>404</v>
      </c>
      <c r="AR21" s="281" t="s">
        <v>404</v>
      </c>
      <c r="AS21" s="281" t="s">
        <v>404</v>
      </c>
      <c r="AT21" s="281" t="s">
        <v>404</v>
      </c>
      <c r="AU21" s="281" t="s">
        <v>404</v>
      </c>
      <c r="AV21" s="281" t="s">
        <v>404</v>
      </c>
      <c r="AW21" s="281" t="s">
        <v>404</v>
      </c>
      <c r="AX21" s="281" t="s">
        <v>404</v>
      </c>
      <c r="AY21" s="281" t="s">
        <v>404</v>
      </c>
      <c r="AZ21" s="281" t="s">
        <v>404</v>
      </c>
      <c r="BA21" s="281" t="s">
        <v>74</v>
      </c>
      <c r="BB21" s="281" t="s">
        <v>74</v>
      </c>
      <c r="BC21" s="281" t="s">
        <v>404</v>
      </c>
      <c r="BD21" s="281" t="s">
        <v>404</v>
      </c>
      <c r="BE21" s="281" t="s">
        <v>404</v>
      </c>
      <c r="BF21" s="281" t="s">
        <v>404</v>
      </c>
      <c r="BG21" s="281" t="s">
        <v>404</v>
      </c>
      <c r="BH21" s="281" t="s">
        <v>404</v>
      </c>
      <c r="BI21" s="281" t="s">
        <v>404</v>
      </c>
      <c r="BJ21" s="281" t="s">
        <v>404</v>
      </c>
      <c r="BK21" s="289" t="s">
        <v>708</v>
      </c>
    </row>
    <row r="22" spans="1:63" ht="84.75" customHeight="1">
      <c r="A22" s="243"/>
      <c r="B22" s="243"/>
      <c r="C22" s="243"/>
      <c r="D22" s="243"/>
      <c r="E22" s="243"/>
      <c r="F22" s="243"/>
      <c r="G22" s="243"/>
      <c r="H22" s="243"/>
      <c r="I22" s="243"/>
      <c r="J22" s="243"/>
      <c r="K22" s="243"/>
      <c r="L22" s="243"/>
      <c r="M22" s="243"/>
      <c r="N22" s="243"/>
      <c r="O22" s="243"/>
      <c r="P22" s="243"/>
      <c r="Q22" s="243"/>
      <c r="R22" s="243"/>
      <c r="S22" s="243"/>
      <c r="T22" s="243"/>
      <c r="U22" s="243"/>
      <c r="V22" s="243"/>
      <c r="W22" s="243"/>
      <c r="X22" s="243"/>
      <c r="Y22" s="243"/>
      <c r="Z22" s="243"/>
      <c r="AA22" s="243"/>
      <c r="AB22" s="243"/>
      <c r="AC22" s="243"/>
      <c r="AD22" s="243"/>
      <c r="AE22" s="243"/>
      <c r="AF22" s="243"/>
      <c r="AG22" s="243"/>
      <c r="AH22" s="243"/>
      <c r="AI22" s="243"/>
      <c r="AJ22" s="243"/>
      <c r="AK22" s="243"/>
      <c r="AL22" s="243"/>
      <c r="AM22" s="243"/>
      <c r="AN22" s="243"/>
      <c r="AO22" s="243"/>
      <c r="AP22" s="243"/>
      <c r="AQ22" s="243"/>
      <c r="AR22" s="243"/>
      <c r="AS22" s="243"/>
      <c r="AT22" s="243"/>
      <c r="AU22" s="243"/>
      <c r="AV22" s="243"/>
      <c r="AW22" s="243"/>
      <c r="AX22" s="243"/>
      <c r="AY22" s="243"/>
      <c r="AZ22" s="243"/>
      <c r="BA22" s="243"/>
      <c r="BB22" s="243"/>
      <c r="BC22" s="243"/>
      <c r="BD22" s="243"/>
      <c r="BE22" s="243"/>
      <c r="BF22" s="243"/>
      <c r="BG22" s="243"/>
      <c r="BH22" s="243"/>
      <c r="BI22" s="243"/>
      <c r="BJ22" s="243"/>
      <c r="BK22" s="243"/>
    </row>
    <row r="23" spans="1:63" ht="84.75" customHeight="1">
      <c r="A23" s="243"/>
      <c r="B23" s="243"/>
      <c r="C23" s="243"/>
      <c r="D23" s="243"/>
      <c r="E23" s="243"/>
      <c r="F23" s="243"/>
      <c r="G23" s="243"/>
      <c r="H23" s="243"/>
      <c r="I23" s="243"/>
      <c r="J23" s="243"/>
      <c r="K23" s="243"/>
      <c r="L23" s="243"/>
      <c r="M23" s="243"/>
      <c r="N23" s="243"/>
      <c r="O23" s="243"/>
      <c r="P23" s="243"/>
      <c r="Q23" s="243"/>
      <c r="R23" s="243"/>
      <c r="S23" s="243"/>
      <c r="T23" s="243"/>
      <c r="U23" s="243"/>
      <c r="V23" s="243"/>
      <c r="W23" s="243"/>
      <c r="X23" s="243"/>
      <c r="Y23" s="243"/>
      <c r="Z23" s="243"/>
      <c r="AA23" s="243"/>
      <c r="AB23" s="243"/>
      <c r="AC23" s="243"/>
      <c r="AD23" s="243"/>
      <c r="AE23" s="243"/>
      <c r="AF23" s="243"/>
      <c r="AG23" s="243"/>
      <c r="AH23" s="243"/>
      <c r="AI23" s="243"/>
      <c r="AJ23" s="243"/>
      <c r="AK23" s="243"/>
      <c r="AL23" s="243"/>
      <c r="AM23" s="243"/>
      <c r="AN23" s="243"/>
      <c r="AO23" s="243"/>
      <c r="AP23" s="243"/>
      <c r="AQ23" s="243"/>
      <c r="AR23" s="243"/>
      <c r="AS23" s="243"/>
      <c r="AT23" s="243"/>
      <c r="AU23" s="243"/>
      <c r="AV23" s="243"/>
      <c r="AW23" s="243"/>
      <c r="AX23" s="243"/>
      <c r="AY23" s="243"/>
      <c r="AZ23" s="243"/>
      <c r="BA23" s="243"/>
      <c r="BB23" s="243"/>
      <c r="BC23" s="243"/>
      <c r="BD23" s="243"/>
      <c r="BE23" s="243"/>
      <c r="BF23" s="243"/>
      <c r="BG23" s="243"/>
      <c r="BH23" s="243"/>
      <c r="BI23" s="243"/>
      <c r="BJ23" s="243"/>
      <c r="BK23" s="243"/>
    </row>
    <row r="24" spans="1:63" ht="84.75" customHeight="1">
      <c r="A24" s="244"/>
      <c r="B24" s="244"/>
      <c r="C24" s="244"/>
      <c r="D24" s="244"/>
      <c r="E24" s="244"/>
      <c r="F24" s="244"/>
      <c r="G24" s="244"/>
      <c r="H24" s="244"/>
      <c r="I24" s="244"/>
      <c r="J24" s="244"/>
      <c r="K24" s="244"/>
      <c r="L24" s="244"/>
      <c r="M24" s="244"/>
      <c r="N24" s="244"/>
      <c r="O24" s="244"/>
      <c r="P24" s="244"/>
      <c r="Q24" s="244"/>
      <c r="R24" s="244"/>
      <c r="S24" s="244"/>
      <c r="T24" s="244"/>
      <c r="U24" s="244"/>
      <c r="V24" s="244"/>
      <c r="W24" s="244"/>
      <c r="X24" s="244"/>
      <c r="Y24" s="244"/>
      <c r="Z24" s="244"/>
      <c r="AA24" s="244"/>
      <c r="AB24" s="244"/>
      <c r="AC24" s="244"/>
      <c r="AD24" s="244"/>
      <c r="AE24" s="244"/>
      <c r="AF24" s="244"/>
      <c r="AG24" s="244"/>
      <c r="AH24" s="244"/>
      <c r="AI24" s="244"/>
      <c r="AJ24" s="244"/>
      <c r="AK24" s="244"/>
      <c r="AL24" s="244"/>
      <c r="AM24" s="244"/>
      <c r="AN24" s="244"/>
      <c r="AO24" s="244"/>
      <c r="AP24" s="244"/>
      <c r="AQ24" s="244"/>
      <c r="AR24" s="244"/>
      <c r="AS24" s="244"/>
      <c r="AT24" s="244"/>
      <c r="AU24" s="244"/>
      <c r="AV24" s="244"/>
      <c r="AW24" s="244"/>
      <c r="AX24" s="244"/>
      <c r="AY24" s="244"/>
      <c r="AZ24" s="244"/>
      <c r="BA24" s="244"/>
      <c r="BB24" s="244"/>
      <c r="BC24" s="244"/>
      <c r="BD24" s="244"/>
      <c r="BE24" s="244"/>
      <c r="BF24" s="244"/>
      <c r="BG24" s="244"/>
      <c r="BH24" s="244"/>
      <c r="BI24" s="244"/>
      <c r="BJ24" s="244"/>
      <c r="BK24" s="244"/>
    </row>
    <row r="25" spans="1:63" ht="84.75" customHeight="1">
      <c r="A25" s="244"/>
      <c r="B25" s="244"/>
      <c r="C25" s="244"/>
      <c r="D25" s="244"/>
      <c r="E25" s="244"/>
      <c r="F25" s="244"/>
      <c r="G25" s="244"/>
      <c r="H25" s="244"/>
      <c r="I25" s="244"/>
      <c r="J25" s="244"/>
      <c r="K25" s="244"/>
      <c r="L25" s="244"/>
      <c r="M25" s="244"/>
      <c r="N25" s="244"/>
      <c r="O25" s="244"/>
      <c r="P25" s="244"/>
      <c r="Q25" s="244"/>
      <c r="R25" s="244"/>
      <c r="S25" s="244"/>
      <c r="T25" s="244"/>
      <c r="U25" s="244"/>
      <c r="V25" s="244"/>
      <c r="W25" s="244"/>
      <c r="X25" s="244"/>
      <c r="Y25" s="244"/>
      <c r="Z25" s="244"/>
      <c r="AA25" s="244"/>
      <c r="AB25" s="244"/>
      <c r="AC25" s="244"/>
      <c r="AD25" s="244"/>
      <c r="AE25" s="244"/>
      <c r="AF25" s="244"/>
      <c r="AG25" s="244"/>
      <c r="AH25" s="244"/>
      <c r="AI25" s="244"/>
      <c r="AJ25" s="244"/>
      <c r="AK25" s="244"/>
      <c r="AL25" s="244"/>
      <c r="AM25" s="244"/>
      <c r="AN25" s="244"/>
      <c r="AO25" s="244"/>
      <c r="AP25" s="244"/>
      <c r="AQ25" s="244"/>
      <c r="AR25" s="244"/>
      <c r="AS25" s="244"/>
      <c r="AT25" s="244"/>
      <c r="AU25" s="244"/>
      <c r="AV25" s="244"/>
      <c r="AW25" s="244"/>
      <c r="AX25" s="244"/>
      <c r="AY25" s="244"/>
      <c r="AZ25" s="244"/>
      <c r="BA25" s="244"/>
      <c r="BB25" s="244"/>
      <c r="BC25" s="244"/>
      <c r="BD25" s="244"/>
      <c r="BE25" s="244"/>
      <c r="BF25" s="244"/>
      <c r="BG25" s="244"/>
      <c r="BH25" s="244"/>
      <c r="BI25" s="244"/>
      <c r="BJ25" s="244"/>
      <c r="BK25" s="244"/>
    </row>
    <row r="26" spans="1:63" ht="84.75" customHeight="1">
      <c r="A26" s="244"/>
      <c r="B26" s="244"/>
      <c r="C26" s="244"/>
      <c r="D26" s="244"/>
      <c r="E26" s="244"/>
      <c r="F26" s="244"/>
      <c r="G26" s="244"/>
      <c r="H26" s="244"/>
      <c r="I26" s="244"/>
      <c r="J26" s="244"/>
      <c r="K26" s="244"/>
      <c r="L26" s="244"/>
      <c r="M26" s="244"/>
      <c r="N26" s="244"/>
      <c r="O26" s="244"/>
      <c r="P26" s="244"/>
      <c r="Q26" s="244"/>
      <c r="R26" s="244"/>
      <c r="S26" s="244"/>
      <c r="T26" s="244"/>
      <c r="U26" s="244"/>
      <c r="V26" s="244"/>
      <c r="W26" s="244"/>
      <c r="X26" s="244"/>
      <c r="Y26" s="244"/>
      <c r="Z26" s="244"/>
      <c r="AA26" s="244"/>
      <c r="AB26" s="244"/>
      <c r="AC26" s="244"/>
      <c r="AD26" s="244"/>
      <c r="AE26" s="244"/>
      <c r="AF26" s="244"/>
      <c r="AG26" s="244"/>
      <c r="AH26" s="244"/>
      <c r="AI26" s="244"/>
      <c r="AJ26" s="244"/>
      <c r="AK26" s="244"/>
      <c r="AL26" s="244"/>
      <c r="AM26" s="244"/>
      <c r="AN26" s="244"/>
      <c r="AO26" s="244"/>
      <c r="AP26" s="244"/>
      <c r="AQ26" s="244"/>
      <c r="AR26" s="244"/>
      <c r="AS26" s="244"/>
      <c r="AT26" s="244"/>
      <c r="AU26" s="244"/>
      <c r="AV26" s="244"/>
      <c r="AW26" s="244"/>
      <c r="AX26" s="244"/>
      <c r="AY26" s="244"/>
      <c r="AZ26" s="244"/>
      <c r="BA26" s="244"/>
      <c r="BB26" s="244"/>
      <c r="BC26" s="244"/>
      <c r="BD26" s="244"/>
      <c r="BE26" s="244"/>
      <c r="BF26" s="244"/>
      <c r="BG26" s="244"/>
      <c r="BH26" s="244"/>
      <c r="BI26" s="244"/>
      <c r="BJ26" s="244"/>
      <c r="BK26" s="244"/>
    </row>
    <row r="27" spans="1:63" ht="84.75" customHeight="1">
      <c r="A27" s="244"/>
      <c r="B27" s="244"/>
      <c r="C27" s="244"/>
      <c r="D27" s="244"/>
      <c r="E27" s="244"/>
      <c r="F27" s="244"/>
      <c r="G27" s="244"/>
      <c r="H27" s="244"/>
      <c r="I27" s="244"/>
      <c r="J27" s="244"/>
      <c r="K27" s="244"/>
      <c r="L27" s="244"/>
      <c r="M27" s="244"/>
      <c r="N27" s="244"/>
      <c r="O27" s="244"/>
      <c r="P27" s="244"/>
      <c r="Q27" s="244"/>
      <c r="R27" s="244"/>
      <c r="S27" s="244"/>
      <c r="T27" s="244"/>
      <c r="U27" s="244"/>
      <c r="V27" s="244"/>
      <c r="W27" s="244"/>
      <c r="X27" s="244"/>
      <c r="Y27" s="244"/>
      <c r="Z27" s="244"/>
      <c r="AA27" s="244"/>
      <c r="AB27" s="244"/>
      <c r="AC27" s="244"/>
      <c r="AD27" s="244"/>
      <c r="AE27" s="244"/>
      <c r="AF27" s="244"/>
      <c r="AG27" s="244"/>
      <c r="AH27" s="244"/>
      <c r="AI27" s="244"/>
      <c r="AJ27" s="244"/>
      <c r="AK27" s="244"/>
      <c r="AL27" s="244"/>
      <c r="AM27" s="244"/>
      <c r="AN27" s="244"/>
      <c r="AO27" s="244"/>
      <c r="AP27" s="244"/>
      <c r="AQ27" s="244"/>
      <c r="AR27" s="244"/>
      <c r="AS27" s="244"/>
      <c r="AT27" s="244"/>
      <c r="AU27" s="244"/>
      <c r="AV27" s="244"/>
      <c r="AW27" s="244"/>
      <c r="AX27" s="244"/>
      <c r="AY27" s="244"/>
      <c r="AZ27" s="244"/>
      <c r="BA27" s="244"/>
      <c r="BB27" s="244"/>
      <c r="BC27" s="244"/>
      <c r="BD27" s="244"/>
      <c r="BE27" s="244"/>
      <c r="BF27" s="244"/>
      <c r="BG27" s="244"/>
      <c r="BH27" s="244"/>
      <c r="BI27" s="244"/>
      <c r="BJ27" s="244"/>
      <c r="BK27" s="244"/>
    </row>
    <row r="28" spans="1:63" ht="84.75" customHeight="1">
      <c r="A28" s="244"/>
      <c r="B28" s="244"/>
      <c r="C28" s="244"/>
      <c r="D28" s="244"/>
      <c r="E28" s="244"/>
      <c r="F28" s="244"/>
      <c r="G28" s="244"/>
      <c r="H28" s="244"/>
      <c r="I28" s="244"/>
      <c r="J28" s="244"/>
      <c r="K28" s="244"/>
      <c r="L28" s="244"/>
      <c r="M28" s="244"/>
      <c r="N28" s="244"/>
      <c r="O28" s="244"/>
      <c r="P28" s="244"/>
      <c r="Q28" s="244"/>
      <c r="R28" s="244"/>
      <c r="S28" s="244"/>
      <c r="T28" s="244"/>
      <c r="U28" s="244"/>
      <c r="V28" s="244"/>
      <c r="W28" s="244"/>
      <c r="X28" s="244"/>
      <c r="Y28" s="244"/>
      <c r="Z28" s="244"/>
      <c r="AA28" s="244"/>
      <c r="AB28" s="244"/>
      <c r="AC28" s="244"/>
      <c r="AD28" s="244"/>
      <c r="AE28" s="244"/>
      <c r="AF28" s="244"/>
      <c r="AG28" s="244"/>
      <c r="AH28" s="244"/>
      <c r="AI28" s="244"/>
      <c r="AJ28" s="244"/>
      <c r="AK28" s="244"/>
      <c r="AL28" s="244"/>
      <c r="AM28" s="244"/>
      <c r="AN28" s="244"/>
      <c r="AO28" s="244"/>
      <c r="AP28" s="244"/>
      <c r="AQ28" s="244"/>
      <c r="AR28" s="244"/>
      <c r="AS28" s="244"/>
      <c r="AT28" s="244"/>
      <c r="AU28" s="244"/>
      <c r="AV28" s="244"/>
      <c r="AW28" s="244"/>
      <c r="AX28" s="244"/>
      <c r="AY28" s="244"/>
      <c r="AZ28" s="244"/>
      <c r="BA28" s="244"/>
      <c r="BB28" s="244"/>
      <c r="BC28" s="244"/>
      <c r="BD28" s="244"/>
      <c r="BE28" s="244"/>
      <c r="BF28" s="244"/>
      <c r="BG28" s="244"/>
      <c r="BH28" s="244"/>
      <c r="BI28" s="244"/>
      <c r="BJ28" s="244"/>
      <c r="BK28" s="244"/>
    </row>
    <row r="29" spans="1:63" ht="84.75" customHeight="1">
      <c r="A29" s="244"/>
      <c r="B29" s="244"/>
      <c r="C29" s="244"/>
      <c r="D29" s="244"/>
      <c r="E29" s="244"/>
      <c r="F29" s="244"/>
      <c r="G29" s="244"/>
      <c r="H29" s="244"/>
      <c r="I29" s="244"/>
      <c r="J29" s="244"/>
      <c r="K29" s="244"/>
      <c r="L29" s="244"/>
      <c r="M29" s="244"/>
      <c r="N29" s="244"/>
      <c r="O29" s="244"/>
      <c r="P29" s="244"/>
      <c r="Q29" s="244"/>
      <c r="R29" s="244"/>
      <c r="S29" s="244"/>
      <c r="T29" s="244"/>
      <c r="U29" s="244"/>
      <c r="V29" s="244"/>
      <c r="W29" s="244"/>
      <c r="X29" s="244"/>
      <c r="Y29" s="244"/>
      <c r="Z29" s="244"/>
      <c r="AA29" s="244"/>
      <c r="AB29" s="244"/>
      <c r="AC29" s="244"/>
      <c r="AD29" s="244"/>
      <c r="AE29" s="244"/>
      <c r="AF29" s="244"/>
      <c r="AG29" s="244"/>
      <c r="AH29" s="244"/>
      <c r="AI29" s="244"/>
      <c r="AJ29" s="244"/>
      <c r="AK29" s="244"/>
      <c r="AL29" s="244"/>
      <c r="AM29" s="244"/>
      <c r="AN29" s="244"/>
      <c r="AO29" s="244"/>
      <c r="AP29" s="244"/>
      <c r="AQ29" s="244"/>
      <c r="AR29" s="244"/>
      <c r="AS29" s="244"/>
      <c r="AT29" s="244"/>
      <c r="AU29" s="244"/>
      <c r="AV29" s="244"/>
      <c r="AW29" s="244"/>
      <c r="AX29" s="244"/>
      <c r="AY29" s="244"/>
      <c r="AZ29" s="244"/>
      <c r="BA29" s="244"/>
      <c r="BB29" s="244"/>
      <c r="BC29" s="244"/>
      <c r="BD29" s="244"/>
      <c r="BE29" s="244"/>
      <c r="BF29" s="244"/>
      <c r="BG29" s="244"/>
      <c r="BH29" s="244"/>
      <c r="BI29" s="244"/>
      <c r="BJ29" s="244"/>
      <c r="BK29" s="244"/>
    </row>
    <row r="30" spans="1:63" ht="84.75" customHeight="1">
      <c r="A30" s="244"/>
      <c r="B30" s="244"/>
      <c r="C30" s="244"/>
      <c r="D30" s="244"/>
      <c r="E30" s="244"/>
      <c r="F30" s="244"/>
      <c r="G30" s="244"/>
      <c r="H30" s="244"/>
      <c r="I30" s="244"/>
      <c r="J30" s="244"/>
      <c r="K30" s="244"/>
      <c r="L30" s="244"/>
      <c r="M30" s="244"/>
      <c r="N30" s="244"/>
      <c r="O30" s="244"/>
      <c r="P30" s="244"/>
      <c r="Q30" s="244"/>
      <c r="R30" s="244"/>
      <c r="S30" s="244"/>
      <c r="T30" s="244"/>
      <c r="U30" s="244"/>
      <c r="V30" s="244"/>
      <c r="W30" s="244"/>
      <c r="X30" s="244"/>
      <c r="Y30" s="244"/>
      <c r="Z30" s="244"/>
      <c r="AA30" s="244"/>
      <c r="AB30" s="244"/>
      <c r="AC30" s="244"/>
      <c r="AD30" s="244"/>
      <c r="AE30" s="244"/>
      <c r="AF30" s="244"/>
      <c r="AG30" s="244"/>
      <c r="AH30" s="244"/>
      <c r="AI30" s="244"/>
      <c r="AJ30" s="244"/>
      <c r="AK30" s="244"/>
      <c r="AL30" s="244"/>
      <c r="AM30" s="244"/>
      <c r="AN30" s="244"/>
      <c r="AO30" s="244"/>
      <c r="AP30" s="244"/>
      <c r="AQ30" s="244"/>
      <c r="AR30" s="244"/>
      <c r="AS30" s="244"/>
      <c r="AT30" s="244"/>
      <c r="AU30" s="244"/>
      <c r="AV30" s="244"/>
      <c r="AW30" s="244"/>
      <c r="AX30" s="244"/>
      <c r="AY30" s="244"/>
      <c r="AZ30" s="244"/>
      <c r="BA30" s="244"/>
      <c r="BB30" s="244"/>
      <c r="BC30" s="244"/>
      <c r="BD30" s="244"/>
      <c r="BE30" s="244"/>
      <c r="BF30" s="244"/>
      <c r="BG30" s="244"/>
      <c r="BH30" s="244"/>
      <c r="BI30" s="244"/>
      <c r="BJ30" s="244"/>
      <c r="BK30" s="244"/>
    </row>
    <row r="31" spans="1:63" ht="84.75" customHeight="1">
      <c r="A31" s="244"/>
      <c r="B31" s="244"/>
      <c r="C31" s="244"/>
      <c r="D31" s="244"/>
      <c r="E31" s="244"/>
      <c r="F31" s="244"/>
      <c r="G31" s="244"/>
      <c r="H31" s="244"/>
      <c r="I31" s="244"/>
      <c r="J31" s="244"/>
      <c r="K31" s="244"/>
      <c r="L31" s="244"/>
      <c r="M31" s="244"/>
      <c r="N31" s="244"/>
      <c r="O31" s="244"/>
      <c r="P31" s="244"/>
      <c r="Q31" s="244"/>
      <c r="R31" s="244"/>
      <c r="S31" s="244"/>
      <c r="T31" s="244"/>
      <c r="U31" s="244"/>
      <c r="V31" s="244"/>
      <c r="W31" s="244"/>
      <c r="X31" s="244"/>
      <c r="Y31" s="244"/>
      <c r="Z31" s="244"/>
      <c r="AA31" s="244"/>
      <c r="AB31" s="244"/>
      <c r="AC31" s="244"/>
      <c r="AD31" s="244"/>
      <c r="AE31" s="244"/>
      <c r="AF31" s="244"/>
      <c r="AG31" s="244"/>
      <c r="AH31" s="244"/>
      <c r="AI31" s="244"/>
      <c r="AJ31" s="244"/>
      <c r="AK31" s="244"/>
      <c r="AL31" s="244"/>
      <c r="AM31" s="244"/>
      <c r="AN31" s="244"/>
      <c r="AO31" s="244"/>
      <c r="AP31" s="244"/>
      <c r="AQ31" s="244"/>
      <c r="AR31" s="244"/>
      <c r="AS31" s="244"/>
      <c r="AT31" s="244"/>
      <c r="AU31" s="244"/>
      <c r="AV31" s="244"/>
      <c r="AW31" s="244"/>
      <c r="AX31" s="244"/>
      <c r="AY31" s="244"/>
      <c r="AZ31" s="244"/>
      <c r="BA31" s="244"/>
      <c r="BB31" s="244"/>
      <c r="BC31" s="244"/>
      <c r="BD31" s="244"/>
      <c r="BE31" s="244"/>
      <c r="BF31" s="244"/>
      <c r="BG31" s="244"/>
      <c r="BH31" s="244"/>
      <c r="BI31" s="244"/>
      <c r="BJ31" s="244"/>
      <c r="BK31" s="244"/>
    </row>
    <row r="32" spans="1:63" ht="84.75" customHeight="1">
      <c r="A32" s="244"/>
      <c r="B32" s="244"/>
      <c r="C32" s="244"/>
      <c r="D32" s="244"/>
      <c r="E32" s="244"/>
      <c r="F32" s="244"/>
      <c r="G32" s="244"/>
      <c r="H32" s="244"/>
      <c r="I32" s="244"/>
      <c r="J32" s="244"/>
      <c r="K32" s="244"/>
      <c r="L32" s="244"/>
      <c r="M32" s="244"/>
      <c r="N32" s="244"/>
      <c r="O32" s="244"/>
      <c r="P32" s="244"/>
      <c r="Q32" s="244"/>
      <c r="R32" s="244"/>
      <c r="S32" s="244"/>
      <c r="T32" s="244"/>
      <c r="U32" s="244"/>
      <c r="V32" s="244"/>
      <c r="W32" s="244"/>
      <c r="X32" s="244"/>
      <c r="Y32" s="244"/>
      <c r="Z32" s="244"/>
      <c r="AA32" s="244"/>
      <c r="AB32" s="244"/>
      <c r="AC32" s="244"/>
      <c r="AD32" s="244"/>
      <c r="AE32" s="244"/>
      <c r="AF32" s="244"/>
      <c r="AG32" s="244"/>
      <c r="AH32" s="244"/>
      <c r="AI32" s="244"/>
      <c r="AJ32" s="244"/>
      <c r="AK32" s="244"/>
      <c r="AL32" s="244"/>
      <c r="AM32" s="244"/>
      <c r="AN32" s="244"/>
      <c r="AO32" s="244"/>
      <c r="AP32" s="244"/>
      <c r="AQ32" s="244"/>
      <c r="AR32" s="244"/>
      <c r="AS32" s="244"/>
      <c r="AT32" s="244"/>
      <c r="AU32" s="244"/>
      <c r="AV32" s="244"/>
      <c r="AW32" s="244"/>
      <c r="AX32" s="244"/>
      <c r="AY32" s="244"/>
      <c r="AZ32" s="244"/>
      <c r="BA32" s="244"/>
      <c r="BB32" s="244"/>
      <c r="BC32" s="244"/>
      <c r="BD32" s="244"/>
      <c r="BE32" s="244"/>
      <c r="BF32" s="244"/>
      <c r="BG32" s="244"/>
      <c r="BH32" s="244"/>
      <c r="BI32" s="244"/>
      <c r="BJ32" s="244"/>
      <c r="BK32" s="244"/>
    </row>
    <row r="33" spans="1:63" ht="84.75" customHeight="1">
      <c r="A33" s="244"/>
      <c r="B33" s="244"/>
      <c r="C33" s="244"/>
      <c r="D33" s="244"/>
      <c r="E33" s="244"/>
      <c r="F33" s="244"/>
      <c r="G33" s="244"/>
      <c r="H33" s="244"/>
      <c r="I33" s="244"/>
      <c r="J33" s="244"/>
      <c r="K33" s="244"/>
      <c r="L33" s="244"/>
      <c r="M33" s="244"/>
      <c r="N33" s="244"/>
      <c r="O33" s="244"/>
      <c r="P33" s="244"/>
      <c r="Q33" s="244"/>
      <c r="R33" s="244"/>
      <c r="S33" s="244"/>
      <c r="T33" s="244"/>
      <c r="U33" s="244"/>
      <c r="V33" s="244"/>
      <c r="W33" s="244"/>
      <c r="X33" s="244"/>
      <c r="Y33" s="244"/>
      <c r="Z33" s="244"/>
      <c r="AA33" s="244"/>
      <c r="AB33" s="244"/>
      <c r="AC33" s="244"/>
      <c r="AD33" s="244"/>
      <c r="AE33" s="244"/>
      <c r="AF33" s="244"/>
      <c r="AG33" s="244"/>
      <c r="AH33" s="244"/>
      <c r="AI33" s="244"/>
      <c r="AJ33" s="244"/>
      <c r="AK33" s="244"/>
      <c r="AL33" s="244"/>
      <c r="AM33" s="244"/>
      <c r="AN33" s="244"/>
      <c r="AO33" s="244"/>
      <c r="AP33" s="244"/>
      <c r="AQ33" s="244"/>
      <c r="AR33" s="244"/>
      <c r="AS33" s="244"/>
      <c r="AT33" s="244"/>
      <c r="AU33" s="244"/>
      <c r="AV33" s="244"/>
      <c r="AW33" s="244"/>
      <c r="AX33" s="244"/>
      <c r="AY33" s="244"/>
      <c r="AZ33" s="244"/>
      <c r="BA33" s="244"/>
      <c r="BB33" s="244"/>
      <c r="BC33" s="244"/>
      <c r="BD33" s="244"/>
      <c r="BE33" s="244"/>
      <c r="BF33" s="244"/>
      <c r="BG33" s="244"/>
      <c r="BH33" s="244"/>
      <c r="BI33" s="244"/>
      <c r="BJ33" s="244"/>
      <c r="BK33" s="244"/>
    </row>
    <row r="34" spans="1:63" ht="84.75" customHeight="1">
      <c r="A34" s="244"/>
      <c r="B34" s="244"/>
      <c r="C34" s="244"/>
      <c r="D34" s="244"/>
      <c r="E34" s="244"/>
      <c r="F34" s="244"/>
      <c r="G34" s="244"/>
      <c r="H34" s="244"/>
      <c r="I34" s="244"/>
      <c r="J34" s="244"/>
      <c r="K34" s="244"/>
      <c r="L34" s="244"/>
      <c r="M34" s="244"/>
      <c r="N34" s="244"/>
      <c r="O34" s="244"/>
      <c r="P34" s="244"/>
      <c r="Q34" s="244"/>
      <c r="R34" s="244"/>
      <c r="S34" s="244"/>
      <c r="T34" s="244"/>
      <c r="U34" s="244"/>
      <c r="V34" s="244"/>
      <c r="W34" s="244"/>
      <c r="X34" s="244"/>
      <c r="Y34" s="244"/>
      <c r="Z34" s="244"/>
      <c r="AA34" s="244"/>
      <c r="AB34" s="244"/>
      <c r="AC34" s="244"/>
      <c r="AD34" s="244"/>
      <c r="AE34" s="244"/>
      <c r="AF34" s="244"/>
      <c r="AG34" s="244"/>
      <c r="AH34" s="244"/>
      <c r="AI34" s="244"/>
      <c r="AJ34" s="244"/>
      <c r="AK34" s="244"/>
      <c r="AL34" s="244"/>
      <c r="AM34" s="244"/>
      <c r="AN34" s="244"/>
      <c r="AO34" s="244"/>
      <c r="AP34" s="244"/>
      <c r="AQ34" s="244"/>
      <c r="AR34" s="244"/>
      <c r="AS34" s="244"/>
      <c r="AT34" s="244"/>
      <c r="AU34" s="244"/>
      <c r="AV34" s="244"/>
      <c r="AW34" s="244"/>
      <c r="AX34" s="244"/>
      <c r="AY34" s="244"/>
      <c r="AZ34" s="244"/>
      <c r="BA34" s="244"/>
      <c r="BB34" s="244"/>
      <c r="BC34" s="244"/>
      <c r="BD34" s="244"/>
      <c r="BE34" s="244"/>
      <c r="BF34" s="244"/>
      <c r="BG34" s="244"/>
      <c r="BH34" s="244"/>
      <c r="BI34" s="244"/>
      <c r="BJ34" s="244"/>
      <c r="BK34" s="244"/>
    </row>
    <row r="35" spans="1:63" ht="84.75" customHeight="1">
      <c r="A35" s="244"/>
      <c r="B35" s="244"/>
      <c r="C35" s="244"/>
      <c r="D35" s="244"/>
      <c r="E35" s="244"/>
      <c r="F35" s="244"/>
      <c r="G35" s="244"/>
      <c r="H35" s="244"/>
      <c r="I35" s="244"/>
      <c r="J35" s="244"/>
      <c r="K35" s="244"/>
      <c r="L35" s="244"/>
      <c r="M35" s="244"/>
      <c r="N35" s="244"/>
      <c r="O35" s="244"/>
      <c r="P35" s="244"/>
      <c r="Q35" s="244"/>
      <c r="R35" s="244"/>
      <c r="S35" s="244"/>
      <c r="T35" s="244"/>
      <c r="U35" s="244"/>
      <c r="V35" s="244"/>
      <c r="W35" s="244"/>
      <c r="X35" s="244"/>
      <c r="Y35" s="244"/>
      <c r="Z35" s="244"/>
      <c r="AA35" s="244"/>
      <c r="AB35" s="244"/>
      <c r="AC35" s="244"/>
      <c r="AD35" s="244"/>
      <c r="AE35" s="244"/>
      <c r="AF35" s="244"/>
      <c r="AG35" s="244"/>
      <c r="AH35" s="244"/>
      <c r="AI35" s="244"/>
      <c r="AJ35" s="244"/>
      <c r="AK35" s="244"/>
      <c r="AL35" s="244"/>
      <c r="AM35" s="244"/>
      <c r="AN35" s="244"/>
      <c r="AO35" s="244"/>
      <c r="AP35" s="244"/>
      <c r="AQ35" s="244"/>
      <c r="AR35" s="244"/>
      <c r="AS35" s="244"/>
      <c r="AT35" s="244"/>
      <c r="AU35" s="244"/>
      <c r="AV35" s="244"/>
      <c r="AW35" s="244"/>
      <c r="AX35" s="244"/>
      <c r="AY35" s="244"/>
      <c r="AZ35" s="244"/>
      <c r="BA35" s="244"/>
      <c r="BB35" s="244"/>
      <c r="BC35" s="244"/>
      <c r="BD35" s="244"/>
      <c r="BE35" s="244"/>
      <c r="BF35" s="244"/>
      <c r="BG35" s="244"/>
      <c r="BH35" s="244"/>
      <c r="BI35" s="244"/>
      <c r="BJ35" s="244"/>
      <c r="BK35" s="244"/>
    </row>
    <row r="36" spans="1:63" ht="84.75" customHeight="1">
      <c r="A36" s="244"/>
      <c r="B36" s="244"/>
      <c r="C36" s="244"/>
      <c r="D36" s="244"/>
      <c r="E36" s="244"/>
      <c r="F36" s="244"/>
      <c r="G36" s="244"/>
      <c r="H36" s="244"/>
      <c r="I36" s="244"/>
      <c r="J36" s="244"/>
      <c r="K36" s="244"/>
      <c r="L36" s="244"/>
      <c r="M36" s="244"/>
      <c r="N36" s="244"/>
      <c r="O36" s="244"/>
      <c r="P36" s="244"/>
      <c r="Q36" s="244"/>
      <c r="R36" s="244"/>
      <c r="S36" s="244"/>
      <c r="T36" s="244"/>
      <c r="U36" s="244"/>
      <c r="V36" s="244"/>
      <c r="W36" s="244"/>
      <c r="X36" s="244"/>
      <c r="Y36" s="244"/>
      <c r="Z36" s="244"/>
      <c r="AA36" s="244"/>
      <c r="AB36" s="244"/>
      <c r="AC36" s="244"/>
      <c r="AD36" s="244"/>
      <c r="AE36" s="244"/>
      <c r="AF36" s="244"/>
      <c r="AG36" s="244"/>
      <c r="AH36" s="244"/>
      <c r="AI36" s="244"/>
      <c r="AJ36" s="244"/>
      <c r="AK36" s="244"/>
      <c r="AL36" s="244"/>
      <c r="AM36" s="244"/>
      <c r="AN36" s="244"/>
      <c r="AO36" s="244"/>
      <c r="AP36" s="244"/>
      <c r="AQ36" s="244"/>
      <c r="AR36" s="244"/>
      <c r="AS36" s="244"/>
      <c r="AT36" s="244"/>
      <c r="AU36" s="244"/>
      <c r="AV36" s="244"/>
      <c r="AW36" s="244"/>
      <c r="AX36" s="244"/>
      <c r="AY36" s="244"/>
      <c r="AZ36" s="244"/>
      <c r="BA36" s="244"/>
      <c r="BB36" s="244"/>
      <c r="BC36" s="244"/>
      <c r="BD36" s="244"/>
      <c r="BE36" s="244"/>
      <c r="BF36" s="244"/>
      <c r="BG36" s="244"/>
      <c r="BH36" s="244"/>
      <c r="BI36" s="244"/>
      <c r="BJ36" s="244"/>
      <c r="BK36" s="244"/>
    </row>
    <row r="37" spans="1:63" ht="19.5" customHeight="1">
      <c r="A37" s="244"/>
      <c r="B37" s="244"/>
      <c r="C37" s="244"/>
      <c r="D37" s="244"/>
      <c r="E37" s="244"/>
      <c r="F37" s="244"/>
      <c r="G37" s="244"/>
      <c r="H37" s="244"/>
      <c r="I37" s="244"/>
      <c r="J37" s="244"/>
      <c r="K37" s="244"/>
      <c r="L37" s="244"/>
      <c r="M37" s="244"/>
      <c r="N37" s="244"/>
      <c r="O37" s="244"/>
      <c r="P37" s="244"/>
      <c r="Q37" s="244"/>
      <c r="R37" s="244"/>
      <c r="S37" s="244"/>
      <c r="T37" s="244"/>
      <c r="U37" s="244"/>
      <c r="V37" s="244"/>
      <c r="W37" s="244"/>
      <c r="X37" s="244"/>
      <c r="Y37" s="244"/>
      <c r="Z37" s="244"/>
      <c r="AA37" s="244"/>
      <c r="AB37" s="244"/>
      <c r="AC37" s="244"/>
      <c r="AD37" s="244"/>
      <c r="AE37" s="244"/>
      <c r="AF37" s="244"/>
      <c r="AG37" s="244"/>
      <c r="AH37" s="244"/>
      <c r="AI37" s="244"/>
      <c r="AJ37" s="244"/>
      <c r="AK37" s="244"/>
      <c r="AL37" s="244"/>
      <c r="AM37" s="244"/>
      <c r="AN37" s="244"/>
      <c r="AO37" s="244"/>
      <c r="AP37" s="244"/>
      <c r="AQ37" s="244"/>
      <c r="AR37" s="244"/>
      <c r="AS37" s="244"/>
      <c r="AT37" s="244"/>
      <c r="AU37" s="244"/>
      <c r="AV37" s="244"/>
      <c r="AW37" s="244"/>
      <c r="AX37" s="244"/>
      <c r="AY37" s="244"/>
      <c r="AZ37" s="244"/>
      <c r="BA37" s="244"/>
      <c r="BB37" s="244"/>
      <c r="BC37" s="244"/>
      <c r="BD37" s="244"/>
      <c r="BE37" s="244"/>
      <c r="BF37" s="244"/>
      <c r="BG37" s="244"/>
      <c r="BH37" s="244"/>
      <c r="BI37" s="244"/>
      <c r="BJ37" s="244"/>
      <c r="BK37" s="244"/>
    </row>
    <row r="38" spans="1:63" ht="19.5" customHeight="1">
      <c r="A38" s="244"/>
      <c r="B38" s="244"/>
      <c r="C38" s="244"/>
      <c r="D38" s="244"/>
      <c r="E38" s="244"/>
      <c r="F38" s="244"/>
      <c r="G38" s="244"/>
      <c r="H38" s="244"/>
      <c r="I38" s="244"/>
      <c r="J38" s="244"/>
      <c r="K38" s="244"/>
      <c r="L38" s="244"/>
      <c r="M38" s="244"/>
      <c r="N38" s="244"/>
      <c r="O38" s="244"/>
      <c r="P38" s="244"/>
      <c r="Q38" s="244"/>
      <c r="R38" s="244"/>
      <c r="S38" s="244"/>
      <c r="T38" s="244"/>
      <c r="U38" s="244"/>
      <c r="V38" s="244"/>
      <c r="W38" s="244"/>
      <c r="X38" s="244"/>
      <c r="Y38" s="244"/>
      <c r="Z38" s="244"/>
      <c r="AA38" s="244"/>
      <c r="AB38" s="244"/>
      <c r="AC38" s="244"/>
      <c r="AD38" s="244"/>
      <c r="AE38" s="244"/>
      <c r="AF38" s="244"/>
      <c r="AG38" s="244"/>
      <c r="AH38" s="244"/>
      <c r="AI38" s="244"/>
      <c r="AJ38" s="244"/>
      <c r="AK38" s="244"/>
      <c r="AL38" s="244"/>
      <c r="AM38" s="244"/>
      <c r="AN38" s="244"/>
      <c r="AO38" s="244"/>
      <c r="AP38" s="244"/>
      <c r="AQ38" s="244"/>
      <c r="AR38" s="244"/>
      <c r="AS38" s="244"/>
      <c r="AT38" s="244"/>
      <c r="AU38" s="244"/>
      <c r="AV38" s="244"/>
      <c r="AW38" s="244"/>
      <c r="AX38" s="244"/>
      <c r="AY38" s="244"/>
      <c r="AZ38" s="244"/>
      <c r="BA38" s="244"/>
      <c r="BB38" s="244"/>
      <c r="BC38" s="244"/>
      <c r="BD38" s="244"/>
      <c r="BE38" s="244"/>
      <c r="BF38" s="244"/>
      <c r="BG38" s="244"/>
      <c r="BH38" s="244"/>
      <c r="BI38" s="244"/>
      <c r="BJ38" s="244"/>
      <c r="BK38" s="244"/>
    </row>
    <row r="39" spans="1:63" ht="19.5" customHeight="1">
      <c r="A39" s="244"/>
      <c r="B39" s="244"/>
      <c r="C39" s="244"/>
      <c r="D39" s="244"/>
      <c r="E39" s="244"/>
      <c r="F39" s="244"/>
      <c r="G39" s="244"/>
      <c r="H39" s="244"/>
      <c r="I39" s="244"/>
      <c r="J39" s="244"/>
      <c r="K39" s="244"/>
      <c r="L39" s="244"/>
      <c r="M39" s="244"/>
      <c r="N39" s="244"/>
      <c r="O39" s="244"/>
      <c r="P39" s="244"/>
      <c r="Q39" s="244"/>
      <c r="R39" s="244"/>
      <c r="S39" s="244"/>
      <c r="T39" s="244"/>
      <c r="U39" s="244"/>
      <c r="V39" s="244"/>
      <c r="W39" s="244"/>
      <c r="X39" s="244"/>
      <c r="Y39" s="244"/>
      <c r="Z39" s="244"/>
      <c r="AA39" s="244"/>
      <c r="AB39" s="244"/>
      <c r="AC39" s="244"/>
      <c r="AD39" s="244"/>
      <c r="AE39" s="244"/>
      <c r="AF39" s="244"/>
      <c r="AG39" s="244"/>
      <c r="AH39" s="244"/>
      <c r="AI39" s="244"/>
      <c r="AJ39" s="244"/>
      <c r="AK39" s="244"/>
      <c r="AL39" s="244"/>
      <c r="AM39" s="244"/>
      <c r="AN39" s="244"/>
      <c r="AO39" s="244"/>
      <c r="AP39" s="244"/>
      <c r="AQ39" s="244"/>
      <c r="AR39" s="244"/>
      <c r="AS39" s="244"/>
      <c r="AT39" s="244"/>
      <c r="AU39" s="244"/>
      <c r="AV39" s="244"/>
      <c r="AW39" s="244"/>
      <c r="AX39" s="244"/>
      <c r="AY39" s="244"/>
      <c r="AZ39" s="244"/>
      <c r="BA39" s="244"/>
      <c r="BB39" s="244"/>
      <c r="BC39" s="244"/>
      <c r="BD39" s="244"/>
      <c r="BE39" s="244"/>
      <c r="BF39" s="244"/>
      <c r="BG39" s="244"/>
      <c r="BH39" s="244"/>
      <c r="BI39" s="244"/>
      <c r="BJ39" s="244"/>
      <c r="BK39" s="244"/>
    </row>
    <row r="40" spans="1:63" ht="19.5" customHeight="1">
      <c r="A40" s="244"/>
      <c r="B40" s="244"/>
      <c r="C40" s="244"/>
      <c r="D40" s="244"/>
      <c r="E40" s="244"/>
      <c r="F40" s="244"/>
      <c r="G40" s="244"/>
      <c r="H40" s="244"/>
      <c r="I40" s="244"/>
      <c r="J40" s="244"/>
      <c r="K40" s="244"/>
      <c r="L40" s="244"/>
      <c r="M40" s="244"/>
      <c r="N40" s="244"/>
      <c r="O40" s="244"/>
      <c r="P40" s="244"/>
      <c r="Q40" s="244"/>
      <c r="R40" s="244"/>
      <c r="S40" s="244"/>
      <c r="T40" s="244"/>
      <c r="U40" s="244"/>
      <c r="V40" s="244"/>
      <c r="W40" s="244"/>
      <c r="X40" s="244"/>
      <c r="Y40" s="244"/>
      <c r="Z40" s="244"/>
      <c r="AA40" s="244"/>
      <c r="AB40" s="244"/>
      <c r="AC40" s="244"/>
      <c r="AD40" s="244"/>
      <c r="AE40" s="244"/>
      <c r="AF40" s="244"/>
      <c r="AG40" s="244"/>
      <c r="AH40" s="244"/>
      <c r="AI40" s="244"/>
      <c r="AJ40" s="244"/>
      <c r="AK40" s="244"/>
      <c r="AL40" s="244"/>
      <c r="AM40" s="244"/>
      <c r="AN40" s="244"/>
      <c r="AO40" s="244"/>
      <c r="AP40" s="244"/>
      <c r="AQ40" s="244"/>
      <c r="AR40" s="244"/>
      <c r="AS40" s="244"/>
      <c r="AT40" s="244"/>
      <c r="AU40" s="244"/>
      <c r="AV40" s="244"/>
      <c r="AW40" s="244"/>
      <c r="AX40" s="244"/>
      <c r="AY40" s="244"/>
      <c r="AZ40" s="244"/>
      <c r="BA40" s="244"/>
      <c r="BB40" s="244"/>
      <c r="BC40" s="244"/>
      <c r="BD40" s="244"/>
      <c r="BE40" s="244"/>
      <c r="BF40" s="244"/>
      <c r="BG40" s="244"/>
      <c r="BH40" s="244"/>
      <c r="BI40" s="244"/>
      <c r="BJ40" s="244"/>
      <c r="BK40" s="244"/>
    </row>
    <row r="41" spans="1:63" ht="19.5" customHeight="1">
      <c r="A41" s="244"/>
      <c r="B41" s="244"/>
      <c r="C41" s="244"/>
      <c r="D41" s="244"/>
      <c r="E41" s="244"/>
      <c r="F41" s="244"/>
      <c r="G41" s="244"/>
      <c r="H41" s="244"/>
      <c r="I41" s="244"/>
      <c r="J41" s="244"/>
      <c r="K41" s="244"/>
      <c r="L41" s="244"/>
      <c r="M41" s="244"/>
      <c r="N41" s="244"/>
      <c r="O41" s="244"/>
      <c r="P41" s="244"/>
      <c r="Q41" s="244"/>
      <c r="R41" s="244"/>
      <c r="S41" s="244"/>
      <c r="T41" s="244"/>
      <c r="U41" s="244"/>
      <c r="V41" s="244"/>
      <c r="W41" s="244"/>
      <c r="X41" s="244"/>
      <c r="Y41" s="244"/>
      <c r="Z41" s="244"/>
      <c r="AA41" s="244"/>
      <c r="AB41" s="244"/>
      <c r="AC41" s="244"/>
      <c r="AD41" s="244"/>
      <c r="AE41" s="244"/>
      <c r="AF41" s="244"/>
      <c r="AG41" s="244"/>
      <c r="AH41" s="244"/>
      <c r="AI41" s="244"/>
      <c r="AJ41" s="244"/>
      <c r="AK41" s="244"/>
      <c r="AL41" s="244"/>
      <c r="AM41" s="244"/>
      <c r="AN41" s="244"/>
      <c r="AO41" s="244"/>
      <c r="AP41" s="244"/>
      <c r="AQ41" s="244"/>
      <c r="AR41" s="244"/>
      <c r="AS41" s="244"/>
      <c r="AT41" s="244"/>
      <c r="AU41" s="244"/>
      <c r="AV41" s="244"/>
      <c r="AW41" s="244"/>
      <c r="AX41" s="244"/>
      <c r="AY41" s="244"/>
      <c r="AZ41" s="244"/>
      <c r="BA41" s="244"/>
      <c r="BB41" s="244"/>
      <c r="BC41" s="244"/>
      <c r="BD41" s="244"/>
      <c r="BE41" s="244"/>
      <c r="BF41" s="244"/>
      <c r="BG41" s="244"/>
      <c r="BH41" s="244"/>
      <c r="BI41" s="244"/>
      <c r="BJ41" s="244"/>
      <c r="BK41" s="244"/>
    </row>
    <row r="42" spans="1:63" ht="19.5" customHeight="1">
      <c r="A42" s="244"/>
      <c r="B42" s="244"/>
      <c r="C42" s="244"/>
      <c r="D42" s="244"/>
      <c r="E42" s="244"/>
      <c r="F42" s="244"/>
      <c r="G42" s="244"/>
      <c r="H42" s="244"/>
      <c r="I42" s="244"/>
      <c r="J42" s="244"/>
      <c r="K42" s="244"/>
      <c r="L42" s="244"/>
      <c r="M42" s="244"/>
      <c r="N42" s="244"/>
      <c r="O42" s="244"/>
      <c r="P42" s="244"/>
      <c r="Q42" s="244"/>
      <c r="R42" s="244"/>
      <c r="S42" s="244"/>
      <c r="T42" s="244"/>
      <c r="U42" s="244"/>
      <c r="V42" s="244"/>
      <c r="W42" s="244"/>
      <c r="X42" s="244"/>
      <c r="Y42" s="244"/>
      <c r="Z42" s="244"/>
      <c r="AA42" s="244"/>
      <c r="AB42" s="244"/>
      <c r="AC42" s="244"/>
      <c r="AD42" s="244"/>
      <c r="AE42" s="244"/>
      <c r="AF42" s="244"/>
      <c r="AG42" s="244"/>
      <c r="AH42" s="244"/>
      <c r="AI42" s="244"/>
      <c r="AJ42" s="244"/>
      <c r="AK42" s="244"/>
      <c r="AL42" s="244"/>
      <c r="AM42" s="244"/>
      <c r="AN42" s="244"/>
      <c r="AO42" s="244"/>
      <c r="AP42" s="244"/>
      <c r="AQ42" s="244"/>
      <c r="AR42" s="244"/>
      <c r="AS42" s="244"/>
      <c r="AT42" s="244"/>
      <c r="AU42" s="244"/>
      <c r="AV42" s="244"/>
      <c r="AW42" s="244"/>
      <c r="AX42" s="244"/>
      <c r="AY42" s="244"/>
      <c r="AZ42" s="244"/>
      <c r="BA42" s="244"/>
      <c r="BB42" s="244"/>
      <c r="BC42" s="244"/>
      <c r="BD42" s="244"/>
      <c r="BE42" s="244"/>
      <c r="BF42" s="244"/>
      <c r="BG42" s="244"/>
      <c r="BH42" s="244"/>
      <c r="BI42" s="244"/>
      <c r="BJ42" s="244"/>
      <c r="BK42" s="244"/>
    </row>
    <row r="43" spans="1:63" ht="19.5" customHeight="1">
      <c r="A43" s="244"/>
      <c r="B43" s="244"/>
      <c r="C43" s="244"/>
      <c r="D43" s="244"/>
      <c r="E43" s="244"/>
      <c r="F43" s="244"/>
      <c r="G43" s="244"/>
      <c r="H43" s="244"/>
      <c r="I43" s="244"/>
      <c r="J43" s="244"/>
      <c r="K43" s="244"/>
      <c r="L43" s="244"/>
      <c r="M43" s="244"/>
      <c r="N43" s="244"/>
      <c r="O43" s="244"/>
      <c r="P43" s="244"/>
      <c r="Q43" s="244"/>
      <c r="R43" s="244"/>
      <c r="S43" s="244"/>
      <c r="T43" s="244"/>
      <c r="U43" s="244"/>
      <c r="V43" s="244"/>
      <c r="W43" s="244"/>
      <c r="X43" s="244"/>
      <c r="Y43" s="244"/>
      <c r="Z43" s="244"/>
      <c r="AA43" s="244"/>
      <c r="AB43" s="244"/>
      <c r="AC43" s="244"/>
      <c r="AD43" s="244"/>
      <c r="AE43" s="244"/>
      <c r="AF43" s="244"/>
      <c r="AG43" s="244"/>
      <c r="AH43" s="244"/>
      <c r="AI43" s="244"/>
      <c r="AJ43" s="244"/>
      <c r="AK43" s="244"/>
      <c r="AL43" s="244"/>
      <c r="AM43" s="244"/>
      <c r="AN43" s="244"/>
      <c r="AO43" s="244"/>
      <c r="AP43" s="244"/>
      <c r="AQ43" s="244"/>
      <c r="AR43" s="244"/>
      <c r="AS43" s="244"/>
      <c r="AT43" s="244"/>
      <c r="AU43" s="244"/>
      <c r="AV43" s="244"/>
      <c r="AW43" s="244"/>
      <c r="AX43" s="244"/>
      <c r="AY43" s="244"/>
      <c r="AZ43" s="244"/>
      <c r="BA43" s="244"/>
      <c r="BB43" s="244"/>
      <c r="BC43" s="244"/>
      <c r="BD43" s="244"/>
      <c r="BE43" s="244"/>
      <c r="BF43" s="244"/>
      <c r="BG43" s="244"/>
      <c r="BH43" s="244"/>
      <c r="BI43" s="244"/>
      <c r="BJ43" s="244"/>
      <c r="BK43" s="244"/>
    </row>
    <row r="44" spans="1:63" ht="19.5" customHeight="1">
      <c r="A44" s="244"/>
      <c r="B44" s="244"/>
      <c r="C44" s="244"/>
      <c r="D44" s="244"/>
      <c r="E44" s="244"/>
      <c r="F44" s="244"/>
      <c r="G44" s="244"/>
      <c r="H44" s="244"/>
      <c r="I44" s="244"/>
      <c r="J44" s="244"/>
      <c r="K44" s="244"/>
      <c r="L44" s="244"/>
      <c r="M44" s="244"/>
      <c r="N44" s="244"/>
      <c r="O44" s="244"/>
      <c r="P44" s="244"/>
      <c r="Q44" s="244"/>
      <c r="R44" s="244"/>
      <c r="S44" s="244"/>
      <c r="T44" s="244"/>
      <c r="U44" s="244"/>
      <c r="V44" s="244"/>
      <c r="W44" s="244"/>
      <c r="X44" s="244"/>
      <c r="Y44" s="244"/>
      <c r="Z44" s="244"/>
      <c r="AA44" s="244"/>
      <c r="AB44" s="244"/>
      <c r="AC44" s="244"/>
      <c r="AD44" s="244"/>
      <c r="AE44" s="244"/>
      <c r="AF44" s="244"/>
      <c r="AG44" s="244"/>
      <c r="AH44" s="244"/>
      <c r="AI44" s="244"/>
      <c r="AJ44" s="244"/>
      <c r="AK44" s="244"/>
      <c r="AL44" s="244"/>
      <c r="AM44" s="244"/>
      <c r="AN44" s="244"/>
      <c r="AO44" s="244"/>
      <c r="AP44" s="244"/>
      <c r="AQ44" s="244"/>
      <c r="AR44" s="244"/>
      <c r="AS44" s="244"/>
      <c r="AT44" s="244"/>
      <c r="AU44" s="244"/>
      <c r="AV44" s="244"/>
      <c r="AW44" s="244"/>
      <c r="AX44" s="244"/>
      <c r="AY44" s="244"/>
      <c r="AZ44" s="244"/>
      <c r="BA44" s="244"/>
      <c r="BB44" s="244"/>
      <c r="BC44" s="244"/>
      <c r="BD44" s="244"/>
      <c r="BE44" s="244"/>
      <c r="BF44" s="244"/>
      <c r="BG44" s="244"/>
      <c r="BH44" s="244"/>
      <c r="BI44" s="244"/>
      <c r="BJ44" s="244"/>
      <c r="BK44" s="244"/>
    </row>
    <row r="45" spans="1:63" ht="19.5" customHeight="1">
      <c r="A45" s="244"/>
      <c r="B45" s="244"/>
      <c r="C45" s="244"/>
      <c r="D45" s="244"/>
      <c r="E45" s="244"/>
      <c r="F45" s="244"/>
      <c r="G45" s="244"/>
      <c r="H45" s="244"/>
      <c r="I45" s="244"/>
      <c r="J45" s="244"/>
      <c r="K45" s="244"/>
      <c r="L45" s="244"/>
      <c r="M45" s="244"/>
      <c r="N45" s="244"/>
      <c r="O45" s="244"/>
      <c r="P45" s="244"/>
      <c r="Q45" s="244"/>
      <c r="R45" s="244"/>
      <c r="S45" s="244"/>
      <c r="T45" s="244"/>
      <c r="U45" s="244"/>
      <c r="V45" s="244"/>
      <c r="W45" s="244"/>
      <c r="X45" s="244"/>
      <c r="Y45" s="244"/>
      <c r="Z45" s="244"/>
      <c r="AA45" s="244"/>
      <c r="AB45" s="244"/>
      <c r="AC45" s="244"/>
      <c r="AD45" s="244"/>
      <c r="AE45" s="244"/>
      <c r="AF45" s="244"/>
      <c r="AG45" s="244"/>
      <c r="AH45" s="244"/>
      <c r="AI45" s="244"/>
      <c r="AJ45" s="244"/>
      <c r="AK45" s="244"/>
      <c r="AL45" s="244"/>
      <c r="AM45" s="244"/>
      <c r="AN45" s="244"/>
      <c r="AO45" s="244"/>
      <c r="AP45" s="244"/>
      <c r="AQ45" s="244"/>
      <c r="AR45" s="244"/>
      <c r="AS45" s="244"/>
      <c r="AT45" s="244"/>
      <c r="AU45" s="244"/>
      <c r="AV45" s="244"/>
      <c r="AW45" s="244"/>
      <c r="AX45" s="244"/>
      <c r="AY45" s="244"/>
      <c r="AZ45" s="244"/>
      <c r="BA45" s="244"/>
      <c r="BB45" s="244"/>
      <c r="BC45" s="244"/>
      <c r="BD45" s="244"/>
      <c r="BE45" s="244"/>
      <c r="BF45" s="244"/>
      <c r="BG45" s="244"/>
      <c r="BH45" s="244"/>
      <c r="BI45" s="244"/>
      <c r="BJ45" s="244"/>
      <c r="BK45" s="244"/>
    </row>
    <row r="46" spans="1:63" ht="19.5" customHeight="1">
      <c r="A46" s="244"/>
      <c r="B46" s="244"/>
      <c r="C46" s="244"/>
      <c r="D46" s="244"/>
      <c r="E46" s="244"/>
      <c r="F46" s="244"/>
      <c r="G46" s="244"/>
      <c r="H46" s="244"/>
      <c r="I46" s="244"/>
      <c r="J46" s="244"/>
      <c r="K46" s="244"/>
      <c r="L46" s="244"/>
      <c r="M46" s="244"/>
      <c r="N46" s="244"/>
      <c r="O46" s="244"/>
      <c r="P46" s="244"/>
      <c r="Q46" s="244"/>
      <c r="R46" s="244"/>
      <c r="S46" s="244"/>
      <c r="T46" s="244"/>
      <c r="U46" s="244"/>
      <c r="V46" s="244"/>
      <c r="W46" s="244"/>
      <c r="X46" s="244"/>
      <c r="Y46" s="244"/>
      <c r="Z46" s="244"/>
      <c r="AA46" s="244"/>
      <c r="AB46" s="244"/>
      <c r="AC46" s="244"/>
      <c r="AD46" s="244"/>
      <c r="AE46" s="244"/>
      <c r="AF46" s="244"/>
      <c r="AG46" s="244"/>
      <c r="AH46" s="244"/>
      <c r="AI46" s="244"/>
      <c r="AJ46" s="244"/>
      <c r="AK46" s="244"/>
      <c r="AL46" s="244"/>
      <c r="AM46" s="244"/>
      <c r="AN46" s="244"/>
      <c r="AO46" s="244"/>
      <c r="AP46" s="244"/>
      <c r="AQ46" s="244"/>
      <c r="AR46" s="244"/>
      <c r="AS46" s="244"/>
      <c r="AT46" s="244"/>
      <c r="AU46" s="244"/>
      <c r="AV46" s="244"/>
      <c r="AW46" s="244"/>
      <c r="AX46" s="244"/>
      <c r="AY46" s="244"/>
      <c r="AZ46" s="244"/>
      <c r="BA46" s="244"/>
      <c r="BB46" s="244"/>
      <c r="BC46" s="244"/>
      <c r="BD46" s="244"/>
      <c r="BE46" s="244"/>
      <c r="BF46" s="244"/>
      <c r="BG46" s="244"/>
      <c r="BH46" s="244"/>
      <c r="BI46" s="244"/>
      <c r="BJ46" s="244"/>
      <c r="BK46" s="244"/>
    </row>
    <row r="47" spans="1:63" ht="19.5" customHeight="1">
      <c r="A47" s="244"/>
      <c r="B47" s="244"/>
      <c r="C47" s="244"/>
      <c r="D47" s="244"/>
      <c r="E47" s="244"/>
      <c r="F47" s="244"/>
      <c r="G47" s="244"/>
      <c r="H47" s="244"/>
      <c r="I47" s="244"/>
      <c r="J47" s="244"/>
      <c r="K47" s="244"/>
      <c r="L47" s="244"/>
      <c r="M47" s="244"/>
      <c r="N47" s="244"/>
      <c r="O47" s="244"/>
      <c r="P47" s="244"/>
      <c r="Q47" s="244"/>
      <c r="R47" s="244"/>
      <c r="S47" s="244"/>
      <c r="T47" s="244"/>
      <c r="U47" s="244"/>
      <c r="V47" s="244"/>
      <c r="W47" s="244"/>
      <c r="X47" s="244"/>
      <c r="Y47" s="244"/>
      <c r="Z47" s="244"/>
      <c r="AA47" s="244"/>
      <c r="AB47" s="244"/>
      <c r="AC47" s="244"/>
      <c r="AD47" s="244"/>
      <c r="AE47" s="244"/>
      <c r="AF47" s="244"/>
      <c r="AG47" s="244"/>
      <c r="AH47" s="244"/>
      <c r="AI47" s="244"/>
      <c r="AJ47" s="244"/>
      <c r="AK47" s="244"/>
      <c r="AL47" s="244"/>
      <c r="AM47" s="244"/>
      <c r="AN47" s="244"/>
      <c r="AO47" s="244"/>
      <c r="AP47" s="244"/>
      <c r="AQ47" s="244"/>
      <c r="AR47" s="244"/>
      <c r="AS47" s="244"/>
      <c r="AT47" s="244"/>
      <c r="AU47" s="244"/>
      <c r="AV47" s="244"/>
      <c r="AW47" s="244"/>
      <c r="AX47" s="244"/>
      <c r="AY47" s="244"/>
      <c r="AZ47" s="244"/>
      <c r="BA47" s="244"/>
      <c r="BB47" s="244"/>
      <c r="BC47" s="244"/>
      <c r="BD47" s="244"/>
      <c r="BE47" s="244"/>
      <c r="BF47" s="244"/>
      <c r="BG47" s="244"/>
      <c r="BH47" s="244"/>
      <c r="BI47" s="244"/>
      <c r="BJ47" s="244"/>
      <c r="BK47" s="244"/>
    </row>
    <row r="48" spans="1:63" ht="19.5" customHeight="1">
      <c r="A48" s="244"/>
      <c r="B48" s="244"/>
      <c r="C48" s="244"/>
      <c r="D48" s="244"/>
      <c r="E48" s="244"/>
      <c r="F48" s="244"/>
      <c r="G48" s="244"/>
      <c r="H48" s="244"/>
      <c r="I48" s="244"/>
      <c r="J48" s="244"/>
      <c r="K48" s="244"/>
      <c r="L48" s="244"/>
      <c r="M48" s="244"/>
      <c r="N48" s="244"/>
      <c r="O48" s="244"/>
      <c r="P48" s="244"/>
      <c r="Q48" s="244"/>
      <c r="R48" s="244"/>
      <c r="S48" s="244"/>
      <c r="T48" s="244"/>
      <c r="U48" s="244"/>
      <c r="V48" s="244"/>
      <c r="W48" s="244"/>
      <c r="X48" s="244"/>
      <c r="Y48" s="244"/>
      <c r="Z48" s="244"/>
      <c r="AA48" s="244"/>
      <c r="AB48" s="244"/>
      <c r="AC48" s="244"/>
      <c r="AD48" s="244"/>
      <c r="AE48" s="244"/>
      <c r="AF48" s="244"/>
      <c r="AG48" s="244"/>
      <c r="AH48" s="244"/>
      <c r="AI48" s="244"/>
      <c r="AJ48" s="244"/>
      <c r="AK48" s="244"/>
      <c r="AL48" s="244"/>
      <c r="AM48" s="244"/>
      <c r="AN48" s="244"/>
      <c r="AO48" s="244"/>
      <c r="AP48" s="244"/>
      <c r="AQ48" s="244"/>
      <c r="AR48" s="244"/>
      <c r="AS48" s="244"/>
      <c r="AT48" s="244"/>
      <c r="AU48" s="244"/>
      <c r="AV48" s="244"/>
      <c r="AW48" s="244"/>
      <c r="AX48" s="244"/>
      <c r="AY48" s="244"/>
      <c r="AZ48" s="244"/>
      <c r="BA48" s="244"/>
      <c r="BB48" s="244"/>
      <c r="BC48" s="244"/>
      <c r="BD48" s="244"/>
      <c r="BE48" s="244"/>
      <c r="BF48" s="244"/>
      <c r="BG48" s="244"/>
      <c r="BH48" s="244"/>
      <c r="BI48" s="244"/>
      <c r="BJ48" s="244"/>
      <c r="BK48" s="244"/>
    </row>
    <row r="49" spans="1:63" ht="19.5" customHeight="1">
      <c r="A49" s="244"/>
      <c r="B49" s="244"/>
      <c r="C49" s="244"/>
      <c r="D49" s="244"/>
      <c r="E49" s="244"/>
      <c r="F49" s="244"/>
      <c r="G49" s="244"/>
      <c r="H49" s="244"/>
      <c r="I49" s="244"/>
      <c r="J49" s="244"/>
      <c r="K49" s="244"/>
      <c r="L49" s="244"/>
      <c r="M49" s="244"/>
      <c r="N49" s="244"/>
      <c r="O49" s="244"/>
      <c r="P49" s="244"/>
      <c r="Q49" s="244"/>
      <c r="R49" s="244"/>
      <c r="S49" s="244"/>
      <c r="T49" s="244"/>
      <c r="U49" s="244"/>
      <c r="V49" s="244"/>
      <c r="W49" s="244"/>
      <c r="X49" s="244"/>
      <c r="Y49" s="244"/>
      <c r="Z49" s="244"/>
      <c r="AA49" s="244"/>
      <c r="AB49" s="244"/>
      <c r="AC49" s="244"/>
      <c r="AD49" s="244"/>
      <c r="AE49" s="244"/>
      <c r="AF49" s="244"/>
      <c r="AG49" s="244"/>
      <c r="AH49" s="244"/>
      <c r="AI49" s="244"/>
      <c r="AJ49" s="244"/>
      <c r="AK49" s="244"/>
      <c r="AL49" s="244"/>
      <c r="AM49" s="244"/>
      <c r="AN49" s="244"/>
      <c r="AO49" s="244"/>
      <c r="AP49" s="244"/>
      <c r="AQ49" s="244"/>
      <c r="AR49" s="244"/>
      <c r="AS49" s="244"/>
      <c r="AT49" s="244"/>
      <c r="AU49" s="244"/>
      <c r="AV49" s="244"/>
      <c r="AW49" s="244"/>
      <c r="AX49" s="244"/>
      <c r="AY49" s="244"/>
      <c r="AZ49" s="244"/>
      <c r="BA49" s="244"/>
      <c r="BB49" s="244"/>
      <c r="BC49" s="244"/>
      <c r="BD49" s="244"/>
      <c r="BE49" s="244"/>
      <c r="BF49" s="244"/>
      <c r="BG49" s="244"/>
      <c r="BH49" s="244"/>
      <c r="BI49" s="244"/>
      <c r="BJ49" s="244"/>
      <c r="BK49" s="244"/>
    </row>
    <row r="50" spans="1:63" ht="19.5" customHeight="1">
      <c r="A50" s="244"/>
      <c r="B50" s="244"/>
      <c r="C50" s="244"/>
      <c r="D50" s="244"/>
      <c r="E50" s="244"/>
      <c r="F50" s="244"/>
      <c r="G50" s="244"/>
      <c r="H50" s="244"/>
      <c r="I50" s="244"/>
      <c r="J50" s="244"/>
      <c r="K50" s="244"/>
      <c r="L50" s="244"/>
      <c r="M50" s="244"/>
      <c r="N50" s="244"/>
      <c r="O50" s="244"/>
      <c r="P50" s="244"/>
      <c r="Q50" s="244"/>
      <c r="R50" s="244"/>
      <c r="S50" s="244"/>
      <c r="T50" s="244"/>
      <c r="U50" s="244"/>
      <c r="V50" s="244"/>
      <c r="W50" s="244"/>
      <c r="X50" s="244"/>
      <c r="Y50" s="244"/>
      <c r="Z50" s="244"/>
      <c r="AA50" s="244"/>
      <c r="AB50" s="244"/>
      <c r="AC50" s="244"/>
      <c r="AD50" s="244"/>
      <c r="AE50" s="244"/>
      <c r="AF50" s="244"/>
      <c r="AG50" s="244"/>
      <c r="AH50" s="244"/>
      <c r="AI50" s="244"/>
      <c r="AJ50" s="244"/>
      <c r="AK50" s="244"/>
      <c r="AL50" s="244"/>
      <c r="AM50" s="244"/>
      <c r="AN50" s="244"/>
      <c r="AO50" s="244"/>
      <c r="AP50" s="244"/>
      <c r="AQ50" s="244"/>
      <c r="AR50" s="244"/>
      <c r="AS50" s="244"/>
      <c r="AT50" s="244"/>
      <c r="AU50" s="244"/>
      <c r="AV50" s="244"/>
      <c r="AW50" s="244"/>
      <c r="AX50" s="244"/>
      <c r="AY50" s="244"/>
      <c r="AZ50" s="244"/>
      <c r="BA50" s="244"/>
      <c r="BB50" s="244"/>
      <c r="BC50" s="244"/>
      <c r="BD50" s="244"/>
      <c r="BE50" s="244"/>
      <c r="BF50" s="244"/>
      <c r="BG50" s="244"/>
      <c r="BH50" s="244"/>
      <c r="BI50" s="244"/>
      <c r="BJ50" s="244"/>
      <c r="BK50" s="244"/>
    </row>
    <row r="51" spans="1:63" ht="19.5" customHeight="1">
      <c r="A51" s="244"/>
      <c r="B51" s="244"/>
      <c r="C51" s="244"/>
      <c r="D51" s="244"/>
      <c r="E51" s="244"/>
      <c r="F51" s="244"/>
      <c r="G51" s="244"/>
      <c r="H51" s="244"/>
      <c r="I51" s="244"/>
      <c r="J51" s="244"/>
      <c r="K51" s="244"/>
      <c r="L51" s="244"/>
      <c r="M51" s="244"/>
      <c r="N51" s="244"/>
      <c r="O51" s="244"/>
      <c r="P51" s="244"/>
      <c r="Q51" s="244"/>
      <c r="R51" s="244"/>
      <c r="S51" s="244"/>
      <c r="T51" s="244"/>
      <c r="U51" s="244"/>
      <c r="V51" s="244"/>
      <c r="W51" s="244"/>
      <c r="X51" s="244"/>
      <c r="Y51" s="244"/>
      <c r="Z51" s="244"/>
      <c r="AA51" s="244"/>
      <c r="AB51" s="244"/>
      <c r="AC51" s="244"/>
      <c r="AD51" s="244"/>
      <c r="AE51" s="244"/>
      <c r="AF51" s="244"/>
      <c r="AG51" s="244"/>
      <c r="AH51" s="244"/>
      <c r="AI51" s="244"/>
      <c r="AJ51" s="244"/>
      <c r="AK51" s="244"/>
      <c r="AL51" s="244"/>
      <c r="AM51" s="244"/>
      <c r="AN51" s="244"/>
      <c r="AO51" s="244"/>
      <c r="AP51" s="244"/>
      <c r="AQ51" s="244"/>
      <c r="AR51" s="244"/>
      <c r="AS51" s="244"/>
      <c r="AT51" s="244"/>
      <c r="AU51" s="244"/>
      <c r="AV51" s="244"/>
      <c r="AW51" s="244"/>
      <c r="AX51" s="244"/>
      <c r="AY51" s="244"/>
      <c r="AZ51" s="244"/>
      <c r="BA51" s="244"/>
      <c r="BB51" s="244"/>
      <c r="BC51" s="244"/>
      <c r="BD51" s="244"/>
      <c r="BE51" s="244"/>
      <c r="BF51" s="244"/>
      <c r="BG51" s="244"/>
      <c r="BH51" s="244"/>
      <c r="BI51" s="244"/>
      <c r="BJ51" s="244"/>
      <c r="BK51" s="244"/>
    </row>
    <row r="52" spans="1:63" ht="19.5" customHeight="1">
      <c r="A52" s="244"/>
      <c r="B52" s="244"/>
      <c r="C52" s="244"/>
      <c r="D52" s="244"/>
      <c r="E52" s="244"/>
      <c r="F52" s="244"/>
      <c r="G52" s="244"/>
      <c r="H52" s="244"/>
      <c r="I52" s="244"/>
      <c r="J52" s="244"/>
      <c r="K52" s="244"/>
      <c r="L52" s="244"/>
      <c r="M52" s="244"/>
      <c r="N52" s="244"/>
      <c r="O52" s="244"/>
      <c r="P52" s="244"/>
      <c r="Q52" s="244"/>
      <c r="R52" s="244"/>
      <c r="S52" s="244"/>
      <c r="T52" s="244"/>
      <c r="U52" s="244"/>
      <c r="V52" s="244"/>
      <c r="W52" s="244"/>
      <c r="X52" s="244"/>
      <c r="Y52" s="244"/>
      <c r="Z52" s="244"/>
      <c r="AA52" s="244"/>
      <c r="AB52" s="244"/>
      <c r="AC52" s="244"/>
      <c r="AD52" s="244"/>
      <c r="AE52" s="244"/>
      <c r="AF52" s="244"/>
      <c r="AG52" s="244"/>
      <c r="AH52" s="244"/>
      <c r="AI52" s="244"/>
      <c r="AJ52" s="244"/>
      <c r="AK52" s="244"/>
      <c r="AL52" s="244"/>
      <c r="AM52" s="244"/>
      <c r="AN52" s="244"/>
      <c r="AO52" s="244"/>
      <c r="AP52" s="244"/>
      <c r="AQ52" s="244"/>
      <c r="AR52" s="244"/>
      <c r="AS52" s="244"/>
      <c r="AT52" s="244"/>
      <c r="AU52" s="244"/>
      <c r="AV52" s="244"/>
      <c r="AW52" s="244"/>
      <c r="AX52" s="244"/>
      <c r="AY52" s="244"/>
      <c r="AZ52" s="244"/>
      <c r="BA52" s="244"/>
      <c r="BB52" s="244"/>
      <c r="BC52" s="244"/>
      <c r="BD52" s="244"/>
      <c r="BE52" s="244"/>
      <c r="BF52" s="244"/>
      <c r="BG52" s="244"/>
      <c r="BH52" s="244"/>
      <c r="BI52" s="244"/>
      <c r="BJ52" s="244"/>
      <c r="BK52" s="244"/>
    </row>
    <row r="53" spans="1:63" ht="19.5" customHeight="1">
      <c r="A53" s="244"/>
      <c r="B53" s="244"/>
      <c r="C53" s="244"/>
      <c r="D53" s="244"/>
      <c r="E53" s="244"/>
      <c r="F53" s="244"/>
      <c r="G53" s="244"/>
      <c r="H53" s="244"/>
      <c r="I53" s="244"/>
      <c r="J53" s="244"/>
      <c r="K53" s="244"/>
      <c r="L53" s="244"/>
      <c r="M53" s="244"/>
      <c r="N53" s="244"/>
      <c r="O53" s="244"/>
      <c r="P53" s="244"/>
      <c r="Q53" s="244"/>
      <c r="R53" s="244"/>
      <c r="S53" s="244"/>
      <c r="T53" s="244"/>
      <c r="U53" s="244"/>
      <c r="V53" s="244"/>
      <c r="W53" s="244"/>
      <c r="X53" s="244"/>
      <c r="Y53" s="244"/>
      <c r="Z53" s="244"/>
      <c r="AA53" s="244"/>
      <c r="AB53" s="244"/>
      <c r="AC53" s="244"/>
      <c r="AD53" s="244"/>
      <c r="AE53" s="244"/>
      <c r="AF53" s="244"/>
      <c r="AG53" s="244"/>
      <c r="AH53" s="244"/>
      <c r="AI53" s="244"/>
      <c r="AJ53" s="244"/>
      <c r="AK53" s="244"/>
      <c r="AL53" s="244"/>
      <c r="AM53" s="244"/>
      <c r="AN53" s="244"/>
      <c r="AO53" s="244"/>
      <c r="AP53" s="244"/>
      <c r="AQ53" s="244"/>
      <c r="AR53" s="244"/>
      <c r="AS53" s="244"/>
      <c r="AT53" s="244"/>
      <c r="AU53" s="244"/>
      <c r="AV53" s="244"/>
      <c r="AW53" s="244"/>
      <c r="AX53" s="244"/>
      <c r="AY53" s="244"/>
      <c r="AZ53" s="244"/>
      <c r="BA53" s="244"/>
      <c r="BB53" s="244"/>
      <c r="BC53" s="244"/>
      <c r="BD53" s="244"/>
      <c r="BE53" s="244"/>
      <c r="BF53" s="244"/>
      <c r="BG53" s="244"/>
      <c r="BH53" s="244"/>
      <c r="BI53" s="244"/>
      <c r="BJ53" s="244"/>
      <c r="BK53" s="244"/>
    </row>
    <row r="54" spans="1:63" ht="19.5" customHeight="1">
      <c r="A54" s="244"/>
      <c r="B54" s="244"/>
      <c r="C54" s="244"/>
      <c r="D54" s="244"/>
      <c r="E54" s="244"/>
      <c r="F54" s="244"/>
      <c r="G54" s="244"/>
      <c r="H54" s="244"/>
      <c r="I54" s="244"/>
      <c r="J54" s="244"/>
      <c r="K54" s="244"/>
      <c r="L54" s="244"/>
      <c r="M54" s="244"/>
      <c r="N54" s="244"/>
      <c r="O54" s="244"/>
      <c r="P54" s="244"/>
      <c r="Q54" s="244"/>
      <c r="R54" s="244"/>
      <c r="S54" s="244"/>
      <c r="T54" s="244"/>
      <c r="U54" s="244"/>
      <c r="V54" s="244"/>
      <c r="W54" s="244"/>
      <c r="X54" s="244"/>
      <c r="Y54" s="244"/>
      <c r="Z54" s="244"/>
      <c r="AA54" s="244"/>
      <c r="AB54" s="244"/>
      <c r="AC54" s="244"/>
      <c r="AD54" s="244"/>
      <c r="AE54" s="244"/>
      <c r="AF54" s="244"/>
      <c r="AG54" s="244"/>
      <c r="AH54" s="244"/>
      <c r="AI54" s="244"/>
      <c r="AJ54" s="244"/>
      <c r="AK54" s="244"/>
      <c r="AL54" s="244"/>
      <c r="AM54" s="244"/>
      <c r="AN54" s="244"/>
      <c r="AO54" s="244"/>
      <c r="AP54" s="244"/>
      <c r="AQ54" s="244"/>
      <c r="AR54" s="244"/>
      <c r="AS54" s="244"/>
      <c r="AT54" s="244"/>
      <c r="AU54" s="244"/>
      <c r="AV54" s="244"/>
      <c r="AW54" s="244"/>
      <c r="AX54" s="244"/>
      <c r="AY54" s="244"/>
      <c r="AZ54" s="244"/>
      <c r="BA54" s="244"/>
      <c r="BB54" s="244"/>
      <c r="BC54" s="244"/>
      <c r="BD54" s="244"/>
      <c r="BE54" s="244"/>
      <c r="BF54" s="244"/>
      <c r="BG54" s="244"/>
      <c r="BH54" s="244"/>
      <c r="BI54" s="244"/>
      <c r="BJ54" s="244"/>
      <c r="BK54" s="244"/>
    </row>
    <row r="55" spans="1:63" ht="19.5" customHeight="1">
      <c r="A55" s="244"/>
      <c r="B55" s="244"/>
      <c r="C55" s="244"/>
      <c r="D55" s="244"/>
      <c r="E55" s="244"/>
      <c r="F55" s="244"/>
      <c r="G55" s="244"/>
      <c r="H55" s="244"/>
      <c r="I55" s="244"/>
      <c r="J55" s="244"/>
      <c r="K55" s="244"/>
      <c r="L55" s="244"/>
      <c r="M55" s="244"/>
      <c r="N55" s="244"/>
      <c r="O55" s="244"/>
      <c r="P55" s="244"/>
      <c r="Q55" s="244"/>
      <c r="R55" s="244"/>
      <c r="S55" s="244"/>
      <c r="T55" s="244"/>
      <c r="U55" s="244"/>
      <c r="V55" s="244"/>
      <c r="W55" s="244"/>
      <c r="X55" s="244"/>
      <c r="Y55" s="244"/>
      <c r="Z55" s="244"/>
      <c r="AA55" s="244"/>
      <c r="AB55" s="244"/>
      <c r="AC55" s="244"/>
      <c r="AD55" s="244"/>
      <c r="AE55" s="244"/>
      <c r="AF55" s="244"/>
      <c r="AG55" s="244"/>
      <c r="AH55" s="244"/>
      <c r="AI55" s="244"/>
      <c r="AJ55" s="244"/>
      <c r="AK55" s="244"/>
      <c r="AL55" s="244"/>
      <c r="AM55" s="244"/>
      <c r="AN55" s="244"/>
      <c r="AO55" s="244"/>
      <c r="AP55" s="244"/>
      <c r="AQ55" s="244"/>
      <c r="AR55" s="244"/>
      <c r="AS55" s="244"/>
      <c r="AT55" s="244"/>
      <c r="AU55" s="244"/>
      <c r="AV55" s="244"/>
      <c r="AW55" s="244"/>
      <c r="AX55" s="244"/>
      <c r="AY55" s="244"/>
      <c r="AZ55" s="244"/>
      <c r="BA55" s="244"/>
      <c r="BB55" s="244"/>
      <c r="BC55" s="244"/>
      <c r="BD55" s="244"/>
      <c r="BE55" s="244"/>
      <c r="BF55" s="244"/>
      <c r="BG55" s="244"/>
      <c r="BH55" s="244"/>
      <c r="BI55" s="244"/>
      <c r="BJ55" s="244"/>
      <c r="BK55" s="244"/>
    </row>
    <row r="56" spans="1:63" ht="19.5" customHeight="1">
      <c r="A56" s="244"/>
      <c r="B56" s="244"/>
      <c r="C56" s="244"/>
      <c r="D56" s="244"/>
      <c r="E56" s="244"/>
      <c r="F56" s="244"/>
      <c r="G56" s="244"/>
      <c r="H56" s="244"/>
      <c r="I56" s="244"/>
      <c r="J56" s="244"/>
      <c r="K56" s="244"/>
      <c r="L56" s="244"/>
      <c r="M56" s="244"/>
      <c r="N56" s="244"/>
      <c r="O56" s="244"/>
      <c r="P56" s="244"/>
      <c r="Q56" s="244"/>
      <c r="R56" s="244"/>
      <c r="S56" s="244"/>
      <c r="T56" s="244"/>
      <c r="U56" s="244"/>
      <c r="V56" s="244"/>
      <c r="W56" s="244"/>
      <c r="X56" s="244"/>
      <c r="Y56" s="244"/>
      <c r="Z56" s="244"/>
      <c r="AA56" s="244"/>
      <c r="AB56" s="244"/>
      <c r="AC56" s="244"/>
      <c r="AD56" s="244"/>
      <c r="AE56" s="244"/>
      <c r="AF56" s="244"/>
      <c r="AG56" s="244"/>
      <c r="AH56" s="244"/>
      <c r="AI56" s="244"/>
      <c r="AJ56" s="244"/>
      <c r="AK56" s="244"/>
      <c r="AL56" s="244"/>
      <c r="AM56" s="244"/>
      <c r="AN56" s="244"/>
      <c r="AO56" s="244"/>
      <c r="AP56" s="244"/>
      <c r="AQ56" s="244"/>
      <c r="AR56" s="244"/>
      <c r="AS56" s="244"/>
      <c r="AT56" s="244"/>
      <c r="AU56" s="244"/>
      <c r="AV56" s="244"/>
      <c r="AW56" s="244"/>
      <c r="AX56" s="244"/>
      <c r="AY56" s="244"/>
      <c r="AZ56" s="244"/>
      <c r="BA56" s="244"/>
      <c r="BB56" s="244"/>
      <c r="BC56" s="244"/>
      <c r="BD56" s="244"/>
      <c r="BE56" s="244"/>
      <c r="BF56" s="244"/>
      <c r="BG56" s="244"/>
      <c r="BH56" s="244"/>
      <c r="BI56" s="244"/>
      <c r="BJ56" s="244"/>
      <c r="BK56" s="244"/>
    </row>
    <row r="57" spans="1:63" ht="19.5" customHeight="1">
      <c r="A57" s="244"/>
      <c r="B57" s="244"/>
      <c r="C57" s="244"/>
      <c r="D57" s="244"/>
      <c r="E57" s="244"/>
      <c r="F57" s="244"/>
      <c r="G57" s="244"/>
      <c r="H57" s="244"/>
      <c r="I57" s="244"/>
      <c r="J57" s="244"/>
      <c r="K57" s="244"/>
      <c r="L57" s="244"/>
      <c r="M57" s="244"/>
      <c r="N57" s="244"/>
      <c r="O57" s="244"/>
      <c r="P57" s="244"/>
      <c r="Q57" s="244"/>
      <c r="R57" s="244"/>
      <c r="S57" s="244"/>
      <c r="T57" s="244"/>
      <c r="U57" s="244"/>
      <c r="V57" s="244"/>
      <c r="W57" s="244"/>
      <c r="X57" s="244"/>
      <c r="Y57" s="244"/>
      <c r="Z57" s="244"/>
      <c r="AA57" s="244"/>
      <c r="AB57" s="244"/>
      <c r="AC57" s="244"/>
      <c r="AD57" s="244"/>
      <c r="AE57" s="244"/>
      <c r="AF57" s="244"/>
      <c r="AG57" s="244"/>
      <c r="AH57" s="244"/>
      <c r="AI57" s="244"/>
      <c r="AJ57" s="244"/>
      <c r="AK57" s="244"/>
      <c r="AL57" s="244"/>
      <c r="AM57" s="244"/>
      <c r="AN57" s="244"/>
      <c r="AO57" s="244"/>
      <c r="AP57" s="244"/>
      <c r="AQ57" s="244"/>
      <c r="AR57" s="244"/>
      <c r="AS57" s="244"/>
      <c r="AT57" s="244"/>
      <c r="AU57" s="244"/>
      <c r="AV57" s="244"/>
      <c r="AW57" s="244"/>
      <c r="AX57" s="244"/>
      <c r="AY57" s="244"/>
      <c r="AZ57" s="244"/>
      <c r="BA57" s="244"/>
      <c r="BB57" s="244"/>
      <c r="BC57" s="244"/>
      <c r="BD57" s="244"/>
      <c r="BE57" s="244"/>
      <c r="BF57" s="244"/>
      <c r="BG57" s="244"/>
      <c r="BH57" s="244"/>
      <c r="BI57" s="244"/>
      <c r="BJ57" s="244"/>
      <c r="BK57" s="244"/>
    </row>
    <row r="58" spans="1:63" ht="19.5" customHeight="1">
      <c r="A58" s="244"/>
      <c r="B58" s="244"/>
      <c r="C58" s="244"/>
      <c r="D58" s="244"/>
      <c r="E58" s="244"/>
      <c r="F58" s="244"/>
      <c r="G58" s="244"/>
      <c r="H58" s="244"/>
      <c r="I58" s="244"/>
      <c r="J58" s="244"/>
      <c r="K58" s="244"/>
      <c r="L58" s="244"/>
      <c r="M58" s="244"/>
      <c r="N58" s="244"/>
      <c r="O58" s="244"/>
      <c r="P58" s="244"/>
      <c r="Q58" s="244"/>
      <c r="R58" s="244"/>
      <c r="S58" s="244"/>
      <c r="T58" s="244"/>
      <c r="U58" s="244"/>
      <c r="V58" s="244"/>
      <c r="W58" s="244"/>
      <c r="X58" s="244"/>
      <c r="Y58" s="244"/>
      <c r="Z58" s="244"/>
      <c r="AA58" s="244"/>
      <c r="AB58" s="244"/>
      <c r="AC58" s="244"/>
      <c r="AD58" s="244"/>
      <c r="AE58" s="244"/>
      <c r="AF58" s="244"/>
      <c r="AG58" s="244"/>
      <c r="AH58" s="244"/>
      <c r="AI58" s="244"/>
      <c r="AJ58" s="244"/>
      <c r="AK58" s="244"/>
      <c r="AL58" s="244"/>
      <c r="AM58" s="244"/>
      <c r="AN58" s="244"/>
      <c r="AO58" s="244"/>
      <c r="AP58" s="244"/>
      <c r="AQ58" s="244"/>
      <c r="AR58" s="244"/>
      <c r="AS58" s="244"/>
      <c r="AT58" s="244"/>
      <c r="AU58" s="244"/>
      <c r="AV58" s="244"/>
      <c r="AW58" s="244"/>
      <c r="AX58" s="244"/>
      <c r="AY58" s="244"/>
      <c r="AZ58" s="244"/>
      <c r="BA58" s="244"/>
      <c r="BB58" s="244"/>
      <c r="BC58" s="244"/>
      <c r="BD58" s="244"/>
      <c r="BE58" s="244"/>
      <c r="BF58" s="244"/>
      <c r="BG58" s="244"/>
      <c r="BH58" s="244"/>
      <c r="BI58" s="244"/>
      <c r="BJ58" s="244"/>
      <c r="BK58" s="244"/>
    </row>
    <row r="59" spans="1:63" ht="19.5" customHeight="1">
      <c r="A59" s="244"/>
      <c r="B59" s="244"/>
      <c r="C59" s="244"/>
      <c r="D59" s="244"/>
      <c r="E59" s="244"/>
      <c r="F59" s="244"/>
      <c r="G59" s="244"/>
      <c r="H59" s="244"/>
      <c r="I59" s="244"/>
      <c r="J59" s="244"/>
      <c r="K59" s="244"/>
      <c r="L59" s="244"/>
      <c r="M59" s="244"/>
      <c r="N59" s="244"/>
      <c r="O59" s="244"/>
      <c r="P59" s="244"/>
      <c r="Q59" s="244"/>
      <c r="R59" s="244"/>
      <c r="S59" s="244"/>
      <c r="T59" s="244"/>
      <c r="U59" s="244"/>
      <c r="V59" s="244"/>
      <c r="W59" s="244"/>
      <c r="X59" s="244"/>
      <c r="Y59" s="244"/>
      <c r="Z59" s="244"/>
      <c r="AA59" s="244"/>
      <c r="AB59" s="244"/>
      <c r="AC59" s="244"/>
      <c r="AD59" s="244"/>
      <c r="AE59" s="244"/>
      <c r="AF59" s="244"/>
      <c r="AG59" s="244"/>
      <c r="AH59" s="244"/>
      <c r="AI59" s="244"/>
      <c r="AJ59" s="244"/>
      <c r="AK59" s="244"/>
      <c r="AL59" s="244"/>
      <c r="AM59" s="244"/>
      <c r="AN59" s="244"/>
      <c r="AO59" s="244"/>
      <c r="AP59" s="244"/>
      <c r="AQ59" s="244"/>
      <c r="AR59" s="244"/>
      <c r="AS59" s="244"/>
      <c r="AT59" s="244"/>
      <c r="AU59" s="244"/>
      <c r="AV59" s="244"/>
      <c r="AW59" s="244"/>
      <c r="AX59" s="244"/>
      <c r="AY59" s="244"/>
      <c r="AZ59" s="244"/>
      <c r="BA59" s="244"/>
      <c r="BB59" s="244"/>
      <c r="BC59" s="244"/>
      <c r="BD59" s="244"/>
      <c r="BE59" s="244"/>
      <c r="BF59" s="244"/>
      <c r="BG59" s="244"/>
      <c r="BH59" s="244"/>
      <c r="BI59" s="244"/>
      <c r="BJ59" s="244"/>
      <c r="BK59" s="244"/>
    </row>
    <row r="60" spans="1:63" ht="19.5" customHeight="1">
      <c r="A60" s="244"/>
      <c r="B60" s="244"/>
      <c r="C60" s="244"/>
      <c r="D60" s="244"/>
      <c r="E60" s="244"/>
      <c r="F60" s="244"/>
      <c r="G60" s="244"/>
      <c r="H60" s="244"/>
      <c r="I60" s="244"/>
      <c r="J60" s="244"/>
      <c r="K60" s="244"/>
      <c r="L60" s="244"/>
      <c r="M60" s="244"/>
      <c r="N60" s="244"/>
      <c r="O60" s="244"/>
      <c r="P60" s="244"/>
      <c r="Q60" s="244"/>
      <c r="R60" s="244"/>
      <c r="S60" s="244"/>
      <c r="T60" s="244"/>
      <c r="U60" s="244"/>
      <c r="V60" s="244"/>
      <c r="W60" s="244"/>
      <c r="X60" s="244"/>
      <c r="Y60" s="244"/>
      <c r="Z60" s="244"/>
      <c r="AA60" s="244"/>
      <c r="AB60" s="244"/>
      <c r="AC60" s="244"/>
      <c r="AD60" s="244"/>
      <c r="AE60" s="244"/>
      <c r="AF60" s="244"/>
      <c r="AG60" s="244"/>
      <c r="AH60" s="244"/>
      <c r="AI60" s="244"/>
      <c r="AJ60" s="244"/>
      <c r="AK60" s="244"/>
      <c r="AL60" s="244"/>
      <c r="AM60" s="244"/>
      <c r="AN60" s="244"/>
      <c r="AO60" s="244"/>
      <c r="AP60" s="244"/>
      <c r="AQ60" s="244"/>
      <c r="AR60" s="244"/>
      <c r="AS60" s="244"/>
      <c r="AT60" s="244"/>
      <c r="AU60" s="244"/>
      <c r="AV60" s="244"/>
      <c r="AW60" s="244"/>
      <c r="AX60" s="244"/>
      <c r="AY60" s="244"/>
      <c r="AZ60" s="244"/>
      <c r="BA60" s="244"/>
      <c r="BB60" s="244"/>
      <c r="BC60" s="244"/>
      <c r="BD60" s="244"/>
      <c r="BE60" s="244"/>
      <c r="BF60" s="244"/>
      <c r="BG60" s="244"/>
      <c r="BH60" s="244"/>
      <c r="BI60" s="244"/>
      <c r="BJ60" s="244"/>
      <c r="BK60" s="244"/>
    </row>
    <row r="61" spans="1:63" ht="19.5" customHeight="1">
      <c r="A61" s="244"/>
      <c r="B61" s="244"/>
      <c r="C61" s="244"/>
      <c r="D61" s="244"/>
      <c r="E61" s="244"/>
      <c r="F61" s="244"/>
      <c r="G61" s="244"/>
      <c r="H61" s="244"/>
      <c r="I61" s="244"/>
      <c r="J61" s="244"/>
      <c r="K61" s="244"/>
      <c r="L61" s="244"/>
      <c r="M61" s="244"/>
      <c r="N61" s="244"/>
      <c r="O61" s="244"/>
      <c r="P61" s="244"/>
      <c r="Q61" s="244"/>
      <c r="R61" s="244"/>
      <c r="S61" s="244"/>
      <c r="T61" s="244"/>
      <c r="U61" s="244"/>
      <c r="V61" s="244"/>
      <c r="W61" s="244"/>
      <c r="X61" s="244"/>
      <c r="Y61" s="244"/>
      <c r="Z61" s="244"/>
      <c r="AA61" s="244"/>
      <c r="AB61" s="244"/>
      <c r="AC61" s="244"/>
      <c r="AD61" s="244"/>
      <c r="AE61" s="244"/>
      <c r="AF61" s="244"/>
      <c r="AG61" s="244"/>
      <c r="AH61" s="244"/>
      <c r="AI61" s="244"/>
      <c r="AJ61" s="244"/>
      <c r="AK61" s="244"/>
      <c r="AL61" s="244"/>
      <c r="AM61" s="244"/>
      <c r="AN61" s="244"/>
      <c r="AO61" s="244"/>
      <c r="AP61" s="244"/>
      <c r="AQ61" s="244"/>
      <c r="AR61" s="244"/>
      <c r="AS61" s="244"/>
      <c r="AT61" s="244"/>
      <c r="AU61" s="244"/>
      <c r="AV61" s="244"/>
      <c r="AW61" s="244"/>
      <c r="AX61" s="244"/>
      <c r="AY61" s="244"/>
      <c r="AZ61" s="244"/>
      <c r="BA61" s="244"/>
      <c r="BB61" s="244"/>
      <c r="BC61" s="244"/>
      <c r="BD61" s="244"/>
      <c r="BE61" s="244"/>
      <c r="BF61" s="244"/>
      <c r="BG61" s="244"/>
      <c r="BH61" s="244"/>
      <c r="BI61" s="244"/>
      <c r="BJ61" s="244"/>
      <c r="BK61" s="244"/>
    </row>
    <row r="62" spans="1:63" ht="19.5" customHeight="1">
      <c r="A62" s="244"/>
      <c r="B62" s="244"/>
      <c r="C62" s="244"/>
      <c r="D62" s="244"/>
      <c r="E62" s="244"/>
      <c r="F62" s="244"/>
      <c r="G62" s="244"/>
      <c r="H62" s="244"/>
      <c r="I62" s="244"/>
      <c r="J62" s="244"/>
      <c r="K62" s="244"/>
      <c r="L62" s="244"/>
      <c r="M62" s="244"/>
      <c r="N62" s="244"/>
      <c r="O62" s="244"/>
      <c r="P62" s="244"/>
      <c r="Q62" s="244"/>
      <c r="R62" s="244"/>
      <c r="S62" s="244"/>
      <c r="T62" s="244"/>
      <c r="U62" s="244"/>
      <c r="V62" s="244"/>
      <c r="W62" s="244"/>
      <c r="X62" s="244"/>
      <c r="Y62" s="244"/>
      <c r="Z62" s="244"/>
      <c r="AA62" s="244"/>
      <c r="AB62" s="244"/>
      <c r="AC62" s="244"/>
      <c r="AD62" s="244"/>
      <c r="AE62" s="244"/>
      <c r="AF62" s="244"/>
      <c r="AG62" s="244"/>
      <c r="AH62" s="244"/>
      <c r="AI62" s="244"/>
      <c r="AJ62" s="244"/>
      <c r="AK62" s="244"/>
      <c r="AL62" s="244"/>
      <c r="AM62" s="244"/>
      <c r="AN62" s="244"/>
      <c r="AO62" s="244"/>
      <c r="AP62" s="244"/>
      <c r="AQ62" s="244"/>
      <c r="AR62" s="244"/>
      <c r="AS62" s="244"/>
      <c r="AT62" s="244"/>
      <c r="AU62" s="244"/>
      <c r="AV62" s="244"/>
      <c r="AW62" s="244"/>
      <c r="AX62" s="244"/>
      <c r="AY62" s="244"/>
      <c r="AZ62" s="244"/>
      <c r="BA62" s="244"/>
      <c r="BB62" s="244"/>
      <c r="BC62" s="244"/>
      <c r="BD62" s="244"/>
      <c r="BE62" s="244"/>
      <c r="BF62" s="244"/>
      <c r="BG62" s="244"/>
      <c r="BH62" s="244"/>
      <c r="BI62" s="244"/>
      <c r="BJ62" s="244"/>
      <c r="BK62" s="244"/>
    </row>
    <row r="63" spans="1:63" ht="19.5" customHeight="1">
      <c r="A63" s="244"/>
      <c r="B63" s="244"/>
      <c r="C63" s="244"/>
      <c r="D63" s="244"/>
      <c r="E63" s="244"/>
      <c r="F63" s="244"/>
      <c r="G63" s="244"/>
      <c r="H63" s="244"/>
      <c r="I63" s="244"/>
      <c r="J63" s="244"/>
      <c r="K63" s="244"/>
      <c r="L63" s="244"/>
      <c r="M63" s="244"/>
      <c r="N63" s="244"/>
      <c r="O63" s="244"/>
      <c r="P63" s="244"/>
      <c r="Q63" s="244"/>
      <c r="R63" s="244"/>
      <c r="S63" s="244"/>
      <c r="T63" s="244"/>
      <c r="U63" s="244"/>
      <c r="V63" s="244"/>
      <c r="W63" s="244"/>
      <c r="X63" s="244"/>
      <c r="Y63" s="244"/>
      <c r="Z63" s="244"/>
      <c r="AA63" s="244"/>
      <c r="AB63" s="244"/>
      <c r="AC63" s="244"/>
      <c r="AD63" s="244"/>
      <c r="AE63" s="244"/>
      <c r="AF63" s="244"/>
      <c r="AG63" s="244"/>
      <c r="AH63" s="244"/>
      <c r="AI63" s="244"/>
      <c r="AJ63" s="244"/>
      <c r="AK63" s="244"/>
      <c r="AL63" s="244"/>
      <c r="AM63" s="244"/>
      <c r="AN63" s="244"/>
      <c r="AO63" s="244"/>
      <c r="AP63" s="244"/>
      <c r="AQ63" s="244"/>
      <c r="AR63" s="244"/>
      <c r="AS63" s="244"/>
      <c r="AT63" s="244"/>
      <c r="AU63" s="244"/>
      <c r="AV63" s="244"/>
      <c r="AW63" s="244"/>
      <c r="AX63" s="244"/>
      <c r="AY63" s="244"/>
      <c r="AZ63" s="244"/>
      <c r="BA63" s="244"/>
      <c r="BB63" s="244"/>
      <c r="BC63" s="244"/>
      <c r="BD63" s="244"/>
      <c r="BE63" s="244"/>
      <c r="BF63" s="244"/>
      <c r="BG63" s="244"/>
      <c r="BH63" s="244"/>
      <c r="BI63" s="244"/>
      <c r="BJ63" s="244"/>
      <c r="BK63" s="244"/>
    </row>
    <row r="64" spans="1:63" ht="19.5" customHeight="1">
      <c r="A64" s="244"/>
      <c r="B64" s="244"/>
      <c r="C64" s="244"/>
      <c r="D64" s="244"/>
      <c r="E64" s="244"/>
      <c r="F64" s="244"/>
      <c r="G64" s="244"/>
      <c r="H64" s="244"/>
      <c r="I64" s="244"/>
      <c r="J64" s="244"/>
      <c r="K64" s="244"/>
      <c r="L64" s="244"/>
      <c r="M64" s="244"/>
      <c r="N64" s="244"/>
      <c r="O64" s="244"/>
      <c r="P64" s="244"/>
      <c r="Q64" s="244"/>
      <c r="R64" s="244"/>
      <c r="S64" s="244"/>
      <c r="T64" s="244"/>
      <c r="U64" s="244"/>
      <c r="V64" s="244"/>
      <c r="W64" s="244"/>
      <c r="X64" s="244"/>
      <c r="Y64" s="244"/>
      <c r="Z64" s="244"/>
      <c r="AA64" s="244"/>
      <c r="AB64" s="244"/>
      <c r="AC64" s="244"/>
      <c r="AD64" s="244"/>
      <c r="AE64" s="244"/>
      <c r="AF64" s="244"/>
      <c r="AG64" s="244"/>
      <c r="AH64" s="244"/>
      <c r="AI64" s="244"/>
      <c r="AJ64" s="244"/>
      <c r="AK64" s="244"/>
      <c r="AL64" s="244"/>
      <c r="AM64" s="244"/>
      <c r="AN64" s="244"/>
      <c r="AO64" s="244"/>
      <c r="AP64" s="244"/>
      <c r="AQ64" s="244"/>
      <c r="AR64" s="244"/>
      <c r="AS64" s="244"/>
      <c r="AT64" s="244"/>
      <c r="AU64" s="244"/>
      <c r="AV64" s="244"/>
      <c r="AW64" s="244"/>
      <c r="AX64" s="244"/>
      <c r="AY64" s="244"/>
      <c r="AZ64" s="244"/>
      <c r="BA64" s="244"/>
      <c r="BB64" s="244"/>
      <c r="BC64" s="244"/>
      <c r="BD64" s="244"/>
      <c r="BE64" s="244"/>
      <c r="BF64" s="244"/>
      <c r="BG64" s="244"/>
      <c r="BH64" s="244"/>
      <c r="BI64" s="244"/>
      <c r="BJ64" s="244"/>
      <c r="BK64" s="244"/>
    </row>
    <row r="65" spans="1:63" ht="19.5" customHeight="1">
      <c r="A65" s="244"/>
      <c r="B65" s="244"/>
      <c r="C65" s="244"/>
      <c r="D65" s="244"/>
      <c r="E65" s="244"/>
      <c r="F65" s="244"/>
      <c r="G65" s="244"/>
      <c r="H65" s="244"/>
      <c r="I65" s="244"/>
      <c r="J65" s="244"/>
      <c r="K65" s="244"/>
      <c r="L65" s="244"/>
      <c r="M65" s="244"/>
      <c r="N65" s="244"/>
      <c r="O65" s="244"/>
      <c r="P65" s="244"/>
      <c r="Q65" s="244"/>
      <c r="R65" s="244"/>
      <c r="S65" s="244"/>
      <c r="T65" s="244"/>
      <c r="U65" s="244"/>
      <c r="V65" s="244"/>
      <c r="W65" s="244"/>
      <c r="X65" s="244"/>
      <c r="Y65" s="244"/>
      <c r="Z65" s="244"/>
      <c r="AA65" s="244"/>
      <c r="AB65" s="244"/>
      <c r="AC65" s="244"/>
      <c r="AD65" s="244"/>
      <c r="AE65" s="244"/>
      <c r="AF65" s="244"/>
      <c r="AG65" s="244"/>
      <c r="AH65" s="244"/>
      <c r="AI65" s="244"/>
      <c r="AJ65" s="244"/>
      <c r="AK65" s="244"/>
      <c r="AL65" s="244"/>
      <c r="AM65" s="244"/>
      <c r="AN65" s="244"/>
      <c r="AO65" s="244"/>
      <c r="AP65" s="244"/>
      <c r="AQ65" s="244"/>
      <c r="AR65" s="244"/>
      <c r="AS65" s="244"/>
      <c r="AT65" s="244"/>
      <c r="AU65" s="244"/>
      <c r="AV65" s="244"/>
      <c r="AW65" s="244"/>
      <c r="AX65" s="244"/>
      <c r="AY65" s="244"/>
      <c r="AZ65" s="244"/>
      <c r="BA65" s="244"/>
      <c r="BB65" s="244"/>
      <c r="BC65" s="244"/>
      <c r="BD65" s="244"/>
      <c r="BE65" s="244"/>
      <c r="BF65" s="244"/>
      <c r="BG65" s="244"/>
      <c r="BH65" s="244"/>
      <c r="BI65" s="244"/>
      <c r="BJ65" s="244"/>
      <c r="BK65" s="244"/>
    </row>
    <row r="66" spans="1:63" ht="19.5" customHeight="1">
      <c r="A66" s="244"/>
      <c r="B66" s="244"/>
      <c r="C66" s="244"/>
      <c r="D66" s="244"/>
      <c r="E66" s="244"/>
      <c r="F66" s="244"/>
      <c r="G66" s="244"/>
      <c r="H66" s="244"/>
      <c r="I66" s="244"/>
      <c r="J66" s="244"/>
      <c r="K66" s="244"/>
      <c r="L66" s="244"/>
      <c r="M66" s="244"/>
      <c r="N66" s="244"/>
      <c r="O66" s="244"/>
      <c r="P66" s="244"/>
      <c r="Q66" s="244"/>
      <c r="R66" s="244"/>
      <c r="S66" s="244"/>
      <c r="T66" s="244"/>
      <c r="U66" s="244"/>
      <c r="V66" s="244"/>
      <c r="W66" s="244"/>
      <c r="X66" s="244"/>
      <c r="Y66" s="244"/>
      <c r="Z66" s="244"/>
      <c r="AA66" s="244"/>
      <c r="AB66" s="244"/>
      <c r="AC66" s="244"/>
      <c r="AD66" s="244"/>
      <c r="AE66" s="244"/>
      <c r="AF66" s="244"/>
      <c r="AG66" s="244"/>
      <c r="AH66" s="244"/>
      <c r="AI66" s="244"/>
      <c r="AJ66" s="244"/>
      <c r="AK66" s="244"/>
      <c r="AL66" s="244"/>
      <c r="AM66" s="244"/>
      <c r="AN66" s="244"/>
      <c r="AO66" s="244"/>
      <c r="AP66" s="244"/>
      <c r="AQ66" s="244"/>
      <c r="AR66" s="244"/>
      <c r="AS66" s="244"/>
      <c r="AT66" s="244"/>
      <c r="AU66" s="244"/>
      <c r="AV66" s="244"/>
      <c r="AW66" s="244"/>
      <c r="AX66" s="244"/>
      <c r="AY66" s="244"/>
      <c r="AZ66" s="244"/>
      <c r="BA66" s="244"/>
      <c r="BB66" s="244"/>
      <c r="BC66" s="244"/>
      <c r="BD66" s="244"/>
      <c r="BE66" s="244"/>
      <c r="BF66" s="244"/>
      <c r="BG66" s="244"/>
      <c r="BH66" s="244"/>
      <c r="BI66" s="244"/>
      <c r="BJ66" s="244"/>
      <c r="BK66" s="244"/>
    </row>
    <row r="67" spans="1:63" ht="19.5" customHeight="1">
      <c r="A67" s="244"/>
      <c r="B67" s="244"/>
      <c r="C67" s="244"/>
      <c r="D67" s="244"/>
      <c r="E67" s="244"/>
      <c r="F67" s="244"/>
      <c r="G67" s="244"/>
      <c r="H67" s="244"/>
      <c r="I67" s="244"/>
      <c r="J67" s="244"/>
      <c r="K67" s="244"/>
      <c r="L67" s="244"/>
      <c r="M67" s="244"/>
      <c r="N67" s="244"/>
      <c r="O67" s="244"/>
      <c r="P67" s="244"/>
      <c r="Q67" s="244"/>
      <c r="R67" s="244"/>
      <c r="S67" s="244"/>
      <c r="T67" s="244"/>
      <c r="U67" s="244"/>
      <c r="V67" s="244"/>
      <c r="W67" s="244"/>
      <c r="X67" s="244"/>
      <c r="Y67" s="244"/>
      <c r="Z67" s="244"/>
      <c r="AA67" s="244"/>
      <c r="AB67" s="244"/>
      <c r="AC67" s="244"/>
      <c r="AD67" s="244"/>
      <c r="AE67" s="244"/>
      <c r="AF67" s="244"/>
      <c r="AG67" s="244"/>
      <c r="AH67" s="244"/>
      <c r="AI67" s="244"/>
      <c r="AJ67" s="244"/>
      <c r="AK67" s="244"/>
      <c r="AL67" s="244"/>
      <c r="AM67" s="244"/>
      <c r="AN67" s="244"/>
      <c r="AO67" s="244"/>
      <c r="AP67" s="244"/>
      <c r="AQ67" s="244"/>
      <c r="AR67" s="244"/>
      <c r="AS67" s="244"/>
      <c r="AT67" s="244"/>
      <c r="AU67" s="244"/>
      <c r="AV67" s="244"/>
      <c r="AW67" s="244"/>
      <c r="AX67" s="244"/>
      <c r="AY67" s="244"/>
      <c r="AZ67" s="244"/>
      <c r="BA67" s="244"/>
      <c r="BB67" s="244"/>
      <c r="BC67" s="244"/>
      <c r="BD67" s="244"/>
      <c r="BE67" s="244"/>
      <c r="BF67" s="244"/>
      <c r="BG67" s="244"/>
      <c r="BH67" s="244"/>
      <c r="BI67" s="244"/>
      <c r="BJ67" s="244"/>
      <c r="BK67" s="244"/>
    </row>
    <row r="68" spans="1:63" ht="19.5" customHeight="1">
      <c r="A68" s="244"/>
      <c r="B68" s="244"/>
      <c r="C68" s="244"/>
      <c r="D68" s="244"/>
      <c r="E68" s="244"/>
      <c r="F68" s="244"/>
      <c r="G68" s="244"/>
      <c r="H68" s="244"/>
      <c r="I68" s="244"/>
      <c r="J68" s="244"/>
      <c r="K68" s="244"/>
      <c r="L68" s="244"/>
      <c r="M68" s="244"/>
      <c r="N68" s="244"/>
      <c r="O68" s="244"/>
      <c r="P68" s="244"/>
      <c r="Q68" s="244"/>
      <c r="R68" s="244"/>
      <c r="S68" s="244"/>
      <c r="T68" s="244"/>
      <c r="U68" s="244"/>
      <c r="V68" s="244"/>
      <c r="W68" s="244"/>
      <c r="X68" s="244"/>
      <c r="Y68" s="244"/>
      <c r="Z68" s="244"/>
      <c r="AA68" s="244"/>
      <c r="AB68" s="244"/>
      <c r="AC68" s="244"/>
      <c r="AD68" s="244"/>
      <c r="AE68" s="244"/>
      <c r="AF68" s="244"/>
      <c r="AG68" s="244"/>
      <c r="AH68" s="244"/>
      <c r="AI68" s="244"/>
      <c r="AJ68" s="244"/>
      <c r="AK68" s="244"/>
      <c r="AL68" s="244"/>
      <c r="AM68" s="244"/>
      <c r="AN68" s="244"/>
      <c r="AO68" s="244"/>
      <c r="AP68" s="244"/>
      <c r="AQ68" s="244"/>
      <c r="AR68" s="244"/>
      <c r="AS68" s="244"/>
      <c r="AT68" s="244"/>
      <c r="AU68" s="244"/>
      <c r="AV68" s="244"/>
      <c r="AW68" s="244"/>
      <c r="AX68" s="244"/>
      <c r="AY68" s="244"/>
      <c r="AZ68" s="244"/>
      <c r="BA68" s="244"/>
      <c r="BB68" s="244"/>
      <c r="BC68" s="244"/>
      <c r="BD68" s="244"/>
      <c r="BE68" s="244"/>
      <c r="BF68" s="244"/>
      <c r="BG68" s="244"/>
      <c r="BH68" s="244"/>
      <c r="BI68" s="244"/>
      <c r="BJ68" s="244"/>
      <c r="BK68" s="244"/>
    </row>
    <row r="69" spans="1:63" ht="19.5" customHeight="1">
      <c r="A69" s="244"/>
      <c r="B69" s="244"/>
      <c r="C69" s="244"/>
      <c r="D69" s="244"/>
      <c r="E69" s="244"/>
      <c r="F69" s="244"/>
      <c r="G69" s="244"/>
      <c r="H69" s="244"/>
      <c r="I69" s="244"/>
      <c r="J69" s="244"/>
      <c r="K69" s="244"/>
      <c r="L69" s="244"/>
      <c r="M69" s="244"/>
      <c r="N69" s="244"/>
      <c r="O69" s="244"/>
      <c r="P69" s="244"/>
      <c r="Q69" s="244"/>
      <c r="R69" s="244"/>
      <c r="S69" s="244"/>
      <c r="T69" s="244"/>
      <c r="U69" s="244"/>
      <c r="V69" s="244"/>
      <c r="W69" s="244"/>
      <c r="X69" s="244"/>
      <c r="Y69" s="244"/>
      <c r="Z69" s="244"/>
      <c r="AA69" s="244"/>
      <c r="AB69" s="244"/>
      <c r="AC69" s="244"/>
      <c r="AD69" s="244"/>
      <c r="AE69" s="244"/>
      <c r="AF69" s="244"/>
      <c r="AG69" s="244"/>
      <c r="AH69" s="244"/>
      <c r="AI69" s="244"/>
      <c r="AJ69" s="244"/>
      <c r="AK69" s="244"/>
      <c r="AL69" s="244"/>
      <c r="AM69" s="244"/>
      <c r="AN69" s="244"/>
      <c r="AO69" s="244"/>
      <c r="AP69" s="244"/>
      <c r="AQ69" s="244"/>
      <c r="AR69" s="244"/>
      <c r="AS69" s="244"/>
      <c r="AT69" s="244"/>
      <c r="AU69" s="244"/>
      <c r="AV69" s="244"/>
      <c r="AW69" s="244"/>
      <c r="AX69" s="244"/>
      <c r="AY69" s="244"/>
      <c r="AZ69" s="244"/>
      <c r="BA69" s="244"/>
      <c r="BB69" s="244"/>
      <c r="BC69" s="244"/>
      <c r="BD69" s="244"/>
      <c r="BE69" s="244"/>
      <c r="BF69" s="244"/>
      <c r="BG69" s="244"/>
      <c r="BH69" s="244"/>
      <c r="BI69" s="244"/>
      <c r="BJ69" s="244"/>
      <c r="BK69" s="244"/>
    </row>
    <row r="70" spans="1:63" ht="19.5" customHeight="1">
      <c r="A70" s="244"/>
      <c r="B70" s="244"/>
      <c r="C70" s="244"/>
      <c r="D70" s="244"/>
      <c r="E70" s="244"/>
      <c r="F70" s="244"/>
      <c r="G70" s="244"/>
      <c r="H70" s="244"/>
      <c r="I70" s="244"/>
      <c r="J70" s="244"/>
      <c r="K70" s="244"/>
      <c r="L70" s="244"/>
      <c r="M70" s="244"/>
      <c r="N70" s="244"/>
      <c r="O70" s="244"/>
      <c r="P70" s="244"/>
      <c r="Q70" s="244"/>
      <c r="R70" s="244"/>
      <c r="S70" s="244"/>
      <c r="T70" s="244"/>
      <c r="U70" s="244"/>
      <c r="V70" s="244"/>
      <c r="W70" s="244"/>
      <c r="X70" s="244"/>
      <c r="Y70" s="244"/>
      <c r="Z70" s="244"/>
      <c r="AA70" s="244"/>
      <c r="AB70" s="244"/>
      <c r="AC70" s="244"/>
      <c r="AD70" s="244"/>
      <c r="AE70" s="244"/>
      <c r="AF70" s="244"/>
      <c r="AG70" s="244"/>
      <c r="AH70" s="244"/>
      <c r="AI70" s="244"/>
      <c r="AJ70" s="244"/>
      <c r="AK70" s="244"/>
      <c r="AL70" s="244"/>
      <c r="AM70" s="244"/>
      <c r="AN70" s="244"/>
      <c r="AO70" s="244"/>
      <c r="AP70" s="244"/>
      <c r="AQ70" s="244"/>
      <c r="AR70" s="244"/>
      <c r="AS70" s="244"/>
      <c r="AT70" s="244"/>
      <c r="AU70" s="244"/>
      <c r="AV70" s="244"/>
      <c r="AW70" s="244"/>
      <c r="AX70" s="244"/>
      <c r="AY70" s="244"/>
      <c r="AZ70" s="244"/>
      <c r="BA70" s="244"/>
      <c r="BB70" s="244"/>
      <c r="BC70" s="244"/>
      <c r="BD70" s="244"/>
      <c r="BE70" s="244"/>
      <c r="BF70" s="244"/>
      <c r="BG70" s="244"/>
      <c r="BH70" s="244"/>
      <c r="BI70" s="244"/>
      <c r="BJ70" s="244"/>
      <c r="BK70" s="244"/>
    </row>
    <row r="71" spans="1:63" ht="19.5" customHeight="1">
      <c r="A71" s="244"/>
      <c r="B71" s="244"/>
      <c r="C71" s="244"/>
      <c r="D71" s="244"/>
      <c r="E71" s="244"/>
      <c r="F71" s="244"/>
      <c r="G71" s="244"/>
      <c r="H71" s="244"/>
      <c r="I71" s="244"/>
      <c r="J71" s="244"/>
      <c r="K71" s="244"/>
      <c r="L71" s="244"/>
      <c r="M71" s="244"/>
      <c r="N71" s="244"/>
      <c r="O71" s="244"/>
      <c r="P71" s="244"/>
      <c r="Q71" s="244"/>
      <c r="R71" s="244"/>
      <c r="S71" s="244"/>
      <c r="T71" s="244"/>
      <c r="U71" s="244"/>
      <c r="V71" s="244"/>
      <c r="W71" s="244"/>
      <c r="X71" s="244"/>
      <c r="Y71" s="244"/>
      <c r="Z71" s="244"/>
      <c r="AA71" s="244"/>
      <c r="AB71" s="244"/>
      <c r="AC71" s="244"/>
      <c r="AD71" s="244"/>
      <c r="AE71" s="244"/>
      <c r="AF71" s="244"/>
      <c r="AG71" s="244"/>
      <c r="AH71" s="244"/>
      <c r="AI71" s="244"/>
      <c r="AJ71" s="244"/>
      <c r="AK71" s="244"/>
      <c r="AL71" s="244"/>
      <c r="AM71" s="244"/>
      <c r="AN71" s="244"/>
      <c r="AO71" s="244"/>
      <c r="AP71" s="244"/>
      <c r="AQ71" s="244"/>
      <c r="AR71" s="244"/>
      <c r="AS71" s="244"/>
      <c r="AT71" s="244"/>
      <c r="AU71" s="244"/>
      <c r="AV71" s="244"/>
      <c r="AW71" s="244"/>
      <c r="AX71" s="244"/>
      <c r="AY71" s="244"/>
      <c r="AZ71" s="244"/>
      <c r="BA71" s="244"/>
      <c r="BB71" s="244"/>
      <c r="BC71" s="244"/>
      <c r="BD71" s="244"/>
      <c r="BE71" s="244"/>
      <c r="BF71" s="244"/>
      <c r="BG71" s="244"/>
      <c r="BH71" s="244"/>
      <c r="BI71" s="244"/>
      <c r="BJ71" s="244"/>
      <c r="BK71" s="244"/>
    </row>
    <row r="72" spans="1:63" ht="19.5" customHeight="1">
      <c r="A72" s="244"/>
      <c r="B72" s="244"/>
      <c r="C72" s="244"/>
      <c r="D72" s="244"/>
      <c r="E72" s="244"/>
      <c r="F72" s="244"/>
      <c r="G72" s="244"/>
      <c r="H72" s="244"/>
      <c r="I72" s="244"/>
      <c r="J72" s="244"/>
      <c r="K72" s="244"/>
      <c r="L72" s="244"/>
      <c r="M72" s="244"/>
      <c r="N72" s="244"/>
      <c r="O72" s="244"/>
      <c r="P72" s="244"/>
      <c r="Q72" s="244"/>
      <c r="R72" s="244"/>
      <c r="S72" s="244"/>
      <c r="T72" s="244"/>
      <c r="U72" s="244"/>
      <c r="V72" s="244"/>
      <c r="W72" s="244"/>
      <c r="X72" s="244"/>
      <c r="Y72" s="244"/>
      <c r="Z72" s="244"/>
      <c r="AA72" s="244"/>
      <c r="AB72" s="244"/>
      <c r="AC72" s="244"/>
      <c r="AD72" s="244"/>
      <c r="AE72" s="244"/>
      <c r="AF72" s="244"/>
      <c r="AG72" s="244"/>
      <c r="AH72" s="244"/>
      <c r="AI72" s="244"/>
      <c r="AJ72" s="244"/>
      <c r="AK72" s="244"/>
      <c r="AL72" s="244"/>
      <c r="AM72" s="244"/>
      <c r="AN72" s="244"/>
      <c r="AO72" s="244"/>
      <c r="AP72" s="244"/>
      <c r="AQ72" s="244"/>
      <c r="AR72" s="244"/>
      <c r="AS72" s="244"/>
      <c r="AT72" s="244"/>
      <c r="AU72" s="244"/>
      <c r="AV72" s="244"/>
      <c r="AW72" s="244"/>
      <c r="AX72" s="244"/>
      <c r="AY72" s="244"/>
      <c r="AZ72" s="244"/>
      <c r="BA72" s="244"/>
      <c r="BB72" s="244"/>
      <c r="BC72" s="244"/>
      <c r="BD72" s="244"/>
      <c r="BE72" s="244"/>
      <c r="BF72" s="244"/>
      <c r="BG72" s="244"/>
      <c r="BH72" s="244"/>
      <c r="BI72" s="244"/>
      <c r="BJ72" s="244"/>
      <c r="BK72" s="244"/>
    </row>
    <row r="73" spans="1:63" ht="19.5" customHeight="1">
      <c r="A73" s="244"/>
      <c r="B73" s="244"/>
      <c r="C73" s="244"/>
      <c r="D73" s="244"/>
      <c r="E73" s="244"/>
      <c r="F73" s="244"/>
      <c r="G73" s="244"/>
      <c r="H73" s="244"/>
      <c r="I73" s="244"/>
      <c r="J73" s="244"/>
      <c r="K73" s="244"/>
      <c r="L73" s="244"/>
      <c r="M73" s="244"/>
      <c r="N73" s="244"/>
      <c r="O73" s="244"/>
      <c r="P73" s="244"/>
      <c r="Q73" s="244"/>
      <c r="R73" s="244"/>
      <c r="S73" s="244"/>
      <c r="T73" s="244"/>
      <c r="U73" s="244"/>
      <c r="V73" s="244"/>
      <c r="W73" s="244"/>
      <c r="X73" s="244"/>
      <c r="Y73" s="244"/>
      <c r="Z73" s="244"/>
      <c r="AA73" s="244"/>
      <c r="AB73" s="244"/>
      <c r="AC73" s="244"/>
      <c r="AD73" s="244"/>
      <c r="AE73" s="244"/>
      <c r="AF73" s="244"/>
      <c r="AG73" s="244"/>
      <c r="AH73" s="244"/>
      <c r="AI73" s="244"/>
      <c r="AJ73" s="244"/>
      <c r="AK73" s="244"/>
      <c r="AL73" s="244"/>
      <c r="AM73" s="244"/>
      <c r="AN73" s="244"/>
      <c r="AO73" s="244"/>
      <c r="AP73" s="244"/>
      <c r="AQ73" s="244"/>
      <c r="AR73" s="244"/>
      <c r="AS73" s="244"/>
      <c r="AT73" s="244"/>
      <c r="AU73" s="244"/>
      <c r="AV73" s="244"/>
      <c r="AW73" s="244"/>
      <c r="AX73" s="244"/>
      <c r="AY73" s="244"/>
      <c r="AZ73" s="244"/>
      <c r="BA73" s="244"/>
      <c r="BB73" s="244"/>
      <c r="BC73" s="244"/>
      <c r="BD73" s="244"/>
      <c r="BE73" s="244"/>
      <c r="BF73" s="244"/>
      <c r="BG73" s="244"/>
      <c r="BH73" s="244"/>
      <c r="BI73" s="244"/>
      <c r="BJ73" s="244"/>
      <c r="BK73" s="244"/>
    </row>
    <row r="74" spans="1:63" ht="19.5" customHeight="1">
      <c r="A74" s="244"/>
      <c r="B74" s="244"/>
      <c r="C74" s="244"/>
      <c r="D74" s="244"/>
      <c r="E74" s="244"/>
      <c r="F74" s="244"/>
      <c r="G74" s="244"/>
      <c r="H74" s="244"/>
      <c r="I74" s="244"/>
      <c r="J74" s="244"/>
      <c r="K74" s="244"/>
      <c r="L74" s="244"/>
      <c r="M74" s="244"/>
      <c r="N74" s="244"/>
      <c r="O74" s="244"/>
      <c r="P74" s="244"/>
      <c r="Q74" s="244"/>
      <c r="R74" s="244"/>
      <c r="S74" s="244"/>
      <c r="T74" s="244"/>
      <c r="U74" s="244"/>
      <c r="V74" s="244"/>
      <c r="W74" s="244"/>
      <c r="X74" s="244"/>
      <c r="Y74" s="244"/>
      <c r="Z74" s="244"/>
      <c r="AA74" s="244"/>
      <c r="AB74" s="244"/>
      <c r="AC74" s="244"/>
      <c r="AD74" s="244"/>
      <c r="AE74" s="244"/>
      <c r="AF74" s="244"/>
      <c r="AG74" s="244"/>
      <c r="AH74" s="244"/>
      <c r="AI74" s="244"/>
      <c r="AJ74" s="244"/>
      <c r="AK74" s="244"/>
      <c r="AL74" s="244"/>
      <c r="AM74" s="244"/>
      <c r="AN74" s="244"/>
      <c r="AO74" s="244"/>
      <c r="AP74" s="244"/>
      <c r="AQ74" s="244"/>
      <c r="AR74" s="244"/>
      <c r="AS74" s="244"/>
      <c r="AT74" s="244"/>
      <c r="AU74" s="244"/>
      <c r="AV74" s="244"/>
      <c r="AW74" s="244"/>
      <c r="AX74" s="244"/>
      <c r="AY74" s="244"/>
      <c r="AZ74" s="244"/>
      <c r="BA74" s="244"/>
      <c r="BB74" s="244"/>
      <c r="BC74" s="244"/>
      <c r="BD74" s="244"/>
      <c r="BE74" s="244"/>
      <c r="BF74" s="244"/>
      <c r="BG74" s="244"/>
      <c r="BH74" s="244"/>
      <c r="BI74" s="244"/>
      <c r="BJ74" s="244"/>
      <c r="BK74" s="244"/>
    </row>
    <row r="75" spans="1:63" ht="19.5" customHeight="1">
      <c r="A75" s="244"/>
      <c r="B75" s="244"/>
      <c r="C75" s="244"/>
      <c r="D75" s="244"/>
      <c r="E75" s="244"/>
      <c r="F75" s="244"/>
      <c r="G75" s="244"/>
      <c r="H75" s="244"/>
      <c r="I75" s="244"/>
      <c r="J75" s="244"/>
      <c r="K75" s="244"/>
      <c r="L75" s="244"/>
      <c r="M75" s="244"/>
      <c r="N75" s="244"/>
      <c r="O75" s="244"/>
      <c r="P75" s="244"/>
      <c r="Q75" s="244"/>
      <c r="R75" s="244"/>
      <c r="S75" s="244"/>
      <c r="T75" s="244"/>
      <c r="U75" s="244"/>
      <c r="V75" s="244"/>
      <c r="W75" s="244"/>
      <c r="X75" s="244"/>
      <c r="Y75" s="244"/>
      <c r="Z75" s="244"/>
      <c r="AA75" s="244"/>
      <c r="AB75" s="244"/>
      <c r="AC75" s="244"/>
      <c r="AD75" s="244"/>
      <c r="AE75" s="244"/>
      <c r="AF75" s="244"/>
      <c r="AG75" s="244"/>
      <c r="AH75" s="244"/>
      <c r="AI75" s="244"/>
      <c r="AJ75" s="244"/>
      <c r="AK75" s="244"/>
      <c r="AL75" s="244"/>
      <c r="AM75" s="244"/>
      <c r="AN75" s="244"/>
      <c r="AO75" s="244"/>
      <c r="AP75" s="244"/>
      <c r="AQ75" s="244"/>
      <c r="AR75" s="244"/>
      <c r="AS75" s="244"/>
      <c r="AT75" s="244"/>
      <c r="AU75" s="244"/>
      <c r="AV75" s="244"/>
      <c r="AW75" s="244"/>
      <c r="AX75" s="244"/>
      <c r="AY75" s="244"/>
      <c r="AZ75" s="244"/>
      <c r="BA75" s="244"/>
      <c r="BB75" s="244"/>
      <c r="BC75" s="244"/>
      <c r="BD75" s="244"/>
      <c r="BE75" s="244"/>
      <c r="BF75" s="244"/>
      <c r="BG75" s="244"/>
      <c r="BH75" s="244"/>
      <c r="BI75" s="244"/>
      <c r="BJ75" s="244"/>
      <c r="BK75" s="244"/>
    </row>
    <row r="76" spans="1:63" ht="19.5" customHeight="1">
      <c r="A76" s="244"/>
      <c r="B76" s="244"/>
      <c r="C76" s="244"/>
      <c r="D76" s="244"/>
      <c r="E76" s="244"/>
      <c r="F76" s="244"/>
      <c r="G76" s="244"/>
      <c r="H76" s="244"/>
      <c r="I76" s="244"/>
      <c r="J76" s="244"/>
      <c r="K76" s="244"/>
      <c r="L76" s="244"/>
      <c r="M76" s="244"/>
      <c r="N76" s="244"/>
      <c r="O76" s="244"/>
      <c r="P76" s="244"/>
      <c r="Q76" s="244"/>
      <c r="R76" s="244"/>
      <c r="S76" s="244"/>
      <c r="T76" s="244"/>
      <c r="U76" s="244"/>
      <c r="V76" s="244"/>
      <c r="W76" s="244"/>
      <c r="X76" s="244"/>
      <c r="Y76" s="244"/>
      <c r="Z76" s="244"/>
      <c r="AA76" s="244"/>
      <c r="AB76" s="244"/>
      <c r="AC76" s="244"/>
      <c r="AD76" s="244"/>
      <c r="AE76" s="244"/>
      <c r="AF76" s="244"/>
      <c r="AG76" s="244"/>
      <c r="AH76" s="244"/>
      <c r="AI76" s="244"/>
      <c r="AJ76" s="244"/>
      <c r="AK76" s="244"/>
      <c r="AL76" s="244"/>
      <c r="AM76" s="244"/>
      <c r="AN76" s="244"/>
      <c r="AO76" s="244"/>
      <c r="AP76" s="244"/>
      <c r="AQ76" s="244"/>
      <c r="AR76" s="244"/>
      <c r="AS76" s="244"/>
      <c r="AT76" s="244"/>
      <c r="AU76" s="244"/>
      <c r="AV76" s="244"/>
      <c r="AW76" s="244"/>
      <c r="AX76" s="244"/>
      <c r="AY76" s="244"/>
      <c r="AZ76" s="244"/>
      <c r="BA76" s="244"/>
      <c r="BB76" s="244"/>
      <c r="BC76" s="244"/>
      <c r="BD76" s="244"/>
      <c r="BE76" s="244"/>
      <c r="BF76" s="244"/>
      <c r="BG76" s="244"/>
      <c r="BH76" s="244"/>
      <c r="BI76" s="244"/>
      <c r="BJ76" s="244"/>
      <c r="BK76" s="244"/>
    </row>
    <row r="77" spans="1:63" ht="19.5" customHeight="1">
      <c r="A77" s="244"/>
      <c r="B77" s="244"/>
      <c r="C77" s="244"/>
      <c r="D77" s="244"/>
      <c r="E77" s="244"/>
      <c r="F77" s="244"/>
      <c r="G77" s="244"/>
      <c r="H77" s="244"/>
      <c r="I77" s="244"/>
      <c r="J77" s="244"/>
      <c r="K77" s="244"/>
      <c r="L77" s="244"/>
      <c r="M77" s="244"/>
      <c r="N77" s="244"/>
      <c r="O77" s="244"/>
      <c r="P77" s="244"/>
      <c r="Q77" s="244"/>
      <c r="R77" s="244"/>
      <c r="S77" s="244"/>
      <c r="T77" s="244"/>
      <c r="U77" s="244"/>
      <c r="V77" s="244"/>
      <c r="W77" s="244"/>
      <c r="X77" s="244"/>
      <c r="Y77" s="244"/>
      <c r="Z77" s="244"/>
      <c r="AA77" s="244"/>
      <c r="AB77" s="244"/>
      <c r="AC77" s="244"/>
      <c r="AD77" s="244"/>
      <c r="AE77" s="244"/>
      <c r="AF77" s="244"/>
      <c r="AG77" s="244"/>
      <c r="AH77" s="244"/>
      <c r="AI77" s="244"/>
      <c r="AJ77" s="244"/>
      <c r="AK77" s="244"/>
      <c r="AL77" s="244"/>
      <c r="AM77" s="244"/>
      <c r="AN77" s="244"/>
      <c r="AO77" s="244"/>
      <c r="AP77" s="244"/>
      <c r="AQ77" s="244"/>
      <c r="AR77" s="244"/>
      <c r="AS77" s="244"/>
      <c r="AT77" s="244"/>
      <c r="AU77" s="244"/>
      <c r="AV77" s="244"/>
      <c r="AW77" s="244"/>
      <c r="AX77" s="244"/>
      <c r="AY77" s="244"/>
      <c r="AZ77" s="244"/>
      <c r="BA77" s="244"/>
      <c r="BB77" s="244"/>
      <c r="BC77" s="244"/>
      <c r="BD77" s="244"/>
      <c r="BE77" s="244"/>
      <c r="BF77" s="244"/>
      <c r="BG77" s="244"/>
      <c r="BH77" s="244"/>
      <c r="BI77" s="244"/>
      <c r="BJ77" s="244"/>
      <c r="BK77" s="244"/>
    </row>
    <row r="78" spans="1:63" ht="19.5" customHeight="1">
      <c r="A78" s="244"/>
      <c r="B78" s="244"/>
      <c r="C78" s="244"/>
      <c r="D78" s="244"/>
      <c r="E78" s="244"/>
      <c r="F78" s="244"/>
      <c r="G78" s="244"/>
      <c r="H78" s="244"/>
      <c r="I78" s="244"/>
      <c r="J78" s="244"/>
      <c r="K78" s="244"/>
      <c r="L78" s="244"/>
      <c r="M78" s="244"/>
      <c r="N78" s="244"/>
      <c r="O78" s="244"/>
      <c r="P78" s="244"/>
      <c r="Q78" s="244"/>
      <c r="R78" s="244"/>
      <c r="S78" s="244"/>
      <c r="T78" s="244"/>
      <c r="U78" s="244"/>
      <c r="V78" s="244"/>
      <c r="W78" s="244"/>
      <c r="X78" s="244"/>
      <c r="Y78" s="244"/>
      <c r="Z78" s="244"/>
      <c r="AA78" s="244"/>
      <c r="AB78" s="244"/>
      <c r="AC78" s="244"/>
      <c r="AD78" s="244"/>
      <c r="AE78" s="244"/>
      <c r="AF78" s="244"/>
      <c r="AG78" s="244"/>
      <c r="AH78" s="244"/>
      <c r="AI78" s="244"/>
      <c r="AJ78" s="244"/>
      <c r="AK78" s="244"/>
      <c r="AL78" s="244"/>
      <c r="AM78" s="244"/>
      <c r="AN78" s="244"/>
      <c r="AO78" s="244"/>
      <c r="AP78" s="244"/>
      <c r="AQ78" s="244"/>
      <c r="AR78" s="244"/>
      <c r="AS78" s="244"/>
      <c r="AT78" s="244"/>
      <c r="AU78" s="244"/>
      <c r="AV78" s="244"/>
      <c r="AW78" s="244"/>
      <c r="AX78" s="244"/>
      <c r="AY78" s="244"/>
      <c r="AZ78" s="244"/>
      <c r="BA78" s="244"/>
      <c r="BB78" s="244"/>
      <c r="BC78" s="244"/>
      <c r="BD78" s="244"/>
      <c r="BE78" s="244"/>
      <c r="BF78" s="244"/>
      <c r="BG78" s="244"/>
      <c r="BH78" s="244"/>
      <c r="BI78" s="244"/>
      <c r="BJ78" s="244"/>
      <c r="BK78" s="244"/>
    </row>
    <row r="79" spans="1:63" ht="19.5" customHeight="1">
      <c r="A79" s="244"/>
      <c r="B79" s="244"/>
      <c r="C79" s="244"/>
      <c r="D79" s="244"/>
      <c r="E79" s="244"/>
      <c r="F79" s="244"/>
      <c r="G79" s="244"/>
      <c r="H79" s="244"/>
      <c r="I79" s="244"/>
      <c r="J79" s="244"/>
      <c r="K79" s="244"/>
      <c r="L79" s="244"/>
      <c r="M79" s="244"/>
      <c r="N79" s="244"/>
      <c r="O79" s="244"/>
      <c r="P79" s="244"/>
      <c r="Q79" s="244"/>
      <c r="R79" s="244"/>
      <c r="S79" s="244"/>
      <c r="T79" s="244"/>
      <c r="U79" s="244"/>
      <c r="V79" s="244"/>
      <c r="W79" s="244"/>
      <c r="X79" s="244"/>
      <c r="Y79" s="244"/>
      <c r="Z79" s="244"/>
      <c r="AA79" s="244"/>
      <c r="AB79" s="244"/>
      <c r="AC79" s="244"/>
      <c r="AD79" s="244"/>
      <c r="AE79" s="244"/>
      <c r="AF79" s="244"/>
      <c r="AG79" s="244"/>
      <c r="AH79" s="244"/>
      <c r="AI79" s="244"/>
      <c r="AJ79" s="244"/>
      <c r="AK79" s="244"/>
      <c r="AL79" s="244"/>
      <c r="AM79" s="244"/>
      <c r="AN79" s="244"/>
      <c r="AO79" s="244"/>
      <c r="AP79" s="244"/>
      <c r="AQ79" s="244"/>
      <c r="AR79" s="244"/>
      <c r="AS79" s="244"/>
      <c r="AT79" s="244"/>
      <c r="AU79" s="244"/>
      <c r="AV79" s="244"/>
      <c r="AW79" s="244"/>
      <c r="AX79" s="244"/>
      <c r="AY79" s="244"/>
      <c r="AZ79" s="244"/>
      <c r="BA79" s="244"/>
      <c r="BB79" s="244"/>
      <c r="BC79" s="244"/>
      <c r="BD79" s="244"/>
      <c r="BE79" s="244"/>
      <c r="BF79" s="244"/>
      <c r="BG79" s="244"/>
      <c r="BH79" s="244"/>
      <c r="BI79" s="244"/>
      <c r="BJ79" s="244"/>
      <c r="BK79" s="244"/>
    </row>
    <row r="80" spans="1:63" ht="19.5" customHeight="1">
      <c r="A80" s="244"/>
      <c r="B80" s="244"/>
      <c r="C80" s="244"/>
      <c r="D80" s="244"/>
      <c r="E80" s="244"/>
      <c r="F80" s="244"/>
      <c r="G80" s="244"/>
      <c r="H80" s="244"/>
      <c r="I80" s="244"/>
      <c r="J80" s="244"/>
      <c r="K80" s="244"/>
      <c r="L80" s="244"/>
      <c r="M80" s="244"/>
      <c r="N80" s="244"/>
      <c r="O80" s="244"/>
      <c r="P80" s="244"/>
      <c r="Q80" s="244"/>
      <c r="R80" s="244"/>
      <c r="S80" s="244"/>
      <c r="T80" s="244"/>
      <c r="U80" s="244"/>
      <c r="V80" s="244"/>
      <c r="W80" s="244"/>
      <c r="X80" s="244"/>
      <c r="Y80" s="244"/>
      <c r="Z80" s="244"/>
      <c r="AA80" s="244"/>
      <c r="AB80" s="244"/>
      <c r="AC80" s="244"/>
      <c r="AD80" s="244"/>
      <c r="AE80" s="244"/>
      <c r="AF80" s="244"/>
      <c r="AG80" s="244"/>
      <c r="AH80" s="244"/>
      <c r="AI80" s="244"/>
      <c r="AJ80" s="244"/>
      <c r="AK80" s="244"/>
      <c r="AL80" s="244"/>
      <c r="AM80" s="244"/>
      <c r="AN80" s="244"/>
      <c r="AO80" s="244"/>
      <c r="AP80" s="244"/>
      <c r="AQ80" s="244"/>
      <c r="AR80" s="244"/>
      <c r="AS80" s="244"/>
      <c r="AT80" s="244"/>
      <c r="AU80" s="244"/>
      <c r="AV80" s="244"/>
      <c r="AW80" s="244"/>
      <c r="AX80" s="244"/>
      <c r="AY80" s="244"/>
      <c r="AZ80" s="244"/>
      <c r="BA80" s="244"/>
      <c r="BB80" s="244"/>
      <c r="BC80" s="244"/>
      <c r="BD80" s="244"/>
      <c r="BE80" s="244"/>
      <c r="BF80" s="244"/>
      <c r="BG80" s="244"/>
      <c r="BH80" s="244"/>
      <c r="BI80" s="244"/>
      <c r="BJ80" s="244"/>
      <c r="BK80" s="244"/>
    </row>
    <row r="81" spans="1:63" ht="19.5" customHeight="1">
      <c r="A81" s="244"/>
      <c r="B81" s="244"/>
      <c r="C81" s="244"/>
      <c r="D81" s="244"/>
      <c r="E81" s="244"/>
      <c r="F81" s="244"/>
      <c r="G81" s="244"/>
      <c r="H81" s="244"/>
      <c r="I81" s="244"/>
      <c r="J81" s="244"/>
      <c r="K81" s="244"/>
      <c r="L81" s="244"/>
      <c r="M81" s="244"/>
      <c r="N81" s="244"/>
      <c r="O81" s="244"/>
      <c r="P81" s="244"/>
      <c r="Q81" s="244"/>
      <c r="R81" s="244"/>
      <c r="S81" s="244"/>
      <c r="T81" s="244"/>
      <c r="U81" s="244"/>
      <c r="V81" s="244"/>
      <c r="W81" s="244"/>
      <c r="X81" s="244"/>
      <c r="Y81" s="244"/>
      <c r="Z81" s="244"/>
      <c r="AA81" s="244"/>
      <c r="AB81" s="244"/>
      <c r="AC81" s="244"/>
      <c r="AD81" s="244"/>
      <c r="AE81" s="244"/>
      <c r="AF81" s="244"/>
      <c r="AG81" s="244"/>
      <c r="AH81" s="244"/>
      <c r="AI81" s="244"/>
      <c r="AJ81" s="244"/>
      <c r="AK81" s="244"/>
      <c r="AL81" s="244"/>
      <c r="AM81" s="244"/>
      <c r="AN81" s="244"/>
      <c r="AO81" s="244"/>
      <c r="AP81" s="244"/>
      <c r="AQ81" s="244"/>
      <c r="AR81" s="244"/>
      <c r="AS81" s="244"/>
      <c r="AT81" s="244"/>
      <c r="AU81" s="244"/>
      <c r="AV81" s="244"/>
      <c r="AW81" s="244"/>
      <c r="AX81" s="244"/>
      <c r="AY81" s="244"/>
      <c r="AZ81" s="244"/>
      <c r="BA81" s="244"/>
      <c r="BB81" s="244"/>
      <c r="BC81" s="244"/>
      <c r="BD81" s="244"/>
      <c r="BE81" s="244"/>
      <c r="BF81" s="244"/>
      <c r="BG81" s="244"/>
      <c r="BH81" s="244"/>
      <c r="BI81" s="244"/>
      <c r="BJ81" s="244"/>
      <c r="BK81" s="244"/>
    </row>
    <row r="82" spans="1:63" ht="19.5" customHeight="1">
      <c r="A82" s="244"/>
      <c r="B82" s="244"/>
      <c r="C82" s="244"/>
      <c r="D82" s="244"/>
      <c r="E82" s="244"/>
      <c r="F82" s="244"/>
      <c r="G82" s="244"/>
      <c r="H82" s="244"/>
      <c r="I82" s="244"/>
      <c r="J82" s="244"/>
      <c r="K82" s="244"/>
      <c r="L82" s="244"/>
      <c r="M82" s="244"/>
      <c r="N82" s="244"/>
      <c r="O82" s="244"/>
      <c r="P82" s="244"/>
      <c r="Q82" s="244"/>
      <c r="R82" s="244"/>
      <c r="S82" s="244"/>
      <c r="T82" s="244"/>
      <c r="U82" s="244"/>
      <c r="V82" s="244"/>
      <c r="W82" s="244"/>
      <c r="X82" s="244"/>
      <c r="Y82" s="244"/>
      <c r="Z82" s="244"/>
      <c r="AA82" s="244"/>
      <c r="AB82" s="244"/>
      <c r="AC82" s="244"/>
      <c r="AD82" s="244"/>
      <c r="AE82" s="244"/>
      <c r="AF82" s="244"/>
      <c r="AG82" s="244"/>
      <c r="AH82" s="244"/>
      <c r="AI82" s="244"/>
      <c r="AJ82" s="244"/>
      <c r="AK82" s="244"/>
      <c r="AL82" s="244"/>
      <c r="AM82" s="244"/>
      <c r="AN82" s="244"/>
      <c r="AO82" s="244"/>
      <c r="AP82" s="244"/>
      <c r="AQ82" s="244"/>
      <c r="AR82" s="244"/>
      <c r="AS82" s="244"/>
      <c r="AT82" s="244"/>
      <c r="AU82" s="244"/>
      <c r="AV82" s="244"/>
      <c r="AW82" s="244"/>
      <c r="AX82" s="244"/>
      <c r="AY82" s="244"/>
      <c r="AZ82" s="244"/>
      <c r="BA82" s="244"/>
      <c r="BB82" s="244"/>
      <c r="BC82" s="244"/>
      <c r="BD82" s="244"/>
      <c r="BE82" s="244"/>
      <c r="BF82" s="244"/>
      <c r="BG82" s="244"/>
      <c r="BH82" s="244"/>
      <c r="BI82" s="244"/>
      <c r="BJ82" s="244"/>
      <c r="BK82" s="244"/>
    </row>
    <row r="83" spans="1:63" ht="19.5" customHeight="1">
      <c r="A83" s="244"/>
      <c r="B83" s="244"/>
      <c r="C83" s="244"/>
      <c r="D83" s="244"/>
      <c r="E83" s="244"/>
      <c r="F83" s="244"/>
      <c r="G83" s="244"/>
      <c r="H83" s="244"/>
      <c r="I83" s="244"/>
      <c r="J83" s="244"/>
      <c r="K83" s="244"/>
      <c r="L83" s="244"/>
      <c r="M83" s="244"/>
      <c r="N83" s="244"/>
      <c r="O83" s="244"/>
      <c r="P83" s="244"/>
      <c r="Q83" s="244"/>
      <c r="R83" s="244"/>
      <c r="S83" s="244"/>
      <c r="T83" s="244"/>
      <c r="U83" s="244"/>
      <c r="V83" s="244"/>
      <c r="W83" s="244"/>
      <c r="X83" s="244"/>
      <c r="Y83" s="244"/>
      <c r="Z83" s="244"/>
      <c r="AA83" s="244"/>
      <c r="AB83" s="244"/>
      <c r="AC83" s="244"/>
      <c r="AD83" s="244"/>
      <c r="AE83" s="244"/>
      <c r="AF83" s="244"/>
      <c r="AG83" s="244"/>
      <c r="AH83" s="244"/>
      <c r="AI83" s="244"/>
      <c r="AJ83" s="244"/>
      <c r="AK83" s="244"/>
      <c r="AL83" s="244"/>
      <c r="AM83" s="244"/>
      <c r="AN83" s="244"/>
      <c r="AO83" s="244"/>
      <c r="AP83" s="244"/>
      <c r="AQ83" s="244"/>
      <c r="AR83" s="244"/>
      <c r="AS83" s="244"/>
      <c r="AT83" s="244"/>
      <c r="AU83" s="244"/>
      <c r="AV83" s="244"/>
      <c r="AW83" s="244"/>
      <c r="AX83" s="244"/>
      <c r="AY83" s="244"/>
      <c r="AZ83" s="244"/>
      <c r="BA83" s="244"/>
      <c r="BB83" s="244"/>
      <c r="BC83" s="244"/>
      <c r="BD83" s="244"/>
      <c r="BE83" s="244"/>
      <c r="BF83" s="244"/>
      <c r="BG83" s="244"/>
      <c r="BH83" s="244"/>
      <c r="BI83" s="244"/>
      <c r="BJ83" s="244"/>
      <c r="BK83" s="244"/>
    </row>
    <row r="84" spans="1:63" ht="19.5" customHeight="1">
      <c r="A84" s="244"/>
      <c r="B84" s="244"/>
      <c r="C84" s="244"/>
      <c r="D84" s="244"/>
      <c r="E84" s="244"/>
      <c r="F84" s="244"/>
      <c r="G84" s="244"/>
      <c r="H84" s="244"/>
      <c r="I84" s="244"/>
      <c r="J84" s="244"/>
      <c r="K84" s="244"/>
      <c r="L84" s="244"/>
      <c r="M84" s="244"/>
      <c r="N84" s="244"/>
      <c r="O84" s="244"/>
      <c r="P84" s="244"/>
      <c r="Q84" s="244"/>
      <c r="R84" s="244"/>
      <c r="S84" s="244"/>
      <c r="T84" s="244"/>
      <c r="U84" s="244"/>
      <c r="V84" s="244"/>
      <c r="W84" s="244"/>
      <c r="X84" s="244"/>
      <c r="Y84" s="244"/>
      <c r="Z84" s="244"/>
      <c r="AA84" s="244"/>
      <c r="AB84" s="244"/>
      <c r="AC84" s="244"/>
      <c r="AD84" s="244"/>
      <c r="AE84" s="244"/>
      <c r="AF84" s="244"/>
      <c r="AG84" s="244"/>
      <c r="AH84" s="244"/>
      <c r="AI84" s="244"/>
      <c r="AJ84" s="244"/>
      <c r="AK84" s="244"/>
      <c r="AL84" s="244"/>
      <c r="AM84" s="244"/>
      <c r="AN84" s="244"/>
      <c r="AO84" s="244"/>
      <c r="AP84" s="244"/>
      <c r="AQ84" s="244"/>
      <c r="AR84" s="244"/>
      <c r="AS84" s="244"/>
      <c r="AT84" s="244"/>
      <c r="AU84" s="244"/>
      <c r="AV84" s="244"/>
      <c r="AW84" s="244"/>
      <c r="AX84" s="244"/>
      <c r="AY84" s="244"/>
      <c r="AZ84" s="244"/>
      <c r="BA84" s="244"/>
      <c r="BB84" s="244"/>
      <c r="BC84" s="244"/>
      <c r="BD84" s="244"/>
      <c r="BE84" s="244"/>
      <c r="BF84" s="244"/>
      <c r="BG84" s="244"/>
      <c r="BH84" s="244"/>
      <c r="BI84" s="244"/>
      <c r="BJ84" s="244"/>
      <c r="BK84" s="244"/>
    </row>
    <row r="85" spans="1:63" ht="19.5" customHeight="1">
      <c r="A85" s="244"/>
      <c r="B85" s="244"/>
      <c r="C85" s="244"/>
      <c r="D85" s="244"/>
      <c r="E85" s="244"/>
      <c r="F85" s="244"/>
      <c r="G85" s="244"/>
      <c r="H85" s="244"/>
      <c r="I85" s="244"/>
      <c r="J85" s="244"/>
      <c r="K85" s="244"/>
      <c r="L85" s="244"/>
      <c r="M85" s="244"/>
      <c r="N85" s="244"/>
      <c r="O85" s="244"/>
      <c r="P85" s="244"/>
      <c r="Q85" s="244"/>
      <c r="R85" s="244"/>
      <c r="S85" s="244"/>
      <c r="T85" s="244"/>
      <c r="U85" s="244"/>
      <c r="V85" s="244"/>
      <c r="W85" s="244"/>
      <c r="X85" s="244"/>
      <c r="Y85" s="244"/>
      <c r="Z85" s="244"/>
      <c r="AA85" s="244"/>
      <c r="AB85" s="244"/>
      <c r="AC85" s="244"/>
      <c r="AD85" s="244"/>
      <c r="AE85" s="244"/>
      <c r="AF85" s="244"/>
      <c r="AG85" s="244"/>
      <c r="AH85" s="244"/>
      <c r="AI85" s="244"/>
      <c r="AJ85" s="244"/>
      <c r="AK85" s="244"/>
      <c r="AL85" s="244"/>
      <c r="AM85" s="244"/>
      <c r="AN85" s="244"/>
      <c r="AO85" s="244"/>
      <c r="AP85" s="244"/>
      <c r="AQ85" s="244"/>
      <c r="AR85" s="244"/>
      <c r="AS85" s="244"/>
      <c r="AT85" s="244"/>
      <c r="AU85" s="244"/>
      <c r="AV85" s="244"/>
      <c r="AW85" s="244"/>
      <c r="AX85" s="244"/>
      <c r="AY85" s="244"/>
      <c r="AZ85" s="244"/>
      <c r="BA85" s="244"/>
      <c r="BB85" s="244"/>
      <c r="BC85" s="244"/>
      <c r="BD85" s="244"/>
      <c r="BE85" s="244"/>
      <c r="BF85" s="244"/>
      <c r="BG85" s="244"/>
      <c r="BH85" s="244"/>
      <c r="BI85" s="244"/>
      <c r="BJ85" s="244"/>
      <c r="BK85" s="244"/>
    </row>
    <row r="86" spans="1:63" ht="19.5" customHeight="1">
      <c r="A86" s="244"/>
      <c r="B86" s="244"/>
      <c r="C86" s="244"/>
      <c r="D86" s="244"/>
      <c r="E86" s="244"/>
      <c r="F86" s="244"/>
      <c r="G86" s="244"/>
      <c r="H86" s="244"/>
      <c r="I86" s="244"/>
      <c r="J86" s="244"/>
      <c r="K86" s="244"/>
      <c r="L86" s="244"/>
      <c r="M86" s="244"/>
      <c r="N86" s="244"/>
      <c r="O86" s="244"/>
      <c r="P86" s="244"/>
      <c r="Q86" s="244"/>
      <c r="R86" s="244"/>
      <c r="S86" s="244"/>
      <c r="T86" s="244"/>
      <c r="U86" s="244"/>
      <c r="V86" s="244"/>
      <c r="W86" s="244"/>
      <c r="X86" s="244"/>
      <c r="Y86" s="244"/>
      <c r="Z86" s="244"/>
      <c r="AA86" s="244"/>
      <c r="AB86" s="244"/>
      <c r="AC86" s="244"/>
      <c r="AD86" s="244"/>
      <c r="AE86" s="244"/>
      <c r="AF86" s="244"/>
      <c r="AG86" s="244"/>
      <c r="AH86" s="244"/>
      <c r="AI86" s="244"/>
      <c r="AJ86" s="244"/>
      <c r="AK86" s="244"/>
      <c r="AL86" s="244"/>
      <c r="AM86" s="244"/>
      <c r="AN86" s="244"/>
      <c r="AO86" s="244"/>
      <c r="AP86" s="244"/>
      <c r="AQ86" s="244"/>
      <c r="AR86" s="244"/>
      <c r="AS86" s="244"/>
      <c r="AT86" s="244"/>
      <c r="AU86" s="244"/>
      <c r="AV86" s="244"/>
      <c r="AW86" s="244"/>
      <c r="AX86" s="244"/>
      <c r="AY86" s="244"/>
      <c r="AZ86" s="244"/>
      <c r="BA86" s="244"/>
      <c r="BB86" s="244"/>
      <c r="BC86" s="244"/>
      <c r="BD86" s="244"/>
      <c r="BE86" s="244"/>
      <c r="BF86" s="244"/>
      <c r="BG86" s="244"/>
      <c r="BH86" s="244"/>
      <c r="BI86" s="244"/>
      <c r="BJ86" s="244"/>
      <c r="BK86" s="244"/>
    </row>
    <row r="87" spans="1:63" ht="19.5" customHeight="1">
      <c r="A87" s="244"/>
      <c r="B87" s="244"/>
      <c r="C87" s="244"/>
      <c r="D87" s="244"/>
      <c r="E87" s="244"/>
      <c r="F87" s="244"/>
      <c r="G87" s="244"/>
      <c r="H87" s="244"/>
      <c r="I87" s="244"/>
      <c r="J87" s="244"/>
      <c r="K87" s="244"/>
      <c r="L87" s="244"/>
      <c r="M87" s="244"/>
      <c r="N87" s="244"/>
      <c r="O87" s="244"/>
      <c r="P87" s="244"/>
      <c r="Q87" s="244"/>
      <c r="R87" s="244"/>
      <c r="S87" s="244"/>
      <c r="T87" s="244"/>
      <c r="U87" s="244"/>
      <c r="V87" s="244"/>
      <c r="W87" s="244"/>
      <c r="X87" s="244"/>
      <c r="Y87" s="244"/>
      <c r="Z87" s="244"/>
      <c r="AA87" s="244"/>
      <c r="AB87" s="244"/>
      <c r="AC87" s="244"/>
      <c r="AD87" s="244"/>
      <c r="AE87" s="244"/>
      <c r="AF87" s="244"/>
      <c r="AG87" s="244"/>
      <c r="AH87" s="244"/>
      <c r="AI87" s="244"/>
      <c r="AJ87" s="244"/>
      <c r="AK87" s="244"/>
      <c r="AL87" s="244"/>
      <c r="AM87" s="244"/>
      <c r="AN87" s="244"/>
      <c r="AO87" s="244"/>
      <c r="AP87" s="244"/>
      <c r="AQ87" s="244"/>
      <c r="AR87" s="244"/>
      <c r="AS87" s="244"/>
      <c r="AT87" s="244"/>
      <c r="AU87" s="244"/>
      <c r="AV87" s="244"/>
      <c r="AW87" s="244"/>
      <c r="AX87" s="244"/>
      <c r="AY87" s="244"/>
      <c r="AZ87" s="244"/>
      <c r="BA87" s="244"/>
      <c r="BB87" s="244"/>
      <c r="BC87" s="244"/>
      <c r="BD87" s="244"/>
      <c r="BE87" s="244"/>
      <c r="BF87" s="244"/>
      <c r="BG87" s="244"/>
      <c r="BH87" s="244"/>
      <c r="BI87" s="244"/>
      <c r="BJ87" s="244"/>
      <c r="BK87" s="244"/>
    </row>
    <row r="88" spans="1:63" ht="19.5" customHeight="1">
      <c r="A88" s="244"/>
      <c r="B88" s="244"/>
      <c r="C88" s="244"/>
      <c r="D88" s="244"/>
      <c r="E88" s="244"/>
      <c r="F88" s="244"/>
      <c r="G88" s="244"/>
      <c r="H88" s="244"/>
      <c r="I88" s="244"/>
      <c r="J88" s="244"/>
      <c r="K88" s="244"/>
      <c r="L88" s="244"/>
      <c r="M88" s="244"/>
      <c r="N88" s="244"/>
      <c r="O88" s="244"/>
      <c r="P88" s="244"/>
      <c r="Q88" s="244"/>
      <c r="R88" s="244"/>
      <c r="S88" s="244"/>
      <c r="T88" s="244"/>
      <c r="U88" s="244"/>
      <c r="V88" s="244"/>
      <c r="W88" s="244"/>
      <c r="X88" s="244"/>
      <c r="Y88" s="244"/>
      <c r="Z88" s="244"/>
      <c r="AA88" s="244"/>
      <c r="AB88" s="244"/>
      <c r="AC88" s="244"/>
      <c r="AD88" s="244"/>
      <c r="AE88" s="244"/>
      <c r="AF88" s="244"/>
      <c r="AG88" s="244"/>
      <c r="AH88" s="244"/>
      <c r="AI88" s="244"/>
      <c r="AJ88" s="244"/>
      <c r="AK88" s="244"/>
      <c r="AL88" s="244"/>
      <c r="AM88" s="244"/>
      <c r="AN88" s="244"/>
      <c r="AO88" s="244"/>
      <c r="AP88" s="244"/>
      <c r="AQ88" s="244"/>
      <c r="AR88" s="244"/>
      <c r="AS88" s="244"/>
      <c r="AT88" s="244"/>
      <c r="AU88" s="244"/>
      <c r="AV88" s="244"/>
      <c r="AW88" s="244"/>
      <c r="AX88" s="244"/>
      <c r="AY88" s="244"/>
      <c r="AZ88" s="244"/>
      <c r="BA88" s="244"/>
      <c r="BB88" s="244"/>
      <c r="BC88" s="244"/>
      <c r="BD88" s="244"/>
      <c r="BE88" s="244"/>
      <c r="BF88" s="244"/>
      <c r="BG88" s="244"/>
      <c r="BH88" s="244"/>
      <c r="BI88" s="244"/>
      <c r="BJ88" s="244"/>
      <c r="BK88" s="244"/>
    </row>
    <row r="89" spans="1:63" ht="19.5" customHeight="1">
      <c r="A89" s="244"/>
      <c r="B89" s="244"/>
      <c r="C89" s="244"/>
      <c r="D89" s="244"/>
      <c r="E89" s="244"/>
      <c r="F89" s="244"/>
      <c r="G89" s="244"/>
      <c r="H89" s="244"/>
      <c r="I89" s="244"/>
      <c r="J89" s="244"/>
      <c r="K89" s="244"/>
      <c r="L89" s="244"/>
      <c r="M89" s="244"/>
      <c r="N89" s="244"/>
      <c r="O89" s="244"/>
      <c r="P89" s="244"/>
      <c r="Q89" s="244"/>
      <c r="R89" s="244"/>
      <c r="S89" s="244"/>
      <c r="T89" s="244"/>
      <c r="U89" s="244"/>
      <c r="V89" s="244"/>
      <c r="W89" s="244"/>
      <c r="X89" s="244"/>
      <c r="Y89" s="244"/>
      <c r="Z89" s="244"/>
      <c r="AA89" s="244"/>
      <c r="AB89" s="244"/>
      <c r="AC89" s="244"/>
      <c r="AD89" s="244"/>
      <c r="AE89" s="244"/>
      <c r="AF89" s="244"/>
      <c r="AG89" s="244"/>
      <c r="AH89" s="244"/>
      <c r="AI89" s="244"/>
      <c r="AJ89" s="244"/>
      <c r="AK89" s="244"/>
      <c r="AL89" s="244"/>
      <c r="AM89" s="244"/>
      <c r="AN89" s="244"/>
      <c r="AO89" s="244"/>
      <c r="AP89" s="244"/>
      <c r="AQ89" s="244"/>
      <c r="AR89" s="244"/>
      <c r="AS89" s="244"/>
      <c r="AT89" s="244"/>
      <c r="AU89" s="244"/>
      <c r="AV89" s="244"/>
      <c r="AW89" s="244"/>
      <c r="AX89" s="244"/>
      <c r="AY89" s="244"/>
      <c r="AZ89" s="244"/>
      <c r="BA89" s="244"/>
      <c r="BB89" s="244"/>
      <c r="BC89" s="244"/>
      <c r="BD89" s="244"/>
      <c r="BE89" s="244"/>
      <c r="BF89" s="244"/>
      <c r="BG89" s="244"/>
      <c r="BH89" s="244"/>
      <c r="BI89" s="244"/>
      <c r="BJ89" s="244"/>
      <c r="BK89" s="244"/>
    </row>
    <row r="90" spans="1:63" ht="19.5" customHeight="1">
      <c r="A90" s="244"/>
      <c r="B90" s="244"/>
      <c r="C90" s="244"/>
      <c r="D90" s="244"/>
      <c r="E90" s="244"/>
      <c r="F90" s="244"/>
      <c r="G90" s="244"/>
      <c r="H90" s="244"/>
      <c r="I90" s="244"/>
      <c r="J90" s="244"/>
      <c r="K90" s="244"/>
      <c r="L90" s="244"/>
      <c r="M90" s="244"/>
      <c r="N90" s="244"/>
      <c r="O90" s="244"/>
      <c r="P90" s="244"/>
      <c r="Q90" s="244"/>
      <c r="R90" s="244"/>
      <c r="S90" s="244"/>
      <c r="T90" s="244"/>
      <c r="U90" s="244"/>
      <c r="V90" s="244"/>
      <c r="W90" s="244"/>
      <c r="X90" s="244"/>
      <c r="Y90" s="244"/>
      <c r="Z90" s="244"/>
      <c r="AA90" s="244"/>
      <c r="AB90" s="244"/>
      <c r="AC90" s="244"/>
      <c r="AD90" s="244"/>
      <c r="AE90" s="244"/>
      <c r="AF90" s="244"/>
      <c r="AG90" s="244"/>
      <c r="AH90" s="244"/>
      <c r="AI90" s="244"/>
      <c r="AJ90" s="244"/>
      <c r="AK90" s="244"/>
      <c r="AL90" s="244"/>
      <c r="AM90" s="244"/>
      <c r="AN90" s="244"/>
      <c r="AO90" s="244"/>
      <c r="AP90" s="244"/>
      <c r="AQ90" s="244"/>
      <c r="AR90" s="244"/>
      <c r="AS90" s="244"/>
      <c r="AT90" s="244"/>
      <c r="AU90" s="244"/>
      <c r="AV90" s="244"/>
      <c r="AW90" s="244"/>
      <c r="AX90" s="244"/>
      <c r="AY90" s="244"/>
      <c r="AZ90" s="244"/>
      <c r="BA90" s="244"/>
      <c r="BB90" s="244"/>
      <c r="BC90" s="244"/>
      <c r="BD90" s="244"/>
      <c r="BE90" s="244"/>
      <c r="BF90" s="244"/>
      <c r="BG90" s="244"/>
      <c r="BH90" s="244"/>
      <c r="BI90" s="244"/>
      <c r="BJ90" s="244"/>
      <c r="BK90" s="244"/>
    </row>
    <row r="91" spans="1:63" ht="19.5" customHeight="1">
      <c r="A91" s="244"/>
      <c r="B91" s="244"/>
      <c r="C91" s="244"/>
      <c r="D91" s="244"/>
      <c r="E91" s="244"/>
      <c r="F91" s="244"/>
      <c r="G91" s="244"/>
      <c r="H91" s="244"/>
      <c r="I91" s="244"/>
      <c r="J91" s="244"/>
      <c r="K91" s="244"/>
      <c r="L91" s="244"/>
      <c r="M91" s="244"/>
      <c r="N91" s="244"/>
      <c r="O91" s="244"/>
      <c r="P91" s="244"/>
      <c r="Q91" s="244"/>
      <c r="R91" s="244"/>
      <c r="S91" s="244"/>
      <c r="T91" s="244"/>
      <c r="U91" s="244"/>
      <c r="V91" s="244"/>
      <c r="W91" s="244"/>
      <c r="X91" s="244"/>
      <c r="Y91" s="244"/>
      <c r="Z91" s="244"/>
      <c r="AA91" s="244"/>
      <c r="AB91" s="244"/>
      <c r="AC91" s="244"/>
      <c r="AD91" s="244"/>
      <c r="AE91" s="244"/>
      <c r="AF91" s="244"/>
      <c r="AG91" s="244"/>
      <c r="AH91" s="244"/>
      <c r="AI91" s="244"/>
      <c r="AJ91" s="244"/>
      <c r="AK91" s="244"/>
      <c r="AL91" s="244"/>
      <c r="AM91" s="244"/>
      <c r="AN91" s="244"/>
      <c r="AO91" s="244"/>
      <c r="AP91" s="244"/>
      <c r="AQ91" s="244"/>
      <c r="AR91" s="244"/>
      <c r="AS91" s="244"/>
      <c r="AT91" s="244"/>
      <c r="AU91" s="244"/>
      <c r="AV91" s="244"/>
      <c r="AW91" s="244"/>
      <c r="AX91" s="244"/>
      <c r="AY91" s="244"/>
      <c r="AZ91" s="244"/>
      <c r="BA91" s="244"/>
      <c r="BB91" s="244"/>
      <c r="BC91" s="244"/>
      <c r="BD91" s="244"/>
      <c r="BE91" s="244"/>
      <c r="BF91" s="244"/>
      <c r="BG91" s="244"/>
      <c r="BH91" s="244"/>
      <c r="BI91" s="244"/>
      <c r="BJ91" s="244"/>
      <c r="BK91" s="244"/>
    </row>
    <row r="92" spans="1:63" ht="19.5" customHeight="1">
      <c r="A92" s="244"/>
      <c r="B92" s="244"/>
      <c r="C92" s="244"/>
      <c r="D92" s="244"/>
      <c r="E92" s="244"/>
      <c r="F92" s="244"/>
      <c r="G92" s="244"/>
      <c r="H92" s="244"/>
      <c r="I92" s="244"/>
      <c r="J92" s="244"/>
      <c r="K92" s="244"/>
      <c r="L92" s="244"/>
      <c r="M92" s="244"/>
      <c r="N92" s="244"/>
      <c r="O92" s="244"/>
      <c r="P92" s="244"/>
      <c r="Q92" s="244"/>
      <c r="R92" s="244"/>
      <c r="S92" s="244"/>
      <c r="T92" s="244"/>
      <c r="U92" s="244"/>
      <c r="V92" s="244"/>
      <c r="W92" s="244"/>
      <c r="X92" s="244"/>
      <c r="Y92" s="244"/>
      <c r="Z92" s="244"/>
      <c r="AA92" s="244"/>
      <c r="AB92" s="244"/>
      <c r="AC92" s="244"/>
      <c r="AD92" s="244"/>
      <c r="AE92" s="244"/>
      <c r="AF92" s="244"/>
      <c r="AG92" s="244"/>
      <c r="AH92" s="244"/>
      <c r="AI92" s="244"/>
      <c r="AJ92" s="244"/>
      <c r="AK92" s="244"/>
      <c r="AL92" s="244"/>
      <c r="AM92" s="244"/>
      <c r="AN92" s="244"/>
      <c r="AO92" s="244"/>
      <c r="AP92" s="244"/>
      <c r="AQ92" s="244"/>
      <c r="AR92" s="244"/>
      <c r="AS92" s="244"/>
      <c r="AT92" s="244"/>
      <c r="AU92" s="244"/>
      <c r="AV92" s="244"/>
      <c r="AW92" s="244"/>
      <c r="AX92" s="244"/>
      <c r="AY92" s="244"/>
      <c r="AZ92" s="244"/>
      <c r="BA92" s="244"/>
      <c r="BB92" s="244"/>
      <c r="BC92" s="244"/>
      <c r="BD92" s="244"/>
      <c r="BE92" s="244"/>
      <c r="BF92" s="244"/>
      <c r="BG92" s="244"/>
      <c r="BH92" s="244"/>
      <c r="BI92" s="244"/>
      <c r="BJ92" s="244"/>
      <c r="BK92" s="244"/>
    </row>
    <row r="93" spans="1:63" ht="19.5" customHeight="1">
      <c r="A93" s="244"/>
      <c r="B93" s="244"/>
      <c r="C93" s="244"/>
      <c r="D93" s="244"/>
      <c r="E93" s="244"/>
      <c r="F93" s="244"/>
      <c r="G93" s="244"/>
      <c r="H93" s="244"/>
      <c r="I93" s="244"/>
      <c r="J93" s="244"/>
      <c r="K93" s="244"/>
      <c r="L93" s="244"/>
      <c r="M93" s="244"/>
      <c r="N93" s="244"/>
      <c r="O93" s="244"/>
      <c r="P93" s="244"/>
      <c r="Q93" s="244"/>
      <c r="R93" s="244"/>
      <c r="S93" s="244"/>
      <c r="T93" s="244"/>
      <c r="U93" s="244"/>
      <c r="V93" s="244"/>
      <c r="W93" s="244"/>
      <c r="X93" s="244"/>
      <c r="Y93" s="244"/>
      <c r="Z93" s="244"/>
      <c r="AA93" s="244"/>
      <c r="AB93" s="244"/>
      <c r="AC93" s="244"/>
      <c r="AD93" s="244"/>
      <c r="AE93" s="244"/>
      <c r="AF93" s="244"/>
      <c r="AG93" s="244"/>
      <c r="AH93" s="244"/>
      <c r="AI93" s="244"/>
      <c r="AJ93" s="244"/>
      <c r="AK93" s="244"/>
      <c r="AL93" s="244"/>
      <c r="AM93" s="244"/>
      <c r="AN93" s="244"/>
      <c r="AO93" s="244"/>
      <c r="AP93" s="244"/>
      <c r="AQ93" s="244"/>
      <c r="AR93" s="244"/>
      <c r="AS93" s="244"/>
      <c r="AT93" s="244"/>
      <c r="AU93" s="244"/>
      <c r="AV93" s="244"/>
      <c r="AW93" s="244"/>
      <c r="AX93" s="244"/>
      <c r="AY93" s="244"/>
      <c r="AZ93" s="244"/>
      <c r="BA93" s="244"/>
      <c r="BB93" s="244"/>
      <c r="BC93" s="244"/>
      <c r="BD93" s="244"/>
      <c r="BE93" s="244"/>
      <c r="BF93" s="244"/>
      <c r="BG93" s="244"/>
      <c r="BH93" s="244"/>
      <c r="BI93" s="244"/>
      <c r="BJ93" s="244"/>
      <c r="BK93" s="244"/>
    </row>
    <row r="94" spans="1:63" ht="19.5" customHeight="1">
      <c r="A94" s="244"/>
      <c r="B94" s="244"/>
      <c r="C94" s="244"/>
      <c r="D94" s="244"/>
      <c r="E94" s="244"/>
      <c r="F94" s="244"/>
      <c r="G94" s="244"/>
      <c r="H94" s="244"/>
      <c r="I94" s="244"/>
      <c r="J94" s="244"/>
      <c r="K94" s="244"/>
      <c r="L94" s="244"/>
      <c r="M94" s="244"/>
      <c r="N94" s="244"/>
      <c r="O94" s="244"/>
      <c r="P94" s="244"/>
      <c r="Q94" s="244"/>
      <c r="R94" s="244"/>
      <c r="S94" s="244"/>
      <c r="T94" s="244"/>
      <c r="U94" s="244"/>
      <c r="V94" s="244"/>
      <c r="W94" s="244"/>
      <c r="X94" s="244"/>
      <c r="Y94" s="244"/>
      <c r="Z94" s="244"/>
      <c r="AA94" s="244"/>
      <c r="AB94" s="244"/>
      <c r="AC94" s="244"/>
      <c r="AD94" s="244"/>
      <c r="AE94" s="244"/>
      <c r="AF94" s="244"/>
      <c r="AG94" s="244"/>
      <c r="AH94" s="244"/>
      <c r="AI94" s="244"/>
      <c r="AJ94" s="244"/>
      <c r="AK94" s="244"/>
      <c r="AL94" s="244"/>
      <c r="AM94" s="244"/>
      <c r="AN94" s="244"/>
      <c r="AO94" s="244"/>
      <c r="AP94" s="244"/>
      <c r="AQ94" s="244"/>
      <c r="AR94" s="244"/>
      <c r="AS94" s="244"/>
      <c r="AT94" s="244"/>
      <c r="AU94" s="244"/>
      <c r="AV94" s="244"/>
      <c r="AW94" s="244"/>
      <c r="AX94" s="244"/>
      <c r="AY94" s="244"/>
      <c r="AZ94" s="244"/>
      <c r="BA94" s="244"/>
      <c r="BB94" s="244"/>
      <c r="BC94" s="244"/>
      <c r="BD94" s="244"/>
      <c r="BE94" s="244"/>
      <c r="BF94" s="244"/>
      <c r="BG94" s="244"/>
      <c r="BH94" s="244"/>
      <c r="BI94" s="244"/>
      <c r="BJ94" s="244"/>
      <c r="BK94" s="244"/>
    </row>
    <row r="95" spans="1:63" ht="19.5" customHeight="1">
      <c r="A95" s="244"/>
      <c r="B95" s="244"/>
      <c r="C95" s="244"/>
      <c r="D95" s="244"/>
      <c r="E95" s="244"/>
      <c r="F95" s="244"/>
      <c r="G95" s="244"/>
      <c r="H95" s="244"/>
      <c r="I95" s="244"/>
      <c r="J95" s="244"/>
      <c r="K95" s="244"/>
      <c r="L95" s="244"/>
      <c r="M95" s="244"/>
      <c r="N95" s="244"/>
      <c r="O95" s="244"/>
      <c r="P95" s="244"/>
      <c r="Q95" s="244"/>
      <c r="R95" s="244"/>
      <c r="S95" s="244"/>
      <c r="T95" s="244"/>
      <c r="U95" s="244"/>
      <c r="V95" s="244"/>
      <c r="W95" s="244"/>
      <c r="X95" s="244"/>
      <c r="Y95" s="244"/>
      <c r="Z95" s="244"/>
      <c r="AA95" s="244"/>
      <c r="AB95" s="244"/>
      <c r="AC95" s="244"/>
      <c r="AD95" s="244"/>
      <c r="AE95" s="244"/>
      <c r="AF95" s="244"/>
      <c r="AG95" s="244"/>
      <c r="AH95" s="244"/>
      <c r="AI95" s="244"/>
      <c r="AJ95" s="244"/>
      <c r="AK95" s="244"/>
      <c r="AL95" s="244"/>
      <c r="AM95" s="244"/>
      <c r="AN95" s="244"/>
      <c r="AO95" s="244"/>
      <c r="AP95" s="244"/>
      <c r="AQ95" s="244"/>
      <c r="AR95" s="244"/>
      <c r="AS95" s="244"/>
      <c r="AT95" s="244"/>
      <c r="AU95" s="244"/>
      <c r="AV95" s="244"/>
      <c r="AW95" s="244"/>
      <c r="AX95" s="244"/>
      <c r="AY95" s="244"/>
      <c r="AZ95" s="244"/>
      <c r="BA95" s="244"/>
      <c r="BB95" s="244"/>
      <c r="BC95" s="244"/>
      <c r="BD95" s="244"/>
      <c r="BE95" s="244"/>
      <c r="BF95" s="244"/>
      <c r="BG95" s="244"/>
      <c r="BH95" s="244"/>
      <c r="BI95" s="244"/>
      <c r="BJ95" s="244"/>
      <c r="BK95" s="244"/>
    </row>
    <row r="96" spans="1:63" ht="19.5" customHeight="1">
      <c r="A96" s="244"/>
      <c r="B96" s="244"/>
      <c r="C96" s="244"/>
      <c r="D96" s="244"/>
      <c r="E96" s="244"/>
      <c r="F96" s="244"/>
      <c r="G96" s="244"/>
      <c r="H96" s="244"/>
      <c r="I96" s="244"/>
      <c r="J96" s="244"/>
      <c r="K96" s="244"/>
      <c r="L96" s="244"/>
      <c r="M96" s="244"/>
      <c r="N96" s="244"/>
      <c r="O96" s="244"/>
      <c r="P96" s="244"/>
      <c r="Q96" s="244"/>
      <c r="R96" s="244"/>
      <c r="S96" s="244"/>
      <c r="T96" s="244"/>
      <c r="U96" s="244"/>
      <c r="V96" s="244"/>
      <c r="W96" s="244"/>
      <c r="X96" s="244"/>
      <c r="Y96" s="244"/>
      <c r="Z96" s="244"/>
      <c r="AA96" s="244"/>
      <c r="AB96" s="244"/>
      <c r="AC96" s="244"/>
      <c r="AD96" s="244"/>
      <c r="AE96" s="244"/>
      <c r="AF96" s="244"/>
      <c r="AG96" s="244"/>
      <c r="AH96" s="244"/>
      <c r="AI96" s="244"/>
      <c r="AJ96" s="244"/>
      <c r="AK96" s="244"/>
      <c r="AL96" s="244"/>
      <c r="AM96" s="244"/>
      <c r="AN96" s="244"/>
      <c r="AO96" s="244"/>
      <c r="AP96" s="244"/>
      <c r="AQ96" s="244"/>
      <c r="AR96" s="244"/>
      <c r="AS96" s="244"/>
      <c r="AT96" s="244"/>
      <c r="AU96" s="244"/>
      <c r="AV96" s="244"/>
      <c r="AW96" s="244"/>
      <c r="AX96" s="244"/>
      <c r="AY96" s="244"/>
      <c r="AZ96" s="244"/>
      <c r="BA96" s="244"/>
      <c r="BB96" s="244"/>
      <c r="BC96" s="244"/>
      <c r="BD96" s="244"/>
      <c r="BE96" s="244"/>
      <c r="BF96" s="244"/>
      <c r="BG96" s="244"/>
      <c r="BH96" s="244"/>
      <c r="BI96" s="244"/>
      <c r="BJ96" s="244"/>
      <c r="BK96" s="244"/>
    </row>
    <row r="97" spans="1:63" ht="19.5" customHeight="1">
      <c r="A97" s="244"/>
      <c r="B97" s="244"/>
      <c r="C97" s="244"/>
      <c r="D97" s="244"/>
      <c r="E97" s="244"/>
      <c r="F97" s="244"/>
      <c r="G97" s="244"/>
      <c r="H97" s="244"/>
      <c r="I97" s="244"/>
      <c r="J97" s="244"/>
      <c r="K97" s="244"/>
      <c r="L97" s="244"/>
      <c r="M97" s="244"/>
      <c r="N97" s="244"/>
      <c r="O97" s="244"/>
      <c r="P97" s="244"/>
      <c r="Q97" s="244"/>
      <c r="R97" s="244"/>
      <c r="S97" s="244"/>
      <c r="T97" s="244"/>
      <c r="U97" s="244"/>
      <c r="V97" s="244"/>
      <c r="W97" s="244"/>
      <c r="X97" s="244"/>
      <c r="Y97" s="244"/>
      <c r="Z97" s="244"/>
      <c r="AA97" s="244"/>
      <c r="AB97" s="244"/>
      <c r="AC97" s="244"/>
      <c r="AD97" s="244"/>
      <c r="AE97" s="244"/>
      <c r="AF97" s="244"/>
      <c r="AG97" s="244"/>
      <c r="AH97" s="244"/>
      <c r="AI97" s="244"/>
      <c r="AJ97" s="244"/>
      <c r="AK97" s="244"/>
      <c r="AL97" s="244"/>
      <c r="AM97" s="244"/>
      <c r="AN97" s="244"/>
      <c r="AO97" s="244"/>
      <c r="AP97" s="244"/>
      <c r="AQ97" s="244"/>
      <c r="AR97" s="244"/>
      <c r="AS97" s="244"/>
      <c r="AT97" s="244"/>
      <c r="AU97" s="244"/>
      <c r="AV97" s="244"/>
      <c r="AW97" s="244"/>
      <c r="AX97" s="244"/>
      <c r="AY97" s="244"/>
      <c r="AZ97" s="244"/>
      <c r="BA97" s="244"/>
      <c r="BB97" s="244"/>
      <c r="BC97" s="244"/>
      <c r="BD97" s="244"/>
      <c r="BE97" s="244"/>
      <c r="BF97" s="244"/>
      <c r="BG97" s="244"/>
      <c r="BH97" s="244"/>
      <c r="BI97" s="244"/>
      <c r="BJ97" s="244"/>
      <c r="BK97" s="244"/>
    </row>
    <row r="98" spans="1:63" ht="19.5" customHeight="1">
      <c r="A98" s="244"/>
      <c r="B98" s="244"/>
      <c r="C98" s="244"/>
      <c r="D98" s="244"/>
      <c r="E98" s="244"/>
      <c r="F98" s="244"/>
      <c r="G98" s="244"/>
      <c r="H98" s="244"/>
      <c r="I98" s="244"/>
      <c r="J98" s="244"/>
      <c r="K98" s="244"/>
      <c r="L98" s="244"/>
      <c r="M98" s="244"/>
      <c r="N98" s="244"/>
      <c r="O98" s="244"/>
      <c r="P98" s="244"/>
      <c r="Q98" s="244"/>
      <c r="R98" s="244"/>
      <c r="S98" s="244"/>
      <c r="T98" s="244"/>
      <c r="U98" s="244"/>
      <c r="V98" s="244"/>
      <c r="W98" s="244"/>
      <c r="X98" s="244"/>
      <c r="Y98" s="244"/>
      <c r="Z98" s="244"/>
      <c r="AA98" s="244"/>
      <c r="AB98" s="244"/>
      <c r="AC98" s="244"/>
      <c r="AD98" s="244"/>
      <c r="AE98" s="244"/>
      <c r="AF98" s="244"/>
      <c r="AG98" s="244"/>
      <c r="AH98" s="244"/>
      <c r="AI98" s="244"/>
      <c r="AJ98" s="244"/>
      <c r="AK98" s="244"/>
      <c r="AL98" s="244"/>
      <c r="AM98" s="244"/>
      <c r="AN98" s="244"/>
      <c r="AO98" s="244"/>
      <c r="AP98" s="244"/>
      <c r="AQ98" s="244"/>
      <c r="AR98" s="244"/>
      <c r="AS98" s="244"/>
      <c r="AT98" s="244"/>
      <c r="AU98" s="244"/>
      <c r="AV98" s="244"/>
      <c r="AW98" s="244"/>
      <c r="AX98" s="244"/>
      <c r="AY98" s="244"/>
      <c r="AZ98" s="244"/>
      <c r="BA98" s="244"/>
      <c r="BB98" s="244"/>
      <c r="BC98" s="244"/>
      <c r="BD98" s="244"/>
      <c r="BE98" s="244"/>
      <c r="BF98" s="244"/>
      <c r="BG98" s="244"/>
      <c r="BH98" s="244"/>
      <c r="BI98" s="244"/>
      <c r="BJ98" s="244"/>
      <c r="BK98" s="244"/>
    </row>
    <row r="99" spans="1:63" ht="19.5" customHeight="1">
      <c r="A99" s="244"/>
      <c r="B99" s="244"/>
      <c r="C99" s="244"/>
      <c r="D99" s="244"/>
      <c r="E99" s="244"/>
      <c r="F99" s="244"/>
      <c r="G99" s="244"/>
      <c r="H99" s="244"/>
      <c r="I99" s="244"/>
      <c r="J99" s="244"/>
      <c r="K99" s="244"/>
      <c r="L99" s="244"/>
      <c r="M99" s="244"/>
      <c r="N99" s="244"/>
      <c r="O99" s="244"/>
      <c r="P99" s="244"/>
      <c r="Q99" s="244"/>
      <c r="R99" s="244"/>
      <c r="S99" s="244"/>
      <c r="T99" s="244"/>
      <c r="U99" s="244"/>
      <c r="V99" s="244"/>
      <c r="W99" s="244"/>
      <c r="X99" s="244"/>
      <c r="Y99" s="244"/>
      <c r="Z99" s="244"/>
      <c r="AA99" s="244"/>
      <c r="AB99" s="244"/>
      <c r="AC99" s="244"/>
      <c r="AD99" s="244"/>
      <c r="AE99" s="244"/>
      <c r="AF99" s="244"/>
      <c r="AG99" s="244"/>
      <c r="AH99" s="244"/>
      <c r="AI99" s="244"/>
      <c r="AJ99" s="244"/>
      <c r="AK99" s="244"/>
      <c r="AL99" s="244"/>
      <c r="AM99" s="244"/>
      <c r="AN99" s="244"/>
      <c r="AO99" s="244"/>
      <c r="AP99" s="244"/>
      <c r="AQ99" s="244"/>
      <c r="AR99" s="244"/>
      <c r="AS99" s="244"/>
      <c r="AT99" s="244"/>
      <c r="AU99" s="244"/>
      <c r="AV99" s="244"/>
      <c r="AW99" s="244"/>
      <c r="AX99" s="244"/>
      <c r="AY99" s="244"/>
      <c r="AZ99" s="244"/>
      <c r="BA99" s="244"/>
      <c r="BB99" s="244"/>
      <c r="BC99" s="244"/>
      <c r="BD99" s="244"/>
      <c r="BE99" s="244"/>
      <c r="BF99" s="244"/>
      <c r="BG99" s="244"/>
      <c r="BH99" s="244"/>
      <c r="BI99" s="244"/>
      <c r="BJ99" s="244"/>
      <c r="BK99" s="244"/>
    </row>
    <row r="100" spans="1:63" ht="19.5" customHeight="1">
      <c r="A100" s="244"/>
      <c r="B100" s="244"/>
      <c r="C100" s="244"/>
      <c r="D100" s="244"/>
      <c r="E100" s="244"/>
      <c r="F100" s="244"/>
      <c r="G100" s="244"/>
      <c r="H100" s="244"/>
      <c r="I100" s="244"/>
      <c r="J100" s="244"/>
      <c r="K100" s="244"/>
      <c r="L100" s="244"/>
      <c r="M100" s="244"/>
      <c r="N100" s="244"/>
      <c r="O100" s="244"/>
      <c r="P100" s="244"/>
      <c r="Q100" s="244"/>
      <c r="R100" s="244"/>
      <c r="S100" s="244"/>
      <c r="T100" s="244"/>
      <c r="U100" s="244"/>
      <c r="V100" s="244"/>
      <c r="W100" s="244"/>
      <c r="X100" s="244"/>
      <c r="Y100" s="244"/>
      <c r="Z100" s="244"/>
      <c r="AA100" s="244"/>
      <c r="AB100" s="244"/>
      <c r="AC100" s="244"/>
      <c r="AD100" s="244"/>
      <c r="AE100" s="244"/>
      <c r="AF100" s="244"/>
      <c r="AG100" s="244"/>
      <c r="AH100" s="244"/>
      <c r="AI100" s="244"/>
      <c r="AJ100" s="244"/>
      <c r="AK100" s="244"/>
      <c r="AL100" s="244"/>
      <c r="AM100" s="244"/>
      <c r="AN100" s="244"/>
      <c r="AO100" s="244"/>
      <c r="AP100" s="244"/>
      <c r="AQ100" s="244"/>
      <c r="AR100" s="244"/>
      <c r="AS100" s="244"/>
      <c r="AT100" s="244"/>
      <c r="AU100" s="244"/>
      <c r="AV100" s="244"/>
      <c r="AW100" s="244"/>
      <c r="AX100" s="244"/>
      <c r="AY100" s="244"/>
      <c r="AZ100" s="244"/>
      <c r="BA100" s="244"/>
      <c r="BB100" s="244"/>
      <c r="BC100" s="244"/>
      <c r="BD100" s="244"/>
      <c r="BE100" s="244"/>
      <c r="BF100" s="244"/>
      <c r="BG100" s="244"/>
      <c r="BH100" s="244"/>
      <c r="BI100" s="244"/>
      <c r="BJ100" s="244"/>
      <c r="BK100" s="244"/>
    </row>
    <row r="101" spans="1:63" ht="19.5" customHeight="1">
      <c r="A101" s="244"/>
      <c r="B101" s="244"/>
      <c r="C101" s="244"/>
      <c r="D101" s="244"/>
      <c r="E101" s="244"/>
      <c r="F101" s="244"/>
      <c r="G101" s="244"/>
      <c r="H101" s="244"/>
      <c r="I101" s="244"/>
      <c r="J101" s="244"/>
      <c r="K101" s="244"/>
      <c r="L101" s="244"/>
      <c r="M101" s="244"/>
      <c r="N101" s="244"/>
      <c r="O101" s="244"/>
      <c r="P101" s="244"/>
      <c r="Q101" s="244"/>
      <c r="R101" s="244"/>
      <c r="S101" s="244"/>
      <c r="T101" s="244"/>
      <c r="U101" s="244"/>
      <c r="V101" s="244"/>
      <c r="W101" s="244"/>
      <c r="X101" s="244"/>
      <c r="Y101" s="244"/>
      <c r="Z101" s="244"/>
      <c r="AA101" s="244"/>
      <c r="AB101" s="244"/>
      <c r="AC101" s="244"/>
      <c r="AD101" s="244"/>
      <c r="AE101" s="244"/>
      <c r="AF101" s="244"/>
      <c r="AG101" s="244"/>
      <c r="AH101" s="244"/>
      <c r="AI101" s="244"/>
      <c r="AJ101" s="244"/>
      <c r="AK101" s="244"/>
      <c r="AL101" s="244"/>
      <c r="AM101" s="244"/>
      <c r="AN101" s="244"/>
      <c r="AO101" s="244"/>
      <c r="AP101" s="244"/>
      <c r="AQ101" s="244"/>
      <c r="AR101" s="244"/>
      <c r="AS101" s="244"/>
      <c r="AT101" s="244"/>
      <c r="AU101" s="244"/>
      <c r="AV101" s="244"/>
      <c r="AW101" s="244"/>
      <c r="AX101" s="244"/>
      <c r="AY101" s="244"/>
      <c r="AZ101" s="244"/>
      <c r="BA101" s="244"/>
      <c r="BB101" s="244"/>
      <c r="BC101" s="244"/>
      <c r="BD101" s="244"/>
      <c r="BE101" s="244"/>
      <c r="BF101" s="244"/>
      <c r="BG101" s="244"/>
      <c r="BH101" s="244"/>
      <c r="BI101" s="244"/>
      <c r="BJ101" s="244"/>
      <c r="BK101" s="244"/>
    </row>
    <row r="102" spans="1:63" ht="19.5" customHeight="1">
      <c r="A102" s="244"/>
      <c r="B102" s="244"/>
      <c r="C102" s="244"/>
      <c r="D102" s="244"/>
      <c r="E102" s="244"/>
      <c r="F102" s="244"/>
      <c r="G102" s="244"/>
      <c r="H102" s="244"/>
      <c r="I102" s="244"/>
      <c r="J102" s="244"/>
      <c r="K102" s="244"/>
      <c r="L102" s="244"/>
      <c r="M102" s="244"/>
      <c r="N102" s="244"/>
      <c r="O102" s="244"/>
      <c r="P102" s="244"/>
      <c r="Q102" s="244"/>
      <c r="R102" s="244"/>
      <c r="S102" s="244"/>
      <c r="T102" s="244"/>
      <c r="U102" s="244"/>
      <c r="V102" s="244"/>
      <c r="W102" s="244"/>
      <c r="X102" s="244"/>
      <c r="Y102" s="244"/>
      <c r="Z102" s="244"/>
      <c r="AA102" s="244"/>
      <c r="AB102" s="244"/>
      <c r="AC102" s="244"/>
      <c r="AD102" s="244"/>
      <c r="AE102" s="244"/>
      <c r="AF102" s="244"/>
      <c r="AG102" s="244"/>
      <c r="AH102" s="244"/>
      <c r="AI102" s="244"/>
      <c r="AJ102" s="244"/>
      <c r="AK102" s="244"/>
      <c r="AL102" s="244"/>
      <c r="AM102" s="244"/>
      <c r="AN102" s="244"/>
      <c r="AO102" s="244"/>
      <c r="AP102" s="244"/>
      <c r="AQ102" s="244"/>
      <c r="AR102" s="244"/>
      <c r="AS102" s="244"/>
      <c r="AT102" s="244"/>
      <c r="AU102" s="244"/>
      <c r="AV102" s="244"/>
      <c r="AW102" s="244"/>
      <c r="AX102" s="244"/>
      <c r="AY102" s="244"/>
      <c r="AZ102" s="244"/>
      <c r="BA102" s="244"/>
      <c r="BB102" s="244"/>
      <c r="BC102" s="244"/>
      <c r="BD102" s="244"/>
      <c r="BE102" s="244"/>
      <c r="BF102" s="244"/>
      <c r="BG102" s="244"/>
      <c r="BH102" s="244"/>
      <c r="BI102" s="244"/>
      <c r="BJ102" s="244"/>
      <c r="BK102" s="244"/>
    </row>
    <row r="103" spans="1:63" ht="19.5" customHeight="1">
      <c r="A103" s="244"/>
      <c r="B103" s="244"/>
      <c r="C103" s="244"/>
      <c r="D103" s="244"/>
      <c r="E103" s="244"/>
      <c r="F103" s="244"/>
      <c r="G103" s="244"/>
      <c r="H103" s="244"/>
      <c r="I103" s="244"/>
      <c r="J103" s="244"/>
      <c r="K103" s="244"/>
      <c r="L103" s="244"/>
      <c r="M103" s="244"/>
      <c r="N103" s="244"/>
      <c r="O103" s="244"/>
      <c r="P103" s="244"/>
      <c r="Q103" s="244"/>
      <c r="R103" s="244"/>
      <c r="S103" s="244"/>
      <c r="T103" s="244"/>
      <c r="U103" s="244"/>
      <c r="V103" s="244"/>
      <c r="W103" s="244"/>
      <c r="X103" s="244"/>
      <c r="Y103" s="244"/>
      <c r="Z103" s="244"/>
      <c r="AA103" s="244"/>
      <c r="AB103" s="244"/>
      <c r="AC103" s="244"/>
      <c r="AD103" s="244"/>
      <c r="AE103" s="244"/>
      <c r="AF103" s="244"/>
      <c r="AG103" s="244"/>
      <c r="AH103" s="244"/>
      <c r="AI103" s="244"/>
      <c r="AJ103" s="244"/>
      <c r="AK103" s="244"/>
      <c r="AL103" s="244"/>
      <c r="AM103" s="244"/>
      <c r="AN103" s="244"/>
      <c r="AO103" s="244"/>
      <c r="AP103" s="244"/>
      <c r="AQ103" s="244"/>
      <c r="AR103" s="244"/>
      <c r="AS103" s="244"/>
      <c r="AT103" s="244"/>
      <c r="AU103" s="244"/>
      <c r="AV103" s="244"/>
      <c r="AW103" s="244"/>
      <c r="AX103" s="244"/>
      <c r="AY103" s="244"/>
      <c r="AZ103" s="244"/>
      <c r="BA103" s="244"/>
      <c r="BB103" s="244"/>
      <c r="BC103" s="244"/>
      <c r="BD103" s="244"/>
      <c r="BE103" s="244"/>
      <c r="BF103" s="244"/>
      <c r="BG103" s="244"/>
      <c r="BH103" s="244"/>
      <c r="BI103" s="244"/>
      <c r="BJ103" s="244"/>
      <c r="BK103" s="244"/>
    </row>
    <row r="104" spans="1:63" ht="19.5" customHeight="1">
      <c r="A104" s="244"/>
      <c r="B104" s="244"/>
      <c r="C104" s="244"/>
      <c r="D104" s="244"/>
      <c r="E104" s="244"/>
      <c r="F104" s="244"/>
      <c r="G104" s="244"/>
      <c r="H104" s="244"/>
      <c r="I104" s="244"/>
      <c r="J104" s="244"/>
      <c r="K104" s="244"/>
      <c r="L104" s="244"/>
      <c r="M104" s="244"/>
      <c r="N104" s="244"/>
      <c r="O104" s="244"/>
      <c r="P104" s="244"/>
      <c r="Q104" s="244"/>
      <c r="R104" s="244"/>
      <c r="S104" s="244"/>
      <c r="T104" s="244"/>
      <c r="U104" s="244"/>
      <c r="V104" s="244"/>
      <c r="W104" s="244"/>
      <c r="X104" s="244"/>
      <c r="Y104" s="244"/>
      <c r="Z104" s="244"/>
      <c r="AA104" s="244"/>
      <c r="AB104" s="244"/>
      <c r="AC104" s="244"/>
      <c r="AD104" s="244"/>
      <c r="AE104" s="244"/>
      <c r="AF104" s="244"/>
      <c r="AG104" s="244"/>
      <c r="AH104" s="244"/>
      <c r="AI104" s="244"/>
      <c r="AJ104" s="244"/>
      <c r="AK104" s="244"/>
      <c r="AL104" s="244"/>
      <c r="AM104" s="244"/>
      <c r="AN104" s="244"/>
      <c r="AO104" s="244"/>
      <c r="AP104" s="244"/>
      <c r="AQ104" s="244"/>
      <c r="AR104" s="244"/>
      <c r="AS104" s="244"/>
      <c r="AT104" s="244"/>
      <c r="AU104" s="244"/>
      <c r="AV104" s="244"/>
      <c r="AW104" s="244"/>
      <c r="AX104" s="244"/>
      <c r="AY104" s="244"/>
      <c r="AZ104" s="244"/>
      <c r="BA104" s="244"/>
      <c r="BB104" s="244"/>
      <c r="BC104" s="244"/>
      <c r="BD104" s="244"/>
      <c r="BE104" s="244"/>
      <c r="BF104" s="244"/>
      <c r="BG104" s="244"/>
      <c r="BH104" s="244"/>
      <c r="BI104" s="244"/>
      <c r="BJ104" s="244"/>
      <c r="BK104" s="244"/>
    </row>
    <row r="105" spans="1:63" ht="19.5" customHeight="1">
      <c r="A105" s="244"/>
      <c r="B105" s="244"/>
      <c r="C105" s="244"/>
      <c r="D105" s="244"/>
      <c r="E105" s="244"/>
      <c r="F105" s="244"/>
      <c r="G105" s="244"/>
      <c r="H105" s="244"/>
      <c r="I105" s="244"/>
      <c r="J105" s="244"/>
      <c r="K105" s="244"/>
      <c r="L105" s="244"/>
      <c r="M105" s="244"/>
      <c r="N105" s="244"/>
      <c r="O105" s="244"/>
      <c r="P105" s="244"/>
      <c r="Q105" s="244"/>
      <c r="R105" s="244"/>
      <c r="S105" s="244"/>
      <c r="T105" s="244"/>
      <c r="U105" s="244"/>
      <c r="V105" s="244"/>
      <c r="W105" s="244"/>
      <c r="X105" s="244"/>
      <c r="Y105" s="244"/>
      <c r="Z105" s="244"/>
      <c r="AA105" s="244"/>
      <c r="AB105" s="244"/>
      <c r="AC105" s="244"/>
      <c r="AD105" s="244"/>
      <c r="AE105" s="244"/>
      <c r="AF105" s="244"/>
      <c r="AG105" s="244"/>
      <c r="AH105" s="244"/>
      <c r="AI105" s="244"/>
      <c r="AJ105" s="244"/>
      <c r="AK105" s="244"/>
      <c r="AL105" s="244"/>
      <c r="AM105" s="244"/>
      <c r="AN105" s="244"/>
      <c r="AO105" s="244"/>
      <c r="AP105" s="244"/>
      <c r="AQ105" s="244"/>
      <c r="AR105" s="244"/>
      <c r="AS105" s="244"/>
      <c r="AT105" s="244"/>
      <c r="AU105" s="244"/>
      <c r="AV105" s="244"/>
      <c r="AW105" s="244"/>
      <c r="AX105" s="244"/>
      <c r="AY105" s="244"/>
      <c r="AZ105" s="244"/>
      <c r="BA105" s="244"/>
      <c r="BB105" s="244"/>
      <c r="BC105" s="244"/>
      <c r="BD105" s="244"/>
      <c r="BE105" s="244"/>
      <c r="BF105" s="244"/>
      <c r="BG105" s="244"/>
      <c r="BH105" s="244"/>
      <c r="BI105" s="244"/>
      <c r="BJ105" s="244"/>
      <c r="BK105" s="244"/>
    </row>
    <row r="106" spans="1:63" ht="19.5" customHeight="1">
      <c r="A106" s="244"/>
      <c r="B106" s="244"/>
      <c r="C106" s="244"/>
      <c r="D106" s="244"/>
      <c r="E106" s="244"/>
      <c r="F106" s="244"/>
      <c r="G106" s="244"/>
      <c r="H106" s="244"/>
      <c r="I106" s="244"/>
      <c r="J106" s="244"/>
      <c r="K106" s="244"/>
      <c r="L106" s="244"/>
      <c r="M106" s="244"/>
      <c r="N106" s="244"/>
      <c r="O106" s="244"/>
      <c r="P106" s="244"/>
      <c r="Q106" s="244"/>
      <c r="R106" s="244"/>
      <c r="S106" s="244"/>
      <c r="T106" s="244"/>
      <c r="U106" s="244"/>
      <c r="V106" s="244"/>
      <c r="W106" s="244"/>
      <c r="X106" s="244"/>
      <c r="Y106" s="244"/>
      <c r="Z106" s="244"/>
      <c r="AA106" s="244"/>
      <c r="AB106" s="244"/>
      <c r="AC106" s="244"/>
      <c r="AD106" s="244"/>
      <c r="AE106" s="244"/>
      <c r="AF106" s="244"/>
      <c r="AG106" s="244"/>
      <c r="AH106" s="244"/>
      <c r="AI106" s="244"/>
      <c r="AJ106" s="244"/>
      <c r="AK106" s="244"/>
      <c r="AL106" s="244"/>
      <c r="AM106" s="244"/>
      <c r="AN106" s="244"/>
      <c r="AO106" s="244"/>
      <c r="AP106" s="244"/>
      <c r="AQ106" s="244"/>
      <c r="AR106" s="244"/>
      <c r="AS106" s="244"/>
      <c r="AT106" s="244"/>
      <c r="AU106" s="244"/>
      <c r="AV106" s="244"/>
      <c r="AW106" s="244"/>
      <c r="AX106" s="244"/>
      <c r="AY106" s="244"/>
      <c r="AZ106" s="244"/>
      <c r="BA106" s="244"/>
      <c r="BB106" s="244"/>
      <c r="BC106" s="244"/>
      <c r="BD106" s="244"/>
      <c r="BE106" s="244"/>
      <c r="BF106" s="244"/>
      <c r="BG106" s="244"/>
      <c r="BH106" s="244"/>
      <c r="BI106" s="244"/>
      <c r="BJ106" s="244"/>
      <c r="BK106" s="244"/>
    </row>
    <row r="107" spans="1:63" ht="19.5" customHeight="1">
      <c r="A107" s="244"/>
      <c r="B107" s="244"/>
      <c r="C107" s="244"/>
      <c r="D107" s="244"/>
      <c r="E107" s="244"/>
      <c r="F107" s="244"/>
      <c r="G107" s="244"/>
      <c r="H107" s="244"/>
      <c r="I107" s="244"/>
      <c r="J107" s="244"/>
      <c r="K107" s="244"/>
      <c r="L107" s="244"/>
      <c r="M107" s="244"/>
      <c r="N107" s="244"/>
      <c r="O107" s="244"/>
      <c r="P107" s="244"/>
      <c r="Q107" s="244"/>
      <c r="R107" s="244"/>
      <c r="S107" s="244"/>
      <c r="T107" s="244"/>
      <c r="U107" s="244"/>
      <c r="V107" s="244"/>
      <c r="W107" s="244"/>
      <c r="X107" s="244"/>
      <c r="Y107" s="244"/>
      <c r="Z107" s="244"/>
      <c r="AA107" s="244"/>
      <c r="AB107" s="244"/>
      <c r="AC107" s="244"/>
      <c r="AD107" s="244"/>
      <c r="AE107" s="244"/>
      <c r="AF107" s="244"/>
      <c r="AG107" s="244"/>
      <c r="AH107" s="244"/>
      <c r="AI107" s="244"/>
      <c r="AJ107" s="244"/>
      <c r="AK107" s="244"/>
      <c r="AL107" s="244"/>
      <c r="AM107" s="244"/>
      <c r="AN107" s="244"/>
      <c r="AO107" s="244"/>
      <c r="AP107" s="244"/>
      <c r="AQ107" s="244"/>
      <c r="AR107" s="244"/>
      <c r="AS107" s="244"/>
      <c r="AT107" s="244"/>
      <c r="AU107" s="244"/>
      <c r="AV107" s="244"/>
      <c r="AW107" s="244"/>
      <c r="AX107" s="244"/>
      <c r="AY107" s="244"/>
      <c r="AZ107" s="244"/>
      <c r="BA107" s="244"/>
      <c r="BB107" s="244"/>
      <c r="BC107" s="244"/>
      <c r="BD107" s="244"/>
      <c r="BE107" s="244"/>
      <c r="BF107" s="244"/>
      <c r="BG107" s="244"/>
      <c r="BH107" s="244"/>
      <c r="BI107" s="244"/>
      <c r="BJ107" s="244"/>
      <c r="BK107" s="244"/>
    </row>
    <row r="108" spans="1:63" ht="19.5" customHeight="1">
      <c r="A108" s="244"/>
      <c r="B108" s="244"/>
      <c r="C108" s="244"/>
      <c r="D108" s="244"/>
      <c r="E108" s="244"/>
      <c r="F108" s="244"/>
      <c r="G108" s="244"/>
      <c r="H108" s="244"/>
      <c r="I108" s="244"/>
      <c r="J108" s="244"/>
      <c r="K108" s="244"/>
      <c r="L108" s="244"/>
      <c r="M108" s="244"/>
      <c r="N108" s="244"/>
      <c r="O108" s="244"/>
      <c r="P108" s="244"/>
      <c r="Q108" s="244"/>
      <c r="R108" s="244"/>
      <c r="S108" s="244"/>
      <c r="T108" s="244"/>
      <c r="U108" s="244"/>
      <c r="V108" s="244"/>
      <c r="W108" s="244"/>
      <c r="X108" s="244"/>
      <c r="Y108" s="244"/>
      <c r="Z108" s="244"/>
      <c r="AA108" s="244"/>
      <c r="AB108" s="244"/>
      <c r="AC108" s="244"/>
      <c r="AD108" s="244"/>
      <c r="AE108" s="244"/>
      <c r="AF108" s="244"/>
      <c r="AG108" s="244"/>
      <c r="AH108" s="244"/>
      <c r="AI108" s="244"/>
      <c r="AJ108" s="244"/>
      <c r="AK108" s="244"/>
      <c r="AL108" s="244"/>
      <c r="AM108" s="244"/>
      <c r="AN108" s="244"/>
      <c r="AO108" s="244"/>
      <c r="AP108" s="244"/>
      <c r="AQ108" s="244"/>
      <c r="AR108" s="244"/>
      <c r="AS108" s="244"/>
      <c r="AT108" s="244"/>
      <c r="AU108" s="244"/>
      <c r="AV108" s="244"/>
      <c r="AW108" s="244"/>
      <c r="AX108" s="244"/>
      <c r="AY108" s="244"/>
      <c r="AZ108" s="244"/>
      <c r="BA108" s="244"/>
      <c r="BB108" s="244"/>
      <c r="BC108" s="244"/>
      <c r="BD108" s="244"/>
      <c r="BE108" s="244"/>
      <c r="BF108" s="244"/>
      <c r="BG108" s="244"/>
      <c r="BH108" s="244"/>
      <c r="BI108" s="244"/>
      <c r="BJ108" s="244"/>
      <c r="BK108" s="244"/>
    </row>
    <row r="109" spans="1:63" ht="19.5" customHeight="1">
      <c r="A109" s="244"/>
      <c r="B109" s="244"/>
      <c r="C109" s="244"/>
      <c r="D109" s="244"/>
      <c r="E109" s="244"/>
      <c r="F109" s="244"/>
      <c r="G109" s="244"/>
      <c r="H109" s="244"/>
      <c r="I109" s="244"/>
      <c r="J109" s="244"/>
      <c r="K109" s="244"/>
      <c r="L109" s="244"/>
      <c r="M109" s="244"/>
      <c r="N109" s="244"/>
      <c r="O109" s="244"/>
      <c r="P109" s="244"/>
      <c r="Q109" s="244"/>
      <c r="R109" s="244"/>
      <c r="S109" s="244"/>
      <c r="T109" s="244"/>
      <c r="U109" s="244"/>
      <c r="V109" s="244"/>
      <c r="W109" s="244"/>
      <c r="X109" s="244"/>
      <c r="Y109" s="244"/>
      <c r="Z109" s="244"/>
      <c r="AA109" s="244"/>
      <c r="AB109" s="244"/>
      <c r="AC109" s="244"/>
      <c r="AD109" s="244"/>
      <c r="AE109" s="244"/>
      <c r="AF109" s="244"/>
      <c r="AG109" s="244"/>
      <c r="AH109" s="244"/>
      <c r="AI109" s="244"/>
      <c r="AJ109" s="244"/>
      <c r="AK109" s="244"/>
      <c r="AL109" s="244"/>
      <c r="AM109" s="244"/>
      <c r="AN109" s="244"/>
      <c r="AO109" s="244"/>
      <c r="AP109" s="244"/>
      <c r="AQ109" s="244"/>
      <c r="AR109" s="244"/>
      <c r="AS109" s="244"/>
      <c r="AT109" s="244"/>
      <c r="AU109" s="244"/>
      <c r="AV109" s="244"/>
      <c r="AW109" s="244"/>
      <c r="AX109" s="244"/>
      <c r="AY109" s="244"/>
      <c r="AZ109" s="244"/>
      <c r="BA109" s="244"/>
      <c r="BB109" s="244"/>
      <c r="BC109" s="244"/>
      <c r="BD109" s="244"/>
      <c r="BE109" s="244"/>
      <c r="BF109" s="244"/>
      <c r="BG109" s="244"/>
      <c r="BH109" s="244"/>
      <c r="BI109" s="244"/>
      <c r="BJ109" s="244"/>
      <c r="BK109" s="244"/>
    </row>
    <row r="110" spans="1:63" ht="19.5" customHeight="1">
      <c r="A110" s="244"/>
      <c r="B110" s="244"/>
      <c r="C110" s="244"/>
      <c r="D110" s="244"/>
      <c r="E110" s="244"/>
      <c r="F110" s="244"/>
      <c r="G110" s="244"/>
      <c r="H110" s="244"/>
      <c r="I110" s="244"/>
      <c r="J110" s="244"/>
      <c r="K110" s="244"/>
      <c r="L110" s="244"/>
      <c r="M110" s="244"/>
      <c r="N110" s="244"/>
      <c r="O110" s="244"/>
      <c r="P110" s="244"/>
      <c r="Q110" s="244"/>
      <c r="R110" s="244"/>
      <c r="S110" s="244"/>
      <c r="T110" s="244"/>
      <c r="U110" s="244"/>
      <c r="V110" s="244"/>
      <c r="W110" s="244"/>
      <c r="X110" s="244"/>
      <c r="Y110" s="244"/>
      <c r="Z110" s="244"/>
      <c r="AA110" s="244"/>
      <c r="AB110" s="244"/>
      <c r="AC110" s="244"/>
      <c r="AD110" s="244"/>
      <c r="AE110" s="244"/>
      <c r="AF110" s="244"/>
      <c r="AG110" s="244"/>
      <c r="AH110" s="244"/>
      <c r="AI110" s="244"/>
      <c r="AJ110" s="244"/>
      <c r="AK110" s="244"/>
      <c r="AL110" s="244"/>
      <c r="AM110" s="244"/>
      <c r="AN110" s="244"/>
      <c r="AO110" s="244"/>
      <c r="AP110" s="244"/>
      <c r="AQ110" s="244"/>
      <c r="AR110" s="244"/>
      <c r="AS110" s="244"/>
      <c r="AT110" s="244"/>
      <c r="AU110" s="244"/>
      <c r="AV110" s="244"/>
      <c r="AW110" s="244"/>
      <c r="AX110" s="244"/>
      <c r="AY110" s="244"/>
      <c r="AZ110" s="244"/>
      <c r="BA110" s="244"/>
      <c r="BB110" s="244"/>
      <c r="BC110" s="244"/>
      <c r="BD110" s="244"/>
      <c r="BE110" s="244"/>
      <c r="BF110" s="244"/>
      <c r="BG110" s="244"/>
      <c r="BH110" s="244"/>
      <c r="BI110" s="244"/>
      <c r="BJ110" s="244"/>
      <c r="BK110" s="244"/>
    </row>
    <row r="111" spans="1:63" ht="19.5" customHeight="1">
      <c r="A111" s="244"/>
      <c r="B111" s="244"/>
      <c r="C111" s="244"/>
      <c r="D111" s="244"/>
      <c r="E111" s="244"/>
      <c r="F111" s="244"/>
      <c r="G111" s="244"/>
      <c r="H111" s="244"/>
      <c r="I111" s="244"/>
      <c r="J111" s="244"/>
      <c r="K111" s="244"/>
      <c r="L111" s="244"/>
      <c r="M111" s="244"/>
      <c r="N111" s="244"/>
      <c r="O111" s="244"/>
      <c r="P111" s="244"/>
      <c r="Q111" s="244"/>
      <c r="R111" s="244"/>
      <c r="S111" s="244"/>
      <c r="T111" s="244"/>
      <c r="U111" s="244"/>
      <c r="V111" s="244"/>
      <c r="W111" s="244"/>
      <c r="X111" s="244"/>
      <c r="Y111" s="244"/>
      <c r="Z111" s="244"/>
      <c r="AA111" s="244"/>
      <c r="AB111" s="244"/>
      <c r="AC111" s="244"/>
      <c r="AD111" s="244"/>
      <c r="AE111" s="244"/>
      <c r="AF111" s="244"/>
      <c r="AG111" s="244"/>
      <c r="AH111" s="244"/>
      <c r="AI111" s="244"/>
      <c r="AJ111" s="244"/>
      <c r="AK111" s="244"/>
      <c r="AL111" s="244"/>
      <c r="AM111" s="244"/>
      <c r="AN111" s="244"/>
      <c r="AO111" s="244"/>
      <c r="AP111" s="244"/>
      <c r="AQ111" s="244"/>
      <c r="AR111" s="244"/>
      <c r="AS111" s="244"/>
      <c r="AT111" s="244"/>
      <c r="AU111" s="244"/>
      <c r="AV111" s="244"/>
      <c r="AW111" s="244"/>
      <c r="AX111" s="244"/>
      <c r="AY111" s="244"/>
      <c r="AZ111" s="244"/>
      <c r="BA111" s="244"/>
      <c r="BB111" s="244"/>
      <c r="BC111" s="244"/>
      <c r="BD111" s="244"/>
      <c r="BE111" s="244"/>
      <c r="BF111" s="244"/>
      <c r="BG111" s="244"/>
      <c r="BH111" s="244"/>
      <c r="BI111" s="244"/>
      <c r="BJ111" s="244"/>
      <c r="BK111" s="244"/>
    </row>
    <row r="112" spans="1:63" ht="19.5" customHeight="1">
      <c r="A112" s="244"/>
      <c r="B112" s="244"/>
      <c r="C112" s="244"/>
      <c r="D112" s="244"/>
      <c r="E112" s="244"/>
      <c r="F112" s="244"/>
      <c r="G112" s="244"/>
      <c r="H112" s="244"/>
      <c r="I112" s="244"/>
      <c r="J112" s="244"/>
      <c r="K112" s="244"/>
      <c r="L112" s="244"/>
      <c r="M112" s="244"/>
      <c r="N112" s="244"/>
      <c r="O112" s="244"/>
      <c r="P112" s="244"/>
      <c r="Q112" s="244"/>
      <c r="R112" s="244"/>
      <c r="S112" s="244"/>
      <c r="T112" s="244"/>
      <c r="U112" s="244"/>
      <c r="V112" s="244"/>
      <c r="W112" s="244"/>
      <c r="X112" s="244"/>
      <c r="Y112" s="244"/>
      <c r="Z112" s="244"/>
      <c r="AA112" s="244"/>
      <c r="AB112" s="244"/>
      <c r="AC112" s="244"/>
      <c r="AD112" s="244"/>
      <c r="AE112" s="244"/>
      <c r="AF112" s="244"/>
      <c r="AG112" s="244"/>
      <c r="AH112" s="244"/>
      <c r="AI112" s="244"/>
      <c r="AJ112" s="244"/>
      <c r="AK112" s="244"/>
      <c r="AL112" s="244"/>
      <c r="AM112" s="244"/>
      <c r="AN112" s="244"/>
      <c r="AO112" s="244"/>
      <c r="AP112" s="244"/>
      <c r="AQ112" s="244"/>
      <c r="AR112" s="244"/>
      <c r="AS112" s="244"/>
      <c r="AT112" s="244"/>
      <c r="AU112" s="244"/>
      <c r="AV112" s="244"/>
      <c r="AW112" s="244"/>
      <c r="AX112" s="244"/>
      <c r="AY112" s="244"/>
      <c r="AZ112" s="244"/>
      <c r="BA112" s="244"/>
      <c r="BB112" s="244"/>
      <c r="BC112" s="244"/>
      <c r="BD112" s="244"/>
      <c r="BE112" s="244"/>
      <c r="BF112" s="244"/>
      <c r="BG112" s="244"/>
      <c r="BH112" s="244"/>
      <c r="BI112" s="244"/>
      <c r="BJ112" s="244"/>
      <c r="BK112" s="244"/>
    </row>
    <row r="113" spans="1:63" ht="19.5" customHeight="1">
      <c r="A113" s="244"/>
      <c r="B113" s="244"/>
      <c r="C113" s="244"/>
      <c r="D113" s="244"/>
      <c r="E113" s="244"/>
      <c r="F113" s="244"/>
      <c r="G113" s="244"/>
      <c r="H113" s="244"/>
      <c r="I113" s="244"/>
      <c r="J113" s="244"/>
      <c r="K113" s="244"/>
      <c r="L113" s="244"/>
      <c r="M113" s="244"/>
      <c r="N113" s="244"/>
      <c r="O113" s="244"/>
      <c r="P113" s="244"/>
      <c r="Q113" s="244"/>
      <c r="R113" s="244"/>
      <c r="S113" s="244"/>
      <c r="T113" s="244"/>
      <c r="U113" s="244"/>
      <c r="V113" s="244"/>
      <c r="W113" s="244"/>
      <c r="X113" s="244"/>
      <c r="Y113" s="244"/>
      <c r="Z113" s="244"/>
      <c r="AA113" s="244"/>
      <c r="AB113" s="244"/>
      <c r="AC113" s="244"/>
      <c r="AD113" s="244"/>
      <c r="AE113" s="244"/>
      <c r="AF113" s="244"/>
      <c r="AG113" s="244"/>
      <c r="AH113" s="244"/>
      <c r="AI113" s="244"/>
      <c r="AJ113" s="244"/>
      <c r="AK113" s="244"/>
      <c r="AL113" s="244"/>
      <c r="AM113" s="244"/>
      <c r="AN113" s="244"/>
      <c r="AO113" s="244"/>
      <c r="AP113" s="244"/>
      <c r="AQ113" s="244"/>
      <c r="AR113" s="244"/>
      <c r="AS113" s="244"/>
      <c r="AT113" s="244"/>
      <c r="AU113" s="244"/>
      <c r="AV113" s="244"/>
      <c r="AW113" s="244"/>
      <c r="AX113" s="244"/>
      <c r="AY113" s="244"/>
      <c r="AZ113" s="244"/>
      <c r="BA113" s="244"/>
      <c r="BB113" s="244"/>
      <c r="BC113" s="244"/>
      <c r="BD113" s="244"/>
      <c r="BE113" s="244"/>
      <c r="BF113" s="244"/>
      <c r="BG113" s="244"/>
      <c r="BH113" s="244"/>
      <c r="BI113" s="244"/>
      <c r="BJ113" s="244"/>
      <c r="BK113" s="244"/>
    </row>
    <row r="114" spans="1:63" ht="19.5" customHeight="1">
      <c r="A114" s="244"/>
      <c r="B114" s="244"/>
      <c r="C114" s="244"/>
      <c r="D114" s="244"/>
      <c r="E114" s="244"/>
      <c r="F114" s="244"/>
      <c r="G114" s="244"/>
      <c r="H114" s="244"/>
      <c r="I114" s="244"/>
      <c r="J114" s="244"/>
      <c r="K114" s="244"/>
      <c r="L114" s="244"/>
      <c r="M114" s="244"/>
      <c r="N114" s="244"/>
      <c r="O114" s="244"/>
      <c r="P114" s="244"/>
      <c r="Q114" s="244"/>
      <c r="R114" s="244"/>
      <c r="S114" s="244"/>
      <c r="T114" s="244"/>
      <c r="U114" s="244"/>
      <c r="V114" s="244"/>
      <c r="W114" s="244"/>
      <c r="X114" s="244"/>
      <c r="Y114" s="244"/>
      <c r="Z114" s="244"/>
      <c r="AA114" s="244"/>
      <c r="AB114" s="244"/>
      <c r="AC114" s="244"/>
      <c r="AD114" s="244"/>
      <c r="AE114" s="244"/>
      <c r="AF114" s="244"/>
      <c r="AG114" s="244"/>
      <c r="AH114" s="244"/>
      <c r="AI114" s="244"/>
      <c r="AJ114" s="244"/>
      <c r="AK114" s="244"/>
      <c r="AL114" s="244"/>
      <c r="AM114" s="244"/>
      <c r="AN114" s="244"/>
      <c r="AO114" s="244"/>
      <c r="AP114" s="244"/>
      <c r="AQ114" s="244"/>
      <c r="AR114" s="244"/>
      <c r="AS114" s="244"/>
      <c r="AT114" s="244"/>
      <c r="AU114" s="244"/>
      <c r="AV114" s="244"/>
      <c r="AW114" s="244"/>
      <c r="AX114" s="244"/>
      <c r="AY114" s="244"/>
      <c r="AZ114" s="244"/>
      <c r="BA114" s="244"/>
      <c r="BB114" s="244"/>
      <c r="BC114" s="244"/>
      <c r="BD114" s="244"/>
      <c r="BE114" s="244"/>
      <c r="BF114" s="244"/>
      <c r="BG114" s="244"/>
      <c r="BH114" s="244"/>
      <c r="BI114" s="244"/>
      <c r="BJ114" s="244"/>
      <c r="BK114" s="244"/>
    </row>
    <row r="115" spans="1:63" ht="19.5" customHeight="1">
      <c r="A115" s="244"/>
      <c r="B115" s="244"/>
      <c r="C115" s="244"/>
      <c r="D115" s="244"/>
      <c r="E115" s="244"/>
      <c r="F115" s="244"/>
      <c r="G115" s="244"/>
      <c r="H115" s="244"/>
      <c r="I115" s="244"/>
      <c r="J115" s="244"/>
      <c r="K115" s="244"/>
      <c r="L115" s="244"/>
      <c r="M115" s="244"/>
      <c r="N115" s="244"/>
      <c r="O115" s="244"/>
      <c r="P115" s="244"/>
      <c r="Q115" s="244"/>
      <c r="R115" s="244"/>
      <c r="S115" s="244"/>
      <c r="T115" s="244"/>
      <c r="U115" s="244"/>
      <c r="V115" s="244"/>
      <c r="W115" s="244"/>
      <c r="X115" s="244"/>
      <c r="Y115" s="244"/>
      <c r="Z115" s="244"/>
      <c r="AA115" s="244"/>
      <c r="AB115" s="244"/>
      <c r="AC115" s="244"/>
      <c r="AD115" s="244"/>
      <c r="AE115" s="244"/>
      <c r="AF115" s="244"/>
      <c r="AG115" s="244"/>
      <c r="AH115" s="244"/>
      <c r="AI115" s="244"/>
      <c r="AJ115" s="244"/>
      <c r="AK115" s="244"/>
      <c r="AL115" s="244"/>
      <c r="AM115" s="244"/>
      <c r="AN115" s="244"/>
      <c r="AO115" s="244"/>
      <c r="AP115" s="244"/>
      <c r="AQ115" s="244"/>
      <c r="AR115" s="244"/>
      <c r="AS115" s="244"/>
      <c r="AT115" s="244"/>
      <c r="AU115" s="244"/>
      <c r="AV115" s="244"/>
      <c r="AW115" s="244"/>
      <c r="AX115" s="244"/>
      <c r="AY115" s="244"/>
      <c r="AZ115" s="244"/>
      <c r="BA115" s="244"/>
      <c r="BB115" s="244"/>
      <c r="BC115" s="244"/>
      <c r="BD115" s="244"/>
      <c r="BE115" s="244"/>
      <c r="BF115" s="244"/>
      <c r="BG115" s="244"/>
      <c r="BH115" s="244"/>
      <c r="BI115" s="244"/>
      <c r="BJ115" s="244"/>
      <c r="BK115" s="244"/>
    </row>
    <row r="116" spans="1:63" ht="19.5" customHeight="1">
      <c r="A116" s="244"/>
      <c r="B116" s="244"/>
      <c r="C116" s="244"/>
      <c r="D116" s="244"/>
      <c r="E116" s="244"/>
      <c r="F116" s="244"/>
      <c r="G116" s="244"/>
      <c r="H116" s="244"/>
      <c r="I116" s="244"/>
      <c r="J116" s="244"/>
      <c r="K116" s="244"/>
      <c r="L116" s="244"/>
      <c r="M116" s="244"/>
      <c r="N116" s="244"/>
      <c r="O116" s="244"/>
      <c r="P116" s="244"/>
      <c r="Q116" s="244"/>
      <c r="R116" s="244"/>
      <c r="S116" s="244"/>
      <c r="T116" s="244"/>
      <c r="U116" s="244"/>
      <c r="V116" s="244"/>
      <c r="W116" s="244"/>
      <c r="X116" s="244"/>
      <c r="Y116" s="244"/>
      <c r="Z116" s="244"/>
      <c r="AA116" s="244"/>
      <c r="AB116" s="244"/>
      <c r="AC116" s="244"/>
      <c r="AD116" s="244"/>
      <c r="AE116" s="244"/>
      <c r="AF116" s="244"/>
      <c r="AG116" s="244"/>
      <c r="AH116" s="244"/>
      <c r="AI116" s="244"/>
      <c r="AJ116" s="244"/>
      <c r="AK116" s="244"/>
      <c r="AL116" s="244"/>
      <c r="AM116" s="244"/>
      <c r="AN116" s="244"/>
      <c r="AO116" s="244"/>
      <c r="AP116" s="244"/>
      <c r="AQ116" s="244"/>
      <c r="AR116" s="244"/>
      <c r="AS116" s="244"/>
      <c r="AT116" s="244"/>
      <c r="AU116" s="244"/>
      <c r="AV116" s="244"/>
      <c r="AW116" s="244"/>
      <c r="AX116" s="244"/>
      <c r="AY116" s="244"/>
      <c r="AZ116" s="244"/>
      <c r="BA116" s="244"/>
      <c r="BB116" s="244"/>
      <c r="BC116" s="244"/>
      <c r="BD116" s="244"/>
      <c r="BE116" s="244"/>
      <c r="BF116" s="244"/>
      <c r="BG116" s="244"/>
      <c r="BH116" s="244"/>
      <c r="BI116" s="244"/>
      <c r="BJ116" s="244"/>
      <c r="BK116" s="244"/>
    </row>
    <row r="117" spans="1:63" ht="19.5" customHeight="1">
      <c r="A117" s="244"/>
      <c r="B117" s="244"/>
      <c r="C117" s="244"/>
      <c r="D117" s="244"/>
      <c r="E117" s="244"/>
      <c r="F117" s="244"/>
      <c r="G117" s="244"/>
      <c r="H117" s="244"/>
      <c r="I117" s="244"/>
      <c r="J117" s="244"/>
      <c r="K117" s="244"/>
      <c r="L117" s="244"/>
      <c r="M117" s="244"/>
      <c r="N117" s="244"/>
      <c r="O117" s="244"/>
      <c r="P117" s="244"/>
      <c r="Q117" s="244"/>
      <c r="R117" s="244"/>
      <c r="S117" s="244"/>
      <c r="T117" s="244"/>
      <c r="U117" s="244"/>
      <c r="V117" s="244"/>
      <c r="W117" s="244"/>
      <c r="X117" s="244"/>
      <c r="Y117" s="244"/>
      <c r="Z117" s="244"/>
      <c r="AA117" s="244"/>
      <c r="AB117" s="244"/>
      <c r="AC117" s="244"/>
      <c r="AD117" s="244"/>
      <c r="AE117" s="244"/>
      <c r="AF117" s="244"/>
      <c r="AG117" s="244"/>
      <c r="AH117" s="244"/>
      <c r="AI117" s="244"/>
      <c r="AJ117" s="244"/>
      <c r="AK117" s="244"/>
      <c r="AL117" s="244"/>
      <c r="AM117" s="244"/>
      <c r="AN117" s="244"/>
      <c r="AO117" s="244"/>
      <c r="AP117" s="244"/>
      <c r="AQ117" s="244"/>
      <c r="AR117" s="244"/>
      <c r="AS117" s="244"/>
      <c r="AT117" s="244"/>
      <c r="AU117" s="244"/>
      <c r="AV117" s="244"/>
      <c r="AW117" s="244"/>
      <c r="AX117" s="244"/>
      <c r="AY117" s="244"/>
      <c r="AZ117" s="244"/>
      <c r="BA117" s="244"/>
      <c r="BB117" s="244"/>
      <c r="BC117" s="244"/>
      <c r="BD117" s="244"/>
      <c r="BE117" s="244"/>
      <c r="BF117" s="244"/>
      <c r="BG117" s="244"/>
      <c r="BH117" s="244"/>
      <c r="BI117" s="244"/>
      <c r="BJ117" s="244"/>
      <c r="BK117" s="244"/>
    </row>
    <row r="118" spans="1:63" ht="19.5" customHeight="1">
      <c r="A118" s="244"/>
      <c r="B118" s="244"/>
      <c r="C118" s="244"/>
      <c r="D118" s="244"/>
      <c r="E118" s="244"/>
      <c r="F118" s="244"/>
      <c r="G118" s="244"/>
      <c r="H118" s="244"/>
      <c r="I118" s="244"/>
      <c r="J118" s="244"/>
      <c r="K118" s="244"/>
      <c r="L118" s="244"/>
      <c r="M118" s="244"/>
      <c r="N118" s="244"/>
      <c r="O118" s="244"/>
      <c r="P118" s="244"/>
      <c r="Q118" s="244"/>
      <c r="R118" s="244"/>
      <c r="S118" s="244"/>
      <c r="T118" s="244"/>
      <c r="U118" s="244"/>
      <c r="V118" s="244"/>
      <c r="W118" s="244"/>
      <c r="X118" s="244"/>
      <c r="Y118" s="244"/>
      <c r="Z118" s="244"/>
      <c r="AA118" s="244"/>
      <c r="AB118" s="244"/>
      <c r="AC118" s="244"/>
      <c r="AD118" s="244"/>
      <c r="AE118" s="244"/>
      <c r="AF118" s="244"/>
      <c r="AG118" s="244"/>
      <c r="AH118" s="244"/>
      <c r="AI118" s="244"/>
      <c r="AJ118" s="244"/>
      <c r="AK118" s="244"/>
      <c r="AL118" s="244"/>
      <c r="AM118" s="244"/>
      <c r="AN118" s="244"/>
      <c r="AO118" s="244"/>
      <c r="AP118" s="244"/>
      <c r="AQ118" s="244"/>
      <c r="AR118" s="244"/>
      <c r="AS118" s="244"/>
      <c r="AT118" s="244"/>
      <c r="AU118" s="244"/>
      <c r="AV118" s="244"/>
      <c r="AW118" s="244"/>
      <c r="AX118" s="244"/>
      <c r="AY118" s="244"/>
      <c r="AZ118" s="244"/>
      <c r="BA118" s="244"/>
      <c r="BB118" s="244"/>
      <c r="BC118" s="244"/>
      <c r="BD118" s="244"/>
      <c r="BE118" s="244"/>
      <c r="BF118" s="244"/>
      <c r="BG118" s="244"/>
      <c r="BH118" s="244"/>
      <c r="BI118" s="244"/>
      <c r="BJ118" s="244"/>
      <c r="BK118" s="244"/>
    </row>
    <row r="119" spans="1:63" ht="19.5" customHeight="1">
      <c r="A119" s="244"/>
      <c r="B119" s="244"/>
      <c r="C119" s="244"/>
      <c r="D119" s="244"/>
      <c r="E119" s="244"/>
      <c r="F119" s="244"/>
      <c r="G119" s="244"/>
      <c r="H119" s="244"/>
      <c r="I119" s="244"/>
      <c r="J119" s="244"/>
      <c r="K119" s="244"/>
      <c r="L119" s="244"/>
      <c r="M119" s="244"/>
      <c r="N119" s="244"/>
      <c r="O119" s="244"/>
      <c r="P119" s="244"/>
      <c r="Q119" s="244"/>
      <c r="R119" s="244"/>
      <c r="S119" s="244"/>
      <c r="T119" s="244"/>
      <c r="U119" s="244"/>
      <c r="V119" s="244"/>
      <c r="W119" s="244"/>
      <c r="X119" s="244"/>
      <c r="Y119" s="244"/>
      <c r="Z119" s="244"/>
      <c r="AA119" s="244"/>
      <c r="AB119" s="244"/>
      <c r="AC119" s="244"/>
      <c r="AD119" s="244"/>
      <c r="AE119" s="244"/>
      <c r="AF119" s="244"/>
      <c r="AG119" s="244"/>
      <c r="AH119" s="244"/>
      <c r="AI119" s="244"/>
      <c r="AJ119" s="244"/>
      <c r="AK119" s="244"/>
      <c r="AL119" s="244"/>
      <c r="AM119" s="244"/>
      <c r="AN119" s="244"/>
      <c r="AO119" s="244"/>
      <c r="AP119" s="244"/>
      <c r="AQ119" s="244"/>
      <c r="AR119" s="244"/>
      <c r="AS119" s="244"/>
      <c r="AT119" s="244"/>
      <c r="AU119" s="244"/>
      <c r="AV119" s="244"/>
      <c r="AW119" s="244"/>
      <c r="AX119" s="244"/>
      <c r="AY119" s="244"/>
      <c r="AZ119" s="244"/>
      <c r="BA119" s="244"/>
      <c r="BB119" s="244"/>
      <c r="BC119" s="244"/>
      <c r="BD119" s="244"/>
      <c r="BE119" s="244"/>
      <c r="BF119" s="244"/>
      <c r="BG119" s="244"/>
      <c r="BH119" s="244"/>
      <c r="BI119" s="244"/>
      <c r="BJ119" s="244"/>
      <c r="BK119" s="244"/>
    </row>
    <row r="120" spans="1:63" ht="19.5" customHeight="1">
      <c r="A120" s="244"/>
      <c r="B120" s="244"/>
      <c r="C120" s="244"/>
      <c r="D120" s="244"/>
      <c r="E120" s="244"/>
      <c r="F120" s="244"/>
      <c r="G120" s="244"/>
      <c r="H120" s="244"/>
      <c r="I120" s="244"/>
      <c r="J120" s="244"/>
      <c r="K120" s="244"/>
      <c r="L120" s="244"/>
      <c r="M120" s="244"/>
      <c r="N120" s="244"/>
      <c r="O120" s="244"/>
      <c r="P120" s="244"/>
      <c r="Q120" s="244"/>
      <c r="R120" s="244"/>
      <c r="S120" s="244"/>
      <c r="T120" s="244"/>
      <c r="U120" s="244"/>
      <c r="V120" s="244"/>
      <c r="W120" s="244"/>
      <c r="X120" s="244"/>
      <c r="Y120" s="244"/>
      <c r="Z120" s="244"/>
      <c r="AA120" s="244"/>
      <c r="AB120" s="244"/>
      <c r="AC120" s="244"/>
      <c r="AD120" s="244"/>
      <c r="AE120" s="244"/>
      <c r="AF120" s="244"/>
      <c r="AG120" s="244"/>
      <c r="AH120" s="244"/>
      <c r="AI120" s="244"/>
      <c r="AJ120" s="244"/>
      <c r="AK120" s="244"/>
      <c r="AL120" s="244"/>
      <c r="AM120" s="244"/>
      <c r="AN120" s="244"/>
      <c r="AO120" s="244"/>
      <c r="AP120" s="244"/>
      <c r="AQ120" s="244"/>
      <c r="AR120" s="244"/>
      <c r="AS120" s="244"/>
      <c r="AT120" s="244"/>
      <c r="AU120" s="244"/>
      <c r="AV120" s="244"/>
      <c r="AW120" s="244"/>
      <c r="AX120" s="244"/>
      <c r="AY120" s="244"/>
      <c r="AZ120" s="244"/>
      <c r="BA120" s="244"/>
      <c r="BB120" s="244"/>
      <c r="BC120" s="244"/>
      <c r="BD120" s="244"/>
      <c r="BE120" s="244"/>
      <c r="BF120" s="244"/>
      <c r="BG120" s="244"/>
      <c r="BH120" s="244"/>
      <c r="BI120" s="244"/>
      <c r="BJ120" s="244"/>
      <c r="BK120" s="244"/>
    </row>
    <row r="121" spans="1:63" ht="19.5" customHeight="1">
      <c r="A121" s="244"/>
      <c r="B121" s="244"/>
      <c r="C121" s="244"/>
      <c r="D121" s="244"/>
      <c r="E121" s="244"/>
      <c r="F121" s="244"/>
      <c r="G121" s="244"/>
      <c r="H121" s="244"/>
      <c r="I121" s="244"/>
      <c r="J121" s="244"/>
      <c r="K121" s="244"/>
      <c r="L121" s="244"/>
      <c r="M121" s="244"/>
      <c r="N121" s="244"/>
      <c r="O121" s="244"/>
      <c r="P121" s="244"/>
      <c r="Q121" s="244"/>
      <c r="R121" s="244"/>
      <c r="S121" s="244"/>
      <c r="T121" s="244"/>
      <c r="U121" s="244"/>
      <c r="V121" s="244"/>
      <c r="W121" s="244"/>
      <c r="X121" s="244"/>
      <c r="Y121" s="244"/>
      <c r="Z121" s="244"/>
      <c r="AA121" s="244"/>
      <c r="AB121" s="244"/>
      <c r="AC121" s="244"/>
      <c r="AD121" s="244"/>
      <c r="AE121" s="244"/>
      <c r="AF121" s="244"/>
      <c r="AG121" s="244"/>
      <c r="AH121" s="244"/>
      <c r="AI121" s="244"/>
      <c r="AJ121" s="244"/>
      <c r="AK121" s="244"/>
      <c r="AL121" s="244"/>
      <c r="AM121" s="244"/>
      <c r="AN121" s="244"/>
      <c r="AO121" s="244"/>
      <c r="AP121" s="244"/>
      <c r="AQ121" s="244"/>
      <c r="AR121" s="244"/>
      <c r="AS121" s="244"/>
      <c r="AT121" s="244"/>
      <c r="AU121" s="244"/>
      <c r="AV121" s="244"/>
      <c r="AW121" s="244"/>
      <c r="AX121" s="244"/>
      <c r="AY121" s="244"/>
      <c r="AZ121" s="244"/>
      <c r="BA121" s="244"/>
      <c r="BB121" s="244"/>
      <c r="BC121" s="244"/>
      <c r="BD121" s="244"/>
      <c r="BE121" s="244"/>
      <c r="BF121" s="244"/>
      <c r="BG121" s="244"/>
      <c r="BH121" s="244"/>
      <c r="BI121" s="244"/>
      <c r="BJ121" s="244"/>
      <c r="BK121" s="244"/>
    </row>
    <row r="122" spans="1:63" ht="19.5" customHeight="1">
      <c r="A122" s="244"/>
      <c r="B122" s="244"/>
      <c r="C122" s="244"/>
      <c r="D122" s="244"/>
      <c r="E122" s="244"/>
      <c r="F122" s="244"/>
      <c r="G122" s="244"/>
      <c r="H122" s="244"/>
      <c r="I122" s="244"/>
      <c r="J122" s="244"/>
      <c r="K122" s="244"/>
      <c r="L122" s="244"/>
      <c r="M122" s="244"/>
      <c r="N122" s="244"/>
      <c r="O122" s="244"/>
      <c r="P122" s="244"/>
      <c r="Q122" s="244"/>
      <c r="R122" s="244"/>
      <c r="S122" s="244"/>
      <c r="T122" s="244"/>
      <c r="U122" s="244"/>
      <c r="V122" s="244"/>
      <c r="W122" s="244"/>
      <c r="X122" s="244"/>
      <c r="Y122" s="244"/>
      <c r="Z122" s="244"/>
      <c r="AA122" s="244"/>
      <c r="AB122" s="244"/>
      <c r="AC122" s="244"/>
      <c r="AD122" s="244"/>
      <c r="AE122" s="244"/>
      <c r="AF122" s="244"/>
      <c r="AG122" s="244"/>
      <c r="AH122" s="244"/>
      <c r="AI122" s="244"/>
      <c r="AJ122" s="244"/>
      <c r="AK122" s="244"/>
      <c r="AL122" s="244"/>
      <c r="AM122" s="244"/>
      <c r="AN122" s="244"/>
      <c r="AO122" s="244"/>
      <c r="AP122" s="244"/>
      <c r="AQ122" s="244"/>
      <c r="AR122" s="244"/>
      <c r="AS122" s="244"/>
      <c r="AT122" s="244"/>
      <c r="AU122" s="244"/>
      <c r="AV122" s="244"/>
      <c r="AW122" s="244"/>
      <c r="AX122" s="244"/>
      <c r="AY122" s="244"/>
      <c r="AZ122" s="244"/>
      <c r="BA122" s="244"/>
      <c r="BB122" s="244"/>
      <c r="BC122" s="244"/>
      <c r="BD122" s="244"/>
      <c r="BE122" s="244"/>
      <c r="BF122" s="244"/>
      <c r="BG122" s="244"/>
      <c r="BH122" s="244"/>
      <c r="BI122" s="244"/>
      <c r="BJ122" s="244"/>
      <c r="BK122" s="244"/>
    </row>
    <row r="123" spans="1:63" ht="19.5" customHeight="1">
      <c r="A123" s="244"/>
      <c r="B123" s="244"/>
      <c r="C123" s="244"/>
      <c r="D123" s="244"/>
      <c r="E123" s="244"/>
      <c r="F123" s="244"/>
      <c r="G123" s="244"/>
      <c r="H123" s="244"/>
      <c r="I123" s="244"/>
      <c r="J123" s="244"/>
      <c r="K123" s="244"/>
      <c r="L123" s="244"/>
      <c r="M123" s="244"/>
      <c r="N123" s="244"/>
      <c r="O123" s="244"/>
      <c r="P123" s="244"/>
      <c r="Q123" s="244"/>
      <c r="R123" s="244"/>
      <c r="S123" s="244"/>
      <c r="T123" s="244"/>
      <c r="U123" s="244"/>
      <c r="V123" s="244"/>
      <c r="W123" s="244"/>
      <c r="X123" s="244"/>
      <c r="Y123" s="244"/>
      <c r="Z123" s="244"/>
      <c r="AA123" s="244"/>
      <c r="AB123" s="244"/>
      <c r="AC123" s="244"/>
      <c r="AD123" s="244"/>
      <c r="AE123" s="244"/>
      <c r="AF123" s="244"/>
      <c r="AG123" s="244"/>
      <c r="AH123" s="244"/>
      <c r="AI123" s="244"/>
      <c r="AJ123" s="244"/>
      <c r="AK123" s="244"/>
      <c r="AL123" s="244"/>
      <c r="AM123" s="244"/>
      <c r="AN123" s="244"/>
      <c r="AO123" s="244"/>
      <c r="AP123" s="244"/>
      <c r="AQ123" s="244"/>
      <c r="AR123" s="244"/>
      <c r="AS123" s="244"/>
      <c r="AT123" s="244"/>
      <c r="AU123" s="244"/>
      <c r="AV123" s="244"/>
      <c r="AW123" s="244"/>
      <c r="AX123" s="244"/>
      <c r="AY123" s="244"/>
      <c r="AZ123" s="244"/>
      <c r="BA123" s="244"/>
      <c r="BB123" s="244"/>
      <c r="BC123" s="244"/>
      <c r="BD123" s="244"/>
      <c r="BE123" s="244"/>
      <c r="BF123" s="244"/>
      <c r="BG123" s="244"/>
      <c r="BH123" s="244"/>
      <c r="BI123" s="244"/>
      <c r="BJ123" s="244"/>
      <c r="BK123" s="244"/>
    </row>
    <row r="124" spans="1:63" ht="19.5" customHeight="1">
      <c r="A124" s="244"/>
      <c r="B124" s="244"/>
      <c r="C124" s="244"/>
      <c r="D124" s="244"/>
      <c r="E124" s="244"/>
      <c r="F124" s="244"/>
      <c r="G124" s="244"/>
      <c r="H124" s="244"/>
      <c r="I124" s="244"/>
      <c r="J124" s="244"/>
      <c r="K124" s="244"/>
      <c r="L124" s="244"/>
      <c r="M124" s="244"/>
      <c r="N124" s="244"/>
      <c r="O124" s="244"/>
      <c r="P124" s="244"/>
      <c r="Q124" s="244"/>
      <c r="R124" s="244"/>
      <c r="S124" s="244"/>
      <c r="T124" s="244"/>
      <c r="U124" s="244"/>
      <c r="V124" s="244"/>
      <c r="W124" s="244"/>
      <c r="X124" s="244"/>
      <c r="Y124" s="244"/>
      <c r="Z124" s="244"/>
      <c r="AA124" s="244"/>
      <c r="AB124" s="244"/>
      <c r="AC124" s="244"/>
      <c r="AD124" s="244"/>
      <c r="AE124" s="244"/>
      <c r="AF124" s="244"/>
      <c r="AG124" s="244"/>
      <c r="AH124" s="244"/>
      <c r="AI124" s="244"/>
      <c r="AJ124" s="244"/>
      <c r="AK124" s="244"/>
      <c r="AL124" s="244"/>
      <c r="AM124" s="244"/>
      <c r="AN124" s="244"/>
      <c r="AO124" s="244"/>
      <c r="AP124" s="244"/>
      <c r="AQ124" s="244"/>
      <c r="AR124" s="244"/>
      <c r="AS124" s="244"/>
      <c r="AT124" s="244"/>
      <c r="AU124" s="244"/>
      <c r="AV124" s="244"/>
      <c r="AW124" s="244"/>
      <c r="AX124" s="244"/>
      <c r="AY124" s="244"/>
      <c r="AZ124" s="244"/>
      <c r="BA124" s="244"/>
      <c r="BB124" s="244"/>
      <c r="BC124" s="244"/>
      <c r="BD124" s="244"/>
      <c r="BE124" s="244"/>
      <c r="BF124" s="244"/>
      <c r="BG124" s="244"/>
      <c r="BH124" s="244"/>
      <c r="BI124" s="244"/>
      <c r="BJ124" s="244"/>
      <c r="BK124" s="244"/>
    </row>
    <row r="125" spans="1:63" ht="19.5" customHeight="1">
      <c r="A125" s="244"/>
      <c r="B125" s="244"/>
      <c r="C125" s="244"/>
      <c r="D125" s="244"/>
      <c r="E125" s="244"/>
      <c r="F125" s="244"/>
      <c r="G125" s="244"/>
      <c r="H125" s="244"/>
      <c r="I125" s="244"/>
      <c r="J125" s="244"/>
      <c r="K125" s="244"/>
      <c r="L125" s="244"/>
      <c r="M125" s="244"/>
      <c r="N125" s="244"/>
      <c r="O125" s="244"/>
      <c r="P125" s="244"/>
      <c r="Q125" s="244"/>
      <c r="R125" s="244"/>
      <c r="S125" s="244"/>
      <c r="T125" s="244"/>
      <c r="U125" s="244"/>
      <c r="V125" s="244"/>
      <c r="W125" s="244"/>
      <c r="X125" s="244"/>
      <c r="Y125" s="244"/>
      <c r="Z125" s="244"/>
      <c r="AA125" s="244"/>
      <c r="AB125" s="244"/>
      <c r="AC125" s="244"/>
      <c r="AD125" s="244"/>
      <c r="AE125" s="244"/>
      <c r="AF125" s="244"/>
      <c r="AG125" s="244"/>
      <c r="AH125" s="244"/>
      <c r="AI125" s="244"/>
      <c r="AJ125" s="244"/>
      <c r="AK125" s="244"/>
      <c r="AL125" s="244"/>
      <c r="AM125" s="244"/>
      <c r="AN125" s="244"/>
      <c r="AO125" s="244"/>
      <c r="AP125" s="244"/>
      <c r="AQ125" s="244"/>
      <c r="AR125" s="244"/>
      <c r="AS125" s="244"/>
      <c r="AT125" s="244"/>
      <c r="AU125" s="244"/>
      <c r="AV125" s="244"/>
      <c r="AW125" s="244"/>
      <c r="AX125" s="244"/>
      <c r="AY125" s="244"/>
      <c r="AZ125" s="244"/>
      <c r="BA125" s="244"/>
      <c r="BB125" s="244"/>
      <c r="BC125" s="244"/>
      <c r="BD125" s="244"/>
      <c r="BE125" s="244"/>
      <c r="BF125" s="244"/>
      <c r="BG125" s="244"/>
      <c r="BH125" s="244"/>
      <c r="BI125" s="244"/>
      <c r="BJ125" s="244"/>
      <c r="BK125" s="244"/>
    </row>
    <row r="126" spans="1:63" ht="19.5" customHeight="1">
      <c r="A126" s="244"/>
      <c r="B126" s="244"/>
      <c r="C126" s="244"/>
      <c r="D126" s="244"/>
      <c r="E126" s="244"/>
      <c r="F126" s="244"/>
      <c r="G126" s="244"/>
      <c r="H126" s="244"/>
      <c r="I126" s="244"/>
      <c r="J126" s="244"/>
      <c r="K126" s="244"/>
      <c r="L126" s="244"/>
      <c r="M126" s="244"/>
      <c r="N126" s="244"/>
      <c r="O126" s="244"/>
      <c r="P126" s="244"/>
      <c r="Q126" s="244"/>
      <c r="R126" s="244"/>
      <c r="S126" s="244"/>
      <c r="T126" s="244"/>
      <c r="U126" s="244"/>
      <c r="V126" s="244"/>
      <c r="W126" s="244"/>
      <c r="X126" s="244"/>
      <c r="Y126" s="244"/>
      <c r="Z126" s="244"/>
      <c r="AA126" s="244"/>
      <c r="AB126" s="244"/>
      <c r="AC126" s="244"/>
      <c r="AD126" s="244"/>
      <c r="AE126" s="244"/>
      <c r="AF126" s="244"/>
      <c r="AG126" s="244"/>
      <c r="AH126" s="244"/>
      <c r="AI126" s="244"/>
      <c r="AJ126" s="244"/>
      <c r="AK126" s="244"/>
      <c r="AL126" s="244"/>
      <c r="AM126" s="244"/>
      <c r="AN126" s="244"/>
      <c r="AO126" s="244"/>
      <c r="AP126" s="244"/>
      <c r="AQ126" s="244"/>
      <c r="AR126" s="244"/>
      <c r="AS126" s="244"/>
      <c r="AT126" s="244"/>
      <c r="AU126" s="244"/>
      <c r="AV126" s="244"/>
      <c r="AW126" s="244"/>
      <c r="AX126" s="244"/>
      <c r="AY126" s="244"/>
      <c r="AZ126" s="244"/>
      <c r="BA126" s="244"/>
      <c r="BB126" s="244"/>
      <c r="BC126" s="244"/>
      <c r="BD126" s="244"/>
      <c r="BE126" s="244"/>
      <c r="BF126" s="244"/>
      <c r="BG126" s="244"/>
      <c r="BH126" s="244"/>
      <c r="BI126" s="244"/>
      <c r="BJ126" s="244"/>
      <c r="BK126" s="244"/>
    </row>
    <row r="127" spans="1:63" ht="19.5" customHeight="1">
      <c r="A127" s="244"/>
      <c r="B127" s="244"/>
      <c r="C127" s="244"/>
      <c r="D127" s="244"/>
      <c r="E127" s="244"/>
      <c r="F127" s="244"/>
      <c r="G127" s="244"/>
      <c r="H127" s="244"/>
      <c r="I127" s="244"/>
      <c r="J127" s="244"/>
      <c r="K127" s="244"/>
      <c r="L127" s="244"/>
      <c r="M127" s="244"/>
      <c r="N127" s="244"/>
      <c r="O127" s="244"/>
      <c r="P127" s="244"/>
      <c r="Q127" s="244"/>
      <c r="R127" s="244"/>
      <c r="S127" s="244"/>
      <c r="T127" s="244"/>
      <c r="U127" s="244"/>
      <c r="V127" s="244"/>
      <c r="W127" s="244"/>
      <c r="X127" s="244"/>
      <c r="Y127" s="244"/>
      <c r="Z127" s="244"/>
      <c r="AA127" s="244"/>
      <c r="AB127" s="244"/>
      <c r="AC127" s="244"/>
      <c r="AD127" s="244"/>
      <c r="AE127" s="244"/>
      <c r="AF127" s="244"/>
      <c r="AG127" s="244"/>
      <c r="AH127" s="244"/>
      <c r="AI127" s="244"/>
      <c r="AJ127" s="244"/>
      <c r="AK127" s="244"/>
      <c r="AL127" s="244"/>
      <c r="AM127" s="244"/>
      <c r="AN127" s="244"/>
      <c r="AO127" s="244"/>
      <c r="AP127" s="244"/>
      <c r="AQ127" s="244"/>
      <c r="AR127" s="244"/>
      <c r="AS127" s="244"/>
      <c r="AT127" s="244"/>
      <c r="AU127" s="244"/>
      <c r="AV127" s="244"/>
      <c r="AW127" s="244"/>
      <c r="AX127" s="244"/>
      <c r="AY127" s="244"/>
      <c r="AZ127" s="244"/>
      <c r="BA127" s="244"/>
      <c r="BB127" s="244"/>
      <c r="BC127" s="244"/>
      <c r="BD127" s="244"/>
      <c r="BE127" s="244"/>
      <c r="BF127" s="244"/>
      <c r="BG127" s="244"/>
      <c r="BH127" s="244"/>
      <c r="BI127" s="244"/>
      <c r="BJ127" s="244"/>
      <c r="BK127" s="244"/>
    </row>
    <row r="128" spans="1:63" ht="19.5" customHeight="1">
      <c r="A128" s="244"/>
      <c r="B128" s="244"/>
      <c r="C128" s="244"/>
      <c r="D128" s="244"/>
      <c r="E128" s="244"/>
      <c r="F128" s="244"/>
      <c r="G128" s="244"/>
      <c r="H128" s="244"/>
      <c r="I128" s="244"/>
      <c r="J128" s="244"/>
      <c r="K128" s="244"/>
      <c r="L128" s="244"/>
      <c r="M128" s="244"/>
      <c r="N128" s="244"/>
      <c r="O128" s="244"/>
      <c r="P128" s="244"/>
      <c r="Q128" s="244"/>
      <c r="R128" s="244"/>
      <c r="S128" s="244"/>
      <c r="T128" s="244"/>
      <c r="U128" s="244"/>
      <c r="V128" s="244"/>
      <c r="W128" s="244"/>
      <c r="X128" s="244"/>
      <c r="Y128" s="244"/>
      <c r="Z128" s="244"/>
      <c r="AA128" s="244"/>
      <c r="AB128" s="244"/>
      <c r="AC128" s="244"/>
      <c r="AD128" s="244"/>
      <c r="AE128" s="244"/>
      <c r="AF128" s="244"/>
      <c r="AG128" s="244"/>
      <c r="AH128" s="244"/>
      <c r="AI128" s="244"/>
      <c r="AJ128" s="244"/>
      <c r="AK128" s="244"/>
      <c r="AL128" s="244"/>
      <c r="AM128" s="244"/>
      <c r="AN128" s="244"/>
      <c r="AO128" s="244"/>
      <c r="AP128" s="244"/>
      <c r="AQ128" s="244"/>
      <c r="AR128" s="244"/>
      <c r="AS128" s="244"/>
      <c r="AT128" s="244"/>
      <c r="AU128" s="244"/>
      <c r="AV128" s="244"/>
      <c r="AW128" s="244"/>
      <c r="AX128" s="244"/>
      <c r="AY128" s="244"/>
      <c r="AZ128" s="244"/>
      <c r="BA128" s="244"/>
      <c r="BB128" s="244"/>
      <c r="BC128" s="244"/>
      <c r="BD128" s="244"/>
      <c r="BE128" s="244"/>
      <c r="BF128" s="244"/>
      <c r="BG128" s="244"/>
      <c r="BH128" s="244"/>
      <c r="BI128" s="244"/>
      <c r="BJ128" s="244"/>
      <c r="BK128" s="244"/>
    </row>
    <row r="129" spans="1:63" ht="19.5" customHeight="1">
      <c r="A129" s="244"/>
      <c r="B129" s="244"/>
      <c r="C129" s="244"/>
      <c r="D129" s="244"/>
      <c r="E129" s="244"/>
      <c r="F129" s="244"/>
      <c r="G129" s="244"/>
      <c r="H129" s="244"/>
      <c r="I129" s="244"/>
      <c r="J129" s="244"/>
      <c r="K129" s="244"/>
      <c r="L129" s="244"/>
      <c r="M129" s="244"/>
      <c r="N129" s="244"/>
      <c r="O129" s="244"/>
      <c r="P129" s="244"/>
      <c r="Q129" s="244"/>
      <c r="R129" s="244"/>
      <c r="S129" s="244"/>
      <c r="T129" s="244"/>
      <c r="U129" s="244"/>
      <c r="V129" s="244"/>
      <c r="W129" s="244"/>
      <c r="X129" s="244"/>
      <c r="Y129" s="244"/>
      <c r="Z129" s="244"/>
      <c r="AA129" s="244"/>
      <c r="AB129" s="244"/>
      <c r="AC129" s="244"/>
      <c r="AD129" s="244"/>
      <c r="AE129" s="244"/>
      <c r="AF129" s="244"/>
      <c r="AG129" s="244"/>
      <c r="AH129" s="244"/>
      <c r="AI129" s="244"/>
      <c r="AJ129" s="244"/>
      <c r="AK129" s="244"/>
      <c r="AL129" s="244"/>
      <c r="AM129" s="244"/>
      <c r="AN129" s="244"/>
      <c r="AO129" s="244"/>
      <c r="AP129" s="244"/>
      <c r="AQ129" s="244"/>
      <c r="AR129" s="244"/>
      <c r="AS129" s="244"/>
      <c r="AT129" s="244"/>
      <c r="AU129" s="244"/>
      <c r="AV129" s="244"/>
      <c r="AW129" s="244"/>
      <c r="AX129" s="244"/>
      <c r="AY129" s="244"/>
      <c r="AZ129" s="244"/>
      <c r="BA129" s="244"/>
      <c r="BB129" s="244"/>
      <c r="BC129" s="244"/>
      <c r="BD129" s="244"/>
      <c r="BE129" s="244"/>
      <c r="BF129" s="244"/>
      <c r="BG129" s="244"/>
      <c r="BH129" s="244"/>
      <c r="BI129" s="244"/>
      <c r="BJ129" s="244"/>
      <c r="BK129" s="244"/>
    </row>
    <row r="130" spans="1:63" ht="19.5" customHeight="1">
      <c r="A130" s="244"/>
      <c r="B130" s="244"/>
      <c r="C130" s="244"/>
      <c r="D130" s="244"/>
      <c r="E130" s="244"/>
      <c r="F130" s="244"/>
      <c r="G130" s="244"/>
      <c r="H130" s="244"/>
      <c r="I130" s="244"/>
      <c r="J130" s="244"/>
      <c r="K130" s="244"/>
      <c r="L130" s="244"/>
      <c r="M130" s="244"/>
      <c r="N130" s="244"/>
      <c r="O130" s="244"/>
      <c r="P130" s="244"/>
      <c r="Q130" s="244"/>
      <c r="R130" s="244"/>
      <c r="S130" s="244"/>
      <c r="T130" s="244"/>
      <c r="U130" s="244"/>
      <c r="V130" s="244"/>
      <c r="W130" s="244"/>
      <c r="X130" s="244"/>
      <c r="Y130" s="244"/>
      <c r="Z130" s="244"/>
      <c r="AA130" s="244"/>
      <c r="AB130" s="244"/>
      <c r="AC130" s="244"/>
      <c r="AD130" s="244"/>
      <c r="AE130" s="244"/>
      <c r="AF130" s="244"/>
      <c r="AG130" s="244"/>
      <c r="AH130" s="244"/>
      <c r="AI130" s="244"/>
      <c r="AJ130" s="244"/>
      <c r="AK130" s="244"/>
      <c r="AL130" s="244"/>
      <c r="AM130" s="244"/>
      <c r="AN130" s="244"/>
      <c r="AO130" s="244"/>
      <c r="AP130" s="244"/>
      <c r="AQ130" s="244"/>
      <c r="AR130" s="244"/>
      <c r="AS130" s="244"/>
      <c r="AT130" s="244"/>
      <c r="AU130" s="244"/>
      <c r="AV130" s="244"/>
      <c r="AW130" s="244"/>
      <c r="AX130" s="244"/>
      <c r="AY130" s="244"/>
      <c r="AZ130" s="244"/>
      <c r="BA130" s="244"/>
      <c r="BB130" s="244"/>
      <c r="BC130" s="244"/>
      <c r="BD130" s="244"/>
      <c r="BE130" s="244"/>
      <c r="BF130" s="244"/>
      <c r="BG130" s="244"/>
      <c r="BH130" s="244"/>
      <c r="BI130" s="244"/>
      <c r="BJ130" s="244"/>
      <c r="BK130" s="244"/>
    </row>
    <row r="131" spans="1:63" ht="19.5" customHeight="1">
      <c r="A131" s="244"/>
      <c r="B131" s="244"/>
      <c r="C131" s="244"/>
      <c r="D131" s="244"/>
      <c r="E131" s="244"/>
      <c r="F131" s="244"/>
      <c r="G131" s="244"/>
      <c r="H131" s="244"/>
      <c r="I131" s="244"/>
      <c r="J131" s="244"/>
      <c r="K131" s="244"/>
      <c r="L131" s="244"/>
      <c r="M131" s="244"/>
      <c r="N131" s="244"/>
      <c r="O131" s="244"/>
      <c r="P131" s="244"/>
      <c r="Q131" s="244"/>
      <c r="R131" s="244"/>
      <c r="S131" s="244"/>
      <c r="T131" s="244"/>
      <c r="U131" s="244"/>
      <c r="V131" s="244"/>
      <c r="W131" s="244"/>
      <c r="X131" s="244"/>
      <c r="Y131" s="244"/>
      <c r="Z131" s="244"/>
      <c r="AA131" s="244"/>
      <c r="AB131" s="244"/>
      <c r="AC131" s="244"/>
      <c r="AD131" s="244"/>
      <c r="AE131" s="244"/>
      <c r="AF131" s="244"/>
      <c r="AG131" s="244"/>
      <c r="AH131" s="244"/>
      <c r="AI131" s="244"/>
      <c r="AJ131" s="244"/>
      <c r="AK131" s="244"/>
      <c r="AL131" s="244"/>
      <c r="AM131" s="244"/>
      <c r="AN131" s="244"/>
      <c r="AO131" s="244"/>
      <c r="AP131" s="244"/>
      <c r="AQ131" s="244"/>
      <c r="AR131" s="244"/>
      <c r="AS131" s="244"/>
      <c r="AT131" s="244"/>
      <c r="AU131" s="244"/>
      <c r="AV131" s="244"/>
      <c r="AW131" s="244"/>
      <c r="AX131" s="244"/>
      <c r="AY131" s="244"/>
      <c r="AZ131" s="244"/>
      <c r="BA131" s="244"/>
      <c r="BB131" s="244"/>
      <c r="BC131" s="244"/>
      <c r="BD131" s="244"/>
      <c r="BE131" s="244"/>
      <c r="BF131" s="244"/>
      <c r="BG131" s="244"/>
      <c r="BH131" s="244"/>
      <c r="BI131" s="244"/>
      <c r="BJ131" s="244"/>
      <c r="BK131" s="244"/>
    </row>
    <row r="132" spans="1:63" ht="19.5" customHeight="1">
      <c r="A132" s="244"/>
      <c r="B132" s="244"/>
      <c r="C132" s="244"/>
      <c r="D132" s="244"/>
      <c r="E132" s="244"/>
      <c r="F132" s="244"/>
      <c r="G132" s="244"/>
      <c r="H132" s="244"/>
      <c r="I132" s="244"/>
      <c r="J132" s="244"/>
      <c r="K132" s="244"/>
      <c r="L132" s="244"/>
      <c r="M132" s="244"/>
      <c r="N132" s="244"/>
      <c r="O132" s="244"/>
      <c r="P132" s="244"/>
      <c r="Q132" s="244"/>
      <c r="R132" s="244"/>
      <c r="S132" s="244"/>
      <c r="T132" s="244"/>
      <c r="U132" s="244"/>
      <c r="V132" s="244"/>
      <c r="W132" s="244"/>
      <c r="X132" s="244"/>
      <c r="Y132" s="244"/>
      <c r="Z132" s="244"/>
      <c r="AA132" s="244"/>
      <c r="AB132" s="244"/>
      <c r="AC132" s="244"/>
      <c r="AD132" s="244"/>
      <c r="AE132" s="244"/>
      <c r="AF132" s="244"/>
      <c r="AG132" s="244"/>
      <c r="AH132" s="244"/>
      <c r="AI132" s="244"/>
      <c r="AJ132" s="244"/>
      <c r="AK132" s="244"/>
      <c r="AL132" s="244"/>
      <c r="AM132" s="244"/>
      <c r="AN132" s="244"/>
      <c r="AO132" s="244"/>
      <c r="AP132" s="244"/>
      <c r="AQ132" s="244"/>
      <c r="AR132" s="244"/>
      <c r="AS132" s="244"/>
      <c r="AT132" s="244"/>
      <c r="AU132" s="244"/>
      <c r="AV132" s="244"/>
      <c r="AW132" s="244"/>
      <c r="AX132" s="244"/>
      <c r="AY132" s="244"/>
      <c r="AZ132" s="244"/>
      <c r="BA132" s="244"/>
      <c r="BB132" s="244"/>
      <c r="BC132" s="244"/>
      <c r="BD132" s="244"/>
      <c r="BE132" s="244"/>
      <c r="BF132" s="244"/>
      <c r="BG132" s="244"/>
      <c r="BH132" s="244"/>
      <c r="BI132" s="244"/>
      <c r="BJ132" s="244"/>
      <c r="BK132" s="244"/>
    </row>
    <row r="133" spans="1:63" ht="19.5" customHeight="1">
      <c r="A133" s="244"/>
      <c r="B133" s="244"/>
      <c r="C133" s="244"/>
      <c r="D133" s="244"/>
      <c r="E133" s="244"/>
      <c r="F133" s="244"/>
      <c r="G133" s="244"/>
      <c r="H133" s="244"/>
      <c r="I133" s="244"/>
      <c r="J133" s="244"/>
      <c r="K133" s="244"/>
      <c r="L133" s="244"/>
      <c r="M133" s="244"/>
      <c r="N133" s="244"/>
      <c r="O133" s="244"/>
      <c r="P133" s="244"/>
      <c r="Q133" s="244"/>
      <c r="R133" s="244"/>
      <c r="S133" s="244"/>
      <c r="T133" s="244"/>
      <c r="U133" s="244"/>
      <c r="V133" s="244"/>
      <c r="W133" s="244"/>
      <c r="X133" s="244"/>
      <c r="Y133" s="244"/>
      <c r="Z133" s="244"/>
      <c r="AA133" s="244"/>
      <c r="AB133" s="244"/>
      <c r="AC133" s="244"/>
      <c r="AD133" s="244"/>
      <c r="AE133" s="244"/>
      <c r="AF133" s="244"/>
      <c r="AG133" s="244"/>
      <c r="AH133" s="244"/>
      <c r="AI133" s="244"/>
      <c r="AJ133" s="244"/>
      <c r="AK133" s="244"/>
      <c r="AL133" s="244"/>
      <c r="AM133" s="244"/>
      <c r="AN133" s="244"/>
      <c r="AO133" s="244"/>
      <c r="AP133" s="244"/>
      <c r="AQ133" s="244"/>
      <c r="AR133" s="244"/>
      <c r="AS133" s="244"/>
      <c r="AT133" s="244"/>
      <c r="AU133" s="244"/>
      <c r="AV133" s="244"/>
      <c r="AW133" s="244"/>
      <c r="AX133" s="244"/>
      <c r="AY133" s="244"/>
      <c r="AZ133" s="244"/>
      <c r="BA133" s="244"/>
      <c r="BB133" s="244"/>
      <c r="BC133" s="244"/>
      <c r="BD133" s="244"/>
      <c r="BE133" s="244"/>
      <c r="BF133" s="244"/>
      <c r="BG133" s="244"/>
      <c r="BH133" s="244"/>
      <c r="BI133" s="244"/>
      <c r="BJ133" s="244"/>
      <c r="BK133" s="244"/>
    </row>
    <row r="134" spans="1:63" ht="19.5" customHeight="1">
      <c r="A134" s="244"/>
      <c r="B134" s="244"/>
      <c r="C134" s="244"/>
      <c r="D134" s="244"/>
      <c r="E134" s="244"/>
      <c r="F134" s="244"/>
      <c r="G134" s="244"/>
      <c r="H134" s="244"/>
      <c r="I134" s="244"/>
      <c r="J134" s="244"/>
      <c r="K134" s="244"/>
      <c r="L134" s="244"/>
      <c r="M134" s="244"/>
      <c r="N134" s="244"/>
      <c r="O134" s="244"/>
      <c r="P134" s="244"/>
      <c r="Q134" s="244"/>
      <c r="R134" s="244"/>
      <c r="S134" s="244"/>
      <c r="T134" s="244"/>
      <c r="U134" s="244"/>
      <c r="V134" s="244"/>
      <c r="W134" s="244"/>
      <c r="X134" s="244"/>
      <c r="Y134" s="244"/>
      <c r="Z134" s="244"/>
      <c r="AA134" s="244"/>
      <c r="AB134" s="244"/>
      <c r="AC134" s="244"/>
      <c r="AD134" s="244"/>
      <c r="AE134" s="244"/>
      <c r="AF134" s="244"/>
      <c r="AG134" s="244"/>
      <c r="AH134" s="244"/>
      <c r="AI134" s="244"/>
      <c r="AJ134" s="244"/>
      <c r="AK134" s="244"/>
      <c r="AL134" s="244"/>
      <c r="AM134" s="244"/>
      <c r="AN134" s="244"/>
      <c r="AO134" s="244"/>
      <c r="AP134" s="244"/>
      <c r="AQ134" s="244"/>
      <c r="AR134" s="244"/>
      <c r="AS134" s="244"/>
      <c r="AT134" s="244"/>
      <c r="AU134" s="244"/>
      <c r="AV134" s="244"/>
      <c r="AW134" s="244"/>
      <c r="AX134" s="244"/>
      <c r="AY134" s="244"/>
      <c r="AZ134" s="244"/>
      <c r="BA134" s="244"/>
      <c r="BB134" s="244"/>
      <c r="BC134" s="244"/>
      <c r="BD134" s="244"/>
      <c r="BE134" s="244"/>
      <c r="BF134" s="244"/>
      <c r="BG134" s="244"/>
      <c r="BH134" s="244"/>
      <c r="BI134" s="244"/>
      <c r="BJ134" s="244"/>
      <c r="BK134" s="244"/>
    </row>
    <row r="135" spans="1:63" ht="19.5" customHeight="1">
      <c r="A135" s="244"/>
      <c r="B135" s="244"/>
      <c r="C135" s="244"/>
      <c r="D135" s="244"/>
      <c r="E135" s="244"/>
      <c r="F135" s="244"/>
      <c r="G135" s="244"/>
      <c r="H135" s="244"/>
      <c r="I135" s="244"/>
      <c r="J135" s="244"/>
      <c r="K135" s="244"/>
      <c r="L135" s="244"/>
      <c r="M135" s="244"/>
      <c r="N135" s="244"/>
      <c r="O135" s="244"/>
      <c r="P135" s="244"/>
      <c r="Q135" s="244"/>
      <c r="R135" s="244"/>
      <c r="S135" s="244"/>
      <c r="T135" s="244"/>
      <c r="U135" s="244"/>
      <c r="V135" s="244"/>
      <c r="W135" s="244"/>
      <c r="X135" s="244"/>
      <c r="Y135" s="244"/>
      <c r="Z135" s="244"/>
      <c r="AA135" s="244"/>
      <c r="AB135" s="244"/>
      <c r="AC135" s="244"/>
      <c r="AD135" s="244"/>
      <c r="AE135" s="244"/>
      <c r="AF135" s="244"/>
      <c r="AG135" s="244"/>
      <c r="AH135" s="244"/>
      <c r="AI135" s="244"/>
      <c r="AJ135" s="244"/>
      <c r="AK135" s="244"/>
      <c r="AL135" s="244"/>
      <c r="AM135" s="244"/>
      <c r="AN135" s="244"/>
      <c r="AO135" s="244"/>
      <c r="AP135" s="244"/>
      <c r="AQ135" s="244"/>
      <c r="AR135" s="244"/>
      <c r="AS135" s="244"/>
      <c r="AT135" s="244"/>
      <c r="AU135" s="244"/>
      <c r="AV135" s="244"/>
      <c r="AW135" s="244"/>
      <c r="AX135" s="244"/>
      <c r="AY135" s="244"/>
      <c r="AZ135" s="244"/>
      <c r="BA135" s="244"/>
      <c r="BB135" s="244"/>
      <c r="BC135" s="244"/>
      <c r="BD135" s="244"/>
      <c r="BE135" s="244"/>
      <c r="BF135" s="244"/>
      <c r="BG135" s="244"/>
      <c r="BH135" s="244"/>
      <c r="BI135" s="244"/>
      <c r="BJ135" s="244"/>
      <c r="BK135" s="244"/>
    </row>
    <row r="136" spans="1:63" ht="19.5" customHeight="1">
      <c r="A136" s="244"/>
      <c r="B136" s="244"/>
      <c r="C136" s="244"/>
      <c r="D136" s="244"/>
      <c r="E136" s="244"/>
      <c r="F136" s="244"/>
      <c r="G136" s="244"/>
      <c r="H136" s="244"/>
      <c r="I136" s="244"/>
      <c r="J136" s="244"/>
      <c r="K136" s="244"/>
      <c r="L136" s="244"/>
      <c r="M136" s="244"/>
      <c r="N136" s="244"/>
      <c r="O136" s="244"/>
      <c r="P136" s="244"/>
      <c r="Q136" s="244"/>
      <c r="R136" s="244"/>
      <c r="S136" s="244"/>
      <c r="T136" s="244"/>
      <c r="U136" s="244"/>
      <c r="V136" s="244"/>
      <c r="W136" s="244"/>
      <c r="X136" s="244"/>
      <c r="Y136" s="244"/>
      <c r="Z136" s="244"/>
      <c r="AA136" s="244"/>
      <c r="AB136" s="244"/>
      <c r="AC136" s="244"/>
      <c r="AD136" s="244"/>
      <c r="AE136" s="244"/>
      <c r="AF136" s="244"/>
      <c r="AG136" s="244"/>
      <c r="AH136" s="244"/>
      <c r="AI136" s="244"/>
      <c r="AJ136" s="244"/>
      <c r="AK136" s="244"/>
      <c r="AL136" s="244"/>
      <c r="AM136" s="244"/>
      <c r="AN136" s="244"/>
      <c r="AO136" s="244"/>
      <c r="AP136" s="244"/>
      <c r="AQ136" s="244"/>
      <c r="AR136" s="244"/>
      <c r="AS136" s="244"/>
      <c r="AT136" s="244"/>
      <c r="AU136" s="244"/>
      <c r="AV136" s="244"/>
      <c r="AW136" s="244"/>
      <c r="AX136" s="244"/>
      <c r="AY136" s="244"/>
      <c r="AZ136" s="244"/>
      <c r="BA136" s="244"/>
      <c r="BB136" s="244"/>
      <c r="BC136" s="244"/>
      <c r="BD136" s="244"/>
      <c r="BE136" s="244"/>
      <c r="BF136" s="244"/>
      <c r="BG136" s="244"/>
      <c r="BH136" s="244"/>
      <c r="BI136" s="244"/>
      <c r="BJ136" s="244"/>
      <c r="BK136" s="244"/>
    </row>
    <row r="137" spans="1:63" ht="19.5" customHeight="1">
      <c r="A137" s="244"/>
      <c r="B137" s="244"/>
      <c r="C137" s="244"/>
      <c r="D137" s="244"/>
      <c r="E137" s="244"/>
      <c r="F137" s="244"/>
      <c r="G137" s="244"/>
      <c r="H137" s="244"/>
      <c r="I137" s="244"/>
      <c r="J137" s="244"/>
      <c r="K137" s="244"/>
      <c r="L137" s="244"/>
      <c r="M137" s="244"/>
      <c r="N137" s="244"/>
      <c r="O137" s="244"/>
      <c r="P137" s="244"/>
      <c r="Q137" s="244"/>
      <c r="R137" s="244"/>
      <c r="S137" s="244"/>
      <c r="T137" s="244"/>
      <c r="U137" s="244"/>
      <c r="V137" s="244"/>
      <c r="W137" s="244"/>
      <c r="X137" s="244"/>
      <c r="Y137" s="244"/>
      <c r="Z137" s="244"/>
      <c r="AA137" s="244"/>
      <c r="AB137" s="244"/>
      <c r="AC137" s="244"/>
      <c r="AD137" s="244"/>
      <c r="AE137" s="244"/>
      <c r="AF137" s="244"/>
      <c r="AG137" s="244"/>
      <c r="AH137" s="244"/>
      <c r="AI137" s="244"/>
      <c r="AJ137" s="244"/>
      <c r="AK137" s="244"/>
      <c r="AL137" s="244"/>
      <c r="AM137" s="244"/>
      <c r="AN137" s="244"/>
      <c r="AO137" s="244"/>
      <c r="AP137" s="244"/>
      <c r="AQ137" s="244"/>
      <c r="AR137" s="244"/>
      <c r="AS137" s="244"/>
      <c r="AT137" s="244"/>
      <c r="AU137" s="244"/>
      <c r="AV137" s="244"/>
      <c r="AW137" s="244"/>
      <c r="AX137" s="244"/>
      <c r="AY137" s="244"/>
      <c r="AZ137" s="244"/>
      <c r="BA137" s="244"/>
      <c r="BB137" s="244"/>
      <c r="BC137" s="244"/>
      <c r="BD137" s="244"/>
      <c r="BE137" s="244"/>
      <c r="BF137" s="244"/>
      <c r="BG137" s="244"/>
      <c r="BH137" s="244"/>
      <c r="BI137" s="244"/>
      <c r="BJ137" s="244"/>
      <c r="BK137" s="244"/>
    </row>
    <row r="138" spans="1:63" ht="19.5" customHeight="1">
      <c r="A138" s="244"/>
      <c r="B138" s="244"/>
      <c r="C138" s="244"/>
      <c r="D138" s="244"/>
      <c r="E138" s="244"/>
      <c r="F138" s="244"/>
      <c r="G138" s="244"/>
      <c r="H138" s="244"/>
      <c r="I138" s="244"/>
      <c r="J138" s="244"/>
      <c r="K138" s="244"/>
      <c r="L138" s="244"/>
      <c r="M138" s="244"/>
      <c r="N138" s="244"/>
      <c r="O138" s="244"/>
      <c r="P138" s="244"/>
      <c r="Q138" s="244"/>
      <c r="R138" s="244"/>
      <c r="S138" s="244"/>
      <c r="T138" s="244"/>
      <c r="U138" s="244"/>
      <c r="V138" s="244"/>
      <c r="W138" s="244"/>
      <c r="X138" s="244"/>
      <c r="Y138" s="244"/>
      <c r="Z138" s="244"/>
      <c r="AA138" s="244"/>
      <c r="AB138" s="244"/>
      <c r="AC138" s="244"/>
      <c r="AD138" s="244"/>
      <c r="AE138" s="244"/>
      <c r="AF138" s="244"/>
      <c r="AG138" s="244"/>
      <c r="AH138" s="244"/>
      <c r="AI138" s="244"/>
      <c r="AJ138" s="244"/>
      <c r="AK138" s="244"/>
      <c r="AL138" s="244"/>
      <c r="AM138" s="244"/>
      <c r="AN138" s="244"/>
      <c r="AO138" s="244"/>
      <c r="AP138" s="244"/>
      <c r="AQ138" s="244"/>
      <c r="AR138" s="244"/>
      <c r="AS138" s="244"/>
      <c r="AT138" s="244"/>
      <c r="AU138" s="244"/>
      <c r="AV138" s="244"/>
      <c r="AW138" s="244"/>
      <c r="AX138" s="244"/>
      <c r="AY138" s="244"/>
      <c r="AZ138" s="244"/>
      <c r="BA138" s="244"/>
      <c r="BB138" s="244"/>
      <c r="BC138" s="244"/>
      <c r="BD138" s="244"/>
      <c r="BE138" s="244"/>
      <c r="BF138" s="244"/>
      <c r="BG138" s="244"/>
      <c r="BH138" s="244"/>
      <c r="BI138" s="244"/>
      <c r="BJ138" s="244"/>
      <c r="BK138" s="244"/>
    </row>
    <row r="139" spans="1:63" ht="19.5" customHeight="1">
      <c r="A139" s="244"/>
      <c r="B139" s="244"/>
      <c r="C139" s="244"/>
      <c r="D139" s="244"/>
      <c r="E139" s="244"/>
      <c r="F139" s="244"/>
      <c r="G139" s="244"/>
      <c r="H139" s="244"/>
      <c r="I139" s="244"/>
      <c r="J139" s="244"/>
      <c r="K139" s="244"/>
      <c r="L139" s="244"/>
      <c r="M139" s="244"/>
      <c r="N139" s="244"/>
      <c r="O139" s="244"/>
      <c r="P139" s="244"/>
      <c r="Q139" s="244"/>
      <c r="R139" s="244"/>
      <c r="S139" s="244"/>
      <c r="T139" s="244"/>
      <c r="U139" s="244"/>
      <c r="V139" s="244"/>
      <c r="W139" s="244"/>
      <c r="X139" s="244"/>
      <c r="Y139" s="244"/>
      <c r="Z139" s="244"/>
      <c r="AA139" s="244"/>
      <c r="AB139" s="244"/>
      <c r="AC139" s="244"/>
      <c r="AD139" s="244"/>
      <c r="AE139" s="244"/>
      <c r="AF139" s="244"/>
      <c r="AG139" s="244"/>
      <c r="AH139" s="244"/>
      <c r="AI139" s="244"/>
      <c r="AJ139" s="244"/>
      <c r="AK139" s="244"/>
      <c r="AL139" s="244"/>
      <c r="AM139" s="244"/>
      <c r="AN139" s="244"/>
      <c r="AO139" s="244"/>
      <c r="AP139" s="244"/>
      <c r="AQ139" s="244"/>
      <c r="AR139" s="244"/>
      <c r="AS139" s="244"/>
      <c r="AT139" s="244"/>
      <c r="AU139" s="244"/>
      <c r="AV139" s="244"/>
      <c r="AW139" s="244"/>
      <c r="AX139" s="244"/>
      <c r="AY139" s="244"/>
      <c r="AZ139" s="244"/>
      <c r="BA139" s="244"/>
      <c r="BB139" s="244"/>
      <c r="BC139" s="244"/>
      <c r="BD139" s="244"/>
      <c r="BE139" s="244"/>
      <c r="BF139" s="244"/>
      <c r="BG139" s="244"/>
      <c r="BH139" s="244"/>
      <c r="BI139" s="244"/>
      <c r="BJ139" s="244"/>
      <c r="BK139" s="244"/>
    </row>
    <row r="140" spans="1:63" ht="19.5" customHeight="1">
      <c r="A140" s="244"/>
      <c r="B140" s="244"/>
      <c r="C140" s="244"/>
      <c r="D140" s="244"/>
      <c r="E140" s="244"/>
      <c r="F140" s="244"/>
      <c r="G140" s="244"/>
      <c r="H140" s="244"/>
      <c r="I140" s="244"/>
      <c r="J140" s="244"/>
      <c r="K140" s="244"/>
      <c r="L140" s="244"/>
      <c r="M140" s="244"/>
      <c r="N140" s="244"/>
      <c r="O140" s="244"/>
      <c r="P140" s="244"/>
      <c r="Q140" s="244"/>
      <c r="R140" s="244"/>
      <c r="S140" s="244"/>
      <c r="T140" s="244"/>
      <c r="U140" s="244"/>
      <c r="V140" s="244"/>
      <c r="W140" s="244"/>
      <c r="X140" s="244"/>
      <c r="Y140" s="244"/>
      <c r="Z140" s="244"/>
      <c r="AA140" s="244"/>
      <c r="AB140" s="244"/>
      <c r="AC140" s="244"/>
      <c r="AD140" s="244"/>
      <c r="AE140" s="244"/>
      <c r="AF140" s="244"/>
      <c r="AG140" s="244"/>
      <c r="AH140" s="244"/>
      <c r="AI140" s="244"/>
      <c r="AJ140" s="244"/>
      <c r="AK140" s="244"/>
      <c r="AL140" s="244"/>
      <c r="AM140" s="244"/>
      <c r="AN140" s="244"/>
      <c r="AO140" s="244"/>
      <c r="AP140" s="244"/>
      <c r="AQ140" s="244"/>
      <c r="AR140" s="244"/>
      <c r="AS140" s="244"/>
      <c r="AT140" s="244"/>
      <c r="AU140" s="244"/>
      <c r="AV140" s="244"/>
      <c r="AW140" s="244"/>
      <c r="AX140" s="244"/>
      <c r="AY140" s="244"/>
      <c r="AZ140" s="244"/>
      <c r="BA140" s="244"/>
      <c r="BB140" s="244"/>
      <c r="BC140" s="244"/>
      <c r="BD140" s="244"/>
      <c r="BE140" s="244"/>
      <c r="BF140" s="244"/>
      <c r="BG140" s="244"/>
      <c r="BH140" s="244"/>
      <c r="BI140" s="244"/>
      <c r="BJ140" s="244"/>
      <c r="BK140" s="244"/>
    </row>
    <row r="141" spans="1:63" ht="19.5" customHeight="1">
      <c r="A141" s="244"/>
      <c r="B141" s="244"/>
      <c r="C141" s="244"/>
      <c r="D141" s="244"/>
      <c r="E141" s="244"/>
      <c r="F141" s="244"/>
      <c r="G141" s="244"/>
      <c r="H141" s="244"/>
      <c r="I141" s="244"/>
      <c r="J141" s="244"/>
      <c r="K141" s="244"/>
      <c r="L141" s="244"/>
      <c r="M141" s="244"/>
      <c r="N141" s="244"/>
      <c r="O141" s="244"/>
      <c r="P141" s="244"/>
      <c r="Q141" s="244"/>
      <c r="R141" s="244"/>
      <c r="S141" s="244"/>
      <c r="T141" s="244"/>
      <c r="U141" s="244"/>
      <c r="V141" s="244"/>
      <c r="W141" s="244"/>
      <c r="X141" s="244"/>
      <c r="Y141" s="244"/>
      <c r="Z141" s="244"/>
      <c r="AA141" s="244"/>
      <c r="AB141" s="244"/>
      <c r="AC141" s="244"/>
      <c r="AD141" s="244"/>
      <c r="AE141" s="244"/>
      <c r="AF141" s="244"/>
      <c r="AG141" s="244"/>
      <c r="AH141" s="244"/>
      <c r="AI141" s="244"/>
      <c r="AJ141" s="244"/>
      <c r="AK141" s="244"/>
      <c r="AL141" s="244"/>
      <c r="AM141" s="244"/>
      <c r="AN141" s="244"/>
      <c r="AO141" s="244"/>
      <c r="AP141" s="244"/>
      <c r="AQ141" s="244"/>
      <c r="AR141" s="244"/>
      <c r="AS141" s="244"/>
      <c r="AT141" s="244"/>
      <c r="AU141" s="244"/>
      <c r="AV141" s="244"/>
      <c r="AW141" s="244"/>
      <c r="AX141" s="244"/>
      <c r="AY141" s="244"/>
      <c r="AZ141" s="244"/>
      <c r="BA141" s="244"/>
      <c r="BB141" s="244"/>
      <c r="BC141" s="244"/>
      <c r="BD141" s="244"/>
      <c r="BE141" s="244"/>
      <c r="BF141" s="244"/>
      <c r="BG141" s="244"/>
      <c r="BH141" s="244"/>
      <c r="BI141" s="244"/>
      <c r="BJ141" s="244"/>
      <c r="BK141" s="244"/>
    </row>
    <row r="142" spans="1:63" ht="19.5" customHeight="1">
      <c r="A142" s="244"/>
      <c r="B142" s="244"/>
      <c r="C142" s="244"/>
      <c r="D142" s="244"/>
      <c r="E142" s="244"/>
      <c r="F142" s="244"/>
      <c r="G142" s="244"/>
      <c r="H142" s="244"/>
      <c r="I142" s="244"/>
      <c r="J142" s="244"/>
      <c r="K142" s="244"/>
      <c r="L142" s="244"/>
      <c r="M142" s="244"/>
      <c r="N142" s="244"/>
      <c r="O142" s="244"/>
      <c r="P142" s="244"/>
      <c r="Q142" s="244"/>
      <c r="R142" s="244"/>
      <c r="S142" s="244"/>
      <c r="T142" s="244"/>
      <c r="U142" s="244"/>
      <c r="V142" s="244"/>
      <c r="W142" s="244"/>
      <c r="X142" s="244"/>
      <c r="Y142" s="244"/>
      <c r="Z142" s="244"/>
      <c r="AA142" s="244"/>
      <c r="AB142" s="244"/>
      <c r="AC142" s="244"/>
      <c r="AD142" s="244"/>
      <c r="AE142" s="244"/>
      <c r="AF142" s="244"/>
      <c r="AG142" s="244"/>
      <c r="AH142" s="244"/>
      <c r="AI142" s="244"/>
      <c r="AJ142" s="244"/>
      <c r="AK142" s="244"/>
      <c r="AL142" s="244"/>
      <c r="AM142" s="244"/>
      <c r="AN142" s="244"/>
      <c r="AO142" s="244"/>
      <c r="AP142" s="244"/>
      <c r="AQ142" s="244"/>
      <c r="AR142" s="244"/>
      <c r="AS142" s="244"/>
      <c r="AT142" s="244"/>
      <c r="AU142" s="244"/>
      <c r="AV142" s="244"/>
      <c r="AW142" s="244"/>
      <c r="AX142" s="244"/>
      <c r="AY142" s="244"/>
      <c r="AZ142" s="244"/>
      <c r="BA142" s="244"/>
      <c r="BB142" s="244"/>
      <c r="BC142" s="244"/>
      <c r="BD142" s="244"/>
      <c r="BE142" s="244"/>
      <c r="BF142" s="244"/>
      <c r="BG142" s="244"/>
      <c r="BH142" s="244"/>
      <c r="BI142" s="244"/>
      <c r="BJ142" s="244"/>
      <c r="BK142" s="244"/>
    </row>
    <row r="143" spans="1:63" ht="19.5" customHeight="1">
      <c r="A143" s="244"/>
      <c r="B143" s="244"/>
      <c r="C143" s="244"/>
      <c r="D143" s="244"/>
      <c r="E143" s="244"/>
      <c r="F143" s="244"/>
      <c r="G143" s="244"/>
      <c r="H143" s="244"/>
      <c r="I143" s="244"/>
      <c r="J143" s="244"/>
      <c r="K143" s="244"/>
      <c r="L143" s="244"/>
      <c r="M143" s="244"/>
      <c r="N143" s="244"/>
      <c r="O143" s="244"/>
      <c r="P143" s="244"/>
      <c r="Q143" s="244"/>
      <c r="R143" s="244"/>
      <c r="S143" s="244"/>
      <c r="T143" s="244"/>
      <c r="U143" s="244"/>
      <c r="V143" s="244"/>
      <c r="W143" s="244"/>
      <c r="X143" s="244"/>
      <c r="Y143" s="244"/>
      <c r="Z143" s="244"/>
      <c r="AA143" s="244"/>
      <c r="AB143" s="244"/>
      <c r="AC143" s="244"/>
      <c r="AD143" s="244"/>
      <c r="AE143" s="244"/>
      <c r="AF143" s="244"/>
      <c r="AG143" s="244"/>
      <c r="AH143" s="244"/>
      <c r="AI143" s="244"/>
      <c r="AJ143" s="244"/>
      <c r="AK143" s="244"/>
      <c r="AL143" s="244"/>
      <c r="AM143" s="244"/>
      <c r="AN143" s="244"/>
      <c r="AO143" s="244"/>
      <c r="AP143" s="244"/>
      <c r="AQ143" s="244"/>
      <c r="AR143" s="244"/>
      <c r="AS143" s="244"/>
      <c r="AT143" s="244"/>
      <c r="AU143" s="244"/>
      <c r="AV143" s="244"/>
      <c r="AW143" s="244"/>
      <c r="AX143" s="244"/>
      <c r="AY143" s="244"/>
      <c r="AZ143" s="244"/>
      <c r="BA143" s="244"/>
      <c r="BB143" s="244"/>
      <c r="BC143" s="244"/>
      <c r="BD143" s="244"/>
      <c r="BE143" s="244"/>
      <c r="BF143" s="244"/>
      <c r="BG143" s="244"/>
      <c r="BH143" s="244"/>
      <c r="BI143" s="244"/>
      <c r="BJ143" s="244"/>
      <c r="BK143" s="244"/>
    </row>
    <row r="144" spans="1:63" ht="19.5" customHeight="1">
      <c r="A144" s="244"/>
      <c r="B144" s="244"/>
      <c r="C144" s="244"/>
      <c r="D144" s="244"/>
      <c r="E144" s="244"/>
      <c r="F144" s="244"/>
      <c r="G144" s="244"/>
      <c r="H144" s="244"/>
      <c r="I144" s="244"/>
      <c r="J144" s="244"/>
      <c r="K144" s="244"/>
      <c r="L144" s="244"/>
      <c r="M144" s="244"/>
      <c r="N144" s="244"/>
      <c r="O144" s="244"/>
      <c r="P144" s="244"/>
      <c r="Q144" s="244"/>
      <c r="R144" s="244"/>
      <c r="S144" s="244"/>
      <c r="T144" s="244"/>
      <c r="U144" s="244"/>
      <c r="V144" s="244"/>
      <c r="W144" s="244"/>
      <c r="X144" s="244"/>
      <c r="Y144" s="244"/>
      <c r="Z144" s="244"/>
      <c r="AA144" s="244"/>
      <c r="AB144" s="244"/>
      <c r="AC144" s="244"/>
      <c r="AD144" s="244"/>
      <c r="AE144" s="244"/>
      <c r="AF144" s="244"/>
      <c r="AG144" s="244"/>
      <c r="AH144" s="244"/>
      <c r="AI144" s="244"/>
      <c r="AJ144" s="244"/>
      <c r="AK144" s="244"/>
      <c r="AL144" s="244"/>
      <c r="AM144" s="244"/>
      <c r="AN144" s="244"/>
      <c r="AO144" s="244"/>
      <c r="AP144" s="244"/>
      <c r="AQ144" s="244"/>
      <c r="AR144" s="244"/>
      <c r="AS144" s="244"/>
      <c r="AT144" s="244"/>
      <c r="AU144" s="244"/>
      <c r="AV144" s="244"/>
      <c r="AW144" s="244"/>
      <c r="AX144" s="244"/>
      <c r="AY144" s="244"/>
      <c r="AZ144" s="244"/>
      <c r="BA144" s="244"/>
      <c r="BB144" s="244"/>
      <c r="BC144" s="244"/>
      <c r="BD144" s="244"/>
      <c r="BE144" s="244"/>
      <c r="BF144" s="244"/>
      <c r="BG144" s="244"/>
      <c r="BH144" s="244"/>
      <c r="BI144" s="244"/>
      <c r="BJ144" s="244"/>
      <c r="BK144" s="244"/>
    </row>
    <row r="145" spans="1:63" ht="19.5" customHeight="1">
      <c r="A145" s="244"/>
      <c r="B145" s="244"/>
      <c r="C145" s="244"/>
      <c r="D145" s="244"/>
      <c r="E145" s="244"/>
      <c r="F145" s="244"/>
      <c r="G145" s="244"/>
      <c r="H145" s="244"/>
      <c r="I145" s="244"/>
      <c r="J145" s="244"/>
      <c r="K145" s="244"/>
      <c r="L145" s="244"/>
      <c r="M145" s="244"/>
      <c r="N145" s="244"/>
      <c r="O145" s="244"/>
      <c r="P145" s="244"/>
      <c r="Q145" s="244"/>
      <c r="R145" s="244"/>
      <c r="S145" s="244"/>
      <c r="T145" s="244"/>
      <c r="U145" s="244"/>
      <c r="V145" s="244"/>
      <c r="W145" s="244"/>
      <c r="X145" s="244"/>
      <c r="Y145" s="244"/>
      <c r="Z145" s="244"/>
      <c r="AA145" s="244"/>
      <c r="AB145" s="244"/>
      <c r="AC145" s="244"/>
      <c r="AD145" s="244"/>
      <c r="AE145" s="244"/>
      <c r="AF145" s="244"/>
      <c r="AG145" s="244"/>
      <c r="AH145" s="244"/>
      <c r="AI145" s="244"/>
      <c r="AJ145" s="244"/>
      <c r="AK145" s="244"/>
      <c r="AL145" s="244"/>
      <c r="AM145" s="244"/>
      <c r="AN145" s="244"/>
      <c r="AO145" s="244"/>
      <c r="AP145" s="244"/>
      <c r="AQ145" s="244"/>
      <c r="AR145" s="244"/>
      <c r="AS145" s="244"/>
      <c r="AT145" s="244"/>
      <c r="AU145" s="244"/>
      <c r="AV145" s="244"/>
      <c r="AW145" s="244"/>
      <c r="AX145" s="244"/>
      <c r="AY145" s="244"/>
      <c r="AZ145" s="244"/>
      <c r="BA145" s="244"/>
      <c r="BB145" s="244"/>
      <c r="BC145" s="244"/>
      <c r="BD145" s="244"/>
      <c r="BE145" s="244"/>
      <c r="BF145" s="244"/>
      <c r="BG145" s="244"/>
      <c r="BH145" s="244"/>
      <c r="BI145" s="244"/>
      <c r="BJ145" s="244"/>
      <c r="BK145" s="244"/>
    </row>
    <row r="146" spans="1:63" ht="19.5" customHeight="1">
      <c r="A146" s="244"/>
      <c r="B146" s="244"/>
      <c r="C146" s="244"/>
      <c r="D146" s="244"/>
      <c r="E146" s="244"/>
      <c r="F146" s="244"/>
      <c r="G146" s="244"/>
      <c r="H146" s="244"/>
      <c r="I146" s="244"/>
      <c r="J146" s="244"/>
      <c r="K146" s="244"/>
      <c r="L146" s="244"/>
      <c r="M146" s="244"/>
      <c r="N146" s="244"/>
      <c r="O146" s="244"/>
      <c r="P146" s="244"/>
      <c r="Q146" s="244"/>
      <c r="R146" s="244"/>
      <c r="S146" s="244"/>
      <c r="T146" s="244"/>
      <c r="U146" s="244"/>
      <c r="V146" s="244"/>
      <c r="W146" s="244"/>
      <c r="X146" s="244"/>
      <c r="Y146" s="244"/>
      <c r="Z146" s="244"/>
      <c r="AA146" s="244"/>
      <c r="AB146" s="244"/>
      <c r="AC146" s="244"/>
      <c r="AD146" s="244"/>
      <c r="AE146" s="244"/>
      <c r="AF146" s="244"/>
      <c r="AG146" s="244"/>
      <c r="AH146" s="244"/>
      <c r="AI146" s="244"/>
      <c r="AJ146" s="244"/>
      <c r="AK146" s="244"/>
      <c r="AL146" s="244"/>
      <c r="AM146" s="244"/>
      <c r="AN146" s="244"/>
      <c r="AO146" s="244"/>
      <c r="AP146" s="244"/>
      <c r="AQ146" s="244"/>
      <c r="AR146" s="244"/>
      <c r="AS146" s="244"/>
      <c r="AT146" s="244"/>
      <c r="AU146" s="244"/>
      <c r="AV146" s="244"/>
      <c r="AW146" s="244"/>
      <c r="AX146" s="244"/>
      <c r="AY146" s="244"/>
      <c r="AZ146" s="244"/>
      <c r="BA146" s="244"/>
      <c r="BB146" s="244"/>
      <c r="BC146" s="244"/>
      <c r="BD146" s="244"/>
      <c r="BE146" s="244"/>
      <c r="BF146" s="244"/>
      <c r="BG146" s="244"/>
      <c r="BH146" s="244"/>
      <c r="BI146" s="244"/>
      <c r="BJ146" s="244"/>
      <c r="BK146" s="244"/>
    </row>
    <row r="147" spans="1:63" ht="19.5" customHeight="1">
      <c r="A147" s="244"/>
      <c r="B147" s="244"/>
      <c r="C147" s="244"/>
      <c r="D147" s="244"/>
      <c r="E147" s="244"/>
      <c r="F147" s="244"/>
      <c r="G147" s="244"/>
      <c r="H147" s="244"/>
      <c r="I147" s="244"/>
      <c r="J147" s="244"/>
      <c r="K147" s="244"/>
      <c r="L147" s="244"/>
      <c r="M147" s="244"/>
      <c r="N147" s="244"/>
      <c r="O147" s="244"/>
      <c r="P147" s="244"/>
      <c r="Q147" s="244"/>
      <c r="R147" s="244"/>
      <c r="S147" s="244"/>
      <c r="T147" s="244"/>
      <c r="U147" s="244"/>
      <c r="V147" s="244"/>
      <c r="W147" s="244"/>
      <c r="X147" s="244"/>
      <c r="Y147" s="244"/>
      <c r="Z147" s="244"/>
      <c r="AA147" s="244"/>
      <c r="AB147" s="244"/>
      <c r="AC147" s="244"/>
      <c r="AD147" s="244"/>
      <c r="AE147" s="244"/>
      <c r="AF147" s="244"/>
      <c r="AG147" s="244"/>
      <c r="AH147" s="244"/>
      <c r="AI147" s="244"/>
      <c r="AJ147" s="244"/>
      <c r="AK147" s="244"/>
      <c r="AL147" s="244"/>
      <c r="AM147" s="244"/>
      <c r="AN147" s="244"/>
      <c r="AO147" s="244"/>
      <c r="AP147" s="244"/>
      <c r="AQ147" s="244"/>
      <c r="AR147" s="244"/>
      <c r="AS147" s="244"/>
      <c r="AT147" s="244"/>
      <c r="AU147" s="244"/>
      <c r="AV147" s="244"/>
      <c r="AW147" s="244"/>
      <c r="AX147" s="244"/>
      <c r="AY147" s="244"/>
      <c r="AZ147" s="244"/>
      <c r="BA147" s="244"/>
      <c r="BB147" s="244"/>
      <c r="BC147" s="244"/>
      <c r="BD147" s="244"/>
      <c r="BE147" s="244"/>
      <c r="BF147" s="244"/>
      <c r="BG147" s="244"/>
      <c r="BH147" s="244"/>
      <c r="BI147" s="244"/>
      <c r="BJ147" s="244"/>
      <c r="BK147" s="244"/>
    </row>
    <row r="148" spans="1:63" ht="19.5" customHeight="1">
      <c r="A148" s="244"/>
      <c r="B148" s="244"/>
      <c r="C148" s="244"/>
      <c r="D148" s="244"/>
      <c r="E148" s="244"/>
      <c r="F148" s="244"/>
      <c r="G148" s="244"/>
      <c r="H148" s="244"/>
      <c r="I148" s="244"/>
      <c r="J148" s="244"/>
      <c r="K148" s="244"/>
      <c r="L148" s="244"/>
      <c r="M148" s="244"/>
      <c r="N148" s="244"/>
      <c r="O148" s="244"/>
      <c r="P148" s="244"/>
      <c r="Q148" s="244"/>
      <c r="R148" s="244"/>
      <c r="S148" s="244"/>
      <c r="T148" s="244"/>
      <c r="U148" s="244"/>
      <c r="V148" s="244"/>
      <c r="W148" s="244"/>
      <c r="X148" s="244"/>
      <c r="Y148" s="244"/>
      <c r="Z148" s="244"/>
      <c r="AA148" s="244"/>
      <c r="AB148" s="244"/>
      <c r="AC148" s="244"/>
      <c r="AD148" s="244"/>
      <c r="AE148" s="244"/>
      <c r="AF148" s="244"/>
      <c r="AG148" s="244"/>
      <c r="AH148" s="244"/>
      <c r="AI148" s="244"/>
      <c r="AJ148" s="244"/>
      <c r="AK148" s="244"/>
      <c r="AL148" s="244"/>
      <c r="AM148" s="244"/>
      <c r="AN148" s="244"/>
      <c r="AO148" s="244"/>
      <c r="AP148" s="244"/>
      <c r="AQ148" s="244"/>
      <c r="AR148" s="244"/>
      <c r="AS148" s="244"/>
      <c r="AT148" s="244"/>
      <c r="AU148" s="244"/>
      <c r="AV148" s="244"/>
      <c r="AW148" s="244"/>
      <c r="AX148" s="244"/>
      <c r="AY148" s="244"/>
      <c r="AZ148" s="244"/>
      <c r="BA148" s="244"/>
      <c r="BB148" s="244"/>
      <c r="BC148" s="244"/>
      <c r="BD148" s="244"/>
      <c r="BE148" s="244"/>
      <c r="BF148" s="244"/>
      <c r="BG148" s="244"/>
      <c r="BH148" s="244"/>
      <c r="BI148" s="244"/>
      <c r="BJ148" s="244"/>
      <c r="BK148" s="244"/>
    </row>
    <row r="149" spans="1:63" ht="19.5" customHeight="1">
      <c r="A149" s="244"/>
      <c r="B149" s="244"/>
      <c r="C149" s="244"/>
      <c r="D149" s="244"/>
      <c r="E149" s="244"/>
      <c r="F149" s="244"/>
      <c r="G149" s="244"/>
      <c r="H149" s="244"/>
      <c r="I149" s="244"/>
      <c r="J149" s="244"/>
      <c r="K149" s="244"/>
      <c r="L149" s="244"/>
      <c r="M149" s="244"/>
      <c r="N149" s="244"/>
      <c r="O149" s="244"/>
      <c r="P149" s="244"/>
      <c r="Q149" s="244"/>
      <c r="R149" s="244"/>
      <c r="S149" s="244"/>
      <c r="T149" s="244"/>
      <c r="U149" s="244"/>
      <c r="V149" s="244"/>
      <c r="W149" s="244"/>
      <c r="X149" s="244"/>
      <c r="Y149" s="244"/>
      <c r="Z149" s="244"/>
      <c r="AA149" s="244"/>
      <c r="AB149" s="244"/>
      <c r="AC149" s="244"/>
      <c r="AD149" s="244"/>
      <c r="AE149" s="244"/>
      <c r="AF149" s="244"/>
      <c r="AG149" s="244"/>
      <c r="AH149" s="244"/>
      <c r="AI149" s="244"/>
      <c r="AJ149" s="244"/>
      <c r="AK149" s="244"/>
      <c r="AL149" s="244"/>
      <c r="AM149" s="244"/>
      <c r="AN149" s="244"/>
      <c r="AO149" s="244"/>
      <c r="AP149" s="244"/>
      <c r="AQ149" s="244"/>
      <c r="AR149" s="244"/>
      <c r="AS149" s="244"/>
      <c r="AT149" s="244"/>
      <c r="AU149" s="244"/>
      <c r="AV149" s="244"/>
      <c r="AW149" s="244"/>
      <c r="AX149" s="244"/>
      <c r="AY149" s="244"/>
      <c r="AZ149" s="244"/>
      <c r="BA149" s="244"/>
      <c r="BB149" s="244"/>
      <c r="BC149" s="244"/>
      <c r="BD149" s="244"/>
      <c r="BE149" s="244"/>
      <c r="BF149" s="244"/>
      <c r="BG149" s="244"/>
      <c r="BH149" s="244"/>
      <c r="BI149" s="244"/>
      <c r="BJ149" s="244"/>
      <c r="BK149" s="244"/>
    </row>
    <row r="150" spans="1:63" ht="19.5" customHeight="1">
      <c r="A150" s="244"/>
      <c r="B150" s="244"/>
      <c r="C150" s="244"/>
      <c r="D150" s="244"/>
      <c r="E150" s="244"/>
      <c r="F150" s="244"/>
      <c r="G150" s="244"/>
      <c r="H150" s="244"/>
      <c r="I150" s="244"/>
      <c r="J150" s="244"/>
      <c r="K150" s="244"/>
      <c r="L150" s="244"/>
      <c r="M150" s="244"/>
      <c r="N150" s="244"/>
      <c r="O150" s="244"/>
      <c r="P150" s="244"/>
      <c r="Q150" s="244"/>
      <c r="R150" s="244"/>
      <c r="S150" s="244"/>
      <c r="T150" s="244"/>
      <c r="U150" s="244"/>
      <c r="V150" s="244"/>
      <c r="W150" s="244"/>
      <c r="X150" s="244"/>
      <c r="Y150" s="244"/>
      <c r="Z150" s="244"/>
      <c r="AA150" s="244"/>
      <c r="AB150" s="244"/>
      <c r="AC150" s="244"/>
      <c r="AD150" s="244"/>
      <c r="AE150" s="244"/>
      <c r="AF150" s="244"/>
      <c r="AG150" s="244"/>
      <c r="AH150" s="244"/>
      <c r="AI150" s="244"/>
      <c r="AJ150" s="244"/>
      <c r="AK150" s="244"/>
      <c r="AL150" s="244"/>
      <c r="AM150" s="244"/>
      <c r="AN150" s="244"/>
      <c r="AO150" s="244"/>
      <c r="AP150" s="244"/>
      <c r="AQ150" s="244"/>
      <c r="AR150" s="244"/>
      <c r="AS150" s="244"/>
      <c r="AT150" s="244"/>
      <c r="AU150" s="244"/>
      <c r="AV150" s="244"/>
      <c r="AW150" s="244"/>
      <c r="AX150" s="244"/>
      <c r="AY150" s="244"/>
      <c r="AZ150" s="244"/>
      <c r="BA150" s="244"/>
      <c r="BB150" s="244"/>
      <c r="BC150" s="244"/>
      <c r="BD150" s="244"/>
      <c r="BE150" s="244"/>
      <c r="BF150" s="244"/>
      <c r="BG150" s="244"/>
      <c r="BH150" s="244"/>
      <c r="BI150" s="244"/>
      <c r="BJ150" s="244"/>
      <c r="BK150" s="244"/>
    </row>
    <row r="151" spans="1:63" ht="19.5" customHeight="1">
      <c r="A151" s="244"/>
      <c r="B151" s="244"/>
      <c r="C151" s="244"/>
      <c r="D151" s="244"/>
      <c r="E151" s="244"/>
      <c r="F151" s="244"/>
      <c r="G151" s="244"/>
      <c r="H151" s="244"/>
      <c r="I151" s="244"/>
      <c r="J151" s="244"/>
      <c r="K151" s="244"/>
      <c r="L151" s="244"/>
      <c r="M151" s="244"/>
      <c r="N151" s="244"/>
      <c r="O151" s="244"/>
      <c r="P151" s="244"/>
      <c r="Q151" s="244"/>
      <c r="R151" s="244"/>
      <c r="S151" s="244"/>
      <c r="T151" s="244"/>
      <c r="U151" s="244"/>
      <c r="V151" s="244"/>
      <c r="W151" s="244"/>
      <c r="X151" s="244"/>
      <c r="Y151" s="244"/>
      <c r="Z151" s="244"/>
      <c r="AA151" s="244"/>
      <c r="AB151" s="244"/>
      <c r="AC151" s="244"/>
      <c r="AD151" s="244"/>
      <c r="AE151" s="244"/>
      <c r="AF151" s="244"/>
      <c r="AG151" s="244"/>
      <c r="AH151" s="244"/>
      <c r="AI151" s="244"/>
      <c r="AJ151" s="244"/>
      <c r="AK151" s="244"/>
      <c r="AL151" s="244"/>
      <c r="AM151" s="244"/>
      <c r="AN151" s="244"/>
      <c r="AO151" s="244"/>
      <c r="AP151" s="244"/>
      <c r="AQ151" s="244"/>
      <c r="AR151" s="244"/>
      <c r="AS151" s="244"/>
      <c r="AT151" s="244"/>
      <c r="AU151" s="244"/>
      <c r="AV151" s="244"/>
      <c r="AW151" s="244"/>
      <c r="AX151" s="244"/>
      <c r="AY151" s="244"/>
      <c r="AZ151" s="244"/>
      <c r="BA151" s="244"/>
      <c r="BB151" s="244"/>
      <c r="BC151" s="244"/>
      <c r="BD151" s="244"/>
      <c r="BE151" s="244"/>
      <c r="BF151" s="244"/>
      <c r="BG151" s="244"/>
      <c r="BH151" s="244"/>
      <c r="BI151" s="244"/>
      <c r="BJ151" s="244"/>
      <c r="BK151" s="244"/>
    </row>
    <row r="152" spans="1:63" ht="19.5" customHeight="1">
      <c r="A152" s="244"/>
      <c r="B152" s="244"/>
      <c r="C152" s="244"/>
      <c r="D152" s="244"/>
      <c r="E152" s="244"/>
      <c r="F152" s="244"/>
      <c r="G152" s="244"/>
      <c r="H152" s="244"/>
      <c r="I152" s="244"/>
      <c r="J152" s="244"/>
      <c r="K152" s="244"/>
      <c r="L152" s="244"/>
      <c r="M152" s="244"/>
      <c r="N152" s="244"/>
      <c r="O152" s="244"/>
      <c r="P152" s="244"/>
      <c r="Q152" s="244"/>
      <c r="R152" s="244"/>
      <c r="S152" s="244"/>
      <c r="T152" s="244"/>
      <c r="U152" s="244"/>
      <c r="V152" s="244"/>
      <c r="W152" s="244"/>
      <c r="X152" s="244"/>
      <c r="Y152" s="244"/>
      <c r="Z152" s="244"/>
      <c r="AA152" s="244"/>
      <c r="AB152" s="244"/>
      <c r="AC152" s="244"/>
      <c r="AD152" s="244"/>
      <c r="AE152" s="244"/>
      <c r="AF152" s="244"/>
      <c r="AG152" s="244"/>
      <c r="AH152" s="244"/>
      <c r="AI152" s="244"/>
      <c r="AJ152" s="244"/>
      <c r="AK152" s="244"/>
      <c r="AL152" s="244"/>
      <c r="AM152" s="244"/>
      <c r="AN152" s="244"/>
      <c r="AO152" s="244"/>
      <c r="AP152" s="244"/>
      <c r="AQ152" s="244"/>
      <c r="AR152" s="244"/>
      <c r="AS152" s="244"/>
      <c r="AT152" s="244"/>
      <c r="AU152" s="244"/>
      <c r="AV152" s="244"/>
      <c r="AW152" s="244"/>
      <c r="AX152" s="244"/>
      <c r="AY152" s="244"/>
      <c r="AZ152" s="244"/>
      <c r="BA152" s="244"/>
      <c r="BB152" s="244"/>
      <c r="BC152" s="244"/>
      <c r="BD152" s="244"/>
      <c r="BE152" s="244"/>
      <c r="BF152" s="244"/>
      <c r="BG152" s="244"/>
      <c r="BH152" s="244"/>
      <c r="BI152" s="244"/>
      <c r="BJ152" s="244"/>
      <c r="BK152" s="244"/>
    </row>
    <row r="153" spans="1:63" ht="19.5" customHeight="1">
      <c r="A153" s="244"/>
      <c r="B153" s="244"/>
      <c r="C153" s="244"/>
      <c r="D153" s="244"/>
      <c r="E153" s="244"/>
      <c r="F153" s="244"/>
      <c r="G153" s="244"/>
      <c r="H153" s="244"/>
      <c r="I153" s="244"/>
      <c r="J153" s="244"/>
      <c r="K153" s="244"/>
      <c r="L153" s="244"/>
      <c r="M153" s="244"/>
      <c r="N153" s="244"/>
      <c r="O153" s="244"/>
      <c r="P153" s="244"/>
      <c r="Q153" s="244"/>
      <c r="R153" s="244"/>
      <c r="S153" s="244"/>
      <c r="T153" s="244"/>
      <c r="U153" s="244"/>
      <c r="V153" s="244"/>
      <c r="W153" s="244"/>
      <c r="X153" s="244"/>
      <c r="Y153" s="244"/>
      <c r="Z153" s="244"/>
      <c r="AA153" s="244"/>
      <c r="AB153" s="244"/>
      <c r="AC153" s="244"/>
      <c r="AD153" s="244"/>
      <c r="AE153" s="244"/>
      <c r="AF153" s="244"/>
      <c r="AG153" s="244"/>
      <c r="AH153" s="244"/>
      <c r="AI153" s="244"/>
      <c r="AJ153" s="244"/>
      <c r="AK153" s="244"/>
      <c r="AL153" s="244"/>
      <c r="AM153" s="244"/>
      <c r="AN153" s="244"/>
      <c r="AO153" s="244"/>
      <c r="AP153" s="244"/>
      <c r="AQ153" s="244"/>
      <c r="AR153" s="244"/>
      <c r="AS153" s="244"/>
      <c r="AT153" s="244"/>
      <c r="AU153" s="244"/>
      <c r="AV153" s="244"/>
      <c r="AW153" s="244"/>
      <c r="AX153" s="244"/>
      <c r="AY153" s="244"/>
      <c r="AZ153" s="244"/>
      <c r="BA153" s="244"/>
      <c r="BB153" s="244"/>
      <c r="BC153" s="244"/>
      <c r="BD153" s="244"/>
      <c r="BE153" s="244"/>
      <c r="BF153" s="244"/>
      <c r="BG153" s="244"/>
      <c r="BH153" s="244"/>
      <c r="BI153" s="244"/>
      <c r="BJ153" s="244"/>
      <c r="BK153" s="245"/>
    </row>
    <row r="154" spans="1:63" ht="19.5" customHeight="1">
      <c r="A154" s="244"/>
      <c r="B154" s="244"/>
      <c r="C154" s="244"/>
      <c r="D154" s="244"/>
      <c r="E154" s="244"/>
      <c r="F154" s="244"/>
      <c r="G154" s="244"/>
      <c r="H154" s="244"/>
      <c r="I154" s="244"/>
      <c r="J154" s="244"/>
      <c r="K154" s="244"/>
      <c r="L154" s="244"/>
      <c r="M154" s="244"/>
      <c r="N154" s="244"/>
      <c r="O154" s="244"/>
      <c r="P154" s="244"/>
      <c r="Q154" s="244"/>
      <c r="R154" s="244"/>
      <c r="S154" s="244"/>
      <c r="T154" s="244"/>
      <c r="U154" s="244"/>
      <c r="V154" s="244"/>
      <c r="W154" s="244"/>
      <c r="X154" s="244"/>
      <c r="Y154" s="244"/>
      <c r="Z154" s="244"/>
      <c r="AA154" s="244"/>
      <c r="AB154" s="244"/>
      <c r="AC154" s="244"/>
      <c r="AD154" s="244"/>
      <c r="AE154" s="244"/>
      <c r="AF154" s="244"/>
      <c r="AG154" s="244"/>
      <c r="AH154" s="244"/>
      <c r="AI154" s="244"/>
      <c r="AJ154" s="244"/>
      <c r="AK154" s="244"/>
      <c r="AL154" s="244"/>
      <c r="AM154" s="244"/>
      <c r="AN154" s="244"/>
      <c r="AO154" s="244"/>
      <c r="AP154" s="244"/>
      <c r="AQ154" s="244"/>
      <c r="AR154" s="244"/>
      <c r="AS154" s="244"/>
      <c r="AT154" s="244"/>
      <c r="AU154" s="244"/>
      <c r="AV154" s="244"/>
      <c r="AW154" s="244"/>
      <c r="AX154" s="244"/>
      <c r="AY154" s="244"/>
      <c r="AZ154" s="244"/>
      <c r="BA154" s="244"/>
      <c r="BB154" s="244"/>
      <c r="BC154" s="244"/>
      <c r="BD154" s="244"/>
      <c r="BE154" s="244"/>
      <c r="BF154" s="244"/>
      <c r="BG154" s="244"/>
      <c r="BH154" s="244"/>
      <c r="BI154" s="244"/>
      <c r="BJ154" s="244"/>
      <c r="BK154" s="244"/>
    </row>
    <row r="155" spans="1:63" ht="19.5" customHeight="1">
      <c r="A155" s="244"/>
      <c r="B155" s="244"/>
      <c r="C155" s="244"/>
      <c r="D155" s="244"/>
      <c r="E155" s="244"/>
      <c r="F155" s="244"/>
      <c r="G155" s="244"/>
      <c r="H155" s="244"/>
      <c r="I155" s="244"/>
      <c r="J155" s="244"/>
      <c r="K155" s="244"/>
      <c r="L155" s="244"/>
      <c r="M155" s="244"/>
      <c r="N155" s="244"/>
      <c r="O155" s="244"/>
      <c r="P155" s="244"/>
      <c r="Q155" s="244"/>
      <c r="R155" s="244"/>
      <c r="S155" s="244"/>
      <c r="T155" s="244"/>
      <c r="U155" s="244"/>
      <c r="V155" s="244"/>
      <c r="W155" s="244"/>
      <c r="X155" s="244"/>
      <c r="Y155" s="244"/>
      <c r="Z155" s="244"/>
      <c r="AA155" s="244"/>
      <c r="AB155" s="244"/>
      <c r="AC155" s="244"/>
      <c r="AD155" s="244"/>
      <c r="AE155" s="244"/>
      <c r="AF155" s="244"/>
      <c r="AG155" s="244"/>
      <c r="AH155" s="244"/>
      <c r="AI155" s="244"/>
      <c r="AJ155" s="244"/>
      <c r="AK155" s="244"/>
      <c r="AL155" s="244"/>
      <c r="AM155" s="244"/>
      <c r="AN155" s="244"/>
      <c r="AO155" s="244"/>
      <c r="AP155" s="244"/>
      <c r="AQ155" s="244"/>
      <c r="AR155" s="244"/>
      <c r="AS155" s="244"/>
      <c r="AT155" s="244"/>
      <c r="AU155" s="244"/>
      <c r="AV155" s="244"/>
      <c r="AW155" s="244"/>
      <c r="AX155" s="244"/>
      <c r="AY155" s="244"/>
      <c r="AZ155" s="244"/>
      <c r="BA155" s="244"/>
      <c r="BB155" s="244"/>
      <c r="BC155" s="244"/>
      <c r="BD155" s="244"/>
      <c r="BE155" s="244"/>
      <c r="BF155" s="244"/>
      <c r="BG155" s="244"/>
      <c r="BH155" s="244"/>
      <c r="BI155" s="244"/>
      <c r="BJ155" s="244"/>
      <c r="BK155" s="244"/>
    </row>
    <row r="156" spans="1:63" ht="19.5" customHeight="1">
      <c r="A156" s="244"/>
      <c r="B156" s="244"/>
      <c r="C156" s="244"/>
      <c r="D156" s="244"/>
      <c r="E156" s="244"/>
      <c r="F156" s="244"/>
      <c r="G156" s="244"/>
      <c r="H156" s="244"/>
      <c r="I156" s="244"/>
      <c r="J156" s="244"/>
      <c r="K156" s="244"/>
      <c r="L156" s="244"/>
      <c r="M156" s="244"/>
      <c r="N156" s="244"/>
      <c r="O156" s="244"/>
      <c r="P156" s="244"/>
      <c r="Q156" s="244"/>
      <c r="R156" s="244"/>
      <c r="S156" s="244"/>
      <c r="T156" s="244"/>
      <c r="U156" s="244"/>
      <c r="V156" s="244"/>
      <c r="W156" s="244"/>
      <c r="X156" s="244"/>
      <c r="Y156" s="244"/>
      <c r="Z156" s="244"/>
      <c r="AA156" s="244"/>
      <c r="AB156" s="244"/>
      <c r="AC156" s="244"/>
      <c r="AD156" s="244"/>
      <c r="AE156" s="244"/>
      <c r="AF156" s="244"/>
      <c r="AG156" s="244"/>
      <c r="AH156" s="244"/>
      <c r="AI156" s="244"/>
      <c r="AJ156" s="244"/>
      <c r="AK156" s="244"/>
      <c r="AL156" s="244"/>
      <c r="AM156" s="244"/>
      <c r="AN156" s="244"/>
      <c r="AO156" s="244"/>
      <c r="AP156" s="244"/>
      <c r="AQ156" s="244"/>
      <c r="AR156" s="244"/>
      <c r="AS156" s="244"/>
      <c r="AT156" s="244"/>
      <c r="AU156" s="244"/>
      <c r="AV156" s="244"/>
      <c r="AW156" s="244"/>
      <c r="AX156" s="244"/>
      <c r="AY156" s="244"/>
      <c r="AZ156" s="244"/>
      <c r="BA156" s="244"/>
      <c r="BB156" s="244"/>
      <c r="BC156" s="244"/>
      <c r="BD156" s="244"/>
      <c r="BE156" s="244"/>
      <c r="BF156" s="244"/>
      <c r="BG156" s="244"/>
      <c r="BH156" s="244"/>
      <c r="BI156" s="244"/>
      <c r="BJ156" s="244"/>
      <c r="BK156" s="244"/>
    </row>
    <row r="157" spans="1:63" ht="19.5" customHeight="1">
      <c r="A157" s="244"/>
      <c r="B157" s="244"/>
      <c r="C157" s="244"/>
      <c r="D157" s="244"/>
      <c r="E157" s="244"/>
      <c r="F157" s="244"/>
      <c r="G157" s="244"/>
      <c r="H157" s="244"/>
      <c r="I157" s="244"/>
      <c r="J157" s="244"/>
      <c r="K157" s="244"/>
      <c r="L157" s="244"/>
      <c r="M157" s="244"/>
      <c r="N157" s="244"/>
      <c r="O157" s="244"/>
      <c r="P157" s="244"/>
      <c r="Q157" s="244"/>
      <c r="R157" s="244"/>
      <c r="S157" s="244"/>
      <c r="T157" s="244"/>
      <c r="U157" s="244"/>
      <c r="V157" s="244"/>
      <c r="W157" s="244"/>
      <c r="X157" s="244"/>
      <c r="Y157" s="244"/>
      <c r="Z157" s="244"/>
      <c r="AA157" s="244"/>
      <c r="AB157" s="244"/>
      <c r="AC157" s="244"/>
      <c r="AD157" s="244"/>
      <c r="AE157" s="244"/>
      <c r="AF157" s="244"/>
      <c r="AG157" s="244"/>
      <c r="AH157" s="244"/>
      <c r="AI157" s="244"/>
      <c r="AJ157" s="244"/>
      <c r="AK157" s="244"/>
      <c r="AL157" s="244"/>
      <c r="AM157" s="244"/>
      <c r="AN157" s="244"/>
      <c r="AO157" s="244"/>
      <c r="AP157" s="244"/>
      <c r="AQ157" s="244"/>
      <c r="AR157" s="244"/>
      <c r="AS157" s="244"/>
      <c r="AT157" s="244"/>
      <c r="AU157" s="244"/>
      <c r="AV157" s="244"/>
      <c r="AW157" s="244"/>
      <c r="AX157" s="244"/>
      <c r="AY157" s="244"/>
      <c r="AZ157" s="244"/>
      <c r="BA157" s="244"/>
      <c r="BB157" s="244"/>
      <c r="BC157" s="244"/>
      <c r="BD157" s="244"/>
      <c r="BE157" s="244"/>
      <c r="BF157" s="244"/>
      <c r="BG157" s="244"/>
      <c r="BH157" s="244"/>
      <c r="BI157" s="244"/>
      <c r="BJ157" s="244"/>
      <c r="BK157" s="244"/>
    </row>
    <row r="158" spans="1:63" ht="19.5" customHeight="1">
      <c r="A158" s="244"/>
      <c r="B158" s="244"/>
      <c r="C158" s="244"/>
      <c r="D158" s="244"/>
      <c r="E158" s="244"/>
      <c r="F158" s="244"/>
      <c r="G158" s="244"/>
      <c r="H158" s="244"/>
      <c r="I158" s="244"/>
      <c r="J158" s="244"/>
      <c r="K158" s="244"/>
      <c r="L158" s="244"/>
      <c r="M158" s="244"/>
      <c r="N158" s="244"/>
      <c r="O158" s="244"/>
      <c r="P158" s="244"/>
      <c r="Q158" s="244"/>
      <c r="R158" s="244"/>
      <c r="S158" s="244"/>
      <c r="T158" s="244"/>
      <c r="U158" s="244"/>
      <c r="V158" s="244"/>
      <c r="W158" s="244"/>
      <c r="X158" s="244"/>
      <c r="Y158" s="244"/>
      <c r="Z158" s="244"/>
      <c r="AA158" s="244"/>
      <c r="AB158" s="244"/>
      <c r="AC158" s="244"/>
      <c r="AD158" s="244"/>
      <c r="AE158" s="244"/>
      <c r="AF158" s="244"/>
      <c r="AG158" s="244"/>
      <c r="AH158" s="244"/>
      <c r="AI158" s="244"/>
      <c r="AJ158" s="244"/>
      <c r="AK158" s="244"/>
      <c r="AL158" s="244"/>
      <c r="AM158" s="244"/>
      <c r="AN158" s="244"/>
      <c r="AO158" s="244"/>
      <c r="AP158" s="244"/>
      <c r="AQ158" s="244"/>
      <c r="AR158" s="244"/>
      <c r="AS158" s="244"/>
      <c r="AT158" s="244"/>
      <c r="AU158" s="244"/>
      <c r="AV158" s="244"/>
      <c r="AW158" s="244"/>
      <c r="AX158" s="244"/>
      <c r="AY158" s="244"/>
      <c r="AZ158" s="244"/>
      <c r="BA158" s="244"/>
      <c r="BB158" s="244"/>
      <c r="BC158" s="244"/>
      <c r="BD158" s="244"/>
      <c r="BE158" s="244"/>
      <c r="BF158" s="244"/>
      <c r="BG158" s="244"/>
      <c r="BH158" s="244"/>
      <c r="BI158" s="244"/>
      <c r="BJ158" s="244"/>
      <c r="BK158" s="244"/>
    </row>
    <row r="159" spans="1:63" ht="19.5" customHeight="1">
      <c r="A159" s="244"/>
      <c r="B159" s="244"/>
      <c r="C159" s="244"/>
      <c r="D159" s="244"/>
      <c r="E159" s="244"/>
      <c r="F159" s="244"/>
      <c r="G159" s="244"/>
      <c r="H159" s="244"/>
      <c r="I159" s="244"/>
      <c r="J159" s="244"/>
      <c r="K159" s="244"/>
      <c r="L159" s="244"/>
      <c r="M159" s="244"/>
      <c r="N159" s="244"/>
      <c r="O159" s="244"/>
      <c r="P159" s="244"/>
      <c r="Q159" s="244"/>
      <c r="R159" s="244"/>
      <c r="S159" s="244"/>
      <c r="T159" s="244"/>
      <c r="U159" s="244"/>
      <c r="V159" s="244"/>
      <c r="W159" s="244"/>
      <c r="X159" s="244"/>
      <c r="Y159" s="244"/>
      <c r="Z159" s="244"/>
      <c r="AA159" s="244"/>
      <c r="AB159" s="244"/>
      <c r="AC159" s="244"/>
      <c r="AD159" s="244"/>
      <c r="AE159" s="244"/>
      <c r="AF159" s="244"/>
      <c r="AG159" s="244"/>
      <c r="AH159" s="244"/>
      <c r="AI159" s="244"/>
      <c r="AJ159" s="244"/>
      <c r="AK159" s="244"/>
      <c r="AL159" s="244"/>
      <c r="AM159" s="244"/>
      <c r="AN159" s="244"/>
      <c r="AO159" s="244"/>
      <c r="AP159" s="244"/>
      <c r="AQ159" s="244"/>
      <c r="AR159" s="244"/>
      <c r="AS159" s="244"/>
      <c r="AT159" s="244"/>
      <c r="AU159" s="244"/>
      <c r="AV159" s="244"/>
      <c r="AW159" s="244"/>
      <c r="AX159" s="244"/>
      <c r="AY159" s="244"/>
      <c r="AZ159" s="244"/>
      <c r="BA159" s="244"/>
      <c r="BB159" s="244"/>
      <c r="BC159" s="244"/>
      <c r="BD159" s="244"/>
      <c r="BE159" s="244"/>
      <c r="BF159" s="244"/>
      <c r="BG159" s="244"/>
      <c r="BH159" s="244"/>
      <c r="BI159" s="244"/>
      <c r="BJ159" s="244"/>
      <c r="BK159" s="244"/>
    </row>
    <row r="160" spans="1:63" ht="19.5" customHeight="1">
      <c r="A160" s="244"/>
      <c r="B160" s="244"/>
      <c r="C160" s="244"/>
      <c r="D160" s="244"/>
      <c r="E160" s="244"/>
      <c r="F160" s="244"/>
      <c r="G160" s="244"/>
      <c r="H160" s="244"/>
      <c r="I160" s="244"/>
      <c r="J160" s="244"/>
      <c r="K160" s="244"/>
      <c r="L160" s="244"/>
      <c r="M160" s="244"/>
      <c r="N160" s="244"/>
      <c r="O160" s="244"/>
      <c r="P160" s="244"/>
      <c r="Q160" s="244"/>
      <c r="R160" s="244"/>
      <c r="S160" s="244"/>
      <c r="T160" s="244"/>
      <c r="U160" s="244"/>
      <c r="V160" s="244"/>
      <c r="W160" s="244"/>
      <c r="X160" s="244"/>
      <c r="Y160" s="244"/>
      <c r="Z160" s="244"/>
      <c r="AA160" s="244"/>
      <c r="AB160" s="244"/>
      <c r="AC160" s="244"/>
      <c r="AD160" s="244"/>
      <c r="AE160" s="244"/>
      <c r="AF160" s="244"/>
      <c r="AG160" s="244"/>
      <c r="AH160" s="244"/>
      <c r="AI160" s="244"/>
      <c r="AJ160" s="244"/>
      <c r="AK160" s="244"/>
      <c r="AL160" s="244"/>
      <c r="AM160" s="244"/>
      <c r="AN160" s="244"/>
      <c r="AO160" s="244"/>
      <c r="AP160" s="244"/>
      <c r="AQ160" s="244"/>
      <c r="AR160" s="244"/>
      <c r="AS160" s="244"/>
      <c r="AT160" s="244"/>
      <c r="AU160" s="244"/>
      <c r="AV160" s="244"/>
      <c r="AW160" s="244"/>
      <c r="AX160" s="244"/>
      <c r="AY160" s="244"/>
      <c r="AZ160" s="244"/>
      <c r="BA160" s="244"/>
      <c r="BB160" s="244"/>
      <c r="BC160" s="244"/>
      <c r="BD160" s="244"/>
      <c r="BE160" s="244"/>
      <c r="BF160" s="244"/>
      <c r="BG160" s="244"/>
      <c r="BH160" s="244"/>
      <c r="BI160" s="244"/>
      <c r="BJ160" s="244"/>
      <c r="BK160" s="244"/>
    </row>
    <row r="161" spans="1:63" ht="19.5" customHeight="1">
      <c r="A161" s="244"/>
      <c r="B161" s="244"/>
      <c r="C161" s="244"/>
      <c r="D161" s="244"/>
      <c r="E161" s="244"/>
      <c r="F161" s="244"/>
      <c r="G161" s="244"/>
      <c r="H161" s="244"/>
      <c r="I161" s="244"/>
      <c r="J161" s="244"/>
      <c r="K161" s="244"/>
      <c r="L161" s="244"/>
      <c r="M161" s="244"/>
      <c r="N161" s="244"/>
      <c r="O161" s="244"/>
      <c r="P161" s="244"/>
      <c r="Q161" s="244"/>
      <c r="R161" s="244"/>
      <c r="S161" s="244"/>
      <c r="T161" s="244"/>
      <c r="U161" s="244"/>
      <c r="V161" s="244"/>
      <c r="W161" s="244"/>
      <c r="X161" s="244"/>
      <c r="Y161" s="244"/>
      <c r="Z161" s="244"/>
      <c r="AA161" s="244"/>
      <c r="AB161" s="244"/>
      <c r="AC161" s="244"/>
      <c r="AD161" s="244"/>
      <c r="AE161" s="244"/>
      <c r="AF161" s="244"/>
      <c r="AG161" s="244"/>
      <c r="AH161" s="244"/>
      <c r="AI161" s="244"/>
      <c r="AJ161" s="244"/>
      <c r="AK161" s="244"/>
      <c r="AL161" s="244"/>
      <c r="AM161" s="244"/>
      <c r="AN161" s="244"/>
      <c r="AO161" s="244"/>
      <c r="AP161" s="244"/>
      <c r="AQ161" s="244"/>
      <c r="AR161" s="244"/>
      <c r="AS161" s="244"/>
      <c r="AT161" s="244"/>
      <c r="AU161" s="244"/>
      <c r="AV161" s="244"/>
      <c r="AW161" s="244"/>
      <c r="AX161" s="244"/>
      <c r="AY161" s="244"/>
      <c r="AZ161" s="244"/>
      <c r="BA161" s="244"/>
      <c r="BB161" s="244"/>
      <c r="BC161" s="244"/>
      <c r="BD161" s="244"/>
      <c r="BE161" s="244"/>
      <c r="BF161" s="244"/>
      <c r="BG161" s="244"/>
      <c r="BH161" s="244"/>
      <c r="BI161" s="244"/>
      <c r="BJ161" s="244"/>
      <c r="BK161" s="244"/>
    </row>
    <row r="162" spans="1:63" ht="19.5" customHeight="1">
      <c r="A162" s="244"/>
      <c r="B162" s="244"/>
      <c r="C162" s="244"/>
      <c r="D162" s="244"/>
      <c r="E162" s="244"/>
      <c r="F162" s="244"/>
      <c r="G162" s="244"/>
      <c r="H162" s="244"/>
      <c r="I162" s="244"/>
      <c r="J162" s="244"/>
      <c r="K162" s="244"/>
      <c r="L162" s="244"/>
      <c r="M162" s="244"/>
      <c r="N162" s="244"/>
      <c r="O162" s="244"/>
      <c r="P162" s="244"/>
      <c r="Q162" s="244"/>
      <c r="R162" s="244"/>
      <c r="S162" s="244"/>
      <c r="T162" s="244"/>
      <c r="U162" s="244"/>
      <c r="V162" s="244"/>
      <c r="W162" s="244"/>
      <c r="X162" s="244"/>
      <c r="Y162" s="244"/>
      <c r="Z162" s="244"/>
      <c r="AA162" s="244"/>
      <c r="AB162" s="244"/>
      <c r="AC162" s="244"/>
      <c r="AD162" s="244"/>
      <c r="AE162" s="244"/>
      <c r="AF162" s="244"/>
      <c r="AG162" s="244"/>
      <c r="AH162" s="244"/>
      <c r="AI162" s="244"/>
      <c r="AJ162" s="244"/>
      <c r="AK162" s="244"/>
      <c r="AL162" s="244"/>
      <c r="AM162" s="244"/>
      <c r="AN162" s="244"/>
      <c r="AO162" s="244"/>
      <c r="AP162" s="244"/>
      <c r="AQ162" s="244"/>
      <c r="AR162" s="244"/>
      <c r="AS162" s="244"/>
      <c r="AT162" s="244"/>
      <c r="AU162" s="244"/>
      <c r="AV162" s="244"/>
      <c r="AW162" s="244"/>
      <c r="AX162" s="244"/>
      <c r="AY162" s="244"/>
      <c r="AZ162" s="244"/>
      <c r="BA162" s="244"/>
      <c r="BB162" s="244"/>
      <c r="BC162" s="244"/>
      <c r="BD162" s="244"/>
      <c r="BE162" s="244"/>
      <c r="BF162" s="244"/>
      <c r="BG162" s="244"/>
      <c r="BH162" s="244"/>
      <c r="BI162" s="244"/>
      <c r="BJ162" s="244"/>
      <c r="BK162" s="244"/>
    </row>
    <row r="163" spans="1:63" ht="19.5" customHeight="1">
      <c r="A163" s="244"/>
      <c r="B163" s="244"/>
      <c r="C163" s="244"/>
      <c r="D163" s="244"/>
      <c r="E163" s="244"/>
      <c r="F163" s="244"/>
      <c r="G163" s="244"/>
      <c r="H163" s="244"/>
      <c r="I163" s="244"/>
      <c r="J163" s="244"/>
      <c r="K163" s="244"/>
      <c r="L163" s="244"/>
      <c r="M163" s="244"/>
      <c r="N163" s="244"/>
      <c r="O163" s="244"/>
      <c r="P163" s="244"/>
      <c r="Q163" s="244"/>
      <c r="R163" s="244"/>
      <c r="S163" s="244"/>
      <c r="T163" s="244"/>
      <c r="U163" s="244"/>
      <c r="V163" s="244"/>
      <c r="W163" s="244"/>
      <c r="X163" s="244"/>
      <c r="Y163" s="244"/>
      <c r="Z163" s="244"/>
      <c r="AA163" s="244"/>
      <c r="AB163" s="244"/>
      <c r="AC163" s="244"/>
      <c r="AD163" s="244"/>
      <c r="AE163" s="244"/>
      <c r="AF163" s="244"/>
      <c r="AG163" s="244"/>
      <c r="AH163" s="244"/>
      <c r="AI163" s="244"/>
      <c r="AJ163" s="244"/>
      <c r="AK163" s="244"/>
      <c r="AL163" s="244"/>
      <c r="AM163" s="244"/>
      <c r="AN163" s="244"/>
      <c r="AO163" s="244"/>
      <c r="AP163" s="244"/>
      <c r="AQ163" s="244"/>
      <c r="AR163" s="244"/>
      <c r="AS163" s="244"/>
      <c r="AT163" s="244"/>
      <c r="AU163" s="244"/>
      <c r="AV163" s="244"/>
      <c r="AW163" s="244"/>
      <c r="AX163" s="244"/>
      <c r="AY163" s="244"/>
      <c r="AZ163" s="244"/>
      <c r="BA163" s="244"/>
      <c r="BB163" s="244"/>
      <c r="BC163" s="244"/>
      <c r="BD163" s="244"/>
      <c r="BE163" s="244"/>
      <c r="BF163" s="244"/>
      <c r="BG163" s="244"/>
      <c r="BH163" s="244"/>
      <c r="BI163" s="244"/>
      <c r="BJ163" s="244"/>
      <c r="BK163" s="244"/>
    </row>
    <row r="164" spans="1:63" ht="19.5" customHeight="1">
      <c r="A164" s="244"/>
      <c r="B164" s="244"/>
      <c r="C164" s="244"/>
      <c r="D164" s="244"/>
      <c r="E164" s="244"/>
      <c r="F164" s="244"/>
      <c r="G164" s="244"/>
      <c r="H164" s="244"/>
      <c r="I164" s="244"/>
      <c r="J164" s="244"/>
      <c r="K164" s="244"/>
      <c r="L164" s="244"/>
      <c r="M164" s="244"/>
      <c r="N164" s="244"/>
      <c r="O164" s="244"/>
      <c r="P164" s="244"/>
      <c r="Q164" s="244"/>
      <c r="R164" s="244"/>
      <c r="S164" s="244"/>
      <c r="T164" s="244"/>
      <c r="U164" s="244"/>
      <c r="V164" s="244"/>
      <c r="W164" s="244"/>
      <c r="X164" s="244"/>
      <c r="Y164" s="244"/>
      <c r="Z164" s="244"/>
      <c r="AA164" s="244"/>
      <c r="AB164" s="244"/>
      <c r="AC164" s="244"/>
      <c r="AD164" s="244"/>
      <c r="AE164" s="244"/>
      <c r="AF164" s="244"/>
      <c r="AG164" s="244"/>
      <c r="AH164" s="244"/>
      <c r="AI164" s="244"/>
      <c r="AJ164" s="244"/>
      <c r="AK164" s="244"/>
      <c r="AL164" s="244"/>
      <c r="AM164" s="244"/>
      <c r="AN164" s="244"/>
      <c r="AO164" s="244"/>
      <c r="AP164" s="244"/>
      <c r="AQ164" s="244"/>
      <c r="AR164" s="244"/>
      <c r="AS164" s="244"/>
      <c r="AT164" s="244"/>
      <c r="AU164" s="244"/>
      <c r="AV164" s="244"/>
      <c r="AW164" s="244"/>
      <c r="AX164" s="244"/>
      <c r="AY164" s="244"/>
      <c r="AZ164" s="244"/>
      <c r="BA164" s="244"/>
      <c r="BB164" s="244"/>
      <c r="BC164" s="244"/>
      <c r="BD164" s="244"/>
      <c r="BE164" s="244"/>
      <c r="BF164" s="244"/>
      <c r="BG164" s="244"/>
      <c r="BH164" s="244"/>
      <c r="BI164" s="244"/>
      <c r="BJ164" s="244"/>
      <c r="BK164" s="244"/>
    </row>
    <row r="165" spans="1:63" ht="19.5" customHeight="1">
      <c r="A165" s="244"/>
      <c r="B165" s="244"/>
      <c r="C165" s="244"/>
      <c r="D165" s="244"/>
      <c r="E165" s="244"/>
      <c r="F165" s="244"/>
      <c r="G165" s="244"/>
      <c r="H165" s="244"/>
      <c r="I165" s="244"/>
      <c r="J165" s="244"/>
      <c r="K165" s="244"/>
      <c r="L165" s="244"/>
      <c r="M165" s="244"/>
      <c r="N165" s="244"/>
      <c r="O165" s="244"/>
      <c r="P165" s="244"/>
      <c r="Q165" s="244"/>
      <c r="R165" s="244"/>
      <c r="S165" s="244"/>
      <c r="T165" s="244"/>
      <c r="U165" s="244"/>
      <c r="V165" s="244"/>
      <c r="W165" s="244"/>
      <c r="X165" s="244"/>
      <c r="Y165" s="244"/>
      <c r="Z165" s="244"/>
      <c r="AA165" s="244"/>
      <c r="AB165" s="244"/>
      <c r="AC165" s="244"/>
      <c r="AD165" s="244"/>
      <c r="AE165" s="244"/>
      <c r="AF165" s="244"/>
      <c r="AG165" s="244"/>
      <c r="AH165" s="244"/>
      <c r="AI165" s="244"/>
      <c r="AJ165" s="244"/>
      <c r="AK165" s="244"/>
      <c r="AL165" s="244"/>
      <c r="AM165" s="244"/>
      <c r="AN165" s="244"/>
      <c r="AO165" s="244"/>
      <c r="AP165" s="244"/>
      <c r="AQ165" s="244"/>
      <c r="AR165" s="244"/>
      <c r="AS165" s="244"/>
      <c r="AT165" s="244"/>
      <c r="AU165" s="244"/>
      <c r="AV165" s="244"/>
      <c r="AW165" s="244"/>
      <c r="AX165" s="244"/>
      <c r="AY165" s="244"/>
      <c r="AZ165" s="244"/>
      <c r="BA165" s="244"/>
      <c r="BB165" s="244"/>
      <c r="BC165" s="244"/>
      <c r="BD165" s="244"/>
      <c r="BE165" s="244"/>
      <c r="BF165" s="244"/>
      <c r="BG165" s="244"/>
      <c r="BH165" s="244"/>
      <c r="BI165" s="244"/>
      <c r="BJ165" s="244"/>
      <c r="BK165" s="244"/>
    </row>
    <row r="166" spans="1:63" ht="19.5" customHeight="1">
      <c r="A166" s="244"/>
      <c r="B166" s="244"/>
      <c r="C166" s="244"/>
      <c r="D166" s="244"/>
      <c r="E166" s="244"/>
      <c r="F166" s="244"/>
      <c r="G166" s="244"/>
      <c r="H166" s="244"/>
      <c r="I166" s="244"/>
      <c r="J166" s="244"/>
      <c r="K166" s="244"/>
      <c r="L166" s="244"/>
      <c r="M166" s="244"/>
      <c r="N166" s="244"/>
      <c r="O166" s="244"/>
      <c r="P166" s="244"/>
      <c r="Q166" s="244"/>
      <c r="R166" s="244"/>
      <c r="S166" s="244"/>
      <c r="T166" s="244"/>
      <c r="U166" s="244"/>
      <c r="V166" s="244"/>
      <c r="W166" s="244"/>
      <c r="X166" s="244"/>
      <c r="Y166" s="244"/>
      <c r="Z166" s="244"/>
      <c r="AA166" s="244"/>
      <c r="AB166" s="244"/>
      <c r="AC166" s="244"/>
      <c r="AD166" s="244"/>
      <c r="AE166" s="244"/>
      <c r="AF166" s="244"/>
      <c r="AG166" s="244"/>
      <c r="AH166" s="244"/>
      <c r="AI166" s="244"/>
      <c r="AJ166" s="244"/>
      <c r="AK166" s="244"/>
      <c r="AL166" s="244"/>
      <c r="AM166" s="244"/>
      <c r="AN166" s="244"/>
      <c r="AO166" s="244"/>
      <c r="AP166" s="244"/>
      <c r="AQ166" s="244"/>
      <c r="AR166" s="244"/>
      <c r="AS166" s="244"/>
      <c r="AT166" s="244"/>
      <c r="AU166" s="244"/>
      <c r="AV166" s="244"/>
      <c r="AW166" s="244"/>
      <c r="AX166" s="244"/>
      <c r="AY166" s="244"/>
      <c r="AZ166" s="244"/>
      <c r="BA166" s="244"/>
      <c r="BB166" s="244"/>
      <c r="BC166" s="244"/>
      <c r="BD166" s="244"/>
      <c r="BE166" s="244"/>
      <c r="BF166" s="244"/>
      <c r="BG166" s="244"/>
      <c r="BH166" s="244"/>
      <c r="BI166" s="244"/>
      <c r="BJ166" s="244"/>
      <c r="BK166" s="244"/>
    </row>
    <row r="167" spans="1:63" ht="19.5" customHeight="1">
      <c r="A167" s="244"/>
      <c r="B167" s="244"/>
      <c r="C167" s="244"/>
      <c r="D167" s="244"/>
      <c r="E167" s="244"/>
      <c r="F167" s="244"/>
      <c r="G167" s="244"/>
      <c r="H167" s="244"/>
      <c r="I167" s="244"/>
      <c r="J167" s="244"/>
      <c r="K167" s="244"/>
      <c r="L167" s="244"/>
      <c r="M167" s="244"/>
      <c r="N167" s="244"/>
      <c r="O167" s="244"/>
      <c r="P167" s="244"/>
      <c r="Q167" s="244"/>
      <c r="R167" s="244"/>
      <c r="S167" s="244"/>
      <c r="T167" s="244"/>
      <c r="U167" s="244"/>
      <c r="V167" s="244"/>
      <c r="W167" s="244"/>
      <c r="X167" s="244"/>
      <c r="Y167" s="244"/>
      <c r="Z167" s="244"/>
      <c r="AA167" s="244"/>
      <c r="AB167" s="244"/>
      <c r="AC167" s="244"/>
      <c r="AD167" s="244"/>
      <c r="AE167" s="244"/>
      <c r="AF167" s="244"/>
      <c r="AG167" s="244"/>
      <c r="AH167" s="244"/>
      <c r="AI167" s="244"/>
      <c r="AJ167" s="244"/>
      <c r="AK167" s="244"/>
      <c r="AL167" s="244"/>
      <c r="AM167" s="244"/>
      <c r="AN167" s="244"/>
      <c r="AO167" s="244"/>
      <c r="AP167" s="244"/>
      <c r="AQ167" s="244"/>
      <c r="AR167" s="244"/>
      <c r="AS167" s="244"/>
      <c r="AT167" s="244"/>
      <c r="AU167" s="244"/>
      <c r="AV167" s="244"/>
      <c r="AW167" s="244"/>
      <c r="AX167" s="244"/>
      <c r="AY167" s="244"/>
      <c r="AZ167" s="244"/>
      <c r="BA167" s="244"/>
      <c r="BB167" s="244"/>
      <c r="BC167" s="244"/>
      <c r="BD167" s="244"/>
      <c r="BE167" s="244"/>
      <c r="BF167" s="244"/>
      <c r="BG167" s="244"/>
      <c r="BH167" s="244"/>
      <c r="BI167" s="244"/>
      <c r="BJ167" s="244"/>
      <c r="BK167" s="244"/>
    </row>
    <row r="168" spans="1:63" ht="19.5" customHeight="1">
      <c r="A168" s="244"/>
      <c r="B168" s="244"/>
      <c r="C168" s="244"/>
      <c r="D168" s="244"/>
      <c r="E168" s="244"/>
      <c r="F168" s="244"/>
      <c r="G168" s="244"/>
      <c r="H168" s="244"/>
      <c r="I168" s="244"/>
      <c r="J168" s="244"/>
      <c r="K168" s="244"/>
      <c r="L168" s="244"/>
      <c r="M168" s="244"/>
      <c r="N168" s="244"/>
      <c r="O168" s="244"/>
      <c r="P168" s="244"/>
      <c r="Q168" s="244"/>
      <c r="R168" s="244"/>
      <c r="S168" s="244"/>
      <c r="T168" s="244"/>
      <c r="U168" s="244"/>
      <c r="V168" s="244"/>
      <c r="W168" s="244"/>
      <c r="X168" s="244"/>
      <c r="Y168" s="244"/>
      <c r="Z168" s="244"/>
      <c r="AA168" s="244"/>
      <c r="AB168" s="244"/>
      <c r="AC168" s="244"/>
      <c r="AD168" s="244"/>
      <c r="AE168" s="244"/>
      <c r="AF168" s="244"/>
      <c r="AG168" s="244"/>
      <c r="AH168" s="244"/>
      <c r="AI168" s="244"/>
      <c r="AJ168" s="244"/>
      <c r="AK168" s="244"/>
      <c r="AL168" s="244"/>
      <c r="AM168" s="244"/>
      <c r="AN168" s="244"/>
      <c r="AO168" s="244"/>
      <c r="AP168" s="244"/>
      <c r="AQ168" s="244"/>
      <c r="AR168" s="244"/>
      <c r="AS168" s="244"/>
      <c r="AT168" s="244"/>
      <c r="AU168" s="244"/>
      <c r="AV168" s="244"/>
      <c r="AW168" s="244"/>
      <c r="AX168" s="244"/>
      <c r="AY168" s="244"/>
      <c r="AZ168" s="244"/>
      <c r="BA168" s="244"/>
      <c r="BB168" s="244"/>
      <c r="BC168" s="244"/>
      <c r="BD168" s="244"/>
      <c r="BE168" s="244"/>
      <c r="BF168" s="244"/>
      <c r="BG168" s="244"/>
      <c r="BH168" s="244"/>
      <c r="BI168" s="244"/>
      <c r="BJ168" s="244"/>
      <c r="BK168" s="244"/>
    </row>
    <row r="169" spans="1:63" ht="19.5" customHeight="1">
      <c r="A169" s="244"/>
      <c r="B169" s="244"/>
      <c r="C169" s="244"/>
      <c r="D169" s="244"/>
      <c r="E169" s="244"/>
      <c r="F169" s="244"/>
      <c r="G169" s="244"/>
      <c r="H169" s="244"/>
      <c r="I169" s="244"/>
      <c r="J169" s="244"/>
      <c r="K169" s="244"/>
      <c r="L169" s="244"/>
      <c r="M169" s="244"/>
      <c r="N169" s="244"/>
      <c r="O169" s="244"/>
      <c r="P169" s="244"/>
      <c r="Q169" s="244"/>
      <c r="R169" s="244"/>
      <c r="S169" s="244"/>
      <c r="T169" s="244"/>
      <c r="U169" s="244"/>
      <c r="V169" s="244"/>
      <c r="W169" s="244"/>
      <c r="X169" s="244"/>
      <c r="Y169" s="244"/>
      <c r="Z169" s="244"/>
      <c r="AA169" s="244"/>
      <c r="AB169" s="244"/>
      <c r="AC169" s="244"/>
      <c r="AD169" s="244"/>
      <c r="AE169" s="244"/>
      <c r="AF169" s="244"/>
      <c r="AG169" s="244"/>
      <c r="AH169" s="244"/>
      <c r="AI169" s="244"/>
      <c r="AJ169" s="244"/>
      <c r="AK169" s="244"/>
      <c r="AL169" s="244"/>
      <c r="AM169" s="244"/>
      <c r="AN169" s="244"/>
      <c r="AO169" s="244"/>
      <c r="AP169" s="244"/>
      <c r="AQ169" s="244"/>
      <c r="AR169" s="244"/>
      <c r="AS169" s="244"/>
      <c r="AT169" s="244"/>
      <c r="AU169" s="244"/>
      <c r="AV169" s="244"/>
      <c r="AW169" s="244"/>
      <c r="AX169" s="244"/>
      <c r="AY169" s="244"/>
      <c r="AZ169" s="244"/>
      <c r="BA169" s="244"/>
      <c r="BB169" s="244"/>
      <c r="BC169" s="244"/>
      <c r="BD169" s="244"/>
      <c r="BE169" s="244"/>
      <c r="BF169" s="244"/>
      <c r="BG169" s="244"/>
      <c r="BH169" s="244"/>
      <c r="BI169" s="244"/>
      <c r="BJ169" s="244"/>
      <c r="BK169" s="244"/>
    </row>
    <row r="170" spans="1:63" ht="19.5" customHeight="1">
      <c r="A170" s="244"/>
      <c r="B170" s="244"/>
      <c r="C170" s="244"/>
      <c r="D170" s="244"/>
      <c r="E170" s="244"/>
      <c r="F170" s="244"/>
      <c r="G170" s="244"/>
      <c r="H170" s="244"/>
      <c r="I170" s="244"/>
      <c r="J170" s="244"/>
      <c r="K170" s="244"/>
      <c r="L170" s="244"/>
      <c r="M170" s="244"/>
      <c r="N170" s="244"/>
      <c r="O170" s="244"/>
      <c r="P170" s="244"/>
      <c r="Q170" s="244"/>
      <c r="R170" s="244"/>
      <c r="S170" s="244"/>
      <c r="T170" s="244"/>
      <c r="U170" s="244"/>
      <c r="V170" s="244"/>
      <c r="W170" s="244"/>
      <c r="X170" s="244"/>
      <c r="Y170" s="244"/>
      <c r="Z170" s="244"/>
      <c r="AA170" s="244"/>
      <c r="AB170" s="244"/>
      <c r="AC170" s="244"/>
      <c r="AD170" s="244"/>
      <c r="AE170" s="244"/>
      <c r="AF170" s="244"/>
      <c r="AG170" s="244"/>
      <c r="AH170" s="244"/>
      <c r="AI170" s="244"/>
      <c r="AJ170" s="244"/>
      <c r="AK170" s="244"/>
      <c r="AL170" s="244"/>
      <c r="AM170" s="244"/>
      <c r="AN170" s="244"/>
      <c r="AO170" s="244"/>
      <c r="AP170" s="244"/>
      <c r="AQ170" s="244"/>
      <c r="AR170" s="244"/>
      <c r="AS170" s="244"/>
      <c r="AT170" s="244"/>
      <c r="AU170" s="244"/>
      <c r="AV170" s="244"/>
      <c r="AW170" s="244"/>
      <c r="AX170" s="244"/>
      <c r="AY170" s="244"/>
      <c r="AZ170" s="244"/>
      <c r="BA170" s="244"/>
      <c r="BB170" s="244"/>
      <c r="BC170" s="244"/>
      <c r="BD170" s="244"/>
      <c r="BE170" s="244"/>
      <c r="BF170" s="244"/>
      <c r="BG170" s="244"/>
      <c r="BH170" s="244"/>
      <c r="BI170" s="244"/>
      <c r="BJ170" s="244"/>
      <c r="BK170" s="244"/>
    </row>
    <row r="171" spans="1:63" ht="19.5" customHeight="1">
      <c r="A171" s="244"/>
      <c r="B171" s="244"/>
      <c r="C171" s="244"/>
      <c r="D171" s="244"/>
      <c r="E171" s="244"/>
      <c r="F171" s="244"/>
      <c r="G171" s="244"/>
      <c r="H171" s="244"/>
      <c r="I171" s="244"/>
      <c r="J171" s="244"/>
      <c r="K171" s="244"/>
      <c r="L171" s="244"/>
      <c r="M171" s="244"/>
      <c r="N171" s="244"/>
      <c r="O171" s="244"/>
      <c r="P171" s="244"/>
      <c r="Q171" s="244"/>
      <c r="R171" s="244"/>
      <c r="S171" s="244"/>
      <c r="T171" s="244"/>
      <c r="U171" s="244"/>
      <c r="V171" s="244"/>
      <c r="W171" s="244"/>
      <c r="X171" s="244"/>
      <c r="Y171" s="244"/>
      <c r="Z171" s="244"/>
      <c r="AA171" s="244"/>
      <c r="AB171" s="244"/>
      <c r="AC171" s="244"/>
      <c r="AD171" s="244"/>
      <c r="AE171" s="244"/>
      <c r="AF171" s="244"/>
      <c r="AG171" s="244"/>
      <c r="AH171" s="244"/>
      <c r="AI171" s="244"/>
      <c r="AJ171" s="244"/>
      <c r="AK171" s="244"/>
      <c r="AL171" s="244"/>
      <c r="AM171" s="244"/>
      <c r="AN171" s="244"/>
      <c r="AO171" s="244"/>
      <c r="AP171" s="244"/>
      <c r="AQ171" s="244"/>
      <c r="AR171" s="244"/>
      <c r="AS171" s="244"/>
      <c r="AT171" s="244"/>
      <c r="AU171" s="244"/>
      <c r="AV171" s="244"/>
      <c r="AW171" s="244"/>
      <c r="AX171" s="244"/>
      <c r="AY171" s="244"/>
      <c r="AZ171" s="244"/>
      <c r="BA171" s="244"/>
      <c r="BB171" s="244"/>
      <c r="BC171" s="244"/>
      <c r="BD171" s="244"/>
      <c r="BE171" s="244"/>
      <c r="BF171" s="244"/>
      <c r="BG171" s="244"/>
      <c r="BH171" s="244"/>
      <c r="BI171" s="244"/>
      <c r="BJ171" s="244"/>
      <c r="BK171" s="244"/>
    </row>
    <row r="172" spans="1:63" ht="19.5" customHeight="1">
      <c r="A172" s="244"/>
      <c r="B172" s="244"/>
      <c r="C172" s="244"/>
      <c r="D172" s="244"/>
      <c r="E172" s="244"/>
      <c r="F172" s="244"/>
      <c r="G172" s="244"/>
      <c r="H172" s="244"/>
      <c r="I172" s="244"/>
      <c r="J172" s="244"/>
      <c r="K172" s="244"/>
      <c r="L172" s="244"/>
      <c r="M172" s="244"/>
      <c r="N172" s="244"/>
      <c r="O172" s="244"/>
      <c r="P172" s="244"/>
      <c r="Q172" s="244"/>
      <c r="R172" s="244"/>
      <c r="S172" s="244"/>
      <c r="T172" s="244"/>
      <c r="U172" s="244"/>
      <c r="V172" s="244"/>
      <c r="W172" s="244"/>
      <c r="X172" s="244"/>
      <c r="Y172" s="244"/>
      <c r="Z172" s="244"/>
      <c r="AA172" s="244"/>
      <c r="AB172" s="244"/>
      <c r="AC172" s="244"/>
      <c r="AD172" s="244"/>
      <c r="AE172" s="244"/>
      <c r="AF172" s="244"/>
      <c r="AG172" s="244"/>
      <c r="AH172" s="244"/>
      <c r="AI172" s="244"/>
      <c r="AJ172" s="244"/>
      <c r="AK172" s="244"/>
      <c r="AL172" s="244"/>
      <c r="AM172" s="244"/>
      <c r="AN172" s="244"/>
      <c r="AO172" s="244"/>
      <c r="AP172" s="244"/>
      <c r="AQ172" s="244"/>
      <c r="AR172" s="244"/>
      <c r="AS172" s="244"/>
      <c r="AT172" s="244"/>
      <c r="AU172" s="244"/>
      <c r="AV172" s="244"/>
      <c r="AW172" s="244"/>
      <c r="AX172" s="244"/>
      <c r="AY172" s="244"/>
      <c r="AZ172" s="244"/>
      <c r="BA172" s="244"/>
      <c r="BB172" s="244"/>
      <c r="BC172" s="244"/>
      <c r="BD172" s="244"/>
      <c r="BE172" s="244"/>
      <c r="BF172" s="244"/>
      <c r="BG172" s="244"/>
      <c r="BH172" s="244"/>
      <c r="BI172" s="244"/>
      <c r="BJ172" s="244"/>
      <c r="BK172" s="244"/>
    </row>
    <row r="173" spans="1:63" ht="19.5" customHeight="1">
      <c r="A173" s="244"/>
      <c r="B173" s="244"/>
      <c r="C173" s="244"/>
      <c r="D173" s="244"/>
      <c r="E173" s="244"/>
      <c r="F173" s="244"/>
      <c r="G173" s="244"/>
      <c r="H173" s="244"/>
      <c r="I173" s="244"/>
      <c r="J173" s="244"/>
      <c r="K173" s="244"/>
      <c r="L173" s="244"/>
      <c r="M173" s="244"/>
      <c r="N173" s="244"/>
      <c r="O173" s="244"/>
      <c r="P173" s="244"/>
      <c r="Q173" s="244"/>
      <c r="R173" s="244"/>
      <c r="S173" s="244"/>
      <c r="T173" s="244"/>
      <c r="U173" s="244"/>
      <c r="V173" s="244"/>
      <c r="W173" s="244"/>
      <c r="X173" s="244"/>
      <c r="Y173" s="244"/>
      <c r="Z173" s="244"/>
      <c r="AA173" s="244"/>
      <c r="AB173" s="244"/>
      <c r="AC173" s="244"/>
      <c r="AD173" s="244"/>
      <c r="AE173" s="244"/>
      <c r="AF173" s="244"/>
      <c r="AG173" s="244"/>
      <c r="AH173" s="244"/>
      <c r="AI173" s="244"/>
      <c r="AJ173" s="244"/>
      <c r="AK173" s="244"/>
      <c r="AL173" s="244"/>
      <c r="AM173" s="244"/>
      <c r="AN173" s="244"/>
      <c r="AO173" s="244"/>
      <c r="AP173" s="244"/>
      <c r="AQ173" s="244"/>
      <c r="AR173" s="244"/>
      <c r="AS173" s="244"/>
      <c r="AT173" s="244"/>
      <c r="AU173" s="244"/>
      <c r="AV173" s="244"/>
      <c r="AW173" s="244"/>
      <c r="AX173" s="244"/>
      <c r="AY173" s="244"/>
      <c r="AZ173" s="244"/>
      <c r="BA173" s="244"/>
      <c r="BB173" s="244"/>
      <c r="BC173" s="244"/>
      <c r="BD173" s="244"/>
      <c r="BE173" s="244"/>
      <c r="BF173" s="244"/>
      <c r="BG173" s="244"/>
      <c r="BH173" s="244"/>
      <c r="BI173" s="244"/>
      <c r="BJ173" s="244"/>
      <c r="BK173" s="244"/>
    </row>
    <row r="174" spans="1:63" ht="19.5" customHeight="1">
      <c r="A174" s="244"/>
      <c r="B174" s="244"/>
      <c r="C174" s="244"/>
      <c r="D174" s="244"/>
      <c r="E174" s="244"/>
      <c r="F174" s="244"/>
      <c r="G174" s="244"/>
      <c r="H174" s="244"/>
      <c r="I174" s="244"/>
      <c r="J174" s="244"/>
      <c r="K174" s="244"/>
      <c r="L174" s="244"/>
      <c r="M174" s="244"/>
      <c r="N174" s="244"/>
      <c r="O174" s="244"/>
      <c r="P174" s="244"/>
      <c r="Q174" s="244"/>
      <c r="R174" s="244"/>
      <c r="S174" s="244"/>
      <c r="T174" s="244"/>
      <c r="U174" s="244"/>
      <c r="V174" s="244"/>
      <c r="W174" s="244"/>
      <c r="X174" s="244"/>
      <c r="Y174" s="244"/>
      <c r="Z174" s="244"/>
      <c r="AA174" s="244"/>
      <c r="AB174" s="244"/>
      <c r="AC174" s="244"/>
      <c r="AD174" s="244"/>
      <c r="AE174" s="244"/>
      <c r="AF174" s="244"/>
      <c r="AG174" s="244"/>
      <c r="AH174" s="244"/>
      <c r="AI174" s="244"/>
      <c r="AJ174" s="244"/>
      <c r="AK174" s="244"/>
      <c r="AL174" s="244"/>
      <c r="AM174" s="244"/>
      <c r="AN174" s="244"/>
      <c r="AO174" s="244"/>
      <c r="AP174" s="244"/>
      <c r="AQ174" s="244"/>
      <c r="AR174" s="244"/>
      <c r="AS174" s="244"/>
      <c r="AT174" s="244"/>
      <c r="AU174" s="244"/>
      <c r="AV174" s="244"/>
      <c r="AW174" s="244"/>
      <c r="AX174" s="244"/>
      <c r="AY174" s="244"/>
      <c r="AZ174" s="244"/>
      <c r="BA174" s="244"/>
      <c r="BB174" s="244"/>
      <c r="BC174" s="244"/>
      <c r="BD174" s="244"/>
      <c r="BE174" s="244"/>
      <c r="BF174" s="244"/>
      <c r="BG174" s="244"/>
      <c r="BH174" s="244"/>
      <c r="BI174" s="244"/>
      <c r="BJ174" s="244"/>
      <c r="BK174" s="244"/>
    </row>
    <row r="175" spans="1:63" ht="19.5" customHeight="1">
      <c r="A175" s="244"/>
      <c r="B175" s="244"/>
      <c r="C175" s="244"/>
      <c r="D175" s="244"/>
      <c r="E175" s="244"/>
      <c r="F175" s="244"/>
      <c r="G175" s="244"/>
      <c r="H175" s="244"/>
      <c r="I175" s="244"/>
      <c r="J175" s="244"/>
      <c r="K175" s="244"/>
      <c r="L175" s="244"/>
      <c r="M175" s="244"/>
      <c r="N175" s="244"/>
      <c r="O175" s="244"/>
      <c r="P175" s="244"/>
      <c r="Q175" s="244"/>
      <c r="R175" s="244"/>
      <c r="S175" s="244"/>
      <c r="T175" s="244"/>
      <c r="U175" s="244"/>
      <c r="V175" s="244"/>
      <c r="W175" s="244"/>
      <c r="X175" s="244"/>
      <c r="Y175" s="244"/>
      <c r="Z175" s="244"/>
      <c r="AA175" s="244"/>
      <c r="AB175" s="244"/>
      <c r="AC175" s="244"/>
      <c r="AD175" s="244"/>
      <c r="AE175" s="244"/>
      <c r="AF175" s="244"/>
      <c r="AG175" s="244"/>
      <c r="AH175" s="244"/>
      <c r="AI175" s="244"/>
      <c r="AJ175" s="244"/>
      <c r="AK175" s="244"/>
      <c r="AL175" s="244"/>
      <c r="AM175" s="244"/>
      <c r="AN175" s="244"/>
      <c r="AO175" s="244"/>
      <c r="AP175" s="244"/>
      <c r="AQ175" s="244"/>
      <c r="AR175" s="244"/>
      <c r="AS175" s="244"/>
      <c r="AT175" s="244"/>
      <c r="AU175" s="244"/>
      <c r="AV175" s="244"/>
      <c r="AW175" s="244"/>
      <c r="AX175" s="244"/>
      <c r="AY175" s="244"/>
      <c r="AZ175" s="244"/>
      <c r="BA175" s="244"/>
      <c r="BB175" s="244"/>
      <c r="BC175" s="244"/>
      <c r="BD175" s="244"/>
      <c r="BE175" s="244"/>
      <c r="BF175" s="244"/>
      <c r="BG175" s="244"/>
      <c r="BH175" s="244"/>
      <c r="BI175" s="244"/>
      <c r="BJ175" s="244"/>
      <c r="BK175" s="244"/>
    </row>
    <row r="176" spans="1:63" ht="19.5" customHeight="1">
      <c r="A176" s="244"/>
      <c r="B176" s="244"/>
      <c r="C176" s="244"/>
      <c r="D176" s="244"/>
      <c r="E176" s="244"/>
      <c r="F176" s="244"/>
      <c r="G176" s="244"/>
      <c r="H176" s="244"/>
      <c r="I176" s="244"/>
      <c r="J176" s="244"/>
      <c r="K176" s="244"/>
      <c r="L176" s="244"/>
      <c r="M176" s="244"/>
      <c r="N176" s="244"/>
      <c r="O176" s="244"/>
      <c r="P176" s="244"/>
      <c r="Q176" s="244"/>
      <c r="R176" s="244"/>
      <c r="S176" s="244"/>
      <c r="T176" s="244"/>
      <c r="U176" s="244"/>
      <c r="V176" s="244"/>
      <c r="W176" s="244"/>
      <c r="X176" s="244"/>
      <c r="Y176" s="244"/>
      <c r="Z176" s="244"/>
      <c r="AA176" s="244"/>
      <c r="AB176" s="244"/>
      <c r="AC176" s="244"/>
      <c r="AD176" s="244"/>
      <c r="AE176" s="244"/>
      <c r="AF176" s="244"/>
      <c r="AG176" s="244"/>
      <c r="AH176" s="244"/>
      <c r="AI176" s="244"/>
      <c r="AJ176" s="244"/>
      <c r="AK176" s="244"/>
      <c r="AL176" s="244"/>
      <c r="AM176" s="244"/>
      <c r="AN176" s="244"/>
      <c r="AO176" s="244"/>
      <c r="AP176" s="244"/>
      <c r="AQ176" s="244"/>
      <c r="AR176" s="244"/>
      <c r="AS176" s="244"/>
      <c r="AT176" s="244"/>
      <c r="AU176" s="244"/>
      <c r="AV176" s="244"/>
      <c r="AW176" s="244"/>
      <c r="AX176" s="244"/>
      <c r="AY176" s="244"/>
      <c r="AZ176" s="244"/>
      <c r="BA176" s="244"/>
      <c r="BB176" s="244"/>
      <c r="BC176" s="244"/>
      <c r="BD176" s="244"/>
      <c r="BE176" s="244"/>
      <c r="BF176" s="244"/>
      <c r="BG176" s="244"/>
      <c r="BH176" s="244"/>
      <c r="BI176" s="244"/>
      <c r="BJ176" s="244"/>
      <c r="BK176" s="244"/>
    </row>
    <row r="177" spans="1:63" ht="19.5" customHeight="1">
      <c r="A177" s="244"/>
      <c r="B177" s="244"/>
      <c r="C177" s="244"/>
      <c r="D177" s="244"/>
      <c r="E177" s="244"/>
      <c r="F177" s="244"/>
      <c r="G177" s="244"/>
      <c r="H177" s="244"/>
      <c r="I177" s="244"/>
      <c r="J177" s="244"/>
      <c r="K177" s="244"/>
      <c r="L177" s="244"/>
      <c r="M177" s="244"/>
      <c r="N177" s="244"/>
      <c r="O177" s="244"/>
      <c r="P177" s="244"/>
      <c r="Q177" s="244"/>
      <c r="R177" s="244"/>
      <c r="S177" s="244"/>
      <c r="T177" s="244"/>
      <c r="U177" s="244"/>
      <c r="V177" s="244"/>
      <c r="W177" s="244"/>
      <c r="X177" s="244"/>
      <c r="Y177" s="244"/>
      <c r="Z177" s="244"/>
      <c r="AA177" s="244"/>
      <c r="AB177" s="244"/>
      <c r="AC177" s="244"/>
      <c r="AD177" s="244"/>
      <c r="AE177" s="244"/>
      <c r="AF177" s="244"/>
      <c r="AG177" s="244"/>
      <c r="AH177" s="244"/>
      <c r="AI177" s="244"/>
      <c r="AJ177" s="244"/>
      <c r="AK177" s="244"/>
      <c r="AL177" s="244"/>
      <c r="AM177" s="244"/>
      <c r="AN177" s="244"/>
      <c r="AO177" s="244"/>
      <c r="AP177" s="244"/>
      <c r="AQ177" s="244"/>
      <c r="AR177" s="244"/>
      <c r="AS177" s="244"/>
      <c r="AT177" s="244"/>
      <c r="AU177" s="244"/>
      <c r="AV177" s="244"/>
      <c r="AW177" s="244"/>
      <c r="AX177" s="244"/>
      <c r="AY177" s="244"/>
      <c r="AZ177" s="244"/>
      <c r="BA177" s="244"/>
      <c r="BB177" s="244"/>
      <c r="BC177" s="244"/>
      <c r="BD177" s="244"/>
      <c r="BE177" s="244"/>
      <c r="BF177" s="244"/>
      <c r="BG177" s="244"/>
      <c r="BH177" s="244"/>
      <c r="BI177" s="244"/>
      <c r="BJ177" s="244"/>
      <c r="BK177" s="244"/>
    </row>
    <row r="178" spans="1:63" ht="19.5" customHeight="1">
      <c r="A178" s="244"/>
      <c r="B178" s="244"/>
      <c r="C178" s="244"/>
      <c r="D178" s="244"/>
      <c r="E178" s="244"/>
      <c r="F178" s="244"/>
      <c r="G178" s="244"/>
      <c r="H178" s="244"/>
      <c r="I178" s="244"/>
      <c r="J178" s="244"/>
      <c r="K178" s="244"/>
      <c r="L178" s="244"/>
      <c r="M178" s="244"/>
      <c r="N178" s="244"/>
      <c r="O178" s="244"/>
      <c r="P178" s="244"/>
      <c r="Q178" s="244"/>
      <c r="R178" s="244"/>
      <c r="S178" s="244"/>
      <c r="T178" s="244"/>
      <c r="U178" s="244"/>
      <c r="V178" s="244"/>
      <c r="W178" s="244"/>
      <c r="X178" s="244"/>
      <c r="Y178" s="244"/>
      <c r="Z178" s="244"/>
      <c r="AA178" s="244"/>
      <c r="AB178" s="244"/>
      <c r="AC178" s="244"/>
      <c r="AD178" s="244"/>
      <c r="AE178" s="244"/>
      <c r="AF178" s="244"/>
      <c r="AG178" s="244"/>
      <c r="AH178" s="244"/>
      <c r="AI178" s="244"/>
      <c r="AJ178" s="244"/>
      <c r="AK178" s="244"/>
      <c r="AL178" s="244"/>
      <c r="AM178" s="244"/>
      <c r="AN178" s="244"/>
      <c r="AO178" s="244"/>
      <c r="AP178" s="244"/>
      <c r="AQ178" s="244"/>
      <c r="AR178" s="244"/>
      <c r="AS178" s="244"/>
      <c r="AT178" s="244"/>
      <c r="AU178" s="244"/>
      <c r="AV178" s="244"/>
      <c r="AW178" s="244"/>
      <c r="AX178" s="244"/>
      <c r="AY178" s="244"/>
      <c r="AZ178" s="244"/>
      <c r="BA178" s="244"/>
      <c r="BB178" s="244"/>
      <c r="BC178" s="244"/>
      <c r="BD178" s="244"/>
      <c r="BE178" s="244"/>
      <c r="BF178" s="244"/>
      <c r="BG178" s="244"/>
      <c r="BH178" s="244"/>
      <c r="BI178" s="244"/>
      <c r="BJ178" s="244"/>
      <c r="BK178" s="244"/>
    </row>
    <row r="179" spans="1:63" ht="19.5" customHeight="1">
      <c r="A179" s="244"/>
      <c r="B179" s="244"/>
      <c r="C179" s="244"/>
      <c r="D179" s="244"/>
      <c r="E179" s="244"/>
      <c r="F179" s="244"/>
      <c r="G179" s="244"/>
      <c r="H179" s="244"/>
      <c r="I179" s="244"/>
      <c r="J179" s="244"/>
      <c r="K179" s="244"/>
      <c r="L179" s="244"/>
      <c r="M179" s="244"/>
      <c r="N179" s="244"/>
      <c r="O179" s="244"/>
      <c r="P179" s="244"/>
      <c r="Q179" s="244"/>
      <c r="R179" s="244"/>
      <c r="S179" s="244"/>
      <c r="T179" s="244"/>
      <c r="U179" s="244"/>
      <c r="V179" s="244"/>
      <c r="W179" s="244"/>
      <c r="X179" s="244"/>
      <c r="Y179" s="244"/>
      <c r="Z179" s="244"/>
      <c r="AA179" s="244"/>
      <c r="AB179" s="244"/>
      <c r="AC179" s="244"/>
      <c r="AD179" s="244"/>
      <c r="AE179" s="244"/>
      <c r="AF179" s="244"/>
      <c r="AG179" s="244"/>
      <c r="AH179" s="244"/>
      <c r="AI179" s="244"/>
      <c r="AJ179" s="244"/>
      <c r="AK179" s="244"/>
      <c r="AL179" s="244"/>
      <c r="AM179" s="244"/>
      <c r="AN179" s="244"/>
      <c r="AO179" s="244"/>
      <c r="AP179" s="244"/>
      <c r="AQ179" s="244"/>
      <c r="AR179" s="244"/>
      <c r="AS179" s="244"/>
      <c r="AT179" s="244"/>
      <c r="AU179" s="244"/>
      <c r="AV179" s="244"/>
      <c r="AW179" s="244"/>
      <c r="AX179" s="244"/>
      <c r="AY179" s="244"/>
      <c r="AZ179" s="244"/>
      <c r="BA179" s="244"/>
      <c r="BB179" s="244"/>
      <c r="BC179" s="244"/>
      <c r="BD179" s="244"/>
      <c r="BE179" s="244"/>
      <c r="BF179" s="244"/>
      <c r="BG179" s="244"/>
      <c r="BH179" s="244"/>
      <c r="BI179" s="244"/>
      <c r="BJ179" s="244"/>
      <c r="BK179" s="244"/>
    </row>
    <row r="180" spans="1:63" ht="19.5" customHeight="1">
      <c r="A180" s="244"/>
      <c r="B180" s="244"/>
      <c r="C180" s="244"/>
      <c r="D180" s="244"/>
      <c r="E180" s="244"/>
      <c r="F180" s="244"/>
      <c r="G180" s="244"/>
      <c r="H180" s="244"/>
      <c r="I180" s="244"/>
      <c r="J180" s="244"/>
      <c r="K180" s="244"/>
      <c r="L180" s="244"/>
      <c r="M180" s="244"/>
      <c r="N180" s="244"/>
      <c r="O180" s="244"/>
      <c r="P180" s="244"/>
      <c r="Q180" s="244"/>
      <c r="R180" s="244"/>
      <c r="S180" s="244"/>
      <c r="T180" s="244"/>
      <c r="U180" s="244"/>
      <c r="V180" s="244"/>
      <c r="W180" s="244"/>
      <c r="X180" s="244"/>
      <c r="Y180" s="244"/>
      <c r="Z180" s="244"/>
      <c r="AA180" s="244"/>
      <c r="AB180" s="244"/>
      <c r="AC180" s="244"/>
      <c r="AD180" s="244"/>
      <c r="AE180" s="244"/>
      <c r="AF180" s="244"/>
      <c r="AG180" s="244"/>
      <c r="AH180" s="244"/>
      <c r="AI180" s="244"/>
      <c r="AJ180" s="244"/>
      <c r="AK180" s="244"/>
      <c r="AL180" s="244"/>
      <c r="AM180" s="244"/>
      <c r="AN180" s="244"/>
      <c r="AO180" s="244"/>
      <c r="AP180" s="244"/>
      <c r="AQ180" s="244"/>
      <c r="AR180" s="244"/>
      <c r="AS180" s="244"/>
      <c r="AT180" s="244"/>
      <c r="AU180" s="244"/>
      <c r="AV180" s="244"/>
      <c r="AW180" s="244"/>
      <c r="AX180" s="244"/>
      <c r="AY180" s="244"/>
      <c r="AZ180" s="244"/>
      <c r="BA180" s="244"/>
      <c r="BB180" s="244"/>
      <c r="BC180" s="244"/>
      <c r="BD180" s="244"/>
      <c r="BE180" s="244"/>
      <c r="BF180" s="244"/>
      <c r="BG180" s="244"/>
      <c r="BH180" s="244"/>
      <c r="BI180" s="244"/>
      <c r="BJ180" s="244"/>
      <c r="BK180" s="244"/>
    </row>
    <row r="181" spans="1:63" ht="19.5" customHeight="1">
      <c r="A181" s="244"/>
      <c r="B181" s="244"/>
      <c r="C181" s="244"/>
      <c r="D181" s="244"/>
      <c r="E181" s="244"/>
      <c r="F181" s="244"/>
      <c r="G181" s="244"/>
      <c r="H181" s="244"/>
      <c r="I181" s="244"/>
      <c r="J181" s="244"/>
      <c r="K181" s="244"/>
      <c r="L181" s="244"/>
      <c r="M181" s="244"/>
      <c r="N181" s="244"/>
      <c r="O181" s="244"/>
      <c r="P181" s="244"/>
      <c r="Q181" s="244"/>
      <c r="R181" s="244"/>
      <c r="S181" s="244"/>
      <c r="T181" s="244"/>
      <c r="U181" s="244"/>
      <c r="V181" s="244"/>
      <c r="W181" s="244"/>
      <c r="X181" s="244"/>
      <c r="Y181" s="244"/>
      <c r="Z181" s="244"/>
      <c r="AA181" s="244"/>
      <c r="AB181" s="244"/>
      <c r="AC181" s="244"/>
      <c r="AD181" s="244"/>
      <c r="AE181" s="244"/>
      <c r="AF181" s="244"/>
      <c r="AG181" s="244"/>
      <c r="AH181" s="244"/>
      <c r="AI181" s="244"/>
      <c r="AJ181" s="244"/>
      <c r="AK181" s="244"/>
      <c r="AL181" s="244"/>
      <c r="AM181" s="244"/>
      <c r="AN181" s="244"/>
      <c r="AO181" s="244"/>
      <c r="AP181" s="244"/>
      <c r="AQ181" s="244"/>
      <c r="AR181" s="244"/>
      <c r="AS181" s="244"/>
      <c r="AT181" s="244"/>
      <c r="AU181" s="244"/>
      <c r="AV181" s="244"/>
      <c r="AW181" s="244"/>
      <c r="AX181" s="244"/>
      <c r="AY181" s="244"/>
      <c r="AZ181" s="244"/>
      <c r="BA181" s="244"/>
      <c r="BB181" s="244"/>
      <c r="BC181" s="244"/>
      <c r="BD181" s="244"/>
      <c r="BE181" s="244"/>
      <c r="BF181" s="244"/>
      <c r="BG181" s="244"/>
      <c r="BH181" s="244"/>
      <c r="BI181" s="244"/>
      <c r="BJ181" s="244"/>
      <c r="BK181" s="244"/>
    </row>
    <row r="182" spans="1:63" ht="19.5" customHeight="1">
      <c r="A182" s="244"/>
      <c r="B182" s="244"/>
      <c r="C182" s="244"/>
      <c r="D182" s="244"/>
      <c r="E182" s="244"/>
      <c r="F182" s="244"/>
      <c r="G182" s="244"/>
      <c r="H182" s="244"/>
      <c r="I182" s="244"/>
      <c r="J182" s="244"/>
      <c r="K182" s="244"/>
      <c r="L182" s="244"/>
      <c r="M182" s="244"/>
      <c r="N182" s="244"/>
      <c r="O182" s="244"/>
      <c r="P182" s="244"/>
      <c r="Q182" s="244"/>
      <c r="R182" s="244"/>
      <c r="S182" s="244"/>
      <c r="T182" s="244"/>
      <c r="U182" s="244"/>
      <c r="V182" s="244"/>
      <c r="W182" s="244"/>
      <c r="X182" s="244"/>
      <c r="Y182" s="244"/>
      <c r="Z182" s="244"/>
      <c r="AA182" s="244"/>
      <c r="AB182" s="244"/>
      <c r="AC182" s="244"/>
      <c r="AD182" s="244"/>
      <c r="AE182" s="244"/>
      <c r="AF182" s="244"/>
      <c r="AG182" s="244"/>
      <c r="AH182" s="244"/>
      <c r="AI182" s="244"/>
      <c r="AJ182" s="244"/>
      <c r="AK182" s="244"/>
      <c r="AL182" s="244"/>
      <c r="AM182" s="244"/>
      <c r="AN182" s="244"/>
      <c r="AO182" s="244"/>
      <c r="AP182" s="244"/>
      <c r="AQ182" s="244"/>
      <c r="AR182" s="244"/>
      <c r="AS182" s="244"/>
      <c r="AT182" s="244"/>
      <c r="AU182" s="244"/>
      <c r="AV182" s="244"/>
      <c r="AW182" s="244"/>
      <c r="AX182" s="244"/>
      <c r="AY182" s="244"/>
      <c r="AZ182" s="244"/>
      <c r="BA182" s="244"/>
      <c r="BB182" s="244"/>
      <c r="BC182" s="244"/>
      <c r="BD182" s="244"/>
      <c r="BE182" s="244"/>
      <c r="BF182" s="244"/>
      <c r="BG182" s="244"/>
      <c r="BH182" s="244"/>
      <c r="BI182" s="244"/>
      <c r="BJ182" s="244"/>
      <c r="BK182" s="244"/>
    </row>
    <row r="183" spans="1:63" ht="19.5" customHeight="1">
      <c r="A183" s="244"/>
      <c r="B183" s="244"/>
      <c r="C183" s="244"/>
      <c r="D183" s="244"/>
      <c r="E183" s="244"/>
      <c r="F183" s="244"/>
      <c r="G183" s="244"/>
      <c r="H183" s="244"/>
      <c r="I183" s="244"/>
      <c r="J183" s="244"/>
      <c r="K183" s="244"/>
      <c r="L183" s="244"/>
      <c r="M183" s="244"/>
      <c r="N183" s="244"/>
      <c r="O183" s="244"/>
      <c r="P183" s="244"/>
      <c r="Q183" s="244"/>
      <c r="R183" s="244"/>
      <c r="S183" s="244"/>
      <c r="T183" s="244"/>
      <c r="U183" s="244"/>
      <c r="V183" s="244"/>
      <c r="W183" s="244"/>
      <c r="X183" s="244"/>
      <c r="Y183" s="244"/>
      <c r="Z183" s="244"/>
      <c r="AA183" s="244"/>
      <c r="AB183" s="244"/>
      <c r="AC183" s="244"/>
      <c r="AD183" s="244"/>
      <c r="AE183" s="244"/>
      <c r="AF183" s="244"/>
      <c r="AG183" s="244"/>
      <c r="AH183" s="244"/>
      <c r="AI183" s="244"/>
      <c r="AJ183" s="244"/>
      <c r="AK183" s="244"/>
      <c r="AL183" s="244"/>
      <c r="AM183" s="244"/>
      <c r="AN183" s="244"/>
      <c r="AO183" s="244"/>
      <c r="AP183" s="244"/>
      <c r="AQ183" s="244"/>
      <c r="AR183" s="244"/>
      <c r="AS183" s="244"/>
      <c r="AT183" s="244"/>
      <c r="AU183" s="244"/>
      <c r="AV183" s="244"/>
      <c r="AW183" s="244"/>
      <c r="AX183" s="244"/>
      <c r="AY183" s="244"/>
      <c r="AZ183" s="244"/>
      <c r="BA183" s="244"/>
      <c r="BB183" s="244"/>
      <c r="BC183" s="244"/>
      <c r="BD183" s="244"/>
      <c r="BE183" s="244"/>
      <c r="BF183" s="244"/>
      <c r="BG183" s="244"/>
      <c r="BH183" s="244"/>
      <c r="BI183" s="244"/>
      <c r="BJ183" s="244"/>
      <c r="BK183" s="244"/>
    </row>
    <row r="184" spans="1:63" ht="19.5" customHeight="1">
      <c r="A184" s="244"/>
      <c r="B184" s="244"/>
      <c r="C184" s="244"/>
      <c r="D184" s="244"/>
      <c r="E184" s="244"/>
      <c r="F184" s="244"/>
      <c r="G184" s="244"/>
      <c r="H184" s="244"/>
      <c r="I184" s="244"/>
      <c r="J184" s="244"/>
      <c r="K184" s="244"/>
      <c r="L184" s="244"/>
      <c r="M184" s="244"/>
      <c r="N184" s="244"/>
      <c r="O184" s="244"/>
      <c r="P184" s="244"/>
      <c r="Q184" s="244"/>
      <c r="R184" s="244"/>
      <c r="S184" s="244"/>
      <c r="T184" s="244"/>
      <c r="U184" s="244"/>
      <c r="V184" s="244"/>
      <c r="W184" s="244"/>
      <c r="X184" s="244"/>
      <c r="Y184" s="244"/>
      <c r="Z184" s="244"/>
      <c r="AA184" s="244"/>
      <c r="AB184" s="244"/>
      <c r="AC184" s="244"/>
      <c r="AD184" s="244"/>
      <c r="AE184" s="244"/>
      <c r="AF184" s="244"/>
      <c r="AG184" s="244"/>
      <c r="AH184" s="244"/>
      <c r="AI184" s="244"/>
      <c r="AJ184" s="244"/>
      <c r="AK184" s="244"/>
      <c r="AL184" s="244"/>
      <c r="AM184" s="244"/>
      <c r="AN184" s="244"/>
      <c r="AO184" s="244"/>
      <c r="AP184" s="244"/>
      <c r="AQ184" s="244"/>
      <c r="AR184" s="244"/>
      <c r="AS184" s="244"/>
      <c r="AT184" s="244"/>
      <c r="AU184" s="244"/>
      <c r="AV184" s="244"/>
      <c r="AW184" s="244"/>
      <c r="AX184" s="244"/>
      <c r="AY184" s="244"/>
      <c r="AZ184" s="244"/>
      <c r="BA184" s="244"/>
      <c r="BB184" s="244"/>
      <c r="BC184" s="244"/>
      <c r="BD184" s="244"/>
      <c r="BE184" s="244"/>
      <c r="BF184" s="244"/>
      <c r="BG184" s="244"/>
      <c r="BH184" s="244"/>
      <c r="BI184" s="244"/>
      <c r="BJ184" s="244"/>
      <c r="BK184" s="244"/>
    </row>
    <row r="185" spans="1:63" ht="19.5" customHeight="1">
      <c r="A185" s="244"/>
      <c r="B185" s="244"/>
      <c r="C185" s="244"/>
      <c r="D185" s="244"/>
      <c r="E185" s="244"/>
      <c r="F185" s="244"/>
      <c r="G185" s="244"/>
      <c r="H185" s="244"/>
      <c r="I185" s="244"/>
      <c r="J185" s="244"/>
      <c r="K185" s="244"/>
      <c r="L185" s="244"/>
      <c r="M185" s="244"/>
      <c r="N185" s="244"/>
      <c r="O185" s="244"/>
      <c r="P185" s="244"/>
      <c r="Q185" s="244"/>
      <c r="R185" s="244"/>
      <c r="S185" s="244"/>
      <c r="T185" s="244"/>
      <c r="U185" s="244"/>
      <c r="V185" s="244"/>
      <c r="W185" s="244"/>
      <c r="X185" s="244"/>
      <c r="Y185" s="244"/>
      <c r="Z185" s="244"/>
      <c r="AA185" s="244"/>
      <c r="AB185" s="244"/>
      <c r="AC185" s="244"/>
      <c r="AD185" s="244"/>
      <c r="AE185" s="244"/>
      <c r="AF185" s="244"/>
      <c r="AG185" s="244"/>
      <c r="AH185" s="244"/>
      <c r="AI185" s="244"/>
      <c r="AJ185" s="244"/>
      <c r="AK185" s="244"/>
      <c r="AL185" s="244"/>
      <c r="AM185" s="244"/>
      <c r="AN185" s="244"/>
      <c r="AO185" s="244"/>
      <c r="AP185" s="244"/>
      <c r="AQ185" s="244"/>
      <c r="AR185" s="244"/>
      <c r="AS185" s="244"/>
      <c r="AT185" s="244"/>
      <c r="AU185" s="244"/>
      <c r="AV185" s="244"/>
      <c r="AW185" s="244"/>
      <c r="AX185" s="244"/>
      <c r="AY185" s="244"/>
      <c r="AZ185" s="244"/>
      <c r="BA185" s="244"/>
      <c r="BB185" s="244"/>
      <c r="BC185" s="244"/>
      <c r="BD185" s="244"/>
      <c r="BE185" s="244"/>
      <c r="BF185" s="244"/>
      <c r="BG185" s="244"/>
      <c r="BH185" s="244"/>
      <c r="BI185" s="244"/>
      <c r="BJ185" s="244"/>
      <c r="BK185" s="244"/>
    </row>
    <row r="186" spans="1:63" ht="19.5" customHeight="1">
      <c r="A186" s="244"/>
      <c r="B186" s="244"/>
      <c r="C186" s="244"/>
      <c r="D186" s="244"/>
      <c r="E186" s="244"/>
      <c r="F186" s="244"/>
      <c r="G186" s="244"/>
      <c r="H186" s="244"/>
      <c r="I186" s="244"/>
      <c r="J186" s="244"/>
      <c r="K186" s="244"/>
      <c r="L186" s="244"/>
      <c r="M186" s="244"/>
      <c r="N186" s="244"/>
      <c r="O186" s="244"/>
      <c r="P186" s="244"/>
      <c r="Q186" s="244"/>
      <c r="R186" s="244"/>
      <c r="S186" s="244"/>
      <c r="T186" s="244"/>
      <c r="U186" s="244"/>
      <c r="V186" s="244"/>
      <c r="W186" s="244"/>
      <c r="X186" s="244"/>
      <c r="Y186" s="244"/>
      <c r="Z186" s="244"/>
      <c r="AA186" s="244"/>
      <c r="AB186" s="244"/>
      <c r="AC186" s="244"/>
      <c r="AD186" s="244"/>
      <c r="AE186" s="244"/>
      <c r="AF186" s="244"/>
      <c r="AG186" s="244"/>
      <c r="AH186" s="244"/>
      <c r="AI186" s="244"/>
      <c r="AJ186" s="244"/>
      <c r="AK186" s="244"/>
      <c r="AL186" s="244"/>
      <c r="AM186" s="244"/>
      <c r="AN186" s="244"/>
      <c r="AO186" s="244"/>
      <c r="AP186" s="244"/>
      <c r="AQ186" s="244"/>
      <c r="AR186" s="244"/>
      <c r="AS186" s="244"/>
      <c r="AT186" s="244"/>
      <c r="AU186" s="244"/>
      <c r="AV186" s="244"/>
      <c r="AW186" s="244"/>
      <c r="AX186" s="244"/>
      <c r="AY186" s="244"/>
      <c r="AZ186" s="244"/>
      <c r="BA186" s="244"/>
      <c r="BB186" s="244"/>
      <c r="BC186" s="244"/>
      <c r="BD186" s="244"/>
      <c r="BE186" s="244"/>
      <c r="BF186" s="244"/>
      <c r="BG186" s="244"/>
      <c r="BH186" s="244"/>
      <c r="BI186" s="244"/>
      <c r="BJ186" s="244"/>
      <c r="BK186" s="244"/>
    </row>
    <row r="187" spans="1:63" ht="19.5" customHeight="1">
      <c r="A187" s="244"/>
      <c r="B187" s="244"/>
      <c r="C187" s="244"/>
      <c r="D187" s="244"/>
      <c r="E187" s="244"/>
      <c r="F187" s="244"/>
      <c r="G187" s="244"/>
      <c r="H187" s="244"/>
      <c r="I187" s="244"/>
      <c r="J187" s="244"/>
      <c r="K187" s="244"/>
      <c r="L187" s="244"/>
      <c r="M187" s="244"/>
      <c r="N187" s="244"/>
      <c r="O187" s="244"/>
      <c r="P187" s="244"/>
      <c r="Q187" s="244"/>
      <c r="R187" s="244"/>
      <c r="S187" s="244"/>
      <c r="T187" s="244"/>
      <c r="U187" s="244"/>
      <c r="V187" s="244"/>
      <c r="W187" s="244"/>
      <c r="X187" s="244"/>
      <c r="Y187" s="244"/>
      <c r="Z187" s="244"/>
      <c r="AA187" s="244"/>
      <c r="AB187" s="244"/>
      <c r="AC187" s="244"/>
      <c r="AD187" s="244"/>
      <c r="AE187" s="244"/>
      <c r="AF187" s="244"/>
      <c r="AG187" s="244"/>
      <c r="AH187" s="244"/>
      <c r="AI187" s="244"/>
      <c r="AJ187" s="244"/>
      <c r="AK187" s="244"/>
      <c r="AL187" s="244"/>
      <c r="AM187" s="244"/>
      <c r="AN187" s="244"/>
      <c r="AO187" s="244"/>
      <c r="AP187" s="244"/>
      <c r="AQ187" s="244"/>
      <c r="AR187" s="244"/>
      <c r="AS187" s="244"/>
      <c r="AT187" s="244"/>
      <c r="AU187" s="244"/>
      <c r="AV187" s="244"/>
      <c r="AW187" s="244"/>
      <c r="AX187" s="244"/>
      <c r="AY187" s="244"/>
      <c r="AZ187" s="244"/>
      <c r="BA187" s="244"/>
      <c r="BB187" s="244"/>
      <c r="BC187" s="244"/>
      <c r="BD187" s="244"/>
      <c r="BE187" s="244"/>
      <c r="BF187" s="244"/>
      <c r="BG187" s="244"/>
      <c r="BH187" s="244"/>
      <c r="BI187" s="244"/>
      <c r="BJ187" s="244"/>
      <c r="BK187" s="244"/>
    </row>
    <row r="188" spans="1:63" ht="19.5" customHeight="1">
      <c r="A188" s="244"/>
      <c r="B188" s="244"/>
      <c r="C188" s="244"/>
      <c r="D188" s="244"/>
      <c r="E188" s="244"/>
      <c r="F188" s="244"/>
      <c r="G188" s="244"/>
      <c r="H188" s="244"/>
      <c r="I188" s="244"/>
      <c r="J188" s="244"/>
      <c r="K188" s="244"/>
      <c r="L188" s="244"/>
      <c r="M188" s="244"/>
      <c r="N188" s="244"/>
      <c r="O188" s="244"/>
      <c r="P188" s="244"/>
      <c r="Q188" s="244"/>
      <c r="R188" s="244"/>
      <c r="S188" s="244"/>
      <c r="T188" s="244"/>
      <c r="U188" s="244"/>
      <c r="V188" s="244"/>
      <c r="W188" s="244"/>
      <c r="X188" s="244"/>
      <c r="Y188" s="244"/>
      <c r="Z188" s="244"/>
      <c r="AA188" s="244"/>
      <c r="AB188" s="244"/>
      <c r="AC188" s="244"/>
      <c r="AD188" s="244"/>
      <c r="AE188" s="244"/>
      <c r="AF188" s="244"/>
      <c r="AG188" s="244"/>
      <c r="AH188" s="244"/>
      <c r="AI188" s="244"/>
      <c r="AJ188" s="244"/>
      <c r="AK188" s="244"/>
      <c r="AL188" s="244"/>
      <c r="AM188" s="244"/>
      <c r="AN188" s="244"/>
      <c r="AO188" s="244"/>
      <c r="AP188" s="244"/>
      <c r="AQ188" s="244"/>
      <c r="AR188" s="244"/>
      <c r="AS188" s="244"/>
      <c r="AT188" s="244"/>
      <c r="AU188" s="244"/>
      <c r="AV188" s="244"/>
      <c r="AW188" s="244"/>
      <c r="AX188" s="244"/>
      <c r="AY188" s="244"/>
      <c r="AZ188" s="244"/>
      <c r="BA188" s="244"/>
      <c r="BB188" s="244"/>
      <c r="BC188" s="244"/>
      <c r="BD188" s="244"/>
      <c r="BE188" s="244"/>
      <c r="BF188" s="244"/>
      <c r="BG188" s="244"/>
      <c r="BH188" s="244"/>
      <c r="BI188" s="244"/>
      <c r="BJ188" s="244"/>
      <c r="BK188" s="244"/>
    </row>
    <row r="189" spans="1:63" ht="19.5" customHeight="1">
      <c r="A189" s="244"/>
      <c r="B189" s="244"/>
      <c r="C189" s="244"/>
      <c r="D189" s="244"/>
      <c r="E189" s="244"/>
      <c r="F189" s="244"/>
      <c r="G189" s="244"/>
      <c r="H189" s="244"/>
      <c r="I189" s="244"/>
      <c r="J189" s="244"/>
      <c r="K189" s="244"/>
      <c r="L189" s="244"/>
      <c r="M189" s="244"/>
      <c r="N189" s="244"/>
      <c r="O189" s="244"/>
      <c r="P189" s="244"/>
      <c r="Q189" s="244"/>
      <c r="R189" s="244"/>
      <c r="S189" s="244"/>
      <c r="T189" s="244"/>
      <c r="U189" s="244"/>
      <c r="V189" s="244"/>
      <c r="W189" s="244"/>
      <c r="X189" s="244"/>
      <c r="Y189" s="244"/>
      <c r="Z189" s="244"/>
      <c r="AA189" s="244"/>
      <c r="AB189" s="244"/>
      <c r="AC189" s="244"/>
      <c r="AD189" s="244"/>
      <c r="AE189" s="244"/>
      <c r="AF189" s="244"/>
      <c r="AG189" s="244"/>
      <c r="AH189" s="244"/>
      <c r="AI189" s="244"/>
      <c r="AJ189" s="244"/>
      <c r="AK189" s="244"/>
      <c r="AL189" s="244"/>
      <c r="AM189" s="244"/>
      <c r="AN189" s="244"/>
      <c r="AO189" s="244"/>
      <c r="AP189" s="244"/>
      <c r="AQ189" s="244"/>
      <c r="AR189" s="244"/>
      <c r="AS189" s="244"/>
      <c r="AT189" s="244"/>
      <c r="AU189" s="244"/>
      <c r="AV189" s="244"/>
      <c r="AW189" s="244"/>
      <c r="AX189" s="244"/>
      <c r="AY189" s="244"/>
      <c r="AZ189" s="244"/>
      <c r="BA189" s="244"/>
      <c r="BB189" s="244"/>
      <c r="BC189" s="244"/>
      <c r="BD189" s="244"/>
      <c r="BE189" s="244"/>
      <c r="BF189" s="244"/>
      <c r="BG189" s="244"/>
      <c r="BH189" s="244"/>
      <c r="BI189" s="244"/>
      <c r="BJ189" s="244"/>
      <c r="BK189" s="244"/>
    </row>
    <row r="190" spans="1:63" ht="19.5" customHeight="1">
      <c r="A190" s="244"/>
      <c r="B190" s="244"/>
      <c r="C190" s="244"/>
      <c r="D190" s="244"/>
      <c r="E190" s="244"/>
      <c r="F190" s="244"/>
      <c r="G190" s="244"/>
      <c r="H190" s="244"/>
      <c r="I190" s="244"/>
      <c r="J190" s="244"/>
      <c r="K190" s="244"/>
      <c r="L190" s="244"/>
      <c r="M190" s="244"/>
      <c r="N190" s="244"/>
      <c r="O190" s="244"/>
      <c r="P190" s="244"/>
      <c r="Q190" s="244"/>
      <c r="R190" s="244"/>
      <c r="S190" s="244"/>
      <c r="T190" s="244"/>
      <c r="U190" s="244"/>
      <c r="V190" s="244"/>
      <c r="W190" s="244"/>
      <c r="X190" s="244"/>
      <c r="Y190" s="244"/>
      <c r="Z190" s="244"/>
      <c r="AA190" s="244"/>
      <c r="AB190" s="244"/>
      <c r="AC190" s="244"/>
      <c r="AD190" s="244"/>
      <c r="AE190" s="244"/>
      <c r="AF190" s="244"/>
      <c r="AG190" s="244"/>
      <c r="AH190" s="244"/>
      <c r="AI190" s="244"/>
      <c r="AJ190" s="244"/>
      <c r="AK190" s="244"/>
      <c r="AL190" s="244"/>
      <c r="AM190" s="244"/>
      <c r="AN190" s="244"/>
      <c r="AO190" s="244"/>
      <c r="AP190" s="244"/>
      <c r="AQ190" s="244"/>
      <c r="AR190" s="244"/>
      <c r="AS190" s="244"/>
      <c r="AT190" s="244"/>
      <c r="AU190" s="244"/>
      <c r="AV190" s="244"/>
      <c r="AW190" s="244"/>
      <c r="AX190" s="244"/>
      <c r="AY190" s="244"/>
      <c r="AZ190" s="244"/>
      <c r="BA190" s="244"/>
      <c r="BB190" s="244"/>
      <c r="BC190" s="244"/>
      <c r="BD190" s="244"/>
      <c r="BE190" s="244"/>
      <c r="BF190" s="244"/>
      <c r="BG190" s="244"/>
      <c r="BH190" s="244"/>
      <c r="BI190" s="244"/>
      <c r="BJ190" s="244"/>
      <c r="BK190" s="244"/>
    </row>
    <row r="191" spans="1:63" ht="19.5" customHeight="1">
      <c r="A191" s="244"/>
      <c r="B191" s="244"/>
      <c r="C191" s="244"/>
      <c r="D191" s="244"/>
      <c r="E191" s="244"/>
      <c r="F191" s="244"/>
      <c r="G191" s="244"/>
      <c r="H191" s="244"/>
      <c r="I191" s="244"/>
      <c r="J191" s="244"/>
      <c r="K191" s="244"/>
      <c r="L191" s="244"/>
      <c r="M191" s="244"/>
      <c r="N191" s="244"/>
      <c r="O191" s="244"/>
      <c r="P191" s="244"/>
      <c r="Q191" s="244"/>
      <c r="R191" s="244"/>
      <c r="S191" s="244"/>
      <c r="T191" s="244"/>
      <c r="U191" s="244"/>
      <c r="V191" s="244"/>
      <c r="W191" s="244"/>
      <c r="X191" s="244"/>
      <c r="Y191" s="244"/>
      <c r="Z191" s="244"/>
      <c r="AA191" s="244"/>
      <c r="AB191" s="244"/>
      <c r="AC191" s="244"/>
      <c r="AD191" s="244"/>
      <c r="AE191" s="244"/>
      <c r="AF191" s="244"/>
      <c r="AG191" s="244"/>
      <c r="AH191" s="244"/>
      <c r="AI191" s="244"/>
      <c r="AJ191" s="244"/>
      <c r="AK191" s="244"/>
      <c r="AL191" s="244"/>
      <c r="AM191" s="244"/>
      <c r="AN191" s="244"/>
      <c r="AO191" s="244"/>
      <c r="AP191" s="244"/>
      <c r="AQ191" s="244"/>
      <c r="AR191" s="244"/>
      <c r="AS191" s="244"/>
      <c r="AT191" s="244"/>
      <c r="AU191" s="244"/>
      <c r="AV191" s="244"/>
      <c r="AW191" s="244"/>
      <c r="AX191" s="244"/>
      <c r="AY191" s="244"/>
      <c r="AZ191" s="244"/>
      <c r="BA191" s="244"/>
      <c r="BB191" s="244"/>
      <c r="BC191" s="244"/>
      <c r="BD191" s="244"/>
      <c r="BE191" s="244"/>
      <c r="BF191" s="244"/>
      <c r="BG191" s="244"/>
      <c r="BH191" s="244"/>
      <c r="BI191" s="244"/>
      <c r="BJ191" s="244"/>
      <c r="BK191" s="244"/>
    </row>
    <row r="192" spans="1:63" ht="19.5" customHeight="1">
      <c r="A192" s="244"/>
      <c r="B192" s="244"/>
      <c r="C192" s="244"/>
      <c r="D192" s="244"/>
      <c r="E192" s="244"/>
      <c r="F192" s="244"/>
      <c r="G192" s="244"/>
      <c r="H192" s="244"/>
      <c r="I192" s="244"/>
      <c r="J192" s="244"/>
      <c r="K192" s="244"/>
      <c r="L192" s="244"/>
      <c r="M192" s="244"/>
      <c r="N192" s="244"/>
      <c r="O192" s="244"/>
      <c r="P192" s="244"/>
      <c r="Q192" s="244"/>
      <c r="R192" s="244"/>
      <c r="S192" s="244"/>
      <c r="T192" s="244"/>
      <c r="U192" s="244"/>
      <c r="V192" s="244"/>
      <c r="W192" s="244"/>
      <c r="X192" s="244"/>
      <c r="Y192" s="244"/>
      <c r="Z192" s="244"/>
      <c r="AA192" s="244"/>
      <c r="AB192" s="244"/>
      <c r="AC192" s="244"/>
      <c r="AD192" s="244"/>
      <c r="AE192" s="244"/>
      <c r="AF192" s="244"/>
      <c r="AG192" s="244"/>
      <c r="AH192" s="244"/>
      <c r="AI192" s="244"/>
      <c r="AJ192" s="244"/>
      <c r="AK192" s="244"/>
      <c r="AL192" s="244"/>
      <c r="AM192" s="244"/>
      <c r="AN192" s="244"/>
      <c r="AO192" s="244"/>
      <c r="AP192" s="244"/>
      <c r="AQ192" s="244"/>
      <c r="AR192" s="244"/>
      <c r="AS192" s="244"/>
      <c r="AT192" s="244"/>
      <c r="AU192" s="244"/>
      <c r="AV192" s="244"/>
      <c r="AW192" s="244"/>
      <c r="AX192" s="244"/>
      <c r="AY192" s="244"/>
      <c r="AZ192" s="244"/>
      <c r="BA192" s="244"/>
      <c r="BB192" s="244"/>
      <c r="BC192" s="244"/>
      <c r="BD192" s="244"/>
      <c r="BE192" s="244"/>
      <c r="BF192" s="244"/>
      <c r="BG192" s="244"/>
      <c r="BH192" s="244"/>
      <c r="BI192" s="244"/>
      <c r="BJ192" s="244"/>
      <c r="BK192" s="244"/>
    </row>
    <row r="193" spans="1:63" ht="19.5" customHeight="1">
      <c r="A193" s="244"/>
      <c r="B193" s="244"/>
      <c r="C193" s="244"/>
      <c r="D193" s="244"/>
      <c r="E193" s="244"/>
      <c r="F193" s="244"/>
      <c r="G193" s="244"/>
      <c r="H193" s="244"/>
      <c r="I193" s="244"/>
      <c r="J193" s="244"/>
      <c r="K193" s="244"/>
      <c r="L193" s="244"/>
      <c r="M193" s="244"/>
      <c r="N193" s="244"/>
      <c r="O193" s="244"/>
      <c r="P193" s="244"/>
      <c r="Q193" s="244"/>
      <c r="R193" s="244"/>
      <c r="S193" s="244"/>
      <c r="T193" s="244"/>
      <c r="U193" s="244"/>
      <c r="V193" s="244"/>
      <c r="W193" s="244"/>
      <c r="X193" s="244"/>
      <c r="Y193" s="244"/>
      <c r="Z193" s="244"/>
      <c r="AA193" s="244"/>
      <c r="AB193" s="244"/>
      <c r="AC193" s="244"/>
      <c r="AD193" s="244"/>
      <c r="AE193" s="244"/>
      <c r="AF193" s="244"/>
      <c r="AG193" s="244"/>
      <c r="AH193" s="244"/>
      <c r="AI193" s="244"/>
      <c r="AJ193" s="244"/>
      <c r="AK193" s="244"/>
      <c r="AL193" s="244"/>
      <c r="AM193" s="244"/>
      <c r="AN193" s="244"/>
      <c r="AO193" s="244"/>
      <c r="AP193" s="244"/>
      <c r="AQ193" s="244"/>
      <c r="AR193" s="244"/>
      <c r="AS193" s="244"/>
      <c r="AT193" s="244"/>
      <c r="AU193" s="244"/>
      <c r="AV193" s="244"/>
      <c r="AW193" s="244"/>
      <c r="AX193" s="244"/>
      <c r="AY193" s="244"/>
      <c r="AZ193" s="244"/>
      <c r="BA193" s="244"/>
      <c r="BB193" s="244"/>
      <c r="BC193" s="244"/>
      <c r="BD193" s="244"/>
      <c r="BE193" s="244"/>
      <c r="BF193" s="244"/>
      <c r="BG193" s="244"/>
      <c r="BH193" s="244"/>
      <c r="BI193" s="244"/>
      <c r="BJ193" s="244"/>
      <c r="BK193" s="244"/>
    </row>
    <row r="194" spans="1:63" ht="19.5" customHeight="1">
      <c r="A194" s="244"/>
      <c r="B194" s="244"/>
      <c r="C194" s="244"/>
      <c r="D194" s="244"/>
      <c r="E194" s="244"/>
      <c r="F194" s="244"/>
      <c r="G194" s="244"/>
      <c r="H194" s="244"/>
      <c r="I194" s="244"/>
      <c r="J194" s="244"/>
      <c r="K194" s="244"/>
      <c r="L194" s="244"/>
      <c r="M194" s="244"/>
      <c r="N194" s="244"/>
      <c r="O194" s="244"/>
      <c r="P194" s="244"/>
      <c r="Q194" s="244"/>
      <c r="R194" s="244"/>
      <c r="S194" s="244"/>
      <c r="T194" s="244"/>
      <c r="U194" s="244"/>
      <c r="V194" s="244"/>
      <c r="W194" s="244"/>
      <c r="X194" s="244"/>
      <c r="Y194" s="244"/>
      <c r="Z194" s="244"/>
      <c r="AA194" s="244"/>
      <c r="AB194" s="244"/>
      <c r="AC194" s="244"/>
      <c r="AD194" s="244"/>
      <c r="AE194" s="244"/>
      <c r="AF194" s="244"/>
      <c r="AG194" s="244"/>
      <c r="AH194" s="244"/>
      <c r="AI194" s="244"/>
      <c r="AJ194" s="244"/>
      <c r="AK194" s="244"/>
      <c r="AL194" s="244"/>
      <c r="AM194" s="244"/>
      <c r="AN194" s="244"/>
      <c r="AO194" s="244"/>
      <c r="AP194" s="244"/>
      <c r="AQ194" s="244"/>
      <c r="AR194" s="244"/>
      <c r="AS194" s="244"/>
      <c r="AT194" s="244"/>
      <c r="AU194" s="244"/>
      <c r="AV194" s="244"/>
      <c r="AW194" s="244"/>
      <c r="AX194" s="244"/>
      <c r="AY194" s="244"/>
      <c r="AZ194" s="244"/>
      <c r="BA194" s="244"/>
      <c r="BB194" s="244"/>
      <c r="BC194" s="244"/>
      <c r="BD194" s="244"/>
      <c r="BE194" s="244"/>
      <c r="BF194" s="244"/>
      <c r="BG194" s="244"/>
      <c r="BH194" s="244"/>
      <c r="BI194" s="244"/>
      <c r="BJ194" s="244"/>
      <c r="BK194" s="244"/>
    </row>
    <row r="195" spans="1:63" ht="19.5" customHeight="1">
      <c r="A195" s="244"/>
      <c r="B195" s="244"/>
      <c r="C195" s="244"/>
      <c r="D195" s="244"/>
      <c r="E195" s="244"/>
      <c r="F195" s="244"/>
      <c r="G195" s="244"/>
      <c r="H195" s="244"/>
      <c r="I195" s="244"/>
      <c r="J195" s="244"/>
      <c r="K195" s="244"/>
      <c r="L195" s="244"/>
      <c r="M195" s="244"/>
      <c r="N195" s="244"/>
      <c r="O195" s="244"/>
      <c r="P195" s="244"/>
      <c r="Q195" s="244"/>
      <c r="R195" s="244"/>
      <c r="S195" s="244"/>
      <c r="T195" s="244"/>
      <c r="U195" s="244"/>
      <c r="V195" s="244"/>
      <c r="W195" s="244"/>
      <c r="X195" s="244"/>
      <c r="Y195" s="244"/>
      <c r="Z195" s="244"/>
      <c r="AA195" s="244"/>
      <c r="AB195" s="244"/>
      <c r="AC195" s="244"/>
      <c r="AD195" s="244"/>
      <c r="AE195" s="244"/>
      <c r="AF195" s="244"/>
      <c r="AG195" s="244"/>
      <c r="AH195" s="244"/>
      <c r="AI195" s="244"/>
      <c r="AJ195" s="244"/>
      <c r="AK195" s="244"/>
      <c r="AL195" s="244"/>
      <c r="AM195" s="244"/>
      <c r="AN195" s="244"/>
      <c r="AO195" s="244"/>
      <c r="AP195" s="244"/>
      <c r="AQ195" s="244"/>
      <c r="AR195" s="244"/>
      <c r="AS195" s="244"/>
      <c r="AT195" s="244"/>
      <c r="AU195" s="244"/>
      <c r="AV195" s="244"/>
      <c r="AW195" s="244"/>
      <c r="AX195" s="244"/>
      <c r="AY195" s="244"/>
      <c r="AZ195" s="244"/>
      <c r="BA195" s="244"/>
      <c r="BB195" s="244"/>
      <c r="BC195" s="244"/>
      <c r="BD195" s="244"/>
      <c r="BE195" s="244"/>
      <c r="BF195" s="244"/>
      <c r="BG195" s="244"/>
      <c r="BH195" s="244"/>
      <c r="BI195" s="244"/>
      <c r="BJ195" s="244"/>
      <c r="BK195" s="244"/>
    </row>
    <row r="196" spans="1:63" ht="19.5" customHeight="1">
      <c r="A196" s="244"/>
      <c r="B196" s="244"/>
      <c r="C196" s="244"/>
      <c r="D196" s="244"/>
      <c r="E196" s="244"/>
      <c r="F196" s="244"/>
      <c r="G196" s="244"/>
      <c r="H196" s="244"/>
      <c r="I196" s="244"/>
      <c r="J196" s="244"/>
      <c r="K196" s="244"/>
      <c r="L196" s="244"/>
      <c r="M196" s="244"/>
      <c r="N196" s="244"/>
      <c r="O196" s="244"/>
      <c r="P196" s="244"/>
      <c r="Q196" s="244"/>
      <c r="R196" s="244"/>
      <c r="S196" s="244"/>
      <c r="T196" s="244"/>
      <c r="U196" s="244"/>
      <c r="V196" s="244"/>
      <c r="W196" s="244"/>
      <c r="X196" s="244"/>
      <c r="Y196" s="244"/>
      <c r="Z196" s="244"/>
      <c r="AA196" s="244"/>
      <c r="AB196" s="244"/>
      <c r="AC196" s="244"/>
      <c r="AD196" s="244"/>
      <c r="AE196" s="244"/>
      <c r="AF196" s="244"/>
      <c r="AG196" s="244"/>
      <c r="AH196" s="244"/>
      <c r="AI196" s="244"/>
      <c r="AJ196" s="244"/>
      <c r="AK196" s="244"/>
      <c r="AL196" s="244"/>
      <c r="AM196" s="244"/>
      <c r="AN196" s="244"/>
      <c r="AO196" s="244"/>
      <c r="AP196" s="244"/>
      <c r="AQ196" s="244"/>
      <c r="AR196" s="244"/>
      <c r="AS196" s="244"/>
      <c r="AT196" s="244"/>
      <c r="AU196" s="244"/>
      <c r="AV196" s="244"/>
      <c r="AW196" s="244"/>
      <c r="AX196" s="244"/>
      <c r="AY196" s="244"/>
      <c r="AZ196" s="244"/>
      <c r="BA196" s="244"/>
      <c r="BB196" s="244"/>
      <c r="BC196" s="244"/>
      <c r="BD196" s="244"/>
      <c r="BE196" s="244"/>
      <c r="BF196" s="244"/>
      <c r="BG196" s="244"/>
      <c r="BH196" s="244"/>
      <c r="BI196" s="244"/>
      <c r="BJ196" s="244"/>
      <c r="BK196" s="244"/>
    </row>
    <row r="197" spans="1:63" ht="19.5" customHeight="1">
      <c r="A197" s="244"/>
      <c r="B197" s="244"/>
      <c r="C197" s="244"/>
      <c r="D197" s="244"/>
      <c r="E197" s="244"/>
      <c r="F197" s="244"/>
      <c r="G197" s="244"/>
      <c r="H197" s="244"/>
      <c r="I197" s="244"/>
      <c r="J197" s="244"/>
      <c r="K197" s="244"/>
      <c r="L197" s="244"/>
      <c r="M197" s="244"/>
      <c r="N197" s="244"/>
      <c r="O197" s="244"/>
      <c r="P197" s="244"/>
      <c r="Q197" s="244"/>
      <c r="R197" s="244"/>
      <c r="S197" s="244"/>
      <c r="T197" s="244"/>
      <c r="U197" s="244"/>
      <c r="V197" s="244"/>
      <c r="W197" s="244"/>
      <c r="X197" s="244"/>
      <c r="Y197" s="244"/>
      <c r="Z197" s="244"/>
      <c r="AA197" s="244"/>
      <c r="AB197" s="244"/>
      <c r="AC197" s="244"/>
      <c r="AD197" s="244"/>
      <c r="AE197" s="244"/>
      <c r="AF197" s="244"/>
      <c r="AG197" s="244"/>
      <c r="AH197" s="244"/>
      <c r="AI197" s="244"/>
      <c r="AJ197" s="244"/>
      <c r="AK197" s="244"/>
      <c r="AL197" s="244"/>
      <c r="AM197" s="244"/>
      <c r="AN197" s="244"/>
      <c r="AO197" s="244"/>
      <c r="AP197" s="244"/>
      <c r="AQ197" s="244"/>
      <c r="AR197" s="244"/>
      <c r="AS197" s="244"/>
      <c r="AT197" s="244"/>
      <c r="AU197" s="244"/>
      <c r="AV197" s="244"/>
      <c r="AW197" s="244"/>
      <c r="AX197" s="244"/>
      <c r="AY197" s="244"/>
      <c r="AZ197" s="244"/>
      <c r="BA197" s="244"/>
      <c r="BB197" s="244"/>
      <c r="BC197" s="244"/>
      <c r="BD197" s="244"/>
      <c r="BE197" s="244"/>
      <c r="BF197" s="244"/>
      <c r="BG197" s="244"/>
      <c r="BH197" s="244"/>
      <c r="BI197" s="244"/>
      <c r="BJ197" s="244"/>
      <c r="BK197" s="244"/>
    </row>
    <row r="198" spans="1:63" ht="19.5" customHeight="1">
      <c r="A198" s="244"/>
      <c r="B198" s="244"/>
      <c r="C198" s="244"/>
      <c r="D198" s="244"/>
      <c r="E198" s="244"/>
      <c r="F198" s="244"/>
      <c r="G198" s="244"/>
      <c r="H198" s="244"/>
      <c r="I198" s="244"/>
      <c r="J198" s="244"/>
      <c r="K198" s="244"/>
      <c r="L198" s="244"/>
      <c r="M198" s="244"/>
      <c r="N198" s="244"/>
      <c r="O198" s="244"/>
      <c r="P198" s="244"/>
      <c r="Q198" s="244"/>
      <c r="R198" s="244"/>
      <c r="S198" s="244"/>
      <c r="T198" s="244"/>
      <c r="U198" s="244"/>
      <c r="V198" s="244"/>
      <c r="W198" s="244"/>
      <c r="X198" s="244"/>
      <c r="Y198" s="244"/>
      <c r="Z198" s="244"/>
      <c r="AA198" s="244"/>
      <c r="AB198" s="244"/>
      <c r="AC198" s="244"/>
      <c r="AD198" s="244"/>
      <c r="AE198" s="244"/>
      <c r="AF198" s="244"/>
      <c r="AG198" s="244"/>
      <c r="AH198" s="244"/>
      <c r="AI198" s="244"/>
      <c r="AJ198" s="244"/>
      <c r="AK198" s="244"/>
      <c r="AL198" s="244"/>
      <c r="AM198" s="244"/>
      <c r="AN198" s="244"/>
      <c r="AO198" s="244"/>
      <c r="AP198" s="244"/>
      <c r="AQ198" s="244"/>
      <c r="AR198" s="244"/>
      <c r="AS198" s="244"/>
      <c r="AT198" s="244"/>
      <c r="AU198" s="244"/>
      <c r="AV198" s="244"/>
      <c r="AW198" s="244"/>
      <c r="AX198" s="244"/>
      <c r="AY198" s="244"/>
      <c r="AZ198" s="244"/>
      <c r="BA198" s="244"/>
      <c r="BB198" s="244"/>
      <c r="BC198" s="244"/>
      <c r="BD198" s="244"/>
      <c r="BE198" s="244"/>
      <c r="BF198" s="244"/>
      <c r="BG198" s="244"/>
      <c r="BH198" s="244"/>
      <c r="BI198" s="244"/>
      <c r="BJ198" s="244"/>
      <c r="BK198" s="244"/>
    </row>
    <row r="199" spans="1:63" ht="19.5" customHeight="1">
      <c r="A199" s="244"/>
      <c r="B199" s="244"/>
      <c r="C199" s="244"/>
      <c r="D199" s="244"/>
      <c r="E199" s="244"/>
      <c r="F199" s="244"/>
      <c r="G199" s="244"/>
      <c r="H199" s="244"/>
      <c r="I199" s="244"/>
      <c r="J199" s="244"/>
      <c r="K199" s="244"/>
      <c r="L199" s="244"/>
      <c r="M199" s="244"/>
      <c r="N199" s="244"/>
      <c r="O199" s="244"/>
      <c r="P199" s="244"/>
      <c r="Q199" s="244"/>
      <c r="R199" s="244"/>
      <c r="S199" s="244"/>
      <c r="T199" s="244"/>
      <c r="U199" s="244"/>
      <c r="V199" s="244"/>
      <c r="W199" s="244"/>
      <c r="X199" s="244"/>
      <c r="Y199" s="244"/>
      <c r="Z199" s="244"/>
      <c r="AA199" s="244"/>
      <c r="AB199" s="244"/>
      <c r="AC199" s="244"/>
      <c r="AD199" s="244"/>
      <c r="AE199" s="244"/>
      <c r="AF199" s="244"/>
      <c r="AG199" s="244"/>
      <c r="AH199" s="244"/>
      <c r="AI199" s="244"/>
      <c r="AJ199" s="244"/>
      <c r="AK199" s="244"/>
      <c r="AL199" s="244"/>
      <c r="AM199" s="244"/>
      <c r="AN199" s="244"/>
      <c r="AO199" s="244"/>
      <c r="AP199" s="244"/>
      <c r="AQ199" s="244"/>
      <c r="AR199" s="244"/>
      <c r="AS199" s="244"/>
      <c r="AT199" s="244"/>
      <c r="AU199" s="244"/>
      <c r="AV199" s="244"/>
      <c r="AW199" s="244"/>
      <c r="AX199" s="244"/>
      <c r="AY199" s="244"/>
      <c r="AZ199" s="244"/>
      <c r="BA199" s="244"/>
      <c r="BB199" s="244"/>
      <c r="BC199" s="244"/>
      <c r="BD199" s="244"/>
      <c r="BE199" s="244"/>
      <c r="BF199" s="244"/>
      <c r="BG199" s="244"/>
      <c r="BH199" s="244"/>
      <c r="BI199" s="244"/>
      <c r="BJ199" s="244"/>
      <c r="BK199" s="244"/>
    </row>
    <row r="200" spans="1:63" ht="19.5" customHeight="1">
      <c r="A200" s="244"/>
      <c r="B200" s="244"/>
      <c r="C200" s="244"/>
      <c r="D200" s="244"/>
      <c r="E200" s="244"/>
      <c r="F200" s="244"/>
      <c r="G200" s="244"/>
      <c r="H200" s="244"/>
      <c r="I200" s="244"/>
      <c r="J200" s="244"/>
      <c r="K200" s="244"/>
      <c r="L200" s="244"/>
      <c r="M200" s="244"/>
      <c r="N200" s="244"/>
      <c r="O200" s="244"/>
      <c r="P200" s="244"/>
      <c r="Q200" s="244"/>
      <c r="R200" s="244"/>
      <c r="S200" s="244"/>
      <c r="T200" s="244"/>
      <c r="U200" s="244"/>
      <c r="V200" s="244"/>
      <c r="W200" s="244"/>
      <c r="X200" s="244"/>
      <c r="Y200" s="244"/>
      <c r="Z200" s="244"/>
      <c r="AA200" s="244"/>
      <c r="AB200" s="244"/>
      <c r="AC200" s="244"/>
      <c r="AD200" s="244"/>
      <c r="AE200" s="244"/>
      <c r="AF200" s="244"/>
      <c r="AG200" s="244"/>
      <c r="AH200" s="244"/>
      <c r="AI200" s="244"/>
      <c r="AJ200" s="244"/>
      <c r="AK200" s="244"/>
      <c r="AL200" s="244"/>
      <c r="AM200" s="244"/>
      <c r="AN200" s="244"/>
      <c r="AO200" s="244"/>
      <c r="AP200" s="244"/>
      <c r="AQ200" s="244"/>
      <c r="AR200" s="244"/>
      <c r="AS200" s="244"/>
      <c r="AT200" s="244"/>
      <c r="AU200" s="244"/>
      <c r="AV200" s="244"/>
      <c r="AW200" s="244"/>
      <c r="AX200" s="244"/>
      <c r="AY200" s="244"/>
      <c r="AZ200" s="244"/>
      <c r="BA200" s="244"/>
      <c r="BB200" s="244"/>
      <c r="BC200" s="244"/>
      <c r="BD200" s="244"/>
      <c r="BE200" s="244"/>
      <c r="BF200" s="244"/>
      <c r="BG200" s="244"/>
      <c r="BH200" s="244"/>
      <c r="BI200" s="244"/>
      <c r="BJ200" s="244"/>
      <c r="BK200" s="244"/>
    </row>
    <row r="201" spans="1:63" ht="19.5" customHeight="1">
      <c r="A201" s="244"/>
      <c r="B201" s="244"/>
      <c r="C201" s="244"/>
      <c r="D201" s="244"/>
      <c r="E201" s="244"/>
      <c r="F201" s="244"/>
      <c r="G201" s="244"/>
      <c r="H201" s="244"/>
      <c r="I201" s="244"/>
      <c r="J201" s="244"/>
      <c r="K201" s="244"/>
      <c r="L201" s="244"/>
      <c r="M201" s="244"/>
      <c r="N201" s="244"/>
      <c r="O201" s="244"/>
      <c r="P201" s="244"/>
      <c r="Q201" s="244"/>
      <c r="R201" s="244"/>
      <c r="S201" s="244"/>
      <c r="T201" s="244"/>
      <c r="U201" s="244"/>
      <c r="V201" s="244"/>
      <c r="W201" s="244"/>
      <c r="X201" s="244"/>
      <c r="Y201" s="244"/>
      <c r="Z201" s="244"/>
      <c r="AA201" s="244"/>
      <c r="AB201" s="244"/>
      <c r="AC201" s="244"/>
      <c r="AD201" s="244"/>
      <c r="AE201" s="244"/>
      <c r="AF201" s="244"/>
      <c r="AG201" s="244"/>
      <c r="AH201" s="244"/>
      <c r="AI201" s="244"/>
      <c r="AJ201" s="244"/>
      <c r="AK201" s="244"/>
      <c r="AL201" s="244"/>
      <c r="AM201" s="244"/>
      <c r="AN201" s="244"/>
      <c r="AO201" s="244"/>
      <c r="AP201" s="244"/>
      <c r="AQ201" s="244"/>
      <c r="AR201" s="244"/>
      <c r="AS201" s="244"/>
      <c r="AT201" s="244"/>
      <c r="AU201" s="244"/>
      <c r="AV201" s="244"/>
      <c r="AW201" s="244"/>
      <c r="AX201" s="244"/>
      <c r="AY201" s="244"/>
      <c r="AZ201" s="244"/>
      <c r="BA201" s="244"/>
      <c r="BB201" s="244"/>
      <c r="BC201" s="244"/>
      <c r="BD201" s="244"/>
      <c r="BE201" s="244"/>
      <c r="BF201" s="244"/>
      <c r="BG201" s="244"/>
      <c r="BH201" s="244"/>
      <c r="BI201" s="244"/>
      <c r="BJ201" s="244"/>
      <c r="BK201" s="244"/>
    </row>
    <row r="202" spans="1:63" ht="19.5" customHeight="1">
      <c r="A202" s="244"/>
      <c r="B202" s="244"/>
      <c r="C202" s="244"/>
      <c r="D202" s="244"/>
      <c r="E202" s="244"/>
      <c r="F202" s="244"/>
      <c r="G202" s="244"/>
      <c r="H202" s="244"/>
      <c r="I202" s="244"/>
      <c r="J202" s="244"/>
      <c r="K202" s="244"/>
      <c r="L202" s="244"/>
      <c r="M202" s="244"/>
      <c r="N202" s="244"/>
      <c r="O202" s="244"/>
      <c r="P202" s="244"/>
      <c r="Q202" s="244"/>
      <c r="R202" s="244"/>
      <c r="S202" s="244"/>
      <c r="T202" s="244"/>
      <c r="U202" s="244"/>
      <c r="V202" s="244"/>
      <c r="W202" s="244"/>
      <c r="X202" s="244"/>
      <c r="Y202" s="244"/>
      <c r="Z202" s="244"/>
      <c r="AA202" s="244"/>
      <c r="AB202" s="244"/>
      <c r="AC202" s="244"/>
      <c r="AD202" s="244"/>
      <c r="AE202" s="244"/>
      <c r="AF202" s="244"/>
      <c r="AG202" s="244"/>
      <c r="AH202" s="244"/>
      <c r="AI202" s="244"/>
      <c r="AJ202" s="244"/>
      <c r="AK202" s="244"/>
      <c r="AL202" s="244"/>
      <c r="AM202" s="244"/>
      <c r="AN202" s="244"/>
      <c r="AO202" s="244"/>
      <c r="AP202" s="244"/>
      <c r="AQ202" s="244"/>
      <c r="AR202" s="244"/>
      <c r="AS202" s="244"/>
      <c r="AT202" s="244"/>
      <c r="AU202" s="244"/>
      <c r="AV202" s="244"/>
      <c r="AW202" s="244"/>
      <c r="AX202" s="244"/>
      <c r="AY202" s="244"/>
      <c r="AZ202" s="244"/>
      <c r="BA202" s="244"/>
      <c r="BB202" s="244"/>
      <c r="BC202" s="244"/>
      <c r="BD202" s="244"/>
      <c r="BE202" s="244"/>
      <c r="BF202" s="244"/>
      <c r="BG202" s="244"/>
      <c r="BH202" s="244"/>
      <c r="BI202" s="244"/>
      <c r="BJ202" s="244"/>
      <c r="BK202" s="244"/>
    </row>
    <row r="203" spans="1:63" ht="19.5" customHeight="1">
      <c r="A203" s="244"/>
      <c r="B203" s="244"/>
      <c r="C203" s="244"/>
      <c r="D203" s="244"/>
      <c r="E203" s="244"/>
      <c r="F203" s="244"/>
      <c r="G203" s="244"/>
      <c r="H203" s="244"/>
      <c r="I203" s="244"/>
      <c r="J203" s="244"/>
      <c r="K203" s="244"/>
      <c r="L203" s="244"/>
      <c r="M203" s="244"/>
      <c r="N203" s="244"/>
      <c r="O203" s="244"/>
      <c r="P203" s="244"/>
      <c r="Q203" s="244"/>
      <c r="R203" s="244"/>
      <c r="S203" s="244"/>
      <c r="T203" s="244"/>
      <c r="U203" s="244"/>
      <c r="V203" s="244"/>
      <c r="W203" s="244"/>
      <c r="X203" s="244"/>
      <c r="Y203" s="244"/>
      <c r="Z203" s="244"/>
      <c r="AA203" s="244"/>
      <c r="AB203" s="244"/>
      <c r="AC203" s="244"/>
      <c r="AD203" s="244"/>
      <c r="AE203" s="244"/>
      <c r="AF203" s="244"/>
      <c r="AG203" s="244"/>
      <c r="AH203" s="244"/>
      <c r="AI203" s="244"/>
      <c r="AJ203" s="244"/>
      <c r="AK203" s="244"/>
      <c r="AL203" s="244"/>
      <c r="AM203" s="244"/>
      <c r="AN203" s="244"/>
      <c r="AO203" s="244"/>
      <c r="AP203" s="244"/>
      <c r="AQ203" s="244"/>
      <c r="AR203" s="244"/>
      <c r="AS203" s="244"/>
      <c r="AT203" s="244"/>
      <c r="AU203" s="244"/>
      <c r="AV203" s="244"/>
      <c r="AW203" s="244"/>
      <c r="AX203" s="244"/>
      <c r="AY203" s="244"/>
      <c r="AZ203" s="244"/>
      <c r="BA203" s="244"/>
      <c r="BB203" s="244"/>
      <c r="BC203" s="244"/>
      <c r="BD203" s="244"/>
      <c r="BE203" s="244"/>
      <c r="BF203" s="244"/>
      <c r="BG203" s="244"/>
      <c r="BH203" s="244"/>
      <c r="BI203" s="244"/>
      <c r="BJ203" s="244"/>
      <c r="BK203" s="244"/>
    </row>
    <row r="204" spans="1:63" ht="19.5" customHeight="1">
      <c r="A204" s="244"/>
      <c r="B204" s="244"/>
      <c r="C204" s="244"/>
      <c r="D204" s="244"/>
      <c r="E204" s="244"/>
      <c r="F204" s="244"/>
      <c r="G204" s="244"/>
      <c r="H204" s="244"/>
      <c r="I204" s="244"/>
      <c r="J204" s="244"/>
      <c r="K204" s="244"/>
      <c r="L204" s="244"/>
      <c r="M204" s="244"/>
      <c r="N204" s="244"/>
      <c r="O204" s="244"/>
      <c r="P204" s="244"/>
      <c r="Q204" s="244"/>
      <c r="R204" s="244"/>
      <c r="S204" s="244"/>
      <c r="T204" s="244"/>
      <c r="U204" s="244"/>
      <c r="V204" s="244"/>
      <c r="W204" s="244"/>
      <c r="X204" s="244"/>
      <c r="Y204" s="244"/>
      <c r="Z204" s="244"/>
      <c r="AA204" s="244"/>
      <c r="AB204" s="244"/>
      <c r="AC204" s="244"/>
      <c r="AD204" s="244"/>
      <c r="AE204" s="244"/>
      <c r="AF204" s="244"/>
      <c r="AG204" s="244"/>
      <c r="AH204" s="244"/>
      <c r="AI204" s="244"/>
      <c r="AJ204" s="244"/>
      <c r="AK204" s="244"/>
      <c r="AL204" s="244"/>
      <c r="AM204" s="244"/>
      <c r="AN204" s="244"/>
      <c r="AO204" s="244"/>
      <c r="AP204" s="244"/>
      <c r="AQ204" s="244"/>
      <c r="AR204" s="244"/>
      <c r="AS204" s="244"/>
      <c r="AT204" s="244"/>
      <c r="AU204" s="244"/>
      <c r="AV204" s="244"/>
      <c r="AW204" s="244"/>
      <c r="AX204" s="244"/>
      <c r="AY204" s="244"/>
      <c r="AZ204" s="244"/>
      <c r="BA204" s="244"/>
      <c r="BB204" s="244"/>
      <c r="BC204" s="244"/>
      <c r="BD204" s="244"/>
      <c r="BE204" s="244"/>
      <c r="BF204" s="244"/>
      <c r="BG204" s="244"/>
      <c r="BH204" s="244"/>
      <c r="BI204" s="244"/>
      <c r="BJ204" s="244"/>
      <c r="BK204" s="244"/>
    </row>
    <row r="205" spans="1:63" ht="19.5" customHeight="1">
      <c r="A205" s="244"/>
      <c r="B205" s="244"/>
      <c r="C205" s="244"/>
      <c r="D205" s="244"/>
      <c r="E205" s="244"/>
      <c r="F205" s="244"/>
      <c r="G205" s="244"/>
      <c r="H205" s="244"/>
      <c r="I205" s="244"/>
      <c r="J205" s="244"/>
      <c r="K205" s="244"/>
      <c r="L205" s="244"/>
      <c r="M205" s="244"/>
      <c r="N205" s="244"/>
      <c r="O205" s="244"/>
      <c r="P205" s="244"/>
      <c r="Q205" s="244"/>
      <c r="R205" s="244"/>
      <c r="S205" s="244"/>
      <c r="T205" s="244"/>
      <c r="U205" s="244"/>
      <c r="V205" s="244"/>
      <c r="W205" s="244"/>
      <c r="X205" s="244"/>
      <c r="Y205" s="244"/>
      <c r="Z205" s="244"/>
      <c r="AA205" s="244"/>
      <c r="AB205" s="244"/>
      <c r="AC205" s="244"/>
      <c r="AD205" s="244"/>
      <c r="AE205" s="244"/>
      <c r="AF205" s="244"/>
      <c r="AG205" s="244"/>
      <c r="AH205" s="244"/>
      <c r="AI205" s="244"/>
      <c r="AJ205" s="244"/>
      <c r="AK205" s="244"/>
      <c r="AL205" s="244"/>
      <c r="AM205" s="244"/>
      <c r="AN205" s="244"/>
      <c r="AO205" s="244"/>
      <c r="AP205" s="244"/>
      <c r="AQ205" s="244"/>
      <c r="AR205" s="244"/>
      <c r="AS205" s="244"/>
      <c r="AT205" s="244"/>
      <c r="AU205" s="244"/>
      <c r="AV205" s="244"/>
      <c r="AW205" s="244"/>
      <c r="AX205" s="244"/>
      <c r="AY205" s="244"/>
      <c r="AZ205" s="244"/>
      <c r="BA205" s="244"/>
      <c r="BB205" s="244"/>
      <c r="BC205" s="244"/>
      <c r="BD205" s="244"/>
      <c r="BE205" s="244"/>
      <c r="BF205" s="244"/>
      <c r="BG205" s="244"/>
      <c r="BH205" s="244"/>
      <c r="BI205" s="244"/>
      <c r="BJ205" s="244"/>
      <c r="BK205" s="244"/>
    </row>
    <row r="206" spans="1:63" ht="19.5" customHeight="1">
      <c r="A206" s="244"/>
      <c r="B206" s="244"/>
      <c r="C206" s="244"/>
      <c r="D206" s="244"/>
      <c r="E206" s="244"/>
      <c r="F206" s="244"/>
      <c r="G206" s="244"/>
      <c r="H206" s="244"/>
      <c r="I206" s="244"/>
      <c r="J206" s="244"/>
      <c r="K206" s="244"/>
      <c r="L206" s="244"/>
      <c r="M206" s="244"/>
      <c r="N206" s="244"/>
      <c r="O206" s="244"/>
      <c r="P206" s="244"/>
      <c r="Q206" s="244"/>
      <c r="R206" s="244"/>
      <c r="S206" s="244"/>
      <c r="T206" s="244"/>
      <c r="U206" s="244"/>
      <c r="V206" s="244"/>
      <c r="W206" s="244"/>
      <c r="X206" s="244"/>
      <c r="Y206" s="244"/>
      <c r="Z206" s="244"/>
      <c r="AA206" s="244"/>
      <c r="AB206" s="244"/>
      <c r="AC206" s="244"/>
      <c r="AD206" s="244"/>
      <c r="AE206" s="244"/>
      <c r="AF206" s="244"/>
      <c r="AG206" s="244"/>
      <c r="AH206" s="244"/>
      <c r="AI206" s="244"/>
      <c r="AJ206" s="244"/>
      <c r="AK206" s="244"/>
      <c r="AL206" s="244"/>
      <c r="AM206" s="244"/>
      <c r="AN206" s="244"/>
      <c r="AO206" s="244"/>
      <c r="AP206" s="244"/>
      <c r="AQ206" s="244"/>
      <c r="AR206" s="244"/>
      <c r="AS206" s="244"/>
      <c r="AT206" s="244"/>
      <c r="AU206" s="244"/>
      <c r="AV206" s="244"/>
      <c r="AW206" s="244"/>
      <c r="AX206" s="244"/>
      <c r="AY206" s="244"/>
      <c r="AZ206" s="244"/>
      <c r="BA206" s="244"/>
      <c r="BB206" s="244"/>
      <c r="BC206" s="244"/>
      <c r="BD206" s="244"/>
      <c r="BE206" s="244"/>
      <c r="BF206" s="244"/>
      <c r="BG206" s="244"/>
      <c r="BH206" s="244"/>
      <c r="BI206" s="244"/>
      <c r="BJ206" s="244"/>
      <c r="BK206" s="244"/>
    </row>
    <row r="207" spans="1:63" ht="19.5" customHeight="1">
      <c r="A207" s="244"/>
      <c r="B207" s="244"/>
      <c r="C207" s="244"/>
      <c r="D207" s="244"/>
      <c r="E207" s="244"/>
      <c r="F207" s="244"/>
      <c r="G207" s="244"/>
      <c r="H207" s="244"/>
      <c r="I207" s="244"/>
      <c r="J207" s="244"/>
      <c r="K207" s="244"/>
      <c r="L207" s="244"/>
      <c r="M207" s="244"/>
      <c r="N207" s="244"/>
      <c r="O207" s="244"/>
      <c r="P207" s="244"/>
      <c r="Q207" s="244"/>
      <c r="R207" s="244"/>
      <c r="S207" s="244"/>
      <c r="T207" s="244"/>
      <c r="U207" s="244"/>
      <c r="V207" s="244"/>
      <c r="W207" s="244"/>
      <c r="X207" s="244"/>
      <c r="Y207" s="244"/>
      <c r="Z207" s="244"/>
      <c r="AA207" s="244"/>
      <c r="AB207" s="244"/>
      <c r="AC207" s="244"/>
      <c r="AD207" s="244"/>
      <c r="AE207" s="244"/>
      <c r="AF207" s="244"/>
      <c r="AG207" s="244"/>
      <c r="AH207" s="244"/>
      <c r="AI207" s="244"/>
      <c r="AJ207" s="244"/>
      <c r="AK207" s="244"/>
      <c r="AL207" s="244"/>
      <c r="AM207" s="244"/>
      <c r="AN207" s="244"/>
      <c r="AO207" s="244"/>
      <c r="AP207" s="244"/>
      <c r="AQ207" s="244"/>
      <c r="AR207" s="244"/>
      <c r="AS207" s="244"/>
      <c r="AT207" s="244"/>
      <c r="AU207" s="244"/>
      <c r="AV207" s="244"/>
      <c r="AW207" s="244"/>
      <c r="AX207" s="244"/>
      <c r="AY207" s="244"/>
      <c r="AZ207" s="244"/>
      <c r="BA207" s="244"/>
      <c r="BB207" s="244"/>
      <c r="BC207" s="244"/>
      <c r="BD207" s="244"/>
      <c r="BE207" s="244"/>
      <c r="BF207" s="244"/>
      <c r="BG207" s="244"/>
      <c r="BH207" s="244"/>
      <c r="BI207" s="244"/>
      <c r="BJ207" s="244"/>
      <c r="BK207" s="244"/>
    </row>
    <row r="208" spans="1:63" ht="19.5" customHeight="1">
      <c r="A208" s="244"/>
      <c r="B208" s="244"/>
      <c r="C208" s="244"/>
      <c r="D208" s="244"/>
      <c r="E208" s="244"/>
      <c r="F208" s="244"/>
      <c r="G208" s="244"/>
      <c r="H208" s="244"/>
      <c r="I208" s="244"/>
      <c r="J208" s="244"/>
      <c r="K208" s="244"/>
      <c r="L208" s="244"/>
      <c r="M208" s="244"/>
      <c r="N208" s="244"/>
      <c r="O208" s="244"/>
      <c r="P208" s="244"/>
      <c r="Q208" s="244"/>
      <c r="R208" s="244"/>
      <c r="S208" s="244"/>
      <c r="T208" s="244"/>
      <c r="U208" s="244"/>
      <c r="V208" s="244"/>
      <c r="W208" s="244"/>
      <c r="X208" s="244"/>
      <c r="Y208" s="244"/>
      <c r="Z208" s="244"/>
      <c r="AA208" s="244"/>
      <c r="AB208" s="244"/>
      <c r="AC208" s="244"/>
      <c r="AD208" s="244"/>
      <c r="AE208" s="244"/>
      <c r="AF208" s="244"/>
      <c r="AG208" s="244"/>
      <c r="AH208" s="244"/>
      <c r="AI208" s="244"/>
      <c r="AJ208" s="244"/>
      <c r="AK208" s="244"/>
      <c r="AL208" s="244"/>
      <c r="AM208" s="244"/>
      <c r="AN208" s="244"/>
      <c r="AO208" s="244"/>
      <c r="AP208" s="244"/>
      <c r="AQ208" s="244"/>
      <c r="AR208" s="244"/>
      <c r="AS208" s="244"/>
      <c r="AT208" s="244"/>
      <c r="AU208" s="244"/>
      <c r="AV208" s="244"/>
      <c r="AW208" s="244"/>
      <c r="AX208" s="244"/>
      <c r="AY208" s="244"/>
      <c r="AZ208" s="244"/>
      <c r="BA208" s="244"/>
      <c r="BB208" s="244"/>
      <c r="BC208" s="244"/>
      <c r="BD208" s="244"/>
      <c r="BE208" s="244"/>
      <c r="BF208" s="244"/>
      <c r="BG208" s="244"/>
      <c r="BH208" s="244"/>
      <c r="BI208" s="244"/>
      <c r="BJ208" s="244"/>
      <c r="BK208" s="244"/>
    </row>
    <row r="209" spans="1:63" ht="19.5" customHeight="1">
      <c r="A209" s="244"/>
      <c r="B209" s="244"/>
      <c r="C209" s="244"/>
      <c r="D209" s="244"/>
      <c r="E209" s="244"/>
      <c r="F209" s="244"/>
      <c r="G209" s="244"/>
      <c r="H209" s="244"/>
      <c r="I209" s="244"/>
      <c r="J209" s="244"/>
      <c r="K209" s="244"/>
      <c r="L209" s="244"/>
      <c r="M209" s="244"/>
      <c r="N209" s="244"/>
      <c r="O209" s="244"/>
      <c r="P209" s="244"/>
      <c r="Q209" s="244"/>
      <c r="R209" s="244"/>
      <c r="S209" s="244"/>
      <c r="T209" s="244"/>
      <c r="U209" s="244"/>
      <c r="V209" s="244"/>
      <c r="W209" s="244"/>
      <c r="X209" s="244"/>
      <c r="Y209" s="244"/>
      <c r="Z209" s="244"/>
      <c r="AA209" s="244"/>
      <c r="AB209" s="244"/>
      <c r="AC209" s="244"/>
      <c r="AD209" s="244"/>
      <c r="AE209" s="244"/>
      <c r="AF209" s="244"/>
      <c r="AG209" s="244"/>
      <c r="AH209" s="244"/>
      <c r="AI209" s="244"/>
      <c r="AJ209" s="244"/>
      <c r="AK209" s="244"/>
      <c r="AL209" s="244"/>
      <c r="AM209" s="244"/>
      <c r="AN209" s="244"/>
      <c r="AO209" s="244"/>
      <c r="AP209" s="244"/>
      <c r="AQ209" s="244"/>
      <c r="AR209" s="244"/>
      <c r="AS209" s="244"/>
      <c r="AT209" s="244"/>
      <c r="AU209" s="244"/>
      <c r="AV209" s="244"/>
      <c r="AW209" s="244"/>
      <c r="AX209" s="244"/>
      <c r="AY209" s="244"/>
      <c r="AZ209" s="244"/>
      <c r="BA209" s="244"/>
      <c r="BB209" s="244"/>
      <c r="BC209" s="244"/>
      <c r="BD209" s="244"/>
      <c r="BE209" s="244"/>
      <c r="BF209" s="244"/>
      <c r="BG209" s="244"/>
      <c r="BH209" s="244"/>
      <c r="BI209" s="244"/>
      <c r="BJ209" s="244"/>
      <c r="BK209" s="244"/>
    </row>
    <row r="210" spans="1:63" ht="19.5" customHeight="1">
      <c r="A210" s="244"/>
      <c r="B210" s="244"/>
      <c r="C210" s="244"/>
      <c r="D210" s="244"/>
      <c r="E210" s="244"/>
      <c r="F210" s="244"/>
      <c r="G210" s="244"/>
      <c r="H210" s="244"/>
      <c r="I210" s="244"/>
      <c r="J210" s="244"/>
      <c r="K210" s="244"/>
      <c r="L210" s="244"/>
      <c r="M210" s="244"/>
      <c r="N210" s="244"/>
      <c r="O210" s="244"/>
      <c r="P210" s="244"/>
      <c r="Q210" s="244"/>
      <c r="R210" s="244"/>
      <c r="S210" s="244"/>
      <c r="T210" s="244"/>
      <c r="U210" s="244"/>
      <c r="V210" s="244"/>
      <c r="W210" s="244"/>
      <c r="X210" s="244"/>
      <c r="Y210" s="244"/>
      <c r="Z210" s="244"/>
      <c r="AA210" s="244"/>
      <c r="AB210" s="244"/>
      <c r="AC210" s="244"/>
      <c r="AD210" s="244"/>
      <c r="AE210" s="244"/>
      <c r="AF210" s="244"/>
      <c r="AG210" s="244"/>
      <c r="AH210" s="244"/>
      <c r="AI210" s="244"/>
      <c r="AJ210" s="244"/>
      <c r="AK210" s="244"/>
      <c r="AL210" s="244"/>
      <c r="AM210" s="244"/>
      <c r="AN210" s="244"/>
      <c r="AO210" s="244"/>
      <c r="AP210" s="244"/>
      <c r="AQ210" s="244"/>
      <c r="AR210" s="244"/>
      <c r="AS210" s="244"/>
      <c r="AT210" s="244"/>
      <c r="AU210" s="244"/>
      <c r="AV210" s="244"/>
      <c r="AW210" s="244"/>
      <c r="AX210" s="244"/>
      <c r="AY210" s="244"/>
      <c r="AZ210" s="244"/>
      <c r="BA210" s="244"/>
      <c r="BB210" s="244"/>
      <c r="BC210" s="244"/>
      <c r="BD210" s="244"/>
      <c r="BE210" s="244"/>
      <c r="BF210" s="244"/>
      <c r="BG210" s="244"/>
      <c r="BH210" s="244"/>
      <c r="BI210" s="244"/>
      <c r="BJ210" s="244"/>
      <c r="BK210" s="244"/>
    </row>
    <row r="211" spans="1:63" ht="19.5" customHeight="1">
      <c r="A211" s="244"/>
      <c r="B211" s="244"/>
      <c r="C211" s="244"/>
      <c r="D211" s="244"/>
      <c r="E211" s="244"/>
      <c r="F211" s="244"/>
      <c r="G211" s="244"/>
      <c r="H211" s="244"/>
      <c r="I211" s="244"/>
      <c r="J211" s="244"/>
      <c r="K211" s="244"/>
      <c r="L211" s="244"/>
      <c r="M211" s="244"/>
      <c r="N211" s="244"/>
      <c r="O211" s="244"/>
      <c r="P211" s="244"/>
      <c r="Q211" s="244"/>
      <c r="R211" s="244"/>
      <c r="S211" s="244"/>
      <c r="T211" s="244"/>
      <c r="U211" s="244"/>
      <c r="V211" s="244"/>
      <c r="W211" s="244"/>
      <c r="X211" s="244"/>
      <c r="Y211" s="244"/>
      <c r="Z211" s="244"/>
      <c r="AA211" s="244"/>
      <c r="AB211" s="244"/>
      <c r="AC211" s="244"/>
      <c r="AD211" s="244"/>
      <c r="AE211" s="244"/>
      <c r="AF211" s="244"/>
      <c r="AG211" s="244"/>
      <c r="AH211" s="244"/>
      <c r="AI211" s="244"/>
      <c r="AJ211" s="244"/>
      <c r="AK211" s="244"/>
      <c r="AL211" s="244"/>
      <c r="AM211" s="244"/>
      <c r="AN211" s="244"/>
      <c r="AO211" s="244"/>
      <c r="AP211" s="244"/>
      <c r="AQ211" s="244"/>
      <c r="AR211" s="244"/>
      <c r="AS211" s="244"/>
      <c r="AT211" s="244"/>
      <c r="AU211" s="244"/>
      <c r="AV211" s="244"/>
      <c r="AW211" s="244"/>
      <c r="AX211" s="244"/>
      <c r="AY211" s="244"/>
      <c r="AZ211" s="244"/>
      <c r="BA211" s="244"/>
      <c r="BB211" s="244"/>
      <c r="BC211" s="244"/>
      <c r="BD211" s="244"/>
      <c r="BE211" s="244"/>
      <c r="BF211" s="244"/>
      <c r="BG211" s="244"/>
      <c r="BH211" s="244"/>
      <c r="BI211" s="244"/>
      <c r="BJ211" s="244"/>
      <c r="BK211" s="244"/>
    </row>
    <row r="212" spans="1:63" ht="19.5" customHeight="1">
      <c r="A212" s="244"/>
      <c r="B212" s="244"/>
      <c r="C212" s="244"/>
      <c r="D212" s="244"/>
      <c r="E212" s="244"/>
      <c r="F212" s="244"/>
      <c r="G212" s="244"/>
      <c r="H212" s="244"/>
      <c r="I212" s="244"/>
      <c r="J212" s="244"/>
      <c r="K212" s="244"/>
      <c r="L212" s="244"/>
      <c r="M212" s="244"/>
      <c r="N212" s="244"/>
      <c r="O212" s="244"/>
      <c r="P212" s="244"/>
      <c r="Q212" s="244"/>
      <c r="R212" s="244"/>
      <c r="S212" s="244"/>
      <c r="T212" s="244"/>
      <c r="U212" s="244"/>
      <c r="V212" s="244"/>
      <c r="W212" s="244"/>
      <c r="X212" s="244"/>
      <c r="Y212" s="244"/>
      <c r="Z212" s="244"/>
      <c r="AA212" s="244"/>
      <c r="AB212" s="244"/>
      <c r="AC212" s="244"/>
      <c r="AD212" s="244"/>
      <c r="AE212" s="244"/>
      <c r="AF212" s="244"/>
      <c r="AG212" s="244"/>
      <c r="AH212" s="244"/>
      <c r="AI212" s="244"/>
      <c r="AJ212" s="244"/>
      <c r="AK212" s="244"/>
      <c r="AL212" s="244"/>
      <c r="AM212" s="244"/>
      <c r="AN212" s="244"/>
      <c r="AO212" s="244"/>
      <c r="AP212" s="244"/>
      <c r="AQ212" s="244"/>
      <c r="AR212" s="244"/>
      <c r="AS212" s="244"/>
      <c r="AT212" s="244"/>
      <c r="AU212" s="244"/>
      <c r="AV212" s="244"/>
      <c r="AW212" s="244"/>
      <c r="AX212" s="244"/>
      <c r="AY212" s="244"/>
      <c r="AZ212" s="244"/>
      <c r="BA212" s="244"/>
      <c r="BB212" s="244"/>
      <c r="BC212" s="244"/>
      <c r="BD212" s="244"/>
      <c r="BE212" s="244"/>
      <c r="BF212" s="244"/>
      <c r="BG212" s="244"/>
      <c r="BH212" s="244"/>
      <c r="BI212" s="244"/>
      <c r="BJ212" s="244"/>
      <c r="BK212" s="244"/>
    </row>
    <row r="213" spans="1:63" ht="19.5" customHeight="1">
      <c r="A213" s="244"/>
      <c r="B213" s="244"/>
      <c r="C213" s="244"/>
      <c r="D213" s="244"/>
      <c r="E213" s="244"/>
      <c r="F213" s="244"/>
      <c r="G213" s="244"/>
      <c r="H213" s="244"/>
      <c r="I213" s="244"/>
      <c r="J213" s="244"/>
      <c r="K213" s="244"/>
      <c r="L213" s="244"/>
      <c r="M213" s="244"/>
      <c r="N213" s="244"/>
      <c r="O213" s="244"/>
      <c r="P213" s="244"/>
      <c r="Q213" s="244"/>
      <c r="R213" s="244"/>
      <c r="S213" s="244"/>
      <c r="T213" s="244"/>
      <c r="U213" s="244"/>
      <c r="V213" s="244"/>
      <c r="W213" s="244"/>
      <c r="X213" s="244"/>
      <c r="Y213" s="244"/>
      <c r="Z213" s="244"/>
      <c r="AA213" s="244"/>
      <c r="AB213" s="244"/>
      <c r="AC213" s="244"/>
      <c r="AD213" s="244"/>
      <c r="AE213" s="244"/>
      <c r="AF213" s="244"/>
      <c r="AG213" s="244"/>
      <c r="AH213" s="244"/>
      <c r="AI213" s="244"/>
      <c r="AJ213" s="244"/>
      <c r="AK213" s="244"/>
      <c r="AL213" s="244"/>
      <c r="AM213" s="244"/>
      <c r="AN213" s="244"/>
      <c r="AO213" s="244"/>
      <c r="AP213" s="244"/>
      <c r="AQ213" s="244"/>
      <c r="AR213" s="244"/>
      <c r="AS213" s="244"/>
      <c r="AT213" s="244"/>
      <c r="AU213" s="244"/>
      <c r="AV213" s="244"/>
      <c r="AW213" s="244"/>
      <c r="AX213" s="244"/>
      <c r="AY213" s="244"/>
      <c r="AZ213" s="244"/>
      <c r="BA213" s="244"/>
      <c r="BB213" s="244"/>
      <c r="BC213" s="244"/>
      <c r="BD213" s="244"/>
      <c r="BE213" s="244"/>
      <c r="BF213" s="244"/>
      <c r="BG213" s="244"/>
      <c r="BH213" s="244"/>
      <c r="BI213" s="244"/>
      <c r="BJ213" s="244"/>
      <c r="BK213" s="244"/>
    </row>
    <row r="214" spans="1:63" ht="19.5" customHeight="1">
      <c r="A214" s="244"/>
      <c r="B214" s="244"/>
      <c r="C214" s="244"/>
      <c r="D214" s="244"/>
      <c r="E214" s="244"/>
      <c r="F214" s="244"/>
      <c r="G214" s="244"/>
      <c r="H214" s="244"/>
      <c r="I214" s="244"/>
      <c r="J214" s="244"/>
      <c r="K214" s="244"/>
      <c r="L214" s="244"/>
      <c r="M214" s="244"/>
      <c r="N214" s="244"/>
      <c r="O214" s="244"/>
      <c r="P214" s="244"/>
      <c r="Q214" s="244"/>
      <c r="R214" s="244"/>
      <c r="S214" s="244"/>
      <c r="T214" s="244"/>
      <c r="U214" s="244"/>
      <c r="V214" s="244"/>
      <c r="W214" s="244"/>
      <c r="X214" s="244"/>
      <c r="Y214" s="244"/>
      <c r="Z214" s="244"/>
      <c r="AA214" s="244"/>
      <c r="AB214" s="244"/>
      <c r="AC214" s="244"/>
      <c r="AD214" s="244"/>
      <c r="AE214" s="244"/>
      <c r="AF214" s="244"/>
      <c r="AG214" s="244"/>
      <c r="AH214" s="244"/>
      <c r="AI214" s="244"/>
      <c r="AJ214" s="244"/>
      <c r="AK214" s="244"/>
      <c r="AL214" s="244"/>
      <c r="AM214" s="244"/>
      <c r="AN214" s="244"/>
      <c r="AO214" s="244"/>
      <c r="AP214" s="244"/>
      <c r="AQ214" s="244"/>
      <c r="AR214" s="244"/>
      <c r="AS214" s="244"/>
      <c r="AT214" s="244"/>
      <c r="AU214" s="244"/>
      <c r="AV214" s="244"/>
      <c r="AW214" s="244"/>
      <c r="AX214" s="244"/>
      <c r="AY214" s="244"/>
      <c r="AZ214" s="244"/>
      <c r="BA214" s="244"/>
      <c r="BB214" s="244"/>
      <c r="BC214" s="244"/>
      <c r="BD214" s="244"/>
      <c r="BE214" s="244"/>
      <c r="BF214" s="244"/>
      <c r="BG214" s="244"/>
      <c r="BH214" s="244"/>
      <c r="BI214" s="244"/>
      <c r="BJ214" s="244"/>
      <c r="BK214" s="244"/>
    </row>
    <row r="215" spans="1:63" ht="19.5" customHeight="1">
      <c r="A215" s="244"/>
      <c r="B215" s="244"/>
      <c r="C215" s="244"/>
      <c r="D215" s="244"/>
      <c r="E215" s="244"/>
      <c r="F215" s="244"/>
      <c r="G215" s="244"/>
      <c r="H215" s="244"/>
      <c r="I215" s="244"/>
      <c r="J215" s="244"/>
      <c r="K215" s="244"/>
      <c r="L215" s="244"/>
      <c r="M215" s="244"/>
      <c r="N215" s="244"/>
      <c r="O215" s="244"/>
      <c r="P215" s="244"/>
      <c r="Q215" s="244"/>
      <c r="R215" s="244"/>
      <c r="S215" s="244"/>
      <c r="T215" s="244"/>
      <c r="U215" s="244"/>
      <c r="V215" s="244"/>
      <c r="W215" s="244"/>
      <c r="X215" s="244"/>
      <c r="Y215" s="244"/>
      <c r="Z215" s="244"/>
      <c r="AA215" s="244"/>
      <c r="AB215" s="244"/>
      <c r="AC215" s="244"/>
      <c r="AD215" s="244"/>
      <c r="AE215" s="244"/>
      <c r="AF215" s="244"/>
      <c r="AG215" s="244"/>
      <c r="AH215" s="244"/>
      <c r="AI215" s="244"/>
      <c r="AJ215" s="244"/>
      <c r="AK215" s="244"/>
      <c r="AL215" s="244"/>
      <c r="AM215" s="244"/>
      <c r="AN215" s="244"/>
      <c r="AO215" s="244"/>
      <c r="AP215" s="244"/>
      <c r="AQ215" s="244"/>
      <c r="AR215" s="244"/>
      <c r="AS215" s="244"/>
      <c r="AT215" s="244"/>
      <c r="AU215" s="244"/>
      <c r="AV215" s="244"/>
      <c r="AW215" s="244"/>
      <c r="AX215" s="244"/>
      <c r="AY215" s="244"/>
      <c r="AZ215" s="244"/>
      <c r="BA215" s="244"/>
      <c r="BB215" s="244"/>
      <c r="BC215" s="244"/>
      <c r="BD215" s="244"/>
      <c r="BE215" s="244"/>
      <c r="BF215" s="244"/>
      <c r="BG215" s="244"/>
      <c r="BH215" s="244"/>
      <c r="BI215" s="244"/>
      <c r="BJ215" s="244"/>
      <c r="BK215" s="244"/>
    </row>
    <row r="216" spans="1:63" ht="19.5" customHeight="1">
      <c r="A216" s="244"/>
      <c r="B216" s="244"/>
      <c r="C216" s="244"/>
      <c r="D216" s="244"/>
      <c r="E216" s="244"/>
      <c r="F216" s="244"/>
      <c r="G216" s="244"/>
      <c r="H216" s="244"/>
      <c r="I216" s="244"/>
      <c r="J216" s="244"/>
      <c r="K216" s="244"/>
      <c r="L216" s="244"/>
      <c r="M216" s="244"/>
      <c r="N216" s="244"/>
      <c r="O216" s="244"/>
      <c r="P216" s="244"/>
      <c r="Q216" s="244"/>
      <c r="R216" s="244"/>
      <c r="S216" s="244"/>
      <c r="T216" s="244"/>
      <c r="U216" s="244"/>
      <c r="V216" s="244"/>
      <c r="W216" s="244"/>
      <c r="X216" s="244"/>
      <c r="Y216" s="244"/>
      <c r="Z216" s="244"/>
      <c r="AA216" s="244"/>
      <c r="AB216" s="244"/>
      <c r="AC216" s="244"/>
      <c r="AD216" s="244"/>
      <c r="AE216" s="244"/>
      <c r="AF216" s="244"/>
      <c r="AG216" s="244"/>
      <c r="AH216" s="244"/>
      <c r="AI216" s="244"/>
      <c r="AJ216" s="244"/>
      <c r="AK216" s="244"/>
      <c r="AL216" s="244"/>
      <c r="AM216" s="244"/>
      <c r="AN216" s="244"/>
      <c r="AO216" s="244"/>
      <c r="AP216" s="244"/>
      <c r="AQ216" s="244"/>
      <c r="AR216" s="244"/>
      <c r="AS216" s="244"/>
      <c r="AT216" s="244"/>
      <c r="AU216" s="244"/>
      <c r="AV216" s="244"/>
      <c r="AW216" s="244"/>
      <c r="AX216" s="244"/>
      <c r="AY216" s="244"/>
      <c r="AZ216" s="244"/>
      <c r="BA216" s="244"/>
      <c r="BB216" s="244"/>
      <c r="BC216" s="244"/>
      <c r="BD216" s="244"/>
      <c r="BE216" s="244"/>
      <c r="BF216" s="244"/>
      <c r="BG216" s="244"/>
      <c r="BH216" s="244"/>
      <c r="BI216" s="244"/>
      <c r="BJ216" s="244"/>
      <c r="BK216" s="244"/>
    </row>
    <row r="217" spans="1:63" ht="19.5" customHeight="1">
      <c r="A217" s="244"/>
      <c r="B217" s="244"/>
      <c r="C217" s="244"/>
      <c r="D217" s="244"/>
      <c r="E217" s="244"/>
      <c r="F217" s="244"/>
      <c r="G217" s="244"/>
      <c r="H217" s="244"/>
      <c r="I217" s="244"/>
      <c r="J217" s="244"/>
      <c r="K217" s="244"/>
      <c r="L217" s="244"/>
      <c r="M217" s="244"/>
      <c r="N217" s="244"/>
      <c r="O217" s="244"/>
      <c r="P217" s="244"/>
      <c r="Q217" s="244"/>
      <c r="R217" s="244"/>
      <c r="S217" s="244"/>
      <c r="T217" s="244"/>
      <c r="U217" s="244"/>
      <c r="V217" s="244"/>
      <c r="W217" s="244"/>
      <c r="X217" s="244"/>
      <c r="Y217" s="244"/>
      <c r="Z217" s="244"/>
      <c r="AA217" s="244"/>
      <c r="AB217" s="244"/>
      <c r="AC217" s="244"/>
      <c r="AD217" s="244"/>
      <c r="AE217" s="244"/>
      <c r="AF217" s="244"/>
      <c r="AG217" s="244"/>
      <c r="AH217" s="244"/>
      <c r="AI217" s="244"/>
      <c r="AJ217" s="244"/>
      <c r="AK217" s="244"/>
      <c r="AL217" s="244"/>
      <c r="AM217" s="244"/>
      <c r="AN217" s="244"/>
      <c r="AO217" s="244"/>
      <c r="AP217" s="244"/>
      <c r="AQ217" s="244"/>
      <c r="AR217" s="244"/>
      <c r="AS217" s="244"/>
      <c r="AT217" s="244"/>
      <c r="AU217" s="244"/>
      <c r="AV217" s="244"/>
      <c r="AW217" s="244"/>
      <c r="AX217" s="244"/>
      <c r="AY217" s="244"/>
      <c r="AZ217" s="244"/>
      <c r="BA217" s="244"/>
      <c r="BB217" s="244"/>
      <c r="BC217" s="244"/>
      <c r="BD217" s="244"/>
      <c r="BE217" s="244"/>
      <c r="BF217" s="244"/>
      <c r="BG217" s="244"/>
      <c r="BH217" s="244"/>
      <c r="BI217" s="244"/>
      <c r="BJ217" s="244"/>
      <c r="BK217" s="244"/>
    </row>
    <row r="218" spans="1:63" ht="19.5" customHeight="1">
      <c r="A218" s="244"/>
      <c r="B218" s="244"/>
      <c r="C218" s="244"/>
      <c r="D218" s="244"/>
      <c r="E218" s="244"/>
      <c r="F218" s="244"/>
      <c r="G218" s="244"/>
      <c r="H218" s="244"/>
      <c r="I218" s="244"/>
      <c r="J218" s="244"/>
      <c r="K218" s="244"/>
      <c r="L218" s="244"/>
      <c r="M218" s="244"/>
      <c r="N218" s="244"/>
      <c r="O218" s="244"/>
      <c r="P218" s="244"/>
      <c r="Q218" s="244"/>
      <c r="R218" s="244"/>
      <c r="S218" s="244"/>
      <c r="T218" s="244"/>
      <c r="U218" s="244"/>
      <c r="V218" s="244"/>
      <c r="W218" s="244"/>
      <c r="X218" s="244"/>
      <c r="Y218" s="244"/>
      <c r="Z218" s="244"/>
      <c r="AA218" s="244"/>
      <c r="AB218" s="244"/>
      <c r="AC218" s="244"/>
      <c r="AD218" s="244"/>
      <c r="AE218" s="244"/>
      <c r="AF218" s="244"/>
      <c r="AG218" s="244"/>
      <c r="AH218" s="244"/>
      <c r="AI218" s="244"/>
      <c r="AJ218" s="244"/>
      <c r="AK218" s="244"/>
      <c r="AL218" s="244"/>
      <c r="AM218" s="244"/>
      <c r="AN218" s="244"/>
      <c r="AO218" s="244"/>
      <c r="AP218" s="244"/>
      <c r="AQ218" s="244"/>
      <c r="AR218" s="244"/>
      <c r="AS218" s="244"/>
      <c r="AT218" s="244"/>
      <c r="AU218" s="244"/>
      <c r="AV218" s="244"/>
      <c r="AW218" s="244"/>
      <c r="AX218" s="244"/>
      <c r="AY218" s="244"/>
      <c r="AZ218" s="244"/>
      <c r="BA218" s="244"/>
      <c r="BB218" s="244"/>
      <c r="BC218" s="244"/>
      <c r="BD218" s="244"/>
      <c r="BE218" s="244"/>
      <c r="BF218" s="244"/>
      <c r="BG218" s="244"/>
      <c r="BH218" s="244"/>
      <c r="BI218" s="244"/>
      <c r="BJ218" s="244"/>
      <c r="BK218" s="244"/>
    </row>
    <row r="219" spans="1:63" ht="19.5" customHeight="1">
      <c r="A219" s="244"/>
      <c r="B219" s="244"/>
      <c r="C219" s="244"/>
      <c r="D219" s="244"/>
      <c r="E219" s="244"/>
      <c r="F219" s="244"/>
      <c r="G219" s="244"/>
      <c r="H219" s="244"/>
      <c r="I219" s="244"/>
      <c r="J219" s="244"/>
      <c r="K219" s="244"/>
      <c r="L219" s="244"/>
      <c r="M219" s="244"/>
      <c r="N219" s="244"/>
      <c r="O219" s="244"/>
      <c r="P219" s="244"/>
      <c r="Q219" s="244"/>
      <c r="R219" s="244"/>
      <c r="S219" s="244"/>
      <c r="T219" s="244"/>
      <c r="U219" s="244"/>
      <c r="V219" s="244"/>
      <c r="W219" s="244"/>
      <c r="X219" s="244"/>
      <c r="Y219" s="244"/>
      <c r="Z219" s="244"/>
      <c r="AA219" s="244"/>
      <c r="AB219" s="244"/>
      <c r="AC219" s="244"/>
      <c r="AD219" s="244"/>
      <c r="AE219" s="244"/>
      <c r="AF219" s="244"/>
      <c r="AG219" s="244"/>
      <c r="AH219" s="244"/>
      <c r="AI219" s="244"/>
      <c r="AJ219" s="244"/>
      <c r="AK219" s="244"/>
      <c r="AL219" s="244"/>
      <c r="AM219" s="244"/>
      <c r="AN219" s="244"/>
      <c r="AO219" s="244"/>
      <c r="AP219" s="244"/>
      <c r="AQ219" s="244"/>
      <c r="AR219" s="244"/>
      <c r="AS219" s="244"/>
      <c r="AT219" s="244"/>
      <c r="AU219" s="244"/>
      <c r="AV219" s="244"/>
      <c r="AW219" s="244"/>
      <c r="AX219" s="244"/>
      <c r="AY219" s="244"/>
      <c r="AZ219" s="244"/>
      <c r="BA219" s="244"/>
      <c r="BB219" s="244"/>
      <c r="BC219" s="244"/>
      <c r="BD219" s="244"/>
      <c r="BE219" s="244"/>
      <c r="BF219" s="244"/>
      <c r="BG219" s="244"/>
      <c r="BH219" s="244"/>
      <c r="BI219" s="244"/>
      <c r="BJ219" s="244"/>
      <c r="BK219" s="244"/>
    </row>
    <row r="220" spans="1:63" ht="19.5" customHeight="1">
      <c r="A220" s="244"/>
      <c r="B220" s="244"/>
      <c r="C220" s="244"/>
      <c r="D220" s="244"/>
      <c r="E220" s="244"/>
      <c r="F220" s="244"/>
      <c r="G220" s="244"/>
      <c r="H220" s="244"/>
      <c r="I220" s="244"/>
      <c r="J220" s="244"/>
      <c r="K220" s="244"/>
      <c r="L220" s="244"/>
      <c r="M220" s="244"/>
      <c r="N220" s="244"/>
      <c r="O220" s="244"/>
      <c r="P220" s="244"/>
      <c r="Q220" s="244"/>
      <c r="R220" s="244"/>
      <c r="S220" s="244"/>
      <c r="T220" s="244"/>
      <c r="U220" s="244"/>
      <c r="V220" s="244"/>
      <c r="W220" s="244"/>
      <c r="X220" s="244"/>
      <c r="Y220" s="244"/>
      <c r="Z220" s="244"/>
      <c r="AA220" s="244"/>
      <c r="AB220" s="244"/>
      <c r="AC220" s="244"/>
      <c r="AD220" s="244"/>
      <c r="AE220" s="244"/>
      <c r="AF220" s="244"/>
      <c r="AG220" s="244"/>
      <c r="AH220" s="244"/>
      <c r="AI220" s="244"/>
      <c r="AJ220" s="244"/>
      <c r="AK220" s="244"/>
      <c r="AL220" s="244"/>
      <c r="AM220" s="244"/>
      <c r="AN220" s="244"/>
      <c r="AO220" s="244"/>
      <c r="AP220" s="244"/>
      <c r="AQ220" s="244"/>
      <c r="AR220" s="244"/>
      <c r="AS220" s="244"/>
      <c r="AT220" s="244"/>
      <c r="AU220" s="244"/>
      <c r="AV220" s="244"/>
      <c r="AW220" s="244"/>
      <c r="AX220" s="244"/>
      <c r="AY220" s="244"/>
      <c r="AZ220" s="244"/>
      <c r="BA220" s="244"/>
      <c r="BB220" s="244"/>
      <c r="BC220" s="244"/>
      <c r="BD220" s="244"/>
      <c r="BE220" s="244"/>
      <c r="BF220" s="244"/>
      <c r="BG220" s="244"/>
      <c r="BH220" s="244"/>
      <c r="BI220" s="244"/>
      <c r="BJ220" s="244"/>
      <c r="BK220" s="244"/>
    </row>
    <row r="221" spans="1:63" ht="19.5" customHeight="1">
      <c r="A221" s="244"/>
      <c r="B221" s="244"/>
      <c r="C221" s="244"/>
      <c r="D221" s="244"/>
      <c r="E221" s="244"/>
      <c r="F221" s="244"/>
      <c r="G221" s="244"/>
      <c r="H221" s="244"/>
      <c r="I221" s="244"/>
      <c r="J221" s="244"/>
      <c r="K221" s="244"/>
      <c r="L221" s="244"/>
      <c r="M221" s="244"/>
      <c r="N221" s="244"/>
      <c r="O221" s="244"/>
      <c r="P221" s="244"/>
      <c r="Q221" s="244"/>
      <c r="R221" s="244"/>
      <c r="S221" s="244"/>
      <c r="T221" s="244"/>
      <c r="U221" s="244"/>
      <c r="V221" s="244"/>
      <c r="W221" s="244"/>
      <c r="X221" s="244"/>
      <c r="Y221" s="244"/>
      <c r="Z221" s="244"/>
      <c r="AA221" s="244"/>
      <c r="AB221" s="244"/>
      <c r="AC221" s="244"/>
      <c r="AD221" s="244"/>
      <c r="AE221" s="244"/>
      <c r="AF221" s="244"/>
      <c r="AG221" s="244"/>
      <c r="AH221" s="244"/>
      <c r="AI221" s="244"/>
      <c r="AJ221" s="244"/>
      <c r="AK221" s="244"/>
      <c r="AL221" s="244"/>
      <c r="AM221" s="244"/>
      <c r="AN221" s="244"/>
      <c r="AO221" s="244"/>
      <c r="AP221" s="244"/>
      <c r="AQ221" s="244"/>
      <c r="AR221" s="244"/>
      <c r="AS221" s="244"/>
      <c r="AT221" s="244"/>
      <c r="AU221" s="244"/>
      <c r="AV221" s="244"/>
      <c r="AW221" s="244"/>
      <c r="AX221" s="244"/>
      <c r="AY221" s="244"/>
      <c r="AZ221" s="244"/>
      <c r="BA221" s="244"/>
      <c r="BB221" s="244"/>
      <c r="BC221" s="244"/>
      <c r="BD221" s="244"/>
      <c r="BE221" s="244"/>
      <c r="BF221" s="244"/>
      <c r="BG221" s="244"/>
      <c r="BH221" s="244"/>
      <c r="BI221" s="244"/>
      <c r="BJ221" s="244"/>
      <c r="BK221" s="244"/>
    </row>
    <row r="222" spans="1:63" ht="19.5" customHeight="1">
      <c r="A222" s="244"/>
      <c r="B222" s="244"/>
      <c r="C222" s="244"/>
      <c r="D222" s="244"/>
      <c r="E222" s="244"/>
      <c r="F222" s="244"/>
      <c r="G222" s="244"/>
      <c r="H222" s="244"/>
      <c r="I222" s="244"/>
      <c r="J222" s="244"/>
      <c r="K222" s="244"/>
      <c r="L222" s="244"/>
      <c r="M222" s="244"/>
      <c r="N222" s="244"/>
      <c r="O222" s="244"/>
      <c r="P222" s="244"/>
      <c r="Q222" s="244"/>
      <c r="R222" s="244"/>
      <c r="S222" s="244"/>
      <c r="T222" s="244"/>
      <c r="U222" s="244"/>
      <c r="V222" s="244"/>
      <c r="W222" s="244"/>
      <c r="X222" s="244"/>
      <c r="Y222" s="244"/>
      <c r="Z222" s="244"/>
      <c r="AA222" s="244"/>
      <c r="AB222" s="244"/>
      <c r="AC222" s="244"/>
      <c r="AD222" s="244"/>
      <c r="AE222" s="244"/>
      <c r="AF222" s="244"/>
      <c r="AG222" s="244"/>
      <c r="AH222" s="244"/>
      <c r="AI222" s="244"/>
      <c r="AJ222" s="244"/>
      <c r="AK222" s="244"/>
      <c r="AL222" s="244"/>
      <c r="AM222" s="244"/>
      <c r="AN222" s="244"/>
      <c r="AO222" s="244"/>
      <c r="AP222" s="244"/>
      <c r="AQ222" s="244"/>
      <c r="AR222" s="244"/>
      <c r="AS222" s="244"/>
      <c r="AT222" s="244"/>
      <c r="AU222" s="244"/>
      <c r="AV222" s="244"/>
      <c r="AW222" s="244"/>
      <c r="AX222" s="244"/>
      <c r="AY222" s="244"/>
      <c r="AZ222" s="244"/>
      <c r="BA222" s="244"/>
      <c r="BB222" s="244"/>
      <c r="BC222" s="244"/>
      <c r="BD222" s="244"/>
      <c r="BE222" s="244"/>
      <c r="BF222" s="244"/>
      <c r="BG222" s="244"/>
      <c r="BH222" s="244"/>
      <c r="BI222" s="244"/>
      <c r="BJ222" s="244"/>
      <c r="BK222" s="244"/>
    </row>
    <row r="223" spans="1:63" ht="19.5" customHeight="1">
      <c r="A223" s="244"/>
      <c r="B223" s="244"/>
      <c r="C223" s="244"/>
      <c r="D223" s="244"/>
      <c r="E223" s="244"/>
      <c r="F223" s="244"/>
      <c r="G223" s="244"/>
      <c r="H223" s="244"/>
      <c r="I223" s="244"/>
      <c r="J223" s="244"/>
      <c r="K223" s="244"/>
      <c r="L223" s="244"/>
      <c r="M223" s="244"/>
      <c r="N223" s="244"/>
      <c r="O223" s="244"/>
      <c r="P223" s="244"/>
      <c r="Q223" s="244"/>
      <c r="R223" s="244"/>
      <c r="S223" s="244"/>
      <c r="T223" s="244"/>
      <c r="U223" s="244"/>
      <c r="V223" s="244"/>
      <c r="W223" s="244"/>
      <c r="X223" s="244"/>
      <c r="Y223" s="244"/>
      <c r="Z223" s="244"/>
      <c r="AA223" s="244"/>
      <c r="AB223" s="244"/>
      <c r="AC223" s="244"/>
      <c r="AD223" s="244"/>
      <c r="AE223" s="244"/>
      <c r="AF223" s="244"/>
      <c r="AG223" s="244"/>
      <c r="AH223" s="244"/>
      <c r="AI223" s="244"/>
      <c r="AJ223" s="244"/>
      <c r="AK223" s="244"/>
      <c r="AL223" s="244"/>
      <c r="AM223" s="244"/>
      <c r="AN223" s="244"/>
      <c r="AO223" s="244"/>
      <c r="AP223" s="244"/>
      <c r="AQ223" s="244"/>
      <c r="AR223" s="244"/>
      <c r="AS223" s="244"/>
      <c r="AT223" s="244"/>
      <c r="AU223" s="244"/>
      <c r="AV223" s="244"/>
      <c r="AW223" s="244"/>
      <c r="AX223" s="244"/>
      <c r="AY223" s="244"/>
      <c r="AZ223" s="244"/>
      <c r="BA223" s="244"/>
      <c r="BB223" s="244"/>
      <c r="BC223" s="244"/>
      <c r="BD223" s="244"/>
      <c r="BE223" s="244"/>
      <c r="BF223" s="244"/>
      <c r="BG223" s="244"/>
      <c r="BH223" s="244"/>
      <c r="BI223" s="244"/>
      <c r="BJ223" s="244"/>
      <c r="BK223" s="244"/>
    </row>
    <row r="224" spans="1:63" ht="19.5" customHeight="1">
      <c r="A224" s="244"/>
      <c r="B224" s="244"/>
      <c r="C224" s="244"/>
      <c r="D224" s="244"/>
      <c r="E224" s="244"/>
      <c r="F224" s="244"/>
      <c r="G224" s="244"/>
      <c r="H224" s="244"/>
      <c r="I224" s="244"/>
      <c r="J224" s="244"/>
      <c r="K224" s="244"/>
      <c r="L224" s="244"/>
      <c r="M224" s="244"/>
      <c r="N224" s="244"/>
      <c r="O224" s="244"/>
      <c r="P224" s="244"/>
      <c r="Q224" s="244"/>
      <c r="R224" s="244"/>
      <c r="S224" s="244"/>
      <c r="T224" s="244"/>
      <c r="U224" s="244"/>
      <c r="V224" s="244"/>
      <c r="W224" s="244"/>
      <c r="X224" s="244"/>
      <c r="Y224" s="244"/>
      <c r="Z224" s="244"/>
      <c r="AA224" s="244"/>
      <c r="AB224" s="244"/>
      <c r="AC224" s="244"/>
      <c r="AD224" s="244"/>
      <c r="AE224" s="244"/>
      <c r="AF224" s="244"/>
      <c r="AG224" s="244"/>
      <c r="AH224" s="244"/>
      <c r="AI224" s="244"/>
      <c r="AJ224" s="244"/>
      <c r="AK224" s="244"/>
      <c r="AL224" s="244"/>
      <c r="AM224" s="244"/>
      <c r="AN224" s="244"/>
      <c r="AO224" s="244"/>
      <c r="AP224" s="244"/>
      <c r="AQ224" s="244"/>
      <c r="AR224" s="244"/>
      <c r="AS224" s="244"/>
      <c r="AT224" s="244"/>
      <c r="AU224" s="244"/>
      <c r="AV224" s="244"/>
      <c r="AW224" s="244"/>
      <c r="AX224" s="244"/>
      <c r="AY224" s="244"/>
      <c r="AZ224" s="244"/>
      <c r="BA224" s="244"/>
      <c r="BB224" s="244"/>
      <c r="BC224" s="244"/>
      <c r="BD224" s="244"/>
      <c r="BE224" s="244"/>
      <c r="BF224" s="244"/>
      <c r="BG224" s="244"/>
      <c r="BH224" s="244"/>
      <c r="BI224" s="244"/>
      <c r="BJ224" s="244"/>
      <c r="BK224" s="244"/>
    </row>
    <row r="225" spans="1:63" ht="19.5" customHeight="1">
      <c r="A225" s="244"/>
      <c r="B225" s="244"/>
      <c r="C225" s="244"/>
      <c r="D225" s="244"/>
      <c r="E225" s="244"/>
      <c r="F225" s="244"/>
      <c r="G225" s="244"/>
      <c r="H225" s="244"/>
      <c r="I225" s="244"/>
      <c r="J225" s="244"/>
      <c r="K225" s="244"/>
      <c r="L225" s="244"/>
      <c r="M225" s="244"/>
      <c r="N225" s="244"/>
      <c r="O225" s="244"/>
      <c r="P225" s="244"/>
      <c r="Q225" s="244"/>
      <c r="R225" s="244"/>
      <c r="S225" s="244"/>
      <c r="T225" s="244"/>
      <c r="U225" s="244"/>
      <c r="V225" s="244"/>
      <c r="W225" s="244"/>
      <c r="X225" s="244"/>
      <c r="Y225" s="244"/>
      <c r="Z225" s="244"/>
      <c r="AA225" s="244"/>
      <c r="AB225" s="244"/>
      <c r="AC225" s="244"/>
      <c r="AD225" s="244"/>
      <c r="AE225" s="244"/>
      <c r="AF225" s="244"/>
      <c r="AG225" s="244"/>
      <c r="AH225" s="244"/>
      <c r="AI225" s="244"/>
      <c r="AJ225" s="244"/>
      <c r="AK225" s="244"/>
      <c r="AL225" s="244"/>
      <c r="AM225" s="244"/>
      <c r="AN225" s="244"/>
      <c r="AO225" s="244"/>
      <c r="AP225" s="244"/>
      <c r="AQ225" s="244"/>
      <c r="AR225" s="244"/>
      <c r="AS225" s="244"/>
      <c r="AT225" s="244"/>
      <c r="AU225" s="244"/>
      <c r="AV225" s="244"/>
      <c r="AW225" s="244"/>
      <c r="AX225" s="244"/>
      <c r="AY225" s="244"/>
      <c r="AZ225" s="244"/>
      <c r="BA225" s="244"/>
      <c r="BB225" s="244"/>
      <c r="BC225" s="244"/>
      <c r="BD225" s="244"/>
      <c r="BE225" s="244"/>
      <c r="BF225" s="244"/>
      <c r="BG225" s="244"/>
      <c r="BH225" s="244"/>
      <c r="BI225" s="244"/>
      <c r="BJ225" s="244"/>
      <c r="BK225" s="244"/>
    </row>
    <row r="226" spans="1:63" ht="19.5" customHeight="1">
      <c r="A226" s="244"/>
      <c r="B226" s="244"/>
      <c r="C226" s="244"/>
      <c r="D226" s="244"/>
      <c r="E226" s="244"/>
      <c r="F226" s="244"/>
      <c r="G226" s="244"/>
      <c r="H226" s="244"/>
      <c r="I226" s="244"/>
      <c r="J226" s="244"/>
      <c r="K226" s="244"/>
      <c r="L226" s="244"/>
      <c r="M226" s="244"/>
      <c r="N226" s="244"/>
      <c r="O226" s="244"/>
      <c r="P226" s="244"/>
      <c r="Q226" s="244"/>
      <c r="R226" s="244"/>
      <c r="S226" s="244"/>
      <c r="T226" s="244"/>
      <c r="U226" s="244"/>
      <c r="V226" s="244"/>
      <c r="W226" s="244"/>
      <c r="X226" s="244"/>
      <c r="Y226" s="244"/>
      <c r="Z226" s="244"/>
      <c r="AA226" s="244"/>
      <c r="AB226" s="244"/>
      <c r="AC226" s="244"/>
      <c r="AD226" s="244"/>
      <c r="AE226" s="244"/>
      <c r="AF226" s="244"/>
      <c r="AG226" s="244"/>
      <c r="AH226" s="244"/>
      <c r="AI226" s="244"/>
      <c r="AJ226" s="244"/>
      <c r="AK226" s="244"/>
      <c r="AL226" s="244"/>
      <c r="AM226" s="244"/>
      <c r="AN226" s="244"/>
      <c r="AO226" s="244"/>
      <c r="AP226" s="244"/>
      <c r="AQ226" s="244"/>
      <c r="AR226" s="244"/>
      <c r="AS226" s="244"/>
      <c r="AT226" s="244"/>
      <c r="AU226" s="244"/>
      <c r="AV226" s="244"/>
      <c r="AW226" s="244"/>
      <c r="AX226" s="244"/>
      <c r="AY226" s="244"/>
      <c r="AZ226" s="244"/>
      <c r="BA226" s="244"/>
      <c r="BB226" s="244"/>
      <c r="BC226" s="244"/>
      <c r="BD226" s="244"/>
      <c r="BE226" s="244"/>
      <c r="BF226" s="244"/>
      <c r="BG226" s="244"/>
      <c r="BH226" s="244"/>
      <c r="BI226" s="244"/>
      <c r="BJ226" s="244"/>
      <c r="BK226" s="244"/>
    </row>
    <row r="227" spans="1:63" ht="19.5" customHeight="1">
      <c r="A227" s="244"/>
      <c r="B227" s="244"/>
      <c r="C227" s="244"/>
      <c r="D227" s="244"/>
      <c r="E227" s="244"/>
      <c r="F227" s="244"/>
      <c r="G227" s="244"/>
      <c r="H227" s="244"/>
      <c r="I227" s="244"/>
      <c r="J227" s="244"/>
      <c r="K227" s="244"/>
      <c r="L227" s="244"/>
      <c r="M227" s="244"/>
      <c r="N227" s="244"/>
      <c r="O227" s="244"/>
      <c r="P227" s="244"/>
      <c r="Q227" s="244"/>
      <c r="R227" s="244"/>
      <c r="S227" s="244"/>
      <c r="T227" s="244"/>
      <c r="U227" s="244"/>
      <c r="V227" s="244"/>
      <c r="W227" s="244"/>
      <c r="X227" s="244"/>
      <c r="Y227" s="244"/>
      <c r="Z227" s="244"/>
      <c r="AA227" s="244"/>
      <c r="AB227" s="244"/>
      <c r="AC227" s="244"/>
      <c r="AD227" s="244"/>
      <c r="AE227" s="244"/>
      <c r="AF227" s="244"/>
      <c r="AG227" s="244"/>
      <c r="AH227" s="244"/>
      <c r="AI227" s="244"/>
      <c r="AJ227" s="244"/>
      <c r="AK227" s="244"/>
      <c r="AL227" s="244"/>
      <c r="AM227" s="244"/>
      <c r="AN227" s="244"/>
      <c r="AO227" s="244"/>
      <c r="AP227" s="244"/>
      <c r="AQ227" s="244"/>
      <c r="AR227" s="244"/>
      <c r="AS227" s="244"/>
      <c r="AT227" s="244"/>
      <c r="AU227" s="244"/>
      <c r="AV227" s="244"/>
      <c r="AW227" s="244"/>
      <c r="AX227" s="244"/>
      <c r="AY227" s="244"/>
      <c r="AZ227" s="244"/>
      <c r="BA227" s="244"/>
      <c r="BB227" s="244"/>
      <c r="BC227" s="244"/>
      <c r="BD227" s="244"/>
      <c r="BE227" s="244"/>
      <c r="BF227" s="244"/>
      <c r="BG227" s="244"/>
      <c r="BH227" s="244"/>
      <c r="BI227" s="244"/>
      <c r="BJ227" s="244"/>
      <c r="BK227" s="244"/>
    </row>
    <row r="228" spans="1:63" ht="19.5" customHeight="1">
      <c r="A228" s="244"/>
      <c r="B228" s="244"/>
      <c r="C228" s="244"/>
      <c r="D228" s="244"/>
      <c r="E228" s="244"/>
      <c r="F228" s="244"/>
      <c r="G228" s="244"/>
      <c r="H228" s="244"/>
      <c r="I228" s="244"/>
      <c r="J228" s="244"/>
      <c r="K228" s="244"/>
      <c r="L228" s="244"/>
      <c r="M228" s="244"/>
      <c r="N228" s="244"/>
      <c r="O228" s="244"/>
      <c r="P228" s="244"/>
      <c r="Q228" s="244"/>
      <c r="R228" s="244"/>
      <c r="S228" s="244"/>
      <c r="T228" s="244"/>
      <c r="U228" s="244"/>
      <c r="V228" s="244"/>
      <c r="W228" s="244"/>
      <c r="X228" s="244"/>
      <c r="Y228" s="244"/>
      <c r="Z228" s="244"/>
      <c r="AA228" s="244"/>
      <c r="AB228" s="244"/>
      <c r="AC228" s="244"/>
      <c r="AD228" s="244"/>
      <c r="AE228" s="244"/>
      <c r="AF228" s="244"/>
      <c r="AG228" s="244"/>
      <c r="AH228" s="244"/>
      <c r="AI228" s="244"/>
      <c r="AJ228" s="244"/>
      <c r="AK228" s="244"/>
      <c r="AL228" s="244"/>
      <c r="AM228" s="244"/>
      <c r="AN228" s="244"/>
      <c r="AO228" s="244"/>
      <c r="AP228" s="244"/>
      <c r="AQ228" s="244"/>
      <c r="AR228" s="244"/>
      <c r="AS228" s="244"/>
      <c r="AT228" s="244"/>
      <c r="AU228" s="244"/>
      <c r="AV228" s="244"/>
      <c r="AW228" s="244"/>
      <c r="AX228" s="244"/>
      <c r="AY228" s="244"/>
      <c r="AZ228" s="244"/>
      <c r="BA228" s="244"/>
      <c r="BB228" s="244"/>
      <c r="BC228" s="244"/>
      <c r="BD228" s="244"/>
      <c r="BE228" s="244"/>
      <c r="BF228" s="244"/>
      <c r="BG228" s="244"/>
      <c r="BH228" s="244"/>
      <c r="BI228" s="244"/>
      <c r="BJ228" s="244"/>
      <c r="BK228" s="244"/>
    </row>
    <row r="229" spans="1:63" ht="19.5" customHeight="1">
      <c r="A229" s="244"/>
      <c r="B229" s="244"/>
      <c r="C229" s="244"/>
      <c r="D229" s="244"/>
      <c r="E229" s="244"/>
      <c r="F229" s="244"/>
      <c r="G229" s="244"/>
      <c r="H229" s="244"/>
      <c r="I229" s="244"/>
      <c r="J229" s="244"/>
      <c r="K229" s="244"/>
      <c r="L229" s="244"/>
      <c r="M229" s="244"/>
      <c r="N229" s="244"/>
      <c r="O229" s="244"/>
      <c r="P229" s="244"/>
      <c r="Q229" s="244"/>
      <c r="R229" s="244"/>
      <c r="S229" s="244"/>
      <c r="T229" s="244"/>
      <c r="U229" s="244"/>
      <c r="V229" s="244"/>
      <c r="W229" s="244"/>
      <c r="X229" s="244"/>
      <c r="Y229" s="244"/>
      <c r="Z229" s="244"/>
      <c r="AA229" s="244"/>
      <c r="AB229" s="244"/>
      <c r="AC229" s="244"/>
      <c r="AD229" s="244"/>
      <c r="AE229" s="244"/>
      <c r="AF229" s="244"/>
      <c r="AG229" s="244"/>
      <c r="AH229" s="244"/>
      <c r="AI229" s="244"/>
      <c r="AJ229" s="244"/>
      <c r="AK229" s="244"/>
      <c r="AL229" s="244"/>
      <c r="AM229" s="244"/>
      <c r="AN229" s="244"/>
      <c r="AO229" s="244"/>
      <c r="AP229" s="244"/>
      <c r="AQ229" s="244"/>
      <c r="AR229" s="244"/>
      <c r="AS229" s="244"/>
      <c r="AT229" s="244"/>
      <c r="AU229" s="244"/>
      <c r="AV229" s="244"/>
      <c r="AW229" s="244"/>
      <c r="AX229" s="244"/>
      <c r="AY229" s="244"/>
      <c r="AZ229" s="244"/>
      <c r="BA229" s="244"/>
      <c r="BB229" s="244"/>
      <c r="BC229" s="244"/>
      <c r="BD229" s="244"/>
      <c r="BE229" s="244"/>
      <c r="BF229" s="244"/>
      <c r="BG229" s="244"/>
      <c r="BH229" s="244"/>
      <c r="BI229" s="244"/>
      <c r="BJ229" s="244"/>
      <c r="BK229" s="244"/>
    </row>
    <row r="230" spans="1:63" ht="19.5" customHeight="1">
      <c r="A230" s="244"/>
      <c r="B230" s="244"/>
      <c r="C230" s="244"/>
      <c r="D230" s="244"/>
      <c r="E230" s="244"/>
      <c r="F230" s="244"/>
      <c r="G230" s="244"/>
      <c r="H230" s="244"/>
      <c r="I230" s="244"/>
      <c r="J230" s="244"/>
      <c r="K230" s="244"/>
      <c r="L230" s="244"/>
      <c r="M230" s="244"/>
      <c r="N230" s="244"/>
      <c r="O230" s="244"/>
      <c r="P230" s="244"/>
      <c r="Q230" s="244"/>
      <c r="R230" s="244"/>
      <c r="S230" s="244"/>
      <c r="T230" s="244"/>
      <c r="U230" s="244"/>
      <c r="V230" s="244"/>
      <c r="W230" s="244"/>
      <c r="X230" s="244"/>
      <c r="Y230" s="244"/>
      <c r="Z230" s="244"/>
      <c r="AA230" s="244"/>
      <c r="AB230" s="244"/>
      <c r="AC230" s="244"/>
      <c r="AD230" s="244"/>
      <c r="AE230" s="244"/>
      <c r="AF230" s="244"/>
      <c r="AG230" s="244"/>
      <c r="AH230" s="244"/>
      <c r="AI230" s="244"/>
      <c r="AJ230" s="244"/>
      <c r="AK230" s="244"/>
      <c r="AL230" s="244"/>
      <c r="AM230" s="244"/>
      <c r="AN230" s="244"/>
      <c r="AO230" s="244"/>
      <c r="AP230" s="244"/>
      <c r="AQ230" s="244"/>
      <c r="AR230" s="244"/>
      <c r="AS230" s="244"/>
      <c r="AT230" s="244"/>
      <c r="AU230" s="244"/>
      <c r="AV230" s="244"/>
      <c r="AW230" s="244"/>
      <c r="AX230" s="244"/>
      <c r="AY230" s="244"/>
      <c r="AZ230" s="244"/>
      <c r="BA230" s="244"/>
      <c r="BB230" s="244"/>
      <c r="BC230" s="244"/>
      <c r="BD230" s="244"/>
      <c r="BE230" s="244"/>
      <c r="BF230" s="244"/>
      <c r="BG230" s="244"/>
      <c r="BH230" s="244"/>
      <c r="BI230" s="244"/>
      <c r="BJ230" s="244"/>
      <c r="BK230" s="244"/>
    </row>
    <row r="231" spans="1:63" ht="19.5" customHeight="1">
      <c r="A231" s="244"/>
      <c r="B231" s="244"/>
      <c r="C231" s="244"/>
      <c r="D231" s="244"/>
      <c r="E231" s="244"/>
      <c r="F231" s="244"/>
      <c r="G231" s="244"/>
      <c r="H231" s="244"/>
      <c r="I231" s="244"/>
      <c r="J231" s="244"/>
      <c r="K231" s="244"/>
      <c r="L231" s="244"/>
      <c r="M231" s="244"/>
      <c r="N231" s="244"/>
      <c r="O231" s="244"/>
      <c r="P231" s="244"/>
      <c r="Q231" s="244"/>
      <c r="R231" s="244"/>
      <c r="S231" s="244"/>
      <c r="T231" s="244"/>
      <c r="U231" s="244"/>
      <c r="V231" s="244"/>
      <c r="W231" s="244"/>
      <c r="X231" s="244"/>
      <c r="Y231" s="244"/>
      <c r="Z231" s="244"/>
      <c r="AA231" s="244"/>
      <c r="AB231" s="244"/>
      <c r="AC231" s="244"/>
      <c r="AD231" s="244"/>
      <c r="AE231" s="244"/>
      <c r="AF231" s="244"/>
      <c r="AG231" s="244"/>
      <c r="AH231" s="244"/>
      <c r="AI231" s="244"/>
      <c r="AJ231" s="244"/>
      <c r="AK231" s="244"/>
      <c r="AL231" s="244"/>
      <c r="AM231" s="244"/>
      <c r="AN231" s="244"/>
      <c r="AO231" s="244"/>
      <c r="AP231" s="244"/>
      <c r="AQ231" s="244"/>
      <c r="AR231" s="244"/>
      <c r="AS231" s="244"/>
      <c r="AT231" s="244"/>
      <c r="AU231" s="244"/>
      <c r="AV231" s="244"/>
      <c r="AW231" s="244"/>
      <c r="AX231" s="244"/>
      <c r="AY231" s="244"/>
      <c r="AZ231" s="244"/>
      <c r="BA231" s="244"/>
      <c r="BB231" s="244"/>
      <c r="BC231" s="244"/>
      <c r="BD231" s="244"/>
      <c r="BE231" s="244"/>
      <c r="BF231" s="244"/>
      <c r="BG231" s="244"/>
      <c r="BH231" s="244"/>
      <c r="BI231" s="244"/>
      <c r="BJ231" s="244"/>
      <c r="BK231" s="244"/>
    </row>
    <row r="232" spans="1:63" ht="19.5" customHeight="1">
      <c r="A232" s="244"/>
      <c r="B232" s="244"/>
      <c r="C232" s="244"/>
      <c r="D232" s="244"/>
      <c r="E232" s="244"/>
      <c r="F232" s="244"/>
      <c r="G232" s="244"/>
      <c r="H232" s="244"/>
      <c r="I232" s="244"/>
      <c r="J232" s="244"/>
      <c r="K232" s="244"/>
      <c r="L232" s="244"/>
      <c r="M232" s="244"/>
      <c r="N232" s="244"/>
      <c r="O232" s="244"/>
      <c r="P232" s="244"/>
      <c r="Q232" s="244"/>
      <c r="R232" s="244"/>
      <c r="S232" s="244"/>
      <c r="T232" s="244"/>
      <c r="U232" s="244"/>
      <c r="V232" s="244"/>
      <c r="W232" s="244"/>
      <c r="X232" s="244"/>
      <c r="Y232" s="244"/>
      <c r="Z232" s="244"/>
      <c r="AA232" s="244"/>
      <c r="AB232" s="244"/>
      <c r="AC232" s="244"/>
      <c r="AD232" s="244"/>
      <c r="AE232" s="244"/>
      <c r="AF232" s="244"/>
      <c r="AG232" s="244"/>
      <c r="AH232" s="244"/>
      <c r="AI232" s="244"/>
      <c r="AJ232" s="244"/>
      <c r="AK232" s="244"/>
      <c r="AL232" s="244"/>
      <c r="AM232" s="244"/>
      <c r="AN232" s="244"/>
      <c r="AO232" s="244"/>
      <c r="AP232" s="244"/>
      <c r="AQ232" s="244"/>
      <c r="AR232" s="244"/>
      <c r="AS232" s="244"/>
      <c r="AT232" s="244"/>
      <c r="AU232" s="244"/>
      <c r="AV232" s="244"/>
      <c r="AW232" s="244"/>
      <c r="AX232" s="244"/>
      <c r="AY232" s="244"/>
      <c r="AZ232" s="244"/>
      <c r="BA232" s="244"/>
      <c r="BB232" s="244"/>
      <c r="BC232" s="244"/>
      <c r="BD232" s="244"/>
      <c r="BE232" s="244"/>
      <c r="BF232" s="244"/>
      <c r="BG232" s="244"/>
      <c r="BH232" s="244"/>
      <c r="BI232" s="244"/>
      <c r="BJ232" s="244"/>
      <c r="BK232" s="244"/>
    </row>
    <row r="233" spans="1:63" ht="19.5" customHeight="1">
      <c r="A233" s="244"/>
      <c r="B233" s="244"/>
      <c r="C233" s="244"/>
      <c r="D233" s="244"/>
      <c r="E233" s="244"/>
      <c r="F233" s="244"/>
      <c r="G233" s="244"/>
      <c r="H233" s="244"/>
      <c r="I233" s="244"/>
      <c r="J233" s="244"/>
      <c r="K233" s="244"/>
      <c r="L233" s="244"/>
      <c r="M233" s="244"/>
      <c r="N233" s="244"/>
      <c r="O233" s="244"/>
      <c r="P233" s="244"/>
      <c r="Q233" s="244"/>
      <c r="R233" s="244"/>
      <c r="S233" s="244"/>
      <c r="T233" s="244"/>
      <c r="U233" s="244"/>
      <c r="V233" s="244"/>
      <c r="W233" s="244"/>
      <c r="X233" s="244"/>
      <c r="Y233" s="244"/>
      <c r="Z233" s="244"/>
      <c r="AA233" s="244"/>
      <c r="AB233" s="244"/>
      <c r="AC233" s="244"/>
      <c r="AD233" s="244"/>
      <c r="AE233" s="244"/>
      <c r="AF233" s="244"/>
      <c r="AG233" s="244"/>
      <c r="AH233" s="244"/>
      <c r="AI233" s="244"/>
      <c r="AJ233" s="244"/>
      <c r="AK233" s="244"/>
      <c r="AL233" s="244"/>
      <c r="AM233" s="244"/>
      <c r="AN233" s="244"/>
      <c r="AO233" s="244"/>
      <c r="AP233" s="244"/>
      <c r="AQ233" s="244"/>
      <c r="AR233" s="244"/>
      <c r="AS233" s="244"/>
      <c r="AT233" s="244"/>
      <c r="AU233" s="244"/>
      <c r="AV233" s="244"/>
      <c r="AW233" s="244"/>
      <c r="AX233" s="244"/>
      <c r="AY233" s="244"/>
      <c r="AZ233" s="244"/>
      <c r="BA233" s="244"/>
      <c r="BB233" s="244"/>
      <c r="BC233" s="244"/>
      <c r="BD233" s="244"/>
      <c r="BE233" s="244"/>
      <c r="BF233" s="244"/>
      <c r="BG233" s="244"/>
      <c r="BH233" s="244"/>
      <c r="BI233" s="244"/>
      <c r="BJ233" s="244"/>
      <c r="BK233" s="244"/>
    </row>
    <row r="234" spans="1:63" ht="19.5" customHeight="1">
      <c r="A234" s="244"/>
      <c r="B234" s="244"/>
      <c r="C234" s="244"/>
      <c r="D234" s="244"/>
      <c r="E234" s="244"/>
      <c r="F234" s="244"/>
      <c r="G234" s="244"/>
      <c r="H234" s="244"/>
      <c r="I234" s="244"/>
      <c r="J234" s="244"/>
      <c r="K234" s="244"/>
      <c r="L234" s="244"/>
      <c r="M234" s="244"/>
      <c r="N234" s="244"/>
      <c r="O234" s="244"/>
      <c r="P234" s="244"/>
      <c r="Q234" s="244"/>
      <c r="R234" s="244"/>
      <c r="S234" s="244"/>
      <c r="T234" s="244"/>
      <c r="U234" s="244"/>
      <c r="V234" s="244"/>
      <c r="W234" s="244"/>
      <c r="X234" s="244"/>
      <c r="Y234" s="244"/>
      <c r="Z234" s="244"/>
      <c r="AA234" s="244"/>
      <c r="AB234" s="244"/>
      <c r="AC234" s="244"/>
      <c r="AD234" s="244"/>
      <c r="AE234" s="244"/>
      <c r="AF234" s="244"/>
      <c r="AG234" s="244"/>
      <c r="AH234" s="244"/>
      <c r="AI234" s="244"/>
      <c r="AJ234" s="244"/>
      <c r="AK234" s="244"/>
      <c r="AL234" s="244"/>
      <c r="AM234" s="244"/>
      <c r="AN234" s="244"/>
      <c r="AO234" s="244"/>
      <c r="AP234" s="244"/>
      <c r="AQ234" s="244"/>
      <c r="AR234" s="244"/>
      <c r="AS234" s="244"/>
      <c r="AT234" s="244"/>
      <c r="AU234" s="244"/>
      <c r="AV234" s="244"/>
      <c r="AW234" s="244"/>
      <c r="AX234" s="244"/>
      <c r="AY234" s="244"/>
      <c r="AZ234" s="244"/>
      <c r="BA234" s="244"/>
      <c r="BB234" s="244"/>
      <c r="BC234" s="244"/>
      <c r="BD234" s="244"/>
      <c r="BE234" s="244"/>
      <c r="BF234" s="244"/>
      <c r="BG234" s="244"/>
      <c r="BH234" s="244"/>
      <c r="BI234" s="244"/>
      <c r="BJ234" s="244"/>
      <c r="BK234" s="244"/>
    </row>
    <row r="235" spans="1:63" ht="19.5" customHeight="1">
      <c r="A235" s="244"/>
      <c r="B235" s="244"/>
      <c r="C235" s="244"/>
      <c r="D235" s="244"/>
      <c r="E235" s="244"/>
      <c r="F235" s="244"/>
      <c r="G235" s="244"/>
      <c r="H235" s="244"/>
      <c r="I235" s="244"/>
      <c r="J235" s="244"/>
      <c r="K235" s="244"/>
      <c r="L235" s="244"/>
      <c r="M235" s="244"/>
      <c r="N235" s="244"/>
      <c r="O235" s="244"/>
      <c r="P235" s="244"/>
      <c r="Q235" s="244"/>
      <c r="R235" s="244"/>
      <c r="S235" s="244"/>
      <c r="T235" s="244"/>
      <c r="U235" s="244"/>
      <c r="V235" s="244"/>
      <c r="W235" s="244"/>
      <c r="X235" s="244"/>
      <c r="Y235" s="244"/>
      <c r="Z235" s="244"/>
      <c r="AA235" s="244"/>
      <c r="AB235" s="244"/>
      <c r="AC235" s="244"/>
      <c r="AD235" s="244"/>
      <c r="AE235" s="244"/>
      <c r="AF235" s="244"/>
      <c r="AG235" s="244"/>
      <c r="AH235" s="244"/>
      <c r="AI235" s="244"/>
      <c r="AJ235" s="244"/>
      <c r="AK235" s="244"/>
      <c r="AL235" s="244"/>
      <c r="AM235" s="244"/>
      <c r="AN235" s="244"/>
      <c r="AO235" s="244"/>
      <c r="AP235" s="244"/>
      <c r="AQ235" s="244"/>
      <c r="AR235" s="244"/>
      <c r="AS235" s="244"/>
      <c r="AT235" s="244"/>
      <c r="AU235" s="244"/>
      <c r="AV235" s="244"/>
      <c r="AW235" s="244"/>
      <c r="AX235" s="244"/>
      <c r="AY235" s="244"/>
      <c r="AZ235" s="244"/>
      <c r="BA235" s="244"/>
      <c r="BB235" s="244"/>
      <c r="BC235" s="244"/>
      <c r="BD235" s="244"/>
      <c r="BE235" s="244"/>
      <c r="BF235" s="244"/>
      <c r="BG235" s="244"/>
      <c r="BH235" s="244"/>
      <c r="BI235" s="244"/>
      <c r="BJ235" s="244"/>
      <c r="BK235" s="244"/>
    </row>
    <row r="236" spans="1:63" ht="19.5" customHeight="1">
      <c r="A236" s="244"/>
      <c r="B236" s="244"/>
      <c r="C236" s="244"/>
      <c r="D236" s="244"/>
      <c r="E236" s="244"/>
      <c r="F236" s="244"/>
      <c r="G236" s="244"/>
      <c r="H236" s="244"/>
      <c r="I236" s="244"/>
      <c r="J236" s="244"/>
      <c r="K236" s="244"/>
      <c r="L236" s="244"/>
      <c r="M236" s="244"/>
      <c r="N236" s="244"/>
      <c r="O236" s="244"/>
      <c r="P236" s="244"/>
      <c r="Q236" s="244"/>
      <c r="R236" s="244"/>
      <c r="S236" s="244"/>
      <c r="T236" s="244"/>
      <c r="U236" s="244"/>
      <c r="V236" s="244"/>
      <c r="W236" s="244"/>
      <c r="X236" s="244"/>
      <c r="Y236" s="244"/>
      <c r="Z236" s="244"/>
      <c r="AA236" s="244"/>
      <c r="AB236" s="244"/>
      <c r="AC236" s="244"/>
      <c r="AD236" s="244"/>
      <c r="AE236" s="244"/>
      <c r="AF236" s="244"/>
      <c r="AG236" s="244"/>
      <c r="AH236" s="244"/>
      <c r="AI236" s="244"/>
      <c r="AJ236" s="244"/>
      <c r="AK236" s="244"/>
      <c r="AL236" s="244"/>
      <c r="AM236" s="244"/>
      <c r="AN236" s="244"/>
      <c r="AO236" s="244"/>
      <c r="AP236" s="244"/>
      <c r="AQ236" s="244"/>
      <c r="AR236" s="244"/>
      <c r="AS236" s="244"/>
      <c r="AT236" s="244"/>
      <c r="AU236" s="244"/>
      <c r="AV236" s="244"/>
      <c r="AW236" s="244"/>
      <c r="AX236" s="244"/>
      <c r="AY236" s="244"/>
      <c r="AZ236" s="244"/>
      <c r="BA236" s="244"/>
      <c r="BB236" s="244"/>
      <c r="BC236" s="244"/>
      <c r="BD236" s="244"/>
      <c r="BE236" s="244"/>
      <c r="BF236" s="244"/>
      <c r="BG236" s="244"/>
      <c r="BH236" s="244"/>
      <c r="BI236" s="244"/>
      <c r="BJ236" s="244"/>
      <c r="BK236" s="244"/>
    </row>
    <row r="237" spans="1:63" ht="19.5" customHeight="1">
      <c r="A237" s="244"/>
      <c r="B237" s="244"/>
      <c r="C237" s="244"/>
      <c r="D237" s="244"/>
      <c r="E237" s="244"/>
      <c r="F237" s="244"/>
      <c r="G237" s="244"/>
      <c r="H237" s="244"/>
      <c r="I237" s="244"/>
      <c r="J237" s="244"/>
      <c r="K237" s="244"/>
      <c r="L237" s="244"/>
      <c r="M237" s="244"/>
      <c r="N237" s="244"/>
      <c r="O237" s="244"/>
      <c r="P237" s="244"/>
      <c r="Q237" s="244"/>
      <c r="R237" s="244"/>
      <c r="S237" s="244"/>
      <c r="T237" s="244"/>
      <c r="U237" s="244"/>
      <c r="V237" s="244"/>
      <c r="W237" s="244"/>
      <c r="X237" s="244"/>
      <c r="Y237" s="244"/>
      <c r="Z237" s="244"/>
      <c r="AA237" s="244"/>
      <c r="AB237" s="244"/>
      <c r="AC237" s="244"/>
      <c r="AD237" s="244"/>
      <c r="AE237" s="244"/>
      <c r="AF237" s="244"/>
      <c r="AG237" s="244"/>
      <c r="AH237" s="244"/>
      <c r="AI237" s="244"/>
      <c r="AJ237" s="244"/>
      <c r="AK237" s="244"/>
      <c r="AL237" s="244"/>
      <c r="AM237" s="244"/>
      <c r="AN237" s="244"/>
      <c r="AO237" s="244"/>
      <c r="AP237" s="244"/>
      <c r="AQ237" s="244"/>
      <c r="AR237" s="244"/>
      <c r="AS237" s="244"/>
      <c r="AT237" s="244"/>
      <c r="AU237" s="244"/>
      <c r="AV237" s="244"/>
      <c r="AW237" s="244"/>
      <c r="AX237" s="244"/>
      <c r="AY237" s="244"/>
      <c r="AZ237" s="244"/>
      <c r="BA237" s="244"/>
      <c r="BB237" s="244"/>
      <c r="BC237" s="244"/>
      <c r="BD237" s="244"/>
      <c r="BE237" s="244"/>
      <c r="BF237" s="244"/>
      <c r="BG237" s="244"/>
      <c r="BH237" s="244"/>
      <c r="BI237" s="244"/>
      <c r="BJ237" s="244"/>
      <c r="BK237" s="244"/>
    </row>
    <row r="238" spans="1:63" ht="19.5" customHeight="1">
      <c r="A238" s="244"/>
      <c r="B238" s="244"/>
      <c r="C238" s="244"/>
      <c r="D238" s="244"/>
      <c r="E238" s="244"/>
      <c r="F238" s="244"/>
      <c r="G238" s="244"/>
      <c r="H238" s="244"/>
      <c r="I238" s="244"/>
      <c r="J238" s="244"/>
      <c r="K238" s="244"/>
      <c r="L238" s="244"/>
      <c r="M238" s="244"/>
      <c r="N238" s="244"/>
      <c r="O238" s="244"/>
      <c r="P238" s="244"/>
      <c r="Q238" s="244"/>
      <c r="R238" s="244"/>
      <c r="S238" s="244"/>
      <c r="T238" s="244"/>
      <c r="U238" s="244"/>
      <c r="V238" s="244"/>
      <c r="W238" s="244"/>
      <c r="X238" s="244"/>
      <c r="Y238" s="244"/>
      <c r="Z238" s="244"/>
      <c r="AA238" s="244"/>
      <c r="AB238" s="244"/>
      <c r="AC238" s="244"/>
      <c r="AD238" s="244"/>
      <c r="AE238" s="244"/>
      <c r="AF238" s="244"/>
      <c r="AG238" s="244"/>
      <c r="AH238" s="244"/>
      <c r="AI238" s="244"/>
      <c r="AJ238" s="244"/>
      <c r="AK238" s="244"/>
      <c r="AL238" s="244"/>
      <c r="AM238" s="244"/>
      <c r="AN238" s="244"/>
      <c r="AO238" s="244"/>
      <c r="AP238" s="244"/>
      <c r="AQ238" s="244"/>
      <c r="AR238" s="244"/>
      <c r="AS238" s="244"/>
      <c r="AT238" s="244"/>
      <c r="AU238" s="244"/>
      <c r="AV238" s="244"/>
      <c r="AW238" s="244"/>
      <c r="AX238" s="244"/>
      <c r="AY238" s="244"/>
      <c r="AZ238" s="244"/>
      <c r="BA238" s="244"/>
      <c r="BB238" s="244"/>
      <c r="BC238" s="244"/>
      <c r="BD238" s="244"/>
      <c r="BE238" s="244"/>
      <c r="BF238" s="244"/>
      <c r="BG238" s="244"/>
      <c r="BH238" s="244"/>
      <c r="BI238" s="244"/>
      <c r="BJ238" s="244"/>
      <c r="BK238" s="244"/>
    </row>
    <row r="239" spans="1:63" ht="19.5" customHeight="1">
      <c r="A239" s="244"/>
      <c r="B239" s="244"/>
      <c r="C239" s="244"/>
      <c r="D239" s="244"/>
      <c r="E239" s="244"/>
      <c r="F239" s="244"/>
      <c r="G239" s="244"/>
      <c r="H239" s="244"/>
      <c r="I239" s="244"/>
      <c r="J239" s="244"/>
      <c r="K239" s="244"/>
      <c r="L239" s="244"/>
      <c r="M239" s="244"/>
      <c r="N239" s="244"/>
      <c r="O239" s="244"/>
      <c r="P239" s="244"/>
      <c r="Q239" s="244"/>
      <c r="R239" s="244"/>
      <c r="S239" s="244"/>
      <c r="T239" s="244"/>
      <c r="U239" s="244"/>
      <c r="V239" s="244"/>
      <c r="W239" s="244"/>
      <c r="X239" s="244"/>
      <c r="Y239" s="244"/>
      <c r="Z239" s="244"/>
      <c r="AA239" s="244"/>
      <c r="AB239" s="244"/>
      <c r="AC239" s="244"/>
      <c r="AD239" s="244"/>
      <c r="AE239" s="244"/>
      <c r="AF239" s="244"/>
      <c r="AG239" s="244"/>
      <c r="AH239" s="244"/>
      <c r="AI239" s="244"/>
      <c r="AJ239" s="244"/>
      <c r="AK239" s="244"/>
      <c r="AL239" s="244"/>
      <c r="AM239" s="244"/>
      <c r="AN239" s="244"/>
      <c r="AO239" s="244"/>
      <c r="AP239" s="244"/>
      <c r="AQ239" s="244"/>
      <c r="AR239" s="244"/>
      <c r="AS239" s="244"/>
      <c r="AT239" s="244"/>
      <c r="AU239" s="244"/>
      <c r="AV239" s="244"/>
      <c r="AW239" s="244"/>
      <c r="AX239" s="244"/>
      <c r="AY239" s="244"/>
      <c r="AZ239" s="244"/>
      <c r="BA239" s="244"/>
      <c r="BB239" s="244"/>
      <c r="BC239" s="244"/>
      <c r="BD239" s="244"/>
      <c r="BE239" s="244"/>
      <c r="BF239" s="244"/>
      <c r="BG239" s="244"/>
      <c r="BH239" s="244"/>
      <c r="BI239" s="244"/>
      <c r="BJ239" s="244"/>
      <c r="BK239" s="244"/>
    </row>
    <row r="240" spans="1:63" ht="19.5" customHeight="1">
      <c r="A240" s="244"/>
      <c r="B240" s="244"/>
      <c r="C240" s="244"/>
      <c r="D240" s="244"/>
      <c r="E240" s="244"/>
      <c r="F240" s="244"/>
      <c r="G240" s="244"/>
      <c r="H240" s="244"/>
      <c r="I240" s="244"/>
      <c r="J240" s="244"/>
      <c r="K240" s="244"/>
      <c r="L240" s="244"/>
      <c r="M240" s="244"/>
      <c r="N240" s="244"/>
      <c r="O240" s="244"/>
      <c r="P240" s="244"/>
      <c r="Q240" s="244"/>
      <c r="R240" s="244"/>
      <c r="S240" s="244"/>
      <c r="T240" s="244"/>
      <c r="U240" s="244"/>
      <c r="V240" s="244"/>
      <c r="W240" s="244"/>
      <c r="X240" s="244"/>
      <c r="Y240" s="244"/>
      <c r="Z240" s="244"/>
      <c r="AA240" s="244"/>
      <c r="AB240" s="244"/>
      <c r="AC240" s="244"/>
      <c r="AD240" s="244"/>
      <c r="AE240" s="244"/>
      <c r="AF240" s="244"/>
      <c r="AG240" s="244"/>
      <c r="AH240" s="244"/>
      <c r="AI240" s="244"/>
      <c r="AJ240" s="244"/>
      <c r="AK240" s="244"/>
      <c r="AL240" s="244"/>
      <c r="AM240" s="244"/>
      <c r="AN240" s="244"/>
      <c r="AO240" s="244"/>
      <c r="AP240" s="244"/>
      <c r="AQ240" s="244"/>
      <c r="AR240" s="244"/>
      <c r="AS240" s="244"/>
      <c r="AT240" s="244"/>
      <c r="AU240" s="244"/>
      <c r="AV240" s="244"/>
      <c r="AW240" s="244"/>
      <c r="AX240" s="244"/>
      <c r="AY240" s="244"/>
      <c r="AZ240" s="244"/>
      <c r="BA240" s="244"/>
      <c r="BB240" s="244"/>
      <c r="BC240" s="244"/>
      <c r="BD240" s="244"/>
      <c r="BE240" s="244"/>
      <c r="BF240" s="244"/>
      <c r="BG240" s="244"/>
      <c r="BH240" s="244"/>
      <c r="BI240" s="244"/>
      <c r="BJ240" s="244"/>
      <c r="BK240" s="244"/>
    </row>
    <row r="241" spans="1:63" ht="19.5" customHeight="1">
      <c r="A241" s="244"/>
      <c r="B241" s="244"/>
      <c r="C241" s="244"/>
      <c r="D241" s="244"/>
      <c r="E241" s="244"/>
      <c r="F241" s="244"/>
      <c r="G241" s="244"/>
      <c r="H241" s="244"/>
      <c r="I241" s="244"/>
      <c r="J241" s="244"/>
      <c r="K241" s="244"/>
      <c r="L241" s="244"/>
      <c r="M241" s="244"/>
      <c r="N241" s="244"/>
      <c r="O241" s="244"/>
      <c r="P241" s="244"/>
      <c r="Q241" s="244"/>
      <c r="R241" s="244"/>
      <c r="S241" s="244"/>
      <c r="T241" s="244"/>
      <c r="U241" s="244"/>
      <c r="V241" s="244"/>
      <c r="W241" s="244"/>
      <c r="X241" s="244"/>
      <c r="Y241" s="244"/>
      <c r="Z241" s="244"/>
      <c r="AA241" s="244"/>
      <c r="AB241" s="244"/>
      <c r="AC241" s="244"/>
      <c r="AD241" s="244"/>
      <c r="AE241" s="244"/>
      <c r="AF241" s="244"/>
      <c r="AG241" s="244"/>
      <c r="AH241" s="244"/>
      <c r="AI241" s="244"/>
      <c r="AJ241" s="244"/>
      <c r="AK241" s="244"/>
      <c r="AL241" s="244"/>
      <c r="AM241" s="244"/>
      <c r="AN241" s="244"/>
      <c r="AO241" s="244"/>
      <c r="AP241" s="244"/>
      <c r="AQ241" s="244"/>
      <c r="AR241" s="244"/>
      <c r="AS241" s="244"/>
      <c r="AT241" s="244"/>
      <c r="AU241" s="244"/>
      <c r="AV241" s="244"/>
      <c r="AW241" s="244"/>
      <c r="AX241" s="244"/>
      <c r="AY241" s="244"/>
      <c r="AZ241" s="244"/>
      <c r="BA241" s="244"/>
      <c r="BB241" s="244"/>
      <c r="BC241" s="244"/>
      <c r="BD241" s="244"/>
      <c r="BE241" s="244"/>
      <c r="BF241" s="244"/>
      <c r="BG241" s="244"/>
      <c r="BH241" s="244"/>
      <c r="BI241" s="244"/>
      <c r="BJ241" s="244"/>
      <c r="BK241" s="244"/>
    </row>
    <row r="242" spans="1:63" ht="19.5" customHeight="1">
      <c r="A242" s="244"/>
      <c r="B242" s="244"/>
      <c r="C242" s="244"/>
      <c r="D242" s="244"/>
      <c r="E242" s="244"/>
      <c r="F242" s="244"/>
      <c r="G242" s="244"/>
      <c r="H242" s="244"/>
      <c r="I242" s="244"/>
      <c r="J242" s="244"/>
      <c r="K242" s="244"/>
      <c r="L242" s="244"/>
      <c r="M242" s="244"/>
      <c r="N242" s="244"/>
      <c r="O242" s="244"/>
      <c r="P242" s="244"/>
      <c r="Q242" s="244"/>
      <c r="R242" s="244"/>
      <c r="S242" s="244"/>
      <c r="T242" s="244"/>
      <c r="U242" s="244"/>
      <c r="V242" s="244"/>
      <c r="W242" s="244"/>
      <c r="X242" s="244"/>
      <c r="Y242" s="244"/>
      <c r="Z242" s="244"/>
      <c r="AA242" s="244"/>
      <c r="AB242" s="244"/>
      <c r="AC242" s="244"/>
      <c r="AD242" s="244"/>
      <c r="AE242" s="244"/>
      <c r="AF242" s="244"/>
      <c r="AG242" s="244"/>
      <c r="AH242" s="244"/>
      <c r="AI242" s="244"/>
      <c r="AJ242" s="244"/>
      <c r="AK242" s="244"/>
      <c r="AL242" s="244"/>
      <c r="AM242" s="244"/>
      <c r="AN242" s="244"/>
      <c r="AO242" s="244"/>
      <c r="AP242" s="244"/>
      <c r="AQ242" s="244"/>
      <c r="AR242" s="244"/>
      <c r="AS242" s="244"/>
      <c r="AT242" s="244"/>
      <c r="AU242" s="244"/>
      <c r="AV242" s="244"/>
      <c r="AW242" s="244"/>
      <c r="AX242" s="244"/>
      <c r="AY242" s="244"/>
      <c r="AZ242" s="244"/>
      <c r="BA242" s="244"/>
      <c r="BB242" s="244"/>
      <c r="BC242" s="244"/>
      <c r="BD242" s="244"/>
      <c r="BE242" s="244"/>
      <c r="BF242" s="244"/>
      <c r="BG242" s="244"/>
      <c r="BH242" s="244"/>
      <c r="BI242" s="244"/>
      <c r="BJ242" s="244"/>
      <c r="BK242" s="244"/>
    </row>
    <row r="243" spans="1:63" ht="19.5" customHeight="1">
      <c r="A243" s="244"/>
      <c r="B243" s="244"/>
      <c r="C243" s="244"/>
      <c r="D243" s="244"/>
      <c r="E243" s="244"/>
      <c r="F243" s="244"/>
      <c r="G243" s="244"/>
      <c r="H243" s="244"/>
      <c r="I243" s="244"/>
      <c r="J243" s="244"/>
      <c r="K243" s="244"/>
      <c r="L243" s="244"/>
      <c r="M243" s="244"/>
      <c r="N243" s="244"/>
      <c r="O243" s="244"/>
      <c r="P243" s="244"/>
      <c r="Q243" s="244"/>
      <c r="R243" s="244"/>
      <c r="S243" s="244"/>
      <c r="T243" s="244"/>
      <c r="U243" s="244"/>
      <c r="V243" s="244"/>
      <c r="W243" s="244"/>
      <c r="X243" s="244"/>
      <c r="Y243" s="244"/>
      <c r="Z243" s="244"/>
      <c r="AA243" s="244"/>
      <c r="AB243" s="244"/>
      <c r="AC243" s="244"/>
      <c r="AD243" s="244"/>
      <c r="AE243" s="244"/>
      <c r="AF243" s="244"/>
      <c r="AG243" s="244"/>
      <c r="AH243" s="244"/>
      <c r="AI243" s="244"/>
      <c r="AJ243" s="244"/>
      <c r="AK243" s="244"/>
      <c r="AL243" s="244"/>
      <c r="AM243" s="244"/>
      <c r="AN243" s="244"/>
      <c r="AO243" s="244"/>
      <c r="AP243" s="244"/>
      <c r="AQ243" s="244"/>
      <c r="AR243" s="244"/>
      <c r="AS243" s="244"/>
      <c r="AT243" s="244"/>
      <c r="AU243" s="244"/>
      <c r="AV243" s="244"/>
      <c r="AW243" s="244"/>
      <c r="AX243" s="244"/>
      <c r="AY243" s="244"/>
      <c r="AZ243" s="244"/>
      <c r="BA243" s="244"/>
      <c r="BB243" s="244"/>
      <c r="BC243" s="244"/>
      <c r="BD243" s="244"/>
      <c r="BE243" s="244"/>
      <c r="BF243" s="244"/>
      <c r="BG243" s="244"/>
      <c r="BH243" s="244"/>
      <c r="BI243" s="244"/>
      <c r="BJ243" s="244"/>
      <c r="BK243" s="244"/>
    </row>
    <row r="244" spans="1:63" ht="19.5" customHeight="1">
      <c r="A244" s="244"/>
      <c r="B244" s="244"/>
      <c r="C244" s="244"/>
      <c r="D244" s="244"/>
      <c r="E244" s="244"/>
      <c r="F244" s="244"/>
      <c r="G244" s="244"/>
      <c r="H244" s="244"/>
      <c r="I244" s="244"/>
      <c r="J244" s="244"/>
      <c r="K244" s="244"/>
      <c r="L244" s="244"/>
      <c r="M244" s="244"/>
      <c r="N244" s="244"/>
      <c r="O244" s="244"/>
      <c r="P244" s="244"/>
      <c r="Q244" s="244"/>
      <c r="R244" s="244"/>
      <c r="S244" s="244"/>
      <c r="T244" s="244"/>
      <c r="U244" s="244"/>
      <c r="V244" s="244"/>
      <c r="W244" s="244"/>
      <c r="X244" s="244"/>
      <c r="Y244" s="244"/>
      <c r="Z244" s="244"/>
      <c r="AA244" s="244"/>
      <c r="AB244" s="244"/>
      <c r="AC244" s="244"/>
      <c r="AD244" s="244"/>
      <c r="AE244" s="244"/>
      <c r="AF244" s="244"/>
      <c r="AG244" s="244"/>
      <c r="AH244" s="244"/>
      <c r="AI244" s="244"/>
      <c r="AJ244" s="244"/>
      <c r="AK244" s="244"/>
      <c r="AL244" s="244"/>
      <c r="AM244" s="244"/>
      <c r="AN244" s="244"/>
      <c r="AO244" s="244"/>
      <c r="AP244" s="244"/>
      <c r="AQ244" s="244"/>
      <c r="AR244" s="244"/>
      <c r="AS244" s="244"/>
      <c r="AT244" s="244"/>
      <c r="AU244" s="244"/>
      <c r="AV244" s="244"/>
      <c r="AW244" s="244"/>
      <c r="AX244" s="244"/>
      <c r="AY244" s="244"/>
      <c r="AZ244" s="244"/>
      <c r="BA244" s="244"/>
      <c r="BB244" s="244"/>
      <c r="BC244" s="244"/>
      <c r="BD244" s="244"/>
      <c r="BE244" s="244"/>
      <c r="BF244" s="244"/>
      <c r="BG244" s="244"/>
      <c r="BH244" s="244"/>
      <c r="BI244" s="244"/>
      <c r="BJ244" s="244"/>
      <c r="BK244" s="244"/>
    </row>
    <row r="245" spans="1:63" ht="19.5" customHeight="1">
      <c r="A245" s="244"/>
      <c r="B245" s="244"/>
      <c r="C245" s="244"/>
      <c r="D245" s="244"/>
      <c r="E245" s="244"/>
      <c r="F245" s="244"/>
      <c r="G245" s="244"/>
      <c r="H245" s="244"/>
      <c r="I245" s="244"/>
      <c r="J245" s="244"/>
      <c r="K245" s="244"/>
      <c r="L245" s="244"/>
      <c r="M245" s="244"/>
      <c r="N245" s="244"/>
      <c r="O245" s="244"/>
      <c r="P245" s="244"/>
      <c r="Q245" s="244"/>
      <c r="R245" s="244"/>
      <c r="S245" s="244"/>
      <c r="T245" s="244"/>
      <c r="U245" s="244"/>
      <c r="V245" s="244"/>
      <c r="W245" s="244"/>
      <c r="X245" s="244"/>
      <c r="Y245" s="244"/>
      <c r="Z245" s="244"/>
      <c r="AA245" s="244"/>
      <c r="AB245" s="244"/>
      <c r="AC245" s="244"/>
      <c r="AD245" s="244"/>
      <c r="AE245" s="244"/>
      <c r="AF245" s="244"/>
      <c r="AG245" s="244"/>
      <c r="AH245" s="244"/>
      <c r="AI245" s="244"/>
      <c r="AJ245" s="244"/>
      <c r="AK245" s="244"/>
      <c r="AL245" s="244"/>
      <c r="AM245" s="244"/>
      <c r="AN245" s="244"/>
      <c r="AO245" s="244"/>
      <c r="AP245" s="244"/>
      <c r="AQ245" s="244"/>
      <c r="AR245" s="244"/>
      <c r="AS245" s="244"/>
      <c r="AT245" s="244"/>
      <c r="AU245" s="244"/>
      <c r="AV245" s="244"/>
      <c r="AW245" s="244"/>
      <c r="AX245" s="244"/>
      <c r="AY245" s="244"/>
      <c r="AZ245" s="244"/>
      <c r="BA245" s="244"/>
      <c r="BB245" s="244"/>
      <c r="BC245" s="244"/>
      <c r="BD245" s="244"/>
      <c r="BE245" s="244"/>
      <c r="BF245" s="244"/>
      <c r="BG245" s="244"/>
      <c r="BH245" s="244"/>
      <c r="BI245" s="244"/>
      <c r="BJ245" s="244"/>
      <c r="BK245" s="244"/>
    </row>
    <row r="246" spans="1:63" ht="19.5" customHeight="1">
      <c r="A246" s="244"/>
      <c r="B246" s="244"/>
      <c r="C246" s="244"/>
      <c r="D246" s="244"/>
      <c r="E246" s="244"/>
      <c r="F246" s="244"/>
      <c r="G246" s="244"/>
      <c r="H246" s="244"/>
      <c r="I246" s="244"/>
      <c r="J246" s="244"/>
      <c r="K246" s="244"/>
      <c r="L246" s="244"/>
      <c r="M246" s="244"/>
      <c r="N246" s="244"/>
      <c r="O246" s="244"/>
      <c r="P246" s="244"/>
      <c r="Q246" s="244"/>
      <c r="R246" s="244"/>
      <c r="S246" s="244"/>
      <c r="T246" s="244"/>
      <c r="U246" s="244"/>
      <c r="V246" s="244"/>
      <c r="W246" s="244"/>
      <c r="X246" s="244"/>
      <c r="Y246" s="244"/>
      <c r="Z246" s="244"/>
      <c r="AA246" s="244"/>
      <c r="AB246" s="244"/>
      <c r="AC246" s="244"/>
      <c r="AD246" s="244"/>
      <c r="AE246" s="244"/>
      <c r="AF246" s="244"/>
      <c r="AG246" s="244"/>
      <c r="AH246" s="244"/>
      <c r="AI246" s="244"/>
      <c r="AJ246" s="244"/>
      <c r="AK246" s="244"/>
      <c r="AL246" s="244"/>
      <c r="AM246" s="244"/>
      <c r="AN246" s="244"/>
      <c r="AO246" s="244"/>
      <c r="AP246" s="244"/>
      <c r="AQ246" s="244"/>
      <c r="AR246" s="244"/>
      <c r="AS246" s="244"/>
      <c r="AT246" s="244"/>
      <c r="AU246" s="244"/>
      <c r="AV246" s="244"/>
      <c r="AW246" s="244"/>
      <c r="AX246" s="244"/>
      <c r="AY246" s="244"/>
      <c r="AZ246" s="244"/>
      <c r="BA246" s="244"/>
      <c r="BB246" s="244"/>
      <c r="BC246" s="244"/>
      <c r="BD246" s="244"/>
      <c r="BE246" s="244"/>
      <c r="BF246" s="244"/>
      <c r="BG246" s="244"/>
      <c r="BH246" s="244"/>
      <c r="BI246" s="244"/>
      <c r="BJ246" s="244"/>
      <c r="BK246" s="244"/>
    </row>
    <row r="247" spans="1:63" ht="19.5" customHeight="1">
      <c r="A247" s="244"/>
      <c r="B247" s="244"/>
      <c r="C247" s="244"/>
      <c r="D247" s="244"/>
      <c r="E247" s="244"/>
      <c r="F247" s="244"/>
      <c r="G247" s="244"/>
      <c r="H247" s="244"/>
      <c r="I247" s="244"/>
      <c r="J247" s="244"/>
      <c r="K247" s="244"/>
      <c r="L247" s="244"/>
      <c r="M247" s="244"/>
      <c r="N247" s="244"/>
      <c r="O247" s="244"/>
      <c r="P247" s="244"/>
      <c r="Q247" s="244"/>
      <c r="R247" s="244"/>
      <c r="S247" s="244"/>
      <c r="T247" s="244"/>
      <c r="U247" s="244"/>
      <c r="V247" s="244"/>
      <c r="W247" s="244"/>
      <c r="X247" s="244"/>
      <c r="Y247" s="244"/>
      <c r="Z247" s="244"/>
      <c r="AA247" s="244"/>
      <c r="AB247" s="244"/>
      <c r="AC247" s="244"/>
      <c r="AD247" s="244"/>
      <c r="AE247" s="244"/>
      <c r="AF247" s="244"/>
      <c r="AG247" s="244"/>
      <c r="AH247" s="244"/>
      <c r="AI247" s="244"/>
      <c r="AJ247" s="244"/>
      <c r="AK247" s="244"/>
      <c r="AL247" s="244"/>
      <c r="AM247" s="244"/>
      <c r="AN247" s="244"/>
      <c r="AO247" s="244"/>
      <c r="AP247" s="244"/>
      <c r="AQ247" s="244"/>
      <c r="AR247" s="244"/>
      <c r="AS247" s="244"/>
      <c r="AT247" s="244"/>
      <c r="AU247" s="244"/>
      <c r="AV247" s="244"/>
      <c r="AW247" s="244"/>
      <c r="AX247" s="244"/>
      <c r="AY247" s="244"/>
      <c r="AZ247" s="244"/>
      <c r="BA247" s="244"/>
      <c r="BB247" s="244"/>
      <c r="BC247" s="244"/>
      <c r="BD247" s="244"/>
      <c r="BE247" s="244"/>
      <c r="BF247" s="244"/>
      <c r="BG247" s="244"/>
      <c r="BH247" s="244"/>
      <c r="BI247" s="244"/>
      <c r="BJ247" s="244"/>
      <c r="BK247" s="244"/>
    </row>
    <row r="248" spans="1:63" ht="19.5" customHeight="1">
      <c r="A248" s="244"/>
      <c r="B248" s="244"/>
      <c r="C248" s="244"/>
      <c r="D248" s="244"/>
      <c r="E248" s="244"/>
      <c r="F248" s="244"/>
      <c r="G248" s="244"/>
      <c r="H248" s="244"/>
      <c r="I248" s="244"/>
      <c r="J248" s="244"/>
      <c r="K248" s="244"/>
      <c r="L248" s="244"/>
      <c r="M248" s="244"/>
      <c r="N248" s="244"/>
      <c r="O248" s="244"/>
      <c r="P248" s="244"/>
      <c r="Q248" s="244"/>
      <c r="R248" s="244"/>
      <c r="S248" s="244"/>
      <c r="T248" s="244"/>
      <c r="U248" s="244"/>
      <c r="V248" s="244"/>
      <c r="W248" s="244"/>
      <c r="X248" s="244"/>
      <c r="Y248" s="244"/>
      <c r="Z248" s="244"/>
      <c r="AA248" s="244"/>
      <c r="AB248" s="244"/>
      <c r="AC248" s="244"/>
      <c r="AD248" s="244"/>
      <c r="AE248" s="244"/>
      <c r="AF248" s="244"/>
      <c r="AG248" s="244"/>
      <c r="AH248" s="244"/>
      <c r="AI248" s="244"/>
      <c r="AJ248" s="244"/>
      <c r="AK248" s="244"/>
      <c r="AL248" s="244"/>
      <c r="AM248" s="244"/>
      <c r="AN248" s="244"/>
      <c r="AO248" s="244"/>
      <c r="AP248" s="244"/>
      <c r="AQ248" s="244"/>
      <c r="AR248" s="244"/>
      <c r="AS248" s="244"/>
      <c r="AT248" s="244"/>
      <c r="AU248" s="244"/>
      <c r="AV248" s="244"/>
      <c r="AW248" s="244"/>
      <c r="AX248" s="244"/>
      <c r="AY248" s="244"/>
      <c r="AZ248" s="244"/>
      <c r="BA248" s="244"/>
      <c r="BB248" s="244"/>
      <c r="BC248" s="244"/>
      <c r="BD248" s="244"/>
      <c r="BE248" s="244"/>
      <c r="BF248" s="244"/>
      <c r="BG248" s="244"/>
      <c r="BH248" s="244"/>
      <c r="BI248" s="244"/>
      <c r="BJ248" s="244"/>
      <c r="BK248" s="244"/>
    </row>
    <row r="249" spans="1:63" ht="19.5" customHeight="1">
      <c r="A249" s="244"/>
      <c r="B249" s="244"/>
      <c r="C249" s="244"/>
      <c r="D249" s="244"/>
      <c r="E249" s="244"/>
      <c r="F249" s="244"/>
      <c r="G249" s="244"/>
      <c r="H249" s="244"/>
      <c r="I249" s="244"/>
      <c r="J249" s="244"/>
      <c r="K249" s="244"/>
      <c r="L249" s="244"/>
      <c r="M249" s="244"/>
      <c r="N249" s="244"/>
      <c r="O249" s="244"/>
      <c r="P249" s="244"/>
      <c r="Q249" s="244"/>
      <c r="R249" s="244"/>
      <c r="S249" s="244"/>
      <c r="T249" s="244"/>
      <c r="U249" s="244"/>
      <c r="V249" s="244"/>
      <c r="W249" s="244"/>
      <c r="X249" s="244"/>
      <c r="Y249" s="244"/>
      <c r="Z249" s="244"/>
      <c r="AA249" s="244"/>
      <c r="AB249" s="244"/>
      <c r="AC249" s="244"/>
      <c r="AD249" s="244"/>
      <c r="AE249" s="244"/>
      <c r="AF249" s="244"/>
      <c r="AG249" s="244"/>
      <c r="AH249" s="244"/>
      <c r="AI249" s="244"/>
      <c r="AJ249" s="244"/>
      <c r="AK249" s="244"/>
      <c r="AL249" s="244"/>
      <c r="AM249" s="244"/>
      <c r="AN249" s="244"/>
      <c r="AO249" s="244"/>
      <c r="AP249" s="244"/>
      <c r="AQ249" s="244"/>
      <c r="AR249" s="244"/>
      <c r="AS249" s="244"/>
      <c r="AT249" s="244"/>
      <c r="AU249" s="244"/>
      <c r="AV249" s="244"/>
      <c r="AW249" s="244"/>
      <c r="AX249" s="244"/>
      <c r="AY249" s="244"/>
      <c r="AZ249" s="244"/>
      <c r="BA249" s="244"/>
      <c r="BB249" s="244"/>
      <c r="BC249" s="244"/>
      <c r="BD249" s="244"/>
      <c r="BE249" s="244"/>
      <c r="BF249" s="244"/>
      <c r="BG249" s="244"/>
      <c r="BH249" s="244"/>
      <c r="BI249" s="244"/>
      <c r="BJ249" s="244"/>
      <c r="BK249" s="244"/>
    </row>
    <row r="250" spans="1:63" ht="19.5" customHeight="1">
      <c r="A250" s="244"/>
      <c r="B250" s="244"/>
      <c r="C250" s="244"/>
      <c r="D250" s="244"/>
      <c r="E250" s="244"/>
      <c r="F250" s="244"/>
      <c r="G250" s="244"/>
      <c r="H250" s="244"/>
      <c r="I250" s="244"/>
      <c r="J250" s="244"/>
      <c r="K250" s="244"/>
      <c r="L250" s="244"/>
      <c r="M250" s="244"/>
      <c r="N250" s="244"/>
      <c r="O250" s="244"/>
      <c r="P250" s="244"/>
      <c r="Q250" s="244"/>
      <c r="R250" s="244"/>
      <c r="S250" s="244"/>
      <c r="T250" s="244"/>
      <c r="U250" s="244"/>
      <c r="V250" s="244"/>
      <c r="W250" s="244"/>
      <c r="X250" s="244"/>
      <c r="Y250" s="244"/>
      <c r="Z250" s="244"/>
      <c r="AA250" s="244"/>
      <c r="AB250" s="244"/>
      <c r="AC250" s="244"/>
      <c r="AD250" s="244"/>
      <c r="AE250" s="244"/>
      <c r="AF250" s="244"/>
      <c r="AG250" s="244"/>
      <c r="AH250" s="244"/>
      <c r="AI250" s="244"/>
      <c r="AJ250" s="244"/>
      <c r="AK250" s="244"/>
      <c r="AL250" s="244"/>
      <c r="AM250" s="244"/>
      <c r="AN250" s="244"/>
      <c r="AO250" s="244"/>
      <c r="AP250" s="244"/>
      <c r="AQ250" s="244"/>
      <c r="AR250" s="244"/>
      <c r="AS250" s="244"/>
      <c r="AT250" s="244"/>
      <c r="AU250" s="244"/>
      <c r="AV250" s="244"/>
      <c r="AW250" s="244"/>
      <c r="AX250" s="244"/>
      <c r="AY250" s="244"/>
      <c r="AZ250" s="244"/>
      <c r="BA250" s="244"/>
      <c r="BB250" s="244"/>
      <c r="BC250" s="244"/>
      <c r="BD250" s="244"/>
      <c r="BE250" s="244"/>
      <c r="BF250" s="244"/>
      <c r="BG250" s="244"/>
      <c r="BH250" s="244"/>
      <c r="BI250" s="244"/>
      <c r="BJ250" s="244"/>
      <c r="BK250" s="244"/>
    </row>
    <row r="251" spans="1:63" ht="19.5" customHeight="1">
      <c r="A251" s="244"/>
      <c r="B251" s="244"/>
      <c r="C251" s="244"/>
      <c r="D251" s="244"/>
      <c r="E251" s="244"/>
      <c r="F251" s="244"/>
      <c r="G251" s="244"/>
      <c r="H251" s="244"/>
      <c r="I251" s="244"/>
      <c r="J251" s="244"/>
      <c r="K251" s="244"/>
      <c r="L251" s="244"/>
      <c r="M251" s="244"/>
      <c r="N251" s="244"/>
      <c r="O251" s="244"/>
      <c r="P251" s="244"/>
      <c r="Q251" s="244"/>
      <c r="R251" s="244"/>
      <c r="S251" s="244"/>
      <c r="T251" s="244"/>
      <c r="U251" s="244"/>
      <c r="V251" s="244"/>
      <c r="W251" s="244"/>
      <c r="X251" s="244"/>
      <c r="Y251" s="244"/>
      <c r="Z251" s="244"/>
      <c r="AA251" s="244"/>
      <c r="AB251" s="244"/>
      <c r="AC251" s="244"/>
      <c r="AD251" s="244"/>
      <c r="AE251" s="244"/>
      <c r="AF251" s="244"/>
      <c r="AG251" s="244"/>
      <c r="AH251" s="244"/>
      <c r="AI251" s="244"/>
      <c r="AJ251" s="244"/>
      <c r="AK251" s="244"/>
      <c r="AL251" s="244"/>
      <c r="AM251" s="244"/>
      <c r="AN251" s="244"/>
      <c r="AO251" s="244"/>
      <c r="AP251" s="244"/>
      <c r="AQ251" s="244"/>
      <c r="AR251" s="244"/>
      <c r="AS251" s="244"/>
      <c r="AT251" s="244"/>
      <c r="AU251" s="244"/>
      <c r="AV251" s="244"/>
      <c r="AW251" s="244"/>
      <c r="AX251" s="244"/>
      <c r="AY251" s="244"/>
      <c r="AZ251" s="244"/>
      <c r="BA251" s="244"/>
      <c r="BB251" s="244"/>
      <c r="BC251" s="244"/>
      <c r="BD251" s="244"/>
      <c r="BE251" s="244"/>
      <c r="BF251" s="244"/>
      <c r="BG251" s="244"/>
      <c r="BH251" s="244"/>
      <c r="BI251" s="244"/>
      <c r="BJ251" s="244"/>
      <c r="BK251" s="244"/>
    </row>
    <row r="252" spans="1:63" ht="19.5" customHeight="1">
      <c r="A252" s="244"/>
      <c r="B252" s="244"/>
      <c r="C252" s="244"/>
      <c r="D252" s="244"/>
      <c r="E252" s="244"/>
      <c r="F252" s="244"/>
      <c r="G252" s="244"/>
      <c r="H252" s="244"/>
      <c r="I252" s="244"/>
      <c r="J252" s="244"/>
      <c r="K252" s="244"/>
      <c r="L252" s="244"/>
      <c r="M252" s="244"/>
      <c r="N252" s="244"/>
      <c r="O252" s="244"/>
      <c r="P252" s="244"/>
      <c r="Q252" s="244"/>
      <c r="R252" s="244"/>
      <c r="S252" s="244"/>
      <c r="T252" s="244"/>
      <c r="U252" s="244"/>
      <c r="V252" s="244"/>
      <c r="W252" s="244"/>
      <c r="X252" s="244"/>
      <c r="Y252" s="244"/>
      <c r="Z252" s="244"/>
      <c r="AA252" s="244"/>
      <c r="AB252" s="244"/>
      <c r="AC252" s="244"/>
      <c r="AD252" s="244"/>
      <c r="AE252" s="244"/>
      <c r="AF252" s="244"/>
      <c r="AG252" s="244"/>
      <c r="AH252" s="244"/>
      <c r="AI252" s="244"/>
      <c r="AJ252" s="244"/>
      <c r="AK252" s="244"/>
      <c r="AL252" s="244"/>
      <c r="AM252" s="244"/>
      <c r="AN252" s="244"/>
      <c r="AO252" s="244"/>
      <c r="AP252" s="244"/>
      <c r="AQ252" s="244"/>
      <c r="AR252" s="244"/>
      <c r="AS252" s="244"/>
      <c r="AT252" s="244"/>
      <c r="AU252" s="244"/>
      <c r="AV252" s="244"/>
      <c r="AW252" s="244"/>
      <c r="AX252" s="244"/>
      <c r="AY252" s="244"/>
      <c r="AZ252" s="244"/>
      <c r="BA252" s="244"/>
      <c r="BB252" s="244"/>
      <c r="BC252" s="244"/>
      <c r="BD252" s="244"/>
      <c r="BE252" s="244"/>
      <c r="BF252" s="244"/>
      <c r="BG252" s="244"/>
      <c r="BH252" s="244"/>
      <c r="BI252" s="244"/>
      <c r="BJ252" s="244"/>
      <c r="BK252" s="244"/>
    </row>
    <row r="253" spans="1:63" ht="19.5" customHeight="1">
      <c r="A253" s="244"/>
      <c r="B253" s="244"/>
      <c r="C253" s="244"/>
      <c r="D253" s="244"/>
      <c r="E253" s="244"/>
      <c r="F253" s="244"/>
      <c r="G253" s="244"/>
      <c r="H253" s="244"/>
      <c r="I253" s="244"/>
      <c r="J253" s="244"/>
      <c r="K253" s="244"/>
      <c r="L253" s="244"/>
      <c r="M253" s="244"/>
      <c r="N253" s="244"/>
      <c r="O253" s="244"/>
      <c r="P253" s="244"/>
      <c r="Q253" s="244"/>
      <c r="R253" s="244"/>
      <c r="S253" s="244"/>
      <c r="T253" s="244"/>
      <c r="U253" s="244"/>
      <c r="V253" s="244"/>
      <c r="W253" s="244"/>
      <c r="X253" s="244"/>
      <c r="Y253" s="244"/>
      <c r="Z253" s="244"/>
      <c r="AA253" s="244"/>
      <c r="AB253" s="244"/>
      <c r="AC253" s="244"/>
      <c r="AD253" s="244"/>
      <c r="AE253" s="244"/>
      <c r="AF253" s="244"/>
      <c r="AG253" s="244"/>
      <c r="AH253" s="244"/>
      <c r="AI253" s="244"/>
      <c r="AJ253" s="244"/>
      <c r="AK253" s="244"/>
      <c r="AL253" s="244"/>
      <c r="AM253" s="244"/>
      <c r="AN253" s="244"/>
      <c r="AO253" s="244"/>
      <c r="AP253" s="244"/>
      <c r="AQ253" s="244"/>
      <c r="AR253" s="244"/>
      <c r="AS253" s="244"/>
      <c r="AT253" s="244"/>
      <c r="AU253" s="244"/>
      <c r="AV253" s="244"/>
      <c r="AW253" s="244"/>
      <c r="AX253" s="244"/>
      <c r="AY253" s="244"/>
      <c r="AZ253" s="244"/>
      <c r="BA253" s="244"/>
      <c r="BB253" s="244"/>
      <c r="BC253" s="244"/>
      <c r="BD253" s="244"/>
      <c r="BE253" s="244"/>
      <c r="BF253" s="244"/>
      <c r="BG253" s="244"/>
      <c r="BH253" s="244"/>
      <c r="BI253" s="244"/>
      <c r="BJ253" s="244"/>
      <c r="BK253" s="244"/>
    </row>
    <row r="254" spans="1:63" ht="19.5" customHeight="1">
      <c r="A254" s="244"/>
      <c r="B254" s="244"/>
      <c r="C254" s="244"/>
      <c r="D254" s="244"/>
      <c r="E254" s="244"/>
      <c r="F254" s="244"/>
      <c r="G254" s="244"/>
      <c r="H254" s="244"/>
      <c r="I254" s="244"/>
      <c r="J254" s="244"/>
      <c r="K254" s="244"/>
      <c r="L254" s="244"/>
      <c r="M254" s="244"/>
      <c r="N254" s="244"/>
      <c r="O254" s="244"/>
      <c r="P254" s="244"/>
      <c r="Q254" s="244"/>
      <c r="R254" s="244"/>
      <c r="S254" s="244"/>
      <c r="T254" s="244"/>
      <c r="U254" s="244"/>
      <c r="V254" s="244"/>
      <c r="W254" s="244"/>
      <c r="X254" s="244"/>
      <c r="Y254" s="244"/>
      <c r="Z254" s="244"/>
      <c r="AA254" s="244"/>
      <c r="AB254" s="244"/>
      <c r="AC254" s="244"/>
      <c r="AD254" s="244"/>
      <c r="AE254" s="244"/>
      <c r="AF254" s="244"/>
      <c r="AG254" s="244"/>
      <c r="AH254" s="244"/>
      <c r="AI254" s="244"/>
      <c r="AJ254" s="244"/>
      <c r="AK254" s="244"/>
      <c r="AL254" s="244"/>
      <c r="AM254" s="244"/>
      <c r="AN254" s="244"/>
      <c r="AO254" s="244"/>
      <c r="AP254" s="244"/>
      <c r="AQ254" s="244"/>
      <c r="AR254" s="244"/>
      <c r="AS254" s="244"/>
      <c r="AT254" s="244"/>
      <c r="AU254" s="244"/>
      <c r="AV254" s="244"/>
      <c r="AW254" s="244"/>
      <c r="AX254" s="244"/>
      <c r="AY254" s="244"/>
      <c r="AZ254" s="244"/>
      <c r="BA254" s="244"/>
      <c r="BB254" s="244"/>
      <c r="BC254" s="244"/>
      <c r="BD254" s="244"/>
      <c r="BE254" s="244"/>
      <c r="BF254" s="244"/>
      <c r="BG254" s="244"/>
      <c r="BH254" s="244"/>
      <c r="BI254" s="244"/>
      <c r="BJ254" s="244"/>
      <c r="BK254" s="244"/>
    </row>
    <row r="255" spans="1:63" ht="19.5" customHeight="1">
      <c r="A255" s="244"/>
      <c r="B255" s="244"/>
      <c r="C255" s="244"/>
      <c r="D255" s="244"/>
      <c r="E255" s="244"/>
      <c r="F255" s="244"/>
      <c r="G255" s="244"/>
      <c r="H255" s="244"/>
      <c r="I255" s="244"/>
      <c r="J255" s="244"/>
      <c r="K255" s="244"/>
      <c r="L255" s="244"/>
      <c r="M255" s="244"/>
      <c r="N255" s="244"/>
      <c r="O255" s="244"/>
      <c r="P255" s="244"/>
      <c r="Q255" s="244"/>
      <c r="R255" s="244"/>
      <c r="S255" s="244"/>
      <c r="T255" s="244"/>
      <c r="U255" s="244"/>
      <c r="V255" s="244"/>
      <c r="W255" s="244"/>
      <c r="X255" s="244"/>
      <c r="Y255" s="244"/>
      <c r="Z255" s="244"/>
      <c r="AA255" s="244"/>
      <c r="AB255" s="244"/>
      <c r="AC255" s="244"/>
      <c r="AD255" s="244"/>
      <c r="AE255" s="244"/>
      <c r="AF255" s="244"/>
      <c r="AG255" s="244"/>
      <c r="AH255" s="244"/>
      <c r="AI255" s="244"/>
      <c r="AJ255" s="244"/>
      <c r="AK255" s="244"/>
      <c r="AL255" s="244"/>
      <c r="AM255" s="244"/>
      <c r="AN255" s="244"/>
      <c r="AO255" s="244"/>
      <c r="AP255" s="244"/>
      <c r="AQ255" s="244"/>
      <c r="AR255" s="244"/>
      <c r="AS255" s="244"/>
      <c r="AT255" s="244"/>
      <c r="AU255" s="244"/>
      <c r="AV255" s="244"/>
      <c r="AW255" s="244"/>
      <c r="AX255" s="244"/>
      <c r="AY255" s="244"/>
      <c r="AZ255" s="244"/>
      <c r="BA255" s="244"/>
      <c r="BB255" s="244"/>
      <c r="BC255" s="244"/>
      <c r="BD255" s="244"/>
      <c r="BE255" s="244"/>
      <c r="BF255" s="244"/>
      <c r="BG255" s="244"/>
      <c r="BH255" s="244"/>
      <c r="BI255" s="244"/>
      <c r="BJ255" s="244"/>
      <c r="BK255" s="244"/>
    </row>
    <row r="256" spans="1:63" ht="19.5" customHeight="1">
      <c r="A256" s="244"/>
      <c r="B256" s="244"/>
      <c r="C256" s="244"/>
      <c r="D256" s="244"/>
      <c r="E256" s="244"/>
      <c r="F256" s="244"/>
      <c r="G256" s="244"/>
      <c r="H256" s="244"/>
      <c r="I256" s="244"/>
      <c r="J256" s="244"/>
      <c r="K256" s="244"/>
      <c r="L256" s="244"/>
      <c r="M256" s="244"/>
      <c r="N256" s="244"/>
      <c r="O256" s="244"/>
      <c r="P256" s="244"/>
      <c r="Q256" s="244"/>
      <c r="R256" s="244"/>
      <c r="S256" s="244"/>
      <c r="T256" s="244"/>
      <c r="U256" s="244"/>
      <c r="V256" s="244"/>
      <c r="W256" s="244"/>
      <c r="X256" s="244"/>
      <c r="Y256" s="244"/>
      <c r="Z256" s="244"/>
      <c r="AA256" s="244"/>
      <c r="AB256" s="244"/>
      <c r="AC256" s="244"/>
      <c r="AD256" s="244"/>
      <c r="AE256" s="244"/>
      <c r="AF256" s="244"/>
      <c r="AG256" s="244"/>
      <c r="AH256" s="244"/>
      <c r="AI256" s="244"/>
      <c r="AJ256" s="244"/>
      <c r="AK256" s="244"/>
      <c r="AL256" s="244"/>
      <c r="AM256" s="244"/>
      <c r="AN256" s="244"/>
      <c r="AO256" s="244"/>
      <c r="AP256" s="244"/>
      <c r="AQ256" s="244"/>
      <c r="AR256" s="244"/>
      <c r="AS256" s="244"/>
      <c r="AT256" s="244"/>
      <c r="AU256" s="244"/>
      <c r="AV256" s="244"/>
      <c r="AW256" s="244"/>
      <c r="AX256" s="244"/>
      <c r="AY256" s="244"/>
      <c r="AZ256" s="244"/>
      <c r="BA256" s="244"/>
      <c r="BB256" s="244"/>
      <c r="BC256" s="244"/>
      <c r="BD256" s="244"/>
      <c r="BE256" s="244"/>
      <c r="BF256" s="244"/>
      <c r="BG256" s="244"/>
      <c r="BH256" s="244"/>
      <c r="BI256" s="244"/>
      <c r="BJ256" s="244"/>
      <c r="BK256" s="244"/>
    </row>
    <row r="257" spans="1:63" ht="19.5" customHeight="1">
      <c r="A257" s="244"/>
      <c r="B257" s="244"/>
      <c r="C257" s="244"/>
      <c r="D257" s="244"/>
      <c r="E257" s="244"/>
      <c r="F257" s="244"/>
      <c r="G257" s="244"/>
      <c r="H257" s="244"/>
      <c r="I257" s="244"/>
      <c r="J257" s="244"/>
      <c r="K257" s="244"/>
      <c r="L257" s="244"/>
      <c r="M257" s="244"/>
      <c r="N257" s="244"/>
      <c r="O257" s="244"/>
      <c r="P257" s="244"/>
      <c r="Q257" s="244"/>
      <c r="R257" s="244"/>
      <c r="S257" s="244"/>
      <c r="T257" s="244"/>
      <c r="U257" s="244"/>
      <c r="V257" s="244"/>
      <c r="W257" s="244"/>
      <c r="X257" s="244"/>
      <c r="Y257" s="244"/>
      <c r="Z257" s="244"/>
      <c r="AA257" s="244"/>
      <c r="AB257" s="244"/>
      <c r="AC257" s="244"/>
      <c r="AD257" s="244"/>
      <c r="AE257" s="244"/>
      <c r="AF257" s="244"/>
      <c r="AG257" s="244"/>
      <c r="AH257" s="244"/>
      <c r="AI257" s="244"/>
      <c r="AJ257" s="244"/>
      <c r="AK257" s="244"/>
      <c r="AL257" s="244"/>
      <c r="AM257" s="244"/>
      <c r="AN257" s="244"/>
      <c r="AO257" s="244"/>
      <c r="AP257" s="244"/>
      <c r="AQ257" s="244"/>
      <c r="AR257" s="244"/>
      <c r="AS257" s="244"/>
      <c r="AT257" s="244"/>
      <c r="AU257" s="244"/>
      <c r="AV257" s="244"/>
      <c r="AW257" s="244"/>
      <c r="AX257" s="244"/>
      <c r="AY257" s="244"/>
      <c r="AZ257" s="244"/>
      <c r="BA257" s="244"/>
      <c r="BB257" s="244"/>
      <c r="BC257" s="244"/>
      <c r="BD257" s="244"/>
      <c r="BE257" s="244"/>
      <c r="BF257" s="244"/>
      <c r="BG257" s="244"/>
      <c r="BH257" s="244"/>
      <c r="BI257" s="244"/>
      <c r="BJ257" s="244"/>
      <c r="BK257" s="244"/>
    </row>
    <row r="258" spans="1:63" ht="19.5" customHeight="1">
      <c r="A258" s="244"/>
      <c r="B258" s="244"/>
      <c r="C258" s="244"/>
      <c r="D258" s="244"/>
      <c r="E258" s="244"/>
      <c r="F258" s="244"/>
      <c r="G258" s="244"/>
      <c r="H258" s="244"/>
      <c r="I258" s="244"/>
      <c r="J258" s="244"/>
      <c r="K258" s="244"/>
      <c r="L258" s="244"/>
      <c r="M258" s="244"/>
      <c r="N258" s="244"/>
      <c r="O258" s="244"/>
      <c r="P258" s="244"/>
      <c r="Q258" s="244"/>
      <c r="R258" s="244"/>
      <c r="S258" s="244"/>
      <c r="T258" s="244"/>
      <c r="U258" s="244"/>
      <c r="V258" s="244"/>
      <c r="W258" s="244"/>
      <c r="X258" s="244"/>
      <c r="Y258" s="244"/>
      <c r="Z258" s="244"/>
      <c r="AA258" s="244"/>
      <c r="AB258" s="244"/>
      <c r="AC258" s="244"/>
      <c r="AD258" s="244"/>
      <c r="AE258" s="244"/>
      <c r="AF258" s="244"/>
      <c r="AG258" s="244"/>
      <c r="AH258" s="244"/>
      <c r="AI258" s="244"/>
      <c r="AJ258" s="244"/>
      <c r="AK258" s="244"/>
      <c r="AL258" s="244"/>
      <c r="AM258" s="244"/>
      <c r="AN258" s="244"/>
      <c r="AO258" s="244"/>
      <c r="AP258" s="244"/>
      <c r="AQ258" s="244"/>
      <c r="AR258" s="244"/>
      <c r="AS258" s="244"/>
      <c r="AT258" s="244"/>
      <c r="AU258" s="244"/>
      <c r="AV258" s="244"/>
      <c r="AW258" s="244"/>
      <c r="AX258" s="244"/>
      <c r="AY258" s="244"/>
      <c r="AZ258" s="244"/>
      <c r="BA258" s="244"/>
      <c r="BB258" s="244"/>
      <c r="BC258" s="244"/>
      <c r="BD258" s="244"/>
      <c r="BE258" s="244"/>
      <c r="BF258" s="244"/>
      <c r="BG258" s="244"/>
      <c r="BH258" s="244"/>
      <c r="BI258" s="244"/>
      <c r="BJ258" s="244"/>
      <c r="BK258" s="244"/>
    </row>
    <row r="259" spans="1:63" ht="19.5" customHeight="1">
      <c r="A259" s="244"/>
      <c r="B259" s="244"/>
      <c r="C259" s="244"/>
      <c r="D259" s="244"/>
      <c r="E259" s="244"/>
      <c r="F259" s="244"/>
      <c r="G259" s="244"/>
      <c r="H259" s="244"/>
      <c r="I259" s="244"/>
      <c r="J259" s="244"/>
      <c r="K259" s="244"/>
      <c r="L259" s="244"/>
      <c r="M259" s="244"/>
      <c r="N259" s="244"/>
      <c r="O259" s="244"/>
      <c r="P259" s="244"/>
      <c r="Q259" s="244"/>
      <c r="R259" s="244"/>
      <c r="S259" s="244"/>
      <c r="T259" s="244"/>
      <c r="U259" s="244"/>
      <c r="V259" s="244"/>
      <c r="W259" s="244"/>
      <c r="X259" s="244"/>
      <c r="Y259" s="244"/>
      <c r="Z259" s="244"/>
      <c r="AA259" s="244"/>
      <c r="AB259" s="244"/>
      <c r="AC259" s="244"/>
      <c r="AD259" s="244"/>
      <c r="AE259" s="244"/>
      <c r="AF259" s="244"/>
      <c r="AG259" s="244"/>
      <c r="AH259" s="244"/>
      <c r="AI259" s="244"/>
      <c r="AJ259" s="244"/>
      <c r="AK259" s="244"/>
      <c r="AL259" s="244"/>
      <c r="AM259" s="244"/>
      <c r="AN259" s="244"/>
      <c r="AO259" s="244"/>
      <c r="AP259" s="244"/>
      <c r="AQ259" s="244"/>
      <c r="AR259" s="244"/>
      <c r="AS259" s="244"/>
      <c r="AT259" s="244"/>
      <c r="AU259" s="244"/>
      <c r="AV259" s="244"/>
      <c r="AW259" s="244"/>
      <c r="AX259" s="244"/>
      <c r="AY259" s="244"/>
      <c r="AZ259" s="244"/>
      <c r="BA259" s="244"/>
      <c r="BB259" s="244"/>
      <c r="BC259" s="244"/>
      <c r="BD259" s="244"/>
      <c r="BE259" s="244"/>
      <c r="BF259" s="244"/>
      <c r="BG259" s="244"/>
      <c r="BH259" s="244"/>
      <c r="BI259" s="244"/>
      <c r="BJ259" s="244"/>
      <c r="BK259" s="244"/>
    </row>
    <row r="260" spans="1:63" ht="19.5" customHeight="1">
      <c r="A260" s="244"/>
      <c r="B260" s="244"/>
      <c r="C260" s="244"/>
      <c r="D260" s="244"/>
      <c r="E260" s="244"/>
      <c r="F260" s="244"/>
      <c r="G260" s="244"/>
      <c r="H260" s="244"/>
      <c r="I260" s="244"/>
      <c r="J260" s="244"/>
      <c r="K260" s="244"/>
      <c r="L260" s="244"/>
      <c r="M260" s="244"/>
      <c r="N260" s="244"/>
      <c r="O260" s="244"/>
      <c r="P260" s="244"/>
      <c r="Q260" s="244"/>
      <c r="R260" s="244"/>
      <c r="S260" s="244"/>
      <c r="T260" s="244"/>
      <c r="U260" s="244"/>
      <c r="V260" s="244"/>
      <c r="W260" s="244"/>
      <c r="X260" s="244"/>
      <c r="Y260" s="244"/>
      <c r="Z260" s="244"/>
      <c r="AA260" s="244"/>
      <c r="AB260" s="244"/>
      <c r="AC260" s="244"/>
      <c r="AD260" s="244"/>
      <c r="AE260" s="244"/>
      <c r="AF260" s="244"/>
      <c r="AG260" s="244"/>
      <c r="AH260" s="244"/>
      <c r="AI260" s="244"/>
      <c r="AJ260" s="244"/>
      <c r="AK260" s="244"/>
      <c r="AL260" s="244"/>
      <c r="AM260" s="244"/>
      <c r="AN260" s="244"/>
      <c r="AO260" s="244"/>
      <c r="AP260" s="244"/>
      <c r="AQ260" s="244"/>
      <c r="AR260" s="244"/>
      <c r="AS260" s="244"/>
      <c r="AT260" s="244"/>
      <c r="AU260" s="244"/>
      <c r="AV260" s="244"/>
      <c r="AW260" s="244"/>
      <c r="AX260" s="244"/>
      <c r="AY260" s="244"/>
      <c r="AZ260" s="244"/>
      <c r="BA260" s="244"/>
      <c r="BB260" s="244"/>
      <c r="BC260" s="244"/>
      <c r="BD260" s="244"/>
      <c r="BE260" s="244"/>
      <c r="BF260" s="244"/>
      <c r="BG260" s="244"/>
      <c r="BH260" s="244"/>
      <c r="BI260" s="244"/>
      <c r="BJ260" s="244"/>
      <c r="BK260" s="244"/>
    </row>
    <row r="261" spans="1:63" ht="19.5" customHeight="1">
      <c r="A261" s="244"/>
      <c r="B261" s="244"/>
      <c r="C261" s="244"/>
      <c r="D261" s="244"/>
      <c r="E261" s="244"/>
      <c r="F261" s="244"/>
      <c r="G261" s="244"/>
      <c r="H261" s="244"/>
      <c r="I261" s="244"/>
      <c r="J261" s="244"/>
      <c r="K261" s="244"/>
      <c r="L261" s="244"/>
      <c r="M261" s="244"/>
      <c r="N261" s="244"/>
      <c r="O261" s="244"/>
      <c r="P261" s="244"/>
      <c r="Q261" s="244"/>
      <c r="R261" s="244"/>
      <c r="S261" s="244"/>
      <c r="T261" s="244"/>
      <c r="U261" s="244"/>
      <c r="V261" s="244"/>
      <c r="W261" s="244"/>
      <c r="X261" s="244"/>
      <c r="Y261" s="244"/>
      <c r="Z261" s="244"/>
      <c r="AA261" s="244"/>
      <c r="AB261" s="244"/>
      <c r="AC261" s="244"/>
      <c r="AD261" s="244"/>
      <c r="AE261" s="244"/>
      <c r="AF261" s="244"/>
      <c r="AG261" s="244"/>
      <c r="AH261" s="244"/>
      <c r="AI261" s="244"/>
      <c r="AJ261" s="244"/>
      <c r="AK261" s="244"/>
      <c r="AL261" s="244"/>
      <c r="AM261" s="244"/>
      <c r="AN261" s="244"/>
      <c r="AO261" s="244"/>
      <c r="AP261" s="244"/>
      <c r="AQ261" s="244"/>
      <c r="AR261" s="244"/>
      <c r="AS261" s="244"/>
      <c r="AT261" s="244"/>
      <c r="AU261" s="244"/>
      <c r="AV261" s="244"/>
      <c r="AW261" s="244"/>
      <c r="AX261" s="244"/>
      <c r="AY261" s="244"/>
      <c r="AZ261" s="244"/>
      <c r="BA261" s="244"/>
      <c r="BB261" s="244"/>
      <c r="BC261" s="244"/>
      <c r="BD261" s="244"/>
      <c r="BE261" s="244"/>
      <c r="BF261" s="244"/>
      <c r="BG261" s="244"/>
      <c r="BH261" s="244"/>
      <c r="BI261" s="244"/>
      <c r="BJ261" s="244"/>
      <c r="BK261" s="244"/>
    </row>
    <row r="262" spans="1:63" ht="19.5" customHeight="1">
      <c r="A262" s="244"/>
      <c r="B262" s="244"/>
      <c r="C262" s="244"/>
      <c r="D262" s="244"/>
      <c r="E262" s="244"/>
      <c r="F262" s="244"/>
      <c r="G262" s="244"/>
      <c r="H262" s="244"/>
      <c r="I262" s="244"/>
      <c r="J262" s="244"/>
      <c r="K262" s="244"/>
      <c r="L262" s="244"/>
      <c r="M262" s="244"/>
      <c r="N262" s="244"/>
      <c r="O262" s="244"/>
      <c r="P262" s="244"/>
      <c r="Q262" s="244"/>
      <c r="R262" s="244"/>
      <c r="S262" s="244"/>
      <c r="T262" s="244"/>
      <c r="U262" s="244"/>
      <c r="V262" s="244"/>
      <c r="W262" s="244"/>
      <c r="X262" s="244"/>
      <c r="Y262" s="244"/>
      <c r="Z262" s="244"/>
      <c r="AA262" s="244"/>
      <c r="AB262" s="244"/>
      <c r="AC262" s="244"/>
      <c r="AD262" s="244"/>
      <c r="AE262" s="244"/>
      <c r="AF262" s="244"/>
      <c r="AG262" s="244"/>
      <c r="AH262" s="244"/>
      <c r="AI262" s="244"/>
      <c r="AJ262" s="244"/>
      <c r="AK262" s="244"/>
      <c r="AL262" s="244"/>
      <c r="AM262" s="244"/>
      <c r="AN262" s="244"/>
      <c r="AO262" s="244"/>
      <c r="AP262" s="244"/>
      <c r="AQ262" s="244"/>
      <c r="AR262" s="244"/>
      <c r="AS262" s="244"/>
      <c r="AT262" s="244"/>
      <c r="AU262" s="244"/>
      <c r="AV262" s="244"/>
      <c r="AW262" s="244"/>
      <c r="AX262" s="244"/>
      <c r="AY262" s="244"/>
      <c r="AZ262" s="244"/>
      <c r="BA262" s="244"/>
      <c r="BB262" s="244"/>
      <c r="BC262" s="244"/>
      <c r="BD262" s="244"/>
      <c r="BE262" s="244"/>
      <c r="BF262" s="244"/>
      <c r="BG262" s="244"/>
      <c r="BH262" s="244"/>
      <c r="BI262" s="244"/>
      <c r="BJ262" s="244"/>
      <c r="BK262" s="244"/>
    </row>
    <row r="263" spans="1:63" ht="19.5" customHeight="1">
      <c r="A263" s="244"/>
      <c r="B263" s="244"/>
      <c r="C263" s="244"/>
      <c r="D263" s="244"/>
      <c r="E263" s="244"/>
      <c r="F263" s="244"/>
      <c r="G263" s="244"/>
      <c r="H263" s="244"/>
      <c r="I263" s="244"/>
      <c r="J263" s="244"/>
      <c r="K263" s="244"/>
      <c r="L263" s="244"/>
      <c r="M263" s="244"/>
      <c r="N263" s="244"/>
      <c r="O263" s="244"/>
      <c r="P263" s="244"/>
      <c r="Q263" s="244"/>
      <c r="R263" s="244"/>
      <c r="S263" s="244"/>
      <c r="T263" s="244"/>
      <c r="U263" s="244"/>
      <c r="V263" s="244"/>
      <c r="W263" s="244"/>
      <c r="X263" s="244"/>
      <c r="Y263" s="244"/>
      <c r="Z263" s="244"/>
      <c r="AA263" s="244"/>
      <c r="AB263" s="244"/>
      <c r="AC263" s="244"/>
      <c r="AD263" s="244"/>
      <c r="AE263" s="244"/>
      <c r="AF263" s="244"/>
      <c r="AG263" s="244"/>
      <c r="AH263" s="244"/>
      <c r="AI263" s="244"/>
      <c r="AJ263" s="244"/>
      <c r="AK263" s="244"/>
      <c r="AL263" s="244"/>
      <c r="AM263" s="244"/>
      <c r="AN263" s="244"/>
      <c r="AO263" s="244"/>
      <c r="AP263" s="244"/>
      <c r="AQ263" s="244"/>
      <c r="AR263" s="244"/>
      <c r="AS263" s="244"/>
      <c r="AT263" s="244"/>
      <c r="AU263" s="244"/>
      <c r="AV263" s="244"/>
      <c r="AW263" s="244"/>
      <c r="AX263" s="244"/>
      <c r="AY263" s="244"/>
      <c r="AZ263" s="244"/>
      <c r="BA263" s="244"/>
      <c r="BB263" s="244"/>
      <c r="BC263" s="244"/>
      <c r="BD263" s="244"/>
      <c r="BE263" s="244"/>
      <c r="BF263" s="244"/>
      <c r="BG263" s="244"/>
      <c r="BH263" s="244"/>
      <c r="BI263" s="244"/>
      <c r="BJ263" s="244"/>
      <c r="BK263" s="244"/>
    </row>
    <row r="264" spans="1:63" ht="19.5" customHeight="1">
      <c r="A264" s="244"/>
      <c r="B264" s="244"/>
      <c r="C264" s="244"/>
      <c r="D264" s="244"/>
      <c r="E264" s="244"/>
      <c r="F264" s="244"/>
      <c r="G264" s="244"/>
      <c r="H264" s="244"/>
      <c r="I264" s="244"/>
      <c r="J264" s="244"/>
      <c r="K264" s="244"/>
      <c r="L264" s="244"/>
      <c r="M264" s="244"/>
      <c r="N264" s="244"/>
      <c r="O264" s="244"/>
      <c r="P264" s="244"/>
      <c r="Q264" s="244"/>
      <c r="R264" s="244"/>
      <c r="S264" s="244"/>
      <c r="T264" s="244"/>
      <c r="U264" s="244"/>
      <c r="V264" s="244"/>
      <c r="W264" s="244"/>
      <c r="X264" s="244"/>
      <c r="Y264" s="244"/>
      <c r="Z264" s="244"/>
      <c r="AA264" s="244"/>
      <c r="AB264" s="244"/>
      <c r="AC264" s="244"/>
      <c r="AD264" s="244"/>
      <c r="AE264" s="244"/>
      <c r="AF264" s="244"/>
      <c r="AG264" s="244"/>
      <c r="AH264" s="244"/>
      <c r="AI264" s="244"/>
      <c r="AJ264" s="244"/>
      <c r="AK264" s="244"/>
      <c r="AL264" s="244"/>
      <c r="AM264" s="244"/>
      <c r="AN264" s="244"/>
      <c r="AO264" s="244"/>
      <c r="AP264" s="244"/>
      <c r="AQ264" s="244"/>
      <c r="AR264" s="244"/>
      <c r="AS264" s="244"/>
      <c r="AT264" s="244"/>
      <c r="AU264" s="244"/>
      <c r="AV264" s="244"/>
      <c r="AW264" s="244"/>
      <c r="AX264" s="244"/>
      <c r="AY264" s="244"/>
      <c r="AZ264" s="244"/>
      <c r="BA264" s="244"/>
      <c r="BB264" s="244"/>
      <c r="BC264" s="244"/>
      <c r="BD264" s="244"/>
      <c r="BE264" s="244"/>
      <c r="BF264" s="244"/>
      <c r="BG264" s="244"/>
      <c r="BH264" s="244"/>
      <c r="BI264" s="244"/>
      <c r="BJ264" s="244"/>
      <c r="BK264" s="244"/>
    </row>
    <row r="265" spans="1:63" ht="19.5" customHeight="1">
      <c r="A265" s="244"/>
      <c r="B265" s="244"/>
      <c r="C265" s="244"/>
      <c r="D265" s="244"/>
      <c r="E265" s="244"/>
      <c r="F265" s="244"/>
      <c r="G265" s="244"/>
      <c r="H265" s="244"/>
      <c r="I265" s="244"/>
      <c r="J265" s="244"/>
      <c r="K265" s="244"/>
      <c r="L265" s="244"/>
      <c r="M265" s="244"/>
      <c r="N265" s="244"/>
      <c r="O265" s="244"/>
      <c r="P265" s="244"/>
      <c r="Q265" s="244"/>
      <c r="R265" s="244"/>
      <c r="S265" s="244"/>
      <c r="T265" s="244"/>
      <c r="U265" s="244"/>
      <c r="V265" s="244"/>
      <c r="W265" s="244"/>
      <c r="X265" s="244"/>
      <c r="Y265" s="244"/>
      <c r="Z265" s="244"/>
      <c r="AA265" s="244"/>
      <c r="AB265" s="244"/>
      <c r="AC265" s="244"/>
      <c r="AD265" s="244"/>
      <c r="AE265" s="244"/>
      <c r="AF265" s="244"/>
      <c r="AG265" s="244"/>
      <c r="AH265" s="244"/>
      <c r="AI265" s="244"/>
      <c r="AJ265" s="244"/>
      <c r="AK265" s="244"/>
      <c r="AL265" s="244"/>
      <c r="AM265" s="244"/>
      <c r="AN265" s="244"/>
      <c r="AO265" s="244"/>
      <c r="AP265" s="244"/>
      <c r="AQ265" s="244"/>
      <c r="AR265" s="244"/>
      <c r="AS265" s="244"/>
      <c r="AT265" s="244"/>
      <c r="AU265" s="244"/>
      <c r="AV265" s="244"/>
      <c r="AW265" s="244"/>
      <c r="AX265" s="244"/>
      <c r="AY265" s="244"/>
      <c r="AZ265" s="244"/>
      <c r="BA265" s="244"/>
      <c r="BB265" s="244"/>
      <c r="BC265" s="244"/>
      <c r="BD265" s="244"/>
      <c r="BE265" s="244"/>
      <c r="BF265" s="244"/>
      <c r="BG265" s="244"/>
      <c r="BH265" s="244"/>
      <c r="BI265" s="244"/>
      <c r="BJ265" s="244"/>
      <c r="BK265" s="244"/>
    </row>
    <row r="266" spans="1:63" ht="19.5" customHeight="1">
      <c r="A266" s="244"/>
      <c r="B266" s="244"/>
      <c r="C266" s="244"/>
      <c r="D266" s="244"/>
      <c r="E266" s="244"/>
      <c r="F266" s="244"/>
      <c r="G266" s="244"/>
      <c r="H266" s="244"/>
      <c r="I266" s="244"/>
      <c r="J266" s="244"/>
      <c r="K266" s="244"/>
      <c r="L266" s="244"/>
      <c r="M266" s="244"/>
      <c r="N266" s="244"/>
      <c r="O266" s="244"/>
      <c r="P266" s="244"/>
      <c r="Q266" s="244"/>
      <c r="R266" s="244"/>
      <c r="S266" s="244"/>
      <c r="T266" s="244"/>
      <c r="U266" s="244"/>
      <c r="V266" s="244"/>
      <c r="W266" s="244"/>
      <c r="X266" s="244"/>
      <c r="Y266" s="244"/>
      <c r="Z266" s="244"/>
      <c r="AA266" s="244"/>
      <c r="AB266" s="244"/>
      <c r="AC266" s="244"/>
      <c r="AD266" s="244"/>
      <c r="AE266" s="244"/>
      <c r="AF266" s="244"/>
      <c r="AG266" s="244"/>
      <c r="AH266" s="244"/>
      <c r="AI266" s="244"/>
      <c r="AJ266" s="244"/>
      <c r="AK266" s="244"/>
      <c r="AL266" s="244"/>
      <c r="AM266" s="244"/>
      <c r="AN266" s="244"/>
      <c r="AO266" s="244"/>
      <c r="AP266" s="244"/>
      <c r="AQ266" s="244"/>
      <c r="AR266" s="244"/>
      <c r="AS266" s="244"/>
      <c r="AT266" s="244"/>
      <c r="AU266" s="244"/>
      <c r="AV266" s="244"/>
      <c r="AW266" s="244"/>
      <c r="AX266" s="244"/>
      <c r="AY266" s="244"/>
      <c r="AZ266" s="244"/>
      <c r="BA266" s="244"/>
      <c r="BB266" s="244"/>
      <c r="BC266" s="244"/>
      <c r="BD266" s="244"/>
      <c r="BE266" s="244"/>
      <c r="BF266" s="244"/>
      <c r="BG266" s="244"/>
      <c r="BH266" s="244"/>
      <c r="BI266" s="244"/>
      <c r="BJ266" s="244"/>
      <c r="BK266" s="244"/>
    </row>
    <row r="267" spans="1:63" ht="19.5" customHeight="1">
      <c r="A267" s="244"/>
      <c r="B267" s="244"/>
      <c r="C267" s="244"/>
      <c r="D267" s="244"/>
      <c r="E267" s="244"/>
      <c r="F267" s="244"/>
      <c r="G267" s="244"/>
      <c r="H267" s="244"/>
      <c r="I267" s="244"/>
      <c r="J267" s="244"/>
      <c r="K267" s="244"/>
      <c r="L267" s="244"/>
      <c r="M267" s="244"/>
      <c r="N267" s="244"/>
      <c r="O267" s="244"/>
      <c r="P267" s="244"/>
      <c r="Q267" s="244"/>
      <c r="R267" s="244"/>
      <c r="S267" s="244"/>
      <c r="T267" s="244"/>
      <c r="U267" s="244"/>
      <c r="V267" s="244"/>
      <c r="W267" s="244"/>
      <c r="X267" s="244"/>
      <c r="Y267" s="244"/>
      <c r="Z267" s="244"/>
      <c r="AA267" s="244"/>
      <c r="AB267" s="244"/>
      <c r="AC267" s="244"/>
      <c r="AD267" s="244"/>
      <c r="AE267" s="244"/>
      <c r="AF267" s="244"/>
      <c r="AG267" s="244"/>
      <c r="AH267" s="244"/>
      <c r="AI267" s="244"/>
      <c r="AJ267" s="244"/>
      <c r="AK267" s="244"/>
      <c r="AL267" s="244"/>
      <c r="AM267" s="244"/>
      <c r="AN267" s="244"/>
      <c r="AO267" s="244"/>
      <c r="AP267" s="244"/>
      <c r="AQ267" s="244"/>
      <c r="AR267" s="244"/>
      <c r="AS267" s="244"/>
      <c r="AT267" s="244"/>
      <c r="AU267" s="244"/>
      <c r="AV267" s="244"/>
      <c r="AW267" s="244"/>
      <c r="AX267" s="244"/>
      <c r="AY267" s="244"/>
      <c r="AZ267" s="244"/>
      <c r="BA267" s="244"/>
      <c r="BB267" s="244"/>
      <c r="BC267" s="244"/>
      <c r="BD267" s="244"/>
      <c r="BE267" s="244"/>
      <c r="BF267" s="244"/>
      <c r="BG267" s="244"/>
      <c r="BH267" s="244"/>
      <c r="BI267" s="244"/>
      <c r="BJ267" s="244"/>
      <c r="BK267" s="244"/>
    </row>
    <row r="268" spans="1:63" ht="19.5" customHeight="1">
      <c r="A268" s="244"/>
      <c r="B268" s="244"/>
      <c r="C268" s="244"/>
      <c r="D268" s="244"/>
      <c r="E268" s="244"/>
      <c r="F268" s="244"/>
      <c r="G268" s="244"/>
      <c r="H268" s="244"/>
      <c r="I268" s="244"/>
      <c r="J268" s="244"/>
      <c r="K268" s="244"/>
      <c r="L268" s="244"/>
      <c r="M268" s="244"/>
      <c r="N268" s="244"/>
      <c r="O268" s="244"/>
      <c r="P268" s="244"/>
      <c r="Q268" s="244"/>
      <c r="R268" s="244"/>
      <c r="S268" s="244"/>
      <c r="T268" s="244"/>
      <c r="U268" s="244"/>
      <c r="V268" s="244"/>
      <c r="W268" s="244"/>
      <c r="X268" s="244"/>
      <c r="Y268" s="244"/>
      <c r="Z268" s="244"/>
      <c r="AA268" s="244"/>
      <c r="AB268" s="244"/>
      <c r="AC268" s="244"/>
      <c r="AD268" s="244"/>
      <c r="AE268" s="244"/>
      <c r="AF268" s="244"/>
      <c r="AG268" s="244"/>
      <c r="AH268" s="244"/>
      <c r="AI268" s="244"/>
      <c r="AJ268" s="244"/>
      <c r="AK268" s="244"/>
      <c r="AL268" s="244"/>
      <c r="AM268" s="244"/>
      <c r="AN268" s="244"/>
      <c r="AO268" s="244"/>
      <c r="AP268" s="244"/>
      <c r="AQ268" s="244"/>
      <c r="AR268" s="244"/>
      <c r="AS268" s="244"/>
      <c r="AT268" s="244"/>
      <c r="AU268" s="244"/>
      <c r="AV268" s="244"/>
      <c r="AW268" s="244"/>
      <c r="AX268" s="244"/>
      <c r="AY268" s="244"/>
      <c r="AZ268" s="244"/>
      <c r="BA268" s="244"/>
      <c r="BB268" s="244"/>
      <c r="BC268" s="244"/>
      <c r="BD268" s="244"/>
      <c r="BE268" s="244"/>
      <c r="BF268" s="244"/>
      <c r="BG268" s="244"/>
      <c r="BH268" s="244"/>
      <c r="BI268" s="244"/>
      <c r="BJ268" s="244"/>
      <c r="BK268" s="244"/>
    </row>
    <row r="269" spans="1:63" ht="19.5" customHeight="1">
      <c r="A269" s="244"/>
      <c r="B269" s="244"/>
      <c r="C269" s="244"/>
      <c r="D269" s="244"/>
      <c r="E269" s="244"/>
      <c r="F269" s="244"/>
      <c r="G269" s="244"/>
      <c r="H269" s="244"/>
      <c r="I269" s="244"/>
      <c r="J269" s="244"/>
      <c r="K269" s="244"/>
      <c r="L269" s="244"/>
      <c r="M269" s="244"/>
      <c r="N269" s="244"/>
      <c r="O269" s="244"/>
      <c r="P269" s="244"/>
      <c r="Q269" s="244"/>
      <c r="R269" s="244"/>
      <c r="S269" s="244"/>
      <c r="T269" s="244"/>
      <c r="U269" s="244"/>
      <c r="V269" s="244"/>
      <c r="W269" s="244"/>
      <c r="X269" s="244"/>
      <c r="Y269" s="244"/>
      <c r="Z269" s="244"/>
      <c r="AA269" s="244"/>
      <c r="AB269" s="244"/>
      <c r="AC269" s="244"/>
      <c r="AD269" s="244"/>
      <c r="AE269" s="244"/>
      <c r="AF269" s="244"/>
      <c r="AG269" s="244"/>
      <c r="AH269" s="244"/>
      <c r="AI269" s="244"/>
      <c r="AJ269" s="244"/>
      <c r="AK269" s="244"/>
      <c r="AL269" s="244"/>
      <c r="AM269" s="244"/>
      <c r="AN269" s="244"/>
      <c r="AO269" s="244"/>
      <c r="AP269" s="244"/>
      <c r="AQ269" s="244"/>
      <c r="AR269" s="244"/>
      <c r="AS269" s="244"/>
      <c r="AT269" s="244"/>
      <c r="AU269" s="244"/>
      <c r="AV269" s="244"/>
      <c r="AW269" s="244"/>
      <c r="AX269" s="244"/>
      <c r="AY269" s="244"/>
      <c r="AZ269" s="244"/>
      <c r="BA269" s="244"/>
      <c r="BB269" s="244"/>
      <c r="BC269" s="244"/>
      <c r="BD269" s="244"/>
      <c r="BE269" s="244"/>
      <c r="BF269" s="244"/>
      <c r="BG269" s="244"/>
      <c r="BH269" s="244"/>
      <c r="BI269" s="244"/>
      <c r="BJ269" s="244"/>
      <c r="BK269" s="244"/>
    </row>
    <row r="270" spans="1:63" ht="19.5" customHeight="1">
      <c r="A270" s="244"/>
      <c r="B270" s="244"/>
      <c r="C270" s="244"/>
      <c r="D270" s="244"/>
      <c r="E270" s="244"/>
      <c r="F270" s="244"/>
      <c r="G270" s="244"/>
      <c r="H270" s="244"/>
      <c r="I270" s="244"/>
      <c r="J270" s="244"/>
      <c r="K270" s="244"/>
      <c r="L270" s="244"/>
      <c r="M270" s="244"/>
      <c r="N270" s="244"/>
      <c r="O270" s="244"/>
      <c r="P270" s="244"/>
      <c r="Q270" s="244"/>
      <c r="R270" s="244"/>
      <c r="S270" s="244"/>
      <c r="T270" s="244"/>
      <c r="U270" s="244"/>
      <c r="V270" s="244"/>
      <c r="W270" s="244"/>
      <c r="X270" s="244"/>
      <c r="Y270" s="244"/>
      <c r="Z270" s="244"/>
      <c r="AA270" s="244"/>
      <c r="AB270" s="244"/>
      <c r="AC270" s="244"/>
      <c r="AD270" s="244"/>
      <c r="AE270" s="244"/>
      <c r="AF270" s="244"/>
      <c r="AG270" s="244"/>
      <c r="AH270" s="244"/>
      <c r="AI270" s="244"/>
      <c r="AJ270" s="244"/>
      <c r="AK270" s="244"/>
      <c r="AL270" s="244"/>
      <c r="AM270" s="244"/>
      <c r="AN270" s="244"/>
      <c r="AO270" s="244"/>
      <c r="AP270" s="244"/>
      <c r="AQ270" s="244"/>
      <c r="AR270" s="244"/>
      <c r="AS270" s="244"/>
      <c r="AT270" s="244"/>
      <c r="AU270" s="244"/>
      <c r="AV270" s="244"/>
      <c r="AW270" s="244"/>
      <c r="AX270" s="244"/>
      <c r="AY270" s="244"/>
      <c r="AZ270" s="244"/>
      <c r="BA270" s="244"/>
      <c r="BB270" s="244"/>
      <c r="BC270" s="244"/>
      <c r="BD270" s="244"/>
      <c r="BE270" s="244"/>
      <c r="BF270" s="244"/>
      <c r="BG270" s="244"/>
      <c r="BH270" s="244"/>
      <c r="BI270" s="244"/>
      <c r="BJ270" s="244"/>
      <c r="BK270" s="244"/>
    </row>
    <row r="271" spans="1:63" ht="19.5" customHeight="1">
      <c r="A271" s="244"/>
      <c r="B271" s="244"/>
      <c r="C271" s="244"/>
      <c r="D271" s="244"/>
      <c r="E271" s="244"/>
      <c r="F271" s="244"/>
      <c r="G271" s="244"/>
      <c r="H271" s="244"/>
      <c r="I271" s="244"/>
      <c r="J271" s="244"/>
      <c r="K271" s="244"/>
      <c r="L271" s="244"/>
      <c r="M271" s="244"/>
      <c r="N271" s="244"/>
      <c r="O271" s="244"/>
      <c r="P271" s="244"/>
      <c r="Q271" s="244"/>
      <c r="R271" s="244"/>
      <c r="S271" s="244"/>
      <c r="T271" s="244"/>
      <c r="U271" s="244"/>
      <c r="V271" s="244"/>
      <c r="W271" s="244"/>
      <c r="X271" s="244"/>
      <c r="Y271" s="244"/>
      <c r="Z271" s="244"/>
      <c r="AA271" s="244"/>
      <c r="AB271" s="244"/>
      <c r="AC271" s="244"/>
      <c r="AD271" s="244"/>
      <c r="AE271" s="244"/>
      <c r="AF271" s="244"/>
      <c r="AG271" s="244"/>
      <c r="AH271" s="244"/>
      <c r="AI271" s="244"/>
      <c r="AJ271" s="244"/>
      <c r="AK271" s="244"/>
      <c r="AL271" s="244"/>
      <c r="AM271" s="244"/>
      <c r="AN271" s="244"/>
      <c r="AO271" s="244"/>
      <c r="AP271" s="244"/>
      <c r="AQ271" s="244"/>
      <c r="AR271" s="244"/>
      <c r="AS271" s="244"/>
      <c r="AT271" s="244"/>
      <c r="AU271" s="244"/>
      <c r="AV271" s="244"/>
      <c r="AW271" s="244"/>
      <c r="AX271" s="244"/>
      <c r="AY271" s="244"/>
      <c r="AZ271" s="244"/>
      <c r="BA271" s="244"/>
      <c r="BB271" s="244"/>
      <c r="BC271" s="244"/>
      <c r="BD271" s="244"/>
      <c r="BE271" s="244"/>
      <c r="BF271" s="244"/>
      <c r="BG271" s="244"/>
      <c r="BH271" s="244"/>
      <c r="BI271" s="244"/>
      <c r="BJ271" s="244"/>
      <c r="BK271" s="244"/>
    </row>
    <row r="272" spans="1:63" ht="19.5" customHeight="1">
      <c r="A272" s="244"/>
      <c r="B272" s="244"/>
      <c r="C272" s="244"/>
      <c r="D272" s="244"/>
      <c r="E272" s="244"/>
      <c r="F272" s="244"/>
      <c r="G272" s="244"/>
      <c r="H272" s="244"/>
      <c r="I272" s="244"/>
      <c r="J272" s="244"/>
      <c r="K272" s="244"/>
      <c r="L272" s="244"/>
      <c r="M272" s="244"/>
      <c r="N272" s="244"/>
      <c r="O272" s="244"/>
      <c r="P272" s="244"/>
      <c r="Q272" s="244"/>
      <c r="R272" s="244"/>
      <c r="S272" s="244"/>
      <c r="T272" s="244"/>
      <c r="U272" s="244"/>
      <c r="V272" s="244"/>
      <c r="W272" s="244"/>
      <c r="X272" s="244"/>
      <c r="Y272" s="244"/>
      <c r="Z272" s="244"/>
      <c r="AA272" s="244"/>
      <c r="AB272" s="244"/>
      <c r="AC272" s="244"/>
      <c r="AD272" s="244"/>
      <c r="AE272" s="244"/>
      <c r="AF272" s="244"/>
      <c r="AG272" s="244"/>
      <c r="AH272" s="244"/>
      <c r="AI272" s="244"/>
      <c r="AJ272" s="244"/>
      <c r="AK272" s="244"/>
      <c r="AL272" s="244"/>
      <c r="AM272" s="244"/>
      <c r="AN272" s="244"/>
      <c r="AO272" s="244"/>
      <c r="AP272" s="244"/>
      <c r="AQ272" s="244"/>
      <c r="AR272" s="244"/>
      <c r="AS272" s="244"/>
      <c r="AT272" s="244"/>
      <c r="AU272" s="244"/>
      <c r="AV272" s="244"/>
      <c r="AW272" s="244"/>
      <c r="AX272" s="244"/>
      <c r="AY272" s="244"/>
      <c r="AZ272" s="244"/>
      <c r="BA272" s="244"/>
      <c r="BB272" s="244"/>
      <c r="BC272" s="244"/>
      <c r="BD272" s="244"/>
      <c r="BE272" s="244"/>
      <c r="BF272" s="244"/>
      <c r="BG272" s="244"/>
      <c r="BH272" s="244"/>
      <c r="BI272" s="244"/>
      <c r="BJ272" s="244"/>
      <c r="BK272" s="244"/>
    </row>
    <row r="273" spans="1:63" ht="19.5" customHeight="1">
      <c r="A273" s="244"/>
      <c r="B273" s="244"/>
      <c r="C273" s="244"/>
      <c r="D273" s="244"/>
      <c r="E273" s="244"/>
      <c r="F273" s="244"/>
      <c r="G273" s="244"/>
      <c r="H273" s="244"/>
      <c r="I273" s="244"/>
      <c r="J273" s="244"/>
      <c r="K273" s="244"/>
      <c r="L273" s="244"/>
      <c r="M273" s="244"/>
      <c r="N273" s="244"/>
      <c r="O273" s="244"/>
      <c r="P273" s="244"/>
      <c r="Q273" s="244"/>
      <c r="R273" s="244"/>
      <c r="S273" s="244"/>
      <c r="T273" s="244"/>
      <c r="U273" s="244"/>
      <c r="V273" s="244"/>
      <c r="W273" s="244"/>
      <c r="X273" s="244"/>
      <c r="Y273" s="244"/>
      <c r="Z273" s="244"/>
      <c r="AA273" s="244"/>
      <c r="AB273" s="244"/>
      <c r="AC273" s="244"/>
      <c r="AD273" s="244"/>
      <c r="AE273" s="244"/>
      <c r="AF273" s="244"/>
      <c r="AG273" s="244"/>
      <c r="AH273" s="244"/>
      <c r="AI273" s="244"/>
      <c r="AJ273" s="244"/>
      <c r="AK273" s="244"/>
      <c r="AL273" s="244"/>
      <c r="AM273" s="244"/>
      <c r="AN273" s="244"/>
      <c r="AO273" s="244"/>
      <c r="AP273" s="244"/>
      <c r="AQ273" s="244"/>
      <c r="AR273" s="244"/>
      <c r="AS273" s="244"/>
      <c r="AT273" s="244"/>
      <c r="AU273" s="244"/>
      <c r="AV273" s="244"/>
      <c r="AW273" s="244"/>
      <c r="AX273" s="244"/>
      <c r="AY273" s="244"/>
      <c r="AZ273" s="244"/>
      <c r="BA273" s="244"/>
      <c r="BB273" s="244"/>
      <c r="BC273" s="244"/>
      <c r="BD273" s="244"/>
      <c r="BE273" s="244"/>
      <c r="BF273" s="244"/>
      <c r="BG273" s="244"/>
      <c r="BH273" s="244"/>
      <c r="BI273" s="244"/>
      <c r="BJ273" s="244"/>
      <c r="BK273" s="244"/>
    </row>
    <row r="274" spans="1:63" ht="19.5" customHeight="1">
      <c r="A274" s="244"/>
      <c r="B274" s="244"/>
      <c r="C274" s="244"/>
      <c r="D274" s="244"/>
      <c r="E274" s="244"/>
      <c r="F274" s="244"/>
      <c r="G274" s="244"/>
      <c r="H274" s="244"/>
      <c r="I274" s="244"/>
      <c r="J274" s="244"/>
      <c r="K274" s="244"/>
      <c r="L274" s="244"/>
      <c r="M274" s="244"/>
      <c r="N274" s="244"/>
      <c r="O274" s="244"/>
      <c r="P274" s="244"/>
      <c r="Q274" s="244"/>
      <c r="R274" s="244"/>
      <c r="S274" s="244"/>
      <c r="T274" s="244"/>
      <c r="U274" s="244"/>
      <c r="V274" s="244"/>
      <c r="W274" s="244"/>
      <c r="X274" s="244"/>
      <c r="Y274" s="244"/>
      <c r="Z274" s="244"/>
      <c r="AA274" s="244"/>
      <c r="AB274" s="244"/>
      <c r="AC274" s="244"/>
      <c r="AD274" s="244"/>
      <c r="AE274" s="244"/>
      <c r="AF274" s="244"/>
      <c r="AG274" s="244"/>
      <c r="AH274" s="244"/>
      <c r="AI274" s="244"/>
      <c r="AJ274" s="244"/>
      <c r="AK274" s="244"/>
      <c r="AL274" s="244"/>
      <c r="AM274" s="244"/>
      <c r="AN274" s="244"/>
      <c r="AO274" s="244"/>
      <c r="AP274" s="244"/>
      <c r="AQ274" s="244"/>
      <c r="AR274" s="244"/>
      <c r="AS274" s="244"/>
      <c r="AT274" s="244"/>
      <c r="AU274" s="244"/>
      <c r="AV274" s="244"/>
      <c r="AW274" s="244"/>
      <c r="AX274" s="244"/>
      <c r="AY274" s="244"/>
      <c r="AZ274" s="244"/>
      <c r="BA274" s="244"/>
      <c r="BB274" s="244"/>
      <c r="BC274" s="244"/>
      <c r="BD274" s="244"/>
      <c r="BE274" s="244"/>
      <c r="BF274" s="244"/>
      <c r="BG274" s="244"/>
      <c r="BH274" s="244"/>
      <c r="BI274" s="244"/>
      <c r="BJ274" s="244"/>
      <c r="BK274" s="244"/>
    </row>
    <row r="275" spans="1:63" ht="19.5" customHeight="1">
      <c r="A275" s="244"/>
      <c r="B275" s="244"/>
      <c r="C275" s="244"/>
      <c r="D275" s="244"/>
      <c r="E275" s="244"/>
      <c r="F275" s="244"/>
      <c r="G275" s="244"/>
      <c r="H275" s="244"/>
      <c r="I275" s="244"/>
      <c r="J275" s="244"/>
      <c r="K275" s="244"/>
      <c r="L275" s="244"/>
      <c r="M275" s="244"/>
      <c r="N275" s="244"/>
      <c r="O275" s="244"/>
      <c r="P275" s="244"/>
      <c r="Q275" s="244"/>
      <c r="R275" s="244"/>
      <c r="S275" s="244"/>
      <c r="T275" s="244"/>
      <c r="U275" s="244"/>
      <c r="V275" s="244"/>
      <c r="W275" s="244"/>
      <c r="X275" s="244"/>
      <c r="Y275" s="244"/>
      <c r="Z275" s="244"/>
      <c r="AA275" s="244"/>
      <c r="AB275" s="244"/>
      <c r="AC275" s="244"/>
      <c r="AD275" s="244"/>
      <c r="AE275" s="244"/>
      <c r="AF275" s="244"/>
      <c r="AG275" s="244"/>
      <c r="AH275" s="244"/>
      <c r="AI275" s="244"/>
      <c r="AJ275" s="244"/>
      <c r="AK275" s="244"/>
      <c r="AL275" s="244"/>
      <c r="AM275" s="244"/>
      <c r="AN275" s="244"/>
      <c r="AO275" s="244"/>
      <c r="AP275" s="244"/>
      <c r="AQ275" s="244"/>
      <c r="AR275" s="244"/>
      <c r="AS275" s="244"/>
      <c r="AT275" s="244"/>
      <c r="AU275" s="244"/>
      <c r="AV275" s="244"/>
      <c r="AW275" s="244"/>
      <c r="AX275" s="244"/>
      <c r="AY275" s="244"/>
      <c r="AZ275" s="244"/>
      <c r="BA275" s="244"/>
      <c r="BB275" s="244"/>
      <c r="BC275" s="244"/>
      <c r="BD275" s="244"/>
      <c r="BE275" s="244"/>
      <c r="BF275" s="244"/>
      <c r="BG275" s="244"/>
      <c r="BH275" s="244"/>
      <c r="BI275" s="244"/>
      <c r="BJ275" s="244"/>
      <c r="BK275" s="244"/>
    </row>
    <row r="276" spans="1:63" ht="19.5" customHeight="1">
      <c r="A276" s="244"/>
      <c r="B276" s="244"/>
      <c r="C276" s="244"/>
      <c r="D276" s="244"/>
      <c r="E276" s="244"/>
      <c r="F276" s="244"/>
      <c r="G276" s="244"/>
      <c r="H276" s="244"/>
      <c r="I276" s="244"/>
      <c r="J276" s="244"/>
      <c r="K276" s="244"/>
      <c r="L276" s="244"/>
      <c r="M276" s="244"/>
      <c r="N276" s="244"/>
      <c r="O276" s="244"/>
      <c r="P276" s="244"/>
      <c r="Q276" s="244"/>
      <c r="R276" s="244"/>
      <c r="S276" s="244"/>
      <c r="T276" s="244"/>
      <c r="U276" s="244"/>
      <c r="V276" s="244"/>
      <c r="W276" s="244"/>
      <c r="X276" s="244"/>
      <c r="Y276" s="244"/>
      <c r="Z276" s="244"/>
      <c r="AA276" s="244"/>
      <c r="AB276" s="244"/>
      <c r="AC276" s="244"/>
      <c r="AD276" s="244"/>
      <c r="AE276" s="244"/>
      <c r="AF276" s="244"/>
      <c r="AG276" s="244"/>
      <c r="AH276" s="244"/>
      <c r="AI276" s="244"/>
      <c r="AJ276" s="244"/>
      <c r="AK276" s="244"/>
      <c r="AL276" s="244"/>
      <c r="AM276" s="244"/>
      <c r="AN276" s="244"/>
      <c r="AO276" s="244"/>
      <c r="AP276" s="244"/>
      <c r="AQ276" s="244"/>
      <c r="AR276" s="244"/>
      <c r="AS276" s="244"/>
      <c r="AT276" s="244"/>
      <c r="AU276" s="244"/>
      <c r="AV276" s="244"/>
      <c r="AW276" s="244"/>
      <c r="AX276" s="244"/>
      <c r="AY276" s="244"/>
      <c r="AZ276" s="244"/>
      <c r="BA276" s="244"/>
      <c r="BB276" s="244"/>
      <c r="BC276" s="244"/>
      <c r="BD276" s="244"/>
      <c r="BE276" s="244"/>
      <c r="BF276" s="244"/>
      <c r="BG276" s="244"/>
      <c r="BH276" s="244"/>
      <c r="BI276" s="244"/>
      <c r="BJ276" s="244"/>
      <c r="BK276" s="244"/>
    </row>
    <row r="277" spans="1:63" ht="19.5" customHeight="1">
      <c r="A277" s="244"/>
      <c r="B277" s="244"/>
      <c r="C277" s="244"/>
      <c r="D277" s="244"/>
      <c r="E277" s="244"/>
      <c r="F277" s="244"/>
      <c r="G277" s="244"/>
      <c r="H277" s="244"/>
      <c r="I277" s="244"/>
      <c r="J277" s="244"/>
      <c r="K277" s="244"/>
      <c r="L277" s="244"/>
      <c r="M277" s="244"/>
      <c r="N277" s="244"/>
      <c r="O277" s="244"/>
      <c r="P277" s="244"/>
      <c r="Q277" s="244"/>
      <c r="R277" s="244"/>
      <c r="S277" s="244"/>
      <c r="T277" s="244"/>
      <c r="U277" s="244"/>
      <c r="V277" s="244"/>
      <c r="W277" s="244"/>
      <c r="X277" s="244"/>
      <c r="Y277" s="244"/>
      <c r="Z277" s="244"/>
      <c r="AA277" s="244"/>
      <c r="AB277" s="244"/>
      <c r="AC277" s="244"/>
      <c r="AD277" s="244"/>
      <c r="AE277" s="244"/>
      <c r="AF277" s="244"/>
      <c r="AG277" s="244"/>
      <c r="AH277" s="244"/>
      <c r="AI277" s="244"/>
      <c r="AJ277" s="244"/>
      <c r="AK277" s="244"/>
      <c r="AL277" s="244"/>
      <c r="AM277" s="244"/>
      <c r="AN277" s="244"/>
      <c r="AO277" s="244"/>
      <c r="AP277" s="244"/>
      <c r="AQ277" s="244"/>
      <c r="AR277" s="244"/>
      <c r="AS277" s="244"/>
      <c r="AT277" s="244"/>
      <c r="AU277" s="244"/>
      <c r="AV277" s="244"/>
      <c r="AW277" s="244"/>
      <c r="AX277" s="244"/>
      <c r="AY277" s="244"/>
      <c r="AZ277" s="244"/>
      <c r="BA277" s="244"/>
      <c r="BB277" s="244"/>
      <c r="BC277" s="244"/>
      <c r="BD277" s="244"/>
      <c r="BE277" s="244"/>
      <c r="BF277" s="244"/>
      <c r="BG277" s="244"/>
      <c r="BH277" s="244"/>
      <c r="BI277" s="244"/>
      <c r="BJ277" s="244"/>
      <c r="BK277" s="244"/>
    </row>
    <row r="278" spans="1:63" ht="19.5" customHeight="1">
      <c r="A278" s="244"/>
      <c r="B278" s="244"/>
      <c r="C278" s="244"/>
      <c r="D278" s="244"/>
      <c r="E278" s="244"/>
      <c r="F278" s="244"/>
      <c r="G278" s="244"/>
      <c r="H278" s="244"/>
      <c r="I278" s="244"/>
      <c r="J278" s="244"/>
      <c r="K278" s="244"/>
      <c r="L278" s="244"/>
      <c r="M278" s="244"/>
      <c r="N278" s="244"/>
      <c r="O278" s="244"/>
      <c r="P278" s="244"/>
      <c r="Q278" s="244"/>
      <c r="R278" s="244"/>
      <c r="S278" s="244"/>
      <c r="T278" s="244"/>
      <c r="U278" s="244"/>
      <c r="V278" s="244"/>
      <c r="W278" s="244"/>
      <c r="X278" s="244"/>
      <c r="Y278" s="244"/>
      <c r="Z278" s="244"/>
      <c r="AA278" s="244"/>
      <c r="AB278" s="244"/>
      <c r="AC278" s="244"/>
      <c r="AD278" s="244"/>
      <c r="AE278" s="244"/>
      <c r="AF278" s="244"/>
      <c r="AG278" s="244"/>
      <c r="AH278" s="244"/>
      <c r="AI278" s="244"/>
      <c r="AJ278" s="244"/>
      <c r="AK278" s="244"/>
      <c r="AL278" s="244"/>
      <c r="AM278" s="244"/>
      <c r="AN278" s="244"/>
      <c r="AO278" s="244"/>
      <c r="AP278" s="244"/>
      <c r="AQ278" s="244"/>
      <c r="AR278" s="244"/>
      <c r="AS278" s="244"/>
      <c r="AT278" s="244"/>
      <c r="AU278" s="244"/>
      <c r="AV278" s="244"/>
      <c r="AW278" s="244"/>
      <c r="AX278" s="244"/>
      <c r="AY278" s="244"/>
      <c r="AZ278" s="244"/>
      <c r="BA278" s="244"/>
      <c r="BB278" s="244"/>
      <c r="BC278" s="244"/>
      <c r="BD278" s="244"/>
      <c r="BE278" s="244"/>
      <c r="BF278" s="244"/>
      <c r="BG278" s="244"/>
      <c r="BH278" s="244"/>
      <c r="BI278" s="244"/>
      <c r="BJ278" s="244"/>
      <c r="BK278" s="244"/>
    </row>
    <row r="279" spans="1:63" ht="19.5" customHeight="1">
      <c r="A279" s="244"/>
      <c r="B279" s="244"/>
      <c r="C279" s="244"/>
      <c r="D279" s="244"/>
      <c r="E279" s="244"/>
      <c r="F279" s="244"/>
      <c r="G279" s="244"/>
      <c r="H279" s="244"/>
      <c r="I279" s="244"/>
      <c r="J279" s="244"/>
      <c r="K279" s="244"/>
      <c r="L279" s="244"/>
      <c r="M279" s="244"/>
      <c r="N279" s="244"/>
      <c r="O279" s="244"/>
      <c r="P279" s="244"/>
      <c r="Q279" s="244"/>
      <c r="R279" s="244"/>
      <c r="S279" s="244"/>
      <c r="T279" s="244"/>
      <c r="U279" s="244"/>
      <c r="V279" s="244"/>
      <c r="W279" s="244"/>
      <c r="X279" s="244"/>
      <c r="Y279" s="244"/>
      <c r="Z279" s="244"/>
      <c r="AA279" s="244"/>
      <c r="AB279" s="244"/>
      <c r="AC279" s="244"/>
      <c r="AD279" s="244"/>
      <c r="AE279" s="244"/>
      <c r="AF279" s="244"/>
      <c r="AG279" s="244"/>
      <c r="AH279" s="244"/>
      <c r="AI279" s="244"/>
      <c r="AJ279" s="244"/>
      <c r="AK279" s="244"/>
      <c r="AL279" s="244"/>
      <c r="AM279" s="244"/>
      <c r="AN279" s="244"/>
      <c r="AO279" s="244"/>
      <c r="AP279" s="244"/>
      <c r="AQ279" s="244"/>
      <c r="AR279" s="244"/>
      <c r="AS279" s="244"/>
      <c r="AT279" s="244"/>
      <c r="AU279" s="244"/>
      <c r="AV279" s="244"/>
      <c r="AW279" s="244"/>
      <c r="AX279" s="244"/>
      <c r="AY279" s="244"/>
      <c r="AZ279" s="244"/>
      <c r="BA279" s="244"/>
      <c r="BB279" s="244"/>
      <c r="BC279" s="244"/>
      <c r="BD279" s="244"/>
      <c r="BE279" s="244"/>
      <c r="BF279" s="244"/>
      <c r="BG279" s="244"/>
      <c r="BH279" s="244"/>
      <c r="BI279" s="244"/>
      <c r="BJ279" s="244"/>
      <c r="BK279" s="244"/>
    </row>
    <row r="280" spans="1:63" ht="19.5" customHeight="1">
      <c r="A280" s="244"/>
      <c r="B280" s="244"/>
      <c r="C280" s="244"/>
      <c r="D280" s="244"/>
      <c r="E280" s="244"/>
      <c r="F280" s="244"/>
      <c r="G280" s="244"/>
      <c r="H280" s="244"/>
      <c r="I280" s="244"/>
      <c r="J280" s="244"/>
      <c r="K280" s="244"/>
      <c r="L280" s="244"/>
      <c r="M280" s="244"/>
      <c r="N280" s="244"/>
      <c r="O280" s="244"/>
      <c r="P280" s="244"/>
      <c r="Q280" s="244"/>
      <c r="R280" s="244"/>
      <c r="S280" s="244"/>
      <c r="T280" s="244"/>
      <c r="U280" s="244"/>
      <c r="V280" s="244"/>
      <c r="W280" s="244"/>
      <c r="X280" s="244"/>
      <c r="Y280" s="244"/>
      <c r="Z280" s="244"/>
      <c r="AA280" s="244"/>
      <c r="AB280" s="244"/>
      <c r="AC280" s="244"/>
      <c r="AD280" s="244"/>
      <c r="AE280" s="244"/>
      <c r="AF280" s="244"/>
      <c r="AG280" s="244"/>
      <c r="AH280" s="244"/>
      <c r="AI280" s="244"/>
      <c r="AJ280" s="244"/>
      <c r="AK280" s="244"/>
      <c r="AL280" s="244"/>
      <c r="AM280" s="244"/>
      <c r="AN280" s="244"/>
      <c r="AO280" s="244"/>
      <c r="AP280" s="244"/>
      <c r="AQ280" s="244"/>
      <c r="AR280" s="244"/>
      <c r="AS280" s="244"/>
      <c r="AT280" s="244"/>
      <c r="AU280" s="244"/>
      <c r="AV280" s="244"/>
      <c r="AW280" s="244"/>
      <c r="AX280" s="244"/>
      <c r="AY280" s="244"/>
      <c r="AZ280" s="244"/>
      <c r="BA280" s="244"/>
      <c r="BB280" s="244"/>
      <c r="BC280" s="244"/>
      <c r="BD280" s="244"/>
      <c r="BE280" s="244"/>
      <c r="BF280" s="244"/>
      <c r="BG280" s="244"/>
      <c r="BH280" s="244"/>
      <c r="BI280" s="244"/>
      <c r="BJ280" s="244"/>
      <c r="BK280" s="244"/>
    </row>
    <row r="281" spans="1:63" ht="19.5" customHeight="1">
      <c r="A281" s="244"/>
      <c r="B281" s="244"/>
      <c r="C281" s="244"/>
      <c r="D281" s="244"/>
      <c r="E281" s="244"/>
      <c r="F281" s="244"/>
      <c r="G281" s="244"/>
      <c r="H281" s="244"/>
      <c r="I281" s="244"/>
      <c r="J281" s="244"/>
      <c r="K281" s="244"/>
      <c r="L281" s="244"/>
      <c r="M281" s="244"/>
      <c r="N281" s="244"/>
      <c r="O281" s="244"/>
      <c r="P281" s="244"/>
      <c r="Q281" s="244"/>
      <c r="R281" s="244"/>
      <c r="S281" s="244"/>
      <c r="T281" s="244"/>
      <c r="U281" s="244"/>
      <c r="V281" s="244"/>
      <c r="W281" s="244"/>
      <c r="X281" s="244"/>
      <c r="Y281" s="244"/>
      <c r="Z281" s="244"/>
      <c r="AA281" s="244"/>
      <c r="AB281" s="244"/>
      <c r="AC281" s="244"/>
      <c r="AD281" s="244"/>
      <c r="AE281" s="244"/>
      <c r="AF281" s="244"/>
      <c r="AG281" s="244"/>
      <c r="AH281" s="244"/>
      <c r="AI281" s="244"/>
      <c r="AJ281" s="244"/>
      <c r="AK281" s="244"/>
      <c r="AL281" s="244"/>
      <c r="AM281" s="244"/>
      <c r="AN281" s="244"/>
      <c r="AO281" s="244"/>
      <c r="AP281" s="244"/>
      <c r="AQ281" s="244"/>
      <c r="AR281" s="244"/>
      <c r="AS281" s="244"/>
      <c r="AT281" s="244"/>
      <c r="AU281" s="244"/>
      <c r="AV281" s="244"/>
      <c r="AW281" s="244"/>
      <c r="AX281" s="244"/>
      <c r="AY281" s="244"/>
      <c r="AZ281" s="244"/>
      <c r="BA281" s="244"/>
      <c r="BB281" s="244"/>
      <c r="BC281" s="244"/>
      <c r="BD281" s="244"/>
      <c r="BE281" s="244"/>
      <c r="BF281" s="244"/>
      <c r="BG281" s="244"/>
      <c r="BH281" s="244"/>
      <c r="BI281" s="244"/>
      <c r="BJ281" s="244"/>
      <c r="BK281" s="244"/>
    </row>
    <row r="282" spans="1:63" ht="19.5" customHeight="1">
      <c r="A282" s="244"/>
      <c r="B282" s="244"/>
      <c r="C282" s="244"/>
      <c r="D282" s="244"/>
      <c r="E282" s="244"/>
      <c r="F282" s="244"/>
      <c r="G282" s="244"/>
      <c r="H282" s="244"/>
      <c r="I282" s="244"/>
      <c r="J282" s="244"/>
      <c r="K282" s="244"/>
      <c r="L282" s="244"/>
      <c r="M282" s="244"/>
      <c r="N282" s="244"/>
      <c r="O282" s="244"/>
      <c r="P282" s="244"/>
      <c r="Q282" s="244"/>
      <c r="R282" s="244"/>
      <c r="S282" s="244"/>
      <c r="T282" s="244"/>
      <c r="U282" s="244"/>
      <c r="V282" s="244"/>
      <c r="W282" s="244"/>
      <c r="X282" s="244"/>
      <c r="Y282" s="244"/>
      <c r="Z282" s="244"/>
      <c r="AA282" s="244"/>
      <c r="AB282" s="244"/>
      <c r="AC282" s="244"/>
      <c r="AD282" s="244"/>
      <c r="AE282" s="244"/>
      <c r="AF282" s="244"/>
      <c r="AG282" s="244"/>
      <c r="AH282" s="244"/>
      <c r="AI282" s="244"/>
      <c r="AJ282" s="244"/>
      <c r="AK282" s="244"/>
      <c r="AL282" s="244"/>
      <c r="AM282" s="244"/>
      <c r="AN282" s="244"/>
      <c r="AO282" s="244"/>
      <c r="AP282" s="244"/>
      <c r="AQ282" s="244"/>
      <c r="AR282" s="244"/>
      <c r="AS282" s="244"/>
      <c r="AT282" s="244"/>
      <c r="AU282" s="244"/>
      <c r="AV282" s="244"/>
      <c r="AW282" s="244"/>
      <c r="AX282" s="244"/>
      <c r="AY282" s="244"/>
      <c r="AZ282" s="244"/>
      <c r="BA282" s="244"/>
      <c r="BB282" s="244"/>
      <c r="BC282" s="244"/>
      <c r="BD282" s="244"/>
      <c r="BE282" s="244"/>
      <c r="BF282" s="244"/>
      <c r="BG282" s="244"/>
      <c r="BH282" s="244"/>
      <c r="BI282" s="244"/>
      <c r="BJ282" s="244"/>
      <c r="BK282" s="244"/>
    </row>
    <row r="283" spans="1:63" ht="19.5" customHeight="1">
      <c r="A283" s="244"/>
      <c r="B283" s="244"/>
      <c r="C283" s="244"/>
      <c r="D283" s="244"/>
      <c r="E283" s="244"/>
      <c r="F283" s="244"/>
      <c r="G283" s="244"/>
      <c r="H283" s="244"/>
      <c r="I283" s="244"/>
      <c r="J283" s="244"/>
      <c r="K283" s="244"/>
      <c r="L283" s="244"/>
      <c r="M283" s="244"/>
      <c r="N283" s="244"/>
      <c r="O283" s="244"/>
      <c r="P283" s="244"/>
      <c r="Q283" s="244"/>
      <c r="R283" s="244"/>
      <c r="S283" s="244"/>
      <c r="T283" s="244"/>
      <c r="U283" s="244"/>
      <c r="V283" s="244"/>
      <c r="W283" s="244"/>
      <c r="X283" s="244"/>
      <c r="Y283" s="244"/>
      <c r="Z283" s="244"/>
      <c r="AA283" s="244"/>
      <c r="AB283" s="244"/>
      <c r="AC283" s="244"/>
      <c r="AD283" s="244"/>
      <c r="AE283" s="244"/>
      <c r="AF283" s="244"/>
      <c r="AG283" s="244"/>
      <c r="AH283" s="244"/>
      <c r="AI283" s="244"/>
      <c r="AJ283" s="244"/>
      <c r="AK283" s="244"/>
      <c r="AL283" s="244"/>
      <c r="AM283" s="244"/>
      <c r="AN283" s="244"/>
      <c r="AO283" s="244"/>
      <c r="AP283" s="244"/>
      <c r="AQ283" s="244"/>
      <c r="AR283" s="244"/>
      <c r="AS283" s="244"/>
      <c r="AT283" s="244"/>
      <c r="AU283" s="244"/>
      <c r="AV283" s="244"/>
      <c r="AW283" s="244"/>
      <c r="AX283" s="244"/>
      <c r="AY283" s="244"/>
      <c r="AZ283" s="244"/>
      <c r="BA283" s="244"/>
      <c r="BB283" s="244"/>
      <c r="BC283" s="244"/>
      <c r="BD283" s="244"/>
      <c r="BE283" s="244"/>
      <c r="BF283" s="244"/>
      <c r="BG283" s="244"/>
      <c r="BH283" s="244"/>
      <c r="BI283" s="244"/>
      <c r="BJ283" s="244"/>
      <c r="BK283" s="244"/>
    </row>
    <row r="284" spans="1:63" ht="19.5" customHeight="1">
      <c r="A284" s="244"/>
      <c r="B284" s="244"/>
      <c r="C284" s="244"/>
      <c r="D284" s="244"/>
      <c r="E284" s="244"/>
      <c r="F284" s="244"/>
      <c r="G284" s="244"/>
      <c r="H284" s="244"/>
      <c r="I284" s="244"/>
      <c r="J284" s="244"/>
      <c r="K284" s="244"/>
      <c r="L284" s="244"/>
      <c r="M284" s="244"/>
      <c r="N284" s="244"/>
      <c r="O284" s="244"/>
      <c r="P284" s="244"/>
      <c r="Q284" s="244"/>
      <c r="R284" s="244"/>
      <c r="S284" s="244"/>
      <c r="T284" s="244"/>
      <c r="U284" s="244"/>
      <c r="V284" s="244"/>
      <c r="W284" s="244"/>
      <c r="X284" s="244"/>
      <c r="Y284" s="244"/>
      <c r="Z284" s="244"/>
      <c r="AA284" s="244"/>
      <c r="AB284" s="244"/>
      <c r="AC284" s="244"/>
      <c r="AD284" s="244"/>
      <c r="AE284" s="244"/>
      <c r="AF284" s="244"/>
      <c r="AG284" s="244"/>
      <c r="AH284" s="244"/>
      <c r="AI284" s="244"/>
      <c r="AJ284" s="244"/>
      <c r="AK284" s="244"/>
      <c r="AL284" s="244"/>
      <c r="AM284" s="244"/>
      <c r="AN284" s="244"/>
      <c r="AO284" s="244"/>
      <c r="AP284" s="244"/>
      <c r="AQ284" s="244"/>
      <c r="AR284" s="244"/>
      <c r="AS284" s="244"/>
      <c r="AT284" s="244"/>
      <c r="AU284" s="244"/>
      <c r="AV284" s="244"/>
      <c r="AW284" s="244"/>
      <c r="AX284" s="244"/>
      <c r="AY284" s="244"/>
      <c r="AZ284" s="244"/>
      <c r="BA284" s="244"/>
      <c r="BB284" s="244"/>
      <c r="BC284" s="244"/>
      <c r="BD284" s="244"/>
      <c r="BE284" s="244"/>
      <c r="BF284" s="244"/>
      <c r="BG284" s="244"/>
      <c r="BH284" s="244"/>
      <c r="BI284" s="244"/>
      <c r="BJ284" s="244"/>
      <c r="BK284" s="244"/>
    </row>
    <row r="285" spans="1:63" ht="19.5" customHeight="1">
      <c r="A285" s="244"/>
      <c r="B285" s="244"/>
      <c r="C285" s="244"/>
      <c r="D285" s="244"/>
      <c r="E285" s="244"/>
      <c r="F285" s="244"/>
      <c r="G285" s="244"/>
      <c r="H285" s="244"/>
      <c r="I285" s="244"/>
      <c r="J285" s="244"/>
      <c r="K285" s="244"/>
      <c r="L285" s="244"/>
      <c r="M285" s="244"/>
      <c r="N285" s="244"/>
      <c r="O285" s="244"/>
      <c r="P285" s="244"/>
      <c r="Q285" s="244"/>
      <c r="R285" s="244"/>
      <c r="S285" s="244"/>
      <c r="T285" s="244"/>
      <c r="U285" s="244"/>
      <c r="V285" s="244"/>
      <c r="W285" s="244"/>
      <c r="X285" s="244"/>
      <c r="Y285" s="244"/>
      <c r="Z285" s="244"/>
      <c r="AA285" s="244"/>
      <c r="AB285" s="244"/>
      <c r="AC285" s="244"/>
      <c r="AD285" s="244"/>
      <c r="AE285" s="244"/>
      <c r="AF285" s="244"/>
      <c r="AG285" s="244"/>
      <c r="AH285" s="244"/>
      <c r="AI285" s="244"/>
      <c r="AJ285" s="244"/>
      <c r="AK285" s="244"/>
      <c r="AL285" s="244"/>
      <c r="AM285" s="244"/>
      <c r="AN285" s="244"/>
      <c r="AO285" s="244"/>
      <c r="AP285" s="244"/>
      <c r="AQ285" s="244"/>
      <c r="AR285" s="244"/>
      <c r="AS285" s="244"/>
      <c r="AT285" s="244"/>
      <c r="AU285" s="244"/>
      <c r="AV285" s="244"/>
      <c r="AW285" s="244"/>
      <c r="AX285" s="244"/>
      <c r="AY285" s="244"/>
      <c r="AZ285" s="244"/>
      <c r="BA285" s="244"/>
      <c r="BB285" s="244"/>
      <c r="BC285" s="244"/>
      <c r="BD285" s="244"/>
      <c r="BE285" s="244"/>
      <c r="BF285" s="244"/>
      <c r="BG285" s="244"/>
      <c r="BH285" s="244"/>
      <c r="BI285" s="244"/>
      <c r="BJ285" s="244"/>
      <c r="BK285" s="244"/>
    </row>
    <row r="286" spans="1:63" ht="19.5" customHeight="1">
      <c r="A286" s="244"/>
      <c r="B286" s="244"/>
      <c r="C286" s="244"/>
      <c r="D286" s="244"/>
      <c r="E286" s="244"/>
      <c r="F286" s="244"/>
      <c r="G286" s="244"/>
      <c r="H286" s="244"/>
      <c r="I286" s="244"/>
      <c r="J286" s="244"/>
      <c r="K286" s="244"/>
      <c r="L286" s="244"/>
      <c r="M286" s="244"/>
      <c r="N286" s="244"/>
      <c r="O286" s="244"/>
      <c r="P286" s="244"/>
      <c r="Q286" s="244"/>
      <c r="R286" s="244"/>
      <c r="S286" s="244"/>
      <c r="T286" s="244"/>
      <c r="U286" s="244"/>
      <c r="V286" s="244"/>
      <c r="W286" s="244"/>
      <c r="X286" s="244"/>
      <c r="Y286" s="244"/>
      <c r="Z286" s="244"/>
      <c r="AA286" s="244"/>
      <c r="AB286" s="244"/>
      <c r="AC286" s="244"/>
      <c r="AD286" s="244"/>
      <c r="AE286" s="244"/>
      <c r="AF286" s="244"/>
      <c r="AG286" s="244"/>
      <c r="AH286" s="244"/>
      <c r="AI286" s="244"/>
      <c r="AJ286" s="244"/>
      <c r="AK286" s="244"/>
      <c r="AL286" s="244"/>
      <c r="AM286" s="244"/>
      <c r="AN286" s="244"/>
      <c r="AO286" s="244"/>
      <c r="AP286" s="244"/>
      <c r="AQ286" s="244"/>
      <c r="AR286" s="244"/>
      <c r="AS286" s="244"/>
      <c r="AT286" s="244"/>
      <c r="AU286" s="244"/>
      <c r="AV286" s="244"/>
      <c r="AW286" s="244"/>
      <c r="AX286" s="244"/>
      <c r="AY286" s="244"/>
      <c r="AZ286" s="244"/>
      <c r="BA286" s="244"/>
      <c r="BB286" s="244"/>
      <c r="BC286" s="244"/>
      <c r="BD286" s="244"/>
      <c r="BE286" s="244"/>
      <c r="BF286" s="244"/>
      <c r="BG286" s="244"/>
      <c r="BH286" s="244"/>
      <c r="BI286" s="244"/>
      <c r="BJ286" s="244"/>
      <c r="BK286" s="244"/>
    </row>
    <row r="287" spans="1:63" ht="19.5" customHeight="1">
      <c r="A287" s="244"/>
      <c r="B287" s="244"/>
      <c r="C287" s="244"/>
      <c r="D287" s="244"/>
      <c r="E287" s="244"/>
      <c r="F287" s="244"/>
      <c r="G287" s="244"/>
      <c r="H287" s="244"/>
      <c r="I287" s="244"/>
      <c r="J287" s="244"/>
      <c r="K287" s="244"/>
      <c r="L287" s="244"/>
      <c r="M287" s="244"/>
      <c r="N287" s="244"/>
      <c r="O287" s="244"/>
      <c r="P287" s="244"/>
      <c r="Q287" s="244"/>
      <c r="R287" s="244"/>
      <c r="S287" s="244"/>
      <c r="T287" s="244"/>
      <c r="U287" s="244"/>
      <c r="V287" s="244"/>
      <c r="W287" s="244"/>
      <c r="X287" s="244"/>
      <c r="Y287" s="244"/>
      <c r="Z287" s="244"/>
      <c r="AA287" s="244"/>
      <c r="AB287" s="244"/>
      <c r="AC287" s="244"/>
      <c r="AD287" s="244"/>
      <c r="AE287" s="244"/>
      <c r="AF287" s="244"/>
      <c r="AG287" s="244"/>
      <c r="AH287" s="244"/>
      <c r="AI287" s="244"/>
      <c r="AJ287" s="244"/>
      <c r="AK287" s="244"/>
      <c r="AL287" s="244"/>
      <c r="AM287" s="244"/>
      <c r="AN287" s="244"/>
      <c r="AO287" s="244"/>
      <c r="AP287" s="244"/>
      <c r="AQ287" s="244"/>
      <c r="AR287" s="244"/>
      <c r="AS287" s="244"/>
      <c r="AT287" s="244"/>
      <c r="AU287" s="244"/>
      <c r="AV287" s="244"/>
      <c r="AW287" s="244"/>
      <c r="AX287" s="244"/>
      <c r="AY287" s="244"/>
      <c r="AZ287" s="244"/>
      <c r="BA287" s="244"/>
      <c r="BB287" s="244"/>
      <c r="BC287" s="244"/>
      <c r="BD287" s="244"/>
      <c r="BE287" s="244"/>
      <c r="BF287" s="244"/>
      <c r="BG287" s="244"/>
      <c r="BH287" s="244"/>
      <c r="BI287" s="244"/>
      <c r="BJ287" s="244"/>
      <c r="BK287" s="244"/>
    </row>
    <row r="288" spans="1:63" ht="19.5" customHeight="1">
      <c r="A288" s="244"/>
      <c r="B288" s="244"/>
      <c r="C288" s="244"/>
      <c r="D288" s="244"/>
      <c r="E288" s="244"/>
      <c r="F288" s="244"/>
      <c r="G288" s="244"/>
      <c r="H288" s="244"/>
      <c r="I288" s="244"/>
      <c r="J288" s="244"/>
      <c r="K288" s="244"/>
      <c r="L288" s="244"/>
      <c r="M288" s="244"/>
      <c r="N288" s="244"/>
      <c r="O288" s="244"/>
      <c r="P288" s="244"/>
      <c r="Q288" s="244"/>
      <c r="R288" s="244"/>
      <c r="S288" s="244"/>
      <c r="T288" s="244"/>
      <c r="U288" s="244"/>
      <c r="V288" s="244"/>
      <c r="W288" s="244"/>
      <c r="X288" s="244"/>
      <c r="Y288" s="244"/>
      <c r="Z288" s="244"/>
      <c r="AA288" s="244"/>
      <c r="AB288" s="244"/>
      <c r="AC288" s="244"/>
      <c r="AD288" s="244"/>
      <c r="AE288" s="244"/>
      <c r="AF288" s="244"/>
      <c r="AG288" s="244"/>
      <c r="AH288" s="244"/>
      <c r="AI288" s="244"/>
      <c r="AJ288" s="244"/>
      <c r="AK288" s="244"/>
      <c r="AL288" s="244"/>
      <c r="AM288" s="244"/>
      <c r="AN288" s="244"/>
      <c r="AO288" s="244"/>
      <c r="AP288" s="244"/>
      <c r="AQ288" s="244"/>
      <c r="AR288" s="244"/>
      <c r="AS288" s="244"/>
      <c r="AT288" s="244"/>
      <c r="AU288" s="244"/>
      <c r="AV288" s="244"/>
      <c r="AW288" s="244"/>
      <c r="AX288" s="244"/>
      <c r="AY288" s="244"/>
      <c r="AZ288" s="244"/>
      <c r="BA288" s="244"/>
      <c r="BB288" s="244"/>
      <c r="BC288" s="244"/>
      <c r="BD288" s="244"/>
      <c r="BE288" s="244"/>
      <c r="BF288" s="244"/>
      <c r="BG288" s="244"/>
      <c r="BH288" s="244"/>
      <c r="BI288" s="244"/>
      <c r="BJ288" s="244"/>
      <c r="BK288" s="244"/>
    </row>
    <row r="289" spans="1:63" ht="19.5" customHeight="1">
      <c r="A289" s="244"/>
      <c r="B289" s="244"/>
      <c r="C289" s="244"/>
      <c r="D289" s="244"/>
      <c r="E289" s="244"/>
      <c r="F289" s="244"/>
      <c r="G289" s="244"/>
      <c r="H289" s="244"/>
      <c r="I289" s="244"/>
      <c r="J289" s="244"/>
      <c r="K289" s="244"/>
      <c r="L289" s="244"/>
      <c r="M289" s="244"/>
      <c r="N289" s="244"/>
      <c r="O289" s="244"/>
      <c r="P289" s="244"/>
      <c r="Q289" s="244"/>
      <c r="R289" s="244"/>
      <c r="S289" s="244"/>
      <c r="T289" s="244"/>
      <c r="U289" s="244"/>
      <c r="V289" s="244"/>
      <c r="W289" s="244"/>
      <c r="X289" s="244"/>
      <c r="Y289" s="244"/>
      <c r="Z289" s="244"/>
      <c r="AA289" s="244"/>
      <c r="AB289" s="244"/>
      <c r="AC289" s="244"/>
      <c r="AD289" s="244"/>
      <c r="AE289" s="244"/>
      <c r="AF289" s="244"/>
      <c r="AG289" s="244"/>
      <c r="AH289" s="244"/>
      <c r="AI289" s="244"/>
      <c r="AJ289" s="244"/>
      <c r="AK289" s="244"/>
      <c r="AL289" s="244"/>
      <c r="AM289" s="244"/>
      <c r="AN289" s="244"/>
      <c r="AO289" s="244"/>
      <c r="AP289" s="244"/>
      <c r="AQ289" s="244"/>
      <c r="AR289" s="244"/>
      <c r="AS289" s="244"/>
      <c r="AT289" s="244"/>
      <c r="AU289" s="244"/>
      <c r="AV289" s="244"/>
      <c r="AW289" s="244"/>
      <c r="AX289" s="244"/>
      <c r="AY289" s="244"/>
      <c r="AZ289" s="244"/>
      <c r="BA289" s="244"/>
      <c r="BB289" s="244"/>
      <c r="BC289" s="244"/>
      <c r="BD289" s="244"/>
      <c r="BE289" s="244"/>
      <c r="BF289" s="244"/>
      <c r="BG289" s="244"/>
      <c r="BH289" s="244"/>
      <c r="BI289" s="244"/>
      <c r="BJ289" s="244"/>
      <c r="BK289" s="244"/>
    </row>
    <row r="290" spans="1:63" ht="19.5" customHeight="1">
      <c r="A290" s="244"/>
      <c r="B290" s="244"/>
      <c r="C290" s="244"/>
      <c r="D290" s="244"/>
      <c r="E290" s="244"/>
      <c r="F290" s="244"/>
      <c r="G290" s="244"/>
      <c r="H290" s="244"/>
      <c r="I290" s="244"/>
      <c r="J290" s="244"/>
      <c r="K290" s="244"/>
      <c r="L290" s="244"/>
      <c r="M290" s="244"/>
      <c r="N290" s="244"/>
      <c r="O290" s="244"/>
      <c r="P290" s="244"/>
      <c r="Q290" s="244"/>
      <c r="R290" s="244"/>
      <c r="S290" s="244"/>
      <c r="T290" s="244"/>
      <c r="U290" s="244"/>
      <c r="V290" s="244"/>
      <c r="W290" s="244"/>
      <c r="X290" s="244"/>
      <c r="Y290" s="244"/>
      <c r="Z290" s="244"/>
      <c r="AA290" s="244"/>
      <c r="AB290" s="244"/>
      <c r="AC290" s="244"/>
      <c r="AD290" s="244"/>
      <c r="AE290" s="244"/>
      <c r="AF290" s="244"/>
      <c r="AG290" s="244"/>
      <c r="AH290" s="244"/>
      <c r="AI290" s="244"/>
      <c r="AJ290" s="244"/>
      <c r="AK290" s="244"/>
      <c r="AL290" s="244"/>
      <c r="AM290" s="244"/>
      <c r="AN290" s="244"/>
      <c r="AO290" s="244"/>
      <c r="AP290" s="244"/>
      <c r="AQ290" s="244"/>
      <c r="AR290" s="244"/>
      <c r="AS290" s="244"/>
      <c r="AT290" s="244"/>
      <c r="AU290" s="244"/>
      <c r="AV290" s="244"/>
      <c r="AW290" s="244"/>
      <c r="AX290" s="244"/>
      <c r="AY290" s="244"/>
      <c r="AZ290" s="244"/>
      <c r="BA290" s="244"/>
      <c r="BB290" s="244"/>
      <c r="BC290" s="244"/>
      <c r="BD290" s="244"/>
      <c r="BE290" s="244"/>
      <c r="BF290" s="244"/>
      <c r="BG290" s="244"/>
      <c r="BH290" s="244"/>
      <c r="BI290" s="244"/>
      <c r="BJ290" s="244"/>
      <c r="BK290" s="244"/>
    </row>
    <row r="291" spans="1:63" ht="19.5" customHeight="1">
      <c r="A291" s="244"/>
      <c r="B291" s="244"/>
      <c r="C291" s="244"/>
      <c r="D291" s="244"/>
      <c r="E291" s="244"/>
      <c r="F291" s="244"/>
      <c r="G291" s="244"/>
      <c r="H291" s="244"/>
      <c r="I291" s="244"/>
      <c r="J291" s="244"/>
      <c r="K291" s="244"/>
      <c r="L291" s="244"/>
      <c r="M291" s="244"/>
      <c r="N291" s="244"/>
      <c r="O291" s="244"/>
      <c r="P291" s="244"/>
      <c r="Q291" s="244"/>
      <c r="R291" s="244"/>
      <c r="S291" s="244"/>
      <c r="T291" s="244"/>
      <c r="U291" s="244"/>
      <c r="V291" s="244"/>
      <c r="W291" s="244"/>
      <c r="X291" s="244"/>
      <c r="Y291" s="244"/>
      <c r="Z291" s="244"/>
      <c r="AA291" s="244"/>
      <c r="AB291" s="244"/>
      <c r="AC291" s="244"/>
      <c r="AD291" s="244"/>
      <c r="AE291" s="244"/>
      <c r="AF291" s="244"/>
      <c r="AG291" s="244"/>
      <c r="AH291" s="244"/>
      <c r="AI291" s="244"/>
      <c r="AJ291" s="244"/>
      <c r="AK291" s="244"/>
      <c r="AL291" s="244"/>
      <c r="AM291" s="244"/>
      <c r="AN291" s="244"/>
      <c r="AO291" s="244"/>
      <c r="AP291" s="244"/>
      <c r="AQ291" s="244"/>
      <c r="AR291" s="244"/>
      <c r="AS291" s="244"/>
      <c r="AT291" s="244"/>
      <c r="AU291" s="244"/>
      <c r="AV291" s="244"/>
      <c r="AW291" s="244"/>
      <c r="AX291" s="244"/>
      <c r="AY291" s="244"/>
      <c r="AZ291" s="244"/>
      <c r="BA291" s="244"/>
      <c r="BB291" s="244"/>
      <c r="BC291" s="244"/>
      <c r="BD291" s="244"/>
      <c r="BE291" s="244"/>
      <c r="BF291" s="244"/>
      <c r="BG291" s="244"/>
      <c r="BH291" s="244"/>
      <c r="BI291" s="244"/>
      <c r="BJ291" s="244"/>
      <c r="BK291" s="244"/>
    </row>
    <row r="292" spans="1:63" ht="19.5" customHeight="1">
      <c r="A292" s="244"/>
      <c r="B292" s="244"/>
      <c r="C292" s="244"/>
      <c r="D292" s="244"/>
      <c r="E292" s="244"/>
      <c r="F292" s="244"/>
      <c r="G292" s="244"/>
      <c r="H292" s="244"/>
      <c r="I292" s="244"/>
      <c r="J292" s="244"/>
      <c r="K292" s="244"/>
      <c r="L292" s="244"/>
      <c r="M292" s="244"/>
      <c r="N292" s="244"/>
      <c r="O292" s="244"/>
      <c r="P292" s="244"/>
      <c r="Q292" s="244"/>
      <c r="R292" s="244"/>
      <c r="S292" s="244"/>
      <c r="T292" s="244"/>
      <c r="U292" s="244"/>
      <c r="V292" s="244"/>
      <c r="W292" s="244"/>
      <c r="X292" s="244"/>
      <c r="Y292" s="244"/>
      <c r="Z292" s="244"/>
      <c r="AA292" s="244"/>
      <c r="AB292" s="244"/>
      <c r="AC292" s="244"/>
      <c r="AD292" s="244"/>
      <c r="AE292" s="244"/>
      <c r="AF292" s="244"/>
      <c r="AG292" s="244"/>
      <c r="AH292" s="244"/>
      <c r="AI292" s="244"/>
      <c r="AJ292" s="244"/>
      <c r="AK292" s="244"/>
      <c r="AL292" s="244"/>
      <c r="AM292" s="244"/>
      <c r="AN292" s="244"/>
      <c r="AO292" s="244"/>
      <c r="AP292" s="244"/>
      <c r="AQ292" s="244"/>
      <c r="AR292" s="244"/>
      <c r="AS292" s="244"/>
      <c r="AT292" s="244"/>
      <c r="AU292" s="244"/>
      <c r="AV292" s="244"/>
      <c r="AW292" s="244"/>
      <c r="AX292" s="244"/>
      <c r="AY292" s="244"/>
      <c r="AZ292" s="244"/>
      <c r="BA292" s="244"/>
      <c r="BB292" s="244"/>
      <c r="BC292" s="244"/>
      <c r="BD292" s="244"/>
      <c r="BE292" s="244"/>
      <c r="BF292" s="244"/>
      <c r="BG292" s="244"/>
      <c r="BH292" s="244"/>
      <c r="BI292" s="244"/>
      <c r="BJ292" s="244"/>
      <c r="BK292" s="244"/>
    </row>
    <row r="293" spans="1:63" ht="19.5" customHeight="1">
      <c r="A293" s="244"/>
      <c r="B293" s="244"/>
      <c r="C293" s="244"/>
      <c r="D293" s="244"/>
      <c r="E293" s="244"/>
      <c r="F293" s="244"/>
      <c r="G293" s="244"/>
      <c r="H293" s="244"/>
      <c r="I293" s="244"/>
      <c r="J293" s="244"/>
      <c r="K293" s="244"/>
      <c r="L293" s="244"/>
      <c r="M293" s="244"/>
      <c r="N293" s="244"/>
      <c r="O293" s="244"/>
      <c r="P293" s="244"/>
      <c r="Q293" s="244"/>
      <c r="R293" s="244"/>
      <c r="S293" s="244"/>
      <c r="T293" s="244"/>
      <c r="U293" s="244"/>
      <c r="V293" s="244"/>
      <c r="W293" s="244"/>
      <c r="X293" s="244"/>
      <c r="Y293" s="244"/>
      <c r="Z293" s="244"/>
      <c r="AA293" s="244"/>
      <c r="AB293" s="244"/>
      <c r="AC293" s="244"/>
      <c r="AD293" s="244"/>
      <c r="AE293" s="244"/>
      <c r="AF293" s="244"/>
      <c r="AG293" s="244"/>
      <c r="AH293" s="244"/>
      <c r="AI293" s="244"/>
      <c r="AJ293" s="244"/>
      <c r="AK293" s="244"/>
      <c r="AL293" s="244"/>
      <c r="AM293" s="244"/>
      <c r="AN293" s="244"/>
      <c r="AO293" s="244"/>
      <c r="AP293" s="244"/>
      <c r="AQ293" s="244"/>
      <c r="AR293" s="244"/>
      <c r="AS293" s="244"/>
      <c r="AT293" s="244"/>
      <c r="AU293" s="244"/>
      <c r="AV293" s="244"/>
      <c r="AW293" s="244"/>
      <c r="AX293" s="244"/>
      <c r="AY293" s="244"/>
      <c r="AZ293" s="244"/>
      <c r="BA293" s="244"/>
      <c r="BB293" s="244"/>
      <c r="BC293" s="244"/>
      <c r="BD293" s="244"/>
      <c r="BE293" s="244"/>
      <c r="BF293" s="244"/>
      <c r="BG293" s="244"/>
      <c r="BH293" s="244"/>
      <c r="BI293" s="244"/>
      <c r="BJ293" s="244"/>
      <c r="BK293" s="244"/>
    </row>
    <row r="294" spans="1:63" ht="19.5" customHeight="1">
      <c r="A294" s="244"/>
      <c r="B294" s="244"/>
      <c r="C294" s="244"/>
      <c r="D294" s="244"/>
      <c r="E294" s="244"/>
      <c r="F294" s="244"/>
      <c r="G294" s="244"/>
      <c r="H294" s="244"/>
      <c r="I294" s="244"/>
      <c r="J294" s="244"/>
      <c r="K294" s="244"/>
      <c r="L294" s="244"/>
      <c r="M294" s="244"/>
      <c r="N294" s="244"/>
      <c r="O294" s="244"/>
      <c r="P294" s="244"/>
      <c r="Q294" s="244"/>
      <c r="R294" s="244"/>
      <c r="S294" s="244"/>
      <c r="T294" s="244"/>
      <c r="U294" s="244"/>
      <c r="V294" s="244"/>
      <c r="W294" s="244"/>
      <c r="X294" s="244"/>
      <c r="Y294" s="244"/>
      <c r="Z294" s="244"/>
      <c r="AA294" s="244"/>
      <c r="AB294" s="244"/>
      <c r="AC294" s="244"/>
      <c r="AD294" s="244"/>
      <c r="AE294" s="244"/>
      <c r="AF294" s="244"/>
      <c r="AG294" s="244"/>
      <c r="AH294" s="244"/>
      <c r="AI294" s="244"/>
      <c r="AJ294" s="244"/>
      <c r="AK294" s="244"/>
      <c r="AL294" s="244"/>
      <c r="AM294" s="244"/>
      <c r="AN294" s="244"/>
      <c r="AO294" s="244"/>
      <c r="AP294" s="244"/>
      <c r="AQ294" s="244"/>
      <c r="AR294" s="244"/>
      <c r="AS294" s="244"/>
      <c r="AT294" s="244"/>
      <c r="AU294" s="244"/>
      <c r="AV294" s="244"/>
      <c r="AW294" s="244"/>
      <c r="AX294" s="244"/>
      <c r="AY294" s="244"/>
      <c r="AZ294" s="244"/>
      <c r="BA294" s="244"/>
      <c r="BB294" s="244"/>
      <c r="BC294" s="244"/>
      <c r="BD294" s="244"/>
      <c r="BE294" s="244"/>
      <c r="BF294" s="244"/>
      <c r="BG294" s="244"/>
      <c r="BH294" s="244"/>
      <c r="BI294" s="244"/>
      <c r="BJ294" s="244"/>
      <c r="BK294" s="244"/>
    </row>
    <row r="295" spans="1:63" ht="19.5" customHeight="1">
      <c r="A295" s="244"/>
      <c r="B295" s="244"/>
      <c r="C295" s="244"/>
      <c r="D295" s="244"/>
      <c r="E295" s="244"/>
      <c r="F295" s="244"/>
      <c r="G295" s="244"/>
      <c r="H295" s="244"/>
      <c r="I295" s="244"/>
      <c r="J295" s="244"/>
      <c r="K295" s="244"/>
      <c r="L295" s="244"/>
      <c r="M295" s="244"/>
      <c r="N295" s="244"/>
      <c r="O295" s="244"/>
      <c r="P295" s="244"/>
      <c r="Q295" s="244"/>
      <c r="R295" s="244"/>
      <c r="S295" s="244"/>
      <c r="T295" s="244"/>
      <c r="U295" s="244"/>
      <c r="V295" s="244"/>
      <c r="W295" s="244"/>
      <c r="X295" s="244"/>
      <c r="Y295" s="244"/>
      <c r="Z295" s="244"/>
      <c r="AA295" s="244"/>
      <c r="AB295" s="244"/>
      <c r="AC295" s="244"/>
      <c r="AD295" s="244"/>
      <c r="AE295" s="244"/>
      <c r="AF295" s="244"/>
      <c r="AG295" s="244"/>
      <c r="AH295" s="244"/>
      <c r="AI295" s="244"/>
      <c r="AJ295" s="244"/>
      <c r="AK295" s="244"/>
      <c r="AL295" s="244"/>
      <c r="AM295" s="244"/>
      <c r="AN295" s="244"/>
      <c r="AO295" s="244"/>
      <c r="AP295" s="244"/>
      <c r="AQ295" s="244"/>
      <c r="AR295" s="244"/>
      <c r="AS295" s="244"/>
      <c r="AT295" s="244"/>
      <c r="AU295" s="244"/>
      <c r="AV295" s="244"/>
      <c r="AW295" s="244"/>
      <c r="AX295" s="244"/>
      <c r="AY295" s="244"/>
      <c r="AZ295" s="244"/>
      <c r="BA295" s="244"/>
      <c r="BB295" s="244"/>
      <c r="BC295" s="244"/>
      <c r="BD295" s="244"/>
      <c r="BE295" s="244"/>
      <c r="BF295" s="244"/>
      <c r="BG295" s="244"/>
      <c r="BH295" s="244"/>
      <c r="BI295" s="244"/>
      <c r="BJ295" s="244"/>
      <c r="BK295" s="244"/>
    </row>
    <row r="296" spans="1:63" ht="19.5" customHeight="1">
      <c r="A296" s="244"/>
      <c r="B296" s="244"/>
      <c r="C296" s="244"/>
      <c r="D296" s="244"/>
      <c r="E296" s="244"/>
      <c r="F296" s="244"/>
      <c r="G296" s="244"/>
      <c r="H296" s="244"/>
      <c r="I296" s="244"/>
      <c r="J296" s="244"/>
      <c r="K296" s="244"/>
      <c r="L296" s="244"/>
      <c r="M296" s="244"/>
      <c r="N296" s="244"/>
      <c r="O296" s="244"/>
      <c r="P296" s="244"/>
      <c r="Q296" s="244"/>
      <c r="R296" s="244"/>
      <c r="S296" s="244"/>
      <c r="T296" s="244"/>
      <c r="U296" s="244"/>
      <c r="V296" s="244"/>
      <c r="W296" s="244"/>
      <c r="X296" s="244"/>
      <c r="Y296" s="244"/>
      <c r="Z296" s="244"/>
      <c r="AA296" s="244"/>
      <c r="AB296" s="244"/>
      <c r="AC296" s="244"/>
      <c r="AD296" s="244"/>
      <c r="AE296" s="244"/>
      <c r="AF296" s="244"/>
      <c r="AG296" s="244"/>
      <c r="AH296" s="244"/>
      <c r="AI296" s="244"/>
      <c r="AJ296" s="244"/>
      <c r="AK296" s="244"/>
      <c r="AL296" s="244"/>
      <c r="AM296" s="244"/>
      <c r="AN296" s="244"/>
      <c r="AO296" s="244"/>
      <c r="AP296" s="244"/>
      <c r="AQ296" s="244"/>
      <c r="AR296" s="244"/>
      <c r="AS296" s="244"/>
      <c r="AT296" s="244"/>
      <c r="AU296" s="244"/>
      <c r="AV296" s="244"/>
      <c r="AW296" s="244"/>
      <c r="AX296" s="244"/>
      <c r="AY296" s="244"/>
      <c r="AZ296" s="244"/>
      <c r="BA296" s="244"/>
      <c r="BB296" s="244"/>
      <c r="BC296" s="244"/>
      <c r="BD296" s="244"/>
      <c r="BE296" s="244"/>
      <c r="BF296" s="244"/>
      <c r="BG296" s="244"/>
      <c r="BH296" s="244"/>
      <c r="BI296" s="244"/>
      <c r="BJ296" s="244"/>
      <c r="BK296" s="244"/>
    </row>
    <row r="297" spans="1:63" ht="19.5" customHeight="1">
      <c r="A297" s="244"/>
      <c r="B297" s="244"/>
      <c r="C297" s="244"/>
      <c r="D297" s="244"/>
      <c r="E297" s="244"/>
      <c r="F297" s="244"/>
      <c r="G297" s="244"/>
      <c r="H297" s="244"/>
      <c r="I297" s="244"/>
      <c r="J297" s="244"/>
      <c r="K297" s="244"/>
      <c r="L297" s="244"/>
      <c r="M297" s="244"/>
      <c r="N297" s="244"/>
      <c r="O297" s="244"/>
      <c r="P297" s="244"/>
      <c r="Q297" s="244"/>
      <c r="R297" s="244"/>
      <c r="S297" s="244"/>
      <c r="T297" s="244"/>
      <c r="U297" s="244"/>
      <c r="V297" s="244"/>
      <c r="W297" s="244"/>
      <c r="X297" s="244"/>
      <c r="Y297" s="244"/>
      <c r="Z297" s="244"/>
      <c r="AA297" s="244"/>
      <c r="AB297" s="244"/>
      <c r="AC297" s="244"/>
      <c r="AD297" s="244"/>
      <c r="AE297" s="244"/>
      <c r="AF297" s="244"/>
      <c r="AG297" s="244"/>
      <c r="AH297" s="244"/>
      <c r="AI297" s="244"/>
      <c r="AJ297" s="244"/>
      <c r="AK297" s="244"/>
      <c r="AL297" s="244"/>
      <c r="AM297" s="244"/>
      <c r="AN297" s="244"/>
      <c r="AO297" s="244"/>
      <c r="AP297" s="244"/>
      <c r="AQ297" s="244"/>
      <c r="AR297" s="244"/>
      <c r="AS297" s="244"/>
      <c r="AT297" s="244"/>
      <c r="AU297" s="244"/>
      <c r="AV297" s="244"/>
      <c r="AW297" s="244"/>
      <c r="AX297" s="244"/>
      <c r="AY297" s="244"/>
      <c r="AZ297" s="244"/>
      <c r="BA297" s="244"/>
      <c r="BB297" s="244"/>
      <c r="BC297" s="244"/>
      <c r="BD297" s="244"/>
      <c r="BE297" s="244"/>
      <c r="BF297" s="244"/>
      <c r="BG297" s="244"/>
      <c r="BH297" s="244"/>
      <c r="BI297" s="244"/>
      <c r="BJ297" s="244"/>
      <c r="BK297" s="244"/>
    </row>
    <row r="298" spans="1:63" ht="19.5" customHeight="1">
      <c r="A298" s="244"/>
      <c r="B298" s="244"/>
      <c r="C298" s="244"/>
      <c r="D298" s="244"/>
      <c r="E298" s="244"/>
      <c r="F298" s="244"/>
      <c r="G298" s="244"/>
      <c r="H298" s="244"/>
      <c r="I298" s="244"/>
      <c r="J298" s="244"/>
      <c r="K298" s="244"/>
      <c r="L298" s="244"/>
      <c r="M298" s="244"/>
      <c r="N298" s="244"/>
      <c r="O298" s="244"/>
      <c r="P298" s="244"/>
      <c r="Q298" s="244"/>
      <c r="R298" s="244"/>
      <c r="S298" s="244"/>
      <c r="T298" s="244"/>
      <c r="U298" s="244"/>
      <c r="V298" s="244"/>
      <c r="W298" s="244"/>
      <c r="X298" s="244"/>
      <c r="Y298" s="244"/>
      <c r="Z298" s="244"/>
      <c r="AA298" s="244"/>
      <c r="AB298" s="244"/>
      <c r="AC298" s="244"/>
      <c r="AD298" s="244"/>
      <c r="AE298" s="244"/>
      <c r="AF298" s="244"/>
      <c r="AG298" s="244"/>
      <c r="AH298" s="244"/>
      <c r="AI298" s="244"/>
      <c r="AJ298" s="244"/>
      <c r="AK298" s="244"/>
      <c r="AL298" s="244"/>
      <c r="AM298" s="244"/>
      <c r="AN298" s="244"/>
      <c r="AO298" s="244"/>
      <c r="AP298" s="244"/>
      <c r="AQ298" s="244"/>
      <c r="AR298" s="244"/>
      <c r="AS298" s="244"/>
      <c r="AT298" s="244"/>
      <c r="AU298" s="244"/>
      <c r="AV298" s="244"/>
      <c r="AW298" s="244"/>
      <c r="AX298" s="244"/>
      <c r="AY298" s="244"/>
      <c r="AZ298" s="244"/>
      <c r="BA298" s="244"/>
      <c r="BB298" s="244"/>
      <c r="BC298" s="244"/>
      <c r="BD298" s="244"/>
      <c r="BE298" s="244"/>
      <c r="BF298" s="244"/>
      <c r="BG298" s="244"/>
      <c r="BH298" s="244"/>
      <c r="BI298" s="244"/>
      <c r="BJ298" s="244"/>
      <c r="BK298" s="244"/>
    </row>
    <row r="299" spans="1:63" ht="19.5" customHeight="1">
      <c r="A299" s="244"/>
      <c r="B299" s="244"/>
      <c r="C299" s="244"/>
      <c r="D299" s="244"/>
      <c r="E299" s="244"/>
      <c r="F299" s="244"/>
      <c r="G299" s="244"/>
      <c r="H299" s="244"/>
      <c r="I299" s="244"/>
      <c r="J299" s="244"/>
      <c r="K299" s="244"/>
      <c r="L299" s="244"/>
      <c r="M299" s="244"/>
      <c r="N299" s="244"/>
      <c r="O299" s="244"/>
      <c r="P299" s="244"/>
      <c r="Q299" s="244"/>
      <c r="R299" s="244"/>
      <c r="S299" s="244"/>
      <c r="T299" s="244"/>
      <c r="U299" s="244"/>
      <c r="V299" s="244"/>
      <c r="W299" s="244"/>
      <c r="X299" s="244"/>
      <c r="Y299" s="244"/>
      <c r="Z299" s="244"/>
      <c r="AA299" s="244"/>
      <c r="AB299" s="244"/>
      <c r="AC299" s="244"/>
      <c r="AD299" s="244"/>
      <c r="AE299" s="244"/>
      <c r="AF299" s="244"/>
      <c r="AG299" s="244"/>
      <c r="AH299" s="244"/>
      <c r="AI299" s="244"/>
      <c r="AJ299" s="244"/>
      <c r="AK299" s="244"/>
      <c r="AL299" s="244"/>
      <c r="AM299" s="244"/>
      <c r="AN299" s="244"/>
      <c r="AO299" s="244"/>
      <c r="AP299" s="244"/>
      <c r="AQ299" s="244"/>
      <c r="AR299" s="244"/>
      <c r="AS299" s="244"/>
      <c r="AT299" s="244"/>
      <c r="AU299" s="244"/>
      <c r="AV299" s="244"/>
      <c r="AW299" s="244"/>
      <c r="AX299" s="244"/>
      <c r="AY299" s="244"/>
      <c r="AZ299" s="244"/>
      <c r="BA299" s="244"/>
      <c r="BB299" s="244"/>
      <c r="BC299" s="244"/>
      <c r="BD299" s="244"/>
      <c r="BE299" s="244"/>
      <c r="BF299" s="244"/>
      <c r="BG299" s="244"/>
      <c r="BH299" s="244"/>
      <c r="BI299" s="244"/>
      <c r="BJ299" s="244"/>
      <c r="BK299" s="244"/>
    </row>
    <row r="300" spans="1:63" ht="19.5" customHeight="1">
      <c r="A300" s="244"/>
      <c r="B300" s="244"/>
      <c r="C300" s="244"/>
      <c r="D300" s="244"/>
      <c r="E300" s="244"/>
      <c r="F300" s="244"/>
      <c r="G300" s="244"/>
      <c r="H300" s="244"/>
      <c r="I300" s="244"/>
      <c r="J300" s="244"/>
      <c r="K300" s="244"/>
      <c r="L300" s="244"/>
      <c r="M300" s="244"/>
      <c r="N300" s="244"/>
      <c r="O300" s="244"/>
      <c r="P300" s="244"/>
      <c r="Q300" s="244"/>
      <c r="R300" s="244"/>
      <c r="S300" s="244"/>
      <c r="T300" s="244"/>
      <c r="U300" s="244"/>
      <c r="V300" s="244"/>
      <c r="W300" s="244"/>
      <c r="X300" s="244"/>
      <c r="Y300" s="244"/>
      <c r="Z300" s="244"/>
      <c r="AA300" s="244"/>
      <c r="AB300" s="244"/>
      <c r="AC300" s="244"/>
      <c r="AD300" s="244"/>
      <c r="AE300" s="244"/>
      <c r="AF300" s="244"/>
      <c r="AG300" s="244"/>
      <c r="AH300" s="244"/>
      <c r="AI300" s="244"/>
      <c r="AJ300" s="244"/>
      <c r="AK300" s="244"/>
      <c r="AL300" s="244"/>
      <c r="AM300" s="244"/>
      <c r="AN300" s="244"/>
      <c r="AO300" s="244"/>
      <c r="AP300" s="244"/>
      <c r="AQ300" s="244"/>
      <c r="AR300" s="244"/>
      <c r="AS300" s="244"/>
      <c r="AT300" s="244"/>
      <c r="AU300" s="244"/>
      <c r="AV300" s="244"/>
      <c r="AW300" s="244"/>
      <c r="AX300" s="244"/>
      <c r="AY300" s="244"/>
      <c r="AZ300" s="244"/>
      <c r="BA300" s="244"/>
      <c r="BB300" s="244"/>
      <c r="BC300" s="244"/>
      <c r="BD300" s="244"/>
      <c r="BE300" s="244"/>
      <c r="BF300" s="244"/>
      <c r="BG300" s="244"/>
      <c r="BH300" s="244"/>
      <c r="BI300" s="244"/>
      <c r="BJ300" s="244"/>
      <c r="BK300" s="244"/>
    </row>
    <row r="301" spans="1:63" ht="19.5" customHeight="1">
      <c r="A301" s="244"/>
      <c r="B301" s="244"/>
      <c r="C301" s="244"/>
      <c r="D301" s="244"/>
      <c r="E301" s="244"/>
      <c r="F301" s="244"/>
      <c r="G301" s="244"/>
      <c r="H301" s="244"/>
      <c r="I301" s="244"/>
      <c r="J301" s="244"/>
      <c r="K301" s="244"/>
      <c r="L301" s="244"/>
      <c r="M301" s="244"/>
      <c r="N301" s="244"/>
      <c r="O301" s="244"/>
      <c r="P301" s="244"/>
      <c r="Q301" s="244"/>
      <c r="R301" s="244"/>
      <c r="S301" s="244"/>
      <c r="T301" s="244"/>
      <c r="U301" s="244"/>
      <c r="V301" s="244"/>
      <c r="W301" s="244"/>
      <c r="X301" s="244"/>
      <c r="Y301" s="244"/>
      <c r="Z301" s="244"/>
      <c r="AA301" s="244"/>
      <c r="AB301" s="244"/>
      <c r="AC301" s="244"/>
      <c r="AD301" s="244"/>
      <c r="AE301" s="244"/>
      <c r="AF301" s="244"/>
      <c r="AG301" s="244"/>
      <c r="AH301" s="244"/>
      <c r="AI301" s="244"/>
      <c r="AJ301" s="244"/>
      <c r="AK301" s="244"/>
      <c r="AL301" s="244"/>
      <c r="AM301" s="244"/>
      <c r="AN301" s="244"/>
      <c r="AO301" s="244"/>
      <c r="AP301" s="244"/>
      <c r="AQ301" s="244"/>
      <c r="AR301" s="244"/>
      <c r="AS301" s="244"/>
      <c r="AT301" s="244"/>
      <c r="AU301" s="244"/>
      <c r="AV301" s="244"/>
      <c r="AW301" s="244"/>
      <c r="AX301" s="244"/>
      <c r="AY301" s="244"/>
      <c r="AZ301" s="244"/>
      <c r="BA301" s="244"/>
      <c r="BB301" s="244"/>
      <c r="BC301" s="244"/>
      <c r="BD301" s="244"/>
      <c r="BE301" s="244"/>
      <c r="BF301" s="244"/>
      <c r="BG301" s="244"/>
      <c r="BH301" s="244"/>
      <c r="BI301" s="244"/>
      <c r="BJ301" s="244"/>
      <c r="BK301" s="244"/>
    </row>
    <row r="302" spans="1:63" ht="19.5" customHeight="1">
      <c r="A302" s="244"/>
      <c r="B302" s="244"/>
      <c r="C302" s="244"/>
      <c r="D302" s="244"/>
      <c r="E302" s="244"/>
      <c r="F302" s="244"/>
      <c r="G302" s="244"/>
      <c r="H302" s="244"/>
      <c r="I302" s="244"/>
      <c r="J302" s="244"/>
      <c r="K302" s="244"/>
      <c r="L302" s="244"/>
      <c r="M302" s="244"/>
      <c r="N302" s="244"/>
      <c r="O302" s="244"/>
      <c r="P302" s="244"/>
      <c r="Q302" s="244"/>
      <c r="R302" s="244"/>
      <c r="S302" s="244"/>
      <c r="T302" s="244"/>
      <c r="U302" s="244"/>
      <c r="V302" s="244"/>
      <c r="W302" s="244"/>
      <c r="X302" s="244"/>
      <c r="Y302" s="244"/>
      <c r="Z302" s="244"/>
      <c r="AA302" s="244"/>
      <c r="AB302" s="244"/>
      <c r="AC302" s="244"/>
      <c r="AD302" s="244"/>
      <c r="AE302" s="244"/>
      <c r="AF302" s="244"/>
      <c r="AG302" s="244"/>
      <c r="AH302" s="244"/>
      <c r="AI302" s="244"/>
      <c r="AJ302" s="244"/>
      <c r="AK302" s="244"/>
      <c r="AL302" s="244"/>
      <c r="AM302" s="244"/>
      <c r="AN302" s="244"/>
      <c r="AO302" s="244"/>
      <c r="AP302" s="244"/>
      <c r="AQ302" s="244"/>
      <c r="AR302" s="244"/>
      <c r="AS302" s="244"/>
      <c r="AT302" s="244"/>
      <c r="AU302" s="244"/>
      <c r="AV302" s="244"/>
      <c r="AW302" s="244"/>
      <c r="AX302" s="244"/>
      <c r="AY302" s="244"/>
      <c r="AZ302" s="244"/>
      <c r="BA302" s="244"/>
      <c r="BB302" s="244"/>
      <c r="BC302" s="244"/>
      <c r="BD302" s="244"/>
      <c r="BE302" s="244"/>
      <c r="BF302" s="244"/>
      <c r="BG302" s="244"/>
      <c r="BH302" s="244"/>
      <c r="BI302" s="244"/>
      <c r="BJ302" s="244"/>
      <c r="BK302" s="244"/>
    </row>
    <row r="303" spans="1:63" ht="19.5" customHeight="1">
      <c r="A303" s="244"/>
      <c r="B303" s="244"/>
      <c r="C303" s="244"/>
      <c r="D303" s="244"/>
      <c r="E303" s="244"/>
      <c r="F303" s="244"/>
      <c r="G303" s="244"/>
      <c r="H303" s="244"/>
      <c r="I303" s="244"/>
      <c r="J303" s="244"/>
      <c r="K303" s="244"/>
      <c r="L303" s="244"/>
      <c r="M303" s="244"/>
      <c r="N303" s="244"/>
      <c r="O303" s="244"/>
      <c r="P303" s="244"/>
      <c r="Q303" s="244"/>
      <c r="R303" s="244"/>
      <c r="S303" s="244"/>
      <c r="T303" s="244"/>
      <c r="U303" s="244"/>
      <c r="V303" s="244"/>
      <c r="W303" s="244"/>
      <c r="X303" s="244"/>
      <c r="Y303" s="244"/>
      <c r="Z303" s="244"/>
      <c r="AA303" s="244"/>
      <c r="AB303" s="244"/>
      <c r="AC303" s="244"/>
      <c r="AD303" s="244"/>
      <c r="AE303" s="244"/>
      <c r="AF303" s="244"/>
      <c r="AG303" s="244"/>
      <c r="AH303" s="244"/>
      <c r="AI303" s="244"/>
      <c r="AJ303" s="244"/>
      <c r="AK303" s="244"/>
      <c r="AL303" s="244"/>
      <c r="AM303" s="244"/>
      <c r="AN303" s="244"/>
      <c r="AO303" s="244"/>
      <c r="AP303" s="244"/>
      <c r="AQ303" s="244"/>
      <c r="AR303" s="244"/>
      <c r="AS303" s="244"/>
      <c r="AT303" s="244"/>
      <c r="AU303" s="244"/>
      <c r="AV303" s="244"/>
      <c r="AW303" s="244"/>
      <c r="AX303" s="244"/>
      <c r="AY303" s="244"/>
      <c r="AZ303" s="244"/>
      <c r="BA303" s="244"/>
      <c r="BB303" s="244"/>
      <c r="BC303" s="244"/>
      <c r="BD303" s="244"/>
      <c r="BE303" s="244"/>
      <c r="BF303" s="244"/>
      <c r="BG303" s="244"/>
      <c r="BH303" s="244"/>
      <c r="BI303" s="244"/>
      <c r="BJ303" s="244"/>
      <c r="BK303" s="244"/>
    </row>
    <row r="304" spans="1:63" ht="19.5" customHeight="1">
      <c r="A304" s="244"/>
      <c r="B304" s="244"/>
      <c r="C304" s="244"/>
      <c r="D304" s="244"/>
      <c r="E304" s="244"/>
      <c r="F304" s="244"/>
      <c r="G304" s="244"/>
      <c r="H304" s="244"/>
      <c r="I304" s="244"/>
      <c r="J304" s="244"/>
      <c r="K304" s="244"/>
      <c r="L304" s="244"/>
      <c r="M304" s="244"/>
      <c r="N304" s="244"/>
      <c r="O304" s="244"/>
      <c r="P304" s="244"/>
      <c r="Q304" s="244"/>
      <c r="R304" s="244"/>
      <c r="S304" s="244"/>
      <c r="T304" s="244"/>
      <c r="U304" s="244"/>
      <c r="V304" s="244"/>
      <c r="W304" s="244"/>
      <c r="X304" s="244"/>
      <c r="Y304" s="244"/>
      <c r="Z304" s="244"/>
      <c r="AA304" s="244"/>
      <c r="AB304" s="244"/>
      <c r="AC304" s="244"/>
      <c r="AD304" s="244"/>
      <c r="AE304" s="244"/>
      <c r="AF304" s="244"/>
      <c r="AG304" s="244"/>
      <c r="AH304" s="244"/>
      <c r="AI304" s="244"/>
      <c r="AJ304" s="244"/>
      <c r="AK304" s="244"/>
      <c r="AL304" s="244"/>
      <c r="AM304" s="244"/>
      <c r="AN304" s="244"/>
      <c r="AO304" s="244"/>
      <c r="AP304" s="244"/>
      <c r="AQ304" s="244"/>
      <c r="AR304" s="244"/>
      <c r="AS304" s="244"/>
      <c r="AT304" s="244"/>
      <c r="AU304" s="244"/>
      <c r="AV304" s="244"/>
      <c r="AW304" s="244"/>
      <c r="AX304" s="244"/>
      <c r="AY304" s="244"/>
      <c r="AZ304" s="244"/>
      <c r="BA304" s="244"/>
      <c r="BB304" s="244"/>
      <c r="BC304" s="244"/>
      <c r="BD304" s="244"/>
      <c r="BE304" s="244"/>
      <c r="BF304" s="244"/>
      <c r="BG304" s="244"/>
      <c r="BH304" s="244"/>
      <c r="BI304" s="244"/>
      <c r="BJ304" s="244"/>
      <c r="BK304" s="244"/>
    </row>
    <row r="305" spans="1:63" ht="19.5" customHeight="1">
      <c r="A305" s="244"/>
      <c r="B305" s="244"/>
      <c r="C305" s="244"/>
      <c r="D305" s="244"/>
      <c r="E305" s="244"/>
      <c r="F305" s="244"/>
      <c r="G305" s="244"/>
      <c r="H305" s="244"/>
      <c r="I305" s="244"/>
      <c r="J305" s="244"/>
      <c r="K305" s="244"/>
      <c r="L305" s="244"/>
      <c r="M305" s="244"/>
      <c r="N305" s="244"/>
      <c r="O305" s="244"/>
      <c r="P305" s="244"/>
      <c r="Q305" s="244"/>
      <c r="R305" s="244"/>
      <c r="S305" s="244"/>
      <c r="T305" s="244"/>
      <c r="U305" s="244"/>
      <c r="V305" s="244"/>
      <c r="W305" s="244"/>
      <c r="X305" s="244"/>
      <c r="Y305" s="244"/>
      <c r="Z305" s="244"/>
      <c r="AA305" s="244"/>
      <c r="AB305" s="244"/>
      <c r="AC305" s="244"/>
      <c r="AD305" s="244"/>
      <c r="AE305" s="244"/>
      <c r="AF305" s="244"/>
      <c r="AG305" s="244"/>
      <c r="AH305" s="244"/>
      <c r="AI305" s="244"/>
      <c r="AJ305" s="244"/>
      <c r="AK305" s="244"/>
      <c r="AL305" s="244"/>
      <c r="AM305" s="244"/>
      <c r="AN305" s="244"/>
      <c r="AO305" s="244"/>
      <c r="AP305" s="244"/>
      <c r="AQ305" s="244"/>
      <c r="AR305" s="244"/>
      <c r="AS305" s="244"/>
      <c r="AT305" s="244"/>
      <c r="AU305" s="244"/>
      <c r="AV305" s="244"/>
      <c r="AW305" s="244"/>
      <c r="AX305" s="244"/>
      <c r="AY305" s="244"/>
      <c r="AZ305" s="244"/>
      <c r="BA305" s="244"/>
      <c r="BB305" s="244"/>
      <c r="BC305" s="244"/>
      <c r="BD305" s="244"/>
      <c r="BE305" s="244"/>
      <c r="BF305" s="244"/>
      <c r="BG305" s="244"/>
      <c r="BH305" s="244"/>
      <c r="BI305" s="244"/>
      <c r="BJ305" s="244"/>
      <c r="BK305" s="244"/>
    </row>
    <row r="306" spans="1:63" ht="19.5" customHeight="1">
      <c r="A306" s="244"/>
      <c r="B306" s="244"/>
      <c r="C306" s="244"/>
      <c r="D306" s="244"/>
      <c r="E306" s="244"/>
      <c r="F306" s="244"/>
      <c r="G306" s="244"/>
      <c r="H306" s="244"/>
      <c r="I306" s="244"/>
      <c r="J306" s="244"/>
      <c r="K306" s="244"/>
      <c r="L306" s="244"/>
      <c r="M306" s="244"/>
      <c r="N306" s="244"/>
      <c r="O306" s="244"/>
      <c r="P306" s="244"/>
      <c r="Q306" s="244"/>
      <c r="R306" s="244"/>
      <c r="S306" s="244"/>
      <c r="T306" s="244"/>
      <c r="U306" s="244"/>
      <c r="V306" s="244"/>
      <c r="W306" s="244"/>
      <c r="X306" s="244"/>
      <c r="Y306" s="244"/>
      <c r="Z306" s="244"/>
      <c r="AA306" s="244"/>
      <c r="AB306" s="244"/>
      <c r="AC306" s="244"/>
      <c r="AD306" s="244"/>
      <c r="AE306" s="244"/>
      <c r="AF306" s="244"/>
      <c r="AG306" s="244"/>
      <c r="AH306" s="244"/>
      <c r="AI306" s="244"/>
      <c r="AJ306" s="244"/>
      <c r="AK306" s="244"/>
      <c r="AL306" s="244"/>
      <c r="AM306" s="244"/>
      <c r="AN306" s="244"/>
      <c r="AO306" s="244"/>
      <c r="AP306" s="244"/>
      <c r="AQ306" s="244"/>
      <c r="AR306" s="244"/>
      <c r="AS306" s="244"/>
      <c r="AT306" s="244"/>
      <c r="AU306" s="244"/>
      <c r="AV306" s="244"/>
      <c r="AW306" s="244"/>
      <c r="AX306" s="244"/>
      <c r="AY306" s="244"/>
      <c r="AZ306" s="244"/>
      <c r="BA306" s="244"/>
      <c r="BB306" s="244"/>
      <c r="BC306" s="244"/>
      <c r="BD306" s="244"/>
      <c r="BE306" s="244"/>
      <c r="BF306" s="244"/>
      <c r="BG306" s="244"/>
      <c r="BH306" s="244"/>
      <c r="BI306" s="244"/>
      <c r="BJ306" s="244"/>
      <c r="BK306" s="244"/>
    </row>
    <row r="307" spans="1:63" ht="19.5" customHeight="1">
      <c r="A307" s="244"/>
      <c r="B307" s="244"/>
      <c r="C307" s="244"/>
      <c r="D307" s="244"/>
      <c r="E307" s="244"/>
      <c r="F307" s="244"/>
      <c r="G307" s="244"/>
      <c r="H307" s="244"/>
      <c r="I307" s="244"/>
      <c r="J307" s="244"/>
      <c r="K307" s="244"/>
      <c r="L307" s="244"/>
      <c r="M307" s="244"/>
      <c r="N307" s="244"/>
      <c r="O307" s="244"/>
      <c r="P307" s="244"/>
      <c r="Q307" s="244"/>
      <c r="R307" s="244"/>
      <c r="S307" s="244"/>
      <c r="T307" s="244"/>
      <c r="U307" s="244"/>
      <c r="V307" s="244"/>
      <c r="W307" s="244"/>
      <c r="X307" s="244"/>
      <c r="Y307" s="244"/>
      <c r="Z307" s="244"/>
      <c r="AA307" s="244"/>
      <c r="AB307" s="244"/>
      <c r="AC307" s="244"/>
      <c r="AD307" s="244"/>
      <c r="AE307" s="244"/>
      <c r="AF307" s="244"/>
      <c r="AG307" s="244"/>
      <c r="AH307" s="244"/>
      <c r="AI307" s="244"/>
      <c r="AJ307" s="244"/>
      <c r="AK307" s="244"/>
      <c r="AL307" s="244"/>
      <c r="AM307" s="244"/>
      <c r="AN307" s="244"/>
      <c r="AO307" s="244"/>
      <c r="AP307" s="244"/>
      <c r="AQ307" s="244"/>
      <c r="AR307" s="244"/>
      <c r="AS307" s="244"/>
      <c r="AT307" s="244"/>
      <c r="AU307" s="244"/>
      <c r="AV307" s="244"/>
      <c r="AW307" s="244"/>
      <c r="AX307" s="244"/>
      <c r="AY307" s="244"/>
      <c r="AZ307" s="244"/>
      <c r="BA307" s="244"/>
      <c r="BB307" s="244"/>
      <c r="BC307" s="244"/>
      <c r="BD307" s="244"/>
      <c r="BE307" s="244"/>
      <c r="BF307" s="244"/>
      <c r="BG307" s="244"/>
      <c r="BH307" s="244"/>
      <c r="BI307" s="244"/>
      <c r="BJ307" s="244"/>
      <c r="BK307" s="244"/>
    </row>
    <row r="308" spans="1:63" ht="19.5" customHeight="1">
      <c r="A308" s="244"/>
      <c r="B308" s="244"/>
      <c r="C308" s="244"/>
      <c r="D308" s="244"/>
      <c r="E308" s="244"/>
      <c r="F308" s="244"/>
      <c r="G308" s="244"/>
      <c r="H308" s="244"/>
      <c r="I308" s="244"/>
      <c r="J308" s="244"/>
      <c r="K308" s="244"/>
      <c r="L308" s="244"/>
      <c r="M308" s="244"/>
      <c r="N308" s="244"/>
      <c r="O308" s="244"/>
      <c r="P308" s="244"/>
      <c r="Q308" s="244"/>
      <c r="R308" s="244"/>
      <c r="S308" s="244"/>
      <c r="T308" s="244"/>
      <c r="U308" s="244"/>
      <c r="V308" s="244"/>
      <c r="W308" s="244"/>
      <c r="X308" s="244"/>
      <c r="Y308" s="244"/>
      <c r="Z308" s="244"/>
      <c r="AA308" s="244"/>
      <c r="AB308" s="244"/>
      <c r="AC308" s="244"/>
      <c r="AD308" s="244"/>
      <c r="AE308" s="244"/>
      <c r="AF308" s="244"/>
      <c r="AG308" s="244"/>
      <c r="AH308" s="244"/>
      <c r="AI308" s="244"/>
      <c r="AJ308" s="244"/>
      <c r="AK308" s="244"/>
      <c r="AL308" s="244"/>
      <c r="AM308" s="244"/>
      <c r="AN308" s="244"/>
      <c r="AO308" s="244"/>
      <c r="AP308" s="244"/>
      <c r="AQ308" s="244"/>
      <c r="AR308" s="244"/>
      <c r="AS308" s="244"/>
      <c r="AT308" s="244"/>
      <c r="AU308" s="244"/>
      <c r="AV308" s="244"/>
      <c r="AW308" s="244"/>
      <c r="AX308" s="244"/>
      <c r="AY308" s="244"/>
      <c r="AZ308" s="244"/>
      <c r="BA308" s="244"/>
      <c r="BB308" s="244"/>
      <c r="BC308" s="244"/>
      <c r="BD308" s="244"/>
      <c r="BE308" s="244"/>
      <c r="BF308" s="244"/>
      <c r="BG308" s="244"/>
      <c r="BH308" s="244"/>
      <c r="BI308" s="244"/>
      <c r="BJ308" s="244"/>
      <c r="BK308" s="244"/>
    </row>
    <row r="309" spans="1:63" ht="19.5" customHeight="1">
      <c r="A309" s="244"/>
      <c r="B309" s="244"/>
      <c r="C309" s="244"/>
      <c r="D309" s="244"/>
      <c r="E309" s="244"/>
      <c r="F309" s="244"/>
      <c r="G309" s="244"/>
      <c r="H309" s="244"/>
      <c r="I309" s="244"/>
      <c r="J309" s="244"/>
      <c r="K309" s="244"/>
      <c r="L309" s="244"/>
      <c r="M309" s="244"/>
      <c r="N309" s="244"/>
      <c r="O309" s="244"/>
      <c r="P309" s="244"/>
      <c r="Q309" s="244"/>
      <c r="R309" s="244"/>
      <c r="S309" s="244"/>
      <c r="T309" s="244"/>
      <c r="U309" s="244"/>
      <c r="V309" s="244"/>
      <c r="W309" s="244"/>
      <c r="X309" s="244"/>
      <c r="Y309" s="244"/>
      <c r="Z309" s="244"/>
      <c r="AA309" s="244"/>
      <c r="AB309" s="244"/>
      <c r="AC309" s="244"/>
      <c r="AD309" s="244"/>
      <c r="AE309" s="244"/>
      <c r="AF309" s="244"/>
      <c r="AG309" s="244"/>
      <c r="AH309" s="244"/>
      <c r="AI309" s="244"/>
      <c r="AJ309" s="244"/>
      <c r="AK309" s="244"/>
      <c r="AL309" s="244"/>
      <c r="AM309" s="244"/>
      <c r="AN309" s="244"/>
      <c r="AO309" s="244"/>
      <c r="AP309" s="244"/>
      <c r="AQ309" s="244"/>
      <c r="AR309" s="244"/>
      <c r="AS309" s="244"/>
      <c r="AT309" s="244"/>
      <c r="AU309" s="244"/>
      <c r="AV309" s="244"/>
      <c r="AW309" s="244"/>
      <c r="AX309" s="244"/>
      <c r="AY309" s="244"/>
      <c r="AZ309" s="244"/>
      <c r="BA309" s="244"/>
      <c r="BB309" s="244"/>
      <c r="BC309" s="244"/>
      <c r="BD309" s="244"/>
      <c r="BE309" s="244"/>
      <c r="BF309" s="244"/>
      <c r="BG309" s="244"/>
      <c r="BH309" s="244"/>
      <c r="BI309" s="244"/>
      <c r="BJ309" s="244"/>
      <c r="BK309" s="244"/>
    </row>
    <row r="310" spans="1:63" ht="19.5" customHeight="1">
      <c r="A310" s="244"/>
      <c r="B310" s="244"/>
      <c r="C310" s="244"/>
      <c r="D310" s="244"/>
      <c r="E310" s="244"/>
      <c r="F310" s="244"/>
      <c r="G310" s="244"/>
      <c r="H310" s="244"/>
      <c r="I310" s="244"/>
      <c r="J310" s="244"/>
      <c r="K310" s="244"/>
      <c r="L310" s="244"/>
      <c r="M310" s="244"/>
      <c r="N310" s="244"/>
      <c r="O310" s="244"/>
      <c r="P310" s="244"/>
      <c r="Q310" s="244"/>
      <c r="R310" s="244"/>
      <c r="S310" s="244"/>
      <c r="T310" s="244"/>
      <c r="U310" s="244"/>
      <c r="V310" s="244"/>
      <c r="W310" s="244"/>
      <c r="X310" s="244"/>
      <c r="Y310" s="244"/>
      <c r="Z310" s="244"/>
      <c r="AA310" s="244"/>
      <c r="AB310" s="244"/>
      <c r="AC310" s="244"/>
      <c r="AD310" s="244"/>
      <c r="AE310" s="244"/>
      <c r="AF310" s="244"/>
      <c r="AG310" s="244"/>
      <c r="AH310" s="244"/>
      <c r="AI310" s="244"/>
      <c r="AJ310" s="244"/>
      <c r="AK310" s="244"/>
      <c r="AL310" s="244"/>
      <c r="AM310" s="244"/>
      <c r="AN310" s="244"/>
      <c r="AO310" s="244"/>
      <c r="AP310" s="244"/>
      <c r="AQ310" s="244"/>
      <c r="AR310" s="244"/>
      <c r="AS310" s="244"/>
      <c r="AT310" s="244"/>
      <c r="AU310" s="244"/>
      <c r="AV310" s="244"/>
      <c r="AW310" s="244"/>
      <c r="AX310" s="244"/>
      <c r="AY310" s="244"/>
      <c r="AZ310" s="244"/>
      <c r="BA310" s="244"/>
      <c r="BB310" s="244"/>
      <c r="BC310" s="244"/>
      <c r="BD310" s="244"/>
      <c r="BE310" s="244"/>
      <c r="BF310" s="244"/>
      <c r="BG310" s="244"/>
      <c r="BH310" s="244"/>
      <c r="BI310" s="244"/>
      <c r="BJ310" s="244"/>
      <c r="BK310" s="244"/>
    </row>
    <row r="311" spans="1:63" ht="19.5" customHeight="1">
      <c r="A311" s="244"/>
      <c r="B311" s="244"/>
      <c r="C311" s="244"/>
      <c r="D311" s="244"/>
      <c r="E311" s="244"/>
      <c r="F311" s="244"/>
      <c r="G311" s="244"/>
      <c r="H311" s="244"/>
      <c r="I311" s="244"/>
      <c r="J311" s="244"/>
      <c r="K311" s="244"/>
      <c r="L311" s="244"/>
      <c r="M311" s="244"/>
      <c r="N311" s="244"/>
      <c r="O311" s="244"/>
      <c r="P311" s="244"/>
      <c r="Q311" s="244"/>
      <c r="R311" s="244"/>
      <c r="S311" s="244"/>
      <c r="T311" s="244"/>
      <c r="U311" s="244"/>
      <c r="V311" s="244"/>
      <c r="W311" s="244"/>
      <c r="X311" s="244"/>
      <c r="Y311" s="244"/>
      <c r="Z311" s="244"/>
      <c r="AA311" s="244"/>
      <c r="AB311" s="244"/>
      <c r="AC311" s="244"/>
      <c r="AD311" s="244"/>
      <c r="AE311" s="244"/>
      <c r="AF311" s="244"/>
      <c r="AG311" s="244"/>
      <c r="AH311" s="244"/>
      <c r="AI311" s="244"/>
      <c r="AJ311" s="244"/>
      <c r="AK311" s="244"/>
      <c r="AL311" s="244"/>
      <c r="AM311" s="244"/>
      <c r="AN311" s="244"/>
      <c r="AO311" s="244"/>
      <c r="AP311" s="244"/>
      <c r="AQ311" s="244"/>
      <c r="AR311" s="244"/>
      <c r="AS311" s="244"/>
      <c r="AT311" s="244"/>
      <c r="AU311" s="244"/>
      <c r="AV311" s="244"/>
      <c r="AW311" s="244"/>
      <c r="AX311" s="244"/>
      <c r="AY311" s="244"/>
      <c r="AZ311" s="244"/>
      <c r="BA311" s="244"/>
      <c r="BB311" s="244"/>
      <c r="BC311" s="244"/>
      <c r="BD311" s="244"/>
      <c r="BE311" s="244"/>
      <c r="BF311" s="244"/>
      <c r="BG311" s="244"/>
      <c r="BH311" s="244"/>
      <c r="BI311" s="244"/>
      <c r="BJ311" s="244"/>
      <c r="BK311" s="244"/>
    </row>
    <row r="312" spans="1:63" ht="19.5" customHeight="1">
      <c r="A312" s="244"/>
      <c r="B312" s="244"/>
      <c r="C312" s="244"/>
      <c r="D312" s="244"/>
      <c r="E312" s="244"/>
      <c r="F312" s="244"/>
      <c r="G312" s="244"/>
      <c r="H312" s="244"/>
      <c r="I312" s="244"/>
      <c r="J312" s="244"/>
      <c r="K312" s="244"/>
      <c r="L312" s="244"/>
      <c r="M312" s="244"/>
      <c r="N312" s="244"/>
      <c r="O312" s="244"/>
      <c r="P312" s="244"/>
      <c r="Q312" s="244"/>
      <c r="R312" s="244"/>
      <c r="S312" s="244"/>
      <c r="T312" s="244"/>
      <c r="U312" s="244"/>
      <c r="V312" s="244"/>
      <c r="W312" s="244"/>
      <c r="X312" s="244"/>
      <c r="Y312" s="244"/>
      <c r="Z312" s="244"/>
      <c r="AA312" s="244"/>
      <c r="AB312" s="244"/>
      <c r="AC312" s="244"/>
      <c r="AD312" s="244"/>
      <c r="AE312" s="244"/>
      <c r="AF312" s="244"/>
      <c r="AG312" s="244"/>
      <c r="AH312" s="244"/>
      <c r="AI312" s="244"/>
      <c r="AJ312" s="244"/>
      <c r="AK312" s="244"/>
      <c r="AL312" s="244"/>
      <c r="AM312" s="244"/>
      <c r="AN312" s="244"/>
      <c r="AO312" s="244"/>
      <c r="AP312" s="244"/>
      <c r="AQ312" s="244"/>
      <c r="AR312" s="244"/>
      <c r="AS312" s="244"/>
      <c r="AT312" s="244"/>
      <c r="AU312" s="244"/>
      <c r="AV312" s="244"/>
      <c r="AW312" s="244"/>
      <c r="AX312" s="244"/>
      <c r="AY312" s="244"/>
      <c r="AZ312" s="244"/>
      <c r="BA312" s="244"/>
      <c r="BB312" s="244"/>
      <c r="BC312" s="244"/>
      <c r="BD312" s="244"/>
      <c r="BE312" s="244"/>
      <c r="BF312" s="244"/>
      <c r="BG312" s="244"/>
      <c r="BH312" s="244"/>
      <c r="BI312" s="244"/>
      <c r="BJ312" s="244"/>
      <c r="BK312" s="244"/>
    </row>
    <row r="313" spans="1:63" ht="19.5" customHeight="1">
      <c r="A313" s="244"/>
      <c r="B313" s="244"/>
      <c r="C313" s="244"/>
      <c r="D313" s="244"/>
      <c r="E313" s="244"/>
      <c r="F313" s="244"/>
      <c r="G313" s="244"/>
      <c r="H313" s="244"/>
      <c r="I313" s="244"/>
      <c r="J313" s="244"/>
      <c r="K313" s="244"/>
      <c r="L313" s="244"/>
      <c r="M313" s="244"/>
      <c r="N313" s="244"/>
      <c r="O313" s="244"/>
      <c r="P313" s="244"/>
      <c r="Q313" s="244"/>
      <c r="R313" s="244"/>
      <c r="S313" s="244"/>
      <c r="T313" s="244"/>
      <c r="U313" s="244"/>
      <c r="V313" s="244"/>
      <c r="W313" s="244"/>
      <c r="X313" s="244"/>
      <c r="Y313" s="244"/>
      <c r="Z313" s="244"/>
      <c r="AA313" s="244"/>
      <c r="AB313" s="244"/>
      <c r="AC313" s="244"/>
      <c r="AD313" s="244"/>
      <c r="AE313" s="244"/>
      <c r="AF313" s="244"/>
      <c r="AG313" s="244"/>
      <c r="AH313" s="244"/>
      <c r="AI313" s="244"/>
      <c r="AJ313" s="244"/>
      <c r="AK313" s="244"/>
      <c r="AL313" s="244"/>
      <c r="AM313" s="244"/>
      <c r="AN313" s="244"/>
      <c r="AO313" s="244"/>
      <c r="AP313" s="244"/>
      <c r="AQ313" s="244"/>
      <c r="AR313" s="244"/>
      <c r="AS313" s="244"/>
      <c r="AT313" s="244"/>
      <c r="AU313" s="244"/>
      <c r="AV313" s="244"/>
      <c r="AW313" s="244"/>
      <c r="AX313" s="244"/>
      <c r="AY313" s="244"/>
      <c r="AZ313" s="244"/>
      <c r="BA313" s="244"/>
      <c r="BB313" s="244"/>
      <c r="BC313" s="244"/>
      <c r="BD313" s="244"/>
      <c r="BE313" s="244"/>
      <c r="BF313" s="244"/>
      <c r="BG313" s="244"/>
      <c r="BH313" s="244"/>
      <c r="BI313" s="244"/>
      <c r="BJ313" s="244"/>
      <c r="BK313" s="244"/>
    </row>
    <row r="314" spans="1:63" ht="19.5" customHeight="1">
      <c r="A314" s="244"/>
      <c r="B314" s="244"/>
      <c r="C314" s="244"/>
      <c r="D314" s="244"/>
      <c r="E314" s="244"/>
      <c r="F314" s="244"/>
      <c r="G314" s="244"/>
      <c r="H314" s="244"/>
      <c r="I314" s="244"/>
      <c r="J314" s="244"/>
      <c r="K314" s="244"/>
      <c r="L314" s="244"/>
      <c r="M314" s="244"/>
      <c r="N314" s="244"/>
      <c r="O314" s="244"/>
      <c r="P314" s="244"/>
      <c r="Q314" s="244"/>
      <c r="R314" s="244"/>
      <c r="S314" s="244"/>
      <c r="T314" s="244"/>
      <c r="U314" s="244"/>
      <c r="V314" s="244"/>
      <c r="W314" s="244"/>
      <c r="X314" s="244"/>
      <c r="Y314" s="244"/>
      <c r="Z314" s="244"/>
      <c r="AA314" s="244"/>
      <c r="AB314" s="244"/>
      <c r="AC314" s="244"/>
      <c r="AD314" s="244"/>
      <c r="AE314" s="244"/>
      <c r="AF314" s="244"/>
      <c r="AG314" s="244"/>
      <c r="AH314" s="244"/>
      <c r="AI314" s="244"/>
      <c r="AJ314" s="244"/>
      <c r="AK314" s="244"/>
      <c r="AL314" s="244"/>
      <c r="AM314" s="244"/>
      <c r="AN314" s="244"/>
      <c r="AO314" s="244"/>
      <c r="AP314" s="244"/>
      <c r="AQ314" s="244"/>
      <c r="AR314" s="244"/>
      <c r="AS314" s="244"/>
      <c r="AT314" s="244"/>
      <c r="AU314" s="244"/>
      <c r="AV314" s="244"/>
      <c r="AW314" s="244"/>
      <c r="AX314" s="244"/>
      <c r="AY314" s="244"/>
      <c r="AZ314" s="244"/>
      <c r="BA314" s="244"/>
      <c r="BB314" s="244"/>
      <c r="BC314" s="244"/>
      <c r="BD314" s="244"/>
      <c r="BE314" s="244"/>
      <c r="BF314" s="244"/>
      <c r="BG314" s="244"/>
      <c r="BH314" s="244"/>
      <c r="BI314" s="244"/>
      <c r="BJ314" s="244"/>
      <c r="BK314" s="244"/>
    </row>
    <row r="315" spans="1:63" ht="19.5" customHeight="1">
      <c r="A315" s="244"/>
      <c r="B315" s="244"/>
      <c r="C315" s="244"/>
      <c r="D315" s="244"/>
      <c r="E315" s="244"/>
      <c r="F315" s="244"/>
      <c r="G315" s="244"/>
      <c r="H315" s="244"/>
      <c r="I315" s="244"/>
      <c r="J315" s="244"/>
      <c r="K315" s="244"/>
      <c r="L315" s="244"/>
      <c r="M315" s="244"/>
      <c r="N315" s="244"/>
      <c r="O315" s="244"/>
      <c r="P315" s="244"/>
      <c r="Q315" s="244"/>
      <c r="R315" s="244"/>
      <c r="S315" s="244"/>
      <c r="T315" s="244"/>
      <c r="U315" s="244"/>
      <c r="V315" s="244"/>
      <c r="W315" s="244"/>
      <c r="X315" s="244"/>
      <c r="Y315" s="244"/>
      <c r="Z315" s="244"/>
      <c r="AA315" s="244"/>
      <c r="AB315" s="244"/>
      <c r="AC315" s="244"/>
      <c r="AD315" s="244"/>
      <c r="AE315" s="244"/>
      <c r="AF315" s="244"/>
      <c r="AG315" s="244"/>
      <c r="AH315" s="244"/>
      <c r="AI315" s="244"/>
      <c r="AJ315" s="244"/>
      <c r="AK315" s="244"/>
      <c r="AL315" s="244"/>
      <c r="AM315" s="244"/>
      <c r="AN315" s="244"/>
      <c r="AO315" s="244"/>
      <c r="AP315" s="244"/>
      <c r="AQ315" s="244"/>
      <c r="AR315" s="244"/>
      <c r="AS315" s="244"/>
      <c r="AT315" s="244"/>
      <c r="AU315" s="244"/>
      <c r="AV315" s="244"/>
      <c r="AW315" s="244"/>
      <c r="AX315" s="244"/>
      <c r="AY315" s="244"/>
      <c r="AZ315" s="244"/>
      <c r="BA315" s="244"/>
      <c r="BB315" s="244"/>
      <c r="BC315" s="244"/>
      <c r="BD315" s="244"/>
      <c r="BE315" s="244"/>
      <c r="BF315" s="244"/>
      <c r="BG315" s="244"/>
      <c r="BH315" s="244"/>
      <c r="BI315" s="244"/>
      <c r="BJ315" s="244"/>
      <c r="BK315" s="244"/>
    </row>
    <row r="316" spans="1:63" ht="19.5" customHeight="1">
      <c r="A316" s="244"/>
      <c r="B316" s="244"/>
      <c r="C316" s="244"/>
      <c r="D316" s="244"/>
      <c r="E316" s="244"/>
      <c r="F316" s="244"/>
      <c r="G316" s="244"/>
      <c r="H316" s="244"/>
      <c r="I316" s="244"/>
      <c r="J316" s="244"/>
      <c r="K316" s="244"/>
      <c r="L316" s="244"/>
      <c r="M316" s="244"/>
      <c r="N316" s="244"/>
      <c r="O316" s="244"/>
      <c r="P316" s="244"/>
      <c r="Q316" s="244"/>
      <c r="R316" s="244"/>
      <c r="S316" s="244"/>
      <c r="T316" s="244"/>
      <c r="U316" s="244"/>
      <c r="V316" s="244"/>
      <c r="W316" s="244"/>
      <c r="X316" s="244"/>
      <c r="Y316" s="244"/>
      <c r="Z316" s="244"/>
      <c r="AA316" s="244"/>
      <c r="AB316" s="244"/>
      <c r="AC316" s="244"/>
      <c r="AD316" s="244"/>
      <c r="AE316" s="244"/>
      <c r="AF316" s="244"/>
      <c r="AG316" s="244"/>
      <c r="AH316" s="244"/>
      <c r="AI316" s="244"/>
      <c r="AJ316" s="244"/>
      <c r="AK316" s="244"/>
      <c r="AL316" s="244"/>
      <c r="AM316" s="244"/>
      <c r="AN316" s="244"/>
      <c r="AO316" s="244"/>
      <c r="AP316" s="244"/>
      <c r="AQ316" s="244"/>
      <c r="AR316" s="244"/>
      <c r="AS316" s="244"/>
      <c r="AT316" s="244"/>
      <c r="AU316" s="244"/>
      <c r="AV316" s="244"/>
      <c r="AW316" s="244"/>
      <c r="AX316" s="244"/>
      <c r="AY316" s="244"/>
      <c r="AZ316" s="244"/>
      <c r="BA316" s="244"/>
      <c r="BB316" s="244"/>
      <c r="BC316" s="244"/>
      <c r="BD316" s="244"/>
      <c r="BE316" s="244"/>
      <c r="BF316" s="244"/>
      <c r="BG316" s="244"/>
      <c r="BH316" s="244"/>
      <c r="BI316" s="244"/>
      <c r="BJ316" s="244"/>
      <c r="BK316" s="244"/>
    </row>
    <row r="317" spans="1:63" ht="19.5" customHeight="1">
      <c r="A317" s="244"/>
      <c r="B317" s="244"/>
      <c r="C317" s="244"/>
      <c r="D317" s="244"/>
      <c r="E317" s="244"/>
      <c r="F317" s="244"/>
      <c r="G317" s="244"/>
      <c r="H317" s="244"/>
      <c r="I317" s="244"/>
      <c r="J317" s="244"/>
      <c r="K317" s="244"/>
      <c r="L317" s="244"/>
      <c r="M317" s="244"/>
      <c r="N317" s="244"/>
      <c r="O317" s="244"/>
      <c r="P317" s="244"/>
      <c r="Q317" s="244"/>
      <c r="R317" s="244"/>
      <c r="S317" s="244"/>
      <c r="T317" s="244"/>
      <c r="U317" s="244"/>
      <c r="V317" s="244"/>
      <c r="W317" s="244"/>
      <c r="X317" s="244"/>
      <c r="Y317" s="244"/>
      <c r="Z317" s="244"/>
      <c r="AA317" s="244"/>
      <c r="AB317" s="244"/>
      <c r="AC317" s="244"/>
      <c r="AD317" s="244"/>
      <c r="AE317" s="244"/>
      <c r="AF317" s="244"/>
      <c r="AG317" s="244"/>
      <c r="AH317" s="244"/>
      <c r="AI317" s="244"/>
      <c r="AJ317" s="244"/>
      <c r="AK317" s="244"/>
      <c r="AL317" s="244"/>
      <c r="AM317" s="244"/>
      <c r="AN317" s="244"/>
      <c r="AO317" s="244"/>
      <c r="AP317" s="244"/>
      <c r="AQ317" s="244"/>
      <c r="AR317" s="244"/>
      <c r="AS317" s="244"/>
      <c r="AT317" s="244"/>
      <c r="AU317" s="244"/>
      <c r="AV317" s="244"/>
      <c r="AW317" s="244"/>
      <c r="AX317" s="244"/>
      <c r="AY317" s="244"/>
      <c r="AZ317" s="244"/>
      <c r="BA317" s="244"/>
      <c r="BB317" s="244"/>
      <c r="BC317" s="244"/>
      <c r="BD317" s="244"/>
      <c r="BE317" s="244"/>
      <c r="BF317" s="244"/>
      <c r="BG317" s="244"/>
      <c r="BH317" s="244"/>
      <c r="BI317" s="244"/>
      <c r="BJ317" s="244"/>
      <c r="BK317" s="244"/>
    </row>
    <row r="318" spans="1:63" ht="19.5" customHeight="1">
      <c r="A318" s="244"/>
      <c r="B318" s="244"/>
      <c r="C318" s="244"/>
      <c r="D318" s="244"/>
      <c r="E318" s="244"/>
      <c r="F318" s="244"/>
      <c r="G318" s="244"/>
      <c r="H318" s="244"/>
      <c r="I318" s="244"/>
      <c r="J318" s="244"/>
      <c r="K318" s="244"/>
      <c r="L318" s="244"/>
      <c r="M318" s="244"/>
      <c r="N318" s="244"/>
      <c r="O318" s="244"/>
      <c r="P318" s="244"/>
      <c r="Q318" s="244"/>
      <c r="R318" s="244"/>
      <c r="S318" s="244"/>
      <c r="T318" s="244"/>
      <c r="U318" s="244"/>
      <c r="V318" s="244"/>
      <c r="W318" s="244"/>
      <c r="X318" s="244"/>
      <c r="Y318" s="244"/>
      <c r="Z318" s="244"/>
      <c r="AA318" s="244"/>
      <c r="AB318" s="244"/>
      <c r="AC318" s="244"/>
      <c r="AD318" s="244"/>
      <c r="AE318" s="244"/>
      <c r="AF318" s="244"/>
      <c r="AG318" s="244"/>
      <c r="AH318" s="244"/>
      <c r="AI318" s="244"/>
      <c r="AJ318" s="244"/>
      <c r="AK318" s="244"/>
      <c r="AL318" s="244"/>
      <c r="AM318" s="244"/>
      <c r="AN318" s="244"/>
      <c r="AO318" s="244"/>
      <c r="AP318" s="244"/>
      <c r="AQ318" s="244"/>
      <c r="AR318" s="244"/>
      <c r="AS318" s="244"/>
      <c r="AT318" s="244"/>
      <c r="AU318" s="244"/>
      <c r="AV318" s="244"/>
      <c r="AW318" s="244"/>
      <c r="AX318" s="244"/>
      <c r="AY318" s="244"/>
      <c r="AZ318" s="244"/>
      <c r="BA318" s="244"/>
      <c r="BB318" s="244"/>
      <c r="BC318" s="244"/>
      <c r="BD318" s="244"/>
      <c r="BE318" s="244"/>
      <c r="BF318" s="244"/>
      <c r="BG318" s="244"/>
      <c r="BH318" s="244"/>
      <c r="BI318" s="244"/>
      <c r="BJ318" s="244"/>
      <c r="BK318" s="244"/>
    </row>
    <row r="319" spans="1:63" ht="19.5" customHeight="1">
      <c r="A319" s="244"/>
      <c r="B319" s="244"/>
      <c r="C319" s="244"/>
      <c r="D319" s="244"/>
      <c r="E319" s="244"/>
      <c r="F319" s="244"/>
      <c r="G319" s="244"/>
      <c r="H319" s="244"/>
      <c r="I319" s="244"/>
      <c r="J319" s="244"/>
      <c r="K319" s="244"/>
      <c r="L319" s="244"/>
      <c r="M319" s="244"/>
      <c r="N319" s="244"/>
      <c r="O319" s="244"/>
      <c r="P319" s="244"/>
      <c r="Q319" s="244"/>
      <c r="R319" s="244"/>
      <c r="S319" s="244"/>
      <c r="T319" s="244"/>
      <c r="U319" s="244"/>
      <c r="V319" s="244"/>
      <c r="W319" s="244"/>
      <c r="X319" s="244"/>
      <c r="Y319" s="244"/>
      <c r="Z319" s="244"/>
      <c r="AA319" s="244"/>
      <c r="AB319" s="244"/>
      <c r="AC319" s="244"/>
      <c r="AD319" s="244"/>
      <c r="AE319" s="244"/>
      <c r="AF319" s="244"/>
      <c r="AG319" s="244"/>
      <c r="AH319" s="244"/>
      <c r="AI319" s="244"/>
      <c r="AJ319" s="244"/>
      <c r="AK319" s="244"/>
      <c r="AL319" s="244"/>
      <c r="AM319" s="244"/>
      <c r="AN319" s="244"/>
      <c r="AO319" s="244"/>
      <c r="AP319" s="244"/>
      <c r="AQ319" s="244"/>
      <c r="AR319" s="244"/>
      <c r="AS319" s="244"/>
      <c r="AT319" s="244"/>
      <c r="AU319" s="244"/>
      <c r="AV319" s="244"/>
      <c r="AW319" s="244"/>
      <c r="AX319" s="244"/>
      <c r="AY319" s="244"/>
      <c r="AZ319" s="244"/>
      <c r="BA319" s="244"/>
      <c r="BB319" s="244"/>
      <c r="BC319" s="244"/>
      <c r="BD319" s="244"/>
      <c r="BE319" s="244"/>
      <c r="BF319" s="244"/>
      <c r="BG319" s="244"/>
      <c r="BH319" s="244"/>
      <c r="BI319" s="244"/>
      <c r="BJ319" s="244"/>
      <c r="BK319" s="244"/>
    </row>
    <row r="320" spans="1:63" ht="19.5" customHeight="1">
      <c r="A320" s="244"/>
      <c r="B320" s="244"/>
      <c r="C320" s="244"/>
      <c r="D320" s="244"/>
      <c r="E320" s="244"/>
      <c r="F320" s="244"/>
      <c r="G320" s="244"/>
      <c r="H320" s="244"/>
      <c r="I320" s="244"/>
      <c r="J320" s="244"/>
      <c r="K320" s="244"/>
      <c r="L320" s="244"/>
      <c r="M320" s="244"/>
      <c r="N320" s="244"/>
      <c r="O320" s="244"/>
      <c r="P320" s="244"/>
      <c r="Q320" s="244"/>
      <c r="R320" s="244"/>
      <c r="S320" s="244"/>
      <c r="T320" s="244"/>
      <c r="U320" s="244"/>
      <c r="V320" s="244"/>
      <c r="W320" s="244"/>
      <c r="X320" s="244"/>
      <c r="Y320" s="244"/>
      <c r="Z320" s="244"/>
      <c r="AA320" s="244"/>
      <c r="AB320" s="244"/>
      <c r="AC320" s="244"/>
      <c r="AD320" s="244"/>
      <c r="AE320" s="244"/>
      <c r="AF320" s="244"/>
      <c r="AG320" s="244"/>
      <c r="AH320" s="244"/>
      <c r="AI320" s="244"/>
      <c r="AJ320" s="244"/>
      <c r="AK320" s="244"/>
      <c r="AL320" s="244"/>
      <c r="AM320" s="244"/>
      <c r="AN320" s="244"/>
      <c r="AO320" s="244"/>
      <c r="AP320" s="244"/>
      <c r="AQ320" s="244"/>
      <c r="AR320" s="244"/>
      <c r="AS320" s="244"/>
      <c r="AT320" s="244"/>
      <c r="AU320" s="244"/>
      <c r="AV320" s="244"/>
      <c r="AW320" s="244"/>
      <c r="AX320" s="244"/>
      <c r="AY320" s="244"/>
      <c r="AZ320" s="244"/>
      <c r="BA320" s="244"/>
      <c r="BB320" s="244"/>
      <c r="BC320" s="244"/>
      <c r="BD320" s="244"/>
      <c r="BE320" s="244"/>
      <c r="BF320" s="244"/>
      <c r="BG320" s="244"/>
      <c r="BH320" s="244"/>
      <c r="BI320" s="244"/>
      <c r="BJ320" s="244"/>
      <c r="BK320" s="244"/>
    </row>
    <row r="321" spans="1:63" ht="19.5" customHeight="1">
      <c r="A321" s="244"/>
      <c r="B321" s="244"/>
      <c r="C321" s="244"/>
      <c r="D321" s="244"/>
      <c r="E321" s="244"/>
      <c r="F321" s="244"/>
      <c r="G321" s="244"/>
      <c r="H321" s="244"/>
      <c r="I321" s="244"/>
      <c r="J321" s="244"/>
      <c r="K321" s="244"/>
      <c r="L321" s="244"/>
      <c r="M321" s="244"/>
      <c r="N321" s="244"/>
      <c r="O321" s="244"/>
      <c r="P321" s="244"/>
      <c r="Q321" s="244"/>
      <c r="R321" s="244"/>
      <c r="S321" s="244"/>
      <c r="T321" s="244"/>
      <c r="U321" s="244"/>
      <c r="V321" s="244"/>
      <c r="W321" s="244"/>
      <c r="X321" s="244"/>
      <c r="Y321" s="244"/>
      <c r="Z321" s="244"/>
      <c r="AA321" s="244"/>
      <c r="AB321" s="244"/>
      <c r="AC321" s="244"/>
      <c r="AD321" s="244"/>
      <c r="AE321" s="244"/>
      <c r="AF321" s="244"/>
      <c r="AG321" s="244"/>
      <c r="AH321" s="244"/>
      <c r="AI321" s="244"/>
      <c r="AJ321" s="244"/>
      <c r="AK321" s="244"/>
      <c r="AL321" s="244"/>
      <c r="AM321" s="244"/>
      <c r="AN321" s="244"/>
      <c r="AO321" s="244"/>
      <c r="AP321" s="244"/>
      <c r="AQ321" s="244"/>
      <c r="AR321" s="244"/>
      <c r="AS321" s="244"/>
      <c r="AT321" s="244"/>
      <c r="AU321" s="244"/>
      <c r="AV321" s="244"/>
      <c r="AW321" s="244"/>
      <c r="AX321" s="244"/>
      <c r="AY321" s="244"/>
      <c r="AZ321" s="244"/>
      <c r="BA321" s="244"/>
      <c r="BB321" s="244"/>
      <c r="BC321" s="244"/>
      <c r="BD321" s="244"/>
      <c r="BE321" s="244"/>
      <c r="BF321" s="244"/>
      <c r="BG321" s="244"/>
      <c r="BH321" s="244"/>
      <c r="BI321" s="244"/>
      <c r="BJ321" s="244"/>
      <c r="BK321" s="244"/>
    </row>
    <row r="322" spans="1:63" ht="19.5" customHeight="1">
      <c r="A322" s="244"/>
      <c r="B322" s="244"/>
      <c r="C322" s="244"/>
      <c r="D322" s="244"/>
      <c r="E322" s="244"/>
      <c r="F322" s="244"/>
      <c r="G322" s="244"/>
      <c r="H322" s="244"/>
      <c r="I322" s="244"/>
      <c r="J322" s="244"/>
      <c r="K322" s="244"/>
      <c r="L322" s="244"/>
      <c r="M322" s="244"/>
      <c r="N322" s="244"/>
      <c r="O322" s="244"/>
      <c r="P322" s="244"/>
      <c r="Q322" s="244"/>
      <c r="R322" s="244"/>
      <c r="S322" s="244"/>
      <c r="T322" s="244"/>
      <c r="U322" s="244"/>
      <c r="V322" s="244"/>
      <c r="W322" s="244"/>
      <c r="X322" s="244"/>
      <c r="Y322" s="244"/>
      <c r="Z322" s="244"/>
      <c r="AA322" s="244"/>
      <c r="AB322" s="244"/>
      <c r="AC322" s="244"/>
      <c r="AD322" s="244"/>
      <c r="AE322" s="244"/>
      <c r="AF322" s="244"/>
      <c r="AG322" s="244"/>
      <c r="AH322" s="244"/>
      <c r="AI322" s="244"/>
      <c r="AJ322" s="244"/>
      <c r="AK322" s="244"/>
      <c r="AL322" s="244"/>
      <c r="AM322" s="244"/>
      <c r="AN322" s="244"/>
      <c r="AO322" s="244"/>
      <c r="AP322" s="244"/>
      <c r="AQ322" s="244"/>
      <c r="AR322" s="244"/>
      <c r="AS322" s="244"/>
      <c r="AT322" s="244"/>
      <c r="AU322" s="244"/>
      <c r="AV322" s="244"/>
      <c r="AW322" s="244"/>
      <c r="AX322" s="244"/>
      <c r="AY322" s="244"/>
      <c r="AZ322" s="244"/>
      <c r="BA322" s="244"/>
      <c r="BB322" s="244"/>
      <c r="BC322" s="244"/>
      <c r="BD322" s="244"/>
      <c r="BE322" s="244"/>
      <c r="BF322" s="244"/>
      <c r="BG322" s="244"/>
      <c r="BH322" s="244"/>
      <c r="BI322" s="244"/>
      <c r="BJ322" s="244"/>
      <c r="BK322" s="244"/>
    </row>
    <row r="323" spans="1:63" ht="19.5" customHeight="1">
      <c r="A323" s="244"/>
      <c r="B323" s="244"/>
      <c r="C323" s="244"/>
      <c r="D323" s="244"/>
      <c r="E323" s="244"/>
      <c r="F323" s="244"/>
      <c r="G323" s="244"/>
      <c r="H323" s="244"/>
      <c r="I323" s="244"/>
      <c r="J323" s="244"/>
      <c r="K323" s="244"/>
      <c r="L323" s="244"/>
      <c r="M323" s="244"/>
      <c r="N323" s="244"/>
      <c r="O323" s="244"/>
      <c r="P323" s="244"/>
      <c r="Q323" s="244"/>
      <c r="R323" s="244"/>
      <c r="S323" s="244"/>
      <c r="T323" s="244"/>
      <c r="U323" s="244"/>
      <c r="V323" s="244"/>
      <c r="W323" s="244"/>
      <c r="X323" s="244"/>
      <c r="Y323" s="244"/>
      <c r="Z323" s="244"/>
      <c r="AA323" s="244"/>
      <c r="AB323" s="244"/>
      <c r="AC323" s="244"/>
      <c r="AD323" s="244"/>
      <c r="AE323" s="244"/>
      <c r="AF323" s="244"/>
      <c r="AG323" s="244"/>
      <c r="AH323" s="244"/>
      <c r="AI323" s="244"/>
      <c r="AJ323" s="244"/>
      <c r="AK323" s="244"/>
      <c r="AL323" s="244"/>
      <c r="AM323" s="244"/>
      <c r="AN323" s="244"/>
      <c r="AO323" s="244"/>
      <c r="AP323" s="244"/>
      <c r="AQ323" s="244"/>
      <c r="AR323" s="244"/>
      <c r="AS323" s="244"/>
      <c r="AT323" s="244"/>
      <c r="AU323" s="244"/>
      <c r="AV323" s="244"/>
      <c r="AW323" s="244"/>
      <c r="AX323" s="244"/>
      <c r="AY323" s="244"/>
      <c r="AZ323" s="244"/>
      <c r="BA323" s="244"/>
      <c r="BB323" s="244"/>
      <c r="BC323" s="244"/>
      <c r="BD323" s="244"/>
      <c r="BE323" s="244"/>
      <c r="BF323" s="244"/>
      <c r="BG323" s="244"/>
      <c r="BH323" s="244"/>
      <c r="BI323" s="244"/>
      <c r="BJ323" s="244"/>
      <c r="BK323" s="244"/>
    </row>
    <row r="324" spans="1:63" ht="19.5" customHeight="1">
      <c r="A324" s="244"/>
      <c r="B324" s="244"/>
      <c r="C324" s="244"/>
      <c r="D324" s="244"/>
      <c r="E324" s="244"/>
      <c r="F324" s="244"/>
      <c r="G324" s="244"/>
      <c r="H324" s="244"/>
      <c r="I324" s="244"/>
      <c r="J324" s="244"/>
      <c r="K324" s="244"/>
      <c r="L324" s="244"/>
      <c r="M324" s="244"/>
      <c r="N324" s="244"/>
      <c r="O324" s="244"/>
      <c r="P324" s="244"/>
      <c r="Q324" s="244"/>
      <c r="R324" s="244"/>
      <c r="S324" s="244"/>
      <c r="T324" s="244"/>
      <c r="U324" s="244"/>
      <c r="V324" s="244"/>
      <c r="W324" s="244"/>
      <c r="X324" s="244"/>
      <c r="Y324" s="244"/>
      <c r="Z324" s="244"/>
      <c r="AA324" s="244"/>
      <c r="AB324" s="244"/>
      <c r="AC324" s="244"/>
      <c r="AD324" s="244"/>
      <c r="AE324" s="244"/>
      <c r="AF324" s="244"/>
      <c r="AG324" s="244"/>
      <c r="AH324" s="244"/>
      <c r="AI324" s="244"/>
      <c r="AJ324" s="244"/>
      <c r="AK324" s="244"/>
      <c r="AL324" s="244"/>
      <c r="AM324" s="244"/>
      <c r="AN324" s="244"/>
      <c r="AO324" s="244"/>
      <c r="AP324" s="244"/>
      <c r="AQ324" s="244"/>
      <c r="AR324" s="244"/>
      <c r="AS324" s="244"/>
      <c r="AT324" s="244"/>
      <c r="AU324" s="244"/>
      <c r="AV324" s="244"/>
      <c r="AW324" s="244"/>
      <c r="AX324" s="244"/>
      <c r="AY324" s="244"/>
      <c r="AZ324" s="244"/>
      <c r="BA324" s="244"/>
      <c r="BB324" s="244"/>
      <c r="BC324" s="244"/>
      <c r="BD324" s="244"/>
      <c r="BE324" s="244"/>
      <c r="BF324" s="244"/>
      <c r="BG324" s="244"/>
      <c r="BH324" s="244"/>
      <c r="BI324" s="244"/>
      <c r="BJ324" s="244"/>
      <c r="BK324" s="244"/>
    </row>
    <row r="325" spans="1:63" ht="19.5" customHeight="1">
      <c r="A325" s="244"/>
      <c r="B325" s="244"/>
      <c r="C325" s="244"/>
      <c r="D325" s="244"/>
      <c r="E325" s="244"/>
      <c r="F325" s="244"/>
      <c r="G325" s="244"/>
      <c r="H325" s="244"/>
      <c r="I325" s="244"/>
      <c r="J325" s="244"/>
      <c r="K325" s="244"/>
      <c r="L325" s="244"/>
      <c r="M325" s="244"/>
      <c r="N325" s="244"/>
      <c r="O325" s="244"/>
      <c r="P325" s="244"/>
      <c r="Q325" s="244"/>
      <c r="R325" s="244"/>
      <c r="S325" s="244"/>
      <c r="T325" s="244"/>
      <c r="U325" s="244"/>
      <c r="V325" s="244"/>
      <c r="W325" s="244"/>
      <c r="X325" s="244"/>
      <c r="Y325" s="244"/>
      <c r="Z325" s="244"/>
      <c r="AA325" s="244"/>
      <c r="AB325" s="244"/>
      <c r="AC325" s="244"/>
      <c r="AD325" s="244"/>
      <c r="AE325" s="244"/>
      <c r="AF325" s="244"/>
      <c r="AG325" s="244"/>
      <c r="AH325" s="244"/>
      <c r="AI325" s="244"/>
      <c r="AJ325" s="244"/>
      <c r="AK325" s="244"/>
      <c r="AL325" s="244"/>
      <c r="AM325" s="244"/>
      <c r="AN325" s="244"/>
      <c r="AO325" s="244"/>
      <c r="AP325" s="244"/>
      <c r="AQ325" s="244"/>
      <c r="AR325" s="244"/>
      <c r="AS325" s="244"/>
      <c r="AT325" s="244"/>
      <c r="AU325" s="244"/>
      <c r="AV325" s="244"/>
      <c r="AW325" s="244"/>
      <c r="AX325" s="244"/>
      <c r="AY325" s="244"/>
      <c r="AZ325" s="244"/>
      <c r="BA325" s="244"/>
      <c r="BB325" s="244"/>
      <c r="BC325" s="244"/>
      <c r="BD325" s="244"/>
      <c r="BE325" s="244"/>
      <c r="BF325" s="244"/>
      <c r="BG325" s="244"/>
      <c r="BH325" s="244"/>
      <c r="BI325" s="244"/>
      <c r="BJ325" s="244"/>
      <c r="BK325" s="244"/>
    </row>
    <row r="326" spans="1:63" ht="19.5" customHeight="1">
      <c r="A326" s="244"/>
      <c r="B326" s="244"/>
      <c r="C326" s="244"/>
      <c r="D326" s="244"/>
      <c r="E326" s="244"/>
      <c r="F326" s="244"/>
      <c r="G326" s="244"/>
      <c r="H326" s="244"/>
      <c r="I326" s="244"/>
      <c r="J326" s="244"/>
      <c r="K326" s="244"/>
      <c r="L326" s="244"/>
      <c r="M326" s="244"/>
      <c r="N326" s="244"/>
      <c r="O326" s="244"/>
      <c r="P326" s="244"/>
      <c r="Q326" s="244"/>
      <c r="R326" s="244"/>
      <c r="S326" s="244"/>
      <c r="T326" s="244"/>
      <c r="U326" s="244"/>
      <c r="V326" s="244"/>
      <c r="W326" s="244"/>
      <c r="X326" s="244"/>
      <c r="Y326" s="244"/>
      <c r="Z326" s="244"/>
      <c r="AA326" s="244"/>
      <c r="AB326" s="244"/>
      <c r="AC326" s="244"/>
      <c r="AD326" s="244"/>
      <c r="AE326" s="244"/>
      <c r="AF326" s="244"/>
      <c r="AG326" s="244"/>
      <c r="AH326" s="244"/>
      <c r="AI326" s="244"/>
      <c r="AJ326" s="244"/>
      <c r="AK326" s="244"/>
      <c r="AL326" s="244"/>
      <c r="AM326" s="244"/>
      <c r="AN326" s="244"/>
      <c r="AO326" s="244"/>
      <c r="AP326" s="244"/>
      <c r="AQ326" s="244"/>
      <c r="AR326" s="244"/>
      <c r="AS326" s="244"/>
      <c r="AT326" s="244"/>
      <c r="AU326" s="244"/>
      <c r="AV326" s="244"/>
      <c r="AW326" s="244"/>
      <c r="AX326" s="244"/>
      <c r="AY326" s="244"/>
      <c r="AZ326" s="244"/>
      <c r="BA326" s="244"/>
      <c r="BB326" s="244"/>
      <c r="BC326" s="244"/>
      <c r="BD326" s="244"/>
      <c r="BE326" s="244"/>
      <c r="BF326" s="244"/>
      <c r="BG326" s="244"/>
      <c r="BH326" s="244"/>
      <c r="BI326" s="244"/>
      <c r="BJ326" s="244"/>
      <c r="BK326" s="244"/>
    </row>
    <row r="327" spans="1:63" ht="19.5" customHeight="1">
      <c r="A327" s="244"/>
      <c r="B327" s="244"/>
      <c r="C327" s="244"/>
      <c r="D327" s="244"/>
      <c r="E327" s="244"/>
      <c r="F327" s="244"/>
      <c r="G327" s="244"/>
      <c r="H327" s="244"/>
      <c r="I327" s="244"/>
      <c r="J327" s="244"/>
      <c r="K327" s="244"/>
      <c r="L327" s="244"/>
      <c r="M327" s="244"/>
      <c r="N327" s="244"/>
      <c r="O327" s="244"/>
      <c r="P327" s="244"/>
      <c r="Q327" s="244"/>
      <c r="R327" s="244"/>
      <c r="S327" s="244"/>
      <c r="T327" s="244"/>
      <c r="U327" s="244"/>
      <c r="V327" s="244"/>
      <c r="W327" s="244"/>
      <c r="X327" s="244"/>
      <c r="Y327" s="244"/>
      <c r="Z327" s="244"/>
      <c r="AA327" s="244"/>
      <c r="AB327" s="244"/>
      <c r="AC327" s="244"/>
      <c r="AD327" s="244"/>
      <c r="AE327" s="244"/>
      <c r="AF327" s="244"/>
      <c r="AG327" s="244"/>
      <c r="AH327" s="244"/>
      <c r="AI327" s="244"/>
      <c r="AJ327" s="244"/>
      <c r="AK327" s="244"/>
      <c r="AL327" s="244"/>
      <c r="AM327" s="244"/>
      <c r="AN327" s="244"/>
      <c r="AO327" s="244"/>
      <c r="AP327" s="244"/>
      <c r="AQ327" s="244"/>
      <c r="AR327" s="244"/>
      <c r="AS327" s="244"/>
      <c r="AT327" s="244"/>
      <c r="AU327" s="244"/>
      <c r="AV327" s="244"/>
      <c r="AW327" s="244"/>
      <c r="AX327" s="244"/>
      <c r="AY327" s="244"/>
      <c r="AZ327" s="244"/>
      <c r="BA327" s="244"/>
      <c r="BB327" s="244"/>
      <c r="BC327" s="244"/>
      <c r="BD327" s="244"/>
      <c r="BE327" s="244"/>
      <c r="BF327" s="244"/>
      <c r="BG327" s="244"/>
      <c r="BH327" s="244"/>
      <c r="BI327" s="244"/>
      <c r="BJ327" s="244"/>
      <c r="BK327" s="244"/>
    </row>
    <row r="328" spans="1:63" ht="19.5" customHeight="1">
      <c r="A328" s="244"/>
      <c r="B328" s="244"/>
      <c r="C328" s="244"/>
      <c r="D328" s="244"/>
      <c r="E328" s="244"/>
      <c r="F328" s="244"/>
      <c r="G328" s="244"/>
      <c r="H328" s="244"/>
      <c r="I328" s="244"/>
      <c r="J328" s="244"/>
      <c r="K328" s="244"/>
      <c r="L328" s="244"/>
      <c r="M328" s="244"/>
      <c r="N328" s="244"/>
      <c r="O328" s="244"/>
      <c r="P328" s="244"/>
      <c r="Q328" s="244"/>
      <c r="R328" s="244"/>
      <c r="S328" s="244"/>
      <c r="T328" s="244"/>
      <c r="U328" s="244"/>
      <c r="V328" s="244"/>
      <c r="W328" s="244"/>
      <c r="X328" s="244"/>
      <c r="Y328" s="244"/>
      <c r="Z328" s="244"/>
      <c r="AA328" s="244"/>
      <c r="AB328" s="244"/>
      <c r="AC328" s="244"/>
      <c r="AD328" s="244"/>
      <c r="AE328" s="244"/>
      <c r="AF328" s="244"/>
      <c r="AG328" s="244"/>
      <c r="AH328" s="244"/>
      <c r="AI328" s="244"/>
      <c r="AJ328" s="244"/>
      <c r="AK328" s="244"/>
      <c r="AL328" s="244"/>
      <c r="AM328" s="244"/>
      <c r="AN328" s="244"/>
      <c r="AO328" s="244"/>
      <c r="AP328" s="244"/>
      <c r="AQ328" s="244"/>
      <c r="AR328" s="244"/>
      <c r="AS328" s="244"/>
      <c r="AT328" s="244"/>
      <c r="AU328" s="244"/>
      <c r="AV328" s="244"/>
      <c r="AW328" s="244"/>
      <c r="AX328" s="244"/>
      <c r="AY328" s="244"/>
      <c r="AZ328" s="244"/>
      <c r="BA328" s="244"/>
      <c r="BB328" s="244"/>
      <c r="BC328" s="244"/>
      <c r="BD328" s="244"/>
      <c r="BE328" s="244"/>
      <c r="BF328" s="244"/>
      <c r="BG328" s="244"/>
      <c r="BH328" s="244"/>
      <c r="BI328" s="244"/>
      <c r="BJ328" s="244"/>
      <c r="BK328" s="244"/>
    </row>
    <row r="329" spans="1:63" ht="19.5" customHeight="1">
      <c r="A329" s="244"/>
      <c r="B329" s="244"/>
      <c r="C329" s="244"/>
      <c r="D329" s="244"/>
      <c r="E329" s="244"/>
      <c r="F329" s="244"/>
      <c r="G329" s="244"/>
      <c r="H329" s="244"/>
      <c r="I329" s="244"/>
      <c r="J329" s="244"/>
      <c r="K329" s="244"/>
      <c r="L329" s="244"/>
      <c r="M329" s="244"/>
      <c r="N329" s="244"/>
      <c r="O329" s="244"/>
      <c r="P329" s="244"/>
      <c r="Q329" s="244"/>
      <c r="R329" s="244"/>
      <c r="S329" s="244"/>
      <c r="T329" s="244"/>
      <c r="U329" s="244"/>
      <c r="V329" s="244"/>
      <c r="W329" s="244"/>
      <c r="X329" s="244"/>
      <c r="Y329" s="244"/>
      <c r="Z329" s="244"/>
      <c r="AA329" s="244"/>
      <c r="AB329" s="244"/>
      <c r="AC329" s="244"/>
      <c r="AD329" s="244"/>
      <c r="AE329" s="244"/>
      <c r="AF329" s="244"/>
      <c r="AG329" s="244"/>
      <c r="AH329" s="244"/>
      <c r="AI329" s="244"/>
      <c r="AJ329" s="244"/>
      <c r="AK329" s="244"/>
      <c r="AL329" s="244"/>
      <c r="AM329" s="244"/>
      <c r="AN329" s="244"/>
      <c r="AO329" s="244"/>
      <c r="AP329" s="244"/>
      <c r="AQ329" s="244"/>
      <c r="AR329" s="244"/>
      <c r="AS329" s="244"/>
      <c r="AT329" s="244"/>
      <c r="AU329" s="244"/>
      <c r="AV329" s="244"/>
      <c r="AW329" s="244"/>
      <c r="AX329" s="244"/>
      <c r="AY329" s="244"/>
      <c r="AZ329" s="244"/>
      <c r="BA329" s="244"/>
      <c r="BB329" s="244"/>
      <c r="BC329" s="244"/>
      <c r="BD329" s="244"/>
      <c r="BE329" s="244"/>
      <c r="BF329" s="244"/>
      <c r="BG329" s="244"/>
      <c r="BH329" s="244"/>
      <c r="BI329" s="244"/>
      <c r="BJ329" s="244"/>
      <c r="BK329" s="244"/>
    </row>
    <row r="330" spans="1:63" ht="19.5" customHeight="1">
      <c r="A330" s="244"/>
      <c r="B330" s="244"/>
      <c r="C330" s="244"/>
      <c r="D330" s="244"/>
      <c r="E330" s="244"/>
      <c r="F330" s="244"/>
      <c r="G330" s="244"/>
      <c r="H330" s="244"/>
      <c r="I330" s="244"/>
      <c r="J330" s="244"/>
      <c r="K330" s="244"/>
      <c r="L330" s="244"/>
      <c r="M330" s="244"/>
      <c r="N330" s="244"/>
      <c r="O330" s="244"/>
      <c r="P330" s="244"/>
      <c r="Q330" s="244"/>
      <c r="R330" s="244"/>
      <c r="S330" s="244"/>
      <c r="T330" s="244"/>
      <c r="U330" s="244"/>
      <c r="V330" s="244"/>
      <c r="W330" s="244"/>
      <c r="X330" s="244"/>
      <c r="Y330" s="244"/>
      <c r="Z330" s="244"/>
      <c r="AA330" s="244"/>
      <c r="AB330" s="244"/>
      <c r="AC330" s="244"/>
      <c r="AD330" s="244"/>
      <c r="AE330" s="244"/>
      <c r="AF330" s="244"/>
      <c r="AG330" s="244"/>
      <c r="AH330" s="244"/>
      <c r="AI330" s="244"/>
      <c r="AJ330" s="244"/>
      <c r="AK330" s="244"/>
      <c r="AL330" s="244"/>
      <c r="AM330" s="244"/>
      <c r="AN330" s="244"/>
      <c r="AO330" s="244"/>
      <c r="AP330" s="244"/>
      <c r="AQ330" s="244"/>
      <c r="AR330" s="244"/>
      <c r="AS330" s="244"/>
      <c r="AT330" s="244"/>
      <c r="AU330" s="244"/>
      <c r="AV330" s="244"/>
      <c r="AW330" s="244"/>
      <c r="AX330" s="244"/>
      <c r="AY330" s="244"/>
      <c r="AZ330" s="244"/>
      <c r="BA330" s="244"/>
      <c r="BB330" s="244"/>
      <c r="BC330" s="244"/>
      <c r="BD330" s="244"/>
      <c r="BE330" s="244"/>
      <c r="BF330" s="244"/>
      <c r="BG330" s="244"/>
      <c r="BH330" s="244"/>
      <c r="BI330" s="244"/>
      <c r="BJ330" s="244"/>
      <c r="BK330" s="244"/>
    </row>
    <row r="331" spans="1:63" ht="19.5" customHeight="1">
      <c r="A331" s="244"/>
      <c r="B331" s="244"/>
      <c r="C331" s="244"/>
      <c r="D331" s="244"/>
      <c r="E331" s="244"/>
      <c r="F331" s="244"/>
      <c r="G331" s="244"/>
      <c r="H331" s="244"/>
      <c r="I331" s="244"/>
      <c r="J331" s="244"/>
      <c r="K331" s="244"/>
      <c r="L331" s="244"/>
      <c r="M331" s="244"/>
      <c r="N331" s="244"/>
      <c r="O331" s="244"/>
      <c r="P331" s="244"/>
      <c r="Q331" s="244"/>
      <c r="R331" s="244"/>
      <c r="S331" s="244"/>
      <c r="T331" s="244"/>
      <c r="U331" s="244"/>
      <c r="V331" s="244"/>
      <c r="W331" s="244"/>
      <c r="X331" s="244"/>
      <c r="Y331" s="244"/>
      <c r="Z331" s="244"/>
      <c r="AA331" s="244"/>
      <c r="AB331" s="244"/>
      <c r="AC331" s="244"/>
      <c r="AD331" s="244"/>
      <c r="AE331" s="244"/>
      <c r="AF331" s="244"/>
      <c r="AG331" s="244"/>
      <c r="AH331" s="244"/>
      <c r="AI331" s="244"/>
      <c r="AJ331" s="244"/>
      <c r="AK331" s="244"/>
      <c r="AL331" s="244"/>
      <c r="AM331" s="244"/>
      <c r="AN331" s="244"/>
      <c r="AO331" s="244"/>
      <c r="AP331" s="244"/>
      <c r="AQ331" s="244"/>
      <c r="AR331" s="244"/>
      <c r="AS331" s="244"/>
      <c r="AT331" s="244"/>
      <c r="AU331" s="244"/>
      <c r="AV331" s="244"/>
      <c r="AW331" s="244"/>
      <c r="AX331" s="244"/>
      <c r="AY331" s="244"/>
      <c r="AZ331" s="244"/>
      <c r="BA331" s="244"/>
      <c r="BB331" s="244"/>
      <c r="BC331" s="244"/>
      <c r="BD331" s="244"/>
      <c r="BE331" s="244"/>
      <c r="BF331" s="244"/>
      <c r="BG331" s="244"/>
      <c r="BH331" s="244"/>
      <c r="BI331" s="244"/>
      <c r="BJ331" s="244"/>
      <c r="BK331" s="244"/>
    </row>
    <row r="332" spans="1:63" ht="19.5" customHeight="1">
      <c r="A332" s="244"/>
      <c r="B332" s="244"/>
      <c r="C332" s="244"/>
      <c r="D332" s="244"/>
      <c r="E332" s="244"/>
      <c r="F332" s="244"/>
      <c r="G332" s="244"/>
      <c r="H332" s="244"/>
      <c r="I332" s="244"/>
      <c r="J332" s="244"/>
      <c r="K332" s="244"/>
      <c r="L332" s="244"/>
      <c r="M332" s="244"/>
      <c r="N332" s="244"/>
      <c r="O332" s="244"/>
      <c r="P332" s="244"/>
      <c r="Q332" s="244"/>
      <c r="R332" s="244"/>
      <c r="S332" s="244"/>
      <c r="T332" s="244"/>
      <c r="U332" s="244"/>
      <c r="V332" s="244"/>
      <c r="W332" s="244"/>
      <c r="X332" s="244"/>
      <c r="Y332" s="244"/>
      <c r="Z332" s="244"/>
      <c r="AA332" s="244"/>
      <c r="AB332" s="244"/>
      <c r="AC332" s="244"/>
      <c r="AD332" s="244"/>
      <c r="AE332" s="244"/>
      <c r="AF332" s="244"/>
      <c r="AG332" s="244"/>
      <c r="AH332" s="244"/>
      <c r="AI332" s="244"/>
      <c r="AJ332" s="244"/>
      <c r="AK332" s="244"/>
      <c r="AL332" s="244"/>
      <c r="AM332" s="244"/>
      <c r="AN332" s="244"/>
      <c r="AO332" s="244"/>
      <c r="AP332" s="244"/>
      <c r="AQ332" s="244"/>
      <c r="AR332" s="244"/>
      <c r="AS332" s="244"/>
      <c r="AT332" s="244"/>
      <c r="AU332" s="244"/>
      <c r="AV332" s="244"/>
      <c r="AW332" s="244"/>
      <c r="AX332" s="244"/>
      <c r="AY332" s="244"/>
      <c r="AZ332" s="244"/>
      <c r="BA332" s="244"/>
      <c r="BB332" s="244"/>
      <c r="BC332" s="244"/>
      <c r="BD332" s="244"/>
      <c r="BE332" s="244"/>
      <c r="BF332" s="244"/>
      <c r="BG332" s="244"/>
      <c r="BH332" s="244"/>
      <c r="BI332" s="244"/>
      <c r="BJ332" s="244"/>
      <c r="BK332" s="244"/>
    </row>
    <row r="333" spans="1:63" ht="19.5" customHeight="1">
      <c r="A333" s="244"/>
      <c r="B333" s="244"/>
      <c r="C333" s="244"/>
      <c r="D333" s="244"/>
      <c r="E333" s="244"/>
      <c r="F333" s="244"/>
      <c r="G333" s="244"/>
      <c r="H333" s="244"/>
      <c r="I333" s="244"/>
      <c r="J333" s="244"/>
      <c r="K333" s="244"/>
      <c r="L333" s="244"/>
      <c r="M333" s="244"/>
      <c r="N333" s="244"/>
      <c r="O333" s="244"/>
      <c r="P333" s="244"/>
      <c r="Q333" s="244"/>
      <c r="R333" s="244"/>
      <c r="S333" s="244"/>
      <c r="T333" s="244"/>
      <c r="U333" s="244"/>
      <c r="V333" s="244"/>
      <c r="W333" s="244"/>
      <c r="X333" s="244"/>
      <c r="Y333" s="244"/>
      <c r="Z333" s="244"/>
      <c r="AA333" s="244"/>
      <c r="AB333" s="244"/>
      <c r="AC333" s="244"/>
      <c r="AD333" s="244"/>
      <c r="AE333" s="244"/>
      <c r="AF333" s="244"/>
      <c r="AG333" s="244"/>
      <c r="AH333" s="244"/>
      <c r="AI333" s="244"/>
      <c r="AJ333" s="244"/>
      <c r="AK333" s="244"/>
      <c r="AL333" s="244"/>
      <c r="AM333" s="244"/>
      <c r="AN333" s="244"/>
      <c r="AO333" s="244"/>
      <c r="AP333" s="244"/>
      <c r="AQ333" s="244"/>
      <c r="AR333" s="244"/>
      <c r="AS333" s="244"/>
      <c r="AT333" s="244"/>
      <c r="AU333" s="244"/>
      <c r="AV333" s="244"/>
      <c r="AW333" s="244"/>
      <c r="AX333" s="244"/>
      <c r="AY333" s="244"/>
      <c r="AZ333" s="244"/>
      <c r="BA333" s="244"/>
      <c r="BB333" s="244"/>
      <c r="BC333" s="244"/>
      <c r="BD333" s="244"/>
      <c r="BE333" s="244"/>
      <c r="BF333" s="244"/>
      <c r="BG333" s="244"/>
      <c r="BH333" s="244"/>
      <c r="BI333" s="244"/>
      <c r="BJ333" s="244"/>
      <c r="BK333" s="244"/>
    </row>
    <row r="334" spans="1:63" ht="19.5" customHeight="1">
      <c r="A334" s="244"/>
      <c r="B334" s="244"/>
      <c r="C334" s="244"/>
      <c r="D334" s="244"/>
      <c r="E334" s="244"/>
      <c r="F334" s="244"/>
      <c r="G334" s="244"/>
      <c r="H334" s="244"/>
      <c r="I334" s="244"/>
      <c r="J334" s="244"/>
      <c r="K334" s="244"/>
      <c r="L334" s="244"/>
      <c r="M334" s="244"/>
      <c r="N334" s="244"/>
      <c r="O334" s="244"/>
      <c r="P334" s="244"/>
      <c r="Q334" s="244"/>
      <c r="R334" s="244"/>
      <c r="S334" s="244"/>
      <c r="T334" s="244"/>
      <c r="U334" s="244"/>
      <c r="V334" s="244"/>
      <c r="W334" s="244"/>
      <c r="X334" s="244"/>
      <c r="Y334" s="244"/>
      <c r="Z334" s="244"/>
      <c r="AA334" s="244"/>
      <c r="AB334" s="244"/>
      <c r="AC334" s="244"/>
      <c r="AD334" s="244"/>
      <c r="AE334" s="244"/>
      <c r="AF334" s="244"/>
      <c r="AG334" s="244"/>
      <c r="AH334" s="244"/>
      <c r="AI334" s="244"/>
      <c r="AJ334" s="244"/>
      <c r="AK334" s="244"/>
      <c r="AL334" s="244"/>
      <c r="AM334" s="244"/>
      <c r="AN334" s="244"/>
      <c r="AO334" s="244"/>
      <c r="AP334" s="244"/>
      <c r="AQ334" s="244"/>
      <c r="AR334" s="244"/>
      <c r="AS334" s="244"/>
      <c r="AT334" s="244"/>
      <c r="AU334" s="244"/>
      <c r="AV334" s="244"/>
      <c r="AW334" s="244"/>
      <c r="AX334" s="244"/>
      <c r="AY334" s="244"/>
      <c r="AZ334" s="244"/>
      <c r="BA334" s="244"/>
      <c r="BB334" s="244"/>
      <c r="BC334" s="244"/>
      <c r="BD334" s="244"/>
      <c r="BE334" s="244"/>
      <c r="BF334" s="244"/>
      <c r="BG334" s="244"/>
      <c r="BH334" s="244"/>
      <c r="BI334" s="244"/>
      <c r="BJ334" s="244"/>
      <c r="BK334" s="244"/>
    </row>
    <row r="335" spans="1:63" ht="19.5" customHeight="1">
      <c r="A335" s="244"/>
      <c r="B335" s="244"/>
      <c r="C335" s="244"/>
      <c r="D335" s="244"/>
      <c r="E335" s="244"/>
      <c r="F335" s="244"/>
      <c r="G335" s="244"/>
      <c r="H335" s="244"/>
      <c r="I335" s="244"/>
      <c r="J335" s="244"/>
      <c r="K335" s="244"/>
      <c r="L335" s="244"/>
      <c r="M335" s="244"/>
      <c r="N335" s="244"/>
      <c r="O335" s="244"/>
      <c r="P335" s="244"/>
      <c r="Q335" s="244"/>
      <c r="R335" s="244"/>
      <c r="S335" s="244"/>
      <c r="T335" s="244"/>
      <c r="U335" s="244"/>
      <c r="V335" s="244"/>
      <c r="W335" s="244"/>
      <c r="X335" s="244"/>
      <c r="Y335" s="244"/>
      <c r="Z335" s="244"/>
      <c r="AA335" s="244"/>
      <c r="AB335" s="244"/>
      <c r="AC335" s="244"/>
      <c r="AD335" s="244"/>
      <c r="AE335" s="244"/>
      <c r="AF335" s="244"/>
      <c r="AG335" s="244"/>
      <c r="AH335" s="244"/>
      <c r="AI335" s="244"/>
      <c r="AJ335" s="244"/>
      <c r="AK335" s="244"/>
      <c r="AL335" s="244"/>
      <c r="AM335" s="244"/>
      <c r="AN335" s="244"/>
      <c r="AO335" s="244"/>
      <c r="AP335" s="244"/>
      <c r="AQ335" s="244"/>
      <c r="AR335" s="244"/>
      <c r="AS335" s="244"/>
      <c r="AT335" s="244"/>
      <c r="AU335" s="244"/>
      <c r="AV335" s="244"/>
      <c r="AW335" s="244"/>
      <c r="AX335" s="244"/>
      <c r="AY335" s="244"/>
      <c r="AZ335" s="244"/>
      <c r="BA335" s="244"/>
      <c r="BB335" s="244"/>
      <c r="BC335" s="244"/>
      <c r="BD335" s="244"/>
      <c r="BE335" s="244"/>
      <c r="BF335" s="244"/>
      <c r="BG335" s="244"/>
      <c r="BH335" s="244"/>
      <c r="BI335" s="244"/>
      <c r="BJ335" s="244"/>
      <c r="BK335" s="244"/>
    </row>
    <row r="336" spans="1:63" ht="19.5" customHeight="1">
      <c r="A336" s="244"/>
      <c r="B336" s="244"/>
      <c r="C336" s="244"/>
      <c r="D336" s="244"/>
      <c r="E336" s="244"/>
      <c r="F336" s="244"/>
      <c r="G336" s="244"/>
      <c r="H336" s="244"/>
      <c r="I336" s="244"/>
      <c r="J336" s="244"/>
      <c r="K336" s="244"/>
      <c r="L336" s="244"/>
      <c r="M336" s="244"/>
      <c r="N336" s="244"/>
      <c r="O336" s="244"/>
      <c r="P336" s="244"/>
      <c r="Q336" s="244"/>
      <c r="R336" s="244"/>
      <c r="S336" s="244"/>
      <c r="T336" s="244"/>
      <c r="U336" s="244"/>
      <c r="V336" s="244"/>
      <c r="W336" s="244"/>
      <c r="X336" s="244"/>
      <c r="Y336" s="244"/>
      <c r="Z336" s="244"/>
      <c r="AA336" s="244"/>
      <c r="AB336" s="244"/>
      <c r="AC336" s="244"/>
      <c r="AD336" s="244"/>
      <c r="AE336" s="244"/>
      <c r="AF336" s="244"/>
      <c r="AG336" s="244"/>
      <c r="AH336" s="244"/>
      <c r="AI336" s="244"/>
      <c r="AJ336" s="244"/>
      <c r="AK336" s="244"/>
      <c r="AL336" s="244"/>
      <c r="AM336" s="244"/>
      <c r="AN336" s="244"/>
      <c r="AO336" s="244"/>
      <c r="AP336" s="244"/>
      <c r="AQ336" s="244"/>
      <c r="AR336" s="244"/>
      <c r="AS336" s="244"/>
      <c r="AT336" s="244"/>
      <c r="AU336" s="244"/>
      <c r="AV336" s="244"/>
      <c r="AW336" s="244"/>
      <c r="AX336" s="244"/>
      <c r="AY336" s="244"/>
      <c r="AZ336" s="244"/>
      <c r="BA336" s="244"/>
      <c r="BB336" s="244"/>
      <c r="BC336" s="244"/>
      <c r="BD336" s="244"/>
      <c r="BE336" s="244"/>
      <c r="BF336" s="244"/>
      <c r="BG336" s="244"/>
      <c r="BH336" s="244"/>
      <c r="BI336" s="244"/>
      <c r="BJ336" s="244"/>
      <c r="BK336" s="244"/>
    </row>
    <row r="337" spans="1:63" ht="19.5" customHeight="1">
      <c r="A337" s="244"/>
      <c r="B337" s="244"/>
      <c r="C337" s="244"/>
      <c r="D337" s="244"/>
      <c r="E337" s="244"/>
      <c r="F337" s="244"/>
      <c r="G337" s="244"/>
      <c r="H337" s="244"/>
      <c r="I337" s="244"/>
      <c r="J337" s="244"/>
      <c r="K337" s="244"/>
      <c r="L337" s="244"/>
      <c r="M337" s="244"/>
      <c r="N337" s="244"/>
      <c r="O337" s="244"/>
      <c r="P337" s="244"/>
      <c r="Q337" s="244"/>
      <c r="R337" s="244"/>
      <c r="S337" s="244"/>
      <c r="T337" s="244"/>
      <c r="U337" s="244"/>
      <c r="V337" s="244"/>
      <c r="W337" s="244"/>
      <c r="X337" s="244"/>
      <c r="Y337" s="244"/>
      <c r="Z337" s="244"/>
      <c r="AA337" s="244"/>
      <c r="AB337" s="244"/>
      <c r="AC337" s="244"/>
      <c r="AD337" s="244"/>
      <c r="AE337" s="244"/>
      <c r="AF337" s="244"/>
      <c r="AG337" s="244"/>
      <c r="AH337" s="244"/>
      <c r="AI337" s="244"/>
      <c r="AJ337" s="244"/>
      <c r="AK337" s="244"/>
      <c r="AL337" s="244"/>
      <c r="AM337" s="244"/>
      <c r="AN337" s="244"/>
      <c r="AO337" s="244"/>
      <c r="AP337" s="244"/>
      <c r="AQ337" s="244"/>
      <c r="AR337" s="244"/>
      <c r="AS337" s="244"/>
      <c r="AT337" s="244"/>
      <c r="AU337" s="244"/>
      <c r="AV337" s="244"/>
      <c r="AW337" s="244"/>
      <c r="AX337" s="244"/>
      <c r="AY337" s="244"/>
      <c r="AZ337" s="244"/>
      <c r="BA337" s="244"/>
      <c r="BB337" s="244"/>
      <c r="BC337" s="244"/>
      <c r="BD337" s="244"/>
      <c r="BE337" s="244"/>
      <c r="BF337" s="244"/>
      <c r="BG337" s="244"/>
      <c r="BH337" s="244"/>
      <c r="BI337" s="244"/>
      <c r="BJ337" s="244"/>
      <c r="BK337" s="244"/>
    </row>
    <row r="338" spans="1:63" ht="19.5" customHeight="1">
      <c r="A338" s="244"/>
      <c r="B338" s="244"/>
      <c r="C338" s="244"/>
      <c r="D338" s="244"/>
      <c r="E338" s="244"/>
      <c r="F338" s="244"/>
      <c r="G338" s="244"/>
      <c r="H338" s="244"/>
      <c r="I338" s="244"/>
      <c r="J338" s="244"/>
      <c r="K338" s="244"/>
      <c r="L338" s="244"/>
      <c r="M338" s="244"/>
      <c r="N338" s="244"/>
      <c r="O338" s="244"/>
      <c r="P338" s="244"/>
      <c r="Q338" s="244"/>
      <c r="R338" s="244"/>
      <c r="S338" s="244"/>
      <c r="T338" s="244"/>
      <c r="U338" s="244"/>
      <c r="V338" s="244"/>
      <c r="W338" s="244"/>
      <c r="X338" s="244"/>
      <c r="Y338" s="244"/>
      <c r="Z338" s="244"/>
      <c r="AA338" s="244"/>
      <c r="AB338" s="244"/>
      <c r="AC338" s="244"/>
      <c r="AD338" s="244"/>
      <c r="AE338" s="244"/>
      <c r="AF338" s="244"/>
      <c r="AG338" s="244"/>
      <c r="AH338" s="244"/>
      <c r="AI338" s="244"/>
      <c r="AJ338" s="244"/>
      <c r="AK338" s="244"/>
      <c r="AL338" s="244"/>
      <c r="AM338" s="244"/>
      <c r="AN338" s="244"/>
      <c r="AO338" s="244"/>
      <c r="AP338" s="244"/>
      <c r="AQ338" s="244"/>
      <c r="AR338" s="244"/>
      <c r="AS338" s="244"/>
      <c r="AT338" s="244"/>
      <c r="AU338" s="244"/>
      <c r="AV338" s="244"/>
      <c r="AW338" s="244"/>
      <c r="AX338" s="244"/>
      <c r="AY338" s="244"/>
      <c r="AZ338" s="244"/>
      <c r="BA338" s="244"/>
      <c r="BB338" s="244"/>
      <c r="BC338" s="244"/>
      <c r="BD338" s="244"/>
      <c r="BE338" s="244"/>
      <c r="BF338" s="244"/>
      <c r="BG338" s="244"/>
      <c r="BH338" s="244"/>
      <c r="BI338" s="244"/>
      <c r="BJ338" s="244"/>
      <c r="BK338" s="244"/>
    </row>
    <row r="339" spans="1:63" ht="19.5" customHeight="1">
      <c r="A339" s="244"/>
      <c r="B339" s="244"/>
      <c r="C339" s="244"/>
      <c r="D339" s="244"/>
      <c r="E339" s="244"/>
      <c r="F339" s="244"/>
      <c r="G339" s="244"/>
      <c r="H339" s="244"/>
      <c r="I339" s="244"/>
      <c r="J339" s="244"/>
      <c r="K339" s="244"/>
      <c r="L339" s="244"/>
      <c r="M339" s="244"/>
      <c r="N339" s="244"/>
      <c r="O339" s="244"/>
      <c r="P339" s="244"/>
      <c r="Q339" s="244"/>
      <c r="R339" s="244"/>
      <c r="S339" s="244"/>
      <c r="T339" s="244"/>
      <c r="U339" s="244"/>
      <c r="V339" s="244"/>
      <c r="W339" s="244"/>
      <c r="X339" s="244"/>
      <c r="Y339" s="244"/>
      <c r="Z339" s="244"/>
      <c r="AA339" s="244"/>
      <c r="AB339" s="244"/>
      <c r="AC339" s="244"/>
      <c r="AD339" s="244"/>
      <c r="AE339" s="244"/>
      <c r="AF339" s="244"/>
      <c r="AG339" s="244"/>
      <c r="AH339" s="244"/>
      <c r="AI339" s="244"/>
      <c r="AJ339" s="244"/>
      <c r="AK339" s="244"/>
      <c r="AL339" s="244"/>
      <c r="AM339" s="244"/>
      <c r="AN339" s="244"/>
      <c r="AO339" s="244"/>
      <c r="AP339" s="244"/>
      <c r="AQ339" s="244"/>
      <c r="AR339" s="244"/>
      <c r="AS339" s="244"/>
      <c r="AT339" s="244"/>
      <c r="AU339" s="244"/>
      <c r="AV339" s="244"/>
      <c r="AW339" s="244"/>
      <c r="AX339" s="244"/>
      <c r="AY339" s="244"/>
      <c r="AZ339" s="244"/>
      <c r="BA339" s="244"/>
      <c r="BB339" s="244"/>
      <c r="BC339" s="244"/>
      <c r="BD339" s="244"/>
      <c r="BE339" s="244"/>
      <c r="BF339" s="244"/>
      <c r="BG339" s="244"/>
      <c r="BH339" s="244"/>
      <c r="BI339" s="244"/>
      <c r="BJ339" s="244"/>
      <c r="BK339" s="244"/>
    </row>
    <row r="340" spans="1:63" ht="19.5" customHeight="1">
      <c r="A340" s="244"/>
      <c r="B340" s="244"/>
      <c r="C340" s="244"/>
      <c r="D340" s="244"/>
      <c r="E340" s="244"/>
      <c r="F340" s="244"/>
      <c r="G340" s="244"/>
      <c r="H340" s="244"/>
      <c r="I340" s="244"/>
      <c r="J340" s="244"/>
      <c r="K340" s="244"/>
      <c r="L340" s="244"/>
      <c r="M340" s="244"/>
      <c r="N340" s="244"/>
      <c r="O340" s="244"/>
      <c r="P340" s="244"/>
      <c r="Q340" s="244"/>
      <c r="R340" s="244"/>
      <c r="S340" s="244"/>
      <c r="T340" s="244"/>
      <c r="U340" s="244"/>
      <c r="V340" s="244"/>
      <c r="W340" s="244"/>
      <c r="X340" s="244"/>
      <c r="Y340" s="244"/>
      <c r="Z340" s="244"/>
      <c r="AA340" s="244"/>
      <c r="AB340" s="244"/>
      <c r="AC340" s="244"/>
      <c r="AD340" s="244"/>
      <c r="AE340" s="244"/>
      <c r="AF340" s="244"/>
      <c r="AG340" s="244"/>
      <c r="AH340" s="244"/>
      <c r="AI340" s="244"/>
      <c r="AJ340" s="244"/>
      <c r="AK340" s="244"/>
      <c r="AL340" s="244"/>
      <c r="AM340" s="244"/>
      <c r="AN340" s="244"/>
      <c r="AO340" s="244"/>
      <c r="AP340" s="244"/>
      <c r="AQ340" s="244"/>
      <c r="AR340" s="244"/>
      <c r="AS340" s="244"/>
      <c r="AT340" s="244"/>
      <c r="AU340" s="244"/>
      <c r="AV340" s="244"/>
      <c r="AW340" s="244"/>
      <c r="AX340" s="244"/>
      <c r="AY340" s="244"/>
      <c r="AZ340" s="244"/>
      <c r="BA340" s="244"/>
      <c r="BB340" s="244"/>
      <c r="BC340" s="244"/>
      <c r="BD340" s="244"/>
      <c r="BE340" s="244"/>
      <c r="BF340" s="244"/>
      <c r="BG340" s="244"/>
      <c r="BH340" s="244"/>
      <c r="BI340" s="244"/>
      <c r="BJ340" s="244"/>
      <c r="BK340" s="244"/>
    </row>
    <row r="341" spans="1:63" ht="19.5" customHeight="1">
      <c r="A341" s="244"/>
      <c r="B341" s="244"/>
      <c r="C341" s="244"/>
      <c r="D341" s="244"/>
      <c r="E341" s="244"/>
      <c r="F341" s="244"/>
      <c r="G341" s="244"/>
      <c r="H341" s="244"/>
      <c r="I341" s="244"/>
      <c r="J341" s="244"/>
      <c r="K341" s="244"/>
      <c r="L341" s="244"/>
      <c r="M341" s="244"/>
      <c r="N341" s="244"/>
      <c r="O341" s="244"/>
      <c r="P341" s="244"/>
      <c r="Q341" s="244"/>
      <c r="R341" s="244"/>
      <c r="S341" s="244"/>
      <c r="T341" s="244"/>
      <c r="U341" s="244"/>
      <c r="V341" s="244"/>
      <c r="W341" s="244"/>
      <c r="X341" s="244"/>
      <c r="Y341" s="244"/>
      <c r="Z341" s="244"/>
      <c r="AA341" s="244"/>
      <c r="AB341" s="244"/>
      <c r="AC341" s="244"/>
      <c r="AD341" s="244"/>
      <c r="AE341" s="244"/>
      <c r="AF341" s="244"/>
      <c r="AG341" s="244"/>
      <c r="AH341" s="244"/>
      <c r="AI341" s="244"/>
      <c r="AJ341" s="244"/>
      <c r="AK341" s="244"/>
      <c r="AL341" s="244"/>
      <c r="AM341" s="244"/>
      <c r="AN341" s="244"/>
      <c r="AO341" s="244"/>
      <c r="AP341" s="244"/>
      <c r="AQ341" s="244"/>
      <c r="AR341" s="244"/>
      <c r="AS341" s="244"/>
      <c r="AT341" s="244"/>
      <c r="AU341" s="244"/>
      <c r="AV341" s="244"/>
      <c r="AW341" s="244"/>
      <c r="AX341" s="244"/>
      <c r="AY341" s="244"/>
      <c r="AZ341" s="244"/>
      <c r="BA341" s="244"/>
      <c r="BB341" s="244"/>
      <c r="BC341" s="244"/>
      <c r="BD341" s="244"/>
      <c r="BE341" s="244"/>
      <c r="BF341" s="244"/>
      <c r="BG341" s="244"/>
      <c r="BH341" s="244"/>
      <c r="BI341" s="244"/>
      <c r="BJ341" s="244"/>
      <c r="BK341" s="244"/>
    </row>
    <row r="342" spans="1:63" ht="19.5" customHeight="1">
      <c r="A342" s="244"/>
      <c r="B342" s="244"/>
      <c r="C342" s="244"/>
      <c r="D342" s="244"/>
      <c r="E342" s="244"/>
      <c r="F342" s="244"/>
      <c r="G342" s="244"/>
      <c r="H342" s="244"/>
      <c r="I342" s="244"/>
      <c r="J342" s="244"/>
      <c r="K342" s="244"/>
      <c r="L342" s="244"/>
      <c r="M342" s="244"/>
      <c r="N342" s="244"/>
      <c r="O342" s="244"/>
      <c r="P342" s="244"/>
      <c r="Q342" s="244"/>
      <c r="R342" s="244"/>
      <c r="S342" s="244"/>
      <c r="T342" s="244"/>
      <c r="U342" s="244"/>
      <c r="V342" s="244"/>
      <c r="W342" s="244"/>
      <c r="X342" s="244"/>
      <c r="Y342" s="244"/>
      <c r="Z342" s="244"/>
      <c r="AA342" s="244"/>
      <c r="AB342" s="244"/>
      <c r="AC342" s="244"/>
      <c r="AD342" s="244"/>
      <c r="AE342" s="244"/>
      <c r="AF342" s="244"/>
      <c r="AG342" s="244"/>
      <c r="AH342" s="244"/>
      <c r="AI342" s="244"/>
      <c r="AJ342" s="244"/>
      <c r="AK342" s="244"/>
      <c r="AL342" s="244"/>
      <c r="AM342" s="244"/>
      <c r="AN342" s="244"/>
      <c r="AO342" s="244"/>
      <c r="AP342" s="244"/>
      <c r="AQ342" s="244"/>
      <c r="AR342" s="244"/>
      <c r="AS342" s="244"/>
      <c r="AT342" s="244"/>
      <c r="AU342" s="244"/>
      <c r="AV342" s="244"/>
      <c r="AW342" s="244"/>
      <c r="AX342" s="244"/>
      <c r="AY342" s="244"/>
      <c r="AZ342" s="244"/>
      <c r="BA342" s="244"/>
      <c r="BB342" s="244"/>
      <c r="BC342" s="244"/>
      <c r="BD342" s="244"/>
      <c r="BE342" s="244"/>
      <c r="BF342" s="244"/>
      <c r="BG342" s="244"/>
      <c r="BH342" s="244"/>
      <c r="BI342" s="244"/>
      <c r="BJ342" s="244"/>
      <c r="BK342" s="244"/>
    </row>
    <row r="343" spans="1:63" ht="19.5" customHeight="1">
      <c r="A343" s="244"/>
      <c r="B343" s="244"/>
      <c r="C343" s="244"/>
      <c r="D343" s="244"/>
      <c r="E343" s="244"/>
      <c r="F343" s="244"/>
      <c r="G343" s="244"/>
      <c r="H343" s="244"/>
      <c r="I343" s="244"/>
      <c r="J343" s="244"/>
      <c r="K343" s="244"/>
      <c r="L343" s="244"/>
      <c r="M343" s="244"/>
      <c r="N343" s="244"/>
      <c r="O343" s="244"/>
      <c r="P343" s="244"/>
      <c r="Q343" s="244"/>
      <c r="R343" s="244"/>
      <c r="S343" s="244"/>
      <c r="T343" s="244"/>
      <c r="U343" s="244"/>
      <c r="V343" s="244"/>
      <c r="W343" s="244"/>
      <c r="X343" s="244"/>
      <c r="Y343" s="244"/>
      <c r="Z343" s="244"/>
      <c r="AA343" s="244"/>
      <c r="AB343" s="244"/>
      <c r="AC343" s="244"/>
      <c r="AD343" s="244"/>
      <c r="AE343" s="244"/>
      <c r="AF343" s="244"/>
      <c r="AG343" s="244"/>
      <c r="AH343" s="244"/>
      <c r="AI343" s="244"/>
      <c r="AJ343" s="244"/>
      <c r="AK343" s="244"/>
      <c r="AL343" s="244"/>
      <c r="AM343" s="244"/>
      <c r="AN343" s="244"/>
      <c r="AO343" s="244"/>
      <c r="AP343" s="244"/>
      <c r="AQ343" s="244"/>
      <c r="AR343" s="244"/>
      <c r="AS343" s="244"/>
      <c r="AT343" s="244"/>
      <c r="AU343" s="244"/>
      <c r="AV343" s="244"/>
      <c r="AW343" s="244"/>
      <c r="AX343" s="244"/>
      <c r="AY343" s="244"/>
      <c r="AZ343" s="244"/>
      <c r="BA343" s="244"/>
      <c r="BB343" s="244"/>
      <c r="BC343" s="244"/>
      <c r="BD343" s="244"/>
      <c r="BE343" s="244"/>
      <c r="BF343" s="244"/>
      <c r="BG343" s="244"/>
      <c r="BH343" s="244"/>
      <c r="BI343" s="244"/>
      <c r="BJ343" s="244"/>
      <c r="BK343" s="244"/>
    </row>
    <row r="344" spans="1:63" ht="19.5" customHeight="1">
      <c r="A344" s="244"/>
      <c r="B344" s="244"/>
      <c r="C344" s="244"/>
      <c r="D344" s="244"/>
      <c r="E344" s="244"/>
      <c r="F344" s="244"/>
      <c r="G344" s="244"/>
      <c r="H344" s="244"/>
      <c r="I344" s="244"/>
      <c r="J344" s="244"/>
      <c r="K344" s="244"/>
      <c r="L344" s="244"/>
      <c r="M344" s="244"/>
      <c r="N344" s="244"/>
      <c r="O344" s="244"/>
      <c r="P344" s="244"/>
      <c r="Q344" s="244"/>
      <c r="R344" s="244"/>
      <c r="S344" s="244"/>
      <c r="T344" s="244"/>
      <c r="U344" s="244"/>
      <c r="V344" s="244"/>
      <c r="W344" s="244"/>
      <c r="X344" s="244"/>
      <c r="Y344" s="244"/>
      <c r="Z344" s="244"/>
      <c r="AA344" s="244"/>
      <c r="AB344" s="244"/>
      <c r="AC344" s="244"/>
      <c r="AD344" s="244"/>
      <c r="AE344" s="244"/>
      <c r="AF344" s="244"/>
      <c r="AG344" s="244"/>
      <c r="AH344" s="244"/>
      <c r="AI344" s="244"/>
      <c r="AJ344" s="244"/>
      <c r="AK344" s="244"/>
      <c r="AL344" s="244"/>
      <c r="AM344" s="244"/>
      <c r="AN344" s="244"/>
      <c r="AO344" s="244"/>
      <c r="AP344" s="244"/>
      <c r="AQ344" s="244"/>
      <c r="AR344" s="244"/>
      <c r="AS344" s="244"/>
      <c r="AT344" s="244"/>
      <c r="AU344" s="244"/>
      <c r="AV344" s="244"/>
      <c r="AW344" s="244"/>
      <c r="AX344" s="244"/>
      <c r="AY344" s="244"/>
      <c r="AZ344" s="244"/>
      <c r="BA344" s="244"/>
      <c r="BB344" s="244"/>
      <c r="BC344" s="244"/>
      <c r="BD344" s="244"/>
      <c r="BE344" s="244"/>
      <c r="BF344" s="244"/>
      <c r="BG344" s="244"/>
      <c r="BH344" s="244"/>
      <c r="BI344" s="244"/>
      <c r="BJ344" s="244"/>
      <c r="BK344" s="244"/>
    </row>
    <row r="345" spans="1:63" ht="19.5" customHeight="1">
      <c r="A345" s="244"/>
      <c r="B345" s="244"/>
      <c r="C345" s="244"/>
      <c r="D345" s="244"/>
      <c r="E345" s="244"/>
      <c r="F345" s="244"/>
      <c r="G345" s="244"/>
      <c r="H345" s="244"/>
      <c r="I345" s="244"/>
      <c r="J345" s="244"/>
      <c r="K345" s="244"/>
      <c r="L345" s="244"/>
      <c r="M345" s="244"/>
      <c r="N345" s="244"/>
      <c r="O345" s="244"/>
      <c r="P345" s="244"/>
      <c r="Q345" s="244"/>
      <c r="R345" s="244"/>
      <c r="S345" s="244"/>
      <c r="T345" s="244"/>
      <c r="U345" s="244"/>
      <c r="V345" s="244"/>
      <c r="W345" s="244"/>
      <c r="X345" s="244"/>
      <c r="Y345" s="244"/>
      <c r="Z345" s="244"/>
      <c r="AA345" s="244"/>
      <c r="AB345" s="244"/>
      <c r="AC345" s="244"/>
      <c r="AD345" s="244"/>
      <c r="AE345" s="244"/>
      <c r="AF345" s="244"/>
      <c r="AG345" s="244"/>
      <c r="AH345" s="244"/>
      <c r="AI345" s="244"/>
      <c r="AJ345" s="244"/>
      <c r="AK345" s="244"/>
      <c r="AL345" s="244"/>
      <c r="AM345" s="244"/>
      <c r="AN345" s="244"/>
      <c r="AO345" s="244"/>
      <c r="AP345" s="244"/>
      <c r="AQ345" s="244"/>
      <c r="AR345" s="244"/>
      <c r="AS345" s="244"/>
      <c r="AT345" s="244"/>
      <c r="AU345" s="244"/>
      <c r="AV345" s="244"/>
      <c r="AW345" s="244"/>
      <c r="AX345" s="244"/>
      <c r="AY345" s="244"/>
      <c r="AZ345" s="244"/>
      <c r="BA345" s="244"/>
      <c r="BB345" s="244"/>
      <c r="BC345" s="244"/>
      <c r="BD345" s="244"/>
      <c r="BE345" s="244"/>
      <c r="BF345" s="244"/>
      <c r="BG345" s="244"/>
      <c r="BH345" s="244"/>
      <c r="BI345" s="244"/>
      <c r="BJ345" s="244"/>
      <c r="BK345" s="244"/>
    </row>
    <row r="346" spans="1:63" ht="19.5" customHeight="1">
      <c r="A346" s="244"/>
      <c r="B346" s="244"/>
      <c r="C346" s="244"/>
      <c r="D346" s="244"/>
      <c r="E346" s="244"/>
      <c r="F346" s="244"/>
      <c r="G346" s="244"/>
      <c r="H346" s="244"/>
      <c r="I346" s="244"/>
      <c r="J346" s="244"/>
      <c r="K346" s="244"/>
      <c r="L346" s="244"/>
      <c r="M346" s="244"/>
      <c r="N346" s="244"/>
      <c r="O346" s="244"/>
      <c r="P346" s="244"/>
      <c r="Q346" s="244"/>
      <c r="R346" s="244"/>
      <c r="S346" s="244"/>
      <c r="T346" s="244"/>
      <c r="U346" s="244"/>
      <c r="V346" s="244"/>
      <c r="W346" s="244"/>
      <c r="X346" s="244"/>
      <c r="Y346" s="244"/>
      <c r="Z346" s="244"/>
      <c r="AA346" s="244"/>
      <c r="AB346" s="244"/>
      <c r="AC346" s="244"/>
      <c r="AD346" s="244"/>
      <c r="AE346" s="244"/>
      <c r="AF346" s="244"/>
      <c r="AG346" s="244"/>
      <c r="AH346" s="244"/>
      <c r="AI346" s="244"/>
      <c r="AJ346" s="244"/>
      <c r="AK346" s="244"/>
      <c r="AL346" s="244"/>
      <c r="AM346" s="244"/>
      <c r="AN346" s="244"/>
      <c r="AO346" s="244"/>
      <c r="AP346" s="244"/>
      <c r="AQ346" s="244"/>
      <c r="AR346" s="244"/>
      <c r="AS346" s="244"/>
      <c r="AT346" s="244"/>
      <c r="AU346" s="244"/>
      <c r="AV346" s="244"/>
      <c r="AW346" s="244"/>
      <c r="AX346" s="244"/>
      <c r="AY346" s="244"/>
      <c r="AZ346" s="244"/>
      <c r="BA346" s="244"/>
      <c r="BB346" s="244"/>
      <c r="BC346" s="244"/>
      <c r="BD346" s="244"/>
      <c r="BE346" s="244"/>
      <c r="BF346" s="244"/>
      <c r="BG346" s="244"/>
      <c r="BH346" s="244"/>
      <c r="BI346" s="244"/>
      <c r="BJ346" s="244"/>
      <c r="BK346" s="244"/>
    </row>
    <row r="347" spans="1:63" ht="19.5" customHeight="1">
      <c r="A347" s="244"/>
      <c r="B347" s="244"/>
      <c r="C347" s="244"/>
      <c r="D347" s="244"/>
      <c r="E347" s="244"/>
      <c r="F347" s="244"/>
      <c r="G347" s="244"/>
      <c r="H347" s="244"/>
      <c r="I347" s="244"/>
      <c r="J347" s="244"/>
      <c r="K347" s="244"/>
      <c r="L347" s="244"/>
      <c r="M347" s="244"/>
      <c r="N347" s="244"/>
      <c r="O347" s="244"/>
      <c r="P347" s="244"/>
      <c r="Q347" s="244"/>
      <c r="R347" s="244"/>
      <c r="S347" s="244"/>
      <c r="T347" s="244"/>
      <c r="U347" s="244"/>
      <c r="V347" s="244"/>
      <c r="W347" s="244"/>
      <c r="X347" s="244"/>
      <c r="Y347" s="244"/>
      <c r="Z347" s="244"/>
      <c r="AA347" s="244"/>
      <c r="AB347" s="244"/>
      <c r="AC347" s="244"/>
      <c r="AD347" s="244"/>
      <c r="AE347" s="244"/>
      <c r="AF347" s="244"/>
      <c r="AG347" s="244"/>
      <c r="AH347" s="244"/>
      <c r="AI347" s="244"/>
      <c r="AJ347" s="244"/>
      <c r="AK347" s="244"/>
      <c r="AL347" s="244"/>
      <c r="AM347" s="244"/>
      <c r="AN347" s="244"/>
      <c r="AO347" s="244"/>
      <c r="AP347" s="244"/>
      <c r="AQ347" s="244"/>
      <c r="AR347" s="244"/>
      <c r="AS347" s="244"/>
      <c r="AT347" s="244"/>
      <c r="AU347" s="244"/>
      <c r="AV347" s="244"/>
      <c r="AW347" s="244"/>
      <c r="AX347" s="244"/>
      <c r="AY347" s="244"/>
      <c r="AZ347" s="244"/>
      <c r="BA347" s="244"/>
      <c r="BB347" s="244"/>
      <c r="BC347" s="244"/>
      <c r="BD347" s="244"/>
      <c r="BE347" s="244"/>
      <c r="BF347" s="244"/>
      <c r="BG347" s="244"/>
      <c r="BH347" s="244"/>
      <c r="BI347" s="244"/>
      <c r="BJ347" s="244"/>
      <c r="BK347" s="244"/>
    </row>
    <row r="348" spans="1:63" ht="19.5" customHeight="1">
      <c r="A348" s="244"/>
      <c r="B348" s="244"/>
      <c r="C348" s="244"/>
      <c r="D348" s="244"/>
      <c r="E348" s="244"/>
      <c r="F348" s="244"/>
      <c r="G348" s="244"/>
      <c r="H348" s="244"/>
      <c r="I348" s="244"/>
      <c r="J348" s="244"/>
      <c r="K348" s="244"/>
      <c r="L348" s="244"/>
      <c r="M348" s="244"/>
      <c r="N348" s="244"/>
      <c r="O348" s="244"/>
      <c r="P348" s="244"/>
      <c r="Q348" s="244"/>
      <c r="R348" s="244"/>
      <c r="S348" s="244"/>
      <c r="T348" s="244"/>
      <c r="U348" s="244"/>
      <c r="V348" s="244"/>
      <c r="W348" s="244"/>
      <c r="X348" s="244"/>
      <c r="Y348" s="244"/>
      <c r="Z348" s="244"/>
      <c r="AA348" s="244"/>
      <c r="AB348" s="244"/>
      <c r="AC348" s="244"/>
      <c r="AD348" s="244"/>
      <c r="AE348" s="244"/>
      <c r="AF348" s="244"/>
      <c r="AG348" s="244"/>
      <c r="AH348" s="244"/>
      <c r="AI348" s="244"/>
      <c r="AJ348" s="244"/>
      <c r="AK348" s="244"/>
      <c r="AL348" s="244"/>
      <c r="AM348" s="244"/>
      <c r="AN348" s="244"/>
      <c r="AO348" s="244"/>
      <c r="AP348" s="244"/>
      <c r="AQ348" s="244"/>
      <c r="AR348" s="244"/>
      <c r="AS348" s="244"/>
      <c r="AT348" s="244"/>
      <c r="AU348" s="244"/>
      <c r="AV348" s="244"/>
      <c r="AW348" s="244"/>
      <c r="AX348" s="244"/>
      <c r="AY348" s="244"/>
      <c r="AZ348" s="244"/>
      <c r="BA348" s="244"/>
      <c r="BB348" s="244"/>
      <c r="BC348" s="244"/>
      <c r="BD348" s="244"/>
      <c r="BE348" s="244"/>
      <c r="BF348" s="244"/>
      <c r="BG348" s="244"/>
      <c r="BH348" s="244"/>
      <c r="BI348" s="244"/>
      <c r="BJ348" s="244"/>
      <c r="BK348" s="244"/>
    </row>
    <row r="349" spans="1:63" ht="19.5" customHeight="1">
      <c r="A349" s="244"/>
      <c r="B349" s="244"/>
      <c r="C349" s="244"/>
      <c r="D349" s="244"/>
      <c r="E349" s="244"/>
      <c r="F349" s="244"/>
      <c r="G349" s="244"/>
      <c r="H349" s="244"/>
      <c r="I349" s="244"/>
      <c r="J349" s="244"/>
      <c r="K349" s="244"/>
      <c r="L349" s="244"/>
      <c r="M349" s="244"/>
      <c r="N349" s="244"/>
      <c r="O349" s="244"/>
      <c r="P349" s="244"/>
      <c r="Q349" s="244"/>
      <c r="R349" s="244"/>
      <c r="S349" s="244"/>
      <c r="T349" s="244"/>
      <c r="U349" s="244"/>
      <c r="V349" s="244"/>
      <c r="W349" s="244"/>
      <c r="X349" s="244"/>
      <c r="Y349" s="244"/>
      <c r="Z349" s="244"/>
      <c r="AA349" s="244"/>
      <c r="AB349" s="244"/>
      <c r="AC349" s="244"/>
      <c r="AD349" s="244"/>
      <c r="AE349" s="244"/>
      <c r="AF349" s="244"/>
      <c r="AG349" s="244"/>
      <c r="AH349" s="244"/>
      <c r="AI349" s="244"/>
      <c r="AJ349" s="244"/>
      <c r="AK349" s="244"/>
      <c r="AL349" s="244"/>
      <c r="AM349" s="244"/>
      <c r="AN349" s="244"/>
      <c r="AO349" s="244"/>
      <c r="AP349" s="244"/>
      <c r="AQ349" s="244"/>
      <c r="AR349" s="244"/>
      <c r="AS349" s="244"/>
      <c r="AT349" s="244"/>
      <c r="AU349" s="244"/>
      <c r="AV349" s="244"/>
      <c r="AW349" s="244"/>
      <c r="AX349" s="244"/>
      <c r="AY349" s="244"/>
      <c r="AZ349" s="244"/>
      <c r="BA349" s="244"/>
      <c r="BB349" s="244"/>
      <c r="BC349" s="244"/>
      <c r="BD349" s="244"/>
      <c r="BE349" s="244"/>
      <c r="BF349" s="244"/>
      <c r="BG349" s="244"/>
      <c r="BH349" s="244"/>
      <c r="BI349" s="244"/>
      <c r="BJ349" s="244"/>
      <c r="BK349" s="244"/>
    </row>
    <row r="350" spans="1:63" ht="19.5" customHeight="1">
      <c r="A350" s="244"/>
      <c r="B350" s="244"/>
      <c r="C350" s="244"/>
      <c r="D350" s="244"/>
      <c r="E350" s="244"/>
      <c r="F350" s="244"/>
      <c r="G350" s="244"/>
      <c r="H350" s="244"/>
      <c r="I350" s="244"/>
      <c r="J350" s="244"/>
      <c r="K350" s="244"/>
      <c r="L350" s="244"/>
      <c r="M350" s="244"/>
      <c r="N350" s="244"/>
      <c r="O350" s="244"/>
      <c r="P350" s="244"/>
      <c r="Q350" s="244"/>
      <c r="R350" s="244"/>
      <c r="S350" s="244"/>
      <c r="T350" s="244"/>
      <c r="U350" s="244"/>
      <c r="V350" s="244"/>
      <c r="W350" s="244"/>
      <c r="X350" s="244"/>
      <c r="Y350" s="244"/>
      <c r="Z350" s="244"/>
      <c r="AA350" s="244"/>
      <c r="AB350" s="244"/>
      <c r="AC350" s="244"/>
      <c r="AD350" s="244"/>
      <c r="AE350" s="244"/>
      <c r="AF350" s="244"/>
      <c r="AG350" s="244"/>
      <c r="AH350" s="244"/>
      <c r="AI350" s="244"/>
      <c r="AJ350" s="244"/>
      <c r="AK350" s="244"/>
      <c r="AL350" s="244"/>
      <c r="AM350" s="244"/>
      <c r="AN350" s="244"/>
      <c r="AO350" s="244"/>
      <c r="AP350" s="244"/>
      <c r="AQ350" s="244"/>
      <c r="AR350" s="244"/>
      <c r="AS350" s="244"/>
      <c r="AT350" s="244"/>
      <c r="AU350" s="244"/>
      <c r="AV350" s="244"/>
      <c r="AW350" s="244"/>
      <c r="AX350" s="244"/>
      <c r="AY350" s="244"/>
      <c r="AZ350" s="244"/>
      <c r="BA350" s="244"/>
      <c r="BB350" s="244"/>
      <c r="BC350" s="244"/>
      <c r="BD350" s="244"/>
      <c r="BE350" s="244"/>
      <c r="BF350" s="244"/>
      <c r="BG350" s="244"/>
      <c r="BH350" s="244"/>
      <c r="BI350" s="244"/>
      <c r="BJ350" s="244"/>
      <c r="BK350" s="244"/>
    </row>
    <row r="351" spans="1:63" ht="19.5" customHeight="1">
      <c r="A351" s="244"/>
      <c r="B351" s="244"/>
      <c r="C351" s="244"/>
      <c r="D351" s="244"/>
      <c r="E351" s="244"/>
      <c r="F351" s="244"/>
      <c r="G351" s="244"/>
      <c r="H351" s="244"/>
      <c r="I351" s="244"/>
      <c r="J351" s="244"/>
      <c r="K351" s="244"/>
      <c r="L351" s="244"/>
      <c r="M351" s="244"/>
      <c r="N351" s="244"/>
      <c r="O351" s="244"/>
      <c r="P351" s="244"/>
      <c r="Q351" s="244"/>
      <c r="R351" s="244"/>
      <c r="S351" s="244"/>
      <c r="T351" s="244"/>
      <c r="U351" s="244"/>
      <c r="V351" s="244"/>
      <c r="W351" s="244"/>
      <c r="X351" s="244"/>
      <c r="Y351" s="244"/>
      <c r="Z351" s="244"/>
      <c r="AA351" s="244"/>
      <c r="AB351" s="244"/>
      <c r="AC351" s="244"/>
      <c r="AD351" s="244"/>
      <c r="AE351" s="244"/>
      <c r="AF351" s="244"/>
      <c r="AG351" s="244"/>
      <c r="AH351" s="244"/>
      <c r="AI351" s="244"/>
      <c r="AJ351" s="244"/>
      <c r="AK351" s="244"/>
      <c r="AL351" s="244"/>
      <c r="AM351" s="244"/>
      <c r="AN351" s="244"/>
      <c r="AO351" s="244"/>
      <c r="AP351" s="244"/>
      <c r="AQ351" s="244"/>
      <c r="AR351" s="244"/>
      <c r="AS351" s="244"/>
      <c r="AT351" s="244"/>
      <c r="AU351" s="244"/>
      <c r="AV351" s="244"/>
      <c r="AW351" s="244"/>
      <c r="AX351" s="244"/>
      <c r="AY351" s="244"/>
      <c r="AZ351" s="244"/>
      <c r="BA351" s="244"/>
      <c r="BB351" s="244"/>
      <c r="BC351" s="244"/>
      <c r="BD351" s="244"/>
      <c r="BE351" s="244"/>
      <c r="BF351" s="244"/>
      <c r="BG351" s="244"/>
      <c r="BH351" s="244"/>
      <c r="BI351" s="244"/>
      <c r="BJ351" s="244"/>
      <c r="BK351" s="244"/>
    </row>
    <row r="352" spans="1:63" ht="19.5" customHeight="1">
      <c r="A352" s="244"/>
      <c r="B352" s="244"/>
      <c r="C352" s="244"/>
      <c r="D352" s="244"/>
      <c r="E352" s="244"/>
      <c r="F352" s="244"/>
      <c r="G352" s="244"/>
      <c r="H352" s="244"/>
      <c r="I352" s="244"/>
      <c r="J352" s="244"/>
      <c r="K352" s="244"/>
      <c r="L352" s="244"/>
      <c r="M352" s="244"/>
      <c r="N352" s="244"/>
      <c r="O352" s="244"/>
      <c r="P352" s="244"/>
      <c r="Q352" s="244"/>
      <c r="R352" s="244"/>
      <c r="S352" s="244"/>
      <c r="T352" s="244"/>
      <c r="U352" s="244"/>
      <c r="V352" s="244"/>
      <c r="W352" s="244"/>
      <c r="X352" s="244"/>
      <c r="Y352" s="244"/>
      <c r="Z352" s="244"/>
      <c r="AA352" s="244"/>
      <c r="AB352" s="244"/>
      <c r="AC352" s="244"/>
      <c r="AD352" s="244"/>
      <c r="AE352" s="244"/>
      <c r="AF352" s="244"/>
      <c r="AG352" s="244"/>
      <c r="AH352" s="244"/>
      <c r="AI352" s="244"/>
      <c r="AJ352" s="244"/>
      <c r="AK352" s="244"/>
      <c r="AL352" s="244"/>
      <c r="AM352" s="244"/>
      <c r="AN352" s="244"/>
      <c r="AO352" s="244"/>
      <c r="AP352" s="244"/>
      <c r="AQ352" s="244"/>
      <c r="AR352" s="244"/>
      <c r="AS352" s="244"/>
      <c r="AT352" s="244"/>
      <c r="AU352" s="244"/>
      <c r="AV352" s="244"/>
      <c r="AW352" s="244"/>
      <c r="AX352" s="244"/>
      <c r="AY352" s="244"/>
      <c r="AZ352" s="244"/>
      <c r="BA352" s="244"/>
      <c r="BB352" s="244"/>
      <c r="BC352" s="244"/>
      <c r="BD352" s="244"/>
      <c r="BE352" s="244"/>
      <c r="BF352" s="244"/>
      <c r="BG352" s="244"/>
      <c r="BH352" s="244"/>
      <c r="BI352" s="244"/>
      <c r="BJ352" s="244"/>
      <c r="BK352" s="244"/>
    </row>
    <row r="353" spans="1:63" ht="19.5" customHeight="1">
      <c r="A353" s="244"/>
      <c r="B353" s="244"/>
      <c r="C353" s="244"/>
      <c r="D353" s="244"/>
      <c r="E353" s="244"/>
      <c r="F353" s="244"/>
      <c r="G353" s="244"/>
      <c r="H353" s="244"/>
      <c r="I353" s="244"/>
      <c r="J353" s="244"/>
      <c r="K353" s="244"/>
      <c r="L353" s="244"/>
      <c r="M353" s="244"/>
      <c r="N353" s="244"/>
      <c r="O353" s="244"/>
      <c r="P353" s="244"/>
      <c r="Q353" s="244"/>
      <c r="R353" s="244"/>
      <c r="S353" s="244"/>
      <c r="T353" s="244"/>
      <c r="U353" s="244"/>
      <c r="V353" s="244"/>
      <c r="W353" s="244"/>
      <c r="X353" s="244"/>
      <c r="Y353" s="244"/>
      <c r="Z353" s="244"/>
      <c r="AA353" s="244"/>
      <c r="AB353" s="244"/>
      <c r="AC353" s="244"/>
      <c r="AD353" s="244"/>
      <c r="AE353" s="244"/>
      <c r="AF353" s="244"/>
      <c r="AG353" s="244"/>
      <c r="AH353" s="244"/>
      <c r="AI353" s="244"/>
      <c r="AJ353" s="244"/>
      <c r="AK353" s="244"/>
      <c r="AL353" s="244"/>
      <c r="AM353" s="244"/>
      <c r="AN353" s="244"/>
      <c r="AO353" s="244"/>
      <c r="AP353" s="244"/>
      <c r="AQ353" s="244"/>
      <c r="AR353" s="244"/>
      <c r="AS353" s="244"/>
      <c r="AT353" s="244"/>
      <c r="AU353" s="244"/>
      <c r="AV353" s="244"/>
      <c r="AW353" s="244"/>
      <c r="AX353" s="244"/>
      <c r="AY353" s="244"/>
      <c r="AZ353" s="244"/>
      <c r="BA353" s="244"/>
      <c r="BB353" s="244"/>
      <c r="BC353" s="244"/>
      <c r="BD353" s="244"/>
      <c r="BE353" s="244"/>
      <c r="BF353" s="244"/>
      <c r="BG353" s="244"/>
      <c r="BH353" s="244"/>
      <c r="BI353" s="244"/>
      <c r="BJ353" s="244"/>
      <c r="BK353" s="244"/>
    </row>
    <row r="354" spans="1:63" ht="19.5" customHeight="1">
      <c r="A354" s="244"/>
      <c r="B354" s="244"/>
      <c r="C354" s="244"/>
      <c r="D354" s="244"/>
      <c r="E354" s="244"/>
      <c r="F354" s="244"/>
      <c r="G354" s="244"/>
      <c r="H354" s="244"/>
      <c r="I354" s="244"/>
      <c r="J354" s="244"/>
      <c r="K354" s="244"/>
      <c r="L354" s="244"/>
      <c r="M354" s="244"/>
      <c r="N354" s="244"/>
      <c r="O354" s="244"/>
      <c r="P354" s="244"/>
      <c r="Q354" s="244"/>
      <c r="R354" s="244"/>
      <c r="S354" s="244"/>
      <c r="T354" s="244"/>
      <c r="U354" s="244"/>
      <c r="V354" s="244"/>
      <c r="W354" s="244"/>
      <c r="X354" s="244"/>
      <c r="Y354" s="244"/>
      <c r="Z354" s="244"/>
      <c r="AA354" s="244"/>
      <c r="AB354" s="244"/>
      <c r="AC354" s="244"/>
      <c r="AD354" s="244"/>
      <c r="AE354" s="244"/>
      <c r="AF354" s="244"/>
      <c r="AG354" s="244"/>
      <c r="AH354" s="244"/>
      <c r="AI354" s="244"/>
      <c r="AJ354" s="244"/>
      <c r="AK354" s="244"/>
      <c r="AL354" s="244"/>
      <c r="AM354" s="244"/>
      <c r="AN354" s="244"/>
      <c r="AO354" s="244"/>
      <c r="AP354" s="244"/>
      <c r="AQ354" s="244"/>
      <c r="AR354" s="244"/>
      <c r="AS354" s="244"/>
      <c r="AT354" s="244"/>
      <c r="AU354" s="244"/>
      <c r="AV354" s="244"/>
      <c r="AW354" s="244"/>
      <c r="AX354" s="244"/>
      <c r="AY354" s="244"/>
      <c r="AZ354" s="244"/>
      <c r="BA354" s="244"/>
      <c r="BB354" s="244"/>
      <c r="BC354" s="244"/>
      <c r="BD354" s="244"/>
      <c r="BE354" s="244"/>
      <c r="BF354" s="244"/>
      <c r="BG354" s="244"/>
      <c r="BH354" s="244"/>
      <c r="BI354" s="244"/>
      <c r="BJ354" s="244"/>
      <c r="BK354" s="244"/>
    </row>
    <row r="355" spans="1:63" ht="19.5" customHeight="1">
      <c r="A355" s="244"/>
      <c r="B355" s="244"/>
      <c r="C355" s="244"/>
      <c r="D355" s="244"/>
      <c r="E355" s="244"/>
      <c r="F355" s="244"/>
      <c r="G355" s="244"/>
      <c r="H355" s="244"/>
      <c r="I355" s="244"/>
      <c r="J355" s="244"/>
      <c r="K355" s="244"/>
      <c r="L355" s="244"/>
      <c r="M355" s="244"/>
      <c r="N355" s="244"/>
      <c r="O355" s="244"/>
      <c r="P355" s="244"/>
      <c r="Q355" s="244"/>
      <c r="R355" s="244"/>
      <c r="S355" s="244"/>
      <c r="T355" s="244"/>
      <c r="U355" s="244"/>
      <c r="V355" s="244"/>
      <c r="W355" s="244"/>
      <c r="X355" s="244"/>
      <c r="Y355" s="244"/>
      <c r="Z355" s="244"/>
      <c r="AA355" s="244"/>
      <c r="AB355" s="244"/>
      <c r="AC355" s="244"/>
      <c r="AD355" s="244"/>
      <c r="AE355" s="244"/>
      <c r="AF355" s="244"/>
      <c r="AG355" s="244"/>
      <c r="AH355" s="244"/>
      <c r="AI355" s="244"/>
      <c r="AJ355" s="244"/>
      <c r="AK355" s="244"/>
      <c r="AL355" s="244"/>
      <c r="AM355" s="244"/>
      <c r="AN355" s="244"/>
      <c r="AO355" s="244"/>
      <c r="AP355" s="244"/>
      <c r="AQ355" s="244"/>
      <c r="AR355" s="244"/>
      <c r="AS355" s="244"/>
      <c r="AT355" s="244"/>
      <c r="AU355" s="244"/>
      <c r="AV355" s="244"/>
      <c r="AW355" s="244"/>
      <c r="AX355" s="244"/>
      <c r="AY355" s="244"/>
      <c r="AZ355" s="244"/>
      <c r="BA355" s="244"/>
      <c r="BB355" s="244"/>
      <c r="BC355" s="244"/>
      <c r="BD355" s="244"/>
      <c r="BE355" s="244"/>
      <c r="BF355" s="244"/>
      <c r="BG355" s="244"/>
      <c r="BH355" s="244"/>
      <c r="BI355" s="244"/>
      <c r="BJ355" s="244"/>
      <c r="BK355" s="244"/>
    </row>
    <row r="356" spans="1:63" ht="19.5" customHeight="1">
      <c r="A356" s="244"/>
      <c r="B356" s="244"/>
      <c r="C356" s="244"/>
      <c r="D356" s="244"/>
      <c r="E356" s="244"/>
      <c r="F356" s="244"/>
      <c r="G356" s="244"/>
      <c r="H356" s="244"/>
      <c r="I356" s="244"/>
      <c r="J356" s="244"/>
      <c r="K356" s="244"/>
      <c r="L356" s="244"/>
      <c r="M356" s="244"/>
      <c r="N356" s="244"/>
      <c r="O356" s="244"/>
      <c r="P356" s="244"/>
      <c r="Q356" s="244"/>
      <c r="R356" s="244"/>
      <c r="S356" s="244"/>
      <c r="T356" s="244"/>
      <c r="U356" s="244"/>
      <c r="V356" s="244"/>
      <c r="W356" s="244"/>
      <c r="X356" s="244"/>
      <c r="Y356" s="244"/>
      <c r="Z356" s="244"/>
      <c r="AA356" s="244"/>
      <c r="AB356" s="244"/>
      <c r="AC356" s="244"/>
      <c r="AD356" s="244"/>
      <c r="AE356" s="244"/>
      <c r="AF356" s="244"/>
      <c r="AG356" s="244"/>
      <c r="AH356" s="244"/>
      <c r="AI356" s="244"/>
      <c r="AJ356" s="244"/>
      <c r="AK356" s="244"/>
      <c r="AL356" s="244"/>
      <c r="AM356" s="244"/>
      <c r="AN356" s="244"/>
      <c r="AO356" s="244"/>
      <c r="AP356" s="244"/>
      <c r="AQ356" s="244"/>
      <c r="AR356" s="244"/>
      <c r="AS356" s="244"/>
      <c r="AT356" s="244"/>
      <c r="AU356" s="244"/>
      <c r="AV356" s="244"/>
      <c r="AW356" s="244"/>
      <c r="AX356" s="244"/>
      <c r="AY356" s="244"/>
      <c r="AZ356" s="244"/>
      <c r="BA356" s="244"/>
      <c r="BB356" s="244"/>
      <c r="BC356" s="244"/>
      <c r="BD356" s="244"/>
      <c r="BE356" s="244"/>
      <c r="BF356" s="244"/>
      <c r="BG356" s="244"/>
      <c r="BH356" s="244"/>
      <c r="BI356" s="244"/>
      <c r="BJ356" s="244"/>
      <c r="BK356" s="244"/>
    </row>
    <row r="357" spans="1:63" ht="19.5" customHeight="1">
      <c r="A357" s="244"/>
      <c r="B357" s="244"/>
      <c r="C357" s="244"/>
      <c r="D357" s="244"/>
      <c r="E357" s="244"/>
      <c r="F357" s="244"/>
      <c r="G357" s="244"/>
      <c r="H357" s="244"/>
      <c r="I357" s="244"/>
      <c r="J357" s="244"/>
      <c r="K357" s="244"/>
      <c r="L357" s="244"/>
      <c r="M357" s="244"/>
      <c r="N357" s="244"/>
      <c r="O357" s="244"/>
      <c r="P357" s="244"/>
      <c r="Q357" s="244"/>
      <c r="R357" s="244"/>
      <c r="S357" s="244"/>
      <c r="T357" s="244"/>
      <c r="U357" s="244"/>
      <c r="V357" s="244"/>
      <c r="W357" s="244"/>
      <c r="X357" s="244"/>
      <c r="Y357" s="244"/>
      <c r="Z357" s="244"/>
      <c r="AA357" s="244"/>
      <c r="AB357" s="244"/>
      <c r="AC357" s="244"/>
      <c r="AD357" s="244"/>
      <c r="AE357" s="244"/>
      <c r="AF357" s="244"/>
      <c r="AG357" s="244"/>
      <c r="AH357" s="244"/>
      <c r="AI357" s="244"/>
      <c r="AJ357" s="244"/>
      <c r="AK357" s="244"/>
      <c r="AL357" s="244"/>
      <c r="AM357" s="244"/>
      <c r="AN357" s="244"/>
      <c r="AO357" s="244"/>
      <c r="AP357" s="244"/>
      <c r="AQ357" s="244"/>
      <c r="AR357" s="244"/>
      <c r="AS357" s="244"/>
      <c r="AT357" s="244"/>
      <c r="AU357" s="244"/>
      <c r="AV357" s="244"/>
      <c r="AW357" s="244"/>
      <c r="AX357" s="244"/>
      <c r="AY357" s="244"/>
      <c r="AZ357" s="244"/>
      <c r="BA357" s="244"/>
      <c r="BB357" s="244"/>
      <c r="BC357" s="244"/>
      <c r="BD357" s="244"/>
      <c r="BE357" s="244"/>
      <c r="BF357" s="244"/>
      <c r="BG357" s="244"/>
      <c r="BH357" s="244"/>
      <c r="BI357" s="244"/>
      <c r="BJ357" s="244"/>
      <c r="BK357" s="244"/>
    </row>
    <row r="358" spans="1:63" ht="19.5" customHeight="1">
      <c r="A358" s="244"/>
      <c r="B358" s="244"/>
      <c r="C358" s="244"/>
      <c r="D358" s="244"/>
      <c r="E358" s="244"/>
      <c r="F358" s="244"/>
      <c r="G358" s="244"/>
      <c r="H358" s="244"/>
      <c r="I358" s="244"/>
      <c r="J358" s="244"/>
      <c r="K358" s="244"/>
      <c r="L358" s="244"/>
      <c r="M358" s="244"/>
      <c r="N358" s="244"/>
      <c r="O358" s="244"/>
      <c r="P358" s="244"/>
      <c r="Q358" s="244"/>
      <c r="R358" s="244"/>
      <c r="S358" s="244"/>
      <c r="T358" s="244"/>
      <c r="U358" s="244"/>
      <c r="V358" s="244"/>
      <c r="W358" s="244"/>
      <c r="X358" s="244"/>
      <c r="Y358" s="244"/>
      <c r="Z358" s="244"/>
      <c r="AA358" s="244"/>
      <c r="AB358" s="244"/>
      <c r="AC358" s="244"/>
      <c r="AD358" s="244"/>
      <c r="AE358" s="244"/>
      <c r="AF358" s="244"/>
      <c r="AG358" s="244"/>
      <c r="AH358" s="244"/>
      <c r="AI358" s="244"/>
      <c r="AJ358" s="244"/>
      <c r="AK358" s="244"/>
      <c r="AL358" s="244"/>
      <c r="AM358" s="244"/>
      <c r="AN358" s="244"/>
      <c r="AO358" s="244"/>
      <c r="AP358" s="244"/>
      <c r="AQ358" s="244"/>
      <c r="AR358" s="244"/>
      <c r="AS358" s="244"/>
      <c r="AT358" s="244"/>
      <c r="AU358" s="244"/>
      <c r="AV358" s="244"/>
      <c r="AW358" s="244"/>
      <c r="AX358" s="244"/>
      <c r="AY358" s="244"/>
      <c r="AZ358" s="244"/>
      <c r="BA358" s="244"/>
      <c r="BB358" s="244"/>
      <c r="BC358" s="244"/>
      <c r="BD358" s="244"/>
      <c r="BE358" s="244"/>
      <c r="BF358" s="244"/>
      <c r="BG358" s="244"/>
      <c r="BH358" s="244"/>
      <c r="BI358" s="244"/>
      <c r="BJ358" s="244"/>
      <c r="BK358" s="244"/>
    </row>
    <row r="359" spans="1:63" ht="19.5" customHeight="1">
      <c r="A359" s="244"/>
      <c r="B359" s="244"/>
      <c r="C359" s="244"/>
      <c r="D359" s="244"/>
      <c r="E359" s="244"/>
      <c r="F359" s="244"/>
      <c r="G359" s="244"/>
      <c r="H359" s="244"/>
      <c r="I359" s="244"/>
      <c r="J359" s="244"/>
      <c r="K359" s="244"/>
      <c r="L359" s="244"/>
      <c r="M359" s="244"/>
      <c r="N359" s="244"/>
      <c r="O359" s="244"/>
      <c r="P359" s="244"/>
      <c r="Q359" s="244"/>
      <c r="R359" s="244"/>
      <c r="S359" s="244"/>
      <c r="T359" s="244"/>
      <c r="U359" s="244"/>
      <c r="V359" s="244"/>
      <c r="W359" s="244"/>
      <c r="X359" s="244"/>
      <c r="Y359" s="244"/>
      <c r="Z359" s="244"/>
      <c r="AA359" s="244"/>
      <c r="AB359" s="244"/>
      <c r="AC359" s="244"/>
      <c r="AD359" s="244"/>
      <c r="AE359" s="244"/>
      <c r="AF359" s="244"/>
      <c r="AG359" s="244"/>
      <c r="AH359" s="244"/>
      <c r="AI359" s="244"/>
      <c r="AJ359" s="244"/>
      <c r="AK359" s="244"/>
      <c r="AL359" s="244"/>
      <c r="AM359" s="244"/>
      <c r="AN359" s="244"/>
      <c r="AO359" s="244"/>
      <c r="AP359" s="244"/>
      <c r="AQ359" s="244"/>
      <c r="AR359" s="244"/>
      <c r="AS359" s="244"/>
      <c r="AT359" s="244"/>
      <c r="AU359" s="244"/>
      <c r="AV359" s="244"/>
      <c r="AW359" s="244"/>
      <c r="AX359" s="244"/>
      <c r="AY359" s="244"/>
      <c r="AZ359" s="244"/>
      <c r="BA359" s="244"/>
      <c r="BB359" s="244"/>
      <c r="BC359" s="244"/>
      <c r="BD359" s="244"/>
      <c r="BE359" s="244"/>
      <c r="BF359" s="244"/>
      <c r="BG359" s="244"/>
      <c r="BH359" s="244"/>
      <c r="BI359" s="244"/>
      <c r="BJ359" s="244"/>
      <c r="BK359" s="244"/>
    </row>
    <row r="360" spans="1:63" ht="19.5" customHeight="1">
      <c r="A360" s="244"/>
      <c r="B360" s="244"/>
      <c r="C360" s="244"/>
      <c r="D360" s="244"/>
      <c r="E360" s="244"/>
      <c r="F360" s="244"/>
      <c r="G360" s="244"/>
      <c r="H360" s="244"/>
      <c r="I360" s="244"/>
      <c r="J360" s="244"/>
      <c r="K360" s="244"/>
      <c r="L360" s="244"/>
      <c r="M360" s="244"/>
      <c r="N360" s="244"/>
      <c r="O360" s="244"/>
      <c r="P360" s="244"/>
      <c r="Q360" s="244"/>
      <c r="R360" s="244"/>
      <c r="S360" s="244"/>
      <c r="T360" s="244"/>
      <c r="U360" s="244"/>
      <c r="V360" s="244"/>
      <c r="W360" s="244"/>
      <c r="X360" s="244"/>
      <c r="Y360" s="244"/>
      <c r="Z360" s="244"/>
      <c r="AA360" s="244"/>
      <c r="AB360" s="244"/>
      <c r="AC360" s="244"/>
      <c r="AD360" s="244"/>
      <c r="AE360" s="244"/>
      <c r="AF360" s="244"/>
      <c r="AG360" s="244"/>
      <c r="AH360" s="244"/>
      <c r="AI360" s="244"/>
      <c r="AJ360" s="244"/>
      <c r="AK360" s="244"/>
      <c r="AL360" s="244"/>
      <c r="AM360" s="244"/>
      <c r="AN360" s="244"/>
      <c r="AO360" s="244"/>
      <c r="AP360" s="244"/>
      <c r="AQ360" s="244"/>
      <c r="AR360" s="244"/>
      <c r="AS360" s="244"/>
      <c r="AT360" s="244"/>
      <c r="AU360" s="244"/>
      <c r="AV360" s="244"/>
      <c r="AW360" s="244"/>
      <c r="AX360" s="244"/>
      <c r="AY360" s="244"/>
      <c r="AZ360" s="244"/>
      <c r="BA360" s="244"/>
      <c r="BB360" s="244"/>
      <c r="BC360" s="244"/>
      <c r="BD360" s="244"/>
      <c r="BE360" s="244"/>
      <c r="BF360" s="244"/>
      <c r="BG360" s="244"/>
      <c r="BH360" s="244"/>
      <c r="BI360" s="244"/>
      <c r="BJ360" s="244"/>
      <c r="BK360" s="244"/>
    </row>
    <row r="361" spans="1:63" ht="19.5" customHeight="1">
      <c r="A361" s="244"/>
      <c r="B361" s="244"/>
      <c r="C361" s="244"/>
      <c r="D361" s="244"/>
      <c r="E361" s="244"/>
      <c r="F361" s="244"/>
      <c r="G361" s="244"/>
      <c r="H361" s="244"/>
      <c r="I361" s="244"/>
      <c r="J361" s="244"/>
      <c r="K361" s="244"/>
      <c r="L361" s="244"/>
      <c r="M361" s="244"/>
      <c r="N361" s="244"/>
      <c r="O361" s="244"/>
      <c r="P361" s="244"/>
      <c r="Q361" s="244"/>
      <c r="R361" s="244"/>
      <c r="S361" s="244"/>
      <c r="T361" s="244"/>
      <c r="U361" s="244"/>
      <c r="V361" s="244"/>
      <c r="W361" s="244"/>
      <c r="X361" s="244"/>
      <c r="Y361" s="244"/>
      <c r="Z361" s="244"/>
      <c r="AA361" s="244"/>
      <c r="AB361" s="244"/>
      <c r="AC361" s="244"/>
      <c r="AD361" s="244"/>
      <c r="AE361" s="244"/>
      <c r="AF361" s="244"/>
      <c r="AG361" s="244"/>
      <c r="AH361" s="244"/>
      <c r="AI361" s="244"/>
      <c r="AJ361" s="244"/>
      <c r="AK361" s="244"/>
      <c r="AL361" s="244"/>
      <c r="AM361" s="244"/>
      <c r="AN361" s="244"/>
      <c r="AO361" s="244"/>
      <c r="AP361" s="244"/>
      <c r="AQ361" s="244"/>
      <c r="AR361" s="244"/>
      <c r="AS361" s="244"/>
      <c r="AT361" s="244"/>
      <c r="AU361" s="244"/>
      <c r="AV361" s="244"/>
      <c r="AW361" s="244"/>
      <c r="AX361" s="244"/>
      <c r="AY361" s="244"/>
      <c r="AZ361" s="244"/>
      <c r="BA361" s="244"/>
      <c r="BB361" s="244"/>
      <c r="BC361" s="244"/>
      <c r="BD361" s="244"/>
      <c r="BE361" s="244"/>
      <c r="BF361" s="244"/>
      <c r="BG361" s="244"/>
      <c r="BH361" s="244"/>
      <c r="BI361" s="244"/>
      <c r="BJ361" s="244"/>
      <c r="BK361" s="244"/>
    </row>
    <row r="362" spans="1:63" ht="19.5" customHeight="1">
      <c r="A362" s="244"/>
      <c r="B362" s="244"/>
      <c r="C362" s="244"/>
      <c r="D362" s="244"/>
      <c r="E362" s="244"/>
      <c r="F362" s="244"/>
      <c r="G362" s="244"/>
      <c r="H362" s="244"/>
      <c r="I362" s="244"/>
      <c r="J362" s="244"/>
      <c r="K362" s="244"/>
      <c r="L362" s="244"/>
      <c r="M362" s="244"/>
      <c r="N362" s="244"/>
      <c r="O362" s="244"/>
      <c r="P362" s="244"/>
      <c r="Q362" s="244"/>
      <c r="R362" s="244"/>
      <c r="S362" s="244"/>
      <c r="T362" s="244"/>
      <c r="U362" s="244"/>
      <c r="V362" s="244"/>
      <c r="W362" s="244"/>
      <c r="X362" s="244"/>
      <c r="Y362" s="244"/>
      <c r="Z362" s="244"/>
      <c r="AA362" s="244"/>
      <c r="AB362" s="244"/>
      <c r="AC362" s="244"/>
      <c r="AD362" s="244"/>
      <c r="AE362" s="244"/>
      <c r="AF362" s="244"/>
      <c r="AG362" s="244"/>
      <c r="AH362" s="244"/>
      <c r="AI362" s="244"/>
      <c r="AJ362" s="244"/>
      <c r="AK362" s="244"/>
      <c r="AL362" s="244"/>
      <c r="AM362" s="244"/>
      <c r="AN362" s="244"/>
      <c r="AO362" s="244"/>
      <c r="AP362" s="244"/>
      <c r="AQ362" s="244"/>
      <c r="AR362" s="244"/>
      <c r="AS362" s="244"/>
      <c r="AT362" s="244"/>
      <c r="AU362" s="244"/>
      <c r="AV362" s="244"/>
      <c r="AW362" s="244"/>
      <c r="AX362" s="244"/>
      <c r="AY362" s="244"/>
      <c r="AZ362" s="244"/>
      <c r="BA362" s="244"/>
      <c r="BB362" s="244"/>
      <c r="BC362" s="244"/>
      <c r="BD362" s="244"/>
      <c r="BE362" s="244"/>
      <c r="BF362" s="244"/>
      <c r="BG362" s="244"/>
      <c r="BH362" s="244"/>
      <c r="BI362" s="244"/>
      <c r="BJ362" s="244"/>
      <c r="BK362" s="244"/>
    </row>
    <row r="363" spans="1:63" ht="19.5" customHeight="1">
      <c r="A363" s="244"/>
      <c r="B363" s="244"/>
      <c r="C363" s="244"/>
      <c r="D363" s="244"/>
      <c r="E363" s="244"/>
      <c r="F363" s="244"/>
      <c r="G363" s="244"/>
      <c r="H363" s="244"/>
      <c r="I363" s="244"/>
      <c r="J363" s="244"/>
      <c r="K363" s="244"/>
      <c r="L363" s="244"/>
      <c r="M363" s="244"/>
      <c r="N363" s="244"/>
      <c r="O363" s="244"/>
      <c r="P363" s="244"/>
      <c r="Q363" s="244"/>
      <c r="R363" s="244"/>
      <c r="S363" s="244"/>
      <c r="T363" s="244"/>
      <c r="U363" s="244"/>
      <c r="V363" s="244"/>
      <c r="W363" s="244"/>
      <c r="X363" s="244"/>
      <c r="Y363" s="244"/>
      <c r="Z363" s="244"/>
      <c r="AA363" s="244"/>
      <c r="AB363" s="244"/>
      <c r="AC363" s="244"/>
      <c r="AD363" s="244"/>
      <c r="AE363" s="244"/>
      <c r="AF363" s="244"/>
      <c r="AG363" s="244"/>
      <c r="AH363" s="244"/>
      <c r="AI363" s="244"/>
      <c r="AJ363" s="244"/>
      <c r="AK363" s="244"/>
      <c r="AL363" s="244"/>
      <c r="AM363" s="244"/>
      <c r="AN363" s="244"/>
      <c r="AO363" s="244"/>
      <c r="AP363" s="244"/>
      <c r="AQ363" s="244"/>
      <c r="AR363" s="244"/>
      <c r="AS363" s="244"/>
      <c r="AT363" s="244"/>
      <c r="AU363" s="244"/>
      <c r="AV363" s="244"/>
      <c r="AW363" s="244"/>
      <c r="AX363" s="244"/>
      <c r="AY363" s="244"/>
      <c r="AZ363" s="244"/>
      <c r="BA363" s="244"/>
      <c r="BB363" s="244"/>
      <c r="BC363" s="244"/>
      <c r="BD363" s="244"/>
      <c r="BE363" s="244"/>
      <c r="BF363" s="244"/>
      <c r="BG363" s="244"/>
      <c r="BH363" s="244"/>
      <c r="BI363" s="244"/>
      <c r="BJ363" s="244"/>
      <c r="BK363" s="244"/>
    </row>
    <row r="364" spans="1:63" ht="19.5" customHeight="1">
      <c r="A364" s="244"/>
      <c r="B364" s="244"/>
      <c r="C364" s="244"/>
      <c r="D364" s="244"/>
      <c r="E364" s="244"/>
      <c r="F364" s="244"/>
      <c r="G364" s="244"/>
      <c r="H364" s="244"/>
      <c r="I364" s="244"/>
      <c r="J364" s="244"/>
      <c r="K364" s="244"/>
      <c r="L364" s="244"/>
      <c r="M364" s="244"/>
      <c r="N364" s="244"/>
      <c r="O364" s="244"/>
      <c r="P364" s="244"/>
      <c r="Q364" s="244"/>
      <c r="R364" s="244"/>
      <c r="S364" s="244"/>
      <c r="T364" s="244"/>
      <c r="U364" s="244"/>
      <c r="V364" s="244"/>
      <c r="W364" s="244"/>
      <c r="X364" s="244"/>
      <c r="Y364" s="244"/>
      <c r="Z364" s="244"/>
      <c r="AA364" s="244"/>
      <c r="AB364" s="244"/>
      <c r="AC364" s="244"/>
      <c r="AD364" s="244"/>
      <c r="AE364" s="244"/>
      <c r="AF364" s="244"/>
      <c r="AG364" s="244"/>
      <c r="AH364" s="244"/>
      <c r="AI364" s="244"/>
      <c r="AJ364" s="244"/>
      <c r="AK364" s="244"/>
      <c r="AL364" s="244"/>
      <c r="AM364" s="244"/>
      <c r="AN364" s="244"/>
      <c r="AO364" s="244"/>
      <c r="AP364" s="244"/>
      <c r="AQ364" s="244"/>
      <c r="AR364" s="244"/>
      <c r="AS364" s="244"/>
      <c r="AT364" s="244"/>
      <c r="AU364" s="244"/>
      <c r="AV364" s="244"/>
      <c r="AW364" s="244"/>
      <c r="AX364" s="244"/>
      <c r="AY364" s="244"/>
      <c r="AZ364" s="244"/>
      <c r="BA364" s="244"/>
      <c r="BB364" s="244"/>
      <c r="BC364" s="244"/>
      <c r="BD364" s="244"/>
      <c r="BE364" s="244"/>
      <c r="BF364" s="244"/>
      <c r="BG364" s="244"/>
      <c r="BH364" s="244"/>
      <c r="BI364" s="244"/>
      <c r="BJ364" s="244"/>
      <c r="BK364" s="244"/>
    </row>
    <row r="365" spans="1:63" ht="19.5" customHeight="1">
      <c r="A365" s="244"/>
      <c r="B365" s="244"/>
      <c r="C365" s="244"/>
      <c r="D365" s="244"/>
      <c r="E365" s="244"/>
      <c r="F365" s="244"/>
      <c r="G365" s="244"/>
      <c r="H365" s="244"/>
      <c r="I365" s="244"/>
      <c r="J365" s="244"/>
      <c r="K365" s="244"/>
      <c r="L365" s="244"/>
      <c r="M365" s="244"/>
      <c r="N365" s="244"/>
      <c r="O365" s="244"/>
      <c r="P365" s="244"/>
      <c r="Q365" s="244"/>
      <c r="R365" s="244"/>
      <c r="S365" s="244"/>
      <c r="T365" s="244"/>
      <c r="U365" s="244"/>
      <c r="V365" s="244"/>
      <c r="W365" s="244"/>
      <c r="X365" s="244"/>
      <c r="Y365" s="244"/>
      <c r="Z365" s="244"/>
      <c r="AA365" s="244"/>
      <c r="AB365" s="244"/>
      <c r="AC365" s="244"/>
      <c r="AD365" s="244"/>
      <c r="AE365" s="244"/>
      <c r="AF365" s="244"/>
      <c r="AG365" s="244"/>
      <c r="AH365" s="244"/>
      <c r="AI365" s="244"/>
      <c r="AJ365" s="244"/>
      <c r="AK365" s="244"/>
      <c r="AL365" s="244"/>
      <c r="AM365" s="244"/>
      <c r="AN365" s="244"/>
      <c r="AO365" s="244"/>
      <c r="AP365" s="244"/>
      <c r="AQ365" s="244"/>
      <c r="AR365" s="244"/>
      <c r="AS365" s="244"/>
      <c r="AT365" s="244"/>
      <c r="AU365" s="244"/>
      <c r="AV365" s="244"/>
      <c r="AW365" s="244"/>
      <c r="AX365" s="244"/>
      <c r="AY365" s="244"/>
      <c r="AZ365" s="244"/>
      <c r="BA365" s="244"/>
      <c r="BB365" s="244"/>
      <c r="BC365" s="244"/>
      <c r="BD365" s="244"/>
      <c r="BE365" s="244"/>
      <c r="BF365" s="244"/>
      <c r="BG365" s="244"/>
      <c r="BH365" s="244"/>
      <c r="BI365" s="244"/>
      <c r="BJ365" s="244"/>
      <c r="BK365" s="244"/>
    </row>
    <row r="366" spans="1:63" ht="19.5" customHeight="1">
      <c r="A366" s="244"/>
      <c r="B366" s="244"/>
      <c r="C366" s="244"/>
      <c r="D366" s="244"/>
      <c r="E366" s="244"/>
      <c r="F366" s="244"/>
      <c r="G366" s="244"/>
      <c r="H366" s="244"/>
      <c r="I366" s="244"/>
      <c r="J366" s="244"/>
      <c r="K366" s="244"/>
      <c r="L366" s="244"/>
      <c r="M366" s="244"/>
      <c r="N366" s="244"/>
      <c r="O366" s="244"/>
      <c r="P366" s="244"/>
      <c r="Q366" s="244"/>
      <c r="R366" s="244"/>
      <c r="S366" s="244"/>
      <c r="T366" s="244"/>
      <c r="U366" s="244"/>
      <c r="V366" s="244"/>
      <c r="W366" s="244"/>
      <c r="X366" s="244"/>
      <c r="Y366" s="244"/>
      <c r="Z366" s="244"/>
      <c r="AA366" s="244"/>
      <c r="AB366" s="244"/>
      <c r="AC366" s="244"/>
      <c r="AD366" s="244"/>
      <c r="AE366" s="244"/>
      <c r="AF366" s="244"/>
      <c r="AG366" s="244"/>
      <c r="AH366" s="244"/>
      <c r="AI366" s="244"/>
      <c r="AJ366" s="244"/>
      <c r="AK366" s="244"/>
      <c r="AL366" s="244"/>
      <c r="AM366" s="244"/>
      <c r="AN366" s="244"/>
      <c r="AO366" s="244"/>
      <c r="AP366" s="244"/>
      <c r="AQ366" s="244"/>
      <c r="AR366" s="244"/>
      <c r="AS366" s="244"/>
      <c r="AT366" s="244"/>
      <c r="AU366" s="244"/>
      <c r="AV366" s="244"/>
      <c r="AW366" s="244"/>
      <c r="AX366" s="244"/>
      <c r="AY366" s="244"/>
      <c r="AZ366" s="244"/>
      <c r="BA366" s="244"/>
      <c r="BB366" s="244"/>
      <c r="BC366" s="244"/>
      <c r="BD366" s="244"/>
      <c r="BE366" s="244"/>
      <c r="BF366" s="244"/>
      <c r="BG366" s="244"/>
      <c r="BH366" s="244"/>
      <c r="BI366" s="244"/>
      <c r="BJ366" s="244"/>
      <c r="BK366" s="244"/>
    </row>
    <row r="367" spans="1:63" ht="19.5" customHeight="1">
      <c r="A367" s="244"/>
      <c r="B367" s="244"/>
      <c r="C367" s="244"/>
      <c r="D367" s="244"/>
      <c r="E367" s="244"/>
      <c r="F367" s="244"/>
      <c r="G367" s="244"/>
      <c r="H367" s="244"/>
      <c r="I367" s="244"/>
      <c r="J367" s="244"/>
      <c r="K367" s="244"/>
      <c r="L367" s="244"/>
      <c r="M367" s="244"/>
      <c r="N367" s="244"/>
      <c r="O367" s="244"/>
      <c r="P367" s="244"/>
      <c r="Q367" s="244"/>
      <c r="R367" s="244"/>
      <c r="S367" s="244"/>
      <c r="T367" s="244"/>
      <c r="U367" s="244"/>
      <c r="V367" s="244"/>
      <c r="W367" s="244"/>
      <c r="X367" s="244"/>
      <c r="Y367" s="244"/>
      <c r="Z367" s="244"/>
      <c r="AA367" s="244"/>
      <c r="AB367" s="244"/>
      <c r="AC367" s="244"/>
      <c r="AD367" s="244"/>
      <c r="AE367" s="244"/>
      <c r="AF367" s="244"/>
      <c r="AG367" s="244"/>
      <c r="AH367" s="244"/>
      <c r="AI367" s="244"/>
      <c r="AJ367" s="244"/>
      <c r="AK367" s="244"/>
      <c r="AL367" s="244"/>
      <c r="AM367" s="244"/>
      <c r="AN367" s="244"/>
      <c r="AO367" s="244"/>
      <c r="AP367" s="244"/>
      <c r="AQ367" s="244"/>
      <c r="AR367" s="244"/>
      <c r="AS367" s="244"/>
      <c r="AT367" s="244"/>
      <c r="AU367" s="244"/>
      <c r="AV367" s="244"/>
      <c r="AW367" s="244"/>
      <c r="AX367" s="244"/>
      <c r="AY367" s="244"/>
      <c r="AZ367" s="244"/>
      <c r="BA367" s="244"/>
      <c r="BB367" s="244"/>
      <c r="BC367" s="244"/>
      <c r="BD367" s="244"/>
      <c r="BE367" s="244"/>
      <c r="BF367" s="244"/>
      <c r="BG367" s="244"/>
      <c r="BH367" s="244"/>
      <c r="BI367" s="244"/>
      <c r="BJ367" s="244"/>
      <c r="BK367" s="244"/>
    </row>
    <row r="368" spans="1:63" ht="19.5" customHeight="1">
      <c r="A368" s="244"/>
      <c r="B368" s="244"/>
      <c r="C368" s="244"/>
      <c r="D368" s="244"/>
      <c r="E368" s="244"/>
      <c r="F368" s="244"/>
      <c r="G368" s="244"/>
      <c r="H368" s="244"/>
      <c r="I368" s="244"/>
      <c r="J368" s="244"/>
      <c r="K368" s="244"/>
      <c r="L368" s="244"/>
      <c r="M368" s="244"/>
      <c r="N368" s="244"/>
      <c r="O368" s="244"/>
      <c r="P368" s="244"/>
      <c r="Q368" s="244"/>
      <c r="R368" s="244"/>
      <c r="S368" s="244"/>
      <c r="T368" s="244"/>
      <c r="U368" s="244"/>
      <c r="V368" s="244"/>
      <c r="W368" s="244"/>
      <c r="X368" s="244"/>
      <c r="Y368" s="244"/>
      <c r="Z368" s="244"/>
      <c r="AA368" s="244"/>
      <c r="AB368" s="244"/>
      <c r="AC368" s="244"/>
      <c r="AD368" s="244"/>
      <c r="AE368" s="244"/>
      <c r="AF368" s="244"/>
      <c r="AG368" s="244"/>
      <c r="AH368" s="244"/>
      <c r="AI368" s="244"/>
      <c r="AJ368" s="244"/>
      <c r="AK368" s="244"/>
      <c r="AL368" s="244"/>
      <c r="AM368" s="244"/>
      <c r="AN368" s="244"/>
      <c r="AO368" s="244"/>
      <c r="AP368" s="244"/>
      <c r="AQ368" s="244"/>
      <c r="AR368" s="244"/>
      <c r="AS368" s="244"/>
      <c r="AT368" s="244"/>
      <c r="AU368" s="244"/>
      <c r="AV368" s="244"/>
      <c r="AW368" s="244"/>
      <c r="AX368" s="244"/>
      <c r="AY368" s="244"/>
      <c r="AZ368" s="244"/>
      <c r="BA368" s="244"/>
      <c r="BB368" s="244"/>
      <c r="BC368" s="244"/>
      <c r="BD368" s="244"/>
      <c r="BE368" s="244"/>
      <c r="BF368" s="244"/>
      <c r="BG368" s="244"/>
      <c r="BH368" s="244"/>
      <c r="BI368" s="244"/>
      <c r="BJ368" s="244"/>
      <c r="BK368" s="244"/>
    </row>
    <row r="369" spans="1:63" ht="19.5" customHeight="1">
      <c r="A369" s="244"/>
      <c r="B369" s="244"/>
      <c r="C369" s="244"/>
      <c r="D369" s="244"/>
      <c r="E369" s="244"/>
      <c r="F369" s="244"/>
      <c r="G369" s="244"/>
      <c r="H369" s="244"/>
      <c r="I369" s="244"/>
      <c r="J369" s="244"/>
      <c r="K369" s="244"/>
      <c r="L369" s="244"/>
      <c r="M369" s="244"/>
      <c r="N369" s="244"/>
      <c r="O369" s="244"/>
      <c r="P369" s="244"/>
      <c r="Q369" s="244"/>
      <c r="R369" s="244"/>
      <c r="S369" s="244"/>
      <c r="T369" s="244"/>
      <c r="U369" s="244"/>
      <c r="V369" s="244"/>
      <c r="W369" s="244"/>
      <c r="X369" s="244"/>
      <c r="Y369" s="244"/>
      <c r="Z369" s="244"/>
      <c r="AA369" s="244"/>
      <c r="AB369" s="244"/>
      <c r="AC369" s="244"/>
      <c r="AD369" s="244"/>
      <c r="AE369" s="244"/>
      <c r="AF369" s="244"/>
      <c r="AG369" s="244"/>
      <c r="AH369" s="244"/>
      <c r="AI369" s="244"/>
      <c r="AJ369" s="244"/>
      <c r="AK369" s="244"/>
      <c r="AL369" s="244"/>
      <c r="AM369" s="244"/>
      <c r="AN369" s="244"/>
      <c r="AO369" s="244"/>
      <c r="AP369" s="244"/>
      <c r="AQ369" s="244"/>
      <c r="AR369" s="244"/>
      <c r="AS369" s="244"/>
      <c r="AT369" s="244"/>
      <c r="AU369" s="244"/>
      <c r="AV369" s="244"/>
      <c r="AW369" s="244"/>
      <c r="AX369" s="244"/>
      <c r="AY369" s="244"/>
      <c r="AZ369" s="244"/>
      <c r="BA369" s="244"/>
      <c r="BB369" s="244"/>
      <c r="BC369" s="244"/>
      <c r="BD369" s="244"/>
      <c r="BE369" s="244"/>
      <c r="BF369" s="244"/>
      <c r="BG369" s="244"/>
      <c r="BH369" s="244"/>
      <c r="BI369" s="244"/>
      <c r="BJ369" s="244"/>
      <c r="BK369" s="244"/>
    </row>
    <row r="370" spans="1:63" ht="19.5" customHeight="1">
      <c r="A370" s="244"/>
      <c r="B370" s="244"/>
      <c r="C370" s="244"/>
      <c r="D370" s="244"/>
      <c r="E370" s="244"/>
      <c r="F370" s="244"/>
      <c r="G370" s="244"/>
      <c r="H370" s="244"/>
      <c r="I370" s="244"/>
      <c r="J370" s="244"/>
      <c r="K370" s="244"/>
      <c r="L370" s="244"/>
      <c r="M370" s="244"/>
      <c r="N370" s="244"/>
      <c r="O370" s="244"/>
      <c r="P370" s="244"/>
      <c r="Q370" s="244"/>
      <c r="R370" s="244"/>
      <c r="S370" s="244"/>
      <c r="T370" s="244"/>
      <c r="U370" s="244"/>
      <c r="V370" s="244"/>
      <c r="W370" s="244"/>
      <c r="X370" s="244"/>
      <c r="Y370" s="244"/>
      <c r="Z370" s="244"/>
      <c r="AA370" s="244"/>
      <c r="AB370" s="244"/>
      <c r="AC370" s="244"/>
      <c r="AD370" s="244"/>
      <c r="AE370" s="244"/>
      <c r="AF370" s="244"/>
      <c r="AG370" s="244"/>
      <c r="AH370" s="244"/>
      <c r="AI370" s="244"/>
      <c r="AJ370" s="244"/>
      <c r="AK370" s="244"/>
      <c r="AL370" s="244"/>
      <c r="AM370" s="244"/>
      <c r="AN370" s="244"/>
      <c r="AO370" s="244"/>
      <c r="AP370" s="244"/>
      <c r="AQ370" s="244"/>
      <c r="AR370" s="244"/>
      <c r="AS370" s="244"/>
      <c r="AT370" s="244"/>
      <c r="AU370" s="244"/>
      <c r="AV370" s="244"/>
      <c r="AW370" s="244"/>
      <c r="AX370" s="244"/>
      <c r="AY370" s="244"/>
      <c r="AZ370" s="244"/>
      <c r="BA370" s="244"/>
      <c r="BB370" s="244"/>
      <c r="BC370" s="244"/>
      <c r="BD370" s="244"/>
      <c r="BE370" s="244"/>
      <c r="BF370" s="244"/>
      <c r="BG370" s="244"/>
      <c r="BH370" s="244"/>
      <c r="BI370" s="244"/>
      <c r="BJ370" s="244"/>
      <c r="BK370" s="244"/>
    </row>
    <row r="371" spans="1:63" ht="19.5" customHeight="1">
      <c r="A371" s="244"/>
      <c r="B371" s="244"/>
      <c r="C371" s="244"/>
      <c r="D371" s="244"/>
      <c r="E371" s="244"/>
      <c r="F371" s="244"/>
      <c r="G371" s="244"/>
      <c r="H371" s="244"/>
      <c r="I371" s="244"/>
      <c r="J371" s="244"/>
      <c r="K371" s="244"/>
      <c r="L371" s="244"/>
      <c r="M371" s="244"/>
      <c r="N371" s="244"/>
      <c r="O371" s="244"/>
      <c r="P371" s="244"/>
      <c r="Q371" s="244"/>
      <c r="R371" s="244"/>
      <c r="S371" s="244"/>
      <c r="T371" s="244"/>
      <c r="U371" s="244"/>
      <c r="V371" s="244"/>
      <c r="W371" s="244"/>
      <c r="X371" s="244"/>
      <c r="Y371" s="244"/>
      <c r="Z371" s="244"/>
      <c r="AA371" s="244"/>
      <c r="AB371" s="244"/>
      <c r="AC371" s="244"/>
      <c r="AD371" s="244"/>
      <c r="AE371" s="244"/>
      <c r="AF371" s="244"/>
      <c r="AG371" s="244"/>
      <c r="AH371" s="244"/>
      <c r="AI371" s="244"/>
      <c r="AJ371" s="244"/>
      <c r="AK371" s="244"/>
      <c r="AL371" s="244"/>
      <c r="AM371" s="244"/>
      <c r="AN371" s="244"/>
      <c r="AO371" s="244"/>
      <c r="AP371" s="244"/>
      <c r="AQ371" s="244"/>
      <c r="AR371" s="244"/>
      <c r="AS371" s="244"/>
      <c r="AT371" s="244"/>
      <c r="AU371" s="244"/>
      <c r="AV371" s="244"/>
      <c r="AW371" s="244"/>
      <c r="AX371" s="244"/>
      <c r="AY371" s="244"/>
      <c r="AZ371" s="244"/>
      <c r="BA371" s="244"/>
      <c r="BB371" s="244"/>
      <c r="BC371" s="244"/>
      <c r="BD371" s="244"/>
      <c r="BE371" s="244"/>
      <c r="BF371" s="244"/>
      <c r="BG371" s="244"/>
      <c r="BH371" s="244"/>
      <c r="BI371" s="244"/>
      <c r="BJ371" s="244"/>
      <c r="BK371" s="244"/>
    </row>
    <row r="372" spans="1:63" ht="19.5" customHeight="1">
      <c r="A372" s="244"/>
      <c r="B372" s="244"/>
      <c r="C372" s="244"/>
      <c r="D372" s="244"/>
      <c r="E372" s="244"/>
      <c r="F372" s="244"/>
      <c r="G372" s="244"/>
      <c r="H372" s="244"/>
      <c r="I372" s="244"/>
      <c r="J372" s="244"/>
      <c r="K372" s="244"/>
      <c r="L372" s="244"/>
      <c r="M372" s="244"/>
      <c r="N372" s="244"/>
      <c r="O372" s="244"/>
      <c r="P372" s="244"/>
      <c r="Q372" s="244"/>
      <c r="R372" s="244"/>
      <c r="S372" s="244"/>
      <c r="T372" s="244"/>
      <c r="U372" s="244"/>
      <c r="V372" s="244"/>
      <c r="W372" s="244"/>
      <c r="X372" s="244"/>
      <c r="Y372" s="244"/>
      <c r="Z372" s="244"/>
      <c r="AA372" s="244"/>
      <c r="AB372" s="244"/>
      <c r="AC372" s="244"/>
      <c r="AD372" s="244"/>
      <c r="AE372" s="244"/>
      <c r="AF372" s="244"/>
      <c r="AG372" s="244"/>
      <c r="AH372" s="244"/>
      <c r="AI372" s="244"/>
      <c r="AJ372" s="244"/>
      <c r="AK372" s="244"/>
      <c r="AL372" s="244"/>
      <c r="AM372" s="244"/>
      <c r="AN372" s="244"/>
      <c r="AO372" s="244"/>
      <c r="AP372" s="244"/>
      <c r="AQ372" s="244"/>
      <c r="AR372" s="244"/>
      <c r="AS372" s="244"/>
      <c r="AT372" s="244"/>
      <c r="AU372" s="244"/>
      <c r="AV372" s="244"/>
      <c r="AW372" s="244"/>
      <c r="AX372" s="244"/>
      <c r="AY372" s="244"/>
      <c r="AZ372" s="244"/>
      <c r="BA372" s="244"/>
      <c r="BB372" s="244"/>
      <c r="BC372" s="244"/>
      <c r="BD372" s="244"/>
      <c r="BE372" s="244"/>
      <c r="BF372" s="244"/>
      <c r="BG372" s="244"/>
      <c r="BH372" s="244"/>
      <c r="BI372" s="244"/>
      <c r="BJ372" s="244"/>
      <c r="BK372" s="244"/>
    </row>
    <row r="373" spans="1:63" ht="19.5" customHeight="1">
      <c r="A373" s="244"/>
      <c r="B373" s="244"/>
      <c r="C373" s="244"/>
      <c r="D373" s="244"/>
      <c r="E373" s="244"/>
      <c r="F373" s="244"/>
      <c r="G373" s="244"/>
      <c r="H373" s="244"/>
      <c r="I373" s="244"/>
      <c r="J373" s="244"/>
      <c r="K373" s="244"/>
      <c r="L373" s="244"/>
      <c r="M373" s="244"/>
      <c r="N373" s="244"/>
      <c r="O373" s="244"/>
      <c r="P373" s="244"/>
      <c r="Q373" s="244"/>
      <c r="R373" s="244"/>
      <c r="S373" s="244"/>
      <c r="T373" s="244"/>
      <c r="U373" s="244"/>
      <c r="V373" s="244"/>
      <c r="W373" s="244"/>
      <c r="X373" s="244"/>
      <c r="Y373" s="244"/>
      <c r="Z373" s="244"/>
      <c r="AA373" s="244"/>
      <c r="AB373" s="244"/>
      <c r="AC373" s="244"/>
      <c r="AD373" s="244"/>
      <c r="AE373" s="244"/>
      <c r="AF373" s="244"/>
      <c r="AG373" s="244"/>
      <c r="AH373" s="244"/>
      <c r="AI373" s="244"/>
      <c r="AJ373" s="244"/>
      <c r="AK373" s="244"/>
      <c r="AL373" s="244"/>
      <c r="AM373" s="244"/>
      <c r="AN373" s="244"/>
      <c r="AO373" s="244"/>
      <c r="AP373" s="244"/>
      <c r="AQ373" s="244"/>
      <c r="AR373" s="244"/>
      <c r="AS373" s="244"/>
      <c r="AT373" s="244"/>
      <c r="AU373" s="244"/>
      <c r="AV373" s="244"/>
      <c r="AW373" s="244"/>
      <c r="AX373" s="244"/>
      <c r="AY373" s="244"/>
      <c r="AZ373" s="244"/>
      <c r="BA373" s="244"/>
      <c r="BB373" s="244"/>
      <c r="BC373" s="244"/>
      <c r="BD373" s="244"/>
      <c r="BE373" s="244"/>
      <c r="BF373" s="244"/>
      <c r="BG373" s="244"/>
      <c r="BH373" s="244"/>
      <c r="BI373" s="244"/>
      <c r="BJ373" s="244"/>
      <c r="BK373" s="244"/>
    </row>
    <row r="374" spans="1:63" ht="19.5" customHeight="1">
      <c r="A374" s="244"/>
      <c r="B374" s="244"/>
      <c r="C374" s="244"/>
      <c r="D374" s="244"/>
      <c r="E374" s="244"/>
      <c r="F374" s="244"/>
      <c r="G374" s="244"/>
      <c r="H374" s="244"/>
      <c r="I374" s="244"/>
      <c r="J374" s="244"/>
      <c r="K374" s="244"/>
      <c r="L374" s="244"/>
      <c r="M374" s="244"/>
      <c r="N374" s="244"/>
      <c r="O374" s="244"/>
      <c r="P374" s="244"/>
      <c r="Q374" s="244"/>
      <c r="R374" s="244"/>
      <c r="S374" s="244"/>
      <c r="T374" s="244"/>
      <c r="U374" s="244"/>
      <c r="V374" s="244"/>
      <c r="W374" s="244"/>
      <c r="X374" s="244"/>
      <c r="Y374" s="244"/>
      <c r="Z374" s="244"/>
      <c r="AA374" s="244"/>
      <c r="AB374" s="244"/>
      <c r="AC374" s="244"/>
      <c r="AD374" s="244"/>
      <c r="AE374" s="244"/>
      <c r="AF374" s="244"/>
      <c r="AG374" s="244"/>
      <c r="AH374" s="244"/>
      <c r="AI374" s="244"/>
      <c r="AJ374" s="244"/>
      <c r="AK374" s="244"/>
      <c r="AL374" s="244"/>
      <c r="AM374" s="244"/>
      <c r="AN374" s="244"/>
      <c r="AO374" s="244"/>
      <c r="AP374" s="244"/>
      <c r="AQ374" s="244"/>
      <c r="AR374" s="244"/>
      <c r="AS374" s="244"/>
      <c r="AT374" s="244"/>
      <c r="AU374" s="244"/>
      <c r="AV374" s="244"/>
      <c r="AW374" s="244"/>
      <c r="AX374" s="244"/>
      <c r="AY374" s="244"/>
      <c r="AZ374" s="244"/>
      <c r="BA374" s="244"/>
      <c r="BB374" s="244"/>
      <c r="BC374" s="244"/>
      <c r="BD374" s="244"/>
      <c r="BE374" s="244"/>
      <c r="BF374" s="244"/>
      <c r="BG374" s="244"/>
      <c r="BH374" s="244"/>
      <c r="BI374" s="244"/>
      <c r="BJ374" s="244"/>
      <c r="BK374" s="244"/>
    </row>
    <row r="375" spans="1:63" ht="19.5" customHeight="1">
      <c r="A375" s="244"/>
      <c r="B375" s="244"/>
      <c r="C375" s="244"/>
      <c r="D375" s="244"/>
      <c r="E375" s="244"/>
      <c r="F375" s="244"/>
      <c r="G375" s="244"/>
      <c r="H375" s="244"/>
      <c r="I375" s="244"/>
      <c r="J375" s="244"/>
      <c r="K375" s="244"/>
      <c r="L375" s="244"/>
      <c r="M375" s="244"/>
      <c r="N375" s="244"/>
      <c r="O375" s="244"/>
      <c r="P375" s="244"/>
      <c r="Q375" s="244"/>
      <c r="R375" s="244"/>
      <c r="S375" s="244"/>
      <c r="T375" s="244"/>
      <c r="U375" s="244"/>
      <c r="V375" s="244"/>
      <c r="W375" s="244"/>
      <c r="X375" s="244"/>
      <c r="Y375" s="244"/>
      <c r="Z375" s="244"/>
      <c r="AA375" s="244"/>
      <c r="AB375" s="244"/>
      <c r="AC375" s="244"/>
      <c r="AD375" s="244"/>
      <c r="AE375" s="244"/>
      <c r="AF375" s="244"/>
      <c r="AG375" s="244"/>
      <c r="AH375" s="244"/>
      <c r="AI375" s="244"/>
      <c r="AJ375" s="244"/>
      <c r="AK375" s="244"/>
      <c r="AL375" s="244"/>
      <c r="AM375" s="244"/>
      <c r="AN375" s="244"/>
      <c r="AO375" s="244"/>
      <c r="AP375" s="244"/>
      <c r="AQ375" s="244"/>
      <c r="AR375" s="244"/>
      <c r="AS375" s="244"/>
      <c r="AT375" s="244"/>
      <c r="AU375" s="244"/>
      <c r="AV375" s="244"/>
      <c r="AW375" s="244"/>
      <c r="AX375" s="244"/>
      <c r="AY375" s="244"/>
      <c r="AZ375" s="244"/>
      <c r="BA375" s="244"/>
      <c r="BB375" s="244"/>
      <c r="BC375" s="244"/>
      <c r="BD375" s="244"/>
      <c r="BE375" s="244"/>
      <c r="BF375" s="244"/>
      <c r="BG375" s="244"/>
      <c r="BH375" s="244"/>
      <c r="BI375" s="244"/>
      <c r="BJ375" s="244"/>
      <c r="BK375" s="244"/>
    </row>
    <row r="376" spans="1:63" ht="19.5" customHeight="1">
      <c r="A376" s="244"/>
      <c r="B376" s="244"/>
      <c r="C376" s="244"/>
      <c r="D376" s="244"/>
      <c r="E376" s="244"/>
      <c r="F376" s="244"/>
      <c r="G376" s="244"/>
      <c r="H376" s="244"/>
      <c r="I376" s="244"/>
      <c r="J376" s="244"/>
      <c r="K376" s="244"/>
      <c r="L376" s="244"/>
      <c r="M376" s="244"/>
      <c r="N376" s="244"/>
      <c r="O376" s="244"/>
      <c r="P376" s="244"/>
      <c r="Q376" s="244"/>
      <c r="R376" s="244"/>
      <c r="S376" s="244"/>
      <c r="T376" s="244"/>
      <c r="U376" s="244"/>
      <c r="V376" s="244"/>
      <c r="W376" s="244"/>
      <c r="X376" s="244"/>
      <c r="Y376" s="244"/>
      <c r="Z376" s="244"/>
      <c r="AA376" s="244"/>
      <c r="AB376" s="244"/>
      <c r="AC376" s="244"/>
      <c r="AD376" s="244"/>
      <c r="AE376" s="244"/>
      <c r="AF376" s="244"/>
      <c r="AG376" s="244"/>
      <c r="AH376" s="244"/>
      <c r="AI376" s="244"/>
      <c r="AJ376" s="244"/>
      <c r="AK376" s="244"/>
      <c r="AL376" s="244"/>
      <c r="AM376" s="244"/>
      <c r="AN376" s="244"/>
      <c r="AO376" s="244"/>
      <c r="AP376" s="244"/>
      <c r="AQ376" s="244"/>
      <c r="AR376" s="244"/>
      <c r="AS376" s="244"/>
      <c r="AT376" s="244"/>
      <c r="AU376" s="244"/>
      <c r="AV376" s="244"/>
      <c r="AW376" s="244"/>
      <c r="AX376" s="244"/>
      <c r="AY376" s="244"/>
      <c r="AZ376" s="244"/>
      <c r="BA376" s="244"/>
      <c r="BB376" s="244"/>
      <c r="BC376" s="244"/>
      <c r="BD376" s="244"/>
      <c r="BE376" s="244"/>
      <c r="BF376" s="244"/>
      <c r="BG376" s="244"/>
      <c r="BH376" s="244"/>
      <c r="BI376" s="244"/>
      <c r="BJ376" s="244"/>
      <c r="BK376" s="244"/>
    </row>
    <row r="377" spans="1:63" ht="19.5" customHeight="1">
      <c r="A377" s="244"/>
      <c r="B377" s="244"/>
      <c r="C377" s="244"/>
      <c r="D377" s="244"/>
      <c r="E377" s="244"/>
      <c r="F377" s="244"/>
      <c r="G377" s="244"/>
      <c r="H377" s="244"/>
      <c r="I377" s="244"/>
      <c r="J377" s="244"/>
      <c r="K377" s="244"/>
      <c r="L377" s="244"/>
      <c r="M377" s="244"/>
      <c r="N377" s="244"/>
      <c r="O377" s="244"/>
      <c r="P377" s="244"/>
      <c r="Q377" s="244"/>
      <c r="R377" s="244"/>
      <c r="S377" s="244"/>
      <c r="T377" s="244"/>
      <c r="U377" s="244"/>
      <c r="V377" s="244"/>
      <c r="W377" s="244"/>
      <c r="X377" s="244"/>
      <c r="Y377" s="244"/>
      <c r="Z377" s="244"/>
      <c r="AA377" s="244"/>
      <c r="AB377" s="244"/>
      <c r="AC377" s="244"/>
      <c r="AD377" s="244"/>
      <c r="AE377" s="244"/>
      <c r="AF377" s="244"/>
      <c r="AG377" s="244"/>
      <c r="AH377" s="244"/>
      <c r="AI377" s="244"/>
      <c r="AJ377" s="244"/>
      <c r="AK377" s="244"/>
      <c r="AL377" s="244"/>
      <c r="AM377" s="244"/>
      <c r="AN377" s="244"/>
      <c r="AO377" s="244"/>
      <c r="AP377" s="244"/>
      <c r="AQ377" s="244"/>
      <c r="AR377" s="244"/>
      <c r="AS377" s="244"/>
      <c r="AT377" s="244"/>
      <c r="AU377" s="244"/>
      <c r="AV377" s="244"/>
      <c r="AW377" s="244"/>
      <c r="AX377" s="244"/>
      <c r="AY377" s="244"/>
      <c r="AZ377" s="244"/>
      <c r="BA377" s="244"/>
      <c r="BB377" s="244"/>
      <c r="BC377" s="244"/>
      <c r="BD377" s="244"/>
      <c r="BE377" s="244"/>
      <c r="BF377" s="244"/>
      <c r="BG377" s="244"/>
      <c r="BH377" s="244"/>
      <c r="BI377" s="244"/>
      <c r="BJ377" s="244"/>
      <c r="BK377" s="244"/>
    </row>
    <row r="378" spans="1:63" ht="19.5" customHeight="1">
      <c r="A378" s="244"/>
      <c r="B378" s="244"/>
      <c r="C378" s="244"/>
      <c r="D378" s="244"/>
      <c r="E378" s="244"/>
      <c r="F378" s="244"/>
      <c r="G378" s="244"/>
      <c r="H378" s="244"/>
      <c r="I378" s="244"/>
      <c r="J378" s="244"/>
      <c r="K378" s="244"/>
      <c r="L378" s="244"/>
      <c r="M378" s="244"/>
      <c r="N378" s="244"/>
      <c r="O378" s="244"/>
      <c r="P378" s="244"/>
      <c r="Q378" s="244"/>
      <c r="R378" s="244"/>
      <c r="S378" s="244"/>
      <c r="T378" s="244"/>
      <c r="U378" s="244"/>
      <c r="V378" s="244"/>
      <c r="W378" s="244"/>
      <c r="X378" s="244"/>
      <c r="Y378" s="244"/>
      <c r="Z378" s="244"/>
      <c r="AA378" s="244"/>
      <c r="AB378" s="244"/>
      <c r="AC378" s="244"/>
      <c r="AD378" s="244"/>
      <c r="AE378" s="244"/>
      <c r="AF378" s="244"/>
      <c r="AG378" s="244"/>
      <c r="AH378" s="244"/>
      <c r="AI378" s="244"/>
      <c r="AJ378" s="244"/>
      <c r="AK378" s="244"/>
      <c r="AL378" s="244"/>
      <c r="AM378" s="244"/>
      <c r="AN378" s="244"/>
      <c r="AO378" s="244"/>
      <c r="AP378" s="244"/>
      <c r="AQ378" s="244"/>
      <c r="AR378" s="244"/>
      <c r="AS378" s="244"/>
      <c r="AT378" s="244"/>
      <c r="AU378" s="244"/>
      <c r="AV378" s="244"/>
      <c r="AW378" s="244"/>
      <c r="AX378" s="244"/>
      <c r="AY378" s="244"/>
      <c r="AZ378" s="244"/>
      <c r="BA378" s="244"/>
      <c r="BB378" s="244"/>
      <c r="BC378" s="244"/>
      <c r="BD378" s="244"/>
      <c r="BE378" s="244"/>
      <c r="BF378" s="244"/>
      <c r="BG378" s="244"/>
      <c r="BH378" s="244"/>
      <c r="BI378" s="244"/>
      <c r="BJ378" s="244"/>
      <c r="BK378" s="244"/>
    </row>
    <row r="379" spans="1:63" ht="19.5" customHeight="1">
      <c r="A379" s="244"/>
      <c r="B379" s="244"/>
      <c r="C379" s="244"/>
      <c r="D379" s="244"/>
      <c r="E379" s="244"/>
      <c r="F379" s="244"/>
      <c r="G379" s="244"/>
      <c r="H379" s="244"/>
      <c r="I379" s="244"/>
      <c r="J379" s="244"/>
      <c r="K379" s="244"/>
      <c r="L379" s="244"/>
      <c r="M379" s="244"/>
      <c r="N379" s="244"/>
      <c r="O379" s="244"/>
      <c r="P379" s="244"/>
      <c r="Q379" s="244"/>
      <c r="R379" s="244"/>
      <c r="S379" s="244"/>
      <c r="T379" s="244"/>
      <c r="U379" s="244"/>
      <c r="V379" s="244"/>
      <c r="W379" s="244"/>
      <c r="X379" s="244"/>
      <c r="Y379" s="244"/>
      <c r="Z379" s="244"/>
      <c r="AA379" s="244"/>
      <c r="AB379" s="244"/>
      <c r="AC379" s="244"/>
      <c r="AD379" s="244"/>
      <c r="AE379" s="244"/>
      <c r="AF379" s="244"/>
      <c r="AG379" s="244"/>
      <c r="AH379" s="244"/>
      <c r="AI379" s="244"/>
      <c r="AJ379" s="244"/>
      <c r="AK379" s="244"/>
      <c r="AL379" s="244"/>
      <c r="AM379" s="244"/>
      <c r="AN379" s="244"/>
      <c r="AO379" s="244"/>
      <c r="AP379" s="244"/>
      <c r="AQ379" s="244"/>
      <c r="AR379" s="244"/>
      <c r="AS379" s="244"/>
      <c r="AT379" s="244"/>
      <c r="AU379" s="244"/>
      <c r="AV379" s="244"/>
      <c r="AW379" s="244"/>
      <c r="AX379" s="244"/>
      <c r="AY379" s="244"/>
      <c r="AZ379" s="244"/>
      <c r="BA379" s="244"/>
      <c r="BB379" s="244"/>
      <c r="BC379" s="244"/>
      <c r="BD379" s="244"/>
      <c r="BE379" s="244"/>
      <c r="BF379" s="244"/>
      <c r="BG379" s="244"/>
      <c r="BH379" s="244"/>
      <c r="BI379" s="244"/>
      <c r="BJ379" s="244"/>
      <c r="BK379" s="244"/>
    </row>
    <row r="380" spans="1:63" ht="19.5" customHeight="1">
      <c r="A380" s="244"/>
      <c r="B380" s="244"/>
      <c r="C380" s="244"/>
      <c r="D380" s="244"/>
      <c r="E380" s="244"/>
      <c r="F380" s="244"/>
      <c r="G380" s="244"/>
      <c r="H380" s="244"/>
      <c r="I380" s="244"/>
      <c r="J380" s="244"/>
      <c r="K380" s="244"/>
      <c r="L380" s="244"/>
      <c r="M380" s="244"/>
      <c r="N380" s="244"/>
      <c r="O380" s="244"/>
      <c r="P380" s="244"/>
      <c r="Q380" s="244"/>
      <c r="R380" s="244"/>
      <c r="S380" s="244"/>
      <c r="T380" s="244"/>
      <c r="U380" s="244"/>
      <c r="V380" s="244"/>
      <c r="W380" s="244"/>
      <c r="X380" s="244"/>
      <c r="Y380" s="244"/>
      <c r="Z380" s="244"/>
      <c r="AA380" s="244"/>
      <c r="AB380" s="244"/>
      <c r="AC380" s="244"/>
      <c r="AD380" s="244"/>
      <c r="AE380" s="244"/>
      <c r="AF380" s="244"/>
      <c r="AG380" s="244"/>
      <c r="AH380" s="244"/>
      <c r="AI380" s="244"/>
      <c r="AJ380" s="244"/>
      <c r="AK380" s="244"/>
      <c r="AL380" s="244"/>
      <c r="AM380" s="244"/>
      <c r="AN380" s="244"/>
      <c r="AO380" s="244"/>
      <c r="AP380" s="244"/>
      <c r="AQ380" s="244"/>
      <c r="AR380" s="244"/>
      <c r="AS380" s="244"/>
      <c r="AT380" s="244"/>
      <c r="AU380" s="244"/>
      <c r="AV380" s="244"/>
      <c r="AW380" s="244"/>
      <c r="AX380" s="244"/>
      <c r="AY380" s="244"/>
      <c r="AZ380" s="244"/>
      <c r="BA380" s="244"/>
      <c r="BB380" s="244"/>
      <c r="BC380" s="244"/>
      <c r="BD380" s="244"/>
      <c r="BE380" s="244"/>
      <c r="BF380" s="244"/>
      <c r="BG380" s="244"/>
      <c r="BH380" s="244"/>
      <c r="BI380" s="244"/>
      <c r="BJ380" s="244"/>
      <c r="BK380" s="244"/>
    </row>
    <row r="381" spans="1:63" ht="19.5" customHeight="1">
      <c r="A381" s="244"/>
      <c r="B381" s="244"/>
      <c r="C381" s="244"/>
      <c r="D381" s="244"/>
      <c r="E381" s="244"/>
      <c r="F381" s="244"/>
      <c r="G381" s="244"/>
      <c r="H381" s="244"/>
      <c r="I381" s="244"/>
      <c r="J381" s="244"/>
      <c r="K381" s="244"/>
      <c r="L381" s="244"/>
      <c r="M381" s="244"/>
      <c r="N381" s="244"/>
      <c r="O381" s="244"/>
      <c r="P381" s="244"/>
      <c r="Q381" s="244"/>
      <c r="R381" s="244"/>
      <c r="S381" s="244"/>
      <c r="T381" s="244"/>
      <c r="U381" s="244"/>
      <c r="V381" s="244"/>
      <c r="W381" s="244"/>
      <c r="X381" s="244"/>
      <c r="Y381" s="244"/>
      <c r="Z381" s="244"/>
      <c r="AA381" s="244"/>
      <c r="AB381" s="244"/>
      <c r="AC381" s="244"/>
      <c r="AD381" s="244"/>
      <c r="AE381" s="244"/>
      <c r="AF381" s="244"/>
      <c r="AG381" s="244"/>
      <c r="AH381" s="244"/>
      <c r="AI381" s="244"/>
      <c r="AJ381" s="244"/>
      <c r="AK381" s="244"/>
      <c r="AL381" s="244"/>
      <c r="AM381" s="244"/>
      <c r="AN381" s="244"/>
      <c r="AO381" s="244"/>
      <c r="AP381" s="244"/>
      <c r="AQ381" s="244"/>
      <c r="AR381" s="244"/>
      <c r="AS381" s="244"/>
      <c r="AT381" s="244"/>
      <c r="AU381" s="244"/>
      <c r="AV381" s="244"/>
      <c r="AW381" s="244"/>
      <c r="AX381" s="244"/>
      <c r="AY381" s="244"/>
      <c r="AZ381" s="244"/>
      <c r="BA381" s="244"/>
      <c r="BB381" s="244"/>
      <c r="BC381" s="244"/>
      <c r="BD381" s="244"/>
      <c r="BE381" s="244"/>
      <c r="BF381" s="244"/>
      <c r="BG381" s="244"/>
      <c r="BH381" s="244"/>
      <c r="BI381" s="244"/>
      <c r="BJ381" s="244"/>
      <c r="BK381" s="244"/>
    </row>
    <row r="382" spans="1:63" ht="19.5" customHeight="1">
      <c r="A382" s="244"/>
      <c r="B382" s="244"/>
      <c r="C382" s="244"/>
      <c r="D382" s="244"/>
      <c r="E382" s="244"/>
      <c r="F382" s="244"/>
      <c r="G382" s="244"/>
      <c r="H382" s="244"/>
      <c r="I382" s="244"/>
      <c r="J382" s="244"/>
      <c r="K382" s="244"/>
      <c r="L382" s="244"/>
      <c r="M382" s="244"/>
      <c r="N382" s="244"/>
      <c r="O382" s="244"/>
      <c r="P382" s="244"/>
      <c r="Q382" s="244"/>
      <c r="R382" s="244"/>
      <c r="S382" s="244"/>
      <c r="T382" s="244"/>
      <c r="U382" s="244"/>
      <c r="V382" s="244"/>
      <c r="W382" s="244"/>
      <c r="X382" s="244"/>
      <c r="Y382" s="244"/>
      <c r="Z382" s="244"/>
      <c r="AA382" s="244"/>
      <c r="AB382" s="244"/>
      <c r="AC382" s="244"/>
      <c r="AD382" s="244"/>
      <c r="AE382" s="244"/>
      <c r="AF382" s="244"/>
      <c r="AG382" s="244"/>
      <c r="AH382" s="244"/>
      <c r="AI382" s="244"/>
      <c r="AJ382" s="244"/>
      <c r="AK382" s="244"/>
      <c r="AL382" s="244"/>
      <c r="AM382" s="244"/>
      <c r="AN382" s="244"/>
      <c r="AO382" s="244"/>
      <c r="AP382" s="244"/>
      <c r="AQ382" s="244"/>
      <c r="AR382" s="244"/>
      <c r="AS382" s="244"/>
      <c r="AT382" s="244"/>
      <c r="AU382" s="244"/>
      <c r="AV382" s="244"/>
      <c r="AW382" s="244"/>
      <c r="AX382" s="244"/>
      <c r="AY382" s="244"/>
      <c r="AZ382" s="244"/>
      <c r="BA382" s="244"/>
      <c r="BB382" s="244"/>
      <c r="BC382" s="244"/>
      <c r="BD382" s="244"/>
      <c r="BE382" s="244"/>
      <c r="BF382" s="244"/>
      <c r="BG382" s="244"/>
      <c r="BH382" s="244"/>
      <c r="BI382" s="244"/>
      <c r="BJ382" s="244"/>
      <c r="BK382" s="244"/>
    </row>
    <row r="383" spans="1:63" ht="19.5" customHeight="1">
      <c r="A383" s="244"/>
      <c r="B383" s="244"/>
      <c r="C383" s="244"/>
      <c r="D383" s="244"/>
      <c r="E383" s="244"/>
      <c r="F383" s="244"/>
      <c r="G383" s="244"/>
      <c r="H383" s="244"/>
      <c r="I383" s="244"/>
      <c r="J383" s="244"/>
      <c r="K383" s="244"/>
      <c r="L383" s="244"/>
      <c r="M383" s="244"/>
      <c r="N383" s="244"/>
      <c r="O383" s="244"/>
      <c r="P383" s="244"/>
      <c r="Q383" s="244"/>
      <c r="R383" s="244"/>
      <c r="S383" s="244"/>
      <c r="T383" s="244"/>
      <c r="U383" s="244"/>
      <c r="V383" s="244"/>
      <c r="W383" s="244"/>
      <c r="X383" s="244"/>
      <c r="Y383" s="244"/>
      <c r="Z383" s="244"/>
      <c r="AA383" s="244"/>
      <c r="AB383" s="244"/>
      <c r="AC383" s="244"/>
      <c r="AD383" s="244"/>
      <c r="AE383" s="244"/>
      <c r="AF383" s="244"/>
      <c r="AG383" s="244"/>
      <c r="AH383" s="244"/>
      <c r="AI383" s="244"/>
      <c r="AJ383" s="244"/>
      <c r="AK383" s="244"/>
      <c r="AL383" s="244"/>
      <c r="AM383" s="244"/>
      <c r="AN383" s="244"/>
      <c r="AO383" s="244"/>
      <c r="AP383" s="244"/>
      <c r="AQ383" s="244"/>
      <c r="AR383" s="244"/>
      <c r="AS383" s="244"/>
      <c r="AT383" s="244"/>
      <c r="AU383" s="244"/>
      <c r="AV383" s="244"/>
      <c r="AW383" s="244"/>
      <c r="AX383" s="244"/>
      <c r="AY383" s="244"/>
      <c r="AZ383" s="244"/>
      <c r="BA383" s="244"/>
      <c r="BB383" s="244"/>
      <c r="BC383" s="244"/>
      <c r="BD383" s="244"/>
      <c r="BE383" s="244"/>
      <c r="BF383" s="244"/>
      <c r="BG383" s="244"/>
      <c r="BH383" s="244"/>
      <c r="BI383" s="244"/>
      <c r="BJ383" s="244"/>
      <c r="BK383" s="244"/>
    </row>
    <row r="384" spans="1:63" ht="19.5" customHeight="1">
      <c r="A384" s="244"/>
      <c r="B384" s="244"/>
      <c r="C384" s="244"/>
      <c r="D384" s="244"/>
      <c r="E384" s="244"/>
      <c r="F384" s="244"/>
      <c r="G384" s="244"/>
      <c r="H384" s="244"/>
      <c r="I384" s="244"/>
      <c r="J384" s="244"/>
      <c r="K384" s="244"/>
      <c r="L384" s="244"/>
      <c r="M384" s="244"/>
      <c r="N384" s="244"/>
      <c r="O384" s="244"/>
      <c r="P384" s="244"/>
      <c r="Q384" s="244"/>
      <c r="R384" s="244"/>
      <c r="S384" s="244"/>
      <c r="T384" s="244"/>
      <c r="U384" s="244"/>
      <c r="V384" s="244"/>
      <c r="W384" s="244"/>
      <c r="X384" s="244"/>
      <c r="Y384" s="244"/>
      <c r="Z384" s="244"/>
      <c r="AA384" s="244"/>
      <c r="AB384" s="244"/>
      <c r="AC384" s="244"/>
      <c r="AD384" s="244"/>
      <c r="AE384" s="244"/>
      <c r="AF384" s="244"/>
      <c r="AG384" s="244"/>
      <c r="AH384" s="244"/>
      <c r="AI384" s="244"/>
      <c r="AJ384" s="244"/>
      <c r="AK384" s="244"/>
      <c r="AL384" s="244"/>
      <c r="AM384" s="244"/>
      <c r="AN384" s="244"/>
      <c r="AO384" s="244"/>
      <c r="AP384" s="244"/>
      <c r="AQ384" s="244"/>
      <c r="AR384" s="244"/>
      <c r="AS384" s="244"/>
      <c r="AT384" s="244"/>
      <c r="AU384" s="244"/>
      <c r="AV384" s="244"/>
      <c r="AW384" s="244"/>
      <c r="AX384" s="244"/>
      <c r="AY384" s="244"/>
      <c r="AZ384" s="244"/>
      <c r="BA384" s="244"/>
      <c r="BB384" s="244"/>
      <c r="BC384" s="244"/>
      <c r="BD384" s="244"/>
      <c r="BE384" s="244"/>
      <c r="BF384" s="244"/>
      <c r="BG384" s="244"/>
      <c r="BH384" s="244"/>
      <c r="BI384" s="244"/>
      <c r="BJ384" s="244"/>
      <c r="BK384" s="244"/>
    </row>
    <row r="385" spans="1:63" ht="19.5" customHeight="1">
      <c r="A385" s="244"/>
      <c r="B385" s="244"/>
      <c r="C385" s="244"/>
      <c r="D385" s="244"/>
      <c r="E385" s="244"/>
      <c r="F385" s="244"/>
      <c r="G385" s="244"/>
      <c r="H385" s="244"/>
      <c r="I385" s="244"/>
      <c r="J385" s="244"/>
      <c r="K385" s="244"/>
      <c r="L385" s="244"/>
      <c r="M385" s="244"/>
      <c r="N385" s="244"/>
      <c r="O385" s="244"/>
      <c r="P385" s="244"/>
      <c r="Q385" s="244"/>
      <c r="R385" s="244"/>
      <c r="S385" s="244"/>
      <c r="T385" s="244"/>
      <c r="U385" s="244"/>
      <c r="V385" s="244"/>
      <c r="W385" s="244"/>
      <c r="X385" s="244"/>
      <c r="Y385" s="244"/>
      <c r="Z385" s="244"/>
      <c r="AA385" s="244"/>
      <c r="AB385" s="244"/>
      <c r="AC385" s="244"/>
      <c r="AD385" s="244"/>
      <c r="AE385" s="244"/>
      <c r="AF385" s="244"/>
      <c r="AG385" s="244"/>
      <c r="AH385" s="244"/>
      <c r="AI385" s="244"/>
      <c r="AJ385" s="244"/>
      <c r="AK385" s="244"/>
      <c r="AL385" s="244"/>
      <c r="AM385" s="244"/>
      <c r="AN385" s="244"/>
      <c r="AO385" s="244"/>
      <c r="AP385" s="244"/>
      <c r="AQ385" s="244"/>
      <c r="AR385" s="244"/>
      <c r="AS385" s="244"/>
      <c r="AT385" s="244"/>
      <c r="AU385" s="244"/>
      <c r="AV385" s="244"/>
      <c r="AW385" s="244"/>
      <c r="AX385" s="244"/>
      <c r="AY385" s="244"/>
      <c r="AZ385" s="244"/>
      <c r="BA385" s="244"/>
      <c r="BB385" s="244"/>
      <c r="BC385" s="244"/>
      <c r="BD385" s="244"/>
      <c r="BE385" s="244"/>
      <c r="BF385" s="244"/>
      <c r="BG385" s="244"/>
      <c r="BH385" s="244"/>
      <c r="BI385" s="244"/>
      <c r="BJ385" s="244"/>
      <c r="BK385" s="244"/>
    </row>
    <row r="386" spans="1:63" ht="19.5" customHeight="1">
      <c r="A386" s="244"/>
      <c r="B386" s="244"/>
      <c r="C386" s="244"/>
      <c r="D386" s="244"/>
      <c r="E386" s="244"/>
      <c r="F386" s="244"/>
      <c r="G386" s="244"/>
      <c r="H386" s="244"/>
      <c r="I386" s="244"/>
      <c r="J386" s="244"/>
      <c r="K386" s="244"/>
      <c r="L386" s="244"/>
      <c r="M386" s="244"/>
      <c r="N386" s="244"/>
      <c r="O386" s="244"/>
      <c r="P386" s="244"/>
      <c r="Q386" s="244"/>
      <c r="R386" s="244"/>
      <c r="S386" s="244"/>
      <c r="T386" s="244"/>
      <c r="U386" s="244"/>
      <c r="V386" s="244"/>
      <c r="W386" s="244"/>
      <c r="X386" s="244"/>
      <c r="Y386" s="244"/>
      <c r="Z386" s="244"/>
      <c r="AA386" s="244"/>
      <c r="AB386" s="244"/>
      <c r="AC386" s="244"/>
      <c r="AD386" s="244"/>
      <c r="AE386" s="244"/>
      <c r="AF386" s="244"/>
      <c r="AG386" s="244"/>
      <c r="AH386" s="244"/>
      <c r="AI386" s="244"/>
      <c r="AJ386" s="244"/>
      <c r="AK386" s="244"/>
      <c r="AL386" s="244"/>
      <c r="AM386" s="244"/>
      <c r="AN386" s="244"/>
      <c r="AO386" s="244"/>
      <c r="AP386" s="244"/>
      <c r="AQ386" s="244"/>
      <c r="AR386" s="244"/>
      <c r="AS386" s="244"/>
      <c r="AT386" s="244"/>
      <c r="AU386" s="244"/>
      <c r="AV386" s="244"/>
      <c r="AW386" s="244"/>
      <c r="AX386" s="244"/>
      <c r="AY386" s="244"/>
      <c r="AZ386" s="244"/>
      <c r="BA386" s="244"/>
      <c r="BB386" s="244"/>
      <c r="BC386" s="244"/>
      <c r="BD386" s="244"/>
      <c r="BE386" s="244"/>
      <c r="BF386" s="244"/>
      <c r="BG386" s="244"/>
      <c r="BH386" s="244"/>
      <c r="BI386" s="244"/>
      <c r="BJ386" s="244"/>
      <c r="BK386" s="244"/>
    </row>
    <row r="387" spans="1:63" ht="19.5" customHeight="1">
      <c r="A387" s="244"/>
      <c r="B387" s="244"/>
      <c r="C387" s="244"/>
      <c r="D387" s="244"/>
      <c r="E387" s="244"/>
      <c r="F387" s="244"/>
      <c r="G387" s="244"/>
      <c r="H387" s="244"/>
      <c r="I387" s="244"/>
      <c r="J387" s="244"/>
      <c r="K387" s="244"/>
      <c r="L387" s="244"/>
      <c r="M387" s="244"/>
      <c r="N387" s="244"/>
      <c r="O387" s="244"/>
      <c r="P387" s="244"/>
      <c r="Q387" s="244"/>
      <c r="R387" s="244"/>
      <c r="S387" s="244"/>
      <c r="T387" s="244"/>
      <c r="U387" s="244"/>
      <c r="V387" s="244"/>
      <c r="W387" s="244"/>
      <c r="X387" s="244"/>
      <c r="Y387" s="244"/>
      <c r="Z387" s="244"/>
      <c r="AA387" s="244"/>
      <c r="AB387" s="244"/>
      <c r="AC387" s="244"/>
      <c r="AD387" s="244"/>
      <c r="AE387" s="244"/>
      <c r="AF387" s="244"/>
      <c r="AG387" s="244"/>
      <c r="AH387" s="244"/>
      <c r="AI387" s="244"/>
      <c r="AJ387" s="244"/>
      <c r="AK387" s="244"/>
      <c r="AL387" s="244"/>
      <c r="AM387" s="244"/>
      <c r="AN387" s="244"/>
      <c r="AO387" s="244"/>
      <c r="AP387" s="244"/>
      <c r="AQ387" s="244"/>
      <c r="AR387" s="244"/>
      <c r="AS387" s="244"/>
      <c r="AT387" s="244"/>
      <c r="AU387" s="244"/>
      <c r="AV387" s="244"/>
      <c r="AW387" s="244"/>
      <c r="AX387" s="244"/>
      <c r="AY387" s="244"/>
      <c r="AZ387" s="244"/>
      <c r="BA387" s="244"/>
      <c r="BB387" s="244"/>
      <c r="BC387" s="244"/>
      <c r="BD387" s="244"/>
      <c r="BE387" s="244"/>
      <c r="BF387" s="244"/>
      <c r="BG387" s="244"/>
      <c r="BH387" s="244"/>
      <c r="BI387" s="244"/>
      <c r="BJ387" s="244"/>
      <c r="BK387" s="244"/>
    </row>
    <row r="388" spans="1:63" ht="19.5" customHeight="1">
      <c r="A388" s="244"/>
      <c r="B388" s="244"/>
      <c r="C388" s="244"/>
      <c r="D388" s="244"/>
      <c r="E388" s="244"/>
      <c r="F388" s="244"/>
      <c r="G388" s="244"/>
      <c r="H388" s="244"/>
      <c r="I388" s="244"/>
      <c r="J388" s="244"/>
      <c r="K388" s="244"/>
      <c r="L388" s="244"/>
      <c r="M388" s="244"/>
      <c r="N388" s="244"/>
      <c r="O388" s="244"/>
      <c r="P388" s="244"/>
      <c r="Q388" s="244"/>
      <c r="R388" s="244"/>
      <c r="S388" s="244"/>
      <c r="T388" s="244"/>
      <c r="U388" s="244"/>
      <c r="V388" s="244"/>
      <c r="W388" s="244"/>
      <c r="X388" s="244"/>
      <c r="Y388" s="244"/>
      <c r="Z388" s="244"/>
      <c r="AA388" s="244"/>
      <c r="AB388" s="244"/>
      <c r="AC388" s="244"/>
      <c r="AD388" s="244"/>
      <c r="AE388" s="244"/>
      <c r="AF388" s="244"/>
      <c r="AG388" s="244"/>
      <c r="AH388" s="244"/>
      <c r="AI388" s="244"/>
      <c r="AJ388" s="244"/>
      <c r="AK388" s="244"/>
      <c r="AL388" s="244"/>
      <c r="AM388" s="244"/>
      <c r="AN388" s="244"/>
      <c r="AO388" s="244"/>
      <c r="AP388" s="244"/>
      <c r="AQ388" s="244"/>
      <c r="AR388" s="244"/>
      <c r="AS388" s="244"/>
      <c r="AT388" s="244"/>
      <c r="AU388" s="244"/>
      <c r="AV388" s="244"/>
      <c r="AW388" s="244"/>
      <c r="AX388" s="244"/>
      <c r="AY388" s="244"/>
      <c r="AZ388" s="244"/>
      <c r="BA388" s="244"/>
      <c r="BB388" s="244"/>
      <c r="BC388" s="244"/>
      <c r="BD388" s="244"/>
      <c r="BE388" s="244"/>
      <c r="BF388" s="244"/>
      <c r="BG388" s="244"/>
      <c r="BH388" s="244"/>
      <c r="BI388" s="244"/>
      <c r="BJ388" s="244"/>
      <c r="BK388" s="244"/>
    </row>
    <row r="389" spans="1:63" ht="19.5" customHeight="1">
      <c r="A389" s="244"/>
      <c r="B389" s="244"/>
      <c r="C389" s="244"/>
      <c r="D389" s="244"/>
      <c r="E389" s="244"/>
      <c r="F389" s="244"/>
      <c r="G389" s="244"/>
      <c r="H389" s="244"/>
      <c r="I389" s="244"/>
      <c r="J389" s="244"/>
      <c r="K389" s="244"/>
      <c r="L389" s="244"/>
      <c r="M389" s="244"/>
      <c r="N389" s="244"/>
      <c r="O389" s="244"/>
      <c r="P389" s="244"/>
      <c r="Q389" s="244"/>
      <c r="R389" s="244"/>
      <c r="S389" s="244"/>
      <c r="T389" s="244"/>
      <c r="U389" s="244"/>
      <c r="V389" s="244"/>
      <c r="W389" s="244"/>
      <c r="X389" s="244"/>
      <c r="Y389" s="244"/>
      <c r="Z389" s="244"/>
      <c r="AA389" s="244"/>
      <c r="AB389" s="244"/>
      <c r="AC389" s="244"/>
      <c r="AD389" s="244"/>
      <c r="AE389" s="244"/>
      <c r="AF389" s="244"/>
      <c r="AG389" s="244"/>
      <c r="AH389" s="244"/>
      <c r="AI389" s="244"/>
      <c r="AJ389" s="244"/>
      <c r="AK389" s="244"/>
      <c r="AL389" s="244"/>
      <c r="AM389" s="244"/>
      <c r="AN389" s="244"/>
      <c r="AO389" s="244"/>
      <c r="AP389" s="244"/>
      <c r="AQ389" s="244"/>
      <c r="AR389" s="244"/>
      <c r="AS389" s="244"/>
      <c r="AT389" s="244"/>
      <c r="AU389" s="244"/>
      <c r="AV389" s="244"/>
      <c r="AW389" s="244"/>
      <c r="AX389" s="244"/>
      <c r="AY389" s="244"/>
      <c r="AZ389" s="244"/>
      <c r="BA389" s="244"/>
      <c r="BB389" s="244"/>
      <c r="BC389" s="244"/>
      <c r="BD389" s="244"/>
      <c r="BE389" s="244"/>
      <c r="BF389" s="244"/>
      <c r="BG389" s="244"/>
      <c r="BH389" s="244"/>
      <c r="BI389" s="244"/>
      <c r="BJ389" s="244"/>
      <c r="BK389" s="244"/>
    </row>
    <row r="390" spans="1:63" ht="19.5" customHeight="1">
      <c r="A390" s="244"/>
      <c r="B390" s="244"/>
      <c r="C390" s="244"/>
      <c r="D390" s="244"/>
      <c r="E390" s="244"/>
      <c r="F390" s="244"/>
      <c r="G390" s="244"/>
      <c r="H390" s="244"/>
      <c r="I390" s="244"/>
      <c r="J390" s="244"/>
      <c r="K390" s="244"/>
      <c r="L390" s="244"/>
      <c r="M390" s="244"/>
      <c r="N390" s="244"/>
      <c r="O390" s="244"/>
      <c r="P390" s="244"/>
      <c r="Q390" s="244"/>
      <c r="R390" s="244"/>
      <c r="S390" s="244"/>
      <c r="T390" s="244"/>
      <c r="U390" s="244"/>
      <c r="V390" s="244"/>
      <c r="W390" s="244"/>
      <c r="X390" s="244"/>
      <c r="Y390" s="244"/>
      <c r="Z390" s="244"/>
      <c r="AA390" s="244"/>
      <c r="AB390" s="244"/>
      <c r="AC390" s="244"/>
      <c r="AD390" s="244"/>
      <c r="AE390" s="244"/>
      <c r="AF390" s="244"/>
      <c r="AG390" s="244"/>
      <c r="AH390" s="244"/>
      <c r="AI390" s="244"/>
      <c r="AJ390" s="244"/>
      <c r="AK390" s="244"/>
      <c r="AL390" s="244"/>
      <c r="AM390" s="244"/>
      <c r="AN390" s="244"/>
      <c r="AO390" s="244"/>
      <c r="AP390" s="244"/>
      <c r="AQ390" s="244"/>
      <c r="AR390" s="244"/>
      <c r="AS390" s="244"/>
      <c r="AT390" s="244"/>
      <c r="AU390" s="244"/>
      <c r="AV390" s="244"/>
      <c r="AW390" s="244"/>
      <c r="AX390" s="244"/>
      <c r="AY390" s="244"/>
      <c r="AZ390" s="244"/>
      <c r="BA390" s="244"/>
      <c r="BB390" s="244"/>
      <c r="BC390" s="244"/>
      <c r="BD390" s="244"/>
      <c r="BE390" s="244"/>
      <c r="BF390" s="244"/>
      <c r="BG390" s="244"/>
      <c r="BH390" s="244"/>
      <c r="BI390" s="244"/>
      <c r="BJ390" s="244"/>
      <c r="BK390" s="244"/>
    </row>
    <row r="391" spans="1:63" ht="19.5" customHeight="1">
      <c r="A391" s="244"/>
      <c r="B391" s="244"/>
      <c r="C391" s="244"/>
      <c r="D391" s="244"/>
      <c r="E391" s="244"/>
      <c r="F391" s="244"/>
      <c r="G391" s="244"/>
      <c r="H391" s="244"/>
      <c r="I391" s="244"/>
      <c r="J391" s="244"/>
      <c r="K391" s="244"/>
      <c r="L391" s="244"/>
      <c r="M391" s="244"/>
      <c r="N391" s="244"/>
      <c r="O391" s="244"/>
      <c r="P391" s="244"/>
      <c r="Q391" s="244"/>
      <c r="R391" s="244"/>
      <c r="S391" s="244"/>
      <c r="T391" s="244"/>
      <c r="U391" s="244"/>
      <c r="V391" s="244"/>
      <c r="W391" s="244"/>
      <c r="X391" s="244"/>
      <c r="Y391" s="244"/>
      <c r="Z391" s="244"/>
      <c r="AA391" s="244"/>
      <c r="AB391" s="244"/>
      <c r="AC391" s="244"/>
      <c r="AD391" s="244"/>
      <c r="AE391" s="244"/>
      <c r="AF391" s="244"/>
      <c r="AG391" s="244"/>
      <c r="AH391" s="244"/>
      <c r="AI391" s="244"/>
      <c r="AJ391" s="244"/>
      <c r="AK391" s="244"/>
      <c r="AL391" s="244"/>
      <c r="AM391" s="244"/>
      <c r="AN391" s="244"/>
      <c r="AO391" s="244"/>
      <c r="AP391" s="244"/>
      <c r="AQ391" s="244"/>
      <c r="AR391" s="244"/>
      <c r="AS391" s="244"/>
      <c r="AT391" s="244"/>
      <c r="AU391" s="244"/>
      <c r="AV391" s="244"/>
      <c r="AW391" s="244"/>
      <c r="AX391" s="244"/>
      <c r="AY391" s="244"/>
      <c r="AZ391" s="244"/>
      <c r="BA391" s="244"/>
      <c r="BB391" s="244"/>
      <c r="BC391" s="244"/>
      <c r="BD391" s="244"/>
      <c r="BE391" s="244"/>
      <c r="BF391" s="244"/>
      <c r="BG391" s="244"/>
      <c r="BH391" s="244"/>
      <c r="BI391" s="244"/>
      <c r="BJ391" s="244"/>
      <c r="BK391" s="244"/>
    </row>
    <row r="392" spans="1:63" ht="19.5" customHeight="1">
      <c r="A392" s="244"/>
      <c r="B392" s="244"/>
      <c r="C392" s="244"/>
      <c r="D392" s="244"/>
      <c r="E392" s="244"/>
      <c r="F392" s="244"/>
      <c r="G392" s="244"/>
      <c r="H392" s="244"/>
      <c r="I392" s="244"/>
      <c r="J392" s="244"/>
      <c r="K392" s="244"/>
      <c r="L392" s="244"/>
      <c r="M392" s="244"/>
      <c r="N392" s="244"/>
      <c r="O392" s="244"/>
      <c r="P392" s="244"/>
      <c r="Q392" s="244"/>
      <c r="R392" s="244"/>
      <c r="S392" s="244"/>
      <c r="T392" s="244"/>
      <c r="U392" s="244"/>
      <c r="V392" s="244"/>
      <c r="W392" s="244"/>
      <c r="X392" s="244"/>
      <c r="Y392" s="244"/>
      <c r="Z392" s="244"/>
      <c r="AA392" s="244"/>
      <c r="AB392" s="244"/>
      <c r="AC392" s="244"/>
      <c r="AD392" s="244"/>
      <c r="AE392" s="244"/>
      <c r="AF392" s="244"/>
      <c r="AG392" s="244"/>
      <c r="AH392" s="244"/>
      <c r="AI392" s="244"/>
      <c r="AJ392" s="244"/>
      <c r="AK392" s="244"/>
      <c r="AL392" s="244"/>
      <c r="AM392" s="244"/>
      <c r="AN392" s="244"/>
      <c r="AO392" s="244"/>
      <c r="AP392" s="244"/>
      <c r="AQ392" s="244"/>
      <c r="AR392" s="244"/>
      <c r="AS392" s="244"/>
      <c r="AT392" s="244"/>
      <c r="AU392" s="244"/>
      <c r="AV392" s="244"/>
      <c r="AW392" s="244"/>
      <c r="AX392" s="244"/>
      <c r="AY392" s="244"/>
      <c r="AZ392" s="244"/>
      <c r="BA392" s="244"/>
      <c r="BB392" s="244"/>
      <c r="BC392" s="244"/>
      <c r="BD392" s="244"/>
      <c r="BE392" s="244"/>
      <c r="BF392" s="244"/>
      <c r="BG392" s="244"/>
      <c r="BH392" s="244"/>
      <c r="BI392" s="244"/>
      <c r="BJ392" s="244"/>
      <c r="BK392" s="244"/>
    </row>
    <row r="393" spans="1:63" ht="19.5" customHeight="1">
      <c r="A393" s="244"/>
      <c r="B393" s="244"/>
      <c r="C393" s="244"/>
      <c r="D393" s="244"/>
      <c r="E393" s="244"/>
      <c r="F393" s="244"/>
      <c r="G393" s="244"/>
      <c r="H393" s="244"/>
      <c r="I393" s="244"/>
      <c r="J393" s="244"/>
      <c r="K393" s="244"/>
      <c r="L393" s="244"/>
      <c r="M393" s="244"/>
      <c r="N393" s="244"/>
      <c r="O393" s="244"/>
      <c r="P393" s="244"/>
      <c r="Q393" s="244"/>
      <c r="R393" s="244"/>
      <c r="S393" s="244"/>
      <c r="T393" s="244"/>
      <c r="U393" s="244"/>
      <c r="V393" s="244"/>
      <c r="W393" s="244"/>
      <c r="X393" s="244"/>
      <c r="Y393" s="244"/>
      <c r="Z393" s="244"/>
      <c r="AA393" s="244"/>
      <c r="AB393" s="244"/>
      <c r="AC393" s="244"/>
      <c r="AD393" s="244"/>
      <c r="AE393" s="244"/>
      <c r="AF393" s="244"/>
      <c r="AG393" s="244"/>
      <c r="AH393" s="244"/>
      <c r="AI393" s="244"/>
      <c r="AJ393" s="244"/>
      <c r="AK393" s="244"/>
      <c r="AL393" s="244"/>
      <c r="AM393" s="244"/>
      <c r="AN393" s="244"/>
      <c r="AO393" s="244"/>
      <c r="AP393" s="244"/>
      <c r="AQ393" s="244"/>
      <c r="AR393" s="244"/>
      <c r="AS393" s="244"/>
      <c r="AT393" s="244"/>
      <c r="AU393" s="244"/>
      <c r="AV393" s="244"/>
      <c r="AW393" s="244"/>
      <c r="AX393" s="244"/>
      <c r="AY393" s="244"/>
      <c r="AZ393" s="244"/>
      <c r="BA393" s="244"/>
      <c r="BB393" s="244"/>
      <c r="BC393" s="244"/>
      <c r="BD393" s="244"/>
      <c r="BE393" s="244"/>
      <c r="BF393" s="244"/>
      <c r="BG393" s="244"/>
      <c r="BH393" s="244"/>
      <c r="BI393" s="244"/>
      <c r="BJ393" s="244"/>
      <c r="BK393" s="244"/>
    </row>
    <row r="394" spans="1:63" ht="19.5" customHeight="1">
      <c r="A394" s="244"/>
      <c r="B394" s="244"/>
      <c r="C394" s="244"/>
      <c r="D394" s="244"/>
      <c r="E394" s="244"/>
      <c r="F394" s="244"/>
      <c r="G394" s="244"/>
      <c r="H394" s="244"/>
      <c r="I394" s="244"/>
      <c r="J394" s="244"/>
      <c r="K394" s="244"/>
      <c r="L394" s="244"/>
      <c r="M394" s="244"/>
      <c r="N394" s="244"/>
      <c r="O394" s="244"/>
      <c r="P394" s="244"/>
      <c r="Q394" s="244"/>
      <c r="R394" s="244"/>
      <c r="S394" s="244"/>
      <c r="T394" s="244"/>
      <c r="U394" s="244"/>
      <c r="V394" s="244"/>
      <c r="W394" s="244"/>
      <c r="X394" s="244"/>
      <c r="Y394" s="244"/>
      <c r="Z394" s="244"/>
      <c r="AA394" s="244"/>
      <c r="AB394" s="244"/>
      <c r="AC394" s="244"/>
      <c r="AD394" s="244"/>
      <c r="AE394" s="244"/>
      <c r="AF394" s="244"/>
      <c r="AG394" s="244"/>
      <c r="AH394" s="244"/>
      <c r="AI394" s="244"/>
      <c r="AJ394" s="244"/>
      <c r="AK394" s="244"/>
      <c r="AL394" s="244"/>
      <c r="AM394" s="244"/>
      <c r="AN394" s="244"/>
      <c r="AO394" s="244"/>
      <c r="AP394" s="244"/>
      <c r="AQ394" s="244"/>
      <c r="AR394" s="244"/>
      <c r="AS394" s="244"/>
      <c r="AT394" s="244"/>
      <c r="AU394" s="244"/>
      <c r="AV394" s="244"/>
      <c r="AW394" s="244"/>
      <c r="AX394" s="244"/>
      <c r="AY394" s="244"/>
      <c r="AZ394" s="244"/>
      <c r="BA394" s="244"/>
      <c r="BB394" s="244"/>
      <c r="BC394" s="244"/>
      <c r="BD394" s="244"/>
      <c r="BE394" s="244"/>
      <c r="BF394" s="244"/>
      <c r="BG394" s="244"/>
      <c r="BH394" s="244"/>
      <c r="BI394" s="244"/>
      <c r="BJ394" s="244"/>
      <c r="BK394" s="244"/>
    </row>
    <row r="395" spans="1:63" ht="19.5" customHeight="1">
      <c r="A395" s="244"/>
      <c r="B395" s="244"/>
      <c r="C395" s="244"/>
      <c r="D395" s="244"/>
      <c r="E395" s="244"/>
      <c r="F395" s="244"/>
      <c r="G395" s="244"/>
      <c r="H395" s="244"/>
      <c r="I395" s="244"/>
      <c r="J395" s="244"/>
      <c r="K395" s="244"/>
      <c r="L395" s="244"/>
      <c r="M395" s="244"/>
      <c r="N395" s="244"/>
      <c r="O395" s="244"/>
      <c r="P395" s="244"/>
      <c r="Q395" s="244"/>
      <c r="R395" s="244"/>
      <c r="S395" s="244"/>
      <c r="T395" s="244"/>
      <c r="U395" s="244"/>
      <c r="V395" s="244"/>
      <c r="W395" s="244"/>
      <c r="X395" s="244"/>
      <c r="Y395" s="244"/>
      <c r="Z395" s="244"/>
      <c r="AA395" s="244"/>
      <c r="AB395" s="244"/>
      <c r="AC395" s="244"/>
      <c r="AD395" s="244"/>
      <c r="AE395" s="244"/>
      <c r="AF395" s="244"/>
      <c r="AG395" s="244"/>
      <c r="AH395" s="244"/>
      <c r="AI395" s="244"/>
      <c r="AJ395" s="244"/>
      <c r="AK395" s="244"/>
      <c r="AL395" s="244"/>
      <c r="AM395" s="244"/>
      <c r="AN395" s="244"/>
      <c r="AO395" s="244"/>
      <c r="AP395" s="244"/>
      <c r="AQ395" s="244"/>
      <c r="AR395" s="244"/>
      <c r="AS395" s="244"/>
      <c r="AT395" s="244"/>
      <c r="AU395" s="244"/>
      <c r="AV395" s="244"/>
      <c r="AW395" s="244"/>
      <c r="AX395" s="244"/>
      <c r="AY395" s="244"/>
      <c r="AZ395" s="244"/>
      <c r="BA395" s="244"/>
      <c r="BB395" s="244"/>
      <c r="BC395" s="244"/>
      <c r="BD395" s="244"/>
      <c r="BE395" s="244"/>
      <c r="BF395" s="244"/>
      <c r="BG395" s="244"/>
      <c r="BH395" s="244"/>
      <c r="BI395" s="244"/>
      <c r="BJ395" s="244"/>
      <c r="BK395" s="244"/>
    </row>
    <row r="396" spans="1:63" ht="19.5" customHeight="1">
      <c r="A396" s="244"/>
      <c r="B396" s="244"/>
      <c r="C396" s="244"/>
      <c r="D396" s="244"/>
      <c r="E396" s="244"/>
      <c r="F396" s="244"/>
      <c r="G396" s="244"/>
      <c r="H396" s="244"/>
      <c r="I396" s="244"/>
      <c r="J396" s="244"/>
      <c r="K396" s="244"/>
      <c r="L396" s="244"/>
      <c r="M396" s="244"/>
      <c r="N396" s="244"/>
      <c r="O396" s="244"/>
      <c r="P396" s="244"/>
      <c r="Q396" s="244"/>
      <c r="R396" s="244"/>
      <c r="S396" s="244"/>
      <c r="T396" s="244"/>
      <c r="U396" s="244"/>
      <c r="V396" s="244"/>
      <c r="W396" s="244"/>
      <c r="X396" s="244"/>
      <c r="Y396" s="244"/>
      <c r="Z396" s="244"/>
      <c r="AA396" s="244"/>
      <c r="AB396" s="244"/>
      <c r="AC396" s="244"/>
      <c r="AD396" s="244"/>
      <c r="AE396" s="244"/>
      <c r="AF396" s="244"/>
      <c r="AG396" s="244"/>
      <c r="AH396" s="244"/>
      <c r="AI396" s="244"/>
      <c r="AJ396" s="244"/>
      <c r="AK396" s="244"/>
      <c r="AL396" s="244"/>
      <c r="AM396" s="244"/>
      <c r="AN396" s="244"/>
      <c r="AO396" s="244"/>
      <c r="AP396" s="244"/>
      <c r="AQ396" s="244"/>
      <c r="AR396" s="244"/>
      <c r="AS396" s="244"/>
      <c r="AT396" s="244"/>
      <c r="AU396" s="244"/>
      <c r="AV396" s="244"/>
      <c r="AW396" s="244"/>
      <c r="AX396" s="244"/>
      <c r="AY396" s="244"/>
      <c r="AZ396" s="244"/>
      <c r="BA396" s="244"/>
      <c r="BB396" s="244"/>
      <c r="BC396" s="244"/>
      <c r="BD396" s="244"/>
      <c r="BE396" s="244"/>
      <c r="BF396" s="244"/>
      <c r="BG396" s="244"/>
      <c r="BH396" s="244"/>
      <c r="BI396" s="244"/>
      <c r="BJ396" s="244"/>
      <c r="BK396" s="244"/>
    </row>
    <row r="397" spans="1:63" ht="19.5" customHeight="1">
      <c r="A397" s="244"/>
      <c r="B397" s="244"/>
      <c r="C397" s="244"/>
      <c r="D397" s="244"/>
      <c r="E397" s="244"/>
      <c r="F397" s="244"/>
      <c r="G397" s="244"/>
      <c r="H397" s="244"/>
      <c r="I397" s="244"/>
      <c r="J397" s="244"/>
      <c r="K397" s="244"/>
      <c r="L397" s="244"/>
      <c r="M397" s="244"/>
      <c r="N397" s="244"/>
      <c r="O397" s="244"/>
      <c r="P397" s="244"/>
      <c r="Q397" s="244"/>
      <c r="R397" s="244"/>
      <c r="S397" s="244"/>
      <c r="T397" s="244"/>
      <c r="U397" s="244"/>
      <c r="V397" s="244"/>
      <c r="W397" s="244"/>
      <c r="X397" s="244"/>
      <c r="Y397" s="244"/>
      <c r="Z397" s="244"/>
      <c r="AA397" s="244"/>
      <c r="AB397" s="244"/>
      <c r="AC397" s="244"/>
      <c r="AD397" s="244"/>
      <c r="AE397" s="244"/>
      <c r="AF397" s="244"/>
      <c r="AG397" s="244"/>
      <c r="AH397" s="244"/>
      <c r="AI397" s="244"/>
      <c r="AJ397" s="244"/>
      <c r="AK397" s="244"/>
      <c r="AL397" s="244"/>
      <c r="AM397" s="244"/>
      <c r="AN397" s="244"/>
      <c r="AO397" s="244"/>
      <c r="AP397" s="244"/>
      <c r="AQ397" s="244"/>
      <c r="AR397" s="244"/>
      <c r="AS397" s="244"/>
      <c r="AT397" s="244"/>
      <c r="AU397" s="244"/>
      <c r="AV397" s="244"/>
      <c r="AW397" s="244"/>
      <c r="AX397" s="244"/>
      <c r="AY397" s="244"/>
      <c r="AZ397" s="244"/>
      <c r="BA397" s="244"/>
      <c r="BB397" s="244"/>
      <c r="BC397" s="244"/>
      <c r="BD397" s="244"/>
      <c r="BE397" s="244"/>
      <c r="BF397" s="244"/>
      <c r="BG397" s="244"/>
      <c r="BH397" s="244"/>
      <c r="BI397" s="244"/>
      <c r="BJ397" s="244"/>
      <c r="BK397" s="244"/>
    </row>
    <row r="398" spans="1:63" ht="19.5" customHeight="1">
      <c r="A398" s="244"/>
      <c r="B398" s="244"/>
      <c r="C398" s="244"/>
      <c r="D398" s="244"/>
      <c r="E398" s="244"/>
      <c r="F398" s="244"/>
      <c r="G398" s="244"/>
      <c r="H398" s="244"/>
      <c r="I398" s="244"/>
      <c r="J398" s="244"/>
      <c r="K398" s="244"/>
      <c r="L398" s="244"/>
      <c r="M398" s="244"/>
      <c r="N398" s="244"/>
      <c r="O398" s="244"/>
      <c r="P398" s="244"/>
      <c r="Q398" s="244"/>
      <c r="R398" s="244"/>
      <c r="S398" s="244"/>
      <c r="T398" s="244"/>
      <c r="U398" s="244"/>
      <c r="V398" s="244"/>
      <c r="W398" s="244"/>
      <c r="X398" s="244"/>
      <c r="Y398" s="244"/>
      <c r="Z398" s="244"/>
      <c r="AA398" s="244"/>
      <c r="AB398" s="244"/>
      <c r="AC398" s="244"/>
      <c r="AD398" s="244"/>
      <c r="AE398" s="244"/>
      <c r="AF398" s="244"/>
      <c r="AG398" s="244"/>
      <c r="AH398" s="244"/>
      <c r="AI398" s="244"/>
      <c r="AJ398" s="244"/>
      <c r="AK398" s="244"/>
      <c r="AL398" s="244"/>
      <c r="AM398" s="244"/>
      <c r="AN398" s="244"/>
      <c r="AO398" s="244"/>
      <c r="AP398" s="244"/>
      <c r="AQ398" s="244"/>
      <c r="AR398" s="244"/>
      <c r="AS398" s="244"/>
      <c r="AT398" s="244"/>
      <c r="AU398" s="244"/>
      <c r="AV398" s="244"/>
      <c r="AW398" s="244"/>
      <c r="AX398" s="244"/>
      <c r="AY398" s="244"/>
      <c r="AZ398" s="244"/>
      <c r="BA398" s="244"/>
      <c r="BB398" s="244"/>
      <c r="BC398" s="244"/>
      <c r="BD398" s="244"/>
      <c r="BE398" s="244"/>
      <c r="BF398" s="244"/>
      <c r="BG398" s="244"/>
      <c r="BH398" s="244"/>
      <c r="BI398" s="244"/>
      <c r="BJ398" s="244"/>
      <c r="BK398" s="244"/>
    </row>
    <row r="399" spans="1:63" ht="19.5" customHeight="1">
      <c r="A399" s="244"/>
      <c r="B399" s="244"/>
      <c r="C399" s="244"/>
      <c r="D399" s="244"/>
      <c r="E399" s="244"/>
      <c r="F399" s="244"/>
      <c r="G399" s="244"/>
      <c r="H399" s="244"/>
      <c r="I399" s="244"/>
      <c r="J399" s="244"/>
      <c r="K399" s="244"/>
      <c r="L399" s="244"/>
      <c r="M399" s="244"/>
      <c r="N399" s="244"/>
      <c r="O399" s="244"/>
      <c r="P399" s="244"/>
      <c r="Q399" s="244"/>
      <c r="R399" s="244"/>
      <c r="S399" s="244"/>
      <c r="T399" s="244"/>
      <c r="U399" s="244"/>
      <c r="V399" s="244"/>
      <c r="W399" s="244"/>
      <c r="X399" s="244"/>
      <c r="Y399" s="244"/>
      <c r="Z399" s="244"/>
      <c r="AA399" s="244"/>
      <c r="AB399" s="244"/>
      <c r="AC399" s="244"/>
      <c r="AD399" s="244"/>
      <c r="AE399" s="244"/>
      <c r="AF399" s="244"/>
      <c r="AG399" s="244"/>
      <c r="AH399" s="244"/>
      <c r="AI399" s="244"/>
      <c r="AJ399" s="244"/>
      <c r="AK399" s="244"/>
      <c r="AL399" s="244"/>
      <c r="AM399" s="244"/>
      <c r="AN399" s="244"/>
      <c r="AO399" s="244"/>
      <c r="AP399" s="244"/>
      <c r="AQ399" s="244"/>
      <c r="AR399" s="244"/>
      <c r="AS399" s="244"/>
      <c r="AT399" s="244"/>
      <c r="AU399" s="244"/>
      <c r="AV399" s="244"/>
      <c r="AW399" s="244"/>
      <c r="AX399" s="244"/>
      <c r="AY399" s="244"/>
      <c r="AZ399" s="244"/>
      <c r="BA399" s="244"/>
      <c r="BB399" s="244"/>
      <c r="BC399" s="244"/>
      <c r="BD399" s="244"/>
      <c r="BE399" s="244"/>
      <c r="BF399" s="244"/>
      <c r="BG399" s="244"/>
      <c r="BH399" s="244"/>
      <c r="BI399" s="244"/>
      <c r="BJ399" s="244"/>
      <c r="BK399" s="244"/>
    </row>
    <row r="400" spans="1:63" ht="19.5" customHeight="1">
      <c r="A400" s="244"/>
      <c r="B400" s="244"/>
      <c r="C400" s="244"/>
      <c r="D400" s="244"/>
      <c r="E400" s="244"/>
      <c r="F400" s="244"/>
      <c r="G400" s="244"/>
      <c r="H400" s="244"/>
      <c r="I400" s="244"/>
      <c r="J400" s="244"/>
      <c r="K400" s="244"/>
      <c r="L400" s="244"/>
      <c r="M400" s="244"/>
      <c r="N400" s="244"/>
      <c r="O400" s="244"/>
      <c r="P400" s="244"/>
      <c r="Q400" s="244"/>
      <c r="R400" s="244"/>
      <c r="S400" s="244"/>
      <c r="T400" s="244"/>
      <c r="U400" s="244"/>
      <c r="V400" s="244"/>
      <c r="W400" s="244"/>
      <c r="X400" s="244"/>
      <c r="Y400" s="244"/>
      <c r="Z400" s="244"/>
      <c r="AA400" s="244"/>
      <c r="AB400" s="244"/>
      <c r="AC400" s="244"/>
      <c r="AD400" s="244"/>
      <c r="AE400" s="244"/>
      <c r="AF400" s="244"/>
      <c r="AG400" s="244"/>
      <c r="AH400" s="244"/>
      <c r="AI400" s="244"/>
      <c r="AJ400" s="244"/>
      <c r="AK400" s="244"/>
      <c r="AL400" s="244"/>
      <c r="AM400" s="244"/>
      <c r="AN400" s="244"/>
      <c r="AO400" s="244"/>
      <c r="AP400" s="244"/>
      <c r="AQ400" s="244"/>
      <c r="AR400" s="244"/>
      <c r="AS400" s="244"/>
      <c r="AT400" s="244"/>
      <c r="AU400" s="244"/>
      <c r="AV400" s="244"/>
      <c r="AW400" s="244"/>
      <c r="AX400" s="244"/>
      <c r="AY400" s="244"/>
      <c r="AZ400" s="244"/>
      <c r="BA400" s="244"/>
      <c r="BB400" s="244"/>
      <c r="BC400" s="244"/>
      <c r="BD400" s="244"/>
      <c r="BE400" s="244"/>
      <c r="BF400" s="244"/>
      <c r="BG400" s="244"/>
      <c r="BH400" s="244"/>
      <c r="BI400" s="244"/>
      <c r="BJ400" s="244"/>
      <c r="BK400" s="244"/>
    </row>
    <row r="401" spans="1:63" ht="19.5" customHeight="1">
      <c r="A401" s="244"/>
      <c r="B401" s="244"/>
      <c r="C401" s="244"/>
      <c r="D401" s="244"/>
      <c r="E401" s="244"/>
      <c r="F401" s="244"/>
      <c r="G401" s="244"/>
      <c r="H401" s="244"/>
      <c r="I401" s="244"/>
      <c r="J401" s="244"/>
      <c r="K401" s="244"/>
      <c r="L401" s="244"/>
      <c r="M401" s="244"/>
      <c r="N401" s="244"/>
      <c r="O401" s="244"/>
      <c r="P401" s="244"/>
      <c r="Q401" s="244"/>
      <c r="R401" s="244"/>
      <c r="S401" s="244"/>
      <c r="T401" s="244"/>
      <c r="U401" s="244"/>
      <c r="V401" s="244"/>
      <c r="W401" s="244"/>
      <c r="X401" s="244"/>
      <c r="Y401" s="244"/>
      <c r="Z401" s="244"/>
      <c r="AA401" s="244"/>
      <c r="AB401" s="244"/>
      <c r="AC401" s="244"/>
      <c r="AD401" s="244"/>
      <c r="AE401" s="244"/>
      <c r="AF401" s="244"/>
      <c r="AG401" s="244"/>
      <c r="AH401" s="244"/>
      <c r="AI401" s="244"/>
      <c r="AJ401" s="244"/>
      <c r="AK401" s="244"/>
      <c r="AL401" s="244"/>
      <c r="AM401" s="244"/>
      <c r="AN401" s="244"/>
      <c r="AO401" s="244"/>
      <c r="AP401" s="244"/>
      <c r="AQ401" s="244"/>
      <c r="AR401" s="244"/>
      <c r="AS401" s="244"/>
      <c r="AT401" s="244"/>
      <c r="AU401" s="244"/>
      <c r="AV401" s="244"/>
      <c r="AW401" s="244"/>
      <c r="AX401" s="244"/>
      <c r="AY401" s="244"/>
      <c r="AZ401" s="244"/>
      <c r="BA401" s="244"/>
      <c r="BB401" s="244"/>
      <c r="BC401" s="244"/>
      <c r="BD401" s="244"/>
      <c r="BE401" s="244"/>
      <c r="BF401" s="244"/>
      <c r="BG401" s="244"/>
      <c r="BH401" s="244"/>
      <c r="BI401" s="244"/>
      <c r="BJ401" s="244"/>
      <c r="BK401" s="244"/>
    </row>
    <row r="402" spans="1:63" ht="19.5" customHeight="1">
      <c r="A402" s="244"/>
      <c r="B402" s="244"/>
      <c r="C402" s="244"/>
      <c r="D402" s="244"/>
      <c r="E402" s="244"/>
      <c r="F402" s="244"/>
      <c r="G402" s="244"/>
      <c r="H402" s="244"/>
      <c r="I402" s="244"/>
      <c r="J402" s="244"/>
      <c r="K402" s="244"/>
      <c r="L402" s="244"/>
      <c r="M402" s="244"/>
      <c r="N402" s="244"/>
      <c r="O402" s="244"/>
      <c r="P402" s="244"/>
      <c r="Q402" s="244"/>
      <c r="R402" s="244"/>
      <c r="S402" s="244"/>
      <c r="T402" s="244"/>
      <c r="U402" s="244"/>
      <c r="V402" s="244"/>
      <c r="W402" s="244"/>
      <c r="X402" s="244"/>
      <c r="Y402" s="244"/>
      <c r="Z402" s="244"/>
      <c r="AA402" s="244"/>
      <c r="AB402" s="244"/>
      <c r="AC402" s="244"/>
      <c r="AD402" s="244"/>
      <c r="AE402" s="244"/>
      <c r="AF402" s="244"/>
      <c r="AG402" s="244"/>
      <c r="AH402" s="244"/>
      <c r="AI402" s="244"/>
      <c r="AJ402" s="244"/>
      <c r="AK402" s="244"/>
      <c r="AL402" s="244"/>
      <c r="AM402" s="244"/>
      <c r="AN402" s="244"/>
      <c r="AO402" s="244"/>
      <c r="AP402" s="244"/>
      <c r="AQ402" s="244"/>
      <c r="AR402" s="244"/>
      <c r="AS402" s="244"/>
      <c r="AT402" s="244"/>
      <c r="AU402" s="244"/>
      <c r="AV402" s="244"/>
      <c r="AW402" s="244"/>
      <c r="AX402" s="244"/>
      <c r="AY402" s="244"/>
      <c r="AZ402" s="244"/>
      <c r="BA402" s="244"/>
      <c r="BB402" s="244"/>
      <c r="BC402" s="244"/>
      <c r="BD402" s="244"/>
      <c r="BE402" s="244"/>
      <c r="BF402" s="244"/>
      <c r="BG402" s="244"/>
      <c r="BH402" s="244"/>
      <c r="BI402" s="244"/>
      <c r="BJ402" s="244"/>
      <c r="BK402" s="244"/>
    </row>
    <row r="403" spans="1:63" ht="19.5" customHeight="1">
      <c r="A403" s="244"/>
      <c r="B403" s="244"/>
      <c r="C403" s="244"/>
      <c r="D403" s="244"/>
      <c r="E403" s="244"/>
      <c r="F403" s="244"/>
      <c r="G403" s="244"/>
      <c r="H403" s="244"/>
      <c r="I403" s="244"/>
      <c r="J403" s="244"/>
      <c r="K403" s="244"/>
      <c r="L403" s="244"/>
      <c r="M403" s="244"/>
      <c r="N403" s="244"/>
      <c r="O403" s="244"/>
      <c r="P403" s="244"/>
      <c r="Q403" s="244"/>
      <c r="R403" s="244"/>
      <c r="S403" s="244"/>
      <c r="T403" s="244"/>
      <c r="U403" s="244"/>
      <c r="V403" s="244"/>
      <c r="W403" s="244"/>
      <c r="X403" s="244"/>
      <c r="Y403" s="244"/>
      <c r="Z403" s="244"/>
      <c r="AA403" s="244"/>
      <c r="AB403" s="244"/>
      <c r="AC403" s="244"/>
      <c r="AD403" s="244"/>
      <c r="AE403" s="244"/>
      <c r="AF403" s="244"/>
      <c r="AG403" s="244"/>
      <c r="AH403" s="244"/>
      <c r="AI403" s="244"/>
      <c r="AJ403" s="244"/>
      <c r="AK403" s="244"/>
      <c r="AL403" s="244"/>
      <c r="AM403" s="244"/>
      <c r="AN403" s="244"/>
      <c r="AO403" s="244"/>
      <c r="AP403" s="244"/>
      <c r="AQ403" s="244"/>
      <c r="AR403" s="244"/>
      <c r="AS403" s="244"/>
      <c r="AT403" s="244"/>
      <c r="AU403" s="244"/>
      <c r="AV403" s="244"/>
      <c r="AW403" s="244"/>
      <c r="AX403" s="244"/>
      <c r="AY403" s="244"/>
      <c r="AZ403" s="244"/>
      <c r="BA403" s="244"/>
      <c r="BB403" s="244"/>
      <c r="BC403" s="244"/>
      <c r="BD403" s="244"/>
      <c r="BE403" s="244"/>
      <c r="BF403" s="244"/>
      <c r="BG403" s="244"/>
      <c r="BH403" s="244"/>
      <c r="BI403" s="244"/>
      <c r="BJ403" s="244"/>
      <c r="BK403" s="244"/>
    </row>
    <row r="404" spans="1:63" ht="19.5" customHeight="1">
      <c r="A404" s="244"/>
      <c r="B404" s="244"/>
      <c r="C404" s="244"/>
      <c r="D404" s="244"/>
      <c r="E404" s="244"/>
      <c r="F404" s="244"/>
      <c r="G404" s="244"/>
      <c r="H404" s="244"/>
      <c r="I404" s="244"/>
      <c r="J404" s="244"/>
      <c r="K404" s="244"/>
      <c r="L404" s="244"/>
      <c r="M404" s="244"/>
      <c r="N404" s="244"/>
      <c r="O404" s="244"/>
      <c r="P404" s="244"/>
      <c r="Q404" s="244"/>
      <c r="R404" s="244"/>
      <c r="S404" s="244"/>
      <c r="T404" s="244"/>
      <c r="U404" s="244"/>
      <c r="V404" s="244"/>
      <c r="W404" s="244"/>
      <c r="X404" s="244"/>
      <c r="Y404" s="244"/>
      <c r="Z404" s="244"/>
      <c r="AA404" s="244"/>
      <c r="AB404" s="244"/>
      <c r="AC404" s="244"/>
      <c r="AD404" s="244"/>
      <c r="AE404" s="244"/>
      <c r="AF404" s="244"/>
      <c r="AG404" s="244"/>
      <c r="AH404" s="244"/>
      <c r="AI404" s="244"/>
      <c r="AJ404" s="244"/>
      <c r="AK404" s="244"/>
      <c r="AL404" s="244"/>
      <c r="AM404" s="244"/>
      <c r="AN404" s="244"/>
      <c r="AO404" s="244"/>
      <c r="AP404" s="244"/>
      <c r="AQ404" s="244"/>
      <c r="AR404" s="244"/>
      <c r="AS404" s="244"/>
      <c r="AT404" s="244"/>
      <c r="AU404" s="244"/>
      <c r="AV404" s="244"/>
      <c r="AW404" s="244"/>
      <c r="AX404" s="244"/>
      <c r="AY404" s="244"/>
      <c r="AZ404" s="244"/>
      <c r="BA404" s="244"/>
      <c r="BB404" s="244"/>
      <c r="BC404" s="244"/>
      <c r="BD404" s="244"/>
      <c r="BE404" s="244"/>
      <c r="BF404" s="244"/>
      <c r="BG404" s="244"/>
      <c r="BH404" s="244"/>
      <c r="BI404" s="244"/>
      <c r="BJ404" s="244"/>
      <c r="BK404" s="244"/>
    </row>
    <row r="405" spans="1:63" ht="19.5" customHeight="1">
      <c r="A405" s="244"/>
      <c r="B405" s="244"/>
      <c r="C405" s="244"/>
      <c r="D405" s="244"/>
      <c r="E405" s="244"/>
      <c r="F405" s="244"/>
      <c r="G405" s="244"/>
      <c r="H405" s="244"/>
      <c r="I405" s="244"/>
      <c r="J405" s="244"/>
      <c r="K405" s="244"/>
      <c r="L405" s="244"/>
      <c r="M405" s="244"/>
      <c r="N405" s="244"/>
      <c r="O405" s="244"/>
      <c r="P405" s="244"/>
      <c r="Q405" s="244"/>
      <c r="R405" s="244"/>
      <c r="S405" s="244"/>
      <c r="T405" s="244"/>
      <c r="U405" s="244"/>
      <c r="V405" s="244"/>
      <c r="W405" s="244"/>
      <c r="X405" s="244"/>
      <c r="Y405" s="244"/>
      <c r="Z405" s="244"/>
      <c r="AA405" s="244"/>
      <c r="AB405" s="244"/>
      <c r="AC405" s="244"/>
      <c r="AD405" s="244"/>
      <c r="AE405" s="244"/>
      <c r="AF405" s="244"/>
      <c r="AG405" s="244"/>
      <c r="AH405" s="244"/>
      <c r="AI405" s="244"/>
      <c r="AJ405" s="244"/>
      <c r="AK405" s="244"/>
      <c r="AL405" s="244"/>
      <c r="AM405" s="244"/>
      <c r="AN405" s="244"/>
      <c r="AO405" s="244"/>
      <c r="AP405" s="244"/>
      <c r="AQ405" s="244"/>
      <c r="AR405" s="244"/>
      <c r="AS405" s="244"/>
      <c r="AT405" s="244"/>
      <c r="AU405" s="244"/>
      <c r="AV405" s="244"/>
      <c r="AW405" s="244"/>
      <c r="AX405" s="244"/>
      <c r="AY405" s="244"/>
      <c r="AZ405" s="244"/>
      <c r="BA405" s="244"/>
      <c r="BB405" s="244"/>
      <c r="BC405" s="244"/>
      <c r="BD405" s="244"/>
      <c r="BE405" s="244"/>
      <c r="BF405" s="244"/>
      <c r="BG405" s="244"/>
      <c r="BH405" s="244"/>
      <c r="BI405" s="244"/>
      <c r="BJ405" s="244"/>
      <c r="BK405" s="244"/>
    </row>
    <row r="406" spans="1:63" ht="19.5" customHeight="1">
      <c r="A406" s="244"/>
      <c r="B406" s="244"/>
      <c r="C406" s="244"/>
      <c r="D406" s="244"/>
      <c r="E406" s="244"/>
      <c r="F406" s="244"/>
      <c r="G406" s="244"/>
      <c r="H406" s="244"/>
      <c r="I406" s="244"/>
      <c r="J406" s="244"/>
      <c r="K406" s="244"/>
      <c r="L406" s="244"/>
      <c r="M406" s="244"/>
      <c r="N406" s="244"/>
      <c r="O406" s="244"/>
      <c r="P406" s="244"/>
      <c r="Q406" s="244"/>
      <c r="R406" s="244"/>
      <c r="S406" s="244"/>
      <c r="T406" s="244"/>
      <c r="U406" s="244"/>
      <c r="V406" s="244"/>
      <c r="W406" s="244"/>
      <c r="X406" s="244"/>
      <c r="Y406" s="244"/>
      <c r="Z406" s="244"/>
      <c r="AA406" s="244"/>
      <c r="AB406" s="244"/>
      <c r="AC406" s="244"/>
      <c r="AD406" s="244"/>
      <c r="AE406" s="244"/>
      <c r="AF406" s="244"/>
      <c r="AG406" s="244"/>
      <c r="AH406" s="244"/>
      <c r="AI406" s="244"/>
      <c r="AJ406" s="244"/>
      <c r="AK406" s="244"/>
      <c r="AL406" s="244"/>
      <c r="AM406" s="244"/>
      <c r="AN406" s="244"/>
      <c r="AO406" s="244"/>
      <c r="AP406" s="244"/>
      <c r="AQ406" s="244"/>
      <c r="AR406" s="244"/>
      <c r="AS406" s="244"/>
      <c r="AT406" s="244"/>
      <c r="AU406" s="244"/>
      <c r="AV406" s="244"/>
      <c r="AW406" s="244"/>
      <c r="AX406" s="244"/>
      <c r="AY406" s="244"/>
      <c r="AZ406" s="244"/>
      <c r="BA406" s="244"/>
      <c r="BB406" s="244"/>
      <c r="BC406" s="244"/>
      <c r="BD406" s="244"/>
      <c r="BE406" s="244"/>
      <c r="BF406" s="244"/>
      <c r="BG406" s="244"/>
      <c r="BH406" s="244"/>
      <c r="BI406" s="244"/>
      <c r="BJ406" s="244"/>
      <c r="BK406" s="244"/>
    </row>
    <row r="407" spans="1:63" ht="19.5" customHeight="1">
      <c r="A407" s="244"/>
      <c r="B407" s="244"/>
      <c r="C407" s="244"/>
      <c r="D407" s="244"/>
      <c r="E407" s="244"/>
      <c r="F407" s="244"/>
      <c r="G407" s="244"/>
      <c r="H407" s="244"/>
      <c r="I407" s="244"/>
      <c r="J407" s="244"/>
      <c r="K407" s="244"/>
      <c r="L407" s="244"/>
      <c r="M407" s="244"/>
      <c r="N407" s="244"/>
      <c r="O407" s="244"/>
      <c r="P407" s="244"/>
      <c r="Q407" s="244"/>
      <c r="R407" s="244"/>
      <c r="S407" s="244"/>
      <c r="T407" s="244"/>
      <c r="U407" s="244"/>
      <c r="V407" s="244"/>
      <c r="W407" s="244"/>
      <c r="X407" s="244"/>
      <c r="Y407" s="244"/>
      <c r="Z407" s="244"/>
      <c r="AA407" s="244"/>
      <c r="AB407" s="244"/>
      <c r="AC407" s="244"/>
      <c r="AD407" s="244"/>
      <c r="AE407" s="244"/>
      <c r="AF407" s="244"/>
      <c r="AG407" s="244"/>
      <c r="AH407" s="244"/>
      <c r="AI407" s="244"/>
      <c r="AJ407" s="244"/>
      <c r="AK407" s="244"/>
      <c r="AL407" s="244"/>
      <c r="AM407" s="244"/>
      <c r="AN407" s="244"/>
      <c r="AO407" s="244"/>
      <c r="AP407" s="244"/>
      <c r="AQ407" s="244"/>
      <c r="AR407" s="244"/>
      <c r="AS407" s="244"/>
      <c r="AT407" s="244"/>
      <c r="AU407" s="244"/>
      <c r="AV407" s="244"/>
      <c r="AW407" s="244"/>
      <c r="AX407" s="244"/>
      <c r="AY407" s="244"/>
      <c r="AZ407" s="244"/>
      <c r="BA407" s="244"/>
      <c r="BB407" s="244"/>
      <c r="BC407" s="244"/>
      <c r="BD407" s="244"/>
      <c r="BE407" s="244"/>
      <c r="BF407" s="244"/>
      <c r="BG407" s="244"/>
      <c r="BH407" s="244"/>
      <c r="BI407" s="244"/>
      <c r="BJ407" s="244"/>
      <c r="BK407" s="244"/>
    </row>
    <row r="408" spans="1:63" ht="19.5" customHeight="1">
      <c r="A408" s="244"/>
      <c r="B408" s="244"/>
      <c r="C408" s="244"/>
      <c r="D408" s="244"/>
      <c r="E408" s="244"/>
      <c r="F408" s="244"/>
      <c r="G408" s="244"/>
      <c r="H408" s="244"/>
      <c r="I408" s="244"/>
      <c r="J408" s="244"/>
      <c r="K408" s="244"/>
      <c r="L408" s="244"/>
      <c r="M408" s="244"/>
      <c r="N408" s="244"/>
      <c r="O408" s="244"/>
      <c r="P408" s="244"/>
      <c r="Q408" s="244"/>
      <c r="R408" s="244"/>
      <c r="S408" s="244"/>
      <c r="T408" s="244"/>
      <c r="U408" s="244"/>
      <c r="V408" s="244"/>
      <c r="W408" s="244"/>
      <c r="X408" s="244"/>
      <c r="Y408" s="244"/>
      <c r="Z408" s="244"/>
      <c r="AA408" s="244"/>
      <c r="AB408" s="244"/>
      <c r="AC408" s="244"/>
      <c r="AD408" s="244"/>
      <c r="AE408" s="244"/>
      <c r="AF408" s="244"/>
      <c r="AG408" s="244"/>
      <c r="AH408" s="244"/>
      <c r="AI408" s="244"/>
      <c r="AJ408" s="244"/>
      <c r="AK408" s="244"/>
      <c r="AL408" s="244"/>
      <c r="AM408" s="244"/>
      <c r="AN408" s="244"/>
      <c r="AO408" s="244"/>
      <c r="AP408" s="244"/>
      <c r="AQ408" s="244"/>
      <c r="AR408" s="244"/>
      <c r="AS408" s="244"/>
      <c r="AT408" s="244"/>
      <c r="AU408" s="244"/>
      <c r="AV408" s="244"/>
      <c r="AW408" s="244"/>
      <c r="AX408" s="244"/>
      <c r="AY408" s="244"/>
      <c r="AZ408" s="244"/>
      <c r="BA408" s="244"/>
      <c r="BB408" s="244"/>
      <c r="BC408" s="244"/>
      <c r="BD408" s="244"/>
      <c r="BE408" s="244"/>
      <c r="BF408" s="244"/>
      <c r="BG408" s="244"/>
      <c r="BH408" s="244"/>
      <c r="BI408" s="244"/>
      <c r="BJ408" s="244"/>
      <c r="BK408" s="244"/>
    </row>
    <row r="409" spans="1:63" ht="19.5" customHeight="1">
      <c r="A409" s="244"/>
      <c r="B409" s="244"/>
      <c r="C409" s="244"/>
      <c r="D409" s="244"/>
      <c r="E409" s="244"/>
      <c r="F409" s="244"/>
      <c r="G409" s="244"/>
      <c r="H409" s="244"/>
      <c r="I409" s="244"/>
      <c r="J409" s="244"/>
      <c r="K409" s="244"/>
      <c r="L409" s="244"/>
      <c r="M409" s="244"/>
      <c r="N409" s="244"/>
      <c r="O409" s="244"/>
      <c r="P409" s="244"/>
      <c r="Q409" s="244"/>
      <c r="R409" s="244"/>
      <c r="S409" s="244"/>
      <c r="T409" s="244"/>
      <c r="U409" s="244"/>
      <c r="V409" s="244"/>
      <c r="W409" s="244"/>
      <c r="X409" s="244"/>
      <c r="Y409" s="244"/>
      <c r="Z409" s="244"/>
      <c r="AA409" s="244"/>
      <c r="AB409" s="244"/>
      <c r="AC409" s="244"/>
      <c r="AD409" s="244"/>
      <c r="AE409" s="244"/>
      <c r="AF409" s="244"/>
      <c r="AG409" s="244"/>
      <c r="AH409" s="244"/>
      <c r="AI409" s="244"/>
      <c r="AJ409" s="244"/>
      <c r="AK409" s="244"/>
      <c r="AL409" s="244"/>
      <c r="AM409" s="244"/>
      <c r="AN409" s="244"/>
      <c r="AO409" s="244"/>
      <c r="AP409" s="244"/>
      <c r="AQ409" s="244"/>
      <c r="AR409" s="244"/>
      <c r="AS409" s="244"/>
      <c r="AT409" s="244"/>
      <c r="AU409" s="244"/>
      <c r="AV409" s="244"/>
      <c r="AW409" s="244"/>
      <c r="AX409" s="244"/>
      <c r="AY409" s="244"/>
      <c r="AZ409" s="244"/>
      <c r="BA409" s="244"/>
      <c r="BB409" s="244"/>
      <c r="BC409" s="244"/>
      <c r="BD409" s="244"/>
      <c r="BE409" s="244"/>
      <c r="BF409" s="244"/>
      <c r="BG409" s="244"/>
      <c r="BH409" s="244"/>
      <c r="BI409" s="244"/>
      <c r="BJ409" s="244"/>
      <c r="BK409" s="244"/>
    </row>
    <row r="410" spans="1:63" ht="19.5" customHeight="1">
      <c r="A410" s="244"/>
      <c r="B410" s="244"/>
      <c r="C410" s="244"/>
      <c r="D410" s="244"/>
      <c r="E410" s="244"/>
      <c r="F410" s="244"/>
      <c r="G410" s="244"/>
      <c r="H410" s="244"/>
      <c r="I410" s="244"/>
      <c r="J410" s="244"/>
      <c r="K410" s="244"/>
      <c r="L410" s="244"/>
      <c r="M410" s="244"/>
      <c r="N410" s="244"/>
      <c r="O410" s="244"/>
      <c r="P410" s="244"/>
      <c r="Q410" s="244"/>
      <c r="R410" s="244"/>
      <c r="S410" s="244"/>
      <c r="T410" s="244"/>
      <c r="U410" s="244"/>
      <c r="V410" s="244"/>
      <c r="W410" s="244"/>
      <c r="X410" s="244"/>
      <c r="Y410" s="244"/>
      <c r="Z410" s="244"/>
      <c r="AA410" s="244"/>
      <c r="AB410" s="244"/>
      <c r="AC410" s="244"/>
      <c r="AD410" s="244"/>
      <c r="AE410" s="244"/>
      <c r="AF410" s="244"/>
      <c r="AG410" s="244"/>
      <c r="AH410" s="244"/>
      <c r="AI410" s="244"/>
      <c r="AJ410" s="244"/>
      <c r="AK410" s="244"/>
      <c r="AL410" s="244"/>
      <c r="AM410" s="244"/>
      <c r="AN410" s="244"/>
      <c r="AO410" s="244"/>
      <c r="AP410" s="244"/>
      <c r="AQ410" s="244"/>
      <c r="AR410" s="244"/>
      <c r="AS410" s="244"/>
      <c r="AT410" s="244"/>
      <c r="AU410" s="244"/>
      <c r="AV410" s="244"/>
      <c r="AW410" s="244"/>
      <c r="AX410" s="244"/>
      <c r="AY410" s="244"/>
      <c r="AZ410" s="244"/>
      <c r="BA410" s="244"/>
      <c r="BB410" s="244"/>
      <c r="BC410" s="244"/>
      <c r="BD410" s="244"/>
      <c r="BE410" s="244"/>
      <c r="BF410" s="244"/>
      <c r="BG410" s="244"/>
      <c r="BH410" s="244"/>
      <c r="BI410" s="244"/>
      <c r="BJ410" s="244"/>
      <c r="BK410" s="244"/>
    </row>
    <row r="411" spans="1:63" ht="19.5" customHeight="1">
      <c r="A411" s="244"/>
      <c r="B411" s="244"/>
      <c r="C411" s="244"/>
      <c r="D411" s="244"/>
      <c r="E411" s="244"/>
      <c r="F411" s="244"/>
      <c r="G411" s="244"/>
      <c r="H411" s="244"/>
      <c r="I411" s="244"/>
      <c r="J411" s="244"/>
      <c r="K411" s="244"/>
      <c r="L411" s="244"/>
      <c r="M411" s="244"/>
      <c r="N411" s="244"/>
      <c r="O411" s="244"/>
      <c r="P411" s="244"/>
      <c r="Q411" s="244"/>
      <c r="R411" s="244"/>
      <c r="S411" s="244"/>
      <c r="T411" s="244"/>
      <c r="U411" s="244"/>
      <c r="V411" s="244"/>
      <c r="W411" s="244"/>
      <c r="X411" s="244"/>
      <c r="Y411" s="244"/>
      <c r="Z411" s="244"/>
      <c r="AA411" s="244"/>
      <c r="AB411" s="244"/>
      <c r="AC411" s="244"/>
      <c r="AD411" s="244"/>
      <c r="AE411" s="244"/>
      <c r="AF411" s="244"/>
      <c r="AG411" s="244"/>
      <c r="AH411" s="244"/>
      <c r="AI411" s="244"/>
      <c r="AJ411" s="244"/>
      <c r="AK411" s="244"/>
      <c r="AL411" s="244"/>
      <c r="AM411" s="244"/>
      <c r="AN411" s="244"/>
      <c r="AO411" s="244"/>
      <c r="AP411" s="244"/>
      <c r="AQ411" s="244"/>
      <c r="AR411" s="244"/>
      <c r="AS411" s="244"/>
      <c r="AT411" s="244"/>
      <c r="AU411" s="244"/>
      <c r="AV411" s="244"/>
      <c r="AW411" s="244"/>
      <c r="AX411" s="244"/>
      <c r="AY411" s="244"/>
      <c r="AZ411" s="244"/>
      <c r="BA411" s="244"/>
      <c r="BB411" s="244"/>
      <c r="BC411" s="244"/>
      <c r="BD411" s="244"/>
      <c r="BE411" s="244"/>
      <c r="BF411" s="244"/>
      <c r="BG411" s="244"/>
      <c r="BH411" s="244"/>
      <c r="BI411" s="244"/>
      <c r="BJ411" s="244"/>
      <c r="BK411" s="244"/>
    </row>
    <row r="412" spans="1:63" ht="19.5" customHeight="1">
      <c r="A412" s="244"/>
      <c r="B412" s="244"/>
      <c r="C412" s="244"/>
      <c r="D412" s="244"/>
      <c r="E412" s="244"/>
      <c r="F412" s="244"/>
      <c r="G412" s="244"/>
      <c r="H412" s="244"/>
      <c r="I412" s="244"/>
      <c r="J412" s="244"/>
      <c r="K412" s="244"/>
      <c r="L412" s="244"/>
      <c r="M412" s="244"/>
      <c r="N412" s="244"/>
      <c r="O412" s="244"/>
      <c r="P412" s="244"/>
      <c r="Q412" s="244"/>
      <c r="R412" s="244"/>
      <c r="S412" s="244"/>
      <c r="T412" s="244"/>
      <c r="U412" s="244"/>
      <c r="V412" s="244"/>
      <c r="W412" s="244"/>
      <c r="X412" s="244"/>
      <c r="Y412" s="244"/>
      <c r="Z412" s="244"/>
      <c r="AA412" s="244"/>
      <c r="AB412" s="244"/>
      <c r="AC412" s="244"/>
      <c r="AD412" s="244"/>
      <c r="AE412" s="244"/>
      <c r="AF412" s="244"/>
      <c r="AG412" s="244"/>
      <c r="AH412" s="244"/>
      <c r="AI412" s="244"/>
      <c r="AJ412" s="244"/>
      <c r="AK412" s="244"/>
      <c r="AL412" s="244"/>
      <c r="AM412" s="244"/>
      <c r="AN412" s="244"/>
      <c r="AO412" s="244"/>
      <c r="AP412" s="244"/>
      <c r="AQ412" s="244"/>
      <c r="AR412" s="244"/>
      <c r="AS412" s="244"/>
      <c r="AT412" s="244"/>
      <c r="AU412" s="244"/>
      <c r="AV412" s="244"/>
      <c r="AW412" s="244"/>
      <c r="AX412" s="244"/>
      <c r="AY412" s="244"/>
      <c r="AZ412" s="244"/>
      <c r="BA412" s="244"/>
      <c r="BB412" s="244"/>
      <c r="BC412" s="244"/>
      <c r="BD412" s="244"/>
      <c r="BE412" s="244"/>
      <c r="BF412" s="244"/>
      <c r="BG412" s="244"/>
      <c r="BH412" s="244"/>
      <c r="BI412" s="244"/>
      <c r="BJ412" s="244"/>
      <c r="BK412" s="244"/>
    </row>
    <row r="413" spans="1:63" ht="19.5" customHeight="1">
      <c r="A413" s="244"/>
      <c r="B413" s="244"/>
      <c r="C413" s="244"/>
      <c r="D413" s="244"/>
      <c r="E413" s="244"/>
      <c r="F413" s="244"/>
      <c r="G413" s="244"/>
      <c r="H413" s="244"/>
      <c r="I413" s="244"/>
      <c r="J413" s="244"/>
      <c r="K413" s="244"/>
      <c r="L413" s="244"/>
      <c r="M413" s="244"/>
      <c r="N413" s="244"/>
      <c r="O413" s="244"/>
      <c r="P413" s="244"/>
      <c r="Q413" s="244"/>
      <c r="R413" s="244"/>
      <c r="S413" s="244"/>
      <c r="T413" s="244"/>
      <c r="U413" s="244"/>
      <c r="V413" s="244"/>
      <c r="W413" s="244"/>
      <c r="X413" s="244"/>
      <c r="Y413" s="244"/>
      <c r="Z413" s="244"/>
      <c r="AA413" s="244"/>
      <c r="AB413" s="244"/>
      <c r="AC413" s="244"/>
      <c r="AD413" s="244"/>
      <c r="AE413" s="244"/>
      <c r="AF413" s="244"/>
      <c r="AG413" s="244"/>
      <c r="AH413" s="244"/>
      <c r="AI413" s="244"/>
      <c r="AJ413" s="244"/>
      <c r="AK413" s="244"/>
      <c r="AL413" s="244"/>
      <c r="AM413" s="244"/>
      <c r="AN413" s="244"/>
      <c r="AO413" s="244"/>
      <c r="AP413" s="244"/>
      <c r="AQ413" s="244"/>
      <c r="AR413" s="244"/>
      <c r="AS413" s="244"/>
      <c r="AT413" s="244"/>
      <c r="AU413" s="244"/>
      <c r="AV413" s="244"/>
      <c r="AW413" s="244"/>
      <c r="AX413" s="244"/>
      <c r="AY413" s="244"/>
      <c r="AZ413" s="244"/>
      <c r="BA413" s="244"/>
      <c r="BB413" s="244"/>
      <c r="BC413" s="244"/>
      <c r="BD413" s="244"/>
      <c r="BE413" s="244"/>
      <c r="BF413" s="244"/>
      <c r="BG413" s="244"/>
      <c r="BH413" s="244"/>
      <c r="BI413" s="244"/>
      <c r="BJ413" s="244"/>
      <c r="BK413" s="244"/>
    </row>
    <row r="414" spans="1:63" ht="19.5" customHeight="1">
      <c r="A414" s="244"/>
      <c r="B414" s="244"/>
      <c r="C414" s="244"/>
      <c r="D414" s="244"/>
      <c r="E414" s="244"/>
      <c r="F414" s="244"/>
      <c r="G414" s="244"/>
      <c r="H414" s="244"/>
      <c r="I414" s="244"/>
      <c r="J414" s="244"/>
      <c r="K414" s="244"/>
      <c r="L414" s="244"/>
      <c r="M414" s="244"/>
      <c r="N414" s="244"/>
      <c r="O414" s="244"/>
      <c r="P414" s="244"/>
      <c r="Q414" s="244"/>
      <c r="R414" s="244"/>
      <c r="S414" s="244"/>
      <c r="T414" s="244"/>
      <c r="U414" s="244"/>
      <c r="V414" s="244"/>
      <c r="W414" s="244"/>
      <c r="X414" s="244"/>
      <c r="Y414" s="244"/>
      <c r="Z414" s="244"/>
      <c r="AA414" s="244"/>
      <c r="AB414" s="244"/>
      <c r="AC414" s="244"/>
      <c r="AD414" s="244"/>
      <c r="AE414" s="244"/>
      <c r="AF414" s="244"/>
      <c r="AG414" s="244"/>
      <c r="AH414" s="244"/>
      <c r="AI414" s="244"/>
      <c r="AJ414" s="244"/>
      <c r="AK414" s="244"/>
      <c r="AL414" s="244"/>
      <c r="AM414" s="244"/>
      <c r="AN414" s="244"/>
      <c r="AO414" s="244"/>
      <c r="AP414" s="244"/>
      <c r="AQ414" s="244"/>
      <c r="AR414" s="244"/>
      <c r="AS414" s="244"/>
      <c r="AT414" s="244"/>
      <c r="AU414" s="244"/>
      <c r="AV414" s="244"/>
      <c r="AW414" s="244"/>
      <c r="AX414" s="244"/>
      <c r="AY414" s="244"/>
      <c r="AZ414" s="244"/>
      <c r="BA414" s="244"/>
      <c r="BB414" s="244"/>
      <c r="BC414" s="244"/>
      <c r="BD414" s="244"/>
      <c r="BE414" s="244"/>
      <c r="BF414" s="244"/>
      <c r="BG414" s="244"/>
      <c r="BH414" s="244"/>
      <c r="BI414" s="244"/>
      <c r="BJ414" s="244"/>
      <c r="BK414" s="244"/>
    </row>
    <row r="415" spans="1:63" ht="19.5" customHeight="1">
      <c r="A415" s="244"/>
      <c r="B415" s="244"/>
      <c r="C415" s="244"/>
      <c r="D415" s="244"/>
      <c r="E415" s="244"/>
      <c r="F415" s="244"/>
      <c r="G415" s="244"/>
      <c r="H415" s="244"/>
      <c r="I415" s="244"/>
      <c r="J415" s="244"/>
      <c r="K415" s="244"/>
      <c r="L415" s="244"/>
      <c r="M415" s="244"/>
      <c r="N415" s="244"/>
      <c r="O415" s="244"/>
      <c r="P415" s="244"/>
      <c r="Q415" s="244"/>
      <c r="R415" s="244"/>
      <c r="S415" s="244"/>
      <c r="T415" s="244"/>
      <c r="U415" s="244"/>
      <c r="V415" s="244"/>
      <c r="W415" s="244"/>
      <c r="X415" s="244"/>
      <c r="Y415" s="244"/>
      <c r="Z415" s="244"/>
      <c r="AA415" s="244"/>
      <c r="AB415" s="244"/>
      <c r="AC415" s="244"/>
      <c r="AD415" s="244"/>
      <c r="AE415" s="244"/>
      <c r="AF415" s="244"/>
      <c r="AG415" s="244"/>
      <c r="AH415" s="244"/>
      <c r="AI415" s="244"/>
      <c r="AJ415" s="244"/>
      <c r="AK415" s="244"/>
      <c r="AL415" s="244"/>
      <c r="AM415" s="244"/>
      <c r="AN415" s="244"/>
      <c r="AO415" s="244"/>
      <c r="AP415" s="244"/>
      <c r="AQ415" s="244"/>
      <c r="AR415" s="244"/>
      <c r="AS415" s="244"/>
      <c r="AT415" s="244"/>
      <c r="AU415" s="244"/>
      <c r="AV415" s="244"/>
      <c r="AW415" s="244"/>
      <c r="AX415" s="244"/>
      <c r="AY415" s="244"/>
      <c r="AZ415" s="244"/>
      <c r="BA415" s="244"/>
      <c r="BB415" s="244"/>
      <c r="BC415" s="244"/>
      <c r="BD415" s="244"/>
      <c r="BE415" s="244"/>
      <c r="BF415" s="244"/>
      <c r="BG415" s="244"/>
      <c r="BH415" s="244"/>
      <c r="BI415" s="244"/>
      <c r="BJ415" s="244"/>
      <c r="BK415" s="244"/>
    </row>
    <row r="416" spans="1:63" ht="19.5" customHeight="1">
      <c r="A416" s="244"/>
      <c r="B416" s="244"/>
      <c r="C416" s="244"/>
      <c r="D416" s="244"/>
      <c r="E416" s="244"/>
      <c r="F416" s="244"/>
      <c r="G416" s="244"/>
      <c r="H416" s="244"/>
      <c r="I416" s="244"/>
      <c r="J416" s="244"/>
      <c r="K416" s="244"/>
      <c r="L416" s="244"/>
      <c r="M416" s="244"/>
      <c r="N416" s="244"/>
      <c r="O416" s="244"/>
      <c r="P416" s="244"/>
      <c r="Q416" s="244"/>
      <c r="R416" s="244"/>
      <c r="S416" s="244"/>
      <c r="T416" s="244"/>
      <c r="U416" s="244"/>
      <c r="V416" s="244"/>
      <c r="W416" s="244"/>
      <c r="X416" s="244"/>
      <c r="Y416" s="244"/>
      <c r="Z416" s="244"/>
      <c r="AA416" s="244"/>
      <c r="AB416" s="244"/>
      <c r="AC416" s="244"/>
      <c r="AD416" s="244"/>
      <c r="AE416" s="244"/>
      <c r="AF416" s="244"/>
      <c r="AG416" s="244"/>
      <c r="AH416" s="244"/>
      <c r="AI416" s="244"/>
      <c r="AJ416" s="244"/>
      <c r="AK416" s="244"/>
      <c r="AL416" s="244"/>
      <c r="AM416" s="244"/>
      <c r="AN416" s="244"/>
      <c r="AO416" s="244"/>
      <c r="AP416" s="244"/>
      <c r="AQ416" s="244"/>
      <c r="AR416" s="244"/>
      <c r="AS416" s="244"/>
      <c r="AT416" s="244"/>
      <c r="AU416" s="244"/>
      <c r="AV416" s="244"/>
      <c r="AW416" s="244"/>
      <c r="AX416" s="244"/>
      <c r="AY416" s="244"/>
      <c r="AZ416" s="244"/>
      <c r="BA416" s="244"/>
      <c r="BB416" s="244"/>
      <c r="BC416" s="244"/>
      <c r="BD416" s="244"/>
      <c r="BE416" s="244"/>
      <c r="BF416" s="244"/>
      <c r="BG416" s="244"/>
      <c r="BH416" s="244"/>
      <c r="BI416" s="244"/>
      <c r="BJ416" s="244"/>
      <c r="BK416" s="244"/>
    </row>
    <row r="417" spans="1:63" ht="19.5" customHeight="1">
      <c r="A417" s="244"/>
      <c r="B417" s="244"/>
      <c r="C417" s="244"/>
      <c r="D417" s="244"/>
      <c r="E417" s="244"/>
      <c r="F417" s="244"/>
      <c r="G417" s="244"/>
      <c r="H417" s="244"/>
      <c r="I417" s="244"/>
      <c r="J417" s="244"/>
      <c r="K417" s="244"/>
      <c r="L417" s="244"/>
      <c r="M417" s="244"/>
      <c r="N417" s="244"/>
      <c r="O417" s="244"/>
      <c r="P417" s="244"/>
      <c r="Q417" s="244"/>
      <c r="R417" s="244"/>
      <c r="S417" s="244"/>
      <c r="T417" s="244"/>
      <c r="U417" s="244"/>
      <c r="V417" s="244"/>
      <c r="W417" s="244"/>
      <c r="X417" s="244"/>
      <c r="Y417" s="244"/>
      <c r="Z417" s="244"/>
      <c r="AA417" s="244"/>
      <c r="AB417" s="244"/>
      <c r="AC417" s="244"/>
      <c r="AD417" s="244"/>
      <c r="AE417" s="244"/>
      <c r="AF417" s="244"/>
      <c r="AG417" s="244"/>
      <c r="AH417" s="244"/>
      <c r="AI417" s="244"/>
      <c r="AJ417" s="244"/>
      <c r="AK417" s="244"/>
      <c r="AL417" s="244"/>
      <c r="AM417" s="244"/>
      <c r="AN417" s="244"/>
      <c r="AO417" s="244"/>
      <c r="AP417" s="244"/>
      <c r="AQ417" s="244"/>
      <c r="AR417" s="244"/>
      <c r="AS417" s="244"/>
      <c r="AT417" s="244"/>
      <c r="AU417" s="244"/>
      <c r="AV417" s="244"/>
      <c r="AW417" s="244"/>
      <c r="AX417" s="244"/>
      <c r="AY417" s="244"/>
      <c r="AZ417" s="244"/>
      <c r="BA417" s="244"/>
      <c r="BB417" s="244"/>
      <c r="BC417" s="244"/>
      <c r="BD417" s="244"/>
      <c r="BE417" s="244"/>
      <c r="BF417" s="244"/>
      <c r="BG417" s="244"/>
      <c r="BH417" s="244"/>
      <c r="BI417" s="244"/>
      <c r="BJ417" s="244"/>
      <c r="BK417" s="244"/>
    </row>
    <row r="418" spans="1:63" ht="19.5" customHeight="1">
      <c r="A418" s="244"/>
      <c r="B418" s="244"/>
      <c r="C418" s="244"/>
      <c r="D418" s="244"/>
      <c r="E418" s="244"/>
      <c r="F418" s="244"/>
      <c r="G418" s="244"/>
      <c r="H418" s="244"/>
      <c r="I418" s="244"/>
      <c r="J418" s="244"/>
      <c r="K418" s="244"/>
      <c r="L418" s="244"/>
      <c r="M418" s="244"/>
      <c r="N418" s="244"/>
      <c r="O418" s="244"/>
      <c r="P418" s="244"/>
      <c r="Q418" s="244"/>
      <c r="R418" s="244"/>
      <c r="S418" s="244"/>
      <c r="T418" s="244"/>
      <c r="U418" s="244"/>
      <c r="V418" s="244"/>
      <c r="W418" s="244"/>
      <c r="X418" s="244"/>
      <c r="Y418" s="244"/>
      <c r="Z418" s="244"/>
      <c r="AA418" s="244"/>
      <c r="AB418" s="244"/>
      <c r="AC418" s="244"/>
      <c r="AD418" s="244"/>
      <c r="AE418" s="244"/>
      <c r="AF418" s="244"/>
      <c r="AG418" s="244"/>
      <c r="AH418" s="244"/>
      <c r="AI418" s="244"/>
      <c r="AJ418" s="244"/>
      <c r="AK418" s="244"/>
      <c r="AL418" s="244"/>
      <c r="AM418" s="244"/>
      <c r="AN418" s="244"/>
      <c r="AO418" s="244"/>
      <c r="AP418" s="244"/>
      <c r="AQ418" s="244"/>
      <c r="AR418" s="244"/>
      <c r="AS418" s="244"/>
      <c r="AT418" s="244"/>
      <c r="AU418" s="244"/>
      <c r="AV418" s="244"/>
      <c r="AW418" s="244"/>
      <c r="AX418" s="244"/>
      <c r="AY418" s="244"/>
      <c r="AZ418" s="244"/>
      <c r="BA418" s="244"/>
      <c r="BB418" s="244"/>
      <c r="BC418" s="244"/>
      <c r="BD418" s="244"/>
      <c r="BE418" s="244"/>
      <c r="BF418" s="244"/>
      <c r="BG418" s="244"/>
      <c r="BH418" s="244"/>
      <c r="BI418" s="244"/>
      <c r="BJ418" s="244"/>
      <c r="BK418" s="244"/>
    </row>
    <row r="419" spans="1:63" ht="19.5" customHeight="1">
      <c r="A419" s="244"/>
      <c r="B419" s="244"/>
      <c r="C419" s="244"/>
      <c r="D419" s="244"/>
      <c r="E419" s="244"/>
      <c r="F419" s="244"/>
      <c r="G419" s="244"/>
      <c r="H419" s="244"/>
      <c r="I419" s="244"/>
      <c r="J419" s="244"/>
      <c r="K419" s="244"/>
      <c r="L419" s="244"/>
      <c r="M419" s="244"/>
      <c r="N419" s="244"/>
      <c r="O419" s="244"/>
      <c r="P419" s="244"/>
      <c r="Q419" s="244"/>
      <c r="R419" s="244"/>
      <c r="S419" s="244"/>
      <c r="T419" s="244"/>
      <c r="U419" s="244"/>
      <c r="V419" s="244"/>
      <c r="W419" s="244"/>
      <c r="X419" s="244"/>
      <c r="Y419" s="244"/>
      <c r="Z419" s="244"/>
      <c r="AA419" s="244"/>
      <c r="AB419" s="244"/>
      <c r="AC419" s="244"/>
      <c r="AD419" s="244"/>
      <c r="AE419" s="244"/>
      <c r="AF419" s="244"/>
      <c r="AG419" s="244"/>
      <c r="AH419" s="244"/>
      <c r="AI419" s="244"/>
      <c r="AJ419" s="244"/>
      <c r="AK419" s="244"/>
      <c r="AL419" s="244"/>
      <c r="AM419" s="244"/>
      <c r="AN419" s="244"/>
      <c r="AO419" s="244"/>
      <c r="AP419" s="244"/>
      <c r="AQ419" s="244"/>
      <c r="AR419" s="244"/>
      <c r="AS419" s="244"/>
      <c r="AT419" s="244"/>
      <c r="AU419" s="244"/>
      <c r="AV419" s="244"/>
      <c r="AW419" s="244"/>
      <c r="AX419" s="244"/>
      <c r="AY419" s="244"/>
      <c r="AZ419" s="244"/>
      <c r="BA419" s="244"/>
      <c r="BB419" s="244"/>
      <c r="BC419" s="244"/>
      <c r="BD419" s="244"/>
      <c r="BE419" s="244"/>
      <c r="BF419" s="244"/>
      <c r="BG419" s="244"/>
      <c r="BH419" s="244"/>
      <c r="BI419" s="244"/>
      <c r="BJ419" s="244"/>
      <c r="BK419" s="244"/>
    </row>
    <row r="420" spans="1:63" ht="19.5" customHeight="1">
      <c r="A420" s="244"/>
      <c r="B420" s="244"/>
      <c r="C420" s="244"/>
      <c r="D420" s="244"/>
      <c r="E420" s="244"/>
      <c r="F420" s="244"/>
      <c r="G420" s="244"/>
      <c r="H420" s="244"/>
      <c r="I420" s="244"/>
      <c r="J420" s="244"/>
      <c r="K420" s="244"/>
      <c r="L420" s="244"/>
      <c r="M420" s="244"/>
      <c r="N420" s="244"/>
      <c r="O420" s="244"/>
      <c r="P420" s="244"/>
      <c r="Q420" s="244"/>
      <c r="R420" s="244"/>
      <c r="S420" s="244"/>
      <c r="T420" s="244"/>
      <c r="U420" s="244"/>
      <c r="V420" s="244"/>
      <c r="W420" s="244"/>
      <c r="X420" s="244"/>
      <c r="Y420" s="244"/>
      <c r="Z420" s="244"/>
      <c r="AA420" s="244"/>
      <c r="AB420" s="244"/>
      <c r="AC420" s="244"/>
      <c r="AD420" s="244"/>
      <c r="AE420" s="244"/>
      <c r="AF420" s="244"/>
      <c r="AG420" s="244"/>
      <c r="AH420" s="244"/>
      <c r="AI420" s="244"/>
      <c r="AJ420" s="244"/>
      <c r="AK420" s="244"/>
      <c r="AL420" s="244"/>
      <c r="AM420" s="244"/>
      <c r="AN420" s="244"/>
      <c r="AO420" s="244"/>
      <c r="AP420" s="244"/>
      <c r="AQ420" s="244"/>
      <c r="AR420" s="244"/>
      <c r="AS420" s="244"/>
      <c r="AT420" s="244"/>
      <c r="AU420" s="244"/>
      <c r="AV420" s="244"/>
      <c r="AW420" s="244"/>
      <c r="AX420" s="244"/>
      <c r="AY420" s="244"/>
      <c r="AZ420" s="244"/>
      <c r="BA420" s="244"/>
      <c r="BB420" s="244"/>
      <c r="BC420" s="244"/>
      <c r="BD420" s="244"/>
      <c r="BE420" s="244"/>
      <c r="BF420" s="244"/>
      <c r="BG420" s="244"/>
      <c r="BH420" s="244"/>
      <c r="BI420" s="244"/>
      <c r="BJ420" s="244"/>
      <c r="BK420" s="244"/>
    </row>
    <row r="421" spans="1:63" ht="19.5" customHeight="1">
      <c r="A421" s="244"/>
      <c r="B421" s="244"/>
      <c r="C421" s="244"/>
      <c r="D421" s="244"/>
      <c r="E421" s="244"/>
      <c r="F421" s="244"/>
      <c r="G421" s="244"/>
      <c r="H421" s="244"/>
      <c r="I421" s="244"/>
      <c r="J421" s="244"/>
      <c r="K421" s="244"/>
      <c r="L421" s="244"/>
      <c r="M421" s="244"/>
      <c r="N421" s="244"/>
      <c r="O421" s="244"/>
      <c r="P421" s="244"/>
      <c r="Q421" s="244"/>
      <c r="R421" s="244"/>
      <c r="S421" s="244"/>
      <c r="T421" s="244"/>
      <c r="U421" s="244"/>
      <c r="V421" s="244"/>
      <c r="W421" s="244"/>
      <c r="X421" s="244"/>
      <c r="Y421" s="244"/>
      <c r="Z421" s="244"/>
      <c r="AA421" s="244"/>
      <c r="AB421" s="244"/>
      <c r="AC421" s="244"/>
      <c r="AD421" s="244"/>
      <c r="AE421" s="244"/>
      <c r="AF421" s="244"/>
      <c r="AG421" s="244"/>
      <c r="AH421" s="244"/>
      <c r="AI421" s="244"/>
      <c r="AJ421" s="244"/>
      <c r="AK421" s="244"/>
      <c r="AL421" s="244"/>
      <c r="AM421" s="244"/>
      <c r="AN421" s="244"/>
      <c r="AO421" s="244"/>
      <c r="AP421" s="244"/>
      <c r="AQ421" s="244"/>
      <c r="AR421" s="244"/>
      <c r="AS421" s="244"/>
      <c r="AT421" s="244"/>
      <c r="AU421" s="244"/>
      <c r="AV421" s="244"/>
      <c r="AW421" s="244"/>
      <c r="AX421" s="244"/>
      <c r="AY421" s="244"/>
      <c r="AZ421" s="244"/>
      <c r="BA421" s="244"/>
      <c r="BB421" s="244"/>
      <c r="BC421" s="244"/>
      <c r="BD421" s="244"/>
      <c r="BE421" s="244"/>
      <c r="BF421" s="244"/>
      <c r="BG421" s="244"/>
      <c r="BH421" s="244"/>
      <c r="BI421" s="244"/>
      <c r="BJ421" s="244"/>
      <c r="BK421" s="244"/>
    </row>
    <row r="422" spans="1:63" ht="19.5" customHeight="1">
      <c r="A422" s="244"/>
      <c r="B422" s="244"/>
      <c r="C422" s="244"/>
      <c r="D422" s="244"/>
      <c r="E422" s="244"/>
      <c r="F422" s="244"/>
      <c r="G422" s="244"/>
      <c r="H422" s="244"/>
      <c r="I422" s="244"/>
      <c r="J422" s="244"/>
      <c r="K422" s="244"/>
      <c r="L422" s="244"/>
      <c r="M422" s="244"/>
      <c r="N422" s="244"/>
      <c r="O422" s="244"/>
      <c r="P422" s="244"/>
      <c r="Q422" s="244"/>
      <c r="R422" s="244"/>
      <c r="S422" s="244"/>
      <c r="T422" s="244"/>
      <c r="U422" s="244"/>
      <c r="V422" s="244"/>
      <c r="W422" s="244"/>
      <c r="X422" s="244"/>
      <c r="Y422" s="244"/>
      <c r="Z422" s="244"/>
      <c r="AA422" s="244"/>
      <c r="AB422" s="244"/>
      <c r="AC422" s="244"/>
      <c r="AD422" s="244"/>
      <c r="AE422" s="244"/>
      <c r="AF422" s="244"/>
      <c r="AG422" s="244"/>
      <c r="AH422" s="244"/>
      <c r="AI422" s="244"/>
      <c r="AJ422" s="244"/>
      <c r="AK422" s="244"/>
      <c r="AL422" s="244"/>
      <c r="AM422" s="244"/>
      <c r="AN422" s="244"/>
      <c r="AO422" s="244"/>
      <c r="AP422" s="244"/>
      <c r="AQ422" s="244"/>
      <c r="AR422" s="244"/>
      <c r="AS422" s="244"/>
      <c r="AT422" s="244"/>
      <c r="AU422" s="244"/>
      <c r="AV422" s="244"/>
      <c r="AW422" s="244"/>
      <c r="AX422" s="244"/>
      <c r="AY422" s="244"/>
      <c r="AZ422" s="244"/>
      <c r="BA422" s="244"/>
      <c r="BB422" s="244"/>
      <c r="BC422" s="244"/>
      <c r="BD422" s="244"/>
      <c r="BE422" s="244"/>
      <c r="BF422" s="244"/>
      <c r="BG422" s="244"/>
      <c r="BH422" s="244"/>
      <c r="BI422" s="244"/>
      <c r="BJ422" s="244"/>
      <c r="BK422" s="244"/>
    </row>
    <row r="423" spans="1:63" ht="19.5" customHeight="1">
      <c r="A423" s="244"/>
      <c r="B423" s="244"/>
      <c r="C423" s="244"/>
      <c r="D423" s="244"/>
      <c r="E423" s="244"/>
      <c r="F423" s="244"/>
      <c r="G423" s="244"/>
      <c r="H423" s="244"/>
      <c r="I423" s="244"/>
      <c r="J423" s="244"/>
      <c r="K423" s="244"/>
      <c r="L423" s="244"/>
      <c r="M423" s="244"/>
      <c r="N423" s="244"/>
      <c r="O423" s="244"/>
      <c r="P423" s="244"/>
      <c r="Q423" s="244"/>
      <c r="R423" s="244"/>
      <c r="S423" s="244"/>
      <c r="T423" s="244"/>
      <c r="U423" s="244"/>
      <c r="V423" s="244"/>
      <c r="W423" s="244"/>
      <c r="X423" s="244"/>
      <c r="Y423" s="244"/>
      <c r="Z423" s="244"/>
      <c r="AA423" s="244"/>
      <c r="AB423" s="244"/>
      <c r="AC423" s="244"/>
      <c r="AD423" s="244"/>
      <c r="AE423" s="244"/>
      <c r="AF423" s="244"/>
      <c r="AG423" s="244"/>
      <c r="AH423" s="244"/>
      <c r="AI423" s="244"/>
      <c r="AJ423" s="244"/>
      <c r="AK423" s="244"/>
      <c r="AL423" s="244"/>
      <c r="AM423" s="244"/>
      <c r="AN423" s="244"/>
      <c r="AO423" s="244"/>
      <c r="AP423" s="244"/>
      <c r="AQ423" s="244"/>
      <c r="AR423" s="244"/>
      <c r="AS423" s="244"/>
      <c r="AT423" s="244"/>
      <c r="AU423" s="244"/>
      <c r="AV423" s="244"/>
      <c r="AW423" s="244"/>
      <c r="AX423" s="244"/>
      <c r="AY423" s="244"/>
      <c r="AZ423" s="244"/>
      <c r="BA423" s="244"/>
      <c r="BB423" s="244"/>
      <c r="BC423" s="244"/>
      <c r="BD423" s="244"/>
      <c r="BE423" s="244"/>
      <c r="BF423" s="244"/>
      <c r="BG423" s="244"/>
      <c r="BH423" s="244"/>
      <c r="BI423" s="244"/>
      <c r="BJ423" s="244"/>
      <c r="BK423" s="244"/>
    </row>
    <row r="424" spans="1:63" ht="19.5" customHeight="1">
      <c r="A424" s="244"/>
      <c r="B424" s="244"/>
      <c r="C424" s="244"/>
      <c r="D424" s="244"/>
      <c r="E424" s="244"/>
      <c r="F424" s="244"/>
      <c r="G424" s="244"/>
      <c r="H424" s="244"/>
      <c r="I424" s="244"/>
      <c r="J424" s="244"/>
      <c r="K424" s="244"/>
      <c r="L424" s="244"/>
      <c r="M424" s="244"/>
      <c r="N424" s="244"/>
      <c r="O424" s="244"/>
      <c r="P424" s="244"/>
      <c r="Q424" s="244"/>
      <c r="R424" s="244"/>
      <c r="S424" s="244"/>
      <c r="T424" s="244"/>
      <c r="U424" s="244"/>
      <c r="V424" s="244"/>
      <c r="W424" s="244"/>
      <c r="X424" s="244"/>
      <c r="Y424" s="244"/>
      <c r="Z424" s="244"/>
      <c r="AA424" s="244"/>
      <c r="AB424" s="244"/>
      <c r="AC424" s="244"/>
      <c r="AD424" s="244"/>
      <c r="AE424" s="244"/>
      <c r="AF424" s="244"/>
      <c r="AG424" s="244"/>
      <c r="AH424" s="244"/>
      <c r="AI424" s="244"/>
      <c r="AJ424" s="244"/>
      <c r="AK424" s="244"/>
      <c r="AL424" s="244"/>
      <c r="AM424" s="244"/>
      <c r="AN424" s="244"/>
      <c r="AO424" s="244"/>
      <c r="AP424" s="244"/>
      <c r="AQ424" s="244"/>
      <c r="AR424" s="244"/>
      <c r="AS424" s="244"/>
      <c r="AT424" s="244"/>
      <c r="AU424" s="244"/>
      <c r="AV424" s="244"/>
      <c r="AW424" s="244"/>
      <c r="AX424" s="244"/>
      <c r="AY424" s="244"/>
      <c r="AZ424" s="244"/>
      <c r="BA424" s="244"/>
      <c r="BB424" s="244"/>
      <c r="BC424" s="244"/>
      <c r="BD424" s="244"/>
      <c r="BE424" s="244"/>
      <c r="BF424" s="244"/>
      <c r="BG424" s="244"/>
      <c r="BH424" s="244"/>
      <c r="BI424" s="244"/>
      <c r="BJ424" s="244"/>
      <c r="BK424" s="244"/>
    </row>
    <row r="425" spans="1:63" ht="19.5" customHeight="1">
      <c r="A425" s="244"/>
      <c r="B425" s="244"/>
      <c r="C425" s="244"/>
      <c r="D425" s="244"/>
      <c r="E425" s="244"/>
      <c r="F425" s="244"/>
      <c r="G425" s="244"/>
      <c r="H425" s="244"/>
      <c r="I425" s="244"/>
      <c r="J425" s="244"/>
      <c r="K425" s="244"/>
      <c r="L425" s="244"/>
      <c r="M425" s="244"/>
      <c r="N425" s="244"/>
      <c r="O425" s="244"/>
      <c r="P425" s="244"/>
      <c r="Q425" s="244"/>
      <c r="R425" s="244"/>
      <c r="S425" s="244"/>
      <c r="T425" s="244"/>
      <c r="U425" s="244"/>
      <c r="V425" s="244"/>
      <c r="W425" s="244"/>
      <c r="X425" s="244"/>
      <c r="Y425" s="244"/>
      <c r="Z425" s="244"/>
      <c r="AA425" s="244"/>
      <c r="AB425" s="244"/>
      <c r="AC425" s="244"/>
      <c r="AD425" s="244"/>
      <c r="AE425" s="244"/>
      <c r="AF425" s="244"/>
      <c r="AG425" s="244"/>
      <c r="AH425" s="244"/>
      <c r="AI425" s="244"/>
      <c r="AJ425" s="244"/>
      <c r="AK425" s="244"/>
      <c r="AL425" s="244"/>
      <c r="AM425" s="244"/>
      <c r="AN425" s="244"/>
      <c r="AO425" s="244"/>
      <c r="AP425" s="244"/>
      <c r="AQ425" s="244"/>
      <c r="AR425" s="244"/>
      <c r="AS425" s="244"/>
      <c r="AT425" s="244"/>
      <c r="AU425" s="244"/>
      <c r="AV425" s="244"/>
      <c r="AW425" s="244"/>
      <c r="AX425" s="244"/>
      <c r="AY425" s="244"/>
      <c r="AZ425" s="244"/>
      <c r="BA425" s="244"/>
      <c r="BB425" s="244"/>
      <c r="BC425" s="244"/>
      <c r="BD425" s="244"/>
      <c r="BE425" s="244"/>
      <c r="BF425" s="244"/>
      <c r="BG425" s="244"/>
      <c r="BH425" s="244"/>
      <c r="BI425" s="244"/>
      <c r="BJ425" s="244"/>
      <c r="BK425" s="244"/>
    </row>
    <row r="426" spans="1:63" ht="19.5" customHeight="1">
      <c r="A426" s="244"/>
      <c r="B426" s="244"/>
      <c r="C426" s="244"/>
      <c r="D426" s="244"/>
      <c r="E426" s="244"/>
      <c r="F426" s="244"/>
      <c r="G426" s="244"/>
      <c r="H426" s="244"/>
      <c r="I426" s="244"/>
      <c r="J426" s="244"/>
      <c r="K426" s="244"/>
      <c r="L426" s="244"/>
      <c r="M426" s="244"/>
      <c r="N426" s="244"/>
      <c r="O426" s="244"/>
      <c r="P426" s="244"/>
      <c r="Q426" s="244"/>
      <c r="R426" s="244"/>
      <c r="S426" s="244"/>
      <c r="T426" s="244"/>
      <c r="U426" s="244"/>
      <c r="V426" s="244"/>
      <c r="W426" s="244"/>
      <c r="X426" s="244"/>
      <c r="Y426" s="244"/>
      <c r="Z426" s="244"/>
      <c r="AA426" s="244"/>
      <c r="AB426" s="244"/>
      <c r="AC426" s="244"/>
      <c r="AD426" s="244"/>
      <c r="AE426" s="244"/>
      <c r="AF426" s="244"/>
      <c r="AG426" s="244"/>
      <c r="AH426" s="244"/>
      <c r="AI426" s="244"/>
      <c r="AJ426" s="244"/>
      <c r="AK426" s="244"/>
      <c r="AL426" s="244"/>
      <c r="AM426" s="244"/>
      <c r="AN426" s="244"/>
      <c r="AO426" s="244"/>
      <c r="AP426" s="244"/>
      <c r="AQ426" s="244"/>
      <c r="AR426" s="244"/>
      <c r="AS426" s="244"/>
      <c r="AT426" s="244"/>
      <c r="AU426" s="244"/>
      <c r="AV426" s="244"/>
      <c r="AW426" s="244"/>
      <c r="AX426" s="244"/>
      <c r="AY426" s="244"/>
      <c r="AZ426" s="244"/>
      <c r="BA426" s="244"/>
      <c r="BB426" s="244"/>
      <c r="BC426" s="244"/>
      <c r="BD426" s="244"/>
      <c r="BE426" s="244"/>
      <c r="BF426" s="244"/>
      <c r="BG426" s="244"/>
      <c r="BH426" s="244"/>
      <c r="BI426" s="244"/>
      <c r="BJ426" s="244"/>
      <c r="BK426" s="244"/>
    </row>
    <row r="427" spans="1:63" ht="19.5" customHeight="1">
      <c r="A427" s="244"/>
      <c r="B427" s="244"/>
      <c r="C427" s="244"/>
      <c r="D427" s="244"/>
      <c r="E427" s="244"/>
      <c r="F427" s="244"/>
      <c r="G427" s="244"/>
      <c r="H427" s="244"/>
      <c r="I427" s="244"/>
      <c r="J427" s="244"/>
      <c r="K427" s="244"/>
      <c r="L427" s="244"/>
      <c r="M427" s="244"/>
      <c r="N427" s="244"/>
      <c r="O427" s="244"/>
      <c r="P427" s="244"/>
      <c r="Q427" s="244"/>
      <c r="R427" s="244"/>
      <c r="S427" s="244"/>
      <c r="T427" s="244"/>
      <c r="U427" s="244"/>
      <c r="V427" s="244"/>
      <c r="W427" s="244"/>
      <c r="X427" s="244"/>
      <c r="Y427" s="244"/>
      <c r="Z427" s="244"/>
      <c r="AA427" s="244"/>
      <c r="AB427" s="244"/>
      <c r="AC427" s="244"/>
      <c r="AD427" s="244"/>
      <c r="AE427" s="244"/>
      <c r="AF427" s="244"/>
      <c r="AG427" s="244"/>
      <c r="AH427" s="244"/>
      <c r="AI427" s="244"/>
      <c r="AJ427" s="244"/>
      <c r="AK427" s="244"/>
      <c r="AL427" s="244"/>
      <c r="AM427" s="244"/>
      <c r="AN427" s="244"/>
      <c r="AO427" s="244"/>
      <c r="AP427" s="244"/>
      <c r="AQ427" s="244"/>
      <c r="AR427" s="244"/>
      <c r="AS427" s="244"/>
      <c r="AT427" s="244"/>
      <c r="AU427" s="244"/>
      <c r="AV427" s="244"/>
      <c r="AW427" s="244"/>
      <c r="AX427" s="244"/>
      <c r="AY427" s="244"/>
      <c r="AZ427" s="244"/>
      <c r="BA427" s="244"/>
      <c r="BB427" s="244"/>
      <c r="BC427" s="244"/>
      <c r="BD427" s="244"/>
      <c r="BE427" s="244"/>
      <c r="BF427" s="244"/>
      <c r="BG427" s="244"/>
      <c r="BH427" s="244"/>
      <c r="BI427" s="244"/>
      <c r="BJ427" s="244"/>
      <c r="BK427" s="244"/>
    </row>
    <row r="428" spans="1:63" ht="19.5" customHeight="1">
      <c r="A428" s="244"/>
      <c r="B428" s="244"/>
      <c r="C428" s="244"/>
      <c r="D428" s="244"/>
      <c r="E428" s="244"/>
      <c r="F428" s="244"/>
      <c r="G428" s="244"/>
      <c r="H428" s="244"/>
      <c r="I428" s="244"/>
      <c r="J428" s="244"/>
      <c r="K428" s="244"/>
      <c r="L428" s="244"/>
      <c r="M428" s="244"/>
      <c r="N428" s="244"/>
      <c r="O428" s="244"/>
      <c r="P428" s="244"/>
      <c r="Q428" s="244"/>
      <c r="R428" s="244"/>
      <c r="S428" s="244"/>
      <c r="T428" s="244"/>
      <c r="U428" s="244"/>
      <c r="V428" s="244"/>
      <c r="W428" s="244"/>
      <c r="X428" s="244"/>
      <c r="Y428" s="244"/>
      <c r="Z428" s="244"/>
      <c r="AA428" s="244"/>
      <c r="AB428" s="244"/>
      <c r="AC428" s="244"/>
      <c r="AD428" s="244"/>
      <c r="AE428" s="244"/>
      <c r="AF428" s="244"/>
      <c r="AG428" s="244"/>
      <c r="AH428" s="244"/>
      <c r="AI428" s="244"/>
      <c r="AJ428" s="244"/>
      <c r="AK428" s="244"/>
      <c r="AL428" s="244"/>
      <c r="AM428" s="244"/>
      <c r="AN428" s="244"/>
      <c r="AO428" s="244"/>
      <c r="AP428" s="244"/>
      <c r="AQ428" s="244"/>
      <c r="AR428" s="244"/>
      <c r="AS428" s="244"/>
      <c r="AT428" s="244"/>
      <c r="AU428" s="244"/>
      <c r="AV428" s="244"/>
      <c r="AW428" s="244"/>
      <c r="AX428" s="244"/>
      <c r="AY428" s="244"/>
      <c r="AZ428" s="244"/>
      <c r="BA428" s="244"/>
      <c r="BB428" s="244"/>
      <c r="BC428" s="244"/>
      <c r="BD428" s="244"/>
      <c r="BE428" s="244"/>
      <c r="BF428" s="244"/>
      <c r="BG428" s="244"/>
      <c r="BH428" s="244"/>
      <c r="BI428" s="244"/>
      <c r="BJ428" s="244"/>
      <c r="BK428" s="244"/>
    </row>
    <row r="429" spans="1:63" ht="19.5" customHeight="1">
      <c r="A429" s="244"/>
      <c r="B429" s="244"/>
      <c r="C429" s="244"/>
      <c r="D429" s="244"/>
      <c r="E429" s="244"/>
      <c r="F429" s="244"/>
      <c r="G429" s="244"/>
      <c r="H429" s="244"/>
      <c r="I429" s="244"/>
      <c r="J429" s="244"/>
      <c r="K429" s="244"/>
      <c r="L429" s="244"/>
      <c r="M429" s="244"/>
      <c r="N429" s="244"/>
      <c r="O429" s="244"/>
      <c r="P429" s="244"/>
      <c r="Q429" s="244"/>
      <c r="R429" s="244"/>
      <c r="S429" s="244"/>
      <c r="T429" s="244"/>
      <c r="U429" s="244"/>
      <c r="V429" s="244"/>
      <c r="W429" s="244"/>
      <c r="X429" s="244"/>
      <c r="Y429" s="244"/>
      <c r="Z429" s="244"/>
      <c r="AA429" s="244"/>
      <c r="AB429" s="244"/>
      <c r="AC429" s="244"/>
      <c r="AD429" s="244"/>
      <c r="AE429" s="244"/>
      <c r="AF429" s="244"/>
      <c r="AG429" s="244"/>
      <c r="AH429" s="244"/>
      <c r="AI429" s="244"/>
      <c r="AJ429" s="244"/>
      <c r="AK429" s="244"/>
      <c r="AL429" s="244"/>
      <c r="AM429" s="244"/>
      <c r="AN429" s="244"/>
      <c r="AO429" s="244"/>
      <c r="AP429" s="244"/>
      <c r="AQ429" s="244"/>
      <c r="AR429" s="244"/>
      <c r="AS429" s="244"/>
      <c r="AT429" s="244"/>
      <c r="AU429" s="244"/>
      <c r="AV429" s="244"/>
      <c r="AW429" s="244"/>
      <c r="AX429" s="244"/>
      <c r="AY429" s="244"/>
      <c r="AZ429" s="244"/>
      <c r="BA429" s="244"/>
      <c r="BB429" s="244"/>
      <c r="BC429" s="244"/>
      <c r="BD429" s="244"/>
      <c r="BE429" s="244"/>
      <c r="BF429" s="244"/>
      <c r="BG429" s="244"/>
      <c r="BH429" s="244"/>
      <c r="BI429" s="244"/>
      <c r="BJ429" s="244"/>
      <c r="BK429" s="244"/>
    </row>
    <row r="430" spans="1:63" ht="19.5" customHeight="1">
      <c r="A430" s="244"/>
      <c r="B430" s="244"/>
      <c r="C430" s="244"/>
      <c r="D430" s="244"/>
      <c r="E430" s="244"/>
      <c r="F430" s="244"/>
      <c r="G430" s="244"/>
      <c r="H430" s="244"/>
      <c r="I430" s="244"/>
      <c r="J430" s="244"/>
      <c r="K430" s="244"/>
      <c r="L430" s="244"/>
      <c r="M430" s="244"/>
      <c r="N430" s="244"/>
      <c r="O430" s="244"/>
      <c r="P430" s="244"/>
      <c r="Q430" s="244"/>
      <c r="R430" s="244"/>
      <c r="S430" s="244"/>
      <c r="T430" s="244"/>
      <c r="U430" s="244"/>
      <c r="V430" s="244"/>
      <c r="W430" s="244"/>
      <c r="X430" s="244"/>
      <c r="Y430" s="244"/>
      <c r="Z430" s="244"/>
      <c r="AA430" s="244"/>
      <c r="AB430" s="244"/>
      <c r="AC430" s="244"/>
      <c r="AD430" s="244"/>
      <c r="AE430" s="244"/>
      <c r="AF430" s="244"/>
      <c r="AG430" s="244"/>
      <c r="AH430" s="244"/>
      <c r="AI430" s="244"/>
      <c r="AJ430" s="244"/>
      <c r="AK430" s="244"/>
      <c r="AL430" s="244"/>
      <c r="AM430" s="244"/>
      <c r="AN430" s="244"/>
      <c r="AO430" s="244"/>
      <c r="AP430" s="244"/>
      <c r="AQ430" s="244"/>
      <c r="AR430" s="244"/>
      <c r="AS430" s="244"/>
      <c r="AT430" s="244"/>
      <c r="AU430" s="244"/>
      <c r="AV430" s="244"/>
      <c r="AW430" s="244"/>
      <c r="AX430" s="244"/>
      <c r="AY430" s="244"/>
      <c r="AZ430" s="244"/>
      <c r="BA430" s="244"/>
      <c r="BB430" s="244"/>
      <c r="BC430" s="244"/>
      <c r="BD430" s="244"/>
      <c r="BE430" s="244"/>
      <c r="BF430" s="244"/>
      <c r="BG430" s="244"/>
      <c r="BH430" s="244"/>
      <c r="BI430" s="244"/>
      <c r="BJ430" s="244"/>
      <c r="BK430" s="244"/>
    </row>
    <row r="431" spans="1:63" ht="19.5" customHeight="1">
      <c r="A431" s="244"/>
      <c r="B431" s="244"/>
      <c r="C431" s="244"/>
      <c r="D431" s="244"/>
      <c r="E431" s="244"/>
      <c r="F431" s="244"/>
      <c r="G431" s="244"/>
      <c r="H431" s="244"/>
      <c r="I431" s="244"/>
      <c r="J431" s="244"/>
      <c r="K431" s="244"/>
      <c r="L431" s="244"/>
      <c r="M431" s="244"/>
      <c r="N431" s="244"/>
      <c r="O431" s="244"/>
      <c r="P431" s="244"/>
      <c r="Q431" s="244"/>
      <c r="R431" s="244"/>
      <c r="S431" s="244"/>
      <c r="T431" s="244"/>
      <c r="U431" s="244"/>
      <c r="V431" s="244"/>
      <c r="W431" s="244"/>
      <c r="X431" s="244"/>
      <c r="Y431" s="244"/>
      <c r="Z431" s="244"/>
      <c r="AA431" s="244"/>
      <c r="AB431" s="244"/>
      <c r="AC431" s="244"/>
      <c r="AD431" s="244"/>
      <c r="AE431" s="244"/>
      <c r="AF431" s="244"/>
      <c r="AG431" s="244"/>
      <c r="AH431" s="244"/>
      <c r="AI431" s="244"/>
      <c r="AJ431" s="244"/>
      <c r="AK431" s="244"/>
      <c r="AL431" s="244"/>
      <c r="AM431" s="244"/>
      <c r="AN431" s="244"/>
      <c r="AO431" s="244"/>
      <c r="AP431" s="244"/>
      <c r="AQ431" s="244"/>
      <c r="AR431" s="244"/>
      <c r="AS431" s="244"/>
      <c r="AT431" s="244"/>
      <c r="AU431" s="244"/>
      <c r="AV431" s="244"/>
      <c r="AW431" s="244"/>
      <c r="AX431" s="244"/>
      <c r="AY431" s="244"/>
      <c r="AZ431" s="244"/>
      <c r="BA431" s="244"/>
      <c r="BB431" s="244"/>
      <c r="BC431" s="244"/>
      <c r="BD431" s="244"/>
      <c r="BE431" s="244"/>
      <c r="BF431" s="244"/>
      <c r="BG431" s="244"/>
      <c r="BH431" s="244"/>
      <c r="BI431" s="244"/>
      <c r="BJ431" s="244"/>
      <c r="BK431" s="244"/>
    </row>
    <row r="432" spans="1:63" ht="19.5" customHeight="1">
      <c r="A432" s="244"/>
      <c r="B432" s="244"/>
      <c r="C432" s="244"/>
      <c r="D432" s="244"/>
      <c r="E432" s="244"/>
      <c r="F432" s="244"/>
      <c r="G432" s="244"/>
      <c r="H432" s="244"/>
      <c r="I432" s="244"/>
      <c r="J432" s="244"/>
      <c r="K432" s="244"/>
      <c r="L432" s="244"/>
      <c r="M432" s="244"/>
      <c r="N432" s="244"/>
      <c r="O432" s="244"/>
      <c r="P432" s="244"/>
      <c r="Q432" s="244"/>
      <c r="R432" s="244"/>
      <c r="S432" s="244"/>
      <c r="T432" s="244"/>
      <c r="U432" s="244"/>
      <c r="V432" s="244"/>
      <c r="W432" s="244"/>
      <c r="X432" s="244"/>
      <c r="Y432" s="244"/>
      <c r="Z432" s="244"/>
      <c r="AA432" s="244"/>
      <c r="AB432" s="244"/>
      <c r="AC432" s="244"/>
      <c r="AD432" s="244"/>
      <c r="AE432" s="244"/>
      <c r="AF432" s="244"/>
      <c r="AG432" s="244"/>
      <c r="AH432" s="244"/>
      <c r="AI432" s="244"/>
      <c r="AJ432" s="244"/>
      <c r="AK432" s="244"/>
      <c r="AL432" s="244"/>
      <c r="AM432" s="244"/>
      <c r="AN432" s="244"/>
      <c r="AO432" s="244"/>
      <c r="AP432" s="244"/>
      <c r="AQ432" s="244"/>
      <c r="AR432" s="244"/>
      <c r="AS432" s="244"/>
      <c r="AT432" s="244"/>
      <c r="AU432" s="244"/>
      <c r="AV432" s="244"/>
      <c r="AW432" s="244"/>
      <c r="AX432" s="244"/>
      <c r="AY432" s="244"/>
      <c r="AZ432" s="244"/>
      <c r="BA432" s="244"/>
      <c r="BB432" s="244"/>
      <c r="BC432" s="244"/>
      <c r="BD432" s="244"/>
      <c r="BE432" s="244"/>
      <c r="BF432" s="244"/>
      <c r="BG432" s="244"/>
      <c r="BH432" s="244"/>
      <c r="BI432" s="244"/>
      <c r="BJ432" s="244"/>
      <c r="BK432" s="244"/>
    </row>
    <row r="433" spans="1:63" ht="19.5" customHeight="1">
      <c r="A433" s="244"/>
      <c r="B433" s="244"/>
      <c r="C433" s="244"/>
      <c r="D433" s="244"/>
      <c r="E433" s="244"/>
      <c r="F433" s="244"/>
      <c r="G433" s="244"/>
      <c r="H433" s="244"/>
      <c r="I433" s="244"/>
      <c r="J433" s="244"/>
      <c r="K433" s="244"/>
      <c r="L433" s="244"/>
      <c r="M433" s="244"/>
      <c r="N433" s="244"/>
      <c r="O433" s="244"/>
      <c r="P433" s="244"/>
      <c r="Q433" s="244"/>
      <c r="R433" s="244"/>
      <c r="S433" s="244"/>
      <c r="T433" s="244"/>
      <c r="U433" s="244"/>
      <c r="V433" s="244"/>
      <c r="W433" s="244"/>
      <c r="X433" s="244"/>
      <c r="Y433" s="244"/>
      <c r="Z433" s="244"/>
      <c r="AA433" s="244"/>
      <c r="AB433" s="244"/>
      <c r="AC433" s="244"/>
      <c r="AD433" s="244"/>
      <c r="AE433" s="244"/>
      <c r="AF433" s="244"/>
      <c r="AG433" s="244"/>
      <c r="AH433" s="244"/>
      <c r="AI433" s="244"/>
      <c r="AJ433" s="244"/>
      <c r="AK433" s="244"/>
      <c r="AL433" s="244"/>
      <c r="AM433" s="244"/>
      <c r="AN433" s="244"/>
      <c r="AO433" s="244"/>
      <c r="AP433" s="244"/>
      <c r="AQ433" s="244"/>
      <c r="AR433" s="244"/>
      <c r="AS433" s="244"/>
      <c r="AT433" s="244"/>
      <c r="AU433" s="244"/>
      <c r="AV433" s="244"/>
      <c r="AW433" s="244"/>
      <c r="AX433" s="244"/>
      <c r="AY433" s="244"/>
      <c r="AZ433" s="244"/>
      <c r="BA433" s="244"/>
      <c r="BB433" s="244"/>
      <c r="BC433" s="244"/>
      <c r="BD433" s="244"/>
      <c r="BE433" s="244"/>
      <c r="BF433" s="244"/>
      <c r="BG433" s="244"/>
      <c r="BH433" s="244"/>
      <c r="BI433" s="244"/>
      <c r="BJ433" s="244"/>
      <c r="BK433" s="244"/>
    </row>
    <row r="434" spans="1:63" ht="19.5" customHeight="1">
      <c r="A434" s="244"/>
      <c r="B434" s="244"/>
      <c r="C434" s="244"/>
      <c r="D434" s="244"/>
      <c r="E434" s="244"/>
      <c r="F434" s="244"/>
      <c r="G434" s="244"/>
      <c r="H434" s="244"/>
      <c r="I434" s="244"/>
      <c r="J434" s="244"/>
      <c r="K434" s="244"/>
      <c r="L434" s="244"/>
      <c r="M434" s="244"/>
      <c r="N434" s="244"/>
      <c r="O434" s="244"/>
      <c r="P434" s="244"/>
      <c r="Q434" s="244"/>
      <c r="R434" s="244"/>
      <c r="S434" s="244"/>
      <c r="T434" s="244"/>
      <c r="U434" s="244"/>
      <c r="V434" s="244"/>
      <c r="W434" s="244"/>
      <c r="X434" s="244"/>
      <c r="Y434" s="244"/>
      <c r="Z434" s="244"/>
      <c r="AA434" s="244"/>
      <c r="AB434" s="244"/>
      <c r="AC434" s="244"/>
      <c r="AD434" s="244"/>
      <c r="AE434" s="244"/>
      <c r="AF434" s="244"/>
      <c r="AG434" s="244"/>
      <c r="AH434" s="244"/>
      <c r="AI434" s="244"/>
      <c r="AJ434" s="244"/>
      <c r="AK434" s="244"/>
      <c r="AL434" s="244"/>
      <c r="AM434" s="244"/>
      <c r="AN434" s="244"/>
      <c r="AO434" s="244"/>
      <c r="AP434" s="244"/>
      <c r="AQ434" s="244"/>
      <c r="AR434" s="244"/>
      <c r="AS434" s="244"/>
      <c r="AT434" s="244"/>
      <c r="AU434" s="244"/>
      <c r="AV434" s="244"/>
      <c r="AW434" s="244"/>
      <c r="AX434" s="244"/>
      <c r="AY434" s="244"/>
      <c r="AZ434" s="244"/>
      <c r="BA434" s="244"/>
      <c r="BB434" s="244"/>
      <c r="BC434" s="244"/>
      <c r="BD434" s="244"/>
      <c r="BE434" s="244"/>
      <c r="BF434" s="244"/>
      <c r="BG434" s="244"/>
      <c r="BH434" s="244"/>
      <c r="BI434" s="244"/>
      <c r="BJ434" s="244"/>
      <c r="BK434" s="244"/>
    </row>
    <row r="435" spans="1:63" ht="19.5" customHeight="1">
      <c r="A435" s="244"/>
      <c r="B435" s="244"/>
      <c r="C435" s="244"/>
      <c r="D435" s="244"/>
      <c r="E435" s="244"/>
      <c r="F435" s="244"/>
      <c r="G435" s="244"/>
      <c r="H435" s="244"/>
      <c r="I435" s="244"/>
      <c r="J435" s="244"/>
      <c r="K435" s="244"/>
      <c r="L435" s="244"/>
      <c r="M435" s="244"/>
      <c r="N435" s="244"/>
      <c r="O435" s="244"/>
      <c r="P435" s="244"/>
      <c r="Q435" s="244"/>
      <c r="R435" s="244"/>
      <c r="S435" s="244"/>
      <c r="T435" s="244"/>
      <c r="U435" s="244"/>
      <c r="V435" s="244"/>
      <c r="W435" s="244"/>
      <c r="X435" s="244"/>
      <c r="Y435" s="244"/>
      <c r="Z435" s="244"/>
      <c r="AA435" s="244"/>
      <c r="AB435" s="244"/>
      <c r="AC435" s="244"/>
      <c r="AD435" s="244"/>
      <c r="AE435" s="244"/>
      <c r="AF435" s="244"/>
      <c r="AG435" s="244"/>
      <c r="AH435" s="244"/>
      <c r="AI435" s="244"/>
      <c r="AJ435" s="244"/>
      <c r="AK435" s="244"/>
      <c r="AL435" s="244"/>
      <c r="AM435" s="244"/>
      <c r="AN435" s="244"/>
      <c r="AO435" s="244"/>
      <c r="AP435" s="244"/>
      <c r="AQ435" s="244"/>
      <c r="AR435" s="244"/>
      <c r="AS435" s="244"/>
      <c r="AT435" s="244"/>
      <c r="AU435" s="244"/>
      <c r="AV435" s="244"/>
      <c r="AW435" s="244"/>
      <c r="AX435" s="244"/>
      <c r="AY435" s="244"/>
      <c r="AZ435" s="244"/>
      <c r="BA435" s="244"/>
      <c r="BB435" s="244"/>
      <c r="BC435" s="244"/>
      <c r="BD435" s="244"/>
      <c r="BE435" s="244"/>
      <c r="BF435" s="244"/>
      <c r="BG435" s="244"/>
      <c r="BH435" s="244"/>
      <c r="BI435" s="244"/>
      <c r="BJ435" s="244"/>
      <c r="BK435" s="244"/>
    </row>
    <row r="436" spans="1:63" ht="19.5" customHeight="1">
      <c r="A436" s="244"/>
      <c r="B436" s="244"/>
      <c r="C436" s="244"/>
      <c r="D436" s="244"/>
      <c r="E436" s="244"/>
      <c r="F436" s="244"/>
      <c r="G436" s="244"/>
      <c r="H436" s="244"/>
      <c r="I436" s="244"/>
      <c r="J436" s="244"/>
      <c r="K436" s="244"/>
      <c r="L436" s="244"/>
      <c r="M436" s="244"/>
      <c r="N436" s="244"/>
      <c r="O436" s="244"/>
      <c r="P436" s="244"/>
      <c r="Q436" s="244"/>
      <c r="R436" s="244"/>
      <c r="S436" s="244"/>
      <c r="T436" s="244"/>
      <c r="U436" s="244"/>
      <c r="V436" s="244"/>
      <c r="W436" s="244"/>
      <c r="X436" s="244"/>
      <c r="Y436" s="244"/>
      <c r="Z436" s="244"/>
      <c r="AA436" s="244"/>
      <c r="AB436" s="244"/>
      <c r="AC436" s="244"/>
      <c r="AD436" s="244"/>
      <c r="AE436" s="244"/>
      <c r="AF436" s="244"/>
      <c r="AG436" s="244"/>
      <c r="AH436" s="244"/>
      <c r="AI436" s="244"/>
      <c r="AJ436" s="244"/>
      <c r="AK436" s="244"/>
      <c r="AL436" s="244"/>
      <c r="AM436" s="244"/>
      <c r="AN436" s="244"/>
      <c r="AO436" s="244"/>
      <c r="AP436" s="244"/>
      <c r="AQ436" s="244"/>
      <c r="AR436" s="244"/>
      <c r="AS436" s="244"/>
      <c r="AT436" s="244"/>
      <c r="AU436" s="244"/>
      <c r="AV436" s="244"/>
      <c r="AW436" s="244"/>
      <c r="AX436" s="244"/>
      <c r="AY436" s="244"/>
      <c r="AZ436" s="244"/>
      <c r="BA436" s="244"/>
      <c r="BB436" s="244"/>
      <c r="BC436" s="244"/>
      <c r="BD436" s="244"/>
      <c r="BE436" s="244"/>
      <c r="BF436" s="244"/>
      <c r="BG436" s="244"/>
      <c r="BH436" s="244"/>
      <c r="BI436" s="244"/>
      <c r="BJ436" s="244"/>
      <c r="BK436" s="244"/>
    </row>
    <row r="437" spans="1:63" ht="19.5" customHeight="1">
      <c r="A437" s="244"/>
      <c r="B437" s="244"/>
      <c r="C437" s="244"/>
      <c r="D437" s="244"/>
      <c r="E437" s="244"/>
      <c r="F437" s="244"/>
      <c r="G437" s="244"/>
      <c r="H437" s="244"/>
      <c r="I437" s="244"/>
      <c r="J437" s="244"/>
      <c r="K437" s="244"/>
      <c r="L437" s="244"/>
      <c r="M437" s="244"/>
      <c r="N437" s="244"/>
      <c r="O437" s="244"/>
      <c r="P437" s="244"/>
      <c r="Q437" s="244"/>
      <c r="R437" s="244"/>
      <c r="S437" s="244"/>
      <c r="T437" s="244"/>
      <c r="U437" s="244"/>
      <c r="V437" s="244"/>
      <c r="W437" s="244"/>
      <c r="X437" s="244"/>
      <c r="Y437" s="244"/>
      <c r="Z437" s="244"/>
      <c r="AA437" s="244"/>
      <c r="AB437" s="244"/>
      <c r="AC437" s="244"/>
      <c r="AD437" s="244"/>
      <c r="AE437" s="244"/>
      <c r="AF437" s="244"/>
      <c r="AG437" s="244"/>
      <c r="AH437" s="244"/>
      <c r="AI437" s="244"/>
      <c r="AJ437" s="244"/>
      <c r="AK437" s="244"/>
      <c r="AL437" s="244"/>
      <c r="AM437" s="244"/>
      <c r="AN437" s="244"/>
      <c r="AO437" s="244"/>
      <c r="AP437" s="244"/>
      <c r="AQ437" s="244"/>
      <c r="AR437" s="244"/>
      <c r="AS437" s="244"/>
      <c r="AT437" s="244"/>
      <c r="AU437" s="244"/>
      <c r="AV437" s="244"/>
      <c r="AW437" s="244"/>
      <c r="AX437" s="244"/>
      <c r="AY437" s="244"/>
      <c r="AZ437" s="244"/>
      <c r="BA437" s="244"/>
      <c r="BB437" s="244"/>
      <c r="BC437" s="244"/>
      <c r="BD437" s="244"/>
      <c r="BE437" s="244"/>
      <c r="BF437" s="244"/>
      <c r="BG437" s="244"/>
      <c r="BH437" s="244"/>
      <c r="BI437" s="244"/>
      <c r="BJ437" s="244"/>
      <c r="BK437" s="244"/>
    </row>
    <row r="438" spans="1:63" ht="19.5" customHeight="1">
      <c r="A438" s="244"/>
      <c r="B438" s="244"/>
      <c r="C438" s="244"/>
      <c r="D438" s="244"/>
      <c r="E438" s="244"/>
      <c r="F438" s="244"/>
      <c r="G438" s="244"/>
      <c r="H438" s="244"/>
      <c r="I438" s="244"/>
      <c r="J438" s="244"/>
      <c r="K438" s="244"/>
      <c r="L438" s="244"/>
      <c r="M438" s="244"/>
      <c r="N438" s="244"/>
      <c r="O438" s="244"/>
      <c r="P438" s="244"/>
      <c r="Q438" s="244"/>
      <c r="R438" s="244"/>
      <c r="S438" s="244"/>
      <c r="T438" s="244"/>
      <c r="U438" s="244"/>
      <c r="V438" s="244"/>
      <c r="W438" s="244"/>
      <c r="X438" s="244"/>
      <c r="Y438" s="244"/>
      <c r="Z438" s="244"/>
      <c r="AA438" s="244"/>
      <c r="AB438" s="244"/>
      <c r="AC438" s="244"/>
      <c r="AD438" s="244"/>
      <c r="AE438" s="244"/>
      <c r="AF438" s="244"/>
      <c r="AG438" s="244"/>
      <c r="AH438" s="244"/>
      <c r="AI438" s="244"/>
      <c r="AJ438" s="244"/>
      <c r="AK438" s="244"/>
      <c r="AL438" s="244"/>
      <c r="AM438" s="244"/>
      <c r="AN438" s="244"/>
      <c r="AO438" s="244"/>
      <c r="AP438" s="244"/>
      <c r="AQ438" s="244"/>
      <c r="AR438" s="244"/>
      <c r="AS438" s="244"/>
      <c r="AT438" s="244"/>
      <c r="AU438" s="244"/>
      <c r="AV438" s="244"/>
      <c r="AW438" s="244"/>
      <c r="AX438" s="244"/>
      <c r="AY438" s="244"/>
      <c r="AZ438" s="244"/>
      <c r="BA438" s="244"/>
      <c r="BB438" s="244"/>
      <c r="BC438" s="244"/>
      <c r="BD438" s="244"/>
      <c r="BE438" s="244"/>
      <c r="BF438" s="244"/>
      <c r="BG438" s="244"/>
      <c r="BH438" s="244"/>
      <c r="BI438" s="244"/>
      <c r="BJ438" s="244"/>
      <c r="BK438" s="244"/>
    </row>
    <row r="439" spans="1:63" ht="19.5" customHeight="1">
      <c r="A439" s="244"/>
      <c r="B439" s="244"/>
      <c r="C439" s="244"/>
      <c r="D439" s="244"/>
      <c r="E439" s="244"/>
      <c r="F439" s="244"/>
      <c r="G439" s="244"/>
      <c r="H439" s="244"/>
      <c r="I439" s="244"/>
      <c r="J439" s="244"/>
      <c r="K439" s="244"/>
      <c r="L439" s="244"/>
      <c r="M439" s="244"/>
      <c r="N439" s="244"/>
      <c r="O439" s="244"/>
      <c r="P439" s="244"/>
      <c r="Q439" s="244"/>
      <c r="R439" s="244"/>
      <c r="S439" s="244"/>
      <c r="T439" s="244"/>
      <c r="U439" s="244"/>
      <c r="V439" s="244"/>
      <c r="W439" s="244"/>
      <c r="X439" s="244"/>
      <c r="Y439" s="244"/>
      <c r="Z439" s="244"/>
      <c r="AA439" s="244"/>
      <c r="AB439" s="244"/>
      <c r="AC439" s="244"/>
      <c r="AD439" s="244"/>
      <c r="AE439" s="244"/>
      <c r="AF439" s="244"/>
      <c r="AG439" s="244"/>
      <c r="AH439" s="244"/>
      <c r="AI439" s="244"/>
      <c r="AJ439" s="244"/>
      <c r="AK439" s="244"/>
      <c r="AL439" s="244"/>
      <c r="AM439" s="244"/>
      <c r="AN439" s="244"/>
      <c r="AO439" s="244"/>
      <c r="AP439" s="244"/>
      <c r="AQ439" s="244"/>
      <c r="AR439" s="244"/>
      <c r="AS439" s="244"/>
      <c r="AT439" s="244"/>
      <c r="AU439" s="244"/>
      <c r="AV439" s="244"/>
      <c r="AW439" s="244"/>
      <c r="AX439" s="244"/>
      <c r="AY439" s="244"/>
      <c r="AZ439" s="244"/>
      <c r="BA439" s="244"/>
      <c r="BB439" s="244"/>
      <c r="BC439" s="244"/>
      <c r="BD439" s="244"/>
      <c r="BE439" s="244"/>
      <c r="BF439" s="244"/>
      <c r="BG439" s="244"/>
      <c r="BH439" s="244"/>
      <c r="BI439" s="244"/>
      <c r="BJ439" s="244"/>
      <c r="BK439" s="244"/>
    </row>
    <row r="440" spans="1:63" ht="19.5" customHeight="1">
      <c r="A440" s="244"/>
      <c r="B440" s="244"/>
      <c r="C440" s="244"/>
      <c r="D440" s="244"/>
      <c r="E440" s="244"/>
      <c r="F440" s="244"/>
      <c r="G440" s="244"/>
      <c r="H440" s="244"/>
      <c r="I440" s="244"/>
      <c r="J440" s="244"/>
      <c r="K440" s="244"/>
      <c r="L440" s="244"/>
      <c r="M440" s="244"/>
      <c r="N440" s="244"/>
      <c r="O440" s="244"/>
      <c r="P440" s="244"/>
      <c r="Q440" s="244"/>
      <c r="R440" s="244"/>
      <c r="S440" s="244"/>
      <c r="T440" s="244"/>
      <c r="U440" s="244"/>
      <c r="V440" s="244"/>
      <c r="W440" s="244"/>
      <c r="X440" s="244"/>
      <c r="Y440" s="244"/>
      <c r="Z440" s="244"/>
      <c r="AA440" s="244"/>
      <c r="AB440" s="244"/>
      <c r="AC440" s="244"/>
      <c r="AD440" s="244"/>
      <c r="AE440" s="244"/>
      <c r="AF440" s="244"/>
      <c r="AG440" s="244"/>
      <c r="AH440" s="244"/>
      <c r="AI440" s="244"/>
      <c r="AJ440" s="244"/>
      <c r="AK440" s="244"/>
      <c r="AL440" s="244"/>
      <c r="AM440" s="244"/>
      <c r="AN440" s="244"/>
      <c r="AO440" s="244"/>
      <c r="AP440" s="244"/>
      <c r="AQ440" s="244"/>
      <c r="AR440" s="244"/>
      <c r="AS440" s="244"/>
      <c r="AT440" s="244"/>
      <c r="AU440" s="244"/>
      <c r="AV440" s="244"/>
      <c r="AW440" s="244"/>
      <c r="AX440" s="244"/>
      <c r="AY440" s="244"/>
      <c r="AZ440" s="244"/>
      <c r="BA440" s="244"/>
      <c r="BB440" s="244"/>
      <c r="BC440" s="244"/>
      <c r="BD440" s="244"/>
      <c r="BE440" s="244"/>
      <c r="BF440" s="244"/>
      <c r="BG440" s="244"/>
      <c r="BH440" s="244"/>
      <c r="BI440" s="244"/>
      <c r="BJ440" s="244"/>
      <c r="BK440" s="244"/>
    </row>
    <row r="441" spans="1:63" ht="19.5" customHeight="1">
      <c r="A441" s="244"/>
      <c r="B441" s="244"/>
      <c r="C441" s="244"/>
      <c r="D441" s="244"/>
      <c r="E441" s="244"/>
      <c r="F441" s="244"/>
      <c r="G441" s="244"/>
      <c r="H441" s="244"/>
      <c r="I441" s="244"/>
      <c r="J441" s="244"/>
      <c r="K441" s="244"/>
      <c r="L441" s="244"/>
      <c r="M441" s="244"/>
      <c r="N441" s="244"/>
      <c r="O441" s="244"/>
      <c r="P441" s="244"/>
      <c r="Q441" s="244"/>
      <c r="R441" s="244"/>
      <c r="S441" s="244"/>
      <c r="T441" s="244"/>
      <c r="U441" s="244"/>
      <c r="V441" s="244"/>
      <c r="W441" s="244"/>
      <c r="X441" s="244"/>
      <c r="Y441" s="244"/>
      <c r="Z441" s="244"/>
      <c r="AA441" s="244"/>
      <c r="AB441" s="244"/>
      <c r="AC441" s="244"/>
      <c r="AD441" s="244"/>
      <c r="AE441" s="244"/>
      <c r="AF441" s="244"/>
      <c r="AG441" s="244"/>
      <c r="AH441" s="244"/>
      <c r="AI441" s="244"/>
      <c r="AJ441" s="244"/>
      <c r="AK441" s="244"/>
      <c r="AL441" s="244"/>
      <c r="AM441" s="244"/>
      <c r="AN441" s="244"/>
      <c r="AO441" s="244"/>
      <c r="AP441" s="244"/>
      <c r="AQ441" s="244"/>
      <c r="AR441" s="244"/>
      <c r="AS441" s="244"/>
      <c r="AT441" s="244"/>
      <c r="AU441" s="244"/>
      <c r="AV441" s="244"/>
      <c r="AW441" s="244"/>
      <c r="AX441" s="244"/>
      <c r="AY441" s="244"/>
      <c r="AZ441" s="244"/>
      <c r="BA441" s="244"/>
      <c r="BB441" s="244"/>
      <c r="BC441" s="244"/>
      <c r="BD441" s="244"/>
      <c r="BE441" s="244"/>
      <c r="BF441" s="244"/>
      <c r="BG441" s="244"/>
      <c r="BH441" s="244"/>
      <c r="BI441" s="244"/>
      <c r="BJ441" s="244"/>
      <c r="BK441" s="244"/>
    </row>
    <row r="442" spans="1:63" ht="19.5" customHeight="1">
      <c r="A442" s="244"/>
      <c r="B442" s="244"/>
      <c r="C442" s="244"/>
      <c r="D442" s="244"/>
      <c r="E442" s="244"/>
      <c r="F442" s="244"/>
      <c r="G442" s="244"/>
      <c r="H442" s="244"/>
      <c r="I442" s="244"/>
      <c r="J442" s="244"/>
      <c r="K442" s="244"/>
      <c r="L442" s="244"/>
      <c r="M442" s="244"/>
      <c r="N442" s="244"/>
      <c r="O442" s="244"/>
      <c r="P442" s="244"/>
      <c r="Q442" s="244"/>
      <c r="R442" s="244"/>
      <c r="S442" s="244"/>
      <c r="T442" s="244"/>
      <c r="U442" s="244"/>
      <c r="V442" s="244"/>
      <c r="W442" s="244"/>
      <c r="X442" s="244"/>
      <c r="Y442" s="244"/>
      <c r="Z442" s="244"/>
      <c r="AA442" s="244"/>
      <c r="AB442" s="244"/>
      <c r="AC442" s="244"/>
      <c r="AD442" s="244"/>
      <c r="AE442" s="244"/>
      <c r="AF442" s="244"/>
      <c r="AG442" s="244"/>
      <c r="AH442" s="244"/>
      <c r="AI442" s="244"/>
      <c r="AJ442" s="244"/>
      <c r="AK442" s="244"/>
      <c r="AL442" s="244"/>
      <c r="AM442" s="244"/>
      <c r="AN442" s="244"/>
      <c r="AO442" s="244"/>
      <c r="AP442" s="244"/>
      <c r="AQ442" s="244"/>
      <c r="AR442" s="244"/>
      <c r="AS442" s="244"/>
      <c r="AT442" s="244"/>
      <c r="AU442" s="244"/>
      <c r="AV442" s="244"/>
      <c r="AW442" s="244"/>
      <c r="AX442" s="244"/>
      <c r="AY442" s="244"/>
      <c r="AZ442" s="244"/>
      <c r="BA442" s="244"/>
      <c r="BB442" s="244"/>
      <c r="BC442" s="244"/>
      <c r="BD442" s="244"/>
      <c r="BE442" s="244"/>
      <c r="BF442" s="244"/>
      <c r="BG442" s="244"/>
      <c r="BH442" s="244"/>
      <c r="BI442" s="244"/>
      <c r="BJ442" s="244"/>
      <c r="BK442" s="244"/>
    </row>
    <row r="443" spans="1:63" ht="19.5" customHeight="1">
      <c r="A443" s="244"/>
      <c r="B443" s="244"/>
      <c r="C443" s="244"/>
      <c r="D443" s="244"/>
      <c r="E443" s="244"/>
      <c r="F443" s="244"/>
      <c r="G443" s="244"/>
      <c r="H443" s="244"/>
      <c r="I443" s="244"/>
      <c r="J443" s="244"/>
      <c r="K443" s="244"/>
      <c r="L443" s="244"/>
      <c r="M443" s="244"/>
      <c r="N443" s="244"/>
      <c r="O443" s="244"/>
      <c r="P443" s="244"/>
      <c r="Q443" s="244"/>
      <c r="R443" s="244"/>
      <c r="S443" s="244"/>
      <c r="T443" s="244"/>
      <c r="U443" s="244"/>
      <c r="V443" s="244"/>
      <c r="W443" s="244"/>
      <c r="X443" s="244"/>
      <c r="Y443" s="244"/>
      <c r="Z443" s="244"/>
      <c r="AA443" s="244"/>
      <c r="AB443" s="244"/>
      <c r="AC443" s="244"/>
      <c r="AD443" s="244"/>
      <c r="AE443" s="244"/>
      <c r="AF443" s="244"/>
      <c r="AG443" s="244"/>
      <c r="AH443" s="244"/>
      <c r="AI443" s="244"/>
      <c r="AJ443" s="244"/>
      <c r="AK443" s="244"/>
      <c r="AL443" s="244"/>
      <c r="AM443" s="244"/>
      <c r="AN443" s="244"/>
      <c r="AO443" s="244"/>
      <c r="AP443" s="244"/>
      <c r="AQ443" s="244"/>
      <c r="AR443" s="244"/>
      <c r="AS443" s="244"/>
      <c r="AT443" s="244"/>
      <c r="AU443" s="244"/>
      <c r="AV443" s="244"/>
      <c r="AW443" s="244"/>
      <c r="AX443" s="244"/>
      <c r="AY443" s="244"/>
      <c r="AZ443" s="244"/>
      <c r="BA443" s="244"/>
      <c r="BB443" s="244"/>
      <c r="BC443" s="244"/>
      <c r="BD443" s="244"/>
      <c r="BE443" s="244"/>
      <c r="BF443" s="244"/>
      <c r="BG443" s="244"/>
      <c r="BH443" s="244"/>
      <c r="BI443" s="244"/>
      <c r="BJ443" s="244"/>
      <c r="BK443" s="244"/>
    </row>
    <row r="444" spans="1:63" ht="19.5" customHeight="1">
      <c r="A444" s="244"/>
      <c r="B444" s="244"/>
      <c r="C444" s="244"/>
      <c r="D444" s="244"/>
      <c r="E444" s="244"/>
      <c r="F444" s="244"/>
      <c r="G444" s="244"/>
      <c r="H444" s="244"/>
      <c r="I444" s="244"/>
      <c r="J444" s="244"/>
      <c r="K444" s="244"/>
      <c r="L444" s="244"/>
      <c r="M444" s="244"/>
      <c r="N444" s="244"/>
      <c r="O444" s="244"/>
      <c r="P444" s="244"/>
      <c r="Q444" s="244"/>
      <c r="R444" s="244"/>
      <c r="S444" s="244"/>
      <c r="T444" s="244"/>
      <c r="U444" s="244"/>
      <c r="V444" s="244"/>
      <c r="W444" s="244"/>
      <c r="X444" s="244"/>
      <c r="Y444" s="244"/>
      <c r="Z444" s="244"/>
      <c r="AA444" s="244"/>
      <c r="AB444" s="244"/>
      <c r="AC444" s="244"/>
      <c r="AD444" s="244"/>
      <c r="AE444" s="244"/>
      <c r="AF444" s="244"/>
      <c r="AG444" s="244"/>
      <c r="AH444" s="244"/>
      <c r="AI444" s="244"/>
      <c r="AJ444" s="244"/>
      <c r="AK444" s="244"/>
      <c r="AL444" s="244"/>
      <c r="AM444" s="244"/>
      <c r="AN444" s="244"/>
      <c r="AO444" s="244"/>
      <c r="AP444" s="244"/>
      <c r="AQ444" s="244"/>
      <c r="AR444" s="244"/>
      <c r="AS444" s="244"/>
      <c r="AT444" s="244"/>
      <c r="AU444" s="244"/>
      <c r="AV444" s="244"/>
      <c r="AW444" s="244"/>
      <c r="AX444" s="244"/>
      <c r="AY444" s="244"/>
      <c r="AZ444" s="244"/>
      <c r="BA444" s="244"/>
      <c r="BB444" s="244"/>
      <c r="BC444" s="244"/>
      <c r="BD444" s="244"/>
      <c r="BE444" s="244"/>
      <c r="BF444" s="244"/>
      <c r="BG444" s="244"/>
      <c r="BH444" s="244"/>
      <c r="BI444" s="244"/>
      <c r="BJ444" s="244"/>
      <c r="BK444" s="244"/>
    </row>
    <row r="445" spans="1:63" ht="19.5" customHeight="1">
      <c r="A445" s="244"/>
      <c r="B445" s="244"/>
      <c r="C445" s="244"/>
      <c r="D445" s="244"/>
      <c r="E445" s="244"/>
      <c r="F445" s="244"/>
      <c r="G445" s="244"/>
      <c r="H445" s="244"/>
      <c r="I445" s="244"/>
      <c r="J445" s="244"/>
      <c r="K445" s="244"/>
      <c r="L445" s="244"/>
      <c r="M445" s="244"/>
      <c r="N445" s="244"/>
      <c r="O445" s="244"/>
      <c r="P445" s="244"/>
      <c r="Q445" s="244"/>
      <c r="R445" s="244"/>
      <c r="S445" s="244"/>
      <c r="T445" s="244"/>
      <c r="U445" s="244"/>
      <c r="V445" s="244"/>
      <c r="W445" s="244"/>
      <c r="X445" s="244"/>
      <c r="Y445" s="244"/>
      <c r="Z445" s="244"/>
      <c r="AA445" s="244"/>
      <c r="AB445" s="244"/>
      <c r="AC445" s="244"/>
      <c r="AD445" s="244"/>
      <c r="AE445" s="244"/>
      <c r="AF445" s="244"/>
      <c r="AG445" s="244"/>
      <c r="AH445" s="244"/>
      <c r="AI445" s="244"/>
      <c r="AJ445" s="244"/>
      <c r="AK445" s="244"/>
      <c r="AL445" s="244"/>
      <c r="AM445" s="244"/>
      <c r="AN445" s="244"/>
      <c r="AO445" s="244"/>
      <c r="AP445" s="244"/>
      <c r="AQ445" s="244"/>
      <c r="AR445" s="244"/>
      <c r="AS445" s="244"/>
      <c r="AT445" s="244"/>
      <c r="AU445" s="244"/>
      <c r="AV445" s="244"/>
      <c r="AW445" s="244"/>
      <c r="AX445" s="244"/>
      <c r="AY445" s="244"/>
      <c r="AZ445" s="244"/>
      <c r="BA445" s="244"/>
      <c r="BB445" s="244"/>
      <c r="BC445" s="244"/>
      <c r="BD445" s="244"/>
      <c r="BE445" s="244"/>
      <c r="BF445" s="244"/>
      <c r="BG445" s="244"/>
      <c r="BH445" s="244"/>
      <c r="BI445" s="244"/>
      <c r="BJ445" s="244"/>
      <c r="BK445" s="244"/>
    </row>
    <row r="446" spans="1:63" ht="19.5" customHeight="1">
      <c r="A446" s="244"/>
      <c r="B446" s="244"/>
      <c r="C446" s="244"/>
      <c r="D446" s="244"/>
      <c r="E446" s="244"/>
      <c r="F446" s="244"/>
      <c r="G446" s="244"/>
      <c r="H446" s="244"/>
      <c r="I446" s="244"/>
      <c r="J446" s="244"/>
      <c r="K446" s="244"/>
      <c r="L446" s="244"/>
      <c r="M446" s="244"/>
      <c r="N446" s="244"/>
      <c r="O446" s="244"/>
      <c r="P446" s="244"/>
      <c r="Q446" s="244"/>
      <c r="R446" s="244"/>
      <c r="S446" s="244"/>
      <c r="T446" s="244"/>
      <c r="U446" s="244"/>
      <c r="V446" s="244"/>
      <c r="W446" s="244"/>
      <c r="X446" s="244"/>
      <c r="Y446" s="244"/>
      <c r="Z446" s="244"/>
      <c r="AA446" s="244"/>
      <c r="AB446" s="244"/>
      <c r="AC446" s="244"/>
      <c r="AD446" s="244"/>
      <c r="AE446" s="244"/>
      <c r="AF446" s="244"/>
      <c r="AG446" s="244"/>
      <c r="AH446" s="244"/>
      <c r="AI446" s="244"/>
      <c r="AJ446" s="244"/>
      <c r="AK446" s="244"/>
      <c r="AL446" s="244"/>
      <c r="AM446" s="244"/>
      <c r="AN446" s="244"/>
      <c r="AO446" s="244"/>
      <c r="AP446" s="244"/>
      <c r="AQ446" s="244"/>
      <c r="AR446" s="244"/>
      <c r="AS446" s="244"/>
      <c r="AT446" s="244"/>
      <c r="AU446" s="244"/>
      <c r="AV446" s="244"/>
      <c r="AW446" s="244"/>
      <c r="AX446" s="244"/>
      <c r="AY446" s="244"/>
      <c r="AZ446" s="244"/>
      <c r="BA446" s="244"/>
      <c r="BB446" s="244"/>
      <c r="BC446" s="244"/>
      <c r="BD446" s="244"/>
      <c r="BE446" s="244"/>
      <c r="BF446" s="244"/>
      <c r="BG446" s="244"/>
      <c r="BH446" s="244"/>
      <c r="BI446" s="244"/>
      <c r="BJ446" s="244"/>
      <c r="BK446" s="244"/>
    </row>
    <row r="447" spans="1:63" ht="19.5" customHeight="1">
      <c r="A447" s="244"/>
      <c r="B447" s="244"/>
      <c r="C447" s="244"/>
      <c r="D447" s="244"/>
      <c r="E447" s="244"/>
      <c r="F447" s="244"/>
      <c r="G447" s="244"/>
      <c r="H447" s="244"/>
      <c r="I447" s="244"/>
      <c r="J447" s="244"/>
      <c r="K447" s="244"/>
      <c r="L447" s="244"/>
      <c r="M447" s="244"/>
      <c r="N447" s="244"/>
      <c r="O447" s="244"/>
      <c r="P447" s="244"/>
      <c r="Q447" s="244"/>
      <c r="R447" s="244"/>
      <c r="S447" s="244"/>
      <c r="T447" s="244"/>
      <c r="U447" s="244"/>
      <c r="V447" s="244"/>
      <c r="W447" s="244"/>
      <c r="X447" s="244"/>
      <c r="Y447" s="244"/>
      <c r="Z447" s="244"/>
      <c r="AA447" s="244"/>
      <c r="AB447" s="244"/>
      <c r="AC447" s="244"/>
      <c r="AD447" s="244"/>
      <c r="AE447" s="244"/>
      <c r="AF447" s="244"/>
      <c r="AG447" s="244"/>
      <c r="AH447" s="244"/>
      <c r="AI447" s="244"/>
      <c r="AJ447" s="244"/>
      <c r="AK447" s="244"/>
      <c r="AL447" s="244"/>
      <c r="AM447" s="244"/>
      <c r="AN447" s="244"/>
      <c r="AO447" s="244"/>
      <c r="AP447" s="244"/>
      <c r="AQ447" s="244"/>
      <c r="AR447" s="244"/>
      <c r="AS447" s="244"/>
      <c r="AT447" s="244"/>
      <c r="AU447" s="244"/>
      <c r="AV447" s="244"/>
      <c r="AW447" s="244"/>
      <c r="AX447" s="244"/>
      <c r="AY447" s="244"/>
      <c r="AZ447" s="244"/>
      <c r="BA447" s="244"/>
      <c r="BB447" s="244"/>
      <c r="BC447" s="244"/>
      <c r="BD447" s="244"/>
      <c r="BE447" s="244"/>
      <c r="BF447" s="244"/>
      <c r="BG447" s="244"/>
      <c r="BH447" s="244"/>
      <c r="BI447" s="244"/>
      <c r="BJ447" s="244"/>
      <c r="BK447" s="244"/>
    </row>
    <row r="448" spans="1:63" ht="19.5" customHeight="1">
      <c r="A448" s="244"/>
      <c r="B448" s="244"/>
      <c r="C448" s="244"/>
      <c r="D448" s="244"/>
      <c r="E448" s="244"/>
      <c r="F448" s="244"/>
      <c r="G448" s="244"/>
      <c r="H448" s="244"/>
      <c r="I448" s="244"/>
      <c r="J448" s="244"/>
      <c r="K448" s="244"/>
      <c r="L448" s="244"/>
      <c r="M448" s="244"/>
      <c r="N448" s="244"/>
      <c r="O448" s="244"/>
      <c r="P448" s="244"/>
      <c r="Q448" s="244"/>
      <c r="R448" s="244"/>
      <c r="S448" s="244"/>
      <c r="T448" s="244"/>
      <c r="U448" s="244"/>
      <c r="V448" s="244"/>
      <c r="W448" s="244"/>
      <c r="X448" s="244"/>
      <c r="Y448" s="244"/>
      <c r="Z448" s="244"/>
      <c r="AA448" s="244"/>
      <c r="AB448" s="244"/>
      <c r="AC448" s="244"/>
      <c r="AD448" s="244"/>
      <c r="AE448" s="244"/>
      <c r="AF448" s="244"/>
      <c r="AG448" s="244"/>
      <c r="AH448" s="244"/>
      <c r="AI448" s="244"/>
      <c r="AJ448" s="244"/>
      <c r="AK448" s="244"/>
      <c r="AL448" s="244"/>
      <c r="AM448" s="244"/>
      <c r="AN448" s="244"/>
      <c r="AO448" s="244"/>
      <c r="AP448" s="244"/>
      <c r="AQ448" s="244"/>
      <c r="AR448" s="244"/>
      <c r="AS448" s="244"/>
      <c r="AT448" s="244"/>
      <c r="AU448" s="244"/>
      <c r="AV448" s="244"/>
      <c r="AW448" s="244"/>
      <c r="AX448" s="244"/>
      <c r="AY448" s="244"/>
      <c r="AZ448" s="244"/>
      <c r="BA448" s="244"/>
      <c r="BB448" s="244"/>
      <c r="BC448" s="244"/>
      <c r="BD448" s="244"/>
      <c r="BE448" s="244"/>
      <c r="BF448" s="244"/>
      <c r="BG448" s="244"/>
      <c r="BH448" s="244"/>
      <c r="BI448" s="244"/>
      <c r="BJ448" s="244"/>
      <c r="BK448" s="244"/>
    </row>
    <row r="449" spans="1:63" ht="19.5" customHeight="1">
      <c r="A449" s="244"/>
      <c r="B449" s="244"/>
      <c r="C449" s="244"/>
      <c r="D449" s="244"/>
      <c r="E449" s="244"/>
      <c r="F449" s="244"/>
      <c r="G449" s="244"/>
      <c r="H449" s="244"/>
      <c r="I449" s="244"/>
      <c r="J449" s="244"/>
      <c r="K449" s="244"/>
      <c r="L449" s="244"/>
      <c r="M449" s="244"/>
      <c r="N449" s="244"/>
      <c r="O449" s="244"/>
      <c r="P449" s="244"/>
      <c r="Q449" s="244"/>
      <c r="R449" s="244"/>
      <c r="S449" s="244"/>
      <c r="T449" s="244"/>
      <c r="U449" s="244"/>
      <c r="V449" s="244"/>
      <c r="W449" s="244"/>
      <c r="X449" s="244"/>
      <c r="Y449" s="244"/>
      <c r="Z449" s="244"/>
      <c r="AA449" s="244"/>
      <c r="AB449" s="244"/>
      <c r="AC449" s="244"/>
      <c r="AD449" s="244"/>
      <c r="AE449" s="244"/>
      <c r="AF449" s="244"/>
      <c r="AG449" s="244"/>
      <c r="AH449" s="244"/>
      <c r="AI449" s="244"/>
      <c r="AJ449" s="244"/>
      <c r="AK449" s="244"/>
      <c r="AL449" s="244"/>
      <c r="AM449" s="244"/>
      <c r="AN449" s="244"/>
      <c r="AO449" s="244"/>
      <c r="AP449" s="244"/>
      <c r="AQ449" s="244"/>
      <c r="AR449" s="244"/>
      <c r="AS449" s="244"/>
      <c r="AT449" s="244"/>
      <c r="AU449" s="244"/>
      <c r="AV449" s="244"/>
      <c r="AW449" s="244"/>
      <c r="AX449" s="244"/>
      <c r="AY449" s="244"/>
      <c r="AZ449" s="244"/>
      <c r="BA449" s="244"/>
      <c r="BB449" s="244"/>
      <c r="BC449" s="244"/>
      <c r="BD449" s="244"/>
      <c r="BE449" s="244"/>
      <c r="BF449" s="244"/>
      <c r="BG449" s="244"/>
      <c r="BH449" s="244"/>
      <c r="BI449" s="244"/>
      <c r="BJ449" s="244"/>
      <c r="BK449" s="244"/>
    </row>
    <row r="450" spans="1:63" ht="19.5" customHeight="1">
      <c r="A450" s="244"/>
      <c r="B450" s="244"/>
      <c r="C450" s="244"/>
      <c r="D450" s="244"/>
      <c r="E450" s="244"/>
      <c r="F450" s="244"/>
      <c r="G450" s="244"/>
      <c r="H450" s="244"/>
      <c r="I450" s="244"/>
      <c r="J450" s="244"/>
      <c r="K450" s="244"/>
      <c r="L450" s="244"/>
      <c r="M450" s="244"/>
      <c r="N450" s="244"/>
      <c r="O450" s="244"/>
      <c r="P450" s="244"/>
      <c r="Q450" s="244"/>
      <c r="R450" s="244"/>
      <c r="S450" s="244"/>
      <c r="T450" s="244"/>
      <c r="U450" s="244"/>
      <c r="V450" s="244"/>
      <c r="W450" s="244"/>
      <c r="X450" s="244"/>
      <c r="Y450" s="244"/>
      <c r="Z450" s="244"/>
      <c r="AA450" s="244"/>
      <c r="AB450" s="244"/>
      <c r="AC450" s="244"/>
      <c r="AD450" s="244"/>
      <c r="AE450" s="244"/>
      <c r="AF450" s="244"/>
      <c r="AG450" s="244"/>
      <c r="AH450" s="244"/>
      <c r="AI450" s="244"/>
      <c r="AJ450" s="244"/>
      <c r="AK450" s="244"/>
      <c r="AL450" s="244"/>
      <c r="AM450" s="244"/>
      <c r="AN450" s="244"/>
      <c r="AO450" s="244"/>
      <c r="AP450" s="244"/>
      <c r="AQ450" s="244"/>
      <c r="AR450" s="244"/>
      <c r="AS450" s="244"/>
      <c r="AT450" s="244"/>
      <c r="AU450" s="244"/>
      <c r="AV450" s="244"/>
      <c r="AW450" s="244"/>
      <c r="AX450" s="244"/>
      <c r="AY450" s="244"/>
      <c r="AZ450" s="244"/>
      <c r="BA450" s="244"/>
      <c r="BB450" s="244"/>
      <c r="BC450" s="244"/>
      <c r="BD450" s="244"/>
      <c r="BE450" s="244"/>
      <c r="BF450" s="244"/>
      <c r="BG450" s="244"/>
      <c r="BH450" s="244"/>
      <c r="BI450" s="244"/>
      <c r="BJ450" s="244"/>
      <c r="BK450" s="244"/>
    </row>
    <row r="451" spans="1:63" ht="19.5" customHeight="1">
      <c r="A451" s="244"/>
      <c r="B451" s="244"/>
      <c r="C451" s="244"/>
      <c r="D451" s="244"/>
      <c r="E451" s="244"/>
      <c r="F451" s="244"/>
      <c r="G451" s="244"/>
      <c r="H451" s="244"/>
      <c r="I451" s="244"/>
      <c r="J451" s="244"/>
      <c r="K451" s="244"/>
      <c r="L451" s="244"/>
      <c r="M451" s="244"/>
      <c r="N451" s="244"/>
      <c r="O451" s="244"/>
      <c r="P451" s="244"/>
      <c r="Q451" s="244"/>
      <c r="R451" s="244"/>
      <c r="S451" s="244"/>
      <c r="T451" s="244"/>
      <c r="U451" s="244"/>
      <c r="V451" s="244"/>
      <c r="W451" s="244"/>
      <c r="X451" s="244"/>
      <c r="Y451" s="244"/>
      <c r="Z451" s="244"/>
      <c r="AA451" s="244"/>
      <c r="AB451" s="244"/>
      <c r="AC451" s="244"/>
      <c r="AD451" s="244"/>
      <c r="AE451" s="244"/>
      <c r="AF451" s="244"/>
      <c r="AG451" s="244"/>
      <c r="AH451" s="244"/>
      <c r="AI451" s="244"/>
      <c r="AJ451" s="244"/>
      <c r="AK451" s="244"/>
      <c r="AL451" s="244"/>
      <c r="AM451" s="244"/>
      <c r="AN451" s="244"/>
      <c r="AO451" s="244"/>
      <c r="AP451" s="244"/>
      <c r="AQ451" s="244"/>
      <c r="AR451" s="244"/>
      <c r="AS451" s="244"/>
      <c r="AT451" s="244"/>
      <c r="AU451" s="244"/>
      <c r="AV451" s="244"/>
      <c r="AW451" s="244"/>
      <c r="AX451" s="244"/>
      <c r="AY451" s="244"/>
      <c r="AZ451" s="244"/>
      <c r="BA451" s="244"/>
      <c r="BB451" s="244"/>
      <c r="BC451" s="244"/>
      <c r="BD451" s="244"/>
      <c r="BE451" s="244"/>
      <c r="BF451" s="244"/>
      <c r="BG451" s="244"/>
      <c r="BH451" s="244"/>
      <c r="BI451" s="244"/>
      <c r="BJ451" s="244"/>
      <c r="BK451" s="244"/>
    </row>
    <row r="452" spans="1:63" ht="19.5" customHeight="1">
      <c r="A452" s="244"/>
      <c r="B452" s="244"/>
      <c r="C452" s="244"/>
      <c r="D452" s="244"/>
      <c r="E452" s="244"/>
      <c r="F452" s="244"/>
      <c r="G452" s="244"/>
      <c r="H452" s="244"/>
      <c r="I452" s="244"/>
      <c r="J452" s="244"/>
      <c r="K452" s="244"/>
      <c r="L452" s="244"/>
      <c r="M452" s="244"/>
      <c r="N452" s="244"/>
      <c r="O452" s="244"/>
      <c r="P452" s="244"/>
      <c r="Q452" s="244"/>
      <c r="R452" s="244"/>
      <c r="S452" s="244"/>
      <c r="T452" s="244"/>
      <c r="U452" s="244"/>
      <c r="V452" s="244"/>
      <c r="W452" s="244"/>
      <c r="X452" s="244"/>
      <c r="Y452" s="244"/>
      <c r="Z452" s="244"/>
      <c r="AA452" s="244"/>
      <c r="AB452" s="244"/>
      <c r="AC452" s="244"/>
      <c r="AD452" s="244"/>
      <c r="AE452" s="244"/>
      <c r="AF452" s="244"/>
      <c r="AG452" s="244"/>
      <c r="AH452" s="244"/>
      <c r="AI452" s="244"/>
      <c r="AJ452" s="244"/>
      <c r="AK452" s="244"/>
      <c r="AL452" s="244"/>
      <c r="AM452" s="244"/>
      <c r="AN452" s="244"/>
      <c r="AO452" s="244"/>
      <c r="AP452" s="244"/>
      <c r="AQ452" s="244"/>
      <c r="AR452" s="244"/>
      <c r="AS452" s="244"/>
      <c r="AT452" s="244"/>
      <c r="AU452" s="244"/>
      <c r="AV452" s="244"/>
      <c r="AW452" s="244"/>
      <c r="AX452" s="244"/>
      <c r="AY452" s="244"/>
      <c r="AZ452" s="244"/>
      <c r="BA452" s="244"/>
      <c r="BB452" s="244"/>
      <c r="BC452" s="244"/>
      <c r="BD452" s="244"/>
      <c r="BE452" s="244"/>
      <c r="BF452" s="244"/>
      <c r="BG452" s="244"/>
      <c r="BH452" s="244"/>
      <c r="BI452" s="244"/>
      <c r="BJ452" s="244"/>
      <c r="BK452" s="244"/>
    </row>
    <row r="453" spans="1:63" ht="19.5" customHeight="1">
      <c r="A453" s="244"/>
      <c r="B453" s="244"/>
      <c r="C453" s="244"/>
      <c r="D453" s="244"/>
      <c r="E453" s="244"/>
      <c r="F453" s="244"/>
      <c r="G453" s="244"/>
      <c r="H453" s="244"/>
      <c r="I453" s="244"/>
      <c r="J453" s="244"/>
      <c r="K453" s="244"/>
      <c r="L453" s="244"/>
      <c r="M453" s="244"/>
      <c r="N453" s="244"/>
      <c r="O453" s="244"/>
      <c r="P453" s="244"/>
      <c r="Q453" s="244"/>
      <c r="R453" s="244"/>
      <c r="S453" s="244"/>
      <c r="T453" s="244"/>
      <c r="U453" s="244"/>
      <c r="V453" s="244"/>
      <c r="W453" s="244"/>
      <c r="X453" s="244"/>
      <c r="Y453" s="244"/>
      <c r="Z453" s="244"/>
      <c r="AA453" s="244"/>
      <c r="AB453" s="244"/>
      <c r="AC453" s="244"/>
      <c r="AD453" s="244"/>
      <c r="AE453" s="244"/>
      <c r="AF453" s="244"/>
      <c r="AG453" s="244"/>
      <c r="AH453" s="244"/>
      <c r="AI453" s="244"/>
      <c r="AJ453" s="244"/>
      <c r="AK453" s="244"/>
      <c r="AL453" s="244"/>
      <c r="AM453" s="244"/>
      <c r="AN453" s="244"/>
      <c r="AO453" s="244"/>
      <c r="AP453" s="244"/>
      <c r="AQ453" s="244"/>
      <c r="AR453" s="244"/>
      <c r="AS453" s="244"/>
      <c r="AT453" s="244"/>
      <c r="AU453" s="244"/>
      <c r="AV453" s="244"/>
      <c r="AW453" s="244"/>
      <c r="AX453" s="244"/>
      <c r="AY453" s="244"/>
      <c r="AZ453" s="244"/>
      <c r="BA453" s="244"/>
      <c r="BB453" s="244"/>
      <c r="BC453" s="244"/>
      <c r="BD453" s="244"/>
      <c r="BE453" s="244"/>
      <c r="BF453" s="244"/>
      <c r="BG453" s="244"/>
      <c r="BH453" s="244"/>
      <c r="BI453" s="244"/>
      <c r="BJ453" s="244"/>
      <c r="BK453" s="244"/>
    </row>
    <row r="454" spans="1:63" ht="19.5" customHeight="1">
      <c r="A454" s="244"/>
      <c r="B454" s="244"/>
      <c r="C454" s="244"/>
      <c r="D454" s="244"/>
      <c r="E454" s="244"/>
      <c r="F454" s="244"/>
      <c r="G454" s="244"/>
      <c r="H454" s="244"/>
      <c r="I454" s="244"/>
      <c r="J454" s="244"/>
      <c r="K454" s="244"/>
      <c r="L454" s="244"/>
      <c r="M454" s="244"/>
      <c r="N454" s="244"/>
      <c r="O454" s="244"/>
      <c r="P454" s="244"/>
      <c r="Q454" s="244"/>
      <c r="R454" s="244"/>
      <c r="S454" s="244"/>
      <c r="T454" s="244"/>
      <c r="U454" s="244"/>
      <c r="V454" s="244"/>
      <c r="W454" s="244"/>
      <c r="X454" s="244"/>
      <c r="Y454" s="244"/>
      <c r="Z454" s="244"/>
      <c r="AA454" s="244"/>
      <c r="AB454" s="244"/>
      <c r="AC454" s="244"/>
      <c r="AD454" s="244"/>
      <c r="AE454" s="244"/>
      <c r="AF454" s="244"/>
      <c r="AG454" s="244"/>
      <c r="AH454" s="244"/>
      <c r="AI454" s="244"/>
      <c r="AJ454" s="244"/>
      <c r="AK454" s="244"/>
      <c r="AL454" s="244"/>
      <c r="AM454" s="244"/>
      <c r="AN454" s="244"/>
      <c r="AO454" s="244"/>
      <c r="AP454" s="244"/>
      <c r="AQ454" s="244"/>
      <c r="AR454" s="244"/>
      <c r="AS454" s="244"/>
      <c r="AT454" s="244"/>
      <c r="AU454" s="244"/>
      <c r="AV454" s="244"/>
      <c r="AW454" s="244"/>
      <c r="AX454" s="244"/>
      <c r="AY454" s="244"/>
      <c r="AZ454" s="244"/>
      <c r="BA454" s="244"/>
      <c r="BB454" s="244"/>
      <c r="BC454" s="244"/>
      <c r="BD454" s="244"/>
      <c r="BE454" s="244"/>
      <c r="BF454" s="244"/>
      <c r="BG454" s="244"/>
      <c r="BH454" s="244"/>
      <c r="BI454" s="244"/>
      <c r="BJ454" s="244"/>
      <c r="BK454" s="244"/>
    </row>
    <row r="455" spans="1:63" ht="19.5" customHeight="1">
      <c r="A455" s="244"/>
      <c r="B455" s="244"/>
      <c r="C455" s="244"/>
      <c r="D455" s="244"/>
      <c r="E455" s="244"/>
      <c r="F455" s="244"/>
      <c r="G455" s="244"/>
      <c r="H455" s="244"/>
      <c r="I455" s="244"/>
      <c r="J455" s="244"/>
      <c r="K455" s="244"/>
      <c r="L455" s="244"/>
      <c r="M455" s="244"/>
      <c r="N455" s="244"/>
      <c r="O455" s="244"/>
      <c r="P455" s="244"/>
      <c r="Q455" s="244"/>
      <c r="R455" s="244"/>
      <c r="S455" s="244"/>
      <c r="T455" s="244"/>
      <c r="U455" s="244"/>
      <c r="V455" s="244"/>
      <c r="W455" s="244"/>
      <c r="X455" s="244"/>
      <c r="Y455" s="244"/>
      <c r="Z455" s="244"/>
      <c r="AA455" s="244"/>
      <c r="AB455" s="244"/>
      <c r="AC455" s="244"/>
      <c r="AD455" s="244"/>
      <c r="AE455" s="244"/>
      <c r="AF455" s="244"/>
      <c r="AG455" s="244"/>
      <c r="AH455" s="244"/>
      <c r="AI455" s="244"/>
      <c r="AJ455" s="244"/>
      <c r="AK455" s="244"/>
      <c r="AL455" s="244"/>
      <c r="AM455" s="244"/>
      <c r="AN455" s="244"/>
      <c r="AO455" s="244"/>
      <c r="AP455" s="244"/>
      <c r="AQ455" s="244"/>
      <c r="AR455" s="244"/>
      <c r="AS455" s="244"/>
      <c r="AT455" s="244"/>
      <c r="AU455" s="244"/>
      <c r="AV455" s="244"/>
      <c r="AW455" s="244"/>
      <c r="AX455" s="244"/>
      <c r="AY455" s="244"/>
      <c r="AZ455" s="244"/>
      <c r="BA455" s="244"/>
      <c r="BB455" s="244"/>
      <c r="BC455" s="244"/>
      <c r="BD455" s="244"/>
      <c r="BE455" s="244"/>
      <c r="BF455" s="244"/>
      <c r="BG455" s="244"/>
      <c r="BH455" s="244"/>
      <c r="BI455" s="244"/>
      <c r="BJ455" s="244"/>
      <c r="BK455" s="244"/>
    </row>
    <row r="456" spans="1:63" ht="19.5" customHeight="1">
      <c r="A456" s="244"/>
      <c r="B456" s="244"/>
      <c r="C456" s="244"/>
      <c r="D456" s="244"/>
      <c r="E456" s="244"/>
      <c r="F456" s="244"/>
      <c r="G456" s="244"/>
      <c r="H456" s="244"/>
      <c r="I456" s="244"/>
      <c r="J456" s="244"/>
      <c r="K456" s="244"/>
      <c r="L456" s="244"/>
      <c r="M456" s="244"/>
      <c r="N456" s="244"/>
      <c r="O456" s="244"/>
      <c r="P456" s="244"/>
      <c r="Q456" s="244"/>
      <c r="R456" s="244"/>
      <c r="S456" s="244"/>
      <c r="T456" s="244"/>
      <c r="U456" s="244"/>
      <c r="V456" s="244"/>
      <c r="W456" s="244"/>
      <c r="X456" s="244"/>
      <c r="Y456" s="244"/>
      <c r="Z456" s="244"/>
      <c r="AA456" s="244"/>
      <c r="AB456" s="244"/>
      <c r="AC456" s="244"/>
      <c r="AD456" s="244"/>
      <c r="AE456" s="244"/>
      <c r="AF456" s="244"/>
      <c r="AG456" s="244"/>
      <c r="AH456" s="244"/>
      <c r="AI456" s="244"/>
      <c r="AJ456" s="244"/>
      <c r="AK456" s="244"/>
      <c r="AL456" s="244"/>
      <c r="AM456" s="244"/>
      <c r="AN456" s="244"/>
      <c r="AO456" s="244"/>
      <c r="AP456" s="244"/>
      <c r="AQ456" s="244"/>
      <c r="AR456" s="244"/>
      <c r="AS456" s="244"/>
      <c r="AT456" s="244"/>
      <c r="AU456" s="244"/>
      <c r="AV456" s="244"/>
      <c r="AW456" s="244"/>
      <c r="AX456" s="244"/>
      <c r="AY456" s="244"/>
      <c r="AZ456" s="244"/>
      <c r="BA456" s="244"/>
      <c r="BB456" s="244"/>
      <c r="BC456" s="244"/>
      <c r="BD456" s="244"/>
      <c r="BE456" s="244"/>
      <c r="BF456" s="244"/>
      <c r="BG456" s="244"/>
      <c r="BH456" s="244"/>
      <c r="BI456" s="244"/>
      <c r="BJ456" s="244"/>
      <c r="BK456" s="244"/>
    </row>
    <row r="457" spans="1:63" ht="19.5" customHeight="1">
      <c r="A457" s="244"/>
      <c r="B457" s="244"/>
      <c r="C457" s="244"/>
      <c r="D457" s="244"/>
      <c r="E457" s="244"/>
      <c r="F457" s="244"/>
      <c r="G457" s="244"/>
      <c r="H457" s="244"/>
      <c r="I457" s="244"/>
      <c r="J457" s="244"/>
      <c r="K457" s="244"/>
      <c r="L457" s="244"/>
      <c r="M457" s="244"/>
      <c r="N457" s="244"/>
      <c r="O457" s="244"/>
      <c r="P457" s="244"/>
      <c r="Q457" s="244"/>
      <c r="R457" s="244"/>
      <c r="S457" s="244"/>
      <c r="T457" s="244"/>
      <c r="U457" s="244"/>
      <c r="V457" s="244"/>
      <c r="W457" s="244"/>
      <c r="X457" s="244"/>
      <c r="Y457" s="244"/>
      <c r="Z457" s="244"/>
      <c r="AA457" s="244"/>
      <c r="AB457" s="244"/>
      <c r="AC457" s="244"/>
      <c r="AD457" s="244"/>
      <c r="AE457" s="244"/>
      <c r="AF457" s="244"/>
      <c r="AG457" s="244"/>
      <c r="AH457" s="244"/>
      <c r="AI457" s="244"/>
      <c r="AJ457" s="244"/>
      <c r="AK457" s="244"/>
      <c r="AL457" s="244"/>
      <c r="AM457" s="244"/>
      <c r="AN457" s="244"/>
      <c r="AO457" s="244"/>
      <c r="AP457" s="244"/>
      <c r="AQ457" s="244"/>
      <c r="AR457" s="244"/>
      <c r="AS457" s="244"/>
      <c r="AT457" s="244"/>
      <c r="AU457" s="244"/>
      <c r="AV457" s="244"/>
      <c r="AW457" s="244"/>
      <c r="AX457" s="244"/>
      <c r="AY457" s="244"/>
      <c r="AZ457" s="244"/>
      <c r="BA457" s="244"/>
      <c r="BB457" s="244"/>
      <c r="BC457" s="244"/>
      <c r="BD457" s="244"/>
      <c r="BE457" s="244"/>
      <c r="BF457" s="244"/>
      <c r="BG457" s="244"/>
      <c r="BH457" s="244"/>
      <c r="BI457" s="244"/>
      <c r="BJ457" s="244"/>
      <c r="BK457" s="244"/>
    </row>
    <row r="458" spans="1:63" ht="19.5" customHeight="1">
      <c r="A458" s="244"/>
      <c r="B458" s="244"/>
      <c r="C458" s="244"/>
      <c r="D458" s="244"/>
      <c r="E458" s="244"/>
      <c r="F458" s="244"/>
      <c r="G458" s="244"/>
      <c r="H458" s="244"/>
      <c r="I458" s="244"/>
      <c r="J458" s="244"/>
      <c r="K458" s="244"/>
      <c r="L458" s="244"/>
      <c r="M458" s="244"/>
      <c r="N458" s="244"/>
      <c r="O458" s="244"/>
      <c r="P458" s="244"/>
      <c r="Q458" s="244"/>
      <c r="R458" s="244"/>
      <c r="S458" s="244"/>
      <c r="T458" s="244"/>
      <c r="U458" s="244"/>
      <c r="V458" s="244"/>
      <c r="W458" s="244"/>
      <c r="X458" s="244"/>
      <c r="Y458" s="244"/>
      <c r="Z458" s="244"/>
      <c r="AA458" s="244"/>
      <c r="AB458" s="244"/>
      <c r="AC458" s="244"/>
      <c r="AD458" s="244"/>
      <c r="AE458" s="244"/>
      <c r="AF458" s="244"/>
      <c r="AG458" s="244"/>
      <c r="AH458" s="244"/>
      <c r="AI458" s="244"/>
      <c r="AJ458" s="244"/>
      <c r="AK458" s="244"/>
      <c r="AL458" s="244"/>
      <c r="AM458" s="244"/>
      <c r="AN458" s="244"/>
      <c r="AO458" s="244"/>
      <c r="AP458" s="244"/>
      <c r="AQ458" s="244"/>
      <c r="AR458" s="244"/>
      <c r="AS458" s="244"/>
      <c r="AT458" s="244"/>
      <c r="AU458" s="244"/>
      <c r="AV458" s="244"/>
      <c r="AW458" s="244"/>
      <c r="AX458" s="244"/>
      <c r="AY458" s="244"/>
      <c r="AZ458" s="244"/>
      <c r="BA458" s="244"/>
      <c r="BB458" s="244"/>
      <c r="BC458" s="244"/>
      <c r="BD458" s="244"/>
      <c r="BE458" s="244"/>
      <c r="BF458" s="244"/>
      <c r="BG458" s="244"/>
      <c r="BH458" s="244"/>
      <c r="BI458" s="244"/>
      <c r="BJ458" s="244"/>
      <c r="BK458" s="244"/>
    </row>
    <row r="459" spans="1:63" ht="19.5" customHeight="1">
      <c r="A459" s="244"/>
      <c r="B459" s="244"/>
      <c r="C459" s="244"/>
      <c r="D459" s="244"/>
      <c r="E459" s="244"/>
      <c r="F459" s="244"/>
      <c r="G459" s="244"/>
      <c r="H459" s="244"/>
      <c r="I459" s="244"/>
      <c r="J459" s="244"/>
      <c r="K459" s="244"/>
      <c r="L459" s="244"/>
      <c r="M459" s="244"/>
      <c r="N459" s="244"/>
      <c r="O459" s="244"/>
      <c r="P459" s="244"/>
      <c r="Q459" s="244"/>
      <c r="R459" s="244"/>
      <c r="S459" s="244"/>
      <c r="T459" s="244"/>
      <c r="U459" s="244"/>
      <c r="V459" s="244"/>
      <c r="W459" s="244"/>
      <c r="X459" s="244"/>
      <c r="Y459" s="244"/>
      <c r="Z459" s="244"/>
      <c r="AA459" s="244"/>
      <c r="AB459" s="244"/>
      <c r="AC459" s="244"/>
      <c r="AD459" s="244"/>
      <c r="AE459" s="244"/>
      <c r="AF459" s="244"/>
      <c r="AG459" s="244"/>
      <c r="AH459" s="244"/>
      <c r="AI459" s="244"/>
      <c r="AJ459" s="244"/>
      <c r="AK459" s="244"/>
      <c r="AL459" s="244"/>
      <c r="AM459" s="244"/>
      <c r="AN459" s="244"/>
      <c r="AO459" s="244"/>
      <c r="AP459" s="244"/>
      <c r="AQ459" s="244"/>
      <c r="AR459" s="244"/>
      <c r="AS459" s="244"/>
      <c r="AT459" s="244"/>
      <c r="AU459" s="244"/>
      <c r="AV459" s="244"/>
      <c r="AW459" s="244"/>
      <c r="AX459" s="244"/>
      <c r="AY459" s="244"/>
      <c r="AZ459" s="244"/>
      <c r="BA459" s="244"/>
      <c r="BB459" s="244"/>
      <c r="BC459" s="244"/>
      <c r="BD459" s="244"/>
      <c r="BE459" s="244"/>
      <c r="BF459" s="244"/>
      <c r="BG459" s="244"/>
      <c r="BH459" s="244"/>
      <c r="BI459" s="244"/>
      <c r="BJ459" s="244"/>
      <c r="BK459" s="244"/>
    </row>
    <row r="460" spans="1:63" ht="19.5" customHeight="1">
      <c r="A460" s="244"/>
      <c r="B460" s="244"/>
      <c r="C460" s="244"/>
      <c r="D460" s="244"/>
      <c r="E460" s="244"/>
      <c r="F460" s="244"/>
      <c r="G460" s="244"/>
      <c r="H460" s="244"/>
      <c r="I460" s="244"/>
      <c r="J460" s="244"/>
      <c r="K460" s="244"/>
      <c r="L460" s="244"/>
      <c r="M460" s="244"/>
      <c r="N460" s="244"/>
      <c r="O460" s="244"/>
      <c r="P460" s="244"/>
      <c r="Q460" s="244"/>
      <c r="R460" s="244"/>
      <c r="S460" s="244"/>
      <c r="T460" s="244"/>
      <c r="U460" s="244"/>
      <c r="V460" s="244"/>
      <c r="W460" s="244"/>
      <c r="X460" s="244"/>
      <c r="Y460" s="244"/>
      <c r="Z460" s="244"/>
      <c r="AA460" s="244"/>
      <c r="AB460" s="244"/>
      <c r="AC460" s="244"/>
      <c r="AD460" s="244"/>
      <c r="AE460" s="244"/>
      <c r="AF460" s="244"/>
      <c r="AG460" s="244"/>
      <c r="AH460" s="244"/>
      <c r="AI460" s="244"/>
      <c r="AJ460" s="244"/>
      <c r="AK460" s="244"/>
      <c r="AL460" s="244"/>
      <c r="AM460" s="244"/>
      <c r="AN460" s="244"/>
      <c r="AO460" s="244"/>
      <c r="AP460" s="244"/>
      <c r="AQ460" s="244"/>
      <c r="AR460" s="244"/>
      <c r="AS460" s="244"/>
      <c r="AT460" s="244"/>
      <c r="AU460" s="244"/>
      <c r="AV460" s="244"/>
      <c r="AW460" s="244"/>
      <c r="AX460" s="244"/>
      <c r="AY460" s="244"/>
      <c r="AZ460" s="244"/>
      <c r="BA460" s="244"/>
      <c r="BB460" s="244"/>
      <c r="BC460" s="244"/>
      <c r="BD460" s="244"/>
      <c r="BE460" s="244"/>
      <c r="BF460" s="244"/>
      <c r="BG460" s="244"/>
      <c r="BH460" s="244"/>
      <c r="BI460" s="244"/>
      <c r="BJ460" s="244"/>
      <c r="BK460" s="244"/>
    </row>
    <row r="461" spans="1:63" ht="19.5" customHeight="1">
      <c r="A461" s="244"/>
      <c r="B461" s="244"/>
      <c r="C461" s="244"/>
      <c r="D461" s="244"/>
      <c r="E461" s="244"/>
      <c r="F461" s="244"/>
      <c r="G461" s="244"/>
      <c r="H461" s="244"/>
      <c r="I461" s="244"/>
      <c r="J461" s="244"/>
      <c r="K461" s="244"/>
      <c r="L461" s="244"/>
      <c r="M461" s="244"/>
      <c r="N461" s="244"/>
      <c r="O461" s="244"/>
      <c r="P461" s="244"/>
      <c r="Q461" s="244"/>
      <c r="R461" s="244"/>
      <c r="S461" s="244"/>
      <c r="T461" s="244"/>
      <c r="U461" s="244"/>
      <c r="V461" s="244"/>
      <c r="W461" s="244"/>
      <c r="X461" s="244"/>
      <c r="Y461" s="244"/>
      <c r="Z461" s="244"/>
      <c r="AA461" s="244"/>
      <c r="AB461" s="244"/>
      <c r="AC461" s="244"/>
      <c r="AD461" s="244"/>
      <c r="AE461" s="244"/>
      <c r="AF461" s="244"/>
      <c r="AG461" s="244"/>
      <c r="AH461" s="244"/>
      <c r="AI461" s="244"/>
      <c r="AJ461" s="244"/>
      <c r="AK461" s="244"/>
      <c r="AL461" s="244"/>
      <c r="AM461" s="244"/>
      <c r="AN461" s="244"/>
      <c r="AO461" s="244"/>
      <c r="AP461" s="244"/>
      <c r="AQ461" s="244"/>
      <c r="AR461" s="244"/>
      <c r="AS461" s="244"/>
      <c r="AT461" s="244"/>
      <c r="AU461" s="244"/>
      <c r="AV461" s="244"/>
      <c r="AW461" s="244"/>
      <c r="AX461" s="244"/>
      <c r="AY461" s="244"/>
      <c r="AZ461" s="244"/>
      <c r="BA461" s="244"/>
      <c r="BB461" s="244"/>
      <c r="BC461" s="244"/>
      <c r="BD461" s="244"/>
      <c r="BE461" s="244"/>
      <c r="BF461" s="244"/>
      <c r="BG461" s="244"/>
      <c r="BH461" s="244"/>
      <c r="BI461" s="244"/>
      <c r="BJ461" s="244"/>
      <c r="BK461" s="244"/>
    </row>
    <row r="462" spans="1:63" ht="19.5" customHeight="1">
      <c r="A462" s="244"/>
      <c r="B462" s="244"/>
      <c r="C462" s="244"/>
      <c r="D462" s="244"/>
      <c r="E462" s="244"/>
      <c r="F462" s="244"/>
      <c r="G462" s="244"/>
      <c r="H462" s="244"/>
      <c r="I462" s="244"/>
      <c r="J462" s="244"/>
      <c r="K462" s="244"/>
      <c r="L462" s="244"/>
      <c r="M462" s="244"/>
      <c r="N462" s="244"/>
      <c r="O462" s="244"/>
      <c r="P462" s="244"/>
      <c r="Q462" s="244"/>
      <c r="R462" s="244"/>
      <c r="S462" s="244"/>
      <c r="T462" s="244"/>
      <c r="U462" s="244"/>
      <c r="V462" s="244"/>
      <c r="W462" s="244"/>
      <c r="X462" s="244"/>
      <c r="Y462" s="244"/>
      <c r="Z462" s="244"/>
      <c r="AA462" s="244"/>
      <c r="AB462" s="244"/>
      <c r="AC462" s="244"/>
      <c r="AD462" s="244"/>
      <c r="AE462" s="244"/>
      <c r="AF462" s="244"/>
      <c r="AG462" s="244"/>
      <c r="AH462" s="244"/>
      <c r="AI462" s="244"/>
      <c r="AJ462" s="244"/>
      <c r="AK462" s="244"/>
      <c r="AL462" s="244"/>
      <c r="AM462" s="244"/>
      <c r="AN462" s="244"/>
      <c r="AO462" s="244"/>
      <c r="AP462" s="244"/>
      <c r="AQ462" s="244"/>
      <c r="AR462" s="244"/>
      <c r="AS462" s="244"/>
      <c r="AT462" s="244"/>
      <c r="AU462" s="244"/>
      <c r="AV462" s="244"/>
      <c r="AW462" s="244"/>
      <c r="AX462" s="244"/>
      <c r="AY462" s="244"/>
      <c r="AZ462" s="244"/>
      <c r="BA462" s="244"/>
      <c r="BB462" s="244"/>
      <c r="BC462" s="244"/>
      <c r="BD462" s="244"/>
      <c r="BE462" s="244"/>
      <c r="BF462" s="244"/>
      <c r="BG462" s="244"/>
      <c r="BH462" s="244"/>
      <c r="BI462" s="244"/>
      <c r="BJ462" s="244"/>
      <c r="BK462" s="244"/>
    </row>
    <row r="463" spans="1:63" ht="19.5" customHeight="1">
      <c r="A463" s="244"/>
      <c r="B463" s="244"/>
      <c r="C463" s="244"/>
      <c r="D463" s="244"/>
      <c r="E463" s="244"/>
      <c r="F463" s="244"/>
      <c r="G463" s="244"/>
      <c r="H463" s="244"/>
      <c r="I463" s="244"/>
      <c r="J463" s="244"/>
      <c r="K463" s="244"/>
      <c r="L463" s="244"/>
      <c r="M463" s="244"/>
      <c r="N463" s="244"/>
      <c r="O463" s="244"/>
      <c r="P463" s="244"/>
      <c r="Q463" s="244"/>
      <c r="R463" s="244"/>
      <c r="S463" s="244"/>
      <c r="T463" s="244"/>
      <c r="U463" s="244"/>
      <c r="V463" s="244"/>
      <c r="W463" s="244"/>
      <c r="X463" s="244"/>
      <c r="Y463" s="244"/>
      <c r="Z463" s="244"/>
      <c r="AA463" s="244"/>
      <c r="AB463" s="244"/>
      <c r="AC463" s="244"/>
      <c r="AD463" s="244"/>
      <c r="AE463" s="244"/>
      <c r="AF463" s="244"/>
      <c r="AG463" s="244"/>
      <c r="AH463" s="244"/>
      <c r="AI463" s="244"/>
      <c r="AJ463" s="244"/>
      <c r="AK463" s="244"/>
      <c r="AL463" s="244"/>
      <c r="AM463" s="244"/>
      <c r="AN463" s="244"/>
      <c r="AO463" s="244"/>
      <c r="AP463" s="244"/>
      <c r="AQ463" s="244"/>
      <c r="AR463" s="244"/>
      <c r="AS463" s="244"/>
      <c r="AT463" s="244"/>
      <c r="AU463" s="244"/>
      <c r="AV463" s="244"/>
      <c r="AW463" s="244"/>
      <c r="AX463" s="244"/>
      <c r="AY463" s="244"/>
      <c r="AZ463" s="244"/>
      <c r="BA463" s="244"/>
      <c r="BB463" s="244"/>
      <c r="BC463" s="244"/>
      <c r="BD463" s="244"/>
      <c r="BE463" s="244"/>
      <c r="BF463" s="244"/>
      <c r="BG463" s="244"/>
      <c r="BH463" s="244"/>
      <c r="BI463" s="244"/>
      <c r="BJ463" s="244"/>
      <c r="BK463" s="244"/>
    </row>
    <row r="464" spans="1:63" ht="19.5" customHeight="1">
      <c r="A464" s="244"/>
      <c r="B464" s="244"/>
      <c r="C464" s="244"/>
      <c r="D464" s="244"/>
      <c r="E464" s="244"/>
      <c r="F464" s="244"/>
      <c r="G464" s="244"/>
      <c r="H464" s="244"/>
      <c r="I464" s="244"/>
      <c r="J464" s="244"/>
      <c r="K464" s="244"/>
      <c r="L464" s="244"/>
      <c r="M464" s="244"/>
      <c r="N464" s="244"/>
      <c r="O464" s="244"/>
      <c r="P464" s="244"/>
      <c r="Q464" s="244"/>
      <c r="R464" s="244"/>
      <c r="S464" s="244"/>
      <c r="T464" s="244"/>
      <c r="U464" s="244"/>
      <c r="V464" s="244"/>
      <c r="W464" s="244"/>
      <c r="X464" s="244"/>
      <c r="Y464" s="244"/>
      <c r="Z464" s="244"/>
      <c r="AA464" s="244"/>
      <c r="AB464" s="244"/>
      <c r="AC464" s="244"/>
      <c r="AD464" s="244"/>
      <c r="AE464" s="244"/>
      <c r="AF464" s="244"/>
      <c r="AG464" s="244"/>
      <c r="AH464" s="244"/>
      <c r="AI464" s="244"/>
      <c r="AJ464" s="244"/>
      <c r="AK464" s="244"/>
      <c r="AL464" s="244"/>
      <c r="AM464" s="244"/>
      <c r="AN464" s="244"/>
      <c r="AO464" s="244"/>
      <c r="AP464" s="244"/>
      <c r="AQ464" s="244"/>
      <c r="AR464" s="244"/>
      <c r="AS464" s="244"/>
      <c r="AT464" s="244"/>
      <c r="AU464" s="244"/>
      <c r="AV464" s="244"/>
      <c r="AW464" s="244"/>
      <c r="AX464" s="244"/>
      <c r="AY464" s="244"/>
      <c r="AZ464" s="244"/>
      <c r="BA464" s="244"/>
      <c r="BB464" s="244"/>
      <c r="BC464" s="244"/>
      <c r="BD464" s="244"/>
      <c r="BE464" s="244"/>
      <c r="BF464" s="244"/>
      <c r="BG464" s="244"/>
      <c r="BH464" s="244"/>
      <c r="BI464" s="244"/>
      <c r="BJ464" s="244"/>
      <c r="BK464" s="244"/>
    </row>
    <row r="465" spans="1:63" ht="19.5" customHeight="1">
      <c r="A465" s="244"/>
      <c r="B465" s="244"/>
      <c r="C465" s="244"/>
      <c r="D465" s="244"/>
      <c r="E465" s="244"/>
      <c r="F465" s="244"/>
      <c r="G465" s="244"/>
      <c r="H465" s="244"/>
      <c r="I465" s="244"/>
      <c r="J465" s="244"/>
      <c r="K465" s="244"/>
      <c r="L465" s="244"/>
      <c r="M465" s="244"/>
      <c r="N465" s="244"/>
      <c r="O465" s="244"/>
      <c r="P465" s="244"/>
      <c r="Q465" s="244"/>
      <c r="R465" s="244"/>
      <c r="S465" s="244"/>
      <c r="T465" s="244"/>
      <c r="U465" s="244"/>
      <c r="V465" s="244"/>
      <c r="W465" s="244"/>
      <c r="X465" s="244"/>
      <c r="Y465" s="244"/>
      <c r="Z465" s="244"/>
      <c r="AA465" s="244"/>
      <c r="AB465" s="244"/>
      <c r="AC465" s="244"/>
      <c r="AD465" s="244"/>
      <c r="AE465" s="244"/>
      <c r="AF465" s="244"/>
      <c r="AG465" s="244"/>
      <c r="AH465" s="244"/>
      <c r="AI465" s="244"/>
      <c r="AJ465" s="244"/>
      <c r="AK465" s="244"/>
      <c r="AL465" s="244"/>
      <c r="AM465" s="244"/>
      <c r="AN465" s="244"/>
      <c r="AO465" s="244"/>
      <c r="AP465" s="244"/>
      <c r="AQ465" s="244"/>
      <c r="AR465" s="244"/>
      <c r="AS465" s="244"/>
      <c r="AT465" s="244"/>
      <c r="AU465" s="244"/>
      <c r="AV465" s="244"/>
      <c r="AW465" s="244"/>
      <c r="AX465" s="244"/>
      <c r="AY465" s="244"/>
      <c r="AZ465" s="244"/>
      <c r="BA465" s="244"/>
      <c r="BB465" s="244"/>
      <c r="BC465" s="244"/>
      <c r="BD465" s="244"/>
      <c r="BE465" s="244"/>
      <c r="BF465" s="244"/>
      <c r="BG465" s="244"/>
      <c r="BH465" s="244"/>
      <c r="BI465" s="244"/>
      <c r="BJ465" s="244"/>
      <c r="BK465" s="244"/>
    </row>
    <row r="466" spans="1:63" ht="19.5" customHeight="1">
      <c r="A466" s="244"/>
      <c r="B466" s="244"/>
      <c r="C466" s="244"/>
      <c r="D466" s="244"/>
      <c r="E466" s="244"/>
      <c r="F466" s="244"/>
      <c r="G466" s="244"/>
      <c r="H466" s="244"/>
      <c r="I466" s="244"/>
      <c r="J466" s="244"/>
      <c r="K466" s="244"/>
      <c r="L466" s="244"/>
      <c r="M466" s="244"/>
      <c r="N466" s="244"/>
      <c r="O466" s="244"/>
      <c r="P466" s="244"/>
      <c r="Q466" s="244"/>
      <c r="R466" s="244"/>
      <c r="S466" s="244"/>
      <c r="T466" s="244"/>
      <c r="U466" s="244"/>
      <c r="V466" s="244"/>
      <c r="W466" s="244"/>
      <c r="X466" s="244"/>
      <c r="Y466" s="244"/>
      <c r="Z466" s="244"/>
      <c r="AA466" s="244"/>
      <c r="AB466" s="244"/>
      <c r="AC466" s="244"/>
      <c r="AD466" s="244"/>
      <c r="AE466" s="244"/>
      <c r="AF466" s="244"/>
      <c r="AG466" s="244"/>
      <c r="AH466" s="244"/>
      <c r="AI466" s="244"/>
      <c r="AJ466" s="244"/>
      <c r="AK466" s="244"/>
      <c r="AL466" s="244"/>
      <c r="AM466" s="244"/>
      <c r="AN466" s="244"/>
      <c r="AO466" s="244"/>
      <c r="AP466" s="244"/>
      <c r="AQ466" s="244"/>
      <c r="AR466" s="244"/>
      <c r="AS466" s="244"/>
      <c r="AT466" s="244"/>
      <c r="AU466" s="244"/>
      <c r="AV466" s="244"/>
      <c r="AW466" s="244"/>
      <c r="AX466" s="244"/>
      <c r="AY466" s="244"/>
      <c r="AZ466" s="244"/>
      <c r="BA466" s="244"/>
      <c r="BB466" s="244"/>
      <c r="BC466" s="244"/>
      <c r="BD466" s="244"/>
      <c r="BE466" s="244"/>
      <c r="BF466" s="244"/>
      <c r="BG466" s="244"/>
      <c r="BH466" s="244"/>
      <c r="BI466" s="244"/>
      <c r="BJ466" s="244"/>
      <c r="BK466" s="244"/>
    </row>
    <row r="467" spans="1:63" ht="19.5" customHeight="1">
      <c r="A467" s="244"/>
      <c r="B467" s="244"/>
      <c r="C467" s="244"/>
      <c r="D467" s="244"/>
      <c r="E467" s="244"/>
      <c r="F467" s="244"/>
      <c r="G467" s="244"/>
      <c r="H467" s="244"/>
      <c r="I467" s="244"/>
      <c r="J467" s="244"/>
      <c r="K467" s="244"/>
      <c r="L467" s="244"/>
      <c r="M467" s="244"/>
      <c r="N467" s="244"/>
      <c r="O467" s="244"/>
      <c r="P467" s="244"/>
      <c r="Q467" s="244"/>
      <c r="R467" s="244"/>
      <c r="S467" s="244"/>
      <c r="T467" s="244"/>
      <c r="U467" s="244"/>
      <c r="V467" s="244"/>
      <c r="W467" s="244"/>
      <c r="X467" s="244"/>
      <c r="Y467" s="244"/>
      <c r="Z467" s="244"/>
      <c r="AA467" s="244"/>
      <c r="AB467" s="244"/>
      <c r="AC467" s="244"/>
      <c r="AD467" s="244"/>
      <c r="AE467" s="244"/>
      <c r="AF467" s="244"/>
      <c r="AG467" s="244"/>
      <c r="AH467" s="244"/>
      <c r="AI467" s="244"/>
      <c r="AJ467" s="244"/>
      <c r="AK467" s="244"/>
      <c r="AL467" s="244"/>
      <c r="AM467" s="244"/>
      <c r="AN467" s="244"/>
      <c r="AO467" s="244"/>
      <c r="AP467" s="244"/>
      <c r="AQ467" s="244"/>
      <c r="AR467" s="244"/>
      <c r="AS467" s="244"/>
      <c r="AT467" s="244"/>
      <c r="AU467" s="244"/>
      <c r="AV467" s="244"/>
      <c r="AW467" s="244"/>
      <c r="AX467" s="244"/>
      <c r="AY467" s="244"/>
      <c r="AZ467" s="244"/>
      <c r="BA467" s="244"/>
      <c r="BB467" s="244"/>
      <c r="BC467" s="244"/>
      <c r="BD467" s="244"/>
      <c r="BE467" s="244"/>
      <c r="BF467" s="244"/>
      <c r="BG467" s="244"/>
      <c r="BH467" s="244"/>
      <c r="BI467" s="244"/>
      <c r="BJ467" s="244"/>
      <c r="BK467" s="244"/>
    </row>
    <row r="468" spans="1:63" ht="19.5" customHeight="1">
      <c r="A468" s="244"/>
      <c r="B468" s="244"/>
      <c r="C468" s="244"/>
      <c r="D468" s="244"/>
      <c r="E468" s="244"/>
      <c r="F468" s="244"/>
      <c r="G468" s="244"/>
      <c r="H468" s="244"/>
      <c r="I468" s="244"/>
      <c r="J468" s="244"/>
      <c r="K468" s="244"/>
      <c r="L468" s="244"/>
      <c r="M468" s="244"/>
      <c r="N468" s="244"/>
      <c r="O468" s="244"/>
      <c r="P468" s="244"/>
      <c r="Q468" s="244"/>
      <c r="R468" s="244"/>
      <c r="S468" s="244"/>
      <c r="T468" s="244"/>
      <c r="U468" s="244"/>
      <c r="V468" s="244"/>
      <c r="W468" s="244"/>
      <c r="X468" s="244"/>
      <c r="Y468" s="244"/>
      <c r="Z468" s="244"/>
      <c r="AA468" s="244"/>
      <c r="AB468" s="244"/>
      <c r="AC468" s="244"/>
      <c r="AD468" s="244"/>
      <c r="AE468" s="244"/>
      <c r="AF468" s="244"/>
      <c r="AG468" s="244"/>
      <c r="AH468" s="244"/>
      <c r="AI468" s="244"/>
      <c r="AJ468" s="244"/>
      <c r="AK468" s="244"/>
      <c r="AL468" s="244"/>
      <c r="AM468" s="244"/>
      <c r="AN468" s="244"/>
      <c r="AO468" s="244"/>
      <c r="AP468" s="244"/>
      <c r="AQ468" s="244"/>
      <c r="AR468" s="244"/>
      <c r="AS468" s="244"/>
      <c r="AT468" s="244"/>
      <c r="AU468" s="244"/>
      <c r="AV468" s="244"/>
      <c r="AW468" s="244"/>
      <c r="AX468" s="244"/>
      <c r="AY468" s="244"/>
      <c r="AZ468" s="244"/>
      <c r="BA468" s="244"/>
      <c r="BB468" s="244"/>
      <c r="BC468" s="244"/>
      <c r="BD468" s="244"/>
      <c r="BE468" s="244"/>
      <c r="BF468" s="244"/>
      <c r="BG468" s="244"/>
      <c r="BH468" s="244"/>
      <c r="BI468" s="244"/>
      <c r="BJ468" s="244"/>
      <c r="BK468" s="244"/>
    </row>
    <row r="469" spans="1:63" ht="19.5" customHeight="1">
      <c r="A469" s="244"/>
      <c r="B469" s="244"/>
      <c r="C469" s="244"/>
      <c r="D469" s="244"/>
      <c r="E469" s="244"/>
      <c r="F469" s="244"/>
      <c r="G469" s="244"/>
      <c r="H469" s="244"/>
      <c r="I469" s="244"/>
      <c r="J469" s="244"/>
      <c r="K469" s="244"/>
      <c r="L469" s="244"/>
      <c r="M469" s="244"/>
      <c r="N469" s="244"/>
      <c r="O469" s="244"/>
      <c r="P469" s="244"/>
      <c r="Q469" s="244"/>
      <c r="R469" s="244"/>
      <c r="S469" s="244"/>
      <c r="T469" s="244"/>
      <c r="U469" s="244"/>
      <c r="V469" s="244"/>
      <c r="W469" s="244"/>
      <c r="X469" s="244"/>
      <c r="Y469" s="244"/>
      <c r="Z469" s="244"/>
      <c r="AA469" s="244"/>
      <c r="AB469" s="244"/>
      <c r="AC469" s="244"/>
      <c r="AD469" s="244"/>
      <c r="AE469" s="244"/>
      <c r="AF469" s="244"/>
      <c r="AG469" s="244"/>
      <c r="AH469" s="244"/>
      <c r="AI469" s="244"/>
      <c r="AJ469" s="244"/>
      <c r="AK469" s="244"/>
      <c r="AL469" s="244"/>
      <c r="AM469" s="244"/>
      <c r="AN469" s="244"/>
      <c r="AO469" s="244"/>
      <c r="AP469" s="244"/>
      <c r="AQ469" s="244"/>
      <c r="AR469" s="244"/>
      <c r="AS469" s="244"/>
      <c r="AT469" s="244"/>
      <c r="AU469" s="244"/>
      <c r="AV469" s="244"/>
      <c r="AW469" s="244"/>
      <c r="AX469" s="244"/>
      <c r="AY469" s="244"/>
      <c r="AZ469" s="244"/>
      <c r="BA469" s="244"/>
      <c r="BB469" s="244"/>
      <c r="BC469" s="244"/>
      <c r="BD469" s="244"/>
      <c r="BE469" s="244"/>
      <c r="BF469" s="244"/>
      <c r="BG469" s="244"/>
      <c r="BH469" s="244"/>
      <c r="BI469" s="244"/>
      <c r="BJ469" s="244"/>
      <c r="BK469" s="244"/>
    </row>
    <row r="470" spans="1:63" ht="19.5" customHeight="1">
      <c r="A470" s="244"/>
      <c r="B470" s="244"/>
      <c r="C470" s="244"/>
      <c r="D470" s="244"/>
      <c r="E470" s="244"/>
      <c r="F470" s="244"/>
      <c r="G470" s="244"/>
      <c r="H470" s="244"/>
      <c r="I470" s="244"/>
      <c r="J470" s="244"/>
      <c r="K470" s="244"/>
      <c r="L470" s="244"/>
      <c r="M470" s="244"/>
      <c r="N470" s="244"/>
      <c r="O470" s="244"/>
      <c r="P470" s="244"/>
      <c r="Q470" s="244"/>
      <c r="R470" s="244"/>
      <c r="S470" s="244"/>
      <c r="T470" s="244"/>
      <c r="U470" s="244"/>
      <c r="V470" s="244"/>
      <c r="W470" s="244"/>
      <c r="X470" s="244"/>
      <c r="Y470" s="244"/>
      <c r="Z470" s="244"/>
      <c r="AA470" s="244"/>
      <c r="AB470" s="244"/>
      <c r="AC470" s="244"/>
      <c r="AD470" s="244"/>
      <c r="AE470" s="244"/>
      <c r="AF470" s="244"/>
      <c r="AG470" s="244"/>
      <c r="AH470" s="244"/>
      <c r="AI470" s="244"/>
      <c r="AJ470" s="244"/>
      <c r="AK470" s="244"/>
      <c r="AL470" s="244"/>
      <c r="AM470" s="244"/>
      <c r="AN470" s="244"/>
      <c r="AO470" s="244"/>
      <c r="AP470" s="244"/>
      <c r="AQ470" s="244"/>
      <c r="AR470" s="244"/>
      <c r="AS470" s="244"/>
      <c r="AT470" s="244"/>
      <c r="AU470" s="244"/>
      <c r="AV470" s="244"/>
      <c r="AW470" s="244"/>
      <c r="AX470" s="244"/>
      <c r="AY470" s="244"/>
      <c r="AZ470" s="244"/>
      <c r="BA470" s="244"/>
      <c r="BB470" s="244"/>
      <c r="BC470" s="244"/>
      <c r="BD470" s="244"/>
      <c r="BE470" s="244"/>
      <c r="BF470" s="244"/>
      <c r="BG470" s="244"/>
      <c r="BH470" s="244"/>
      <c r="BI470" s="244"/>
      <c r="BJ470" s="244"/>
      <c r="BK470" s="244"/>
    </row>
    <row r="471" spans="1:63" ht="19.5" customHeight="1">
      <c r="A471" s="244"/>
      <c r="B471" s="244"/>
      <c r="C471" s="244"/>
      <c r="D471" s="244"/>
      <c r="E471" s="244"/>
      <c r="F471" s="244"/>
      <c r="G471" s="244"/>
      <c r="H471" s="244"/>
      <c r="I471" s="244"/>
      <c r="J471" s="244"/>
      <c r="K471" s="244"/>
      <c r="L471" s="244"/>
      <c r="M471" s="244"/>
      <c r="N471" s="244"/>
      <c r="O471" s="244"/>
      <c r="P471" s="244"/>
      <c r="Q471" s="244"/>
      <c r="R471" s="244"/>
      <c r="S471" s="244"/>
      <c r="T471" s="244"/>
      <c r="U471" s="244"/>
      <c r="V471" s="244"/>
      <c r="W471" s="244"/>
      <c r="X471" s="244"/>
      <c r="Y471" s="244"/>
      <c r="Z471" s="244"/>
      <c r="AA471" s="244"/>
      <c r="AB471" s="244"/>
      <c r="AC471" s="244"/>
      <c r="AD471" s="244"/>
      <c r="AE471" s="244"/>
      <c r="AF471" s="244"/>
      <c r="AG471" s="244"/>
      <c r="AH471" s="244"/>
      <c r="AI471" s="244"/>
      <c r="AJ471" s="244"/>
      <c r="AK471" s="244"/>
      <c r="AL471" s="244"/>
      <c r="AM471" s="244"/>
      <c r="AN471" s="244"/>
      <c r="AO471" s="244"/>
      <c r="AP471" s="244"/>
      <c r="AQ471" s="244"/>
      <c r="AR471" s="244"/>
      <c r="AS471" s="244"/>
      <c r="AT471" s="244"/>
      <c r="AU471" s="244"/>
      <c r="AV471" s="244"/>
      <c r="AW471" s="244"/>
      <c r="AX471" s="244"/>
      <c r="AY471" s="244"/>
      <c r="AZ471" s="244"/>
      <c r="BA471" s="244"/>
      <c r="BB471" s="244"/>
      <c r="BC471" s="244"/>
      <c r="BD471" s="244"/>
      <c r="BE471" s="244"/>
      <c r="BF471" s="244"/>
      <c r="BG471" s="244"/>
      <c r="BH471" s="244"/>
      <c r="BI471" s="244"/>
      <c r="BJ471" s="244"/>
      <c r="BK471" s="244"/>
    </row>
    <row r="472" spans="1:63" ht="19.5" customHeight="1">
      <c r="A472" s="244"/>
      <c r="B472" s="244"/>
      <c r="C472" s="244"/>
      <c r="D472" s="244"/>
      <c r="E472" s="244"/>
      <c r="F472" s="244"/>
      <c r="G472" s="244"/>
      <c r="H472" s="244"/>
      <c r="I472" s="244"/>
      <c r="J472" s="244"/>
      <c r="K472" s="244"/>
      <c r="L472" s="244"/>
      <c r="M472" s="244"/>
      <c r="N472" s="244"/>
      <c r="O472" s="244"/>
      <c r="P472" s="244"/>
      <c r="Q472" s="244"/>
      <c r="R472" s="244"/>
      <c r="S472" s="244"/>
      <c r="T472" s="244"/>
      <c r="U472" s="244"/>
      <c r="V472" s="244"/>
      <c r="W472" s="244"/>
      <c r="X472" s="244"/>
      <c r="Y472" s="244"/>
      <c r="Z472" s="244"/>
      <c r="AA472" s="244"/>
      <c r="AB472" s="244"/>
      <c r="AC472" s="244"/>
      <c r="AD472" s="244"/>
      <c r="AE472" s="244"/>
      <c r="AF472" s="244"/>
      <c r="AG472" s="244"/>
      <c r="AH472" s="244"/>
      <c r="AI472" s="244"/>
      <c r="AJ472" s="244"/>
      <c r="AK472" s="244"/>
      <c r="AL472" s="244"/>
      <c r="AM472" s="244"/>
      <c r="AN472" s="244"/>
      <c r="AO472" s="244"/>
      <c r="AP472" s="244"/>
      <c r="AQ472" s="244"/>
      <c r="AR472" s="244"/>
      <c r="AS472" s="244"/>
      <c r="AT472" s="244"/>
      <c r="AU472" s="244"/>
      <c r="AV472" s="244"/>
      <c r="AW472" s="244"/>
      <c r="AX472" s="244"/>
      <c r="AY472" s="244"/>
      <c r="AZ472" s="244"/>
      <c r="BA472" s="244"/>
      <c r="BB472" s="244"/>
      <c r="BC472" s="244"/>
      <c r="BD472" s="244"/>
      <c r="BE472" s="244"/>
      <c r="BF472" s="244"/>
      <c r="BG472" s="244"/>
      <c r="BH472" s="244"/>
      <c r="BI472" s="244"/>
      <c r="BJ472" s="244"/>
      <c r="BK472" s="244"/>
    </row>
    <row r="473" spans="1:63" ht="19.5" customHeight="1">
      <c r="A473" s="244"/>
      <c r="B473" s="244"/>
      <c r="C473" s="244"/>
      <c r="D473" s="244"/>
      <c r="E473" s="244"/>
      <c r="F473" s="244"/>
      <c r="G473" s="244"/>
      <c r="H473" s="244"/>
      <c r="I473" s="244"/>
      <c r="J473" s="244"/>
      <c r="K473" s="244"/>
      <c r="L473" s="244"/>
      <c r="M473" s="244"/>
      <c r="N473" s="244"/>
      <c r="O473" s="244"/>
      <c r="P473" s="244"/>
      <c r="Q473" s="244"/>
      <c r="R473" s="244"/>
      <c r="S473" s="244"/>
      <c r="T473" s="244"/>
      <c r="U473" s="244"/>
      <c r="V473" s="244"/>
      <c r="W473" s="244"/>
      <c r="X473" s="244"/>
      <c r="Y473" s="244"/>
      <c r="Z473" s="244"/>
      <c r="AA473" s="244"/>
      <c r="AB473" s="244"/>
      <c r="AC473" s="244"/>
      <c r="AD473" s="244"/>
      <c r="AE473" s="244"/>
      <c r="AF473" s="244"/>
      <c r="AG473" s="244"/>
      <c r="AH473" s="244"/>
      <c r="AI473" s="244"/>
      <c r="AJ473" s="244"/>
      <c r="AK473" s="244"/>
      <c r="AL473" s="244"/>
      <c r="AM473" s="244"/>
      <c r="AN473" s="244"/>
      <c r="AO473" s="244"/>
      <c r="AP473" s="244"/>
      <c r="AQ473" s="244"/>
      <c r="AR473" s="244"/>
      <c r="AS473" s="244"/>
      <c r="AT473" s="244"/>
      <c r="AU473" s="244"/>
      <c r="AV473" s="244"/>
      <c r="AW473" s="244"/>
      <c r="AX473" s="244"/>
      <c r="AY473" s="244"/>
      <c r="AZ473" s="244"/>
      <c r="BA473" s="244"/>
      <c r="BB473" s="244"/>
      <c r="BC473" s="244"/>
      <c r="BD473" s="244"/>
      <c r="BE473" s="244"/>
      <c r="BF473" s="244"/>
      <c r="BG473" s="244"/>
      <c r="BH473" s="244"/>
      <c r="BI473" s="244"/>
      <c r="BJ473" s="244"/>
      <c r="BK473" s="244"/>
    </row>
    <row r="474" spans="1:63" ht="19.5" customHeight="1">
      <c r="A474" s="244"/>
      <c r="B474" s="244"/>
      <c r="C474" s="244"/>
      <c r="D474" s="244"/>
      <c r="E474" s="244"/>
      <c r="F474" s="244"/>
      <c r="G474" s="244"/>
      <c r="H474" s="244"/>
      <c r="I474" s="244"/>
      <c r="J474" s="244"/>
      <c r="K474" s="244"/>
      <c r="L474" s="244"/>
      <c r="M474" s="244"/>
      <c r="N474" s="244"/>
      <c r="O474" s="244"/>
      <c r="P474" s="244"/>
      <c r="Q474" s="244"/>
      <c r="R474" s="244"/>
      <c r="S474" s="244"/>
      <c r="T474" s="244"/>
      <c r="U474" s="244"/>
      <c r="V474" s="244"/>
      <c r="W474" s="244"/>
      <c r="X474" s="244"/>
      <c r="Y474" s="244"/>
      <c r="Z474" s="244"/>
      <c r="AA474" s="244"/>
      <c r="AB474" s="244"/>
      <c r="AC474" s="244"/>
      <c r="AD474" s="244"/>
      <c r="AE474" s="244"/>
      <c r="AF474" s="244"/>
      <c r="AG474" s="244"/>
      <c r="AH474" s="244"/>
      <c r="AI474" s="244"/>
      <c r="AJ474" s="244"/>
      <c r="AK474" s="244"/>
      <c r="AL474" s="244"/>
      <c r="AM474" s="244"/>
      <c r="AN474" s="244"/>
      <c r="AO474" s="244"/>
      <c r="AP474" s="244"/>
      <c r="AQ474" s="244"/>
      <c r="AR474" s="244"/>
      <c r="AS474" s="244"/>
      <c r="AT474" s="244"/>
      <c r="AU474" s="244"/>
      <c r="AV474" s="244"/>
      <c r="AW474" s="244"/>
      <c r="AX474" s="244"/>
      <c r="AY474" s="244"/>
      <c r="AZ474" s="244"/>
      <c r="BA474" s="244"/>
      <c r="BB474" s="244"/>
      <c r="BC474" s="244"/>
      <c r="BD474" s="244"/>
      <c r="BE474" s="244"/>
      <c r="BF474" s="244"/>
      <c r="BG474" s="244"/>
      <c r="BH474" s="244"/>
      <c r="BI474" s="244"/>
      <c r="BJ474" s="244"/>
      <c r="BK474" s="244"/>
    </row>
    <row r="475" spans="1:63" ht="19.5" customHeight="1">
      <c r="A475" s="244"/>
      <c r="B475" s="244"/>
      <c r="C475" s="244"/>
      <c r="D475" s="244"/>
      <c r="E475" s="244"/>
      <c r="F475" s="244"/>
      <c r="G475" s="244"/>
      <c r="H475" s="244"/>
      <c r="I475" s="244"/>
      <c r="J475" s="244"/>
      <c r="K475" s="244"/>
      <c r="L475" s="244"/>
      <c r="M475" s="244"/>
      <c r="N475" s="244"/>
      <c r="O475" s="244"/>
      <c r="P475" s="244"/>
      <c r="Q475" s="244"/>
      <c r="R475" s="244"/>
      <c r="S475" s="244"/>
      <c r="T475" s="244"/>
      <c r="U475" s="244"/>
      <c r="V475" s="244"/>
      <c r="W475" s="244"/>
      <c r="X475" s="244"/>
      <c r="Y475" s="244"/>
      <c r="Z475" s="244"/>
      <c r="AA475" s="244"/>
      <c r="AB475" s="244"/>
      <c r="AC475" s="244"/>
      <c r="AD475" s="244"/>
      <c r="AE475" s="244"/>
      <c r="AF475" s="244"/>
      <c r="AG475" s="244"/>
      <c r="AH475" s="244"/>
      <c r="AI475" s="244"/>
      <c r="AJ475" s="244"/>
      <c r="AK475" s="244"/>
      <c r="AL475" s="244"/>
      <c r="AM475" s="244"/>
      <c r="AN475" s="244"/>
      <c r="AO475" s="244"/>
      <c r="AP475" s="244"/>
      <c r="AQ475" s="244"/>
      <c r="AR475" s="244"/>
      <c r="AS475" s="244"/>
      <c r="AT475" s="244"/>
      <c r="AU475" s="244"/>
      <c r="AV475" s="244"/>
      <c r="AW475" s="244"/>
      <c r="AX475" s="244"/>
      <c r="AY475" s="244"/>
      <c r="AZ475" s="244"/>
      <c r="BA475" s="244"/>
      <c r="BB475" s="244"/>
      <c r="BC475" s="244"/>
      <c r="BD475" s="244"/>
      <c r="BE475" s="244"/>
      <c r="BF475" s="244"/>
      <c r="BG475" s="244"/>
      <c r="BH475" s="244"/>
      <c r="BI475" s="244"/>
      <c r="BJ475" s="244"/>
      <c r="BK475" s="244"/>
    </row>
    <row r="476" spans="1:63" ht="19.5" customHeight="1">
      <c r="A476" s="244"/>
      <c r="B476" s="244"/>
      <c r="C476" s="244"/>
      <c r="D476" s="244"/>
      <c r="E476" s="244"/>
      <c r="F476" s="244"/>
      <c r="G476" s="244"/>
      <c r="H476" s="244"/>
      <c r="I476" s="244"/>
      <c r="J476" s="244"/>
      <c r="K476" s="244"/>
      <c r="L476" s="244"/>
      <c r="M476" s="244"/>
      <c r="N476" s="244"/>
      <c r="O476" s="244"/>
      <c r="P476" s="244"/>
      <c r="Q476" s="244"/>
      <c r="R476" s="244"/>
      <c r="S476" s="244"/>
      <c r="T476" s="244"/>
      <c r="U476" s="244"/>
      <c r="V476" s="244"/>
      <c r="W476" s="244"/>
      <c r="X476" s="244"/>
      <c r="Y476" s="244"/>
      <c r="Z476" s="244"/>
      <c r="AA476" s="244"/>
      <c r="AB476" s="244"/>
      <c r="AC476" s="244"/>
      <c r="AD476" s="244"/>
      <c r="AE476" s="244"/>
      <c r="AF476" s="244"/>
      <c r="AG476" s="244"/>
      <c r="AH476" s="244"/>
      <c r="AI476" s="244"/>
      <c r="AJ476" s="244"/>
      <c r="AK476" s="244"/>
      <c r="AL476" s="244"/>
      <c r="AM476" s="244"/>
      <c r="AN476" s="244"/>
      <c r="AO476" s="244"/>
      <c r="AP476" s="244"/>
      <c r="AQ476" s="244"/>
      <c r="AR476" s="244"/>
      <c r="AS476" s="244"/>
      <c r="AT476" s="244"/>
      <c r="AU476" s="244"/>
      <c r="AV476" s="244"/>
      <c r="AW476" s="244"/>
      <c r="AX476" s="244"/>
      <c r="AY476" s="244"/>
      <c r="AZ476" s="244"/>
      <c r="BA476" s="244"/>
      <c r="BB476" s="244"/>
      <c r="BC476" s="244"/>
      <c r="BD476" s="244"/>
      <c r="BE476" s="244"/>
      <c r="BF476" s="244"/>
      <c r="BG476" s="244"/>
      <c r="BH476" s="244"/>
      <c r="BI476" s="244"/>
      <c r="BJ476" s="244"/>
      <c r="BK476" s="244"/>
    </row>
    <row r="477" spans="1:63" ht="19.5" customHeight="1">
      <c r="A477" s="244"/>
      <c r="B477" s="244"/>
      <c r="C477" s="244"/>
      <c r="D477" s="244"/>
      <c r="E477" s="244"/>
      <c r="F477" s="244"/>
      <c r="G477" s="244"/>
      <c r="H477" s="244"/>
      <c r="I477" s="244"/>
      <c r="J477" s="244"/>
      <c r="K477" s="244"/>
      <c r="L477" s="244"/>
      <c r="M477" s="244"/>
      <c r="N477" s="244"/>
      <c r="O477" s="244"/>
      <c r="P477" s="244"/>
      <c r="Q477" s="244"/>
      <c r="R477" s="244"/>
      <c r="S477" s="244"/>
      <c r="T477" s="244"/>
      <c r="U477" s="244"/>
      <c r="V477" s="244"/>
      <c r="W477" s="244"/>
      <c r="X477" s="244"/>
      <c r="Y477" s="244"/>
      <c r="Z477" s="244"/>
      <c r="AA477" s="244"/>
      <c r="AB477" s="244"/>
      <c r="AC477" s="244"/>
      <c r="AD477" s="244"/>
      <c r="AE477" s="244"/>
      <c r="AF477" s="244"/>
      <c r="AG477" s="244"/>
      <c r="AH477" s="244"/>
      <c r="AI477" s="244"/>
      <c r="AJ477" s="244"/>
      <c r="AK477" s="244"/>
      <c r="AL477" s="244"/>
      <c r="AM477" s="244"/>
      <c r="AN477" s="244"/>
      <c r="AO477" s="244"/>
      <c r="AP477" s="244"/>
      <c r="AQ477" s="244"/>
      <c r="AR477" s="244"/>
      <c r="AS477" s="244"/>
      <c r="AT477" s="244"/>
      <c r="AU477" s="244"/>
      <c r="AV477" s="244"/>
      <c r="AW477" s="244"/>
      <c r="AX477" s="244"/>
      <c r="AY477" s="244"/>
      <c r="AZ477" s="244"/>
      <c r="BA477" s="244"/>
      <c r="BB477" s="244"/>
      <c r="BC477" s="244"/>
      <c r="BD477" s="244"/>
      <c r="BE477" s="244"/>
      <c r="BF477" s="244"/>
      <c r="BG477" s="244"/>
      <c r="BH477" s="244"/>
      <c r="BI477" s="244"/>
      <c r="BJ477" s="244"/>
      <c r="BK477" s="244"/>
    </row>
    <row r="478" spans="1:63" ht="19.5" customHeight="1">
      <c r="A478" s="244"/>
      <c r="B478" s="244"/>
      <c r="C478" s="244"/>
      <c r="D478" s="244"/>
      <c r="E478" s="244"/>
      <c r="F478" s="244"/>
      <c r="G478" s="244"/>
      <c r="H478" s="244"/>
      <c r="I478" s="244"/>
      <c r="J478" s="244"/>
      <c r="K478" s="244"/>
      <c r="L478" s="244"/>
      <c r="M478" s="244"/>
      <c r="N478" s="244"/>
      <c r="O478" s="244"/>
      <c r="P478" s="244"/>
      <c r="Q478" s="244"/>
      <c r="R478" s="244"/>
      <c r="S478" s="244"/>
      <c r="T478" s="244"/>
      <c r="U478" s="244"/>
      <c r="V478" s="244"/>
      <c r="W478" s="244"/>
      <c r="X478" s="244"/>
      <c r="Y478" s="244"/>
      <c r="Z478" s="244"/>
      <c r="AA478" s="244"/>
      <c r="AB478" s="244"/>
      <c r="AC478" s="244"/>
      <c r="AD478" s="244"/>
      <c r="AE478" s="244"/>
      <c r="AF478" s="244"/>
      <c r="AG478" s="244"/>
      <c r="AH478" s="244"/>
      <c r="AI478" s="244"/>
      <c r="AJ478" s="244"/>
      <c r="AK478" s="244"/>
      <c r="AL478" s="244"/>
      <c r="AM478" s="244"/>
      <c r="AN478" s="244"/>
      <c r="AO478" s="244"/>
      <c r="AP478" s="244"/>
      <c r="AQ478" s="244"/>
      <c r="AR478" s="244"/>
      <c r="AS478" s="244"/>
      <c r="AT478" s="244"/>
      <c r="AU478" s="244"/>
      <c r="AV478" s="244"/>
      <c r="AW478" s="244"/>
      <c r="AX478" s="244"/>
      <c r="AY478" s="244"/>
      <c r="AZ478" s="244"/>
      <c r="BA478" s="244"/>
      <c r="BB478" s="244"/>
      <c r="BC478" s="244"/>
      <c r="BD478" s="244"/>
      <c r="BE478" s="244"/>
      <c r="BF478" s="244"/>
      <c r="BG478" s="244"/>
      <c r="BH478" s="244"/>
      <c r="BI478" s="244"/>
      <c r="BJ478" s="244"/>
      <c r="BK478" s="244"/>
    </row>
    <row r="479" spans="1:63" ht="19.5" customHeight="1">
      <c r="A479" s="244"/>
      <c r="B479" s="244"/>
      <c r="C479" s="244"/>
      <c r="D479" s="244"/>
      <c r="E479" s="244"/>
      <c r="F479" s="244"/>
      <c r="G479" s="244"/>
      <c r="H479" s="244"/>
      <c r="I479" s="244"/>
      <c r="J479" s="244"/>
      <c r="K479" s="244"/>
      <c r="L479" s="244"/>
      <c r="M479" s="244"/>
      <c r="N479" s="244"/>
      <c r="O479" s="244"/>
      <c r="P479" s="244"/>
      <c r="Q479" s="244"/>
      <c r="R479" s="244"/>
      <c r="S479" s="244"/>
      <c r="T479" s="244"/>
      <c r="U479" s="244"/>
      <c r="V479" s="244"/>
      <c r="W479" s="244"/>
      <c r="X479" s="244"/>
      <c r="Y479" s="244"/>
      <c r="Z479" s="244"/>
      <c r="AA479" s="244"/>
      <c r="AB479" s="244"/>
      <c r="AC479" s="244"/>
      <c r="AD479" s="244"/>
      <c r="AE479" s="244"/>
      <c r="AF479" s="244"/>
      <c r="AG479" s="244"/>
      <c r="AH479" s="244"/>
      <c r="AI479" s="244"/>
      <c r="AJ479" s="244"/>
      <c r="AK479" s="244"/>
      <c r="AL479" s="244"/>
      <c r="AM479" s="244"/>
      <c r="AN479" s="244"/>
      <c r="AO479" s="244"/>
      <c r="AP479" s="244"/>
      <c r="AQ479" s="244"/>
      <c r="AR479" s="244"/>
      <c r="AS479" s="244"/>
      <c r="AT479" s="244"/>
      <c r="AU479" s="244"/>
      <c r="AV479" s="244"/>
      <c r="AW479" s="244"/>
      <c r="AX479" s="244"/>
      <c r="AY479" s="244"/>
      <c r="AZ479" s="244"/>
      <c r="BA479" s="244"/>
      <c r="BB479" s="244"/>
      <c r="BC479" s="244"/>
      <c r="BD479" s="244"/>
      <c r="BE479" s="244"/>
      <c r="BF479" s="244"/>
      <c r="BG479" s="244"/>
      <c r="BH479" s="244"/>
      <c r="BI479" s="244"/>
      <c r="BJ479" s="244"/>
      <c r="BK479" s="244"/>
    </row>
    <row r="480" spans="1:63" ht="19.5" customHeight="1">
      <c r="A480" s="244"/>
      <c r="B480" s="244"/>
      <c r="C480" s="244"/>
      <c r="D480" s="244"/>
      <c r="E480" s="244"/>
      <c r="F480" s="244"/>
      <c r="G480" s="244"/>
      <c r="H480" s="244"/>
      <c r="I480" s="244"/>
      <c r="J480" s="244"/>
      <c r="K480" s="244"/>
      <c r="L480" s="244"/>
      <c r="M480" s="244"/>
      <c r="N480" s="244"/>
      <c r="O480" s="244"/>
      <c r="P480" s="244"/>
      <c r="Q480" s="244"/>
      <c r="R480" s="244"/>
      <c r="S480" s="244"/>
      <c r="T480" s="244"/>
      <c r="U480" s="244"/>
      <c r="V480" s="244"/>
      <c r="W480" s="244"/>
      <c r="X480" s="244"/>
      <c r="Y480" s="244"/>
      <c r="Z480" s="244"/>
      <c r="AA480" s="244"/>
      <c r="AB480" s="244"/>
      <c r="AC480" s="244"/>
      <c r="AD480" s="244"/>
      <c r="AE480" s="244"/>
      <c r="AF480" s="244"/>
      <c r="AG480" s="244"/>
      <c r="AH480" s="244"/>
      <c r="AI480" s="244"/>
      <c r="AJ480" s="244"/>
      <c r="AK480" s="244"/>
      <c r="AL480" s="244"/>
      <c r="AM480" s="244"/>
      <c r="AN480" s="244"/>
      <c r="AO480" s="244"/>
      <c r="AP480" s="244"/>
      <c r="AQ480" s="244"/>
      <c r="AR480" s="244"/>
      <c r="AS480" s="244"/>
      <c r="AT480" s="244"/>
      <c r="AU480" s="244"/>
      <c r="AV480" s="244"/>
      <c r="AW480" s="244"/>
      <c r="AX480" s="244"/>
      <c r="AY480" s="244"/>
      <c r="AZ480" s="244"/>
      <c r="BA480" s="244"/>
      <c r="BB480" s="244"/>
      <c r="BC480" s="244"/>
      <c r="BD480" s="244"/>
      <c r="BE480" s="244"/>
      <c r="BF480" s="244"/>
      <c r="BG480" s="244"/>
      <c r="BH480" s="244"/>
      <c r="BI480" s="244"/>
      <c r="BJ480" s="244"/>
      <c r="BK480" s="244"/>
    </row>
    <row r="481" spans="1:63" ht="19.5" customHeight="1">
      <c r="A481" s="244"/>
      <c r="B481" s="244"/>
      <c r="C481" s="244"/>
      <c r="D481" s="244"/>
      <c r="E481" s="244"/>
      <c r="F481" s="244"/>
      <c r="G481" s="244"/>
      <c r="H481" s="244"/>
      <c r="I481" s="244"/>
      <c r="J481" s="244"/>
      <c r="K481" s="244"/>
      <c r="L481" s="244"/>
      <c r="M481" s="244"/>
      <c r="N481" s="244"/>
      <c r="O481" s="244"/>
      <c r="P481" s="244"/>
      <c r="Q481" s="244"/>
      <c r="R481" s="244"/>
      <c r="S481" s="244"/>
      <c r="T481" s="244"/>
      <c r="U481" s="244"/>
      <c r="V481" s="244"/>
      <c r="W481" s="244"/>
      <c r="X481" s="244"/>
      <c r="Y481" s="244"/>
      <c r="Z481" s="244"/>
      <c r="AA481" s="244"/>
      <c r="AB481" s="244"/>
      <c r="AC481" s="244"/>
      <c r="AD481" s="244"/>
      <c r="AE481" s="244"/>
      <c r="AF481" s="244"/>
      <c r="AG481" s="244"/>
      <c r="AH481" s="244"/>
      <c r="AI481" s="244"/>
      <c r="AJ481" s="244"/>
      <c r="AK481" s="244"/>
      <c r="AL481" s="244"/>
      <c r="AM481" s="244"/>
      <c r="AN481" s="244"/>
      <c r="AO481" s="244"/>
      <c r="AP481" s="244"/>
      <c r="AQ481" s="244"/>
      <c r="AR481" s="244"/>
      <c r="AS481" s="244"/>
      <c r="AT481" s="244"/>
      <c r="AU481" s="244"/>
      <c r="AV481" s="244"/>
      <c r="AW481" s="244"/>
      <c r="AX481" s="244"/>
      <c r="AY481" s="244"/>
      <c r="AZ481" s="244"/>
      <c r="BA481" s="244"/>
      <c r="BB481" s="244"/>
      <c r="BC481" s="244"/>
      <c r="BD481" s="244"/>
      <c r="BE481" s="244"/>
      <c r="BF481" s="244"/>
      <c r="BG481" s="244"/>
      <c r="BH481" s="244"/>
      <c r="BI481" s="244"/>
      <c r="BJ481" s="244"/>
      <c r="BK481" s="244"/>
    </row>
    <row r="482" spans="1:63" ht="19.5" customHeight="1">
      <c r="A482" s="244"/>
      <c r="B482" s="244"/>
      <c r="C482" s="244"/>
      <c r="D482" s="244"/>
      <c r="E482" s="244"/>
      <c r="F482" s="244"/>
      <c r="G482" s="244"/>
      <c r="H482" s="244"/>
      <c r="I482" s="244"/>
      <c r="J482" s="244"/>
      <c r="K482" s="244"/>
      <c r="L482" s="244"/>
      <c r="M482" s="244"/>
      <c r="N482" s="244"/>
      <c r="O482" s="244"/>
      <c r="P482" s="244"/>
      <c r="Q482" s="244"/>
      <c r="R482" s="244"/>
      <c r="S482" s="244"/>
      <c r="T482" s="244"/>
      <c r="U482" s="244"/>
      <c r="V482" s="244"/>
      <c r="W482" s="244"/>
      <c r="X482" s="244"/>
      <c r="Y482" s="244"/>
      <c r="Z482" s="244"/>
      <c r="AA482" s="244"/>
      <c r="AB482" s="244"/>
      <c r="AC482" s="244"/>
      <c r="AD482" s="244"/>
      <c r="AE482" s="244"/>
      <c r="AF482" s="244"/>
      <c r="AG482" s="244"/>
      <c r="AH482" s="244"/>
      <c r="AI482" s="244"/>
      <c r="AJ482" s="244"/>
      <c r="AK482" s="244"/>
      <c r="AL482" s="244"/>
      <c r="AM482" s="244"/>
      <c r="AN482" s="244"/>
      <c r="AO482" s="244"/>
      <c r="AP482" s="244"/>
      <c r="AQ482" s="244"/>
      <c r="AR482" s="244"/>
      <c r="AS482" s="244"/>
      <c r="AT482" s="244"/>
      <c r="AU482" s="244"/>
      <c r="AV482" s="244"/>
      <c r="AW482" s="244"/>
      <c r="AX482" s="244"/>
      <c r="AY482" s="244"/>
      <c r="AZ482" s="244"/>
      <c r="BA482" s="244"/>
      <c r="BB482" s="244"/>
      <c r="BC482" s="244"/>
      <c r="BD482" s="244"/>
      <c r="BE482" s="244"/>
      <c r="BF482" s="244"/>
      <c r="BG482" s="244"/>
      <c r="BH482" s="244"/>
      <c r="BI482" s="244"/>
      <c r="BJ482" s="244"/>
      <c r="BK482" s="244"/>
    </row>
    <row r="483" spans="1:63" ht="19.5" customHeight="1">
      <c r="A483" s="244"/>
      <c r="B483" s="244"/>
      <c r="C483" s="244"/>
      <c r="D483" s="244"/>
      <c r="E483" s="244"/>
      <c r="F483" s="244"/>
      <c r="G483" s="244"/>
      <c r="H483" s="244"/>
      <c r="I483" s="244"/>
      <c r="J483" s="244"/>
      <c r="K483" s="244"/>
      <c r="L483" s="244"/>
      <c r="M483" s="244"/>
      <c r="N483" s="244"/>
      <c r="O483" s="244"/>
      <c r="P483" s="244"/>
      <c r="Q483" s="244"/>
      <c r="R483" s="244"/>
      <c r="S483" s="244"/>
      <c r="T483" s="244"/>
      <c r="U483" s="244"/>
      <c r="V483" s="244"/>
      <c r="W483" s="244"/>
      <c r="X483" s="244"/>
      <c r="Y483" s="244"/>
      <c r="Z483" s="244"/>
      <c r="AA483" s="244"/>
      <c r="AB483" s="244"/>
      <c r="AC483" s="244"/>
      <c r="AD483" s="244"/>
      <c r="AE483" s="244"/>
      <c r="AF483" s="244"/>
      <c r="AG483" s="244"/>
      <c r="AH483" s="244"/>
      <c r="AI483" s="244"/>
      <c r="AJ483" s="244"/>
      <c r="AK483" s="244"/>
      <c r="AL483" s="244"/>
      <c r="AM483" s="244"/>
      <c r="AN483" s="244"/>
      <c r="AO483" s="244"/>
      <c r="AP483" s="244"/>
      <c r="AQ483" s="244"/>
      <c r="AR483" s="244"/>
      <c r="AS483" s="244"/>
      <c r="AT483" s="244"/>
      <c r="AU483" s="244"/>
      <c r="AV483" s="244"/>
      <c r="AW483" s="244"/>
      <c r="AX483" s="244"/>
      <c r="AY483" s="244"/>
      <c r="AZ483" s="244"/>
      <c r="BA483" s="244"/>
      <c r="BB483" s="244"/>
      <c r="BC483" s="244"/>
      <c r="BD483" s="244"/>
      <c r="BE483" s="244"/>
      <c r="BF483" s="244"/>
      <c r="BG483" s="244"/>
      <c r="BH483" s="244"/>
      <c r="BI483" s="244"/>
      <c r="BJ483" s="244"/>
      <c r="BK483" s="244"/>
    </row>
    <row r="484" spans="1:63" ht="19.5" customHeight="1">
      <c r="A484" s="244"/>
      <c r="B484" s="244"/>
      <c r="C484" s="244"/>
      <c r="D484" s="244"/>
      <c r="E484" s="244"/>
      <c r="F484" s="244"/>
      <c r="G484" s="244"/>
      <c r="H484" s="244"/>
      <c r="I484" s="244"/>
      <c r="J484" s="244"/>
      <c r="K484" s="244"/>
      <c r="L484" s="244"/>
      <c r="M484" s="244"/>
      <c r="N484" s="244"/>
      <c r="O484" s="244"/>
      <c r="P484" s="244"/>
      <c r="Q484" s="244"/>
      <c r="R484" s="244"/>
      <c r="S484" s="244"/>
      <c r="T484" s="244"/>
      <c r="U484" s="244"/>
      <c r="V484" s="244"/>
      <c r="W484" s="244"/>
      <c r="X484" s="244"/>
      <c r="Y484" s="244"/>
      <c r="Z484" s="244"/>
      <c r="AA484" s="244"/>
      <c r="AB484" s="244"/>
      <c r="AC484" s="244"/>
      <c r="AD484" s="244"/>
      <c r="AE484" s="244"/>
      <c r="AF484" s="244"/>
      <c r="AG484" s="244"/>
      <c r="AH484" s="244"/>
      <c r="AI484" s="244"/>
      <c r="AJ484" s="244"/>
      <c r="AK484" s="244"/>
      <c r="AL484" s="244"/>
      <c r="AM484" s="244"/>
      <c r="AN484" s="244"/>
      <c r="AO484" s="244"/>
      <c r="AP484" s="244"/>
      <c r="AQ484" s="244"/>
      <c r="AR484" s="244"/>
      <c r="AS484" s="244"/>
      <c r="AT484" s="244"/>
      <c r="AU484" s="244"/>
      <c r="AV484" s="244"/>
      <c r="AW484" s="244"/>
      <c r="AX484" s="244"/>
      <c r="AY484" s="244"/>
      <c r="AZ484" s="244"/>
      <c r="BA484" s="244"/>
      <c r="BB484" s="244"/>
      <c r="BC484" s="244"/>
      <c r="BD484" s="244"/>
      <c r="BE484" s="244"/>
      <c r="BF484" s="244"/>
      <c r="BG484" s="244"/>
      <c r="BH484" s="244"/>
      <c r="BI484" s="244"/>
      <c r="BJ484" s="244"/>
      <c r="BK484" s="244"/>
    </row>
    <row r="485" spans="1:63" ht="19.5" customHeight="1">
      <c r="A485" s="244"/>
      <c r="B485" s="244"/>
      <c r="C485" s="244"/>
      <c r="D485" s="244"/>
      <c r="E485" s="244"/>
      <c r="F485" s="244"/>
      <c r="G485" s="244"/>
      <c r="H485" s="244"/>
      <c r="I485" s="244"/>
      <c r="J485" s="244"/>
      <c r="K485" s="244"/>
      <c r="L485" s="244"/>
      <c r="M485" s="244"/>
      <c r="N485" s="244"/>
      <c r="O485" s="244"/>
      <c r="P485" s="244"/>
      <c r="Q485" s="244"/>
      <c r="R485" s="244"/>
      <c r="S485" s="244"/>
      <c r="T485" s="244"/>
      <c r="U485" s="244"/>
      <c r="V485" s="244"/>
      <c r="W485" s="244"/>
      <c r="X485" s="244"/>
      <c r="Y485" s="244"/>
      <c r="Z485" s="244"/>
      <c r="AA485" s="244"/>
      <c r="AB485" s="244"/>
      <c r="AC485" s="244"/>
      <c r="AD485" s="244"/>
      <c r="AE485" s="244"/>
      <c r="AF485" s="244"/>
      <c r="AG485" s="244"/>
      <c r="AH485" s="244"/>
      <c r="AI485" s="244"/>
      <c r="AJ485" s="244"/>
      <c r="AK485" s="244"/>
      <c r="AL485" s="244"/>
      <c r="AM485" s="244"/>
      <c r="AN485" s="244"/>
      <c r="AO485" s="244"/>
      <c r="AP485" s="244"/>
      <c r="AQ485" s="244"/>
      <c r="AR485" s="244"/>
      <c r="AS485" s="244"/>
      <c r="AT485" s="244"/>
      <c r="AU485" s="244"/>
      <c r="AV485" s="244"/>
      <c r="AW485" s="244"/>
      <c r="AX485" s="244"/>
      <c r="AY485" s="244"/>
      <c r="AZ485" s="244"/>
      <c r="BA485" s="244"/>
      <c r="BB485" s="244"/>
      <c r="BC485" s="244"/>
      <c r="BD485" s="244"/>
      <c r="BE485" s="244"/>
      <c r="BF485" s="244"/>
      <c r="BG485" s="244"/>
      <c r="BH485" s="244"/>
      <c r="BI485" s="244"/>
      <c r="BJ485" s="244"/>
      <c r="BK485" s="244"/>
    </row>
    <row r="486" spans="1:63" ht="19.5" customHeight="1">
      <c r="A486" s="244"/>
      <c r="B486" s="244"/>
      <c r="C486" s="244"/>
      <c r="D486" s="244"/>
      <c r="E486" s="244"/>
      <c r="F486" s="244"/>
      <c r="G486" s="244"/>
      <c r="H486" s="244"/>
      <c r="I486" s="244"/>
      <c r="J486" s="244"/>
      <c r="K486" s="244"/>
      <c r="L486" s="244"/>
      <c r="M486" s="244"/>
      <c r="N486" s="244"/>
      <c r="O486" s="244"/>
      <c r="P486" s="244"/>
      <c r="Q486" s="244"/>
      <c r="R486" s="244"/>
      <c r="S486" s="244"/>
      <c r="T486" s="244"/>
      <c r="U486" s="244"/>
      <c r="V486" s="244"/>
      <c r="W486" s="244"/>
      <c r="X486" s="244"/>
      <c r="Y486" s="244"/>
      <c r="Z486" s="244"/>
      <c r="AA486" s="244"/>
      <c r="AB486" s="244"/>
      <c r="AC486" s="244"/>
      <c r="AD486" s="244"/>
      <c r="AE486" s="244"/>
      <c r="AF486" s="244"/>
      <c r="AG486" s="244"/>
      <c r="AH486" s="244"/>
      <c r="AI486" s="244"/>
      <c r="AJ486" s="244"/>
      <c r="AK486" s="244"/>
      <c r="AL486" s="244"/>
      <c r="AM486" s="244"/>
      <c r="AN486" s="244"/>
      <c r="AO486" s="244"/>
      <c r="AP486" s="244"/>
      <c r="AQ486" s="244"/>
      <c r="AR486" s="244"/>
      <c r="AS486" s="244"/>
      <c r="AT486" s="244"/>
      <c r="AU486" s="244"/>
      <c r="AV486" s="244"/>
      <c r="AW486" s="244"/>
      <c r="AX486" s="244"/>
      <c r="AY486" s="244"/>
      <c r="AZ486" s="244"/>
      <c r="BA486" s="244"/>
      <c r="BB486" s="244"/>
      <c r="BC486" s="244"/>
      <c r="BD486" s="244"/>
      <c r="BE486" s="244"/>
      <c r="BF486" s="244"/>
      <c r="BG486" s="244"/>
      <c r="BH486" s="244"/>
      <c r="BI486" s="244"/>
      <c r="BJ486" s="244"/>
      <c r="BK486" s="244"/>
    </row>
    <row r="487" spans="1:63" ht="19.5" customHeight="1">
      <c r="A487" s="244"/>
      <c r="B487" s="244"/>
      <c r="C487" s="244"/>
      <c r="D487" s="244"/>
      <c r="E487" s="244"/>
      <c r="F487" s="244"/>
      <c r="G487" s="244"/>
      <c r="H487" s="244"/>
      <c r="I487" s="244"/>
      <c r="J487" s="244"/>
      <c r="K487" s="244"/>
      <c r="L487" s="244"/>
      <c r="M487" s="244"/>
      <c r="N487" s="244"/>
      <c r="O487" s="244"/>
      <c r="P487" s="244"/>
      <c r="Q487" s="244"/>
      <c r="R487" s="244"/>
      <c r="S487" s="244"/>
      <c r="T487" s="244"/>
      <c r="U487" s="244"/>
      <c r="V487" s="244"/>
      <c r="W487" s="244"/>
      <c r="X487" s="244"/>
      <c r="Y487" s="244"/>
      <c r="Z487" s="244"/>
      <c r="AA487" s="244"/>
      <c r="AB487" s="244"/>
      <c r="AC487" s="244"/>
      <c r="AD487" s="244"/>
      <c r="AE487" s="244"/>
      <c r="AF487" s="244"/>
      <c r="AG487" s="244"/>
      <c r="AH487" s="244"/>
      <c r="AI487" s="244"/>
      <c r="AJ487" s="244"/>
      <c r="AK487" s="244"/>
      <c r="AL487" s="244"/>
      <c r="AM487" s="244"/>
      <c r="AN487" s="244"/>
      <c r="AO487" s="244"/>
      <c r="AP487" s="244"/>
      <c r="AQ487" s="244"/>
      <c r="AR487" s="244"/>
      <c r="AS487" s="244"/>
      <c r="AT487" s="244"/>
      <c r="AU487" s="244"/>
      <c r="AV487" s="244"/>
      <c r="AW487" s="244"/>
      <c r="AX487" s="244"/>
      <c r="AY487" s="244"/>
      <c r="AZ487" s="244"/>
      <c r="BA487" s="244"/>
      <c r="BB487" s="244"/>
      <c r="BC487" s="244"/>
      <c r="BD487" s="244"/>
      <c r="BE487" s="244"/>
      <c r="BF487" s="244"/>
      <c r="BG487" s="244"/>
      <c r="BH487" s="244"/>
      <c r="BI487" s="244"/>
      <c r="BJ487" s="244"/>
      <c r="BK487" s="244"/>
    </row>
    <row r="488" spans="1:63" ht="19.5" customHeight="1">
      <c r="A488" s="244"/>
      <c r="B488" s="244"/>
      <c r="C488" s="244"/>
      <c r="D488" s="244"/>
      <c r="E488" s="244"/>
      <c r="F488" s="244"/>
      <c r="G488" s="244"/>
      <c r="H488" s="244"/>
      <c r="I488" s="244"/>
      <c r="J488" s="244"/>
      <c r="K488" s="244"/>
      <c r="L488" s="244"/>
      <c r="M488" s="244"/>
      <c r="N488" s="244"/>
      <c r="O488" s="244"/>
      <c r="P488" s="244"/>
      <c r="Q488" s="244"/>
      <c r="R488" s="244"/>
      <c r="S488" s="244"/>
      <c r="T488" s="244"/>
      <c r="U488" s="244"/>
      <c r="V488" s="244"/>
      <c r="W488" s="244"/>
      <c r="X488" s="244"/>
      <c r="Y488" s="244"/>
      <c r="Z488" s="244"/>
      <c r="AA488" s="244"/>
      <c r="AB488" s="244"/>
      <c r="AC488" s="244"/>
      <c r="AD488" s="244"/>
      <c r="AE488" s="244"/>
      <c r="AF488" s="244"/>
      <c r="AG488" s="244"/>
      <c r="AH488" s="244"/>
      <c r="AI488" s="244"/>
      <c r="AJ488" s="244"/>
      <c r="AK488" s="244"/>
      <c r="AL488" s="244"/>
      <c r="AM488" s="244"/>
      <c r="AN488" s="244"/>
      <c r="AO488" s="244"/>
      <c r="AP488" s="244"/>
      <c r="AQ488" s="244"/>
      <c r="AR488" s="244"/>
      <c r="AS488" s="244"/>
      <c r="AT488" s="244"/>
      <c r="AU488" s="244"/>
      <c r="AV488" s="244"/>
      <c r="AW488" s="244"/>
      <c r="AX488" s="244"/>
      <c r="AY488" s="244"/>
      <c r="AZ488" s="244"/>
      <c r="BA488" s="244"/>
      <c r="BB488" s="244"/>
      <c r="BC488" s="244"/>
      <c r="BD488" s="244"/>
      <c r="BE488" s="244"/>
      <c r="BF488" s="244"/>
      <c r="BG488" s="244"/>
      <c r="BH488" s="244"/>
      <c r="BI488" s="244"/>
      <c r="BJ488" s="244"/>
      <c r="BK488" s="244"/>
    </row>
    <row r="489" spans="1:63" ht="19.5" customHeight="1">
      <c r="A489" s="244"/>
      <c r="B489" s="244"/>
      <c r="C489" s="244"/>
      <c r="D489" s="244"/>
      <c r="E489" s="244"/>
      <c r="F489" s="244"/>
      <c r="G489" s="244"/>
      <c r="H489" s="244"/>
      <c r="I489" s="244"/>
      <c r="J489" s="244"/>
      <c r="K489" s="244"/>
      <c r="L489" s="244"/>
      <c r="M489" s="244"/>
      <c r="N489" s="244"/>
      <c r="O489" s="244"/>
      <c r="P489" s="244"/>
      <c r="Q489" s="244"/>
      <c r="R489" s="244"/>
      <c r="S489" s="244"/>
      <c r="T489" s="244"/>
      <c r="U489" s="244"/>
      <c r="V489" s="244"/>
      <c r="W489" s="244"/>
      <c r="X489" s="244"/>
      <c r="Y489" s="244"/>
      <c r="Z489" s="244"/>
      <c r="AA489" s="244"/>
      <c r="AB489" s="244"/>
      <c r="AC489" s="244"/>
      <c r="AD489" s="244"/>
      <c r="AE489" s="244"/>
      <c r="AF489" s="244"/>
      <c r="AG489" s="244"/>
      <c r="AH489" s="244"/>
      <c r="AI489" s="244"/>
      <c r="AJ489" s="244"/>
      <c r="AK489" s="244"/>
      <c r="AL489" s="244"/>
      <c r="AM489" s="244"/>
      <c r="AN489" s="244"/>
      <c r="AO489" s="244"/>
      <c r="AP489" s="244"/>
      <c r="AQ489" s="244"/>
      <c r="AR489" s="244"/>
      <c r="AS489" s="244"/>
      <c r="AT489" s="244"/>
      <c r="AU489" s="244"/>
      <c r="AV489" s="244"/>
      <c r="AW489" s="244"/>
      <c r="AX489" s="244"/>
      <c r="AY489" s="244"/>
      <c r="AZ489" s="244"/>
      <c r="BA489" s="244"/>
      <c r="BB489" s="244"/>
      <c r="BC489" s="244"/>
      <c r="BD489" s="244"/>
      <c r="BE489" s="244"/>
      <c r="BF489" s="244"/>
      <c r="BG489" s="244"/>
      <c r="BH489" s="244"/>
      <c r="BI489" s="244"/>
      <c r="BJ489" s="244"/>
      <c r="BK489" s="244"/>
    </row>
    <row r="490" spans="1:63" ht="19.5" customHeight="1">
      <c r="A490" s="244"/>
      <c r="B490" s="244"/>
      <c r="C490" s="244"/>
      <c r="D490" s="244"/>
      <c r="E490" s="244"/>
      <c r="F490" s="244"/>
      <c r="G490" s="244"/>
      <c r="H490" s="244"/>
      <c r="I490" s="244"/>
      <c r="J490" s="244"/>
      <c r="K490" s="244"/>
      <c r="L490" s="244"/>
      <c r="M490" s="244"/>
      <c r="N490" s="244"/>
      <c r="O490" s="244"/>
      <c r="P490" s="244"/>
      <c r="Q490" s="244"/>
      <c r="R490" s="244"/>
      <c r="S490" s="244"/>
      <c r="T490" s="244"/>
      <c r="U490" s="244"/>
      <c r="V490" s="244"/>
      <c r="W490" s="244"/>
      <c r="X490" s="244"/>
      <c r="Y490" s="244"/>
      <c r="Z490" s="244"/>
      <c r="AA490" s="244"/>
      <c r="AB490" s="244"/>
      <c r="AC490" s="244"/>
      <c r="AD490" s="244"/>
      <c r="AE490" s="244"/>
      <c r="AF490" s="244"/>
      <c r="AG490" s="244"/>
      <c r="AH490" s="244"/>
      <c r="AI490" s="244"/>
      <c r="AJ490" s="244"/>
      <c r="AK490" s="244"/>
      <c r="AL490" s="244"/>
      <c r="AM490" s="244"/>
      <c r="AN490" s="244"/>
      <c r="AO490" s="244"/>
      <c r="AP490" s="244"/>
      <c r="AQ490" s="244"/>
      <c r="AR490" s="244"/>
      <c r="AS490" s="244"/>
      <c r="AT490" s="244"/>
      <c r="AU490" s="244"/>
      <c r="AV490" s="244"/>
      <c r="AW490" s="244"/>
      <c r="AX490" s="244"/>
      <c r="AY490" s="244"/>
      <c r="AZ490" s="244"/>
      <c r="BA490" s="244"/>
      <c r="BB490" s="244"/>
      <c r="BC490" s="244"/>
      <c r="BD490" s="244"/>
      <c r="BE490" s="244"/>
      <c r="BF490" s="244"/>
      <c r="BG490" s="244"/>
      <c r="BH490" s="244"/>
      <c r="BI490" s="244"/>
      <c r="BJ490" s="244"/>
      <c r="BK490" s="244"/>
    </row>
    <row r="491" spans="1:63" ht="19.5" customHeight="1">
      <c r="A491" s="244"/>
      <c r="B491" s="244"/>
      <c r="C491" s="244"/>
      <c r="D491" s="244"/>
      <c r="E491" s="244"/>
      <c r="F491" s="244"/>
      <c r="G491" s="244"/>
      <c r="H491" s="244"/>
      <c r="I491" s="244"/>
      <c r="J491" s="244"/>
      <c r="K491" s="244"/>
      <c r="L491" s="244"/>
      <c r="M491" s="244"/>
      <c r="N491" s="244"/>
      <c r="O491" s="244"/>
      <c r="P491" s="244"/>
      <c r="Q491" s="244"/>
      <c r="R491" s="244"/>
      <c r="S491" s="244"/>
      <c r="T491" s="244"/>
      <c r="U491" s="244"/>
      <c r="V491" s="244"/>
      <c r="W491" s="244"/>
      <c r="X491" s="244"/>
      <c r="Y491" s="244"/>
      <c r="Z491" s="244"/>
      <c r="AA491" s="244"/>
      <c r="AB491" s="244"/>
      <c r="AC491" s="244"/>
      <c r="AD491" s="244"/>
      <c r="AE491" s="244"/>
      <c r="AF491" s="244"/>
      <c r="AG491" s="244"/>
      <c r="AH491" s="244"/>
      <c r="AI491" s="244"/>
      <c r="AJ491" s="244"/>
      <c r="AK491" s="244"/>
      <c r="AL491" s="244"/>
      <c r="AM491" s="244"/>
      <c r="AN491" s="244"/>
      <c r="AO491" s="244"/>
      <c r="AP491" s="244"/>
      <c r="AQ491" s="244"/>
      <c r="AR491" s="244"/>
      <c r="AS491" s="244"/>
      <c r="AT491" s="244"/>
      <c r="AU491" s="244"/>
      <c r="AV491" s="244"/>
      <c r="AW491" s="244"/>
      <c r="AX491" s="244"/>
      <c r="AY491" s="244"/>
      <c r="AZ491" s="244"/>
      <c r="BA491" s="244"/>
      <c r="BB491" s="244"/>
      <c r="BC491" s="244"/>
      <c r="BD491" s="244"/>
      <c r="BE491" s="244"/>
      <c r="BF491" s="244"/>
      <c r="BG491" s="244"/>
      <c r="BH491" s="244"/>
      <c r="BI491" s="244"/>
      <c r="BJ491" s="244"/>
      <c r="BK491" s="244"/>
    </row>
    <row r="492" spans="1:63" ht="19.5" customHeight="1">
      <c r="A492" s="244"/>
      <c r="B492" s="244"/>
      <c r="C492" s="244"/>
      <c r="D492" s="244"/>
      <c r="E492" s="244"/>
      <c r="F492" s="244"/>
      <c r="G492" s="244"/>
      <c r="H492" s="244"/>
      <c r="I492" s="244"/>
      <c r="J492" s="244"/>
      <c r="K492" s="244"/>
      <c r="L492" s="244"/>
      <c r="M492" s="244"/>
      <c r="N492" s="244"/>
      <c r="O492" s="244"/>
      <c r="P492" s="244"/>
      <c r="Q492" s="244"/>
      <c r="R492" s="244"/>
      <c r="S492" s="244"/>
      <c r="T492" s="244"/>
      <c r="U492" s="244"/>
      <c r="V492" s="244"/>
      <c r="W492" s="244"/>
      <c r="X492" s="244"/>
      <c r="Y492" s="244"/>
      <c r="Z492" s="244"/>
      <c r="AA492" s="244"/>
      <c r="AB492" s="244"/>
      <c r="AC492" s="244"/>
      <c r="AD492" s="244"/>
      <c r="AE492" s="244"/>
      <c r="AF492" s="244"/>
      <c r="AG492" s="244"/>
      <c r="AH492" s="244"/>
      <c r="AI492" s="244"/>
      <c r="AJ492" s="244"/>
      <c r="AK492" s="244"/>
      <c r="AL492" s="244"/>
      <c r="AM492" s="244"/>
      <c r="AN492" s="244"/>
      <c r="AO492" s="244"/>
      <c r="AP492" s="244"/>
      <c r="AQ492" s="244"/>
      <c r="AR492" s="244"/>
      <c r="AS492" s="244"/>
      <c r="AT492" s="244"/>
      <c r="AU492" s="244"/>
      <c r="AV492" s="244"/>
      <c r="AW492" s="244"/>
      <c r="AX492" s="244"/>
      <c r="AY492" s="244"/>
      <c r="AZ492" s="244"/>
      <c r="BA492" s="244"/>
      <c r="BB492" s="244"/>
      <c r="BC492" s="244"/>
      <c r="BD492" s="244"/>
      <c r="BE492" s="244"/>
      <c r="BF492" s="244"/>
      <c r="BG492" s="244"/>
      <c r="BH492" s="244"/>
      <c r="BI492" s="244"/>
      <c r="BJ492" s="244"/>
      <c r="BK492" s="244"/>
    </row>
    <row r="493" spans="1:63" ht="19.5" customHeight="1">
      <c r="A493" s="244"/>
      <c r="B493" s="244"/>
      <c r="C493" s="244"/>
      <c r="D493" s="244"/>
      <c r="E493" s="244"/>
      <c r="F493" s="244"/>
      <c r="G493" s="244"/>
      <c r="H493" s="244"/>
      <c r="I493" s="244"/>
      <c r="J493" s="244"/>
      <c r="K493" s="244"/>
      <c r="L493" s="244"/>
      <c r="M493" s="244"/>
      <c r="N493" s="244"/>
      <c r="O493" s="244"/>
      <c r="P493" s="244"/>
      <c r="Q493" s="244"/>
      <c r="R493" s="244"/>
      <c r="S493" s="244"/>
      <c r="T493" s="244"/>
      <c r="U493" s="244"/>
      <c r="V493" s="244"/>
      <c r="W493" s="244"/>
      <c r="X493" s="244"/>
      <c r="Y493" s="244"/>
      <c r="Z493" s="244"/>
      <c r="AA493" s="244"/>
      <c r="AB493" s="244"/>
      <c r="AC493" s="244"/>
      <c r="AD493" s="244"/>
      <c r="AE493" s="244"/>
      <c r="AF493" s="244"/>
      <c r="AG493" s="244"/>
      <c r="AH493" s="244"/>
      <c r="AI493" s="244"/>
      <c r="AJ493" s="244"/>
      <c r="AK493" s="244"/>
      <c r="AL493" s="244"/>
      <c r="AM493" s="244"/>
      <c r="AN493" s="244"/>
      <c r="AO493" s="244"/>
      <c r="AP493" s="244"/>
      <c r="AQ493" s="244"/>
      <c r="AR493" s="244"/>
      <c r="AS493" s="244"/>
      <c r="AT493" s="244"/>
      <c r="AU493" s="244"/>
      <c r="AV493" s="244"/>
      <c r="AW493" s="244"/>
      <c r="AX493" s="244"/>
      <c r="AY493" s="244"/>
      <c r="AZ493" s="244"/>
      <c r="BA493" s="244"/>
      <c r="BB493" s="244"/>
      <c r="BC493" s="244"/>
      <c r="BD493" s="244"/>
      <c r="BE493" s="244"/>
      <c r="BF493" s="244"/>
      <c r="BG493" s="244"/>
      <c r="BH493" s="244"/>
      <c r="BI493" s="244"/>
      <c r="BJ493" s="244"/>
      <c r="BK493" s="244"/>
    </row>
    <row r="494" spans="1:63" ht="19.5" customHeight="1">
      <c r="A494" s="244"/>
      <c r="B494" s="244"/>
      <c r="C494" s="244"/>
      <c r="D494" s="244"/>
      <c r="E494" s="244"/>
      <c r="F494" s="244"/>
      <c r="G494" s="244"/>
      <c r="H494" s="244"/>
      <c r="I494" s="244"/>
      <c r="J494" s="244"/>
      <c r="K494" s="244"/>
      <c r="L494" s="244"/>
      <c r="M494" s="244"/>
      <c r="N494" s="244"/>
      <c r="O494" s="244"/>
      <c r="P494" s="244"/>
      <c r="Q494" s="244"/>
      <c r="R494" s="244"/>
      <c r="S494" s="244"/>
      <c r="T494" s="244"/>
      <c r="U494" s="244"/>
      <c r="V494" s="244"/>
      <c r="W494" s="244"/>
      <c r="X494" s="244"/>
      <c r="Y494" s="244"/>
      <c r="Z494" s="244"/>
      <c r="AA494" s="244"/>
      <c r="AB494" s="244"/>
      <c r="AC494" s="244"/>
      <c r="AD494" s="244"/>
      <c r="AE494" s="244"/>
      <c r="AF494" s="244"/>
      <c r="AG494" s="244"/>
      <c r="AH494" s="244"/>
      <c r="AI494" s="244"/>
      <c r="AJ494" s="244"/>
      <c r="AK494" s="244"/>
      <c r="AL494" s="244"/>
      <c r="AM494" s="244"/>
      <c r="AN494" s="244"/>
      <c r="AO494" s="244"/>
      <c r="AP494" s="244"/>
      <c r="AQ494" s="244"/>
      <c r="AR494" s="244"/>
      <c r="AS494" s="244"/>
      <c r="AT494" s="244"/>
      <c r="AU494" s="244"/>
      <c r="AV494" s="244"/>
      <c r="AW494" s="244"/>
      <c r="AX494" s="244"/>
      <c r="AY494" s="244"/>
      <c r="AZ494" s="244"/>
      <c r="BA494" s="244"/>
      <c r="BB494" s="244"/>
      <c r="BC494" s="244"/>
      <c r="BD494" s="244"/>
      <c r="BE494" s="244"/>
      <c r="BF494" s="244"/>
      <c r="BG494" s="244"/>
      <c r="BH494" s="244"/>
      <c r="BI494" s="244"/>
      <c r="BJ494" s="244"/>
      <c r="BK494" s="244"/>
    </row>
    <row r="495" spans="1:63" ht="19.5" customHeight="1">
      <c r="A495" s="244"/>
      <c r="B495" s="244"/>
      <c r="C495" s="244"/>
      <c r="D495" s="244"/>
      <c r="E495" s="244"/>
      <c r="F495" s="244"/>
      <c r="G495" s="244"/>
      <c r="H495" s="244"/>
      <c r="I495" s="244"/>
      <c r="J495" s="244"/>
      <c r="K495" s="244"/>
      <c r="L495" s="244"/>
      <c r="M495" s="244"/>
      <c r="N495" s="244"/>
      <c r="O495" s="244"/>
      <c r="P495" s="244"/>
      <c r="Q495" s="244"/>
      <c r="R495" s="244"/>
      <c r="S495" s="244"/>
      <c r="T495" s="244"/>
      <c r="U495" s="244"/>
      <c r="V495" s="244"/>
      <c r="W495" s="244"/>
      <c r="X495" s="244"/>
      <c r="Y495" s="244"/>
      <c r="Z495" s="244"/>
      <c r="AA495" s="244"/>
      <c r="AB495" s="244"/>
      <c r="AC495" s="244"/>
      <c r="AD495" s="244"/>
      <c r="AE495" s="244"/>
      <c r="AF495" s="244"/>
      <c r="AG495" s="244"/>
      <c r="AH495" s="244"/>
      <c r="AI495" s="244"/>
      <c r="AJ495" s="244"/>
      <c r="AK495" s="244"/>
      <c r="AL495" s="244"/>
      <c r="AM495" s="244"/>
      <c r="AN495" s="244"/>
      <c r="AO495" s="244"/>
      <c r="AP495" s="244"/>
      <c r="AQ495" s="244"/>
      <c r="AR495" s="244"/>
      <c r="AS495" s="244"/>
      <c r="AT495" s="244"/>
      <c r="AU495" s="244"/>
      <c r="AV495" s="244"/>
      <c r="AW495" s="244"/>
      <c r="AX495" s="244"/>
      <c r="AY495" s="244"/>
      <c r="AZ495" s="244"/>
      <c r="BA495" s="244"/>
      <c r="BB495" s="244"/>
      <c r="BC495" s="244"/>
      <c r="BD495" s="244"/>
      <c r="BE495" s="244"/>
      <c r="BF495" s="244"/>
      <c r="BG495" s="244"/>
      <c r="BH495" s="244"/>
      <c r="BI495" s="244"/>
      <c r="BJ495" s="244"/>
      <c r="BK495" s="244"/>
    </row>
    <row r="496" spans="1:63" ht="19.5" customHeight="1">
      <c r="A496" s="244"/>
      <c r="B496" s="244"/>
      <c r="C496" s="244"/>
      <c r="D496" s="244"/>
      <c r="E496" s="244"/>
      <c r="F496" s="244"/>
      <c r="G496" s="244"/>
      <c r="H496" s="244"/>
      <c r="I496" s="244"/>
      <c r="J496" s="244"/>
      <c r="K496" s="244"/>
      <c r="L496" s="244"/>
      <c r="M496" s="244"/>
      <c r="N496" s="244"/>
      <c r="O496" s="244"/>
      <c r="P496" s="244"/>
      <c r="Q496" s="244"/>
      <c r="R496" s="244"/>
      <c r="S496" s="244"/>
      <c r="T496" s="244"/>
      <c r="U496" s="244"/>
      <c r="V496" s="244"/>
      <c r="W496" s="244"/>
      <c r="X496" s="244"/>
      <c r="Y496" s="244"/>
      <c r="Z496" s="244"/>
      <c r="AA496" s="244"/>
      <c r="AB496" s="244"/>
      <c r="AC496" s="244"/>
      <c r="AD496" s="244"/>
      <c r="AE496" s="244"/>
      <c r="AF496" s="244"/>
      <c r="AG496" s="244"/>
      <c r="AH496" s="244"/>
      <c r="AI496" s="244"/>
      <c r="AJ496" s="244"/>
      <c r="AK496" s="244"/>
      <c r="AL496" s="244"/>
      <c r="AM496" s="244"/>
      <c r="AN496" s="244"/>
      <c r="AO496" s="244"/>
      <c r="AP496" s="244"/>
      <c r="AQ496" s="244"/>
      <c r="AR496" s="244"/>
      <c r="AS496" s="244"/>
      <c r="AT496" s="244"/>
      <c r="AU496" s="244"/>
      <c r="AV496" s="244"/>
      <c r="AW496" s="244"/>
      <c r="AX496" s="244"/>
      <c r="AY496" s="244"/>
      <c r="AZ496" s="244"/>
      <c r="BA496" s="244"/>
      <c r="BB496" s="244"/>
      <c r="BC496" s="244"/>
      <c r="BD496" s="244"/>
      <c r="BE496" s="244"/>
      <c r="BF496" s="244"/>
      <c r="BG496" s="244"/>
      <c r="BH496" s="244"/>
      <c r="BI496" s="244"/>
      <c r="BJ496" s="244"/>
      <c r="BK496" s="244"/>
    </row>
    <row r="497" spans="1:63" ht="19.5" customHeight="1">
      <c r="A497" s="244"/>
      <c r="B497" s="244"/>
      <c r="C497" s="244"/>
      <c r="D497" s="244"/>
      <c r="E497" s="244"/>
      <c r="F497" s="244"/>
      <c r="G497" s="244"/>
      <c r="H497" s="244"/>
      <c r="I497" s="244"/>
      <c r="J497" s="244"/>
      <c r="K497" s="244"/>
      <c r="L497" s="244"/>
      <c r="M497" s="244"/>
      <c r="N497" s="244"/>
      <c r="O497" s="244"/>
      <c r="P497" s="244"/>
      <c r="Q497" s="244"/>
      <c r="R497" s="244"/>
      <c r="S497" s="244"/>
      <c r="T497" s="244"/>
      <c r="U497" s="244"/>
      <c r="V497" s="244"/>
      <c r="W497" s="244"/>
      <c r="X497" s="244"/>
      <c r="Y497" s="244"/>
      <c r="Z497" s="244"/>
      <c r="AA497" s="244"/>
      <c r="AB497" s="244"/>
      <c r="AC497" s="244"/>
      <c r="AD497" s="244"/>
      <c r="AE497" s="244"/>
      <c r="AF497" s="244"/>
      <c r="AG497" s="244"/>
      <c r="AH497" s="244"/>
      <c r="AI497" s="244"/>
      <c r="AJ497" s="244"/>
      <c r="AK497" s="244"/>
      <c r="AL497" s="244"/>
      <c r="AM497" s="244"/>
      <c r="AN497" s="244"/>
      <c r="AO497" s="244"/>
      <c r="AP497" s="244"/>
      <c r="AQ497" s="244"/>
      <c r="AR497" s="244"/>
      <c r="AS497" s="244"/>
      <c r="AT497" s="244"/>
      <c r="AU497" s="244"/>
      <c r="AV497" s="244"/>
      <c r="AW497" s="244"/>
      <c r="AX497" s="244"/>
      <c r="AY497" s="244"/>
      <c r="AZ497" s="244"/>
      <c r="BA497" s="244"/>
      <c r="BB497" s="244"/>
      <c r="BC497" s="244"/>
      <c r="BD497" s="244"/>
      <c r="BE497" s="244"/>
      <c r="BF497" s="244"/>
      <c r="BG497" s="244"/>
      <c r="BH497" s="244"/>
      <c r="BI497" s="244"/>
      <c r="BJ497" s="244"/>
      <c r="BK497" s="244"/>
    </row>
    <row r="498" spans="1:63" ht="19.5" customHeight="1">
      <c r="A498" s="244"/>
      <c r="B498" s="244"/>
      <c r="C498" s="244"/>
      <c r="D498" s="244"/>
      <c r="E498" s="244"/>
      <c r="F498" s="244"/>
      <c r="G498" s="244"/>
      <c r="H498" s="244"/>
      <c r="I498" s="244"/>
      <c r="J498" s="244"/>
      <c r="K498" s="244"/>
      <c r="L498" s="244"/>
      <c r="M498" s="244"/>
      <c r="N498" s="244"/>
      <c r="O498" s="244"/>
      <c r="P498" s="244"/>
      <c r="Q498" s="244"/>
      <c r="R498" s="244"/>
      <c r="S498" s="244"/>
      <c r="T498" s="244"/>
      <c r="U498" s="244"/>
      <c r="V498" s="244"/>
      <c r="W498" s="244"/>
      <c r="X498" s="244"/>
      <c r="Y498" s="244"/>
      <c r="Z498" s="244"/>
      <c r="AA498" s="244"/>
      <c r="AB498" s="244"/>
      <c r="AC498" s="244"/>
      <c r="AD498" s="244"/>
      <c r="AE498" s="244"/>
      <c r="AF498" s="244"/>
      <c r="AG498" s="244"/>
      <c r="AH498" s="244"/>
      <c r="AI498" s="244"/>
      <c r="AJ498" s="244"/>
      <c r="AK498" s="244"/>
      <c r="AL498" s="244"/>
      <c r="AM498" s="244"/>
      <c r="AN498" s="244"/>
      <c r="AO498" s="244"/>
      <c r="AP498" s="244"/>
      <c r="AQ498" s="244"/>
      <c r="AR498" s="244"/>
      <c r="AS498" s="244"/>
      <c r="AT498" s="244"/>
      <c r="AU498" s="244"/>
      <c r="AV498" s="244"/>
      <c r="AW498" s="244"/>
      <c r="AX498" s="244"/>
      <c r="AY498" s="244"/>
      <c r="AZ498" s="244"/>
      <c r="BA498" s="244"/>
      <c r="BB498" s="244"/>
      <c r="BC498" s="244"/>
      <c r="BD498" s="244"/>
      <c r="BE498" s="244"/>
      <c r="BF498" s="244"/>
      <c r="BG498" s="244"/>
      <c r="BH498" s="244"/>
      <c r="BI498" s="244"/>
      <c r="BJ498" s="244"/>
      <c r="BK498" s="244"/>
    </row>
    <row r="499" spans="1:63" ht="19.5" customHeight="1">
      <c r="A499" s="244"/>
      <c r="B499" s="244"/>
      <c r="C499" s="244"/>
      <c r="D499" s="244"/>
      <c r="E499" s="244"/>
      <c r="F499" s="244"/>
      <c r="G499" s="244"/>
      <c r="H499" s="244"/>
      <c r="I499" s="244"/>
      <c r="J499" s="244"/>
      <c r="K499" s="244"/>
      <c r="L499" s="244"/>
      <c r="M499" s="244"/>
      <c r="N499" s="244"/>
      <c r="O499" s="244"/>
      <c r="P499" s="244"/>
      <c r="Q499" s="244"/>
      <c r="R499" s="244"/>
      <c r="S499" s="244"/>
      <c r="T499" s="244"/>
      <c r="U499" s="244"/>
      <c r="V499" s="244"/>
      <c r="W499" s="244"/>
      <c r="X499" s="244"/>
      <c r="Y499" s="244"/>
      <c r="Z499" s="244"/>
      <c r="AA499" s="244"/>
      <c r="AB499" s="244"/>
      <c r="AC499" s="244"/>
      <c r="AD499" s="244"/>
      <c r="AE499" s="244"/>
      <c r="AF499" s="244"/>
      <c r="AG499" s="244"/>
      <c r="AH499" s="244"/>
      <c r="AI499" s="244"/>
      <c r="AJ499" s="244"/>
      <c r="AK499" s="244"/>
      <c r="AL499" s="244"/>
      <c r="AM499" s="244"/>
      <c r="AN499" s="244"/>
      <c r="AO499" s="244"/>
      <c r="AP499" s="244"/>
      <c r="AQ499" s="244"/>
      <c r="AR499" s="244"/>
      <c r="AS499" s="244"/>
      <c r="AT499" s="244"/>
      <c r="AU499" s="244"/>
      <c r="AV499" s="244"/>
      <c r="AW499" s="244"/>
      <c r="AX499" s="244"/>
      <c r="AY499" s="244"/>
      <c r="AZ499" s="244"/>
      <c r="BA499" s="244"/>
      <c r="BB499" s="244"/>
      <c r="BC499" s="244"/>
      <c r="BD499" s="244"/>
      <c r="BE499" s="244"/>
      <c r="BF499" s="244"/>
      <c r="BG499" s="244"/>
      <c r="BH499" s="244"/>
      <c r="BI499" s="244"/>
      <c r="BJ499" s="244"/>
      <c r="BK499" s="244"/>
    </row>
    <row r="500" spans="1:63" ht="19.5" customHeight="1">
      <c r="A500" s="244"/>
      <c r="B500" s="244"/>
      <c r="C500" s="244"/>
      <c r="D500" s="244"/>
      <c r="E500" s="244"/>
      <c r="F500" s="244"/>
      <c r="G500" s="244"/>
      <c r="H500" s="244"/>
      <c r="I500" s="244"/>
      <c r="J500" s="244"/>
      <c r="K500" s="244"/>
      <c r="L500" s="244"/>
      <c r="M500" s="244"/>
      <c r="N500" s="244"/>
      <c r="O500" s="244"/>
      <c r="P500" s="244"/>
      <c r="Q500" s="244"/>
      <c r="R500" s="244"/>
      <c r="S500" s="244"/>
      <c r="T500" s="244"/>
      <c r="U500" s="244"/>
      <c r="V500" s="244"/>
      <c r="W500" s="244"/>
      <c r="X500" s="244"/>
      <c r="Y500" s="244"/>
      <c r="Z500" s="244"/>
      <c r="AA500" s="244"/>
      <c r="AB500" s="244"/>
      <c r="AC500" s="244"/>
      <c r="AD500" s="244"/>
      <c r="AE500" s="244"/>
      <c r="AF500" s="244"/>
      <c r="AG500" s="244"/>
      <c r="AH500" s="244"/>
      <c r="AI500" s="244"/>
      <c r="AJ500" s="244"/>
      <c r="AK500" s="244"/>
      <c r="AL500" s="244"/>
      <c r="AM500" s="244"/>
      <c r="AN500" s="244"/>
      <c r="AO500" s="244"/>
      <c r="AP500" s="244"/>
      <c r="AQ500" s="244"/>
      <c r="AR500" s="244"/>
      <c r="AS500" s="244"/>
      <c r="AT500" s="244"/>
      <c r="AU500" s="244"/>
      <c r="AV500" s="244"/>
      <c r="AW500" s="244"/>
      <c r="AX500" s="244"/>
      <c r="AY500" s="244"/>
      <c r="AZ500" s="244"/>
      <c r="BA500" s="244"/>
      <c r="BB500" s="244"/>
      <c r="BC500" s="244"/>
      <c r="BD500" s="244"/>
      <c r="BE500" s="244"/>
      <c r="BF500" s="244"/>
      <c r="BG500" s="244"/>
      <c r="BH500" s="244"/>
      <c r="BI500" s="244"/>
      <c r="BJ500" s="244"/>
      <c r="BK500" s="244"/>
    </row>
    <row r="501" spans="1:63" ht="19.5" customHeight="1">
      <c r="A501" s="244"/>
      <c r="B501" s="244"/>
      <c r="C501" s="244"/>
      <c r="D501" s="244"/>
      <c r="E501" s="244"/>
      <c r="F501" s="244"/>
      <c r="G501" s="244"/>
      <c r="H501" s="244"/>
      <c r="I501" s="244"/>
      <c r="J501" s="244"/>
      <c r="K501" s="244"/>
      <c r="L501" s="244"/>
      <c r="M501" s="244"/>
      <c r="N501" s="244"/>
      <c r="O501" s="244"/>
      <c r="P501" s="244"/>
      <c r="Q501" s="244"/>
      <c r="R501" s="244"/>
      <c r="S501" s="244"/>
      <c r="T501" s="244"/>
      <c r="U501" s="244"/>
      <c r="V501" s="244"/>
      <c r="W501" s="244"/>
      <c r="X501" s="244"/>
      <c r="Y501" s="244"/>
      <c r="Z501" s="244"/>
      <c r="AA501" s="244"/>
      <c r="AB501" s="244"/>
      <c r="AC501" s="244"/>
      <c r="AD501" s="244"/>
      <c r="AE501" s="244"/>
      <c r="AF501" s="244"/>
      <c r="AG501" s="244"/>
      <c r="AH501" s="244"/>
      <c r="AI501" s="244"/>
      <c r="AJ501" s="244"/>
      <c r="AK501" s="244"/>
      <c r="AL501" s="244"/>
      <c r="AM501" s="244"/>
      <c r="AN501" s="244"/>
      <c r="AO501" s="244"/>
      <c r="AP501" s="244"/>
      <c r="AQ501" s="244"/>
      <c r="AR501" s="244"/>
      <c r="AS501" s="244"/>
      <c r="AT501" s="244"/>
      <c r="AU501" s="244"/>
      <c r="AV501" s="244"/>
      <c r="AW501" s="244"/>
      <c r="AX501" s="244"/>
      <c r="AY501" s="244"/>
      <c r="AZ501" s="244"/>
      <c r="BA501" s="244"/>
      <c r="BB501" s="244"/>
      <c r="BC501" s="244"/>
      <c r="BD501" s="244"/>
      <c r="BE501" s="244"/>
      <c r="BF501" s="244"/>
      <c r="BG501" s="244"/>
      <c r="BH501" s="244"/>
      <c r="BI501" s="244"/>
      <c r="BJ501" s="244"/>
      <c r="BK501" s="244"/>
    </row>
    <row r="502" spans="1:63" ht="19.5" customHeight="1">
      <c r="A502" s="244"/>
      <c r="B502" s="244"/>
      <c r="C502" s="244"/>
      <c r="D502" s="244"/>
      <c r="E502" s="244"/>
      <c r="F502" s="244"/>
      <c r="G502" s="244"/>
      <c r="H502" s="244"/>
      <c r="I502" s="244"/>
      <c r="J502" s="244"/>
      <c r="K502" s="244"/>
      <c r="L502" s="244"/>
      <c r="M502" s="244"/>
      <c r="N502" s="244"/>
      <c r="O502" s="244"/>
      <c r="P502" s="244"/>
      <c r="Q502" s="244"/>
      <c r="R502" s="244"/>
      <c r="S502" s="244"/>
      <c r="T502" s="244"/>
      <c r="U502" s="244"/>
      <c r="V502" s="244"/>
      <c r="W502" s="244"/>
      <c r="X502" s="244"/>
      <c r="Y502" s="244"/>
      <c r="Z502" s="244"/>
      <c r="AA502" s="244"/>
      <c r="AB502" s="244"/>
      <c r="AC502" s="244"/>
      <c r="AD502" s="244"/>
      <c r="AE502" s="244"/>
      <c r="AF502" s="244"/>
      <c r="AG502" s="244"/>
      <c r="AH502" s="244"/>
      <c r="AI502" s="244"/>
      <c r="AJ502" s="244"/>
      <c r="AK502" s="244"/>
      <c r="AL502" s="244"/>
      <c r="AM502" s="244"/>
      <c r="AN502" s="244"/>
      <c r="AO502" s="244"/>
      <c r="AP502" s="244"/>
      <c r="AQ502" s="244"/>
      <c r="AR502" s="244"/>
      <c r="AS502" s="244"/>
      <c r="AT502" s="244"/>
      <c r="AU502" s="244"/>
      <c r="AV502" s="244"/>
      <c r="AW502" s="244"/>
      <c r="AX502" s="244"/>
      <c r="AY502" s="244"/>
      <c r="AZ502" s="244"/>
      <c r="BA502" s="244"/>
      <c r="BB502" s="244"/>
      <c r="BC502" s="244"/>
      <c r="BD502" s="244"/>
      <c r="BE502" s="244"/>
      <c r="BF502" s="244"/>
      <c r="BG502" s="244"/>
      <c r="BH502" s="244"/>
      <c r="BI502" s="244"/>
      <c r="BJ502" s="244"/>
      <c r="BK502" s="244"/>
    </row>
    <row r="503" spans="1:63" ht="19.5" customHeight="1">
      <c r="A503" s="244"/>
      <c r="B503" s="244"/>
      <c r="C503" s="244"/>
      <c r="D503" s="244"/>
      <c r="E503" s="244"/>
      <c r="F503" s="244"/>
      <c r="G503" s="244"/>
      <c r="H503" s="244"/>
      <c r="I503" s="244"/>
      <c r="J503" s="244"/>
      <c r="K503" s="244"/>
      <c r="L503" s="244"/>
      <c r="M503" s="244"/>
      <c r="N503" s="244"/>
      <c r="O503" s="244"/>
      <c r="P503" s="244"/>
      <c r="Q503" s="244"/>
      <c r="R503" s="244"/>
      <c r="S503" s="244"/>
      <c r="T503" s="244"/>
      <c r="U503" s="244"/>
      <c r="V503" s="244"/>
      <c r="W503" s="244"/>
      <c r="X503" s="244"/>
      <c r="Y503" s="244"/>
      <c r="Z503" s="244"/>
      <c r="AA503" s="244"/>
      <c r="AB503" s="244"/>
      <c r="AC503" s="244"/>
      <c r="AD503" s="244"/>
      <c r="AE503" s="244"/>
      <c r="AF503" s="244"/>
      <c r="AG503" s="244"/>
      <c r="AH503" s="244"/>
      <c r="AI503" s="244"/>
      <c r="AJ503" s="244"/>
      <c r="AK503" s="244"/>
      <c r="AL503" s="244"/>
      <c r="AM503" s="244"/>
      <c r="AN503" s="244"/>
      <c r="AO503" s="244"/>
      <c r="AP503" s="244"/>
      <c r="AQ503" s="244"/>
      <c r="AR503" s="244"/>
      <c r="AS503" s="244"/>
      <c r="AT503" s="244"/>
      <c r="AU503" s="244"/>
      <c r="AV503" s="244"/>
      <c r="AW503" s="244"/>
      <c r="AX503" s="244"/>
      <c r="AY503" s="244"/>
      <c r="AZ503" s="244"/>
      <c r="BA503" s="244"/>
      <c r="BB503" s="244"/>
      <c r="BC503" s="244"/>
      <c r="BD503" s="244"/>
      <c r="BE503" s="244"/>
      <c r="BF503" s="244"/>
      <c r="BG503" s="244"/>
      <c r="BH503" s="244"/>
      <c r="BI503" s="244"/>
      <c r="BJ503" s="244"/>
      <c r="BK503" s="244"/>
    </row>
    <row r="504" spans="1:63" ht="19.5" customHeight="1">
      <c r="A504" s="244"/>
      <c r="B504" s="244"/>
      <c r="C504" s="244"/>
      <c r="D504" s="244"/>
      <c r="E504" s="244"/>
      <c r="F504" s="244"/>
      <c r="G504" s="244"/>
      <c r="H504" s="244"/>
      <c r="I504" s="244"/>
      <c r="J504" s="244"/>
      <c r="K504" s="244"/>
      <c r="L504" s="244"/>
      <c r="M504" s="244"/>
      <c r="N504" s="244"/>
      <c r="O504" s="244"/>
      <c r="P504" s="244"/>
      <c r="Q504" s="244"/>
      <c r="R504" s="244"/>
      <c r="S504" s="244"/>
      <c r="T504" s="244"/>
      <c r="U504" s="244"/>
      <c r="V504" s="244"/>
      <c r="W504" s="244"/>
      <c r="X504" s="244"/>
      <c r="Y504" s="244"/>
      <c r="Z504" s="244"/>
      <c r="AA504" s="244"/>
      <c r="AB504" s="244"/>
      <c r="AC504" s="244"/>
      <c r="AD504" s="244"/>
      <c r="AE504" s="244"/>
      <c r="AF504" s="244"/>
      <c r="AG504" s="244"/>
      <c r="AH504" s="244"/>
      <c r="AI504" s="244"/>
      <c r="AJ504" s="244"/>
      <c r="AK504" s="244"/>
      <c r="AL504" s="244"/>
      <c r="AM504" s="244"/>
      <c r="AN504" s="244"/>
      <c r="AO504" s="244"/>
      <c r="AP504" s="244"/>
      <c r="AQ504" s="244"/>
      <c r="AR504" s="244"/>
      <c r="AS504" s="244"/>
      <c r="AT504" s="244"/>
      <c r="AU504" s="244"/>
      <c r="AV504" s="244"/>
      <c r="AW504" s="244"/>
      <c r="AX504" s="244"/>
      <c r="AY504" s="244"/>
      <c r="AZ504" s="244"/>
      <c r="BA504" s="244"/>
      <c r="BB504" s="244"/>
      <c r="BC504" s="244"/>
      <c r="BD504" s="244"/>
      <c r="BE504" s="244"/>
      <c r="BF504" s="244"/>
      <c r="BG504" s="244"/>
      <c r="BH504" s="244"/>
      <c r="BI504" s="244"/>
      <c r="BJ504" s="244"/>
      <c r="BK504" s="244"/>
    </row>
    <row r="505" spans="1:63" ht="19.5" customHeight="1">
      <c r="A505" s="244"/>
      <c r="B505" s="244"/>
      <c r="C505" s="244"/>
      <c r="D505" s="244"/>
      <c r="E505" s="244"/>
      <c r="F505" s="244"/>
      <c r="G505" s="244"/>
      <c r="H505" s="244"/>
      <c r="I505" s="244"/>
      <c r="J505" s="244"/>
      <c r="K505" s="244"/>
      <c r="L505" s="244"/>
      <c r="M505" s="244"/>
      <c r="N505" s="244"/>
      <c r="O505" s="244"/>
      <c r="P505" s="244"/>
      <c r="Q505" s="244"/>
      <c r="R505" s="244"/>
      <c r="S505" s="244"/>
      <c r="T505" s="244"/>
      <c r="U505" s="244"/>
      <c r="V505" s="244"/>
      <c r="W505" s="244"/>
      <c r="X505" s="244"/>
      <c r="Y505" s="244"/>
      <c r="Z505" s="244"/>
      <c r="AA505" s="244"/>
      <c r="AB505" s="244"/>
      <c r="AC505" s="244"/>
      <c r="AD505" s="244"/>
      <c r="AE505" s="244"/>
      <c r="AF505" s="244"/>
      <c r="AG505" s="244"/>
      <c r="AH505" s="244"/>
      <c r="AI505" s="244"/>
      <c r="AJ505" s="244"/>
      <c r="AK505" s="244"/>
      <c r="AL505" s="244"/>
      <c r="AM505" s="244"/>
      <c r="AN505" s="244"/>
      <c r="AO505" s="244"/>
      <c r="AP505" s="244"/>
      <c r="AQ505" s="244"/>
      <c r="AR505" s="244"/>
      <c r="AS505" s="244"/>
      <c r="AT505" s="244"/>
      <c r="AU505" s="244"/>
      <c r="AV505" s="244"/>
      <c r="AW505" s="244"/>
      <c r="AX505" s="244"/>
      <c r="AY505" s="244"/>
      <c r="AZ505" s="244"/>
      <c r="BA505" s="244"/>
      <c r="BB505" s="244"/>
      <c r="BC505" s="244"/>
      <c r="BD505" s="244"/>
      <c r="BE505" s="244"/>
      <c r="BF505" s="244"/>
      <c r="BG505" s="244"/>
      <c r="BH505" s="244"/>
      <c r="BI505" s="244"/>
      <c r="BJ505" s="244"/>
      <c r="BK505" s="244"/>
    </row>
    <row r="506" spans="1:63" ht="19.5" customHeight="1">
      <c r="A506" s="244"/>
      <c r="B506" s="244"/>
      <c r="C506" s="244"/>
      <c r="D506" s="244"/>
      <c r="E506" s="244"/>
      <c r="F506" s="244"/>
      <c r="G506" s="244"/>
      <c r="H506" s="244"/>
      <c r="I506" s="244"/>
      <c r="J506" s="244"/>
      <c r="K506" s="244"/>
      <c r="L506" s="244"/>
      <c r="M506" s="244"/>
      <c r="N506" s="244"/>
      <c r="O506" s="244"/>
      <c r="P506" s="244"/>
      <c r="Q506" s="244"/>
      <c r="R506" s="244"/>
      <c r="S506" s="244"/>
      <c r="T506" s="244"/>
      <c r="U506" s="244"/>
      <c r="V506" s="244"/>
      <c r="W506" s="244"/>
      <c r="X506" s="244"/>
      <c r="Y506" s="244"/>
      <c r="Z506" s="244"/>
      <c r="AA506" s="244"/>
      <c r="AB506" s="244"/>
      <c r="AC506" s="244"/>
      <c r="AD506" s="244"/>
      <c r="AE506" s="244"/>
      <c r="AF506" s="244"/>
      <c r="AG506" s="244"/>
      <c r="AH506" s="244"/>
      <c r="AI506" s="244"/>
      <c r="AJ506" s="244"/>
      <c r="AK506" s="244"/>
      <c r="AL506" s="244"/>
      <c r="AM506" s="244"/>
      <c r="AN506" s="244"/>
      <c r="AO506" s="244"/>
      <c r="AP506" s="244"/>
      <c r="AQ506" s="244"/>
      <c r="AR506" s="244"/>
      <c r="AS506" s="244"/>
      <c r="AT506" s="244"/>
      <c r="AU506" s="244"/>
      <c r="AV506" s="244"/>
      <c r="AW506" s="244"/>
      <c r="AX506" s="244"/>
      <c r="AY506" s="244"/>
      <c r="AZ506" s="244"/>
      <c r="BA506" s="244"/>
      <c r="BB506" s="244"/>
      <c r="BC506" s="244"/>
      <c r="BD506" s="244"/>
      <c r="BE506" s="244"/>
      <c r="BF506" s="244"/>
      <c r="BG506" s="244"/>
      <c r="BH506" s="244"/>
      <c r="BI506" s="244"/>
      <c r="BJ506" s="244"/>
      <c r="BK506" s="244"/>
    </row>
    <row r="507" spans="1:63" ht="19.5" customHeight="1">
      <c r="A507" s="244"/>
      <c r="B507" s="244"/>
      <c r="C507" s="244"/>
      <c r="D507" s="244"/>
      <c r="E507" s="244"/>
      <c r="F507" s="244"/>
      <c r="G507" s="244"/>
      <c r="H507" s="244"/>
      <c r="I507" s="244"/>
      <c r="J507" s="244"/>
      <c r="K507" s="244"/>
      <c r="L507" s="244"/>
      <c r="M507" s="244"/>
      <c r="N507" s="244"/>
      <c r="O507" s="244"/>
      <c r="P507" s="244"/>
      <c r="Q507" s="244"/>
      <c r="R507" s="244"/>
      <c r="S507" s="244"/>
      <c r="T507" s="244"/>
      <c r="U507" s="244"/>
      <c r="V507" s="244"/>
      <c r="W507" s="244"/>
      <c r="X507" s="244"/>
      <c r="Y507" s="244"/>
      <c r="Z507" s="244"/>
      <c r="AA507" s="244"/>
      <c r="AB507" s="244"/>
      <c r="AC507" s="244"/>
      <c r="AD507" s="244"/>
      <c r="AE507" s="244"/>
      <c r="AF507" s="244"/>
      <c r="AG507" s="244"/>
      <c r="AH507" s="244"/>
      <c r="AI507" s="244"/>
      <c r="AJ507" s="244"/>
      <c r="AK507" s="244"/>
      <c r="AL507" s="244"/>
      <c r="AM507" s="244"/>
      <c r="AN507" s="244"/>
      <c r="AO507" s="244"/>
      <c r="AP507" s="244"/>
      <c r="AQ507" s="244"/>
      <c r="AR507" s="244"/>
      <c r="AS507" s="244"/>
      <c r="AT507" s="244"/>
      <c r="AU507" s="244"/>
      <c r="AV507" s="244"/>
      <c r="AW507" s="244"/>
      <c r="AX507" s="244"/>
      <c r="AY507" s="244"/>
      <c r="AZ507" s="244"/>
      <c r="BA507" s="244"/>
      <c r="BB507" s="244"/>
      <c r="BC507" s="244"/>
      <c r="BD507" s="244"/>
      <c r="BE507" s="244"/>
      <c r="BF507" s="244"/>
      <c r="BG507" s="244"/>
      <c r="BH507" s="244"/>
      <c r="BI507" s="244"/>
      <c r="BJ507" s="244"/>
      <c r="BK507" s="244"/>
    </row>
    <row r="508" spans="1:63" ht="19.5" customHeight="1">
      <c r="A508" s="244"/>
      <c r="B508" s="244"/>
      <c r="C508" s="244"/>
      <c r="D508" s="244"/>
      <c r="E508" s="244"/>
      <c r="F508" s="244"/>
      <c r="G508" s="244"/>
      <c r="H508" s="244"/>
      <c r="I508" s="244"/>
      <c r="J508" s="244"/>
      <c r="K508" s="244"/>
      <c r="L508" s="244"/>
      <c r="M508" s="244"/>
      <c r="N508" s="244"/>
      <c r="O508" s="244"/>
      <c r="P508" s="244"/>
      <c r="Q508" s="244"/>
      <c r="R508" s="244"/>
      <c r="S508" s="244"/>
      <c r="T508" s="244"/>
      <c r="U508" s="244"/>
      <c r="V508" s="244"/>
      <c r="W508" s="244"/>
      <c r="X508" s="244"/>
      <c r="Y508" s="244"/>
      <c r="Z508" s="244"/>
      <c r="AA508" s="244"/>
      <c r="AB508" s="244"/>
      <c r="AC508" s="244"/>
      <c r="AD508" s="244"/>
      <c r="AE508" s="244"/>
      <c r="AF508" s="244"/>
      <c r="AG508" s="244"/>
      <c r="AH508" s="244"/>
      <c r="AI508" s="244"/>
      <c r="AJ508" s="244"/>
      <c r="AK508" s="244"/>
      <c r="AL508" s="244"/>
      <c r="AM508" s="244"/>
      <c r="AN508" s="244"/>
      <c r="AO508" s="244"/>
      <c r="AP508" s="244"/>
      <c r="AQ508" s="244"/>
      <c r="AR508" s="244"/>
      <c r="AS508" s="244"/>
      <c r="AT508" s="244"/>
      <c r="AU508" s="244"/>
      <c r="AV508" s="244"/>
      <c r="AW508" s="244"/>
      <c r="AX508" s="244"/>
      <c r="AY508" s="244"/>
      <c r="AZ508" s="244"/>
      <c r="BA508" s="244"/>
      <c r="BB508" s="244"/>
      <c r="BC508" s="244"/>
      <c r="BD508" s="244"/>
      <c r="BE508" s="244"/>
      <c r="BF508" s="244"/>
      <c r="BG508" s="244"/>
      <c r="BH508" s="244"/>
      <c r="BI508" s="244"/>
      <c r="BJ508" s="244"/>
      <c r="BK508" s="244"/>
    </row>
    <row r="509" spans="1:63" ht="19.5" customHeight="1">
      <c r="A509" s="244"/>
      <c r="B509" s="244"/>
      <c r="C509" s="244"/>
      <c r="D509" s="244"/>
      <c r="E509" s="244"/>
      <c r="F509" s="244"/>
      <c r="G509" s="244"/>
      <c r="H509" s="244"/>
      <c r="I509" s="244"/>
      <c r="J509" s="244"/>
      <c r="K509" s="244"/>
      <c r="L509" s="244"/>
      <c r="M509" s="244"/>
      <c r="N509" s="244"/>
      <c r="O509" s="244"/>
      <c r="P509" s="244"/>
      <c r="Q509" s="244"/>
      <c r="R509" s="244"/>
      <c r="S509" s="244"/>
      <c r="T509" s="244"/>
      <c r="U509" s="244"/>
      <c r="V509" s="244"/>
      <c r="W509" s="244"/>
      <c r="X509" s="244"/>
      <c r="Y509" s="244"/>
      <c r="Z509" s="244"/>
      <c r="AA509" s="244"/>
      <c r="AB509" s="244"/>
      <c r="AC509" s="244"/>
      <c r="AD509" s="244"/>
      <c r="AE509" s="244"/>
      <c r="AF509" s="244"/>
      <c r="AG509" s="244"/>
      <c r="AH509" s="244"/>
      <c r="AI509" s="244"/>
      <c r="AJ509" s="244"/>
      <c r="AK509" s="244"/>
      <c r="AL509" s="244"/>
      <c r="AM509" s="244"/>
      <c r="AN509" s="244"/>
      <c r="AO509" s="244"/>
      <c r="AP509" s="244"/>
      <c r="AQ509" s="244"/>
      <c r="AR509" s="244"/>
      <c r="AS509" s="244"/>
      <c r="AT509" s="244"/>
      <c r="AU509" s="244"/>
      <c r="AV509" s="244"/>
      <c r="AW509" s="244"/>
      <c r="AX509" s="244"/>
      <c r="AY509" s="244"/>
      <c r="AZ509" s="244"/>
      <c r="BA509" s="244"/>
      <c r="BB509" s="244"/>
      <c r="BC509" s="244"/>
      <c r="BD509" s="244"/>
      <c r="BE509" s="244"/>
      <c r="BF509" s="244"/>
      <c r="BG509" s="244"/>
      <c r="BH509" s="244"/>
      <c r="BI509" s="244"/>
      <c r="BJ509" s="244"/>
      <c r="BK509" s="244"/>
    </row>
    <row r="510" spans="1:63" ht="19.5" customHeight="1">
      <c r="A510" s="244"/>
      <c r="B510" s="244"/>
      <c r="C510" s="244"/>
      <c r="D510" s="244"/>
      <c r="E510" s="244"/>
      <c r="F510" s="244"/>
      <c r="G510" s="244"/>
      <c r="H510" s="244"/>
      <c r="I510" s="244"/>
      <c r="J510" s="244"/>
      <c r="K510" s="244"/>
      <c r="L510" s="244"/>
      <c r="M510" s="244"/>
      <c r="N510" s="244"/>
      <c r="O510" s="244"/>
      <c r="P510" s="244"/>
      <c r="Q510" s="244"/>
      <c r="R510" s="244"/>
      <c r="S510" s="244"/>
      <c r="T510" s="244"/>
      <c r="U510" s="244"/>
      <c r="V510" s="244"/>
      <c r="W510" s="244"/>
      <c r="X510" s="244"/>
      <c r="Y510" s="244"/>
      <c r="Z510" s="244"/>
      <c r="AA510" s="244"/>
      <c r="AB510" s="244"/>
      <c r="AC510" s="244"/>
      <c r="AD510" s="244"/>
      <c r="AE510" s="244"/>
      <c r="AF510" s="244"/>
      <c r="AG510" s="244"/>
      <c r="AH510" s="244"/>
      <c r="AI510" s="244"/>
      <c r="AJ510" s="244"/>
      <c r="AK510" s="244"/>
      <c r="AL510" s="244"/>
      <c r="AM510" s="244"/>
      <c r="AN510" s="244"/>
      <c r="AO510" s="244"/>
      <c r="AP510" s="244"/>
      <c r="AQ510" s="244"/>
      <c r="AR510" s="244"/>
      <c r="AS510" s="244"/>
      <c r="AT510" s="244"/>
      <c r="AU510" s="244"/>
      <c r="AV510" s="244"/>
      <c r="AW510" s="244"/>
      <c r="AX510" s="244"/>
      <c r="AY510" s="244"/>
      <c r="AZ510" s="244"/>
      <c r="BA510" s="244"/>
      <c r="BB510" s="244"/>
      <c r="BC510" s="244"/>
      <c r="BD510" s="244"/>
      <c r="BE510" s="244"/>
      <c r="BF510" s="244"/>
      <c r="BG510" s="244"/>
      <c r="BH510" s="244"/>
      <c r="BI510" s="244"/>
      <c r="BJ510" s="244"/>
      <c r="BK510" s="244"/>
    </row>
    <row r="511" spans="1:63" ht="19.5" customHeight="1">
      <c r="A511" s="244"/>
      <c r="B511" s="244"/>
      <c r="C511" s="244"/>
      <c r="D511" s="244"/>
      <c r="E511" s="244"/>
      <c r="F511" s="244"/>
      <c r="G511" s="244"/>
      <c r="H511" s="244"/>
      <c r="I511" s="244"/>
      <c r="J511" s="244"/>
      <c r="K511" s="244"/>
      <c r="L511" s="244"/>
      <c r="M511" s="244"/>
      <c r="N511" s="244"/>
      <c r="O511" s="244"/>
      <c r="P511" s="244"/>
      <c r="Q511" s="244"/>
      <c r="R511" s="244"/>
      <c r="S511" s="244"/>
      <c r="T511" s="244"/>
      <c r="U511" s="244"/>
      <c r="V511" s="244"/>
      <c r="W511" s="244"/>
      <c r="X511" s="244"/>
      <c r="Y511" s="244"/>
      <c r="Z511" s="244"/>
      <c r="AA511" s="244"/>
      <c r="AB511" s="244"/>
      <c r="AC511" s="244"/>
      <c r="AD511" s="244"/>
      <c r="AE511" s="244"/>
      <c r="AF511" s="244"/>
      <c r="AG511" s="244"/>
      <c r="AH511" s="244"/>
      <c r="AI511" s="244"/>
      <c r="AJ511" s="244"/>
      <c r="AK511" s="244"/>
      <c r="AL511" s="244"/>
      <c r="AM511" s="244"/>
      <c r="AN511" s="244"/>
      <c r="AO511" s="244"/>
      <c r="AP511" s="244"/>
      <c r="AQ511" s="244"/>
      <c r="AR511" s="244"/>
      <c r="AS511" s="244"/>
      <c r="AT511" s="244"/>
      <c r="AU511" s="244"/>
      <c r="AV511" s="244"/>
      <c r="AW511" s="244"/>
      <c r="AX511" s="244"/>
      <c r="AY511" s="244"/>
      <c r="AZ511" s="244"/>
      <c r="BA511" s="244"/>
      <c r="BB511" s="244"/>
      <c r="BC511" s="244"/>
      <c r="BD511" s="244"/>
      <c r="BE511" s="244"/>
      <c r="BF511" s="244"/>
      <c r="BG511" s="244"/>
      <c r="BH511" s="244"/>
      <c r="BI511" s="244"/>
      <c r="BJ511" s="244"/>
      <c r="BK511" s="244"/>
    </row>
    <row r="512" spans="1:63" ht="19.5" customHeight="1">
      <c r="A512" s="244"/>
      <c r="B512" s="244"/>
      <c r="C512" s="244"/>
      <c r="D512" s="244"/>
      <c r="E512" s="244"/>
      <c r="F512" s="244"/>
      <c r="G512" s="244"/>
      <c r="H512" s="244"/>
      <c r="I512" s="244"/>
      <c r="J512" s="244"/>
      <c r="K512" s="244"/>
      <c r="L512" s="244"/>
      <c r="M512" s="244"/>
      <c r="N512" s="244"/>
      <c r="O512" s="244"/>
      <c r="P512" s="244"/>
      <c r="Q512" s="244"/>
      <c r="R512" s="244"/>
      <c r="S512" s="244"/>
      <c r="T512" s="244"/>
      <c r="U512" s="244"/>
      <c r="V512" s="244"/>
      <c r="W512" s="244"/>
      <c r="X512" s="244"/>
      <c r="Y512" s="244"/>
      <c r="Z512" s="244"/>
      <c r="AA512" s="244"/>
      <c r="AB512" s="244"/>
      <c r="AC512" s="244"/>
      <c r="AD512" s="244"/>
      <c r="AE512" s="244"/>
      <c r="AF512" s="244"/>
      <c r="AG512" s="244"/>
      <c r="AH512" s="244"/>
      <c r="AI512" s="244"/>
      <c r="AJ512" s="244"/>
      <c r="AK512" s="244"/>
      <c r="AL512" s="244"/>
      <c r="AM512" s="244"/>
      <c r="AN512" s="244"/>
      <c r="AO512" s="244"/>
      <c r="AP512" s="244"/>
      <c r="AQ512" s="244"/>
      <c r="AR512" s="244"/>
      <c r="AS512" s="244"/>
      <c r="AT512" s="244"/>
      <c r="AU512" s="244"/>
      <c r="AV512" s="244"/>
      <c r="AW512" s="244"/>
      <c r="AX512" s="244"/>
      <c r="AY512" s="244"/>
      <c r="AZ512" s="244"/>
      <c r="BA512" s="244"/>
      <c r="BB512" s="244"/>
      <c r="BC512" s="244"/>
      <c r="BD512" s="244"/>
      <c r="BE512" s="244"/>
      <c r="BF512" s="244"/>
      <c r="BG512" s="244"/>
      <c r="BH512" s="244"/>
      <c r="BI512" s="244"/>
      <c r="BJ512" s="244"/>
      <c r="BK512" s="244"/>
    </row>
    <row r="513" spans="1:63" ht="19.5" customHeight="1">
      <c r="A513" s="244"/>
      <c r="B513" s="244"/>
      <c r="C513" s="244"/>
      <c r="D513" s="244"/>
      <c r="E513" s="244"/>
      <c r="F513" s="244"/>
      <c r="G513" s="244"/>
      <c r="H513" s="244"/>
      <c r="I513" s="244"/>
      <c r="J513" s="244"/>
      <c r="K513" s="244"/>
      <c r="L513" s="244"/>
      <c r="M513" s="244"/>
      <c r="N513" s="244"/>
      <c r="O513" s="244"/>
      <c r="P513" s="244"/>
      <c r="Q513" s="244"/>
      <c r="R513" s="244"/>
      <c r="S513" s="244"/>
      <c r="T513" s="244"/>
      <c r="U513" s="244"/>
      <c r="V513" s="244"/>
      <c r="W513" s="244"/>
      <c r="X513" s="244"/>
      <c r="Y513" s="244"/>
      <c r="Z513" s="244"/>
      <c r="AA513" s="244"/>
      <c r="AB513" s="244"/>
      <c r="AC513" s="244"/>
      <c r="AD513" s="244"/>
      <c r="AE513" s="244"/>
      <c r="AF513" s="244"/>
      <c r="AG513" s="244"/>
      <c r="AH513" s="244"/>
      <c r="AI513" s="244"/>
      <c r="AJ513" s="244"/>
      <c r="AK513" s="244"/>
      <c r="AL513" s="244"/>
      <c r="AM513" s="244"/>
      <c r="AN513" s="244"/>
      <c r="AO513" s="244"/>
      <c r="AP513" s="244"/>
      <c r="AQ513" s="244"/>
      <c r="AR513" s="244"/>
      <c r="AS513" s="244"/>
      <c r="AT513" s="244"/>
      <c r="AU513" s="244"/>
      <c r="AV513" s="244"/>
      <c r="AW513" s="244"/>
      <c r="AX513" s="244"/>
      <c r="AY513" s="244"/>
      <c r="AZ513" s="244"/>
      <c r="BA513" s="244"/>
      <c r="BB513" s="244"/>
      <c r="BC513" s="244"/>
      <c r="BD513" s="244"/>
      <c r="BE513" s="244"/>
      <c r="BF513" s="244"/>
      <c r="BG513" s="244"/>
      <c r="BH513" s="244"/>
      <c r="BI513" s="244"/>
      <c r="BJ513" s="244"/>
      <c r="BK513" s="244"/>
    </row>
    <row r="514" spans="1:63" ht="19.5" customHeight="1">
      <c r="A514" s="244"/>
      <c r="B514" s="244"/>
      <c r="C514" s="244"/>
      <c r="D514" s="244"/>
      <c r="E514" s="244"/>
      <c r="F514" s="244"/>
      <c r="G514" s="244"/>
      <c r="H514" s="244"/>
      <c r="I514" s="244"/>
      <c r="J514" s="244"/>
      <c r="K514" s="244"/>
      <c r="L514" s="244"/>
      <c r="M514" s="244"/>
      <c r="N514" s="244"/>
      <c r="O514" s="244"/>
      <c r="P514" s="244"/>
      <c r="Q514" s="244"/>
      <c r="R514" s="244"/>
      <c r="S514" s="244"/>
      <c r="T514" s="244"/>
      <c r="U514" s="244"/>
      <c r="V514" s="244"/>
      <c r="W514" s="244"/>
      <c r="X514" s="244"/>
      <c r="Y514" s="244"/>
      <c r="Z514" s="244"/>
      <c r="AA514" s="244"/>
      <c r="AB514" s="244"/>
      <c r="AC514" s="244"/>
      <c r="AD514" s="244"/>
      <c r="AE514" s="244"/>
      <c r="AF514" s="244"/>
      <c r="AG514" s="244"/>
      <c r="AH514" s="244"/>
      <c r="AI514" s="244"/>
      <c r="AJ514" s="244"/>
      <c r="AK514" s="244"/>
      <c r="AL514" s="244"/>
      <c r="AM514" s="244"/>
      <c r="AN514" s="244"/>
      <c r="AO514" s="244"/>
      <c r="AP514" s="244"/>
      <c r="AQ514" s="244"/>
      <c r="AR514" s="244"/>
      <c r="AS514" s="244"/>
      <c r="AT514" s="244"/>
      <c r="AU514" s="244"/>
      <c r="AV514" s="244"/>
      <c r="AW514" s="244"/>
      <c r="AX514" s="244"/>
      <c r="AY514" s="244"/>
      <c r="AZ514" s="244"/>
      <c r="BA514" s="244"/>
      <c r="BB514" s="244"/>
      <c r="BC514" s="244"/>
      <c r="BD514" s="244"/>
      <c r="BE514" s="244"/>
      <c r="BF514" s="244"/>
      <c r="BG514" s="244"/>
      <c r="BH514" s="244"/>
      <c r="BI514" s="244"/>
      <c r="BJ514" s="244"/>
      <c r="BK514" s="244"/>
    </row>
    <row r="515" spans="1:63" ht="19.5" customHeight="1">
      <c r="A515" s="244"/>
      <c r="B515" s="244"/>
      <c r="C515" s="244"/>
      <c r="D515" s="244"/>
      <c r="E515" s="244"/>
      <c r="F515" s="244"/>
      <c r="G515" s="244"/>
      <c r="H515" s="244"/>
      <c r="I515" s="244"/>
      <c r="J515" s="244"/>
      <c r="K515" s="244"/>
      <c r="L515" s="244"/>
      <c r="M515" s="244"/>
      <c r="N515" s="244"/>
      <c r="O515" s="244"/>
      <c r="P515" s="244"/>
      <c r="Q515" s="244"/>
      <c r="R515" s="244"/>
      <c r="S515" s="244"/>
      <c r="T515" s="244"/>
      <c r="U515" s="244"/>
      <c r="V515" s="244"/>
      <c r="W515" s="244"/>
      <c r="X515" s="244"/>
      <c r="Y515" s="244"/>
      <c r="Z515" s="244"/>
      <c r="AA515" s="244"/>
      <c r="AB515" s="244"/>
      <c r="AC515" s="244"/>
      <c r="AD515" s="244"/>
      <c r="AE515" s="244"/>
      <c r="AF515" s="244"/>
      <c r="AG515" s="244"/>
      <c r="AH515" s="244"/>
      <c r="AI515" s="244"/>
      <c r="AJ515" s="244"/>
      <c r="AK515" s="244"/>
      <c r="AL515" s="244"/>
      <c r="AM515" s="244"/>
      <c r="AN515" s="244"/>
      <c r="AO515" s="244"/>
      <c r="AP515" s="244"/>
      <c r="AQ515" s="244"/>
      <c r="AR515" s="244"/>
      <c r="AS515" s="244"/>
      <c r="AT515" s="244"/>
      <c r="AU515" s="244"/>
      <c r="AV515" s="244"/>
      <c r="AW515" s="244"/>
      <c r="AX515" s="244"/>
      <c r="AY515" s="244"/>
      <c r="AZ515" s="244"/>
      <c r="BA515" s="244"/>
      <c r="BB515" s="244"/>
      <c r="BC515" s="244"/>
      <c r="BD515" s="244"/>
      <c r="BE515" s="244"/>
      <c r="BF515" s="244"/>
      <c r="BG515" s="244"/>
      <c r="BH515" s="244"/>
      <c r="BI515" s="244"/>
      <c r="BJ515" s="244"/>
      <c r="BK515" s="244"/>
    </row>
    <row r="516" spans="1:63" ht="19.5" customHeight="1">
      <c r="A516" s="244"/>
      <c r="B516" s="244"/>
      <c r="C516" s="244"/>
      <c r="D516" s="244"/>
      <c r="E516" s="244"/>
      <c r="F516" s="244"/>
      <c r="G516" s="244"/>
      <c r="H516" s="244"/>
      <c r="I516" s="244"/>
      <c r="J516" s="244"/>
      <c r="K516" s="244"/>
      <c r="L516" s="244"/>
      <c r="M516" s="244"/>
      <c r="N516" s="244"/>
      <c r="O516" s="244"/>
      <c r="P516" s="244"/>
      <c r="Q516" s="244"/>
      <c r="R516" s="244"/>
      <c r="S516" s="244"/>
      <c r="T516" s="244"/>
      <c r="U516" s="244"/>
      <c r="V516" s="244"/>
      <c r="W516" s="244"/>
      <c r="X516" s="244"/>
      <c r="Y516" s="244"/>
      <c r="Z516" s="244"/>
      <c r="AA516" s="244"/>
      <c r="AB516" s="244"/>
      <c r="AC516" s="244"/>
      <c r="AD516" s="244"/>
      <c r="AE516" s="244"/>
      <c r="AF516" s="244"/>
      <c r="AG516" s="244"/>
      <c r="AH516" s="244"/>
      <c r="AI516" s="244"/>
      <c r="AJ516" s="244"/>
      <c r="AK516" s="244"/>
      <c r="AL516" s="244"/>
      <c r="AM516" s="244"/>
      <c r="AN516" s="244"/>
      <c r="AO516" s="244"/>
      <c r="AP516" s="244"/>
      <c r="AQ516" s="244"/>
      <c r="AR516" s="244"/>
      <c r="AS516" s="244"/>
      <c r="AT516" s="244"/>
      <c r="AU516" s="244"/>
      <c r="AV516" s="244"/>
      <c r="AW516" s="244"/>
      <c r="AX516" s="244"/>
      <c r="AY516" s="244"/>
      <c r="AZ516" s="244"/>
      <c r="BA516" s="244"/>
      <c r="BB516" s="244"/>
      <c r="BC516" s="244"/>
      <c r="BD516" s="244"/>
      <c r="BE516" s="244"/>
      <c r="BF516" s="244"/>
      <c r="BG516" s="244"/>
      <c r="BH516" s="244"/>
      <c r="BI516" s="244"/>
      <c r="BJ516" s="244"/>
      <c r="BK516" s="244"/>
    </row>
    <row r="517" spans="1:63" ht="19.5" customHeight="1">
      <c r="A517" s="244"/>
      <c r="B517" s="244"/>
      <c r="C517" s="244"/>
      <c r="D517" s="244"/>
      <c r="E517" s="244"/>
      <c r="F517" s="244"/>
      <c r="G517" s="244"/>
      <c r="H517" s="244"/>
      <c r="I517" s="244"/>
      <c r="J517" s="244"/>
      <c r="K517" s="244"/>
      <c r="L517" s="244"/>
      <c r="M517" s="244"/>
      <c r="N517" s="244"/>
      <c r="O517" s="244"/>
      <c r="P517" s="244"/>
      <c r="Q517" s="244"/>
      <c r="R517" s="244"/>
      <c r="S517" s="244"/>
      <c r="T517" s="244"/>
      <c r="U517" s="244"/>
      <c r="V517" s="244"/>
      <c r="W517" s="244"/>
      <c r="X517" s="244"/>
      <c r="Y517" s="244"/>
      <c r="Z517" s="244"/>
      <c r="AA517" s="244"/>
      <c r="AB517" s="244"/>
      <c r="AC517" s="244"/>
      <c r="AD517" s="244"/>
      <c r="AE517" s="244"/>
      <c r="AF517" s="244"/>
      <c r="AG517" s="244"/>
      <c r="AH517" s="244"/>
      <c r="AI517" s="244"/>
      <c r="AJ517" s="244"/>
      <c r="AK517" s="244"/>
      <c r="AL517" s="244"/>
      <c r="AM517" s="244"/>
      <c r="AN517" s="244"/>
      <c r="AO517" s="244"/>
      <c r="AP517" s="244"/>
      <c r="AQ517" s="244"/>
      <c r="AR517" s="244"/>
      <c r="AS517" s="244"/>
      <c r="AT517" s="244"/>
      <c r="AU517" s="244"/>
      <c r="AV517" s="244"/>
      <c r="AW517" s="244"/>
      <c r="AX517" s="244"/>
      <c r="AY517" s="244"/>
      <c r="AZ517" s="244"/>
      <c r="BA517" s="244"/>
      <c r="BB517" s="244"/>
      <c r="BC517" s="244"/>
      <c r="BD517" s="244"/>
      <c r="BE517" s="244"/>
      <c r="BF517" s="244"/>
      <c r="BG517" s="244"/>
      <c r="BH517" s="244"/>
      <c r="BI517" s="244"/>
      <c r="BJ517" s="244"/>
      <c r="BK517" s="244"/>
    </row>
    <row r="518" spans="1:63" ht="19.5" customHeight="1">
      <c r="A518" s="244"/>
      <c r="B518" s="244"/>
      <c r="C518" s="244"/>
      <c r="D518" s="244"/>
      <c r="E518" s="244"/>
      <c r="F518" s="244"/>
      <c r="G518" s="244"/>
      <c r="H518" s="244"/>
      <c r="I518" s="244"/>
      <c r="J518" s="244"/>
      <c r="K518" s="244"/>
      <c r="L518" s="244"/>
      <c r="M518" s="244"/>
      <c r="N518" s="244"/>
      <c r="O518" s="244"/>
      <c r="P518" s="244"/>
      <c r="Q518" s="244"/>
      <c r="R518" s="244"/>
      <c r="S518" s="244"/>
      <c r="T518" s="244"/>
      <c r="U518" s="244"/>
      <c r="V518" s="244"/>
      <c r="W518" s="244"/>
      <c r="X518" s="244"/>
      <c r="Y518" s="244"/>
      <c r="Z518" s="244"/>
      <c r="AA518" s="244"/>
      <c r="AB518" s="244"/>
      <c r="AC518" s="244"/>
      <c r="AD518" s="244"/>
      <c r="AE518" s="244"/>
      <c r="AF518" s="244"/>
      <c r="AG518" s="244"/>
      <c r="AH518" s="244"/>
      <c r="AI518" s="244"/>
      <c r="AJ518" s="244"/>
      <c r="AK518" s="244"/>
      <c r="AL518" s="244"/>
      <c r="AM518" s="244"/>
      <c r="AN518" s="244"/>
      <c r="AO518" s="244"/>
      <c r="AP518" s="244"/>
      <c r="AQ518" s="244"/>
      <c r="AR518" s="244"/>
      <c r="AS518" s="244"/>
      <c r="AT518" s="244"/>
      <c r="AU518" s="244"/>
      <c r="AV518" s="244"/>
      <c r="AW518" s="244"/>
      <c r="AX518" s="244"/>
      <c r="AY518" s="244"/>
      <c r="AZ518" s="244"/>
      <c r="BA518" s="244"/>
      <c r="BB518" s="244"/>
      <c r="BC518" s="244"/>
      <c r="BD518" s="244"/>
      <c r="BE518" s="244"/>
      <c r="BF518" s="244"/>
      <c r="BG518" s="244"/>
      <c r="BH518" s="244"/>
      <c r="BI518" s="244"/>
      <c r="BJ518" s="244"/>
      <c r="BK518" s="244"/>
    </row>
    <row r="519" spans="1:63" ht="19.5" customHeight="1">
      <c r="A519" s="244"/>
      <c r="B519" s="244"/>
      <c r="C519" s="244"/>
      <c r="D519" s="244"/>
      <c r="E519" s="244"/>
      <c r="F519" s="244"/>
      <c r="G519" s="244"/>
      <c r="H519" s="244"/>
      <c r="I519" s="244"/>
      <c r="J519" s="244"/>
      <c r="K519" s="244"/>
      <c r="L519" s="244"/>
      <c r="M519" s="244"/>
      <c r="N519" s="244"/>
      <c r="O519" s="244"/>
      <c r="P519" s="244"/>
      <c r="Q519" s="244"/>
      <c r="R519" s="244"/>
      <c r="S519" s="244"/>
      <c r="T519" s="244"/>
      <c r="U519" s="244"/>
      <c r="V519" s="244"/>
      <c r="W519" s="244"/>
      <c r="X519" s="244"/>
      <c r="Y519" s="244"/>
      <c r="Z519" s="244"/>
      <c r="AA519" s="244"/>
      <c r="AB519" s="244"/>
      <c r="AC519" s="244"/>
      <c r="AD519" s="244"/>
      <c r="AE519" s="244"/>
      <c r="AF519" s="244"/>
      <c r="AG519" s="244"/>
      <c r="AH519" s="244"/>
      <c r="AI519" s="244"/>
      <c r="AJ519" s="244"/>
      <c r="AK519" s="244"/>
      <c r="AL519" s="244"/>
      <c r="AM519" s="244"/>
      <c r="AN519" s="244"/>
      <c r="AO519" s="244"/>
      <c r="AP519" s="244"/>
      <c r="AQ519" s="244"/>
      <c r="AR519" s="244"/>
      <c r="AS519" s="244"/>
      <c r="AT519" s="244"/>
      <c r="AU519" s="244"/>
      <c r="AV519" s="244"/>
      <c r="AW519" s="244"/>
      <c r="AX519" s="244"/>
      <c r="AY519" s="244"/>
      <c r="AZ519" s="244"/>
      <c r="BA519" s="244"/>
      <c r="BB519" s="244"/>
      <c r="BC519" s="244"/>
      <c r="BD519" s="244"/>
      <c r="BE519" s="244"/>
      <c r="BF519" s="244"/>
      <c r="BG519" s="244"/>
      <c r="BH519" s="244"/>
      <c r="BI519" s="244"/>
      <c r="BJ519" s="244"/>
      <c r="BK519" s="244"/>
    </row>
    <row r="520" spans="1:63" ht="19.5" customHeight="1">
      <c r="A520" s="244"/>
      <c r="B520" s="244"/>
      <c r="C520" s="244"/>
      <c r="D520" s="244"/>
      <c r="E520" s="244"/>
      <c r="F520" s="244"/>
      <c r="G520" s="244"/>
      <c r="H520" s="244"/>
      <c r="I520" s="244"/>
      <c r="J520" s="244"/>
      <c r="K520" s="244"/>
      <c r="L520" s="244"/>
      <c r="M520" s="244"/>
      <c r="N520" s="244"/>
      <c r="O520" s="244"/>
      <c r="P520" s="244"/>
      <c r="Q520" s="244"/>
      <c r="R520" s="244"/>
      <c r="S520" s="244"/>
      <c r="T520" s="244"/>
      <c r="U520" s="244"/>
      <c r="V520" s="244"/>
      <c r="W520" s="244"/>
      <c r="X520" s="244"/>
      <c r="Y520" s="244"/>
      <c r="Z520" s="244"/>
      <c r="AA520" s="244"/>
      <c r="AB520" s="244"/>
      <c r="AC520" s="244"/>
      <c r="AD520" s="244"/>
      <c r="AE520" s="244"/>
      <c r="AF520" s="244"/>
      <c r="AG520" s="244"/>
      <c r="AH520" s="244"/>
      <c r="AI520" s="244"/>
      <c r="AJ520" s="244"/>
      <c r="AK520" s="244"/>
      <c r="AL520" s="244"/>
      <c r="AM520" s="244"/>
      <c r="AN520" s="244"/>
      <c r="AO520" s="244"/>
      <c r="AP520" s="244"/>
      <c r="AQ520" s="244"/>
      <c r="AR520" s="244"/>
      <c r="AS520" s="244"/>
      <c r="AT520" s="244"/>
      <c r="AU520" s="244"/>
      <c r="AV520" s="244"/>
      <c r="AW520" s="244"/>
      <c r="AX520" s="244"/>
      <c r="AY520" s="244"/>
      <c r="AZ520" s="244"/>
      <c r="BA520" s="244"/>
      <c r="BB520" s="244"/>
      <c r="BC520" s="244"/>
      <c r="BD520" s="244"/>
      <c r="BE520" s="244"/>
      <c r="BF520" s="244"/>
      <c r="BG520" s="244"/>
      <c r="BH520" s="244"/>
      <c r="BI520" s="244"/>
      <c r="BJ520" s="244"/>
      <c r="BK520" s="244"/>
    </row>
    <row r="521" spans="1:63" ht="19.5" customHeight="1">
      <c r="A521" s="244"/>
      <c r="B521" s="244"/>
      <c r="C521" s="244"/>
      <c r="D521" s="244"/>
      <c r="E521" s="244"/>
      <c r="F521" s="244"/>
      <c r="G521" s="244"/>
      <c r="H521" s="244"/>
      <c r="I521" s="244"/>
      <c r="J521" s="244"/>
      <c r="K521" s="244"/>
      <c r="L521" s="244"/>
      <c r="M521" s="244"/>
      <c r="N521" s="244"/>
      <c r="O521" s="244"/>
      <c r="P521" s="244"/>
      <c r="Q521" s="244"/>
      <c r="R521" s="244"/>
      <c r="S521" s="244"/>
      <c r="T521" s="244"/>
      <c r="U521" s="244"/>
      <c r="V521" s="244"/>
      <c r="W521" s="244"/>
      <c r="X521" s="244"/>
      <c r="Y521" s="244"/>
      <c r="Z521" s="244"/>
      <c r="AA521" s="244"/>
      <c r="AB521" s="244"/>
      <c r="AC521" s="244"/>
      <c r="AD521" s="244"/>
      <c r="AE521" s="244"/>
      <c r="AF521" s="244"/>
      <c r="AG521" s="244"/>
      <c r="AH521" s="244"/>
      <c r="AI521" s="244"/>
      <c r="AJ521" s="244"/>
      <c r="AK521" s="244"/>
      <c r="AL521" s="244"/>
      <c r="AM521" s="244"/>
      <c r="AN521" s="244"/>
      <c r="AO521" s="244"/>
      <c r="AP521" s="244"/>
      <c r="AQ521" s="244"/>
      <c r="AR521" s="244"/>
      <c r="AS521" s="244"/>
      <c r="AT521" s="244"/>
      <c r="AU521" s="244"/>
      <c r="AV521" s="244"/>
      <c r="AW521" s="244"/>
      <c r="AX521" s="244"/>
      <c r="AY521" s="244"/>
      <c r="AZ521" s="244"/>
      <c r="BA521" s="244"/>
      <c r="BB521" s="244"/>
      <c r="BC521" s="244"/>
      <c r="BD521" s="244"/>
      <c r="BE521" s="244"/>
      <c r="BF521" s="244"/>
      <c r="BG521" s="244"/>
      <c r="BH521" s="244"/>
      <c r="BI521" s="244"/>
      <c r="BJ521" s="244"/>
      <c r="BK521" s="244"/>
    </row>
    <row r="522" spans="1:63" ht="19.5" customHeight="1">
      <c r="A522" s="244"/>
      <c r="B522" s="244"/>
      <c r="C522" s="244"/>
      <c r="D522" s="244"/>
      <c r="E522" s="244"/>
      <c r="F522" s="244"/>
      <c r="G522" s="244"/>
      <c r="H522" s="244"/>
      <c r="I522" s="244"/>
      <c r="J522" s="244"/>
      <c r="K522" s="244"/>
      <c r="L522" s="244"/>
      <c r="M522" s="244"/>
      <c r="N522" s="244"/>
      <c r="O522" s="244"/>
      <c r="P522" s="244"/>
      <c r="Q522" s="244"/>
      <c r="R522" s="244"/>
      <c r="S522" s="244"/>
      <c r="T522" s="244"/>
      <c r="U522" s="244"/>
      <c r="V522" s="244"/>
      <c r="W522" s="244"/>
      <c r="X522" s="244"/>
      <c r="Y522" s="244"/>
      <c r="Z522" s="244"/>
      <c r="AA522" s="244"/>
      <c r="AB522" s="244"/>
      <c r="AC522" s="244"/>
      <c r="AD522" s="244"/>
      <c r="AE522" s="244"/>
      <c r="AF522" s="244"/>
      <c r="AG522" s="244"/>
      <c r="AH522" s="244"/>
      <c r="AI522" s="244"/>
      <c r="AJ522" s="244"/>
      <c r="AK522" s="244"/>
      <c r="AL522" s="244"/>
      <c r="AM522" s="244"/>
      <c r="AN522" s="244"/>
      <c r="AO522" s="244"/>
      <c r="AP522" s="244"/>
      <c r="AQ522" s="244"/>
      <c r="AR522" s="244"/>
      <c r="AS522" s="244"/>
      <c r="AT522" s="244"/>
      <c r="AU522" s="244"/>
      <c r="AV522" s="244"/>
      <c r="AW522" s="244"/>
      <c r="AX522" s="244"/>
      <c r="AY522" s="244"/>
      <c r="AZ522" s="244"/>
      <c r="BA522" s="244"/>
      <c r="BB522" s="244"/>
      <c r="BC522" s="244"/>
      <c r="BD522" s="244"/>
      <c r="BE522" s="244"/>
      <c r="BF522" s="244"/>
      <c r="BG522" s="244"/>
      <c r="BH522" s="244"/>
      <c r="BI522" s="244"/>
      <c r="BJ522" s="244"/>
      <c r="BK522" s="244"/>
    </row>
    <row r="523" spans="1:63" ht="19.5" customHeight="1">
      <c r="A523" s="244"/>
      <c r="B523" s="244"/>
      <c r="C523" s="244"/>
      <c r="D523" s="244"/>
      <c r="E523" s="244"/>
      <c r="F523" s="244"/>
      <c r="G523" s="244"/>
      <c r="H523" s="244"/>
      <c r="I523" s="244"/>
      <c r="J523" s="244"/>
      <c r="K523" s="244"/>
      <c r="L523" s="244"/>
      <c r="M523" s="244"/>
      <c r="N523" s="244"/>
      <c r="O523" s="244"/>
      <c r="P523" s="244"/>
      <c r="Q523" s="244"/>
      <c r="R523" s="244"/>
      <c r="S523" s="244"/>
      <c r="T523" s="244"/>
      <c r="U523" s="244"/>
      <c r="V523" s="244"/>
      <c r="W523" s="244"/>
      <c r="X523" s="244"/>
      <c r="Y523" s="244"/>
      <c r="Z523" s="244"/>
      <c r="AA523" s="244"/>
      <c r="AB523" s="244"/>
      <c r="AC523" s="244"/>
      <c r="AD523" s="244"/>
      <c r="AE523" s="244"/>
      <c r="AF523" s="244"/>
      <c r="AG523" s="244"/>
      <c r="AH523" s="244"/>
      <c r="AI523" s="244"/>
      <c r="AJ523" s="244"/>
      <c r="AK523" s="244"/>
      <c r="AL523" s="244"/>
      <c r="AM523" s="244"/>
      <c r="AN523" s="244"/>
      <c r="AO523" s="244"/>
      <c r="AP523" s="244"/>
      <c r="AQ523" s="244"/>
      <c r="AR523" s="244"/>
      <c r="AS523" s="244"/>
      <c r="AT523" s="244"/>
      <c r="AU523" s="244"/>
      <c r="AV523" s="244"/>
      <c r="AW523" s="244"/>
      <c r="AX523" s="244"/>
      <c r="AY523" s="244"/>
      <c r="AZ523" s="244"/>
      <c r="BA523" s="244"/>
      <c r="BB523" s="244"/>
      <c r="BC523" s="244"/>
      <c r="BD523" s="244"/>
      <c r="BE523" s="244"/>
      <c r="BF523" s="244"/>
      <c r="BG523" s="244"/>
      <c r="BH523" s="244"/>
      <c r="BI523" s="244"/>
      <c r="BJ523" s="244"/>
      <c r="BK523" s="244"/>
    </row>
    <row r="524" spans="1:63" ht="19.5" customHeight="1">
      <c r="A524" s="244"/>
      <c r="B524" s="244"/>
      <c r="C524" s="244"/>
      <c r="D524" s="244"/>
      <c r="E524" s="244"/>
      <c r="F524" s="244"/>
      <c r="G524" s="244"/>
      <c r="H524" s="244"/>
      <c r="I524" s="244"/>
      <c r="J524" s="244"/>
      <c r="K524" s="244"/>
      <c r="L524" s="244"/>
      <c r="M524" s="244"/>
      <c r="N524" s="244"/>
      <c r="O524" s="244"/>
      <c r="P524" s="244"/>
      <c r="Q524" s="244"/>
      <c r="R524" s="244"/>
      <c r="S524" s="244"/>
      <c r="T524" s="244"/>
      <c r="U524" s="244"/>
      <c r="V524" s="244"/>
      <c r="W524" s="244"/>
      <c r="X524" s="244"/>
      <c r="Y524" s="244"/>
      <c r="Z524" s="244"/>
      <c r="AA524" s="244"/>
      <c r="AB524" s="244"/>
      <c r="AC524" s="244"/>
      <c r="AD524" s="244"/>
      <c r="AE524" s="244"/>
      <c r="AF524" s="244"/>
      <c r="AG524" s="244"/>
      <c r="AH524" s="244"/>
      <c r="AI524" s="244"/>
      <c r="AJ524" s="244"/>
      <c r="AK524" s="244"/>
      <c r="AL524" s="244"/>
      <c r="AM524" s="244"/>
      <c r="AN524" s="244"/>
      <c r="AO524" s="244"/>
      <c r="AP524" s="244"/>
      <c r="AQ524" s="244"/>
      <c r="AR524" s="244"/>
      <c r="AS524" s="244"/>
      <c r="AT524" s="244"/>
      <c r="AU524" s="244"/>
      <c r="AV524" s="244"/>
      <c r="AW524" s="244"/>
      <c r="AX524" s="244"/>
      <c r="AY524" s="244"/>
      <c r="AZ524" s="244"/>
      <c r="BA524" s="244"/>
      <c r="BB524" s="244"/>
      <c r="BC524" s="244"/>
      <c r="BD524" s="244"/>
      <c r="BE524" s="244"/>
      <c r="BF524" s="244"/>
      <c r="BG524" s="244"/>
      <c r="BH524" s="244"/>
      <c r="BI524" s="244"/>
      <c r="BJ524" s="244"/>
      <c r="BK524" s="244"/>
    </row>
    <row r="525" spans="1:63" ht="19.5" customHeight="1">
      <c r="A525" s="244"/>
      <c r="B525" s="244"/>
      <c r="C525" s="244"/>
      <c r="D525" s="244"/>
      <c r="E525" s="244"/>
      <c r="F525" s="244"/>
      <c r="G525" s="244"/>
      <c r="H525" s="244"/>
      <c r="I525" s="244"/>
      <c r="J525" s="244"/>
      <c r="K525" s="244"/>
      <c r="L525" s="244"/>
      <c r="M525" s="244"/>
      <c r="N525" s="244"/>
      <c r="O525" s="244"/>
      <c r="P525" s="244"/>
      <c r="Q525" s="244"/>
      <c r="R525" s="244"/>
      <c r="S525" s="244"/>
      <c r="T525" s="244"/>
      <c r="U525" s="244"/>
      <c r="V525" s="244"/>
      <c r="W525" s="244"/>
      <c r="X525" s="244"/>
      <c r="Y525" s="244"/>
      <c r="Z525" s="244"/>
      <c r="AA525" s="244"/>
      <c r="AB525" s="244"/>
      <c r="AC525" s="244"/>
      <c r="AD525" s="244"/>
      <c r="AE525" s="244"/>
      <c r="AF525" s="244"/>
      <c r="AG525" s="244"/>
      <c r="AH525" s="244"/>
      <c r="AI525" s="244"/>
      <c r="AJ525" s="244"/>
      <c r="AK525" s="244"/>
      <c r="AL525" s="244"/>
      <c r="AM525" s="244"/>
      <c r="AN525" s="244"/>
      <c r="AO525" s="244"/>
      <c r="AP525" s="244"/>
      <c r="AQ525" s="244"/>
      <c r="AR525" s="244"/>
      <c r="AS525" s="244"/>
      <c r="AT525" s="244"/>
      <c r="AU525" s="244"/>
      <c r="AV525" s="244"/>
      <c r="AW525" s="244"/>
      <c r="AX525" s="244"/>
      <c r="AY525" s="244"/>
      <c r="AZ525" s="244"/>
      <c r="BA525" s="244"/>
      <c r="BB525" s="244"/>
      <c r="BC525" s="244"/>
      <c r="BD525" s="244"/>
      <c r="BE525" s="244"/>
      <c r="BF525" s="244"/>
      <c r="BG525" s="244"/>
      <c r="BH525" s="244"/>
      <c r="BI525" s="244"/>
      <c r="BJ525" s="244"/>
      <c r="BK525" s="244"/>
    </row>
    <row r="526" spans="1:63" ht="19.5" customHeight="1">
      <c r="A526" s="244"/>
      <c r="B526" s="244"/>
      <c r="C526" s="244"/>
      <c r="D526" s="244"/>
      <c r="E526" s="244"/>
      <c r="F526" s="244"/>
      <c r="G526" s="244"/>
      <c r="H526" s="244"/>
      <c r="I526" s="244"/>
      <c r="J526" s="244"/>
      <c r="K526" s="244"/>
      <c r="L526" s="244"/>
      <c r="M526" s="244"/>
      <c r="N526" s="244"/>
      <c r="O526" s="244"/>
      <c r="P526" s="244"/>
      <c r="Q526" s="244"/>
      <c r="R526" s="244"/>
      <c r="S526" s="244"/>
      <c r="T526" s="244"/>
      <c r="U526" s="244"/>
      <c r="V526" s="244"/>
      <c r="W526" s="244"/>
      <c r="X526" s="244"/>
      <c r="Y526" s="244"/>
      <c r="Z526" s="244"/>
      <c r="AA526" s="244"/>
      <c r="AB526" s="244"/>
      <c r="AC526" s="244"/>
      <c r="AD526" s="244"/>
      <c r="AE526" s="244"/>
      <c r="AF526" s="244"/>
      <c r="AG526" s="244"/>
      <c r="AH526" s="244"/>
      <c r="AI526" s="244"/>
      <c r="AJ526" s="244"/>
      <c r="AK526" s="244"/>
      <c r="AL526" s="244"/>
      <c r="AM526" s="244"/>
      <c r="AN526" s="244"/>
      <c r="AO526" s="244"/>
      <c r="AP526" s="244"/>
      <c r="AQ526" s="244"/>
      <c r="AR526" s="244"/>
      <c r="AS526" s="244"/>
      <c r="AT526" s="244"/>
      <c r="AU526" s="244"/>
      <c r="AV526" s="244"/>
      <c r="AW526" s="244"/>
      <c r="AX526" s="244"/>
      <c r="AY526" s="244"/>
      <c r="AZ526" s="244"/>
      <c r="BA526" s="244"/>
      <c r="BB526" s="244"/>
      <c r="BC526" s="244"/>
      <c r="BD526" s="244"/>
      <c r="BE526" s="244"/>
      <c r="BF526" s="244"/>
      <c r="BG526" s="244"/>
      <c r="BH526" s="244"/>
      <c r="BI526" s="244"/>
      <c r="BJ526" s="244"/>
      <c r="BK526" s="244"/>
    </row>
    <row r="527" spans="1:63" ht="19.5" customHeight="1">
      <c r="A527" s="244"/>
      <c r="B527" s="244"/>
      <c r="C527" s="244"/>
      <c r="D527" s="244"/>
      <c r="E527" s="244"/>
      <c r="F527" s="244"/>
      <c r="G527" s="244"/>
      <c r="H527" s="244"/>
      <c r="I527" s="244"/>
      <c r="J527" s="244"/>
      <c r="K527" s="244"/>
      <c r="L527" s="244"/>
      <c r="M527" s="244"/>
      <c r="N527" s="244"/>
      <c r="O527" s="244"/>
      <c r="P527" s="244"/>
      <c r="Q527" s="244"/>
      <c r="R527" s="244"/>
      <c r="S527" s="244"/>
      <c r="T527" s="244"/>
      <c r="U527" s="244"/>
      <c r="V527" s="244"/>
      <c r="W527" s="244"/>
      <c r="X527" s="244"/>
      <c r="Y527" s="244"/>
      <c r="Z527" s="244"/>
      <c r="AA527" s="244"/>
      <c r="AB527" s="244"/>
      <c r="AC527" s="244"/>
      <c r="AD527" s="244"/>
      <c r="AE527" s="244"/>
      <c r="AF527" s="244"/>
      <c r="AG527" s="244"/>
      <c r="AH527" s="244"/>
      <c r="AI527" s="244"/>
      <c r="AJ527" s="244"/>
      <c r="AK527" s="244"/>
      <c r="AL527" s="244"/>
      <c r="AM527" s="244"/>
      <c r="AN527" s="244"/>
      <c r="AO527" s="244"/>
      <c r="AP527" s="244"/>
      <c r="AQ527" s="244"/>
      <c r="AR527" s="244"/>
      <c r="AS527" s="244"/>
      <c r="AT527" s="244"/>
      <c r="AU527" s="244"/>
      <c r="AV527" s="244"/>
      <c r="AW527" s="244"/>
      <c r="AX527" s="244"/>
      <c r="AY527" s="244"/>
      <c r="AZ527" s="244"/>
      <c r="BA527" s="244"/>
      <c r="BB527" s="244"/>
      <c r="BC527" s="244"/>
      <c r="BD527" s="244"/>
      <c r="BE527" s="244"/>
      <c r="BF527" s="244"/>
      <c r="BG527" s="244"/>
      <c r="BH527" s="244"/>
      <c r="BI527" s="244"/>
      <c r="BJ527" s="244"/>
      <c r="BK527" s="244"/>
    </row>
    <row r="528" spans="1:63" ht="19.5" customHeight="1">
      <c r="A528" s="244"/>
      <c r="B528" s="244"/>
      <c r="C528" s="244"/>
      <c r="D528" s="244"/>
      <c r="E528" s="244"/>
      <c r="F528" s="244"/>
      <c r="G528" s="244"/>
      <c r="H528" s="244"/>
      <c r="I528" s="244"/>
      <c r="J528" s="244"/>
      <c r="K528" s="244"/>
      <c r="L528" s="244"/>
      <c r="M528" s="244"/>
      <c r="N528" s="244"/>
      <c r="O528" s="244"/>
      <c r="P528" s="244"/>
      <c r="Q528" s="244"/>
      <c r="R528" s="244"/>
      <c r="S528" s="244"/>
      <c r="T528" s="244"/>
      <c r="U528" s="244"/>
      <c r="V528" s="244"/>
      <c r="W528" s="244"/>
      <c r="X528" s="244"/>
      <c r="Y528" s="244"/>
      <c r="Z528" s="244"/>
      <c r="AA528" s="244"/>
      <c r="AB528" s="244"/>
      <c r="AC528" s="244"/>
      <c r="AD528" s="244"/>
      <c r="AE528" s="244"/>
      <c r="AF528" s="244"/>
      <c r="AG528" s="244"/>
      <c r="AH528" s="244"/>
      <c r="AI528" s="244"/>
      <c r="AJ528" s="244"/>
      <c r="AK528" s="244"/>
      <c r="AL528" s="244"/>
      <c r="AM528" s="244"/>
      <c r="AN528" s="244"/>
      <c r="AO528" s="244"/>
      <c r="AP528" s="244"/>
      <c r="AQ528" s="244"/>
      <c r="AR528" s="244"/>
      <c r="AS528" s="244"/>
      <c r="AT528" s="244"/>
      <c r="AU528" s="244"/>
      <c r="AV528" s="244"/>
      <c r="AW528" s="244"/>
      <c r="AX528" s="244"/>
      <c r="AY528" s="244"/>
      <c r="AZ528" s="244"/>
      <c r="BA528" s="244"/>
      <c r="BB528" s="244"/>
      <c r="BC528" s="244"/>
      <c r="BD528" s="244"/>
      <c r="BE528" s="244"/>
      <c r="BF528" s="244"/>
      <c r="BG528" s="244"/>
      <c r="BH528" s="244"/>
      <c r="BI528" s="244"/>
      <c r="BJ528" s="244"/>
      <c r="BK528" s="244"/>
    </row>
    <row r="529" spans="1:63" ht="19.5" customHeight="1">
      <c r="A529" s="244"/>
      <c r="B529" s="244"/>
      <c r="C529" s="244"/>
      <c r="D529" s="244"/>
      <c r="E529" s="244"/>
      <c r="F529" s="244"/>
      <c r="G529" s="244"/>
      <c r="H529" s="244"/>
      <c r="I529" s="244"/>
      <c r="J529" s="244"/>
      <c r="K529" s="244"/>
      <c r="L529" s="244"/>
      <c r="M529" s="244"/>
      <c r="N529" s="244"/>
      <c r="O529" s="244"/>
      <c r="P529" s="244"/>
      <c r="Q529" s="244"/>
      <c r="R529" s="244"/>
      <c r="S529" s="244"/>
      <c r="T529" s="244"/>
      <c r="U529" s="244"/>
      <c r="V529" s="244"/>
      <c r="W529" s="244"/>
      <c r="X529" s="244"/>
      <c r="Y529" s="244"/>
      <c r="Z529" s="244"/>
      <c r="AA529" s="244"/>
      <c r="AB529" s="244"/>
      <c r="AC529" s="244"/>
      <c r="AD529" s="244"/>
      <c r="AE529" s="244"/>
      <c r="AF529" s="244"/>
      <c r="AG529" s="244"/>
      <c r="AH529" s="244"/>
      <c r="AI529" s="244"/>
      <c r="AJ529" s="244"/>
      <c r="AK529" s="244"/>
      <c r="AL529" s="244"/>
      <c r="AM529" s="244"/>
      <c r="AN529" s="244"/>
      <c r="AO529" s="244"/>
      <c r="AP529" s="244"/>
      <c r="AQ529" s="244"/>
      <c r="AR529" s="244"/>
      <c r="AS529" s="244"/>
      <c r="AT529" s="244"/>
      <c r="AU529" s="244"/>
      <c r="AV529" s="244"/>
      <c r="AW529" s="244"/>
      <c r="AX529" s="244"/>
      <c r="AY529" s="244"/>
      <c r="AZ529" s="244"/>
      <c r="BA529" s="244"/>
      <c r="BB529" s="244"/>
      <c r="BC529" s="244"/>
      <c r="BD529" s="244"/>
      <c r="BE529" s="244"/>
      <c r="BF529" s="244"/>
      <c r="BG529" s="244"/>
      <c r="BH529" s="244"/>
      <c r="BI529" s="244"/>
      <c r="BJ529" s="244"/>
      <c r="BK529" s="244"/>
    </row>
    <row r="530" spans="1:63" ht="19.5" customHeight="1">
      <c r="A530" s="244"/>
      <c r="B530" s="244"/>
      <c r="C530" s="244"/>
      <c r="D530" s="244"/>
      <c r="E530" s="244"/>
      <c r="F530" s="244"/>
      <c r="G530" s="244"/>
      <c r="H530" s="244"/>
      <c r="I530" s="244"/>
      <c r="J530" s="244"/>
      <c r="K530" s="244"/>
      <c r="L530" s="244"/>
      <c r="M530" s="244"/>
      <c r="N530" s="244"/>
      <c r="O530" s="244"/>
      <c r="P530" s="244"/>
      <c r="Q530" s="244"/>
      <c r="R530" s="244"/>
      <c r="S530" s="244"/>
      <c r="T530" s="244"/>
      <c r="U530" s="244"/>
      <c r="V530" s="244"/>
      <c r="W530" s="244"/>
      <c r="X530" s="244"/>
      <c r="Y530" s="244"/>
      <c r="Z530" s="244"/>
      <c r="AA530" s="244"/>
      <c r="AB530" s="244"/>
      <c r="AC530" s="244"/>
      <c r="AD530" s="244"/>
      <c r="AE530" s="244"/>
      <c r="AF530" s="244"/>
      <c r="AG530" s="244"/>
      <c r="AH530" s="244"/>
      <c r="AI530" s="244"/>
      <c r="AJ530" s="244"/>
      <c r="AK530" s="244"/>
      <c r="AL530" s="244"/>
      <c r="AM530" s="244"/>
      <c r="AN530" s="244"/>
      <c r="AO530" s="244"/>
      <c r="AP530" s="244"/>
      <c r="AQ530" s="244"/>
      <c r="AR530" s="244"/>
      <c r="AS530" s="244"/>
      <c r="AT530" s="244"/>
      <c r="AU530" s="244"/>
      <c r="AV530" s="244"/>
      <c r="AW530" s="244"/>
      <c r="AX530" s="244"/>
      <c r="AY530" s="244"/>
      <c r="AZ530" s="244"/>
      <c r="BA530" s="244"/>
      <c r="BB530" s="244"/>
      <c r="BC530" s="244"/>
      <c r="BD530" s="244"/>
      <c r="BE530" s="244"/>
      <c r="BF530" s="244"/>
      <c r="BG530" s="244"/>
      <c r="BH530" s="244"/>
      <c r="BI530" s="244"/>
      <c r="BJ530" s="244"/>
      <c r="BK530" s="244"/>
    </row>
    <row r="531" spans="1:63" ht="19.5" customHeight="1">
      <c r="A531" s="244"/>
      <c r="B531" s="244"/>
      <c r="C531" s="244"/>
      <c r="D531" s="244"/>
      <c r="E531" s="244"/>
      <c r="F531" s="244"/>
      <c r="G531" s="244"/>
      <c r="H531" s="244"/>
      <c r="I531" s="244"/>
      <c r="J531" s="244"/>
      <c r="K531" s="244"/>
      <c r="L531" s="244"/>
      <c r="M531" s="244"/>
      <c r="N531" s="244"/>
      <c r="O531" s="244"/>
      <c r="P531" s="244"/>
      <c r="Q531" s="244"/>
      <c r="R531" s="244"/>
      <c r="S531" s="244"/>
      <c r="T531" s="244"/>
      <c r="U531" s="244"/>
      <c r="V531" s="244"/>
      <c r="W531" s="244"/>
      <c r="X531" s="244"/>
      <c r="Y531" s="244"/>
      <c r="Z531" s="244"/>
      <c r="AA531" s="244"/>
      <c r="AB531" s="244"/>
      <c r="AC531" s="244"/>
      <c r="AD531" s="244"/>
      <c r="AE531" s="244"/>
      <c r="AF531" s="244"/>
      <c r="AG531" s="244"/>
      <c r="AH531" s="244"/>
      <c r="AI531" s="244"/>
      <c r="AJ531" s="244"/>
      <c r="AK531" s="244"/>
      <c r="AL531" s="244"/>
      <c r="AM531" s="244"/>
      <c r="AN531" s="244"/>
      <c r="AO531" s="244"/>
      <c r="AP531" s="244"/>
      <c r="AQ531" s="244"/>
      <c r="AR531" s="244"/>
      <c r="AS531" s="244"/>
      <c r="AT531" s="244"/>
      <c r="AU531" s="244"/>
      <c r="AV531" s="244"/>
      <c r="AW531" s="244"/>
      <c r="AX531" s="244"/>
      <c r="AY531" s="244"/>
      <c r="AZ531" s="244"/>
      <c r="BA531" s="244"/>
      <c r="BB531" s="244"/>
      <c r="BC531" s="244"/>
      <c r="BD531" s="244"/>
      <c r="BE531" s="244"/>
      <c r="BF531" s="244"/>
      <c r="BG531" s="244"/>
      <c r="BH531" s="244"/>
      <c r="BI531" s="244"/>
      <c r="BJ531" s="244"/>
      <c r="BK531" s="244"/>
    </row>
    <row r="532" spans="1:63" ht="19.5" customHeight="1">
      <c r="A532" s="244"/>
      <c r="B532" s="244"/>
      <c r="C532" s="244"/>
      <c r="D532" s="244"/>
      <c r="E532" s="244"/>
      <c r="F532" s="244"/>
      <c r="G532" s="244"/>
      <c r="H532" s="244"/>
      <c r="I532" s="244"/>
      <c r="J532" s="244"/>
      <c r="K532" s="244"/>
      <c r="L532" s="244"/>
      <c r="M532" s="244"/>
      <c r="N532" s="244"/>
      <c r="O532" s="244"/>
      <c r="P532" s="244"/>
      <c r="Q532" s="244"/>
      <c r="R532" s="244"/>
      <c r="S532" s="244"/>
      <c r="T532" s="244"/>
      <c r="U532" s="244"/>
      <c r="V532" s="244"/>
      <c r="W532" s="244"/>
      <c r="X532" s="244"/>
      <c r="Y532" s="244"/>
      <c r="Z532" s="244"/>
      <c r="AA532" s="244"/>
      <c r="AB532" s="244"/>
      <c r="AC532" s="244"/>
      <c r="AD532" s="244"/>
      <c r="AE532" s="244"/>
      <c r="AF532" s="244"/>
      <c r="AG532" s="244"/>
      <c r="AH532" s="244"/>
      <c r="AI532" s="244"/>
      <c r="AJ532" s="244"/>
      <c r="AK532" s="244"/>
      <c r="AL532" s="244"/>
      <c r="AM532" s="244"/>
      <c r="AN532" s="244"/>
      <c r="AO532" s="244"/>
      <c r="AP532" s="244"/>
      <c r="AQ532" s="244"/>
      <c r="AR532" s="244"/>
      <c r="AS532" s="244"/>
      <c r="AT532" s="244"/>
      <c r="AU532" s="244"/>
      <c r="AV532" s="244"/>
      <c r="AW532" s="244"/>
      <c r="AX532" s="244"/>
      <c r="AY532" s="244"/>
      <c r="AZ532" s="244"/>
      <c r="BA532" s="244"/>
      <c r="BB532" s="244"/>
      <c r="BC532" s="244"/>
      <c r="BD532" s="244"/>
      <c r="BE532" s="244"/>
      <c r="BF532" s="244"/>
      <c r="BG532" s="244"/>
      <c r="BH532" s="244"/>
      <c r="BI532" s="244"/>
      <c r="BJ532" s="244"/>
      <c r="BK532" s="244"/>
    </row>
    <row r="533" spans="1:63" ht="19.5" customHeight="1">
      <c r="A533" s="244"/>
      <c r="B533" s="244"/>
      <c r="C533" s="244"/>
      <c r="D533" s="244"/>
      <c r="E533" s="244"/>
      <c r="F533" s="244"/>
      <c r="G533" s="244"/>
      <c r="H533" s="244"/>
      <c r="I533" s="244"/>
      <c r="J533" s="244"/>
      <c r="K533" s="244"/>
      <c r="L533" s="244"/>
      <c r="M533" s="244"/>
      <c r="N533" s="244"/>
      <c r="O533" s="244"/>
      <c r="P533" s="244"/>
      <c r="Q533" s="244"/>
      <c r="R533" s="244"/>
      <c r="S533" s="244"/>
      <c r="T533" s="244"/>
      <c r="U533" s="244"/>
      <c r="V533" s="244"/>
      <c r="W533" s="244"/>
      <c r="X533" s="244"/>
      <c r="Y533" s="244"/>
      <c r="Z533" s="244"/>
      <c r="AA533" s="244"/>
      <c r="AB533" s="244"/>
      <c r="AC533" s="244"/>
      <c r="AD533" s="244"/>
      <c r="AE533" s="244"/>
      <c r="AF533" s="244"/>
      <c r="AG533" s="244"/>
      <c r="AH533" s="244"/>
      <c r="AI533" s="244"/>
      <c r="AJ533" s="244"/>
      <c r="AK533" s="244"/>
      <c r="AL533" s="244"/>
      <c r="AM533" s="244"/>
      <c r="AN533" s="244"/>
      <c r="AO533" s="244"/>
      <c r="AP533" s="244"/>
      <c r="AQ533" s="244"/>
      <c r="AR533" s="244"/>
      <c r="AS533" s="244"/>
      <c r="AT533" s="244"/>
      <c r="AU533" s="244"/>
      <c r="AV533" s="244"/>
      <c r="AW533" s="244"/>
      <c r="AX533" s="244"/>
      <c r="AY533" s="244"/>
      <c r="AZ533" s="244"/>
      <c r="BA533" s="244"/>
      <c r="BB533" s="244"/>
      <c r="BC533" s="244"/>
      <c r="BD533" s="244"/>
      <c r="BE533" s="244"/>
      <c r="BF533" s="244"/>
      <c r="BG533" s="244"/>
      <c r="BH533" s="244"/>
      <c r="BI533" s="244"/>
      <c r="BJ533" s="244"/>
      <c r="BK533" s="244"/>
    </row>
    <row r="534" spans="1:63" ht="19.5" customHeight="1">
      <c r="A534" s="244"/>
      <c r="B534" s="244"/>
      <c r="C534" s="244"/>
      <c r="D534" s="244"/>
      <c r="E534" s="244"/>
      <c r="F534" s="244"/>
      <c r="G534" s="244"/>
      <c r="H534" s="244"/>
      <c r="I534" s="244"/>
      <c r="J534" s="244"/>
      <c r="K534" s="244"/>
      <c r="L534" s="244"/>
      <c r="M534" s="244"/>
      <c r="N534" s="244"/>
      <c r="O534" s="244"/>
      <c r="P534" s="244"/>
      <c r="Q534" s="244"/>
      <c r="R534" s="244"/>
      <c r="S534" s="244"/>
      <c r="T534" s="244"/>
      <c r="U534" s="244"/>
      <c r="V534" s="244"/>
      <c r="W534" s="244"/>
      <c r="X534" s="244"/>
      <c r="Y534" s="244"/>
      <c r="Z534" s="244"/>
      <c r="AA534" s="244"/>
      <c r="AB534" s="244"/>
      <c r="AC534" s="244"/>
      <c r="AD534" s="244"/>
      <c r="AE534" s="244"/>
      <c r="AF534" s="244"/>
      <c r="AG534" s="244"/>
      <c r="AH534" s="244"/>
      <c r="AI534" s="244"/>
      <c r="AJ534" s="244"/>
      <c r="AK534" s="244"/>
      <c r="AL534" s="244"/>
      <c r="AM534" s="244"/>
      <c r="AN534" s="244"/>
      <c r="AO534" s="244"/>
      <c r="AP534" s="244"/>
      <c r="AQ534" s="244"/>
      <c r="AR534" s="244"/>
      <c r="AS534" s="244"/>
      <c r="AT534" s="244"/>
      <c r="AU534" s="244"/>
      <c r="AV534" s="244"/>
      <c r="AW534" s="244"/>
      <c r="AX534" s="244"/>
      <c r="AY534" s="244"/>
      <c r="AZ534" s="244"/>
      <c r="BA534" s="244"/>
      <c r="BB534" s="244"/>
      <c r="BC534" s="244"/>
      <c r="BD534" s="244"/>
      <c r="BE534" s="244"/>
      <c r="BF534" s="244"/>
      <c r="BG534" s="244"/>
      <c r="BH534" s="244"/>
      <c r="BI534" s="244"/>
      <c r="BJ534" s="244"/>
      <c r="BK534" s="244"/>
    </row>
    <row r="535" spans="1:63" ht="19.5" customHeight="1">
      <c r="A535" s="244"/>
      <c r="B535" s="244"/>
      <c r="C535" s="244"/>
      <c r="D535" s="244"/>
      <c r="E535" s="244"/>
      <c r="F535" s="244"/>
      <c r="G535" s="244"/>
      <c r="H535" s="244"/>
      <c r="I535" s="244"/>
      <c r="J535" s="244"/>
      <c r="K535" s="244"/>
      <c r="L535" s="244"/>
      <c r="M535" s="244"/>
      <c r="N535" s="244"/>
      <c r="O535" s="244"/>
      <c r="P535" s="244"/>
      <c r="Q535" s="244"/>
      <c r="R535" s="244"/>
      <c r="S535" s="244"/>
      <c r="T535" s="244"/>
      <c r="U535" s="244"/>
      <c r="V535" s="244"/>
      <c r="W535" s="244"/>
      <c r="X535" s="244"/>
      <c r="Y535" s="244"/>
      <c r="Z535" s="244"/>
      <c r="AA535" s="244"/>
      <c r="AB535" s="244"/>
      <c r="AC535" s="244"/>
      <c r="AD535" s="244"/>
      <c r="AE535" s="244"/>
      <c r="AF535" s="244"/>
      <c r="AG535" s="244"/>
      <c r="AH535" s="244"/>
      <c r="AI535" s="244"/>
      <c r="AJ535" s="244"/>
      <c r="AK535" s="244"/>
      <c r="AL535" s="244"/>
      <c r="AM535" s="244"/>
      <c r="AN535" s="244"/>
      <c r="AO535" s="244"/>
      <c r="AP535" s="244"/>
      <c r="AQ535" s="244"/>
      <c r="AR535" s="244"/>
      <c r="AS535" s="244"/>
      <c r="AT535" s="244"/>
      <c r="AU535" s="244"/>
      <c r="AV535" s="244"/>
      <c r="AW535" s="244"/>
      <c r="AX535" s="244"/>
      <c r="AY535" s="244"/>
      <c r="AZ535" s="244"/>
      <c r="BA535" s="244"/>
      <c r="BB535" s="244"/>
      <c r="BC535" s="244"/>
      <c r="BD535" s="244"/>
      <c r="BE535" s="244"/>
      <c r="BF535" s="244"/>
      <c r="BG535" s="244"/>
      <c r="BH535" s="244"/>
      <c r="BI535" s="244"/>
      <c r="BJ535" s="244"/>
      <c r="BK535" s="244"/>
    </row>
    <row r="536" spans="1:63" ht="19.5" customHeight="1">
      <c r="A536" s="244"/>
      <c r="B536" s="244"/>
      <c r="C536" s="244"/>
      <c r="D536" s="244"/>
      <c r="E536" s="244"/>
      <c r="F536" s="244"/>
      <c r="G536" s="244"/>
      <c r="H536" s="244"/>
      <c r="I536" s="244"/>
      <c r="J536" s="244"/>
      <c r="K536" s="244"/>
      <c r="L536" s="244"/>
      <c r="M536" s="244"/>
      <c r="N536" s="244"/>
      <c r="O536" s="244"/>
      <c r="P536" s="244"/>
      <c r="Q536" s="244"/>
      <c r="R536" s="244"/>
      <c r="S536" s="244"/>
      <c r="T536" s="244"/>
      <c r="U536" s="244"/>
      <c r="V536" s="244"/>
      <c r="W536" s="244"/>
      <c r="X536" s="244"/>
      <c r="Y536" s="244"/>
      <c r="Z536" s="244"/>
      <c r="AA536" s="244"/>
      <c r="AB536" s="244"/>
      <c r="AC536" s="244"/>
      <c r="AD536" s="244"/>
      <c r="AE536" s="244"/>
      <c r="AF536" s="244"/>
      <c r="AG536" s="244"/>
      <c r="AH536" s="244"/>
      <c r="AI536" s="244"/>
      <c r="AJ536" s="244"/>
      <c r="AK536" s="244"/>
      <c r="AL536" s="244"/>
      <c r="AM536" s="244"/>
      <c r="AN536" s="244"/>
      <c r="AO536" s="244"/>
      <c r="AP536" s="244"/>
      <c r="AQ536" s="244"/>
      <c r="AR536" s="244"/>
      <c r="AS536" s="244"/>
      <c r="AT536" s="244"/>
      <c r="AU536" s="244"/>
      <c r="AV536" s="244"/>
      <c r="AW536" s="244"/>
      <c r="AX536" s="244"/>
      <c r="AY536" s="244"/>
      <c r="AZ536" s="244"/>
      <c r="BA536" s="244"/>
      <c r="BB536" s="244"/>
      <c r="BC536" s="244"/>
      <c r="BD536" s="244"/>
      <c r="BE536" s="244"/>
      <c r="BF536" s="244"/>
      <c r="BG536" s="244"/>
      <c r="BH536" s="244"/>
      <c r="BI536" s="244"/>
      <c r="BJ536" s="244"/>
      <c r="BK536" s="244"/>
    </row>
    <row r="537" spans="1:63" ht="19.5" customHeight="1">
      <c r="A537" s="244"/>
      <c r="B537" s="244"/>
      <c r="C537" s="244"/>
      <c r="D537" s="244"/>
      <c r="E537" s="244"/>
      <c r="F537" s="244"/>
      <c r="G537" s="244"/>
      <c r="H537" s="244"/>
      <c r="I537" s="244"/>
      <c r="J537" s="244"/>
      <c r="K537" s="244"/>
      <c r="L537" s="244"/>
      <c r="M537" s="244"/>
      <c r="N537" s="244"/>
      <c r="O537" s="244"/>
      <c r="P537" s="244"/>
      <c r="Q537" s="244"/>
      <c r="R537" s="244"/>
      <c r="S537" s="244"/>
      <c r="T537" s="244"/>
      <c r="U537" s="244"/>
      <c r="V537" s="244"/>
      <c r="W537" s="244"/>
      <c r="X537" s="244"/>
      <c r="Y537" s="244"/>
      <c r="Z537" s="244"/>
      <c r="AA537" s="244"/>
      <c r="AB537" s="244"/>
      <c r="AC537" s="244"/>
      <c r="AD537" s="244"/>
      <c r="AE537" s="244"/>
      <c r="AF537" s="244"/>
      <c r="AG537" s="244"/>
      <c r="AH537" s="244"/>
      <c r="AI537" s="244"/>
      <c r="AJ537" s="244"/>
      <c r="AK537" s="244"/>
      <c r="AL537" s="244"/>
      <c r="AM537" s="244"/>
      <c r="AN537" s="244"/>
      <c r="AO537" s="244"/>
      <c r="AP537" s="244"/>
      <c r="AQ537" s="244"/>
      <c r="AR537" s="244"/>
      <c r="AS537" s="244"/>
      <c r="AT537" s="244"/>
      <c r="AU537" s="244"/>
      <c r="AV537" s="244"/>
      <c r="AW537" s="244"/>
      <c r="AX537" s="244"/>
      <c r="AY537" s="244"/>
      <c r="AZ537" s="244"/>
      <c r="BA537" s="244"/>
      <c r="BB537" s="244"/>
      <c r="BC537" s="244"/>
      <c r="BD537" s="244"/>
      <c r="BE537" s="244"/>
      <c r="BF537" s="244"/>
      <c r="BG537" s="244"/>
      <c r="BH537" s="244"/>
      <c r="BI537" s="244"/>
      <c r="BJ537" s="244"/>
      <c r="BK537" s="244"/>
    </row>
    <row r="538" spans="1:63" ht="19.5" customHeight="1">
      <c r="A538" s="244"/>
      <c r="B538" s="244"/>
      <c r="C538" s="244"/>
      <c r="D538" s="244"/>
      <c r="E538" s="244"/>
      <c r="F538" s="244"/>
      <c r="G538" s="244"/>
      <c r="H538" s="244"/>
      <c r="I538" s="244"/>
      <c r="J538" s="244"/>
      <c r="K538" s="244"/>
      <c r="L538" s="244"/>
      <c r="M538" s="244"/>
      <c r="N538" s="244"/>
      <c r="O538" s="244"/>
      <c r="P538" s="244"/>
      <c r="Q538" s="244"/>
      <c r="R538" s="244"/>
      <c r="S538" s="244"/>
      <c r="T538" s="244"/>
      <c r="U538" s="244"/>
      <c r="V538" s="244"/>
      <c r="W538" s="244"/>
      <c r="X538" s="244"/>
      <c r="Y538" s="244"/>
      <c r="Z538" s="244"/>
      <c r="AA538" s="244"/>
      <c r="AB538" s="244"/>
      <c r="AC538" s="244"/>
      <c r="AD538" s="244"/>
      <c r="AE538" s="244"/>
      <c r="AF538" s="244"/>
      <c r="AG538" s="244"/>
      <c r="AH538" s="244"/>
      <c r="AI538" s="244"/>
      <c r="AJ538" s="244"/>
      <c r="AK538" s="244"/>
      <c r="AL538" s="244"/>
      <c r="AM538" s="244"/>
      <c r="AN538" s="244"/>
      <c r="AO538" s="244"/>
      <c r="AP538" s="244"/>
      <c r="AQ538" s="244"/>
      <c r="AR538" s="244"/>
      <c r="AS538" s="244"/>
      <c r="AT538" s="244"/>
      <c r="AU538" s="244"/>
      <c r="AV538" s="244"/>
      <c r="AW538" s="244"/>
      <c r="AX538" s="244"/>
      <c r="AY538" s="244"/>
      <c r="AZ538" s="244"/>
      <c r="BA538" s="244"/>
      <c r="BB538" s="244"/>
      <c r="BC538" s="244"/>
      <c r="BD538" s="244"/>
      <c r="BE538" s="244"/>
      <c r="BF538" s="244"/>
      <c r="BG538" s="244"/>
      <c r="BH538" s="244"/>
      <c r="BI538" s="244"/>
      <c r="BJ538" s="244"/>
      <c r="BK538" s="244"/>
    </row>
    <row r="539" spans="1:63" ht="19.5" customHeight="1">
      <c r="A539" s="244"/>
      <c r="B539" s="244"/>
      <c r="C539" s="244"/>
      <c r="D539" s="244"/>
      <c r="E539" s="244"/>
      <c r="F539" s="244"/>
      <c r="G539" s="244"/>
      <c r="H539" s="244"/>
      <c r="I539" s="244"/>
      <c r="J539" s="244"/>
      <c r="K539" s="244"/>
      <c r="L539" s="244"/>
      <c r="M539" s="244"/>
      <c r="N539" s="244"/>
      <c r="O539" s="244"/>
      <c r="P539" s="244"/>
      <c r="Q539" s="244"/>
      <c r="R539" s="244"/>
      <c r="S539" s="244"/>
      <c r="T539" s="244"/>
      <c r="U539" s="244"/>
      <c r="V539" s="244"/>
      <c r="W539" s="244"/>
      <c r="X539" s="244"/>
      <c r="Y539" s="244"/>
      <c r="Z539" s="244"/>
      <c r="AA539" s="244"/>
      <c r="AB539" s="244"/>
      <c r="AC539" s="244"/>
      <c r="AD539" s="244"/>
      <c r="AE539" s="244"/>
      <c r="AF539" s="244"/>
      <c r="AG539" s="244"/>
      <c r="AH539" s="244"/>
      <c r="AI539" s="244"/>
      <c r="AJ539" s="244"/>
      <c r="AK539" s="244"/>
      <c r="AL539" s="244"/>
      <c r="AM539" s="244"/>
      <c r="AN539" s="244"/>
      <c r="AO539" s="244"/>
      <c r="AP539" s="244"/>
      <c r="AQ539" s="244"/>
      <c r="AR539" s="244"/>
      <c r="AS539" s="244"/>
      <c r="AT539" s="244"/>
      <c r="AU539" s="244"/>
      <c r="AV539" s="244"/>
      <c r="AW539" s="244"/>
      <c r="AX539" s="244"/>
      <c r="AY539" s="244"/>
      <c r="AZ539" s="244"/>
      <c r="BA539" s="244"/>
      <c r="BB539" s="244"/>
      <c r="BC539" s="244"/>
      <c r="BD539" s="244"/>
      <c r="BE539" s="244"/>
      <c r="BF539" s="244"/>
      <c r="BG539" s="244"/>
      <c r="BH539" s="244"/>
      <c r="BI539" s="244"/>
      <c r="BJ539" s="244"/>
      <c r="BK539" s="244"/>
    </row>
    <row r="540" spans="1:63" ht="19.5" customHeight="1">
      <c r="A540" s="244"/>
      <c r="B540" s="244"/>
      <c r="C540" s="244"/>
      <c r="D540" s="244"/>
      <c r="E540" s="244"/>
      <c r="F540" s="244"/>
      <c r="G540" s="244"/>
      <c r="H540" s="244"/>
      <c r="I540" s="244"/>
      <c r="J540" s="244"/>
      <c r="K540" s="244"/>
      <c r="L540" s="244"/>
      <c r="M540" s="244"/>
      <c r="N540" s="244"/>
      <c r="O540" s="244"/>
      <c r="P540" s="244"/>
      <c r="Q540" s="244"/>
      <c r="R540" s="244"/>
      <c r="S540" s="244"/>
      <c r="T540" s="244"/>
      <c r="U540" s="244"/>
      <c r="V540" s="244"/>
      <c r="W540" s="244"/>
      <c r="X540" s="244"/>
      <c r="Y540" s="244"/>
      <c r="Z540" s="244"/>
      <c r="AA540" s="244"/>
      <c r="AB540" s="244"/>
      <c r="AC540" s="244"/>
      <c r="AD540" s="244"/>
      <c r="AE540" s="244"/>
      <c r="AF540" s="244"/>
      <c r="AG540" s="244"/>
      <c r="AH540" s="244"/>
      <c r="AI540" s="244"/>
      <c r="AJ540" s="244"/>
      <c r="AK540" s="244"/>
      <c r="AL540" s="244"/>
      <c r="AM540" s="244"/>
      <c r="AN540" s="244"/>
      <c r="AO540" s="244"/>
      <c r="AP540" s="244"/>
      <c r="AQ540" s="244"/>
      <c r="AR540" s="244"/>
      <c r="AS540" s="244"/>
      <c r="AT540" s="244"/>
      <c r="AU540" s="244"/>
      <c r="AV540" s="244"/>
      <c r="AW540" s="244"/>
      <c r="AX540" s="244"/>
      <c r="AY540" s="244"/>
      <c r="AZ540" s="244"/>
      <c r="BA540" s="244"/>
      <c r="BB540" s="244"/>
      <c r="BC540" s="244"/>
      <c r="BD540" s="244"/>
      <c r="BE540" s="244"/>
      <c r="BF540" s="244"/>
      <c r="BG540" s="244"/>
      <c r="BH540" s="244"/>
      <c r="BI540" s="244"/>
      <c r="BJ540" s="244"/>
      <c r="BK540" s="244"/>
    </row>
    <row r="541" spans="1:63" ht="19.5" customHeight="1">
      <c r="A541" s="244"/>
      <c r="B541" s="244"/>
      <c r="C541" s="244"/>
      <c r="D541" s="244"/>
      <c r="E541" s="244"/>
      <c r="F541" s="244"/>
      <c r="G541" s="244"/>
      <c r="H541" s="244"/>
      <c r="I541" s="244"/>
      <c r="J541" s="244"/>
      <c r="K541" s="244"/>
      <c r="L541" s="244"/>
      <c r="M541" s="244"/>
      <c r="N541" s="244"/>
      <c r="O541" s="244"/>
      <c r="P541" s="244"/>
      <c r="Q541" s="244"/>
      <c r="R541" s="244"/>
      <c r="S541" s="244"/>
      <c r="T541" s="244"/>
      <c r="U541" s="244"/>
      <c r="V541" s="244"/>
      <c r="W541" s="244"/>
      <c r="X541" s="244"/>
      <c r="Y541" s="244"/>
      <c r="Z541" s="244"/>
      <c r="AA541" s="244"/>
      <c r="AB541" s="244"/>
      <c r="AC541" s="244"/>
      <c r="AD541" s="244"/>
      <c r="AE541" s="244"/>
      <c r="AF541" s="244"/>
      <c r="AG541" s="244"/>
      <c r="AH541" s="244"/>
      <c r="AI541" s="244"/>
      <c r="AJ541" s="244"/>
      <c r="AK541" s="244"/>
      <c r="AL541" s="244"/>
      <c r="AM541" s="244"/>
      <c r="AN541" s="244"/>
      <c r="AO541" s="244"/>
      <c r="AP541" s="244"/>
      <c r="AQ541" s="244"/>
      <c r="AR541" s="244"/>
      <c r="AS541" s="244"/>
      <c r="AT541" s="244"/>
      <c r="AU541" s="244"/>
      <c r="AV541" s="244"/>
      <c r="AW541" s="244"/>
      <c r="AX541" s="244"/>
      <c r="AY541" s="244"/>
      <c r="AZ541" s="244"/>
      <c r="BA541" s="244"/>
      <c r="BB541" s="244"/>
      <c r="BC541" s="244"/>
      <c r="BD541" s="244"/>
      <c r="BE541" s="244"/>
      <c r="BF541" s="244"/>
      <c r="BG541" s="244"/>
      <c r="BH541" s="244"/>
      <c r="BI541" s="244"/>
      <c r="BJ541" s="244"/>
      <c r="BK541" s="244"/>
    </row>
    <row r="542" spans="1:63" ht="19.5" customHeight="1">
      <c r="A542" s="244"/>
      <c r="B542" s="244"/>
      <c r="C542" s="244"/>
      <c r="D542" s="244"/>
      <c r="E542" s="244"/>
      <c r="F542" s="244"/>
      <c r="G542" s="244"/>
      <c r="H542" s="244"/>
      <c r="I542" s="244"/>
      <c r="J542" s="244"/>
      <c r="K542" s="244"/>
      <c r="L542" s="244"/>
      <c r="M542" s="244"/>
      <c r="N542" s="244"/>
      <c r="O542" s="244"/>
      <c r="P542" s="244"/>
      <c r="Q542" s="244"/>
      <c r="R542" s="244"/>
      <c r="S542" s="244"/>
      <c r="T542" s="244"/>
      <c r="U542" s="244"/>
      <c r="V542" s="244"/>
      <c r="W542" s="244"/>
      <c r="X542" s="244"/>
      <c r="Y542" s="244"/>
      <c r="Z542" s="244"/>
      <c r="AA542" s="244"/>
      <c r="AB542" s="244"/>
      <c r="AC542" s="244"/>
      <c r="AD542" s="244"/>
      <c r="AE542" s="244"/>
      <c r="AF542" s="244"/>
      <c r="AG542" s="244"/>
      <c r="AH542" s="244"/>
      <c r="AI542" s="244"/>
      <c r="AJ542" s="244"/>
      <c r="AK542" s="244"/>
      <c r="AL542" s="244"/>
      <c r="AM542" s="244"/>
      <c r="AN542" s="244"/>
      <c r="AO542" s="244"/>
      <c r="AP542" s="244"/>
      <c r="AQ542" s="244"/>
      <c r="AR542" s="244"/>
      <c r="AS542" s="244"/>
      <c r="AT542" s="244"/>
      <c r="AU542" s="244"/>
      <c r="AV542" s="244"/>
      <c r="AW542" s="244"/>
      <c r="AX542" s="244"/>
      <c r="AY542" s="244"/>
      <c r="AZ542" s="244"/>
      <c r="BA542" s="244"/>
      <c r="BB542" s="244"/>
      <c r="BC542" s="244"/>
      <c r="BD542" s="244"/>
      <c r="BE542" s="244"/>
      <c r="BF542" s="244"/>
      <c r="BG542" s="244"/>
      <c r="BH542" s="244"/>
      <c r="BI542" s="244"/>
      <c r="BJ542" s="244"/>
      <c r="BK542" s="244"/>
    </row>
    <row r="543" spans="1:63" ht="19.5" customHeight="1">
      <c r="A543" s="244"/>
      <c r="B543" s="244"/>
      <c r="C543" s="244"/>
      <c r="D543" s="244"/>
      <c r="E543" s="244"/>
      <c r="F543" s="244"/>
      <c r="G543" s="244"/>
      <c r="H543" s="244"/>
      <c r="I543" s="244"/>
      <c r="J543" s="244"/>
      <c r="K543" s="244"/>
      <c r="L543" s="244"/>
      <c r="M543" s="244"/>
      <c r="N543" s="244"/>
      <c r="O543" s="244"/>
      <c r="P543" s="244"/>
      <c r="Q543" s="244"/>
      <c r="R543" s="244"/>
      <c r="S543" s="244"/>
      <c r="T543" s="244"/>
      <c r="U543" s="244"/>
      <c r="V543" s="244"/>
      <c r="W543" s="244"/>
      <c r="X543" s="244"/>
      <c r="Y543" s="244"/>
      <c r="Z543" s="244"/>
      <c r="AA543" s="244"/>
      <c r="AB543" s="244"/>
      <c r="AC543" s="244"/>
      <c r="AD543" s="244"/>
      <c r="AE543" s="244"/>
      <c r="AF543" s="244"/>
      <c r="AG543" s="244"/>
      <c r="AH543" s="244"/>
      <c r="AI543" s="244"/>
      <c r="AJ543" s="244"/>
      <c r="AK543" s="244"/>
      <c r="AL543" s="244"/>
      <c r="AM543" s="244"/>
      <c r="AN543" s="244"/>
      <c r="AO543" s="244"/>
      <c r="AP543" s="244"/>
      <c r="AQ543" s="244"/>
      <c r="AR543" s="244"/>
      <c r="AS543" s="244"/>
      <c r="AT543" s="244"/>
      <c r="AU543" s="244"/>
      <c r="AV543" s="244"/>
      <c r="AW543" s="244"/>
      <c r="AX543" s="244"/>
      <c r="AY543" s="244"/>
      <c r="AZ543" s="244"/>
      <c r="BA543" s="244"/>
      <c r="BB543" s="244"/>
      <c r="BC543" s="244"/>
      <c r="BD543" s="244"/>
      <c r="BE543" s="244"/>
      <c r="BF543" s="244"/>
      <c r="BG543" s="244"/>
      <c r="BH543" s="244"/>
      <c r="BI543" s="244"/>
      <c r="BJ543" s="244"/>
      <c r="BK543" s="244"/>
    </row>
    <row r="544" spans="1:63" ht="19.5" customHeight="1">
      <c r="A544" s="244"/>
      <c r="B544" s="244"/>
      <c r="C544" s="244"/>
      <c r="D544" s="244"/>
      <c r="E544" s="244"/>
      <c r="F544" s="244"/>
      <c r="G544" s="244"/>
      <c r="H544" s="244"/>
      <c r="I544" s="244"/>
      <c r="J544" s="244"/>
      <c r="K544" s="244"/>
      <c r="L544" s="244"/>
      <c r="M544" s="244"/>
      <c r="N544" s="244"/>
      <c r="O544" s="244"/>
      <c r="P544" s="244"/>
      <c r="Q544" s="244"/>
      <c r="R544" s="244"/>
      <c r="S544" s="244"/>
      <c r="T544" s="244"/>
      <c r="U544" s="244"/>
      <c r="V544" s="244"/>
      <c r="W544" s="244"/>
      <c r="X544" s="244"/>
      <c r="Y544" s="244"/>
      <c r="Z544" s="244"/>
      <c r="AA544" s="244"/>
      <c r="AB544" s="244"/>
      <c r="AC544" s="244"/>
      <c r="AD544" s="244"/>
      <c r="AE544" s="244"/>
      <c r="AF544" s="244"/>
      <c r="AG544" s="244"/>
      <c r="AH544" s="244"/>
      <c r="AI544" s="244"/>
      <c r="AJ544" s="244"/>
      <c r="AK544" s="244"/>
      <c r="AL544" s="244"/>
      <c r="AM544" s="244"/>
      <c r="AN544" s="244"/>
      <c r="AO544" s="244"/>
      <c r="AP544" s="244"/>
      <c r="AQ544" s="244"/>
      <c r="AR544" s="244"/>
      <c r="AS544" s="244"/>
      <c r="AT544" s="244"/>
      <c r="AU544" s="244"/>
      <c r="AV544" s="244"/>
      <c r="AW544" s="244"/>
      <c r="AX544" s="244"/>
      <c r="AY544" s="244"/>
      <c r="AZ544" s="244"/>
      <c r="BA544" s="244"/>
      <c r="BB544" s="244"/>
      <c r="BC544" s="244"/>
      <c r="BD544" s="244"/>
      <c r="BE544" s="244"/>
      <c r="BF544" s="244"/>
      <c r="BG544" s="244"/>
      <c r="BH544" s="244"/>
      <c r="BI544" s="244"/>
      <c r="BJ544" s="244"/>
      <c r="BK544" s="244"/>
    </row>
    <row r="545" spans="1:63" ht="19.5" customHeight="1">
      <c r="A545" s="244"/>
      <c r="B545" s="244"/>
      <c r="C545" s="244"/>
      <c r="D545" s="244"/>
      <c r="E545" s="244"/>
      <c r="F545" s="244"/>
      <c r="G545" s="244"/>
      <c r="H545" s="244"/>
      <c r="I545" s="244"/>
      <c r="J545" s="244"/>
      <c r="K545" s="244"/>
      <c r="L545" s="244"/>
      <c r="M545" s="244"/>
      <c r="N545" s="244"/>
      <c r="O545" s="244"/>
      <c r="P545" s="244"/>
      <c r="Q545" s="244"/>
      <c r="R545" s="244"/>
      <c r="S545" s="244"/>
      <c r="T545" s="244"/>
      <c r="U545" s="244"/>
      <c r="V545" s="244"/>
      <c r="W545" s="244"/>
      <c r="X545" s="244"/>
      <c r="Y545" s="244"/>
      <c r="Z545" s="244"/>
      <c r="AA545" s="244"/>
      <c r="AB545" s="244"/>
      <c r="AC545" s="244"/>
      <c r="AD545" s="244"/>
      <c r="AE545" s="244"/>
      <c r="AF545" s="244"/>
      <c r="AG545" s="244"/>
      <c r="AH545" s="244"/>
      <c r="AI545" s="244"/>
      <c r="AJ545" s="244"/>
      <c r="AK545" s="244"/>
      <c r="AL545" s="244"/>
      <c r="AM545" s="244"/>
      <c r="AN545" s="244"/>
      <c r="AO545" s="244"/>
      <c r="AP545" s="244"/>
      <c r="AQ545" s="244"/>
      <c r="AR545" s="244"/>
      <c r="AS545" s="244"/>
      <c r="AT545" s="244"/>
      <c r="AU545" s="244"/>
      <c r="AV545" s="244"/>
      <c r="AW545" s="244"/>
      <c r="AX545" s="244"/>
      <c r="AY545" s="244"/>
      <c r="AZ545" s="244"/>
      <c r="BA545" s="244"/>
      <c r="BB545" s="244"/>
      <c r="BC545" s="244"/>
      <c r="BD545" s="244"/>
      <c r="BE545" s="244"/>
      <c r="BF545" s="244"/>
      <c r="BG545" s="244"/>
      <c r="BH545" s="244"/>
      <c r="BI545" s="244"/>
      <c r="BJ545" s="244"/>
      <c r="BK545" s="244"/>
    </row>
    <row r="546" spans="1:63" ht="19.5" customHeight="1">
      <c r="A546" s="244"/>
      <c r="B546" s="244"/>
      <c r="C546" s="244"/>
      <c r="D546" s="244"/>
      <c r="E546" s="244"/>
      <c r="F546" s="244"/>
      <c r="G546" s="244"/>
      <c r="H546" s="244"/>
      <c r="I546" s="244"/>
      <c r="J546" s="244"/>
      <c r="K546" s="244"/>
      <c r="L546" s="244"/>
      <c r="M546" s="244"/>
      <c r="N546" s="244"/>
      <c r="O546" s="244"/>
      <c r="P546" s="244"/>
      <c r="Q546" s="244"/>
      <c r="R546" s="244"/>
      <c r="S546" s="244"/>
      <c r="T546" s="244"/>
      <c r="U546" s="244"/>
      <c r="V546" s="244"/>
      <c r="W546" s="244"/>
      <c r="X546" s="244"/>
      <c r="Y546" s="244"/>
      <c r="Z546" s="244"/>
      <c r="AA546" s="244"/>
      <c r="AB546" s="244"/>
      <c r="AC546" s="244"/>
      <c r="AD546" s="244"/>
      <c r="AE546" s="244"/>
      <c r="AF546" s="244"/>
      <c r="AG546" s="244"/>
      <c r="AH546" s="244"/>
      <c r="AI546" s="244"/>
      <c r="AJ546" s="244"/>
      <c r="AK546" s="244"/>
      <c r="AL546" s="244"/>
      <c r="AM546" s="244"/>
      <c r="AN546" s="244"/>
      <c r="AO546" s="244"/>
      <c r="AP546" s="244"/>
      <c r="AQ546" s="244"/>
      <c r="AR546" s="244"/>
      <c r="AS546" s="244"/>
      <c r="AT546" s="244"/>
      <c r="AU546" s="244"/>
      <c r="AV546" s="244"/>
      <c r="AW546" s="244"/>
      <c r="AX546" s="244"/>
      <c r="AY546" s="244"/>
      <c r="AZ546" s="244"/>
      <c r="BA546" s="244"/>
      <c r="BB546" s="244"/>
      <c r="BC546" s="244"/>
      <c r="BD546" s="244"/>
      <c r="BE546" s="244"/>
      <c r="BF546" s="244"/>
      <c r="BG546" s="244"/>
      <c r="BH546" s="244"/>
      <c r="BI546" s="244"/>
      <c r="BJ546" s="244"/>
      <c r="BK546" s="244"/>
    </row>
    <row r="547" spans="1:63" ht="19.5" customHeight="1">
      <c r="A547" s="244"/>
      <c r="B547" s="244"/>
      <c r="C547" s="244"/>
      <c r="D547" s="244"/>
      <c r="E547" s="244"/>
      <c r="F547" s="244"/>
      <c r="G547" s="244"/>
      <c r="H547" s="244"/>
      <c r="I547" s="244"/>
      <c r="J547" s="244"/>
      <c r="K547" s="244"/>
      <c r="L547" s="244"/>
      <c r="M547" s="244"/>
      <c r="N547" s="244"/>
      <c r="O547" s="244"/>
      <c r="P547" s="244"/>
      <c r="Q547" s="244"/>
      <c r="R547" s="244"/>
      <c r="S547" s="244"/>
      <c r="T547" s="244"/>
      <c r="U547" s="244"/>
      <c r="V547" s="244"/>
      <c r="W547" s="244"/>
      <c r="X547" s="244"/>
      <c r="Y547" s="244"/>
      <c r="Z547" s="244"/>
      <c r="AA547" s="244"/>
      <c r="AB547" s="244"/>
      <c r="AC547" s="244"/>
      <c r="AD547" s="244"/>
      <c r="AE547" s="244"/>
      <c r="AF547" s="244"/>
      <c r="AG547" s="244"/>
      <c r="AH547" s="244"/>
      <c r="AI547" s="244"/>
      <c r="AJ547" s="244"/>
      <c r="AK547" s="244"/>
      <c r="AL547" s="244"/>
      <c r="AM547" s="244"/>
      <c r="AN547" s="244"/>
      <c r="AO547" s="244"/>
      <c r="AP547" s="244"/>
      <c r="AQ547" s="244"/>
      <c r="AR547" s="244"/>
      <c r="AS547" s="244"/>
      <c r="AT547" s="244"/>
      <c r="AU547" s="244"/>
      <c r="AV547" s="244"/>
      <c r="AW547" s="244"/>
      <c r="AX547" s="244"/>
      <c r="AY547" s="244"/>
      <c r="AZ547" s="244"/>
      <c r="BA547" s="244"/>
      <c r="BB547" s="244"/>
      <c r="BC547" s="244"/>
      <c r="BD547" s="244"/>
      <c r="BE547" s="244"/>
      <c r="BF547" s="244"/>
      <c r="BG547" s="244"/>
      <c r="BH547" s="244"/>
      <c r="BI547" s="244"/>
      <c r="BJ547" s="244"/>
      <c r="BK547" s="244"/>
    </row>
    <row r="548" spans="1:63" ht="19.5" customHeight="1">
      <c r="A548" s="244"/>
      <c r="B548" s="244"/>
      <c r="C548" s="244"/>
      <c r="D548" s="244"/>
      <c r="E548" s="244"/>
      <c r="F548" s="244"/>
      <c r="G548" s="244"/>
      <c r="H548" s="244"/>
      <c r="I548" s="244"/>
      <c r="J548" s="244"/>
      <c r="K548" s="244"/>
      <c r="L548" s="244"/>
      <c r="M548" s="244"/>
      <c r="N548" s="244"/>
      <c r="O548" s="244"/>
      <c r="P548" s="244"/>
      <c r="Q548" s="244"/>
      <c r="R548" s="244"/>
      <c r="S548" s="244"/>
      <c r="T548" s="244"/>
      <c r="U548" s="244"/>
      <c r="V548" s="244"/>
      <c r="W548" s="244"/>
      <c r="X548" s="244"/>
      <c r="Y548" s="244"/>
      <c r="Z548" s="244"/>
      <c r="AA548" s="244"/>
      <c r="AB548" s="244"/>
      <c r="AC548" s="244"/>
      <c r="AD548" s="244"/>
      <c r="AE548" s="244"/>
      <c r="AF548" s="244"/>
      <c r="AG548" s="244"/>
      <c r="AH548" s="244"/>
      <c r="AI548" s="244"/>
      <c r="AJ548" s="244"/>
      <c r="AK548" s="244"/>
      <c r="AL548" s="244"/>
      <c r="AM548" s="244"/>
      <c r="AN548" s="244"/>
      <c r="AO548" s="244"/>
      <c r="AP548" s="244"/>
      <c r="AQ548" s="244"/>
      <c r="AR548" s="244"/>
      <c r="AS548" s="244"/>
      <c r="AT548" s="244"/>
      <c r="AU548" s="244"/>
      <c r="AV548" s="244"/>
      <c r="AW548" s="244"/>
      <c r="AX548" s="244"/>
      <c r="AY548" s="244"/>
      <c r="AZ548" s="244"/>
      <c r="BA548" s="244"/>
      <c r="BB548" s="244"/>
      <c r="BC548" s="244"/>
      <c r="BD548" s="244"/>
      <c r="BE548" s="244"/>
      <c r="BF548" s="244"/>
      <c r="BG548" s="244"/>
      <c r="BH548" s="244"/>
      <c r="BI548" s="244"/>
      <c r="BJ548" s="244"/>
      <c r="BK548" s="244"/>
    </row>
    <row r="549" spans="1:63" ht="19.5" customHeight="1">
      <c r="A549" s="244"/>
      <c r="B549" s="244"/>
      <c r="C549" s="244"/>
      <c r="D549" s="244"/>
      <c r="E549" s="244"/>
      <c r="F549" s="244"/>
      <c r="G549" s="244"/>
      <c r="H549" s="244"/>
      <c r="I549" s="244"/>
      <c r="J549" s="244"/>
      <c r="K549" s="244"/>
      <c r="L549" s="244"/>
      <c r="M549" s="244"/>
      <c r="N549" s="244"/>
      <c r="O549" s="244"/>
      <c r="P549" s="244"/>
      <c r="Q549" s="244"/>
      <c r="R549" s="244"/>
      <c r="S549" s="244"/>
      <c r="T549" s="244"/>
      <c r="U549" s="244"/>
      <c r="V549" s="244"/>
      <c r="W549" s="244"/>
      <c r="X549" s="244"/>
      <c r="Y549" s="244"/>
      <c r="Z549" s="244"/>
      <c r="AA549" s="244"/>
      <c r="AB549" s="244"/>
      <c r="AC549" s="244"/>
      <c r="AD549" s="244"/>
      <c r="AE549" s="244"/>
      <c r="AF549" s="244"/>
      <c r="AG549" s="244"/>
      <c r="AH549" s="244"/>
      <c r="AI549" s="244"/>
      <c r="AJ549" s="244"/>
      <c r="AK549" s="244"/>
      <c r="AL549" s="244"/>
      <c r="AM549" s="244"/>
      <c r="AN549" s="244"/>
      <c r="AO549" s="244"/>
      <c r="AP549" s="244"/>
      <c r="AQ549" s="244"/>
      <c r="AR549" s="244"/>
      <c r="AS549" s="244"/>
      <c r="AT549" s="244"/>
      <c r="AU549" s="244"/>
      <c r="AV549" s="244"/>
      <c r="AW549" s="244"/>
      <c r="AX549" s="244"/>
      <c r="AY549" s="244"/>
      <c r="AZ549" s="244"/>
      <c r="BA549" s="244"/>
      <c r="BB549" s="244"/>
      <c r="BC549" s="244"/>
      <c r="BD549" s="244"/>
      <c r="BE549" s="244"/>
      <c r="BF549" s="244"/>
      <c r="BG549" s="244"/>
      <c r="BH549" s="244"/>
      <c r="BI549" s="244"/>
      <c r="BJ549" s="244"/>
      <c r="BK549" s="244"/>
    </row>
    <row r="550" spans="1:63" ht="19.5" customHeight="1">
      <c r="A550" s="244"/>
      <c r="B550" s="244"/>
      <c r="C550" s="244"/>
      <c r="D550" s="244"/>
      <c r="E550" s="244"/>
      <c r="F550" s="244"/>
      <c r="G550" s="244"/>
      <c r="H550" s="244"/>
      <c r="I550" s="244"/>
      <c r="J550" s="244"/>
      <c r="K550" s="244"/>
      <c r="L550" s="244"/>
      <c r="M550" s="244"/>
      <c r="N550" s="244"/>
      <c r="O550" s="244"/>
      <c r="P550" s="244"/>
      <c r="Q550" s="244"/>
      <c r="R550" s="244"/>
      <c r="S550" s="244"/>
      <c r="T550" s="244"/>
      <c r="U550" s="244"/>
      <c r="V550" s="244"/>
      <c r="W550" s="244"/>
      <c r="X550" s="244"/>
      <c r="Y550" s="244"/>
      <c r="Z550" s="244"/>
      <c r="AA550" s="244"/>
      <c r="AB550" s="244"/>
      <c r="AC550" s="244"/>
      <c r="AD550" s="244"/>
      <c r="AE550" s="244"/>
      <c r="AF550" s="244"/>
      <c r="AG550" s="244"/>
      <c r="AH550" s="244"/>
      <c r="AI550" s="244"/>
      <c r="AJ550" s="244"/>
      <c r="AK550" s="244"/>
      <c r="AL550" s="244"/>
      <c r="AM550" s="244"/>
      <c r="AN550" s="244"/>
      <c r="AO550" s="244"/>
      <c r="AP550" s="244"/>
      <c r="AQ550" s="244"/>
      <c r="AR550" s="244"/>
      <c r="AS550" s="244"/>
      <c r="AT550" s="244"/>
      <c r="AU550" s="244"/>
      <c r="AV550" s="244"/>
      <c r="AW550" s="244"/>
      <c r="AX550" s="244"/>
      <c r="AY550" s="244"/>
      <c r="AZ550" s="244"/>
      <c r="BA550" s="244"/>
      <c r="BB550" s="244"/>
      <c r="BC550" s="244"/>
      <c r="BD550" s="244"/>
      <c r="BE550" s="244"/>
      <c r="BF550" s="244"/>
      <c r="BG550" s="244"/>
      <c r="BH550" s="244"/>
      <c r="BI550" s="244"/>
      <c r="BJ550" s="244"/>
      <c r="BK550" s="244"/>
    </row>
    <row r="551" spans="1:63" ht="19.5" customHeight="1">
      <c r="A551" s="244"/>
      <c r="B551" s="244"/>
      <c r="C551" s="244"/>
      <c r="D551" s="244"/>
      <c r="E551" s="244"/>
      <c r="F551" s="244"/>
      <c r="G551" s="244"/>
      <c r="H551" s="244"/>
      <c r="I551" s="244"/>
      <c r="J551" s="244"/>
      <c r="K551" s="244"/>
      <c r="L551" s="244"/>
      <c r="M551" s="244"/>
      <c r="N551" s="244"/>
      <c r="O551" s="244"/>
      <c r="P551" s="244"/>
      <c r="Q551" s="244"/>
      <c r="R551" s="244"/>
      <c r="S551" s="244"/>
      <c r="T551" s="244"/>
      <c r="U551" s="244"/>
      <c r="V551" s="244"/>
      <c r="W551" s="244"/>
      <c r="X551" s="244"/>
      <c r="Y551" s="244"/>
      <c r="Z551" s="244"/>
      <c r="AA551" s="244"/>
      <c r="AB551" s="244"/>
      <c r="AC551" s="244"/>
      <c r="AD551" s="244"/>
      <c r="AE551" s="244"/>
      <c r="AF551" s="244"/>
      <c r="AG551" s="244"/>
      <c r="AH551" s="244"/>
      <c r="AI551" s="244"/>
      <c r="AJ551" s="244"/>
      <c r="AK551" s="244"/>
      <c r="AL551" s="244"/>
      <c r="AM551" s="244"/>
      <c r="AN551" s="244"/>
      <c r="AO551" s="244"/>
      <c r="AP551" s="244"/>
      <c r="AQ551" s="244"/>
      <c r="AR551" s="244"/>
      <c r="AS551" s="244"/>
      <c r="AT551" s="244"/>
      <c r="AU551" s="244"/>
      <c r="AV551" s="244"/>
      <c r="AW551" s="244"/>
      <c r="AX551" s="244"/>
      <c r="AY551" s="244"/>
      <c r="AZ551" s="244"/>
      <c r="BA551" s="244"/>
      <c r="BB551" s="244"/>
      <c r="BC551" s="244"/>
      <c r="BD551" s="244"/>
      <c r="BE551" s="244"/>
      <c r="BF551" s="244"/>
      <c r="BG551" s="244"/>
      <c r="BH551" s="244"/>
      <c r="BI551" s="244"/>
      <c r="BJ551" s="244"/>
      <c r="BK551" s="244"/>
    </row>
    <row r="552" spans="1:63" ht="19.5" customHeight="1">
      <c r="A552" s="244"/>
      <c r="B552" s="244"/>
      <c r="C552" s="244"/>
      <c r="D552" s="244"/>
      <c r="E552" s="244"/>
      <c r="F552" s="244"/>
      <c r="G552" s="244"/>
      <c r="H552" s="244"/>
      <c r="I552" s="244"/>
      <c r="J552" s="244"/>
      <c r="K552" s="244"/>
      <c r="L552" s="244"/>
      <c r="M552" s="244"/>
      <c r="N552" s="244"/>
      <c r="O552" s="244"/>
      <c r="P552" s="244"/>
      <c r="Q552" s="244"/>
      <c r="R552" s="244"/>
      <c r="S552" s="244"/>
      <c r="T552" s="244"/>
      <c r="U552" s="244"/>
      <c r="V552" s="244"/>
      <c r="W552" s="244"/>
      <c r="X552" s="244"/>
      <c r="Y552" s="244"/>
      <c r="Z552" s="244"/>
      <c r="AA552" s="244"/>
      <c r="AB552" s="244"/>
      <c r="AC552" s="244"/>
      <c r="AD552" s="244"/>
      <c r="AE552" s="244"/>
      <c r="AF552" s="244"/>
      <c r="AG552" s="244"/>
      <c r="AH552" s="244"/>
      <c r="AI552" s="244"/>
      <c r="AJ552" s="244"/>
      <c r="AK552" s="244"/>
      <c r="AL552" s="244"/>
      <c r="AM552" s="244"/>
      <c r="AN552" s="244"/>
      <c r="AO552" s="244"/>
      <c r="AP552" s="244"/>
      <c r="AQ552" s="244"/>
      <c r="AR552" s="244"/>
      <c r="AS552" s="244"/>
      <c r="AT552" s="244"/>
      <c r="AU552" s="244"/>
      <c r="AV552" s="244"/>
      <c r="AW552" s="244"/>
      <c r="AX552" s="244"/>
      <c r="AY552" s="244"/>
      <c r="AZ552" s="244"/>
      <c r="BA552" s="244"/>
      <c r="BB552" s="244"/>
      <c r="BC552" s="244"/>
      <c r="BD552" s="244"/>
      <c r="BE552" s="244"/>
      <c r="BF552" s="244"/>
      <c r="BG552" s="244"/>
      <c r="BH552" s="244"/>
      <c r="BI552" s="244"/>
      <c r="BJ552" s="244"/>
      <c r="BK552" s="244"/>
    </row>
    <row r="553" spans="1:63" ht="19.5" customHeight="1">
      <c r="A553" s="244"/>
      <c r="B553" s="244"/>
      <c r="C553" s="244"/>
      <c r="D553" s="244"/>
      <c r="E553" s="244"/>
      <c r="F553" s="244"/>
      <c r="G553" s="244"/>
      <c r="H553" s="244"/>
      <c r="I553" s="244"/>
      <c r="J553" s="244"/>
      <c r="K553" s="244"/>
      <c r="L553" s="244"/>
      <c r="M553" s="244"/>
      <c r="N553" s="244"/>
      <c r="O553" s="244"/>
      <c r="P553" s="244"/>
      <c r="Q553" s="244"/>
      <c r="R553" s="244"/>
      <c r="S553" s="244"/>
      <c r="T553" s="244"/>
      <c r="U553" s="244"/>
      <c r="V553" s="244"/>
      <c r="W553" s="244"/>
      <c r="X553" s="244"/>
      <c r="Y553" s="244"/>
      <c r="Z553" s="244"/>
      <c r="AA553" s="244"/>
      <c r="AB553" s="244"/>
      <c r="AC553" s="244"/>
      <c r="AD553" s="244"/>
      <c r="AE553" s="244"/>
      <c r="AF553" s="244"/>
      <c r="AG553" s="244"/>
      <c r="AH553" s="244"/>
      <c r="AI553" s="244"/>
      <c r="AJ553" s="244"/>
      <c r="AK553" s="244"/>
      <c r="AL553" s="244"/>
      <c r="AM553" s="244"/>
      <c r="AN553" s="244"/>
      <c r="AO553" s="244"/>
      <c r="AP553" s="244"/>
      <c r="AQ553" s="244"/>
      <c r="AR553" s="244"/>
      <c r="AS553" s="244"/>
      <c r="AT553" s="244"/>
      <c r="AU553" s="244"/>
      <c r="AV553" s="244"/>
      <c r="AW553" s="244"/>
      <c r="AX553" s="244"/>
      <c r="AY553" s="244"/>
      <c r="AZ553" s="244"/>
      <c r="BA553" s="244"/>
      <c r="BB553" s="244"/>
      <c r="BC553" s="244"/>
      <c r="BD553" s="244"/>
      <c r="BE553" s="244"/>
      <c r="BF553" s="244"/>
      <c r="BG553" s="244"/>
      <c r="BH553" s="244"/>
      <c r="BI553" s="244"/>
      <c r="BJ553" s="244"/>
      <c r="BK553" s="244"/>
    </row>
    <row r="554" spans="1:63" ht="19.5" customHeight="1">
      <c r="A554" s="244"/>
      <c r="B554" s="244"/>
      <c r="C554" s="244"/>
      <c r="D554" s="244"/>
      <c r="E554" s="244"/>
      <c r="F554" s="244"/>
      <c r="G554" s="244"/>
      <c r="H554" s="244"/>
      <c r="I554" s="244"/>
      <c r="J554" s="244"/>
      <c r="K554" s="244"/>
      <c r="L554" s="244"/>
      <c r="M554" s="244"/>
      <c r="N554" s="244"/>
      <c r="O554" s="244"/>
      <c r="P554" s="244"/>
      <c r="Q554" s="244"/>
      <c r="R554" s="244"/>
      <c r="S554" s="244"/>
      <c r="T554" s="244"/>
      <c r="U554" s="244"/>
      <c r="V554" s="244"/>
      <c r="W554" s="244"/>
      <c r="X554" s="244"/>
      <c r="Y554" s="244"/>
      <c r="Z554" s="244"/>
      <c r="AA554" s="244"/>
      <c r="AB554" s="244"/>
      <c r="AC554" s="244"/>
      <c r="AD554" s="244"/>
      <c r="AE554" s="244"/>
      <c r="AF554" s="244"/>
      <c r="AG554" s="244"/>
      <c r="AH554" s="244"/>
      <c r="AI554" s="244"/>
      <c r="AJ554" s="244"/>
      <c r="AK554" s="244"/>
      <c r="AL554" s="244"/>
      <c r="AM554" s="244"/>
      <c r="AN554" s="244"/>
      <c r="AO554" s="244"/>
      <c r="AP554" s="244"/>
      <c r="AQ554" s="244"/>
      <c r="AR554" s="244"/>
      <c r="AS554" s="244"/>
      <c r="AT554" s="244"/>
      <c r="AU554" s="244"/>
      <c r="AV554" s="244"/>
      <c r="AW554" s="244"/>
      <c r="AX554" s="244"/>
      <c r="AY554" s="244"/>
      <c r="AZ554" s="244"/>
      <c r="BA554" s="244"/>
      <c r="BB554" s="244"/>
      <c r="BC554" s="244"/>
      <c r="BD554" s="244"/>
      <c r="BE554" s="244"/>
      <c r="BF554" s="244"/>
      <c r="BG554" s="244"/>
      <c r="BH554" s="244"/>
      <c r="BI554" s="244"/>
      <c r="BJ554" s="244"/>
      <c r="BK554" s="244"/>
    </row>
    <row r="555" spans="1:63" ht="19.5" customHeight="1">
      <c r="A555" s="244"/>
      <c r="B555" s="244"/>
      <c r="C555" s="244"/>
      <c r="D555" s="244"/>
      <c r="E555" s="244"/>
      <c r="F555" s="244"/>
      <c r="G555" s="244"/>
      <c r="H555" s="244"/>
      <c r="I555" s="244"/>
      <c r="J555" s="244"/>
      <c r="K555" s="244"/>
      <c r="L555" s="244"/>
      <c r="M555" s="244"/>
      <c r="N555" s="244"/>
      <c r="O555" s="244"/>
      <c r="P555" s="244"/>
      <c r="Q555" s="244"/>
      <c r="R555" s="244"/>
      <c r="S555" s="244"/>
      <c r="T555" s="244"/>
      <c r="U555" s="244"/>
      <c r="V555" s="244"/>
      <c r="W555" s="244"/>
      <c r="X555" s="244"/>
      <c r="Y555" s="244"/>
      <c r="Z555" s="244"/>
      <c r="AA555" s="244"/>
      <c r="AB555" s="244"/>
      <c r="AC555" s="244"/>
      <c r="AD555" s="244"/>
      <c r="AE555" s="244"/>
      <c r="AF555" s="244"/>
      <c r="AG555" s="244"/>
      <c r="AH555" s="244"/>
      <c r="AI555" s="244"/>
      <c r="AJ555" s="244"/>
      <c r="AK555" s="244"/>
      <c r="AL555" s="244"/>
      <c r="AM555" s="244"/>
      <c r="AN555" s="244"/>
      <c r="AO555" s="244"/>
      <c r="AP555" s="244"/>
      <c r="AQ555" s="244"/>
      <c r="AR555" s="244"/>
      <c r="AS555" s="244"/>
      <c r="AT555" s="244"/>
      <c r="AU555" s="244"/>
      <c r="AV555" s="244"/>
      <c r="AW555" s="244"/>
      <c r="AX555" s="244"/>
      <c r="AY555" s="244"/>
      <c r="AZ555" s="244"/>
      <c r="BA555" s="244"/>
      <c r="BB555" s="244"/>
      <c r="BC555" s="244"/>
      <c r="BD555" s="244"/>
      <c r="BE555" s="244"/>
      <c r="BF555" s="244"/>
      <c r="BG555" s="244"/>
      <c r="BH555" s="244"/>
      <c r="BI555" s="244"/>
      <c r="BJ555" s="244"/>
      <c r="BK555" s="244"/>
    </row>
    <row r="556" spans="1:63" ht="19.5" customHeight="1">
      <c r="A556" s="244"/>
      <c r="B556" s="244"/>
      <c r="C556" s="244"/>
      <c r="D556" s="244"/>
      <c r="E556" s="244"/>
      <c r="F556" s="244"/>
      <c r="G556" s="244"/>
      <c r="H556" s="244"/>
      <c r="I556" s="244"/>
      <c r="J556" s="244"/>
      <c r="K556" s="244"/>
      <c r="L556" s="244"/>
      <c r="M556" s="244"/>
      <c r="N556" s="244"/>
      <c r="O556" s="244"/>
      <c r="P556" s="244"/>
      <c r="Q556" s="244"/>
      <c r="R556" s="244"/>
      <c r="S556" s="244"/>
      <c r="T556" s="244"/>
      <c r="U556" s="244"/>
      <c r="V556" s="244"/>
      <c r="W556" s="244"/>
      <c r="X556" s="244"/>
      <c r="Y556" s="244"/>
      <c r="Z556" s="244"/>
      <c r="AA556" s="244"/>
      <c r="AB556" s="244"/>
      <c r="AC556" s="244"/>
      <c r="AD556" s="244"/>
      <c r="AE556" s="244"/>
      <c r="AF556" s="244"/>
      <c r="AG556" s="244"/>
      <c r="AH556" s="244"/>
      <c r="AI556" s="244"/>
      <c r="AJ556" s="244"/>
      <c r="AK556" s="244"/>
      <c r="AL556" s="244"/>
      <c r="AM556" s="244"/>
      <c r="AN556" s="244"/>
      <c r="AO556" s="244"/>
      <c r="AP556" s="244"/>
      <c r="AQ556" s="244"/>
      <c r="AR556" s="244"/>
      <c r="AS556" s="244"/>
      <c r="AT556" s="244"/>
      <c r="AU556" s="244"/>
      <c r="AV556" s="244"/>
      <c r="AW556" s="244"/>
      <c r="AX556" s="244"/>
      <c r="AY556" s="244"/>
      <c r="AZ556" s="244"/>
      <c r="BA556" s="244"/>
      <c r="BB556" s="244"/>
      <c r="BC556" s="244"/>
      <c r="BD556" s="244"/>
      <c r="BE556" s="244"/>
      <c r="BF556" s="244"/>
      <c r="BG556" s="244"/>
      <c r="BH556" s="244"/>
      <c r="BI556" s="244"/>
      <c r="BJ556" s="244"/>
      <c r="BK556" s="244"/>
    </row>
    <row r="557" spans="1:63" ht="19.5" customHeight="1">
      <c r="A557" s="244"/>
      <c r="B557" s="244"/>
      <c r="C557" s="244"/>
      <c r="D557" s="244"/>
      <c r="E557" s="244"/>
      <c r="F557" s="244"/>
      <c r="G557" s="244"/>
      <c r="H557" s="244"/>
      <c r="I557" s="244"/>
      <c r="J557" s="244"/>
      <c r="K557" s="244"/>
      <c r="L557" s="244"/>
      <c r="M557" s="244"/>
      <c r="N557" s="244"/>
      <c r="O557" s="244"/>
      <c r="P557" s="244"/>
      <c r="Q557" s="244"/>
      <c r="R557" s="244"/>
      <c r="S557" s="244"/>
      <c r="T557" s="244"/>
      <c r="U557" s="244"/>
      <c r="V557" s="244"/>
      <c r="W557" s="244"/>
      <c r="X557" s="244"/>
      <c r="Y557" s="244"/>
      <c r="Z557" s="244"/>
      <c r="AA557" s="244"/>
      <c r="AB557" s="244"/>
      <c r="AC557" s="244"/>
      <c r="AD557" s="244"/>
      <c r="AE557" s="244"/>
      <c r="AF557" s="244"/>
      <c r="AG557" s="244"/>
      <c r="AH557" s="244"/>
      <c r="AI557" s="244"/>
      <c r="AJ557" s="244"/>
      <c r="AK557" s="244"/>
      <c r="AL557" s="244"/>
      <c r="AM557" s="244"/>
      <c r="AN557" s="244"/>
      <c r="AO557" s="244"/>
      <c r="AP557" s="244"/>
      <c r="AQ557" s="244"/>
      <c r="AR557" s="244"/>
      <c r="AS557" s="244"/>
      <c r="AT557" s="244"/>
      <c r="AU557" s="244"/>
      <c r="AV557" s="244"/>
      <c r="AW557" s="244"/>
      <c r="AX557" s="244"/>
      <c r="AY557" s="244"/>
      <c r="AZ557" s="244"/>
      <c r="BA557" s="244"/>
      <c r="BB557" s="244"/>
      <c r="BC557" s="244"/>
      <c r="BD557" s="244"/>
      <c r="BE557" s="244"/>
      <c r="BF557" s="244"/>
      <c r="BG557" s="244"/>
      <c r="BH557" s="244"/>
      <c r="BI557" s="244"/>
      <c r="BJ557" s="244"/>
      <c r="BK557" s="244"/>
    </row>
    <row r="558" spans="1:63" ht="19.5" customHeight="1">
      <c r="A558" s="244"/>
      <c r="B558" s="244"/>
      <c r="C558" s="244"/>
      <c r="D558" s="244"/>
      <c r="E558" s="244"/>
      <c r="F558" s="244"/>
      <c r="G558" s="244"/>
      <c r="H558" s="244"/>
      <c r="I558" s="244"/>
      <c r="J558" s="244"/>
      <c r="K558" s="244"/>
      <c r="L558" s="244"/>
      <c r="M558" s="244"/>
      <c r="N558" s="244"/>
      <c r="O558" s="244"/>
      <c r="P558" s="244"/>
      <c r="Q558" s="244"/>
      <c r="R558" s="244"/>
      <c r="S558" s="244"/>
      <c r="T558" s="244"/>
      <c r="U558" s="244"/>
      <c r="V558" s="244"/>
      <c r="W558" s="244"/>
      <c r="X558" s="244"/>
      <c r="Y558" s="244"/>
      <c r="Z558" s="244"/>
      <c r="AA558" s="244"/>
      <c r="AB558" s="244"/>
      <c r="AC558" s="244"/>
      <c r="AD558" s="244"/>
      <c r="AE558" s="244"/>
      <c r="AF558" s="244"/>
      <c r="AG558" s="244"/>
      <c r="AH558" s="244"/>
      <c r="AI558" s="244"/>
      <c r="AJ558" s="244"/>
      <c r="AK558" s="244"/>
      <c r="AL558" s="244"/>
      <c r="AM558" s="244"/>
      <c r="AN558" s="244"/>
      <c r="AO558" s="244"/>
      <c r="AP558" s="244"/>
      <c r="AQ558" s="244"/>
      <c r="AR558" s="244"/>
      <c r="AS558" s="244"/>
      <c r="AT558" s="244"/>
      <c r="AU558" s="244"/>
      <c r="AV558" s="244"/>
      <c r="AW558" s="244"/>
      <c r="AX558" s="244"/>
      <c r="AY558" s="244"/>
      <c r="AZ558" s="244"/>
      <c r="BA558" s="244"/>
      <c r="BB558" s="244"/>
      <c r="BC558" s="244"/>
      <c r="BD558" s="244"/>
      <c r="BE558" s="244"/>
      <c r="BF558" s="244"/>
      <c r="BG558" s="244"/>
      <c r="BH558" s="244"/>
      <c r="BI558" s="244"/>
      <c r="BJ558" s="244"/>
      <c r="BK558" s="244"/>
    </row>
    <row r="559" spans="1:63" ht="19.5" customHeight="1">
      <c r="A559" s="244"/>
      <c r="B559" s="244"/>
      <c r="C559" s="244"/>
      <c r="D559" s="244"/>
      <c r="E559" s="244"/>
      <c r="F559" s="244"/>
      <c r="G559" s="244"/>
      <c r="H559" s="244"/>
      <c r="I559" s="244"/>
      <c r="J559" s="244"/>
      <c r="K559" s="244"/>
      <c r="L559" s="244"/>
      <c r="M559" s="244"/>
      <c r="N559" s="244"/>
      <c r="O559" s="244"/>
      <c r="P559" s="244"/>
      <c r="Q559" s="244"/>
      <c r="R559" s="244"/>
      <c r="S559" s="244"/>
      <c r="T559" s="244"/>
      <c r="U559" s="244"/>
      <c r="V559" s="244"/>
      <c r="W559" s="244"/>
      <c r="X559" s="244"/>
      <c r="Y559" s="244"/>
      <c r="Z559" s="244"/>
      <c r="AA559" s="244"/>
      <c r="AB559" s="244"/>
      <c r="AC559" s="244"/>
      <c r="AD559" s="244"/>
      <c r="AE559" s="244"/>
      <c r="AF559" s="244"/>
      <c r="AG559" s="244"/>
      <c r="AH559" s="244"/>
      <c r="AI559" s="244"/>
      <c r="AJ559" s="244"/>
      <c r="AK559" s="244"/>
      <c r="AL559" s="244"/>
      <c r="AM559" s="244"/>
      <c r="AN559" s="244"/>
      <c r="AO559" s="244"/>
      <c r="AP559" s="244"/>
      <c r="AQ559" s="244"/>
      <c r="AR559" s="244"/>
      <c r="AS559" s="244"/>
      <c r="AT559" s="244"/>
      <c r="AU559" s="244"/>
      <c r="AV559" s="244"/>
      <c r="AW559" s="244"/>
      <c r="AX559" s="244"/>
      <c r="AY559" s="244"/>
      <c r="AZ559" s="244"/>
      <c r="BA559" s="244"/>
      <c r="BB559" s="244"/>
      <c r="BC559" s="244"/>
      <c r="BD559" s="244"/>
      <c r="BE559" s="244"/>
      <c r="BF559" s="244"/>
      <c r="BG559" s="244"/>
      <c r="BH559" s="244"/>
      <c r="BI559" s="244"/>
      <c r="BJ559" s="244"/>
      <c r="BK559" s="244"/>
    </row>
    <row r="560" spans="1:63" ht="19.5" customHeight="1">
      <c r="A560" s="244"/>
      <c r="B560" s="244"/>
      <c r="C560" s="244"/>
      <c r="D560" s="244"/>
      <c r="E560" s="244"/>
      <c r="F560" s="244"/>
      <c r="G560" s="244"/>
      <c r="H560" s="244"/>
      <c r="I560" s="244"/>
      <c r="J560" s="244"/>
      <c r="K560" s="244"/>
      <c r="L560" s="244"/>
      <c r="M560" s="244"/>
      <c r="N560" s="244"/>
      <c r="O560" s="244"/>
      <c r="P560" s="244"/>
      <c r="Q560" s="244"/>
      <c r="R560" s="244"/>
      <c r="S560" s="244"/>
      <c r="T560" s="244"/>
      <c r="U560" s="244"/>
      <c r="V560" s="244"/>
      <c r="W560" s="244"/>
      <c r="X560" s="244"/>
      <c r="Y560" s="244"/>
      <c r="Z560" s="244"/>
      <c r="AA560" s="244"/>
      <c r="AB560" s="244"/>
      <c r="AC560" s="244"/>
      <c r="AD560" s="244"/>
      <c r="AE560" s="244"/>
      <c r="AF560" s="244"/>
      <c r="AG560" s="244"/>
      <c r="AH560" s="244"/>
      <c r="AI560" s="244"/>
      <c r="AJ560" s="244"/>
      <c r="AK560" s="244"/>
      <c r="AL560" s="244"/>
      <c r="AM560" s="244"/>
      <c r="AN560" s="244"/>
      <c r="AO560" s="244"/>
      <c r="AP560" s="244"/>
      <c r="AQ560" s="244"/>
      <c r="AR560" s="244"/>
      <c r="AS560" s="244"/>
      <c r="AT560" s="244"/>
      <c r="AU560" s="244"/>
      <c r="AV560" s="244"/>
      <c r="AW560" s="244"/>
      <c r="AX560" s="244"/>
      <c r="AY560" s="244"/>
      <c r="AZ560" s="244"/>
      <c r="BA560" s="244"/>
      <c r="BB560" s="244"/>
      <c r="BC560" s="244"/>
      <c r="BD560" s="244"/>
      <c r="BE560" s="244"/>
      <c r="BF560" s="244"/>
      <c r="BG560" s="244"/>
      <c r="BH560" s="244"/>
      <c r="BI560" s="244"/>
      <c r="BJ560" s="244"/>
      <c r="BK560" s="244"/>
    </row>
    <row r="561" spans="1:63" ht="19.5" customHeight="1">
      <c r="A561" s="244"/>
      <c r="B561" s="244"/>
      <c r="C561" s="244"/>
      <c r="D561" s="244"/>
      <c r="E561" s="244"/>
      <c r="F561" s="244"/>
      <c r="G561" s="244"/>
      <c r="H561" s="244"/>
      <c r="I561" s="244"/>
      <c r="J561" s="244"/>
      <c r="K561" s="244"/>
      <c r="L561" s="244"/>
      <c r="M561" s="244"/>
      <c r="N561" s="244"/>
      <c r="O561" s="244"/>
      <c r="P561" s="244"/>
      <c r="Q561" s="244"/>
      <c r="R561" s="244"/>
      <c r="S561" s="244"/>
      <c r="T561" s="244"/>
      <c r="U561" s="244"/>
      <c r="V561" s="244"/>
      <c r="W561" s="244"/>
      <c r="X561" s="244"/>
      <c r="Y561" s="244"/>
      <c r="Z561" s="244"/>
      <c r="AA561" s="244"/>
      <c r="AB561" s="244"/>
      <c r="AC561" s="244"/>
      <c r="AD561" s="244"/>
      <c r="AE561" s="244"/>
      <c r="AF561" s="244"/>
      <c r="AG561" s="244"/>
      <c r="AH561" s="244"/>
      <c r="AI561" s="244"/>
      <c r="AJ561" s="244"/>
      <c r="AK561" s="244"/>
      <c r="AL561" s="244"/>
      <c r="AM561" s="244"/>
      <c r="AN561" s="244"/>
      <c r="AO561" s="244"/>
      <c r="AP561" s="244"/>
      <c r="AQ561" s="244"/>
      <c r="AR561" s="244"/>
      <c r="AS561" s="244"/>
      <c r="AT561" s="244"/>
      <c r="AU561" s="244"/>
      <c r="AV561" s="244"/>
      <c r="AW561" s="244"/>
      <c r="AX561" s="244"/>
      <c r="AY561" s="244"/>
      <c r="AZ561" s="244"/>
      <c r="BA561" s="244"/>
      <c r="BB561" s="244"/>
      <c r="BC561" s="244"/>
      <c r="BD561" s="244"/>
      <c r="BE561" s="244"/>
      <c r="BF561" s="244"/>
      <c r="BG561" s="244"/>
      <c r="BH561" s="244"/>
      <c r="BI561" s="244"/>
      <c r="BJ561" s="244"/>
      <c r="BK561" s="244"/>
    </row>
    <row r="562" spans="1:63" ht="19.5" customHeight="1">
      <c r="A562" s="244"/>
      <c r="B562" s="244"/>
      <c r="C562" s="244"/>
      <c r="D562" s="244"/>
      <c r="E562" s="244"/>
      <c r="F562" s="244"/>
      <c r="G562" s="244"/>
      <c r="H562" s="244"/>
      <c r="I562" s="244"/>
      <c r="J562" s="244"/>
      <c r="K562" s="244"/>
      <c r="L562" s="244"/>
      <c r="M562" s="244"/>
      <c r="N562" s="244"/>
      <c r="O562" s="244"/>
      <c r="P562" s="244"/>
      <c r="Q562" s="244"/>
      <c r="R562" s="244"/>
      <c r="S562" s="244"/>
      <c r="T562" s="244"/>
      <c r="U562" s="244"/>
      <c r="V562" s="244"/>
      <c r="W562" s="244"/>
      <c r="X562" s="244"/>
      <c r="Y562" s="244"/>
      <c r="Z562" s="244"/>
      <c r="AA562" s="244"/>
      <c r="AB562" s="244"/>
      <c r="AC562" s="244"/>
      <c r="AD562" s="244"/>
      <c r="AE562" s="244"/>
      <c r="AF562" s="244"/>
      <c r="AG562" s="244"/>
      <c r="AH562" s="244"/>
      <c r="AI562" s="244"/>
      <c r="AJ562" s="244"/>
      <c r="AK562" s="244"/>
      <c r="AL562" s="244"/>
      <c r="AM562" s="244"/>
      <c r="AN562" s="244"/>
      <c r="AO562" s="244"/>
      <c r="AP562" s="244"/>
      <c r="AQ562" s="244"/>
      <c r="AR562" s="244"/>
      <c r="AS562" s="244"/>
      <c r="AT562" s="244"/>
      <c r="AU562" s="244"/>
      <c r="AV562" s="244"/>
      <c r="AW562" s="244"/>
      <c r="AX562" s="244"/>
      <c r="AY562" s="244"/>
      <c r="AZ562" s="244"/>
      <c r="BA562" s="244"/>
      <c r="BB562" s="244"/>
      <c r="BC562" s="244"/>
      <c r="BD562" s="244"/>
      <c r="BE562" s="244"/>
      <c r="BF562" s="244"/>
      <c r="BG562" s="244"/>
      <c r="BH562" s="244"/>
      <c r="BI562" s="244"/>
      <c r="BJ562" s="244"/>
      <c r="BK562" s="244"/>
    </row>
    <row r="563" spans="1:63" ht="19.5" customHeight="1">
      <c r="A563" s="244"/>
      <c r="B563" s="244"/>
      <c r="C563" s="244"/>
      <c r="D563" s="244"/>
      <c r="E563" s="244"/>
      <c r="F563" s="244"/>
      <c r="G563" s="244"/>
      <c r="H563" s="244"/>
      <c r="I563" s="244"/>
      <c r="J563" s="244"/>
      <c r="K563" s="244"/>
      <c r="L563" s="244"/>
      <c r="M563" s="244"/>
      <c r="N563" s="244"/>
      <c r="O563" s="244"/>
      <c r="P563" s="244"/>
      <c r="Q563" s="244"/>
      <c r="R563" s="244"/>
      <c r="S563" s="244"/>
      <c r="T563" s="244"/>
      <c r="U563" s="244"/>
      <c r="V563" s="244"/>
      <c r="W563" s="244"/>
      <c r="X563" s="244"/>
      <c r="Y563" s="244"/>
      <c r="Z563" s="244"/>
      <c r="AA563" s="244"/>
      <c r="AB563" s="244"/>
      <c r="AC563" s="244"/>
      <c r="AD563" s="244"/>
      <c r="AE563" s="244"/>
      <c r="AF563" s="244"/>
      <c r="AG563" s="244"/>
      <c r="AH563" s="244"/>
      <c r="AI563" s="244"/>
      <c r="AJ563" s="244"/>
      <c r="AK563" s="244"/>
      <c r="AL563" s="244"/>
      <c r="AM563" s="244"/>
      <c r="AN563" s="244"/>
      <c r="AO563" s="244"/>
      <c r="AP563" s="244"/>
      <c r="AQ563" s="244"/>
      <c r="AR563" s="244"/>
      <c r="AS563" s="244"/>
      <c r="AT563" s="244"/>
      <c r="AU563" s="244"/>
      <c r="AV563" s="244"/>
      <c r="AW563" s="244"/>
      <c r="AX563" s="244"/>
      <c r="AY563" s="244"/>
      <c r="AZ563" s="244"/>
      <c r="BA563" s="244"/>
      <c r="BB563" s="244"/>
      <c r="BC563" s="244"/>
      <c r="BD563" s="244"/>
      <c r="BE563" s="244"/>
      <c r="BF563" s="244"/>
      <c r="BG563" s="244"/>
      <c r="BH563" s="244"/>
      <c r="BI563" s="244"/>
      <c r="BJ563" s="244"/>
      <c r="BK563" s="244"/>
    </row>
    <row r="564" spans="1:63" ht="19.5" customHeight="1">
      <c r="A564" s="244"/>
      <c r="B564" s="244"/>
      <c r="C564" s="244"/>
      <c r="D564" s="244"/>
      <c r="E564" s="244"/>
      <c r="F564" s="244"/>
      <c r="G564" s="244"/>
      <c r="H564" s="244"/>
      <c r="I564" s="244"/>
      <c r="J564" s="244"/>
      <c r="K564" s="244"/>
      <c r="L564" s="244"/>
      <c r="M564" s="244"/>
      <c r="N564" s="244"/>
      <c r="O564" s="244"/>
      <c r="P564" s="244"/>
      <c r="Q564" s="244"/>
      <c r="R564" s="244"/>
      <c r="S564" s="244"/>
      <c r="T564" s="244"/>
      <c r="U564" s="244"/>
      <c r="V564" s="244"/>
      <c r="W564" s="244"/>
      <c r="X564" s="244"/>
      <c r="Y564" s="244"/>
      <c r="Z564" s="244"/>
      <c r="AA564" s="244"/>
      <c r="AB564" s="244"/>
      <c r="AC564" s="244"/>
      <c r="AD564" s="244"/>
      <c r="AE564" s="244"/>
      <c r="AF564" s="244"/>
      <c r="AG564" s="244"/>
      <c r="AH564" s="244"/>
      <c r="AI564" s="244"/>
      <c r="AJ564" s="244"/>
      <c r="AK564" s="244"/>
      <c r="AL564" s="244"/>
      <c r="AM564" s="244"/>
      <c r="AN564" s="244"/>
      <c r="AO564" s="244"/>
      <c r="AP564" s="244"/>
      <c r="AQ564" s="244"/>
      <c r="AR564" s="244"/>
      <c r="AS564" s="244"/>
      <c r="AT564" s="244"/>
      <c r="AU564" s="244"/>
      <c r="AV564" s="244"/>
      <c r="AW564" s="244"/>
      <c r="AX564" s="244"/>
      <c r="AY564" s="244"/>
      <c r="AZ564" s="244"/>
      <c r="BA564" s="244"/>
      <c r="BB564" s="244"/>
      <c r="BC564" s="244"/>
      <c r="BD564" s="244"/>
      <c r="BE564" s="244"/>
      <c r="BF564" s="244"/>
      <c r="BG564" s="244"/>
      <c r="BH564" s="244"/>
      <c r="BI564" s="244"/>
      <c r="BJ564" s="244"/>
      <c r="BK564" s="244"/>
    </row>
    <row r="565" spans="1:63" ht="19.5" customHeight="1">
      <c r="A565" s="244"/>
      <c r="B565" s="244"/>
      <c r="C565" s="244"/>
      <c r="D565" s="244"/>
      <c r="E565" s="244"/>
      <c r="F565" s="244"/>
      <c r="G565" s="244"/>
      <c r="H565" s="244"/>
      <c r="I565" s="244"/>
      <c r="J565" s="244"/>
      <c r="K565" s="244"/>
      <c r="L565" s="244"/>
      <c r="M565" s="244"/>
      <c r="N565" s="244"/>
      <c r="O565" s="244"/>
      <c r="P565" s="244"/>
      <c r="Q565" s="244"/>
      <c r="R565" s="244"/>
      <c r="S565" s="244"/>
      <c r="T565" s="244"/>
      <c r="U565" s="244"/>
      <c r="V565" s="244"/>
      <c r="W565" s="244"/>
      <c r="X565" s="244"/>
      <c r="Y565" s="244"/>
      <c r="Z565" s="244"/>
      <c r="AA565" s="244"/>
      <c r="AB565" s="244"/>
      <c r="AC565" s="244"/>
      <c r="AD565" s="244"/>
      <c r="AE565" s="244"/>
      <c r="AF565" s="244"/>
      <c r="AG565" s="244"/>
      <c r="AH565" s="244"/>
      <c r="AI565" s="244"/>
      <c r="AJ565" s="244"/>
      <c r="AK565" s="244"/>
      <c r="AL565" s="244"/>
      <c r="AM565" s="244"/>
      <c r="AN565" s="244"/>
      <c r="AO565" s="244"/>
      <c r="AP565" s="244"/>
      <c r="AQ565" s="244"/>
      <c r="AR565" s="244"/>
      <c r="AS565" s="244"/>
      <c r="AT565" s="244"/>
      <c r="AU565" s="244"/>
      <c r="AV565" s="244"/>
      <c r="AW565" s="244"/>
      <c r="AX565" s="244"/>
      <c r="AY565" s="244"/>
      <c r="AZ565" s="244"/>
      <c r="BA565" s="244"/>
      <c r="BB565" s="244"/>
      <c r="BC565" s="244"/>
      <c r="BD565" s="244"/>
      <c r="BE565" s="244"/>
      <c r="BF565" s="244"/>
      <c r="BG565" s="244"/>
      <c r="BH565" s="244"/>
      <c r="BI565" s="244"/>
      <c r="BJ565" s="244"/>
      <c r="BK565" s="244"/>
    </row>
    <row r="566" spans="1:63" ht="19.5" customHeight="1">
      <c r="A566" s="244"/>
      <c r="B566" s="244"/>
      <c r="C566" s="244"/>
      <c r="D566" s="244"/>
      <c r="E566" s="244"/>
      <c r="F566" s="244"/>
      <c r="G566" s="244"/>
      <c r="H566" s="244"/>
      <c r="I566" s="244"/>
      <c r="J566" s="244"/>
      <c r="K566" s="244"/>
      <c r="L566" s="244"/>
      <c r="M566" s="244"/>
      <c r="N566" s="244"/>
      <c r="O566" s="244"/>
      <c r="P566" s="244"/>
      <c r="Q566" s="244"/>
      <c r="R566" s="244"/>
      <c r="S566" s="244"/>
      <c r="T566" s="244"/>
      <c r="U566" s="244"/>
      <c r="V566" s="244"/>
      <c r="W566" s="244"/>
      <c r="X566" s="244"/>
      <c r="Y566" s="244"/>
      <c r="Z566" s="244"/>
      <c r="AA566" s="244"/>
      <c r="AB566" s="244"/>
      <c r="AC566" s="244"/>
      <c r="AD566" s="244"/>
      <c r="AE566" s="244"/>
      <c r="AF566" s="244"/>
      <c r="AG566" s="244"/>
      <c r="AH566" s="244"/>
      <c r="AI566" s="244"/>
      <c r="AJ566" s="244"/>
      <c r="AK566" s="244"/>
      <c r="AL566" s="244"/>
      <c r="AM566" s="244"/>
      <c r="AN566" s="244"/>
      <c r="AO566" s="244"/>
      <c r="AP566" s="244"/>
      <c r="AQ566" s="244"/>
      <c r="AR566" s="244"/>
      <c r="AS566" s="244"/>
      <c r="AT566" s="244"/>
      <c r="AU566" s="244"/>
      <c r="AV566" s="244"/>
      <c r="AW566" s="244"/>
      <c r="AX566" s="244"/>
      <c r="AY566" s="244"/>
      <c r="AZ566" s="244"/>
      <c r="BA566" s="244"/>
      <c r="BB566" s="244"/>
      <c r="BC566" s="244"/>
      <c r="BD566" s="244"/>
      <c r="BE566" s="244"/>
      <c r="BF566" s="244"/>
      <c r="BG566" s="244"/>
      <c r="BH566" s="244"/>
      <c r="BI566" s="244"/>
      <c r="BJ566" s="244"/>
      <c r="BK566" s="244"/>
    </row>
    <row r="567" spans="1:63" ht="19.5" customHeight="1">
      <c r="A567" s="244"/>
      <c r="B567" s="244"/>
      <c r="C567" s="244"/>
      <c r="D567" s="244"/>
      <c r="E567" s="244"/>
      <c r="F567" s="244"/>
      <c r="G567" s="244"/>
      <c r="H567" s="244"/>
      <c r="I567" s="244"/>
      <c r="J567" s="244"/>
      <c r="K567" s="244"/>
      <c r="L567" s="244"/>
      <c r="M567" s="244"/>
      <c r="N567" s="244"/>
      <c r="O567" s="244"/>
      <c r="P567" s="244"/>
      <c r="Q567" s="244"/>
      <c r="R567" s="244"/>
      <c r="S567" s="244"/>
      <c r="T567" s="244"/>
      <c r="U567" s="244"/>
      <c r="V567" s="244"/>
      <c r="W567" s="244"/>
      <c r="X567" s="244"/>
      <c r="Y567" s="244"/>
      <c r="Z567" s="244"/>
      <c r="AA567" s="244"/>
      <c r="AB567" s="244"/>
      <c r="AC567" s="244"/>
      <c r="AD567" s="244"/>
      <c r="AE567" s="244"/>
      <c r="AF567" s="244"/>
      <c r="AG567" s="244"/>
      <c r="AH567" s="244"/>
      <c r="AI567" s="244"/>
      <c r="AJ567" s="244"/>
      <c r="AK567" s="244"/>
      <c r="AL567" s="244"/>
      <c r="AM567" s="244"/>
      <c r="AN567" s="244"/>
      <c r="AO567" s="244"/>
      <c r="AP567" s="244"/>
      <c r="AQ567" s="244"/>
      <c r="AR567" s="244"/>
      <c r="AS567" s="244"/>
      <c r="AT567" s="244"/>
      <c r="AU567" s="244"/>
      <c r="AV567" s="244"/>
      <c r="AW567" s="244"/>
      <c r="AX567" s="244"/>
      <c r="AY567" s="244"/>
      <c r="AZ567" s="244"/>
      <c r="BA567" s="244"/>
      <c r="BB567" s="244"/>
      <c r="BC567" s="244"/>
      <c r="BD567" s="244"/>
      <c r="BE567" s="244"/>
      <c r="BF567" s="244"/>
      <c r="BG567" s="244"/>
      <c r="BH567" s="244"/>
      <c r="BI567" s="244"/>
      <c r="BJ567" s="244"/>
      <c r="BK567" s="244"/>
    </row>
    <row r="568" spans="1:63" ht="19.5" customHeight="1">
      <c r="A568" s="244"/>
      <c r="B568" s="244"/>
      <c r="C568" s="244"/>
      <c r="D568" s="244"/>
      <c r="E568" s="244"/>
      <c r="F568" s="244"/>
      <c r="G568" s="244"/>
      <c r="H568" s="244"/>
      <c r="I568" s="244"/>
      <c r="J568" s="244"/>
      <c r="K568" s="244"/>
      <c r="L568" s="244"/>
      <c r="M568" s="244"/>
      <c r="N568" s="244"/>
      <c r="O568" s="244"/>
      <c r="P568" s="244"/>
      <c r="Q568" s="244"/>
      <c r="R568" s="244"/>
      <c r="S568" s="244"/>
      <c r="T568" s="244"/>
      <c r="U568" s="244"/>
      <c r="V568" s="244"/>
      <c r="W568" s="244"/>
      <c r="X568" s="244"/>
      <c r="Y568" s="244"/>
      <c r="Z568" s="244"/>
      <c r="AA568" s="244"/>
      <c r="AB568" s="244"/>
      <c r="AC568" s="244"/>
      <c r="AD568" s="244"/>
      <c r="AE568" s="244"/>
      <c r="AF568" s="244"/>
      <c r="AG568" s="244"/>
      <c r="AH568" s="244"/>
      <c r="AI568" s="244"/>
      <c r="AJ568" s="244"/>
      <c r="AK568" s="244"/>
      <c r="AL568" s="244"/>
      <c r="AM568" s="244"/>
      <c r="AN568" s="244"/>
      <c r="AO568" s="244"/>
      <c r="AP568" s="244"/>
      <c r="AQ568" s="244"/>
      <c r="AR568" s="244"/>
      <c r="AS568" s="244"/>
      <c r="AT568" s="244"/>
      <c r="AU568" s="244"/>
      <c r="AV568" s="244"/>
      <c r="AW568" s="244"/>
      <c r="AX568" s="244"/>
      <c r="AY568" s="244"/>
      <c r="AZ568" s="244"/>
      <c r="BA568" s="244"/>
      <c r="BB568" s="244"/>
      <c r="BC568" s="244"/>
      <c r="BD568" s="244"/>
      <c r="BE568" s="244"/>
      <c r="BF568" s="244"/>
      <c r="BG568" s="244"/>
      <c r="BH568" s="244"/>
      <c r="BI568" s="244"/>
      <c r="BJ568" s="244"/>
      <c r="BK568" s="244"/>
    </row>
    <row r="569" spans="1:63" ht="19.5" customHeight="1">
      <c r="A569" s="244"/>
      <c r="B569" s="244"/>
      <c r="C569" s="244"/>
      <c r="D569" s="244"/>
      <c r="E569" s="244"/>
      <c r="F569" s="244"/>
      <c r="G569" s="244"/>
      <c r="H569" s="244"/>
      <c r="I569" s="244"/>
      <c r="J569" s="244"/>
      <c r="K569" s="244"/>
      <c r="L569" s="244"/>
      <c r="M569" s="244"/>
      <c r="N569" s="244"/>
      <c r="O569" s="244"/>
      <c r="P569" s="244"/>
      <c r="Q569" s="244"/>
      <c r="R569" s="244"/>
      <c r="S569" s="244"/>
      <c r="T569" s="244"/>
      <c r="U569" s="244"/>
      <c r="V569" s="244"/>
      <c r="W569" s="244"/>
      <c r="X569" s="244"/>
      <c r="Y569" s="244"/>
      <c r="Z569" s="244"/>
      <c r="AA569" s="244"/>
      <c r="AB569" s="244"/>
      <c r="AC569" s="244"/>
      <c r="AD569" s="244"/>
      <c r="AE569" s="244"/>
      <c r="AF569" s="244"/>
      <c r="AG569" s="244"/>
      <c r="AH569" s="244"/>
      <c r="AI569" s="244"/>
      <c r="AJ569" s="244"/>
      <c r="AK569" s="244"/>
      <c r="AL569" s="244"/>
      <c r="AM569" s="244"/>
      <c r="AN569" s="244"/>
      <c r="AO569" s="244"/>
      <c r="AP569" s="244"/>
      <c r="AQ569" s="244"/>
      <c r="AR569" s="244"/>
      <c r="AS569" s="244"/>
      <c r="AT569" s="244"/>
      <c r="AU569" s="244"/>
      <c r="AV569" s="244"/>
      <c r="AW569" s="244"/>
      <c r="AX569" s="244"/>
      <c r="AY569" s="244"/>
      <c r="AZ569" s="244"/>
      <c r="BA569" s="244"/>
      <c r="BB569" s="244"/>
      <c r="BC569" s="244"/>
      <c r="BD569" s="244"/>
      <c r="BE569" s="244"/>
      <c r="BF569" s="244"/>
      <c r="BG569" s="244"/>
      <c r="BH569" s="244"/>
      <c r="BI569" s="244"/>
      <c r="BJ569" s="244"/>
      <c r="BK569" s="244"/>
    </row>
    <row r="570" spans="1:63" ht="19.5" customHeight="1">
      <c r="A570" s="244"/>
      <c r="B570" s="244"/>
      <c r="C570" s="244"/>
      <c r="D570" s="244"/>
      <c r="E570" s="244"/>
      <c r="F570" s="244"/>
      <c r="G570" s="244"/>
      <c r="H570" s="244"/>
      <c r="I570" s="244"/>
      <c r="J570" s="244"/>
      <c r="K570" s="244"/>
      <c r="L570" s="244"/>
      <c r="M570" s="244"/>
      <c r="N570" s="244"/>
      <c r="O570" s="244"/>
      <c r="P570" s="244"/>
      <c r="Q570" s="244"/>
      <c r="R570" s="244"/>
      <c r="S570" s="244"/>
      <c r="T570" s="244"/>
      <c r="U570" s="244"/>
      <c r="V570" s="244"/>
      <c r="W570" s="244"/>
      <c r="X570" s="244"/>
      <c r="Y570" s="244"/>
      <c r="Z570" s="244"/>
      <c r="AA570" s="244"/>
      <c r="AB570" s="244"/>
      <c r="AC570" s="244"/>
      <c r="AD570" s="244"/>
      <c r="AE570" s="244"/>
      <c r="AF570" s="244"/>
      <c r="AG570" s="244"/>
      <c r="AH570" s="244"/>
      <c r="AI570" s="244"/>
      <c r="AJ570" s="244"/>
      <c r="AK570" s="244"/>
      <c r="AL570" s="244"/>
      <c r="AM570" s="244"/>
      <c r="AN570" s="244"/>
      <c r="AO570" s="244"/>
      <c r="AP570" s="244"/>
      <c r="AQ570" s="244"/>
      <c r="AR570" s="244"/>
      <c r="AS570" s="244"/>
      <c r="AT570" s="244"/>
      <c r="AU570" s="244"/>
      <c r="AV570" s="244"/>
      <c r="AW570" s="244"/>
      <c r="AX570" s="244"/>
      <c r="AY570" s="244"/>
      <c r="AZ570" s="244"/>
      <c r="BA570" s="244"/>
      <c r="BB570" s="244"/>
      <c r="BC570" s="244"/>
      <c r="BD570" s="244"/>
      <c r="BE570" s="244"/>
      <c r="BF570" s="244"/>
      <c r="BG570" s="244"/>
      <c r="BH570" s="244"/>
      <c r="BI570" s="244"/>
      <c r="BJ570" s="244"/>
      <c r="BK570" s="244"/>
    </row>
    <row r="571" spans="1:63" ht="19.5" customHeight="1">
      <c r="A571" s="244"/>
      <c r="B571" s="244"/>
      <c r="C571" s="244"/>
      <c r="D571" s="244"/>
      <c r="E571" s="244"/>
      <c r="F571" s="244"/>
      <c r="G571" s="244"/>
      <c r="H571" s="244"/>
      <c r="I571" s="244"/>
      <c r="J571" s="244"/>
      <c r="K571" s="244"/>
      <c r="L571" s="244"/>
      <c r="M571" s="244"/>
      <c r="N571" s="244"/>
      <c r="O571" s="244"/>
      <c r="P571" s="244"/>
      <c r="Q571" s="244"/>
      <c r="R571" s="244"/>
      <c r="S571" s="244"/>
      <c r="T571" s="244"/>
      <c r="U571" s="244"/>
      <c r="V571" s="244"/>
      <c r="W571" s="244"/>
      <c r="X571" s="244"/>
      <c r="Y571" s="244"/>
      <c r="Z571" s="244"/>
      <c r="AA571" s="244"/>
      <c r="AB571" s="244"/>
      <c r="AC571" s="244"/>
      <c r="AD571" s="244"/>
      <c r="AE571" s="244"/>
      <c r="AF571" s="244"/>
      <c r="AG571" s="244"/>
      <c r="AH571" s="244"/>
      <c r="AI571" s="244"/>
      <c r="AJ571" s="244"/>
      <c r="AK571" s="244"/>
      <c r="AL571" s="244"/>
      <c r="AM571" s="244"/>
      <c r="AN571" s="244"/>
      <c r="AO571" s="244"/>
      <c r="AP571" s="244"/>
      <c r="AQ571" s="244"/>
      <c r="AR571" s="244"/>
      <c r="AS571" s="244"/>
      <c r="AT571" s="244"/>
      <c r="AU571" s="244"/>
      <c r="AV571" s="244"/>
      <c r="AW571" s="244"/>
      <c r="AX571" s="244"/>
      <c r="AY571" s="244"/>
      <c r="AZ571" s="244"/>
      <c r="BA571" s="244"/>
      <c r="BB571" s="244"/>
      <c r="BC571" s="244"/>
      <c r="BD571" s="244"/>
      <c r="BE571" s="244"/>
      <c r="BF571" s="244"/>
      <c r="BG571" s="244"/>
      <c r="BH571" s="244"/>
      <c r="BI571" s="244"/>
      <c r="BJ571" s="244"/>
      <c r="BK571" s="244"/>
    </row>
    <row r="572" spans="1:63" ht="19.5" customHeight="1">
      <c r="A572" s="244"/>
      <c r="B572" s="244"/>
      <c r="C572" s="244"/>
      <c r="D572" s="244"/>
      <c r="E572" s="244"/>
      <c r="F572" s="244"/>
      <c r="G572" s="244"/>
      <c r="H572" s="244"/>
      <c r="I572" s="244"/>
      <c r="J572" s="244"/>
      <c r="K572" s="244"/>
      <c r="L572" s="244"/>
      <c r="M572" s="244"/>
      <c r="N572" s="244"/>
      <c r="O572" s="244"/>
      <c r="P572" s="244"/>
      <c r="Q572" s="244"/>
      <c r="R572" s="244"/>
      <c r="S572" s="244"/>
      <c r="T572" s="244"/>
      <c r="U572" s="244"/>
      <c r="V572" s="244"/>
      <c r="W572" s="244"/>
      <c r="X572" s="244"/>
      <c r="Y572" s="244"/>
      <c r="Z572" s="244"/>
      <c r="AA572" s="244"/>
      <c r="AB572" s="244"/>
      <c r="AC572" s="244"/>
      <c r="AD572" s="244"/>
      <c r="AE572" s="244"/>
      <c r="AF572" s="244"/>
      <c r="AG572" s="244"/>
      <c r="AH572" s="244"/>
      <c r="AI572" s="244"/>
      <c r="AJ572" s="244"/>
      <c r="AK572" s="244"/>
      <c r="AL572" s="244"/>
      <c r="AM572" s="244"/>
      <c r="AN572" s="244"/>
      <c r="AO572" s="244"/>
      <c r="AP572" s="244"/>
      <c r="AQ572" s="244"/>
      <c r="AR572" s="244"/>
      <c r="AS572" s="244"/>
      <c r="AT572" s="244"/>
      <c r="AU572" s="244"/>
      <c r="AV572" s="244"/>
      <c r="AW572" s="244"/>
      <c r="AX572" s="244"/>
      <c r="AY572" s="244"/>
      <c r="AZ572" s="244"/>
      <c r="BA572" s="244"/>
      <c r="BB572" s="244"/>
      <c r="BC572" s="244"/>
      <c r="BD572" s="244"/>
      <c r="BE572" s="244"/>
      <c r="BF572" s="244"/>
      <c r="BG572" s="244"/>
      <c r="BH572" s="244"/>
      <c r="BI572" s="244"/>
      <c r="BJ572" s="244"/>
      <c r="BK572" s="244"/>
    </row>
    <row r="573" spans="1:63" ht="19.5" customHeight="1">
      <c r="A573" s="244"/>
      <c r="B573" s="244"/>
      <c r="C573" s="244"/>
      <c r="D573" s="244"/>
      <c r="E573" s="244"/>
      <c r="F573" s="244"/>
      <c r="G573" s="244"/>
      <c r="H573" s="244"/>
      <c r="I573" s="244"/>
      <c r="J573" s="244"/>
      <c r="K573" s="244"/>
      <c r="L573" s="244"/>
      <c r="M573" s="244"/>
      <c r="N573" s="244"/>
      <c r="O573" s="244"/>
      <c r="P573" s="244"/>
      <c r="Q573" s="244"/>
      <c r="R573" s="244"/>
      <c r="S573" s="244"/>
      <c r="T573" s="244"/>
      <c r="U573" s="244"/>
      <c r="V573" s="244"/>
      <c r="W573" s="244"/>
      <c r="X573" s="244"/>
      <c r="Y573" s="244"/>
      <c r="Z573" s="244"/>
      <c r="AA573" s="244"/>
      <c r="AB573" s="244"/>
      <c r="AC573" s="244"/>
      <c r="AD573" s="244"/>
      <c r="AE573" s="244"/>
      <c r="AF573" s="244"/>
      <c r="AG573" s="244"/>
      <c r="AH573" s="244"/>
      <c r="AI573" s="244"/>
      <c r="AJ573" s="244"/>
      <c r="AK573" s="244"/>
      <c r="AL573" s="244"/>
      <c r="AM573" s="244"/>
      <c r="AN573" s="244"/>
      <c r="AO573" s="244"/>
      <c r="AP573" s="244"/>
      <c r="AQ573" s="244"/>
      <c r="AR573" s="244"/>
      <c r="AS573" s="244"/>
      <c r="AT573" s="244"/>
      <c r="AU573" s="244"/>
      <c r="AV573" s="244"/>
      <c r="AW573" s="244"/>
      <c r="AX573" s="244"/>
      <c r="AY573" s="244"/>
      <c r="AZ573" s="244"/>
      <c r="BA573" s="244"/>
      <c r="BB573" s="244"/>
      <c r="BC573" s="244"/>
      <c r="BD573" s="244"/>
      <c r="BE573" s="244"/>
      <c r="BF573" s="244"/>
      <c r="BG573" s="244"/>
      <c r="BH573" s="244"/>
      <c r="BI573" s="244"/>
      <c r="BJ573" s="244"/>
      <c r="BK573" s="244"/>
    </row>
    <row r="574" spans="1:63" ht="19.5" customHeight="1">
      <c r="A574" s="244"/>
      <c r="B574" s="244"/>
      <c r="C574" s="244"/>
      <c r="D574" s="244"/>
      <c r="E574" s="244"/>
      <c r="F574" s="244"/>
      <c r="G574" s="244"/>
      <c r="H574" s="244"/>
      <c r="I574" s="244"/>
      <c r="J574" s="244"/>
      <c r="K574" s="244"/>
      <c r="L574" s="244"/>
      <c r="M574" s="244"/>
      <c r="N574" s="244"/>
      <c r="O574" s="244"/>
      <c r="P574" s="244"/>
      <c r="Q574" s="244"/>
      <c r="R574" s="244"/>
      <c r="S574" s="244"/>
      <c r="T574" s="244"/>
      <c r="U574" s="244"/>
      <c r="V574" s="244"/>
      <c r="W574" s="244"/>
      <c r="X574" s="244"/>
      <c r="Y574" s="244"/>
      <c r="Z574" s="244"/>
      <c r="AA574" s="244"/>
      <c r="AB574" s="244"/>
      <c r="AC574" s="244"/>
      <c r="AD574" s="244"/>
      <c r="AE574" s="244"/>
      <c r="AF574" s="244"/>
      <c r="AG574" s="244"/>
      <c r="AH574" s="244"/>
      <c r="AI574" s="244"/>
      <c r="AJ574" s="244"/>
      <c r="AK574" s="244"/>
      <c r="AL574" s="244"/>
      <c r="AM574" s="244"/>
      <c r="AN574" s="244"/>
      <c r="AO574" s="244"/>
      <c r="AP574" s="244"/>
      <c r="AQ574" s="244"/>
      <c r="AR574" s="244"/>
      <c r="AS574" s="244"/>
      <c r="AT574" s="244"/>
      <c r="AU574" s="244"/>
      <c r="AV574" s="244"/>
      <c r="AW574" s="244"/>
      <c r="AX574" s="244"/>
      <c r="AY574" s="244"/>
      <c r="AZ574" s="244"/>
      <c r="BA574" s="244"/>
      <c r="BB574" s="244"/>
      <c r="BC574" s="244"/>
      <c r="BD574" s="244"/>
      <c r="BE574" s="244"/>
      <c r="BF574" s="244"/>
      <c r="BG574" s="244"/>
      <c r="BH574" s="244"/>
      <c r="BI574" s="244"/>
      <c r="BJ574" s="244"/>
      <c r="BK574" s="244"/>
    </row>
    <row r="575" spans="1:63" ht="19.5" customHeight="1">
      <c r="A575" s="244"/>
      <c r="B575" s="244"/>
      <c r="C575" s="244"/>
      <c r="D575" s="244"/>
      <c r="E575" s="244"/>
      <c r="F575" s="244"/>
      <c r="G575" s="244"/>
      <c r="H575" s="244"/>
      <c r="I575" s="244"/>
      <c r="J575" s="244"/>
      <c r="K575" s="244"/>
      <c r="L575" s="244"/>
      <c r="M575" s="244"/>
      <c r="N575" s="244"/>
      <c r="O575" s="244"/>
      <c r="P575" s="244"/>
      <c r="Q575" s="244"/>
      <c r="R575" s="244"/>
      <c r="S575" s="244"/>
      <c r="T575" s="244"/>
      <c r="U575" s="244"/>
      <c r="V575" s="244"/>
      <c r="W575" s="244"/>
      <c r="X575" s="244"/>
      <c r="Y575" s="244"/>
      <c r="Z575" s="244"/>
      <c r="AA575" s="244"/>
      <c r="AB575" s="244"/>
      <c r="AC575" s="244"/>
      <c r="AD575" s="244"/>
      <c r="AE575" s="244"/>
      <c r="AF575" s="244"/>
      <c r="AG575" s="244"/>
      <c r="AH575" s="244"/>
      <c r="AI575" s="244"/>
      <c r="AJ575" s="244"/>
      <c r="AK575" s="244"/>
      <c r="AL575" s="244"/>
      <c r="AM575" s="244"/>
      <c r="AN575" s="244"/>
      <c r="AO575" s="244"/>
      <c r="AP575" s="244"/>
      <c r="AQ575" s="244"/>
      <c r="AR575" s="244"/>
      <c r="AS575" s="244"/>
      <c r="AT575" s="244"/>
      <c r="AU575" s="244"/>
      <c r="AV575" s="244"/>
      <c r="AW575" s="244"/>
      <c r="AX575" s="244"/>
      <c r="AY575" s="244"/>
      <c r="AZ575" s="244"/>
      <c r="BA575" s="244"/>
      <c r="BB575" s="244"/>
      <c r="BC575" s="244"/>
      <c r="BD575" s="244"/>
      <c r="BE575" s="244"/>
      <c r="BF575" s="244"/>
      <c r="BG575" s="244"/>
      <c r="BH575" s="244"/>
      <c r="BI575" s="244"/>
      <c r="BJ575" s="244"/>
      <c r="BK575" s="244"/>
    </row>
    <row r="576" spans="1:63" ht="19.5" customHeight="1">
      <c r="A576" s="244"/>
      <c r="B576" s="244"/>
      <c r="C576" s="244"/>
      <c r="D576" s="244"/>
      <c r="E576" s="244"/>
      <c r="F576" s="244"/>
      <c r="G576" s="244"/>
      <c r="H576" s="244"/>
      <c r="I576" s="244"/>
      <c r="J576" s="244"/>
      <c r="K576" s="244"/>
      <c r="L576" s="244"/>
      <c r="M576" s="244"/>
      <c r="N576" s="244"/>
      <c r="O576" s="244"/>
      <c r="P576" s="244"/>
      <c r="Q576" s="244"/>
      <c r="R576" s="244"/>
      <c r="S576" s="244"/>
      <c r="T576" s="244"/>
      <c r="U576" s="244"/>
      <c r="V576" s="244"/>
      <c r="W576" s="244"/>
      <c r="X576" s="244"/>
      <c r="Y576" s="244"/>
      <c r="Z576" s="244"/>
      <c r="AA576" s="244"/>
      <c r="AB576" s="244"/>
      <c r="AC576" s="244"/>
      <c r="AD576" s="244"/>
      <c r="AE576" s="244"/>
      <c r="AF576" s="244"/>
      <c r="AG576" s="244"/>
      <c r="AH576" s="244"/>
      <c r="AI576" s="244"/>
      <c r="AJ576" s="244"/>
      <c r="AK576" s="244"/>
      <c r="AL576" s="244"/>
      <c r="AM576" s="244"/>
      <c r="AN576" s="244"/>
      <c r="AO576" s="244"/>
      <c r="AP576" s="244"/>
      <c r="AQ576" s="244"/>
      <c r="AR576" s="244"/>
      <c r="AS576" s="244"/>
      <c r="AT576" s="244"/>
      <c r="AU576" s="244"/>
      <c r="AV576" s="244"/>
      <c r="AW576" s="244"/>
      <c r="AX576" s="244"/>
      <c r="AY576" s="244"/>
      <c r="AZ576" s="244"/>
      <c r="BA576" s="244"/>
      <c r="BB576" s="244"/>
      <c r="BC576" s="244"/>
      <c r="BD576" s="244"/>
      <c r="BE576" s="244"/>
      <c r="BF576" s="244"/>
      <c r="BG576" s="244"/>
      <c r="BH576" s="244"/>
      <c r="BI576" s="244"/>
      <c r="BJ576" s="244"/>
      <c r="BK576" s="244"/>
    </row>
    <row r="577" spans="1:63" ht="19.5" customHeight="1">
      <c r="A577" s="244"/>
      <c r="B577" s="244"/>
      <c r="C577" s="244"/>
      <c r="D577" s="244"/>
      <c r="E577" s="244"/>
      <c r="F577" s="244"/>
      <c r="G577" s="244"/>
      <c r="H577" s="244"/>
      <c r="I577" s="244"/>
      <c r="J577" s="244"/>
      <c r="K577" s="244"/>
      <c r="L577" s="244"/>
      <c r="M577" s="244"/>
      <c r="N577" s="244"/>
      <c r="O577" s="244"/>
      <c r="P577" s="244"/>
      <c r="Q577" s="244"/>
      <c r="R577" s="244"/>
      <c r="S577" s="244"/>
      <c r="T577" s="244"/>
      <c r="U577" s="244"/>
      <c r="V577" s="244"/>
      <c r="W577" s="244"/>
      <c r="X577" s="244"/>
      <c r="Y577" s="244"/>
      <c r="Z577" s="244"/>
      <c r="AA577" s="244"/>
      <c r="AB577" s="244"/>
      <c r="AC577" s="244"/>
      <c r="AD577" s="244"/>
      <c r="AE577" s="244"/>
      <c r="AF577" s="244"/>
      <c r="AG577" s="244"/>
      <c r="AH577" s="244"/>
      <c r="AI577" s="244"/>
      <c r="AJ577" s="244"/>
      <c r="AK577" s="244"/>
      <c r="AL577" s="244"/>
      <c r="AM577" s="244"/>
      <c r="AN577" s="244"/>
      <c r="AO577" s="244"/>
      <c r="AP577" s="244"/>
      <c r="AQ577" s="244"/>
      <c r="AR577" s="244"/>
      <c r="AS577" s="244"/>
      <c r="AT577" s="244"/>
      <c r="AU577" s="244"/>
      <c r="AV577" s="244"/>
      <c r="AW577" s="244"/>
      <c r="AX577" s="244"/>
      <c r="AY577" s="244"/>
      <c r="AZ577" s="244"/>
      <c r="BA577" s="244"/>
      <c r="BB577" s="244"/>
      <c r="BC577" s="244"/>
      <c r="BD577" s="244"/>
      <c r="BE577" s="244"/>
      <c r="BF577" s="244"/>
      <c r="BG577" s="244"/>
      <c r="BH577" s="244"/>
      <c r="BI577" s="244"/>
      <c r="BJ577" s="244"/>
      <c r="BK577" s="244"/>
    </row>
    <row r="578" spans="1:63" ht="19.5" customHeight="1">
      <c r="A578" s="244"/>
      <c r="B578" s="244"/>
      <c r="C578" s="244"/>
      <c r="D578" s="244"/>
      <c r="E578" s="244"/>
      <c r="F578" s="244"/>
      <c r="G578" s="244"/>
      <c r="H578" s="244"/>
      <c r="I578" s="244"/>
      <c r="J578" s="244"/>
      <c r="K578" s="244"/>
      <c r="L578" s="244"/>
      <c r="M578" s="244"/>
      <c r="N578" s="244"/>
      <c r="O578" s="244"/>
      <c r="P578" s="244"/>
      <c r="Q578" s="244"/>
      <c r="R578" s="244"/>
      <c r="S578" s="244"/>
      <c r="T578" s="244"/>
      <c r="U578" s="244"/>
      <c r="V578" s="244"/>
      <c r="W578" s="244"/>
      <c r="X578" s="244"/>
      <c r="Y578" s="244"/>
      <c r="Z578" s="244"/>
      <c r="AA578" s="244"/>
      <c r="AB578" s="244"/>
      <c r="AC578" s="244"/>
      <c r="AD578" s="244"/>
      <c r="AE578" s="244"/>
      <c r="AF578" s="244"/>
      <c r="AG578" s="244"/>
      <c r="AH578" s="244"/>
      <c r="AI578" s="244"/>
      <c r="AJ578" s="244"/>
      <c r="AK578" s="244"/>
      <c r="AL578" s="244"/>
      <c r="AM578" s="244"/>
      <c r="AN578" s="244"/>
      <c r="AO578" s="244"/>
      <c r="AP578" s="244"/>
      <c r="AQ578" s="244"/>
      <c r="AR578" s="244"/>
      <c r="AS578" s="244"/>
      <c r="AT578" s="244"/>
      <c r="AU578" s="244"/>
      <c r="AV578" s="244"/>
      <c r="AW578" s="244"/>
      <c r="AX578" s="244"/>
      <c r="AY578" s="244"/>
      <c r="AZ578" s="244"/>
      <c r="BA578" s="244"/>
      <c r="BB578" s="244"/>
      <c r="BC578" s="244"/>
      <c r="BD578" s="244"/>
      <c r="BE578" s="244"/>
      <c r="BF578" s="244"/>
      <c r="BG578" s="244"/>
      <c r="BH578" s="244"/>
      <c r="BI578" s="244"/>
      <c r="BJ578" s="244"/>
      <c r="BK578" s="244"/>
    </row>
    <row r="579" spans="1:63" ht="19.5" customHeight="1">
      <c r="A579" s="244"/>
      <c r="B579" s="244"/>
      <c r="C579" s="244"/>
      <c r="D579" s="244"/>
      <c r="E579" s="244"/>
      <c r="F579" s="244"/>
      <c r="G579" s="244"/>
      <c r="H579" s="244"/>
      <c r="I579" s="244"/>
      <c r="J579" s="244"/>
      <c r="K579" s="244"/>
      <c r="L579" s="244"/>
      <c r="M579" s="244"/>
      <c r="N579" s="244"/>
      <c r="O579" s="244"/>
      <c r="P579" s="244"/>
      <c r="Q579" s="244"/>
      <c r="R579" s="244"/>
      <c r="S579" s="244"/>
      <c r="T579" s="244"/>
      <c r="U579" s="244"/>
      <c r="V579" s="244"/>
      <c r="W579" s="244"/>
      <c r="X579" s="244"/>
      <c r="Y579" s="244"/>
      <c r="Z579" s="244"/>
      <c r="AA579" s="244"/>
      <c r="AB579" s="244"/>
      <c r="AC579" s="244"/>
      <c r="AD579" s="244"/>
      <c r="AE579" s="244"/>
      <c r="AF579" s="244"/>
      <c r="AG579" s="244"/>
      <c r="AH579" s="244"/>
      <c r="AI579" s="244"/>
      <c r="AJ579" s="244"/>
      <c r="AK579" s="244"/>
      <c r="AL579" s="244"/>
      <c r="AM579" s="244"/>
      <c r="AN579" s="244"/>
      <c r="AO579" s="244"/>
      <c r="AP579" s="244"/>
      <c r="AQ579" s="244"/>
      <c r="AR579" s="244"/>
      <c r="AS579" s="244"/>
      <c r="AT579" s="244"/>
      <c r="AU579" s="244"/>
      <c r="AV579" s="244"/>
      <c r="AW579" s="244"/>
      <c r="AX579" s="244"/>
      <c r="AY579" s="244"/>
      <c r="AZ579" s="244"/>
      <c r="BA579" s="244"/>
      <c r="BB579" s="244"/>
      <c r="BC579" s="244"/>
      <c r="BD579" s="244"/>
      <c r="BE579" s="244"/>
      <c r="BF579" s="244"/>
      <c r="BG579" s="244"/>
      <c r="BH579" s="244"/>
      <c r="BI579" s="244"/>
      <c r="BJ579" s="244"/>
      <c r="BK579" s="244"/>
    </row>
    <row r="580" spans="1:63" ht="19.5" customHeight="1">
      <c r="A580" s="244"/>
      <c r="B580" s="244"/>
      <c r="C580" s="244"/>
      <c r="D580" s="244"/>
      <c r="E580" s="244"/>
      <c r="F580" s="244"/>
      <c r="G580" s="244"/>
      <c r="H580" s="244"/>
      <c r="I580" s="244"/>
      <c r="J580" s="244"/>
      <c r="K580" s="244"/>
      <c r="L580" s="244"/>
      <c r="M580" s="244"/>
      <c r="N580" s="244"/>
      <c r="O580" s="244"/>
      <c r="P580" s="244"/>
      <c r="Q580" s="244"/>
      <c r="R580" s="244"/>
      <c r="S580" s="244"/>
      <c r="T580" s="244"/>
      <c r="U580" s="244"/>
      <c r="V580" s="244"/>
      <c r="W580" s="244"/>
      <c r="X580" s="244"/>
      <c r="Y580" s="244"/>
      <c r="Z580" s="244"/>
      <c r="AA580" s="244"/>
      <c r="AB580" s="244"/>
      <c r="AC580" s="244"/>
      <c r="AD580" s="244"/>
      <c r="AE580" s="244"/>
      <c r="AF580" s="244"/>
      <c r="AG580" s="244"/>
      <c r="AH580" s="244"/>
      <c r="AI580" s="244"/>
      <c r="AJ580" s="244"/>
      <c r="AK580" s="244"/>
      <c r="AL580" s="244"/>
      <c r="AM580" s="244"/>
      <c r="AN580" s="244"/>
      <c r="AO580" s="244"/>
      <c r="AP580" s="244"/>
      <c r="AQ580" s="244"/>
      <c r="AR580" s="244"/>
      <c r="AS580" s="244"/>
      <c r="AT580" s="244"/>
      <c r="AU580" s="244"/>
      <c r="AV580" s="244"/>
      <c r="AW580" s="244"/>
      <c r="AX580" s="244"/>
      <c r="AY580" s="244"/>
      <c r="AZ580" s="244"/>
      <c r="BA580" s="244"/>
      <c r="BB580" s="244"/>
      <c r="BC580" s="244"/>
      <c r="BD580" s="244"/>
      <c r="BE580" s="244"/>
      <c r="BF580" s="244"/>
      <c r="BG580" s="244"/>
      <c r="BH580" s="244"/>
      <c r="BI580" s="244"/>
      <c r="BJ580" s="244"/>
      <c r="BK580" s="244"/>
    </row>
    <row r="581" spans="1:63" ht="19.5" customHeight="1">
      <c r="A581" s="244"/>
      <c r="B581" s="244"/>
      <c r="C581" s="244"/>
      <c r="D581" s="244"/>
      <c r="E581" s="244"/>
      <c r="F581" s="244"/>
      <c r="G581" s="244"/>
      <c r="H581" s="244"/>
      <c r="I581" s="244"/>
      <c r="J581" s="244"/>
      <c r="K581" s="244"/>
      <c r="L581" s="244"/>
      <c r="M581" s="244"/>
      <c r="N581" s="244"/>
      <c r="O581" s="244"/>
      <c r="P581" s="244"/>
      <c r="Q581" s="244"/>
      <c r="R581" s="244"/>
      <c r="S581" s="244"/>
      <c r="T581" s="244"/>
      <c r="U581" s="244"/>
      <c r="V581" s="244"/>
      <c r="W581" s="244"/>
      <c r="X581" s="244"/>
      <c r="Y581" s="244"/>
      <c r="Z581" s="244"/>
      <c r="AA581" s="244"/>
      <c r="AB581" s="244"/>
      <c r="AC581" s="244"/>
      <c r="AD581" s="244"/>
      <c r="AE581" s="244"/>
      <c r="AF581" s="244"/>
      <c r="AG581" s="244"/>
      <c r="AH581" s="244"/>
      <c r="AI581" s="244"/>
      <c r="AJ581" s="244"/>
      <c r="AK581" s="244"/>
      <c r="AL581" s="244"/>
      <c r="AM581" s="244"/>
      <c r="AN581" s="244"/>
      <c r="AO581" s="244"/>
      <c r="AP581" s="244"/>
      <c r="AQ581" s="244"/>
      <c r="AR581" s="244"/>
      <c r="AS581" s="244"/>
      <c r="AT581" s="244"/>
      <c r="AU581" s="244"/>
      <c r="AV581" s="244"/>
      <c r="AW581" s="244"/>
      <c r="AX581" s="244"/>
      <c r="AY581" s="244"/>
      <c r="AZ581" s="244"/>
      <c r="BA581" s="244"/>
      <c r="BB581" s="244"/>
      <c r="BC581" s="244"/>
      <c r="BD581" s="244"/>
      <c r="BE581" s="244"/>
      <c r="BF581" s="244"/>
      <c r="BG581" s="244"/>
      <c r="BH581" s="244"/>
      <c r="BI581" s="244"/>
      <c r="BJ581" s="244"/>
      <c r="BK581" s="244"/>
    </row>
    <row r="582" spans="1:63" ht="19.5" customHeight="1">
      <c r="A582" s="244"/>
      <c r="B582" s="244"/>
      <c r="C582" s="244"/>
      <c r="D582" s="244"/>
      <c r="E582" s="244"/>
      <c r="F582" s="244"/>
      <c r="G582" s="244"/>
      <c r="H582" s="244"/>
      <c r="I582" s="244"/>
      <c r="J582" s="244"/>
      <c r="K582" s="244"/>
      <c r="L582" s="244"/>
      <c r="M582" s="244"/>
      <c r="N582" s="244"/>
      <c r="O582" s="244"/>
      <c r="P582" s="244"/>
      <c r="Q582" s="244"/>
      <c r="R582" s="244"/>
      <c r="S582" s="244"/>
      <c r="T582" s="244"/>
      <c r="U582" s="244"/>
      <c r="V582" s="244"/>
      <c r="W582" s="244"/>
      <c r="X582" s="244"/>
      <c r="Y582" s="244"/>
      <c r="Z582" s="244"/>
      <c r="AA582" s="244"/>
      <c r="AB582" s="244"/>
      <c r="AC582" s="244"/>
      <c r="AD582" s="244"/>
      <c r="AE582" s="244"/>
      <c r="AF582" s="244"/>
      <c r="AG582" s="244"/>
      <c r="AH582" s="244"/>
      <c r="AI582" s="244"/>
      <c r="AJ582" s="244"/>
      <c r="AK582" s="244"/>
      <c r="AL582" s="244"/>
      <c r="AM582" s="244"/>
      <c r="AN582" s="244"/>
      <c r="AO582" s="244"/>
      <c r="AP582" s="244"/>
      <c r="AQ582" s="244"/>
      <c r="AR582" s="244"/>
      <c r="AS582" s="244"/>
      <c r="AT582" s="244"/>
      <c r="AU582" s="244"/>
      <c r="AV582" s="244"/>
      <c r="AW582" s="244"/>
      <c r="AX582" s="244"/>
      <c r="AY582" s="244"/>
      <c r="AZ582" s="244"/>
      <c r="BA582" s="244"/>
      <c r="BB582" s="244"/>
      <c r="BC582" s="244"/>
      <c r="BD582" s="244"/>
      <c r="BE582" s="244"/>
      <c r="BF582" s="244"/>
      <c r="BG582" s="244"/>
      <c r="BH582" s="244"/>
      <c r="BI582" s="244"/>
      <c r="BJ582" s="244"/>
      <c r="BK582" s="244"/>
    </row>
    <row r="583" spans="1:63" ht="19.5" customHeight="1">
      <c r="A583" s="244"/>
      <c r="B583" s="244"/>
      <c r="C583" s="244"/>
      <c r="D583" s="244"/>
      <c r="E583" s="244"/>
      <c r="F583" s="244"/>
      <c r="G583" s="244"/>
      <c r="H583" s="244"/>
      <c r="I583" s="244"/>
      <c r="J583" s="244"/>
      <c r="K583" s="244"/>
      <c r="L583" s="244"/>
      <c r="M583" s="244"/>
      <c r="N583" s="244"/>
      <c r="O583" s="244"/>
      <c r="P583" s="244"/>
      <c r="Q583" s="244"/>
      <c r="R583" s="244"/>
      <c r="S583" s="244"/>
      <c r="T583" s="244"/>
      <c r="U583" s="244"/>
      <c r="V583" s="244"/>
      <c r="W583" s="244"/>
      <c r="X583" s="244"/>
      <c r="Y583" s="244"/>
      <c r="Z583" s="244"/>
      <c r="AA583" s="244"/>
      <c r="AB583" s="244"/>
      <c r="AC583" s="244"/>
      <c r="AD583" s="244"/>
      <c r="AE583" s="244"/>
      <c r="AF583" s="244"/>
      <c r="AG583" s="244"/>
      <c r="AH583" s="244"/>
      <c r="AI583" s="244"/>
      <c r="AJ583" s="244"/>
      <c r="AK583" s="244"/>
      <c r="AL583" s="244"/>
      <c r="AM583" s="244"/>
      <c r="AN583" s="244"/>
      <c r="AO583" s="244"/>
      <c r="AP583" s="244"/>
      <c r="AQ583" s="244"/>
      <c r="AR583" s="244"/>
      <c r="AS583" s="244"/>
      <c r="AT583" s="244"/>
      <c r="AU583" s="244"/>
      <c r="AV583" s="244"/>
      <c r="AW583" s="244"/>
      <c r="AX583" s="244"/>
      <c r="AY583" s="244"/>
      <c r="AZ583" s="244"/>
      <c r="BA583" s="244"/>
      <c r="BB583" s="244"/>
      <c r="BC583" s="244"/>
      <c r="BD583" s="244"/>
      <c r="BE583" s="244"/>
      <c r="BF583" s="244"/>
      <c r="BG583" s="244"/>
      <c r="BH583" s="244"/>
      <c r="BI583" s="244"/>
      <c r="BJ583" s="244"/>
      <c r="BK583" s="244"/>
    </row>
    <row r="584" spans="1:63" ht="19.5" customHeight="1">
      <c r="A584" s="244"/>
      <c r="B584" s="244"/>
      <c r="C584" s="244"/>
      <c r="D584" s="244"/>
      <c r="E584" s="244"/>
      <c r="F584" s="244"/>
      <c r="G584" s="244"/>
      <c r="H584" s="244"/>
      <c r="I584" s="244"/>
      <c r="J584" s="244"/>
      <c r="K584" s="244"/>
      <c r="L584" s="244"/>
      <c r="M584" s="244"/>
      <c r="N584" s="244"/>
      <c r="O584" s="244"/>
      <c r="P584" s="244"/>
      <c r="Q584" s="244"/>
      <c r="R584" s="244"/>
      <c r="S584" s="244"/>
      <c r="T584" s="244"/>
      <c r="U584" s="244"/>
      <c r="V584" s="244"/>
      <c r="W584" s="244"/>
      <c r="X584" s="244"/>
      <c r="Y584" s="244"/>
      <c r="Z584" s="244"/>
      <c r="AA584" s="244"/>
      <c r="AB584" s="244"/>
      <c r="AC584" s="244"/>
      <c r="AD584" s="244"/>
      <c r="AE584" s="244"/>
      <c r="AF584" s="244"/>
      <c r="AG584" s="244"/>
      <c r="AH584" s="244"/>
      <c r="AI584" s="244"/>
      <c r="AJ584" s="244"/>
      <c r="AK584" s="244"/>
      <c r="AL584" s="244"/>
      <c r="AM584" s="244"/>
      <c r="AN584" s="244"/>
      <c r="AO584" s="244"/>
      <c r="AP584" s="244"/>
      <c r="AQ584" s="244"/>
      <c r="AR584" s="244"/>
      <c r="AS584" s="244"/>
      <c r="AT584" s="244"/>
      <c r="AU584" s="244"/>
      <c r="AV584" s="244"/>
      <c r="AW584" s="244"/>
      <c r="AX584" s="244"/>
      <c r="AY584" s="244"/>
      <c r="AZ584" s="244"/>
      <c r="BA584" s="244"/>
      <c r="BB584" s="244"/>
      <c r="BC584" s="244"/>
      <c r="BD584" s="244"/>
      <c r="BE584" s="244"/>
      <c r="BF584" s="244"/>
      <c r="BG584" s="244"/>
      <c r="BH584" s="244"/>
      <c r="BI584" s="244"/>
      <c r="BJ584" s="244"/>
      <c r="BK584" s="244"/>
    </row>
    <row r="585" spans="1:63" ht="19.5" customHeight="1">
      <c r="A585" s="244"/>
      <c r="B585" s="244"/>
      <c r="C585" s="244"/>
      <c r="D585" s="244"/>
      <c r="E585" s="244"/>
      <c r="F585" s="244"/>
      <c r="G585" s="244"/>
      <c r="H585" s="244"/>
      <c r="I585" s="244"/>
      <c r="J585" s="244"/>
      <c r="K585" s="244"/>
      <c r="L585" s="244"/>
      <c r="M585" s="244"/>
      <c r="N585" s="244"/>
      <c r="O585" s="244"/>
      <c r="P585" s="244"/>
      <c r="Q585" s="244"/>
      <c r="R585" s="244"/>
      <c r="S585" s="244"/>
      <c r="T585" s="244"/>
      <c r="U585" s="244"/>
      <c r="V585" s="244"/>
      <c r="W585" s="244"/>
      <c r="X585" s="244"/>
      <c r="Y585" s="244"/>
      <c r="Z585" s="244"/>
      <c r="AA585" s="244"/>
      <c r="AB585" s="244"/>
      <c r="AC585" s="244"/>
      <c r="AD585" s="244"/>
      <c r="AE585" s="244"/>
      <c r="AF585" s="244"/>
      <c r="AG585" s="244"/>
      <c r="AH585" s="244"/>
      <c r="AI585" s="244"/>
      <c r="AJ585" s="244"/>
      <c r="AK585" s="244"/>
      <c r="AL585" s="244"/>
      <c r="AM585" s="244"/>
      <c r="AN585" s="244"/>
      <c r="AO585" s="244"/>
      <c r="AP585" s="244"/>
      <c r="AQ585" s="244"/>
      <c r="AR585" s="244"/>
      <c r="AS585" s="244"/>
      <c r="AT585" s="244"/>
      <c r="AU585" s="244"/>
      <c r="AV585" s="244"/>
      <c r="AW585" s="244"/>
      <c r="AX585" s="244"/>
      <c r="AY585" s="244"/>
      <c r="AZ585" s="244"/>
      <c r="BA585" s="244"/>
      <c r="BB585" s="244"/>
      <c r="BC585" s="244"/>
      <c r="BD585" s="244"/>
      <c r="BE585" s="244"/>
      <c r="BF585" s="244"/>
      <c r="BG585" s="244"/>
      <c r="BH585" s="244"/>
      <c r="BI585" s="244"/>
      <c r="BJ585" s="244"/>
      <c r="BK585" s="244"/>
    </row>
    <row r="586" spans="1:63" ht="19.5" customHeight="1">
      <c r="A586" s="244"/>
      <c r="B586" s="244"/>
      <c r="C586" s="244"/>
      <c r="D586" s="244"/>
      <c r="E586" s="244"/>
      <c r="F586" s="244"/>
      <c r="G586" s="244"/>
      <c r="H586" s="244"/>
      <c r="I586" s="244"/>
      <c r="J586" s="244"/>
      <c r="K586" s="244"/>
      <c r="L586" s="244"/>
      <c r="M586" s="244"/>
      <c r="N586" s="244"/>
      <c r="O586" s="244"/>
      <c r="P586" s="244"/>
      <c r="Q586" s="244"/>
      <c r="R586" s="244"/>
      <c r="S586" s="244"/>
      <c r="T586" s="244"/>
      <c r="U586" s="244"/>
      <c r="V586" s="244"/>
      <c r="W586" s="244"/>
      <c r="X586" s="244"/>
      <c r="Y586" s="244"/>
      <c r="Z586" s="244"/>
      <c r="AA586" s="244"/>
      <c r="AB586" s="244"/>
      <c r="AC586" s="244"/>
      <c r="AD586" s="244"/>
      <c r="AE586" s="244"/>
      <c r="AF586" s="244"/>
      <c r="AG586" s="244"/>
      <c r="AH586" s="244"/>
      <c r="AI586" s="244"/>
      <c r="AJ586" s="244"/>
      <c r="AK586" s="244"/>
      <c r="AL586" s="244"/>
      <c r="AM586" s="244"/>
      <c r="AN586" s="244"/>
      <c r="AO586" s="244"/>
      <c r="AP586" s="244"/>
      <c r="AQ586" s="244"/>
      <c r="AR586" s="244"/>
      <c r="AS586" s="244"/>
      <c r="AT586" s="244"/>
      <c r="AU586" s="244"/>
      <c r="AV586" s="244"/>
      <c r="AW586" s="244"/>
      <c r="AX586" s="244"/>
      <c r="AY586" s="244"/>
      <c r="AZ586" s="244"/>
      <c r="BA586" s="244"/>
      <c r="BB586" s="244"/>
      <c r="BC586" s="244"/>
      <c r="BD586" s="244"/>
      <c r="BE586" s="244"/>
      <c r="BF586" s="244"/>
      <c r="BG586" s="244"/>
      <c r="BH586" s="244"/>
      <c r="BI586" s="244"/>
      <c r="BJ586" s="244"/>
      <c r="BK586" s="244"/>
    </row>
    <row r="587" spans="1:63" ht="19.5" customHeight="1">
      <c r="A587" s="244"/>
      <c r="B587" s="244"/>
      <c r="C587" s="244"/>
      <c r="D587" s="244"/>
      <c r="E587" s="244"/>
      <c r="F587" s="244"/>
      <c r="G587" s="244"/>
      <c r="H587" s="244"/>
      <c r="I587" s="244"/>
      <c r="J587" s="244"/>
      <c r="K587" s="244"/>
      <c r="L587" s="244"/>
      <c r="M587" s="244"/>
      <c r="N587" s="244"/>
      <c r="O587" s="244"/>
      <c r="P587" s="244"/>
      <c r="Q587" s="244"/>
      <c r="R587" s="244"/>
      <c r="S587" s="244"/>
      <c r="T587" s="244"/>
      <c r="U587" s="244"/>
      <c r="V587" s="244"/>
      <c r="W587" s="244"/>
      <c r="X587" s="244"/>
      <c r="Y587" s="244"/>
      <c r="Z587" s="244"/>
      <c r="AA587" s="244"/>
      <c r="AB587" s="244"/>
      <c r="AC587" s="244"/>
      <c r="AD587" s="244"/>
      <c r="AE587" s="244"/>
      <c r="AF587" s="244"/>
      <c r="AG587" s="244"/>
      <c r="AH587" s="244"/>
      <c r="AI587" s="244"/>
      <c r="AJ587" s="244"/>
      <c r="AK587" s="244"/>
      <c r="AL587" s="244"/>
      <c r="AM587" s="244"/>
      <c r="AN587" s="244"/>
      <c r="AO587" s="244"/>
      <c r="AP587" s="244"/>
      <c r="AQ587" s="244"/>
      <c r="AR587" s="244"/>
      <c r="AS587" s="244"/>
      <c r="AT587" s="244"/>
      <c r="AU587" s="244"/>
      <c r="AV587" s="244"/>
      <c r="AW587" s="244"/>
      <c r="AX587" s="244"/>
      <c r="AY587" s="244"/>
      <c r="AZ587" s="244"/>
      <c r="BA587" s="244"/>
      <c r="BB587" s="244"/>
      <c r="BC587" s="244"/>
      <c r="BD587" s="244"/>
      <c r="BE587" s="244"/>
      <c r="BF587" s="244"/>
      <c r="BG587" s="244"/>
      <c r="BH587" s="244"/>
      <c r="BI587" s="244"/>
      <c r="BJ587" s="244"/>
      <c r="BK587" s="244"/>
    </row>
    <row r="588" spans="1:63" ht="19.5" customHeight="1">
      <c r="A588" s="244"/>
      <c r="B588" s="244"/>
      <c r="C588" s="244"/>
      <c r="D588" s="244"/>
      <c r="E588" s="244"/>
      <c r="F588" s="244"/>
      <c r="G588" s="244"/>
      <c r="H588" s="244"/>
      <c r="I588" s="244"/>
      <c r="J588" s="244"/>
      <c r="K588" s="244"/>
      <c r="L588" s="244"/>
      <c r="M588" s="244"/>
      <c r="N588" s="244"/>
      <c r="O588" s="244"/>
      <c r="P588" s="244"/>
      <c r="Q588" s="244"/>
      <c r="R588" s="244"/>
      <c r="S588" s="244"/>
      <c r="T588" s="244"/>
      <c r="U588" s="244"/>
      <c r="V588" s="244"/>
      <c r="W588" s="244"/>
      <c r="X588" s="244"/>
      <c r="Y588" s="244"/>
      <c r="Z588" s="244"/>
      <c r="AA588" s="244"/>
      <c r="AB588" s="244"/>
      <c r="AC588" s="244"/>
      <c r="AD588" s="244"/>
      <c r="AE588" s="244"/>
      <c r="AF588" s="244"/>
      <c r="AG588" s="244"/>
      <c r="AH588" s="244"/>
      <c r="AI588" s="244"/>
      <c r="AJ588" s="244"/>
      <c r="AK588" s="244"/>
      <c r="AL588" s="244"/>
      <c r="AM588" s="244"/>
      <c r="AN588" s="244"/>
      <c r="AO588" s="244"/>
      <c r="AP588" s="244"/>
      <c r="AQ588" s="244"/>
      <c r="AR588" s="244"/>
      <c r="AS588" s="244"/>
      <c r="AT588" s="244"/>
      <c r="AU588" s="244"/>
      <c r="AV588" s="244"/>
      <c r="AW588" s="244"/>
      <c r="AX588" s="244"/>
      <c r="AY588" s="244"/>
      <c r="AZ588" s="244"/>
      <c r="BA588" s="244"/>
      <c r="BB588" s="244"/>
      <c r="BC588" s="244"/>
      <c r="BD588" s="244"/>
      <c r="BE588" s="244"/>
      <c r="BF588" s="244"/>
      <c r="BG588" s="244"/>
      <c r="BH588" s="244"/>
      <c r="BI588" s="244"/>
      <c r="BJ588" s="244"/>
      <c r="BK588" s="244"/>
    </row>
    <row r="589" spans="1:63" ht="19.5" customHeight="1">
      <c r="A589" s="244"/>
      <c r="B589" s="244"/>
      <c r="C589" s="244"/>
      <c r="D589" s="244"/>
      <c r="E589" s="244"/>
      <c r="F589" s="244"/>
      <c r="G589" s="244"/>
      <c r="H589" s="244"/>
      <c r="I589" s="244"/>
      <c r="J589" s="244"/>
      <c r="K589" s="244"/>
      <c r="L589" s="244"/>
      <c r="M589" s="244"/>
      <c r="N589" s="244"/>
      <c r="O589" s="244"/>
      <c r="P589" s="244"/>
      <c r="Q589" s="244"/>
      <c r="R589" s="244"/>
      <c r="S589" s="244"/>
      <c r="T589" s="244"/>
      <c r="U589" s="244"/>
      <c r="V589" s="244"/>
      <c r="W589" s="244"/>
      <c r="X589" s="244"/>
      <c r="Y589" s="244"/>
      <c r="Z589" s="244"/>
      <c r="AA589" s="244"/>
      <c r="AB589" s="244"/>
      <c r="AC589" s="244"/>
      <c r="AD589" s="244"/>
      <c r="AE589" s="244"/>
      <c r="AF589" s="244"/>
      <c r="AG589" s="244"/>
      <c r="AH589" s="244"/>
      <c r="AI589" s="244"/>
      <c r="AJ589" s="244"/>
      <c r="AK589" s="244"/>
      <c r="AL589" s="244"/>
      <c r="AM589" s="244"/>
      <c r="AN589" s="244"/>
      <c r="AO589" s="244"/>
      <c r="AP589" s="244"/>
      <c r="AQ589" s="244"/>
      <c r="AR589" s="244"/>
      <c r="AS589" s="244"/>
      <c r="AT589" s="244"/>
      <c r="AU589" s="244"/>
      <c r="AV589" s="244"/>
      <c r="AW589" s="244"/>
      <c r="AX589" s="244"/>
      <c r="AY589" s="244"/>
      <c r="AZ589" s="244"/>
      <c r="BA589" s="244"/>
      <c r="BB589" s="244"/>
      <c r="BC589" s="244"/>
      <c r="BD589" s="244"/>
      <c r="BE589" s="244"/>
      <c r="BF589" s="244"/>
      <c r="BG589" s="244"/>
      <c r="BH589" s="244"/>
      <c r="BI589" s="244"/>
      <c r="BJ589" s="244"/>
      <c r="BK589" s="244"/>
    </row>
    <row r="590" spans="1:63" ht="19.5" customHeight="1">
      <c r="A590" s="244"/>
      <c r="B590" s="244"/>
      <c r="C590" s="244"/>
      <c r="D590" s="244"/>
      <c r="E590" s="244"/>
      <c r="F590" s="244"/>
      <c r="G590" s="244"/>
      <c r="H590" s="244"/>
      <c r="I590" s="244"/>
      <c r="J590" s="244"/>
      <c r="K590" s="244"/>
      <c r="L590" s="244"/>
      <c r="M590" s="244"/>
      <c r="N590" s="244"/>
      <c r="O590" s="244"/>
      <c r="P590" s="244"/>
      <c r="Q590" s="244"/>
      <c r="R590" s="244"/>
      <c r="S590" s="244"/>
      <c r="T590" s="244"/>
      <c r="U590" s="244"/>
      <c r="V590" s="244"/>
      <c r="W590" s="244"/>
      <c r="X590" s="244"/>
      <c r="Y590" s="244"/>
      <c r="Z590" s="244"/>
      <c r="AA590" s="244"/>
      <c r="AB590" s="244"/>
      <c r="AC590" s="244"/>
      <c r="AD590" s="244"/>
      <c r="AE590" s="244"/>
      <c r="AF590" s="244"/>
      <c r="AG590" s="244"/>
      <c r="AH590" s="244"/>
      <c r="AI590" s="244"/>
      <c r="AJ590" s="244"/>
      <c r="AK590" s="244"/>
      <c r="AL590" s="244"/>
      <c r="AM590" s="244"/>
      <c r="AN590" s="244"/>
      <c r="AO590" s="244"/>
      <c r="AP590" s="244"/>
      <c r="AQ590" s="244"/>
      <c r="AR590" s="244"/>
      <c r="AS590" s="244"/>
      <c r="AT590" s="244"/>
      <c r="AU590" s="244"/>
      <c r="AV590" s="244"/>
      <c r="AW590" s="244"/>
      <c r="AX590" s="244"/>
      <c r="AY590" s="244"/>
      <c r="AZ590" s="244"/>
      <c r="BA590" s="244"/>
      <c r="BB590" s="244"/>
      <c r="BC590" s="244"/>
      <c r="BD590" s="244"/>
      <c r="BE590" s="244"/>
      <c r="BF590" s="244"/>
      <c r="BG590" s="244"/>
      <c r="BH590" s="244"/>
      <c r="BI590" s="244"/>
      <c r="BJ590" s="244"/>
      <c r="BK590" s="244"/>
    </row>
    <row r="591" spans="1:63" ht="19.5" customHeight="1">
      <c r="A591" s="244"/>
      <c r="B591" s="244"/>
      <c r="C591" s="244"/>
      <c r="D591" s="244"/>
      <c r="E591" s="244"/>
      <c r="F591" s="244"/>
      <c r="G591" s="244"/>
      <c r="H591" s="244"/>
      <c r="I591" s="244"/>
      <c r="J591" s="244"/>
      <c r="K591" s="244"/>
      <c r="L591" s="244"/>
      <c r="M591" s="244"/>
      <c r="N591" s="244"/>
      <c r="O591" s="244"/>
      <c r="P591" s="244"/>
      <c r="Q591" s="244"/>
      <c r="R591" s="244"/>
      <c r="S591" s="244"/>
      <c r="T591" s="244"/>
      <c r="U591" s="244"/>
      <c r="V591" s="244"/>
      <c r="W591" s="244"/>
      <c r="X591" s="244"/>
      <c r="Y591" s="244"/>
      <c r="Z591" s="244"/>
      <c r="AA591" s="244"/>
      <c r="AB591" s="244"/>
      <c r="AC591" s="244"/>
      <c r="AD591" s="244"/>
      <c r="AE591" s="244"/>
      <c r="AF591" s="244"/>
      <c r="AG591" s="244"/>
      <c r="AH591" s="244"/>
      <c r="AI591" s="244"/>
      <c r="AJ591" s="244"/>
      <c r="AK591" s="244"/>
      <c r="AL591" s="244"/>
      <c r="AM591" s="244"/>
      <c r="AN591" s="244"/>
      <c r="AO591" s="244"/>
      <c r="AP591" s="244"/>
      <c r="AQ591" s="244"/>
      <c r="AR591" s="244"/>
      <c r="AS591" s="244"/>
      <c r="AT591" s="244"/>
      <c r="AU591" s="244"/>
      <c r="AV591" s="244"/>
      <c r="AW591" s="244"/>
      <c r="AX591" s="244"/>
      <c r="AY591" s="244"/>
      <c r="AZ591" s="244"/>
      <c r="BA591" s="244"/>
      <c r="BB591" s="244"/>
      <c r="BC591" s="244"/>
      <c r="BD591" s="244"/>
      <c r="BE591" s="244"/>
      <c r="BF591" s="244"/>
      <c r="BG591" s="244"/>
      <c r="BH591" s="244"/>
      <c r="BI591" s="244"/>
      <c r="BJ591" s="244"/>
      <c r="BK591" s="244"/>
    </row>
    <row r="592" spans="1:63" ht="19.5" customHeight="1">
      <c r="A592" s="244"/>
      <c r="B592" s="244"/>
      <c r="C592" s="244"/>
      <c r="D592" s="244"/>
      <c r="E592" s="244"/>
      <c r="F592" s="244"/>
      <c r="G592" s="244"/>
      <c r="H592" s="244"/>
      <c r="I592" s="244"/>
      <c r="J592" s="244"/>
      <c r="K592" s="244"/>
      <c r="L592" s="244"/>
      <c r="M592" s="244"/>
      <c r="N592" s="244"/>
      <c r="O592" s="244"/>
      <c r="P592" s="244"/>
      <c r="Q592" s="244"/>
      <c r="R592" s="244"/>
      <c r="S592" s="244"/>
      <c r="T592" s="244"/>
      <c r="U592" s="244"/>
      <c r="V592" s="244"/>
      <c r="W592" s="244"/>
      <c r="X592" s="244"/>
      <c r="Y592" s="244"/>
      <c r="Z592" s="244"/>
      <c r="AA592" s="244"/>
      <c r="AB592" s="244"/>
      <c r="AC592" s="244"/>
      <c r="AD592" s="244"/>
      <c r="AE592" s="244"/>
      <c r="AF592" s="244"/>
      <c r="AG592" s="244"/>
      <c r="AH592" s="244"/>
      <c r="AI592" s="244"/>
      <c r="AJ592" s="244"/>
      <c r="AK592" s="244"/>
      <c r="AL592" s="244"/>
      <c r="AM592" s="244"/>
      <c r="AN592" s="244"/>
      <c r="AO592" s="244"/>
      <c r="AP592" s="244"/>
      <c r="AQ592" s="244"/>
      <c r="AR592" s="244"/>
      <c r="AS592" s="244"/>
      <c r="AT592" s="244"/>
      <c r="AU592" s="244"/>
      <c r="AV592" s="244"/>
      <c r="AW592" s="244"/>
      <c r="AX592" s="244"/>
      <c r="AY592" s="244"/>
      <c r="AZ592" s="244"/>
      <c r="BA592" s="244"/>
      <c r="BB592" s="244"/>
      <c r="BC592" s="244"/>
      <c r="BD592" s="244"/>
      <c r="BE592" s="244"/>
      <c r="BF592" s="244"/>
      <c r="BG592" s="244"/>
      <c r="BH592" s="244"/>
      <c r="BI592" s="244"/>
      <c r="BJ592" s="244"/>
      <c r="BK592" s="244"/>
    </row>
    <row r="593" spans="1:63" ht="19.5" customHeight="1">
      <c r="A593" s="244"/>
      <c r="B593" s="244"/>
      <c r="C593" s="244"/>
      <c r="D593" s="244"/>
      <c r="E593" s="244"/>
      <c r="F593" s="244"/>
      <c r="G593" s="244"/>
      <c r="H593" s="244"/>
      <c r="I593" s="244"/>
      <c r="J593" s="244"/>
      <c r="K593" s="244"/>
      <c r="L593" s="244"/>
      <c r="M593" s="244"/>
      <c r="N593" s="244"/>
      <c r="O593" s="244"/>
      <c r="P593" s="244"/>
      <c r="Q593" s="244"/>
      <c r="R593" s="244"/>
      <c r="S593" s="244"/>
      <c r="T593" s="244"/>
      <c r="U593" s="244"/>
      <c r="V593" s="244"/>
      <c r="W593" s="244"/>
      <c r="X593" s="244"/>
      <c r="Y593" s="244"/>
      <c r="Z593" s="244"/>
      <c r="AA593" s="244"/>
      <c r="AB593" s="244"/>
      <c r="AC593" s="244"/>
      <c r="AD593" s="244"/>
      <c r="AE593" s="244"/>
      <c r="AF593" s="244"/>
      <c r="AG593" s="244"/>
      <c r="AH593" s="244"/>
      <c r="AI593" s="244"/>
      <c r="AJ593" s="244"/>
      <c r="AK593" s="244"/>
      <c r="AL593" s="244"/>
      <c r="AM593" s="244"/>
      <c r="AN593" s="244"/>
      <c r="AO593" s="244"/>
      <c r="AP593" s="244"/>
      <c r="AQ593" s="244"/>
      <c r="AR593" s="244"/>
      <c r="AS593" s="244"/>
      <c r="AT593" s="244"/>
      <c r="AU593" s="244"/>
      <c r="AV593" s="244"/>
      <c r="AW593" s="244"/>
      <c r="AX593" s="244"/>
      <c r="AY593" s="244"/>
      <c r="AZ593" s="244"/>
      <c r="BA593" s="244"/>
      <c r="BB593" s="244"/>
      <c r="BC593" s="244"/>
      <c r="BD593" s="244"/>
      <c r="BE593" s="244"/>
      <c r="BF593" s="244"/>
      <c r="BG593" s="244"/>
      <c r="BH593" s="244"/>
      <c r="BI593" s="244"/>
      <c r="BJ593" s="244"/>
      <c r="BK593" s="244"/>
    </row>
    <row r="594" spans="1:63" ht="19.5" customHeight="1">
      <c r="A594" s="244"/>
      <c r="B594" s="244"/>
      <c r="C594" s="244"/>
      <c r="D594" s="244"/>
      <c r="E594" s="244"/>
      <c r="F594" s="244"/>
      <c r="G594" s="244"/>
      <c r="H594" s="244"/>
      <c r="I594" s="244"/>
      <c r="J594" s="244"/>
      <c r="K594" s="244"/>
      <c r="L594" s="244"/>
      <c r="M594" s="244"/>
      <c r="N594" s="244"/>
      <c r="O594" s="244"/>
      <c r="P594" s="244"/>
      <c r="Q594" s="244"/>
      <c r="R594" s="244"/>
      <c r="S594" s="244"/>
      <c r="T594" s="244"/>
      <c r="U594" s="244"/>
      <c r="V594" s="244"/>
      <c r="W594" s="244"/>
      <c r="X594" s="244"/>
      <c r="Y594" s="244"/>
      <c r="Z594" s="244"/>
      <c r="AA594" s="244"/>
      <c r="AB594" s="244"/>
      <c r="AC594" s="244"/>
      <c r="AD594" s="244"/>
      <c r="AE594" s="244"/>
      <c r="AF594" s="244"/>
      <c r="AG594" s="244"/>
      <c r="AH594" s="244"/>
      <c r="AI594" s="244"/>
      <c r="AJ594" s="244"/>
      <c r="AK594" s="244"/>
      <c r="AL594" s="244"/>
      <c r="AM594" s="244"/>
      <c r="AN594" s="244"/>
      <c r="AO594" s="244"/>
      <c r="AP594" s="244"/>
      <c r="AQ594" s="244"/>
      <c r="AR594" s="244"/>
      <c r="AS594" s="244"/>
      <c r="AT594" s="244"/>
      <c r="AU594" s="244"/>
      <c r="AV594" s="244"/>
      <c r="AW594" s="244"/>
      <c r="AX594" s="244"/>
      <c r="AY594" s="244"/>
      <c r="AZ594" s="244"/>
      <c r="BA594" s="244"/>
      <c r="BB594" s="244"/>
      <c r="BC594" s="244"/>
      <c r="BD594" s="244"/>
      <c r="BE594" s="244"/>
      <c r="BF594" s="244"/>
      <c r="BG594" s="244"/>
      <c r="BH594" s="244"/>
      <c r="BI594" s="244"/>
      <c r="BJ594" s="244"/>
      <c r="BK594" s="244"/>
    </row>
    <row r="595" spans="1:63" ht="19.5" customHeight="1">
      <c r="A595" s="244"/>
      <c r="B595" s="244"/>
      <c r="C595" s="244"/>
      <c r="D595" s="244"/>
      <c r="E595" s="244"/>
      <c r="F595" s="244"/>
      <c r="G595" s="244"/>
      <c r="H595" s="244"/>
      <c r="I595" s="244"/>
      <c r="J595" s="244"/>
      <c r="K595" s="244"/>
      <c r="L595" s="244"/>
      <c r="M595" s="244"/>
      <c r="N595" s="244"/>
      <c r="O595" s="244"/>
      <c r="P595" s="244"/>
      <c r="Q595" s="244"/>
      <c r="R595" s="244"/>
      <c r="S595" s="244"/>
      <c r="T595" s="244"/>
      <c r="U595" s="244"/>
      <c r="V595" s="244"/>
      <c r="W595" s="244"/>
      <c r="X595" s="244"/>
      <c r="Y595" s="244"/>
      <c r="Z595" s="244"/>
      <c r="AA595" s="244"/>
      <c r="AB595" s="244"/>
      <c r="AC595" s="244"/>
      <c r="AD595" s="244"/>
      <c r="AE595" s="244"/>
      <c r="AF595" s="244"/>
      <c r="AG595" s="244"/>
      <c r="AH595" s="244"/>
      <c r="AI595" s="244"/>
      <c r="AJ595" s="244"/>
      <c r="AK595" s="244"/>
      <c r="AL595" s="244"/>
      <c r="AM595" s="244"/>
      <c r="AN595" s="244"/>
      <c r="AO595" s="244"/>
      <c r="AP595" s="244"/>
      <c r="AQ595" s="244"/>
      <c r="AR595" s="244"/>
      <c r="AS595" s="244"/>
      <c r="AT595" s="244"/>
      <c r="AU595" s="244"/>
      <c r="AV595" s="244"/>
      <c r="AW595" s="244"/>
      <c r="AX595" s="244"/>
      <c r="AY595" s="244"/>
      <c r="AZ595" s="244"/>
      <c r="BA595" s="244"/>
      <c r="BB595" s="244"/>
      <c r="BC595" s="244"/>
      <c r="BD595" s="244"/>
      <c r="BE595" s="244"/>
      <c r="BF595" s="244"/>
      <c r="BG595" s="244"/>
      <c r="BH595" s="244"/>
      <c r="BI595" s="244"/>
      <c r="BJ595" s="244"/>
      <c r="BK595" s="244"/>
    </row>
    <row r="596" spans="1:63" ht="19.5" customHeight="1">
      <c r="A596" s="244"/>
      <c r="B596" s="244"/>
      <c r="C596" s="244"/>
      <c r="D596" s="244"/>
      <c r="E596" s="244"/>
      <c r="F596" s="244"/>
      <c r="G596" s="244"/>
      <c r="H596" s="244"/>
      <c r="I596" s="244"/>
      <c r="J596" s="244"/>
      <c r="K596" s="244"/>
      <c r="L596" s="244"/>
      <c r="M596" s="244"/>
      <c r="N596" s="244"/>
      <c r="O596" s="244"/>
      <c r="P596" s="244"/>
      <c r="Q596" s="244"/>
      <c r="R596" s="244"/>
      <c r="S596" s="244"/>
      <c r="T596" s="244"/>
      <c r="U596" s="244"/>
      <c r="V596" s="244"/>
      <c r="W596" s="244"/>
      <c r="X596" s="244"/>
      <c r="Y596" s="244"/>
      <c r="Z596" s="244"/>
      <c r="AA596" s="244"/>
      <c r="AB596" s="244"/>
      <c r="AC596" s="244"/>
      <c r="AD596" s="244"/>
      <c r="AE596" s="244"/>
      <c r="AF596" s="244"/>
      <c r="AG596" s="244"/>
      <c r="AH596" s="244"/>
      <c r="AI596" s="244"/>
      <c r="AJ596" s="244"/>
      <c r="AK596" s="244"/>
      <c r="AL596" s="244"/>
      <c r="AM596" s="244"/>
      <c r="AN596" s="244"/>
      <c r="AO596" s="244"/>
      <c r="AP596" s="244"/>
      <c r="AQ596" s="244"/>
      <c r="AR596" s="244"/>
      <c r="AS596" s="244"/>
      <c r="AT596" s="244"/>
      <c r="AU596" s="244"/>
      <c r="AV596" s="244"/>
      <c r="AW596" s="244"/>
      <c r="AX596" s="244"/>
      <c r="AY596" s="244"/>
      <c r="AZ596" s="244"/>
      <c r="BA596" s="244"/>
      <c r="BB596" s="244"/>
      <c r="BC596" s="244"/>
      <c r="BD596" s="244"/>
      <c r="BE596" s="244"/>
      <c r="BF596" s="244"/>
      <c r="BG596" s="244"/>
      <c r="BH596" s="244"/>
      <c r="BI596" s="244"/>
      <c r="BJ596" s="244"/>
      <c r="BK596" s="244"/>
    </row>
    <row r="597" spans="1:63" ht="19.5" customHeight="1">
      <c r="A597" s="244"/>
      <c r="B597" s="244"/>
      <c r="C597" s="244"/>
      <c r="D597" s="244"/>
      <c r="E597" s="244"/>
      <c r="F597" s="244"/>
      <c r="G597" s="244"/>
      <c r="H597" s="244"/>
      <c r="I597" s="244"/>
      <c r="J597" s="244"/>
      <c r="K597" s="244"/>
      <c r="L597" s="244"/>
      <c r="M597" s="244"/>
      <c r="N597" s="244"/>
      <c r="O597" s="244"/>
      <c r="P597" s="244"/>
      <c r="Q597" s="244"/>
      <c r="R597" s="244"/>
      <c r="S597" s="244"/>
      <c r="T597" s="244"/>
      <c r="U597" s="244"/>
      <c r="V597" s="244"/>
      <c r="W597" s="244"/>
      <c r="X597" s="244"/>
      <c r="Y597" s="244"/>
      <c r="Z597" s="244"/>
      <c r="AA597" s="244"/>
      <c r="AB597" s="244"/>
      <c r="AC597" s="244"/>
      <c r="AD597" s="244"/>
      <c r="AE597" s="244"/>
      <c r="AF597" s="244"/>
      <c r="AG597" s="244"/>
      <c r="AH597" s="244"/>
      <c r="AI597" s="244"/>
      <c r="AJ597" s="244"/>
      <c r="AK597" s="244"/>
      <c r="AL597" s="244"/>
      <c r="AM597" s="244"/>
      <c r="AN597" s="244"/>
      <c r="AO597" s="244"/>
      <c r="AP597" s="244"/>
      <c r="AQ597" s="244"/>
      <c r="AR597" s="244"/>
      <c r="AS597" s="244"/>
      <c r="AT597" s="244"/>
      <c r="AU597" s="244"/>
      <c r="AV597" s="244"/>
      <c r="AW597" s="244"/>
      <c r="AX597" s="244"/>
      <c r="AY597" s="244"/>
      <c r="AZ597" s="244"/>
      <c r="BA597" s="244"/>
      <c r="BB597" s="244"/>
      <c r="BC597" s="244"/>
      <c r="BD597" s="244"/>
      <c r="BE597" s="244"/>
      <c r="BF597" s="244"/>
      <c r="BG597" s="244"/>
      <c r="BH597" s="244"/>
      <c r="BI597" s="244"/>
      <c r="BJ597" s="244"/>
      <c r="BK597" s="244"/>
    </row>
    <row r="598" spans="1:63" ht="19.5" customHeight="1">
      <c r="A598" s="244"/>
      <c r="B598" s="244"/>
      <c r="C598" s="244"/>
      <c r="D598" s="244"/>
      <c r="E598" s="244"/>
      <c r="F598" s="244"/>
      <c r="G598" s="244"/>
      <c r="H598" s="244"/>
      <c r="I598" s="244"/>
      <c r="J598" s="244"/>
      <c r="K598" s="244"/>
      <c r="L598" s="244"/>
      <c r="M598" s="244"/>
      <c r="N598" s="244"/>
      <c r="O598" s="244"/>
      <c r="P598" s="244"/>
      <c r="Q598" s="244"/>
      <c r="R598" s="244"/>
      <c r="S598" s="244"/>
      <c r="T598" s="244"/>
      <c r="U598" s="244"/>
      <c r="V598" s="244"/>
      <c r="W598" s="244"/>
      <c r="X598" s="244"/>
      <c r="Y598" s="244"/>
      <c r="Z598" s="244"/>
      <c r="AA598" s="244"/>
      <c r="AB598" s="244"/>
      <c r="AC598" s="244"/>
      <c r="AD598" s="244"/>
      <c r="AE598" s="244"/>
      <c r="AF598" s="244"/>
      <c r="AG598" s="244"/>
      <c r="AH598" s="244"/>
      <c r="AI598" s="244"/>
      <c r="AJ598" s="244"/>
      <c r="AK598" s="244"/>
      <c r="AL598" s="244"/>
      <c r="AM598" s="244"/>
      <c r="AN598" s="244"/>
      <c r="AO598" s="244"/>
      <c r="AP598" s="244"/>
      <c r="AQ598" s="244"/>
      <c r="AR598" s="244"/>
      <c r="AS598" s="244"/>
      <c r="AT598" s="244"/>
      <c r="AU598" s="244"/>
      <c r="AV598" s="244"/>
      <c r="AW598" s="244"/>
      <c r="AX598" s="244"/>
      <c r="AY598" s="244"/>
      <c r="AZ598" s="244"/>
      <c r="BA598" s="244"/>
      <c r="BB598" s="244"/>
      <c r="BC598" s="244"/>
      <c r="BD598" s="244"/>
      <c r="BE598" s="244"/>
      <c r="BF598" s="244"/>
      <c r="BG598" s="244"/>
      <c r="BH598" s="244"/>
      <c r="BI598" s="244"/>
      <c r="BJ598" s="244"/>
      <c r="BK598" s="244"/>
    </row>
    <row r="599" spans="1:63" ht="19.5" customHeight="1">
      <c r="A599" s="244"/>
      <c r="B599" s="244"/>
      <c r="C599" s="244"/>
      <c r="D599" s="244"/>
      <c r="E599" s="244"/>
      <c r="F599" s="244"/>
      <c r="G599" s="244"/>
      <c r="H599" s="244"/>
      <c r="I599" s="244"/>
      <c r="J599" s="244"/>
      <c r="K599" s="244"/>
      <c r="L599" s="244"/>
      <c r="M599" s="244"/>
      <c r="N599" s="244"/>
      <c r="O599" s="244"/>
      <c r="P599" s="244"/>
      <c r="Q599" s="244"/>
      <c r="R599" s="244"/>
      <c r="S599" s="244"/>
      <c r="T599" s="244"/>
      <c r="U599" s="244"/>
      <c r="V599" s="244"/>
      <c r="W599" s="244"/>
      <c r="X599" s="244"/>
      <c r="Y599" s="244"/>
      <c r="Z599" s="244"/>
      <c r="AA599" s="244"/>
      <c r="AB599" s="244"/>
      <c r="AC599" s="244"/>
      <c r="AD599" s="244"/>
      <c r="AE599" s="244"/>
      <c r="AF599" s="244"/>
      <c r="AG599" s="244"/>
      <c r="AH599" s="244"/>
      <c r="AI599" s="244"/>
      <c r="AJ599" s="244"/>
      <c r="AK599" s="244"/>
      <c r="AL599" s="244"/>
      <c r="AM599" s="244"/>
      <c r="AN599" s="244"/>
      <c r="AO599" s="244"/>
      <c r="AP599" s="244"/>
      <c r="AQ599" s="244"/>
      <c r="AR599" s="244"/>
      <c r="AS599" s="244"/>
      <c r="AT599" s="244"/>
      <c r="AU599" s="244"/>
      <c r="AV599" s="244"/>
      <c r="AW599" s="244"/>
      <c r="AX599" s="244"/>
      <c r="AY599" s="244"/>
      <c r="AZ599" s="244"/>
      <c r="BA599" s="244"/>
      <c r="BB599" s="244"/>
      <c r="BC599" s="244"/>
      <c r="BD599" s="244"/>
      <c r="BE599" s="244"/>
      <c r="BF599" s="244"/>
      <c r="BG599" s="244"/>
      <c r="BH599" s="244"/>
      <c r="BI599" s="244"/>
      <c r="BJ599" s="244"/>
      <c r="BK599" s="244"/>
    </row>
    <row r="600" spans="1:63" ht="19.5" customHeight="1">
      <c r="A600" s="244"/>
      <c r="B600" s="244"/>
      <c r="C600" s="244"/>
      <c r="D600" s="244"/>
      <c r="E600" s="244"/>
      <c r="F600" s="244"/>
      <c r="G600" s="244"/>
      <c r="H600" s="244"/>
      <c r="I600" s="244"/>
      <c r="J600" s="244"/>
      <c r="K600" s="244"/>
      <c r="L600" s="244"/>
      <c r="M600" s="244"/>
      <c r="N600" s="244"/>
      <c r="O600" s="244"/>
      <c r="P600" s="244"/>
      <c r="Q600" s="244"/>
      <c r="R600" s="244"/>
      <c r="S600" s="244"/>
      <c r="T600" s="244"/>
      <c r="U600" s="244"/>
      <c r="V600" s="244"/>
      <c r="W600" s="244"/>
      <c r="X600" s="244"/>
      <c r="Y600" s="244"/>
      <c r="Z600" s="244"/>
      <c r="AA600" s="244"/>
      <c r="AB600" s="244"/>
      <c r="AC600" s="244"/>
      <c r="AD600" s="244"/>
      <c r="AE600" s="244"/>
      <c r="AF600" s="244"/>
      <c r="AG600" s="244"/>
      <c r="AH600" s="244"/>
      <c r="AI600" s="244"/>
      <c r="AJ600" s="244"/>
      <c r="AK600" s="244"/>
      <c r="AL600" s="244"/>
      <c r="AM600" s="244"/>
      <c r="AN600" s="244"/>
      <c r="AO600" s="244"/>
      <c r="AP600" s="244"/>
      <c r="AQ600" s="244"/>
      <c r="AR600" s="244"/>
      <c r="AS600" s="244"/>
      <c r="AT600" s="244"/>
      <c r="AU600" s="244"/>
      <c r="AV600" s="244"/>
      <c r="AW600" s="244"/>
      <c r="AX600" s="244"/>
      <c r="AY600" s="244"/>
      <c r="AZ600" s="244"/>
      <c r="BA600" s="244"/>
      <c r="BB600" s="244"/>
      <c r="BC600" s="244"/>
      <c r="BD600" s="244"/>
      <c r="BE600" s="244"/>
      <c r="BF600" s="244"/>
      <c r="BG600" s="244"/>
      <c r="BH600" s="244"/>
      <c r="BI600" s="244"/>
      <c r="BJ600" s="244"/>
      <c r="BK600" s="244"/>
    </row>
    <row r="601" spans="1:63" ht="19.5" customHeight="1">
      <c r="A601" s="244"/>
      <c r="B601" s="244"/>
      <c r="C601" s="244"/>
      <c r="D601" s="244"/>
      <c r="E601" s="244"/>
      <c r="F601" s="244"/>
      <c r="G601" s="244"/>
      <c r="H601" s="244"/>
      <c r="I601" s="244"/>
      <c r="J601" s="244"/>
      <c r="K601" s="244"/>
      <c r="L601" s="244"/>
      <c r="M601" s="244"/>
      <c r="N601" s="244"/>
      <c r="O601" s="244"/>
      <c r="P601" s="244"/>
      <c r="Q601" s="244"/>
      <c r="R601" s="244"/>
      <c r="S601" s="244"/>
      <c r="T601" s="244"/>
      <c r="U601" s="244"/>
      <c r="V601" s="244"/>
      <c r="W601" s="244"/>
      <c r="X601" s="244"/>
      <c r="Y601" s="244"/>
      <c r="Z601" s="244"/>
      <c r="AA601" s="244"/>
      <c r="AB601" s="244"/>
      <c r="AC601" s="244"/>
      <c r="AD601" s="244"/>
      <c r="AE601" s="244"/>
      <c r="AF601" s="244"/>
      <c r="AG601" s="244"/>
      <c r="AH601" s="244"/>
      <c r="AI601" s="244"/>
      <c r="AJ601" s="244"/>
      <c r="AK601" s="244"/>
      <c r="AL601" s="244"/>
      <c r="AM601" s="244"/>
      <c r="AN601" s="244"/>
      <c r="AO601" s="244"/>
      <c r="AP601" s="244"/>
      <c r="AQ601" s="244"/>
      <c r="AR601" s="244"/>
      <c r="AS601" s="244"/>
      <c r="AT601" s="244"/>
      <c r="AU601" s="244"/>
      <c r="AV601" s="244"/>
      <c r="AW601" s="244"/>
      <c r="AX601" s="244"/>
      <c r="AY601" s="244"/>
      <c r="AZ601" s="244"/>
      <c r="BA601" s="244"/>
      <c r="BB601" s="244"/>
      <c r="BC601" s="244"/>
      <c r="BD601" s="244"/>
      <c r="BE601" s="244"/>
      <c r="BF601" s="244"/>
      <c r="BG601" s="244"/>
      <c r="BH601" s="244"/>
      <c r="BI601" s="244"/>
      <c r="BJ601" s="244"/>
      <c r="BK601" s="244"/>
    </row>
    <row r="602" spans="1:63" ht="19.5" customHeight="1">
      <c r="A602" s="244"/>
      <c r="B602" s="244"/>
      <c r="C602" s="244"/>
      <c r="D602" s="244"/>
      <c r="E602" s="244"/>
      <c r="F602" s="244"/>
      <c r="G602" s="244"/>
      <c r="H602" s="244"/>
      <c r="I602" s="244"/>
      <c r="J602" s="244"/>
      <c r="K602" s="244"/>
      <c r="L602" s="244"/>
      <c r="M602" s="244"/>
      <c r="N602" s="244"/>
      <c r="O602" s="244"/>
      <c r="P602" s="244"/>
      <c r="Q602" s="244"/>
      <c r="R602" s="244"/>
      <c r="S602" s="244"/>
      <c r="T602" s="244"/>
      <c r="U602" s="244"/>
      <c r="V602" s="244"/>
      <c r="W602" s="244"/>
      <c r="X602" s="244"/>
      <c r="Y602" s="244"/>
      <c r="Z602" s="244"/>
      <c r="AA602" s="244"/>
      <c r="AB602" s="244"/>
      <c r="AC602" s="244"/>
      <c r="AD602" s="244"/>
      <c r="AE602" s="244"/>
      <c r="AF602" s="244"/>
      <c r="AG602" s="244"/>
      <c r="AH602" s="244"/>
      <c r="AI602" s="244"/>
      <c r="AJ602" s="244"/>
      <c r="AK602" s="244"/>
      <c r="AL602" s="244"/>
      <c r="AM602" s="244"/>
      <c r="AN602" s="244"/>
      <c r="AO602" s="244"/>
      <c r="AP602" s="244"/>
      <c r="AQ602" s="244"/>
      <c r="AR602" s="244"/>
      <c r="AS602" s="244"/>
      <c r="AT602" s="244"/>
      <c r="AU602" s="244"/>
      <c r="AV602" s="244"/>
      <c r="AW602" s="244"/>
      <c r="AX602" s="244"/>
      <c r="AY602" s="244"/>
      <c r="AZ602" s="244"/>
      <c r="BA602" s="244"/>
      <c r="BB602" s="244"/>
      <c r="BC602" s="244"/>
      <c r="BD602" s="244"/>
      <c r="BE602" s="244"/>
      <c r="BF602" s="244"/>
      <c r="BG602" s="244"/>
      <c r="BH602" s="244"/>
      <c r="BI602" s="244"/>
      <c r="BJ602" s="244"/>
      <c r="BK602" s="244"/>
    </row>
    <row r="603" spans="1:63" ht="19.5" customHeight="1">
      <c r="A603" s="244"/>
      <c r="B603" s="244"/>
      <c r="C603" s="244"/>
      <c r="D603" s="244"/>
      <c r="E603" s="244"/>
      <c r="F603" s="244"/>
      <c r="G603" s="244"/>
      <c r="H603" s="244"/>
      <c r="I603" s="244"/>
      <c r="J603" s="244"/>
      <c r="K603" s="244"/>
      <c r="L603" s="244"/>
      <c r="M603" s="244"/>
      <c r="N603" s="244"/>
      <c r="O603" s="244"/>
      <c r="P603" s="244"/>
      <c r="Q603" s="244"/>
      <c r="R603" s="244"/>
      <c r="S603" s="244"/>
      <c r="T603" s="244"/>
      <c r="U603" s="244"/>
      <c r="V603" s="244"/>
      <c r="W603" s="244"/>
      <c r="X603" s="244"/>
      <c r="Y603" s="244"/>
      <c r="Z603" s="244"/>
      <c r="AA603" s="244"/>
      <c r="AB603" s="244"/>
      <c r="AC603" s="244"/>
      <c r="AD603" s="244"/>
      <c r="AE603" s="244"/>
      <c r="AF603" s="244"/>
      <c r="AG603" s="244"/>
      <c r="AH603" s="244"/>
      <c r="AI603" s="244"/>
      <c r="AJ603" s="244"/>
      <c r="AK603" s="244"/>
      <c r="AL603" s="244"/>
      <c r="AM603" s="244"/>
      <c r="AN603" s="244"/>
      <c r="AO603" s="244"/>
      <c r="AP603" s="244"/>
      <c r="AQ603" s="244"/>
      <c r="AR603" s="244"/>
      <c r="AS603" s="244"/>
      <c r="AT603" s="244"/>
      <c r="AU603" s="244"/>
      <c r="AV603" s="244"/>
      <c r="AW603" s="244"/>
      <c r="AX603" s="244"/>
      <c r="AY603" s="244"/>
      <c r="AZ603" s="244"/>
      <c r="BA603" s="244"/>
      <c r="BB603" s="244"/>
      <c r="BC603" s="244"/>
      <c r="BD603" s="244"/>
      <c r="BE603" s="244"/>
      <c r="BF603" s="244"/>
      <c r="BG603" s="244"/>
      <c r="BH603" s="244"/>
      <c r="BI603" s="244"/>
      <c r="BJ603" s="244"/>
      <c r="BK603" s="244"/>
    </row>
    <row r="604" spans="1:63" ht="19.5" customHeight="1">
      <c r="A604" s="244"/>
      <c r="B604" s="244"/>
      <c r="C604" s="244"/>
      <c r="D604" s="244"/>
      <c r="E604" s="244"/>
      <c r="F604" s="244"/>
      <c r="G604" s="244"/>
      <c r="H604" s="244"/>
      <c r="I604" s="244"/>
      <c r="J604" s="244"/>
      <c r="K604" s="244"/>
      <c r="L604" s="244"/>
      <c r="M604" s="244"/>
      <c r="N604" s="244"/>
      <c r="O604" s="244"/>
      <c r="P604" s="244"/>
      <c r="Q604" s="244"/>
      <c r="R604" s="244"/>
      <c r="S604" s="244"/>
      <c r="T604" s="244"/>
      <c r="U604" s="244"/>
      <c r="V604" s="244"/>
      <c r="W604" s="244"/>
      <c r="X604" s="244"/>
      <c r="Y604" s="244"/>
      <c r="Z604" s="244"/>
      <c r="AA604" s="244"/>
      <c r="AB604" s="244"/>
      <c r="AC604" s="244"/>
      <c r="AD604" s="244"/>
      <c r="AE604" s="244"/>
      <c r="AF604" s="244"/>
      <c r="AG604" s="244"/>
      <c r="AH604" s="244"/>
      <c r="AI604" s="244"/>
      <c r="AJ604" s="244"/>
      <c r="AK604" s="244"/>
      <c r="AL604" s="244"/>
      <c r="AM604" s="244"/>
      <c r="AN604" s="244"/>
      <c r="AO604" s="244"/>
      <c r="AP604" s="244"/>
      <c r="AQ604" s="244"/>
      <c r="AR604" s="244"/>
      <c r="AS604" s="244"/>
      <c r="AT604" s="244"/>
      <c r="AU604" s="244"/>
      <c r="AV604" s="244"/>
      <c r="AW604" s="244"/>
      <c r="AX604" s="244"/>
      <c r="AY604" s="244"/>
      <c r="AZ604" s="244"/>
      <c r="BA604" s="244"/>
      <c r="BB604" s="244"/>
      <c r="BC604" s="244"/>
      <c r="BD604" s="244"/>
      <c r="BE604" s="244"/>
      <c r="BF604" s="244"/>
      <c r="BG604" s="244"/>
      <c r="BH604" s="244"/>
      <c r="BI604" s="244"/>
      <c r="BJ604" s="244"/>
      <c r="BK604" s="244"/>
    </row>
    <row r="605" spans="1:63" ht="19.5" customHeight="1">
      <c r="A605" s="244"/>
      <c r="B605" s="244"/>
      <c r="C605" s="244"/>
      <c r="D605" s="244"/>
      <c r="E605" s="244"/>
      <c r="F605" s="244"/>
      <c r="G605" s="244"/>
      <c r="H605" s="244"/>
      <c r="I605" s="244"/>
      <c r="J605" s="244"/>
      <c r="K605" s="244"/>
      <c r="L605" s="244"/>
      <c r="M605" s="244"/>
      <c r="N605" s="244"/>
      <c r="O605" s="244"/>
      <c r="P605" s="244"/>
      <c r="Q605" s="244"/>
      <c r="R605" s="244"/>
      <c r="S605" s="244"/>
      <c r="T605" s="244"/>
      <c r="U605" s="244"/>
      <c r="V605" s="244"/>
      <c r="W605" s="244"/>
      <c r="X605" s="244"/>
      <c r="Y605" s="244"/>
      <c r="Z605" s="244"/>
      <c r="AA605" s="244"/>
      <c r="AB605" s="244"/>
      <c r="AC605" s="244"/>
      <c r="AD605" s="244"/>
      <c r="AE605" s="244"/>
      <c r="AF605" s="244"/>
      <c r="AG605" s="244"/>
      <c r="AH605" s="244"/>
      <c r="AI605" s="244"/>
      <c r="AJ605" s="244"/>
      <c r="AK605" s="244"/>
      <c r="AL605" s="244"/>
      <c r="AM605" s="244"/>
      <c r="AN605" s="244"/>
      <c r="AO605" s="244"/>
      <c r="AP605" s="244"/>
      <c r="AQ605" s="244"/>
      <c r="AR605" s="244"/>
      <c r="AS605" s="244"/>
      <c r="AT605" s="244"/>
      <c r="AU605" s="244"/>
      <c r="AV605" s="244"/>
      <c r="AW605" s="244"/>
      <c r="AX605" s="244"/>
      <c r="AY605" s="244"/>
      <c r="AZ605" s="244"/>
      <c r="BA605" s="244"/>
      <c r="BB605" s="244"/>
      <c r="BC605" s="244"/>
      <c r="BD605" s="244"/>
      <c r="BE605" s="244"/>
      <c r="BF605" s="244"/>
      <c r="BG605" s="244"/>
      <c r="BH605" s="244"/>
      <c r="BI605" s="244"/>
      <c r="BJ605" s="244"/>
      <c r="BK605" s="244"/>
    </row>
    <row r="606" spans="1:63" ht="19.5" customHeight="1">
      <c r="A606" s="244"/>
      <c r="B606" s="244"/>
      <c r="C606" s="244"/>
      <c r="D606" s="244"/>
      <c r="E606" s="244"/>
      <c r="F606" s="244"/>
      <c r="G606" s="244"/>
      <c r="H606" s="244"/>
      <c r="I606" s="244"/>
      <c r="J606" s="244"/>
      <c r="K606" s="244"/>
      <c r="L606" s="244"/>
      <c r="M606" s="244"/>
      <c r="N606" s="244"/>
      <c r="O606" s="244"/>
      <c r="P606" s="244"/>
      <c r="Q606" s="244"/>
      <c r="R606" s="244"/>
      <c r="S606" s="244"/>
      <c r="T606" s="244"/>
      <c r="U606" s="244"/>
      <c r="V606" s="244"/>
      <c r="W606" s="244"/>
      <c r="X606" s="244"/>
      <c r="Y606" s="244"/>
      <c r="Z606" s="244"/>
      <c r="AA606" s="244"/>
      <c r="AB606" s="244"/>
      <c r="AC606" s="244"/>
      <c r="AD606" s="244"/>
      <c r="AE606" s="244"/>
      <c r="AF606" s="244"/>
      <c r="AG606" s="244"/>
      <c r="AH606" s="244"/>
      <c r="AI606" s="244"/>
      <c r="AJ606" s="244"/>
      <c r="AK606" s="244"/>
      <c r="AL606" s="244"/>
      <c r="AM606" s="244"/>
      <c r="AN606" s="244"/>
      <c r="AO606" s="244"/>
      <c r="AP606" s="244"/>
      <c r="AQ606" s="244"/>
      <c r="AR606" s="244"/>
      <c r="AS606" s="244"/>
      <c r="AT606" s="244"/>
      <c r="AU606" s="244"/>
      <c r="AV606" s="244"/>
      <c r="AW606" s="244"/>
      <c r="AX606" s="244"/>
      <c r="AY606" s="244"/>
      <c r="AZ606" s="244"/>
      <c r="BA606" s="244"/>
      <c r="BB606" s="244"/>
      <c r="BC606" s="244"/>
      <c r="BD606" s="244"/>
      <c r="BE606" s="244"/>
      <c r="BF606" s="244"/>
      <c r="BG606" s="244"/>
      <c r="BH606" s="244"/>
      <c r="BI606" s="244"/>
      <c r="BJ606" s="244"/>
      <c r="BK606" s="244"/>
    </row>
    <row r="607" spans="1:63" ht="19.5" customHeight="1">
      <c r="A607" s="244"/>
      <c r="B607" s="244"/>
      <c r="C607" s="244"/>
      <c r="D607" s="244"/>
      <c r="E607" s="244"/>
      <c r="F607" s="244"/>
      <c r="G607" s="244"/>
      <c r="H607" s="244"/>
      <c r="I607" s="244"/>
      <c r="J607" s="244"/>
      <c r="K607" s="244"/>
      <c r="L607" s="244"/>
      <c r="M607" s="244"/>
      <c r="N607" s="244"/>
      <c r="O607" s="244"/>
      <c r="P607" s="244"/>
      <c r="Q607" s="244"/>
      <c r="R607" s="244"/>
      <c r="S607" s="244"/>
      <c r="T607" s="244"/>
      <c r="U607" s="244"/>
      <c r="V607" s="244"/>
      <c r="W607" s="244"/>
      <c r="X607" s="244"/>
      <c r="Y607" s="244"/>
      <c r="Z607" s="244"/>
      <c r="AA607" s="244"/>
      <c r="AB607" s="244"/>
      <c r="AC607" s="244"/>
      <c r="AD607" s="244"/>
      <c r="AE607" s="244"/>
      <c r="AF607" s="244"/>
      <c r="AG607" s="244"/>
      <c r="AH607" s="244"/>
      <c r="AI607" s="244"/>
      <c r="AJ607" s="244"/>
      <c r="AK607" s="244"/>
      <c r="AL607" s="244"/>
      <c r="AM607" s="244"/>
      <c r="AN607" s="244"/>
      <c r="AO607" s="244"/>
      <c r="AP607" s="244"/>
      <c r="AQ607" s="244"/>
      <c r="AR607" s="244"/>
      <c r="AS607" s="244"/>
      <c r="AT607" s="244"/>
      <c r="AU607" s="244"/>
      <c r="AV607" s="244"/>
      <c r="AW607" s="244"/>
      <c r="AX607" s="244"/>
      <c r="AY607" s="244"/>
      <c r="AZ607" s="244"/>
      <c r="BA607" s="244"/>
      <c r="BB607" s="244"/>
      <c r="BC607" s="244"/>
      <c r="BD607" s="244"/>
      <c r="BE607" s="244"/>
      <c r="BF607" s="244"/>
      <c r="BG607" s="244"/>
      <c r="BH607" s="244"/>
      <c r="BI607" s="244"/>
      <c r="BJ607" s="244"/>
      <c r="BK607" s="244"/>
    </row>
    <row r="608" spans="1:63" ht="19.5" customHeight="1">
      <c r="A608" s="244"/>
      <c r="B608" s="244"/>
      <c r="C608" s="244"/>
      <c r="D608" s="244"/>
      <c r="E608" s="244"/>
      <c r="F608" s="244"/>
      <c r="G608" s="244"/>
      <c r="H608" s="244"/>
      <c r="I608" s="244"/>
      <c r="J608" s="244"/>
      <c r="K608" s="244"/>
      <c r="L608" s="244"/>
      <c r="M608" s="244"/>
      <c r="N608" s="244"/>
      <c r="O608" s="244"/>
      <c r="P608" s="244"/>
      <c r="Q608" s="244"/>
      <c r="R608" s="244"/>
      <c r="S608" s="244"/>
      <c r="T608" s="244"/>
      <c r="U608" s="244"/>
      <c r="V608" s="244"/>
      <c r="W608" s="244"/>
      <c r="X608" s="244"/>
      <c r="Y608" s="244"/>
      <c r="Z608" s="244"/>
      <c r="AA608" s="244"/>
      <c r="AB608" s="244"/>
      <c r="AC608" s="244"/>
      <c r="AD608" s="244"/>
      <c r="AE608" s="244"/>
      <c r="AF608" s="244"/>
      <c r="AG608" s="244"/>
      <c r="AH608" s="244"/>
      <c r="AI608" s="244"/>
      <c r="AJ608" s="244"/>
      <c r="AK608" s="244"/>
      <c r="AL608" s="244"/>
      <c r="AM608" s="244"/>
      <c r="AN608" s="244"/>
      <c r="AO608" s="244"/>
      <c r="AP608" s="244"/>
      <c r="AQ608" s="244"/>
      <c r="AR608" s="244"/>
      <c r="AS608" s="244"/>
      <c r="AT608" s="244"/>
      <c r="AU608" s="244"/>
      <c r="AV608" s="244"/>
      <c r="AW608" s="244"/>
      <c r="AX608" s="244"/>
      <c r="AY608" s="244"/>
      <c r="AZ608" s="244"/>
      <c r="BA608" s="244"/>
      <c r="BB608" s="244"/>
      <c r="BC608" s="244"/>
      <c r="BD608" s="244"/>
      <c r="BE608" s="244"/>
      <c r="BF608" s="244"/>
      <c r="BG608" s="244"/>
      <c r="BH608" s="244"/>
      <c r="BI608" s="244"/>
      <c r="BJ608" s="244"/>
      <c r="BK608" s="244"/>
    </row>
    <row r="609" spans="1:63" ht="19.5" customHeight="1">
      <c r="A609" s="244"/>
      <c r="B609" s="244"/>
      <c r="C609" s="244"/>
      <c r="D609" s="244"/>
      <c r="E609" s="244"/>
      <c r="F609" s="244"/>
      <c r="G609" s="244"/>
      <c r="H609" s="244"/>
      <c r="I609" s="244"/>
      <c r="J609" s="244"/>
      <c r="K609" s="244"/>
      <c r="L609" s="244"/>
      <c r="M609" s="244"/>
      <c r="N609" s="244"/>
      <c r="O609" s="244"/>
      <c r="P609" s="244"/>
      <c r="Q609" s="244"/>
      <c r="R609" s="244"/>
      <c r="S609" s="244"/>
      <c r="T609" s="244"/>
      <c r="U609" s="244"/>
      <c r="V609" s="244"/>
      <c r="W609" s="244"/>
      <c r="X609" s="244"/>
      <c r="Y609" s="244"/>
      <c r="Z609" s="244"/>
      <c r="AA609" s="244"/>
      <c r="AB609" s="244"/>
      <c r="AC609" s="244"/>
      <c r="AD609" s="244"/>
      <c r="AE609" s="244"/>
      <c r="AF609" s="244"/>
      <c r="AG609" s="244"/>
      <c r="AH609" s="244"/>
      <c r="AI609" s="244"/>
      <c r="AJ609" s="244"/>
      <c r="AK609" s="244"/>
      <c r="AL609" s="244"/>
      <c r="AM609" s="244"/>
      <c r="AN609" s="244"/>
      <c r="AO609" s="244"/>
      <c r="AP609" s="244"/>
      <c r="AQ609" s="244"/>
      <c r="AR609" s="244"/>
      <c r="AS609" s="244"/>
      <c r="AT609" s="244"/>
      <c r="AU609" s="244"/>
      <c r="AV609" s="244"/>
      <c r="AW609" s="244"/>
      <c r="AX609" s="244"/>
      <c r="AY609" s="244"/>
      <c r="AZ609" s="244"/>
      <c r="BA609" s="244"/>
      <c r="BB609" s="244"/>
      <c r="BC609" s="244"/>
      <c r="BD609" s="244"/>
      <c r="BE609" s="244"/>
      <c r="BF609" s="244"/>
      <c r="BG609" s="244"/>
      <c r="BH609" s="244"/>
      <c r="BI609" s="244"/>
      <c r="BJ609" s="244"/>
      <c r="BK609" s="244"/>
    </row>
    <row r="610" spans="1:63" ht="19.5" customHeight="1">
      <c r="A610" s="244"/>
      <c r="B610" s="244"/>
      <c r="C610" s="244"/>
      <c r="D610" s="244"/>
      <c r="E610" s="244"/>
      <c r="F610" s="244"/>
      <c r="G610" s="244"/>
      <c r="H610" s="244"/>
      <c r="I610" s="244"/>
      <c r="J610" s="244"/>
      <c r="K610" s="244"/>
      <c r="L610" s="244"/>
      <c r="M610" s="244"/>
      <c r="N610" s="244"/>
      <c r="O610" s="244"/>
      <c r="P610" s="244"/>
      <c r="Q610" s="244"/>
      <c r="R610" s="244"/>
      <c r="S610" s="244"/>
      <c r="T610" s="244"/>
      <c r="U610" s="244"/>
      <c r="V610" s="244"/>
      <c r="W610" s="244"/>
      <c r="X610" s="244"/>
      <c r="Y610" s="244"/>
      <c r="Z610" s="244"/>
      <c r="AA610" s="244"/>
      <c r="AB610" s="244"/>
      <c r="AC610" s="244"/>
      <c r="AD610" s="244"/>
      <c r="AE610" s="244"/>
      <c r="AF610" s="244"/>
      <c r="AG610" s="244"/>
      <c r="AH610" s="244"/>
      <c r="AI610" s="244"/>
      <c r="AJ610" s="244"/>
      <c r="AK610" s="244"/>
      <c r="AL610" s="244"/>
      <c r="AM610" s="244"/>
      <c r="AN610" s="244"/>
      <c r="AO610" s="244"/>
      <c r="AP610" s="244"/>
      <c r="AQ610" s="244"/>
      <c r="AR610" s="244"/>
      <c r="AS610" s="244"/>
      <c r="AT610" s="244"/>
      <c r="AU610" s="244"/>
      <c r="AV610" s="244"/>
      <c r="AW610" s="244"/>
      <c r="AX610" s="244"/>
      <c r="AY610" s="244"/>
      <c r="AZ610" s="244"/>
      <c r="BA610" s="244"/>
      <c r="BB610" s="244"/>
      <c r="BC610" s="244"/>
      <c r="BD610" s="244"/>
      <c r="BE610" s="244"/>
      <c r="BF610" s="244"/>
      <c r="BG610" s="244"/>
      <c r="BH610" s="244"/>
      <c r="BI610" s="244"/>
      <c r="BJ610" s="244"/>
      <c r="BK610" s="244"/>
    </row>
    <row r="611" spans="1:63" ht="19.5" customHeight="1">
      <c r="A611" s="244"/>
      <c r="B611" s="244"/>
      <c r="C611" s="244"/>
      <c r="D611" s="244"/>
      <c r="E611" s="244"/>
      <c r="F611" s="244"/>
      <c r="G611" s="244"/>
      <c r="H611" s="244"/>
      <c r="I611" s="244"/>
      <c r="J611" s="244"/>
      <c r="K611" s="244"/>
      <c r="L611" s="244"/>
      <c r="M611" s="244"/>
      <c r="N611" s="244"/>
      <c r="O611" s="244"/>
      <c r="P611" s="244"/>
      <c r="Q611" s="244"/>
      <c r="R611" s="244"/>
      <c r="S611" s="244"/>
      <c r="T611" s="244"/>
      <c r="U611" s="244"/>
      <c r="V611" s="244"/>
      <c r="W611" s="244"/>
      <c r="X611" s="244"/>
      <c r="Y611" s="244"/>
      <c r="Z611" s="244"/>
      <c r="AA611" s="244"/>
      <c r="AB611" s="244"/>
      <c r="AC611" s="244"/>
      <c r="AD611" s="244"/>
      <c r="AE611" s="244"/>
      <c r="AF611" s="244"/>
      <c r="AG611" s="244"/>
      <c r="AH611" s="244"/>
      <c r="AI611" s="244"/>
      <c r="AJ611" s="244"/>
      <c r="AK611" s="244"/>
      <c r="AL611" s="244"/>
      <c r="AM611" s="244"/>
      <c r="AN611" s="244"/>
      <c r="AO611" s="244"/>
      <c r="AP611" s="244"/>
      <c r="AQ611" s="244"/>
      <c r="AR611" s="244"/>
      <c r="AS611" s="244"/>
      <c r="AT611" s="244"/>
      <c r="AU611" s="244"/>
      <c r="AV611" s="244"/>
      <c r="AW611" s="244"/>
      <c r="AX611" s="244"/>
      <c r="AY611" s="244"/>
      <c r="AZ611" s="244"/>
      <c r="BA611" s="244"/>
      <c r="BB611" s="244"/>
      <c r="BC611" s="244"/>
      <c r="BD611" s="244"/>
      <c r="BE611" s="244"/>
      <c r="BF611" s="244"/>
      <c r="BG611" s="244"/>
      <c r="BH611" s="244"/>
      <c r="BI611" s="244"/>
      <c r="BJ611" s="244"/>
      <c r="BK611" s="244"/>
    </row>
    <row r="612" spans="1:63" ht="19.5" customHeight="1">
      <c r="A612" s="244"/>
      <c r="B612" s="244"/>
      <c r="C612" s="244"/>
      <c r="D612" s="244"/>
      <c r="E612" s="244"/>
      <c r="F612" s="244"/>
      <c r="G612" s="244"/>
      <c r="H612" s="244"/>
      <c r="I612" s="244"/>
      <c r="J612" s="244"/>
      <c r="K612" s="244"/>
      <c r="L612" s="244"/>
      <c r="M612" s="244"/>
      <c r="N612" s="244"/>
      <c r="O612" s="244"/>
      <c r="P612" s="244"/>
      <c r="Q612" s="244"/>
      <c r="R612" s="244"/>
      <c r="S612" s="244"/>
      <c r="T612" s="244"/>
      <c r="U612" s="244"/>
      <c r="V612" s="244"/>
      <c r="W612" s="244"/>
      <c r="X612" s="244"/>
      <c r="Y612" s="244"/>
      <c r="Z612" s="244"/>
      <c r="AA612" s="244"/>
      <c r="AB612" s="244"/>
      <c r="AC612" s="244"/>
      <c r="AD612" s="244"/>
      <c r="AE612" s="244"/>
      <c r="AF612" s="244"/>
      <c r="AG612" s="244"/>
      <c r="AH612" s="244"/>
      <c r="AI612" s="244"/>
      <c r="AJ612" s="244"/>
      <c r="AK612" s="244"/>
      <c r="AL612" s="244"/>
      <c r="AM612" s="244"/>
      <c r="AN612" s="244"/>
      <c r="AO612" s="244"/>
      <c r="AP612" s="244"/>
      <c r="AQ612" s="244"/>
      <c r="AR612" s="244"/>
      <c r="AS612" s="244"/>
      <c r="AT612" s="244"/>
      <c r="AU612" s="244"/>
      <c r="AV612" s="244"/>
      <c r="AW612" s="244"/>
      <c r="AX612" s="244"/>
      <c r="AY612" s="244"/>
      <c r="AZ612" s="244"/>
      <c r="BA612" s="244"/>
      <c r="BB612" s="244"/>
      <c r="BC612" s="244"/>
      <c r="BD612" s="244"/>
      <c r="BE612" s="244"/>
      <c r="BF612" s="244"/>
      <c r="BG612" s="244"/>
      <c r="BH612" s="244"/>
      <c r="BI612" s="244"/>
      <c r="BJ612" s="244"/>
      <c r="BK612" s="244"/>
    </row>
    <row r="613" spans="1:63" ht="19.5" customHeight="1">
      <c r="A613" s="244"/>
      <c r="B613" s="244"/>
      <c r="C613" s="244"/>
      <c r="D613" s="244"/>
      <c r="E613" s="244"/>
      <c r="F613" s="244"/>
      <c r="G613" s="244"/>
      <c r="H613" s="244"/>
      <c r="I613" s="244"/>
      <c r="J613" s="244"/>
      <c r="K613" s="244"/>
      <c r="L613" s="244"/>
      <c r="M613" s="244"/>
      <c r="N613" s="244"/>
      <c r="O613" s="244"/>
      <c r="P613" s="244"/>
      <c r="Q613" s="244"/>
      <c r="R613" s="244"/>
      <c r="S613" s="244"/>
      <c r="T613" s="244"/>
      <c r="U613" s="244"/>
      <c r="V613" s="244"/>
      <c r="W613" s="244"/>
      <c r="X613" s="244"/>
      <c r="Y613" s="244"/>
      <c r="Z613" s="244"/>
      <c r="AA613" s="244"/>
      <c r="AB613" s="244"/>
      <c r="AC613" s="244"/>
      <c r="AD613" s="244"/>
      <c r="AE613" s="244"/>
      <c r="AF613" s="244"/>
      <c r="AG613" s="244"/>
      <c r="AH613" s="244"/>
      <c r="AI613" s="244"/>
      <c r="AJ613" s="244"/>
      <c r="AK613" s="244"/>
      <c r="AL613" s="244"/>
      <c r="AM613" s="244"/>
      <c r="AN613" s="244"/>
      <c r="AO613" s="244"/>
      <c r="AP613" s="244"/>
      <c r="AQ613" s="244"/>
      <c r="AR613" s="244"/>
      <c r="AS613" s="244"/>
      <c r="AT613" s="244"/>
      <c r="AU613" s="244"/>
      <c r="AV613" s="244"/>
      <c r="AW613" s="244"/>
      <c r="AX613" s="244"/>
      <c r="AY613" s="244"/>
      <c r="AZ613" s="244"/>
      <c r="BA613" s="244"/>
      <c r="BB613" s="244"/>
      <c r="BC613" s="244"/>
      <c r="BD613" s="244"/>
      <c r="BE613" s="244"/>
      <c r="BF613" s="244"/>
      <c r="BG613" s="244"/>
      <c r="BH613" s="244"/>
      <c r="BI613" s="244"/>
      <c r="BJ613" s="244"/>
      <c r="BK613" s="244"/>
    </row>
    <row r="614" spans="1:63" ht="19.5" customHeight="1">
      <c r="A614" s="244"/>
      <c r="B614" s="244"/>
      <c r="C614" s="244"/>
      <c r="D614" s="244"/>
      <c r="E614" s="244"/>
      <c r="F614" s="244"/>
      <c r="G614" s="244"/>
      <c r="H614" s="244"/>
      <c r="I614" s="244"/>
      <c r="J614" s="244"/>
      <c r="K614" s="244"/>
      <c r="L614" s="244"/>
      <c r="M614" s="244"/>
      <c r="N614" s="244"/>
      <c r="O614" s="244"/>
      <c r="P614" s="244"/>
      <c r="Q614" s="244"/>
      <c r="R614" s="244"/>
      <c r="S614" s="244"/>
      <c r="T614" s="244"/>
      <c r="U614" s="244"/>
      <c r="V614" s="244"/>
      <c r="W614" s="244"/>
      <c r="X614" s="244"/>
      <c r="Y614" s="244"/>
      <c r="Z614" s="244"/>
      <c r="AA614" s="244"/>
      <c r="AB614" s="244"/>
      <c r="AC614" s="244"/>
      <c r="AD614" s="244"/>
      <c r="AE614" s="244"/>
      <c r="AF614" s="244"/>
      <c r="AG614" s="244"/>
      <c r="AH614" s="244"/>
      <c r="AI614" s="244"/>
      <c r="AJ614" s="244"/>
      <c r="AK614" s="244"/>
      <c r="AL614" s="244"/>
      <c r="AM614" s="244"/>
      <c r="AN614" s="244"/>
      <c r="AO614" s="244"/>
      <c r="AP614" s="244"/>
      <c r="AQ614" s="244"/>
      <c r="AR614" s="244"/>
      <c r="AS614" s="244"/>
      <c r="AT614" s="244"/>
      <c r="AU614" s="244"/>
      <c r="AV614" s="244"/>
      <c r="AW614" s="244"/>
      <c r="AX614" s="244"/>
      <c r="AY614" s="244"/>
      <c r="AZ614" s="244"/>
      <c r="BA614" s="244"/>
      <c r="BB614" s="244"/>
      <c r="BC614" s="244"/>
      <c r="BD614" s="244"/>
      <c r="BE614" s="244"/>
      <c r="BF614" s="244"/>
      <c r="BG614" s="244"/>
      <c r="BH614" s="244"/>
      <c r="BI614" s="244"/>
      <c r="BJ614" s="244"/>
      <c r="BK614" s="244"/>
    </row>
    <row r="615" spans="1:63" ht="19.5" customHeight="1">
      <c r="A615" s="244"/>
      <c r="B615" s="244"/>
      <c r="C615" s="244"/>
      <c r="D615" s="244"/>
      <c r="E615" s="244"/>
      <c r="F615" s="244"/>
      <c r="G615" s="244"/>
      <c r="H615" s="244"/>
      <c r="I615" s="244"/>
      <c r="J615" s="244"/>
      <c r="K615" s="244"/>
      <c r="L615" s="244"/>
      <c r="M615" s="244"/>
      <c r="N615" s="244"/>
      <c r="O615" s="244"/>
      <c r="P615" s="244"/>
      <c r="Q615" s="244"/>
      <c r="R615" s="244"/>
      <c r="S615" s="244"/>
      <c r="T615" s="244"/>
      <c r="U615" s="244"/>
      <c r="V615" s="244"/>
      <c r="W615" s="244"/>
      <c r="X615" s="244"/>
      <c r="Y615" s="244"/>
      <c r="Z615" s="244"/>
      <c r="AA615" s="244"/>
      <c r="AB615" s="244"/>
      <c r="AC615" s="244"/>
      <c r="AD615" s="244"/>
      <c r="AE615" s="244"/>
      <c r="AF615" s="244"/>
      <c r="AG615" s="244"/>
      <c r="AH615" s="244"/>
      <c r="AI615" s="244"/>
      <c r="AJ615" s="244"/>
      <c r="AK615" s="244"/>
      <c r="AL615" s="244"/>
      <c r="AM615" s="244"/>
      <c r="AN615" s="244"/>
      <c r="AO615" s="244"/>
      <c r="AP615" s="244"/>
      <c r="AQ615" s="244"/>
      <c r="AR615" s="244"/>
      <c r="AS615" s="244"/>
      <c r="AT615" s="244"/>
      <c r="AU615" s="244"/>
      <c r="AV615" s="244"/>
      <c r="AW615" s="244"/>
      <c r="AX615" s="244"/>
      <c r="AY615" s="244"/>
      <c r="AZ615" s="244"/>
      <c r="BA615" s="244"/>
      <c r="BB615" s="244"/>
      <c r="BC615" s="244"/>
      <c r="BD615" s="244"/>
      <c r="BE615" s="244"/>
      <c r="BF615" s="244"/>
      <c r="BG615" s="244"/>
      <c r="BH615" s="244"/>
      <c r="BI615" s="244"/>
      <c r="BJ615" s="244"/>
      <c r="BK615" s="244"/>
    </row>
    <row r="616" spans="1:63" ht="19.5" customHeight="1">
      <c r="A616" s="244"/>
      <c r="B616" s="244"/>
      <c r="C616" s="244"/>
      <c r="D616" s="244"/>
      <c r="E616" s="244"/>
      <c r="F616" s="244"/>
      <c r="G616" s="244"/>
      <c r="H616" s="244"/>
      <c r="I616" s="244"/>
      <c r="J616" s="244"/>
      <c r="K616" s="244"/>
      <c r="L616" s="244"/>
      <c r="M616" s="244"/>
      <c r="N616" s="244"/>
      <c r="O616" s="244"/>
      <c r="P616" s="244"/>
      <c r="Q616" s="244"/>
      <c r="R616" s="244"/>
      <c r="S616" s="244"/>
      <c r="T616" s="244"/>
      <c r="U616" s="244"/>
      <c r="V616" s="244"/>
      <c r="W616" s="244"/>
      <c r="X616" s="244"/>
      <c r="Y616" s="244"/>
      <c r="Z616" s="244"/>
      <c r="AA616" s="244"/>
      <c r="AB616" s="244"/>
      <c r="AC616" s="244"/>
      <c r="AD616" s="244"/>
      <c r="AE616" s="244"/>
      <c r="AF616" s="244"/>
      <c r="AG616" s="244"/>
      <c r="AH616" s="244"/>
      <c r="AI616" s="244"/>
      <c r="AJ616" s="244"/>
      <c r="AK616" s="244"/>
      <c r="AL616" s="244"/>
      <c r="AM616" s="244"/>
      <c r="AN616" s="244"/>
      <c r="AO616" s="244"/>
      <c r="AP616" s="244"/>
      <c r="AQ616" s="244"/>
      <c r="AR616" s="244"/>
      <c r="AS616" s="244"/>
      <c r="AT616" s="244"/>
      <c r="AU616" s="244"/>
      <c r="AV616" s="244"/>
      <c r="AW616" s="244"/>
      <c r="AX616" s="244"/>
      <c r="AY616" s="244"/>
      <c r="AZ616" s="244"/>
      <c r="BA616" s="244"/>
      <c r="BB616" s="244"/>
      <c r="BC616" s="244"/>
      <c r="BD616" s="244"/>
      <c r="BE616" s="244"/>
      <c r="BF616" s="244"/>
      <c r="BG616" s="244"/>
      <c r="BH616" s="244"/>
      <c r="BI616" s="244"/>
      <c r="BJ616" s="244"/>
      <c r="BK616" s="244"/>
    </row>
    <row r="617" spans="1:63" ht="19.5" customHeight="1">
      <c r="A617" s="244"/>
      <c r="B617" s="244"/>
      <c r="C617" s="244"/>
      <c r="D617" s="244"/>
      <c r="E617" s="244"/>
      <c r="F617" s="244"/>
      <c r="G617" s="244"/>
      <c r="H617" s="244"/>
      <c r="I617" s="244"/>
      <c r="J617" s="244"/>
      <c r="K617" s="244"/>
      <c r="L617" s="244"/>
      <c r="M617" s="244"/>
      <c r="N617" s="244"/>
      <c r="O617" s="244"/>
      <c r="P617" s="244"/>
      <c r="Q617" s="244"/>
      <c r="R617" s="244"/>
      <c r="S617" s="244"/>
      <c r="T617" s="244"/>
      <c r="U617" s="244"/>
      <c r="V617" s="244"/>
      <c r="W617" s="244"/>
      <c r="X617" s="244"/>
      <c r="Y617" s="244"/>
      <c r="Z617" s="244"/>
      <c r="AA617" s="244"/>
      <c r="AB617" s="244"/>
      <c r="AC617" s="244"/>
      <c r="AD617" s="244"/>
      <c r="AE617" s="244"/>
      <c r="AF617" s="244"/>
      <c r="AG617" s="244"/>
      <c r="AH617" s="244"/>
      <c r="AI617" s="244"/>
      <c r="AJ617" s="244"/>
      <c r="AK617" s="244"/>
      <c r="AL617" s="244"/>
      <c r="AM617" s="244"/>
      <c r="AN617" s="244"/>
      <c r="AO617" s="244"/>
      <c r="AP617" s="244"/>
      <c r="AQ617" s="244"/>
      <c r="AR617" s="244"/>
      <c r="AS617" s="244"/>
      <c r="AT617" s="244"/>
      <c r="AU617" s="244"/>
      <c r="AV617" s="244"/>
      <c r="AW617" s="244"/>
      <c r="AX617" s="244"/>
      <c r="AY617" s="244"/>
      <c r="AZ617" s="244"/>
      <c r="BA617" s="244"/>
      <c r="BB617" s="244"/>
      <c r="BC617" s="244"/>
      <c r="BD617" s="244"/>
      <c r="BE617" s="244"/>
      <c r="BF617" s="244"/>
      <c r="BG617" s="244"/>
      <c r="BH617" s="244"/>
      <c r="BI617" s="244"/>
      <c r="BJ617" s="244"/>
      <c r="BK617" s="244"/>
    </row>
    <row r="618" spans="1:63" ht="19.5" customHeight="1">
      <c r="A618" s="244"/>
      <c r="B618" s="244"/>
      <c r="C618" s="244"/>
      <c r="D618" s="244"/>
      <c r="E618" s="244"/>
      <c r="F618" s="244"/>
      <c r="G618" s="244"/>
      <c r="H618" s="244"/>
      <c r="I618" s="244"/>
      <c r="J618" s="244"/>
      <c r="K618" s="244"/>
      <c r="L618" s="244"/>
      <c r="M618" s="244"/>
      <c r="N618" s="244"/>
      <c r="O618" s="244"/>
      <c r="P618" s="244"/>
      <c r="Q618" s="244"/>
      <c r="R618" s="244"/>
      <c r="S618" s="244"/>
      <c r="T618" s="244"/>
      <c r="U618" s="244"/>
      <c r="V618" s="244"/>
      <c r="W618" s="244"/>
      <c r="X618" s="244"/>
      <c r="Y618" s="244"/>
      <c r="Z618" s="244"/>
      <c r="AA618" s="244"/>
      <c r="AB618" s="244"/>
      <c r="AC618" s="244"/>
      <c r="AD618" s="244"/>
      <c r="AE618" s="244"/>
      <c r="AF618" s="244"/>
      <c r="AG618" s="244"/>
      <c r="AH618" s="244"/>
      <c r="AI618" s="244"/>
      <c r="AJ618" s="244"/>
      <c r="AK618" s="244"/>
      <c r="AL618" s="244"/>
      <c r="AM618" s="244"/>
      <c r="AN618" s="244"/>
      <c r="AO618" s="244"/>
      <c r="AP618" s="244"/>
      <c r="AQ618" s="244"/>
      <c r="AR618" s="244"/>
      <c r="AS618" s="244"/>
      <c r="AT618" s="244"/>
      <c r="AU618" s="244"/>
      <c r="AV618" s="244"/>
      <c r="AW618" s="244"/>
      <c r="AX618" s="244"/>
      <c r="AY618" s="244"/>
      <c r="AZ618" s="244"/>
      <c r="BA618" s="244"/>
      <c r="BB618" s="244"/>
      <c r="BC618" s="244"/>
      <c r="BD618" s="244"/>
      <c r="BE618" s="244"/>
      <c r="BF618" s="244"/>
      <c r="BG618" s="244"/>
      <c r="BH618" s="244"/>
      <c r="BI618" s="244"/>
      <c r="BJ618" s="244"/>
      <c r="BK618" s="244"/>
    </row>
    <row r="619" spans="1:63" ht="19.5" customHeight="1">
      <c r="A619" s="244"/>
      <c r="B619" s="244"/>
      <c r="C619" s="244"/>
      <c r="D619" s="244"/>
      <c r="E619" s="244"/>
      <c r="F619" s="244"/>
      <c r="G619" s="244"/>
      <c r="H619" s="244"/>
      <c r="I619" s="244"/>
      <c r="J619" s="244"/>
      <c r="K619" s="244"/>
      <c r="L619" s="244"/>
      <c r="M619" s="244"/>
      <c r="N619" s="244"/>
      <c r="O619" s="244"/>
      <c r="P619" s="244"/>
      <c r="Q619" s="244"/>
      <c r="R619" s="244"/>
      <c r="S619" s="244"/>
      <c r="T619" s="244"/>
      <c r="U619" s="244"/>
      <c r="V619" s="244"/>
      <c r="W619" s="244"/>
      <c r="X619" s="244"/>
      <c r="Y619" s="244"/>
      <c r="Z619" s="244"/>
      <c r="AA619" s="244"/>
      <c r="AB619" s="244"/>
      <c r="AC619" s="244"/>
      <c r="AD619" s="244"/>
      <c r="AE619" s="244"/>
      <c r="AF619" s="244"/>
      <c r="AG619" s="244"/>
      <c r="AH619" s="244"/>
      <c r="AI619" s="244"/>
      <c r="AJ619" s="244"/>
      <c r="AK619" s="244"/>
      <c r="AL619" s="244"/>
      <c r="AM619" s="244"/>
      <c r="AN619" s="244"/>
      <c r="AO619" s="244"/>
      <c r="AP619" s="244"/>
      <c r="AQ619" s="244"/>
      <c r="AR619" s="244"/>
      <c r="AS619" s="244"/>
      <c r="AT619" s="244"/>
      <c r="AU619" s="244"/>
      <c r="AV619" s="244"/>
      <c r="AW619" s="244"/>
      <c r="AX619" s="244"/>
      <c r="AY619" s="244"/>
      <c r="AZ619" s="244"/>
      <c r="BA619" s="244"/>
      <c r="BB619" s="244"/>
      <c r="BC619" s="244"/>
      <c r="BD619" s="244"/>
      <c r="BE619" s="244"/>
      <c r="BF619" s="244"/>
      <c r="BG619" s="244"/>
      <c r="BH619" s="244"/>
      <c r="BI619" s="244"/>
      <c r="BJ619" s="244"/>
      <c r="BK619" s="244"/>
    </row>
    <row r="620" spans="1:63" ht="19.5" customHeight="1">
      <c r="A620" s="244"/>
      <c r="B620" s="244"/>
      <c r="C620" s="244"/>
      <c r="D620" s="244"/>
      <c r="E620" s="244"/>
      <c r="F620" s="244"/>
      <c r="G620" s="244"/>
      <c r="H620" s="244"/>
      <c r="I620" s="244"/>
      <c r="J620" s="244"/>
      <c r="K620" s="244"/>
      <c r="L620" s="244"/>
      <c r="M620" s="244"/>
      <c r="N620" s="244"/>
      <c r="O620" s="244"/>
      <c r="P620" s="244"/>
      <c r="Q620" s="244"/>
      <c r="R620" s="244"/>
      <c r="S620" s="244"/>
      <c r="T620" s="244"/>
      <c r="U620" s="244"/>
      <c r="V620" s="244"/>
      <c r="W620" s="244"/>
      <c r="X620" s="244"/>
      <c r="Y620" s="244"/>
      <c r="Z620" s="244"/>
      <c r="AA620" s="244"/>
      <c r="AB620" s="244"/>
      <c r="AC620" s="244"/>
      <c r="AD620" s="244"/>
      <c r="AE620" s="244"/>
      <c r="AF620" s="244"/>
      <c r="AG620" s="244"/>
      <c r="AH620" s="244"/>
      <c r="AI620" s="244"/>
      <c r="AJ620" s="244"/>
      <c r="AK620" s="244"/>
      <c r="AL620" s="244"/>
      <c r="AM620" s="244"/>
      <c r="AN620" s="244"/>
      <c r="AO620" s="244"/>
      <c r="AP620" s="244"/>
      <c r="AQ620" s="244"/>
      <c r="AR620" s="244"/>
      <c r="AS620" s="244"/>
      <c r="AT620" s="244"/>
      <c r="AU620" s="244"/>
      <c r="AV620" s="244"/>
      <c r="AW620" s="244"/>
      <c r="AX620" s="244"/>
      <c r="AY620" s="244"/>
      <c r="AZ620" s="244"/>
      <c r="BA620" s="244"/>
      <c r="BB620" s="244"/>
      <c r="BC620" s="244"/>
      <c r="BD620" s="244"/>
      <c r="BE620" s="244"/>
      <c r="BF620" s="244"/>
      <c r="BG620" s="244"/>
      <c r="BH620" s="244"/>
      <c r="BI620" s="244"/>
      <c r="BJ620" s="244"/>
      <c r="BK620" s="244"/>
    </row>
    <row r="621" spans="1:63" ht="19.5" customHeight="1">
      <c r="A621" s="244"/>
      <c r="B621" s="244"/>
      <c r="C621" s="244"/>
      <c r="D621" s="244"/>
      <c r="E621" s="244"/>
      <c r="F621" s="244"/>
      <c r="G621" s="244"/>
      <c r="H621" s="244"/>
      <c r="I621" s="244"/>
      <c r="J621" s="244"/>
      <c r="K621" s="244"/>
      <c r="L621" s="244"/>
      <c r="M621" s="244"/>
      <c r="N621" s="244"/>
      <c r="O621" s="244"/>
      <c r="P621" s="244"/>
      <c r="Q621" s="244"/>
      <c r="R621" s="244"/>
      <c r="S621" s="244"/>
      <c r="T621" s="244"/>
      <c r="U621" s="244"/>
      <c r="V621" s="244"/>
      <c r="W621" s="244"/>
      <c r="X621" s="244"/>
      <c r="Y621" s="244"/>
      <c r="Z621" s="244"/>
      <c r="AA621" s="244"/>
      <c r="AB621" s="244"/>
      <c r="AC621" s="244"/>
      <c r="AD621" s="244"/>
      <c r="AE621" s="244"/>
      <c r="AF621" s="244"/>
      <c r="AG621" s="244"/>
      <c r="AH621" s="244"/>
      <c r="AI621" s="244"/>
      <c r="AJ621" s="244"/>
      <c r="AK621" s="244"/>
      <c r="AL621" s="244"/>
      <c r="AM621" s="244"/>
      <c r="AN621" s="244"/>
      <c r="AO621" s="244"/>
      <c r="AP621" s="244"/>
      <c r="AQ621" s="244"/>
      <c r="AR621" s="244"/>
      <c r="AS621" s="244"/>
      <c r="AT621" s="244"/>
      <c r="AU621" s="244"/>
      <c r="AV621" s="244"/>
      <c r="AW621" s="244"/>
      <c r="AX621" s="244"/>
      <c r="AY621" s="244"/>
      <c r="AZ621" s="244"/>
      <c r="BA621" s="244"/>
      <c r="BB621" s="244"/>
      <c r="BC621" s="244"/>
      <c r="BD621" s="244"/>
      <c r="BE621" s="244"/>
      <c r="BF621" s="244"/>
      <c r="BG621" s="244"/>
      <c r="BH621" s="244"/>
      <c r="BI621" s="244"/>
      <c r="BJ621" s="244"/>
      <c r="BK621" s="244"/>
    </row>
    <row r="622" spans="1:63" ht="19.5" customHeight="1">
      <c r="A622" s="244"/>
      <c r="B622" s="244"/>
      <c r="C622" s="244"/>
      <c r="D622" s="244"/>
      <c r="E622" s="244"/>
      <c r="F622" s="244"/>
      <c r="G622" s="244"/>
      <c r="H622" s="244"/>
      <c r="I622" s="244"/>
      <c r="J622" s="244"/>
      <c r="K622" s="244"/>
      <c r="L622" s="244"/>
      <c r="M622" s="244"/>
      <c r="N622" s="244"/>
      <c r="O622" s="244"/>
      <c r="P622" s="244"/>
      <c r="Q622" s="244"/>
      <c r="R622" s="244"/>
      <c r="S622" s="244"/>
      <c r="T622" s="244"/>
      <c r="U622" s="244"/>
      <c r="V622" s="244"/>
      <c r="W622" s="244"/>
      <c r="X622" s="244"/>
      <c r="Y622" s="244"/>
      <c r="Z622" s="244"/>
      <c r="AA622" s="244"/>
      <c r="AB622" s="244"/>
      <c r="AC622" s="244"/>
      <c r="AD622" s="244"/>
      <c r="AE622" s="244"/>
      <c r="AF622" s="244"/>
      <c r="AG622" s="244"/>
      <c r="AH622" s="244"/>
      <c r="AI622" s="244"/>
      <c r="AJ622" s="244"/>
      <c r="AK622" s="244"/>
      <c r="AL622" s="244"/>
      <c r="AM622" s="244"/>
      <c r="AN622" s="244"/>
      <c r="AO622" s="244"/>
      <c r="AP622" s="244"/>
      <c r="AQ622" s="244"/>
      <c r="AR622" s="244"/>
      <c r="AS622" s="244"/>
      <c r="AT622" s="244"/>
      <c r="AU622" s="244"/>
      <c r="AV622" s="244"/>
      <c r="AW622" s="244"/>
      <c r="AX622" s="244"/>
      <c r="AY622" s="244"/>
      <c r="AZ622" s="244"/>
      <c r="BA622" s="244"/>
      <c r="BB622" s="244"/>
      <c r="BC622" s="244"/>
      <c r="BD622" s="244"/>
      <c r="BE622" s="244"/>
      <c r="BF622" s="244"/>
      <c r="BG622" s="244"/>
      <c r="BH622" s="244"/>
      <c r="BI622" s="244"/>
      <c r="BJ622" s="244"/>
      <c r="BK622" s="244"/>
    </row>
    <row r="623" spans="1:63" ht="19.5" customHeight="1">
      <c r="A623" s="244"/>
      <c r="B623" s="244"/>
      <c r="C623" s="244"/>
      <c r="D623" s="244"/>
      <c r="E623" s="244"/>
      <c r="F623" s="244"/>
      <c r="G623" s="244"/>
      <c r="H623" s="244"/>
      <c r="I623" s="244"/>
      <c r="J623" s="244"/>
      <c r="K623" s="244"/>
      <c r="L623" s="244"/>
      <c r="M623" s="244"/>
      <c r="N623" s="244"/>
      <c r="O623" s="244"/>
      <c r="P623" s="244"/>
      <c r="Q623" s="244"/>
      <c r="R623" s="244"/>
      <c r="S623" s="244"/>
      <c r="T623" s="244"/>
      <c r="U623" s="244"/>
      <c r="V623" s="244"/>
      <c r="W623" s="244"/>
      <c r="X623" s="244"/>
      <c r="Y623" s="244"/>
      <c r="Z623" s="244"/>
      <c r="AA623" s="244"/>
      <c r="AB623" s="244"/>
      <c r="AC623" s="244"/>
      <c r="AD623" s="244"/>
      <c r="AE623" s="244"/>
      <c r="AF623" s="244"/>
      <c r="AG623" s="244"/>
      <c r="AH623" s="244"/>
      <c r="AI623" s="244"/>
      <c r="AJ623" s="244"/>
      <c r="AK623" s="244"/>
      <c r="AL623" s="244"/>
      <c r="AM623" s="244"/>
      <c r="AN623" s="244"/>
      <c r="AO623" s="244"/>
      <c r="AP623" s="244"/>
      <c r="AQ623" s="244"/>
      <c r="AR623" s="244"/>
      <c r="AS623" s="244"/>
      <c r="AT623" s="244"/>
      <c r="AU623" s="244"/>
      <c r="AV623" s="244"/>
      <c r="AW623" s="244"/>
      <c r="AX623" s="244"/>
      <c r="AY623" s="244"/>
      <c r="AZ623" s="244"/>
      <c r="BA623" s="244"/>
      <c r="BB623" s="244"/>
      <c r="BC623" s="244"/>
      <c r="BD623" s="244"/>
      <c r="BE623" s="244"/>
      <c r="BF623" s="244"/>
      <c r="BG623" s="244"/>
      <c r="BH623" s="244"/>
      <c r="BI623" s="244"/>
      <c r="BJ623" s="244"/>
      <c r="BK623" s="244"/>
    </row>
    <row r="624" spans="1:63" ht="19.5" customHeight="1">
      <c r="A624" s="244"/>
      <c r="B624" s="244"/>
      <c r="C624" s="244"/>
      <c r="D624" s="244"/>
      <c r="E624" s="244"/>
      <c r="F624" s="244"/>
      <c r="G624" s="244"/>
      <c r="H624" s="244"/>
      <c r="I624" s="244"/>
      <c r="J624" s="244"/>
      <c r="K624" s="244"/>
      <c r="L624" s="244"/>
      <c r="M624" s="244"/>
      <c r="N624" s="244"/>
      <c r="O624" s="244"/>
      <c r="P624" s="244"/>
      <c r="Q624" s="244"/>
      <c r="R624" s="244"/>
      <c r="S624" s="244"/>
      <c r="T624" s="244"/>
      <c r="U624" s="244"/>
      <c r="V624" s="244"/>
      <c r="W624" s="244"/>
      <c r="X624" s="244"/>
      <c r="Y624" s="244"/>
      <c r="Z624" s="244"/>
      <c r="AA624" s="244"/>
      <c r="AB624" s="244"/>
      <c r="AC624" s="244"/>
      <c r="AD624" s="244"/>
      <c r="AE624" s="244"/>
      <c r="AF624" s="244"/>
      <c r="AG624" s="244"/>
      <c r="AH624" s="244"/>
      <c r="AI624" s="244"/>
      <c r="AJ624" s="244"/>
      <c r="AK624" s="244"/>
      <c r="AL624" s="244"/>
      <c r="AM624" s="244"/>
      <c r="AN624" s="244"/>
      <c r="AO624" s="244"/>
      <c r="AP624" s="244"/>
      <c r="AQ624" s="244"/>
      <c r="AR624" s="244"/>
      <c r="AS624" s="244"/>
      <c r="AT624" s="244"/>
      <c r="AU624" s="244"/>
      <c r="AV624" s="244"/>
      <c r="AW624" s="244"/>
      <c r="AX624" s="244"/>
      <c r="AY624" s="244"/>
      <c r="AZ624" s="244"/>
      <c r="BA624" s="244"/>
      <c r="BB624" s="244"/>
      <c r="BC624" s="244"/>
      <c r="BD624" s="244"/>
      <c r="BE624" s="244"/>
      <c r="BF624" s="244"/>
      <c r="BG624" s="244"/>
      <c r="BH624" s="244"/>
      <c r="BI624" s="244"/>
      <c r="BJ624" s="244"/>
      <c r="BK624" s="244"/>
    </row>
    <row r="625" spans="1:63" ht="19.5" customHeight="1">
      <c r="A625" s="244"/>
      <c r="B625" s="244"/>
      <c r="C625" s="244"/>
      <c r="D625" s="244"/>
      <c r="E625" s="244"/>
      <c r="F625" s="244"/>
      <c r="G625" s="244"/>
      <c r="H625" s="244"/>
      <c r="I625" s="244"/>
      <c r="J625" s="244"/>
      <c r="K625" s="244"/>
      <c r="L625" s="244"/>
      <c r="M625" s="244"/>
      <c r="N625" s="244"/>
      <c r="O625" s="244"/>
      <c r="P625" s="244"/>
      <c r="Q625" s="244"/>
      <c r="R625" s="244"/>
      <c r="S625" s="244"/>
      <c r="T625" s="244"/>
      <c r="U625" s="244"/>
      <c r="V625" s="244"/>
      <c r="W625" s="244"/>
      <c r="X625" s="244"/>
      <c r="Y625" s="244"/>
      <c r="Z625" s="244"/>
      <c r="AA625" s="244"/>
      <c r="AB625" s="244"/>
      <c r="AC625" s="244"/>
      <c r="AD625" s="244"/>
      <c r="AE625" s="244"/>
      <c r="AF625" s="244"/>
      <c r="AG625" s="244"/>
      <c r="AH625" s="244"/>
      <c r="AI625" s="244"/>
      <c r="AJ625" s="244"/>
      <c r="AK625" s="244"/>
      <c r="AL625" s="244"/>
      <c r="AM625" s="244"/>
      <c r="AN625" s="244"/>
      <c r="AO625" s="244"/>
      <c r="AP625" s="244"/>
      <c r="AQ625" s="244"/>
      <c r="AR625" s="244"/>
      <c r="AS625" s="244"/>
      <c r="AT625" s="244"/>
      <c r="AU625" s="244"/>
      <c r="AV625" s="244"/>
      <c r="AW625" s="244"/>
      <c r="AX625" s="244"/>
      <c r="AY625" s="244"/>
      <c r="AZ625" s="244"/>
      <c r="BA625" s="244"/>
      <c r="BB625" s="244"/>
      <c r="BC625" s="244"/>
      <c r="BD625" s="244"/>
      <c r="BE625" s="244"/>
      <c r="BF625" s="244"/>
      <c r="BG625" s="244"/>
      <c r="BH625" s="244"/>
      <c r="BI625" s="244"/>
      <c r="BJ625" s="244"/>
      <c r="BK625" s="244"/>
    </row>
    <row r="626" spans="1:63" ht="19.5" customHeight="1">
      <c r="A626" s="244"/>
      <c r="B626" s="244"/>
      <c r="C626" s="244"/>
      <c r="D626" s="244"/>
      <c r="E626" s="244"/>
      <c r="F626" s="244"/>
      <c r="G626" s="244"/>
      <c r="H626" s="244"/>
      <c r="I626" s="244"/>
      <c r="J626" s="244"/>
      <c r="K626" s="244"/>
      <c r="L626" s="244"/>
      <c r="M626" s="244"/>
      <c r="N626" s="244"/>
      <c r="O626" s="244"/>
      <c r="P626" s="244"/>
      <c r="Q626" s="244"/>
      <c r="R626" s="244"/>
      <c r="S626" s="244"/>
      <c r="T626" s="244"/>
      <c r="U626" s="244"/>
      <c r="V626" s="244"/>
      <c r="W626" s="244"/>
      <c r="X626" s="244"/>
      <c r="Y626" s="244"/>
      <c r="Z626" s="244"/>
      <c r="AA626" s="244"/>
      <c r="AB626" s="244"/>
      <c r="AC626" s="244"/>
      <c r="AD626" s="244"/>
      <c r="AE626" s="244"/>
      <c r="AF626" s="244"/>
      <c r="AG626" s="244"/>
      <c r="AH626" s="244"/>
      <c r="AI626" s="244"/>
      <c r="AJ626" s="244"/>
      <c r="AK626" s="244"/>
      <c r="AL626" s="244"/>
      <c r="AM626" s="244"/>
      <c r="AN626" s="244"/>
      <c r="AO626" s="244"/>
      <c r="AP626" s="244"/>
      <c r="AQ626" s="244"/>
      <c r="AR626" s="244"/>
      <c r="AS626" s="244"/>
      <c r="AT626" s="244"/>
      <c r="AU626" s="244"/>
      <c r="AV626" s="244"/>
      <c r="AW626" s="244"/>
      <c r="AX626" s="244"/>
      <c r="AY626" s="244"/>
      <c r="AZ626" s="244"/>
      <c r="BA626" s="244"/>
      <c r="BB626" s="244"/>
      <c r="BC626" s="244"/>
      <c r="BD626" s="244"/>
      <c r="BE626" s="244"/>
      <c r="BF626" s="244"/>
      <c r="BG626" s="244"/>
      <c r="BH626" s="244"/>
      <c r="BI626" s="244"/>
      <c r="BJ626" s="244"/>
      <c r="BK626" s="244"/>
    </row>
    <row r="627" spans="1:63" ht="19.5" customHeight="1">
      <c r="A627" s="244"/>
      <c r="B627" s="244"/>
      <c r="C627" s="244"/>
      <c r="D627" s="244"/>
      <c r="E627" s="244"/>
      <c r="F627" s="244"/>
      <c r="G627" s="244"/>
      <c r="H627" s="244"/>
      <c r="I627" s="244"/>
      <c r="J627" s="244"/>
      <c r="K627" s="244"/>
      <c r="L627" s="244"/>
      <c r="M627" s="244"/>
      <c r="N627" s="244"/>
      <c r="O627" s="244"/>
      <c r="P627" s="244"/>
      <c r="Q627" s="244"/>
      <c r="R627" s="244"/>
      <c r="S627" s="244"/>
      <c r="T627" s="244"/>
      <c r="U627" s="244"/>
      <c r="V627" s="244"/>
      <c r="W627" s="244"/>
      <c r="X627" s="244"/>
      <c r="Y627" s="244"/>
      <c r="Z627" s="244"/>
      <c r="AA627" s="244"/>
      <c r="AB627" s="244"/>
      <c r="AC627" s="244"/>
      <c r="AD627" s="244"/>
      <c r="AE627" s="244"/>
      <c r="AF627" s="244"/>
      <c r="AG627" s="244"/>
      <c r="AH627" s="244"/>
      <c r="AI627" s="244"/>
      <c r="AJ627" s="244"/>
      <c r="AK627" s="244"/>
      <c r="AL627" s="244"/>
      <c r="AM627" s="244"/>
      <c r="AN627" s="244"/>
      <c r="AO627" s="244"/>
      <c r="AP627" s="244"/>
      <c r="AQ627" s="244"/>
      <c r="AR627" s="244"/>
      <c r="AS627" s="244"/>
      <c r="AT627" s="244"/>
      <c r="AU627" s="244"/>
      <c r="AV627" s="244"/>
      <c r="AW627" s="244"/>
      <c r="AX627" s="244"/>
      <c r="AY627" s="244"/>
      <c r="AZ627" s="244"/>
      <c r="BA627" s="244"/>
      <c r="BB627" s="244"/>
      <c r="BC627" s="244"/>
      <c r="BD627" s="244"/>
      <c r="BE627" s="244"/>
      <c r="BF627" s="244"/>
      <c r="BG627" s="244"/>
      <c r="BH627" s="244"/>
      <c r="BI627" s="244"/>
      <c r="BJ627" s="244"/>
      <c r="BK627" s="244"/>
    </row>
    <row r="628" spans="1:63" ht="19.5" customHeight="1">
      <c r="A628" s="244"/>
      <c r="B628" s="244"/>
      <c r="C628" s="244"/>
      <c r="D628" s="244"/>
      <c r="E628" s="244"/>
      <c r="F628" s="244"/>
      <c r="G628" s="244"/>
      <c r="H628" s="244"/>
      <c r="I628" s="244"/>
      <c r="J628" s="244"/>
      <c r="K628" s="244"/>
      <c r="L628" s="244"/>
      <c r="M628" s="244"/>
      <c r="N628" s="244"/>
      <c r="O628" s="244"/>
      <c r="P628" s="244"/>
      <c r="Q628" s="244"/>
      <c r="R628" s="244"/>
      <c r="S628" s="244"/>
      <c r="T628" s="244"/>
      <c r="U628" s="244"/>
      <c r="V628" s="244"/>
      <c r="W628" s="244"/>
      <c r="X628" s="244"/>
      <c r="Y628" s="244"/>
      <c r="Z628" s="244"/>
      <c r="AA628" s="244"/>
      <c r="AB628" s="244"/>
      <c r="AC628" s="244"/>
      <c r="AD628" s="244"/>
      <c r="AE628" s="244"/>
      <c r="AF628" s="244"/>
      <c r="AG628" s="244"/>
      <c r="AH628" s="244"/>
      <c r="AI628" s="244"/>
      <c r="AJ628" s="244"/>
      <c r="AK628" s="244"/>
      <c r="AL628" s="244"/>
      <c r="AM628" s="244"/>
      <c r="AN628" s="244"/>
      <c r="AO628" s="244"/>
      <c r="AP628" s="244"/>
      <c r="AQ628" s="244"/>
      <c r="AR628" s="244"/>
      <c r="AS628" s="244"/>
      <c r="AT628" s="244"/>
      <c r="AU628" s="244"/>
      <c r="AV628" s="244"/>
      <c r="AW628" s="244"/>
      <c r="AX628" s="244"/>
      <c r="AY628" s="244"/>
      <c r="AZ628" s="244"/>
      <c r="BA628" s="244"/>
      <c r="BB628" s="244"/>
      <c r="BC628" s="244"/>
      <c r="BD628" s="244"/>
      <c r="BE628" s="244"/>
      <c r="BF628" s="244"/>
      <c r="BG628" s="244"/>
      <c r="BH628" s="244"/>
      <c r="BI628" s="244"/>
      <c r="BJ628" s="244"/>
      <c r="BK628" s="244"/>
    </row>
    <row r="629" spans="1:63" ht="19.5" customHeight="1">
      <c r="A629" s="244"/>
      <c r="B629" s="244"/>
      <c r="C629" s="244"/>
      <c r="D629" s="244"/>
      <c r="E629" s="244"/>
      <c r="F629" s="244"/>
      <c r="G629" s="244"/>
      <c r="H629" s="244"/>
      <c r="I629" s="244"/>
      <c r="J629" s="244"/>
      <c r="K629" s="244"/>
      <c r="L629" s="244"/>
      <c r="M629" s="244"/>
      <c r="N629" s="244"/>
      <c r="O629" s="244"/>
      <c r="P629" s="244"/>
      <c r="Q629" s="244"/>
      <c r="R629" s="244"/>
      <c r="S629" s="244"/>
      <c r="T629" s="244"/>
      <c r="U629" s="244"/>
      <c r="V629" s="244"/>
      <c r="W629" s="244"/>
      <c r="X629" s="244"/>
      <c r="Y629" s="244"/>
      <c r="Z629" s="244"/>
      <c r="AA629" s="244"/>
      <c r="AB629" s="244"/>
      <c r="AC629" s="244"/>
      <c r="AD629" s="244"/>
      <c r="AE629" s="244"/>
      <c r="AF629" s="244"/>
      <c r="AG629" s="244"/>
      <c r="AH629" s="244"/>
      <c r="AI629" s="244"/>
      <c r="AJ629" s="244"/>
      <c r="AK629" s="244"/>
      <c r="AL629" s="244"/>
      <c r="AM629" s="244"/>
      <c r="AN629" s="244"/>
      <c r="AO629" s="244"/>
      <c r="AP629" s="244"/>
      <c r="AQ629" s="244"/>
      <c r="AR629" s="244"/>
      <c r="AS629" s="244"/>
      <c r="AT629" s="244"/>
      <c r="AU629" s="244"/>
      <c r="AV629" s="244"/>
      <c r="AW629" s="244"/>
      <c r="AX629" s="244"/>
      <c r="AY629" s="244"/>
      <c r="AZ629" s="244"/>
      <c r="BA629" s="244"/>
      <c r="BB629" s="244"/>
      <c r="BC629" s="244"/>
      <c r="BD629" s="244"/>
      <c r="BE629" s="244"/>
      <c r="BF629" s="244"/>
      <c r="BG629" s="244"/>
      <c r="BH629" s="244"/>
      <c r="BI629" s="244"/>
      <c r="BJ629" s="244"/>
      <c r="BK629" s="244"/>
    </row>
    <row r="630" spans="1:63" ht="19.5" customHeight="1">
      <c r="A630" s="244"/>
      <c r="B630" s="244"/>
      <c r="C630" s="244"/>
      <c r="D630" s="244"/>
      <c r="E630" s="244"/>
      <c r="F630" s="244"/>
      <c r="G630" s="244"/>
      <c r="H630" s="244"/>
      <c r="I630" s="244"/>
      <c r="J630" s="244"/>
      <c r="K630" s="244"/>
      <c r="L630" s="244"/>
      <c r="M630" s="244"/>
      <c r="N630" s="244"/>
      <c r="O630" s="244"/>
      <c r="P630" s="244"/>
      <c r="Q630" s="244"/>
      <c r="R630" s="244"/>
      <c r="S630" s="244"/>
      <c r="T630" s="244"/>
      <c r="U630" s="244"/>
      <c r="V630" s="244"/>
      <c r="W630" s="244"/>
      <c r="X630" s="244"/>
      <c r="Y630" s="244"/>
      <c r="Z630" s="244"/>
      <c r="AA630" s="244"/>
      <c r="AB630" s="244"/>
      <c r="AC630" s="244"/>
      <c r="AD630" s="244"/>
      <c r="AE630" s="244"/>
      <c r="AF630" s="244"/>
      <c r="AG630" s="244"/>
      <c r="AH630" s="244"/>
      <c r="AI630" s="244"/>
      <c r="AJ630" s="244"/>
      <c r="AK630" s="244"/>
      <c r="AL630" s="244"/>
      <c r="AM630" s="244"/>
      <c r="AN630" s="244"/>
      <c r="AO630" s="244"/>
      <c r="AP630" s="244"/>
      <c r="AQ630" s="244"/>
      <c r="AR630" s="244"/>
      <c r="AS630" s="244"/>
      <c r="AT630" s="244"/>
      <c r="AU630" s="244"/>
      <c r="AV630" s="244"/>
      <c r="AW630" s="244"/>
      <c r="AX630" s="244"/>
      <c r="AY630" s="244"/>
      <c r="AZ630" s="244"/>
      <c r="BA630" s="244"/>
      <c r="BB630" s="244"/>
      <c r="BC630" s="244"/>
      <c r="BD630" s="244"/>
      <c r="BE630" s="244"/>
      <c r="BF630" s="244"/>
      <c r="BG630" s="244"/>
      <c r="BH630" s="244"/>
      <c r="BI630" s="244"/>
      <c r="BJ630" s="244"/>
      <c r="BK630" s="244"/>
    </row>
    <row r="631" spans="1:63" ht="19.5" customHeight="1">
      <c r="A631" s="244"/>
      <c r="B631" s="244"/>
      <c r="C631" s="244"/>
      <c r="D631" s="244"/>
      <c r="E631" s="244"/>
      <c r="F631" s="244"/>
      <c r="G631" s="244"/>
      <c r="H631" s="244"/>
      <c r="I631" s="244"/>
      <c r="J631" s="244"/>
      <c r="K631" s="244"/>
      <c r="L631" s="244"/>
      <c r="M631" s="244"/>
      <c r="N631" s="244"/>
      <c r="O631" s="244"/>
      <c r="P631" s="244"/>
      <c r="Q631" s="244"/>
      <c r="R631" s="244"/>
      <c r="S631" s="244"/>
      <c r="T631" s="244"/>
      <c r="U631" s="244"/>
      <c r="V631" s="244"/>
      <c r="W631" s="244"/>
      <c r="X631" s="244"/>
      <c r="Y631" s="244"/>
      <c r="Z631" s="244"/>
      <c r="AA631" s="244"/>
      <c r="AB631" s="244"/>
      <c r="AC631" s="244"/>
      <c r="AD631" s="244"/>
      <c r="AE631" s="244"/>
      <c r="AF631" s="244"/>
      <c r="AG631" s="244"/>
      <c r="AH631" s="244"/>
      <c r="AI631" s="244"/>
      <c r="AJ631" s="244"/>
      <c r="AK631" s="244"/>
      <c r="AL631" s="244"/>
      <c r="AM631" s="244"/>
      <c r="AN631" s="244"/>
      <c r="AO631" s="244"/>
      <c r="AP631" s="244"/>
      <c r="AQ631" s="244"/>
      <c r="AR631" s="244"/>
      <c r="AS631" s="244"/>
      <c r="AT631" s="244"/>
      <c r="AU631" s="244"/>
      <c r="AV631" s="244"/>
      <c r="AW631" s="244"/>
      <c r="AX631" s="244"/>
      <c r="AY631" s="244"/>
      <c r="AZ631" s="244"/>
      <c r="BA631" s="244"/>
      <c r="BB631" s="244"/>
      <c r="BC631" s="244"/>
      <c r="BD631" s="244"/>
      <c r="BE631" s="244"/>
      <c r="BF631" s="244"/>
      <c r="BG631" s="244"/>
      <c r="BH631" s="244"/>
      <c r="BI631" s="244"/>
      <c r="BJ631" s="244"/>
      <c r="BK631" s="244"/>
    </row>
    <row r="632" spans="1:63" ht="19.5" customHeight="1">
      <c r="A632" s="244"/>
      <c r="B632" s="244"/>
      <c r="C632" s="244"/>
      <c r="D632" s="244"/>
      <c r="E632" s="244"/>
      <c r="F632" s="244"/>
      <c r="G632" s="244"/>
      <c r="H632" s="244"/>
      <c r="I632" s="244"/>
      <c r="J632" s="244"/>
      <c r="K632" s="244"/>
      <c r="L632" s="244"/>
      <c r="M632" s="244"/>
      <c r="N632" s="244"/>
      <c r="O632" s="244"/>
      <c r="P632" s="244"/>
      <c r="Q632" s="244"/>
      <c r="R632" s="244"/>
      <c r="S632" s="244"/>
      <c r="T632" s="244"/>
      <c r="U632" s="244"/>
      <c r="V632" s="244"/>
      <c r="W632" s="244"/>
      <c r="X632" s="244"/>
      <c r="Y632" s="244"/>
      <c r="Z632" s="244"/>
      <c r="AA632" s="244"/>
      <c r="AB632" s="244"/>
      <c r="AC632" s="244"/>
      <c r="AD632" s="244"/>
      <c r="AE632" s="244"/>
      <c r="AF632" s="244"/>
      <c r="AG632" s="244"/>
      <c r="AH632" s="244"/>
      <c r="AI632" s="244"/>
      <c r="AJ632" s="244"/>
      <c r="AK632" s="244"/>
      <c r="AL632" s="244"/>
      <c r="AM632" s="244"/>
      <c r="AN632" s="244"/>
      <c r="AO632" s="244"/>
      <c r="AP632" s="244"/>
      <c r="AQ632" s="244"/>
      <c r="AR632" s="244"/>
      <c r="AS632" s="244"/>
      <c r="AT632" s="244"/>
      <c r="AU632" s="244"/>
      <c r="AV632" s="244"/>
      <c r="AW632" s="244"/>
      <c r="AX632" s="244"/>
      <c r="AY632" s="244"/>
      <c r="AZ632" s="244"/>
      <c r="BA632" s="244"/>
      <c r="BB632" s="244"/>
      <c r="BC632" s="244"/>
      <c r="BD632" s="244"/>
      <c r="BE632" s="244"/>
      <c r="BF632" s="244"/>
      <c r="BG632" s="244"/>
      <c r="BH632" s="244"/>
      <c r="BI632" s="244"/>
      <c r="BJ632" s="244"/>
      <c r="BK632" s="244"/>
    </row>
    <row r="633" spans="1:63" ht="19.5" customHeight="1">
      <c r="A633" s="244"/>
      <c r="B633" s="244"/>
      <c r="C633" s="244"/>
      <c r="D633" s="244"/>
      <c r="E633" s="244"/>
      <c r="F633" s="244"/>
      <c r="G633" s="244"/>
      <c r="H633" s="244"/>
      <c r="I633" s="244"/>
      <c r="J633" s="244"/>
      <c r="K633" s="244"/>
      <c r="L633" s="244"/>
      <c r="M633" s="244"/>
      <c r="N633" s="244"/>
      <c r="O633" s="244"/>
      <c r="P633" s="244"/>
      <c r="Q633" s="244"/>
      <c r="R633" s="244"/>
      <c r="S633" s="244"/>
      <c r="T633" s="244"/>
      <c r="U633" s="244"/>
      <c r="V633" s="244"/>
      <c r="W633" s="244"/>
      <c r="X633" s="244"/>
      <c r="Y633" s="244"/>
      <c r="Z633" s="244"/>
      <c r="AA633" s="244"/>
      <c r="AB633" s="244"/>
      <c r="AC633" s="244"/>
      <c r="AD633" s="244"/>
      <c r="AE633" s="244"/>
      <c r="AF633" s="244"/>
      <c r="AG633" s="244"/>
      <c r="AH633" s="244"/>
      <c r="AI633" s="244"/>
      <c r="AJ633" s="244"/>
      <c r="AK633" s="244"/>
      <c r="AL633" s="244"/>
      <c r="AM633" s="244"/>
      <c r="AN633" s="244"/>
      <c r="AO633" s="244"/>
      <c r="AP633" s="244"/>
      <c r="AQ633" s="244"/>
      <c r="AR633" s="244"/>
      <c r="AS633" s="244"/>
      <c r="AT633" s="244"/>
      <c r="AU633" s="244"/>
      <c r="AV633" s="244"/>
      <c r="AW633" s="244"/>
      <c r="AX633" s="244"/>
      <c r="AY633" s="244"/>
      <c r="AZ633" s="244"/>
      <c r="BA633" s="244"/>
      <c r="BB633" s="244"/>
      <c r="BC633" s="244"/>
      <c r="BD633" s="244"/>
      <c r="BE633" s="244"/>
      <c r="BF633" s="244"/>
      <c r="BG633" s="244"/>
      <c r="BH633" s="244"/>
      <c r="BI633" s="244"/>
      <c r="BJ633" s="244"/>
      <c r="BK633" s="244"/>
    </row>
    <row r="634" spans="1:63" ht="19.5" customHeight="1">
      <c r="A634" s="244"/>
      <c r="B634" s="244"/>
      <c r="C634" s="244"/>
      <c r="D634" s="244"/>
      <c r="E634" s="244"/>
      <c r="F634" s="244"/>
      <c r="G634" s="244"/>
      <c r="H634" s="244"/>
      <c r="I634" s="244"/>
      <c r="J634" s="244"/>
      <c r="K634" s="244"/>
      <c r="L634" s="244"/>
      <c r="M634" s="244"/>
      <c r="N634" s="244"/>
      <c r="O634" s="244"/>
      <c r="P634" s="244"/>
      <c r="Q634" s="244"/>
      <c r="R634" s="244"/>
      <c r="S634" s="244"/>
      <c r="T634" s="244"/>
      <c r="U634" s="244"/>
      <c r="V634" s="244"/>
      <c r="W634" s="244"/>
      <c r="X634" s="244"/>
      <c r="Y634" s="244"/>
      <c r="Z634" s="244"/>
      <c r="AA634" s="244"/>
      <c r="AB634" s="244"/>
      <c r="AC634" s="244"/>
      <c r="AD634" s="244"/>
      <c r="AE634" s="244"/>
      <c r="AF634" s="244"/>
      <c r="AG634" s="244"/>
      <c r="AH634" s="244"/>
      <c r="AI634" s="244"/>
      <c r="AJ634" s="244"/>
      <c r="AK634" s="244"/>
      <c r="AL634" s="244"/>
      <c r="AM634" s="244"/>
      <c r="AN634" s="244"/>
      <c r="AO634" s="244"/>
      <c r="AP634" s="244"/>
      <c r="AQ634" s="244"/>
      <c r="AR634" s="244"/>
      <c r="AS634" s="244"/>
      <c r="AT634" s="244"/>
      <c r="AU634" s="244"/>
      <c r="AV634" s="244"/>
      <c r="AW634" s="244"/>
      <c r="AX634" s="244"/>
      <c r="AY634" s="244"/>
      <c r="AZ634" s="244"/>
      <c r="BA634" s="244"/>
      <c r="BB634" s="244"/>
      <c r="BC634" s="244"/>
      <c r="BD634" s="244"/>
      <c r="BE634" s="244"/>
      <c r="BF634" s="244"/>
      <c r="BG634" s="244"/>
      <c r="BH634" s="244"/>
      <c r="BI634" s="244"/>
      <c r="BJ634" s="244"/>
      <c r="BK634" s="244"/>
    </row>
    <row r="635" spans="1:63" ht="19.5" customHeight="1">
      <c r="A635" s="244"/>
      <c r="B635" s="244"/>
      <c r="C635" s="244"/>
      <c r="D635" s="244"/>
      <c r="E635" s="244"/>
      <c r="F635" s="244"/>
      <c r="G635" s="244"/>
      <c r="H635" s="244"/>
      <c r="I635" s="244"/>
      <c r="J635" s="244"/>
      <c r="K635" s="244"/>
      <c r="L635" s="244"/>
      <c r="M635" s="244"/>
      <c r="N635" s="244"/>
      <c r="O635" s="244"/>
      <c r="P635" s="244"/>
      <c r="Q635" s="244"/>
      <c r="R635" s="244"/>
      <c r="S635" s="244"/>
      <c r="T635" s="244"/>
      <c r="U635" s="244"/>
      <c r="V635" s="244"/>
      <c r="W635" s="244"/>
      <c r="X635" s="244"/>
      <c r="Y635" s="244"/>
      <c r="Z635" s="244"/>
      <c r="AA635" s="244"/>
      <c r="AB635" s="244"/>
      <c r="AC635" s="244"/>
      <c r="AD635" s="244"/>
      <c r="AE635" s="244"/>
      <c r="AF635" s="244"/>
      <c r="AG635" s="244"/>
      <c r="AH635" s="244"/>
      <c r="AI635" s="244"/>
      <c r="AJ635" s="244"/>
      <c r="AK635" s="244"/>
      <c r="AL635" s="244"/>
      <c r="AM635" s="244"/>
      <c r="AN635" s="244"/>
      <c r="AO635" s="244"/>
      <c r="AP635" s="244"/>
      <c r="AQ635" s="244"/>
      <c r="AR635" s="244"/>
      <c r="AS635" s="244"/>
      <c r="AT635" s="244"/>
      <c r="AU635" s="244"/>
      <c r="AV635" s="244"/>
      <c r="AW635" s="244"/>
      <c r="AX635" s="244"/>
      <c r="AY635" s="244"/>
      <c r="AZ635" s="244"/>
      <c r="BA635" s="244"/>
      <c r="BB635" s="244"/>
      <c r="BC635" s="244"/>
      <c r="BD635" s="244"/>
      <c r="BE635" s="244"/>
      <c r="BF635" s="244"/>
      <c r="BG635" s="244"/>
      <c r="BH635" s="244"/>
      <c r="BI635" s="244"/>
      <c r="BJ635" s="244"/>
      <c r="BK635" s="244"/>
    </row>
    <row r="636" spans="1:63" ht="19.5" customHeight="1">
      <c r="A636" s="244"/>
      <c r="B636" s="244"/>
      <c r="C636" s="244"/>
      <c r="D636" s="244"/>
      <c r="E636" s="244"/>
      <c r="F636" s="244"/>
      <c r="G636" s="244"/>
      <c r="H636" s="244"/>
      <c r="I636" s="244"/>
      <c r="J636" s="244"/>
      <c r="K636" s="244"/>
      <c r="L636" s="244"/>
      <c r="M636" s="244"/>
      <c r="N636" s="244"/>
      <c r="O636" s="244"/>
      <c r="P636" s="244"/>
      <c r="Q636" s="244"/>
      <c r="R636" s="244"/>
      <c r="S636" s="244"/>
      <c r="T636" s="244"/>
      <c r="U636" s="244"/>
      <c r="V636" s="244"/>
      <c r="W636" s="244"/>
      <c r="X636" s="244"/>
      <c r="Y636" s="244"/>
      <c r="Z636" s="244"/>
      <c r="AA636" s="244"/>
      <c r="AB636" s="244"/>
      <c r="AC636" s="244"/>
      <c r="AD636" s="244"/>
      <c r="AE636" s="244"/>
      <c r="AF636" s="244"/>
      <c r="AG636" s="244"/>
      <c r="AH636" s="244"/>
      <c r="AI636" s="244"/>
      <c r="AJ636" s="244"/>
      <c r="AK636" s="244"/>
      <c r="AL636" s="244"/>
      <c r="AM636" s="244"/>
      <c r="AN636" s="244"/>
      <c r="AO636" s="244"/>
      <c r="AP636" s="244"/>
      <c r="AQ636" s="244"/>
      <c r="AR636" s="244"/>
      <c r="AS636" s="244"/>
      <c r="AT636" s="244"/>
      <c r="AU636" s="244"/>
      <c r="AV636" s="244"/>
      <c r="AW636" s="244"/>
      <c r="AX636" s="244"/>
      <c r="AY636" s="244"/>
      <c r="AZ636" s="244"/>
      <c r="BA636" s="244"/>
      <c r="BB636" s="244"/>
      <c r="BC636" s="244"/>
      <c r="BD636" s="244"/>
      <c r="BE636" s="244"/>
      <c r="BF636" s="244"/>
      <c r="BG636" s="244"/>
      <c r="BH636" s="244"/>
      <c r="BI636" s="244"/>
      <c r="BJ636" s="244"/>
      <c r="BK636" s="244"/>
    </row>
    <row r="637" spans="1:63" ht="19.5" customHeight="1">
      <c r="A637" s="244"/>
      <c r="B637" s="244"/>
      <c r="C637" s="244"/>
      <c r="D637" s="244"/>
      <c r="E637" s="244"/>
      <c r="F637" s="244"/>
      <c r="G637" s="244"/>
      <c r="H637" s="244"/>
      <c r="I637" s="244"/>
      <c r="J637" s="244"/>
      <c r="K637" s="244"/>
      <c r="L637" s="244"/>
      <c r="M637" s="244"/>
      <c r="N637" s="244"/>
      <c r="O637" s="244"/>
      <c r="P637" s="244"/>
      <c r="Q637" s="244"/>
      <c r="R637" s="244"/>
      <c r="S637" s="244"/>
      <c r="T637" s="244"/>
      <c r="U637" s="244"/>
      <c r="V637" s="244"/>
      <c r="W637" s="244"/>
      <c r="X637" s="244"/>
      <c r="Y637" s="244"/>
      <c r="Z637" s="244"/>
      <c r="AA637" s="244"/>
      <c r="AB637" s="244"/>
      <c r="AC637" s="244"/>
      <c r="AD637" s="244"/>
      <c r="AE637" s="244"/>
      <c r="AF637" s="244"/>
      <c r="AG637" s="244"/>
      <c r="AH637" s="244"/>
      <c r="AI637" s="244"/>
      <c r="AJ637" s="244"/>
      <c r="AK637" s="244"/>
      <c r="AL637" s="244"/>
      <c r="AM637" s="244"/>
      <c r="AN637" s="244"/>
      <c r="AO637" s="244"/>
      <c r="AP637" s="244"/>
      <c r="AQ637" s="244"/>
      <c r="AR637" s="244"/>
      <c r="AS637" s="244"/>
      <c r="AT637" s="244"/>
      <c r="AU637" s="244"/>
      <c r="AV637" s="244"/>
      <c r="AW637" s="244"/>
      <c r="AX637" s="244"/>
      <c r="AY637" s="244"/>
      <c r="AZ637" s="244"/>
      <c r="BA637" s="244"/>
      <c r="BB637" s="244"/>
      <c r="BC637" s="244"/>
      <c r="BD637" s="244"/>
      <c r="BE637" s="244"/>
      <c r="BF637" s="244"/>
      <c r="BG637" s="244"/>
      <c r="BH637" s="244"/>
      <c r="BI637" s="244"/>
      <c r="BJ637" s="244"/>
      <c r="BK637" s="244"/>
    </row>
    <row r="638" spans="1:63" ht="19.5" customHeight="1">
      <c r="A638" s="244"/>
      <c r="B638" s="244"/>
      <c r="C638" s="244"/>
      <c r="D638" s="244"/>
      <c r="E638" s="244"/>
      <c r="F638" s="244"/>
      <c r="G638" s="244"/>
      <c r="H638" s="244"/>
      <c r="I638" s="244"/>
      <c r="J638" s="244"/>
      <c r="K638" s="244"/>
      <c r="L638" s="244"/>
      <c r="M638" s="244"/>
      <c r="N638" s="244"/>
      <c r="O638" s="244"/>
      <c r="P638" s="244"/>
      <c r="Q638" s="244"/>
      <c r="R638" s="244"/>
      <c r="S638" s="244"/>
      <c r="T638" s="244"/>
      <c r="U638" s="244"/>
      <c r="V638" s="244"/>
      <c r="W638" s="244"/>
      <c r="X638" s="244"/>
      <c r="Y638" s="244"/>
      <c r="Z638" s="244"/>
      <c r="AA638" s="244"/>
      <c r="AB638" s="244"/>
      <c r="AC638" s="244"/>
      <c r="AD638" s="244"/>
      <c r="AE638" s="244"/>
      <c r="AF638" s="244"/>
      <c r="AG638" s="244"/>
      <c r="AH638" s="244"/>
      <c r="AI638" s="244"/>
      <c r="AJ638" s="244"/>
      <c r="AK638" s="244"/>
      <c r="AL638" s="244"/>
      <c r="AM638" s="244"/>
      <c r="AN638" s="244"/>
      <c r="AO638" s="244"/>
      <c r="AP638" s="244"/>
      <c r="AQ638" s="244"/>
      <c r="AR638" s="244"/>
      <c r="AS638" s="244"/>
      <c r="AT638" s="244"/>
      <c r="AU638" s="244"/>
      <c r="AV638" s="244"/>
      <c r="AW638" s="244"/>
      <c r="AX638" s="244"/>
      <c r="AY638" s="244"/>
      <c r="AZ638" s="244"/>
      <c r="BA638" s="244"/>
      <c r="BB638" s="244"/>
      <c r="BC638" s="244"/>
      <c r="BD638" s="244"/>
      <c r="BE638" s="244"/>
      <c r="BF638" s="244"/>
      <c r="BG638" s="244"/>
      <c r="BH638" s="244"/>
      <c r="BI638" s="244"/>
      <c r="BJ638" s="244"/>
      <c r="BK638" s="244"/>
    </row>
    <row r="639" spans="1:63" ht="19.5" customHeight="1">
      <c r="A639" s="244"/>
      <c r="B639" s="244"/>
      <c r="C639" s="244"/>
      <c r="D639" s="244"/>
      <c r="E639" s="244"/>
      <c r="F639" s="244"/>
      <c r="G639" s="244"/>
      <c r="H639" s="244"/>
      <c r="I639" s="244"/>
      <c r="J639" s="244"/>
      <c r="K639" s="244"/>
      <c r="L639" s="244"/>
      <c r="M639" s="244"/>
      <c r="N639" s="244"/>
      <c r="O639" s="244"/>
      <c r="P639" s="244"/>
      <c r="Q639" s="244"/>
      <c r="R639" s="244"/>
      <c r="S639" s="244"/>
      <c r="T639" s="244"/>
      <c r="U639" s="244"/>
      <c r="V639" s="244"/>
      <c r="W639" s="244"/>
      <c r="X639" s="244"/>
      <c r="Y639" s="244"/>
      <c r="Z639" s="244"/>
      <c r="AA639" s="244"/>
      <c r="AB639" s="244"/>
      <c r="AC639" s="244"/>
      <c r="AD639" s="244"/>
      <c r="AE639" s="244"/>
      <c r="AF639" s="244"/>
      <c r="AG639" s="244"/>
      <c r="AH639" s="244"/>
      <c r="AI639" s="244"/>
      <c r="AJ639" s="244"/>
      <c r="AK639" s="244"/>
      <c r="AL639" s="244"/>
      <c r="AM639" s="244"/>
      <c r="AN639" s="244"/>
      <c r="AO639" s="244"/>
      <c r="AP639" s="244"/>
      <c r="AQ639" s="244"/>
      <c r="AR639" s="244"/>
      <c r="AS639" s="244"/>
      <c r="AT639" s="244"/>
      <c r="AU639" s="244"/>
      <c r="AV639" s="244"/>
      <c r="AW639" s="244"/>
      <c r="AX639" s="244"/>
      <c r="AY639" s="244"/>
      <c r="AZ639" s="244"/>
      <c r="BA639" s="244"/>
      <c r="BB639" s="244"/>
      <c r="BC639" s="244"/>
      <c r="BD639" s="244"/>
      <c r="BE639" s="244"/>
      <c r="BF639" s="244"/>
      <c r="BG639" s="244"/>
      <c r="BH639" s="244"/>
      <c r="BI639" s="244"/>
      <c r="BJ639" s="244"/>
      <c r="BK639" s="244"/>
    </row>
    <row r="640" spans="1:63" ht="19.5" customHeight="1">
      <c r="A640" s="244"/>
      <c r="B640" s="244"/>
      <c r="C640" s="244"/>
      <c r="D640" s="244"/>
      <c r="E640" s="244"/>
      <c r="F640" s="244"/>
      <c r="G640" s="244"/>
      <c r="H640" s="244"/>
      <c r="I640" s="244"/>
      <c r="J640" s="244"/>
      <c r="K640" s="244"/>
      <c r="L640" s="244"/>
      <c r="M640" s="244"/>
      <c r="N640" s="244"/>
      <c r="O640" s="244"/>
      <c r="P640" s="244"/>
      <c r="Q640" s="244"/>
      <c r="R640" s="244"/>
      <c r="S640" s="244"/>
      <c r="T640" s="244"/>
      <c r="U640" s="244"/>
      <c r="V640" s="244"/>
      <c r="W640" s="244"/>
      <c r="X640" s="244"/>
      <c r="Y640" s="244"/>
      <c r="Z640" s="244"/>
      <c r="AA640" s="244"/>
      <c r="AB640" s="244"/>
      <c r="AC640" s="244"/>
      <c r="AD640" s="244"/>
      <c r="AE640" s="244"/>
      <c r="AF640" s="244"/>
      <c r="AG640" s="244"/>
      <c r="AH640" s="244"/>
      <c r="AI640" s="244"/>
      <c r="AJ640" s="244"/>
      <c r="AK640" s="244"/>
      <c r="AL640" s="244"/>
      <c r="AM640" s="244"/>
      <c r="AN640" s="244"/>
      <c r="AO640" s="244"/>
      <c r="AP640" s="244"/>
      <c r="AQ640" s="244"/>
      <c r="AR640" s="244"/>
      <c r="AS640" s="244"/>
      <c r="AT640" s="244"/>
      <c r="AU640" s="244"/>
      <c r="AV640" s="244"/>
      <c r="AW640" s="244"/>
      <c r="AX640" s="244"/>
      <c r="AY640" s="244"/>
      <c r="AZ640" s="244"/>
      <c r="BA640" s="244"/>
      <c r="BB640" s="244"/>
      <c r="BC640" s="244"/>
      <c r="BD640" s="244"/>
      <c r="BE640" s="244"/>
      <c r="BF640" s="244"/>
      <c r="BG640" s="244"/>
      <c r="BH640" s="244"/>
      <c r="BI640" s="244"/>
      <c r="BJ640" s="244"/>
      <c r="BK640" s="244"/>
    </row>
    <row r="641" spans="1:63" ht="19.5" customHeight="1">
      <c r="A641" s="244"/>
      <c r="B641" s="244"/>
      <c r="C641" s="244"/>
      <c r="D641" s="244"/>
      <c r="E641" s="244"/>
      <c r="F641" s="244"/>
      <c r="G641" s="244"/>
      <c r="H641" s="244"/>
      <c r="I641" s="244"/>
      <c r="J641" s="244"/>
      <c r="K641" s="244"/>
      <c r="L641" s="244"/>
      <c r="M641" s="244"/>
      <c r="N641" s="244"/>
      <c r="O641" s="244"/>
      <c r="P641" s="244"/>
      <c r="Q641" s="244"/>
      <c r="R641" s="244"/>
      <c r="S641" s="244"/>
      <c r="T641" s="244"/>
      <c r="U641" s="244"/>
      <c r="V641" s="244"/>
      <c r="W641" s="244"/>
      <c r="X641" s="244"/>
      <c r="Y641" s="244"/>
      <c r="Z641" s="244"/>
      <c r="AA641" s="244"/>
      <c r="AB641" s="244"/>
      <c r="AC641" s="244"/>
      <c r="AD641" s="244"/>
      <c r="AE641" s="244"/>
      <c r="AF641" s="244"/>
      <c r="AG641" s="244"/>
      <c r="AH641" s="244"/>
      <c r="AI641" s="244"/>
      <c r="AJ641" s="244"/>
      <c r="AK641" s="244"/>
      <c r="AL641" s="244"/>
      <c r="AM641" s="244"/>
      <c r="AN641" s="244"/>
      <c r="AO641" s="244"/>
      <c r="AP641" s="244"/>
      <c r="AQ641" s="244"/>
      <c r="AR641" s="244"/>
      <c r="AS641" s="244"/>
      <c r="AT641" s="244"/>
      <c r="AU641" s="244"/>
      <c r="AV641" s="244"/>
      <c r="AW641" s="244"/>
      <c r="AX641" s="244"/>
      <c r="AY641" s="244"/>
      <c r="AZ641" s="244"/>
      <c r="BA641" s="244"/>
      <c r="BB641" s="244"/>
      <c r="BC641" s="244"/>
      <c r="BD641" s="244"/>
      <c r="BE641" s="244"/>
      <c r="BF641" s="244"/>
      <c r="BG641" s="244"/>
      <c r="BH641" s="244"/>
      <c r="BI641" s="244"/>
      <c r="BJ641" s="244"/>
      <c r="BK641" s="244"/>
    </row>
    <row r="642" spans="1:63" ht="19.5" customHeight="1">
      <c r="A642" s="244"/>
      <c r="B642" s="244"/>
      <c r="C642" s="244"/>
      <c r="D642" s="244"/>
      <c r="E642" s="244"/>
      <c r="F642" s="244"/>
      <c r="G642" s="244"/>
      <c r="H642" s="244"/>
      <c r="I642" s="244"/>
      <c r="J642" s="244"/>
      <c r="K642" s="244"/>
      <c r="L642" s="244"/>
      <c r="M642" s="244"/>
      <c r="N642" s="244"/>
      <c r="O642" s="244"/>
      <c r="P642" s="244"/>
      <c r="Q642" s="244"/>
      <c r="R642" s="244"/>
      <c r="S642" s="244"/>
      <c r="T642" s="244"/>
      <c r="U642" s="244"/>
      <c r="V642" s="244"/>
      <c r="W642" s="244"/>
      <c r="X642" s="244"/>
      <c r="Y642" s="244"/>
      <c r="Z642" s="244"/>
      <c r="AA642" s="244"/>
      <c r="AB642" s="244"/>
      <c r="AC642" s="244"/>
      <c r="AD642" s="244"/>
      <c r="AE642" s="244"/>
      <c r="AF642" s="244"/>
      <c r="AG642" s="244"/>
      <c r="AH642" s="244"/>
      <c r="AI642" s="244"/>
      <c r="AJ642" s="244"/>
      <c r="AK642" s="244"/>
      <c r="AL642" s="244"/>
      <c r="AM642" s="244"/>
      <c r="AN642" s="244"/>
      <c r="AO642" s="244"/>
      <c r="AP642" s="244"/>
      <c r="AQ642" s="244"/>
      <c r="AR642" s="244"/>
      <c r="AS642" s="244"/>
      <c r="AT642" s="244"/>
      <c r="AU642" s="244"/>
      <c r="AV642" s="244"/>
      <c r="AW642" s="244"/>
      <c r="AX642" s="244"/>
      <c r="AY642" s="244"/>
      <c r="AZ642" s="244"/>
      <c r="BA642" s="244"/>
      <c r="BB642" s="244"/>
      <c r="BC642" s="244"/>
      <c r="BD642" s="244"/>
      <c r="BE642" s="244"/>
      <c r="BF642" s="244"/>
      <c r="BG642" s="244"/>
      <c r="BH642" s="244"/>
      <c r="BI642" s="244"/>
      <c r="BJ642" s="244"/>
      <c r="BK642" s="244"/>
    </row>
    <row r="643" spans="1:63" ht="19.5" customHeight="1">
      <c r="A643" s="244"/>
      <c r="B643" s="244"/>
      <c r="C643" s="244"/>
      <c r="D643" s="244"/>
      <c r="E643" s="244"/>
      <c r="F643" s="244"/>
      <c r="G643" s="244"/>
      <c r="H643" s="244"/>
      <c r="I643" s="244"/>
      <c r="J643" s="244"/>
      <c r="K643" s="244"/>
      <c r="L643" s="244"/>
      <c r="M643" s="244"/>
      <c r="N643" s="244"/>
      <c r="O643" s="244"/>
      <c r="P643" s="244"/>
      <c r="Q643" s="244"/>
      <c r="R643" s="244"/>
      <c r="S643" s="244"/>
      <c r="T643" s="244"/>
      <c r="U643" s="244"/>
      <c r="V643" s="244"/>
      <c r="W643" s="244"/>
      <c r="X643" s="244"/>
      <c r="Y643" s="244"/>
      <c r="Z643" s="244"/>
      <c r="AA643" s="244"/>
      <c r="AB643" s="244"/>
      <c r="AC643" s="244"/>
      <c r="AD643" s="244"/>
      <c r="AE643" s="244"/>
      <c r="AF643" s="244"/>
      <c r="AG643" s="244"/>
      <c r="AH643" s="244"/>
      <c r="AI643" s="244"/>
      <c r="AJ643" s="244"/>
      <c r="AK643" s="244"/>
      <c r="AL643" s="244"/>
      <c r="AM643" s="244"/>
      <c r="AN643" s="244"/>
      <c r="AO643" s="244"/>
      <c r="AP643" s="244"/>
      <c r="AQ643" s="244"/>
      <c r="AR643" s="244"/>
      <c r="AS643" s="244"/>
      <c r="AT643" s="244"/>
      <c r="AU643" s="244"/>
      <c r="AV643" s="244"/>
      <c r="AW643" s="244"/>
      <c r="AX643" s="244"/>
      <c r="AY643" s="244"/>
      <c r="AZ643" s="244"/>
      <c r="BA643" s="244"/>
      <c r="BB643" s="244"/>
      <c r="BC643" s="244"/>
      <c r="BD643" s="244"/>
      <c r="BE643" s="244"/>
      <c r="BF643" s="244"/>
      <c r="BG643" s="244"/>
      <c r="BH643" s="244"/>
      <c r="BI643" s="244"/>
      <c r="BJ643" s="244"/>
      <c r="BK643" s="244"/>
    </row>
    <row r="644" spans="1:63" ht="19.5" customHeight="1">
      <c r="A644" s="244"/>
      <c r="B644" s="244"/>
      <c r="C644" s="244"/>
      <c r="D644" s="244"/>
      <c r="E644" s="244"/>
      <c r="F644" s="244"/>
      <c r="G644" s="244"/>
      <c r="H644" s="244"/>
      <c r="I644" s="244"/>
      <c r="J644" s="244"/>
      <c r="K644" s="244"/>
      <c r="L644" s="244"/>
      <c r="M644" s="244"/>
      <c r="N644" s="244"/>
      <c r="O644" s="244"/>
      <c r="P644" s="244"/>
      <c r="Q644" s="244"/>
      <c r="R644" s="244"/>
      <c r="S644" s="244"/>
      <c r="T644" s="244"/>
      <c r="U644" s="244"/>
      <c r="V644" s="244"/>
      <c r="W644" s="244"/>
      <c r="X644" s="244"/>
      <c r="Y644" s="244"/>
      <c r="Z644" s="244"/>
      <c r="AA644" s="244"/>
      <c r="AB644" s="244"/>
      <c r="AC644" s="244"/>
      <c r="AD644" s="244"/>
      <c r="AE644" s="244"/>
      <c r="AF644" s="244"/>
      <c r="AG644" s="244"/>
      <c r="AH644" s="244"/>
      <c r="AI644" s="244"/>
      <c r="AJ644" s="244"/>
      <c r="AK644" s="244"/>
      <c r="AL644" s="244"/>
      <c r="AM644" s="244"/>
      <c r="AN644" s="244"/>
      <c r="AO644" s="244"/>
      <c r="AP644" s="244"/>
      <c r="AQ644" s="244"/>
      <c r="AR644" s="244"/>
      <c r="AS644" s="244"/>
      <c r="AT644" s="244"/>
      <c r="AU644" s="244"/>
      <c r="AV644" s="244"/>
      <c r="AW644" s="244"/>
      <c r="AX644" s="244"/>
      <c r="AY644" s="244"/>
      <c r="AZ644" s="244"/>
      <c r="BA644" s="244"/>
      <c r="BB644" s="244"/>
      <c r="BC644" s="244"/>
      <c r="BD644" s="244"/>
      <c r="BE644" s="244"/>
      <c r="BF644" s="244"/>
      <c r="BG644" s="244"/>
      <c r="BH644" s="244"/>
      <c r="BI644" s="244"/>
      <c r="BJ644" s="244"/>
      <c r="BK644" s="244"/>
    </row>
    <row r="645" spans="1:63" ht="19.5" customHeight="1">
      <c r="A645" s="244"/>
      <c r="B645" s="244"/>
      <c r="C645" s="244"/>
      <c r="D645" s="244"/>
      <c r="E645" s="244"/>
      <c r="F645" s="244"/>
      <c r="G645" s="244"/>
      <c r="H645" s="244"/>
      <c r="I645" s="244"/>
      <c r="J645" s="244"/>
      <c r="K645" s="244"/>
      <c r="L645" s="244"/>
      <c r="M645" s="244"/>
      <c r="N645" s="244"/>
      <c r="O645" s="244"/>
      <c r="P645" s="244"/>
      <c r="Q645" s="244"/>
      <c r="R645" s="244"/>
      <c r="S645" s="244"/>
      <c r="T645" s="244"/>
      <c r="U645" s="244"/>
      <c r="V645" s="244"/>
      <c r="W645" s="244"/>
      <c r="X645" s="244"/>
      <c r="Y645" s="244"/>
      <c r="Z645" s="244"/>
      <c r="AA645" s="244"/>
      <c r="AB645" s="244"/>
      <c r="AC645" s="244"/>
      <c r="AD645" s="244"/>
      <c r="AE645" s="244"/>
      <c r="AF645" s="244"/>
      <c r="AG645" s="244"/>
      <c r="AH645" s="244"/>
      <c r="AI645" s="244"/>
      <c r="AJ645" s="244"/>
      <c r="AK645" s="244"/>
      <c r="AL645" s="244"/>
      <c r="AM645" s="244"/>
      <c r="AN645" s="244"/>
      <c r="AO645" s="244"/>
      <c r="AP645" s="244"/>
      <c r="AQ645" s="244"/>
      <c r="AR645" s="244"/>
      <c r="AS645" s="244"/>
      <c r="AT645" s="244"/>
      <c r="AU645" s="244"/>
      <c r="AV645" s="244"/>
      <c r="AW645" s="244"/>
      <c r="AX645" s="244"/>
      <c r="AY645" s="244"/>
      <c r="AZ645" s="244"/>
      <c r="BA645" s="244"/>
      <c r="BB645" s="244"/>
      <c r="BC645" s="244"/>
      <c r="BD645" s="244"/>
      <c r="BE645" s="244"/>
      <c r="BF645" s="244"/>
      <c r="BG645" s="244"/>
      <c r="BH645" s="244"/>
      <c r="BI645" s="244"/>
      <c r="BJ645" s="244"/>
      <c r="BK645" s="244"/>
    </row>
    <row r="646" spans="1:63" ht="19.5" customHeight="1">
      <c r="A646" s="244"/>
      <c r="B646" s="244"/>
      <c r="C646" s="244"/>
      <c r="D646" s="244"/>
      <c r="E646" s="244"/>
      <c r="F646" s="244"/>
      <c r="G646" s="244"/>
      <c r="H646" s="244"/>
      <c r="I646" s="244"/>
      <c r="J646" s="244"/>
      <c r="K646" s="244"/>
      <c r="L646" s="244"/>
      <c r="M646" s="244"/>
      <c r="N646" s="244"/>
      <c r="O646" s="244"/>
      <c r="P646" s="244"/>
      <c r="Q646" s="244"/>
      <c r="R646" s="244"/>
      <c r="S646" s="244"/>
      <c r="T646" s="244"/>
      <c r="U646" s="244"/>
      <c r="V646" s="244"/>
      <c r="W646" s="244"/>
      <c r="X646" s="244"/>
      <c r="Y646" s="244"/>
      <c r="Z646" s="244"/>
      <c r="AA646" s="244"/>
      <c r="AB646" s="244"/>
      <c r="AC646" s="244"/>
      <c r="AD646" s="244"/>
      <c r="AE646" s="244"/>
      <c r="AF646" s="244"/>
      <c r="AG646" s="244"/>
      <c r="AH646" s="244"/>
      <c r="AI646" s="244"/>
      <c r="AJ646" s="244"/>
      <c r="AK646" s="244"/>
      <c r="AL646" s="244"/>
      <c r="AM646" s="244"/>
      <c r="AN646" s="244"/>
      <c r="AO646" s="244"/>
      <c r="AP646" s="244"/>
      <c r="AQ646" s="244"/>
      <c r="AR646" s="244"/>
      <c r="AS646" s="244"/>
      <c r="AT646" s="244"/>
      <c r="AU646" s="244"/>
      <c r="AV646" s="244"/>
      <c r="AW646" s="244"/>
      <c r="AX646" s="244"/>
      <c r="AY646" s="244"/>
      <c r="AZ646" s="244"/>
      <c r="BA646" s="244"/>
      <c r="BB646" s="244"/>
      <c r="BC646" s="244"/>
      <c r="BD646" s="244"/>
      <c r="BE646" s="244"/>
      <c r="BF646" s="244"/>
      <c r="BG646" s="244"/>
      <c r="BH646" s="244"/>
      <c r="BI646" s="244"/>
      <c r="BJ646" s="244"/>
      <c r="BK646" s="244"/>
    </row>
    <row r="647" spans="1:63" ht="19.5" customHeight="1">
      <c r="A647" s="244"/>
      <c r="B647" s="244"/>
      <c r="C647" s="244"/>
      <c r="D647" s="244"/>
      <c r="E647" s="244"/>
      <c r="F647" s="244"/>
      <c r="G647" s="244"/>
      <c r="H647" s="244"/>
      <c r="I647" s="244"/>
      <c r="J647" s="244"/>
      <c r="K647" s="244"/>
      <c r="L647" s="244"/>
      <c r="M647" s="244"/>
      <c r="N647" s="244"/>
      <c r="O647" s="244"/>
      <c r="P647" s="244"/>
      <c r="Q647" s="244"/>
      <c r="R647" s="244"/>
      <c r="S647" s="244"/>
      <c r="T647" s="244"/>
      <c r="U647" s="244"/>
      <c r="V647" s="244"/>
      <c r="W647" s="244"/>
      <c r="X647" s="244"/>
      <c r="Y647" s="244"/>
      <c r="Z647" s="244"/>
      <c r="AA647" s="244"/>
      <c r="AB647" s="244"/>
      <c r="AC647" s="244"/>
      <c r="AD647" s="244"/>
      <c r="AE647" s="244"/>
      <c r="AF647" s="244"/>
      <c r="AG647" s="244"/>
      <c r="AH647" s="244"/>
      <c r="AI647" s="244"/>
      <c r="AJ647" s="244"/>
      <c r="AK647" s="244"/>
      <c r="AL647" s="244"/>
      <c r="AM647" s="244"/>
      <c r="AN647" s="244"/>
      <c r="AO647" s="244"/>
      <c r="AP647" s="244"/>
      <c r="AQ647" s="244"/>
      <c r="AR647" s="244"/>
      <c r="AS647" s="244"/>
      <c r="AT647" s="244"/>
      <c r="AU647" s="244"/>
      <c r="AV647" s="244"/>
      <c r="AW647" s="244"/>
      <c r="AX647" s="244"/>
      <c r="AY647" s="244"/>
      <c r="AZ647" s="244"/>
      <c r="BA647" s="244"/>
      <c r="BB647" s="244"/>
      <c r="BC647" s="244"/>
      <c r="BD647" s="244"/>
      <c r="BE647" s="244"/>
      <c r="BF647" s="244"/>
      <c r="BG647" s="244"/>
      <c r="BH647" s="244"/>
      <c r="BI647" s="244"/>
      <c r="BJ647" s="244"/>
      <c r="BK647" s="244"/>
    </row>
    <row r="648" spans="1:63" ht="19.5" customHeight="1">
      <c r="A648" s="244"/>
      <c r="B648" s="244"/>
      <c r="C648" s="244"/>
      <c r="D648" s="244"/>
      <c r="E648" s="244"/>
      <c r="F648" s="244"/>
      <c r="G648" s="244"/>
      <c r="H648" s="244"/>
      <c r="I648" s="244"/>
      <c r="J648" s="244"/>
      <c r="K648" s="244"/>
      <c r="L648" s="244"/>
      <c r="M648" s="244"/>
      <c r="N648" s="244"/>
      <c r="O648" s="244"/>
      <c r="P648" s="244"/>
      <c r="Q648" s="244"/>
      <c r="R648" s="244"/>
      <c r="S648" s="244"/>
      <c r="T648" s="244"/>
      <c r="U648" s="244"/>
      <c r="V648" s="244"/>
      <c r="W648" s="244"/>
      <c r="X648" s="244"/>
      <c r="Y648" s="244"/>
      <c r="Z648" s="244"/>
      <c r="AA648" s="244"/>
      <c r="AB648" s="244"/>
      <c r="AC648" s="244"/>
      <c r="AD648" s="244"/>
      <c r="AE648" s="244"/>
      <c r="AF648" s="244"/>
      <c r="AG648" s="244"/>
      <c r="AH648" s="244"/>
      <c r="AI648" s="244"/>
      <c r="AJ648" s="244"/>
      <c r="AK648" s="244"/>
      <c r="AL648" s="244"/>
      <c r="AM648" s="244"/>
      <c r="AN648" s="244"/>
      <c r="AO648" s="244"/>
      <c r="AP648" s="244"/>
      <c r="AQ648" s="244"/>
      <c r="AR648" s="244"/>
      <c r="AS648" s="244"/>
      <c r="AT648" s="244"/>
      <c r="AU648" s="244"/>
      <c r="AV648" s="244"/>
      <c r="AW648" s="244"/>
      <c r="AX648" s="244"/>
      <c r="AY648" s="244"/>
      <c r="AZ648" s="244"/>
      <c r="BA648" s="244"/>
      <c r="BB648" s="244"/>
      <c r="BC648" s="244"/>
      <c r="BD648" s="244"/>
      <c r="BE648" s="244"/>
      <c r="BF648" s="244"/>
      <c r="BG648" s="244"/>
      <c r="BH648" s="244"/>
      <c r="BI648" s="244"/>
      <c r="BJ648" s="244"/>
      <c r="BK648" s="244"/>
    </row>
    <row r="649" spans="1:63" ht="19.5" customHeight="1">
      <c r="A649" s="244"/>
      <c r="B649" s="244"/>
      <c r="C649" s="244"/>
      <c r="D649" s="244"/>
      <c r="E649" s="244"/>
      <c r="F649" s="244"/>
      <c r="G649" s="244"/>
      <c r="H649" s="244"/>
      <c r="I649" s="244"/>
      <c r="J649" s="244"/>
      <c r="K649" s="244"/>
      <c r="L649" s="244"/>
      <c r="M649" s="244"/>
      <c r="N649" s="244"/>
      <c r="O649" s="244"/>
      <c r="P649" s="244"/>
      <c r="Q649" s="244"/>
      <c r="R649" s="244"/>
      <c r="S649" s="244"/>
      <c r="T649" s="244"/>
      <c r="U649" s="244"/>
      <c r="V649" s="244"/>
      <c r="W649" s="244"/>
      <c r="X649" s="244"/>
      <c r="Y649" s="244"/>
      <c r="Z649" s="244"/>
      <c r="AA649" s="244"/>
      <c r="AB649" s="244"/>
      <c r="AC649" s="244"/>
      <c r="AD649" s="244"/>
      <c r="AE649" s="244"/>
      <c r="AF649" s="244"/>
      <c r="AG649" s="244"/>
      <c r="AH649" s="244"/>
      <c r="AI649" s="244"/>
      <c r="AJ649" s="244"/>
      <c r="AK649" s="244"/>
      <c r="AL649" s="244"/>
      <c r="AM649" s="244"/>
      <c r="AN649" s="244"/>
      <c r="AO649" s="244"/>
      <c r="AP649" s="244"/>
      <c r="AQ649" s="244"/>
      <c r="AR649" s="244"/>
      <c r="AS649" s="244"/>
      <c r="AT649" s="244"/>
      <c r="AU649" s="244"/>
      <c r="AV649" s="244"/>
      <c r="AW649" s="244"/>
      <c r="AX649" s="244"/>
      <c r="AY649" s="244"/>
      <c r="AZ649" s="244"/>
      <c r="BA649" s="244"/>
      <c r="BB649" s="244"/>
      <c r="BC649" s="244"/>
      <c r="BD649" s="244"/>
      <c r="BE649" s="244"/>
      <c r="BF649" s="244"/>
      <c r="BG649" s="244"/>
      <c r="BH649" s="244"/>
      <c r="BI649" s="244"/>
      <c r="BJ649" s="244"/>
      <c r="BK649" s="244"/>
    </row>
    <row r="650" spans="1:63" ht="19.5" customHeight="1">
      <c r="A650" s="244"/>
      <c r="B650" s="244"/>
      <c r="C650" s="244"/>
      <c r="D650" s="244"/>
      <c r="E650" s="244"/>
      <c r="F650" s="244"/>
      <c r="G650" s="244"/>
      <c r="H650" s="244"/>
      <c r="I650" s="244"/>
      <c r="J650" s="244"/>
      <c r="K650" s="244"/>
      <c r="L650" s="244"/>
      <c r="M650" s="244"/>
      <c r="N650" s="244"/>
      <c r="O650" s="244"/>
      <c r="P650" s="244"/>
      <c r="Q650" s="244"/>
      <c r="R650" s="244"/>
      <c r="S650" s="244"/>
      <c r="T650" s="244"/>
      <c r="U650" s="244"/>
      <c r="V650" s="244"/>
      <c r="W650" s="244"/>
      <c r="X650" s="244"/>
      <c r="Y650" s="244"/>
      <c r="Z650" s="244"/>
      <c r="AA650" s="244"/>
      <c r="AB650" s="244"/>
      <c r="AC650" s="244"/>
      <c r="AD650" s="244"/>
      <c r="AE650" s="244"/>
      <c r="AF650" s="244"/>
      <c r="AG650" s="244"/>
      <c r="AH650" s="244"/>
      <c r="AI650" s="244"/>
      <c r="AJ650" s="244"/>
      <c r="AK650" s="244"/>
      <c r="AL650" s="244"/>
      <c r="AM650" s="244"/>
      <c r="AN650" s="244"/>
      <c r="AO650" s="244"/>
      <c r="AP650" s="244"/>
      <c r="AQ650" s="244"/>
      <c r="AR650" s="244"/>
      <c r="AS650" s="244"/>
      <c r="AT650" s="244"/>
      <c r="AU650" s="244"/>
      <c r="AV650" s="244"/>
      <c r="AW650" s="244"/>
      <c r="AX650" s="244"/>
      <c r="AY650" s="244"/>
      <c r="AZ650" s="244"/>
      <c r="BA650" s="244"/>
      <c r="BB650" s="244"/>
      <c r="BC650" s="244"/>
      <c r="BD650" s="244"/>
      <c r="BE650" s="244"/>
      <c r="BF650" s="244"/>
      <c r="BG650" s="244"/>
      <c r="BH650" s="244"/>
      <c r="BI650" s="244"/>
      <c r="BJ650" s="244"/>
      <c r="BK650" s="244"/>
    </row>
    <row r="651" spans="1:63" ht="19.5" customHeight="1">
      <c r="A651" s="244"/>
      <c r="B651" s="244"/>
      <c r="C651" s="244"/>
      <c r="D651" s="244"/>
      <c r="E651" s="244"/>
      <c r="F651" s="244"/>
      <c r="G651" s="244"/>
      <c r="H651" s="244"/>
      <c r="I651" s="244"/>
      <c r="J651" s="244"/>
      <c r="K651" s="244"/>
      <c r="L651" s="244"/>
      <c r="M651" s="244"/>
      <c r="N651" s="244"/>
      <c r="O651" s="244"/>
      <c r="P651" s="244"/>
      <c r="Q651" s="244"/>
      <c r="R651" s="244"/>
      <c r="S651" s="244"/>
      <c r="T651" s="244"/>
      <c r="U651" s="244"/>
      <c r="V651" s="244"/>
      <c r="W651" s="244"/>
      <c r="X651" s="244"/>
      <c r="Y651" s="244"/>
      <c r="Z651" s="244"/>
      <c r="AA651" s="244"/>
      <c r="AB651" s="244"/>
      <c r="AC651" s="244"/>
      <c r="AD651" s="244"/>
      <c r="AE651" s="244"/>
      <c r="AF651" s="244"/>
      <c r="AG651" s="244"/>
      <c r="AH651" s="244"/>
      <c r="AI651" s="244"/>
      <c r="AJ651" s="244"/>
      <c r="AK651" s="244"/>
      <c r="AL651" s="244"/>
      <c r="AM651" s="244"/>
      <c r="AN651" s="244"/>
      <c r="AO651" s="244"/>
      <c r="AP651" s="244"/>
      <c r="AQ651" s="244"/>
      <c r="AR651" s="244"/>
      <c r="AS651" s="244"/>
      <c r="AT651" s="244"/>
      <c r="AU651" s="244"/>
      <c r="AV651" s="244"/>
      <c r="AW651" s="244"/>
      <c r="AX651" s="244"/>
      <c r="AY651" s="244"/>
      <c r="AZ651" s="244"/>
      <c r="BA651" s="244"/>
      <c r="BB651" s="244"/>
      <c r="BC651" s="244"/>
      <c r="BD651" s="244"/>
      <c r="BE651" s="244"/>
      <c r="BF651" s="244"/>
      <c r="BG651" s="244"/>
      <c r="BH651" s="244"/>
      <c r="BI651" s="244"/>
      <c r="BJ651" s="244"/>
      <c r="BK651" s="244"/>
    </row>
    <row r="652" spans="1:63" ht="19.5" customHeight="1">
      <c r="A652" s="244"/>
      <c r="B652" s="244"/>
      <c r="C652" s="244"/>
      <c r="D652" s="244"/>
      <c r="E652" s="244"/>
      <c r="F652" s="244"/>
      <c r="G652" s="244"/>
      <c r="H652" s="244"/>
      <c r="I652" s="244"/>
      <c r="J652" s="244"/>
      <c r="K652" s="244"/>
      <c r="L652" s="244"/>
      <c r="M652" s="244"/>
      <c r="N652" s="244"/>
      <c r="O652" s="244"/>
      <c r="P652" s="244"/>
      <c r="Q652" s="244"/>
      <c r="R652" s="244"/>
      <c r="S652" s="244"/>
      <c r="T652" s="244"/>
      <c r="U652" s="244"/>
      <c r="V652" s="244"/>
      <c r="W652" s="244"/>
      <c r="X652" s="244"/>
      <c r="Y652" s="244"/>
      <c r="Z652" s="244"/>
      <c r="AA652" s="244"/>
      <c r="AB652" s="244"/>
      <c r="AC652" s="244"/>
      <c r="AD652" s="244"/>
      <c r="AE652" s="244"/>
      <c r="AF652" s="244"/>
      <c r="AG652" s="244"/>
      <c r="AH652" s="244"/>
      <c r="AI652" s="244"/>
      <c r="AJ652" s="244"/>
      <c r="AK652" s="244"/>
      <c r="AL652" s="244"/>
      <c r="AM652" s="244"/>
      <c r="AN652" s="244"/>
      <c r="AO652" s="244"/>
      <c r="AP652" s="244"/>
      <c r="AQ652" s="244"/>
      <c r="AR652" s="244"/>
      <c r="AS652" s="244"/>
      <c r="AT652" s="244"/>
      <c r="AU652" s="244"/>
      <c r="AV652" s="244"/>
      <c r="AW652" s="244"/>
      <c r="AX652" s="244"/>
      <c r="AY652" s="244"/>
      <c r="AZ652" s="244"/>
      <c r="BA652" s="244"/>
      <c r="BB652" s="244"/>
      <c r="BC652" s="244"/>
      <c r="BD652" s="244"/>
      <c r="BE652" s="244"/>
      <c r="BF652" s="244"/>
      <c r="BG652" s="244"/>
      <c r="BH652" s="244"/>
      <c r="BI652" s="244"/>
      <c r="BJ652" s="244"/>
      <c r="BK652" s="244"/>
    </row>
    <row r="653" spans="1:63" ht="19.5" customHeight="1">
      <c r="A653" s="244"/>
      <c r="B653" s="244"/>
      <c r="C653" s="244"/>
      <c r="D653" s="244"/>
      <c r="E653" s="244"/>
      <c r="F653" s="244"/>
      <c r="G653" s="244"/>
      <c r="H653" s="244"/>
      <c r="I653" s="244"/>
      <c r="J653" s="244"/>
      <c r="K653" s="244"/>
      <c r="L653" s="244"/>
      <c r="M653" s="244"/>
      <c r="N653" s="244"/>
      <c r="O653" s="244"/>
      <c r="P653" s="244"/>
      <c r="Q653" s="244"/>
      <c r="R653" s="244"/>
      <c r="S653" s="244"/>
      <c r="T653" s="244"/>
      <c r="U653" s="244"/>
      <c r="V653" s="244"/>
      <c r="W653" s="244"/>
      <c r="X653" s="244"/>
      <c r="Y653" s="244"/>
      <c r="Z653" s="244"/>
      <c r="AA653" s="244"/>
      <c r="AB653" s="244"/>
      <c r="AC653" s="244"/>
      <c r="AD653" s="244"/>
      <c r="AE653" s="244"/>
      <c r="AF653" s="244"/>
      <c r="AG653" s="244"/>
      <c r="AH653" s="244"/>
      <c r="AI653" s="244"/>
      <c r="AJ653" s="244"/>
      <c r="AK653" s="244"/>
      <c r="AL653" s="244"/>
      <c r="AM653" s="244"/>
      <c r="AN653" s="244"/>
      <c r="AO653" s="244"/>
      <c r="AP653" s="244"/>
      <c r="AQ653" s="244"/>
      <c r="AR653" s="244"/>
      <c r="AS653" s="244"/>
      <c r="AT653" s="244"/>
      <c r="AU653" s="244"/>
      <c r="AV653" s="244"/>
      <c r="AW653" s="244"/>
      <c r="AX653" s="244"/>
      <c r="AY653" s="244"/>
      <c r="AZ653" s="244"/>
      <c r="BA653" s="244"/>
      <c r="BB653" s="244"/>
      <c r="BC653" s="244"/>
      <c r="BD653" s="244"/>
      <c r="BE653" s="244"/>
      <c r="BF653" s="244"/>
      <c r="BG653" s="244"/>
      <c r="BH653" s="244"/>
      <c r="BI653" s="244"/>
      <c r="BJ653" s="244"/>
      <c r="BK653" s="244"/>
    </row>
    <row r="654" spans="1:63" ht="19.5" customHeight="1">
      <c r="A654" s="244"/>
      <c r="B654" s="244"/>
      <c r="C654" s="244"/>
      <c r="D654" s="244"/>
      <c r="E654" s="244"/>
      <c r="F654" s="244"/>
      <c r="G654" s="244"/>
      <c r="H654" s="244"/>
      <c r="I654" s="244"/>
      <c r="J654" s="244"/>
      <c r="K654" s="244"/>
      <c r="L654" s="244"/>
      <c r="M654" s="244"/>
      <c r="N654" s="244"/>
      <c r="O654" s="244"/>
      <c r="P654" s="244"/>
      <c r="Q654" s="244"/>
      <c r="R654" s="244"/>
      <c r="S654" s="244"/>
      <c r="T654" s="244"/>
      <c r="U654" s="244"/>
      <c r="V654" s="244"/>
      <c r="W654" s="244"/>
      <c r="X654" s="244"/>
      <c r="Y654" s="244"/>
      <c r="Z654" s="244"/>
      <c r="AA654" s="244"/>
      <c r="AB654" s="244"/>
      <c r="AC654" s="244"/>
      <c r="AD654" s="244"/>
      <c r="AE654" s="244"/>
      <c r="AF654" s="244"/>
      <c r="AG654" s="244"/>
      <c r="AH654" s="244"/>
      <c r="AI654" s="244"/>
      <c r="AJ654" s="244"/>
      <c r="AK654" s="244"/>
      <c r="AL654" s="244"/>
      <c r="AM654" s="244"/>
      <c r="AN654" s="244"/>
      <c r="AO654" s="244"/>
      <c r="AP654" s="244"/>
      <c r="AQ654" s="244"/>
      <c r="AR654" s="244"/>
      <c r="AS654" s="244"/>
      <c r="AT654" s="244"/>
      <c r="AU654" s="244"/>
      <c r="AV654" s="244"/>
      <c r="AW654" s="244"/>
      <c r="AX654" s="244"/>
      <c r="AY654" s="244"/>
      <c r="AZ654" s="244"/>
      <c r="BA654" s="244"/>
      <c r="BB654" s="244"/>
      <c r="BC654" s="244"/>
      <c r="BD654" s="244"/>
      <c r="BE654" s="244"/>
      <c r="BF654" s="244"/>
      <c r="BG654" s="244"/>
      <c r="BH654" s="244"/>
      <c r="BI654" s="244"/>
      <c r="BJ654" s="244"/>
      <c r="BK654" s="244"/>
    </row>
    <row r="655" spans="1:63" ht="19.5" customHeight="1">
      <c r="A655" s="244"/>
      <c r="B655" s="244"/>
      <c r="C655" s="244"/>
      <c r="D655" s="244"/>
      <c r="E655" s="244"/>
      <c r="F655" s="244"/>
      <c r="G655" s="244"/>
      <c r="H655" s="244"/>
      <c r="I655" s="244"/>
      <c r="J655" s="244"/>
      <c r="K655" s="244"/>
      <c r="L655" s="244"/>
      <c r="M655" s="244"/>
      <c r="N655" s="244"/>
      <c r="O655" s="244"/>
      <c r="P655" s="244"/>
      <c r="Q655" s="244"/>
      <c r="R655" s="244"/>
      <c r="S655" s="244"/>
      <c r="T655" s="244"/>
      <c r="U655" s="244"/>
      <c r="V655" s="244"/>
      <c r="W655" s="244"/>
      <c r="X655" s="244"/>
      <c r="Y655" s="244"/>
      <c r="Z655" s="244"/>
      <c r="AA655" s="244"/>
      <c r="AB655" s="244"/>
      <c r="AC655" s="244"/>
      <c r="AD655" s="244"/>
      <c r="AE655" s="244"/>
      <c r="AF655" s="244"/>
      <c r="AG655" s="244"/>
      <c r="AH655" s="244"/>
      <c r="AI655" s="244"/>
      <c r="AJ655" s="244"/>
      <c r="AK655" s="244"/>
      <c r="AL655" s="244"/>
      <c r="AM655" s="244"/>
      <c r="AN655" s="244"/>
      <c r="AO655" s="244"/>
      <c r="AP655" s="244"/>
      <c r="AQ655" s="244"/>
      <c r="AR655" s="244"/>
      <c r="AS655" s="244"/>
      <c r="AT655" s="244"/>
      <c r="AU655" s="244"/>
      <c r="AV655" s="244"/>
      <c r="AW655" s="244"/>
      <c r="AX655" s="244"/>
      <c r="AY655" s="244"/>
      <c r="AZ655" s="244"/>
      <c r="BA655" s="244"/>
      <c r="BB655" s="244"/>
      <c r="BC655" s="244"/>
      <c r="BD655" s="244"/>
      <c r="BE655" s="244"/>
      <c r="BF655" s="244"/>
      <c r="BG655" s="244"/>
      <c r="BH655" s="244"/>
      <c r="BI655" s="244"/>
      <c r="BJ655" s="244"/>
      <c r="BK655" s="244"/>
    </row>
    <row r="656" spans="1:63" ht="19.5" customHeight="1">
      <c r="A656" s="244"/>
      <c r="B656" s="244"/>
      <c r="C656" s="244"/>
      <c r="D656" s="244"/>
      <c r="E656" s="244"/>
      <c r="F656" s="244"/>
      <c r="G656" s="244"/>
      <c r="H656" s="244"/>
      <c r="I656" s="244"/>
      <c r="J656" s="244"/>
      <c r="K656" s="244"/>
      <c r="L656" s="244"/>
      <c r="M656" s="244"/>
      <c r="N656" s="244"/>
      <c r="O656" s="244"/>
      <c r="P656" s="244"/>
      <c r="Q656" s="244"/>
      <c r="R656" s="244"/>
      <c r="S656" s="244"/>
      <c r="T656" s="244"/>
      <c r="U656" s="244"/>
      <c r="V656" s="244"/>
      <c r="W656" s="244"/>
      <c r="X656" s="244"/>
      <c r="Y656" s="244"/>
      <c r="Z656" s="244"/>
      <c r="AA656" s="244"/>
      <c r="AB656" s="244"/>
      <c r="AC656" s="244"/>
      <c r="AD656" s="244"/>
      <c r="AE656" s="244"/>
      <c r="AF656" s="244"/>
      <c r="AG656" s="244"/>
      <c r="AH656" s="244"/>
      <c r="AI656" s="244"/>
      <c r="AJ656" s="244"/>
      <c r="AK656" s="244"/>
      <c r="AL656" s="244"/>
      <c r="AM656" s="244"/>
      <c r="AN656" s="244"/>
      <c r="AO656" s="244"/>
      <c r="AP656" s="244"/>
      <c r="AQ656" s="244"/>
      <c r="AR656" s="244"/>
      <c r="AS656" s="244"/>
      <c r="AT656" s="244"/>
      <c r="AU656" s="244"/>
      <c r="AV656" s="244"/>
      <c r="AW656" s="244"/>
      <c r="AX656" s="244"/>
      <c r="AY656" s="244"/>
      <c r="AZ656" s="244"/>
      <c r="BA656" s="244"/>
      <c r="BB656" s="244"/>
      <c r="BC656" s="244"/>
      <c r="BD656" s="244"/>
      <c r="BE656" s="244"/>
      <c r="BF656" s="244"/>
      <c r="BG656" s="244"/>
      <c r="BH656" s="244"/>
      <c r="BI656" s="244"/>
      <c r="BJ656" s="244"/>
      <c r="BK656" s="244"/>
    </row>
    <row r="657" spans="1:63" ht="19.5" customHeight="1">
      <c r="A657" s="244"/>
      <c r="B657" s="244"/>
      <c r="C657" s="244"/>
      <c r="D657" s="244"/>
      <c r="E657" s="244"/>
      <c r="F657" s="244"/>
      <c r="G657" s="244"/>
      <c r="H657" s="244"/>
      <c r="I657" s="244"/>
      <c r="J657" s="244"/>
      <c r="K657" s="244"/>
      <c r="L657" s="244"/>
      <c r="M657" s="244"/>
      <c r="N657" s="244"/>
      <c r="O657" s="244"/>
      <c r="P657" s="244"/>
      <c r="Q657" s="244"/>
      <c r="R657" s="244"/>
      <c r="S657" s="244"/>
      <c r="T657" s="244"/>
      <c r="U657" s="244"/>
      <c r="V657" s="244"/>
      <c r="W657" s="244"/>
      <c r="X657" s="244"/>
      <c r="Y657" s="244"/>
      <c r="Z657" s="244"/>
      <c r="AA657" s="244"/>
      <c r="AB657" s="244"/>
      <c r="AC657" s="244"/>
      <c r="AD657" s="244"/>
      <c r="AE657" s="244"/>
      <c r="AF657" s="244"/>
      <c r="AG657" s="244"/>
      <c r="AH657" s="244"/>
      <c r="AI657" s="244"/>
      <c r="AJ657" s="244"/>
      <c r="AK657" s="244"/>
      <c r="AL657" s="244"/>
      <c r="AM657" s="244"/>
      <c r="AN657" s="244"/>
      <c r="AO657" s="244"/>
      <c r="AP657" s="244"/>
      <c r="AQ657" s="244"/>
      <c r="AR657" s="244"/>
      <c r="AS657" s="244"/>
      <c r="AT657" s="244"/>
      <c r="AU657" s="244"/>
      <c r="AV657" s="244"/>
      <c r="AW657" s="244"/>
      <c r="AX657" s="244"/>
      <c r="AY657" s="244"/>
      <c r="AZ657" s="244"/>
      <c r="BA657" s="244"/>
      <c r="BB657" s="244"/>
      <c r="BC657" s="244"/>
      <c r="BD657" s="244"/>
      <c r="BE657" s="244"/>
      <c r="BF657" s="244"/>
      <c r="BG657" s="244"/>
      <c r="BH657" s="244"/>
      <c r="BI657" s="244"/>
      <c r="BJ657" s="244"/>
      <c r="BK657" s="244"/>
    </row>
    <row r="658" spans="1:63" ht="19.5" customHeight="1">
      <c r="A658" s="244"/>
      <c r="B658" s="244"/>
      <c r="C658" s="244"/>
      <c r="D658" s="244"/>
      <c r="E658" s="244"/>
      <c r="F658" s="244"/>
      <c r="G658" s="244"/>
      <c r="H658" s="244"/>
      <c r="I658" s="244"/>
      <c r="J658" s="244"/>
      <c r="K658" s="244"/>
      <c r="L658" s="244"/>
      <c r="M658" s="244"/>
      <c r="N658" s="244"/>
      <c r="O658" s="244"/>
      <c r="P658" s="244"/>
      <c r="Q658" s="244"/>
      <c r="R658" s="244"/>
      <c r="S658" s="244"/>
      <c r="T658" s="244"/>
      <c r="U658" s="244"/>
      <c r="V658" s="244"/>
      <c r="W658" s="244"/>
      <c r="X658" s="244"/>
      <c r="Y658" s="244"/>
      <c r="Z658" s="244"/>
      <c r="AA658" s="244"/>
      <c r="AB658" s="244"/>
      <c r="AC658" s="244"/>
      <c r="AD658" s="244"/>
      <c r="AE658" s="244"/>
      <c r="AF658" s="244"/>
      <c r="AG658" s="244"/>
      <c r="AH658" s="244"/>
      <c r="AI658" s="244"/>
      <c r="AJ658" s="244"/>
      <c r="AK658" s="244"/>
      <c r="AL658" s="244"/>
      <c r="AM658" s="244"/>
      <c r="AN658" s="244"/>
      <c r="AO658" s="244"/>
      <c r="AP658" s="244"/>
      <c r="AQ658" s="244"/>
      <c r="AR658" s="244"/>
      <c r="AS658" s="244"/>
      <c r="AT658" s="244"/>
      <c r="AU658" s="244"/>
      <c r="AV658" s="244"/>
      <c r="AW658" s="244"/>
      <c r="AX658" s="244"/>
      <c r="AY658" s="244"/>
      <c r="AZ658" s="244"/>
      <c r="BA658" s="244"/>
      <c r="BB658" s="244"/>
      <c r="BC658" s="244"/>
      <c r="BD658" s="244"/>
      <c r="BE658" s="244"/>
      <c r="BF658" s="244"/>
      <c r="BG658" s="244"/>
      <c r="BH658" s="244"/>
      <c r="BI658" s="244"/>
      <c r="BJ658" s="244"/>
      <c r="BK658" s="244"/>
    </row>
    <row r="659" spans="1:63" ht="19.5" customHeight="1">
      <c r="A659" s="244"/>
      <c r="B659" s="244"/>
      <c r="C659" s="244"/>
      <c r="D659" s="244"/>
      <c r="E659" s="244"/>
      <c r="F659" s="244"/>
      <c r="G659" s="244"/>
      <c r="H659" s="244"/>
      <c r="I659" s="244"/>
      <c r="J659" s="244"/>
      <c r="K659" s="244"/>
      <c r="L659" s="244"/>
      <c r="M659" s="244"/>
      <c r="N659" s="244"/>
      <c r="O659" s="244"/>
      <c r="P659" s="244"/>
      <c r="Q659" s="244"/>
      <c r="R659" s="244"/>
      <c r="S659" s="244"/>
      <c r="T659" s="244"/>
      <c r="U659" s="244"/>
      <c r="V659" s="244"/>
      <c r="W659" s="244"/>
      <c r="X659" s="244"/>
      <c r="Y659" s="244"/>
      <c r="Z659" s="244"/>
      <c r="AA659" s="244"/>
      <c r="AB659" s="244"/>
      <c r="AC659" s="244"/>
      <c r="AD659" s="244"/>
      <c r="AE659" s="244"/>
      <c r="AF659" s="244"/>
      <c r="AG659" s="244"/>
      <c r="AH659" s="244"/>
      <c r="AI659" s="244"/>
      <c r="AJ659" s="244"/>
      <c r="AK659" s="244"/>
      <c r="AL659" s="244"/>
      <c r="AM659" s="244"/>
      <c r="AN659" s="244"/>
      <c r="AO659" s="244"/>
      <c r="AP659" s="244"/>
      <c r="AQ659" s="244"/>
      <c r="AR659" s="244"/>
      <c r="AS659" s="244"/>
      <c r="AT659" s="244"/>
      <c r="AU659" s="244"/>
      <c r="AV659" s="244"/>
      <c r="AW659" s="244"/>
      <c r="AX659" s="244"/>
      <c r="AY659" s="244"/>
      <c r="AZ659" s="244"/>
      <c r="BA659" s="244"/>
      <c r="BB659" s="244"/>
      <c r="BC659" s="244"/>
      <c r="BD659" s="244"/>
      <c r="BE659" s="244"/>
      <c r="BF659" s="244"/>
      <c r="BG659" s="244"/>
      <c r="BH659" s="244"/>
      <c r="BI659" s="244"/>
      <c r="BJ659" s="244"/>
      <c r="BK659" s="244"/>
    </row>
    <row r="660" spans="1:63" ht="19.5" customHeight="1">
      <c r="A660" s="244"/>
      <c r="B660" s="244"/>
      <c r="C660" s="244"/>
      <c r="D660" s="244"/>
      <c r="E660" s="244"/>
      <c r="F660" s="244"/>
      <c r="G660" s="244"/>
      <c r="H660" s="244"/>
      <c r="I660" s="244"/>
      <c r="J660" s="244"/>
      <c r="K660" s="244"/>
      <c r="L660" s="244"/>
      <c r="M660" s="244"/>
      <c r="N660" s="244"/>
      <c r="O660" s="244"/>
      <c r="P660" s="244"/>
      <c r="Q660" s="244"/>
      <c r="R660" s="244"/>
      <c r="S660" s="244"/>
      <c r="T660" s="244"/>
      <c r="U660" s="244"/>
      <c r="V660" s="244"/>
      <c r="W660" s="244"/>
      <c r="X660" s="244"/>
      <c r="Y660" s="244"/>
      <c r="Z660" s="244"/>
      <c r="AA660" s="244"/>
      <c r="AB660" s="244"/>
      <c r="AC660" s="244"/>
      <c r="AD660" s="244"/>
      <c r="AE660" s="244"/>
      <c r="AF660" s="244"/>
      <c r="AG660" s="244"/>
      <c r="AH660" s="244"/>
      <c r="AI660" s="244"/>
      <c r="AJ660" s="244"/>
      <c r="AK660" s="244"/>
      <c r="AL660" s="244"/>
      <c r="AM660" s="244"/>
      <c r="AN660" s="244"/>
      <c r="AO660" s="244"/>
      <c r="AP660" s="244"/>
      <c r="AQ660" s="244"/>
      <c r="AR660" s="244"/>
      <c r="AS660" s="244"/>
      <c r="AT660" s="244"/>
      <c r="AU660" s="244"/>
      <c r="AV660" s="244"/>
      <c r="AW660" s="244"/>
      <c r="AX660" s="244"/>
      <c r="AY660" s="244"/>
      <c r="AZ660" s="244"/>
      <c r="BA660" s="244"/>
      <c r="BB660" s="244"/>
      <c r="BC660" s="244"/>
      <c r="BD660" s="244"/>
      <c r="BE660" s="244"/>
      <c r="BF660" s="244"/>
      <c r="BG660" s="244"/>
      <c r="BH660" s="244"/>
      <c r="BI660" s="244"/>
      <c r="BJ660" s="244"/>
      <c r="BK660" s="244"/>
    </row>
    <row r="661" spans="1:63" ht="19.5" customHeight="1">
      <c r="A661" s="244"/>
      <c r="B661" s="244"/>
      <c r="C661" s="244"/>
      <c r="D661" s="244"/>
      <c r="E661" s="244"/>
      <c r="F661" s="244"/>
      <c r="G661" s="244"/>
      <c r="H661" s="244"/>
      <c r="I661" s="244"/>
      <c r="J661" s="244"/>
      <c r="K661" s="244"/>
      <c r="L661" s="244"/>
      <c r="M661" s="244"/>
      <c r="N661" s="244"/>
      <c r="O661" s="244"/>
      <c r="P661" s="244"/>
      <c r="Q661" s="244"/>
      <c r="R661" s="244"/>
      <c r="S661" s="244"/>
      <c r="T661" s="244"/>
      <c r="U661" s="244"/>
      <c r="V661" s="244"/>
      <c r="W661" s="244"/>
      <c r="X661" s="244"/>
      <c r="Y661" s="244"/>
      <c r="Z661" s="244"/>
      <c r="AA661" s="244"/>
      <c r="AB661" s="244"/>
      <c r="AC661" s="244"/>
      <c r="AD661" s="244"/>
      <c r="AE661" s="244"/>
      <c r="AF661" s="244"/>
      <c r="AG661" s="244"/>
      <c r="AH661" s="244"/>
      <c r="AI661" s="244"/>
      <c r="AJ661" s="244"/>
      <c r="AK661" s="244"/>
      <c r="AL661" s="244"/>
      <c r="AM661" s="244"/>
      <c r="AN661" s="244"/>
      <c r="AO661" s="244"/>
      <c r="AP661" s="244"/>
      <c r="AQ661" s="244"/>
      <c r="AR661" s="244"/>
      <c r="AS661" s="244"/>
      <c r="AT661" s="244"/>
      <c r="AU661" s="244"/>
      <c r="AV661" s="244"/>
      <c r="AW661" s="244"/>
      <c r="AX661" s="244"/>
      <c r="AY661" s="244"/>
      <c r="AZ661" s="244"/>
      <c r="BA661" s="244"/>
      <c r="BB661" s="244"/>
      <c r="BC661" s="244"/>
      <c r="BD661" s="244"/>
      <c r="BE661" s="244"/>
      <c r="BF661" s="244"/>
      <c r="BG661" s="244"/>
      <c r="BH661" s="244"/>
      <c r="BI661" s="244"/>
      <c r="BJ661" s="244"/>
      <c r="BK661" s="244"/>
    </row>
    <row r="662" spans="1:63" ht="19.5" customHeight="1">
      <c r="A662" s="244"/>
      <c r="B662" s="244"/>
      <c r="C662" s="244"/>
      <c r="D662" s="244"/>
      <c r="E662" s="244"/>
      <c r="F662" s="244"/>
      <c r="G662" s="244"/>
      <c r="H662" s="244"/>
      <c r="I662" s="244"/>
      <c r="J662" s="244"/>
      <c r="K662" s="244"/>
      <c r="L662" s="244"/>
      <c r="M662" s="244"/>
      <c r="N662" s="244"/>
      <c r="O662" s="244"/>
      <c r="P662" s="244"/>
      <c r="Q662" s="244"/>
      <c r="R662" s="244"/>
      <c r="S662" s="244"/>
      <c r="T662" s="244"/>
      <c r="U662" s="244"/>
      <c r="V662" s="244"/>
      <c r="W662" s="244"/>
      <c r="X662" s="244"/>
      <c r="Y662" s="244"/>
      <c r="Z662" s="244"/>
      <c r="AA662" s="244"/>
      <c r="AB662" s="244"/>
      <c r="AC662" s="244"/>
      <c r="AD662" s="244"/>
      <c r="AE662" s="244"/>
      <c r="AF662" s="244"/>
      <c r="AG662" s="244"/>
      <c r="AH662" s="244"/>
      <c r="AI662" s="244"/>
      <c r="AJ662" s="244"/>
      <c r="AK662" s="244"/>
      <c r="AL662" s="244"/>
      <c r="AM662" s="244"/>
      <c r="AN662" s="244"/>
      <c r="AO662" s="244"/>
      <c r="AP662" s="244"/>
      <c r="AQ662" s="244"/>
      <c r="AR662" s="244"/>
      <c r="AS662" s="244"/>
      <c r="AT662" s="244"/>
      <c r="AU662" s="244"/>
      <c r="AV662" s="244"/>
      <c r="AW662" s="244"/>
      <c r="AX662" s="244"/>
      <c r="AY662" s="244"/>
      <c r="AZ662" s="244"/>
      <c r="BA662" s="244"/>
      <c r="BB662" s="244"/>
      <c r="BC662" s="244"/>
      <c r="BD662" s="244"/>
      <c r="BE662" s="244"/>
      <c r="BF662" s="244"/>
      <c r="BG662" s="244"/>
      <c r="BH662" s="244"/>
      <c r="BI662" s="244"/>
      <c r="BJ662" s="244"/>
      <c r="BK662" s="244"/>
    </row>
    <row r="663" spans="1:63" ht="19.5" customHeight="1">
      <c r="A663" s="244"/>
      <c r="B663" s="244"/>
      <c r="C663" s="244"/>
      <c r="D663" s="244"/>
      <c r="E663" s="244"/>
      <c r="F663" s="244"/>
      <c r="G663" s="244"/>
      <c r="H663" s="244"/>
      <c r="I663" s="244"/>
      <c r="J663" s="244"/>
      <c r="K663" s="244"/>
      <c r="L663" s="244"/>
      <c r="M663" s="244"/>
      <c r="N663" s="244"/>
      <c r="O663" s="244"/>
      <c r="P663" s="244"/>
      <c r="Q663" s="244"/>
      <c r="R663" s="244"/>
      <c r="S663" s="244"/>
      <c r="T663" s="244"/>
      <c r="U663" s="244"/>
      <c r="V663" s="244"/>
      <c r="W663" s="244"/>
      <c r="X663" s="244"/>
      <c r="Y663" s="244"/>
      <c r="Z663" s="244"/>
      <c r="AA663" s="244"/>
      <c r="AB663" s="244"/>
      <c r="AC663" s="244"/>
      <c r="AD663" s="244"/>
      <c r="AE663" s="244"/>
      <c r="AF663" s="244"/>
      <c r="AG663" s="244"/>
      <c r="AH663" s="244"/>
      <c r="AI663" s="244"/>
      <c r="AJ663" s="244"/>
      <c r="AK663" s="244"/>
      <c r="AL663" s="244"/>
      <c r="AM663" s="244"/>
      <c r="AN663" s="244"/>
      <c r="AO663" s="244"/>
      <c r="AP663" s="244"/>
      <c r="AQ663" s="244"/>
      <c r="AR663" s="244"/>
      <c r="AS663" s="244"/>
      <c r="AT663" s="244"/>
      <c r="AU663" s="244"/>
      <c r="AV663" s="244"/>
      <c r="AW663" s="244"/>
      <c r="AX663" s="244"/>
      <c r="AY663" s="244"/>
      <c r="AZ663" s="244"/>
      <c r="BA663" s="244"/>
      <c r="BB663" s="244"/>
      <c r="BC663" s="244"/>
      <c r="BD663" s="244"/>
      <c r="BE663" s="244"/>
      <c r="BF663" s="244"/>
      <c r="BG663" s="244"/>
      <c r="BH663" s="244"/>
      <c r="BI663" s="244"/>
      <c r="BJ663" s="244"/>
      <c r="BK663" s="244"/>
    </row>
    <row r="664" spans="1:63" ht="19.5" customHeight="1">
      <c r="A664" s="244"/>
      <c r="B664" s="244"/>
      <c r="C664" s="244"/>
      <c r="D664" s="244"/>
      <c r="E664" s="244"/>
      <c r="F664" s="244"/>
      <c r="G664" s="244"/>
      <c r="H664" s="244"/>
      <c r="I664" s="244"/>
      <c r="J664" s="244"/>
      <c r="K664" s="244"/>
      <c r="L664" s="244"/>
      <c r="M664" s="244"/>
      <c r="N664" s="244"/>
      <c r="O664" s="244"/>
      <c r="P664" s="244"/>
      <c r="Q664" s="244"/>
      <c r="R664" s="244"/>
      <c r="S664" s="244"/>
      <c r="T664" s="244"/>
      <c r="U664" s="244"/>
      <c r="V664" s="244"/>
      <c r="W664" s="244"/>
      <c r="X664" s="244"/>
      <c r="Y664" s="244"/>
      <c r="Z664" s="244"/>
      <c r="AA664" s="244"/>
      <c r="AB664" s="244"/>
      <c r="AC664" s="244"/>
      <c r="AD664" s="244"/>
      <c r="AE664" s="244"/>
      <c r="AF664" s="244"/>
      <c r="AG664" s="244"/>
      <c r="AH664" s="244"/>
      <c r="AI664" s="244"/>
      <c r="AJ664" s="244"/>
      <c r="AK664" s="244"/>
      <c r="AL664" s="244"/>
      <c r="AM664" s="244"/>
      <c r="AN664" s="244"/>
      <c r="AO664" s="244"/>
      <c r="AP664" s="244"/>
      <c r="AQ664" s="244"/>
      <c r="AR664" s="244"/>
      <c r="AS664" s="244"/>
      <c r="AT664" s="244"/>
      <c r="AU664" s="244"/>
      <c r="AV664" s="244"/>
      <c r="AW664" s="244"/>
      <c r="AX664" s="244"/>
      <c r="AY664" s="244"/>
      <c r="AZ664" s="244"/>
      <c r="BA664" s="244"/>
      <c r="BB664" s="244"/>
      <c r="BC664" s="244"/>
      <c r="BD664" s="244"/>
      <c r="BE664" s="244"/>
      <c r="BF664" s="244"/>
      <c r="BG664" s="244"/>
      <c r="BH664" s="244"/>
      <c r="BI664" s="244"/>
      <c r="BJ664" s="244"/>
      <c r="BK664" s="244"/>
    </row>
    <row r="665" spans="1:63" ht="19.5" customHeight="1">
      <c r="A665" s="244"/>
      <c r="B665" s="244"/>
      <c r="C665" s="244"/>
      <c r="D665" s="244"/>
      <c r="E665" s="244"/>
      <c r="F665" s="244"/>
      <c r="G665" s="244"/>
      <c r="H665" s="244"/>
      <c r="I665" s="244"/>
      <c r="J665" s="244"/>
      <c r="K665" s="244"/>
      <c r="L665" s="244"/>
      <c r="M665" s="244"/>
      <c r="N665" s="244"/>
      <c r="O665" s="244"/>
      <c r="P665" s="244"/>
      <c r="Q665" s="244"/>
      <c r="R665" s="244"/>
      <c r="S665" s="244"/>
      <c r="T665" s="244"/>
      <c r="U665" s="244"/>
      <c r="V665" s="244"/>
      <c r="W665" s="244"/>
      <c r="X665" s="244"/>
      <c r="Y665" s="244"/>
      <c r="Z665" s="244"/>
      <c r="AA665" s="244"/>
      <c r="AB665" s="244"/>
      <c r="AC665" s="244"/>
      <c r="AD665" s="244"/>
      <c r="AE665" s="244"/>
      <c r="AF665" s="244"/>
      <c r="AG665" s="244"/>
      <c r="AH665" s="244"/>
      <c r="AI665" s="244"/>
      <c r="AJ665" s="244"/>
      <c r="AK665" s="244"/>
      <c r="AL665" s="244"/>
      <c r="AM665" s="244"/>
      <c r="AN665" s="244"/>
      <c r="AO665" s="244"/>
      <c r="AP665" s="244"/>
      <c r="AQ665" s="244"/>
      <c r="AR665" s="244"/>
      <c r="AS665" s="244"/>
      <c r="AT665" s="244"/>
      <c r="AU665" s="244"/>
      <c r="AV665" s="244"/>
      <c r="AW665" s="244"/>
      <c r="AX665" s="244"/>
      <c r="AY665" s="244"/>
      <c r="AZ665" s="244"/>
      <c r="BA665" s="244"/>
      <c r="BB665" s="244"/>
      <c r="BC665" s="244"/>
      <c r="BD665" s="244"/>
      <c r="BE665" s="244"/>
      <c r="BF665" s="244"/>
      <c r="BG665" s="244"/>
      <c r="BH665" s="244"/>
      <c r="BI665" s="244"/>
      <c r="BJ665" s="244"/>
      <c r="BK665" s="244"/>
    </row>
    <row r="666" spans="1:63" ht="19.5" customHeight="1">
      <c r="A666" s="244"/>
      <c r="B666" s="244"/>
      <c r="C666" s="244"/>
      <c r="D666" s="244"/>
      <c r="E666" s="244"/>
      <c r="F666" s="244"/>
      <c r="G666" s="244"/>
      <c r="H666" s="244"/>
      <c r="I666" s="244"/>
      <c r="J666" s="244"/>
      <c r="K666" s="244"/>
      <c r="L666" s="244"/>
      <c r="M666" s="244"/>
      <c r="N666" s="244"/>
      <c r="O666" s="244"/>
      <c r="P666" s="244"/>
      <c r="Q666" s="244"/>
      <c r="R666" s="244"/>
      <c r="S666" s="244"/>
      <c r="T666" s="244"/>
      <c r="U666" s="244"/>
      <c r="V666" s="244"/>
      <c r="W666" s="244"/>
      <c r="X666" s="244"/>
      <c r="Y666" s="244"/>
      <c r="Z666" s="244"/>
      <c r="AA666" s="244"/>
      <c r="AB666" s="244"/>
      <c r="AC666" s="244"/>
      <c r="AD666" s="244"/>
      <c r="AE666" s="244"/>
      <c r="AF666" s="244"/>
      <c r="AG666" s="244"/>
      <c r="AH666" s="244"/>
      <c r="AI666" s="244"/>
      <c r="AJ666" s="244"/>
      <c r="AK666" s="244"/>
      <c r="AL666" s="244"/>
      <c r="AM666" s="244"/>
      <c r="AN666" s="244"/>
      <c r="AO666" s="244"/>
      <c r="AP666" s="244"/>
      <c r="AQ666" s="244"/>
      <c r="AR666" s="244"/>
      <c r="AS666" s="244"/>
      <c r="AT666" s="244"/>
      <c r="AU666" s="244"/>
      <c r="AV666" s="244"/>
      <c r="AW666" s="244"/>
      <c r="AX666" s="244"/>
      <c r="AY666" s="244"/>
      <c r="AZ666" s="244"/>
      <c r="BA666" s="244"/>
      <c r="BB666" s="244"/>
      <c r="BC666" s="244"/>
      <c r="BD666" s="244"/>
      <c r="BE666" s="244"/>
      <c r="BF666" s="244"/>
      <c r="BG666" s="244"/>
      <c r="BH666" s="244"/>
      <c r="BI666" s="244"/>
      <c r="BJ666" s="244"/>
      <c r="BK666" s="244"/>
    </row>
    <row r="667" spans="1:63" ht="19.5" customHeight="1">
      <c r="A667" s="244"/>
      <c r="B667" s="244"/>
      <c r="C667" s="244"/>
      <c r="D667" s="244"/>
      <c r="E667" s="244"/>
      <c r="F667" s="244"/>
      <c r="G667" s="244"/>
      <c r="H667" s="244"/>
      <c r="I667" s="244"/>
      <c r="J667" s="244"/>
      <c r="K667" s="244"/>
      <c r="L667" s="244"/>
      <c r="M667" s="244"/>
      <c r="N667" s="244"/>
      <c r="O667" s="244"/>
      <c r="P667" s="244"/>
      <c r="Q667" s="244"/>
      <c r="R667" s="244"/>
      <c r="S667" s="244"/>
      <c r="T667" s="244"/>
      <c r="U667" s="244"/>
      <c r="V667" s="244"/>
      <c r="W667" s="244"/>
      <c r="X667" s="244"/>
      <c r="Y667" s="244"/>
      <c r="Z667" s="244"/>
      <c r="AA667" s="244"/>
      <c r="AB667" s="244"/>
      <c r="AC667" s="244"/>
      <c r="AD667" s="244"/>
      <c r="AE667" s="244"/>
      <c r="AF667" s="244"/>
      <c r="AG667" s="244"/>
      <c r="AH667" s="244"/>
      <c r="AI667" s="244"/>
      <c r="AJ667" s="244"/>
      <c r="AK667" s="244"/>
      <c r="AL667" s="244"/>
      <c r="AM667" s="244"/>
      <c r="AN667" s="244"/>
      <c r="AO667" s="244"/>
      <c r="AP667" s="244"/>
      <c r="AQ667" s="244"/>
      <c r="AR667" s="244"/>
      <c r="AS667" s="244"/>
      <c r="AT667" s="244"/>
      <c r="AU667" s="244"/>
      <c r="AV667" s="244"/>
      <c r="AW667" s="244"/>
      <c r="AX667" s="244"/>
      <c r="AY667" s="244"/>
      <c r="AZ667" s="244"/>
      <c r="BA667" s="244"/>
      <c r="BB667" s="244"/>
      <c r="BC667" s="244"/>
      <c r="BD667" s="244"/>
      <c r="BE667" s="244"/>
      <c r="BF667" s="244"/>
      <c r="BG667" s="244"/>
      <c r="BH667" s="244"/>
      <c r="BI667" s="244"/>
      <c r="BJ667" s="244"/>
      <c r="BK667" s="244"/>
    </row>
    <row r="668" spans="1:63" ht="19.5" customHeight="1">
      <c r="A668" s="244"/>
      <c r="B668" s="244"/>
      <c r="C668" s="244"/>
      <c r="D668" s="244"/>
      <c r="E668" s="244"/>
      <c r="F668" s="244"/>
      <c r="G668" s="244"/>
      <c r="H668" s="244"/>
      <c r="I668" s="244"/>
      <c r="J668" s="244"/>
      <c r="K668" s="244"/>
      <c r="L668" s="244"/>
      <c r="M668" s="244"/>
      <c r="N668" s="244"/>
      <c r="O668" s="244"/>
      <c r="P668" s="244"/>
      <c r="Q668" s="244"/>
      <c r="R668" s="244"/>
      <c r="S668" s="244"/>
      <c r="T668" s="244"/>
      <c r="U668" s="244"/>
      <c r="V668" s="244"/>
      <c r="W668" s="244"/>
      <c r="X668" s="244"/>
      <c r="Y668" s="244"/>
      <c r="Z668" s="244"/>
      <c r="AA668" s="244"/>
      <c r="AB668" s="244"/>
      <c r="AC668" s="244"/>
      <c r="AD668" s="244"/>
      <c r="AE668" s="244"/>
      <c r="AF668" s="244"/>
      <c r="AG668" s="244"/>
      <c r="AH668" s="244"/>
      <c r="AI668" s="244"/>
      <c r="AJ668" s="244"/>
      <c r="AK668" s="244"/>
      <c r="AL668" s="244"/>
      <c r="AM668" s="244"/>
      <c r="AN668" s="244"/>
      <c r="AO668" s="244"/>
      <c r="AP668" s="244"/>
      <c r="AQ668" s="244"/>
      <c r="AR668" s="244"/>
      <c r="AS668" s="244"/>
      <c r="AT668" s="244"/>
      <c r="AU668" s="244"/>
      <c r="AV668" s="244"/>
      <c r="AW668" s="244"/>
      <c r="AX668" s="244"/>
      <c r="AY668" s="244"/>
      <c r="AZ668" s="244"/>
      <c r="BA668" s="244"/>
      <c r="BB668" s="244"/>
      <c r="BC668" s="244"/>
      <c r="BD668" s="244"/>
      <c r="BE668" s="244"/>
      <c r="BF668" s="244"/>
      <c r="BG668" s="244"/>
      <c r="BH668" s="244"/>
      <c r="BI668" s="244"/>
      <c r="BJ668" s="244"/>
      <c r="BK668" s="244"/>
    </row>
    <row r="669" spans="1:63" ht="19.5" customHeight="1">
      <c r="A669" s="244"/>
      <c r="B669" s="244"/>
      <c r="C669" s="244"/>
      <c r="D669" s="244"/>
      <c r="E669" s="244"/>
      <c r="F669" s="244"/>
      <c r="G669" s="244"/>
      <c r="H669" s="244"/>
      <c r="I669" s="244"/>
      <c r="J669" s="244"/>
      <c r="K669" s="244"/>
      <c r="L669" s="244"/>
      <c r="M669" s="244"/>
      <c r="N669" s="244"/>
      <c r="O669" s="244"/>
      <c r="P669" s="244"/>
      <c r="Q669" s="244"/>
      <c r="R669" s="244"/>
      <c r="S669" s="244"/>
      <c r="T669" s="244"/>
      <c r="U669" s="244"/>
      <c r="V669" s="244"/>
      <c r="W669" s="244"/>
      <c r="X669" s="244"/>
      <c r="Y669" s="244"/>
      <c r="Z669" s="244"/>
      <c r="AA669" s="244"/>
      <c r="AB669" s="244"/>
      <c r="AC669" s="244"/>
      <c r="AD669" s="244"/>
      <c r="AE669" s="244"/>
      <c r="AF669" s="244"/>
      <c r="AG669" s="244"/>
      <c r="AH669" s="244"/>
      <c r="AI669" s="244"/>
      <c r="AJ669" s="244"/>
      <c r="AK669" s="244"/>
      <c r="AL669" s="244"/>
      <c r="AM669" s="244"/>
      <c r="AN669" s="244"/>
      <c r="AO669" s="244"/>
      <c r="AP669" s="244"/>
      <c r="AQ669" s="244"/>
      <c r="AR669" s="244"/>
      <c r="AS669" s="244"/>
      <c r="AT669" s="244"/>
      <c r="AU669" s="244"/>
      <c r="AV669" s="244"/>
      <c r="AW669" s="244"/>
      <c r="AX669" s="244"/>
      <c r="AY669" s="244"/>
      <c r="AZ669" s="244"/>
      <c r="BA669" s="244"/>
      <c r="BB669" s="244"/>
      <c r="BC669" s="244"/>
      <c r="BD669" s="244"/>
      <c r="BE669" s="244"/>
      <c r="BF669" s="244"/>
      <c r="BG669" s="244"/>
      <c r="BH669" s="244"/>
      <c r="BI669" s="244"/>
      <c r="BJ669" s="244"/>
      <c r="BK669" s="244"/>
    </row>
    <row r="670" spans="1:63" ht="19.5" customHeight="1">
      <c r="A670" s="244"/>
      <c r="B670" s="244"/>
      <c r="C670" s="244"/>
      <c r="D670" s="244"/>
      <c r="E670" s="244"/>
      <c r="F670" s="244"/>
      <c r="G670" s="244"/>
      <c r="H670" s="244"/>
      <c r="I670" s="244"/>
      <c r="J670" s="244"/>
      <c r="K670" s="244"/>
      <c r="L670" s="244"/>
      <c r="M670" s="244"/>
      <c r="N670" s="244"/>
      <c r="O670" s="244"/>
      <c r="P670" s="244"/>
      <c r="Q670" s="244"/>
      <c r="R670" s="244"/>
      <c r="S670" s="244"/>
      <c r="T670" s="244"/>
      <c r="U670" s="244"/>
      <c r="V670" s="244"/>
      <c r="W670" s="244"/>
      <c r="X670" s="244"/>
      <c r="Y670" s="244"/>
      <c r="Z670" s="244"/>
      <c r="AA670" s="244"/>
      <c r="AB670" s="244"/>
      <c r="AC670" s="244"/>
      <c r="AD670" s="244"/>
      <c r="AE670" s="244"/>
      <c r="AF670" s="244"/>
      <c r="AG670" s="244"/>
      <c r="AH670" s="244"/>
      <c r="AI670" s="244"/>
      <c r="AJ670" s="244"/>
      <c r="AK670" s="244"/>
      <c r="AL670" s="244"/>
      <c r="AM670" s="244"/>
      <c r="AN670" s="244"/>
      <c r="AO670" s="244"/>
      <c r="AP670" s="244"/>
      <c r="AQ670" s="244"/>
      <c r="AR670" s="244"/>
      <c r="AS670" s="244"/>
      <c r="AT670" s="244"/>
      <c r="AU670" s="244"/>
      <c r="AV670" s="244"/>
      <c r="AW670" s="244"/>
      <c r="AX670" s="244"/>
      <c r="AY670" s="244"/>
      <c r="AZ670" s="244"/>
      <c r="BA670" s="244"/>
      <c r="BB670" s="244"/>
      <c r="BC670" s="244"/>
      <c r="BD670" s="244"/>
      <c r="BE670" s="244"/>
      <c r="BF670" s="244"/>
      <c r="BG670" s="244"/>
      <c r="BH670" s="244"/>
      <c r="BI670" s="244"/>
      <c r="BJ670" s="244"/>
      <c r="BK670" s="244"/>
    </row>
    <row r="671" spans="1:63" ht="19.5" customHeight="1">
      <c r="A671" s="244"/>
      <c r="B671" s="244"/>
      <c r="C671" s="244"/>
      <c r="D671" s="244"/>
      <c r="E671" s="244"/>
      <c r="F671" s="244"/>
      <c r="G671" s="244"/>
      <c r="H671" s="244"/>
      <c r="I671" s="244"/>
      <c r="J671" s="244"/>
      <c r="K671" s="244"/>
      <c r="L671" s="244"/>
      <c r="M671" s="244"/>
      <c r="N671" s="244"/>
      <c r="O671" s="244"/>
      <c r="P671" s="244"/>
      <c r="Q671" s="244"/>
      <c r="R671" s="244"/>
      <c r="S671" s="244"/>
      <c r="T671" s="244"/>
      <c r="U671" s="244"/>
      <c r="V671" s="244"/>
      <c r="W671" s="244"/>
      <c r="X671" s="244"/>
      <c r="Y671" s="244"/>
      <c r="Z671" s="244"/>
      <c r="AA671" s="244"/>
      <c r="AB671" s="244"/>
      <c r="AC671" s="244"/>
      <c r="AD671" s="244"/>
      <c r="AE671" s="244"/>
      <c r="AF671" s="244"/>
      <c r="AG671" s="244"/>
      <c r="AH671" s="244"/>
      <c r="AI671" s="244"/>
      <c r="AJ671" s="244"/>
      <c r="AK671" s="244"/>
      <c r="AL671" s="244"/>
      <c r="AM671" s="244"/>
      <c r="AN671" s="244"/>
      <c r="AO671" s="244"/>
      <c r="AP671" s="244"/>
      <c r="AQ671" s="244"/>
      <c r="AR671" s="244"/>
      <c r="AS671" s="244"/>
      <c r="AT671" s="244"/>
      <c r="AU671" s="244"/>
      <c r="AV671" s="244"/>
      <c r="AW671" s="244"/>
      <c r="AX671" s="244"/>
      <c r="AY671" s="244"/>
      <c r="AZ671" s="244"/>
      <c r="BA671" s="244"/>
      <c r="BB671" s="244"/>
      <c r="BC671" s="244"/>
      <c r="BD671" s="244"/>
      <c r="BE671" s="244"/>
      <c r="BF671" s="244"/>
      <c r="BG671" s="244"/>
      <c r="BH671" s="244"/>
      <c r="BI671" s="244"/>
      <c r="BJ671" s="244"/>
      <c r="BK671" s="244"/>
    </row>
    <row r="672" spans="1:63" ht="19.5" customHeight="1">
      <c r="A672" s="244"/>
      <c r="B672" s="244"/>
      <c r="C672" s="244"/>
      <c r="D672" s="244"/>
      <c r="E672" s="244"/>
      <c r="F672" s="244"/>
      <c r="G672" s="244"/>
      <c r="H672" s="244"/>
      <c r="I672" s="244"/>
      <c r="J672" s="244"/>
      <c r="K672" s="244"/>
      <c r="L672" s="244"/>
      <c r="M672" s="244"/>
      <c r="N672" s="244"/>
      <c r="O672" s="244"/>
      <c r="P672" s="244"/>
      <c r="Q672" s="244"/>
      <c r="R672" s="244"/>
      <c r="S672" s="244"/>
      <c r="T672" s="244"/>
      <c r="U672" s="244"/>
      <c r="V672" s="244"/>
      <c r="W672" s="244"/>
      <c r="X672" s="244"/>
      <c r="Y672" s="244"/>
      <c r="Z672" s="244"/>
      <c r="AA672" s="244"/>
      <c r="AB672" s="244"/>
      <c r="AC672" s="244"/>
      <c r="AD672" s="244"/>
      <c r="AE672" s="244"/>
      <c r="AF672" s="244"/>
      <c r="AG672" s="244"/>
      <c r="AH672" s="244"/>
      <c r="AI672" s="244"/>
      <c r="AJ672" s="244"/>
      <c r="AK672" s="244"/>
      <c r="AL672" s="244"/>
      <c r="AM672" s="244"/>
      <c r="AN672" s="244"/>
      <c r="AO672" s="244"/>
      <c r="AP672" s="244"/>
      <c r="AQ672" s="244"/>
      <c r="AR672" s="244"/>
      <c r="AS672" s="244"/>
      <c r="AT672" s="244"/>
      <c r="AU672" s="244"/>
      <c r="AV672" s="244"/>
      <c r="AW672" s="244"/>
      <c r="AX672" s="244"/>
      <c r="AY672" s="244"/>
      <c r="AZ672" s="244"/>
      <c r="BA672" s="244"/>
      <c r="BB672" s="244"/>
      <c r="BC672" s="244"/>
      <c r="BD672" s="244"/>
      <c r="BE672" s="244"/>
      <c r="BF672" s="244"/>
      <c r="BG672" s="244"/>
      <c r="BH672" s="244"/>
      <c r="BI672" s="244"/>
      <c r="BJ672" s="244"/>
      <c r="BK672" s="244"/>
    </row>
    <row r="673" spans="1:63" ht="19.5" customHeight="1">
      <c r="A673" s="244"/>
      <c r="B673" s="244"/>
      <c r="C673" s="244"/>
      <c r="D673" s="244"/>
      <c r="E673" s="244"/>
      <c r="F673" s="244"/>
      <c r="G673" s="244"/>
      <c r="H673" s="244"/>
      <c r="I673" s="244"/>
      <c r="J673" s="244"/>
      <c r="K673" s="244"/>
      <c r="L673" s="244"/>
      <c r="M673" s="244"/>
      <c r="N673" s="244"/>
      <c r="O673" s="244"/>
      <c r="P673" s="244"/>
      <c r="Q673" s="244"/>
      <c r="R673" s="244"/>
      <c r="S673" s="244"/>
      <c r="T673" s="244"/>
      <c r="U673" s="244"/>
      <c r="V673" s="244"/>
      <c r="W673" s="244"/>
      <c r="X673" s="244"/>
      <c r="Y673" s="244"/>
      <c r="Z673" s="244"/>
      <c r="AA673" s="244"/>
      <c r="AB673" s="244"/>
      <c r="AC673" s="244"/>
      <c r="AD673" s="244"/>
      <c r="AE673" s="244"/>
      <c r="AF673" s="244"/>
      <c r="AG673" s="244"/>
      <c r="AH673" s="244"/>
      <c r="AI673" s="244"/>
      <c r="AJ673" s="244"/>
      <c r="AK673" s="244"/>
      <c r="AL673" s="244"/>
      <c r="AM673" s="244"/>
      <c r="AN673" s="244"/>
      <c r="AO673" s="244"/>
      <c r="AP673" s="244"/>
      <c r="AQ673" s="244"/>
      <c r="AR673" s="244"/>
      <c r="AS673" s="244"/>
      <c r="AT673" s="244"/>
      <c r="AU673" s="244"/>
      <c r="AV673" s="244"/>
      <c r="AW673" s="244"/>
      <c r="AX673" s="244"/>
      <c r="AY673" s="244"/>
      <c r="AZ673" s="244"/>
      <c r="BA673" s="244"/>
      <c r="BB673" s="244"/>
      <c r="BC673" s="244"/>
      <c r="BD673" s="244"/>
      <c r="BE673" s="244"/>
      <c r="BF673" s="244"/>
      <c r="BG673" s="244"/>
      <c r="BH673" s="244"/>
      <c r="BI673" s="244"/>
      <c r="BJ673" s="244"/>
      <c r="BK673" s="244"/>
    </row>
    <row r="674" spans="1:63" ht="19.5" customHeight="1">
      <c r="A674" s="244"/>
      <c r="B674" s="244"/>
      <c r="C674" s="244"/>
      <c r="D674" s="244"/>
      <c r="E674" s="244"/>
      <c r="F674" s="244"/>
      <c r="G674" s="244"/>
      <c r="H674" s="244"/>
      <c r="I674" s="244"/>
      <c r="J674" s="244"/>
      <c r="K674" s="244"/>
      <c r="L674" s="244"/>
      <c r="M674" s="244"/>
      <c r="N674" s="244"/>
      <c r="O674" s="244"/>
      <c r="P674" s="244"/>
      <c r="Q674" s="244"/>
      <c r="R674" s="244"/>
      <c r="S674" s="244"/>
      <c r="T674" s="244"/>
      <c r="U674" s="244"/>
      <c r="V674" s="244"/>
      <c r="W674" s="244"/>
      <c r="X674" s="244"/>
      <c r="Y674" s="244"/>
      <c r="Z674" s="244"/>
      <c r="AA674" s="244"/>
      <c r="AB674" s="244"/>
      <c r="AC674" s="244"/>
      <c r="AD674" s="244"/>
      <c r="AE674" s="244"/>
      <c r="AF674" s="244"/>
      <c r="AG674" s="244"/>
      <c r="AH674" s="244"/>
      <c r="AI674" s="244"/>
      <c r="AJ674" s="244"/>
      <c r="AK674" s="244"/>
      <c r="AL674" s="244"/>
      <c r="AM674" s="244"/>
      <c r="AN674" s="244"/>
      <c r="AO674" s="244"/>
      <c r="AP674" s="244"/>
      <c r="AQ674" s="244"/>
      <c r="AR674" s="244"/>
      <c r="AS674" s="244"/>
      <c r="AT674" s="244"/>
      <c r="AU674" s="244"/>
      <c r="AV674" s="244"/>
      <c r="AW674" s="244"/>
      <c r="AX674" s="244"/>
      <c r="AY674" s="244"/>
      <c r="AZ674" s="244"/>
      <c r="BA674" s="244"/>
      <c r="BB674" s="244"/>
      <c r="BC674" s="244"/>
      <c r="BD674" s="244"/>
      <c r="BE674" s="244"/>
      <c r="BF674" s="244"/>
      <c r="BG674" s="244"/>
      <c r="BH674" s="244"/>
      <c r="BI674" s="244"/>
      <c r="BJ674" s="244"/>
      <c r="BK674" s="244"/>
    </row>
    <row r="675" spans="1:63" ht="19.5" customHeight="1">
      <c r="A675" s="244"/>
      <c r="B675" s="244"/>
      <c r="C675" s="244"/>
      <c r="D675" s="244"/>
      <c r="E675" s="244"/>
      <c r="F675" s="244"/>
      <c r="G675" s="244"/>
      <c r="H675" s="244"/>
      <c r="I675" s="244"/>
      <c r="J675" s="244"/>
      <c r="K675" s="244"/>
      <c r="L675" s="244"/>
      <c r="M675" s="244"/>
      <c r="N675" s="244"/>
      <c r="O675" s="244"/>
      <c r="P675" s="244"/>
      <c r="Q675" s="244"/>
      <c r="R675" s="244"/>
      <c r="S675" s="244"/>
      <c r="T675" s="244"/>
      <c r="U675" s="244"/>
      <c r="V675" s="244"/>
      <c r="W675" s="244"/>
      <c r="X675" s="244"/>
      <c r="Y675" s="244"/>
      <c r="Z675" s="244"/>
      <c r="AA675" s="244"/>
      <c r="AB675" s="244"/>
      <c r="AC675" s="244"/>
      <c r="AD675" s="244"/>
      <c r="AE675" s="244"/>
      <c r="AF675" s="244"/>
      <c r="AG675" s="244"/>
      <c r="AH675" s="244"/>
      <c r="AI675" s="244"/>
      <c r="AJ675" s="244"/>
      <c r="AK675" s="244"/>
      <c r="AL675" s="244"/>
      <c r="AM675" s="244"/>
      <c r="AN675" s="244"/>
      <c r="AO675" s="244"/>
      <c r="AP675" s="244"/>
      <c r="AQ675" s="244"/>
      <c r="AR675" s="244"/>
      <c r="AS675" s="244"/>
      <c r="AT675" s="244"/>
      <c r="AU675" s="244"/>
      <c r="AV675" s="244"/>
      <c r="AW675" s="244"/>
      <c r="AX675" s="244"/>
      <c r="AY675" s="244"/>
      <c r="AZ675" s="244"/>
      <c r="BA675" s="244"/>
      <c r="BB675" s="244"/>
      <c r="BC675" s="244"/>
      <c r="BD675" s="244"/>
      <c r="BE675" s="244"/>
      <c r="BF675" s="244"/>
      <c r="BG675" s="244"/>
      <c r="BH675" s="244"/>
      <c r="BI675" s="244"/>
      <c r="BJ675" s="244"/>
      <c r="BK675" s="244"/>
    </row>
    <row r="676" spans="1:63" ht="19.5" customHeight="1">
      <c r="A676" s="244"/>
      <c r="B676" s="244"/>
      <c r="C676" s="244"/>
      <c r="D676" s="244"/>
      <c r="E676" s="244"/>
      <c r="F676" s="244"/>
      <c r="G676" s="244"/>
      <c r="H676" s="244"/>
      <c r="I676" s="244"/>
      <c r="J676" s="244"/>
      <c r="K676" s="244"/>
      <c r="L676" s="244"/>
      <c r="M676" s="244"/>
      <c r="N676" s="244"/>
      <c r="O676" s="244"/>
      <c r="P676" s="244"/>
      <c r="Q676" s="244"/>
      <c r="R676" s="244"/>
      <c r="S676" s="244"/>
      <c r="T676" s="244"/>
      <c r="U676" s="244"/>
      <c r="V676" s="244"/>
      <c r="W676" s="244"/>
      <c r="X676" s="244"/>
      <c r="Y676" s="244"/>
      <c r="Z676" s="244"/>
      <c r="AA676" s="244"/>
      <c r="AB676" s="244"/>
      <c r="AC676" s="244"/>
      <c r="AD676" s="244"/>
      <c r="AE676" s="244"/>
      <c r="AF676" s="244"/>
      <c r="AG676" s="244"/>
      <c r="AH676" s="244"/>
      <c r="AI676" s="244"/>
      <c r="AJ676" s="244"/>
      <c r="AK676" s="244"/>
      <c r="AL676" s="244"/>
      <c r="AM676" s="244"/>
      <c r="AN676" s="244"/>
      <c r="AO676" s="244"/>
      <c r="AP676" s="244"/>
      <c r="AQ676" s="244"/>
      <c r="AR676" s="244"/>
      <c r="AS676" s="244"/>
      <c r="AT676" s="244"/>
      <c r="AU676" s="244"/>
      <c r="AV676" s="244"/>
      <c r="AW676" s="244"/>
      <c r="AX676" s="244"/>
      <c r="AY676" s="244"/>
      <c r="AZ676" s="244"/>
      <c r="BA676" s="244"/>
      <c r="BB676" s="244"/>
      <c r="BC676" s="244"/>
      <c r="BD676" s="244"/>
      <c r="BE676" s="244"/>
      <c r="BF676" s="244"/>
      <c r="BG676" s="244"/>
      <c r="BH676" s="244"/>
      <c r="BI676" s="244"/>
      <c r="BJ676" s="244"/>
      <c r="BK676" s="244"/>
    </row>
    <row r="677" spans="1:63" ht="19.5" customHeight="1">
      <c r="A677" s="244"/>
      <c r="B677" s="244"/>
      <c r="C677" s="244"/>
      <c r="D677" s="244"/>
      <c r="E677" s="244"/>
      <c r="F677" s="244"/>
      <c r="G677" s="244"/>
      <c r="H677" s="244"/>
      <c r="I677" s="244"/>
      <c r="J677" s="244"/>
      <c r="K677" s="244"/>
      <c r="L677" s="244"/>
      <c r="M677" s="244"/>
      <c r="N677" s="244"/>
      <c r="O677" s="244"/>
      <c r="P677" s="244"/>
      <c r="Q677" s="244"/>
      <c r="R677" s="244"/>
      <c r="S677" s="244"/>
      <c r="T677" s="244"/>
      <c r="U677" s="244"/>
      <c r="V677" s="244"/>
      <c r="W677" s="244"/>
      <c r="X677" s="244"/>
      <c r="Y677" s="244"/>
      <c r="Z677" s="244"/>
      <c r="AA677" s="244"/>
      <c r="AB677" s="244"/>
      <c r="AC677" s="244"/>
      <c r="AD677" s="244"/>
      <c r="AE677" s="244"/>
      <c r="AF677" s="244"/>
      <c r="AG677" s="244"/>
      <c r="AH677" s="244"/>
      <c r="AI677" s="244"/>
      <c r="AJ677" s="244"/>
      <c r="AK677" s="244"/>
      <c r="AL677" s="244"/>
      <c r="AM677" s="244"/>
      <c r="AN677" s="244"/>
      <c r="AO677" s="244"/>
      <c r="AP677" s="244"/>
      <c r="AQ677" s="244"/>
      <c r="AR677" s="244"/>
      <c r="AS677" s="244"/>
      <c r="AT677" s="244"/>
      <c r="AU677" s="244"/>
      <c r="AV677" s="244"/>
      <c r="AW677" s="244"/>
      <c r="AX677" s="244"/>
      <c r="AY677" s="244"/>
      <c r="AZ677" s="244"/>
      <c r="BA677" s="244"/>
      <c r="BB677" s="244"/>
      <c r="BC677" s="244"/>
      <c r="BD677" s="244"/>
      <c r="BE677" s="244"/>
      <c r="BF677" s="244"/>
      <c r="BG677" s="244"/>
      <c r="BH677" s="244"/>
      <c r="BI677" s="244"/>
      <c r="BJ677" s="244"/>
      <c r="BK677" s="244"/>
    </row>
    <row r="678" spans="1:63" ht="19.5" customHeight="1">
      <c r="A678" s="244"/>
      <c r="B678" s="244"/>
      <c r="C678" s="244"/>
      <c r="D678" s="244"/>
      <c r="E678" s="244"/>
      <c r="F678" s="244"/>
      <c r="G678" s="244"/>
      <c r="H678" s="244"/>
      <c r="I678" s="244"/>
      <c r="J678" s="244"/>
      <c r="K678" s="244"/>
      <c r="L678" s="244"/>
      <c r="M678" s="244"/>
      <c r="N678" s="244"/>
      <c r="O678" s="244"/>
      <c r="P678" s="244"/>
      <c r="Q678" s="244"/>
      <c r="R678" s="244"/>
      <c r="S678" s="244"/>
      <c r="T678" s="244"/>
      <c r="U678" s="244"/>
      <c r="V678" s="244"/>
      <c r="W678" s="244"/>
      <c r="X678" s="244"/>
      <c r="Y678" s="244"/>
      <c r="Z678" s="244"/>
      <c r="AA678" s="244"/>
      <c r="AB678" s="244"/>
      <c r="AC678" s="244"/>
      <c r="AD678" s="244"/>
      <c r="AE678" s="244"/>
      <c r="AF678" s="244"/>
      <c r="AG678" s="244"/>
      <c r="AH678" s="244"/>
      <c r="AI678" s="244"/>
      <c r="AJ678" s="244"/>
      <c r="AK678" s="244"/>
      <c r="AL678" s="244"/>
      <c r="AM678" s="244"/>
      <c r="AN678" s="244"/>
      <c r="AO678" s="244"/>
      <c r="AP678" s="244"/>
      <c r="AQ678" s="244"/>
      <c r="AR678" s="244"/>
      <c r="AS678" s="244"/>
      <c r="AT678" s="244"/>
      <c r="AU678" s="244"/>
      <c r="AV678" s="244"/>
      <c r="AW678" s="244"/>
      <c r="AX678" s="244"/>
      <c r="AY678" s="244"/>
      <c r="AZ678" s="244"/>
      <c r="BA678" s="244"/>
      <c r="BB678" s="244"/>
      <c r="BC678" s="244"/>
      <c r="BD678" s="244"/>
      <c r="BE678" s="244"/>
      <c r="BF678" s="244"/>
      <c r="BG678" s="244"/>
      <c r="BH678" s="244"/>
      <c r="BI678" s="244"/>
      <c r="BJ678" s="244"/>
      <c r="BK678" s="244"/>
    </row>
    <row r="679" spans="1:63" ht="19.5" customHeight="1">
      <c r="A679" s="244"/>
      <c r="B679" s="244"/>
      <c r="C679" s="244"/>
      <c r="D679" s="244"/>
      <c r="E679" s="244"/>
      <c r="F679" s="244"/>
      <c r="G679" s="244"/>
      <c r="H679" s="244"/>
      <c r="I679" s="244"/>
      <c r="J679" s="244"/>
      <c r="K679" s="244"/>
      <c r="L679" s="244"/>
      <c r="M679" s="244"/>
      <c r="N679" s="244"/>
      <c r="O679" s="244"/>
      <c r="P679" s="244"/>
      <c r="Q679" s="244"/>
      <c r="R679" s="244"/>
      <c r="S679" s="244"/>
      <c r="T679" s="244"/>
      <c r="U679" s="244"/>
      <c r="V679" s="244"/>
      <c r="W679" s="244"/>
      <c r="X679" s="244"/>
      <c r="Y679" s="244"/>
      <c r="Z679" s="244"/>
      <c r="AA679" s="244"/>
      <c r="AB679" s="244"/>
      <c r="AC679" s="244"/>
      <c r="AD679" s="244"/>
      <c r="AE679" s="244"/>
      <c r="AF679" s="244"/>
      <c r="AG679" s="244"/>
      <c r="AH679" s="244"/>
      <c r="AI679" s="244"/>
      <c r="AJ679" s="244"/>
      <c r="AK679" s="244"/>
      <c r="AL679" s="244"/>
      <c r="AM679" s="244"/>
      <c r="AN679" s="244"/>
      <c r="AO679" s="244"/>
      <c r="AP679" s="244"/>
      <c r="AQ679" s="244"/>
      <c r="AR679" s="244"/>
      <c r="AS679" s="244"/>
      <c r="AT679" s="244"/>
      <c r="AU679" s="244"/>
      <c r="AV679" s="244"/>
      <c r="AW679" s="244"/>
      <c r="AX679" s="244"/>
      <c r="AY679" s="244"/>
      <c r="AZ679" s="244"/>
      <c r="BA679" s="244"/>
      <c r="BB679" s="244"/>
      <c r="BC679" s="244"/>
      <c r="BD679" s="244"/>
      <c r="BE679" s="244"/>
      <c r="BF679" s="244"/>
      <c r="BG679" s="244"/>
      <c r="BH679" s="244"/>
      <c r="BI679" s="244"/>
      <c r="BJ679" s="244"/>
      <c r="BK679" s="244"/>
    </row>
    <row r="680" spans="1:63" ht="19.5" customHeight="1">
      <c r="A680" s="244"/>
      <c r="B680" s="244"/>
      <c r="C680" s="244"/>
      <c r="D680" s="244"/>
      <c r="E680" s="244"/>
      <c r="F680" s="244"/>
      <c r="G680" s="244"/>
      <c r="H680" s="244"/>
      <c r="I680" s="244"/>
      <c r="J680" s="244"/>
      <c r="K680" s="244"/>
      <c r="L680" s="244"/>
      <c r="M680" s="244"/>
      <c r="N680" s="244"/>
      <c r="O680" s="244"/>
      <c r="P680" s="244"/>
      <c r="Q680" s="244"/>
      <c r="R680" s="244"/>
      <c r="S680" s="244"/>
      <c r="T680" s="244"/>
      <c r="U680" s="244"/>
      <c r="V680" s="244"/>
      <c r="W680" s="244"/>
      <c r="X680" s="244"/>
      <c r="Y680" s="244"/>
      <c r="Z680" s="244"/>
      <c r="AA680" s="244"/>
      <c r="AB680" s="244"/>
      <c r="AC680" s="244"/>
      <c r="AD680" s="244"/>
      <c r="AE680" s="244"/>
      <c r="AF680" s="244"/>
      <c r="AG680" s="244"/>
      <c r="AH680" s="244"/>
      <c r="AI680" s="244"/>
      <c r="AJ680" s="244"/>
      <c r="AK680" s="244"/>
      <c r="AL680" s="244"/>
      <c r="AM680" s="244"/>
      <c r="AN680" s="244"/>
      <c r="AO680" s="244"/>
      <c r="AP680" s="244"/>
      <c r="AQ680" s="244"/>
      <c r="AR680" s="244"/>
      <c r="AS680" s="244"/>
      <c r="AT680" s="244"/>
      <c r="AU680" s="244"/>
      <c r="AV680" s="244"/>
      <c r="AW680" s="244"/>
      <c r="AX680" s="244"/>
      <c r="AY680" s="244"/>
      <c r="AZ680" s="244"/>
      <c r="BA680" s="244"/>
      <c r="BB680" s="244"/>
      <c r="BC680" s="244"/>
      <c r="BD680" s="244"/>
      <c r="BE680" s="244"/>
      <c r="BF680" s="244"/>
      <c r="BG680" s="244"/>
      <c r="BH680" s="244"/>
      <c r="BI680" s="244"/>
      <c r="BJ680" s="244"/>
      <c r="BK680" s="244"/>
    </row>
    <row r="681" spans="1:63" ht="19.5" customHeight="1">
      <c r="A681" s="244"/>
      <c r="B681" s="244"/>
      <c r="C681" s="244"/>
      <c r="D681" s="244"/>
      <c r="E681" s="244"/>
      <c r="F681" s="244"/>
      <c r="G681" s="244"/>
      <c r="H681" s="244"/>
      <c r="I681" s="244"/>
      <c r="J681" s="244"/>
      <c r="K681" s="244"/>
      <c r="L681" s="244"/>
      <c r="M681" s="244"/>
      <c r="N681" s="244"/>
      <c r="O681" s="244"/>
      <c r="P681" s="244"/>
      <c r="Q681" s="244"/>
      <c r="R681" s="244"/>
      <c r="S681" s="244"/>
      <c r="T681" s="244"/>
      <c r="U681" s="244"/>
      <c r="V681" s="244"/>
      <c r="W681" s="244"/>
      <c r="X681" s="244"/>
      <c r="Y681" s="244"/>
      <c r="Z681" s="244"/>
      <c r="AA681" s="244"/>
      <c r="AB681" s="244"/>
      <c r="AC681" s="244"/>
      <c r="AD681" s="244"/>
      <c r="AE681" s="244"/>
      <c r="AF681" s="244"/>
      <c r="AG681" s="244"/>
      <c r="AH681" s="244"/>
      <c r="AI681" s="244"/>
      <c r="AJ681" s="244"/>
      <c r="AK681" s="244"/>
      <c r="AL681" s="244"/>
      <c r="AM681" s="244"/>
      <c r="AN681" s="244"/>
      <c r="AO681" s="244"/>
      <c r="AP681" s="244"/>
      <c r="AQ681" s="244"/>
      <c r="AR681" s="244"/>
      <c r="AS681" s="244"/>
      <c r="AT681" s="244"/>
      <c r="AU681" s="244"/>
      <c r="AV681" s="244"/>
      <c r="AW681" s="244"/>
      <c r="AX681" s="244"/>
      <c r="AY681" s="244"/>
      <c r="AZ681" s="244"/>
      <c r="BA681" s="244"/>
      <c r="BB681" s="244"/>
      <c r="BC681" s="244"/>
      <c r="BD681" s="244"/>
      <c r="BE681" s="244"/>
      <c r="BF681" s="244"/>
      <c r="BG681" s="244"/>
      <c r="BH681" s="244"/>
      <c r="BI681" s="244"/>
      <c r="BJ681" s="244"/>
      <c r="BK681" s="244"/>
    </row>
    <row r="682" spans="1:63" ht="19.5" customHeight="1">
      <c r="A682" s="244"/>
      <c r="B682" s="244"/>
      <c r="C682" s="244"/>
      <c r="D682" s="244"/>
      <c r="E682" s="244"/>
      <c r="F682" s="244"/>
      <c r="G682" s="244"/>
      <c r="H682" s="244"/>
      <c r="I682" s="244"/>
      <c r="J682" s="244"/>
      <c r="K682" s="244"/>
      <c r="L682" s="244"/>
      <c r="M682" s="244"/>
      <c r="N682" s="244"/>
      <c r="O682" s="244"/>
      <c r="P682" s="244"/>
      <c r="Q682" s="244"/>
      <c r="R682" s="244"/>
      <c r="S682" s="244"/>
      <c r="T682" s="244"/>
      <c r="U682" s="244"/>
      <c r="V682" s="244"/>
      <c r="W682" s="244"/>
      <c r="X682" s="244"/>
      <c r="Y682" s="244"/>
      <c r="Z682" s="244"/>
      <c r="AA682" s="244"/>
      <c r="AB682" s="244"/>
      <c r="AC682" s="244"/>
      <c r="AD682" s="244"/>
      <c r="AE682" s="244"/>
      <c r="AF682" s="244"/>
      <c r="AG682" s="244"/>
      <c r="AH682" s="244"/>
      <c r="AI682" s="244"/>
      <c r="AJ682" s="244"/>
      <c r="AK682" s="244"/>
      <c r="AL682" s="244"/>
      <c r="AM682" s="244"/>
      <c r="AN682" s="244"/>
      <c r="AO682" s="244"/>
      <c r="AP682" s="244"/>
      <c r="AQ682" s="244"/>
      <c r="AR682" s="244"/>
      <c r="AS682" s="244"/>
      <c r="AT682" s="244"/>
      <c r="AU682" s="244"/>
      <c r="AV682" s="244"/>
      <c r="AW682" s="244"/>
      <c r="AX682" s="244"/>
      <c r="AY682" s="244"/>
      <c r="AZ682" s="244"/>
      <c r="BA682" s="244"/>
      <c r="BB682" s="244"/>
      <c r="BC682" s="244"/>
      <c r="BD682" s="244"/>
      <c r="BE682" s="244"/>
      <c r="BF682" s="244"/>
      <c r="BG682" s="244"/>
      <c r="BH682" s="244"/>
      <c r="BI682" s="244"/>
      <c r="BJ682" s="244"/>
      <c r="BK682" s="244"/>
    </row>
    <row r="683" spans="1:63" ht="19.5" customHeight="1">
      <c r="A683" s="244"/>
      <c r="B683" s="244"/>
      <c r="C683" s="244"/>
      <c r="D683" s="244"/>
      <c r="E683" s="244"/>
      <c r="F683" s="244"/>
      <c r="G683" s="244"/>
      <c r="H683" s="244"/>
      <c r="I683" s="244"/>
      <c r="J683" s="244"/>
      <c r="K683" s="244"/>
      <c r="L683" s="244"/>
      <c r="M683" s="244"/>
      <c r="N683" s="244"/>
      <c r="O683" s="244"/>
      <c r="P683" s="244"/>
      <c r="Q683" s="244"/>
      <c r="R683" s="244"/>
      <c r="S683" s="244"/>
      <c r="T683" s="244"/>
      <c r="U683" s="244"/>
      <c r="V683" s="244"/>
      <c r="W683" s="244"/>
      <c r="X683" s="244"/>
      <c r="Y683" s="244"/>
      <c r="Z683" s="244"/>
      <c r="AA683" s="244"/>
      <c r="AB683" s="244"/>
      <c r="AC683" s="244"/>
      <c r="AD683" s="244"/>
      <c r="AE683" s="244"/>
      <c r="AF683" s="244"/>
      <c r="AG683" s="244"/>
      <c r="AH683" s="244"/>
      <c r="AI683" s="244"/>
      <c r="AJ683" s="244"/>
      <c r="AK683" s="244"/>
      <c r="AL683" s="244"/>
      <c r="AM683" s="244"/>
      <c r="AN683" s="244"/>
      <c r="AO683" s="244"/>
      <c r="AP683" s="244"/>
      <c r="AQ683" s="244"/>
      <c r="AR683" s="244"/>
      <c r="AS683" s="244"/>
      <c r="AT683" s="244"/>
      <c r="AU683" s="244"/>
      <c r="AV683" s="244"/>
      <c r="AW683" s="244"/>
      <c r="AX683" s="244"/>
      <c r="AY683" s="244"/>
      <c r="AZ683" s="244"/>
      <c r="BA683" s="244"/>
      <c r="BB683" s="244"/>
      <c r="BC683" s="244"/>
      <c r="BD683" s="244"/>
      <c r="BE683" s="244"/>
      <c r="BF683" s="244"/>
      <c r="BG683" s="244"/>
      <c r="BH683" s="244"/>
      <c r="BI683" s="244"/>
      <c r="BJ683" s="244"/>
      <c r="BK683" s="244"/>
    </row>
    <row r="684" spans="1:63" ht="19.5" customHeight="1">
      <c r="A684" s="244"/>
      <c r="B684" s="244"/>
      <c r="C684" s="244"/>
      <c r="D684" s="244"/>
      <c r="E684" s="244"/>
      <c r="F684" s="244"/>
      <c r="G684" s="244"/>
      <c r="H684" s="244"/>
      <c r="I684" s="244"/>
      <c r="J684" s="244"/>
      <c r="K684" s="244"/>
      <c r="L684" s="244"/>
      <c r="M684" s="244"/>
      <c r="N684" s="244"/>
      <c r="O684" s="244"/>
      <c r="P684" s="244"/>
      <c r="Q684" s="244"/>
      <c r="R684" s="244"/>
      <c r="S684" s="244"/>
      <c r="T684" s="244"/>
      <c r="U684" s="244"/>
      <c r="V684" s="244"/>
      <c r="W684" s="244"/>
      <c r="X684" s="244"/>
      <c r="Y684" s="244"/>
      <c r="Z684" s="244"/>
      <c r="AA684" s="244"/>
      <c r="AB684" s="244"/>
      <c r="AC684" s="244"/>
      <c r="AD684" s="244"/>
      <c r="AE684" s="244"/>
      <c r="AF684" s="244"/>
      <c r="AG684" s="244"/>
      <c r="AH684" s="244"/>
      <c r="AI684" s="244"/>
      <c r="AJ684" s="244"/>
      <c r="AK684" s="244"/>
      <c r="AL684" s="244"/>
      <c r="AM684" s="244"/>
      <c r="AN684" s="244"/>
      <c r="AO684" s="244"/>
      <c r="AP684" s="244"/>
      <c r="AQ684" s="244"/>
      <c r="AR684" s="244"/>
      <c r="AS684" s="244"/>
      <c r="AT684" s="244"/>
      <c r="AU684" s="244"/>
      <c r="AV684" s="244"/>
      <c r="AW684" s="244"/>
      <c r="AX684" s="244"/>
      <c r="AY684" s="244"/>
      <c r="AZ684" s="244"/>
      <c r="BA684" s="244"/>
      <c r="BB684" s="244"/>
      <c r="BC684" s="244"/>
      <c r="BD684" s="244"/>
      <c r="BE684" s="244"/>
      <c r="BF684" s="244"/>
      <c r="BG684" s="244"/>
      <c r="BH684" s="244"/>
      <c r="BI684" s="244"/>
      <c r="BJ684" s="244"/>
      <c r="BK684" s="244"/>
    </row>
    <row r="685" spans="1:63" ht="19.5" customHeight="1">
      <c r="A685" s="244"/>
      <c r="B685" s="244"/>
      <c r="C685" s="244"/>
      <c r="D685" s="244"/>
      <c r="E685" s="244"/>
      <c r="F685" s="244"/>
      <c r="G685" s="244"/>
      <c r="H685" s="244"/>
      <c r="I685" s="244"/>
      <c r="J685" s="244"/>
      <c r="K685" s="244"/>
      <c r="L685" s="244"/>
      <c r="M685" s="244"/>
      <c r="N685" s="244"/>
      <c r="O685" s="244"/>
      <c r="P685" s="244"/>
      <c r="Q685" s="244"/>
      <c r="R685" s="244"/>
      <c r="S685" s="244"/>
      <c r="T685" s="244"/>
      <c r="U685" s="244"/>
      <c r="V685" s="244"/>
      <c r="W685" s="244"/>
      <c r="X685" s="244"/>
      <c r="Y685" s="244"/>
      <c r="Z685" s="244"/>
      <c r="AA685" s="244"/>
      <c r="AB685" s="244"/>
      <c r="AC685" s="244"/>
      <c r="AD685" s="244"/>
      <c r="AE685" s="244"/>
      <c r="AF685" s="244"/>
      <c r="AG685" s="244"/>
      <c r="AH685" s="244"/>
      <c r="AI685" s="244"/>
      <c r="AJ685" s="244"/>
      <c r="AK685" s="244"/>
      <c r="AL685" s="244"/>
      <c r="AM685" s="244"/>
      <c r="AN685" s="244"/>
      <c r="AO685" s="244"/>
      <c r="AP685" s="244"/>
      <c r="AQ685" s="244"/>
      <c r="AR685" s="244"/>
      <c r="AS685" s="244"/>
      <c r="AT685" s="244"/>
      <c r="AU685" s="244"/>
      <c r="AV685" s="244"/>
      <c r="AW685" s="244"/>
      <c r="AX685" s="244"/>
      <c r="AY685" s="244"/>
      <c r="AZ685" s="244"/>
      <c r="BA685" s="244"/>
      <c r="BB685" s="244"/>
      <c r="BC685" s="244"/>
      <c r="BD685" s="244"/>
      <c r="BE685" s="244"/>
      <c r="BF685" s="244"/>
      <c r="BG685" s="244"/>
      <c r="BH685" s="244"/>
      <c r="BI685" s="244"/>
      <c r="BJ685" s="244"/>
      <c r="BK685" s="244"/>
    </row>
    <row r="686" spans="1:63" ht="19.5" customHeight="1">
      <c r="A686" s="244"/>
      <c r="B686" s="244"/>
      <c r="C686" s="244"/>
      <c r="D686" s="244"/>
      <c r="E686" s="244"/>
      <c r="F686" s="244"/>
      <c r="G686" s="244"/>
      <c r="H686" s="244"/>
      <c r="I686" s="244"/>
      <c r="J686" s="244"/>
      <c r="K686" s="244"/>
      <c r="L686" s="244"/>
      <c r="M686" s="244"/>
      <c r="N686" s="244"/>
      <c r="O686" s="244"/>
      <c r="P686" s="244"/>
      <c r="Q686" s="244"/>
      <c r="R686" s="244"/>
      <c r="S686" s="244"/>
      <c r="T686" s="244"/>
      <c r="U686" s="244"/>
      <c r="V686" s="244"/>
      <c r="W686" s="244"/>
      <c r="X686" s="244"/>
      <c r="Y686" s="244"/>
      <c r="Z686" s="244"/>
      <c r="AA686" s="244"/>
      <c r="AB686" s="244"/>
      <c r="AC686" s="244"/>
      <c r="AD686" s="244"/>
      <c r="AE686" s="244"/>
      <c r="AF686" s="244"/>
      <c r="AG686" s="244"/>
      <c r="AH686" s="244"/>
      <c r="AI686" s="244"/>
      <c r="AJ686" s="244"/>
      <c r="AK686" s="244"/>
      <c r="AL686" s="244"/>
      <c r="AM686" s="244"/>
      <c r="AN686" s="244"/>
      <c r="AO686" s="244"/>
      <c r="AP686" s="244"/>
      <c r="AQ686" s="244"/>
      <c r="AR686" s="244"/>
      <c r="AS686" s="244"/>
      <c r="AT686" s="244"/>
      <c r="AU686" s="244"/>
      <c r="AV686" s="244"/>
      <c r="AW686" s="244"/>
      <c r="AX686" s="244"/>
      <c r="AY686" s="244"/>
      <c r="AZ686" s="244"/>
      <c r="BA686" s="244"/>
      <c r="BB686" s="244"/>
      <c r="BC686" s="244"/>
      <c r="BD686" s="244"/>
      <c r="BE686" s="244"/>
      <c r="BF686" s="244"/>
      <c r="BG686" s="244"/>
      <c r="BH686" s="244"/>
      <c r="BI686" s="244"/>
      <c r="BJ686" s="244"/>
      <c r="BK686" s="244"/>
    </row>
    <row r="687" spans="1:63" ht="19.5" customHeight="1">
      <c r="A687" s="244"/>
      <c r="B687" s="244"/>
      <c r="C687" s="244"/>
      <c r="D687" s="244"/>
      <c r="E687" s="244"/>
      <c r="F687" s="244"/>
      <c r="G687" s="244"/>
      <c r="H687" s="244"/>
      <c r="I687" s="244"/>
      <c r="J687" s="244"/>
      <c r="K687" s="244"/>
      <c r="L687" s="244"/>
      <c r="M687" s="244"/>
      <c r="N687" s="244"/>
      <c r="O687" s="244"/>
      <c r="P687" s="244"/>
      <c r="Q687" s="244"/>
      <c r="R687" s="244"/>
      <c r="S687" s="244"/>
      <c r="T687" s="244"/>
      <c r="U687" s="244"/>
      <c r="V687" s="244"/>
      <c r="W687" s="244"/>
      <c r="X687" s="244"/>
      <c r="Y687" s="244"/>
      <c r="Z687" s="244"/>
      <c r="AA687" s="244"/>
      <c r="AB687" s="244"/>
      <c r="AC687" s="244"/>
      <c r="AD687" s="244"/>
      <c r="AE687" s="244"/>
      <c r="AF687" s="244"/>
      <c r="AG687" s="244"/>
      <c r="AH687" s="244"/>
      <c r="AI687" s="244"/>
      <c r="AJ687" s="244"/>
      <c r="AK687" s="244"/>
      <c r="AL687" s="244"/>
      <c r="AM687" s="244"/>
      <c r="AN687" s="244"/>
      <c r="AO687" s="244"/>
      <c r="AP687" s="244"/>
      <c r="AQ687" s="244"/>
      <c r="AR687" s="244"/>
      <c r="AS687" s="244"/>
      <c r="AT687" s="244"/>
      <c r="AU687" s="244"/>
      <c r="AV687" s="244"/>
      <c r="AW687" s="244"/>
      <c r="AX687" s="244"/>
      <c r="AY687" s="244"/>
      <c r="AZ687" s="244"/>
      <c r="BA687" s="244"/>
      <c r="BB687" s="244"/>
      <c r="BC687" s="244"/>
      <c r="BD687" s="244"/>
      <c r="BE687" s="244"/>
      <c r="BF687" s="244"/>
      <c r="BG687" s="244"/>
      <c r="BH687" s="244"/>
      <c r="BI687" s="244"/>
      <c r="BJ687" s="244"/>
      <c r="BK687" s="244"/>
    </row>
    <row r="688" spans="1:63" ht="19.5" customHeight="1">
      <c r="A688" s="244"/>
      <c r="B688" s="244"/>
      <c r="C688" s="244"/>
      <c r="D688" s="244"/>
      <c r="E688" s="244"/>
      <c r="F688" s="244"/>
      <c r="G688" s="244"/>
      <c r="H688" s="244"/>
      <c r="I688" s="244"/>
      <c r="J688" s="244"/>
      <c r="K688" s="244"/>
      <c r="L688" s="244"/>
      <c r="M688" s="244"/>
      <c r="N688" s="244"/>
      <c r="O688" s="244"/>
      <c r="P688" s="244"/>
      <c r="Q688" s="244"/>
      <c r="R688" s="244"/>
      <c r="S688" s="244"/>
      <c r="T688" s="244"/>
      <c r="U688" s="244"/>
      <c r="V688" s="244"/>
      <c r="W688" s="244"/>
      <c r="X688" s="244"/>
      <c r="Y688" s="244"/>
      <c r="Z688" s="244"/>
      <c r="AA688" s="244"/>
      <c r="AB688" s="244"/>
      <c r="AC688" s="244"/>
      <c r="AD688" s="244"/>
      <c r="AE688" s="244"/>
      <c r="AF688" s="244"/>
      <c r="AG688" s="244"/>
      <c r="AH688" s="244"/>
      <c r="AI688" s="244"/>
      <c r="AJ688" s="244"/>
      <c r="AK688" s="244"/>
      <c r="AL688" s="244"/>
      <c r="AM688" s="244"/>
      <c r="AN688" s="244"/>
      <c r="AO688" s="244"/>
      <c r="AP688" s="244"/>
      <c r="AQ688" s="244"/>
      <c r="AR688" s="244"/>
      <c r="AS688" s="244"/>
      <c r="AT688" s="244"/>
      <c r="AU688" s="244"/>
      <c r="AV688" s="244"/>
      <c r="AW688" s="244"/>
      <c r="AX688" s="244"/>
      <c r="AY688" s="244"/>
      <c r="AZ688" s="244"/>
      <c r="BA688" s="244"/>
      <c r="BB688" s="244"/>
      <c r="BC688" s="244"/>
      <c r="BD688" s="244"/>
      <c r="BE688" s="244"/>
      <c r="BF688" s="244"/>
      <c r="BG688" s="244"/>
      <c r="BH688" s="244"/>
      <c r="BI688" s="244"/>
      <c r="BJ688" s="244"/>
      <c r="BK688" s="244"/>
    </row>
    <row r="689" spans="1:63" ht="19.5" customHeight="1">
      <c r="A689" s="244"/>
      <c r="B689" s="244"/>
      <c r="C689" s="244"/>
      <c r="D689" s="244"/>
      <c r="E689" s="244"/>
      <c r="F689" s="244"/>
      <c r="G689" s="244"/>
      <c r="H689" s="244"/>
      <c r="I689" s="244"/>
      <c r="J689" s="244"/>
      <c r="K689" s="244"/>
      <c r="L689" s="244"/>
      <c r="M689" s="244"/>
      <c r="N689" s="244"/>
      <c r="O689" s="244"/>
      <c r="P689" s="244"/>
      <c r="Q689" s="244"/>
      <c r="R689" s="244"/>
      <c r="S689" s="244"/>
      <c r="T689" s="244"/>
      <c r="U689" s="244"/>
      <c r="V689" s="244"/>
      <c r="W689" s="244"/>
      <c r="X689" s="244"/>
      <c r="Y689" s="244"/>
      <c r="Z689" s="244"/>
      <c r="AA689" s="244"/>
      <c r="AB689" s="244"/>
      <c r="AC689" s="244"/>
      <c r="AD689" s="244"/>
      <c r="AE689" s="244"/>
      <c r="AF689" s="244"/>
      <c r="AG689" s="244"/>
      <c r="AH689" s="244"/>
      <c r="AI689" s="244"/>
      <c r="AJ689" s="244"/>
      <c r="AK689" s="244"/>
      <c r="AL689" s="244"/>
      <c r="AM689" s="244"/>
      <c r="AN689" s="244"/>
      <c r="AO689" s="244"/>
      <c r="AP689" s="244"/>
      <c r="AQ689" s="244"/>
      <c r="AR689" s="244"/>
      <c r="AS689" s="244"/>
      <c r="AT689" s="244"/>
      <c r="AU689" s="244"/>
      <c r="AV689" s="244"/>
      <c r="AW689" s="244"/>
      <c r="AX689" s="244"/>
      <c r="AY689" s="244"/>
      <c r="AZ689" s="244"/>
      <c r="BA689" s="244"/>
      <c r="BB689" s="244"/>
      <c r="BC689" s="244"/>
      <c r="BD689" s="244"/>
      <c r="BE689" s="244"/>
      <c r="BF689" s="244"/>
      <c r="BG689" s="244"/>
      <c r="BH689" s="244"/>
      <c r="BI689" s="244"/>
      <c r="BJ689" s="244"/>
      <c r="BK689" s="244"/>
    </row>
    <row r="690" spans="1:63" ht="19.5" customHeight="1">
      <c r="A690" s="244"/>
      <c r="B690" s="244"/>
      <c r="C690" s="244"/>
      <c r="D690" s="244"/>
      <c r="E690" s="244"/>
      <c r="F690" s="244"/>
      <c r="G690" s="244"/>
      <c r="H690" s="244"/>
      <c r="I690" s="244"/>
      <c r="J690" s="244"/>
      <c r="K690" s="244"/>
      <c r="L690" s="244"/>
      <c r="M690" s="244"/>
      <c r="N690" s="244"/>
      <c r="O690" s="244"/>
      <c r="P690" s="244"/>
      <c r="Q690" s="244"/>
      <c r="R690" s="244"/>
      <c r="S690" s="244"/>
      <c r="T690" s="244"/>
      <c r="U690" s="244"/>
      <c r="V690" s="244"/>
      <c r="W690" s="244"/>
      <c r="X690" s="244"/>
      <c r="Y690" s="244"/>
      <c r="Z690" s="244"/>
      <c r="AA690" s="244"/>
      <c r="AB690" s="244"/>
      <c r="AC690" s="244"/>
      <c r="AD690" s="244"/>
      <c r="AE690" s="244"/>
      <c r="AF690" s="244"/>
      <c r="AG690" s="244"/>
      <c r="AH690" s="244"/>
      <c r="AI690" s="244"/>
      <c r="AJ690" s="244"/>
      <c r="AK690" s="244"/>
      <c r="AL690" s="244"/>
      <c r="AM690" s="244"/>
      <c r="AN690" s="244"/>
      <c r="AO690" s="244"/>
      <c r="AP690" s="244"/>
      <c r="AQ690" s="244"/>
      <c r="AR690" s="244"/>
      <c r="AS690" s="244"/>
      <c r="AT690" s="244"/>
      <c r="AU690" s="244"/>
      <c r="AV690" s="244"/>
      <c r="AW690" s="244"/>
      <c r="AX690" s="244"/>
      <c r="AY690" s="244"/>
      <c r="AZ690" s="244"/>
      <c r="BA690" s="244"/>
      <c r="BB690" s="244"/>
      <c r="BC690" s="244"/>
      <c r="BD690" s="244"/>
      <c r="BE690" s="244"/>
      <c r="BF690" s="244"/>
      <c r="BG690" s="244"/>
      <c r="BH690" s="244"/>
      <c r="BI690" s="244"/>
      <c r="BJ690" s="244"/>
      <c r="BK690" s="244"/>
    </row>
    <row r="691" spans="1:63" ht="19.5" customHeight="1">
      <c r="A691" s="244"/>
      <c r="B691" s="244"/>
      <c r="C691" s="244"/>
      <c r="D691" s="244"/>
      <c r="E691" s="244"/>
      <c r="F691" s="244"/>
      <c r="G691" s="244"/>
      <c r="H691" s="244"/>
      <c r="I691" s="244"/>
      <c r="J691" s="244"/>
      <c r="K691" s="244"/>
      <c r="L691" s="244"/>
      <c r="M691" s="244"/>
      <c r="N691" s="244"/>
      <c r="O691" s="244"/>
      <c r="P691" s="244"/>
      <c r="Q691" s="244"/>
      <c r="R691" s="244"/>
      <c r="S691" s="244"/>
      <c r="T691" s="244"/>
      <c r="U691" s="244"/>
      <c r="V691" s="244"/>
      <c r="W691" s="244"/>
      <c r="X691" s="244"/>
      <c r="Y691" s="244"/>
      <c r="Z691" s="244"/>
      <c r="AA691" s="244"/>
      <c r="AB691" s="244"/>
      <c r="AC691" s="244"/>
      <c r="AD691" s="244"/>
      <c r="AE691" s="244"/>
      <c r="AF691" s="244"/>
      <c r="AG691" s="244"/>
      <c r="AH691" s="244"/>
      <c r="AI691" s="244"/>
      <c r="AJ691" s="244"/>
      <c r="AK691" s="244"/>
      <c r="AL691" s="244"/>
      <c r="AM691" s="244"/>
      <c r="AN691" s="244"/>
      <c r="AO691" s="244"/>
      <c r="AP691" s="244"/>
      <c r="AQ691" s="244"/>
      <c r="AR691" s="244"/>
      <c r="AS691" s="244"/>
      <c r="AT691" s="244"/>
      <c r="AU691" s="244"/>
      <c r="AV691" s="244"/>
      <c r="AW691" s="244"/>
      <c r="AX691" s="244"/>
      <c r="AY691" s="244"/>
      <c r="AZ691" s="244"/>
      <c r="BA691" s="244"/>
      <c r="BB691" s="244"/>
      <c r="BC691" s="244"/>
      <c r="BD691" s="244"/>
      <c r="BE691" s="244"/>
      <c r="BF691" s="244"/>
      <c r="BG691" s="244"/>
      <c r="BH691" s="244"/>
      <c r="BI691" s="244"/>
      <c r="BJ691" s="244"/>
      <c r="BK691" s="244"/>
    </row>
    <row r="692" spans="1:63" ht="19.5" customHeight="1">
      <c r="A692" s="244"/>
      <c r="B692" s="244"/>
      <c r="C692" s="244"/>
      <c r="D692" s="244"/>
      <c r="E692" s="244"/>
      <c r="F692" s="244"/>
      <c r="G692" s="244"/>
      <c r="H692" s="244"/>
      <c r="I692" s="244"/>
      <c r="J692" s="244"/>
      <c r="K692" s="244"/>
      <c r="L692" s="244"/>
      <c r="M692" s="244"/>
      <c r="N692" s="244"/>
      <c r="O692" s="244"/>
      <c r="P692" s="244"/>
      <c r="Q692" s="244"/>
      <c r="R692" s="244"/>
      <c r="S692" s="244"/>
      <c r="T692" s="244"/>
      <c r="U692" s="244"/>
      <c r="V692" s="244"/>
      <c r="W692" s="244"/>
      <c r="X692" s="244"/>
      <c r="Y692" s="244"/>
      <c r="Z692" s="244"/>
      <c r="AA692" s="244"/>
      <c r="AB692" s="244"/>
      <c r="AC692" s="244"/>
      <c r="AD692" s="244"/>
      <c r="AE692" s="244"/>
      <c r="AF692" s="244"/>
      <c r="AG692" s="244"/>
      <c r="AH692" s="244"/>
      <c r="AI692" s="244"/>
      <c r="AJ692" s="244"/>
      <c r="AK692" s="244"/>
      <c r="AL692" s="244"/>
      <c r="AM692" s="244"/>
      <c r="AN692" s="244"/>
      <c r="AO692" s="244"/>
      <c r="AP692" s="244"/>
      <c r="AQ692" s="244"/>
      <c r="AR692" s="244"/>
      <c r="AS692" s="244"/>
      <c r="AT692" s="244"/>
      <c r="AU692" s="244"/>
      <c r="AV692" s="244"/>
      <c r="AW692" s="244"/>
      <c r="AX692" s="244"/>
      <c r="AY692" s="244"/>
      <c r="AZ692" s="244"/>
      <c r="BA692" s="244"/>
      <c r="BB692" s="244"/>
      <c r="BC692" s="244"/>
      <c r="BD692" s="244"/>
      <c r="BE692" s="244"/>
      <c r="BF692" s="244"/>
      <c r="BG692" s="244"/>
      <c r="BH692" s="244"/>
      <c r="BI692" s="244"/>
      <c r="BJ692" s="244"/>
      <c r="BK692" s="244"/>
    </row>
    <row r="693" spans="1:63" ht="19.5" customHeight="1">
      <c r="A693" s="244"/>
      <c r="B693" s="244"/>
      <c r="C693" s="244"/>
      <c r="D693" s="244"/>
      <c r="E693" s="244"/>
      <c r="F693" s="244"/>
      <c r="G693" s="244"/>
      <c r="H693" s="244"/>
      <c r="I693" s="244"/>
      <c r="J693" s="244"/>
      <c r="K693" s="244"/>
      <c r="L693" s="244"/>
      <c r="M693" s="244"/>
      <c r="N693" s="244"/>
      <c r="O693" s="244"/>
      <c r="P693" s="244"/>
      <c r="Q693" s="244"/>
      <c r="R693" s="244"/>
      <c r="S693" s="244"/>
      <c r="T693" s="244"/>
      <c r="U693" s="244"/>
      <c r="V693" s="244"/>
      <c r="W693" s="244"/>
      <c r="X693" s="244"/>
      <c r="Y693" s="244"/>
      <c r="Z693" s="244"/>
      <c r="AA693" s="244"/>
      <c r="AB693" s="244"/>
      <c r="AC693" s="244"/>
      <c r="AD693" s="244"/>
      <c r="AE693" s="244"/>
      <c r="AF693" s="244"/>
      <c r="AG693" s="244"/>
      <c r="AH693" s="244"/>
      <c r="AI693" s="244"/>
      <c r="AJ693" s="244"/>
      <c r="AK693" s="244"/>
      <c r="AL693" s="244"/>
      <c r="AM693" s="244"/>
      <c r="AN693" s="244"/>
      <c r="AO693" s="244"/>
      <c r="AP693" s="244"/>
      <c r="AQ693" s="244"/>
      <c r="AR693" s="244"/>
      <c r="AS693" s="244"/>
      <c r="AT693" s="244"/>
      <c r="AU693" s="244"/>
      <c r="AV693" s="244"/>
      <c r="AW693" s="244"/>
      <c r="AX693" s="244"/>
      <c r="AY693" s="244"/>
      <c r="AZ693" s="244"/>
      <c r="BA693" s="244"/>
      <c r="BB693" s="244"/>
      <c r="BC693" s="244"/>
      <c r="BD693" s="244"/>
      <c r="BE693" s="244"/>
      <c r="BF693" s="244"/>
      <c r="BG693" s="244"/>
      <c r="BH693" s="244"/>
      <c r="BI693" s="244"/>
      <c r="BJ693" s="244"/>
      <c r="BK693" s="244"/>
    </row>
    <row r="694" spans="1:63" ht="19.5" customHeight="1">
      <c r="A694" s="244"/>
      <c r="B694" s="244"/>
      <c r="C694" s="244"/>
      <c r="D694" s="244"/>
      <c r="E694" s="244"/>
      <c r="F694" s="244"/>
      <c r="G694" s="244"/>
      <c r="H694" s="244"/>
      <c r="I694" s="244"/>
      <c r="J694" s="244"/>
      <c r="K694" s="244"/>
      <c r="L694" s="244"/>
      <c r="M694" s="244"/>
      <c r="N694" s="244"/>
      <c r="O694" s="244"/>
      <c r="P694" s="244"/>
      <c r="Q694" s="244"/>
      <c r="R694" s="244"/>
      <c r="S694" s="244"/>
      <c r="T694" s="244"/>
      <c r="U694" s="244"/>
      <c r="V694" s="244"/>
      <c r="W694" s="244"/>
      <c r="X694" s="244"/>
      <c r="Y694" s="244"/>
      <c r="Z694" s="244"/>
      <c r="AA694" s="244"/>
      <c r="AB694" s="244"/>
      <c r="AC694" s="244"/>
      <c r="AD694" s="244"/>
      <c r="AE694" s="244"/>
      <c r="AF694" s="244"/>
      <c r="AG694" s="244"/>
      <c r="AH694" s="244"/>
      <c r="AI694" s="244"/>
      <c r="AJ694" s="244"/>
      <c r="AK694" s="244"/>
      <c r="AL694" s="244"/>
      <c r="AM694" s="244"/>
      <c r="AN694" s="244"/>
      <c r="AO694" s="244"/>
      <c r="AP694" s="244"/>
      <c r="AQ694" s="244"/>
      <c r="AR694" s="244"/>
      <c r="AS694" s="244"/>
      <c r="AT694" s="244"/>
      <c r="AU694" s="244"/>
      <c r="AV694" s="244"/>
      <c r="AW694" s="244"/>
      <c r="AX694" s="244"/>
      <c r="AY694" s="244"/>
      <c r="AZ694" s="244"/>
      <c r="BA694" s="244"/>
      <c r="BB694" s="244"/>
      <c r="BC694" s="244"/>
      <c r="BD694" s="244"/>
      <c r="BE694" s="244"/>
      <c r="BF694" s="244"/>
      <c r="BG694" s="244"/>
      <c r="BH694" s="244"/>
      <c r="BI694" s="244"/>
      <c r="BJ694" s="244"/>
      <c r="BK694" s="244"/>
    </row>
    <row r="695" spans="1:63" ht="19.5" customHeight="1">
      <c r="A695" s="244"/>
      <c r="B695" s="244"/>
      <c r="C695" s="244"/>
      <c r="D695" s="244"/>
      <c r="E695" s="244"/>
      <c r="F695" s="244"/>
      <c r="G695" s="244"/>
      <c r="H695" s="244"/>
      <c r="I695" s="244"/>
      <c r="J695" s="244"/>
      <c r="K695" s="244"/>
      <c r="L695" s="244"/>
      <c r="M695" s="244"/>
      <c r="N695" s="244"/>
      <c r="O695" s="244"/>
      <c r="P695" s="244"/>
      <c r="Q695" s="244"/>
      <c r="R695" s="244"/>
      <c r="S695" s="244"/>
      <c r="T695" s="244"/>
      <c r="U695" s="244"/>
      <c r="V695" s="244"/>
      <c r="W695" s="244"/>
      <c r="X695" s="244"/>
      <c r="Y695" s="244"/>
      <c r="Z695" s="244"/>
      <c r="AA695" s="244"/>
      <c r="AB695" s="244"/>
      <c r="AC695" s="244"/>
      <c r="AD695" s="244"/>
      <c r="AE695" s="244"/>
      <c r="AF695" s="244"/>
      <c r="AG695" s="244"/>
      <c r="AH695" s="244"/>
      <c r="AI695" s="244"/>
      <c r="AJ695" s="244"/>
      <c r="AK695" s="244"/>
      <c r="AL695" s="244"/>
      <c r="AM695" s="244"/>
      <c r="AN695" s="244"/>
      <c r="AO695" s="244"/>
      <c r="AP695" s="244"/>
      <c r="AQ695" s="244"/>
      <c r="AR695" s="244"/>
      <c r="AS695" s="244"/>
      <c r="AT695" s="244"/>
      <c r="AU695" s="244"/>
      <c r="AV695" s="244"/>
      <c r="AW695" s="244"/>
      <c r="AX695" s="244"/>
      <c r="AY695" s="244"/>
      <c r="AZ695" s="244"/>
      <c r="BA695" s="244"/>
      <c r="BB695" s="244"/>
      <c r="BC695" s="244"/>
      <c r="BD695" s="244"/>
      <c r="BE695" s="244"/>
      <c r="BF695" s="244"/>
      <c r="BG695" s="244"/>
      <c r="BH695" s="244"/>
      <c r="BI695" s="244"/>
      <c r="BJ695" s="244"/>
      <c r="BK695" s="244"/>
    </row>
    <row r="696" spans="1:63" ht="19.5" customHeight="1">
      <c r="A696" s="244"/>
      <c r="B696" s="244"/>
      <c r="C696" s="244"/>
      <c r="D696" s="244"/>
      <c r="E696" s="244"/>
      <c r="F696" s="244"/>
      <c r="G696" s="244"/>
      <c r="H696" s="244"/>
      <c r="I696" s="244"/>
      <c r="J696" s="244"/>
      <c r="K696" s="244"/>
      <c r="L696" s="244"/>
      <c r="M696" s="244"/>
      <c r="N696" s="244"/>
      <c r="O696" s="244"/>
      <c r="P696" s="244"/>
      <c r="Q696" s="244"/>
      <c r="R696" s="244"/>
      <c r="S696" s="244"/>
      <c r="T696" s="244"/>
      <c r="U696" s="244"/>
      <c r="V696" s="244"/>
      <c r="W696" s="244"/>
      <c r="X696" s="244"/>
      <c r="Y696" s="244"/>
      <c r="Z696" s="244"/>
      <c r="AA696" s="244"/>
      <c r="AB696" s="244"/>
      <c r="AC696" s="244"/>
      <c r="AD696" s="244"/>
      <c r="AE696" s="244"/>
      <c r="AF696" s="244"/>
      <c r="AG696" s="244"/>
      <c r="AH696" s="244"/>
      <c r="AI696" s="244"/>
      <c r="AJ696" s="244"/>
      <c r="AK696" s="244"/>
      <c r="AL696" s="244"/>
      <c r="AM696" s="244"/>
      <c r="AN696" s="244"/>
      <c r="AO696" s="244"/>
      <c r="AP696" s="244"/>
      <c r="AQ696" s="244"/>
      <c r="AR696" s="244"/>
      <c r="AS696" s="244"/>
      <c r="AT696" s="244"/>
      <c r="AU696" s="244"/>
      <c r="AV696" s="244"/>
      <c r="AW696" s="244"/>
      <c r="AX696" s="244"/>
      <c r="AY696" s="244"/>
      <c r="AZ696" s="244"/>
      <c r="BA696" s="244"/>
      <c r="BB696" s="244"/>
      <c r="BC696" s="244"/>
      <c r="BD696" s="244"/>
      <c r="BE696" s="244"/>
      <c r="BF696" s="244"/>
      <c r="BG696" s="244"/>
      <c r="BH696" s="244"/>
      <c r="BI696" s="244"/>
      <c r="BJ696" s="244"/>
      <c r="BK696" s="244"/>
    </row>
    <row r="697" spans="1:63" ht="19.5" customHeight="1">
      <c r="A697" s="244"/>
      <c r="B697" s="244"/>
      <c r="C697" s="244"/>
      <c r="D697" s="244"/>
      <c r="E697" s="244"/>
      <c r="F697" s="244"/>
      <c r="G697" s="244"/>
      <c r="H697" s="244"/>
      <c r="I697" s="244"/>
      <c r="J697" s="244"/>
      <c r="K697" s="244"/>
      <c r="L697" s="244"/>
      <c r="M697" s="244"/>
      <c r="N697" s="244"/>
      <c r="O697" s="244"/>
      <c r="P697" s="244"/>
      <c r="Q697" s="244"/>
      <c r="R697" s="244"/>
      <c r="S697" s="244"/>
      <c r="T697" s="244"/>
      <c r="U697" s="244"/>
      <c r="V697" s="244"/>
      <c r="W697" s="244"/>
      <c r="X697" s="244"/>
      <c r="Y697" s="244"/>
      <c r="Z697" s="244"/>
      <c r="AA697" s="244"/>
      <c r="AB697" s="244"/>
      <c r="AC697" s="244"/>
      <c r="AD697" s="244"/>
      <c r="AE697" s="244"/>
      <c r="AF697" s="244"/>
      <c r="AG697" s="244"/>
      <c r="AH697" s="244"/>
      <c r="AI697" s="244"/>
      <c r="AJ697" s="244"/>
      <c r="AK697" s="244"/>
      <c r="AL697" s="244"/>
      <c r="AM697" s="244"/>
      <c r="AN697" s="244"/>
      <c r="AO697" s="244"/>
      <c r="AP697" s="244"/>
      <c r="AQ697" s="244"/>
      <c r="AR697" s="244"/>
      <c r="AS697" s="244"/>
      <c r="AT697" s="244"/>
      <c r="AU697" s="244"/>
      <c r="AV697" s="244"/>
      <c r="AW697" s="244"/>
      <c r="AX697" s="244"/>
      <c r="AY697" s="244"/>
      <c r="AZ697" s="244"/>
      <c r="BA697" s="244"/>
      <c r="BB697" s="244"/>
      <c r="BC697" s="244"/>
      <c r="BD697" s="244"/>
      <c r="BE697" s="244"/>
      <c r="BF697" s="244"/>
      <c r="BG697" s="244"/>
      <c r="BH697" s="244"/>
      <c r="BI697" s="244"/>
      <c r="BJ697" s="244"/>
      <c r="BK697" s="244"/>
    </row>
    <row r="698" spans="1:63" ht="19.5" customHeight="1">
      <c r="A698" s="244"/>
      <c r="B698" s="244"/>
      <c r="C698" s="244"/>
      <c r="D698" s="244"/>
      <c r="E698" s="244"/>
      <c r="F698" s="244"/>
      <c r="G698" s="244"/>
      <c r="H698" s="244"/>
      <c r="I698" s="244"/>
      <c r="J698" s="244"/>
      <c r="K698" s="244"/>
      <c r="L698" s="244"/>
      <c r="M698" s="244"/>
      <c r="N698" s="244"/>
      <c r="O698" s="244"/>
      <c r="P698" s="244"/>
      <c r="Q698" s="244"/>
      <c r="R698" s="244"/>
      <c r="S698" s="244"/>
      <c r="T698" s="244"/>
      <c r="U698" s="244"/>
      <c r="V698" s="244"/>
      <c r="W698" s="244"/>
      <c r="X698" s="244"/>
      <c r="Y698" s="244"/>
      <c r="Z698" s="244"/>
      <c r="AA698" s="244"/>
      <c r="AB698" s="244"/>
      <c r="AC698" s="244"/>
      <c r="AD698" s="244"/>
      <c r="AE698" s="244"/>
      <c r="AF698" s="244"/>
      <c r="AG698" s="244"/>
      <c r="AH698" s="244"/>
      <c r="AI698" s="244"/>
      <c r="AJ698" s="244"/>
      <c r="AK698" s="244"/>
      <c r="AL698" s="244"/>
      <c r="AM698" s="244"/>
      <c r="AN698" s="244"/>
      <c r="AO698" s="244"/>
      <c r="AP698" s="244"/>
      <c r="AQ698" s="244"/>
      <c r="AR698" s="244"/>
      <c r="AS698" s="244"/>
      <c r="AT698" s="244"/>
      <c r="AU698" s="244"/>
      <c r="AV698" s="244"/>
      <c r="AW698" s="244"/>
      <c r="AX698" s="244"/>
      <c r="AY698" s="244"/>
      <c r="AZ698" s="244"/>
      <c r="BA698" s="244"/>
      <c r="BB698" s="244"/>
      <c r="BC698" s="244"/>
      <c r="BD698" s="244"/>
      <c r="BE698" s="244"/>
      <c r="BF698" s="244"/>
      <c r="BG698" s="244"/>
      <c r="BH698" s="244"/>
      <c r="BI698" s="244"/>
      <c r="BJ698" s="244"/>
      <c r="BK698" s="244"/>
    </row>
    <row r="699" spans="1:63" ht="19.5" customHeight="1">
      <c r="A699" s="244"/>
      <c r="B699" s="244"/>
      <c r="C699" s="244"/>
      <c r="D699" s="244"/>
      <c r="E699" s="244"/>
      <c r="F699" s="244"/>
      <c r="G699" s="244"/>
      <c r="H699" s="244"/>
      <c r="I699" s="244"/>
      <c r="J699" s="244"/>
      <c r="K699" s="244"/>
      <c r="L699" s="244"/>
      <c r="M699" s="244"/>
      <c r="N699" s="244"/>
      <c r="O699" s="244"/>
      <c r="P699" s="244"/>
      <c r="Q699" s="244"/>
      <c r="R699" s="244"/>
      <c r="S699" s="244"/>
      <c r="T699" s="244"/>
      <c r="U699" s="244"/>
      <c r="V699" s="244"/>
      <c r="W699" s="244"/>
      <c r="X699" s="244"/>
      <c r="Y699" s="244"/>
      <c r="Z699" s="244"/>
      <c r="AA699" s="244"/>
      <c r="AB699" s="244"/>
      <c r="AC699" s="244"/>
      <c r="AD699" s="244"/>
      <c r="AE699" s="244"/>
      <c r="AF699" s="244"/>
      <c r="AG699" s="244"/>
      <c r="AH699" s="244"/>
      <c r="AI699" s="244"/>
      <c r="AJ699" s="244"/>
      <c r="AK699" s="244"/>
      <c r="AL699" s="244"/>
      <c r="AM699" s="244"/>
      <c r="AN699" s="244"/>
      <c r="AO699" s="244"/>
      <c r="AP699" s="244"/>
      <c r="AQ699" s="244"/>
      <c r="AR699" s="244"/>
      <c r="AS699" s="244"/>
      <c r="AT699" s="244"/>
      <c r="AU699" s="244"/>
      <c r="AV699" s="244"/>
      <c r="AW699" s="244"/>
      <c r="AX699" s="244"/>
      <c r="AY699" s="244"/>
      <c r="AZ699" s="244"/>
      <c r="BA699" s="244"/>
      <c r="BB699" s="244"/>
      <c r="BC699" s="244"/>
      <c r="BD699" s="244"/>
      <c r="BE699" s="244"/>
      <c r="BF699" s="244"/>
      <c r="BG699" s="244"/>
      <c r="BH699" s="244"/>
      <c r="BI699" s="244"/>
      <c r="BJ699" s="244"/>
      <c r="BK699" s="244"/>
    </row>
    <row r="700" spans="1:63" ht="19.5" customHeight="1">
      <c r="A700" s="244"/>
      <c r="B700" s="244"/>
      <c r="C700" s="244"/>
      <c r="D700" s="244"/>
      <c r="E700" s="244"/>
      <c r="F700" s="244"/>
      <c r="G700" s="244"/>
      <c r="H700" s="244"/>
      <c r="I700" s="244"/>
      <c r="J700" s="244"/>
      <c r="K700" s="244"/>
      <c r="L700" s="244"/>
      <c r="M700" s="244"/>
      <c r="N700" s="244"/>
      <c r="O700" s="244"/>
      <c r="P700" s="244"/>
      <c r="Q700" s="244"/>
      <c r="R700" s="244"/>
      <c r="S700" s="244"/>
      <c r="T700" s="244"/>
      <c r="U700" s="244"/>
      <c r="V700" s="244"/>
      <c r="W700" s="244"/>
      <c r="X700" s="244"/>
      <c r="Y700" s="244"/>
      <c r="Z700" s="244"/>
      <c r="AA700" s="244"/>
      <c r="AB700" s="244"/>
      <c r="AC700" s="244"/>
      <c r="AD700" s="244"/>
      <c r="AE700" s="244"/>
      <c r="AF700" s="244"/>
      <c r="AG700" s="244"/>
      <c r="AH700" s="244"/>
      <c r="AI700" s="244"/>
      <c r="AJ700" s="244"/>
      <c r="AK700" s="244"/>
      <c r="AL700" s="244"/>
      <c r="AM700" s="244"/>
      <c r="AN700" s="244"/>
      <c r="AO700" s="244"/>
      <c r="AP700" s="244"/>
      <c r="AQ700" s="244"/>
      <c r="AR700" s="244"/>
      <c r="AS700" s="244"/>
      <c r="AT700" s="244"/>
      <c r="AU700" s="244"/>
      <c r="AV700" s="244"/>
      <c r="AW700" s="244"/>
      <c r="AX700" s="244"/>
      <c r="AY700" s="244"/>
      <c r="AZ700" s="244"/>
      <c r="BA700" s="244"/>
      <c r="BB700" s="244"/>
      <c r="BC700" s="244"/>
      <c r="BD700" s="244"/>
      <c r="BE700" s="244"/>
      <c r="BF700" s="244"/>
      <c r="BG700" s="244"/>
      <c r="BH700" s="244"/>
      <c r="BI700" s="244"/>
      <c r="BJ700" s="244"/>
      <c r="BK700" s="244"/>
    </row>
    <row r="701" spans="1:63" ht="19.5" customHeight="1">
      <c r="A701" s="244"/>
      <c r="B701" s="244"/>
      <c r="C701" s="244"/>
      <c r="D701" s="244"/>
      <c r="E701" s="244"/>
      <c r="F701" s="244"/>
      <c r="G701" s="244"/>
      <c r="H701" s="244"/>
      <c r="I701" s="244"/>
      <c r="J701" s="244"/>
      <c r="K701" s="244"/>
      <c r="L701" s="244"/>
      <c r="M701" s="244"/>
      <c r="N701" s="244"/>
      <c r="O701" s="244"/>
      <c r="P701" s="244"/>
      <c r="Q701" s="244"/>
      <c r="R701" s="244"/>
      <c r="S701" s="244"/>
      <c r="T701" s="244"/>
      <c r="U701" s="244"/>
      <c r="V701" s="244"/>
      <c r="W701" s="244"/>
      <c r="X701" s="244"/>
      <c r="Y701" s="244"/>
      <c r="Z701" s="244"/>
      <c r="AA701" s="244"/>
      <c r="AB701" s="244"/>
      <c r="AC701" s="244"/>
      <c r="AD701" s="244"/>
      <c r="AE701" s="244"/>
      <c r="AF701" s="244"/>
      <c r="AG701" s="244"/>
      <c r="AH701" s="244"/>
      <c r="AI701" s="244"/>
      <c r="AJ701" s="244"/>
      <c r="AK701" s="244"/>
      <c r="AL701" s="244"/>
      <c r="AM701" s="244"/>
      <c r="AN701" s="244"/>
      <c r="AO701" s="244"/>
      <c r="AP701" s="244"/>
      <c r="AQ701" s="244"/>
      <c r="AR701" s="244"/>
      <c r="AS701" s="244"/>
      <c r="AT701" s="244"/>
      <c r="AU701" s="244"/>
      <c r="AV701" s="244"/>
      <c r="AW701" s="244"/>
      <c r="AX701" s="244"/>
      <c r="AY701" s="244"/>
      <c r="AZ701" s="244"/>
      <c r="BA701" s="244"/>
      <c r="BB701" s="244"/>
      <c r="BC701" s="244"/>
      <c r="BD701" s="244"/>
      <c r="BE701" s="244"/>
      <c r="BF701" s="244"/>
      <c r="BG701" s="244"/>
      <c r="BH701" s="244"/>
      <c r="BI701" s="244"/>
      <c r="BJ701" s="244"/>
      <c r="BK701" s="244"/>
    </row>
    <row r="702" spans="1:63" ht="19.5" customHeight="1">
      <c r="A702" s="244"/>
      <c r="B702" s="244"/>
      <c r="C702" s="244"/>
      <c r="D702" s="244"/>
      <c r="E702" s="244"/>
      <c r="F702" s="244"/>
      <c r="G702" s="244"/>
      <c r="H702" s="244"/>
      <c r="I702" s="244"/>
      <c r="J702" s="244"/>
      <c r="K702" s="244"/>
      <c r="L702" s="244"/>
      <c r="M702" s="244"/>
      <c r="N702" s="244"/>
      <c r="O702" s="244"/>
      <c r="P702" s="244"/>
      <c r="Q702" s="244"/>
      <c r="R702" s="244"/>
      <c r="S702" s="244"/>
      <c r="T702" s="244"/>
      <c r="U702" s="244"/>
      <c r="V702" s="244"/>
      <c r="W702" s="244"/>
      <c r="X702" s="244"/>
      <c r="Y702" s="244"/>
      <c r="Z702" s="244"/>
      <c r="AA702" s="244"/>
      <c r="AB702" s="244"/>
      <c r="AC702" s="244"/>
      <c r="AD702" s="244"/>
      <c r="AE702" s="244"/>
      <c r="AF702" s="244"/>
      <c r="AG702" s="244"/>
      <c r="AH702" s="244"/>
      <c r="AI702" s="244"/>
      <c r="AJ702" s="244"/>
      <c r="AK702" s="244"/>
      <c r="AL702" s="244"/>
      <c r="AM702" s="244"/>
      <c r="AN702" s="244"/>
      <c r="AO702" s="244"/>
      <c r="AP702" s="244"/>
      <c r="AQ702" s="244"/>
      <c r="AR702" s="244"/>
      <c r="AS702" s="244"/>
      <c r="AT702" s="244"/>
      <c r="AU702" s="244"/>
      <c r="AV702" s="244"/>
      <c r="AW702" s="244"/>
      <c r="AX702" s="244"/>
      <c r="AY702" s="244"/>
      <c r="AZ702" s="244"/>
      <c r="BA702" s="244"/>
      <c r="BB702" s="244"/>
      <c r="BC702" s="244"/>
      <c r="BD702" s="244"/>
      <c r="BE702" s="244"/>
      <c r="BF702" s="244"/>
      <c r="BG702" s="244"/>
      <c r="BH702" s="244"/>
      <c r="BI702" s="244"/>
      <c r="BJ702" s="244"/>
      <c r="BK702" s="244"/>
    </row>
    <row r="703" spans="1:63" ht="19.5" customHeight="1">
      <c r="A703" s="244"/>
      <c r="B703" s="244"/>
      <c r="C703" s="244"/>
      <c r="D703" s="244"/>
      <c r="E703" s="244"/>
      <c r="F703" s="244"/>
      <c r="G703" s="244"/>
      <c r="H703" s="244"/>
      <c r="I703" s="244"/>
      <c r="J703" s="244"/>
      <c r="K703" s="244"/>
      <c r="L703" s="244"/>
      <c r="M703" s="244"/>
      <c r="N703" s="244"/>
      <c r="O703" s="244"/>
      <c r="P703" s="244"/>
      <c r="Q703" s="244"/>
      <c r="R703" s="244"/>
      <c r="S703" s="244"/>
      <c r="T703" s="244"/>
      <c r="U703" s="244"/>
      <c r="V703" s="244"/>
      <c r="W703" s="244"/>
      <c r="X703" s="244"/>
      <c r="Y703" s="244"/>
      <c r="Z703" s="244"/>
      <c r="AA703" s="244"/>
      <c r="AB703" s="244"/>
      <c r="AC703" s="244"/>
      <c r="AD703" s="244"/>
      <c r="AE703" s="244"/>
      <c r="AF703" s="244"/>
      <c r="AG703" s="244"/>
      <c r="AH703" s="244"/>
      <c r="AI703" s="244"/>
      <c r="AJ703" s="244"/>
      <c r="AK703" s="244"/>
      <c r="AL703" s="244"/>
      <c r="AM703" s="244"/>
      <c r="AN703" s="244"/>
      <c r="AO703" s="244"/>
      <c r="AP703" s="244"/>
      <c r="AQ703" s="244"/>
      <c r="AR703" s="244"/>
      <c r="AS703" s="244"/>
      <c r="AT703" s="244"/>
      <c r="AU703" s="244"/>
      <c r="AV703" s="244"/>
      <c r="AW703" s="244"/>
      <c r="AX703" s="244"/>
      <c r="AY703" s="244"/>
      <c r="AZ703" s="244"/>
      <c r="BA703" s="244"/>
      <c r="BB703" s="244"/>
      <c r="BC703" s="244"/>
      <c r="BD703" s="244"/>
      <c r="BE703" s="244"/>
      <c r="BF703" s="244"/>
      <c r="BG703" s="244"/>
      <c r="BH703" s="244"/>
      <c r="BI703" s="244"/>
      <c r="BJ703" s="244"/>
      <c r="BK703" s="244"/>
    </row>
    <row r="704" spans="1:63" ht="19.5" customHeight="1">
      <c r="A704" s="244"/>
      <c r="B704" s="244"/>
      <c r="C704" s="244"/>
      <c r="D704" s="244"/>
      <c r="E704" s="244"/>
      <c r="F704" s="244"/>
      <c r="G704" s="244"/>
      <c r="H704" s="244"/>
      <c r="I704" s="244"/>
      <c r="J704" s="244"/>
      <c r="K704" s="244"/>
      <c r="L704" s="244"/>
      <c r="M704" s="244"/>
      <c r="N704" s="244"/>
      <c r="O704" s="244"/>
      <c r="P704" s="244"/>
      <c r="Q704" s="244"/>
      <c r="R704" s="244"/>
      <c r="S704" s="244"/>
      <c r="T704" s="244"/>
      <c r="U704" s="244"/>
      <c r="V704" s="244"/>
      <c r="W704" s="244"/>
      <c r="X704" s="244"/>
      <c r="Y704" s="244"/>
      <c r="Z704" s="244"/>
      <c r="AA704" s="244"/>
      <c r="AB704" s="244"/>
      <c r="AC704" s="244"/>
      <c r="AD704" s="244"/>
      <c r="AE704" s="244"/>
      <c r="AF704" s="244"/>
      <c r="AG704" s="244"/>
      <c r="AH704" s="244"/>
      <c r="AI704" s="244"/>
      <c r="AJ704" s="244"/>
      <c r="AK704" s="244"/>
      <c r="AL704" s="244"/>
      <c r="AM704" s="244"/>
      <c r="AN704" s="244"/>
      <c r="AO704" s="244"/>
      <c r="AP704" s="244"/>
      <c r="AQ704" s="244"/>
      <c r="AR704" s="244"/>
      <c r="AS704" s="244"/>
      <c r="AT704" s="244"/>
      <c r="AU704" s="244"/>
      <c r="AV704" s="244"/>
      <c r="AW704" s="244"/>
      <c r="AX704" s="244"/>
      <c r="AY704" s="244"/>
      <c r="AZ704" s="244"/>
      <c r="BA704" s="244"/>
      <c r="BB704" s="244"/>
      <c r="BC704" s="244"/>
      <c r="BD704" s="244"/>
      <c r="BE704" s="244"/>
      <c r="BF704" s="244"/>
      <c r="BG704" s="244"/>
      <c r="BH704" s="244"/>
      <c r="BI704" s="244"/>
      <c r="BJ704" s="244"/>
      <c r="BK704" s="244"/>
    </row>
    <row r="705" spans="1:63" ht="19.5" customHeight="1">
      <c r="A705" s="244"/>
      <c r="B705" s="244"/>
      <c r="C705" s="244"/>
      <c r="D705" s="244"/>
      <c r="E705" s="244"/>
      <c r="F705" s="244"/>
      <c r="G705" s="244"/>
      <c r="H705" s="244"/>
      <c r="I705" s="244"/>
      <c r="J705" s="244"/>
      <c r="K705" s="244"/>
      <c r="L705" s="244"/>
      <c r="M705" s="244"/>
      <c r="N705" s="244"/>
      <c r="O705" s="244"/>
      <c r="P705" s="244"/>
      <c r="Q705" s="244"/>
      <c r="R705" s="244"/>
      <c r="S705" s="244"/>
      <c r="T705" s="244"/>
      <c r="U705" s="244"/>
      <c r="V705" s="244"/>
      <c r="W705" s="244"/>
      <c r="X705" s="244"/>
      <c r="Y705" s="244"/>
      <c r="Z705" s="244"/>
      <c r="AA705" s="244"/>
      <c r="AB705" s="244"/>
      <c r="AC705" s="244"/>
      <c r="AD705" s="244"/>
      <c r="AE705" s="244"/>
      <c r="AF705" s="244"/>
      <c r="AG705" s="244"/>
      <c r="AH705" s="244"/>
      <c r="AI705" s="244"/>
      <c r="AJ705" s="244"/>
      <c r="AK705" s="244"/>
      <c r="AL705" s="244"/>
      <c r="AM705" s="244"/>
      <c r="AN705" s="244"/>
      <c r="AO705" s="244"/>
      <c r="AP705" s="244"/>
      <c r="AQ705" s="244"/>
      <c r="AR705" s="244"/>
      <c r="AS705" s="244"/>
      <c r="AT705" s="244"/>
      <c r="AU705" s="244"/>
      <c r="AV705" s="244"/>
      <c r="AW705" s="244"/>
      <c r="AX705" s="244"/>
      <c r="AY705" s="244"/>
      <c r="AZ705" s="244"/>
      <c r="BA705" s="244"/>
      <c r="BB705" s="244"/>
      <c r="BC705" s="244"/>
      <c r="BD705" s="244"/>
      <c r="BE705" s="244"/>
      <c r="BF705" s="244"/>
      <c r="BG705" s="244"/>
      <c r="BH705" s="244"/>
      <c r="BI705" s="244"/>
      <c r="BJ705" s="244"/>
      <c r="BK705" s="244"/>
    </row>
    <row r="706" spans="1:63" ht="19.5" customHeight="1">
      <c r="A706" s="244"/>
      <c r="B706" s="244"/>
      <c r="C706" s="244"/>
      <c r="D706" s="244"/>
      <c r="E706" s="244"/>
      <c r="F706" s="244"/>
      <c r="G706" s="244"/>
      <c r="H706" s="244"/>
      <c r="I706" s="244"/>
      <c r="J706" s="244"/>
      <c r="K706" s="244"/>
      <c r="L706" s="244"/>
      <c r="M706" s="244"/>
      <c r="N706" s="244"/>
      <c r="O706" s="244"/>
      <c r="P706" s="244"/>
      <c r="Q706" s="244"/>
      <c r="R706" s="244"/>
      <c r="S706" s="244"/>
      <c r="T706" s="244"/>
      <c r="U706" s="244"/>
      <c r="V706" s="244"/>
      <c r="W706" s="244"/>
      <c r="X706" s="244"/>
      <c r="Y706" s="244"/>
      <c r="Z706" s="244"/>
      <c r="AA706" s="244"/>
      <c r="AB706" s="244"/>
      <c r="AC706" s="244"/>
      <c r="AD706" s="244"/>
      <c r="AE706" s="244"/>
      <c r="AF706" s="244"/>
      <c r="AG706" s="244"/>
      <c r="AH706" s="244"/>
      <c r="AI706" s="244"/>
      <c r="AJ706" s="244"/>
      <c r="AK706" s="244"/>
      <c r="AL706" s="244"/>
      <c r="AM706" s="244"/>
      <c r="AN706" s="244"/>
      <c r="AO706" s="244"/>
      <c r="AP706" s="244"/>
      <c r="AQ706" s="244"/>
      <c r="AR706" s="244"/>
      <c r="AS706" s="244"/>
      <c r="AT706" s="244"/>
      <c r="AU706" s="244"/>
      <c r="AV706" s="244"/>
      <c r="AW706" s="244"/>
      <c r="AX706" s="244"/>
      <c r="AY706" s="244"/>
      <c r="AZ706" s="244"/>
      <c r="BA706" s="244"/>
      <c r="BB706" s="244"/>
      <c r="BC706" s="244"/>
      <c r="BD706" s="244"/>
      <c r="BE706" s="244"/>
      <c r="BF706" s="244"/>
      <c r="BG706" s="244"/>
      <c r="BH706" s="244"/>
      <c r="BI706" s="244"/>
      <c r="BJ706" s="244"/>
      <c r="BK706" s="244"/>
    </row>
    <row r="707" spans="1:63" ht="19.5" customHeight="1">
      <c r="A707" s="244"/>
      <c r="B707" s="244"/>
      <c r="C707" s="244"/>
      <c r="D707" s="244"/>
      <c r="E707" s="244"/>
      <c r="F707" s="244"/>
      <c r="G707" s="244"/>
      <c r="H707" s="244"/>
      <c r="I707" s="244"/>
      <c r="J707" s="244"/>
      <c r="K707" s="244"/>
      <c r="L707" s="244"/>
      <c r="M707" s="244"/>
      <c r="N707" s="244"/>
      <c r="O707" s="244"/>
      <c r="P707" s="244"/>
      <c r="Q707" s="244"/>
      <c r="R707" s="244"/>
      <c r="S707" s="244"/>
      <c r="T707" s="244"/>
      <c r="U707" s="244"/>
      <c r="V707" s="244"/>
      <c r="W707" s="244"/>
      <c r="X707" s="244"/>
      <c r="Y707" s="244"/>
      <c r="Z707" s="244"/>
      <c r="AA707" s="244"/>
      <c r="AB707" s="244"/>
      <c r="AC707" s="244"/>
      <c r="AD707" s="244"/>
      <c r="AE707" s="244"/>
      <c r="AF707" s="244"/>
      <c r="AG707" s="244"/>
      <c r="AH707" s="244"/>
      <c r="AI707" s="244"/>
      <c r="AJ707" s="244"/>
      <c r="AK707" s="244"/>
      <c r="AL707" s="244"/>
      <c r="AM707" s="244"/>
      <c r="AN707" s="244"/>
      <c r="AO707" s="244"/>
      <c r="AP707" s="244"/>
      <c r="AQ707" s="244"/>
      <c r="AR707" s="244"/>
      <c r="AS707" s="244"/>
      <c r="AT707" s="244"/>
      <c r="AU707" s="244"/>
      <c r="AV707" s="244"/>
      <c r="AW707" s="244"/>
      <c r="AX707" s="244"/>
      <c r="AY707" s="244"/>
      <c r="AZ707" s="244"/>
      <c r="BA707" s="244"/>
      <c r="BB707" s="244"/>
      <c r="BC707" s="244"/>
      <c r="BD707" s="244"/>
      <c r="BE707" s="244"/>
      <c r="BF707" s="244"/>
      <c r="BG707" s="244"/>
      <c r="BH707" s="244"/>
      <c r="BI707" s="244"/>
      <c r="BJ707" s="244"/>
      <c r="BK707" s="244"/>
    </row>
    <row r="708" spans="1:63" ht="19.5" customHeight="1">
      <c r="A708" s="244"/>
      <c r="B708" s="244"/>
      <c r="C708" s="244"/>
      <c r="D708" s="244"/>
      <c r="E708" s="244"/>
      <c r="F708" s="244"/>
      <c r="G708" s="244"/>
      <c r="H708" s="244"/>
      <c r="I708" s="244"/>
      <c r="J708" s="244"/>
      <c r="K708" s="244"/>
      <c r="L708" s="244"/>
      <c r="M708" s="244"/>
      <c r="N708" s="244"/>
      <c r="O708" s="244"/>
      <c r="P708" s="244"/>
      <c r="Q708" s="244"/>
      <c r="R708" s="244"/>
      <c r="S708" s="244"/>
      <c r="T708" s="244"/>
      <c r="U708" s="244"/>
      <c r="V708" s="244"/>
      <c r="W708" s="244"/>
      <c r="X708" s="244"/>
      <c r="Y708" s="244"/>
      <c r="Z708" s="244"/>
      <c r="AA708" s="244"/>
      <c r="AB708" s="244"/>
      <c r="AC708" s="244"/>
      <c r="AD708" s="244"/>
      <c r="AE708" s="244"/>
      <c r="AF708" s="244"/>
      <c r="AG708" s="244"/>
      <c r="AH708" s="244"/>
      <c r="AI708" s="244"/>
      <c r="AJ708" s="244"/>
      <c r="AK708" s="244"/>
      <c r="AL708" s="244"/>
      <c r="AM708" s="244"/>
      <c r="AN708" s="244"/>
      <c r="AO708" s="244"/>
      <c r="AP708" s="244"/>
      <c r="AQ708" s="244"/>
      <c r="AR708" s="244"/>
      <c r="AS708" s="244"/>
      <c r="AT708" s="244"/>
      <c r="AU708" s="244"/>
      <c r="AV708" s="244"/>
      <c r="AW708" s="244"/>
      <c r="AX708" s="244"/>
      <c r="AY708" s="244"/>
      <c r="AZ708" s="244"/>
      <c r="BA708" s="244"/>
      <c r="BB708" s="244"/>
      <c r="BC708" s="244"/>
      <c r="BD708" s="244"/>
      <c r="BE708" s="244"/>
      <c r="BF708" s="244"/>
      <c r="BG708" s="244"/>
      <c r="BH708" s="244"/>
      <c r="BI708" s="244"/>
      <c r="BJ708" s="244"/>
      <c r="BK708" s="244"/>
    </row>
    <row r="709" spans="1:63" ht="19.5" customHeight="1">
      <c r="A709" s="244"/>
      <c r="B709" s="244"/>
      <c r="C709" s="244"/>
      <c r="D709" s="244"/>
      <c r="E709" s="244"/>
      <c r="F709" s="244"/>
      <c r="G709" s="244"/>
      <c r="H709" s="244"/>
      <c r="I709" s="244"/>
      <c r="J709" s="244"/>
      <c r="K709" s="244"/>
      <c r="L709" s="244"/>
      <c r="M709" s="244"/>
      <c r="N709" s="244"/>
      <c r="O709" s="244"/>
      <c r="P709" s="244"/>
      <c r="Q709" s="244"/>
      <c r="R709" s="244"/>
      <c r="S709" s="244"/>
      <c r="T709" s="244"/>
      <c r="U709" s="244"/>
      <c r="V709" s="244"/>
      <c r="W709" s="244"/>
      <c r="X709" s="244"/>
      <c r="Y709" s="244"/>
      <c r="Z709" s="244"/>
      <c r="AA709" s="244"/>
      <c r="AB709" s="244"/>
      <c r="AC709" s="244"/>
      <c r="AD709" s="244"/>
      <c r="AE709" s="244"/>
      <c r="AF709" s="244"/>
      <c r="AG709" s="244"/>
      <c r="AH709" s="244"/>
      <c r="AI709" s="244"/>
      <c r="AJ709" s="244"/>
      <c r="AK709" s="244"/>
      <c r="AL709" s="244"/>
      <c r="AM709" s="244"/>
      <c r="AN709" s="244"/>
      <c r="AO709" s="244"/>
      <c r="AP709" s="244"/>
      <c r="AQ709" s="244"/>
      <c r="AR709" s="244"/>
      <c r="AS709" s="244"/>
      <c r="AT709" s="244"/>
      <c r="AU709" s="244"/>
      <c r="AV709" s="244"/>
      <c r="AW709" s="244"/>
      <c r="AX709" s="244"/>
      <c r="AY709" s="244"/>
      <c r="AZ709" s="244"/>
      <c r="BA709" s="244"/>
      <c r="BB709" s="244"/>
      <c r="BC709" s="244"/>
      <c r="BD709" s="244"/>
      <c r="BE709" s="244"/>
      <c r="BF709" s="244"/>
      <c r="BG709" s="244"/>
      <c r="BH709" s="244"/>
      <c r="BI709" s="244"/>
      <c r="BJ709" s="244"/>
      <c r="BK709" s="244"/>
    </row>
    <row r="710" spans="1:63" ht="19.5" customHeight="1">
      <c r="A710" s="244"/>
      <c r="B710" s="244"/>
      <c r="C710" s="244"/>
      <c r="D710" s="244"/>
      <c r="E710" s="244"/>
      <c r="F710" s="244"/>
      <c r="G710" s="244"/>
      <c r="H710" s="244"/>
      <c r="I710" s="244"/>
      <c r="J710" s="244"/>
      <c r="K710" s="244"/>
      <c r="L710" s="244"/>
      <c r="M710" s="244"/>
      <c r="N710" s="244"/>
      <c r="O710" s="244"/>
      <c r="P710" s="244"/>
      <c r="Q710" s="244"/>
      <c r="R710" s="244"/>
      <c r="S710" s="244"/>
      <c r="T710" s="244"/>
      <c r="U710" s="244"/>
      <c r="V710" s="244"/>
      <c r="W710" s="244"/>
      <c r="X710" s="244"/>
      <c r="Y710" s="244"/>
      <c r="Z710" s="244"/>
      <c r="AA710" s="244"/>
      <c r="AB710" s="244"/>
      <c r="AC710" s="244"/>
      <c r="AD710" s="244"/>
      <c r="AE710" s="244"/>
      <c r="AF710" s="244"/>
      <c r="AG710" s="244"/>
      <c r="AH710" s="244"/>
      <c r="AI710" s="244"/>
      <c r="AJ710" s="244"/>
      <c r="AK710" s="244"/>
      <c r="AL710" s="244"/>
      <c r="AM710" s="244"/>
      <c r="AN710" s="244"/>
      <c r="AO710" s="244"/>
      <c r="AP710" s="244"/>
      <c r="AQ710" s="244"/>
      <c r="AR710" s="244"/>
      <c r="AS710" s="244"/>
      <c r="AT710" s="244"/>
      <c r="AU710" s="244"/>
      <c r="AV710" s="244"/>
      <c r="AW710" s="244"/>
      <c r="AX710" s="244"/>
      <c r="AY710" s="244"/>
      <c r="AZ710" s="244"/>
      <c r="BA710" s="244"/>
      <c r="BB710" s="244"/>
      <c r="BC710" s="244"/>
      <c r="BD710" s="244"/>
      <c r="BE710" s="244"/>
      <c r="BF710" s="244"/>
      <c r="BG710" s="244"/>
      <c r="BH710" s="244"/>
      <c r="BI710" s="244"/>
      <c r="BJ710" s="244"/>
      <c r="BK710" s="244"/>
    </row>
    <row r="711" spans="1:63" ht="19.5" customHeight="1">
      <c r="A711" s="244"/>
      <c r="B711" s="244"/>
      <c r="C711" s="244"/>
      <c r="D711" s="244"/>
      <c r="E711" s="244"/>
      <c r="F711" s="244"/>
      <c r="G711" s="244"/>
      <c r="H711" s="244"/>
      <c r="I711" s="244"/>
      <c r="J711" s="244"/>
      <c r="K711" s="244"/>
      <c r="L711" s="244"/>
      <c r="M711" s="244"/>
      <c r="N711" s="244"/>
      <c r="O711" s="244"/>
      <c r="P711" s="244"/>
      <c r="Q711" s="244"/>
      <c r="R711" s="244"/>
      <c r="S711" s="244"/>
      <c r="T711" s="244"/>
      <c r="U711" s="244"/>
      <c r="V711" s="244"/>
      <c r="W711" s="244"/>
      <c r="X711" s="244"/>
      <c r="Y711" s="244"/>
      <c r="Z711" s="244"/>
      <c r="AA711" s="244"/>
      <c r="AB711" s="244"/>
      <c r="AC711" s="244"/>
      <c r="AD711" s="244"/>
      <c r="AE711" s="244"/>
      <c r="AF711" s="244"/>
      <c r="AG711" s="244"/>
      <c r="AH711" s="244"/>
      <c r="AI711" s="244"/>
      <c r="AJ711" s="244"/>
      <c r="AK711" s="244"/>
      <c r="AL711" s="244"/>
      <c r="AM711" s="244"/>
      <c r="AN711" s="244"/>
      <c r="AO711" s="244"/>
      <c r="AP711" s="244"/>
      <c r="AQ711" s="244"/>
      <c r="AR711" s="244"/>
      <c r="AS711" s="244"/>
      <c r="AT711" s="244"/>
      <c r="AU711" s="244"/>
      <c r="AV711" s="244"/>
      <c r="AW711" s="244"/>
      <c r="AX711" s="244"/>
      <c r="AY711" s="244"/>
      <c r="AZ711" s="244"/>
      <c r="BA711" s="244"/>
      <c r="BB711" s="244"/>
      <c r="BC711" s="244"/>
      <c r="BD711" s="244"/>
      <c r="BE711" s="244"/>
      <c r="BF711" s="244"/>
      <c r="BG711" s="244"/>
      <c r="BH711" s="244"/>
      <c r="BI711" s="244"/>
      <c r="BJ711" s="244"/>
      <c r="BK711" s="244"/>
    </row>
    <row r="712" spans="1:63" ht="19.5" customHeight="1">
      <c r="A712" s="244"/>
      <c r="B712" s="244"/>
      <c r="C712" s="244"/>
      <c r="D712" s="244"/>
      <c r="E712" s="244"/>
      <c r="F712" s="244"/>
      <c r="G712" s="244"/>
      <c r="H712" s="244"/>
      <c r="I712" s="244"/>
      <c r="J712" s="244"/>
      <c r="K712" s="244"/>
      <c r="L712" s="244"/>
      <c r="M712" s="244"/>
      <c r="N712" s="244"/>
      <c r="O712" s="244"/>
      <c r="P712" s="244"/>
      <c r="Q712" s="244"/>
      <c r="R712" s="244"/>
      <c r="S712" s="244"/>
      <c r="T712" s="244"/>
      <c r="U712" s="244"/>
      <c r="V712" s="244"/>
      <c r="W712" s="244"/>
      <c r="X712" s="244"/>
      <c r="Y712" s="244"/>
      <c r="Z712" s="244"/>
      <c r="AA712" s="244"/>
      <c r="AB712" s="244"/>
      <c r="AC712" s="244"/>
      <c r="AD712" s="244"/>
      <c r="AE712" s="244"/>
      <c r="AF712" s="244"/>
      <c r="AG712" s="244"/>
      <c r="AH712" s="244"/>
      <c r="AI712" s="244"/>
      <c r="AJ712" s="244"/>
      <c r="AK712" s="244"/>
      <c r="AL712" s="244"/>
      <c r="AM712" s="244"/>
      <c r="AN712" s="244"/>
      <c r="AO712" s="244"/>
      <c r="AP712" s="244"/>
      <c r="AQ712" s="244"/>
      <c r="AR712" s="244"/>
      <c r="AS712" s="244"/>
      <c r="AT712" s="244"/>
      <c r="AU712" s="244"/>
      <c r="AV712" s="244"/>
      <c r="AW712" s="244"/>
      <c r="AX712" s="244"/>
      <c r="AY712" s="244"/>
      <c r="AZ712" s="244"/>
      <c r="BA712" s="244"/>
      <c r="BB712" s="244"/>
      <c r="BC712" s="244"/>
      <c r="BD712" s="244"/>
      <c r="BE712" s="244"/>
      <c r="BF712" s="244"/>
      <c r="BG712" s="244"/>
      <c r="BH712" s="244"/>
      <c r="BI712" s="244"/>
      <c r="BJ712" s="244"/>
      <c r="BK712" s="244"/>
    </row>
    <row r="713" spans="1:63" ht="19.5" customHeight="1">
      <c r="A713" s="244"/>
      <c r="B713" s="244"/>
      <c r="C713" s="244"/>
      <c r="D713" s="244"/>
      <c r="E713" s="244"/>
      <c r="F713" s="244"/>
      <c r="G713" s="244"/>
      <c r="H713" s="244"/>
      <c r="I713" s="244"/>
      <c r="J713" s="244"/>
      <c r="K713" s="244"/>
      <c r="L713" s="244"/>
      <c r="M713" s="244"/>
      <c r="N713" s="244"/>
      <c r="O713" s="244"/>
      <c r="P713" s="244"/>
      <c r="Q713" s="244"/>
      <c r="R713" s="244"/>
      <c r="S713" s="244"/>
      <c r="T713" s="244"/>
      <c r="U713" s="244"/>
      <c r="V713" s="244"/>
      <c r="W713" s="244"/>
      <c r="X713" s="244"/>
      <c r="Y713" s="244"/>
      <c r="Z713" s="244"/>
      <c r="AA713" s="244"/>
      <c r="AB713" s="244"/>
      <c r="AC713" s="244"/>
      <c r="AD713" s="244"/>
      <c r="AE713" s="244"/>
      <c r="AF713" s="244"/>
      <c r="AG713" s="244"/>
      <c r="AH713" s="244"/>
      <c r="AI713" s="244"/>
      <c r="AJ713" s="244"/>
      <c r="AK713" s="244"/>
      <c r="AL713" s="244"/>
      <c r="AM713" s="244"/>
      <c r="AN713" s="244"/>
      <c r="AO713" s="244"/>
      <c r="AP713" s="244"/>
      <c r="AQ713" s="244"/>
      <c r="AR713" s="244"/>
      <c r="AS713" s="244"/>
      <c r="AT713" s="244"/>
      <c r="AU713" s="244"/>
      <c r="AV713" s="244"/>
      <c r="AW713" s="244"/>
      <c r="AX713" s="244"/>
      <c r="AY713" s="244"/>
      <c r="AZ713" s="244"/>
      <c r="BA713" s="244"/>
      <c r="BB713" s="244"/>
      <c r="BC713" s="244"/>
      <c r="BD713" s="244"/>
      <c r="BE713" s="244"/>
      <c r="BF713" s="244"/>
      <c r="BG713" s="244"/>
      <c r="BH713" s="244"/>
      <c r="BI713" s="244"/>
      <c r="BJ713" s="244"/>
      <c r="BK713" s="244"/>
    </row>
    <row r="714" spans="1:63" ht="19.5" customHeight="1">
      <c r="A714" s="244"/>
      <c r="B714" s="244"/>
      <c r="C714" s="244"/>
      <c r="D714" s="244"/>
      <c r="E714" s="244"/>
      <c r="F714" s="244"/>
      <c r="G714" s="244"/>
      <c r="H714" s="244"/>
      <c r="I714" s="244"/>
      <c r="J714" s="244"/>
      <c r="K714" s="244"/>
      <c r="L714" s="244"/>
      <c r="M714" s="244"/>
      <c r="N714" s="244"/>
      <c r="O714" s="244"/>
      <c r="P714" s="244"/>
      <c r="Q714" s="244"/>
      <c r="R714" s="244"/>
      <c r="S714" s="244"/>
      <c r="T714" s="244"/>
      <c r="U714" s="244"/>
      <c r="V714" s="244"/>
      <c r="W714" s="244"/>
      <c r="X714" s="244"/>
      <c r="Y714" s="244"/>
      <c r="Z714" s="244"/>
      <c r="AA714" s="244"/>
      <c r="AB714" s="244"/>
      <c r="AC714" s="244"/>
      <c r="AD714" s="244"/>
      <c r="AE714" s="244"/>
      <c r="AF714" s="244"/>
      <c r="AG714" s="244"/>
      <c r="AH714" s="244"/>
      <c r="AI714" s="244"/>
      <c r="AJ714" s="244"/>
      <c r="AK714" s="244"/>
      <c r="AL714" s="244"/>
      <c r="AM714" s="244"/>
      <c r="AN714" s="244"/>
      <c r="AO714" s="244"/>
      <c r="AP714" s="244"/>
      <c r="AQ714" s="244"/>
      <c r="AR714" s="244"/>
      <c r="AS714" s="244"/>
      <c r="AT714" s="244"/>
      <c r="AU714" s="244"/>
      <c r="AV714" s="244"/>
      <c r="AW714" s="244"/>
      <c r="AX714" s="244"/>
      <c r="AY714" s="244"/>
      <c r="AZ714" s="244"/>
      <c r="BA714" s="244"/>
      <c r="BB714" s="244"/>
      <c r="BC714" s="244"/>
      <c r="BD714" s="244"/>
      <c r="BE714" s="244"/>
      <c r="BF714" s="244"/>
      <c r="BG714" s="244"/>
      <c r="BH714" s="244"/>
      <c r="BI714" s="244"/>
      <c r="BJ714" s="244"/>
      <c r="BK714" s="244"/>
    </row>
    <row r="715" spans="1:63" ht="19.5" customHeight="1">
      <c r="A715" s="244"/>
      <c r="B715" s="244"/>
      <c r="C715" s="244"/>
      <c r="D715" s="244"/>
      <c r="E715" s="244"/>
      <c r="F715" s="244"/>
      <c r="G715" s="244"/>
      <c r="H715" s="244"/>
      <c r="I715" s="244"/>
      <c r="J715" s="244"/>
      <c r="K715" s="244"/>
      <c r="L715" s="244"/>
      <c r="M715" s="244"/>
      <c r="N715" s="244"/>
      <c r="O715" s="244"/>
      <c r="P715" s="244"/>
      <c r="Q715" s="244"/>
      <c r="R715" s="244"/>
      <c r="S715" s="244"/>
      <c r="T715" s="244"/>
      <c r="U715" s="244"/>
      <c r="V715" s="244"/>
      <c r="W715" s="244"/>
      <c r="X715" s="244"/>
      <c r="Y715" s="244"/>
      <c r="Z715" s="244"/>
      <c r="AA715" s="244"/>
      <c r="AB715" s="244"/>
      <c r="AC715" s="244"/>
      <c r="AD715" s="244"/>
      <c r="AE715" s="244"/>
      <c r="AF715" s="244"/>
      <c r="AG715" s="244"/>
      <c r="AH715" s="244"/>
      <c r="AI715" s="244"/>
      <c r="AJ715" s="244"/>
      <c r="AK715" s="244"/>
      <c r="AL715" s="244"/>
      <c r="AM715" s="244"/>
      <c r="AN715" s="244"/>
      <c r="AO715" s="244"/>
      <c r="AP715" s="244"/>
      <c r="AQ715" s="244"/>
      <c r="AR715" s="244"/>
      <c r="AS715" s="244"/>
      <c r="AT715" s="244"/>
      <c r="AU715" s="244"/>
      <c r="AV715" s="244"/>
      <c r="AW715" s="244"/>
      <c r="AX715" s="244"/>
      <c r="AY715" s="244"/>
      <c r="AZ715" s="244"/>
      <c r="BA715" s="244"/>
      <c r="BB715" s="244"/>
      <c r="BC715" s="244"/>
      <c r="BD715" s="244"/>
      <c r="BE715" s="244"/>
      <c r="BF715" s="244"/>
      <c r="BG715" s="244"/>
      <c r="BH715" s="244"/>
      <c r="BI715" s="244"/>
      <c r="BJ715" s="244"/>
      <c r="BK715" s="244"/>
    </row>
    <row r="716" spans="1:63" ht="19.5" customHeight="1">
      <c r="A716" s="244"/>
      <c r="B716" s="244"/>
      <c r="C716" s="244"/>
      <c r="D716" s="244"/>
      <c r="E716" s="244"/>
      <c r="F716" s="244"/>
      <c r="G716" s="244"/>
      <c r="H716" s="244"/>
      <c r="I716" s="244"/>
      <c r="J716" s="244"/>
      <c r="K716" s="244"/>
      <c r="L716" s="244"/>
      <c r="M716" s="244"/>
      <c r="N716" s="244"/>
      <c r="O716" s="244"/>
      <c r="P716" s="244"/>
      <c r="Q716" s="244"/>
      <c r="R716" s="244"/>
      <c r="S716" s="244"/>
      <c r="T716" s="244"/>
      <c r="U716" s="244"/>
      <c r="V716" s="244"/>
      <c r="W716" s="244"/>
      <c r="X716" s="244"/>
      <c r="Y716" s="244"/>
      <c r="Z716" s="244"/>
      <c r="AA716" s="244"/>
      <c r="AB716" s="244"/>
      <c r="AC716" s="244"/>
      <c r="AD716" s="244"/>
      <c r="AE716" s="244"/>
      <c r="AF716" s="244"/>
      <c r="AG716" s="244"/>
      <c r="AH716" s="244"/>
      <c r="AI716" s="244"/>
      <c r="AJ716" s="244"/>
      <c r="AK716" s="244"/>
      <c r="AL716" s="244"/>
      <c r="AM716" s="244"/>
      <c r="AN716" s="244"/>
      <c r="AO716" s="244"/>
      <c r="AP716" s="244"/>
      <c r="AQ716" s="244"/>
      <c r="AR716" s="244"/>
      <c r="AS716" s="244"/>
      <c r="AT716" s="244"/>
      <c r="AU716" s="244"/>
      <c r="AV716" s="244"/>
      <c r="AW716" s="244"/>
      <c r="AX716" s="244"/>
      <c r="AY716" s="244"/>
      <c r="AZ716" s="244"/>
      <c r="BA716" s="244"/>
      <c r="BB716" s="244"/>
      <c r="BC716" s="244"/>
      <c r="BD716" s="244"/>
      <c r="BE716" s="244"/>
      <c r="BF716" s="244"/>
      <c r="BG716" s="244"/>
      <c r="BH716" s="244"/>
      <c r="BI716" s="244"/>
      <c r="BJ716" s="244"/>
      <c r="BK716" s="244"/>
    </row>
    <row r="717" spans="1:63" ht="19.5" customHeight="1">
      <c r="A717" s="244"/>
      <c r="B717" s="244"/>
      <c r="C717" s="244"/>
      <c r="D717" s="244"/>
      <c r="E717" s="244"/>
      <c r="F717" s="244"/>
      <c r="G717" s="244"/>
      <c r="H717" s="244"/>
      <c r="I717" s="244"/>
      <c r="J717" s="244"/>
      <c r="K717" s="244"/>
      <c r="L717" s="244"/>
      <c r="M717" s="244"/>
      <c r="N717" s="244"/>
      <c r="O717" s="244"/>
      <c r="P717" s="244"/>
      <c r="Q717" s="244"/>
      <c r="R717" s="244"/>
      <c r="S717" s="244"/>
      <c r="T717" s="244"/>
      <c r="U717" s="244"/>
      <c r="V717" s="244"/>
      <c r="W717" s="244"/>
      <c r="X717" s="244"/>
      <c r="Y717" s="244"/>
      <c r="Z717" s="244"/>
      <c r="AA717" s="244"/>
      <c r="AB717" s="244"/>
      <c r="AC717" s="244"/>
      <c r="AD717" s="244"/>
      <c r="AE717" s="244"/>
      <c r="AF717" s="244"/>
      <c r="AG717" s="244"/>
      <c r="AH717" s="244"/>
      <c r="AI717" s="244"/>
      <c r="AJ717" s="244"/>
      <c r="AK717" s="244"/>
      <c r="AL717" s="244"/>
      <c r="AM717" s="244"/>
      <c r="AN717" s="244"/>
      <c r="AO717" s="244"/>
      <c r="AP717" s="244"/>
      <c r="AQ717" s="244"/>
      <c r="AR717" s="244"/>
      <c r="AS717" s="244"/>
      <c r="AT717" s="244"/>
      <c r="AU717" s="244"/>
      <c r="AV717" s="244"/>
      <c r="AW717" s="244"/>
      <c r="AX717" s="244"/>
      <c r="AY717" s="244"/>
      <c r="AZ717" s="244"/>
      <c r="BA717" s="244"/>
      <c r="BB717" s="244"/>
      <c r="BC717" s="244"/>
      <c r="BD717" s="244"/>
      <c r="BE717" s="244"/>
      <c r="BF717" s="244"/>
      <c r="BG717" s="244"/>
      <c r="BH717" s="244"/>
      <c r="BI717" s="244"/>
      <c r="BJ717" s="244"/>
      <c r="BK717" s="244"/>
    </row>
    <row r="718" spans="1:63" ht="19.5" customHeight="1">
      <c r="A718" s="244"/>
      <c r="B718" s="244"/>
      <c r="C718" s="244"/>
      <c r="D718" s="244"/>
      <c r="E718" s="244"/>
      <c r="F718" s="244"/>
      <c r="G718" s="244"/>
      <c r="H718" s="244"/>
      <c r="I718" s="244"/>
      <c r="J718" s="244"/>
      <c r="K718" s="244"/>
      <c r="L718" s="244"/>
      <c r="M718" s="244"/>
      <c r="N718" s="244"/>
      <c r="O718" s="244"/>
      <c r="P718" s="244"/>
      <c r="Q718" s="244"/>
      <c r="R718" s="244"/>
      <c r="S718" s="244"/>
      <c r="T718" s="244"/>
      <c r="U718" s="244"/>
      <c r="V718" s="244"/>
      <c r="W718" s="244"/>
      <c r="X718" s="244"/>
      <c r="Y718" s="244"/>
      <c r="Z718" s="244"/>
      <c r="AA718" s="244"/>
      <c r="AB718" s="244"/>
      <c r="AC718" s="244"/>
      <c r="AD718" s="244"/>
      <c r="AE718" s="244"/>
      <c r="AF718" s="244"/>
      <c r="AG718" s="244"/>
      <c r="AH718" s="244"/>
      <c r="AI718" s="244"/>
      <c r="AJ718" s="244"/>
      <c r="AK718" s="244"/>
      <c r="AL718" s="244"/>
      <c r="AM718" s="244"/>
      <c r="AN718" s="244"/>
      <c r="AO718" s="244"/>
      <c r="AP718" s="244"/>
      <c r="AQ718" s="244"/>
      <c r="AR718" s="244"/>
      <c r="AS718" s="244"/>
      <c r="AT718" s="244"/>
      <c r="AU718" s="244"/>
      <c r="AV718" s="244"/>
      <c r="AW718" s="244"/>
      <c r="AX718" s="244"/>
      <c r="AY718" s="244"/>
      <c r="AZ718" s="244"/>
      <c r="BA718" s="244"/>
      <c r="BB718" s="244"/>
      <c r="BC718" s="244"/>
      <c r="BD718" s="244"/>
      <c r="BE718" s="244"/>
      <c r="BF718" s="244"/>
      <c r="BG718" s="244"/>
      <c r="BH718" s="244"/>
      <c r="BI718" s="244"/>
      <c r="BJ718" s="244"/>
      <c r="BK718" s="244"/>
    </row>
    <row r="719" spans="1:63" ht="19.5" customHeight="1">
      <c r="A719" s="244"/>
      <c r="B719" s="244"/>
      <c r="C719" s="244"/>
      <c r="D719" s="244"/>
      <c r="E719" s="244"/>
      <c r="F719" s="244"/>
      <c r="G719" s="244"/>
      <c r="H719" s="244"/>
      <c r="I719" s="244"/>
      <c r="J719" s="244"/>
      <c r="K719" s="244"/>
      <c r="L719" s="244"/>
      <c r="M719" s="244"/>
      <c r="N719" s="244"/>
      <c r="O719" s="244"/>
      <c r="P719" s="244"/>
      <c r="Q719" s="244"/>
      <c r="R719" s="244"/>
      <c r="S719" s="244"/>
      <c r="T719" s="244"/>
      <c r="U719" s="244"/>
      <c r="V719" s="244"/>
      <c r="W719" s="244"/>
      <c r="X719" s="244"/>
      <c r="Y719" s="244"/>
      <c r="Z719" s="244"/>
      <c r="AA719" s="244"/>
      <c r="AB719" s="244"/>
      <c r="AC719" s="244"/>
      <c r="AD719" s="244"/>
      <c r="AE719" s="244"/>
      <c r="AF719" s="244"/>
      <c r="AG719" s="244"/>
      <c r="AH719" s="244"/>
      <c r="AI719" s="244"/>
      <c r="AJ719" s="244"/>
      <c r="AK719" s="244"/>
      <c r="AL719" s="244"/>
      <c r="AM719" s="244"/>
      <c r="AN719" s="244"/>
      <c r="AO719" s="244"/>
      <c r="AP719" s="244"/>
      <c r="AQ719" s="244"/>
      <c r="AR719" s="244"/>
      <c r="AS719" s="244"/>
      <c r="AT719" s="244"/>
      <c r="AU719" s="244"/>
      <c r="AV719" s="244"/>
      <c r="AW719" s="244"/>
      <c r="AX719" s="244"/>
      <c r="AY719" s="244"/>
      <c r="AZ719" s="244"/>
      <c r="BA719" s="244"/>
      <c r="BB719" s="244"/>
      <c r="BC719" s="244"/>
      <c r="BD719" s="244"/>
      <c r="BE719" s="244"/>
      <c r="BF719" s="244"/>
      <c r="BG719" s="244"/>
      <c r="BH719" s="244"/>
      <c r="BI719" s="244"/>
      <c r="BJ719" s="244"/>
      <c r="BK719" s="244"/>
    </row>
    <row r="720" spans="1:63" ht="19.5" customHeight="1">
      <c r="A720" s="244"/>
      <c r="B720" s="244"/>
      <c r="C720" s="244"/>
      <c r="D720" s="244"/>
      <c r="E720" s="244"/>
      <c r="F720" s="244"/>
      <c r="G720" s="244"/>
      <c r="H720" s="244"/>
      <c r="I720" s="244"/>
      <c r="J720" s="244"/>
      <c r="K720" s="244"/>
      <c r="L720" s="244"/>
      <c r="M720" s="244"/>
      <c r="N720" s="244"/>
      <c r="O720" s="244"/>
      <c r="P720" s="244"/>
      <c r="Q720" s="244"/>
      <c r="R720" s="244"/>
      <c r="S720" s="244"/>
      <c r="T720" s="244"/>
      <c r="U720" s="244"/>
      <c r="V720" s="244"/>
      <c r="W720" s="244"/>
      <c r="X720" s="244"/>
      <c r="Y720" s="244"/>
      <c r="Z720" s="244"/>
      <c r="AA720" s="244"/>
      <c r="AB720" s="244"/>
      <c r="AC720" s="244"/>
      <c r="AD720" s="244"/>
      <c r="AE720" s="244"/>
      <c r="AF720" s="244"/>
      <c r="AG720" s="244"/>
      <c r="AH720" s="244"/>
      <c r="AI720" s="244"/>
      <c r="AJ720" s="244"/>
      <c r="AK720" s="244"/>
      <c r="AL720" s="244"/>
      <c r="AM720" s="244"/>
      <c r="AN720" s="244"/>
      <c r="AO720" s="244"/>
      <c r="AP720" s="244"/>
      <c r="AQ720" s="244"/>
      <c r="AR720" s="244"/>
      <c r="AS720" s="244"/>
      <c r="AT720" s="244"/>
      <c r="AU720" s="244"/>
      <c r="AV720" s="244"/>
      <c r="AW720" s="244"/>
      <c r="AX720" s="244"/>
      <c r="AY720" s="244"/>
      <c r="AZ720" s="244"/>
      <c r="BA720" s="244"/>
      <c r="BB720" s="244"/>
      <c r="BC720" s="244"/>
      <c r="BD720" s="244"/>
      <c r="BE720" s="244"/>
      <c r="BF720" s="244"/>
      <c r="BG720" s="244"/>
      <c r="BH720" s="244"/>
      <c r="BI720" s="244"/>
      <c r="BJ720" s="244"/>
      <c r="BK720" s="244"/>
    </row>
    <row r="721" spans="1:63" ht="19.5" customHeight="1">
      <c r="A721" s="244"/>
      <c r="B721" s="244"/>
      <c r="C721" s="244"/>
      <c r="D721" s="244"/>
      <c r="E721" s="244"/>
      <c r="F721" s="244"/>
      <c r="G721" s="244"/>
      <c r="H721" s="244"/>
      <c r="I721" s="244"/>
      <c r="J721" s="244"/>
      <c r="K721" s="244"/>
      <c r="L721" s="244"/>
      <c r="M721" s="244"/>
      <c r="N721" s="244"/>
      <c r="O721" s="244"/>
      <c r="P721" s="244"/>
      <c r="Q721" s="244"/>
      <c r="R721" s="244"/>
      <c r="S721" s="244"/>
      <c r="T721" s="244"/>
      <c r="U721" s="244"/>
      <c r="V721" s="244"/>
      <c r="W721" s="244"/>
      <c r="X721" s="244"/>
      <c r="Y721" s="244"/>
      <c r="Z721" s="244"/>
      <c r="AA721" s="244"/>
      <c r="AB721" s="244"/>
      <c r="AC721" s="244"/>
      <c r="AD721" s="244"/>
      <c r="AE721" s="244"/>
      <c r="AF721" s="244"/>
      <c r="AG721" s="244"/>
      <c r="AH721" s="244"/>
      <c r="AI721" s="244"/>
      <c r="AJ721" s="244"/>
      <c r="AK721" s="244"/>
      <c r="AL721" s="244"/>
      <c r="AM721" s="244"/>
      <c r="AN721" s="244"/>
      <c r="AO721" s="244"/>
      <c r="AP721" s="244"/>
      <c r="AQ721" s="244"/>
      <c r="AR721" s="244"/>
      <c r="AS721" s="244"/>
      <c r="AT721" s="244"/>
      <c r="AU721" s="244"/>
      <c r="AV721" s="244"/>
      <c r="AW721" s="244"/>
      <c r="AX721" s="244"/>
      <c r="AY721" s="244"/>
      <c r="AZ721" s="244"/>
      <c r="BA721" s="244"/>
      <c r="BB721" s="244"/>
      <c r="BC721" s="244"/>
      <c r="BD721" s="244"/>
      <c r="BE721" s="244"/>
      <c r="BF721" s="244"/>
      <c r="BG721" s="244"/>
      <c r="BH721" s="244"/>
      <c r="BI721" s="244"/>
      <c r="BJ721" s="244"/>
      <c r="BK721" s="244"/>
    </row>
    <row r="722" spans="1:63" ht="19.5" customHeight="1">
      <c r="A722" s="244"/>
      <c r="B722" s="244"/>
      <c r="C722" s="244"/>
      <c r="D722" s="244"/>
      <c r="E722" s="244"/>
      <c r="F722" s="244"/>
      <c r="G722" s="244"/>
      <c r="H722" s="244"/>
      <c r="I722" s="244"/>
      <c r="J722" s="244"/>
      <c r="K722" s="244"/>
      <c r="L722" s="244"/>
      <c r="M722" s="244"/>
      <c r="N722" s="244"/>
      <c r="O722" s="244"/>
      <c r="P722" s="244"/>
      <c r="Q722" s="244"/>
      <c r="R722" s="244"/>
      <c r="S722" s="244"/>
      <c r="T722" s="244"/>
      <c r="U722" s="244"/>
      <c r="V722" s="244"/>
      <c r="W722" s="244"/>
      <c r="X722" s="244"/>
      <c r="Y722" s="244"/>
      <c r="Z722" s="244"/>
      <c r="AA722" s="244"/>
      <c r="AB722" s="244"/>
      <c r="AC722" s="244"/>
      <c r="AD722" s="244"/>
      <c r="AE722" s="244"/>
      <c r="AF722" s="244"/>
      <c r="AG722" s="244"/>
      <c r="AH722" s="244"/>
      <c r="AI722" s="244"/>
      <c r="AJ722" s="244"/>
      <c r="AK722" s="244"/>
      <c r="AL722" s="244"/>
      <c r="AM722" s="244"/>
      <c r="AN722" s="244"/>
      <c r="AO722" s="244"/>
      <c r="AP722" s="244"/>
      <c r="AQ722" s="244"/>
      <c r="AR722" s="244"/>
      <c r="AS722" s="244"/>
      <c r="AT722" s="244"/>
      <c r="AU722" s="244"/>
      <c r="AV722" s="244"/>
      <c r="AW722" s="244"/>
      <c r="AX722" s="244"/>
      <c r="AY722" s="244"/>
      <c r="AZ722" s="244"/>
      <c r="BA722" s="244"/>
      <c r="BB722" s="244"/>
      <c r="BC722" s="244"/>
      <c r="BD722" s="244"/>
      <c r="BE722" s="244"/>
      <c r="BF722" s="244"/>
      <c r="BG722" s="244"/>
      <c r="BH722" s="244"/>
      <c r="BI722" s="244"/>
      <c r="BJ722" s="244"/>
      <c r="BK722" s="244"/>
    </row>
    <row r="723" spans="1:63" ht="19.5" customHeight="1">
      <c r="A723" s="244"/>
      <c r="B723" s="244"/>
      <c r="C723" s="244"/>
      <c r="D723" s="244"/>
      <c r="E723" s="244"/>
      <c r="F723" s="244"/>
      <c r="G723" s="244"/>
      <c r="H723" s="244"/>
      <c r="I723" s="244"/>
      <c r="J723" s="244"/>
      <c r="K723" s="244"/>
      <c r="L723" s="244"/>
      <c r="M723" s="244"/>
      <c r="N723" s="244"/>
      <c r="O723" s="244"/>
      <c r="P723" s="244"/>
      <c r="Q723" s="244"/>
      <c r="R723" s="244"/>
      <c r="S723" s="244"/>
      <c r="T723" s="244"/>
      <c r="U723" s="244"/>
      <c r="V723" s="244"/>
      <c r="W723" s="244"/>
      <c r="X723" s="244"/>
      <c r="Y723" s="244"/>
      <c r="Z723" s="244"/>
      <c r="AA723" s="244"/>
      <c r="AB723" s="244"/>
      <c r="AC723" s="244"/>
      <c r="AD723" s="244"/>
      <c r="AE723" s="244"/>
      <c r="AF723" s="244"/>
      <c r="AG723" s="244"/>
      <c r="AH723" s="244"/>
      <c r="AI723" s="244"/>
      <c r="AJ723" s="244"/>
      <c r="AK723" s="244"/>
      <c r="AL723" s="244"/>
      <c r="AM723" s="244"/>
      <c r="AN723" s="244"/>
      <c r="AO723" s="244"/>
      <c r="AP723" s="244"/>
      <c r="AQ723" s="244"/>
      <c r="AR723" s="244"/>
      <c r="AS723" s="244"/>
      <c r="AT723" s="244"/>
      <c r="AU723" s="244"/>
      <c r="AV723" s="244"/>
      <c r="AW723" s="244"/>
      <c r="AX723" s="244"/>
      <c r="AY723" s="244"/>
      <c r="AZ723" s="244"/>
      <c r="BA723" s="244"/>
      <c r="BB723" s="244"/>
      <c r="BC723" s="244"/>
      <c r="BD723" s="244"/>
      <c r="BE723" s="244"/>
      <c r="BF723" s="244"/>
      <c r="BG723" s="244"/>
      <c r="BH723" s="244"/>
      <c r="BI723" s="244"/>
      <c r="BJ723" s="244"/>
      <c r="BK723" s="244"/>
    </row>
    <row r="724" spans="1:63" ht="19.5" customHeight="1">
      <c r="A724" s="244"/>
      <c r="B724" s="244"/>
      <c r="C724" s="244"/>
      <c r="D724" s="244"/>
      <c r="E724" s="244"/>
      <c r="F724" s="244"/>
      <c r="G724" s="244"/>
      <c r="H724" s="244"/>
      <c r="I724" s="244"/>
      <c r="J724" s="244"/>
      <c r="K724" s="244"/>
      <c r="L724" s="244"/>
      <c r="M724" s="244"/>
      <c r="N724" s="244"/>
      <c r="O724" s="244"/>
      <c r="P724" s="244"/>
      <c r="Q724" s="244"/>
      <c r="R724" s="244"/>
      <c r="S724" s="244"/>
      <c r="T724" s="244"/>
      <c r="U724" s="244"/>
      <c r="V724" s="244"/>
      <c r="W724" s="244"/>
      <c r="X724" s="244"/>
      <c r="Y724" s="244"/>
      <c r="Z724" s="244"/>
      <c r="AA724" s="244"/>
      <c r="AB724" s="244"/>
      <c r="AC724" s="244"/>
      <c r="AD724" s="244"/>
      <c r="AE724" s="244"/>
      <c r="AF724" s="244"/>
      <c r="AG724" s="244"/>
      <c r="AH724" s="244"/>
      <c r="AI724" s="244"/>
      <c r="AJ724" s="244"/>
      <c r="AK724" s="244"/>
      <c r="AL724" s="244"/>
      <c r="AM724" s="244"/>
      <c r="AN724" s="244"/>
      <c r="AO724" s="244"/>
      <c r="AP724" s="244"/>
      <c r="AQ724" s="244"/>
      <c r="AR724" s="244"/>
      <c r="AS724" s="244"/>
      <c r="AT724" s="244"/>
      <c r="AU724" s="244"/>
      <c r="AV724" s="244"/>
      <c r="AW724" s="244"/>
      <c r="AX724" s="244"/>
      <c r="AY724" s="244"/>
      <c r="AZ724" s="244"/>
      <c r="BA724" s="244"/>
      <c r="BB724" s="244"/>
      <c r="BC724" s="244"/>
      <c r="BD724" s="244"/>
      <c r="BE724" s="244"/>
      <c r="BF724" s="244"/>
      <c r="BG724" s="244"/>
      <c r="BH724" s="244"/>
      <c r="BI724" s="244"/>
      <c r="BJ724" s="244"/>
      <c r="BK724" s="244"/>
    </row>
    <row r="725" spans="1:63" ht="19.5" customHeight="1">
      <c r="A725" s="244"/>
      <c r="B725" s="244"/>
      <c r="C725" s="244"/>
      <c r="D725" s="244"/>
      <c r="E725" s="244"/>
      <c r="F725" s="244"/>
      <c r="G725" s="244"/>
      <c r="H725" s="244"/>
      <c r="I725" s="244"/>
      <c r="J725" s="244"/>
      <c r="K725" s="244"/>
      <c r="L725" s="244"/>
      <c r="M725" s="244"/>
      <c r="N725" s="244"/>
      <c r="O725" s="244"/>
      <c r="P725" s="244"/>
      <c r="Q725" s="244"/>
      <c r="R725" s="244"/>
      <c r="S725" s="244"/>
      <c r="T725" s="244"/>
      <c r="U725" s="244"/>
      <c r="V725" s="244"/>
      <c r="W725" s="244"/>
      <c r="X725" s="244"/>
      <c r="Y725" s="244"/>
      <c r="Z725" s="244"/>
      <c r="AA725" s="244"/>
      <c r="AB725" s="244"/>
      <c r="AC725" s="244"/>
      <c r="AD725" s="244"/>
      <c r="AE725" s="244"/>
      <c r="AF725" s="244"/>
      <c r="AG725" s="244"/>
      <c r="AH725" s="244"/>
      <c r="AI725" s="244"/>
      <c r="AJ725" s="244"/>
      <c r="AK725" s="244"/>
      <c r="AL725" s="244"/>
      <c r="AM725" s="244"/>
      <c r="AN725" s="244"/>
      <c r="AO725" s="244"/>
      <c r="AP725" s="244"/>
      <c r="AQ725" s="244"/>
      <c r="AR725" s="244"/>
      <c r="AS725" s="244"/>
      <c r="AT725" s="244"/>
      <c r="AU725" s="244"/>
      <c r="AV725" s="244"/>
      <c r="AW725" s="244"/>
      <c r="AX725" s="244"/>
      <c r="AY725" s="244"/>
      <c r="AZ725" s="244"/>
      <c r="BA725" s="244"/>
      <c r="BB725" s="244"/>
      <c r="BC725" s="244"/>
      <c r="BD725" s="244"/>
      <c r="BE725" s="244"/>
      <c r="BF725" s="244"/>
      <c r="BG725" s="244"/>
      <c r="BH725" s="244"/>
      <c r="BI725" s="244"/>
      <c r="BJ725" s="244"/>
      <c r="BK725" s="244"/>
    </row>
    <row r="726" spans="1:63" ht="19.5" customHeight="1">
      <c r="A726" s="244"/>
      <c r="B726" s="244"/>
      <c r="C726" s="244"/>
      <c r="D726" s="244"/>
      <c r="E726" s="244"/>
      <c r="F726" s="244"/>
      <c r="G726" s="244"/>
      <c r="H726" s="244"/>
      <c r="I726" s="244"/>
      <c r="J726" s="244"/>
      <c r="K726" s="244"/>
      <c r="L726" s="244"/>
      <c r="M726" s="244"/>
      <c r="N726" s="244"/>
      <c r="O726" s="244"/>
      <c r="P726" s="244"/>
      <c r="Q726" s="244"/>
      <c r="R726" s="244"/>
      <c r="S726" s="244"/>
      <c r="T726" s="244"/>
      <c r="U726" s="244"/>
      <c r="V726" s="244"/>
      <c r="W726" s="244"/>
      <c r="X726" s="244"/>
      <c r="Y726" s="244"/>
      <c r="Z726" s="244"/>
      <c r="AA726" s="244"/>
      <c r="AB726" s="244"/>
      <c r="AC726" s="244"/>
      <c r="AD726" s="244"/>
      <c r="AE726" s="244"/>
      <c r="AF726" s="244"/>
      <c r="AG726" s="244"/>
      <c r="AH726" s="244"/>
      <c r="AI726" s="244"/>
      <c r="AJ726" s="244"/>
      <c r="AK726" s="244"/>
      <c r="AL726" s="244"/>
      <c r="AM726" s="244"/>
      <c r="AN726" s="244"/>
      <c r="AO726" s="244"/>
      <c r="AP726" s="244"/>
      <c r="AQ726" s="244"/>
      <c r="AR726" s="244"/>
      <c r="AS726" s="244"/>
      <c r="AT726" s="244"/>
      <c r="AU726" s="244"/>
      <c r="AV726" s="244"/>
      <c r="AW726" s="244"/>
      <c r="AX726" s="244"/>
      <c r="AY726" s="244"/>
      <c r="AZ726" s="244"/>
      <c r="BA726" s="244"/>
      <c r="BB726" s="244"/>
      <c r="BC726" s="244"/>
      <c r="BD726" s="244"/>
      <c r="BE726" s="244"/>
      <c r="BF726" s="244"/>
      <c r="BG726" s="244"/>
      <c r="BH726" s="244"/>
      <c r="BI726" s="244"/>
      <c r="BJ726" s="244"/>
      <c r="BK726" s="244"/>
    </row>
    <row r="727" spans="1:63" ht="19.5" customHeight="1">
      <c r="A727" s="244"/>
      <c r="B727" s="244"/>
      <c r="C727" s="244"/>
      <c r="D727" s="244"/>
      <c r="E727" s="244"/>
      <c r="F727" s="244"/>
      <c r="G727" s="244"/>
      <c r="H727" s="244"/>
      <c r="I727" s="244"/>
      <c r="J727" s="244"/>
      <c r="K727" s="244"/>
      <c r="L727" s="244"/>
      <c r="M727" s="244"/>
      <c r="N727" s="244"/>
      <c r="O727" s="244"/>
      <c r="P727" s="244"/>
      <c r="Q727" s="244"/>
      <c r="R727" s="244"/>
      <c r="S727" s="244"/>
      <c r="T727" s="244"/>
      <c r="U727" s="244"/>
      <c r="V727" s="244"/>
      <c r="W727" s="244"/>
      <c r="X727" s="244"/>
      <c r="Y727" s="244"/>
      <c r="Z727" s="244"/>
      <c r="AA727" s="244"/>
      <c r="AB727" s="244"/>
      <c r="AC727" s="244"/>
      <c r="AD727" s="244"/>
      <c r="AE727" s="244"/>
      <c r="AF727" s="244"/>
      <c r="AG727" s="244"/>
      <c r="AH727" s="244"/>
      <c r="AI727" s="244"/>
      <c r="AJ727" s="244"/>
      <c r="AK727" s="244"/>
      <c r="AL727" s="244"/>
      <c r="AM727" s="244"/>
      <c r="AN727" s="244"/>
      <c r="AO727" s="244"/>
      <c r="AP727" s="244"/>
      <c r="AQ727" s="244"/>
      <c r="AR727" s="244"/>
      <c r="AS727" s="244"/>
      <c r="AT727" s="244"/>
      <c r="AU727" s="244"/>
      <c r="AV727" s="244"/>
      <c r="AW727" s="244"/>
      <c r="AX727" s="244"/>
      <c r="AY727" s="244"/>
      <c r="AZ727" s="244"/>
      <c r="BA727" s="244"/>
      <c r="BB727" s="244"/>
      <c r="BC727" s="244"/>
      <c r="BD727" s="244"/>
      <c r="BE727" s="244"/>
      <c r="BF727" s="244"/>
      <c r="BG727" s="244"/>
      <c r="BH727" s="244"/>
      <c r="BI727" s="244"/>
      <c r="BJ727" s="244"/>
      <c r="BK727" s="244"/>
    </row>
    <row r="728" spans="1:63" ht="19.5" customHeight="1">
      <c r="A728" s="244"/>
      <c r="B728" s="244"/>
      <c r="C728" s="244"/>
      <c r="D728" s="244"/>
      <c r="E728" s="244"/>
      <c r="F728" s="244"/>
      <c r="G728" s="244"/>
      <c r="H728" s="244"/>
      <c r="I728" s="244"/>
      <c r="J728" s="244"/>
      <c r="K728" s="244"/>
      <c r="L728" s="244"/>
      <c r="M728" s="244"/>
      <c r="N728" s="244"/>
      <c r="O728" s="244"/>
      <c r="P728" s="244"/>
      <c r="Q728" s="244"/>
      <c r="R728" s="244"/>
      <c r="S728" s="244"/>
      <c r="T728" s="244"/>
      <c r="U728" s="244"/>
      <c r="V728" s="244"/>
      <c r="W728" s="244"/>
      <c r="X728" s="244"/>
      <c r="Y728" s="244"/>
      <c r="Z728" s="244"/>
      <c r="AA728" s="244"/>
      <c r="AB728" s="244"/>
      <c r="AC728" s="244"/>
      <c r="AD728" s="244"/>
      <c r="AE728" s="244"/>
      <c r="AF728" s="244"/>
      <c r="AG728" s="244"/>
      <c r="AH728" s="244"/>
      <c r="AI728" s="244"/>
      <c r="AJ728" s="244"/>
      <c r="AK728" s="244"/>
      <c r="AL728" s="244"/>
      <c r="AM728" s="244"/>
      <c r="AN728" s="244"/>
      <c r="AO728" s="244"/>
      <c r="AP728" s="244"/>
      <c r="AQ728" s="244"/>
      <c r="AR728" s="244"/>
      <c r="AS728" s="244"/>
      <c r="AT728" s="244"/>
      <c r="AU728" s="244"/>
      <c r="AV728" s="244"/>
      <c r="AW728" s="244"/>
      <c r="AX728" s="244"/>
      <c r="AY728" s="244"/>
      <c r="AZ728" s="244"/>
      <c r="BA728" s="244"/>
      <c r="BB728" s="244"/>
      <c r="BC728" s="244"/>
      <c r="BD728" s="244"/>
      <c r="BE728" s="244"/>
      <c r="BF728" s="244"/>
      <c r="BG728" s="244"/>
      <c r="BH728" s="244"/>
      <c r="BI728" s="244"/>
      <c r="BJ728" s="244"/>
      <c r="BK728" s="244"/>
    </row>
    <row r="729" spans="1:63" ht="19.5" customHeight="1">
      <c r="A729" s="244"/>
      <c r="B729" s="244"/>
      <c r="C729" s="244"/>
      <c r="D729" s="244"/>
      <c r="E729" s="244"/>
      <c r="F729" s="244"/>
      <c r="G729" s="244"/>
      <c r="H729" s="244"/>
      <c r="I729" s="244"/>
      <c r="J729" s="244"/>
      <c r="K729" s="244"/>
      <c r="L729" s="244"/>
      <c r="M729" s="244"/>
      <c r="N729" s="244"/>
      <c r="O729" s="244"/>
      <c r="P729" s="244"/>
      <c r="Q729" s="244"/>
      <c r="R729" s="244"/>
      <c r="S729" s="244"/>
      <c r="T729" s="244"/>
      <c r="U729" s="244"/>
      <c r="V729" s="244"/>
      <c r="W729" s="244"/>
      <c r="X729" s="244"/>
      <c r="Y729" s="244"/>
      <c r="Z729" s="244"/>
      <c r="AA729" s="244"/>
      <c r="AB729" s="244"/>
      <c r="AC729" s="244"/>
      <c r="AD729" s="244"/>
      <c r="AE729" s="244"/>
      <c r="AF729" s="244"/>
      <c r="AG729" s="244"/>
      <c r="AH729" s="244"/>
      <c r="AI729" s="244"/>
      <c r="AJ729" s="244"/>
      <c r="AK729" s="244"/>
      <c r="AL729" s="244"/>
      <c r="AM729" s="244"/>
      <c r="AN729" s="244"/>
      <c r="AO729" s="244"/>
      <c r="AP729" s="244"/>
      <c r="AQ729" s="244"/>
      <c r="AR729" s="244"/>
      <c r="AS729" s="244"/>
      <c r="AT729" s="244"/>
      <c r="AU729" s="244"/>
      <c r="AV729" s="244"/>
      <c r="AW729" s="244"/>
      <c r="AX729" s="244"/>
      <c r="AY729" s="244"/>
      <c r="AZ729" s="244"/>
      <c r="BA729" s="244"/>
      <c r="BB729" s="244"/>
      <c r="BC729" s="244"/>
      <c r="BD729" s="244"/>
      <c r="BE729" s="244"/>
      <c r="BF729" s="244"/>
      <c r="BG729" s="244"/>
      <c r="BH729" s="244"/>
      <c r="BI729" s="244"/>
      <c r="BJ729" s="244"/>
      <c r="BK729" s="244"/>
    </row>
    <row r="730" spans="1:63" ht="19.5" customHeight="1">
      <c r="A730" s="244"/>
      <c r="B730" s="244"/>
      <c r="C730" s="244"/>
      <c r="D730" s="244"/>
      <c r="E730" s="244"/>
      <c r="F730" s="244"/>
      <c r="G730" s="244"/>
      <c r="H730" s="244"/>
      <c r="I730" s="244"/>
      <c r="J730" s="244"/>
      <c r="K730" s="244"/>
      <c r="L730" s="244"/>
      <c r="M730" s="244"/>
      <c r="N730" s="244"/>
      <c r="O730" s="244"/>
      <c r="P730" s="244"/>
      <c r="Q730" s="244"/>
      <c r="R730" s="244"/>
      <c r="S730" s="244"/>
      <c r="T730" s="244"/>
      <c r="U730" s="244"/>
      <c r="V730" s="244"/>
      <c r="W730" s="244"/>
      <c r="X730" s="244"/>
      <c r="Y730" s="244"/>
      <c r="Z730" s="244"/>
      <c r="AA730" s="244"/>
      <c r="AB730" s="244"/>
      <c r="AC730" s="244"/>
      <c r="AD730" s="244"/>
      <c r="AE730" s="244"/>
      <c r="AF730" s="244"/>
      <c r="AG730" s="244"/>
      <c r="AH730" s="244"/>
      <c r="AI730" s="244"/>
      <c r="AJ730" s="244"/>
      <c r="AK730" s="244"/>
      <c r="AL730" s="244"/>
      <c r="AM730" s="244"/>
      <c r="AN730" s="244"/>
      <c r="AO730" s="244"/>
      <c r="AP730" s="244"/>
      <c r="AQ730" s="244"/>
      <c r="AR730" s="244"/>
      <c r="AS730" s="244"/>
      <c r="AT730" s="244"/>
      <c r="AU730" s="244"/>
      <c r="AV730" s="244"/>
      <c r="AW730" s="244"/>
      <c r="AX730" s="244"/>
      <c r="AY730" s="244"/>
      <c r="AZ730" s="244"/>
      <c r="BA730" s="244"/>
      <c r="BB730" s="244"/>
      <c r="BC730" s="244"/>
      <c r="BD730" s="244"/>
      <c r="BE730" s="244"/>
      <c r="BF730" s="244"/>
      <c r="BG730" s="244"/>
      <c r="BH730" s="244"/>
      <c r="BI730" s="244"/>
      <c r="BJ730" s="244"/>
      <c r="BK730" s="244"/>
    </row>
    <row r="731" spans="1:63" ht="19.5" customHeight="1">
      <c r="A731" s="244"/>
      <c r="B731" s="244"/>
      <c r="C731" s="244"/>
      <c r="D731" s="244"/>
      <c r="E731" s="244"/>
      <c r="F731" s="244"/>
      <c r="G731" s="244"/>
      <c r="H731" s="244"/>
      <c r="I731" s="244"/>
      <c r="J731" s="244"/>
      <c r="K731" s="244"/>
      <c r="L731" s="244"/>
      <c r="M731" s="244"/>
      <c r="N731" s="244"/>
      <c r="O731" s="244"/>
      <c r="P731" s="244"/>
      <c r="Q731" s="244"/>
      <c r="R731" s="244"/>
      <c r="S731" s="244"/>
      <c r="T731" s="244"/>
      <c r="U731" s="244"/>
      <c r="V731" s="244"/>
      <c r="W731" s="244"/>
      <c r="X731" s="244"/>
      <c r="Y731" s="244"/>
      <c r="Z731" s="244"/>
      <c r="AA731" s="244"/>
      <c r="AB731" s="244"/>
      <c r="AC731" s="244"/>
      <c r="AD731" s="244"/>
      <c r="AE731" s="244"/>
      <c r="AF731" s="244"/>
      <c r="AG731" s="244"/>
      <c r="AH731" s="244"/>
      <c r="AI731" s="244"/>
      <c r="AJ731" s="244"/>
      <c r="AK731" s="244"/>
      <c r="AL731" s="244"/>
      <c r="AM731" s="244"/>
      <c r="AN731" s="244"/>
      <c r="AO731" s="244"/>
      <c r="AP731" s="244"/>
      <c r="AQ731" s="244"/>
      <c r="AR731" s="244"/>
      <c r="AS731" s="244"/>
      <c r="AT731" s="244"/>
      <c r="AU731" s="244"/>
      <c r="AV731" s="244"/>
      <c r="AW731" s="244"/>
      <c r="AX731" s="244"/>
      <c r="AY731" s="244"/>
      <c r="AZ731" s="244"/>
      <c r="BA731" s="244"/>
      <c r="BB731" s="244"/>
      <c r="BC731" s="244"/>
      <c r="BD731" s="244"/>
      <c r="BE731" s="244"/>
      <c r="BF731" s="244"/>
      <c r="BG731" s="244"/>
      <c r="BH731" s="244"/>
      <c r="BI731" s="244"/>
      <c r="BJ731" s="244"/>
      <c r="BK731" s="244"/>
    </row>
    <row r="732" spans="1:63" ht="19.5" customHeight="1">
      <c r="A732" s="244"/>
      <c r="B732" s="244"/>
      <c r="C732" s="244"/>
      <c r="D732" s="244"/>
      <c r="E732" s="244"/>
      <c r="F732" s="244"/>
      <c r="G732" s="244"/>
      <c r="H732" s="244"/>
      <c r="I732" s="244"/>
      <c r="J732" s="244"/>
      <c r="K732" s="244"/>
      <c r="L732" s="244"/>
      <c r="M732" s="244"/>
      <c r="N732" s="244"/>
      <c r="O732" s="244"/>
      <c r="P732" s="244"/>
      <c r="Q732" s="244"/>
      <c r="R732" s="244"/>
      <c r="S732" s="244"/>
      <c r="T732" s="244"/>
      <c r="U732" s="244"/>
      <c r="V732" s="244"/>
      <c r="W732" s="244"/>
      <c r="X732" s="244"/>
      <c r="Y732" s="244"/>
      <c r="Z732" s="244"/>
      <c r="AA732" s="244"/>
      <c r="AB732" s="244"/>
      <c r="AC732" s="244"/>
      <c r="AD732" s="244"/>
      <c r="AE732" s="244"/>
      <c r="AF732" s="244"/>
      <c r="AG732" s="244"/>
      <c r="AH732" s="244"/>
      <c r="AI732" s="244"/>
      <c r="AJ732" s="244"/>
      <c r="AK732" s="244"/>
      <c r="AL732" s="244"/>
      <c r="AM732" s="244"/>
      <c r="AN732" s="244"/>
      <c r="AO732" s="244"/>
      <c r="AP732" s="244"/>
      <c r="AQ732" s="244"/>
      <c r="AR732" s="244"/>
      <c r="AS732" s="244"/>
      <c r="AT732" s="244"/>
      <c r="AU732" s="244"/>
      <c r="AV732" s="244"/>
      <c r="AW732" s="244"/>
      <c r="AX732" s="244"/>
      <c r="AY732" s="244"/>
      <c r="AZ732" s="244"/>
      <c r="BA732" s="244"/>
      <c r="BB732" s="244"/>
      <c r="BC732" s="244"/>
      <c r="BD732" s="244"/>
      <c r="BE732" s="244"/>
      <c r="BF732" s="244"/>
      <c r="BG732" s="244"/>
      <c r="BH732" s="244"/>
      <c r="BI732" s="244"/>
      <c r="BJ732" s="244"/>
      <c r="BK732" s="244"/>
    </row>
    <row r="733" spans="1:63" ht="19.5" customHeight="1">
      <c r="A733" s="244"/>
      <c r="B733" s="244"/>
      <c r="C733" s="244"/>
      <c r="D733" s="244"/>
      <c r="E733" s="244"/>
      <c r="F733" s="244"/>
      <c r="G733" s="244"/>
      <c r="H733" s="244"/>
      <c r="I733" s="244"/>
      <c r="J733" s="244"/>
      <c r="K733" s="244"/>
      <c r="L733" s="244"/>
      <c r="M733" s="244"/>
      <c r="N733" s="244"/>
      <c r="O733" s="244"/>
      <c r="P733" s="244"/>
      <c r="Q733" s="244"/>
      <c r="R733" s="244"/>
      <c r="S733" s="244"/>
      <c r="T733" s="244"/>
      <c r="U733" s="244"/>
      <c r="V733" s="244"/>
      <c r="W733" s="244"/>
      <c r="X733" s="244"/>
      <c r="Y733" s="244"/>
      <c r="Z733" s="244"/>
      <c r="AA733" s="244"/>
      <c r="AB733" s="244"/>
      <c r="AC733" s="244"/>
      <c r="AD733" s="244"/>
      <c r="AE733" s="244"/>
      <c r="AF733" s="244"/>
      <c r="AG733" s="244"/>
      <c r="AH733" s="244"/>
      <c r="AI733" s="244"/>
      <c r="AJ733" s="244"/>
      <c r="AK733" s="244"/>
      <c r="AL733" s="244"/>
      <c r="AM733" s="244"/>
      <c r="AN733" s="244"/>
      <c r="AO733" s="244"/>
      <c r="AP733" s="244"/>
      <c r="AQ733" s="244"/>
      <c r="AR733" s="244"/>
      <c r="AS733" s="244"/>
      <c r="AT733" s="244"/>
      <c r="AU733" s="244"/>
      <c r="AV733" s="244"/>
      <c r="AW733" s="244"/>
      <c r="AX733" s="244"/>
      <c r="AY733" s="244"/>
      <c r="AZ733" s="244"/>
      <c r="BA733" s="244"/>
      <c r="BB733" s="244"/>
      <c r="BC733" s="244"/>
      <c r="BD733" s="244"/>
      <c r="BE733" s="244"/>
      <c r="BF733" s="244"/>
      <c r="BG733" s="244"/>
      <c r="BH733" s="244"/>
      <c r="BI733" s="244"/>
      <c r="BJ733" s="244"/>
      <c r="BK733" s="244"/>
    </row>
    <row r="734" spans="1:63" ht="19.5" customHeight="1">
      <c r="A734" s="244"/>
      <c r="B734" s="244"/>
      <c r="C734" s="244"/>
      <c r="D734" s="244"/>
      <c r="E734" s="244"/>
      <c r="F734" s="244"/>
      <c r="G734" s="244"/>
      <c r="H734" s="244"/>
      <c r="I734" s="244"/>
      <c r="J734" s="244"/>
      <c r="K734" s="244"/>
      <c r="L734" s="244"/>
      <c r="M734" s="244"/>
      <c r="N734" s="244"/>
      <c r="O734" s="244"/>
      <c r="P734" s="244"/>
      <c r="Q734" s="244"/>
      <c r="R734" s="244"/>
      <c r="S734" s="244"/>
      <c r="T734" s="244"/>
      <c r="U734" s="244"/>
      <c r="V734" s="244"/>
      <c r="W734" s="244"/>
      <c r="X734" s="244"/>
      <c r="Y734" s="244"/>
      <c r="Z734" s="244"/>
      <c r="AA734" s="244"/>
      <c r="AB734" s="244"/>
      <c r="AC734" s="244"/>
      <c r="AD734" s="244"/>
      <c r="AE734" s="244"/>
      <c r="AF734" s="244"/>
      <c r="AG734" s="244"/>
      <c r="AH734" s="244"/>
      <c r="AI734" s="244"/>
      <c r="AJ734" s="244"/>
      <c r="AK734" s="244"/>
      <c r="AL734" s="244"/>
      <c r="AM734" s="244"/>
      <c r="AN734" s="244"/>
      <c r="AO734" s="244"/>
      <c r="AP734" s="244"/>
      <c r="AQ734" s="244"/>
      <c r="AR734" s="244"/>
      <c r="AS734" s="244"/>
      <c r="AT734" s="244"/>
      <c r="AU734" s="244"/>
      <c r="AV734" s="244"/>
      <c r="AW734" s="244"/>
      <c r="AX734" s="244"/>
      <c r="AY734" s="244"/>
      <c r="AZ734" s="244"/>
      <c r="BA734" s="244"/>
      <c r="BB734" s="244"/>
      <c r="BC734" s="244"/>
      <c r="BD734" s="244"/>
      <c r="BE734" s="244"/>
      <c r="BF734" s="244"/>
      <c r="BG734" s="244"/>
      <c r="BH734" s="244"/>
      <c r="BI734" s="244"/>
      <c r="BJ734" s="244"/>
      <c r="BK734" s="244"/>
    </row>
    <row r="735" spans="1:63" ht="19.5" customHeight="1">
      <c r="A735" s="244"/>
      <c r="B735" s="244"/>
      <c r="C735" s="244"/>
      <c r="D735" s="244"/>
      <c r="E735" s="244"/>
      <c r="F735" s="244"/>
      <c r="G735" s="244"/>
      <c r="H735" s="244"/>
      <c r="I735" s="244"/>
      <c r="J735" s="244"/>
      <c r="K735" s="244"/>
      <c r="L735" s="244"/>
      <c r="M735" s="244"/>
      <c r="N735" s="244"/>
      <c r="O735" s="244"/>
      <c r="P735" s="244"/>
      <c r="Q735" s="244"/>
      <c r="R735" s="244"/>
      <c r="S735" s="244"/>
      <c r="T735" s="244"/>
      <c r="U735" s="244"/>
      <c r="V735" s="244"/>
      <c r="W735" s="244"/>
      <c r="X735" s="244"/>
      <c r="Y735" s="244"/>
      <c r="Z735" s="244"/>
      <c r="AA735" s="244"/>
      <c r="AB735" s="244"/>
      <c r="AC735" s="244"/>
      <c r="AD735" s="244"/>
      <c r="AE735" s="244"/>
      <c r="AF735" s="244"/>
      <c r="AG735" s="244"/>
      <c r="AH735" s="244"/>
      <c r="AI735" s="244"/>
      <c r="AJ735" s="244"/>
      <c r="AK735" s="244"/>
      <c r="AL735" s="244"/>
      <c r="AM735" s="244"/>
      <c r="AN735" s="244"/>
      <c r="AO735" s="244"/>
      <c r="AP735" s="244"/>
      <c r="AQ735" s="244"/>
      <c r="AR735" s="244"/>
      <c r="AS735" s="244"/>
      <c r="AT735" s="244"/>
      <c r="AU735" s="244"/>
      <c r="AV735" s="244"/>
      <c r="AW735" s="244"/>
      <c r="AX735" s="244"/>
      <c r="AY735" s="244"/>
      <c r="AZ735" s="244"/>
      <c r="BA735" s="244"/>
      <c r="BB735" s="244"/>
      <c r="BC735" s="244"/>
      <c r="BD735" s="244"/>
      <c r="BE735" s="244"/>
      <c r="BF735" s="244"/>
      <c r="BG735" s="244"/>
      <c r="BH735" s="244"/>
      <c r="BI735" s="244"/>
      <c r="BJ735" s="244"/>
      <c r="BK735" s="244"/>
    </row>
    <row r="736" spans="1:63" ht="19.5" customHeight="1">
      <c r="A736" s="244"/>
      <c r="B736" s="244"/>
      <c r="C736" s="244"/>
      <c r="D736" s="244"/>
      <c r="E736" s="244"/>
      <c r="F736" s="244"/>
      <c r="G736" s="244"/>
      <c r="H736" s="244"/>
      <c r="I736" s="244"/>
      <c r="J736" s="244"/>
      <c r="K736" s="244"/>
      <c r="L736" s="244"/>
      <c r="M736" s="244"/>
      <c r="N736" s="244"/>
      <c r="O736" s="244"/>
      <c r="P736" s="244"/>
      <c r="Q736" s="244"/>
      <c r="R736" s="244"/>
      <c r="S736" s="244"/>
      <c r="T736" s="244"/>
      <c r="U736" s="244"/>
      <c r="V736" s="244"/>
      <c r="W736" s="244"/>
      <c r="X736" s="244"/>
      <c r="Y736" s="244"/>
      <c r="Z736" s="244"/>
      <c r="AA736" s="244"/>
      <c r="AB736" s="244"/>
      <c r="AC736" s="244"/>
      <c r="AD736" s="244"/>
      <c r="AE736" s="244"/>
      <c r="AF736" s="244"/>
      <c r="AG736" s="244"/>
      <c r="AH736" s="244"/>
      <c r="AI736" s="244"/>
      <c r="AJ736" s="244"/>
      <c r="AK736" s="244"/>
      <c r="AL736" s="244"/>
      <c r="AM736" s="244"/>
      <c r="AN736" s="244"/>
      <c r="AO736" s="244"/>
      <c r="AP736" s="244"/>
      <c r="AQ736" s="244"/>
      <c r="AR736" s="244"/>
      <c r="AS736" s="244"/>
      <c r="AT736" s="244"/>
      <c r="AU736" s="244"/>
      <c r="AV736" s="244"/>
      <c r="AW736" s="244"/>
      <c r="AX736" s="244"/>
      <c r="AY736" s="244"/>
      <c r="AZ736" s="244"/>
      <c r="BA736" s="244"/>
      <c r="BB736" s="244"/>
      <c r="BC736" s="244"/>
      <c r="BD736" s="244"/>
      <c r="BE736" s="244"/>
      <c r="BF736" s="244"/>
      <c r="BG736" s="244"/>
      <c r="BH736" s="244"/>
      <c r="BI736" s="244"/>
      <c r="BJ736" s="244"/>
      <c r="BK736" s="244"/>
    </row>
    <row r="737" spans="1:63" ht="19.5" customHeight="1">
      <c r="A737" s="244"/>
      <c r="B737" s="244"/>
      <c r="C737" s="244"/>
      <c r="D737" s="244"/>
      <c r="E737" s="244"/>
      <c r="F737" s="244"/>
      <c r="G737" s="244"/>
      <c r="H737" s="244"/>
      <c r="I737" s="244"/>
      <c r="J737" s="244"/>
      <c r="K737" s="244"/>
      <c r="L737" s="244"/>
      <c r="M737" s="244"/>
      <c r="N737" s="244"/>
      <c r="O737" s="244"/>
      <c r="P737" s="244"/>
      <c r="Q737" s="244"/>
      <c r="R737" s="244"/>
      <c r="S737" s="244"/>
      <c r="T737" s="244"/>
      <c r="U737" s="244"/>
      <c r="V737" s="244"/>
      <c r="W737" s="244"/>
      <c r="X737" s="244"/>
      <c r="Y737" s="244"/>
      <c r="Z737" s="244"/>
      <c r="AA737" s="244"/>
      <c r="AB737" s="244"/>
      <c r="AC737" s="244"/>
      <c r="AD737" s="244"/>
      <c r="AE737" s="244"/>
      <c r="AF737" s="244"/>
      <c r="AG737" s="244"/>
      <c r="AH737" s="244"/>
      <c r="AI737" s="244"/>
      <c r="AJ737" s="244"/>
      <c r="AK737" s="244"/>
      <c r="AL737" s="244"/>
      <c r="AM737" s="244"/>
      <c r="AN737" s="244"/>
      <c r="AO737" s="244"/>
      <c r="AP737" s="244"/>
      <c r="AQ737" s="244"/>
      <c r="AR737" s="244"/>
      <c r="AS737" s="244"/>
      <c r="AT737" s="244"/>
      <c r="AU737" s="244"/>
      <c r="AV737" s="244"/>
      <c r="AW737" s="244"/>
      <c r="AX737" s="244"/>
      <c r="AY737" s="244"/>
      <c r="AZ737" s="244"/>
      <c r="BA737" s="244"/>
      <c r="BB737" s="244"/>
      <c r="BC737" s="244"/>
      <c r="BD737" s="244"/>
      <c r="BE737" s="244"/>
      <c r="BF737" s="244"/>
      <c r="BG737" s="244"/>
      <c r="BH737" s="244"/>
      <c r="BI737" s="244"/>
      <c r="BJ737" s="244"/>
      <c r="BK737" s="244"/>
    </row>
    <row r="738" spans="1:63" ht="19.5" customHeight="1">
      <c r="A738" s="244"/>
      <c r="B738" s="244"/>
      <c r="C738" s="244"/>
      <c r="D738" s="244"/>
      <c r="E738" s="244"/>
      <c r="F738" s="244"/>
      <c r="G738" s="244"/>
      <c r="H738" s="244"/>
      <c r="I738" s="244"/>
      <c r="J738" s="244"/>
      <c r="K738" s="244"/>
      <c r="L738" s="244"/>
      <c r="M738" s="244"/>
      <c r="N738" s="244"/>
      <c r="O738" s="244"/>
      <c r="P738" s="244"/>
      <c r="Q738" s="244"/>
      <c r="R738" s="244"/>
      <c r="S738" s="244"/>
      <c r="T738" s="244"/>
      <c r="U738" s="244"/>
      <c r="V738" s="244"/>
      <c r="W738" s="244"/>
      <c r="X738" s="244"/>
      <c r="Y738" s="244"/>
      <c r="Z738" s="244"/>
      <c r="AA738" s="244"/>
      <c r="AB738" s="244"/>
      <c r="AC738" s="244"/>
      <c r="AD738" s="244"/>
      <c r="AE738" s="244"/>
      <c r="AF738" s="244"/>
      <c r="AG738" s="244"/>
      <c r="AH738" s="244"/>
      <c r="AI738" s="244"/>
      <c r="AJ738" s="244"/>
      <c r="AK738" s="244"/>
      <c r="AL738" s="244"/>
      <c r="AM738" s="244"/>
      <c r="AN738" s="244"/>
      <c r="AO738" s="244"/>
      <c r="AP738" s="244"/>
      <c r="AQ738" s="244"/>
      <c r="AR738" s="244"/>
      <c r="AS738" s="244"/>
      <c r="AT738" s="244"/>
      <c r="AU738" s="244"/>
      <c r="AV738" s="244"/>
      <c r="AW738" s="244"/>
      <c r="AX738" s="244"/>
      <c r="AY738" s="244"/>
      <c r="AZ738" s="244"/>
      <c r="BA738" s="244"/>
      <c r="BB738" s="244"/>
      <c r="BC738" s="244"/>
      <c r="BD738" s="244"/>
      <c r="BE738" s="244"/>
      <c r="BF738" s="244"/>
      <c r="BG738" s="244"/>
      <c r="BH738" s="244"/>
      <c r="BI738" s="244"/>
      <c r="BJ738" s="244"/>
      <c r="BK738" s="244"/>
    </row>
    <row r="739" spans="1:63" ht="19.5" customHeight="1">
      <c r="A739" s="244"/>
      <c r="B739" s="244"/>
      <c r="C739" s="244"/>
      <c r="D739" s="244"/>
      <c r="E739" s="244"/>
      <c r="F739" s="244"/>
      <c r="G739" s="244"/>
      <c r="H739" s="244"/>
      <c r="I739" s="244"/>
      <c r="J739" s="244"/>
      <c r="K739" s="244"/>
      <c r="L739" s="244"/>
      <c r="M739" s="244"/>
      <c r="N739" s="244"/>
      <c r="O739" s="244"/>
      <c r="P739" s="244"/>
      <c r="Q739" s="244"/>
      <c r="R739" s="244"/>
      <c r="S739" s="244"/>
      <c r="T739" s="244"/>
      <c r="U739" s="244"/>
      <c r="V739" s="244"/>
      <c r="W739" s="244"/>
      <c r="X739" s="244"/>
      <c r="Y739" s="244"/>
      <c r="Z739" s="244"/>
      <c r="AA739" s="244"/>
      <c r="AB739" s="244"/>
      <c r="AC739" s="244"/>
      <c r="AD739" s="244"/>
      <c r="AE739" s="244"/>
      <c r="AF739" s="244"/>
      <c r="AG739" s="244"/>
      <c r="AH739" s="244"/>
      <c r="AI739" s="244"/>
      <c r="AJ739" s="244"/>
      <c r="AK739" s="244"/>
      <c r="AL739" s="244"/>
      <c r="AM739" s="244"/>
      <c r="AN739" s="244"/>
      <c r="AO739" s="244"/>
      <c r="AP739" s="244"/>
      <c r="AQ739" s="244"/>
      <c r="AR739" s="244"/>
      <c r="AS739" s="244"/>
      <c r="AT739" s="244"/>
      <c r="AU739" s="244"/>
      <c r="AV739" s="244"/>
      <c r="AW739" s="244"/>
      <c r="AX739" s="244"/>
      <c r="AY739" s="244"/>
      <c r="AZ739" s="244"/>
      <c r="BA739" s="244"/>
      <c r="BB739" s="244"/>
      <c r="BC739" s="244"/>
      <c r="BD739" s="244"/>
      <c r="BE739" s="244"/>
      <c r="BF739" s="244"/>
      <c r="BG739" s="244"/>
      <c r="BH739" s="244"/>
      <c r="BI739" s="244"/>
      <c r="BJ739" s="244"/>
      <c r="BK739" s="244"/>
    </row>
    <row r="740" spans="1:63" ht="19.5" customHeight="1">
      <c r="A740" s="244"/>
      <c r="B740" s="244"/>
      <c r="C740" s="244"/>
      <c r="D740" s="244"/>
      <c r="E740" s="244"/>
      <c r="F740" s="244"/>
      <c r="G740" s="244"/>
      <c r="H740" s="244"/>
      <c r="I740" s="244"/>
      <c r="J740" s="244"/>
      <c r="K740" s="244"/>
      <c r="L740" s="244"/>
      <c r="M740" s="244"/>
      <c r="N740" s="244"/>
      <c r="O740" s="244"/>
      <c r="P740" s="244"/>
      <c r="Q740" s="244"/>
      <c r="R740" s="244"/>
      <c r="S740" s="244"/>
      <c r="T740" s="244"/>
      <c r="U740" s="244"/>
      <c r="V740" s="244"/>
      <c r="W740" s="244"/>
      <c r="X740" s="244"/>
      <c r="Y740" s="244"/>
      <c r="Z740" s="244"/>
      <c r="AA740" s="244"/>
      <c r="AB740" s="244"/>
      <c r="AC740" s="244"/>
      <c r="AD740" s="244"/>
      <c r="AE740" s="244"/>
      <c r="AF740" s="244"/>
      <c r="AG740" s="244"/>
      <c r="AH740" s="244"/>
      <c r="AI740" s="244"/>
      <c r="AJ740" s="244"/>
      <c r="AK740" s="244"/>
      <c r="AL740" s="244"/>
      <c r="AM740" s="244"/>
      <c r="AN740" s="244"/>
      <c r="AO740" s="244"/>
      <c r="AP740" s="244"/>
      <c r="AQ740" s="244"/>
      <c r="AR740" s="244"/>
      <c r="AS740" s="244"/>
      <c r="AT740" s="244"/>
      <c r="AU740" s="244"/>
      <c r="AV740" s="244"/>
      <c r="AW740" s="244"/>
      <c r="AX740" s="244"/>
      <c r="AY740" s="244"/>
      <c r="AZ740" s="244"/>
      <c r="BA740" s="244"/>
      <c r="BB740" s="244"/>
      <c r="BC740" s="244"/>
      <c r="BD740" s="244"/>
      <c r="BE740" s="244"/>
      <c r="BF740" s="244"/>
      <c r="BG740" s="244"/>
      <c r="BH740" s="244"/>
      <c r="BI740" s="244"/>
      <c r="BJ740" s="244"/>
      <c r="BK740" s="244"/>
    </row>
    <row r="741" spans="1:63" ht="19.5" customHeight="1">
      <c r="A741" s="244"/>
      <c r="B741" s="244"/>
      <c r="C741" s="244"/>
      <c r="D741" s="244"/>
      <c r="E741" s="244"/>
      <c r="F741" s="244"/>
      <c r="G741" s="244"/>
      <c r="H741" s="244"/>
      <c r="I741" s="244"/>
      <c r="J741" s="244"/>
      <c r="K741" s="244"/>
      <c r="L741" s="244"/>
      <c r="M741" s="244"/>
      <c r="N741" s="244"/>
      <c r="O741" s="244"/>
      <c r="P741" s="244"/>
      <c r="Q741" s="244"/>
      <c r="R741" s="244"/>
      <c r="S741" s="244"/>
      <c r="T741" s="244"/>
      <c r="U741" s="244"/>
      <c r="V741" s="244"/>
      <c r="W741" s="244"/>
      <c r="X741" s="244"/>
      <c r="Y741" s="244"/>
      <c r="Z741" s="244"/>
      <c r="AA741" s="244"/>
      <c r="AB741" s="244"/>
      <c r="AC741" s="244"/>
      <c r="AD741" s="244"/>
      <c r="AE741" s="244"/>
      <c r="AF741" s="244"/>
      <c r="AG741" s="244"/>
      <c r="AH741" s="244"/>
      <c r="AI741" s="244"/>
      <c r="AJ741" s="244"/>
      <c r="AK741" s="244"/>
      <c r="AL741" s="244"/>
      <c r="AM741" s="244"/>
      <c r="AN741" s="244"/>
      <c r="AO741" s="244"/>
      <c r="AP741" s="244"/>
      <c r="AQ741" s="244"/>
      <c r="AR741" s="244"/>
      <c r="AS741" s="244"/>
      <c r="AT741" s="244"/>
      <c r="AU741" s="244"/>
      <c r="AV741" s="244"/>
      <c r="AW741" s="244"/>
      <c r="AX741" s="244"/>
      <c r="AY741" s="244"/>
      <c r="AZ741" s="244"/>
      <c r="BA741" s="244"/>
      <c r="BB741" s="244"/>
      <c r="BC741" s="244"/>
      <c r="BD741" s="244"/>
      <c r="BE741" s="244"/>
      <c r="BF741" s="244"/>
      <c r="BG741" s="244"/>
      <c r="BH741" s="244"/>
      <c r="BI741" s="244"/>
      <c r="BJ741" s="244"/>
      <c r="BK741" s="244"/>
    </row>
    <row r="742" spans="1:63" ht="19.5" customHeight="1">
      <c r="A742" s="244"/>
      <c r="B742" s="244"/>
      <c r="C742" s="244"/>
      <c r="D742" s="244"/>
      <c r="E742" s="244"/>
      <c r="F742" s="244"/>
      <c r="G742" s="244"/>
      <c r="H742" s="244"/>
      <c r="I742" s="244"/>
      <c r="J742" s="244"/>
      <c r="K742" s="244"/>
      <c r="L742" s="244"/>
      <c r="M742" s="244"/>
      <c r="N742" s="244"/>
      <c r="O742" s="244"/>
      <c r="P742" s="244"/>
      <c r="Q742" s="244"/>
      <c r="R742" s="244"/>
      <c r="S742" s="244"/>
      <c r="T742" s="244"/>
      <c r="U742" s="244"/>
      <c r="V742" s="244"/>
      <c r="W742" s="244"/>
      <c r="X742" s="244"/>
      <c r="Y742" s="244"/>
      <c r="Z742" s="244"/>
      <c r="AA742" s="244"/>
      <c r="AB742" s="244"/>
      <c r="AC742" s="244"/>
      <c r="AD742" s="244"/>
      <c r="AE742" s="244"/>
      <c r="AF742" s="244"/>
      <c r="AG742" s="244"/>
      <c r="AH742" s="244"/>
      <c r="AI742" s="244"/>
      <c r="AJ742" s="244"/>
      <c r="AK742" s="244"/>
      <c r="AL742" s="244"/>
      <c r="AM742" s="244"/>
      <c r="AN742" s="244"/>
      <c r="AO742" s="244"/>
      <c r="AP742" s="244"/>
      <c r="AQ742" s="244"/>
      <c r="AR742" s="244"/>
      <c r="AS742" s="244"/>
      <c r="AT742" s="244"/>
      <c r="AU742" s="244"/>
      <c r="AV742" s="244"/>
      <c r="AW742" s="244"/>
      <c r="AX742" s="244"/>
      <c r="AY742" s="244"/>
      <c r="AZ742" s="244"/>
      <c r="BA742" s="244"/>
      <c r="BB742" s="244"/>
      <c r="BC742" s="244"/>
      <c r="BD742" s="244"/>
      <c r="BE742" s="244"/>
      <c r="BF742" s="244"/>
      <c r="BG742" s="244"/>
      <c r="BH742" s="244"/>
      <c r="BI742" s="244"/>
      <c r="BJ742" s="244"/>
      <c r="BK742" s="244"/>
    </row>
    <row r="743" spans="1:63" ht="19.5" customHeight="1">
      <c r="A743" s="244"/>
      <c r="B743" s="244"/>
      <c r="C743" s="244"/>
      <c r="D743" s="244"/>
      <c r="E743" s="244"/>
      <c r="F743" s="244"/>
      <c r="G743" s="244"/>
      <c r="H743" s="244"/>
      <c r="I743" s="244"/>
      <c r="J743" s="244"/>
      <c r="K743" s="244"/>
      <c r="L743" s="244"/>
      <c r="M743" s="244"/>
      <c r="N743" s="244"/>
      <c r="O743" s="244"/>
      <c r="P743" s="244"/>
      <c r="Q743" s="244"/>
      <c r="R743" s="244"/>
      <c r="S743" s="244"/>
      <c r="T743" s="244"/>
      <c r="U743" s="244"/>
      <c r="V743" s="244"/>
      <c r="W743" s="244"/>
      <c r="X743" s="244"/>
      <c r="Y743" s="244"/>
      <c r="Z743" s="244"/>
      <c r="AA743" s="244"/>
      <c r="AB743" s="244"/>
      <c r="AC743" s="244"/>
      <c r="AD743" s="244"/>
      <c r="AE743" s="244"/>
      <c r="AF743" s="244"/>
      <c r="AG743" s="244"/>
      <c r="AH743" s="244"/>
      <c r="AI743" s="244"/>
      <c r="AJ743" s="244"/>
      <c r="AK743" s="244"/>
      <c r="AL743" s="244"/>
      <c r="AM743" s="244"/>
      <c r="AN743" s="244"/>
      <c r="AO743" s="244"/>
      <c r="AP743" s="244"/>
      <c r="AQ743" s="244"/>
      <c r="AR743" s="244"/>
      <c r="AS743" s="244"/>
      <c r="AT743" s="244"/>
      <c r="AU743" s="244"/>
      <c r="AV743" s="244"/>
      <c r="AW743" s="244"/>
      <c r="AX743" s="244"/>
      <c r="AY743" s="244"/>
      <c r="AZ743" s="244"/>
      <c r="BA743" s="244"/>
      <c r="BB743" s="244"/>
      <c r="BC743" s="244"/>
      <c r="BD743" s="244"/>
      <c r="BE743" s="244"/>
      <c r="BF743" s="244"/>
      <c r="BG743" s="244"/>
      <c r="BH743" s="244"/>
      <c r="BI743" s="244"/>
      <c r="BJ743" s="244"/>
      <c r="BK743" s="244"/>
    </row>
    <row r="744" spans="1:63" ht="19.5" customHeight="1">
      <c r="A744" s="244"/>
      <c r="B744" s="244"/>
      <c r="C744" s="244"/>
      <c r="D744" s="244"/>
      <c r="E744" s="244"/>
      <c r="F744" s="244"/>
      <c r="G744" s="244"/>
      <c r="H744" s="244"/>
      <c r="I744" s="244"/>
      <c r="J744" s="244"/>
      <c r="K744" s="244"/>
      <c r="L744" s="244"/>
      <c r="M744" s="244"/>
      <c r="N744" s="244"/>
      <c r="O744" s="244"/>
      <c r="P744" s="244"/>
      <c r="Q744" s="244"/>
      <c r="R744" s="244"/>
      <c r="S744" s="244"/>
      <c r="T744" s="244"/>
      <c r="U744" s="244"/>
      <c r="V744" s="244"/>
      <c r="W744" s="244"/>
      <c r="X744" s="244"/>
      <c r="Y744" s="244"/>
      <c r="Z744" s="244"/>
      <c r="AA744" s="244"/>
      <c r="AB744" s="244"/>
      <c r="AC744" s="244"/>
      <c r="AD744" s="244"/>
      <c r="AE744" s="244"/>
      <c r="AF744" s="244"/>
      <c r="AG744" s="244"/>
      <c r="AH744" s="244"/>
      <c r="AI744" s="244"/>
      <c r="AJ744" s="244"/>
      <c r="AK744" s="244"/>
      <c r="AL744" s="244"/>
      <c r="AM744" s="244"/>
      <c r="AN744" s="244"/>
      <c r="AO744" s="244"/>
      <c r="AP744" s="244"/>
      <c r="AQ744" s="244"/>
      <c r="AR744" s="244"/>
      <c r="AS744" s="244"/>
      <c r="AT744" s="244"/>
      <c r="AU744" s="244"/>
      <c r="AV744" s="244"/>
      <c r="AW744" s="244"/>
      <c r="AX744" s="244"/>
      <c r="AY744" s="244"/>
      <c r="AZ744" s="244"/>
      <c r="BA744" s="244"/>
      <c r="BB744" s="244"/>
      <c r="BC744" s="244"/>
      <c r="BD744" s="244"/>
      <c r="BE744" s="244"/>
      <c r="BF744" s="244"/>
      <c r="BG744" s="244"/>
      <c r="BH744" s="244"/>
      <c r="BI744" s="244"/>
      <c r="BJ744" s="244"/>
      <c r="BK744" s="244"/>
    </row>
    <row r="745" spans="1:63" ht="19.5" customHeight="1">
      <c r="A745" s="244"/>
      <c r="B745" s="244"/>
      <c r="C745" s="244"/>
      <c r="D745" s="244"/>
      <c r="E745" s="244"/>
      <c r="F745" s="244"/>
      <c r="G745" s="244"/>
      <c r="H745" s="244"/>
      <c r="I745" s="244"/>
      <c r="J745" s="244"/>
      <c r="K745" s="244"/>
      <c r="L745" s="244"/>
      <c r="M745" s="244"/>
      <c r="N745" s="244"/>
      <c r="O745" s="244"/>
      <c r="P745" s="244"/>
      <c r="Q745" s="244"/>
      <c r="R745" s="244"/>
      <c r="S745" s="244"/>
      <c r="T745" s="244"/>
      <c r="U745" s="244"/>
      <c r="V745" s="244"/>
      <c r="W745" s="244"/>
      <c r="X745" s="244"/>
      <c r="Y745" s="244"/>
      <c r="Z745" s="244"/>
      <c r="AA745" s="244"/>
      <c r="AB745" s="244"/>
      <c r="AC745" s="244"/>
      <c r="AD745" s="244"/>
      <c r="AE745" s="244"/>
      <c r="AF745" s="244"/>
      <c r="AG745" s="244"/>
      <c r="AH745" s="244"/>
      <c r="AI745" s="244"/>
      <c r="AJ745" s="244"/>
      <c r="AK745" s="244"/>
      <c r="AL745" s="244"/>
      <c r="AM745" s="244"/>
      <c r="AN745" s="244"/>
      <c r="AO745" s="244"/>
      <c r="AP745" s="244"/>
      <c r="AQ745" s="244"/>
      <c r="AR745" s="244"/>
      <c r="AS745" s="244"/>
      <c r="AT745" s="244"/>
      <c r="AU745" s="244"/>
      <c r="AV745" s="244"/>
      <c r="AW745" s="244"/>
      <c r="AX745" s="244"/>
      <c r="AY745" s="244"/>
      <c r="AZ745" s="244"/>
      <c r="BA745" s="244"/>
      <c r="BB745" s="244"/>
      <c r="BC745" s="244"/>
      <c r="BD745" s="244"/>
      <c r="BE745" s="244"/>
      <c r="BF745" s="244"/>
      <c r="BG745" s="244"/>
      <c r="BH745" s="244"/>
      <c r="BI745" s="244"/>
      <c r="BJ745" s="244"/>
      <c r="BK745" s="244"/>
    </row>
    <row r="746" spans="1:63" ht="19.5" customHeight="1">
      <c r="A746" s="244"/>
      <c r="B746" s="244"/>
      <c r="C746" s="244"/>
      <c r="D746" s="244"/>
      <c r="E746" s="244"/>
      <c r="F746" s="244"/>
      <c r="G746" s="244"/>
      <c r="H746" s="244"/>
      <c r="I746" s="244"/>
      <c r="J746" s="244"/>
      <c r="K746" s="244"/>
      <c r="L746" s="244"/>
      <c r="M746" s="244"/>
      <c r="N746" s="244"/>
      <c r="O746" s="244"/>
      <c r="P746" s="244"/>
      <c r="Q746" s="244"/>
      <c r="R746" s="244"/>
      <c r="S746" s="244"/>
      <c r="T746" s="244"/>
      <c r="U746" s="244"/>
      <c r="V746" s="244"/>
      <c r="W746" s="244"/>
      <c r="X746" s="244"/>
      <c r="Y746" s="244"/>
      <c r="Z746" s="244"/>
      <c r="AA746" s="244"/>
      <c r="AB746" s="244"/>
      <c r="AC746" s="244"/>
      <c r="AD746" s="244"/>
      <c r="AE746" s="244"/>
      <c r="AF746" s="244"/>
      <c r="AG746" s="244"/>
      <c r="AH746" s="244"/>
      <c r="AI746" s="244"/>
      <c r="AJ746" s="244"/>
      <c r="AK746" s="244"/>
      <c r="AL746" s="244"/>
      <c r="AM746" s="244"/>
      <c r="AN746" s="244"/>
      <c r="AO746" s="244"/>
      <c r="AP746" s="244"/>
      <c r="AQ746" s="244"/>
      <c r="AR746" s="244"/>
      <c r="AS746" s="244"/>
      <c r="AT746" s="244"/>
      <c r="AU746" s="244"/>
      <c r="AV746" s="244"/>
      <c r="AW746" s="244"/>
      <c r="AX746" s="244"/>
      <c r="AY746" s="244"/>
      <c r="AZ746" s="244"/>
      <c r="BA746" s="244"/>
      <c r="BB746" s="244"/>
      <c r="BC746" s="244"/>
      <c r="BD746" s="244"/>
      <c r="BE746" s="244"/>
      <c r="BF746" s="244"/>
      <c r="BG746" s="244"/>
      <c r="BH746" s="244"/>
      <c r="BI746" s="244"/>
      <c r="BJ746" s="244"/>
      <c r="BK746" s="244"/>
    </row>
    <row r="747" spans="1:63" ht="19.5" customHeight="1">
      <c r="A747" s="244"/>
      <c r="B747" s="244"/>
      <c r="C747" s="244"/>
      <c r="D747" s="244"/>
      <c r="E747" s="244"/>
      <c r="F747" s="244"/>
      <c r="G747" s="244"/>
      <c r="H747" s="244"/>
      <c r="I747" s="244"/>
      <c r="J747" s="244"/>
      <c r="K747" s="244"/>
      <c r="L747" s="244"/>
      <c r="M747" s="244"/>
      <c r="N747" s="244"/>
      <c r="O747" s="244"/>
      <c r="P747" s="244"/>
      <c r="Q747" s="244"/>
      <c r="R747" s="244"/>
      <c r="S747" s="244"/>
      <c r="T747" s="244"/>
      <c r="U747" s="244"/>
      <c r="V747" s="244"/>
      <c r="W747" s="244"/>
      <c r="X747" s="244"/>
      <c r="Y747" s="244"/>
      <c r="Z747" s="244"/>
      <c r="AA747" s="244"/>
      <c r="AB747" s="244"/>
      <c r="AC747" s="244"/>
      <c r="AD747" s="244"/>
      <c r="AE747" s="244"/>
      <c r="AF747" s="244"/>
      <c r="AG747" s="244"/>
      <c r="AH747" s="244"/>
      <c r="AI747" s="244"/>
      <c r="AJ747" s="244"/>
      <c r="AK747" s="244"/>
      <c r="AL747" s="244"/>
      <c r="AM747" s="244"/>
      <c r="AN747" s="244"/>
      <c r="AO747" s="244"/>
      <c r="AP747" s="244"/>
      <c r="AQ747" s="244"/>
      <c r="AR747" s="244"/>
      <c r="AS747" s="244"/>
      <c r="AT747" s="244"/>
      <c r="AU747" s="244"/>
      <c r="AV747" s="244"/>
      <c r="AW747" s="244"/>
      <c r="AX747" s="244"/>
      <c r="AY747" s="244"/>
      <c r="AZ747" s="244"/>
      <c r="BA747" s="244"/>
      <c r="BB747" s="244"/>
      <c r="BC747" s="244"/>
      <c r="BD747" s="244"/>
      <c r="BE747" s="244"/>
      <c r="BF747" s="244"/>
      <c r="BG747" s="244"/>
      <c r="BH747" s="244"/>
      <c r="BI747" s="244"/>
      <c r="BJ747" s="244"/>
      <c r="BK747" s="244"/>
    </row>
    <row r="748" spans="1:63" ht="19.5" customHeight="1">
      <c r="A748" s="244"/>
      <c r="B748" s="244"/>
      <c r="C748" s="244"/>
      <c r="D748" s="244"/>
      <c r="E748" s="244"/>
      <c r="F748" s="244"/>
      <c r="G748" s="244"/>
      <c r="H748" s="244"/>
      <c r="I748" s="244"/>
      <c r="J748" s="244"/>
      <c r="K748" s="244"/>
      <c r="L748" s="244"/>
      <c r="M748" s="244"/>
      <c r="N748" s="244"/>
      <c r="O748" s="244"/>
      <c r="P748" s="244"/>
      <c r="Q748" s="244"/>
      <c r="R748" s="244"/>
      <c r="S748" s="244"/>
      <c r="T748" s="244"/>
      <c r="U748" s="244"/>
      <c r="V748" s="244"/>
      <c r="W748" s="244"/>
      <c r="X748" s="244"/>
      <c r="Y748" s="244"/>
      <c r="Z748" s="244"/>
      <c r="AA748" s="244"/>
      <c r="AB748" s="244"/>
      <c r="AC748" s="244"/>
      <c r="AD748" s="244"/>
      <c r="AE748" s="244"/>
      <c r="AF748" s="244"/>
      <c r="AG748" s="244"/>
      <c r="AH748" s="244"/>
      <c r="AI748" s="244"/>
      <c r="AJ748" s="244"/>
      <c r="AK748" s="244"/>
      <c r="AL748" s="244"/>
      <c r="AM748" s="244"/>
      <c r="AN748" s="244"/>
      <c r="AO748" s="244"/>
      <c r="AP748" s="244"/>
      <c r="AQ748" s="244"/>
      <c r="AR748" s="244"/>
      <c r="AS748" s="244"/>
      <c r="AT748" s="244"/>
      <c r="AU748" s="244"/>
      <c r="AV748" s="244"/>
      <c r="AW748" s="244"/>
      <c r="AX748" s="244"/>
      <c r="AY748" s="244"/>
      <c r="AZ748" s="244"/>
      <c r="BA748" s="244"/>
      <c r="BB748" s="244"/>
      <c r="BC748" s="244"/>
      <c r="BD748" s="244"/>
      <c r="BE748" s="244"/>
      <c r="BF748" s="244"/>
      <c r="BG748" s="244"/>
      <c r="BH748" s="244"/>
      <c r="BI748" s="244"/>
      <c r="BJ748" s="244"/>
      <c r="BK748" s="244"/>
    </row>
    <row r="749" spans="1:63" ht="19.5" customHeight="1">
      <c r="A749" s="244"/>
      <c r="B749" s="244"/>
      <c r="C749" s="244"/>
      <c r="D749" s="244"/>
      <c r="E749" s="244"/>
      <c r="F749" s="244"/>
      <c r="G749" s="244"/>
      <c r="H749" s="244"/>
      <c r="I749" s="244"/>
      <c r="J749" s="244"/>
      <c r="K749" s="244"/>
      <c r="L749" s="244"/>
      <c r="M749" s="244"/>
      <c r="N749" s="244"/>
      <c r="O749" s="244"/>
      <c r="P749" s="244"/>
      <c r="Q749" s="244"/>
      <c r="R749" s="244"/>
      <c r="S749" s="244"/>
      <c r="T749" s="244"/>
      <c r="U749" s="244"/>
      <c r="V749" s="244"/>
      <c r="W749" s="244"/>
      <c r="X749" s="244"/>
      <c r="Y749" s="244"/>
      <c r="Z749" s="244"/>
      <c r="AA749" s="244"/>
      <c r="AB749" s="244"/>
      <c r="AC749" s="244"/>
      <c r="AD749" s="244"/>
      <c r="AE749" s="244"/>
      <c r="AF749" s="244"/>
      <c r="AG749" s="244"/>
      <c r="AH749" s="244"/>
      <c r="AI749" s="244"/>
      <c r="AJ749" s="244"/>
      <c r="AK749" s="244"/>
      <c r="AL749" s="244"/>
      <c r="AM749" s="244"/>
      <c r="AN749" s="244"/>
      <c r="AO749" s="244"/>
      <c r="AP749" s="244"/>
      <c r="AQ749" s="244"/>
      <c r="AR749" s="244"/>
      <c r="AS749" s="244"/>
      <c r="AT749" s="244"/>
      <c r="AU749" s="244"/>
      <c r="AV749" s="244"/>
      <c r="AW749" s="244"/>
      <c r="AX749" s="244"/>
      <c r="AY749" s="244"/>
      <c r="AZ749" s="244"/>
      <c r="BA749" s="244"/>
      <c r="BB749" s="244"/>
      <c r="BC749" s="244"/>
      <c r="BD749" s="244"/>
      <c r="BE749" s="244"/>
      <c r="BF749" s="244"/>
      <c r="BG749" s="244"/>
      <c r="BH749" s="244"/>
      <c r="BI749" s="244"/>
      <c r="BJ749" s="244"/>
      <c r="BK749" s="244"/>
    </row>
    <row r="750" spans="1:63" ht="19.5" customHeight="1">
      <c r="A750" s="244"/>
      <c r="B750" s="244"/>
      <c r="C750" s="244"/>
      <c r="D750" s="244"/>
      <c r="E750" s="244"/>
      <c r="F750" s="244"/>
      <c r="G750" s="244"/>
      <c r="H750" s="244"/>
      <c r="I750" s="244"/>
      <c r="J750" s="244"/>
      <c r="K750" s="244"/>
      <c r="L750" s="244"/>
      <c r="M750" s="244"/>
      <c r="N750" s="244"/>
      <c r="O750" s="244"/>
      <c r="P750" s="244"/>
      <c r="Q750" s="244"/>
      <c r="R750" s="244"/>
      <c r="S750" s="244"/>
      <c r="T750" s="244"/>
      <c r="U750" s="244"/>
      <c r="V750" s="244"/>
      <c r="W750" s="244"/>
      <c r="X750" s="244"/>
      <c r="Y750" s="244"/>
      <c r="Z750" s="244"/>
      <c r="AA750" s="244"/>
      <c r="AB750" s="244"/>
      <c r="AC750" s="244"/>
      <c r="AD750" s="244"/>
      <c r="AE750" s="244"/>
      <c r="AF750" s="244"/>
      <c r="AG750" s="244"/>
      <c r="AH750" s="244"/>
      <c r="AI750" s="244"/>
      <c r="AJ750" s="244"/>
      <c r="AK750" s="244"/>
      <c r="AL750" s="244"/>
      <c r="AM750" s="244"/>
      <c r="AN750" s="244"/>
      <c r="AO750" s="244"/>
      <c r="AP750" s="244"/>
      <c r="AQ750" s="244"/>
      <c r="AR750" s="244"/>
      <c r="AS750" s="244"/>
      <c r="AT750" s="244"/>
      <c r="AU750" s="244"/>
      <c r="AV750" s="244"/>
      <c r="AW750" s="244"/>
      <c r="AX750" s="244"/>
      <c r="AY750" s="244"/>
      <c r="AZ750" s="244"/>
      <c r="BA750" s="244"/>
      <c r="BB750" s="244"/>
      <c r="BC750" s="244"/>
      <c r="BD750" s="244"/>
      <c r="BE750" s="244"/>
      <c r="BF750" s="244"/>
      <c r="BG750" s="244"/>
      <c r="BH750" s="244"/>
      <c r="BI750" s="244"/>
      <c r="BJ750" s="244"/>
      <c r="BK750" s="244"/>
    </row>
    <row r="751" spans="1:63" ht="19.5" customHeight="1">
      <c r="A751" s="244"/>
      <c r="B751" s="244"/>
      <c r="C751" s="244"/>
      <c r="D751" s="244"/>
      <c r="E751" s="244"/>
      <c r="F751" s="244"/>
      <c r="G751" s="244"/>
      <c r="H751" s="244"/>
      <c r="I751" s="244"/>
      <c r="J751" s="244"/>
      <c r="K751" s="244"/>
      <c r="L751" s="244"/>
      <c r="M751" s="244"/>
      <c r="N751" s="244"/>
      <c r="O751" s="244"/>
      <c r="P751" s="244"/>
      <c r="Q751" s="244"/>
      <c r="R751" s="244"/>
      <c r="S751" s="244"/>
      <c r="T751" s="244"/>
      <c r="U751" s="244"/>
      <c r="V751" s="244"/>
      <c r="W751" s="244"/>
      <c r="X751" s="244"/>
      <c r="Y751" s="244"/>
      <c r="Z751" s="244"/>
      <c r="AA751" s="244"/>
      <c r="AB751" s="244"/>
      <c r="AC751" s="244"/>
      <c r="AD751" s="244"/>
      <c r="AE751" s="244"/>
      <c r="AF751" s="244"/>
      <c r="AG751" s="244"/>
      <c r="AH751" s="244"/>
      <c r="AI751" s="244"/>
      <c r="AJ751" s="244"/>
      <c r="AK751" s="244"/>
      <c r="AL751" s="244"/>
      <c r="AM751" s="244"/>
      <c r="AN751" s="244"/>
      <c r="AO751" s="244"/>
      <c r="AP751" s="244"/>
      <c r="AQ751" s="244"/>
      <c r="AR751" s="244"/>
      <c r="AS751" s="244"/>
      <c r="AT751" s="244"/>
      <c r="AU751" s="244"/>
      <c r="AV751" s="244"/>
      <c r="AW751" s="244"/>
      <c r="AX751" s="244"/>
      <c r="AY751" s="244"/>
      <c r="AZ751" s="244"/>
      <c r="BA751" s="244"/>
      <c r="BB751" s="244"/>
      <c r="BC751" s="244"/>
      <c r="BD751" s="244"/>
      <c r="BE751" s="244"/>
      <c r="BF751" s="244"/>
      <c r="BG751" s="244"/>
      <c r="BH751" s="244"/>
      <c r="BI751" s="244"/>
      <c r="BJ751" s="244"/>
      <c r="BK751" s="244"/>
    </row>
    <row r="752" spans="1:63" ht="19.5" customHeight="1">
      <c r="A752" s="244"/>
      <c r="B752" s="244"/>
      <c r="C752" s="244"/>
      <c r="D752" s="244"/>
      <c r="E752" s="244"/>
      <c r="F752" s="244"/>
      <c r="G752" s="244"/>
      <c r="H752" s="244"/>
      <c r="I752" s="244"/>
      <c r="J752" s="244"/>
      <c r="K752" s="244"/>
      <c r="L752" s="244"/>
      <c r="M752" s="244"/>
      <c r="N752" s="244"/>
      <c r="O752" s="244"/>
      <c r="P752" s="244"/>
      <c r="Q752" s="244"/>
      <c r="R752" s="244"/>
      <c r="S752" s="244"/>
      <c r="T752" s="244"/>
      <c r="U752" s="244"/>
      <c r="V752" s="244"/>
      <c r="W752" s="244"/>
      <c r="X752" s="244"/>
      <c r="Y752" s="244"/>
      <c r="Z752" s="244"/>
      <c r="AA752" s="244"/>
      <c r="AB752" s="244"/>
      <c r="AC752" s="244"/>
      <c r="AD752" s="244"/>
      <c r="AE752" s="244"/>
      <c r="AF752" s="244"/>
      <c r="AG752" s="244"/>
      <c r="AH752" s="244"/>
      <c r="AI752" s="244"/>
      <c r="AJ752" s="244"/>
      <c r="AK752" s="244"/>
      <c r="AL752" s="244"/>
      <c r="AM752" s="244"/>
      <c r="AN752" s="244"/>
      <c r="AO752" s="244"/>
      <c r="AP752" s="244"/>
      <c r="AQ752" s="244"/>
      <c r="AR752" s="244"/>
      <c r="AS752" s="244"/>
      <c r="AT752" s="244"/>
      <c r="AU752" s="244"/>
      <c r="AV752" s="244"/>
      <c r="AW752" s="244"/>
      <c r="AX752" s="244"/>
      <c r="AY752" s="244"/>
      <c r="AZ752" s="244"/>
      <c r="BA752" s="244"/>
      <c r="BB752" s="244"/>
      <c r="BC752" s="244"/>
      <c r="BD752" s="244"/>
      <c r="BE752" s="244"/>
      <c r="BF752" s="244"/>
      <c r="BG752" s="244"/>
      <c r="BH752" s="244"/>
      <c r="BI752" s="244"/>
      <c r="BJ752" s="244"/>
      <c r="BK752" s="244"/>
    </row>
    <row r="753" spans="1:63" ht="19.5" customHeight="1">
      <c r="A753" s="244"/>
      <c r="B753" s="244"/>
      <c r="C753" s="244"/>
      <c r="D753" s="244"/>
      <c r="E753" s="244"/>
      <c r="F753" s="244"/>
      <c r="G753" s="244"/>
      <c r="H753" s="244"/>
      <c r="I753" s="244"/>
      <c r="J753" s="244"/>
      <c r="K753" s="244"/>
      <c r="L753" s="244"/>
      <c r="M753" s="244"/>
      <c r="N753" s="244"/>
      <c r="O753" s="244"/>
      <c r="P753" s="244"/>
      <c r="Q753" s="244"/>
      <c r="R753" s="244"/>
      <c r="S753" s="244"/>
      <c r="T753" s="244"/>
      <c r="U753" s="244"/>
      <c r="V753" s="244"/>
      <c r="W753" s="244"/>
      <c r="X753" s="244"/>
      <c r="Y753" s="244"/>
      <c r="Z753" s="244"/>
      <c r="AA753" s="244"/>
      <c r="AB753" s="244"/>
      <c r="AC753" s="244"/>
      <c r="AD753" s="244"/>
      <c r="AE753" s="244"/>
      <c r="AF753" s="244"/>
      <c r="AG753" s="244"/>
      <c r="AH753" s="244"/>
      <c r="AI753" s="244"/>
      <c r="AJ753" s="244"/>
      <c r="AK753" s="244"/>
      <c r="AL753" s="244"/>
      <c r="AM753" s="244"/>
      <c r="AN753" s="244"/>
      <c r="AO753" s="244"/>
      <c r="AP753" s="244"/>
      <c r="AQ753" s="244"/>
      <c r="AR753" s="244"/>
      <c r="AS753" s="244"/>
      <c r="AT753" s="244"/>
      <c r="AU753" s="244"/>
      <c r="AV753" s="244"/>
      <c r="AW753" s="244"/>
      <c r="AX753" s="244"/>
      <c r="AY753" s="244"/>
      <c r="AZ753" s="244"/>
      <c r="BA753" s="244"/>
      <c r="BB753" s="244"/>
      <c r="BC753" s="244"/>
      <c r="BD753" s="244"/>
      <c r="BE753" s="244"/>
      <c r="BF753" s="244"/>
      <c r="BG753" s="244"/>
      <c r="BH753" s="244"/>
      <c r="BI753" s="244"/>
      <c r="BJ753" s="244"/>
      <c r="BK753" s="244"/>
    </row>
    <row r="754" spans="1:63" ht="19.5" customHeight="1">
      <c r="A754" s="244"/>
      <c r="B754" s="244"/>
      <c r="C754" s="244"/>
      <c r="D754" s="244"/>
      <c r="E754" s="244"/>
      <c r="F754" s="244"/>
      <c r="G754" s="244"/>
      <c r="H754" s="244"/>
      <c r="I754" s="244"/>
      <c r="J754" s="244"/>
      <c r="K754" s="244"/>
      <c r="L754" s="244"/>
      <c r="M754" s="244"/>
      <c r="N754" s="244"/>
      <c r="O754" s="244"/>
      <c r="P754" s="244"/>
      <c r="Q754" s="244"/>
      <c r="R754" s="244"/>
      <c r="S754" s="244"/>
      <c r="T754" s="244"/>
      <c r="U754" s="244"/>
      <c r="V754" s="244"/>
      <c r="W754" s="244"/>
      <c r="X754" s="244"/>
      <c r="Y754" s="244"/>
      <c r="Z754" s="244"/>
      <c r="AA754" s="244"/>
      <c r="AB754" s="244"/>
      <c r="AC754" s="244"/>
      <c r="AD754" s="244"/>
      <c r="AE754" s="244"/>
      <c r="AF754" s="244"/>
      <c r="AG754" s="244"/>
      <c r="AH754" s="244"/>
      <c r="AI754" s="244"/>
      <c r="AJ754" s="244"/>
      <c r="AK754" s="244"/>
      <c r="AL754" s="244"/>
      <c r="AM754" s="244"/>
      <c r="AN754" s="244"/>
      <c r="AO754" s="244"/>
      <c r="AP754" s="244"/>
      <c r="AQ754" s="244"/>
      <c r="AR754" s="244"/>
      <c r="AS754" s="244"/>
      <c r="AT754" s="244"/>
      <c r="AU754" s="244"/>
      <c r="AV754" s="244"/>
      <c r="AW754" s="244"/>
      <c r="AX754" s="244"/>
      <c r="AY754" s="244"/>
      <c r="AZ754" s="244"/>
      <c r="BA754" s="244"/>
      <c r="BB754" s="244"/>
      <c r="BC754" s="244"/>
      <c r="BD754" s="244"/>
      <c r="BE754" s="244"/>
      <c r="BF754" s="244"/>
      <c r="BG754" s="244"/>
      <c r="BH754" s="244"/>
      <c r="BI754" s="244"/>
      <c r="BJ754" s="244"/>
      <c r="BK754" s="244"/>
    </row>
    <row r="755" spans="1:63" ht="19.5" customHeight="1">
      <c r="A755" s="244"/>
      <c r="B755" s="244"/>
      <c r="C755" s="244"/>
      <c r="D755" s="244"/>
      <c r="E755" s="244"/>
      <c r="F755" s="244"/>
      <c r="G755" s="244"/>
      <c r="H755" s="244"/>
      <c r="I755" s="244"/>
      <c r="J755" s="244"/>
      <c r="K755" s="244"/>
      <c r="L755" s="244"/>
      <c r="M755" s="244"/>
      <c r="N755" s="244"/>
      <c r="O755" s="244"/>
      <c r="P755" s="244"/>
      <c r="Q755" s="244"/>
      <c r="R755" s="244"/>
      <c r="S755" s="244"/>
      <c r="T755" s="244"/>
      <c r="U755" s="244"/>
      <c r="V755" s="244"/>
      <c r="W755" s="244"/>
      <c r="X755" s="244"/>
      <c r="Y755" s="244"/>
      <c r="Z755" s="244"/>
      <c r="AA755" s="244"/>
      <c r="AB755" s="244"/>
      <c r="AC755" s="244"/>
      <c r="AD755" s="244"/>
      <c r="AE755" s="244"/>
      <c r="AF755" s="244"/>
      <c r="AG755" s="244"/>
      <c r="AH755" s="244"/>
      <c r="AI755" s="244"/>
      <c r="AJ755" s="244"/>
      <c r="AK755" s="244"/>
      <c r="AL755" s="244"/>
      <c r="AM755" s="244"/>
      <c r="AN755" s="244"/>
      <c r="AO755" s="244"/>
      <c r="AP755" s="244"/>
      <c r="AQ755" s="244"/>
      <c r="AR755" s="244"/>
      <c r="AS755" s="244"/>
      <c r="AT755" s="244"/>
      <c r="AU755" s="244"/>
      <c r="AV755" s="244"/>
      <c r="AW755" s="244"/>
      <c r="AX755" s="244"/>
      <c r="AY755" s="244"/>
      <c r="AZ755" s="244"/>
      <c r="BA755" s="244"/>
      <c r="BB755" s="244"/>
      <c r="BC755" s="244"/>
      <c r="BD755" s="244"/>
      <c r="BE755" s="244"/>
      <c r="BF755" s="244"/>
      <c r="BG755" s="244"/>
      <c r="BH755" s="244"/>
      <c r="BI755" s="244"/>
      <c r="BJ755" s="244"/>
      <c r="BK755" s="244"/>
    </row>
    <row r="756" spans="1:63" ht="19.5" customHeight="1">
      <c r="A756" s="244"/>
      <c r="B756" s="244"/>
      <c r="C756" s="244"/>
      <c r="D756" s="244"/>
      <c r="E756" s="244"/>
      <c r="F756" s="244"/>
      <c r="G756" s="244"/>
      <c r="H756" s="244"/>
      <c r="I756" s="244"/>
      <c r="J756" s="244"/>
      <c r="K756" s="244"/>
      <c r="L756" s="244"/>
      <c r="M756" s="244"/>
      <c r="N756" s="244"/>
      <c r="O756" s="244"/>
      <c r="P756" s="244"/>
      <c r="Q756" s="244"/>
      <c r="R756" s="244"/>
      <c r="S756" s="244"/>
      <c r="T756" s="244"/>
      <c r="U756" s="244"/>
      <c r="V756" s="244"/>
      <c r="W756" s="244"/>
      <c r="X756" s="244"/>
      <c r="Y756" s="244"/>
      <c r="Z756" s="244"/>
      <c r="AA756" s="244"/>
      <c r="AB756" s="244"/>
      <c r="AC756" s="244"/>
      <c r="AD756" s="244"/>
      <c r="AE756" s="244"/>
      <c r="AF756" s="244"/>
      <c r="AG756" s="244"/>
      <c r="AH756" s="244"/>
      <c r="AI756" s="244"/>
      <c r="AJ756" s="244"/>
      <c r="AK756" s="244"/>
      <c r="AL756" s="244"/>
      <c r="AM756" s="244"/>
      <c r="AN756" s="244"/>
      <c r="AO756" s="244"/>
      <c r="AP756" s="244"/>
      <c r="AQ756" s="244"/>
      <c r="AR756" s="244"/>
      <c r="AS756" s="244"/>
      <c r="AT756" s="244"/>
      <c r="AU756" s="244"/>
      <c r="AV756" s="244"/>
      <c r="AW756" s="244"/>
      <c r="AX756" s="244"/>
      <c r="AY756" s="244"/>
      <c r="AZ756" s="244"/>
      <c r="BA756" s="244"/>
      <c r="BB756" s="244"/>
      <c r="BC756" s="244"/>
      <c r="BD756" s="244"/>
      <c r="BE756" s="244"/>
      <c r="BF756" s="244"/>
      <c r="BG756" s="244"/>
      <c r="BH756" s="244"/>
      <c r="BI756" s="244"/>
      <c r="BJ756" s="244"/>
      <c r="BK756" s="244"/>
    </row>
    <row r="757" spans="1:63" ht="19.5" customHeight="1">
      <c r="A757" s="244"/>
      <c r="B757" s="244"/>
      <c r="C757" s="244"/>
      <c r="D757" s="244"/>
      <c r="E757" s="244"/>
      <c r="F757" s="244"/>
      <c r="G757" s="244"/>
      <c r="H757" s="244"/>
      <c r="I757" s="244"/>
      <c r="J757" s="244"/>
      <c r="K757" s="244"/>
      <c r="L757" s="244"/>
      <c r="M757" s="244"/>
      <c r="N757" s="244"/>
      <c r="O757" s="244"/>
      <c r="P757" s="244"/>
      <c r="Q757" s="244"/>
      <c r="R757" s="244"/>
      <c r="S757" s="244"/>
      <c r="T757" s="244"/>
      <c r="U757" s="244"/>
      <c r="V757" s="244"/>
      <c r="W757" s="244"/>
      <c r="X757" s="244"/>
      <c r="Y757" s="244"/>
      <c r="Z757" s="244"/>
      <c r="AA757" s="244"/>
      <c r="AB757" s="244"/>
      <c r="AC757" s="244"/>
      <c r="AD757" s="244"/>
      <c r="AE757" s="244"/>
      <c r="AF757" s="244"/>
      <c r="AG757" s="244"/>
      <c r="AH757" s="244"/>
      <c r="AI757" s="244"/>
      <c r="AJ757" s="244"/>
      <c r="AK757" s="244"/>
      <c r="AL757" s="244"/>
      <c r="AM757" s="244"/>
      <c r="AN757" s="244"/>
      <c r="AO757" s="244"/>
      <c r="AP757" s="244"/>
      <c r="AQ757" s="244"/>
      <c r="AR757" s="244"/>
      <c r="AS757" s="244"/>
      <c r="AT757" s="244"/>
      <c r="AU757" s="244"/>
      <c r="AV757" s="244"/>
      <c r="AW757" s="244"/>
      <c r="AX757" s="244"/>
      <c r="AY757" s="244"/>
      <c r="AZ757" s="244"/>
      <c r="BA757" s="244"/>
      <c r="BB757" s="244"/>
      <c r="BC757" s="244"/>
      <c r="BD757" s="244"/>
      <c r="BE757" s="244"/>
      <c r="BF757" s="244"/>
      <c r="BG757" s="244"/>
      <c r="BH757" s="244"/>
      <c r="BI757" s="244"/>
      <c r="BJ757" s="244"/>
      <c r="BK757" s="244"/>
    </row>
    <row r="758" spans="1:63" ht="19.5" customHeight="1">
      <c r="A758" s="244"/>
      <c r="B758" s="244"/>
      <c r="C758" s="244"/>
      <c r="D758" s="244"/>
      <c r="E758" s="244"/>
      <c r="F758" s="244"/>
      <c r="G758" s="244"/>
      <c r="H758" s="244"/>
      <c r="I758" s="244"/>
      <c r="J758" s="244"/>
      <c r="K758" s="244"/>
      <c r="L758" s="244"/>
      <c r="M758" s="244"/>
      <c r="N758" s="244"/>
      <c r="O758" s="244"/>
      <c r="P758" s="244"/>
      <c r="Q758" s="244"/>
      <c r="R758" s="244"/>
      <c r="S758" s="244"/>
      <c r="T758" s="244"/>
      <c r="U758" s="244"/>
      <c r="V758" s="244"/>
      <c r="W758" s="244"/>
      <c r="X758" s="244"/>
      <c r="Y758" s="244"/>
      <c r="Z758" s="244"/>
      <c r="AA758" s="244"/>
      <c r="AB758" s="244"/>
      <c r="AC758" s="244"/>
      <c r="AD758" s="244"/>
      <c r="AE758" s="244"/>
      <c r="AF758" s="244"/>
      <c r="AG758" s="244"/>
      <c r="AH758" s="244"/>
      <c r="AI758" s="244"/>
      <c r="AJ758" s="244"/>
      <c r="AK758" s="244"/>
      <c r="AL758" s="244"/>
      <c r="AM758" s="244"/>
      <c r="AN758" s="244"/>
      <c r="AO758" s="244"/>
      <c r="AP758" s="244"/>
      <c r="AQ758" s="244"/>
      <c r="AR758" s="244"/>
      <c r="AS758" s="244"/>
      <c r="AT758" s="244"/>
      <c r="AU758" s="244"/>
      <c r="AV758" s="244"/>
      <c r="AW758" s="244"/>
      <c r="AX758" s="244"/>
      <c r="AY758" s="244"/>
      <c r="AZ758" s="244"/>
      <c r="BA758" s="244"/>
      <c r="BB758" s="244"/>
      <c r="BC758" s="244"/>
      <c r="BD758" s="244"/>
      <c r="BE758" s="244"/>
      <c r="BF758" s="244"/>
      <c r="BG758" s="244"/>
      <c r="BH758" s="244"/>
      <c r="BI758" s="244"/>
      <c r="BJ758" s="244"/>
      <c r="BK758" s="244"/>
    </row>
    <row r="759" spans="1:63" ht="19.5" customHeight="1">
      <c r="A759" s="244"/>
      <c r="B759" s="244"/>
      <c r="C759" s="244"/>
      <c r="D759" s="244"/>
      <c r="E759" s="244"/>
      <c r="F759" s="244"/>
      <c r="G759" s="244"/>
      <c r="H759" s="244"/>
      <c r="I759" s="244"/>
      <c r="J759" s="244"/>
      <c r="K759" s="244"/>
      <c r="L759" s="244"/>
      <c r="M759" s="244"/>
      <c r="N759" s="244"/>
      <c r="O759" s="244"/>
      <c r="P759" s="244"/>
      <c r="Q759" s="244"/>
      <c r="R759" s="244"/>
      <c r="S759" s="244"/>
      <c r="T759" s="244"/>
      <c r="U759" s="244"/>
      <c r="V759" s="244"/>
      <c r="W759" s="244"/>
      <c r="X759" s="244"/>
      <c r="Y759" s="244"/>
      <c r="Z759" s="244"/>
      <c r="AA759" s="244"/>
      <c r="AB759" s="244"/>
      <c r="AC759" s="244"/>
      <c r="AD759" s="244"/>
      <c r="AE759" s="244"/>
      <c r="AF759" s="244"/>
      <c r="AG759" s="244"/>
      <c r="AH759" s="244"/>
      <c r="AI759" s="244"/>
      <c r="AJ759" s="244"/>
      <c r="AK759" s="244"/>
      <c r="AL759" s="244"/>
      <c r="AM759" s="244"/>
      <c r="AN759" s="244"/>
      <c r="AO759" s="244"/>
      <c r="AP759" s="244"/>
      <c r="AQ759" s="244"/>
      <c r="AR759" s="244"/>
      <c r="AS759" s="244"/>
      <c r="AT759" s="244"/>
      <c r="AU759" s="244"/>
      <c r="AV759" s="244"/>
      <c r="AW759" s="244"/>
      <c r="AX759" s="244"/>
      <c r="AY759" s="244"/>
      <c r="AZ759" s="244"/>
      <c r="BA759" s="244"/>
      <c r="BB759" s="244"/>
      <c r="BC759" s="244"/>
      <c r="BD759" s="244"/>
      <c r="BE759" s="244"/>
      <c r="BF759" s="244"/>
      <c r="BG759" s="244"/>
      <c r="BH759" s="244"/>
      <c r="BI759" s="244"/>
      <c r="BJ759" s="244"/>
      <c r="BK759" s="244"/>
    </row>
    <row r="760" spans="1:63" ht="19.5" customHeight="1">
      <c r="A760" s="244"/>
      <c r="B760" s="244"/>
      <c r="C760" s="244"/>
      <c r="D760" s="244"/>
      <c r="E760" s="244"/>
      <c r="F760" s="244"/>
      <c r="G760" s="244"/>
      <c r="H760" s="244"/>
      <c r="I760" s="244"/>
      <c r="J760" s="244"/>
      <c r="K760" s="244"/>
      <c r="L760" s="244"/>
      <c r="M760" s="244"/>
      <c r="N760" s="244"/>
      <c r="O760" s="244"/>
      <c r="P760" s="244"/>
      <c r="Q760" s="244"/>
      <c r="R760" s="244"/>
      <c r="S760" s="244"/>
      <c r="T760" s="244"/>
      <c r="U760" s="244"/>
      <c r="V760" s="244"/>
      <c r="W760" s="244"/>
      <c r="X760" s="244"/>
      <c r="Y760" s="244"/>
      <c r="Z760" s="244"/>
      <c r="AA760" s="244"/>
      <c r="AB760" s="244"/>
      <c r="AC760" s="244"/>
      <c r="AD760" s="244"/>
      <c r="AE760" s="244"/>
      <c r="AF760" s="244"/>
      <c r="AG760" s="244"/>
      <c r="AH760" s="244"/>
      <c r="AI760" s="244"/>
      <c r="AJ760" s="244"/>
      <c r="AK760" s="244"/>
      <c r="AL760" s="244"/>
      <c r="AM760" s="244"/>
      <c r="AN760" s="244"/>
      <c r="AO760" s="244"/>
      <c r="AP760" s="244"/>
      <c r="AQ760" s="244"/>
      <c r="AR760" s="244"/>
      <c r="AS760" s="244"/>
      <c r="AT760" s="244"/>
      <c r="AU760" s="244"/>
      <c r="AV760" s="244"/>
      <c r="AW760" s="244"/>
      <c r="AX760" s="244"/>
      <c r="AY760" s="244"/>
      <c r="AZ760" s="244"/>
      <c r="BA760" s="244"/>
      <c r="BB760" s="244"/>
      <c r="BC760" s="244"/>
      <c r="BD760" s="244"/>
      <c r="BE760" s="244"/>
      <c r="BF760" s="244"/>
      <c r="BG760" s="244"/>
      <c r="BH760" s="244"/>
      <c r="BI760" s="244"/>
      <c r="BJ760" s="244"/>
      <c r="BK760" s="244"/>
    </row>
    <row r="761" spans="1:63" ht="19.5" customHeight="1">
      <c r="A761" s="244"/>
      <c r="B761" s="244"/>
      <c r="C761" s="244"/>
      <c r="D761" s="244"/>
      <c r="E761" s="244"/>
      <c r="F761" s="244"/>
      <c r="G761" s="244"/>
      <c r="H761" s="244"/>
      <c r="I761" s="244"/>
      <c r="J761" s="244"/>
      <c r="K761" s="244"/>
      <c r="L761" s="244"/>
      <c r="M761" s="244"/>
      <c r="N761" s="244"/>
      <c r="O761" s="244"/>
      <c r="P761" s="244"/>
      <c r="Q761" s="244"/>
      <c r="R761" s="244"/>
      <c r="S761" s="244"/>
      <c r="T761" s="244"/>
      <c r="U761" s="244"/>
      <c r="V761" s="244"/>
      <c r="W761" s="244"/>
      <c r="X761" s="244"/>
      <c r="Y761" s="244"/>
      <c r="Z761" s="244"/>
      <c r="AA761" s="244"/>
      <c r="AB761" s="244"/>
      <c r="AC761" s="244"/>
      <c r="AD761" s="244"/>
      <c r="AE761" s="244"/>
      <c r="AF761" s="244"/>
      <c r="AG761" s="244"/>
      <c r="AH761" s="244"/>
      <c r="AI761" s="244"/>
      <c r="AJ761" s="244"/>
      <c r="AK761" s="244"/>
      <c r="AL761" s="244"/>
      <c r="AM761" s="244"/>
      <c r="AN761" s="244"/>
      <c r="AO761" s="244"/>
      <c r="AP761" s="244"/>
      <c r="AQ761" s="244"/>
      <c r="AR761" s="244"/>
      <c r="AS761" s="244"/>
      <c r="AT761" s="244"/>
      <c r="AU761" s="244"/>
      <c r="AV761" s="244"/>
      <c r="AW761" s="244"/>
      <c r="AX761" s="244"/>
      <c r="AY761" s="244"/>
      <c r="AZ761" s="244"/>
      <c r="BA761" s="244"/>
      <c r="BB761" s="244"/>
      <c r="BC761" s="244"/>
      <c r="BD761" s="244"/>
      <c r="BE761" s="244"/>
      <c r="BF761" s="244"/>
      <c r="BG761" s="244"/>
      <c r="BH761" s="244"/>
      <c r="BI761" s="244"/>
      <c r="BJ761" s="244"/>
      <c r="BK761" s="244"/>
    </row>
    <row r="762" spans="1:63" ht="19.5" customHeight="1">
      <c r="A762" s="244"/>
      <c r="B762" s="244"/>
      <c r="C762" s="244"/>
      <c r="D762" s="244"/>
      <c r="E762" s="244"/>
      <c r="F762" s="244"/>
      <c r="G762" s="244"/>
      <c r="H762" s="244"/>
      <c r="I762" s="244"/>
      <c r="J762" s="244"/>
      <c r="K762" s="244"/>
      <c r="L762" s="244"/>
      <c r="M762" s="244"/>
      <c r="N762" s="244"/>
      <c r="O762" s="244"/>
      <c r="P762" s="244"/>
      <c r="Q762" s="244"/>
      <c r="R762" s="244"/>
      <c r="S762" s="244"/>
      <c r="T762" s="244"/>
      <c r="U762" s="244"/>
      <c r="V762" s="244"/>
      <c r="W762" s="244"/>
      <c r="X762" s="244"/>
      <c r="Y762" s="244"/>
      <c r="Z762" s="244"/>
      <c r="AA762" s="244"/>
      <c r="AB762" s="244"/>
      <c r="AC762" s="244"/>
      <c r="AD762" s="244"/>
      <c r="AE762" s="244"/>
      <c r="AF762" s="244"/>
      <c r="AG762" s="244"/>
      <c r="AH762" s="244"/>
      <c r="AI762" s="244"/>
      <c r="AJ762" s="244"/>
      <c r="AK762" s="244"/>
      <c r="AL762" s="244"/>
      <c r="AM762" s="244"/>
      <c r="AN762" s="244"/>
      <c r="AO762" s="244"/>
      <c r="AP762" s="244"/>
      <c r="AQ762" s="244"/>
      <c r="AR762" s="244"/>
      <c r="AS762" s="244"/>
      <c r="AT762" s="244"/>
      <c r="AU762" s="244"/>
      <c r="AV762" s="244"/>
      <c r="AW762" s="244"/>
      <c r="AX762" s="244"/>
      <c r="AY762" s="244"/>
      <c r="AZ762" s="244"/>
      <c r="BA762" s="244"/>
      <c r="BB762" s="244"/>
      <c r="BC762" s="244"/>
      <c r="BD762" s="244"/>
      <c r="BE762" s="244"/>
      <c r="BF762" s="244"/>
      <c r="BG762" s="244"/>
      <c r="BH762" s="244"/>
      <c r="BI762" s="244"/>
      <c r="BJ762" s="244"/>
      <c r="BK762" s="244"/>
    </row>
    <row r="763" spans="1:63" ht="19.5" customHeight="1">
      <c r="A763" s="244"/>
      <c r="B763" s="244"/>
      <c r="C763" s="244"/>
      <c r="D763" s="244"/>
      <c r="E763" s="244"/>
      <c r="F763" s="244"/>
      <c r="G763" s="244"/>
      <c r="H763" s="244"/>
      <c r="I763" s="244"/>
      <c r="J763" s="244"/>
      <c r="K763" s="244"/>
      <c r="L763" s="244"/>
      <c r="M763" s="244"/>
      <c r="N763" s="244"/>
      <c r="O763" s="244"/>
      <c r="P763" s="244"/>
      <c r="Q763" s="244"/>
      <c r="R763" s="244"/>
      <c r="S763" s="244"/>
      <c r="T763" s="244"/>
      <c r="U763" s="244"/>
      <c r="V763" s="244"/>
      <c r="W763" s="244"/>
      <c r="X763" s="244"/>
      <c r="Y763" s="244"/>
      <c r="Z763" s="244"/>
      <c r="AA763" s="244"/>
      <c r="AB763" s="244"/>
      <c r="AC763" s="244"/>
      <c r="AD763" s="244"/>
      <c r="AE763" s="244"/>
      <c r="AF763" s="244"/>
      <c r="AG763" s="244"/>
      <c r="AH763" s="244"/>
      <c r="AI763" s="244"/>
      <c r="AJ763" s="244"/>
      <c r="AK763" s="244"/>
      <c r="AL763" s="244"/>
      <c r="AM763" s="244"/>
      <c r="AN763" s="244"/>
      <c r="AO763" s="244"/>
      <c r="AP763" s="244"/>
      <c r="AQ763" s="244"/>
      <c r="AR763" s="244"/>
      <c r="AS763" s="244"/>
      <c r="AT763" s="244"/>
      <c r="AU763" s="244"/>
      <c r="AV763" s="244"/>
      <c r="AW763" s="244"/>
      <c r="AX763" s="244"/>
      <c r="AY763" s="244"/>
      <c r="AZ763" s="244"/>
      <c r="BA763" s="244"/>
      <c r="BB763" s="244"/>
      <c r="BC763" s="244"/>
      <c r="BD763" s="244"/>
      <c r="BE763" s="244"/>
      <c r="BF763" s="244"/>
      <c r="BG763" s="244"/>
      <c r="BH763" s="244"/>
      <c r="BI763" s="244"/>
      <c r="BJ763" s="244"/>
      <c r="BK763" s="244"/>
    </row>
    <row r="764" spans="1:63" ht="19.5" customHeight="1">
      <c r="A764" s="244"/>
      <c r="B764" s="244"/>
      <c r="C764" s="244"/>
      <c r="D764" s="244"/>
      <c r="E764" s="244"/>
      <c r="F764" s="244"/>
      <c r="G764" s="244"/>
      <c r="H764" s="244"/>
      <c r="I764" s="244"/>
      <c r="J764" s="244"/>
      <c r="K764" s="244"/>
      <c r="L764" s="244"/>
      <c r="M764" s="244"/>
      <c r="N764" s="244"/>
      <c r="O764" s="244"/>
      <c r="P764" s="244"/>
      <c r="Q764" s="244"/>
      <c r="R764" s="244"/>
      <c r="S764" s="244"/>
      <c r="T764" s="244"/>
      <c r="U764" s="244"/>
      <c r="V764" s="244"/>
      <c r="W764" s="244"/>
      <c r="X764" s="244"/>
      <c r="Y764" s="244"/>
      <c r="Z764" s="244"/>
      <c r="AA764" s="244"/>
      <c r="AB764" s="244"/>
      <c r="AC764" s="244"/>
      <c r="AD764" s="244"/>
      <c r="AE764" s="244"/>
      <c r="AF764" s="244"/>
      <c r="AG764" s="244"/>
      <c r="AH764" s="244"/>
      <c r="AI764" s="244"/>
      <c r="AJ764" s="244"/>
      <c r="AK764" s="244"/>
      <c r="AL764" s="244"/>
      <c r="AM764" s="244"/>
      <c r="AN764" s="244"/>
      <c r="AO764" s="244"/>
      <c r="AP764" s="244"/>
      <c r="AQ764" s="244"/>
      <c r="AR764" s="244"/>
      <c r="AS764" s="244"/>
      <c r="AT764" s="244"/>
      <c r="AU764" s="244"/>
      <c r="AV764" s="244"/>
      <c r="AW764" s="244"/>
      <c r="AX764" s="244"/>
      <c r="AY764" s="244"/>
      <c r="AZ764" s="244"/>
      <c r="BA764" s="244"/>
      <c r="BB764" s="244"/>
      <c r="BC764" s="244"/>
      <c r="BD764" s="244"/>
      <c r="BE764" s="244"/>
      <c r="BF764" s="244"/>
      <c r="BG764" s="244"/>
      <c r="BH764" s="244"/>
      <c r="BI764" s="244"/>
      <c r="BJ764" s="244"/>
      <c r="BK764" s="244"/>
    </row>
    <row r="765" spans="1:63" ht="19.5" customHeight="1">
      <c r="A765" s="244"/>
      <c r="B765" s="244"/>
      <c r="C765" s="244"/>
      <c r="D765" s="244"/>
      <c r="E765" s="244"/>
      <c r="F765" s="244"/>
      <c r="G765" s="244"/>
      <c r="H765" s="244"/>
      <c r="I765" s="244"/>
      <c r="J765" s="244"/>
      <c r="K765" s="244"/>
      <c r="L765" s="244"/>
      <c r="M765" s="244"/>
      <c r="N765" s="244"/>
      <c r="O765" s="244"/>
      <c r="P765" s="244"/>
      <c r="Q765" s="244"/>
      <c r="R765" s="244"/>
      <c r="S765" s="244"/>
      <c r="T765" s="244"/>
      <c r="U765" s="244"/>
      <c r="V765" s="244"/>
      <c r="W765" s="244"/>
      <c r="X765" s="244"/>
      <c r="Y765" s="244"/>
      <c r="Z765" s="244"/>
      <c r="AA765" s="244"/>
      <c r="AB765" s="244"/>
      <c r="AC765" s="244"/>
      <c r="AD765" s="244"/>
      <c r="AE765" s="244"/>
      <c r="AF765" s="244"/>
      <c r="AG765" s="244"/>
      <c r="AH765" s="244"/>
      <c r="AI765" s="244"/>
      <c r="AJ765" s="244"/>
      <c r="AK765" s="244"/>
      <c r="AL765" s="244"/>
      <c r="AM765" s="244"/>
      <c r="AN765" s="244"/>
      <c r="AO765" s="244"/>
      <c r="AP765" s="244"/>
      <c r="AQ765" s="244"/>
      <c r="AR765" s="244"/>
      <c r="AS765" s="244"/>
      <c r="AT765" s="244"/>
      <c r="AU765" s="244"/>
      <c r="AV765" s="244"/>
      <c r="AW765" s="244"/>
      <c r="AX765" s="244"/>
      <c r="AY765" s="244"/>
      <c r="AZ765" s="244"/>
      <c r="BA765" s="244"/>
      <c r="BB765" s="244"/>
      <c r="BC765" s="244"/>
      <c r="BD765" s="244"/>
      <c r="BE765" s="244"/>
      <c r="BF765" s="244"/>
      <c r="BG765" s="244"/>
      <c r="BH765" s="244"/>
      <c r="BI765" s="244"/>
      <c r="BJ765" s="244"/>
      <c r="BK765" s="244"/>
    </row>
    <row r="766" spans="1:63" ht="19.5" customHeight="1">
      <c r="A766" s="244"/>
      <c r="B766" s="244"/>
      <c r="C766" s="244"/>
      <c r="D766" s="244"/>
      <c r="E766" s="244"/>
      <c r="F766" s="244"/>
      <c r="G766" s="244"/>
      <c r="H766" s="244"/>
      <c r="I766" s="244"/>
      <c r="J766" s="244"/>
      <c r="K766" s="244"/>
      <c r="L766" s="244"/>
      <c r="M766" s="244"/>
      <c r="N766" s="244"/>
      <c r="O766" s="244"/>
      <c r="P766" s="244"/>
      <c r="Q766" s="244"/>
      <c r="R766" s="244"/>
      <c r="S766" s="244"/>
      <c r="T766" s="244"/>
      <c r="U766" s="244"/>
      <c r="V766" s="244"/>
      <c r="W766" s="244"/>
      <c r="X766" s="244"/>
      <c r="Y766" s="244"/>
      <c r="Z766" s="244"/>
      <c r="AA766" s="244"/>
      <c r="AB766" s="244"/>
      <c r="AC766" s="244"/>
      <c r="AD766" s="244"/>
      <c r="AE766" s="244"/>
      <c r="AF766" s="244"/>
      <c r="AG766" s="244"/>
      <c r="AH766" s="244"/>
      <c r="AI766" s="244"/>
      <c r="AJ766" s="244"/>
      <c r="AK766" s="244"/>
      <c r="AL766" s="244"/>
      <c r="AM766" s="244"/>
      <c r="AN766" s="244"/>
      <c r="AO766" s="244"/>
      <c r="AP766" s="244"/>
      <c r="AQ766" s="244"/>
      <c r="AR766" s="244"/>
      <c r="AS766" s="244"/>
      <c r="AT766" s="244"/>
      <c r="AU766" s="244"/>
      <c r="AV766" s="244"/>
      <c r="AW766" s="244"/>
      <c r="AX766" s="244"/>
      <c r="AY766" s="244"/>
      <c r="AZ766" s="244"/>
      <c r="BA766" s="244"/>
      <c r="BB766" s="244"/>
      <c r="BC766" s="244"/>
      <c r="BD766" s="244"/>
      <c r="BE766" s="244"/>
      <c r="BF766" s="244"/>
      <c r="BG766" s="244"/>
      <c r="BH766" s="244"/>
      <c r="BI766" s="244"/>
      <c r="BJ766" s="244"/>
      <c r="BK766" s="244"/>
    </row>
    <row r="767" spans="1:63" ht="19.5" customHeight="1">
      <c r="A767" s="244"/>
      <c r="B767" s="244"/>
      <c r="C767" s="244"/>
      <c r="D767" s="244"/>
      <c r="E767" s="244"/>
      <c r="F767" s="244"/>
      <c r="G767" s="244"/>
      <c r="H767" s="244"/>
      <c r="I767" s="244"/>
      <c r="J767" s="244"/>
      <c r="K767" s="244"/>
      <c r="L767" s="244"/>
      <c r="M767" s="244"/>
      <c r="N767" s="244"/>
      <c r="O767" s="244"/>
      <c r="P767" s="244"/>
      <c r="Q767" s="244"/>
      <c r="R767" s="244"/>
      <c r="S767" s="244"/>
      <c r="T767" s="244"/>
      <c r="U767" s="244"/>
      <c r="V767" s="244"/>
      <c r="W767" s="244"/>
      <c r="X767" s="244"/>
      <c r="Y767" s="244"/>
      <c r="Z767" s="244"/>
      <c r="AA767" s="244"/>
      <c r="AB767" s="244"/>
      <c r="AC767" s="244"/>
      <c r="AD767" s="244"/>
      <c r="AE767" s="244"/>
      <c r="AF767" s="244"/>
      <c r="AG767" s="244"/>
      <c r="AH767" s="244"/>
      <c r="AI767" s="244"/>
      <c r="AJ767" s="244"/>
      <c r="AK767" s="244"/>
      <c r="AL767" s="244"/>
      <c r="AM767" s="244"/>
      <c r="AN767" s="244"/>
      <c r="AO767" s="244"/>
      <c r="AP767" s="244"/>
      <c r="AQ767" s="244"/>
      <c r="AR767" s="244"/>
      <c r="AS767" s="244"/>
      <c r="AT767" s="244"/>
      <c r="AU767" s="244"/>
      <c r="AV767" s="244"/>
      <c r="AW767" s="244"/>
      <c r="AX767" s="244"/>
      <c r="AY767" s="244"/>
      <c r="AZ767" s="244"/>
      <c r="BA767" s="244"/>
      <c r="BB767" s="244"/>
      <c r="BC767" s="244"/>
      <c r="BD767" s="244"/>
      <c r="BE767" s="244"/>
      <c r="BF767" s="244"/>
      <c r="BG767" s="244"/>
      <c r="BH767" s="244"/>
      <c r="BI767" s="244"/>
      <c r="BJ767" s="244"/>
      <c r="BK767" s="244"/>
    </row>
    <row r="768" spans="1:63" ht="19.5" customHeight="1">
      <c r="A768" s="244"/>
      <c r="B768" s="244"/>
      <c r="C768" s="244"/>
      <c r="D768" s="244"/>
      <c r="E768" s="244"/>
      <c r="F768" s="244"/>
      <c r="G768" s="244"/>
      <c r="H768" s="244"/>
      <c r="I768" s="244"/>
      <c r="J768" s="244"/>
      <c r="K768" s="244"/>
      <c r="L768" s="244"/>
      <c r="M768" s="244"/>
      <c r="N768" s="244"/>
      <c r="O768" s="244"/>
      <c r="P768" s="244"/>
      <c r="Q768" s="244"/>
      <c r="R768" s="244"/>
      <c r="S768" s="244"/>
      <c r="T768" s="244"/>
      <c r="U768" s="244"/>
      <c r="V768" s="244"/>
      <c r="W768" s="244"/>
      <c r="X768" s="244"/>
      <c r="Y768" s="244"/>
      <c r="Z768" s="244"/>
      <c r="AA768" s="244"/>
      <c r="AB768" s="244"/>
      <c r="AC768" s="244"/>
      <c r="AD768" s="244"/>
      <c r="AE768" s="244"/>
      <c r="AF768" s="244"/>
      <c r="AG768" s="244"/>
      <c r="AH768" s="244"/>
      <c r="AI768" s="244"/>
      <c r="AJ768" s="244"/>
      <c r="AK768" s="244"/>
      <c r="AL768" s="244"/>
      <c r="AM768" s="244"/>
      <c r="AN768" s="244"/>
      <c r="AO768" s="244"/>
      <c r="AP768" s="244"/>
      <c r="AQ768" s="244"/>
      <c r="AR768" s="244"/>
      <c r="AS768" s="244"/>
      <c r="AT768" s="244"/>
      <c r="AU768" s="244"/>
      <c r="AV768" s="244"/>
      <c r="AW768" s="244"/>
      <c r="AX768" s="244"/>
      <c r="AY768" s="244"/>
      <c r="AZ768" s="244"/>
      <c r="BA768" s="244"/>
      <c r="BB768" s="244"/>
      <c r="BC768" s="244"/>
      <c r="BD768" s="244"/>
      <c r="BE768" s="244"/>
      <c r="BF768" s="244"/>
      <c r="BG768" s="244"/>
      <c r="BH768" s="244"/>
      <c r="BI768" s="244"/>
      <c r="BJ768" s="244"/>
      <c r="BK768" s="244"/>
    </row>
    <row r="769" spans="1:63" ht="19.5" customHeight="1">
      <c r="A769" s="244"/>
      <c r="B769" s="244"/>
      <c r="C769" s="244"/>
      <c r="D769" s="244"/>
      <c r="E769" s="244"/>
      <c r="F769" s="244"/>
      <c r="G769" s="244"/>
      <c r="H769" s="244"/>
      <c r="I769" s="244"/>
      <c r="J769" s="244"/>
      <c r="K769" s="244"/>
      <c r="L769" s="244"/>
      <c r="M769" s="244"/>
      <c r="N769" s="244"/>
      <c r="O769" s="244"/>
      <c r="P769" s="244"/>
      <c r="Q769" s="244"/>
      <c r="R769" s="244"/>
      <c r="S769" s="244"/>
      <c r="T769" s="244"/>
      <c r="U769" s="244"/>
      <c r="V769" s="244"/>
      <c r="W769" s="244"/>
      <c r="X769" s="244"/>
      <c r="Y769" s="244"/>
      <c r="Z769" s="244"/>
      <c r="AA769" s="244"/>
      <c r="AB769" s="244"/>
      <c r="AC769" s="244"/>
      <c r="AD769" s="244"/>
      <c r="AE769" s="244"/>
      <c r="AF769" s="244"/>
      <c r="AG769" s="244"/>
      <c r="AH769" s="244"/>
      <c r="AI769" s="244"/>
      <c r="AJ769" s="244"/>
      <c r="AK769" s="244"/>
      <c r="AL769" s="244"/>
      <c r="AM769" s="244"/>
      <c r="AN769" s="244"/>
      <c r="AO769" s="244"/>
      <c r="AP769" s="244"/>
      <c r="AQ769" s="244"/>
      <c r="AR769" s="244"/>
      <c r="AS769" s="244"/>
      <c r="AT769" s="244"/>
      <c r="AU769" s="244"/>
      <c r="AV769" s="244"/>
      <c r="AW769" s="244"/>
      <c r="AX769" s="244"/>
      <c r="AY769" s="244"/>
      <c r="AZ769" s="244"/>
      <c r="BA769" s="244"/>
      <c r="BB769" s="244"/>
      <c r="BC769" s="244"/>
      <c r="BD769" s="244"/>
      <c r="BE769" s="244"/>
      <c r="BF769" s="244"/>
      <c r="BG769" s="244"/>
      <c r="BH769" s="244"/>
      <c r="BI769" s="244"/>
      <c r="BJ769" s="244"/>
      <c r="BK769" s="244"/>
    </row>
    <row r="770" spans="1:63" ht="19.5" customHeight="1">
      <c r="A770" s="244"/>
      <c r="B770" s="244"/>
      <c r="C770" s="244"/>
      <c r="D770" s="244"/>
      <c r="E770" s="244"/>
      <c r="F770" s="244"/>
      <c r="G770" s="244"/>
      <c r="H770" s="244"/>
      <c r="I770" s="244"/>
      <c r="J770" s="244"/>
      <c r="K770" s="244"/>
      <c r="L770" s="244"/>
      <c r="M770" s="244"/>
      <c r="N770" s="244"/>
      <c r="O770" s="244"/>
      <c r="P770" s="244"/>
      <c r="Q770" s="244"/>
      <c r="R770" s="244"/>
      <c r="S770" s="244"/>
      <c r="T770" s="244"/>
      <c r="U770" s="244"/>
      <c r="V770" s="244"/>
      <c r="W770" s="244"/>
      <c r="X770" s="244"/>
      <c r="Y770" s="244"/>
      <c r="Z770" s="244"/>
      <c r="AA770" s="244"/>
      <c r="AB770" s="244"/>
      <c r="AC770" s="244"/>
      <c r="AD770" s="244"/>
      <c r="AE770" s="244"/>
      <c r="AF770" s="244"/>
      <c r="AG770" s="244"/>
      <c r="AH770" s="244"/>
      <c r="AI770" s="244"/>
      <c r="AJ770" s="244"/>
      <c r="AK770" s="244"/>
      <c r="AL770" s="244"/>
      <c r="AM770" s="244"/>
      <c r="AN770" s="244"/>
      <c r="AO770" s="244"/>
      <c r="AP770" s="244"/>
      <c r="AQ770" s="244"/>
      <c r="AR770" s="244"/>
      <c r="AS770" s="244"/>
      <c r="AT770" s="244"/>
      <c r="AU770" s="244"/>
      <c r="AV770" s="244"/>
      <c r="AW770" s="244"/>
      <c r="AX770" s="244"/>
      <c r="AY770" s="244"/>
      <c r="AZ770" s="244"/>
      <c r="BA770" s="244"/>
      <c r="BB770" s="244"/>
      <c r="BC770" s="244"/>
      <c r="BD770" s="244"/>
      <c r="BE770" s="244"/>
      <c r="BF770" s="244"/>
      <c r="BG770" s="244"/>
      <c r="BH770" s="244"/>
      <c r="BI770" s="244"/>
      <c r="BJ770" s="244"/>
      <c r="BK770" s="244"/>
    </row>
    <row r="771" spans="1:63" ht="19.5" customHeight="1">
      <c r="A771" s="244"/>
      <c r="B771" s="244"/>
      <c r="C771" s="244"/>
      <c r="D771" s="244"/>
      <c r="E771" s="244"/>
      <c r="F771" s="244"/>
      <c r="G771" s="244"/>
      <c r="H771" s="244"/>
      <c r="I771" s="244"/>
      <c r="J771" s="244"/>
      <c r="K771" s="244"/>
      <c r="L771" s="244"/>
      <c r="M771" s="244"/>
      <c r="N771" s="244"/>
      <c r="O771" s="244"/>
      <c r="P771" s="244"/>
      <c r="Q771" s="244"/>
      <c r="R771" s="244"/>
      <c r="S771" s="244"/>
      <c r="T771" s="244"/>
      <c r="U771" s="244"/>
      <c r="V771" s="244"/>
      <c r="W771" s="244"/>
      <c r="X771" s="244"/>
      <c r="Y771" s="244"/>
      <c r="Z771" s="244"/>
      <c r="AA771" s="244"/>
      <c r="AB771" s="244"/>
      <c r="AC771" s="244"/>
      <c r="AD771" s="244"/>
      <c r="AE771" s="244"/>
      <c r="AF771" s="244"/>
      <c r="AG771" s="244"/>
      <c r="AH771" s="244"/>
      <c r="AI771" s="244"/>
      <c r="AJ771" s="244"/>
      <c r="AK771" s="244"/>
      <c r="AL771" s="244"/>
      <c r="AM771" s="244"/>
      <c r="AN771" s="244"/>
      <c r="AO771" s="244"/>
      <c r="AP771" s="244"/>
      <c r="AQ771" s="244"/>
      <c r="AR771" s="244"/>
      <c r="AS771" s="244"/>
      <c r="AT771" s="244"/>
      <c r="AU771" s="244"/>
      <c r="AV771" s="244"/>
      <c r="AW771" s="244"/>
      <c r="AX771" s="244"/>
      <c r="AY771" s="244"/>
      <c r="AZ771" s="244"/>
      <c r="BA771" s="244"/>
      <c r="BB771" s="244"/>
      <c r="BC771" s="244"/>
      <c r="BD771" s="244"/>
      <c r="BE771" s="244"/>
      <c r="BF771" s="244"/>
      <c r="BG771" s="244"/>
      <c r="BH771" s="244"/>
      <c r="BI771" s="244"/>
      <c r="BJ771" s="244"/>
      <c r="BK771" s="244"/>
    </row>
    <row r="772" spans="1:63" ht="19.5" customHeight="1">
      <c r="A772" s="244"/>
      <c r="B772" s="244"/>
      <c r="C772" s="244"/>
      <c r="D772" s="244"/>
      <c r="E772" s="244"/>
      <c r="F772" s="244"/>
      <c r="G772" s="244"/>
      <c r="H772" s="244"/>
      <c r="I772" s="244"/>
      <c r="J772" s="244"/>
      <c r="K772" s="244"/>
      <c r="L772" s="244"/>
      <c r="M772" s="244"/>
      <c r="N772" s="244"/>
      <c r="O772" s="244"/>
      <c r="P772" s="244"/>
      <c r="Q772" s="244"/>
      <c r="R772" s="244"/>
      <c r="S772" s="244"/>
      <c r="T772" s="244"/>
      <c r="U772" s="244"/>
      <c r="V772" s="244"/>
      <c r="W772" s="244"/>
      <c r="X772" s="244"/>
      <c r="Y772" s="244"/>
      <c r="Z772" s="244"/>
      <c r="AA772" s="244"/>
      <c r="AB772" s="244"/>
      <c r="AC772" s="244"/>
      <c r="AD772" s="244"/>
      <c r="AE772" s="244"/>
      <c r="AF772" s="244"/>
      <c r="AG772" s="244"/>
      <c r="AH772" s="244"/>
      <c r="AI772" s="244"/>
      <c r="AJ772" s="244"/>
      <c r="AK772" s="244"/>
      <c r="AL772" s="244"/>
      <c r="AM772" s="244"/>
      <c r="AN772" s="244"/>
      <c r="AO772" s="244"/>
      <c r="AP772" s="244"/>
      <c r="AQ772" s="244"/>
      <c r="AR772" s="244"/>
      <c r="AS772" s="244"/>
      <c r="AT772" s="244"/>
      <c r="AU772" s="244"/>
      <c r="AV772" s="244"/>
      <c r="AW772" s="244"/>
      <c r="AX772" s="244"/>
      <c r="AY772" s="244"/>
      <c r="AZ772" s="244"/>
      <c r="BA772" s="244"/>
      <c r="BB772" s="244"/>
      <c r="BC772" s="244"/>
      <c r="BD772" s="244"/>
      <c r="BE772" s="244"/>
      <c r="BF772" s="244"/>
      <c r="BG772" s="244"/>
      <c r="BH772" s="244"/>
      <c r="BI772" s="244"/>
      <c r="BJ772" s="244"/>
      <c r="BK772" s="244"/>
    </row>
    <row r="773" spans="1:63" ht="19.5" customHeight="1">
      <c r="A773" s="244"/>
      <c r="B773" s="244"/>
      <c r="C773" s="244"/>
      <c r="D773" s="244"/>
      <c r="E773" s="244"/>
      <c r="F773" s="244"/>
      <c r="G773" s="244"/>
      <c r="H773" s="244"/>
      <c r="I773" s="244"/>
      <c r="J773" s="244"/>
      <c r="K773" s="244"/>
      <c r="L773" s="244"/>
      <c r="M773" s="244"/>
      <c r="N773" s="244"/>
      <c r="O773" s="244"/>
      <c r="P773" s="244"/>
      <c r="Q773" s="244"/>
      <c r="R773" s="244"/>
      <c r="S773" s="244"/>
      <c r="T773" s="244"/>
      <c r="U773" s="244"/>
      <c r="V773" s="244"/>
      <c r="W773" s="244"/>
      <c r="X773" s="244"/>
      <c r="Y773" s="244"/>
      <c r="Z773" s="244"/>
      <c r="AA773" s="244"/>
      <c r="AB773" s="244"/>
      <c r="AC773" s="244"/>
      <c r="AD773" s="244"/>
      <c r="AE773" s="244"/>
      <c r="AF773" s="244"/>
      <c r="AG773" s="244"/>
      <c r="AH773" s="244"/>
      <c r="AI773" s="244"/>
      <c r="AJ773" s="244"/>
      <c r="AK773" s="244"/>
      <c r="AL773" s="244"/>
      <c r="AM773" s="244"/>
      <c r="AN773" s="244"/>
      <c r="AO773" s="244"/>
      <c r="AP773" s="244"/>
      <c r="AQ773" s="244"/>
      <c r="AR773" s="244"/>
      <c r="AS773" s="244"/>
      <c r="AT773" s="244"/>
      <c r="AU773" s="244"/>
      <c r="AV773" s="244"/>
      <c r="AW773" s="244"/>
      <c r="AX773" s="244"/>
      <c r="AY773" s="244"/>
      <c r="AZ773" s="244"/>
      <c r="BA773" s="244"/>
      <c r="BB773" s="244"/>
      <c r="BC773" s="244"/>
      <c r="BD773" s="244"/>
      <c r="BE773" s="244"/>
      <c r="BF773" s="244"/>
      <c r="BG773" s="244"/>
      <c r="BH773" s="244"/>
      <c r="BI773" s="244"/>
      <c r="BJ773" s="244"/>
      <c r="BK773" s="244"/>
    </row>
    <row r="774" spans="1:63" ht="19.5" customHeight="1">
      <c r="A774" s="244"/>
      <c r="B774" s="244"/>
      <c r="C774" s="244"/>
      <c r="D774" s="244"/>
      <c r="E774" s="244"/>
      <c r="F774" s="244"/>
      <c r="G774" s="244"/>
      <c r="H774" s="244"/>
      <c r="I774" s="244"/>
      <c r="J774" s="244"/>
      <c r="K774" s="244"/>
      <c r="L774" s="244"/>
      <c r="M774" s="244"/>
      <c r="N774" s="244"/>
      <c r="O774" s="244"/>
      <c r="P774" s="244"/>
      <c r="Q774" s="244"/>
      <c r="R774" s="244"/>
      <c r="S774" s="244"/>
      <c r="T774" s="244"/>
      <c r="U774" s="244"/>
      <c r="V774" s="244"/>
      <c r="W774" s="244"/>
      <c r="X774" s="244"/>
      <c r="Y774" s="244"/>
      <c r="Z774" s="244"/>
      <c r="AA774" s="244"/>
      <c r="AB774" s="244"/>
      <c r="AC774" s="244"/>
      <c r="AD774" s="244"/>
      <c r="AE774" s="244"/>
      <c r="AF774" s="244"/>
      <c r="AG774" s="244"/>
      <c r="AH774" s="244"/>
      <c r="AI774" s="244"/>
      <c r="AJ774" s="244"/>
      <c r="AK774" s="244"/>
      <c r="AL774" s="244"/>
      <c r="AM774" s="244"/>
      <c r="AN774" s="244"/>
      <c r="AO774" s="244"/>
      <c r="AP774" s="244"/>
      <c r="AQ774" s="244"/>
      <c r="AR774" s="244"/>
      <c r="AS774" s="244"/>
      <c r="AT774" s="244"/>
      <c r="AU774" s="244"/>
      <c r="AV774" s="244"/>
      <c r="AW774" s="244"/>
      <c r="AX774" s="244"/>
      <c r="AY774" s="244"/>
      <c r="AZ774" s="244"/>
      <c r="BA774" s="244"/>
      <c r="BB774" s="244"/>
      <c r="BC774" s="244"/>
      <c r="BD774" s="244"/>
      <c r="BE774" s="244"/>
      <c r="BF774" s="244"/>
      <c r="BG774" s="244"/>
      <c r="BH774" s="244"/>
      <c r="BI774" s="244"/>
      <c r="BJ774" s="244"/>
      <c r="BK774" s="244"/>
    </row>
    <row r="775" spans="1:63" ht="19.5" customHeight="1">
      <c r="A775" s="244"/>
      <c r="B775" s="244"/>
      <c r="C775" s="244"/>
      <c r="D775" s="244"/>
      <c r="E775" s="244"/>
      <c r="F775" s="244"/>
      <c r="G775" s="244"/>
      <c r="H775" s="244"/>
      <c r="I775" s="244"/>
      <c r="J775" s="244"/>
      <c r="K775" s="244"/>
      <c r="L775" s="244"/>
      <c r="M775" s="244"/>
      <c r="N775" s="244"/>
      <c r="O775" s="244"/>
      <c r="P775" s="244"/>
      <c r="Q775" s="244"/>
      <c r="R775" s="244"/>
      <c r="S775" s="244"/>
      <c r="T775" s="244"/>
      <c r="U775" s="244"/>
      <c r="V775" s="244"/>
      <c r="W775" s="244"/>
      <c r="X775" s="244"/>
      <c r="Y775" s="244"/>
      <c r="Z775" s="244"/>
      <c r="AA775" s="244"/>
      <c r="AB775" s="244"/>
      <c r="AC775" s="244"/>
      <c r="AD775" s="244"/>
      <c r="AE775" s="244"/>
      <c r="AF775" s="244"/>
      <c r="AG775" s="244"/>
      <c r="AH775" s="244"/>
      <c r="AI775" s="244"/>
      <c r="AJ775" s="244"/>
      <c r="AK775" s="244"/>
      <c r="AL775" s="244"/>
      <c r="AM775" s="244"/>
      <c r="AN775" s="244"/>
      <c r="AO775" s="244"/>
      <c r="AP775" s="244"/>
      <c r="AQ775" s="244"/>
      <c r="AR775" s="244"/>
      <c r="AS775" s="244"/>
      <c r="AT775" s="244"/>
      <c r="AU775" s="244"/>
      <c r="AV775" s="244"/>
      <c r="AW775" s="244"/>
      <c r="AX775" s="244"/>
      <c r="AY775" s="244"/>
      <c r="AZ775" s="244"/>
      <c r="BA775" s="244"/>
      <c r="BB775" s="244"/>
      <c r="BC775" s="244"/>
      <c r="BD775" s="244"/>
      <c r="BE775" s="244"/>
      <c r="BF775" s="244"/>
      <c r="BG775" s="244"/>
      <c r="BH775" s="244"/>
      <c r="BI775" s="244"/>
      <c r="BJ775" s="244"/>
      <c r="BK775" s="244"/>
    </row>
    <row r="776" spans="1:63" ht="19.5" customHeight="1">
      <c r="A776" s="244"/>
      <c r="B776" s="244"/>
      <c r="C776" s="244"/>
      <c r="D776" s="244"/>
      <c r="E776" s="244"/>
      <c r="F776" s="244"/>
      <c r="G776" s="244"/>
      <c r="H776" s="244"/>
      <c r="I776" s="244"/>
      <c r="J776" s="244"/>
      <c r="K776" s="244"/>
      <c r="L776" s="244"/>
      <c r="M776" s="244"/>
      <c r="N776" s="244"/>
      <c r="O776" s="244"/>
      <c r="P776" s="244"/>
      <c r="Q776" s="244"/>
      <c r="R776" s="244"/>
      <c r="S776" s="244"/>
      <c r="T776" s="244"/>
      <c r="U776" s="244"/>
      <c r="V776" s="244"/>
      <c r="W776" s="244"/>
      <c r="X776" s="244"/>
      <c r="Y776" s="244"/>
      <c r="Z776" s="244"/>
      <c r="AA776" s="244"/>
      <c r="AB776" s="244"/>
      <c r="AC776" s="244"/>
      <c r="AD776" s="244"/>
      <c r="AE776" s="244"/>
      <c r="AF776" s="244"/>
      <c r="AG776" s="244"/>
      <c r="AH776" s="244"/>
      <c r="AI776" s="244"/>
      <c r="AJ776" s="244"/>
      <c r="AK776" s="244"/>
      <c r="AL776" s="244"/>
      <c r="AM776" s="244"/>
      <c r="AN776" s="244"/>
      <c r="AO776" s="244"/>
      <c r="AP776" s="244"/>
      <c r="AQ776" s="244"/>
      <c r="AR776" s="244"/>
      <c r="AS776" s="244"/>
      <c r="AT776" s="244"/>
      <c r="AU776" s="244"/>
      <c r="AV776" s="244"/>
      <c r="AW776" s="244"/>
      <c r="AX776" s="244"/>
      <c r="AY776" s="244"/>
      <c r="AZ776" s="244"/>
      <c r="BA776" s="244"/>
      <c r="BB776" s="244"/>
      <c r="BC776" s="244"/>
      <c r="BD776" s="244"/>
      <c r="BE776" s="244"/>
      <c r="BF776" s="244"/>
      <c r="BG776" s="244"/>
      <c r="BH776" s="244"/>
      <c r="BI776" s="244"/>
      <c r="BJ776" s="244"/>
      <c r="BK776" s="244"/>
    </row>
    <row r="777" spans="1:63" ht="19.5" customHeight="1">
      <c r="A777" s="244"/>
      <c r="B777" s="244"/>
      <c r="C777" s="244"/>
      <c r="D777" s="244"/>
      <c r="E777" s="244"/>
      <c r="F777" s="244"/>
      <c r="G777" s="244"/>
      <c r="H777" s="244"/>
      <c r="I777" s="244"/>
      <c r="J777" s="244"/>
      <c r="K777" s="244"/>
      <c r="L777" s="244"/>
      <c r="M777" s="244"/>
      <c r="N777" s="244"/>
      <c r="O777" s="244"/>
      <c r="P777" s="244"/>
      <c r="Q777" s="244"/>
      <c r="R777" s="244"/>
      <c r="S777" s="244"/>
      <c r="T777" s="244"/>
      <c r="U777" s="244"/>
      <c r="V777" s="244"/>
      <c r="W777" s="244"/>
      <c r="X777" s="244"/>
      <c r="Y777" s="244"/>
      <c r="Z777" s="244"/>
      <c r="AA777" s="244"/>
      <c r="AB777" s="244"/>
      <c r="AC777" s="244"/>
      <c r="AD777" s="244"/>
      <c r="AE777" s="244"/>
      <c r="AF777" s="244"/>
      <c r="AG777" s="244"/>
      <c r="AH777" s="244"/>
      <c r="AI777" s="244"/>
      <c r="AJ777" s="244"/>
      <c r="AK777" s="244"/>
      <c r="AL777" s="244"/>
      <c r="AM777" s="244"/>
      <c r="AN777" s="244"/>
      <c r="AO777" s="244"/>
      <c r="AP777" s="244"/>
      <c r="AQ777" s="244"/>
      <c r="AR777" s="244"/>
      <c r="AS777" s="244"/>
      <c r="AT777" s="244"/>
      <c r="AU777" s="244"/>
      <c r="AV777" s="244"/>
      <c r="AW777" s="244"/>
      <c r="AX777" s="244"/>
      <c r="AY777" s="244"/>
      <c r="AZ777" s="244"/>
      <c r="BA777" s="244"/>
      <c r="BB777" s="244"/>
      <c r="BC777" s="244"/>
      <c r="BD777" s="244"/>
      <c r="BE777" s="244"/>
      <c r="BF777" s="244"/>
      <c r="BG777" s="244"/>
      <c r="BH777" s="244"/>
      <c r="BI777" s="244"/>
      <c r="BJ777" s="244"/>
      <c r="BK777" s="244"/>
    </row>
    <row r="778" spans="1:63" ht="19.5" customHeight="1">
      <c r="A778" s="244"/>
      <c r="B778" s="244"/>
      <c r="C778" s="244"/>
      <c r="D778" s="244"/>
      <c r="E778" s="244"/>
      <c r="F778" s="244"/>
      <c r="G778" s="244"/>
      <c r="H778" s="244"/>
      <c r="I778" s="244"/>
      <c r="J778" s="244"/>
      <c r="K778" s="244"/>
      <c r="L778" s="244"/>
      <c r="M778" s="244"/>
      <c r="N778" s="244"/>
      <c r="O778" s="244"/>
      <c r="P778" s="244"/>
      <c r="Q778" s="244"/>
      <c r="R778" s="244"/>
      <c r="S778" s="244"/>
      <c r="T778" s="244"/>
      <c r="U778" s="244"/>
      <c r="V778" s="244"/>
      <c r="W778" s="244"/>
      <c r="X778" s="244"/>
      <c r="Y778" s="244"/>
      <c r="Z778" s="244"/>
      <c r="AA778" s="244"/>
      <c r="AB778" s="244"/>
      <c r="AC778" s="244"/>
      <c r="AD778" s="244"/>
      <c r="AE778" s="244"/>
      <c r="AF778" s="244"/>
      <c r="AG778" s="244"/>
      <c r="AH778" s="244"/>
      <c r="AI778" s="244"/>
      <c r="AJ778" s="244"/>
      <c r="AK778" s="244"/>
      <c r="AL778" s="244"/>
      <c r="AM778" s="244"/>
      <c r="AN778" s="244"/>
      <c r="AO778" s="244"/>
      <c r="AP778" s="244"/>
      <c r="AQ778" s="244"/>
      <c r="AR778" s="244"/>
      <c r="AS778" s="244"/>
      <c r="AT778" s="244"/>
      <c r="AU778" s="244"/>
      <c r="AV778" s="244"/>
      <c r="AW778" s="244"/>
      <c r="AX778" s="244"/>
      <c r="AY778" s="244"/>
      <c r="AZ778" s="244"/>
      <c r="BA778" s="244"/>
      <c r="BB778" s="244"/>
      <c r="BC778" s="244"/>
      <c r="BD778" s="244"/>
      <c r="BE778" s="244"/>
      <c r="BF778" s="244"/>
      <c r="BG778" s="244"/>
      <c r="BH778" s="244"/>
      <c r="BI778" s="244"/>
      <c r="BJ778" s="244"/>
      <c r="BK778" s="244"/>
    </row>
    <row r="779" spans="1:63" ht="19.5" customHeight="1">
      <c r="A779" s="244"/>
      <c r="B779" s="244"/>
      <c r="C779" s="244"/>
      <c r="D779" s="244"/>
      <c r="E779" s="244"/>
      <c r="F779" s="244"/>
      <c r="G779" s="244"/>
      <c r="H779" s="244"/>
      <c r="I779" s="244"/>
      <c r="J779" s="244"/>
      <c r="K779" s="244"/>
      <c r="L779" s="244"/>
      <c r="M779" s="244"/>
      <c r="N779" s="244"/>
      <c r="O779" s="244"/>
      <c r="P779" s="244"/>
      <c r="Q779" s="244"/>
      <c r="R779" s="244"/>
      <c r="S779" s="244"/>
      <c r="T779" s="244"/>
      <c r="U779" s="244"/>
      <c r="V779" s="244"/>
      <c r="W779" s="244"/>
      <c r="X779" s="244"/>
      <c r="Y779" s="244"/>
      <c r="Z779" s="244"/>
      <c r="AA779" s="244"/>
      <c r="AB779" s="244"/>
      <c r="AC779" s="244"/>
      <c r="AD779" s="244"/>
      <c r="AE779" s="244"/>
      <c r="AF779" s="244"/>
      <c r="AG779" s="244"/>
      <c r="AH779" s="244"/>
      <c r="AI779" s="244"/>
      <c r="AJ779" s="244"/>
      <c r="AK779" s="244"/>
      <c r="AL779" s="244"/>
      <c r="AM779" s="244"/>
      <c r="AN779" s="244"/>
      <c r="AO779" s="244"/>
      <c r="AP779" s="244"/>
      <c r="AQ779" s="244"/>
      <c r="AR779" s="244"/>
      <c r="AS779" s="244"/>
      <c r="AT779" s="244"/>
      <c r="AU779" s="244"/>
      <c r="AV779" s="244"/>
      <c r="AW779" s="244"/>
      <c r="AX779" s="244"/>
      <c r="AY779" s="244"/>
      <c r="AZ779" s="244"/>
      <c r="BA779" s="244"/>
      <c r="BB779" s="244"/>
      <c r="BC779" s="244"/>
      <c r="BD779" s="244"/>
      <c r="BE779" s="244"/>
      <c r="BF779" s="244"/>
      <c r="BG779" s="244"/>
      <c r="BH779" s="244"/>
      <c r="BI779" s="244"/>
      <c r="BJ779" s="244"/>
      <c r="BK779" s="244"/>
    </row>
    <row r="780" spans="1:63" ht="19.5" customHeight="1">
      <c r="A780" s="244"/>
      <c r="B780" s="244"/>
      <c r="C780" s="244"/>
      <c r="D780" s="244"/>
      <c r="E780" s="244"/>
      <c r="F780" s="244"/>
      <c r="G780" s="244"/>
      <c r="H780" s="244"/>
      <c r="I780" s="244"/>
      <c r="J780" s="244"/>
      <c r="K780" s="244"/>
      <c r="L780" s="244"/>
      <c r="M780" s="244"/>
      <c r="N780" s="244"/>
      <c r="O780" s="244"/>
      <c r="P780" s="244"/>
      <c r="Q780" s="244"/>
      <c r="R780" s="244"/>
      <c r="S780" s="244"/>
      <c r="T780" s="244"/>
      <c r="U780" s="244"/>
      <c r="V780" s="244"/>
      <c r="W780" s="244"/>
      <c r="X780" s="244"/>
      <c r="Y780" s="244"/>
      <c r="Z780" s="244"/>
      <c r="AA780" s="244"/>
      <c r="AB780" s="244"/>
      <c r="AC780" s="244"/>
      <c r="AD780" s="244"/>
      <c r="AE780" s="244"/>
      <c r="AF780" s="244"/>
      <c r="AG780" s="244"/>
      <c r="AH780" s="244"/>
      <c r="AI780" s="244"/>
      <c r="AJ780" s="244"/>
      <c r="AK780" s="244"/>
      <c r="AL780" s="244"/>
      <c r="AM780" s="244"/>
      <c r="AN780" s="244"/>
      <c r="AO780" s="244"/>
      <c r="AP780" s="244"/>
      <c r="AQ780" s="244"/>
      <c r="AR780" s="244"/>
      <c r="AS780" s="244"/>
      <c r="AT780" s="244"/>
      <c r="AU780" s="244"/>
      <c r="AV780" s="244"/>
      <c r="AW780" s="244"/>
      <c r="AX780" s="244"/>
      <c r="AY780" s="244"/>
      <c r="AZ780" s="244"/>
      <c r="BA780" s="244"/>
      <c r="BB780" s="244"/>
      <c r="BC780" s="244"/>
      <c r="BD780" s="244"/>
      <c r="BE780" s="244"/>
      <c r="BF780" s="244"/>
      <c r="BG780" s="244"/>
      <c r="BH780" s="244"/>
      <c r="BI780" s="244"/>
      <c r="BJ780" s="244"/>
      <c r="BK780" s="244"/>
    </row>
    <row r="781" spans="1:63" ht="19.5" customHeight="1">
      <c r="A781" s="244"/>
      <c r="B781" s="244"/>
      <c r="C781" s="244"/>
      <c r="D781" s="244"/>
      <c r="E781" s="244"/>
      <c r="F781" s="244"/>
      <c r="G781" s="244"/>
      <c r="H781" s="244"/>
      <c r="I781" s="244"/>
      <c r="J781" s="244"/>
      <c r="K781" s="244"/>
      <c r="L781" s="244"/>
      <c r="M781" s="244"/>
      <c r="N781" s="244"/>
      <c r="O781" s="244"/>
      <c r="P781" s="244"/>
      <c r="Q781" s="244"/>
      <c r="R781" s="244"/>
      <c r="S781" s="244"/>
      <c r="T781" s="244"/>
      <c r="U781" s="244"/>
      <c r="V781" s="244"/>
      <c r="W781" s="244"/>
      <c r="X781" s="244"/>
      <c r="Y781" s="244"/>
      <c r="Z781" s="244"/>
      <c r="AA781" s="244"/>
      <c r="AB781" s="244"/>
      <c r="AC781" s="244"/>
      <c r="AD781" s="244"/>
      <c r="AE781" s="244"/>
      <c r="AF781" s="244"/>
      <c r="AG781" s="244"/>
      <c r="AH781" s="244"/>
      <c r="AI781" s="244"/>
      <c r="AJ781" s="244"/>
      <c r="AK781" s="244"/>
      <c r="AL781" s="244"/>
      <c r="AM781" s="244"/>
      <c r="AN781" s="244"/>
      <c r="AO781" s="244"/>
      <c r="AP781" s="244"/>
      <c r="AQ781" s="244"/>
      <c r="AR781" s="244"/>
      <c r="AS781" s="244"/>
      <c r="AT781" s="244"/>
      <c r="AU781" s="244"/>
      <c r="AV781" s="244"/>
      <c r="AW781" s="244"/>
      <c r="AX781" s="244"/>
      <c r="AY781" s="244"/>
      <c r="AZ781" s="244"/>
      <c r="BA781" s="244"/>
      <c r="BB781" s="244"/>
      <c r="BC781" s="244"/>
      <c r="BD781" s="244"/>
      <c r="BE781" s="244"/>
      <c r="BF781" s="244"/>
      <c r="BG781" s="244"/>
      <c r="BH781" s="244"/>
      <c r="BI781" s="244"/>
      <c r="BJ781" s="244"/>
      <c r="BK781" s="244"/>
    </row>
    <row r="782" spans="1:63" ht="19.5" customHeight="1">
      <c r="A782" s="244"/>
      <c r="B782" s="244"/>
      <c r="C782" s="244"/>
      <c r="D782" s="244"/>
      <c r="E782" s="244"/>
      <c r="F782" s="244"/>
      <c r="G782" s="244"/>
      <c r="H782" s="244"/>
      <c r="I782" s="244"/>
      <c r="J782" s="244"/>
      <c r="K782" s="244"/>
      <c r="L782" s="244"/>
      <c r="M782" s="244"/>
      <c r="N782" s="244"/>
      <c r="O782" s="244"/>
      <c r="P782" s="244"/>
      <c r="Q782" s="244"/>
      <c r="R782" s="244"/>
      <c r="S782" s="244"/>
      <c r="T782" s="244"/>
      <c r="U782" s="244"/>
      <c r="V782" s="244"/>
      <c r="W782" s="244"/>
      <c r="X782" s="244"/>
      <c r="Y782" s="244"/>
      <c r="Z782" s="244"/>
      <c r="AA782" s="244"/>
      <c r="AB782" s="244"/>
      <c r="AC782" s="244"/>
      <c r="AD782" s="244"/>
      <c r="AE782" s="244"/>
      <c r="AF782" s="244"/>
      <c r="AG782" s="244"/>
      <c r="AH782" s="244"/>
      <c r="AI782" s="244"/>
      <c r="AJ782" s="244"/>
      <c r="AK782" s="244"/>
      <c r="AL782" s="244"/>
      <c r="AM782" s="244"/>
      <c r="AN782" s="244"/>
      <c r="AO782" s="244"/>
      <c r="AP782" s="244"/>
      <c r="AQ782" s="244"/>
      <c r="AR782" s="244"/>
      <c r="AS782" s="244"/>
      <c r="AT782" s="244"/>
      <c r="AU782" s="244"/>
      <c r="AV782" s="244"/>
      <c r="AW782" s="244"/>
      <c r="AX782" s="244"/>
      <c r="AY782" s="244"/>
      <c r="AZ782" s="244"/>
      <c r="BA782" s="244"/>
      <c r="BB782" s="244"/>
      <c r="BC782" s="244"/>
      <c r="BD782" s="244"/>
      <c r="BE782" s="244"/>
      <c r="BF782" s="244"/>
      <c r="BG782" s="244"/>
      <c r="BH782" s="244"/>
      <c r="BI782" s="244"/>
      <c r="BJ782" s="244"/>
      <c r="BK782" s="244"/>
    </row>
    <row r="783" spans="1:63" ht="19.5" customHeight="1">
      <c r="A783" s="244"/>
      <c r="B783" s="244"/>
      <c r="C783" s="244"/>
      <c r="D783" s="244"/>
      <c r="E783" s="244"/>
      <c r="F783" s="244"/>
      <c r="G783" s="244"/>
      <c r="H783" s="244"/>
      <c r="I783" s="244"/>
      <c r="J783" s="244"/>
      <c r="K783" s="244"/>
      <c r="L783" s="244"/>
      <c r="M783" s="244"/>
      <c r="N783" s="244"/>
      <c r="O783" s="244"/>
      <c r="P783" s="244"/>
      <c r="Q783" s="244"/>
      <c r="R783" s="244"/>
      <c r="S783" s="244"/>
      <c r="T783" s="244"/>
      <c r="U783" s="244"/>
      <c r="V783" s="244"/>
      <c r="W783" s="244"/>
      <c r="X783" s="244"/>
      <c r="Y783" s="244"/>
      <c r="Z783" s="244"/>
      <c r="AA783" s="244"/>
      <c r="AB783" s="244"/>
      <c r="AC783" s="244"/>
      <c r="AD783" s="244"/>
      <c r="AE783" s="244"/>
      <c r="AF783" s="244"/>
      <c r="AG783" s="244"/>
      <c r="AH783" s="244"/>
      <c r="AI783" s="244"/>
      <c r="AJ783" s="244"/>
      <c r="AK783" s="244"/>
      <c r="AL783" s="244"/>
      <c r="AM783" s="244"/>
      <c r="AN783" s="244"/>
      <c r="AO783" s="244"/>
      <c r="AP783" s="244"/>
      <c r="AQ783" s="244"/>
      <c r="AR783" s="244"/>
      <c r="AS783" s="244"/>
      <c r="AT783" s="244"/>
      <c r="AU783" s="244"/>
      <c r="AV783" s="244"/>
      <c r="AW783" s="244"/>
      <c r="AX783" s="244"/>
      <c r="AY783" s="244"/>
      <c r="AZ783" s="244"/>
      <c r="BA783" s="244"/>
      <c r="BB783" s="244"/>
      <c r="BC783" s="244"/>
      <c r="BD783" s="244"/>
      <c r="BE783" s="244"/>
      <c r="BF783" s="244"/>
      <c r="BG783" s="244"/>
      <c r="BH783" s="244"/>
      <c r="BI783" s="244"/>
      <c r="BJ783" s="244"/>
      <c r="BK783" s="244"/>
    </row>
    <row r="784" spans="1:63" ht="19.5" customHeight="1">
      <c r="A784" s="244"/>
      <c r="B784" s="244"/>
      <c r="C784" s="244"/>
      <c r="D784" s="244"/>
      <c r="E784" s="244"/>
      <c r="F784" s="244"/>
      <c r="G784" s="244"/>
      <c r="H784" s="244"/>
      <c r="I784" s="244"/>
      <c r="J784" s="244"/>
      <c r="K784" s="244"/>
      <c r="L784" s="244"/>
      <c r="M784" s="244"/>
      <c r="N784" s="244"/>
      <c r="O784" s="244"/>
      <c r="P784" s="244"/>
      <c r="Q784" s="244"/>
      <c r="R784" s="244"/>
      <c r="S784" s="244"/>
      <c r="T784" s="244"/>
      <c r="U784" s="244"/>
      <c r="V784" s="244"/>
      <c r="W784" s="244"/>
      <c r="X784" s="244"/>
      <c r="Y784" s="244"/>
      <c r="Z784" s="244"/>
      <c r="AA784" s="244"/>
      <c r="AB784" s="244"/>
      <c r="AC784" s="244"/>
      <c r="AD784" s="244"/>
      <c r="AE784" s="244"/>
      <c r="AF784" s="244"/>
      <c r="AG784" s="244"/>
      <c r="AH784" s="244"/>
      <c r="AI784" s="244"/>
      <c r="AJ784" s="244"/>
      <c r="AK784" s="244"/>
      <c r="AL784" s="244"/>
      <c r="AM784" s="244"/>
      <c r="AN784" s="244"/>
      <c r="AO784" s="244"/>
      <c r="AP784" s="244"/>
      <c r="AQ784" s="244"/>
      <c r="AR784" s="244"/>
      <c r="AS784" s="244"/>
      <c r="AT784" s="244"/>
      <c r="AU784" s="244"/>
      <c r="AV784" s="244"/>
      <c r="AW784" s="244"/>
      <c r="AX784" s="244"/>
      <c r="AY784" s="244"/>
      <c r="AZ784" s="244"/>
      <c r="BA784" s="244"/>
      <c r="BB784" s="244"/>
      <c r="BC784" s="244"/>
      <c r="BD784" s="244"/>
      <c r="BE784" s="244"/>
      <c r="BF784" s="244"/>
      <c r="BG784" s="244"/>
      <c r="BH784" s="244"/>
      <c r="BI784" s="244"/>
      <c r="BJ784" s="244"/>
      <c r="BK784" s="244"/>
    </row>
    <row r="785" spans="1:63" ht="19.5" customHeight="1">
      <c r="A785" s="244"/>
      <c r="B785" s="244"/>
      <c r="C785" s="244"/>
      <c r="D785" s="244"/>
      <c r="E785" s="244"/>
      <c r="F785" s="244"/>
      <c r="G785" s="244"/>
      <c r="H785" s="244"/>
      <c r="I785" s="244"/>
      <c r="J785" s="244"/>
      <c r="K785" s="244"/>
      <c r="L785" s="244"/>
      <c r="M785" s="244"/>
      <c r="N785" s="244"/>
      <c r="O785" s="244"/>
      <c r="P785" s="244"/>
      <c r="Q785" s="244"/>
      <c r="R785" s="244"/>
      <c r="S785" s="244"/>
      <c r="T785" s="244"/>
      <c r="U785" s="244"/>
      <c r="V785" s="244"/>
      <c r="W785" s="244"/>
      <c r="X785" s="244"/>
      <c r="Y785" s="244"/>
      <c r="Z785" s="244"/>
      <c r="AA785" s="244"/>
      <c r="AB785" s="244"/>
      <c r="AC785" s="244"/>
      <c r="AD785" s="244"/>
      <c r="AE785" s="244"/>
      <c r="AF785" s="244"/>
      <c r="AG785" s="244"/>
      <c r="AH785" s="244"/>
      <c r="AI785" s="244"/>
      <c r="AJ785" s="244"/>
      <c r="AK785" s="244"/>
      <c r="AL785" s="244"/>
      <c r="AM785" s="244"/>
      <c r="AN785" s="244"/>
      <c r="AO785" s="244"/>
      <c r="AP785" s="244"/>
      <c r="AQ785" s="244"/>
      <c r="AR785" s="244"/>
      <c r="AS785" s="244"/>
      <c r="AT785" s="244"/>
      <c r="AU785" s="244"/>
      <c r="AV785" s="244"/>
      <c r="AW785" s="244"/>
      <c r="AX785" s="244"/>
      <c r="AY785" s="244"/>
      <c r="AZ785" s="244"/>
      <c r="BA785" s="244"/>
      <c r="BB785" s="244"/>
      <c r="BC785" s="244"/>
      <c r="BD785" s="244"/>
      <c r="BE785" s="244"/>
      <c r="BF785" s="244"/>
      <c r="BG785" s="244"/>
      <c r="BH785" s="244"/>
      <c r="BI785" s="244"/>
      <c r="BJ785" s="244"/>
      <c r="BK785" s="244"/>
    </row>
    <row r="786" spans="1:63" ht="19.5" customHeight="1">
      <c r="A786" s="244"/>
      <c r="B786" s="244"/>
      <c r="C786" s="244"/>
      <c r="D786" s="244"/>
      <c r="E786" s="244"/>
      <c r="F786" s="244"/>
      <c r="G786" s="244"/>
      <c r="H786" s="244"/>
      <c r="I786" s="244"/>
      <c r="J786" s="244"/>
      <c r="K786" s="244"/>
      <c r="L786" s="244"/>
      <c r="M786" s="244"/>
      <c r="N786" s="244"/>
      <c r="O786" s="244"/>
      <c r="P786" s="244"/>
      <c r="Q786" s="244"/>
      <c r="R786" s="244"/>
      <c r="S786" s="244"/>
      <c r="T786" s="244"/>
      <c r="U786" s="244"/>
      <c r="V786" s="244"/>
      <c r="W786" s="244"/>
      <c r="X786" s="244"/>
      <c r="Y786" s="244"/>
      <c r="Z786" s="244"/>
      <c r="AA786" s="244"/>
      <c r="AB786" s="244"/>
      <c r="AC786" s="244"/>
      <c r="AD786" s="244"/>
      <c r="AE786" s="244"/>
      <c r="AF786" s="244"/>
      <c r="AG786" s="244"/>
      <c r="AH786" s="244"/>
      <c r="AI786" s="244"/>
      <c r="AJ786" s="244"/>
      <c r="AK786" s="244"/>
      <c r="AL786" s="244"/>
      <c r="AM786" s="244"/>
      <c r="AN786" s="244"/>
      <c r="AO786" s="244"/>
      <c r="AP786" s="244"/>
      <c r="AQ786" s="244"/>
      <c r="AR786" s="244"/>
      <c r="AS786" s="244"/>
      <c r="AT786" s="244"/>
      <c r="AU786" s="244"/>
      <c r="AV786" s="244"/>
      <c r="AW786" s="244"/>
      <c r="AX786" s="244"/>
      <c r="AY786" s="244"/>
      <c r="AZ786" s="244"/>
      <c r="BA786" s="244"/>
      <c r="BB786" s="244"/>
      <c r="BC786" s="244"/>
      <c r="BD786" s="244"/>
      <c r="BE786" s="244"/>
      <c r="BF786" s="244"/>
      <c r="BG786" s="244"/>
      <c r="BH786" s="244"/>
      <c r="BI786" s="244"/>
      <c r="BJ786" s="244"/>
      <c r="BK786" s="244"/>
    </row>
    <row r="787" spans="1:63" ht="19.5" customHeight="1">
      <c r="A787" s="244"/>
      <c r="B787" s="244"/>
      <c r="C787" s="244"/>
      <c r="D787" s="244"/>
      <c r="E787" s="244"/>
      <c r="F787" s="244"/>
      <c r="G787" s="244"/>
      <c r="H787" s="244"/>
      <c r="I787" s="244"/>
      <c r="J787" s="244"/>
      <c r="K787" s="244"/>
      <c r="L787" s="244"/>
      <c r="M787" s="244"/>
      <c r="N787" s="244"/>
      <c r="O787" s="244"/>
      <c r="P787" s="244"/>
      <c r="Q787" s="244"/>
      <c r="R787" s="244"/>
      <c r="S787" s="244"/>
      <c r="T787" s="244"/>
      <c r="U787" s="244"/>
      <c r="V787" s="244"/>
      <c r="W787" s="244"/>
      <c r="X787" s="244"/>
      <c r="Y787" s="244"/>
      <c r="Z787" s="244"/>
      <c r="AA787" s="244"/>
      <c r="AB787" s="244"/>
      <c r="AC787" s="244"/>
      <c r="AD787" s="244"/>
      <c r="AE787" s="244"/>
      <c r="AF787" s="244"/>
      <c r="AG787" s="244"/>
      <c r="AH787" s="244"/>
      <c r="AI787" s="244"/>
      <c r="AJ787" s="244"/>
      <c r="AK787" s="244"/>
      <c r="AL787" s="244"/>
      <c r="AM787" s="244"/>
      <c r="AN787" s="244"/>
      <c r="AO787" s="244"/>
      <c r="AP787" s="244"/>
      <c r="AQ787" s="244"/>
      <c r="AR787" s="244"/>
      <c r="AS787" s="244"/>
      <c r="AT787" s="244"/>
      <c r="AU787" s="244"/>
      <c r="AV787" s="244"/>
      <c r="AW787" s="244"/>
      <c r="AX787" s="244"/>
      <c r="AY787" s="244"/>
      <c r="AZ787" s="244"/>
      <c r="BA787" s="244"/>
      <c r="BB787" s="244"/>
      <c r="BC787" s="244"/>
      <c r="BD787" s="244"/>
      <c r="BE787" s="244"/>
      <c r="BF787" s="244"/>
      <c r="BG787" s="244"/>
      <c r="BH787" s="244"/>
      <c r="BI787" s="244"/>
      <c r="BJ787" s="244"/>
      <c r="BK787" s="244"/>
    </row>
    <row r="788" spans="1:63" ht="19.5" customHeight="1">
      <c r="A788" s="244"/>
      <c r="B788" s="244"/>
      <c r="C788" s="244"/>
      <c r="D788" s="244"/>
      <c r="E788" s="244"/>
      <c r="F788" s="244"/>
      <c r="G788" s="244"/>
      <c r="H788" s="244"/>
      <c r="I788" s="244"/>
      <c r="J788" s="244"/>
      <c r="K788" s="244"/>
      <c r="L788" s="244"/>
      <c r="M788" s="244"/>
      <c r="N788" s="244"/>
      <c r="O788" s="244"/>
      <c r="P788" s="244"/>
      <c r="Q788" s="244"/>
      <c r="R788" s="244"/>
      <c r="S788" s="244"/>
      <c r="T788" s="244"/>
      <c r="U788" s="244"/>
      <c r="V788" s="244"/>
      <c r="W788" s="244"/>
      <c r="X788" s="244"/>
      <c r="Y788" s="244"/>
      <c r="Z788" s="244"/>
      <c r="AA788" s="244"/>
      <c r="AB788" s="244"/>
      <c r="AC788" s="244"/>
      <c r="AD788" s="244"/>
      <c r="AE788" s="244"/>
      <c r="AF788" s="244"/>
      <c r="AG788" s="244"/>
      <c r="AH788" s="244"/>
      <c r="AI788" s="244"/>
      <c r="AJ788" s="244"/>
      <c r="AK788" s="244"/>
      <c r="AL788" s="244"/>
      <c r="AM788" s="244"/>
      <c r="AN788" s="244"/>
      <c r="AO788" s="244"/>
      <c r="AP788" s="244"/>
      <c r="AQ788" s="244"/>
      <c r="AR788" s="244"/>
      <c r="AS788" s="244"/>
      <c r="AT788" s="244"/>
      <c r="AU788" s="244"/>
      <c r="AV788" s="244"/>
      <c r="AW788" s="244"/>
      <c r="AX788" s="244"/>
      <c r="AY788" s="244"/>
      <c r="AZ788" s="244"/>
      <c r="BA788" s="244"/>
      <c r="BB788" s="244"/>
      <c r="BC788" s="244"/>
      <c r="BD788" s="244"/>
      <c r="BE788" s="244"/>
      <c r="BF788" s="244"/>
      <c r="BG788" s="244"/>
      <c r="BH788" s="244"/>
      <c r="BI788" s="244"/>
      <c r="BJ788" s="244"/>
      <c r="BK788" s="244"/>
    </row>
    <row r="789" spans="1:63" ht="19.5" customHeight="1">
      <c r="A789" s="244"/>
      <c r="B789" s="244"/>
      <c r="C789" s="244"/>
      <c r="D789" s="244"/>
      <c r="E789" s="244"/>
      <c r="F789" s="244"/>
      <c r="G789" s="244"/>
      <c r="H789" s="244"/>
      <c r="I789" s="244"/>
      <c r="J789" s="244"/>
      <c r="K789" s="244"/>
      <c r="L789" s="244"/>
      <c r="M789" s="244"/>
      <c r="N789" s="244"/>
      <c r="O789" s="244"/>
      <c r="P789" s="244"/>
      <c r="Q789" s="244"/>
      <c r="R789" s="244"/>
      <c r="S789" s="244"/>
      <c r="T789" s="244"/>
      <c r="U789" s="244"/>
      <c r="V789" s="244"/>
      <c r="W789" s="244"/>
      <c r="X789" s="244"/>
      <c r="Y789" s="244"/>
      <c r="Z789" s="244"/>
      <c r="AA789" s="244"/>
      <c r="AB789" s="244"/>
      <c r="AC789" s="244"/>
      <c r="AD789" s="244"/>
      <c r="AE789" s="244"/>
      <c r="AF789" s="244"/>
      <c r="AG789" s="244"/>
      <c r="AH789" s="244"/>
      <c r="AI789" s="244"/>
      <c r="AJ789" s="244"/>
      <c r="AK789" s="244"/>
      <c r="AL789" s="244"/>
      <c r="AM789" s="244"/>
      <c r="AN789" s="244"/>
      <c r="AO789" s="244"/>
      <c r="AP789" s="244"/>
      <c r="AQ789" s="244"/>
      <c r="AR789" s="244"/>
      <c r="AS789" s="244"/>
      <c r="AT789" s="244"/>
      <c r="AU789" s="244"/>
      <c r="AV789" s="244"/>
      <c r="AW789" s="244"/>
      <c r="AX789" s="244"/>
      <c r="AY789" s="244"/>
      <c r="AZ789" s="244"/>
      <c r="BA789" s="244"/>
      <c r="BB789" s="244"/>
      <c r="BC789" s="244"/>
      <c r="BD789" s="244"/>
      <c r="BE789" s="244"/>
      <c r="BF789" s="244"/>
      <c r="BG789" s="244"/>
      <c r="BH789" s="244"/>
      <c r="BI789" s="244"/>
      <c r="BJ789" s="244"/>
      <c r="BK789" s="244"/>
    </row>
    <row r="790" spans="1:63" ht="19.5" customHeight="1">
      <c r="A790" s="244"/>
      <c r="B790" s="244"/>
      <c r="C790" s="244"/>
      <c r="D790" s="244"/>
      <c r="E790" s="244"/>
      <c r="F790" s="244"/>
      <c r="G790" s="244"/>
      <c r="H790" s="244"/>
      <c r="I790" s="244"/>
      <c r="J790" s="244"/>
      <c r="K790" s="244"/>
      <c r="L790" s="244"/>
      <c r="M790" s="244"/>
      <c r="N790" s="244"/>
      <c r="O790" s="244"/>
      <c r="P790" s="244"/>
      <c r="Q790" s="244"/>
      <c r="R790" s="244"/>
      <c r="S790" s="244"/>
      <c r="T790" s="244"/>
      <c r="U790" s="244"/>
      <c r="V790" s="244"/>
      <c r="W790" s="244"/>
      <c r="X790" s="244"/>
      <c r="Y790" s="244"/>
      <c r="Z790" s="244"/>
      <c r="AA790" s="244"/>
      <c r="AB790" s="244"/>
      <c r="AC790" s="244"/>
      <c r="AD790" s="244"/>
      <c r="AE790" s="244"/>
      <c r="AF790" s="244"/>
      <c r="AG790" s="244"/>
      <c r="AH790" s="244"/>
      <c r="AI790" s="244"/>
      <c r="AJ790" s="244"/>
      <c r="AK790" s="244"/>
      <c r="AL790" s="244"/>
      <c r="AM790" s="244"/>
      <c r="AN790" s="244"/>
      <c r="AO790" s="244"/>
      <c r="AP790" s="244"/>
      <c r="AQ790" s="244"/>
      <c r="AR790" s="244"/>
      <c r="AS790" s="244"/>
      <c r="AT790" s="244"/>
      <c r="AU790" s="244"/>
      <c r="AV790" s="244"/>
      <c r="AW790" s="244"/>
      <c r="AX790" s="244"/>
      <c r="AY790" s="244"/>
      <c r="AZ790" s="244"/>
      <c r="BA790" s="244"/>
      <c r="BB790" s="244"/>
      <c r="BC790" s="244"/>
      <c r="BD790" s="244"/>
      <c r="BE790" s="244"/>
      <c r="BF790" s="244"/>
      <c r="BG790" s="244"/>
      <c r="BH790" s="244"/>
      <c r="BI790" s="244"/>
      <c r="BJ790" s="244"/>
      <c r="BK790" s="244"/>
    </row>
    <row r="791" spans="1:63" ht="19.5" customHeight="1">
      <c r="A791" s="244"/>
      <c r="B791" s="244"/>
      <c r="C791" s="244"/>
      <c r="D791" s="244"/>
      <c r="E791" s="244"/>
      <c r="F791" s="244"/>
      <c r="G791" s="244"/>
      <c r="H791" s="244"/>
      <c r="I791" s="244"/>
      <c r="J791" s="244"/>
      <c r="K791" s="244"/>
      <c r="L791" s="244"/>
      <c r="M791" s="244"/>
      <c r="N791" s="244"/>
      <c r="O791" s="244"/>
      <c r="P791" s="244"/>
      <c r="Q791" s="244"/>
      <c r="R791" s="244"/>
      <c r="S791" s="244"/>
      <c r="T791" s="244"/>
      <c r="U791" s="244"/>
      <c r="V791" s="244"/>
      <c r="W791" s="244"/>
      <c r="X791" s="244"/>
      <c r="Y791" s="244"/>
      <c r="Z791" s="244"/>
      <c r="AA791" s="244"/>
      <c r="AB791" s="244"/>
      <c r="AC791" s="244"/>
      <c r="AD791" s="244"/>
      <c r="AE791" s="244"/>
      <c r="AF791" s="244"/>
      <c r="AG791" s="244"/>
      <c r="AH791" s="244"/>
      <c r="AI791" s="244"/>
      <c r="AJ791" s="244"/>
      <c r="AK791" s="244"/>
      <c r="AL791" s="244"/>
      <c r="AM791" s="244"/>
      <c r="AN791" s="244"/>
      <c r="AO791" s="244"/>
      <c r="AP791" s="244"/>
      <c r="AQ791" s="244"/>
      <c r="AR791" s="244"/>
      <c r="AS791" s="244"/>
      <c r="AT791" s="244"/>
      <c r="AU791" s="244"/>
      <c r="AV791" s="244"/>
      <c r="AW791" s="244"/>
      <c r="AX791" s="244"/>
      <c r="AY791" s="244"/>
      <c r="AZ791" s="244"/>
      <c r="BA791" s="244"/>
      <c r="BB791" s="244"/>
      <c r="BC791" s="244"/>
      <c r="BD791" s="244"/>
      <c r="BE791" s="244"/>
      <c r="BF791" s="244"/>
      <c r="BG791" s="244"/>
      <c r="BH791" s="244"/>
      <c r="BI791" s="244"/>
      <c r="BJ791" s="244"/>
      <c r="BK791" s="244"/>
    </row>
    <row r="792" spans="1:63" ht="19.5" customHeight="1">
      <c r="A792" s="244"/>
      <c r="B792" s="244"/>
      <c r="C792" s="244"/>
      <c r="D792" s="244"/>
      <c r="E792" s="244"/>
      <c r="F792" s="244"/>
      <c r="G792" s="244"/>
      <c r="H792" s="244"/>
      <c r="I792" s="244"/>
      <c r="J792" s="244"/>
      <c r="K792" s="244"/>
      <c r="L792" s="244"/>
      <c r="M792" s="244"/>
      <c r="N792" s="244"/>
      <c r="O792" s="244"/>
      <c r="P792" s="244"/>
      <c r="Q792" s="244"/>
      <c r="R792" s="244"/>
      <c r="S792" s="244"/>
      <c r="T792" s="244"/>
      <c r="U792" s="244"/>
      <c r="V792" s="244"/>
      <c r="W792" s="244"/>
      <c r="X792" s="244"/>
      <c r="Y792" s="244"/>
      <c r="Z792" s="244"/>
      <c r="AA792" s="244"/>
      <c r="AB792" s="244"/>
      <c r="AC792" s="244"/>
      <c r="AD792" s="244"/>
      <c r="AE792" s="244"/>
      <c r="AF792" s="244"/>
      <c r="AG792" s="244"/>
      <c r="AH792" s="244"/>
      <c r="AI792" s="244"/>
      <c r="AJ792" s="244"/>
      <c r="AK792" s="244"/>
      <c r="AL792" s="244"/>
      <c r="AM792" s="244"/>
      <c r="AN792" s="244"/>
      <c r="AO792" s="244"/>
      <c r="AP792" s="244"/>
      <c r="AQ792" s="244"/>
      <c r="AR792" s="244"/>
      <c r="AS792" s="244"/>
      <c r="AT792" s="244"/>
      <c r="AU792" s="244"/>
      <c r="AV792" s="244"/>
      <c r="AW792" s="244"/>
      <c r="AX792" s="244"/>
      <c r="AY792" s="244"/>
      <c r="AZ792" s="244"/>
      <c r="BA792" s="244"/>
      <c r="BB792" s="244"/>
      <c r="BC792" s="244"/>
      <c r="BD792" s="244"/>
      <c r="BE792" s="244"/>
      <c r="BF792" s="244"/>
      <c r="BG792" s="244"/>
      <c r="BH792" s="244"/>
      <c r="BI792" s="244"/>
      <c r="BJ792" s="244"/>
      <c r="BK792" s="244"/>
    </row>
    <row r="793" spans="1:63" ht="19.5" customHeight="1">
      <c r="A793" s="244"/>
      <c r="B793" s="244"/>
      <c r="C793" s="244"/>
      <c r="D793" s="244"/>
      <c r="E793" s="244"/>
      <c r="F793" s="244"/>
      <c r="G793" s="244"/>
      <c r="H793" s="244"/>
      <c r="I793" s="244"/>
      <c r="J793" s="244"/>
      <c r="K793" s="244"/>
      <c r="L793" s="244"/>
      <c r="M793" s="244"/>
      <c r="N793" s="244"/>
      <c r="O793" s="244"/>
      <c r="P793" s="244"/>
      <c r="Q793" s="244"/>
      <c r="R793" s="244"/>
      <c r="S793" s="244"/>
      <c r="T793" s="244"/>
      <c r="U793" s="244"/>
      <c r="V793" s="244"/>
      <c r="W793" s="244"/>
      <c r="X793" s="244"/>
      <c r="Y793" s="244"/>
      <c r="Z793" s="244"/>
      <c r="AA793" s="244"/>
      <c r="AB793" s="244"/>
      <c r="AC793" s="244"/>
      <c r="AD793" s="244"/>
      <c r="AE793" s="244"/>
      <c r="AF793" s="244"/>
      <c r="AG793" s="244"/>
      <c r="AH793" s="244"/>
      <c r="AI793" s="244"/>
      <c r="AJ793" s="244"/>
      <c r="AK793" s="244"/>
      <c r="AL793" s="244"/>
      <c r="AM793" s="244"/>
      <c r="AN793" s="244"/>
      <c r="AO793" s="244"/>
      <c r="AP793" s="244"/>
      <c r="AQ793" s="244"/>
      <c r="AR793" s="244"/>
      <c r="AS793" s="244"/>
      <c r="AT793" s="244"/>
      <c r="AU793" s="244"/>
      <c r="AV793" s="244"/>
      <c r="AW793" s="244"/>
      <c r="AX793" s="244"/>
      <c r="AY793" s="244"/>
      <c r="AZ793" s="244"/>
      <c r="BA793" s="244"/>
      <c r="BB793" s="244"/>
      <c r="BC793" s="244"/>
      <c r="BD793" s="244"/>
      <c r="BE793" s="244"/>
      <c r="BF793" s="244"/>
      <c r="BG793" s="244"/>
      <c r="BH793" s="244"/>
      <c r="BI793" s="244"/>
      <c r="BJ793" s="244"/>
      <c r="BK793" s="244"/>
    </row>
    <row r="794" spans="1:63" ht="19.5" customHeight="1">
      <c r="A794" s="244"/>
      <c r="B794" s="244"/>
      <c r="C794" s="244"/>
      <c r="D794" s="244"/>
      <c r="E794" s="244"/>
      <c r="F794" s="244"/>
      <c r="G794" s="244"/>
      <c r="H794" s="244"/>
      <c r="I794" s="244"/>
      <c r="J794" s="244"/>
      <c r="K794" s="244"/>
      <c r="L794" s="244"/>
      <c r="M794" s="244"/>
      <c r="N794" s="244"/>
      <c r="O794" s="244"/>
      <c r="P794" s="244"/>
      <c r="Q794" s="244"/>
      <c r="R794" s="244"/>
      <c r="S794" s="244"/>
      <c r="T794" s="244"/>
      <c r="U794" s="244"/>
      <c r="V794" s="244"/>
      <c r="W794" s="244"/>
      <c r="X794" s="244"/>
      <c r="Y794" s="244"/>
      <c r="Z794" s="244"/>
      <c r="AA794" s="244"/>
      <c r="AB794" s="244"/>
      <c r="AC794" s="244"/>
      <c r="AD794" s="244"/>
      <c r="AE794" s="244"/>
      <c r="AF794" s="244"/>
      <c r="AG794" s="244"/>
      <c r="AH794" s="244"/>
      <c r="AI794" s="244"/>
      <c r="AJ794" s="244"/>
      <c r="AK794" s="244"/>
      <c r="AL794" s="244"/>
      <c r="AM794" s="244"/>
      <c r="AN794" s="244"/>
      <c r="AO794" s="244"/>
      <c r="AP794" s="244"/>
      <c r="AQ794" s="244"/>
      <c r="AR794" s="244"/>
      <c r="AS794" s="244"/>
      <c r="AT794" s="244"/>
      <c r="AU794" s="244"/>
      <c r="AV794" s="244"/>
      <c r="AW794" s="244"/>
      <c r="AX794" s="244"/>
      <c r="AY794" s="244"/>
      <c r="AZ794" s="244"/>
      <c r="BA794" s="244"/>
      <c r="BB794" s="244"/>
      <c r="BC794" s="244"/>
      <c r="BD794" s="244"/>
      <c r="BE794" s="244"/>
      <c r="BF794" s="244"/>
      <c r="BG794" s="244"/>
      <c r="BH794" s="244"/>
      <c r="BI794" s="244"/>
      <c r="BJ794" s="244"/>
      <c r="BK794" s="244"/>
    </row>
    <row r="795" spans="1:63" ht="19.5" customHeight="1">
      <c r="A795" s="244"/>
      <c r="B795" s="244"/>
      <c r="C795" s="244"/>
      <c r="D795" s="244"/>
      <c r="E795" s="244"/>
      <c r="F795" s="244"/>
      <c r="G795" s="244"/>
      <c r="H795" s="244"/>
      <c r="I795" s="244"/>
      <c r="J795" s="244"/>
      <c r="K795" s="244"/>
      <c r="L795" s="244"/>
      <c r="M795" s="244"/>
      <c r="N795" s="244"/>
      <c r="O795" s="244"/>
      <c r="P795" s="244"/>
      <c r="Q795" s="244"/>
      <c r="R795" s="244"/>
      <c r="S795" s="244"/>
      <c r="T795" s="244"/>
      <c r="U795" s="244"/>
      <c r="V795" s="244"/>
      <c r="W795" s="244"/>
      <c r="X795" s="244"/>
      <c r="Y795" s="244"/>
      <c r="Z795" s="244"/>
      <c r="AA795" s="244"/>
      <c r="AB795" s="244"/>
      <c r="AC795" s="244"/>
      <c r="AD795" s="244"/>
      <c r="AE795" s="244"/>
      <c r="AF795" s="244"/>
      <c r="AG795" s="244"/>
      <c r="AH795" s="244"/>
      <c r="AI795" s="244"/>
      <c r="AJ795" s="244"/>
      <c r="AK795" s="244"/>
      <c r="AL795" s="244"/>
      <c r="AM795" s="244"/>
      <c r="AN795" s="244"/>
      <c r="AO795" s="244"/>
      <c r="AP795" s="244"/>
      <c r="AQ795" s="244"/>
      <c r="AR795" s="244"/>
      <c r="AS795" s="244"/>
      <c r="AT795" s="244"/>
      <c r="AU795" s="244"/>
      <c r="AV795" s="244"/>
      <c r="AW795" s="244"/>
      <c r="AX795" s="244"/>
      <c r="AY795" s="244"/>
      <c r="AZ795" s="244"/>
      <c r="BA795" s="244"/>
      <c r="BB795" s="244"/>
      <c r="BC795" s="244"/>
      <c r="BD795" s="244"/>
      <c r="BE795" s="244"/>
      <c r="BF795" s="244"/>
      <c r="BG795" s="244"/>
      <c r="BH795" s="244"/>
      <c r="BI795" s="244"/>
      <c r="BJ795" s="244"/>
      <c r="BK795" s="244"/>
    </row>
    <row r="796" spans="1:63" ht="19.5" customHeight="1">
      <c r="A796" s="244"/>
      <c r="B796" s="244"/>
      <c r="C796" s="244"/>
      <c r="D796" s="244"/>
      <c r="E796" s="244"/>
      <c r="F796" s="244"/>
      <c r="G796" s="244"/>
      <c r="H796" s="244"/>
      <c r="I796" s="244"/>
      <c r="J796" s="244"/>
      <c r="K796" s="244"/>
      <c r="L796" s="244"/>
      <c r="M796" s="244"/>
      <c r="N796" s="244"/>
      <c r="O796" s="244"/>
      <c r="P796" s="244"/>
      <c r="Q796" s="244"/>
      <c r="R796" s="244"/>
      <c r="S796" s="244"/>
      <c r="T796" s="244"/>
      <c r="U796" s="244"/>
      <c r="V796" s="244"/>
      <c r="W796" s="244"/>
      <c r="X796" s="244"/>
      <c r="Y796" s="244"/>
      <c r="Z796" s="244"/>
      <c r="AA796" s="244"/>
      <c r="AB796" s="244"/>
      <c r="AC796" s="244"/>
      <c r="AD796" s="244"/>
      <c r="AE796" s="244"/>
      <c r="AF796" s="244"/>
      <c r="AG796" s="244"/>
      <c r="AH796" s="244"/>
      <c r="AI796" s="244"/>
      <c r="AJ796" s="244"/>
      <c r="AK796" s="244"/>
      <c r="AL796" s="244"/>
      <c r="AM796" s="244"/>
      <c r="AN796" s="244"/>
      <c r="AO796" s="244"/>
      <c r="AP796" s="244"/>
      <c r="AQ796" s="244"/>
      <c r="AR796" s="244"/>
      <c r="AS796" s="244"/>
      <c r="AT796" s="244"/>
      <c r="AU796" s="244"/>
      <c r="AV796" s="244"/>
      <c r="AW796" s="244"/>
      <c r="AX796" s="244"/>
      <c r="AY796" s="244"/>
      <c r="AZ796" s="244"/>
      <c r="BA796" s="244"/>
      <c r="BB796" s="244"/>
      <c r="BC796" s="244"/>
      <c r="BD796" s="244"/>
      <c r="BE796" s="244"/>
      <c r="BF796" s="244"/>
      <c r="BG796" s="244"/>
      <c r="BH796" s="244"/>
      <c r="BI796" s="244"/>
      <c r="BJ796" s="244"/>
      <c r="BK796" s="244"/>
    </row>
    <row r="797" spans="1:63" ht="19.5" customHeight="1">
      <c r="A797" s="244"/>
      <c r="B797" s="244"/>
      <c r="C797" s="244"/>
      <c r="D797" s="244"/>
      <c r="E797" s="244"/>
      <c r="F797" s="244"/>
      <c r="G797" s="244"/>
      <c r="H797" s="244"/>
      <c r="I797" s="244"/>
      <c r="J797" s="244"/>
      <c r="K797" s="244"/>
      <c r="L797" s="244"/>
      <c r="M797" s="244"/>
      <c r="N797" s="244"/>
      <c r="O797" s="244"/>
      <c r="P797" s="244"/>
      <c r="Q797" s="244"/>
      <c r="R797" s="244"/>
      <c r="S797" s="244"/>
      <c r="T797" s="244"/>
      <c r="U797" s="244"/>
      <c r="V797" s="244"/>
      <c r="W797" s="244"/>
      <c r="X797" s="244"/>
      <c r="Y797" s="244"/>
      <c r="Z797" s="244"/>
      <c r="AA797" s="244"/>
      <c r="AB797" s="244"/>
      <c r="AC797" s="244"/>
      <c r="AD797" s="244"/>
      <c r="AE797" s="244"/>
      <c r="AF797" s="244"/>
      <c r="AG797" s="244"/>
      <c r="AH797" s="244"/>
      <c r="AI797" s="244"/>
      <c r="AJ797" s="244"/>
      <c r="AK797" s="244"/>
      <c r="AL797" s="244"/>
      <c r="AM797" s="244"/>
      <c r="AN797" s="244"/>
      <c r="AO797" s="244"/>
      <c r="AP797" s="244"/>
      <c r="AQ797" s="244"/>
      <c r="AR797" s="244"/>
      <c r="AS797" s="244"/>
      <c r="AT797" s="244"/>
      <c r="AU797" s="244"/>
      <c r="AV797" s="244"/>
      <c r="AW797" s="244"/>
      <c r="AX797" s="244"/>
      <c r="AY797" s="244"/>
      <c r="AZ797" s="244"/>
      <c r="BA797" s="244"/>
      <c r="BB797" s="244"/>
      <c r="BC797" s="244"/>
      <c r="BD797" s="244"/>
      <c r="BE797" s="244"/>
      <c r="BF797" s="244"/>
      <c r="BG797" s="244"/>
      <c r="BH797" s="244"/>
      <c r="BI797" s="244"/>
      <c r="BJ797" s="244"/>
      <c r="BK797" s="244"/>
    </row>
    <row r="798" spans="1:63" ht="19.5" customHeight="1">
      <c r="A798" s="244"/>
      <c r="B798" s="244"/>
      <c r="C798" s="244"/>
      <c r="D798" s="244"/>
      <c r="E798" s="244"/>
      <c r="F798" s="244"/>
      <c r="G798" s="244"/>
      <c r="H798" s="244"/>
      <c r="I798" s="244"/>
      <c r="J798" s="244"/>
      <c r="K798" s="244"/>
      <c r="L798" s="244"/>
      <c r="M798" s="244"/>
      <c r="N798" s="244"/>
      <c r="O798" s="244"/>
      <c r="P798" s="244"/>
      <c r="Q798" s="244"/>
      <c r="R798" s="244"/>
      <c r="S798" s="244"/>
      <c r="T798" s="244"/>
      <c r="U798" s="244"/>
      <c r="V798" s="244"/>
      <c r="W798" s="244"/>
      <c r="X798" s="244"/>
      <c r="Y798" s="244"/>
      <c r="Z798" s="244"/>
      <c r="AA798" s="244"/>
      <c r="AB798" s="244"/>
      <c r="AC798" s="244"/>
      <c r="AD798" s="244"/>
      <c r="AE798" s="244"/>
      <c r="AF798" s="244"/>
      <c r="AG798" s="244"/>
      <c r="AH798" s="244"/>
      <c r="AI798" s="244"/>
      <c r="AJ798" s="244"/>
      <c r="AK798" s="244"/>
      <c r="AL798" s="244"/>
      <c r="AM798" s="244"/>
      <c r="AN798" s="244"/>
      <c r="AO798" s="244"/>
      <c r="AP798" s="244"/>
      <c r="AQ798" s="244"/>
      <c r="AR798" s="244"/>
      <c r="AS798" s="244"/>
      <c r="AT798" s="244"/>
      <c r="AU798" s="244"/>
      <c r="AV798" s="244"/>
      <c r="AW798" s="244"/>
      <c r="AX798" s="244"/>
      <c r="AY798" s="244"/>
      <c r="AZ798" s="244"/>
      <c r="BA798" s="244"/>
      <c r="BB798" s="244"/>
      <c r="BC798" s="244"/>
      <c r="BD798" s="244"/>
      <c r="BE798" s="244"/>
      <c r="BF798" s="244"/>
      <c r="BG798" s="244"/>
      <c r="BH798" s="244"/>
      <c r="BI798" s="244"/>
      <c r="BJ798" s="244"/>
      <c r="BK798" s="244"/>
    </row>
    <row r="799" spans="1:63" ht="19.5" customHeight="1">
      <c r="A799" s="244"/>
      <c r="B799" s="244"/>
      <c r="C799" s="244"/>
      <c r="D799" s="244"/>
      <c r="E799" s="244"/>
      <c r="F799" s="244"/>
      <c r="G799" s="244"/>
      <c r="H799" s="244"/>
      <c r="I799" s="244"/>
      <c r="J799" s="244"/>
      <c r="K799" s="244"/>
      <c r="L799" s="244"/>
      <c r="M799" s="244"/>
      <c r="N799" s="244"/>
      <c r="O799" s="244"/>
      <c r="P799" s="244"/>
      <c r="Q799" s="244"/>
      <c r="R799" s="244"/>
      <c r="S799" s="244"/>
      <c r="T799" s="244"/>
      <c r="U799" s="244"/>
      <c r="V799" s="244"/>
      <c r="W799" s="244"/>
      <c r="X799" s="244"/>
      <c r="Y799" s="244"/>
      <c r="Z799" s="244"/>
      <c r="AA799" s="244"/>
      <c r="AB799" s="244"/>
      <c r="AC799" s="244"/>
      <c r="AD799" s="244"/>
      <c r="AE799" s="244"/>
      <c r="AF799" s="244"/>
      <c r="AG799" s="244"/>
      <c r="AH799" s="244"/>
      <c r="AI799" s="244"/>
      <c r="AJ799" s="244"/>
      <c r="AK799" s="244"/>
      <c r="AL799" s="244"/>
      <c r="AM799" s="244"/>
      <c r="AN799" s="244"/>
      <c r="AO799" s="244"/>
      <c r="AP799" s="244"/>
      <c r="AQ799" s="244"/>
      <c r="AR799" s="244"/>
      <c r="AS799" s="244"/>
      <c r="AT799" s="244"/>
      <c r="AU799" s="244"/>
      <c r="AV799" s="244"/>
      <c r="AW799" s="244"/>
      <c r="AX799" s="244"/>
      <c r="AY799" s="244"/>
      <c r="AZ799" s="244"/>
      <c r="BA799" s="244"/>
      <c r="BB799" s="244"/>
      <c r="BC799" s="244"/>
      <c r="BD799" s="244"/>
      <c r="BE799" s="244"/>
      <c r="BF799" s="244"/>
      <c r="BG799" s="244"/>
      <c r="BH799" s="244"/>
      <c r="BI799" s="244"/>
      <c r="BJ799" s="244"/>
      <c r="BK799" s="244"/>
    </row>
    <row r="800" spans="1:63" ht="19.5" customHeight="1">
      <c r="A800" s="244"/>
      <c r="B800" s="244"/>
      <c r="C800" s="244"/>
      <c r="D800" s="244"/>
      <c r="E800" s="244"/>
      <c r="F800" s="244"/>
      <c r="G800" s="244"/>
      <c r="H800" s="244"/>
      <c r="I800" s="244"/>
      <c r="J800" s="244"/>
      <c r="K800" s="244"/>
      <c r="L800" s="244"/>
      <c r="M800" s="244"/>
      <c r="N800" s="244"/>
      <c r="O800" s="244"/>
      <c r="P800" s="244"/>
      <c r="Q800" s="244"/>
      <c r="R800" s="244"/>
      <c r="S800" s="244"/>
      <c r="T800" s="244"/>
      <c r="U800" s="244"/>
      <c r="V800" s="244"/>
      <c r="W800" s="244"/>
      <c r="X800" s="244"/>
      <c r="Y800" s="244"/>
      <c r="Z800" s="244"/>
      <c r="AA800" s="244"/>
      <c r="AB800" s="244"/>
      <c r="AC800" s="244"/>
      <c r="AD800" s="244"/>
      <c r="AE800" s="244"/>
      <c r="AF800" s="244"/>
      <c r="AG800" s="244"/>
      <c r="AH800" s="244"/>
      <c r="AI800" s="244"/>
      <c r="AJ800" s="244"/>
      <c r="AK800" s="244"/>
      <c r="AL800" s="244"/>
      <c r="AM800" s="244"/>
      <c r="AN800" s="244"/>
      <c r="AO800" s="244"/>
      <c r="AP800" s="244"/>
      <c r="AQ800" s="244"/>
      <c r="AR800" s="244"/>
      <c r="AS800" s="244"/>
      <c r="AT800" s="244"/>
      <c r="AU800" s="244"/>
      <c r="AV800" s="244"/>
      <c r="AW800" s="244"/>
      <c r="AX800" s="244"/>
      <c r="AY800" s="244"/>
      <c r="AZ800" s="244"/>
      <c r="BA800" s="244"/>
      <c r="BB800" s="244"/>
      <c r="BC800" s="244"/>
      <c r="BD800" s="244"/>
      <c r="BE800" s="244"/>
      <c r="BF800" s="244"/>
      <c r="BG800" s="244"/>
      <c r="BH800" s="244"/>
      <c r="BI800" s="244"/>
      <c r="BJ800" s="244"/>
      <c r="BK800" s="244"/>
    </row>
    <row r="801" spans="1:63" ht="19.5" customHeight="1">
      <c r="A801" s="244"/>
      <c r="B801" s="244"/>
      <c r="C801" s="244"/>
      <c r="D801" s="244"/>
      <c r="E801" s="244"/>
      <c r="F801" s="244"/>
      <c r="G801" s="244"/>
      <c r="H801" s="244"/>
      <c r="I801" s="244"/>
      <c r="J801" s="244"/>
      <c r="K801" s="244"/>
      <c r="L801" s="244"/>
      <c r="M801" s="244"/>
      <c r="N801" s="244"/>
      <c r="O801" s="244"/>
      <c r="P801" s="244"/>
      <c r="Q801" s="244"/>
      <c r="R801" s="244"/>
      <c r="S801" s="244"/>
      <c r="T801" s="244"/>
      <c r="U801" s="244"/>
      <c r="V801" s="244"/>
      <c r="W801" s="244"/>
      <c r="X801" s="244"/>
      <c r="Y801" s="244"/>
      <c r="Z801" s="244"/>
      <c r="AA801" s="244"/>
      <c r="AB801" s="244"/>
      <c r="AC801" s="244"/>
      <c r="AD801" s="244"/>
      <c r="AE801" s="244"/>
      <c r="AF801" s="244"/>
      <c r="AG801" s="244"/>
      <c r="AH801" s="244"/>
      <c r="AI801" s="244"/>
      <c r="AJ801" s="244"/>
      <c r="AK801" s="244"/>
      <c r="AL801" s="244"/>
      <c r="AM801" s="244"/>
      <c r="AN801" s="244"/>
      <c r="AO801" s="244"/>
      <c r="AP801" s="244"/>
      <c r="AQ801" s="244"/>
      <c r="AR801" s="244"/>
      <c r="AS801" s="244"/>
      <c r="AT801" s="244"/>
      <c r="AU801" s="244"/>
      <c r="AV801" s="244"/>
      <c r="AW801" s="244"/>
      <c r="AX801" s="244"/>
      <c r="AY801" s="244"/>
      <c r="AZ801" s="244"/>
      <c r="BA801" s="244"/>
      <c r="BB801" s="244"/>
      <c r="BC801" s="244"/>
      <c r="BD801" s="244"/>
      <c r="BE801" s="244"/>
      <c r="BF801" s="244"/>
      <c r="BG801" s="244"/>
      <c r="BH801" s="244"/>
      <c r="BI801" s="244"/>
      <c r="BJ801" s="244"/>
      <c r="BK801" s="244"/>
    </row>
    <row r="802" spans="1:63" ht="19.5" customHeight="1">
      <c r="A802" s="244"/>
      <c r="B802" s="244"/>
      <c r="C802" s="244"/>
      <c r="D802" s="244"/>
      <c r="E802" s="244"/>
      <c r="F802" s="244"/>
      <c r="G802" s="244"/>
      <c r="H802" s="244"/>
      <c r="I802" s="244"/>
      <c r="J802" s="244"/>
      <c r="K802" s="244"/>
      <c r="L802" s="244"/>
      <c r="M802" s="244"/>
      <c r="N802" s="244"/>
      <c r="O802" s="244"/>
      <c r="P802" s="244"/>
      <c r="Q802" s="244"/>
      <c r="R802" s="244"/>
      <c r="S802" s="244"/>
      <c r="T802" s="244"/>
      <c r="U802" s="244"/>
      <c r="V802" s="244"/>
      <c r="W802" s="244"/>
      <c r="X802" s="244"/>
      <c r="Y802" s="244"/>
      <c r="Z802" s="244"/>
      <c r="AA802" s="244"/>
      <c r="AB802" s="244"/>
      <c r="AC802" s="244"/>
      <c r="AD802" s="244"/>
      <c r="AE802" s="244"/>
      <c r="AF802" s="244"/>
      <c r="AG802" s="244"/>
      <c r="AH802" s="244"/>
      <c r="AI802" s="244"/>
      <c r="AJ802" s="244"/>
      <c r="AK802" s="244"/>
      <c r="AL802" s="244"/>
      <c r="AM802" s="244"/>
      <c r="AN802" s="244"/>
      <c r="AO802" s="244"/>
      <c r="AP802" s="244"/>
      <c r="AQ802" s="244"/>
      <c r="AR802" s="244"/>
      <c r="AS802" s="244"/>
      <c r="AT802" s="244"/>
      <c r="AU802" s="244"/>
      <c r="AV802" s="244"/>
      <c r="AW802" s="244"/>
      <c r="AX802" s="244"/>
      <c r="AY802" s="244"/>
      <c r="AZ802" s="244"/>
      <c r="BA802" s="244"/>
      <c r="BB802" s="244"/>
      <c r="BC802" s="244"/>
      <c r="BD802" s="244"/>
      <c r="BE802" s="244"/>
      <c r="BF802" s="244"/>
      <c r="BG802" s="244"/>
      <c r="BH802" s="244"/>
      <c r="BI802" s="244"/>
      <c r="BJ802" s="244"/>
      <c r="BK802" s="244"/>
    </row>
    <row r="803" spans="1:63" ht="19.5" customHeight="1">
      <c r="A803" s="244"/>
      <c r="B803" s="244"/>
      <c r="C803" s="244"/>
      <c r="D803" s="244"/>
      <c r="E803" s="244"/>
      <c r="F803" s="244"/>
      <c r="G803" s="244"/>
      <c r="H803" s="244"/>
      <c r="I803" s="244"/>
      <c r="J803" s="244"/>
      <c r="K803" s="244"/>
      <c r="L803" s="244"/>
      <c r="M803" s="244"/>
      <c r="N803" s="244"/>
      <c r="O803" s="244"/>
      <c r="P803" s="244"/>
      <c r="Q803" s="244"/>
      <c r="R803" s="244"/>
      <c r="S803" s="244"/>
      <c r="T803" s="244"/>
      <c r="U803" s="244"/>
      <c r="V803" s="244"/>
      <c r="W803" s="244"/>
      <c r="X803" s="244"/>
      <c r="Y803" s="244"/>
      <c r="Z803" s="244"/>
      <c r="AA803" s="244"/>
      <c r="AB803" s="244"/>
      <c r="AC803" s="244"/>
      <c r="AD803" s="244"/>
      <c r="AE803" s="244"/>
      <c r="AF803" s="244"/>
      <c r="AG803" s="244"/>
      <c r="AH803" s="244"/>
      <c r="AI803" s="244"/>
      <c r="AJ803" s="244"/>
      <c r="AK803" s="244"/>
      <c r="AL803" s="244"/>
      <c r="AM803" s="244"/>
      <c r="AN803" s="244"/>
      <c r="AO803" s="244"/>
      <c r="AP803" s="244"/>
      <c r="AQ803" s="244"/>
      <c r="AR803" s="244"/>
      <c r="AS803" s="244"/>
      <c r="AT803" s="244"/>
      <c r="AU803" s="244"/>
      <c r="AV803" s="244"/>
      <c r="AW803" s="244"/>
      <c r="AX803" s="244"/>
      <c r="AY803" s="244"/>
      <c r="AZ803" s="244"/>
      <c r="BA803" s="244"/>
      <c r="BB803" s="244"/>
      <c r="BC803" s="244"/>
      <c r="BD803" s="244"/>
      <c r="BE803" s="244"/>
      <c r="BF803" s="244"/>
      <c r="BG803" s="244"/>
      <c r="BH803" s="244"/>
      <c r="BI803" s="244"/>
      <c r="BJ803" s="244"/>
      <c r="BK803" s="244"/>
    </row>
    <row r="804" spans="1:63" ht="19.5" customHeight="1">
      <c r="A804" s="244"/>
      <c r="B804" s="244"/>
      <c r="C804" s="244"/>
      <c r="D804" s="244"/>
      <c r="E804" s="244"/>
      <c r="F804" s="244"/>
      <c r="G804" s="244"/>
      <c r="H804" s="244"/>
      <c r="I804" s="244"/>
      <c r="J804" s="244"/>
      <c r="K804" s="244"/>
      <c r="L804" s="244"/>
      <c r="M804" s="244"/>
      <c r="N804" s="244"/>
      <c r="O804" s="244"/>
      <c r="P804" s="244"/>
      <c r="Q804" s="244"/>
      <c r="R804" s="244"/>
      <c r="S804" s="244"/>
      <c r="T804" s="244"/>
      <c r="U804" s="244"/>
      <c r="V804" s="244"/>
      <c r="W804" s="244"/>
      <c r="X804" s="244"/>
      <c r="Y804" s="244"/>
      <c r="Z804" s="244"/>
      <c r="AA804" s="244"/>
      <c r="AB804" s="244"/>
      <c r="AC804" s="244"/>
      <c r="AD804" s="244"/>
      <c r="AE804" s="244"/>
      <c r="AF804" s="244"/>
      <c r="AG804" s="244"/>
      <c r="AH804" s="244"/>
      <c r="AI804" s="244"/>
      <c r="AJ804" s="244"/>
      <c r="AK804" s="244"/>
      <c r="AL804" s="244"/>
      <c r="AM804" s="244"/>
      <c r="AN804" s="244"/>
      <c r="AO804" s="244"/>
      <c r="AP804" s="244"/>
      <c r="AQ804" s="244"/>
      <c r="AR804" s="244"/>
      <c r="AS804" s="244"/>
      <c r="AT804" s="244"/>
      <c r="AU804" s="244"/>
      <c r="AV804" s="244"/>
      <c r="AW804" s="244"/>
      <c r="AX804" s="244"/>
      <c r="AY804" s="244"/>
      <c r="AZ804" s="244"/>
      <c r="BA804" s="244"/>
      <c r="BB804" s="244"/>
      <c r="BC804" s="244"/>
      <c r="BD804" s="244"/>
      <c r="BE804" s="244"/>
      <c r="BF804" s="244"/>
      <c r="BG804" s="244"/>
      <c r="BH804" s="244"/>
      <c r="BI804" s="244"/>
      <c r="BJ804" s="244"/>
      <c r="BK804" s="244"/>
    </row>
    <row r="805" spans="1:63" ht="19.5" customHeight="1">
      <c r="A805" s="244"/>
      <c r="B805" s="244"/>
      <c r="C805" s="244"/>
      <c r="D805" s="244"/>
      <c r="E805" s="244"/>
      <c r="F805" s="244"/>
      <c r="G805" s="244"/>
      <c r="H805" s="244"/>
      <c r="I805" s="244"/>
      <c r="J805" s="244"/>
      <c r="K805" s="244"/>
      <c r="L805" s="244"/>
      <c r="M805" s="244"/>
      <c r="N805" s="244"/>
      <c r="O805" s="244"/>
      <c r="P805" s="244"/>
      <c r="Q805" s="244"/>
      <c r="R805" s="244"/>
      <c r="S805" s="244"/>
      <c r="T805" s="244"/>
      <c r="U805" s="244"/>
      <c r="V805" s="244"/>
      <c r="W805" s="244"/>
      <c r="X805" s="244"/>
      <c r="Y805" s="244"/>
      <c r="Z805" s="244"/>
      <c r="AA805" s="244"/>
      <c r="AB805" s="244"/>
      <c r="AC805" s="244"/>
      <c r="AD805" s="244"/>
      <c r="AE805" s="244"/>
      <c r="AF805" s="244"/>
      <c r="AG805" s="244"/>
      <c r="AH805" s="244"/>
      <c r="AI805" s="244"/>
      <c r="AJ805" s="244"/>
      <c r="AK805" s="244"/>
      <c r="AL805" s="244"/>
      <c r="AM805" s="244"/>
      <c r="AN805" s="244"/>
      <c r="AO805" s="244"/>
      <c r="AP805" s="244"/>
      <c r="AQ805" s="244"/>
      <c r="AR805" s="244"/>
      <c r="AS805" s="244"/>
      <c r="AT805" s="244"/>
      <c r="AU805" s="244"/>
      <c r="AV805" s="244"/>
      <c r="AW805" s="244"/>
      <c r="AX805" s="244"/>
      <c r="AY805" s="244"/>
      <c r="AZ805" s="244"/>
      <c r="BA805" s="244"/>
      <c r="BB805" s="244"/>
      <c r="BC805" s="244"/>
      <c r="BD805" s="244"/>
      <c r="BE805" s="244"/>
      <c r="BF805" s="244"/>
      <c r="BG805" s="244"/>
      <c r="BH805" s="244"/>
      <c r="BI805" s="244"/>
      <c r="BJ805" s="244"/>
      <c r="BK805" s="244"/>
    </row>
    <row r="806" spans="1:63" ht="19.5" customHeight="1">
      <c r="A806" s="244"/>
      <c r="B806" s="244"/>
      <c r="C806" s="244"/>
      <c r="D806" s="244"/>
      <c r="E806" s="244"/>
      <c r="F806" s="244"/>
      <c r="G806" s="244"/>
      <c r="H806" s="244"/>
      <c r="I806" s="244"/>
      <c r="J806" s="244"/>
      <c r="K806" s="244"/>
      <c r="L806" s="244"/>
      <c r="M806" s="244"/>
      <c r="N806" s="244"/>
      <c r="O806" s="244"/>
      <c r="P806" s="244"/>
      <c r="Q806" s="244"/>
      <c r="R806" s="244"/>
      <c r="S806" s="244"/>
      <c r="T806" s="244"/>
      <c r="U806" s="244"/>
      <c r="V806" s="244"/>
      <c r="W806" s="244"/>
      <c r="X806" s="244"/>
      <c r="Y806" s="244"/>
      <c r="Z806" s="244"/>
      <c r="AA806" s="244"/>
      <c r="AB806" s="244"/>
      <c r="AC806" s="244"/>
      <c r="AD806" s="244"/>
      <c r="AE806" s="244"/>
      <c r="AF806" s="244"/>
      <c r="AG806" s="244"/>
      <c r="AH806" s="244"/>
      <c r="AI806" s="244"/>
      <c r="AJ806" s="244"/>
      <c r="AK806" s="244"/>
      <c r="AL806" s="244"/>
      <c r="AM806" s="244"/>
      <c r="AN806" s="244"/>
      <c r="AO806" s="244"/>
      <c r="AP806" s="244"/>
      <c r="AQ806" s="244"/>
      <c r="AR806" s="244"/>
      <c r="AS806" s="244"/>
      <c r="AT806" s="244"/>
      <c r="AU806" s="244"/>
      <c r="AV806" s="244"/>
      <c r="AW806" s="244"/>
      <c r="AX806" s="244"/>
      <c r="AY806" s="244"/>
      <c r="AZ806" s="244"/>
      <c r="BA806" s="244"/>
      <c r="BB806" s="244"/>
      <c r="BC806" s="244"/>
      <c r="BD806" s="244"/>
      <c r="BE806" s="244"/>
      <c r="BF806" s="244"/>
      <c r="BG806" s="244"/>
      <c r="BH806" s="244"/>
      <c r="BI806" s="244"/>
      <c r="BJ806" s="244"/>
      <c r="BK806" s="244"/>
    </row>
    <row r="807" spans="1:63" ht="19.5" customHeight="1">
      <c r="A807" s="244"/>
      <c r="B807" s="244"/>
      <c r="C807" s="244"/>
      <c r="D807" s="244"/>
      <c r="E807" s="244"/>
      <c r="F807" s="244"/>
      <c r="G807" s="244"/>
      <c r="H807" s="244"/>
      <c r="I807" s="244"/>
      <c r="J807" s="244"/>
      <c r="K807" s="244"/>
      <c r="L807" s="244"/>
      <c r="M807" s="244"/>
      <c r="N807" s="244"/>
      <c r="O807" s="244"/>
      <c r="P807" s="244"/>
      <c r="Q807" s="244"/>
      <c r="R807" s="244"/>
      <c r="S807" s="244"/>
      <c r="T807" s="244"/>
      <c r="U807" s="244"/>
      <c r="V807" s="244"/>
      <c r="W807" s="244"/>
      <c r="X807" s="244"/>
      <c r="Y807" s="244"/>
      <c r="Z807" s="244"/>
      <c r="AA807" s="244"/>
      <c r="AB807" s="244"/>
      <c r="AC807" s="244"/>
      <c r="AD807" s="244"/>
      <c r="AE807" s="244"/>
      <c r="AF807" s="244"/>
      <c r="AG807" s="244"/>
      <c r="AH807" s="244"/>
      <c r="AI807" s="244"/>
      <c r="AJ807" s="244"/>
      <c r="AK807" s="244"/>
      <c r="AL807" s="244"/>
      <c r="AM807" s="244"/>
      <c r="AN807" s="244"/>
      <c r="AO807" s="244"/>
      <c r="AP807" s="244"/>
      <c r="AQ807" s="244"/>
      <c r="AR807" s="244"/>
      <c r="AS807" s="244"/>
      <c r="AT807" s="244"/>
      <c r="AU807" s="244"/>
      <c r="AV807" s="244"/>
      <c r="AW807" s="244"/>
      <c r="AX807" s="244"/>
      <c r="AY807" s="244"/>
      <c r="AZ807" s="244"/>
      <c r="BA807" s="244"/>
      <c r="BB807" s="244"/>
      <c r="BC807" s="244"/>
      <c r="BD807" s="244"/>
      <c r="BE807" s="244"/>
      <c r="BF807" s="244"/>
      <c r="BG807" s="244"/>
      <c r="BH807" s="244"/>
      <c r="BI807" s="244"/>
      <c r="BJ807" s="244"/>
      <c r="BK807" s="244"/>
    </row>
    <row r="808" spans="1:63" ht="19.5" customHeight="1">
      <c r="A808" s="244"/>
      <c r="B808" s="244"/>
      <c r="C808" s="244"/>
      <c r="D808" s="244"/>
      <c r="E808" s="244"/>
      <c r="F808" s="244"/>
      <c r="G808" s="244"/>
      <c r="H808" s="244"/>
      <c r="I808" s="244"/>
      <c r="J808" s="244"/>
      <c r="K808" s="244"/>
      <c r="L808" s="244"/>
      <c r="M808" s="244"/>
      <c r="N808" s="244"/>
      <c r="O808" s="244"/>
      <c r="P808" s="244"/>
      <c r="Q808" s="244"/>
      <c r="R808" s="244"/>
      <c r="S808" s="244"/>
      <c r="T808" s="244"/>
      <c r="U808" s="244"/>
      <c r="V808" s="244"/>
      <c r="W808" s="244"/>
      <c r="X808" s="244"/>
      <c r="Y808" s="244"/>
      <c r="Z808" s="244"/>
      <c r="AA808" s="244"/>
      <c r="AB808" s="244"/>
      <c r="AC808" s="244"/>
      <c r="AD808" s="244"/>
      <c r="AE808" s="244"/>
      <c r="AF808" s="244"/>
      <c r="AG808" s="244"/>
      <c r="AH808" s="244"/>
      <c r="AI808" s="244"/>
      <c r="AJ808" s="244"/>
      <c r="AK808" s="244"/>
      <c r="AL808" s="244"/>
      <c r="AM808" s="244"/>
      <c r="AN808" s="244"/>
      <c r="AO808" s="244"/>
      <c r="AP808" s="244"/>
      <c r="AQ808" s="244"/>
      <c r="AR808" s="244"/>
      <c r="AS808" s="244"/>
      <c r="AT808" s="244"/>
      <c r="AU808" s="244"/>
      <c r="AV808" s="244"/>
      <c r="AW808" s="244"/>
      <c r="AX808" s="244"/>
      <c r="AY808" s="244"/>
      <c r="AZ808" s="244"/>
      <c r="BA808" s="244"/>
      <c r="BB808" s="244"/>
      <c r="BC808" s="244"/>
      <c r="BD808" s="244"/>
      <c r="BE808" s="244"/>
      <c r="BF808" s="244"/>
      <c r="BG808" s="244"/>
      <c r="BH808" s="244"/>
      <c r="BI808" s="244"/>
      <c r="BJ808" s="244"/>
      <c r="BK808" s="244"/>
    </row>
    <row r="809" spans="1:63" ht="19.5" customHeight="1">
      <c r="A809" s="244"/>
      <c r="B809" s="244"/>
      <c r="C809" s="244"/>
      <c r="D809" s="244"/>
      <c r="E809" s="244"/>
      <c r="F809" s="244"/>
      <c r="G809" s="244"/>
      <c r="H809" s="244"/>
      <c r="I809" s="244"/>
      <c r="J809" s="244"/>
      <c r="K809" s="244"/>
      <c r="L809" s="244"/>
      <c r="M809" s="244"/>
      <c r="N809" s="244"/>
      <c r="O809" s="244"/>
      <c r="P809" s="244"/>
      <c r="Q809" s="244"/>
      <c r="R809" s="244"/>
      <c r="S809" s="244"/>
      <c r="T809" s="244"/>
      <c r="U809" s="244"/>
      <c r="V809" s="244"/>
      <c r="W809" s="244"/>
      <c r="X809" s="244"/>
      <c r="Y809" s="244"/>
      <c r="Z809" s="244"/>
      <c r="AA809" s="244"/>
      <c r="AB809" s="244"/>
      <c r="AC809" s="244"/>
      <c r="AD809" s="244"/>
      <c r="AE809" s="244"/>
      <c r="AF809" s="244"/>
      <c r="AG809" s="244"/>
      <c r="AH809" s="244"/>
      <c r="AI809" s="244"/>
      <c r="AJ809" s="244"/>
      <c r="AK809" s="244"/>
      <c r="AL809" s="244"/>
      <c r="AM809" s="244"/>
      <c r="AN809" s="244"/>
      <c r="AO809" s="244"/>
      <c r="AP809" s="244"/>
      <c r="AQ809" s="244"/>
      <c r="AR809" s="244"/>
      <c r="AS809" s="244"/>
      <c r="AT809" s="244"/>
      <c r="AU809" s="244"/>
      <c r="AV809" s="244"/>
      <c r="AW809" s="244"/>
      <c r="AX809" s="244"/>
      <c r="AY809" s="244"/>
      <c r="AZ809" s="244"/>
      <c r="BA809" s="244"/>
      <c r="BB809" s="244"/>
      <c r="BC809" s="244"/>
      <c r="BD809" s="244"/>
      <c r="BE809" s="244"/>
      <c r="BF809" s="244"/>
      <c r="BG809" s="244"/>
      <c r="BH809" s="244"/>
      <c r="BI809" s="244"/>
      <c r="BJ809" s="244"/>
      <c r="BK809" s="244"/>
    </row>
    <row r="810" spans="1:63" ht="19.5" customHeight="1">
      <c r="A810" s="244"/>
      <c r="B810" s="244"/>
      <c r="C810" s="244"/>
      <c r="D810" s="244"/>
      <c r="E810" s="244"/>
      <c r="F810" s="244"/>
      <c r="G810" s="244"/>
      <c r="H810" s="244"/>
      <c r="I810" s="244"/>
      <c r="J810" s="244"/>
      <c r="K810" s="244"/>
      <c r="L810" s="244"/>
      <c r="M810" s="244"/>
      <c r="N810" s="244"/>
      <c r="O810" s="244"/>
      <c r="P810" s="244"/>
      <c r="Q810" s="244"/>
      <c r="R810" s="244"/>
      <c r="S810" s="244"/>
      <c r="T810" s="244"/>
      <c r="U810" s="244"/>
      <c r="V810" s="244"/>
      <c r="W810" s="244"/>
      <c r="X810" s="244"/>
      <c r="Y810" s="244"/>
      <c r="Z810" s="244"/>
      <c r="AA810" s="244"/>
      <c r="AB810" s="244"/>
      <c r="AC810" s="244"/>
      <c r="AD810" s="244"/>
      <c r="AE810" s="244"/>
      <c r="AF810" s="244"/>
      <c r="AG810" s="244"/>
      <c r="AH810" s="244"/>
      <c r="AI810" s="244"/>
      <c r="AJ810" s="244"/>
      <c r="AK810" s="244"/>
      <c r="AL810" s="244"/>
      <c r="AM810" s="244"/>
      <c r="AN810" s="244"/>
      <c r="AO810" s="244"/>
      <c r="AP810" s="244"/>
      <c r="AQ810" s="244"/>
      <c r="AR810" s="244"/>
      <c r="AS810" s="244"/>
      <c r="AT810" s="244"/>
      <c r="AU810" s="244"/>
      <c r="AV810" s="244"/>
      <c r="AW810" s="244"/>
      <c r="AX810" s="244"/>
      <c r="AY810" s="244"/>
      <c r="AZ810" s="244"/>
      <c r="BA810" s="244"/>
      <c r="BB810" s="244"/>
      <c r="BC810" s="244"/>
      <c r="BD810" s="244"/>
      <c r="BE810" s="244"/>
      <c r="BF810" s="244"/>
      <c r="BG810" s="244"/>
      <c r="BH810" s="244"/>
      <c r="BI810" s="244"/>
      <c r="BJ810" s="244"/>
      <c r="BK810" s="244"/>
    </row>
    <row r="811" spans="1:63" ht="19.5" customHeight="1">
      <c r="A811" s="244"/>
      <c r="B811" s="244"/>
      <c r="C811" s="244"/>
      <c r="D811" s="244"/>
      <c r="E811" s="244"/>
      <c r="F811" s="244"/>
      <c r="G811" s="244"/>
      <c r="H811" s="244"/>
      <c r="I811" s="244"/>
      <c r="J811" s="244"/>
      <c r="K811" s="244"/>
      <c r="L811" s="244"/>
      <c r="M811" s="244"/>
      <c r="N811" s="244"/>
      <c r="O811" s="244"/>
      <c r="P811" s="244"/>
      <c r="Q811" s="244"/>
      <c r="R811" s="244"/>
      <c r="S811" s="244"/>
      <c r="T811" s="244"/>
      <c r="U811" s="244"/>
      <c r="V811" s="244"/>
      <c r="W811" s="244"/>
      <c r="X811" s="244"/>
      <c r="Y811" s="244"/>
      <c r="Z811" s="244"/>
      <c r="AA811" s="244"/>
      <c r="AB811" s="244"/>
      <c r="AC811" s="244"/>
      <c r="AD811" s="244"/>
      <c r="AE811" s="244"/>
      <c r="AF811" s="244"/>
      <c r="AG811" s="244"/>
      <c r="AH811" s="244"/>
      <c r="AI811" s="244"/>
      <c r="AJ811" s="244"/>
      <c r="AK811" s="244"/>
      <c r="AL811" s="244"/>
      <c r="AM811" s="244"/>
      <c r="AN811" s="244"/>
      <c r="AO811" s="244"/>
      <c r="AP811" s="244"/>
      <c r="AQ811" s="244"/>
      <c r="AR811" s="244"/>
      <c r="AS811" s="244"/>
      <c r="AT811" s="244"/>
      <c r="AU811" s="244"/>
      <c r="AV811" s="244"/>
      <c r="AW811" s="244"/>
      <c r="AX811" s="244"/>
      <c r="AY811" s="244"/>
      <c r="AZ811" s="244"/>
      <c r="BA811" s="244"/>
      <c r="BB811" s="244"/>
      <c r="BC811" s="244"/>
      <c r="BD811" s="244"/>
      <c r="BE811" s="244"/>
      <c r="BF811" s="244"/>
      <c r="BG811" s="244"/>
      <c r="BH811" s="244"/>
      <c r="BI811" s="244"/>
      <c r="BJ811" s="244"/>
      <c r="BK811" s="244"/>
    </row>
    <row r="812" spans="1:63" ht="19.5" customHeight="1">
      <c r="A812" s="244"/>
      <c r="B812" s="244"/>
      <c r="C812" s="244"/>
      <c r="D812" s="244"/>
      <c r="E812" s="244"/>
      <c r="F812" s="244"/>
      <c r="G812" s="244"/>
      <c r="H812" s="244"/>
      <c r="I812" s="244"/>
      <c r="J812" s="244"/>
      <c r="K812" s="244"/>
      <c r="L812" s="244"/>
      <c r="M812" s="244"/>
      <c r="N812" s="244"/>
      <c r="O812" s="244"/>
      <c r="P812" s="244"/>
      <c r="Q812" s="244"/>
      <c r="R812" s="244"/>
      <c r="S812" s="244"/>
      <c r="T812" s="244"/>
      <c r="U812" s="244"/>
      <c r="V812" s="244"/>
      <c r="W812" s="244"/>
      <c r="X812" s="244"/>
      <c r="Y812" s="244"/>
      <c r="Z812" s="244"/>
      <c r="AA812" s="244"/>
      <c r="AB812" s="244"/>
      <c r="AC812" s="244"/>
      <c r="AD812" s="244"/>
      <c r="AE812" s="244"/>
      <c r="AF812" s="244"/>
      <c r="AG812" s="244"/>
      <c r="AH812" s="244"/>
      <c r="AI812" s="244"/>
      <c r="AJ812" s="244"/>
      <c r="AK812" s="244"/>
      <c r="AL812" s="244"/>
      <c r="AM812" s="244"/>
      <c r="AN812" s="244"/>
      <c r="AO812" s="244"/>
      <c r="AP812" s="244"/>
      <c r="AQ812" s="244"/>
      <c r="AR812" s="244"/>
      <c r="AS812" s="244"/>
      <c r="AT812" s="244"/>
      <c r="AU812" s="244"/>
      <c r="AV812" s="244"/>
      <c r="AW812" s="244"/>
      <c r="AX812" s="244"/>
      <c r="AY812" s="244"/>
      <c r="AZ812" s="244"/>
      <c r="BA812" s="244"/>
      <c r="BB812" s="244"/>
      <c r="BC812" s="244"/>
      <c r="BD812" s="244"/>
      <c r="BE812" s="244"/>
      <c r="BF812" s="244"/>
      <c r="BG812" s="244"/>
      <c r="BH812" s="244"/>
      <c r="BI812" s="244"/>
      <c r="BJ812" s="244"/>
      <c r="BK812" s="244"/>
    </row>
    <row r="813" spans="1:63" ht="19.5" customHeight="1">
      <c r="A813" s="244"/>
      <c r="B813" s="244"/>
      <c r="C813" s="244"/>
      <c r="D813" s="244"/>
      <c r="E813" s="244"/>
      <c r="F813" s="244"/>
      <c r="G813" s="244"/>
      <c r="H813" s="244"/>
      <c r="I813" s="244"/>
      <c r="J813" s="244"/>
      <c r="K813" s="244"/>
      <c r="L813" s="244"/>
      <c r="M813" s="244"/>
      <c r="N813" s="244"/>
      <c r="O813" s="244"/>
      <c r="P813" s="244"/>
      <c r="Q813" s="244"/>
      <c r="R813" s="244"/>
      <c r="S813" s="244"/>
      <c r="T813" s="244"/>
      <c r="U813" s="244"/>
      <c r="V813" s="244"/>
      <c r="W813" s="244"/>
      <c r="X813" s="244"/>
      <c r="Y813" s="244"/>
      <c r="Z813" s="244"/>
      <c r="AA813" s="244"/>
      <c r="AB813" s="244"/>
      <c r="AC813" s="244"/>
      <c r="AD813" s="244"/>
      <c r="AE813" s="244"/>
      <c r="AF813" s="244"/>
      <c r="AG813" s="244"/>
      <c r="AH813" s="244"/>
      <c r="AI813" s="244"/>
      <c r="AJ813" s="244"/>
      <c r="AK813" s="244"/>
      <c r="AL813" s="244"/>
      <c r="AM813" s="244"/>
      <c r="AN813" s="244"/>
      <c r="AO813" s="244"/>
      <c r="AP813" s="244"/>
      <c r="AQ813" s="244"/>
      <c r="AR813" s="244"/>
      <c r="AS813" s="244"/>
      <c r="AT813" s="244"/>
      <c r="AU813" s="244"/>
      <c r="AV813" s="244"/>
      <c r="AW813" s="244"/>
      <c r="AX813" s="244"/>
      <c r="AY813" s="244"/>
      <c r="AZ813" s="244"/>
      <c r="BA813" s="244"/>
      <c r="BB813" s="244"/>
      <c r="BC813" s="244"/>
      <c r="BD813" s="244"/>
      <c r="BE813" s="244"/>
      <c r="BF813" s="244"/>
      <c r="BG813" s="244"/>
      <c r="BH813" s="244"/>
      <c r="BI813" s="244"/>
      <c r="BJ813" s="244"/>
      <c r="BK813" s="244"/>
    </row>
    <row r="814" spans="1:63" ht="19.5" customHeight="1">
      <c r="A814" s="244"/>
      <c r="B814" s="244"/>
      <c r="C814" s="244"/>
      <c r="D814" s="244"/>
      <c r="E814" s="244"/>
      <c r="F814" s="244"/>
      <c r="G814" s="244"/>
      <c r="H814" s="244"/>
      <c r="I814" s="244"/>
      <c r="J814" s="244"/>
      <c r="K814" s="244"/>
      <c r="L814" s="244"/>
      <c r="M814" s="244"/>
      <c r="N814" s="244"/>
      <c r="O814" s="244"/>
      <c r="P814" s="244"/>
      <c r="Q814" s="244"/>
      <c r="R814" s="244"/>
      <c r="S814" s="244"/>
      <c r="T814" s="244"/>
      <c r="U814" s="244"/>
      <c r="V814" s="244"/>
      <c r="W814" s="244"/>
      <c r="X814" s="244"/>
      <c r="Y814" s="244"/>
      <c r="Z814" s="244"/>
      <c r="AA814" s="244"/>
      <c r="AB814" s="244"/>
      <c r="AC814" s="244"/>
      <c r="AD814" s="244"/>
      <c r="AE814" s="244"/>
      <c r="AF814" s="244"/>
      <c r="AG814" s="244"/>
      <c r="AH814" s="244"/>
      <c r="AI814" s="244"/>
      <c r="AJ814" s="244"/>
      <c r="AK814" s="244"/>
      <c r="AL814" s="244"/>
      <c r="AM814" s="244"/>
      <c r="AN814" s="244"/>
      <c r="AO814" s="244"/>
      <c r="AP814" s="244"/>
      <c r="AQ814" s="244"/>
      <c r="AR814" s="244"/>
      <c r="AS814" s="244"/>
      <c r="AT814" s="244"/>
      <c r="AU814" s="244"/>
      <c r="AV814" s="244"/>
      <c r="AW814" s="244"/>
      <c r="AX814" s="244"/>
      <c r="AY814" s="244"/>
      <c r="AZ814" s="244"/>
      <c r="BA814" s="244"/>
      <c r="BB814" s="244"/>
      <c r="BC814" s="244"/>
      <c r="BD814" s="244"/>
      <c r="BE814" s="244"/>
      <c r="BF814" s="244"/>
      <c r="BG814" s="244"/>
      <c r="BH814" s="244"/>
      <c r="BI814" s="244"/>
      <c r="BJ814" s="244"/>
      <c r="BK814" s="244"/>
    </row>
    <row r="815" spans="1:63" ht="19.5" customHeight="1">
      <c r="A815" s="244"/>
      <c r="B815" s="244"/>
      <c r="C815" s="244"/>
      <c r="D815" s="244"/>
      <c r="E815" s="244"/>
      <c r="F815" s="244"/>
      <c r="G815" s="244"/>
      <c r="H815" s="244"/>
      <c r="I815" s="244"/>
      <c r="J815" s="244"/>
      <c r="K815" s="244"/>
      <c r="L815" s="244"/>
      <c r="M815" s="244"/>
      <c r="N815" s="244"/>
      <c r="O815" s="244"/>
      <c r="P815" s="244"/>
      <c r="Q815" s="244"/>
      <c r="R815" s="244"/>
      <c r="S815" s="244"/>
      <c r="T815" s="244"/>
      <c r="U815" s="244"/>
      <c r="V815" s="244"/>
      <c r="W815" s="244"/>
      <c r="X815" s="244"/>
      <c r="Y815" s="244"/>
      <c r="Z815" s="244"/>
      <c r="AA815" s="244"/>
      <c r="AB815" s="244"/>
      <c r="AC815" s="244"/>
      <c r="AD815" s="244"/>
      <c r="AE815" s="244"/>
      <c r="AF815" s="244"/>
      <c r="AG815" s="244"/>
      <c r="AH815" s="244"/>
      <c r="AI815" s="244"/>
      <c r="AJ815" s="244"/>
      <c r="AK815" s="244"/>
      <c r="AL815" s="244"/>
      <c r="AM815" s="244"/>
      <c r="AN815" s="244"/>
      <c r="AO815" s="244"/>
      <c r="AP815" s="244"/>
      <c r="AQ815" s="244"/>
      <c r="AR815" s="244"/>
      <c r="AS815" s="244"/>
      <c r="AT815" s="244"/>
      <c r="AU815" s="244"/>
      <c r="AV815" s="244"/>
      <c r="AW815" s="244"/>
      <c r="AX815" s="244"/>
      <c r="AY815" s="244"/>
      <c r="AZ815" s="244"/>
      <c r="BA815" s="244"/>
      <c r="BB815" s="244"/>
      <c r="BC815" s="244"/>
      <c r="BD815" s="244"/>
      <c r="BE815" s="244"/>
      <c r="BF815" s="244"/>
      <c r="BG815" s="244"/>
      <c r="BH815" s="244"/>
      <c r="BI815" s="244"/>
      <c r="BJ815" s="244"/>
      <c r="BK815" s="244"/>
    </row>
    <row r="816" spans="1:63" ht="19.5" customHeight="1">
      <c r="A816" s="244"/>
      <c r="B816" s="244"/>
      <c r="C816" s="244"/>
      <c r="D816" s="244"/>
      <c r="E816" s="244"/>
      <c r="F816" s="244"/>
      <c r="G816" s="244"/>
      <c r="H816" s="244"/>
      <c r="I816" s="244"/>
      <c r="J816" s="244"/>
      <c r="K816" s="244"/>
      <c r="L816" s="244"/>
      <c r="M816" s="244"/>
      <c r="N816" s="244"/>
      <c r="O816" s="244"/>
      <c r="P816" s="244"/>
      <c r="Q816" s="244"/>
      <c r="R816" s="244"/>
      <c r="S816" s="244"/>
      <c r="T816" s="244"/>
      <c r="U816" s="244"/>
      <c r="V816" s="244"/>
      <c r="W816" s="244"/>
      <c r="X816" s="244"/>
      <c r="Y816" s="244"/>
      <c r="Z816" s="244"/>
      <c r="AA816" s="244"/>
      <c r="AB816" s="244"/>
      <c r="AC816" s="244"/>
      <c r="AD816" s="244"/>
      <c r="AE816" s="244"/>
      <c r="AF816" s="244"/>
      <c r="AG816" s="244"/>
      <c r="AH816" s="244"/>
      <c r="AI816" s="244"/>
      <c r="AJ816" s="244"/>
      <c r="AK816" s="244"/>
      <c r="AL816" s="244"/>
      <c r="AM816" s="244"/>
      <c r="AN816" s="244"/>
      <c r="AO816" s="244"/>
      <c r="AP816" s="244"/>
      <c r="AQ816" s="244"/>
      <c r="AR816" s="244"/>
      <c r="AS816" s="244"/>
      <c r="AT816" s="244"/>
      <c r="AU816" s="244"/>
      <c r="AV816" s="244"/>
      <c r="AW816" s="244"/>
      <c r="AX816" s="244"/>
      <c r="AY816" s="244"/>
      <c r="AZ816" s="244"/>
      <c r="BA816" s="244"/>
      <c r="BB816" s="244"/>
      <c r="BC816" s="244"/>
      <c r="BD816" s="244"/>
      <c r="BE816" s="244"/>
      <c r="BF816" s="244"/>
      <c r="BG816" s="244"/>
      <c r="BH816" s="244"/>
      <c r="BI816" s="244"/>
      <c r="BJ816" s="244"/>
      <c r="BK816" s="244"/>
    </row>
    <row r="817" spans="1:63" ht="19.5" customHeight="1">
      <c r="A817" s="244"/>
      <c r="B817" s="244"/>
      <c r="C817" s="244"/>
      <c r="D817" s="244"/>
      <c r="E817" s="244"/>
      <c r="F817" s="244"/>
      <c r="G817" s="244"/>
      <c r="H817" s="244"/>
      <c r="I817" s="244"/>
      <c r="J817" s="244"/>
      <c r="K817" s="244"/>
      <c r="L817" s="244"/>
      <c r="M817" s="244"/>
      <c r="N817" s="244"/>
      <c r="O817" s="244"/>
      <c r="P817" s="244"/>
      <c r="Q817" s="244"/>
      <c r="R817" s="244"/>
      <c r="S817" s="244"/>
      <c r="T817" s="244"/>
      <c r="U817" s="244"/>
      <c r="V817" s="244"/>
      <c r="W817" s="244"/>
      <c r="X817" s="244"/>
      <c r="Y817" s="244"/>
      <c r="Z817" s="244"/>
      <c r="AA817" s="244"/>
      <c r="AB817" s="244"/>
      <c r="AC817" s="244"/>
      <c r="AD817" s="244"/>
      <c r="AE817" s="244"/>
      <c r="AF817" s="244"/>
      <c r="AG817" s="244"/>
      <c r="AH817" s="244"/>
      <c r="AI817" s="244"/>
      <c r="AJ817" s="244"/>
      <c r="AK817" s="244"/>
      <c r="AL817" s="244"/>
      <c r="AM817" s="244"/>
      <c r="AN817" s="244"/>
      <c r="AO817" s="244"/>
      <c r="AP817" s="244"/>
      <c r="AQ817" s="244"/>
      <c r="AR817" s="244"/>
      <c r="AS817" s="244"/>
      <c r="AT817" s="244"/>
      <c r="AU817" s="244"/>
      <c r="AV817" s="244"/>
      <c r="AW817" s="244"/>
      <c r="AX817" s="244"/>
      <c r="AY817" s="244"/>
      <c r="AZ817" s="244"/>
      <c r="BA817" s="244"/>
      <c r="BB817" s="244"/>
      <c r="BC817" s="244"/>
      <c r="BD817" s="244"/>
      <c r="BE817" s="244"/>
      <c r="BF817" s="244"/>
      <c r="BG817" s="244"/>
      <c r="BH817" s="244"/>
      <c r="BI817" s="244"/>
      <c r="BJ817" s="244"/>
      <c r="BK817" s="244"/>
    </row>
    <row r="818" spans="1:63" ht="19.5" customHeight="1">
      <c r="A818" s="244"/>
      <c r="B818" s="244"/>
      <c r="C818" s="244"/>
      <c r="D818" s="244"/>
      <c r="E818" s="244"/>
      <c r="F818" s="244"/>
      <c r="G818" s="244"/>
      <c r="H818" s="244"/>
      <c r="I818" s="244"/>
      <c r="J818" s="244"/>
      <c r="K818" s="244"/>
      <c r="L818" s="244"/>
      <c r="M818" s="244"/>
      <c r="N818" s="244"/>
      <c r="O818" s="244"/>
      <c r="P818" s="244"/>
      <c r="Q818" s="244"/>
      <c r="R818" s="244"/>
      <c r="S818" s="244"/>
      <c r="T818" s="244"/>
      <c r="U818" s="244"/>
      <c r="V818" s="244"/>
      <c r="W818" s="244"/>
      <c r="X818" s="244"/>
      <c r="Y818" s="244"/>
      <c r="Z818" s="244"/>
      <c r="AA818" s="244"/>
      <c r="AB818" s="244"/>
      <c r="AC818" s="244"/>
      <c r="AD818" s="244"/>
      <c r="AE818" s="244"/>
      <c r="AF818" s="244"/>
      <c r="AG818" s="244"/>
      <c r="AH818" s="244"/>
      <c r="AI818" s="244"/>
      <c r="AJ818" s="244"/>
      <c r="AK818" s="244"/>
      <c r="AL818" s="244"/>
      <c r="AM818" s="244"/>
      <c r="AN818" s="244"/>
      <c r="AO818" s="244"/>
      <c r="AP818" s="244"/>
      <c r="AQ818" s="244"/>
      <c r="AR818" s="244"/>
      <c r="AS818" s="244"/>
      <c r="AT818" s="244"/>
      <c r="AU818" s="244"/>
      <c r="AV818" s="244"/>
      <c r="AW818" s="244"/>
      <c r="AX818" s="244"/>
      <c r="AY818" s="244"/>
      <c r="AZ818" s="244"/>
      <c r="BA818" s="244"/>
      <c r="BB818" s="244"/>
      <c r="BC818" s="244"/>
      <c r="BD818" s="244"/>
      <c r="BE818" s="244"/>
      <c r="BF818" s="244"/>
      <c r="BG818" s="244"/>
      <c r="BH818" s="244"/>
      <c r="BI818" s="244"/>
      <c r="BJ818" s="244"/>
      <c r="BK818" s="244"/>
    </row>
    <row r="819" spans="1:63" ht="19.5" customHeight="1">
      <c r="A819" s="244"/>
      <c r="B819" s="244"/>
      <c r="C819" s="244"/>
      <c r="D819" s="244"/>
      <c r="E819" s="244"/>
      <c r="F819" s="244"/>
      <c r="G819" s="244"/>
      <c r="H819" s="244"/>
      <c r="I819" s="244"/>
      <c r="J819" s="244"/>
      <c r="K819" s="244"/>
      <c r="L819" s="244"/>
      <c r="M819" s="244"/>
      <c r="N819" s="244"/>
      <c r="O819" s="244"/>
      <c r="P819" s="244"/>
      <c r="Q819" s="244"/>
      <c r="R819" s="244"/>
      <c r="S819" s="244"/>
      <c r="T819" s="244"/>
      <c r="U819" s="244"/>
      <c r="V819" s="244"/>
      <c r="W819" s="244"/>
      <c r="X819" s="244"/>
      <c r="Y819" s="244"/>
      <c r="Z819" s="244"/>
      <c r="AA819" s="244"/>
      <c r="AB819" s="244"/>
      <c r="AC819" s="244"/>
      <c r="AD819" s="244"/>
      <c r="AE819" s="244"/>
      <c r="AF819" s="244"/>
      <c r="AG819" s="244"/>
      <c r="AH819" s="244"/>
      <c r="AI819" s="244"/>
      <c r="AJ819" s="244"/>
      <c r="AK819" s="244"/>
      <c r="AL819" s="244"/>
      <c r="AM819" s="244"/>
      <c r="AN819" s="244"/>
      <c r="AO819" s="244"/>
      <c r="AP819" s="244"/>
      <c r="AQ819" s="244"/>
      <c r="AR819" s="244"/>
      <c r="AS819" s="244"/>
      <c r="AT819" s="244"/>
      <c r="AU819" s="244"/>
      <c r="AV819" s="244"/>
      <c r="AW819" s="244"/>
      <c r="AX819" s="244"/>
      <c r="AY819" s="244"/>
      <c r="AZ819" s="244"/>
      <c r="BA819" s="244"/>
      <c r="BB819" s="244"/>
      <c r="BC819" s="244"/>
      <c r="BD819" s="244"/>
      <c r="BE819" s="244"/>
      <c r="BF819" s="244"/>
      <c r="BG819" s="244"/>
      <c r="BH819" s="244"/>
      <c r="BI819" s="244"/>
      <c r="BJ819" s="244"/>
      <c r="BK819" s="244"/>
    </row>
    <row r="820" spans="1:63" ht="19.5" customHeight="1">
      <c r="A820" s="244"/>
      <c r="B820" s="244"/>
      <c r="C820" s="244"/>
      <c r="D820" s="244"/>
      <c r="E820" s="244"/>
      <c r="F820" s="244"/>
      <c r="G820" s="244"/>
      <c r="H820" s="244"/>
      <c r="I820" s="244"/>
      <c r="J820" s="244"/>
      <c r="K820" s="244"/>
      <c r="L820" s="244"/>
      <c r="M820" s="244"/>
      <c r="N820" s="244"/>
      <c r="O820" s="244"/>
      <c r="P820" s="244"/>
      <c r="Q820" s="244"/>
      <c r="R820" s="244"/>
      <c r="S820" s="244"/>
      <c r="T820" s="244"/>
      <c r="U820" s="244"/>
      <c r="V820" s="244"/>
      <c r="W820" s="244"/>
      <c r="X820" s="244"/>
      <c r="Y820" s="244"/>
      <c r="Z820" s="244"/>
      <c r="AA820" s="244"/>
      <c r="AB820" s="244"/>
      <c r="AC820" s="244"/>
      <c r="AD820" s="244"/>
      <c r="AE820" s="244"/>
      <c r="AF820" s="244"/>
      <c r="AG820" s="244"/>
      <c r="AH820" s="244"/>
      <c r="AI820" s="244"/>
      <c r="AJ820" s="244"/>
      <c r="AK820" s="244"/>
      <c r="AL820" s="244"/>
      <c r="AM820" s="244"/>
      <c r="AN820" s="244"/>
      <c r="AO820" s="244"/>
      <c r="AP820" s="244"/>
      <c r="AQ820" s="244"/>
      <c r="AR820" s="244"/>
      <c r="AS820" s="244"/>
      <c r="AT820" s="244"/>
      <c r="AU820" s="244"/>
      <c r="AV820" s="244"/>
      <c r="AW820" s="244"/>
      <c r="AX820" s="244"/>
      <c r="AY820" s="244"/>
      <c r="AZ820" s="244"/>
      <c r="BA820" s="244"/>
      <c r="BB820" s="244"/>
      <c r="BC820" s="244"/>
      <c r="BD820" s="244"/>
      <c r="BE820" s="244"/>
      <c r="BF820" s="244"/>
      <c r="BG820" s="244"/>
      <c r="BH820" s="244"/>
      <c r="BI820" s="244"/>
      <c r="BJ820" s="244"/>
      <c r="BK820" s="244"/>
    </row>
    <row r="821" spans="1:63" ht="19.5" customHeight="1">
      <c r="A821" s="244"/>
      <c r="B821" s="244"/>
      <c r="C821" s="244"/>
      <c r="D821" s="244"/>
      <c r="E821" s="244"/>
      <c r="F821" s="244"/>
      <c r="G821" s="244"/>
      <c r="H821" s="244"/>
      <c r="I821" s="244"/>
      <c r="J821" s="244"/>
      <c r="K821" s="244"/>
      <c r="L821" s="244"/>
      <c r="M821" s="244"/>
      <c r="N821" s="244"/>
      <c r="O821" s="244"/>
      <c r="P821" s="244"/>
      <c r="Q821" s="244"/>
      <c r="R821" s="244"/>
      <c r="S821" s="244"/>
      <c r="T821" s="244"/>
      <c r="U821" s="244"/>
      <c r="V821" s="244"/>
      <c r="W821" s="244"/>
      <c r="X821" s="244"/>
      <c r="Y821" s="244"/>
      <c r="Z821" s="244"/>
      <c r="AA821" s="244"/>
      <c r="AB821" s="244"/>
      <c r="AC821" s="244"/>
      <c r="AD821" s="244"/>
      <c r="AE821" s="244"/>
      <c r="AF821" s="244"/>
      <c r="AG821" s="244"/>
      <c r="AH821" s="244"/>
      <c r="AI821" s="244"/>
      <c r="AJ821" s="244"/>
      <c r="AK821" s="244"/>
      <c r="AL821" s="244"/>
      <c r="AM821" s="244"/>
      <c r="AN821" s="244"/>
      <c r="AO821" s="244"/>
      <c r="AP821" s="244"/>
      <c r="AQ821" s="244"/>
      <c r="AR821" s="244"/>
      <c r="AS821" s="244"/>
      <c r="AT821" s="244"/>
      <c r="AU821" s="244"/>
      <c r="AV821" s="244"/>
      <c r="AW821" s="244"/>
      <c r="AX821" s="244"/>
      <c r="AY821" s="244"/>
      <c r="AZ821" s="244"/>
      <c r="BA821" s="244"/>
      <c r="BB821" s="244"/>
      <c r="BC821" s="244"/>
      <c r="BD821" s="244"/>
      <c r="BE821" s="244"/>
      <c r="BF821" s="244"/>
      <c r="BG821" s="244"/>
      <c r="BH821" s="244"/>
      <c r="BI821" s="244"/>
      <c r="BJ821" s="244"/>
      <c r="BK821" s="244"/>
    </row>
    <row r="822" spans="1:63" ht="19.5" customHeight="1">
      <c r="A822" s="244"/>
      <c r="B822" s="244"/>
      <c r="C822" s="244"/>
      <c r="D822" s="244"/>
      <c r="E822" s="244"/>
      <c r="F822" s="244"/>
      <c r="G822" s="244"/>
      <c r="H822" s="244"/>
      <c r="I822" s="244"/>
      <c r="J822" s="244"/>
      <c r="K822" s="244"/>
      <c r="L822" s="244"/>
      <c r="M822" s="244"/>
      <c r="N822" s="244"/>
      <c r="O822" s="244"/>
      <c r="P822" s="244"/>
      <c r="Q822" s="244"/>
      <c r="R822" s="244"/>
      <c r="S822" s="244"/>
      <c r="T822" s="244"/>
      <c r="U822" s="244"/>
      <c r="V822" s="244"/>
      <c r="W822" s="244"/>
      <c r="X822" s="244"/>
      <c r="Y822" s="244"/>
      <c r="Z822" s="244"/>
      <c r="AA822" s="244"/>
      <c r="AB822" s="244"/>
      <c r="AC822" s="244"/>
      <c r="AD822" s="244"/>
      <c r="AE822" s="244"/>
      <c r="AF822" s="244"/>
      <c r="AG822" s="244"/>
      <c r="AH822" s="244"/>
      <c r="AI822" s="244"/>
      <c r="AJ822" s="244"/>
      <c r="AK822" s="244"/>
      <c r="AL822" s="244"/>
      <c r="AM822" s="244"/>
      <c r="AN822" s="244"/>
      <c r="AO822" s="244"/>
      <c r="AP822" s="244"/>
      <c r="AQ822" s="244"/>
      <c r="AR822" s="244"/>
      <c r="AS822" s="244"/>
      <c r="AT822" s="244"/>
      <c r="AU822" s="244"/>
      <c r="AV822" s="244"/>
      <c r="AW822" s="244"/>
      <c r="AX822" s="244"/>
      <c r="AY822" s="244"/>
      <c r="AZ822" s="244"/>
      <c r="BA822" s="244"/>
      <c r="BB822" s="244"/>
      <c r="BC822" s="244"/>
      <c r="BD822" s="244"/>
      <c r="BE822" s="244"/>
      <c r="BF822" s="244"/>
      <c r="BG822" s="244"/>
      <c r="BH822" s="244"/>
      <c r="BI822" s="244"/>
      <c r="BJ822" s="244"/>
      <c r="BK822" s="244"/>
    </row>
    <row r="823" spans="1:63" ht="19.5" customHeight="1">
      <c r="A823" s="244"/>
      <c r="B823" s="244"/>
      <c r="C823" s="244"/>
      <c r="D823" s="244"/>
      <c r="E823" s="244"/>
      <c r="F823" s="244"/>
      <c r="G823" s="244"/>
      <c r="H823" s="244"/>
      <c r="I823" s="244"/>
      <c r="J823" s="244"/>
      <c r="K823" s="244"/>
      <c r="L823" s="244"/>
      <c r="M823" s="244"/>
      <c r="N823" s="244"/>
      <c r="O823" s="244"/>
      <c r="P823" s="244"/>
      <c r="Q823" s="244"/>
      <c r="R823" s="244"/>
      <c r="S823" s="244"/>
      <c r="T823" s="244"/>
      <c r="U823" s="244"/>
      <c r="V823" s="244"/>
      <c r="W823" s="244"/>
      <c r="X823" s="244"/>
      <c r="Y823" s="244"/>
      <c r="Z823" s="244"/>
      <c r="AA823" s="244"/>
      <c r="AB823" s="244"/>
      <c r="AC823" s="244"/>
      <c r="AD823" s="244"/>
      <c r="AE823" s="244"/>
      <c r="AF823" s="244"/>
      <c r="AG823" s="244"/>
      <c r="AH823" s="244"/>
      <c r="AI823" s="244"/>
      <c r="AJ823" s="244"/>
      <c r="AK823" s="244"/>
      <c r="AL823" s="244"/>
      <c r="AM823" s="244"/>
      <c r="AN823" s="244"/>
      <c r="AO823" s="244"/>
      <c r="AP823" s="244"/>
      <c r="AQ823" s="244"/>
      <c r="AR823" s="244"/>
      <c r="AS823" s="244"/>
      <c r="AT823" s="244"/>
      <c r="AU823" s="244"/>
      <c r="AV823" s="244"/>
      <c r="AW823" s="244"/>
      <c r="AX823" s="244"/>
      <c r="AY823" s="244"/>
      <c r="AZ823" s="244"/>
      <c r="BA823" s="244"/>
      <c r="BB823" s="244"/>
      <c r="BC823" s="244"/>
      <c r="BD823" s="244"/>
      <c r="BE823" s="244"/>
      <c r="BF823" s="244"/>
      <c r="BG823" s="244"/>
      <c r="BH823" s="244"/>
      <c r="BI823" s="244"/>
      <c r="BJ823" s="244"/>
      <c r="BK823" s="244"/>
    </row>
    <row r="824" spans="1:63" ht="19.5" customHeight="1">
      <c r="A824" s="244"/>
      <c r="B824" s="244"/>
      <c r="C824" s="244"/>
      <c r="D824" s="244"/>
      <c r="E824" s="244"/>
      <c r="F824" s="244"/>
      <c r="G824" s="244"/>
      <c r="H824" s="244"/>
      <c r="I824" s="244"/>
      <c r="J824" s="244"/>
      <c r="K824" s="244"/>
      <c r="L824" s="244"/>
      <c r="M824" s="244"/>
      <c r="N824" s="244"/>
      <c r="O824" s="244"/>
      <c r="P824" s="244"/>
      <c r="Q824" s="244"/>
      <c r="R824" s="244"/>
      <c r="S824" s="244"/>
      <c r="T824" s="244"/>
      <c r="U824" s="244"/>
      <c r="V824" s="244"/>
      <c r="W824" s="244"/>
      <c r="X824" s="244"/>
      <c r="Y824" s="244"/>
      <c r="Z824" s="244"/>
      <c r="AA824" s="244"/>
      <c r="AB824" s="244"/>
      <c r="AC824" s="244"/>
      <c r="AD824" s="244"/>
      <c r="AE824" s="244"/>
      <c r="AF824" s="244"/>
      <c r="AG824" s="244"/>
      <c r="AH824" s="244"/>
      <c r="AI824" s="244"/>
      <c r="AJ824" s="244"/>
      <c r="AK824" s="244"/>
      <c r="AL824" s="244"/>
      <c r="AM824" s="244"/>
      <c r="AN824" s="244"/>
      <c r="AO824" s="244"/>
      <c r="AP824" s="244"/>
      <c r="AQ824" s="244"/>
      <c r="AR824" s="244"/>
      <c r="AS824" s="244"/>
      <c r="AT824" s="244"/>
      <c r="AU824" s="244"/>
      <c r="AV824" s="244"/>
      <c r="AW824" s="244"/>
      <c r="AX824" s="244"/>
      <c r="AY824" s="244"/>
      <c r="AZ824" s="244"/>
      <c r="BA824" s="244"/>
      <c r="BB824" s="244"/>
      <c r="BC824" s="244"/>
      <c r="BD824" s="244"/>
      <c r="BE824" s="244"/>
      <c r="BF824" s="244"/>
      <c r="BG824" s="244"/>
      <c r="BH824" s="244"/>
      <c r="BI824" s="244"/>
      <c r="BJ824" s="244"/>
      <c r="BK824" s="244"/>
    </row>
    <row r="825" spans="1:63" ht="19.5" customHeight="1">
      <c r="A825" s="244"/>
      <c r="B825" s="244"/>
      <c r="C825" s="244"/>
      <c r="D825" s="244"/>
      <c r="E825" s="244"/>
      <c r="F825" s="244"/>
      <c r="G825" s="244"/>
      <c r="H825" s="244"/>
      <c r="I825" s="244"/>
      <c r="J825" s="244"/>
      <c r="K825" s="244"/>
      <c r="L825" s="244"/>
      <c r="M825" s="244"/>
      <c r="N825" s="244"/>
      <c r="O825" s="244"/>
      <c r="P825" s="244"/>
      <c r="Q825" s="244"/>
      <c r="R825" s="244"/>
      <c r="S825" s="244"/>
      <c r="T825" s="244"/>
      <c r="U825" s="244"/>
      <c r="V825" s="244"/>
      <c r="W825" s="244"/>
      <c r="X825" s="244"/>
      <c r="Y825" s="244"/>
      <c r="Z825" s="244"/>
      <c r="AA825" s="244"/>
      <c r="AB825" s="244"/>
      <c r="AC825" s="244"/>
      <c r="AD825" s="244"/>
      <c r="AE825" s="244"/>
      <c r="AF825" s="244"/>
      <c r="AG825" s="244"/>
      <c r="AH825" s="244"/>
      <c r="AI825" s="244"/>
      <c r="AJ825" s="244"/>
      <c r="AK825" s="244"/>
      <c r="AL825" s="244"/>
      <c r="AM825" s="244"/>
      <c r="AN825" s="244"/>
      <c r="AO825" s="244"/>
      <c r="AP825" s="244"/>
      <c r="AQ825" s="244"/>
      <c r="AR825" s="244"/>
      <c r="AS825" s="244"/>
      <c r="AT825" s="244"/>
      <c r="AU825" s="244"/>
      <c r="AV825" s="244"/>
      <c r="AW825" s="244"/>
      <c r="AX825" s="244"/>
      <c r="AY825" s="244"/>
      <c r="AZ825" s="244"/>
      <c r="BA825" s="244"/>
      <c r="BB825" s="244"/>
      <c r="BC825" s="244"/>
      <c r="BD825" s="244"/>
      <c r="BE825" s="244"/>
      <c r="BF825" s="244"/>
      <c r="BG825" s="244"/>
      <c r="BH825" s="244"/>
      <c r="BI825" s="244"/>
      <c r="BJ825" s="244"/>
      <c r="BK825" s="244"/>
    </row>
    <row r="826" spans="1:63" ht="19.5" customHeight="1">
      <c r="A826" s="244"/>
      <c r="B826" s="244"/>
      <c r="C826" s="244"/>
      <c r="D826" s="244"/>
      <c r="E826" s="244"/>
      <c r="F826" s="244"/>
      <c r="G826" s="244"/>
      <c r="H826" s="244"/>
      <c r="I826" s="244"/>
      <c r="J826" s="244"/>
      <c r="K826" s="244"/>
      <c r="L826" s="244"/>
      <c r="M826" s="244"/>
      <c r="N826" s="244"/>
      <c r="O826" s="244"/>
      <c r="P826" s="244"/>
      <c r="Q826" s="244"/>
      <c r="R826" s="244"/>
      <c r="S826" s="244"/>
      <c r="T826" s="244"/>
      <c r="U826" s="244"/>
      <c r="V826" s="244"/>
      <c r="W826" s="244"/>
      <c r="X826" s="244"/>
      <c r="Y826" s="244"/>
      <c r="Z826" s="244"/>
      <c r="AA826" s="244"/>
      <c r="AB826" s="244"/>
      <c r="AC826" s="244"/>
      <c r="AD826" s="244"/>
      <c r="AE826" s="244"/>
      <c r="AF826" s="244"/>
      <c r="AG826" s="244"/>
      <c r="AH826" s="244"/>
      <c r="AI826" s="244"/>
      <c r="AJ826" s="244"/>
      <c r="AK826" s="244"/>
      <c r="AL826" s="244"/>
      <c r="AM826" s="244"/>
      <c r="AN826" s="244"/>
      <c r="AO826" s="244"/>
      <c r="AP826" s="244"/>
      <c r="AQ826" s="244"/>
      <c r="AR826" s="244"/>
      <c r="AS826" s="244"/>
      <c r="AT826" s="244"/>
      <c r="AU826" s="244"/>
      <c r="AV826" s="244"/>
      <c r="AW826" s="244"/>
      <c r="AX826" s="244"/>
      <c r="AY826" s="244"/>
      <c r="AZ826" s="244"/>
      <c r="BA826" s="244"/>
      <c r="BB826" s="244"/>
      <c r="BC826" s="244"/>
      <c r="BD826" s="244"/>
      <c r="BE826" s="244"/>
      <c r="BF826" s="244"/>
      <c r="BG826" s="244"/>
      <c r="BH826" s="244"/>
      <c r="BI826" s="244"/>
      <c r="BJ826" s="244"/>
      <c r="BK826" s="244"/>
    </row>
    <row r="827" spans="1:63" ht="19.5" customHeight="1">
      <c r="A827" s="244"/>
      <c r="B827" s="244"/>
      <c r="C827" s="244"/>
      <c r="D827" s="244"/>
      <c r="E827" s="244"/>
      <c r="F827" s="244"/>
      <c r="G827" s="244"/>
      <c r="H827" s="244"/>
      <c r="I827" s="244"/>
      <c r="J827" s="244"/>
      <c r="K827" s="244"/>
      <c r="L827" s="244"/>
      <c r="M827" s="244"/>
      <c r="N827" s="244"/>
      <c r="O827" s="244"/>
      <c r="P827" s="244"/>
      <c r="Q827" s="244"/>
      <c r="R827" s="244"/>
      <c r="S827" s="244"/>
      <c r="T827" s="244"/>
      <c r="U827" s="244"/>
      <c r="V827" s="244"/>
      <c r="W827" s="244"/>
      <c r="X827" s="244"/>
      <c r="Y827" s="244"/>
      <c r="Z827" s="244"/>
      <c r="AA827" s="244"/>
      <c r="AB827" s="244"/>
      <c r="AC827" s="244"/>
      <c r="AD827" s="244"/>
      <c r="AE827" s="244"/>
      <c r="AF827" s="244"/>
      <c r="AG827" s="244"/>
      <c r="AH827" s="244"/>
      <c r="AI827" s="244"/>
      <c r="AJ827" s="244"/>
      <c r="AK827" s="244"/>
      <c r="AL827" s="244"/>
      <c r="AM827" s="244"/>
      <c r="AN827" s="244"/>
      <c r="AO827" s="244"/>
      <c r="AP827" s="244"/>
      <c r="AQ827" s="244"/>
      <c r="AR827" s="244"/>
      <c r="AS827" s="244"/>
      <c r="AT827" s="244"/>
      <c r="AU827" s="244"/>
      <c r="AV827" s="244"/>
      <c r="AW827" s="244"/>
      <c r="AX827" s="244"/>
      <c r="AY827" s="244"/>
      <c r="AZ827" s="244"/>
      <c r="BA827" s="244"/>
      <c r="BB827" s="244"/>
      <c r="BC827" s="244"/>
      <c r="BD827" s="244"/>
      <c r="BE827" s="244"/>
      <c r="BF827" s="244"/>
      <c r="BG827" s="244"/>
      <c r="BH827" s="244"/>
      <c r="BI827" s="244"/>
      <c r="BJ827" s="244"/>
      <c r="BK827" s="244"/>
    </row>
    <row r="828" spans="1:63" ht="19.5" customHeight="1">
      <c r="A828" s="244"/>
      <c r="B828" s="244"/>
      <c r="C828" s="244"/>
      <c r="D828" s="244"/>
      <c r="E828" s="244"/>
      <c r="F828" s="244"/>
      <c r="G828" s="244"/>
      <c r="H828" s="244"/>
      <c r="I828" s="244"/>
      <c r="J828" s="244"/>
      <c r="K828" s="244"/>
      <c r="L828" s="244"/>
      <c r="M828" s="244"/>
      <c r="N828" s="244"/>
      <c r="O828" s="244"/>
      <c r="P828" s="244"/>
      <c r="Q828" s="244"/>
      <c r="R828" s="244"/>
      <c r="S828" s="244"/>
      <c r="T828" s="244"/>
      <c r="U828" s="244"/>
      <c r="V828" s="244"/>
      <c r="W828" s="244"/>
      <c r="X828" s="244"/>
      <c r="Y828" s="244"/>
      <c r="Z828" s="244"/>
      <c r="AA828" s="244"/>
      <c r="AB828" s="244"/>
      <c r="AC828" s="244"/>
      <c r="AD828" s="244"/>
      <c r="AE828" s="244"/>
      <c r="AF828" s="244"/>
      <c r="AG828" s="244"/>
      <c r="AH828" s="244"/>
      <c r="AI828" s="244"/>
      <c r="AJ828" s="244"/>
      <c r="AK828" s="244"/>
      <c r="AL828" s="244"/>
      <c r="AM828" s="244"/>
      <c r="AN828" s="244"/>
      <c r="AO828" s="244"/>
      <c r="AP828" s="244"/>
      <c r="AQ828" s="244"/>
      <c r="AR828" s="244"/>
      <c r="AS828" s="244"/>
      <c r="AT828" s="244"/>
      <c r="AU828" s="244"/>
      <c r="AV828" s="244"/>
      <c r="AW828" s="244"/>
      <c r="AX828" s="244"/>
      <c r="AY828" s="244"/>
      <c r="AZ828" s="244"/>
      <c r="BA828" s="244"/>
      <c r="BB828" s="244"/>
      <c r="BC828" s="244"/>
      <c r="BD828" s="244"/>
      <c r="BE828" s="244"/>
      <c r="BF828" s="244"/>
      <c r="BG828" s="244"/>
      <c r="BH828" s="244"/>
      <c r="BI828" s="244"/>
      <c r="BJ828" s="244"/>
      <c r="BK828" s="244"/>
    </row>
    <row r="829" spans="1:63" ht="19.5" customHeight="1">
      <c r="A829" s="244"/>
      <c r="B829" s="244"/>
      <c r="C829" s="244"/>
      <c r="D829" s="244"/>
      <c r="E829" s="244"/>
      <c r="F829" s="244"/>
      <c r="G829" s="244"/>
      <c r="H829" s="244"/>
      <c r="I829" s="244"/>
      <c r="J829" s="244"/>
      <c r="K829" s="244"/>
      <c r="L829" s="244"/>
      <c r="M829" s="244"/>
      <c r="N829" s="244"/>
      <c r="O829" s="244"/>
      <c r="P829" s="244"/>
      <c r="Q829" s="244"/>
      <c r="R829" s="244"/>
      <c r="S829" s="244"/>
      <c r="T829" s="244"/>
      <c r="U829" s="244"/>
      <c r="V829" s="244"/>
      <c r="W829" s="244"/>
      <c r="X829" s="244"/>
      <c r="Y829" s="244"/>
      <c r="Z829" s="244"/>
      <c r="AA829" s="244"/>
      <c r="AB829" s="244"/>
      <c r="AC829" s="244"/>
      <c r="AD829" s="244"/>
      <c r="AE829" s="244"/>
      <c r="AF829" s="244"/>
      <c r="AG829" s="244"/>
      <c r="AH829" s="244"/>
      <c r="AI829" s="244"/>
      <c r="AJ829" s="244"/>
      <c r="AK829" s="244"/>
      <c r="AL829" s="244"/>
      <c r="AM829" s="244"/>
      <c r="AN829" s="244"/>
      <c r="AO829" s="244"/>
      <c r="AP829" s="244"/>
      <c r="AQ829" s="244"/>
      <c r="AR829" s="244"/>
      <c r="AS829" s="244"/>
      <c r="AT829" s="244"/>
      <c r="AU829" s="244"/>
      <c r="AV829" s="244"/>
      <c r="AW829" s="244"/>
      <c r="AX829" s="244"/>
      <c r="AY829" s="244"/>
      <c r="AZ829" s="244"/>
      <c r="BA829" s="244"/>
      <c r="BB829" s="244"/>
      <c r="BC829" s="244"/>
      <c r="BD829" s="244"/>
      <c r="BE829" s="244"/>
      <c r="BF829" s="244"/>
      <c r="BG829" s="244"/>
      <c r="BH829" s="244"/>
      <c r="BI829" s="244"/>
      <c r="BJ829" s="244"/>
      <c r="BK829" s="244"/>
    </row>
    <row r="830" spans="1:63" ht="19.5" customHeight="1">
      <c r="A830" s="244"/>
      <c r="B830" s="244"/>
      <c r="C830" s="244"/>
      <c r="D830" s="244"/>
      <c r="E830" s="244"/>
      <c r="F830" s="244"/>
      <c r="G830" s="244"/>
      <c r="H830" s="244"/>
      <c r="I830" s="244"/>
      <c r="J830" s="244"/>
      <c r="K830" s="244"/>
      <c r="L830" s="244"/>
      <c r="M830" s="244"/>
      <c r="N830" s="244"/>
      <c r="O830" s="244"/>
      <c r="P830" s="244"/>
      <c r="Q830" s="244"/>
      <c r="R830" s="244"/>
      <c r="S830" s="244"/>
      <c r="T830" s="244"/>
      <c r="U830" s="244"/>
      <c r="V830" s="244"/>
      <c r="W830" s="244"/>
      <c r="X830" s="244"/>
      <c r="Y830" s="244"/>
      <c r="Z830" s="244"/>
      <c r="AA830" s="244"/>
      <c r="AB830" s="244"/>
      <c r="AC830" s="244"/>
      <c r="AD830" s="244"/>
      <c r="AE830" s="244"/>
      <c r="AF830" s="244"/>
      <c r="AG830" s="244"/>
      <c r="AH830" s="244"/>
      <c r="AI830" s="244"/>
      <c r="AJ830" s="244"/>
      <c r="AK830" s="244"/>
      <c r="AL830" s="244"/>
      <c r="AM830" s="244"/>
      <c r="AN830" s="244"/>
      <c r="AO830" s="244"/>
      <c r="AP830" s="244"/>
      <c r="AQ830" s="244"/>
      <c r="AR830" s="244"/>
      <c r="AS830" s="244"/>
      <c r="AT830" s="244"/>
      <c r="AU830" s="244"/>
      <c r="AV830" s="244"/>
      <c r="AW830" s="244"/>
      <c r="AX830" s="244"/>
      <c r="AY830" s="244"/>
      <c r="AZ830" s="244"/>
      <c r="BA830" s="244"/>
      <c r="BB830" s="244"/>
      <c r="BC830" s="244"/>
      <c r="BD830" s="244"/>
      <c r="BE830" s="244"/>
      <c r="BF830" s="244"/>
      <c r="BG830" s="244"/>
      <c r="BH830" s="244"/>
      <c r="BI830" s="244"/>
      <c r="BJ830" s="244"/>
      <c r="BK830" s="244"/>
    </row>
    <row r="831" spans="1:63" ht="19.5" customHeight="1">
      <c r="A831" s="244"/>
      <c r="B831" s="244"/>
      <c r="C831" s="244"/>
      <c r="D831" s="244"/>
      <c r="E831" s="244"/>
      <c r="F831" s="244"/>
      <c r="G831" s="244"/>
      <c r="H831" s="244"/>
      <c r="I831" s="244"/>
      <c r="J831" s="244"/>
      <c r="K831" s="244"/>
      <c r="L831" s="244"/>
      <c r="M831" s="244"/>
      <c r="N831" s="244"/>
      <c r="O831" s="244"/>
      <c r="P831" s="244"/>
      <c r="Q831" s="244"/>
      <c r="R831" s="244"/>
      <c r="S831" s="244"/>
      <c r="T831" s="244"/>
      <c r="U831" s="244"/>
      <c r="V831" s="244"/>
      <c r="W831" s="244"/>
      <c r="X831" s="244"/>
      <c r="Y831" s="244"/>
      <c r="Z831" s="244"/>
      <c r="AA831" s="244"/>
      <c r="AB831" s="244"/>
      <c r="AC831" s="244"/>
      <c r="AD831" s="244"/>
      <c r="AE831" s="244"/>
      <c r="AF831" s="244"/>
      <c r="AG831" s="244"/>
      <c r="AH831" s="244"/>
      <c r="AI831" s="244"/>
      <c r="AJ831" s="244"/>
      <c r="AK831" s="244"/>
      <c r="AL831" s="244"/>
      <c r="AM831" s="244"/>
      <c r="AN831" s="244"/>
      <c r="AO831" s="244"/>
      <c r="AP831" s="244"/>
      <c r="AQ831" s="244"/>
      <c r="AR831" s="244"/>
      <c r="AS831" s="244"/>
      <c r="AT831" s="244"/>
      <c r="AU831" s="244"/>
      <c r="AV831" s="244"/>
      <c r="AW831" s="244"/>
      <c r="AX831" s="244"/>
      <c r="AY831" s="244"/>
      <c r="AZ831" s="244"/>
      <c r="BA831" s="244"/>
      <c r="BB831" s="244"/>
      <c r="BC831" s="244"/>
      <c r="BD831" s="244"/>
      <c r="BE831" s="244"/>
      <c r="BF831" s="244"/>
      <c r="BG831" s="244"/>
      <c r="BH831" s="244"/>
      <c r="BI831" s="244"/>
      <c r="BJ831" s="244"/>
      <c r="BK831" s="244"/>
    </row>
    <row r="832" spans="1:63" ht="19.5" customHeight="1">
      <c r="A832" s="244"/>
      <c r="B832" s="244"/>
      <c r="C832" s="244"/>
      <c r="D832" s="244"/>
      <c r="E832" s="244"/>
      <c r="F832" s="244"/>
      <c r="G832" s="244"/>
      <c r="H832" s="244"/>
      <c r="I832" s="244"/>
      <c r="J832" s="244"/>
      <c r="K832" s="244"/>
      <c r="L832" s="244"/>
      <c r="M832" s="244"/>
      <c r="N832" s="244"/>
      <c r="O832" s="244"/>
      <c r="P832" s="244"/>
      <c r="Q832" s="244"/>
      <c r="R832" s="244"/>
      <c r="S832" s="244"/>
      <c r="T832" s="244"/>
      <c r="U832" s="244"/>
      <c r="V832" s="244"/>
      <c r="W832" s="244"/>
      <c r="X832" s="244"/>
      <c r="Y832" s="244"/>
      <c r="Z832" s="244"/>
      <c r="AA832" s="244"/>
      <c r="AB832" s="244"/>
      <c r="AC832" s="244"/>
      <c r="AD832" s="244"/>
      <c r="AE832" s="244"/>
      <c r="AF832" s="244"/>
      <c r="AG832" s="244"/>
      <c r="AH832" s="244"/>
      <c r="AI832" s="244"/>
      <c r="AJ832" s="244"/>
      <c r="AK832" s="244"/>
      <c r="AL832" s="244"/>
      <c r="AM832" s="244"/>
      <c r="AN832" s="244"/>
      <c r="AO832" s="244"/>
      <c r="AP832" s="244"/>
      <c r="AQ832" s="244"/>
      <c r="AR832" s="244"/>
      <c r="AS832" s="244"/>
      <c r="AT832" s="244"/>
      <c r="AU832" s="244"/>
      <c r="AV832" s="244"/>
      <c r="AW832" s="244"/>
      <c r="AX832" s="244"/>
      <c r="AY832" s="244"/>
      <c r="AZ832" s="244"/>
      <c r="BA832" s="244"/>
      <c r="BB832" s="244"/>
      <c r="BC832" s="244"/>
      <c r="BD832" s="244"/>
      <c r="BE832" s="244"/>
      <c r="BF832" s="244"/>
      <c r="BG832" s="244"/>
      <c r="BH832" s="244"/>
      <c r="BI832" s="244"/>
      <c r="BJ832" s="244"/>
      <c r="BK832" s="244"/>
    </row>
    <row r="833" spans="1:63" ht="19.5" customHeight="1">
      <c r="A833" s="244"/>
      <c r="B833" s="244"/>
      <c r="C833" s="244"/>
      <c r="D833" s="244"/>
      <c r="E833" s="244"/>
      <c r="F833" s="244"/>
      <c r="G833" s="244"/>
      <c r="H833" s="244"/>
      <c r="I833" s="244"/>
      <c r="J833" s="244"/>
      <c r="K833" s="244"/>
      <c r="L833" s="244"/>
      <c r="M833" s="244"/>
      <c r="N833" s="244"/>
      <c r="O833" s="244"/>
      <c r="P833" s="244"/>
      <c r="Q833" s="244"/>
      <c r="R833" s="244"/>
      <c r="S833" s="244"/>
      <c r="T833" s="244"/>
      <c r="U833" s="244"/>
      <c r="V833" s="244"/>
      <c r="W833" s="244"/>
      <c r="X833" s="244"/>
      <c r="Y833" s="244"/>
      <c r="Z833" s="244"/>
      <c r="AA833" s="244"/>
      <c r="AB833" s="244"/>
      <c r="AC833" s="244"/>
      <c r="AD833" s="244"/>
      <c r="AE833" s="244"/>
      <c r="AF833" s="244"/>
      <c r="AG833" s="244"/>
      <c r="AH833" s="244"/>
      <c r="AI833" s="244"/>
      <c r="AJ833" s="244"/>
      <c r="AK833" s="244"/>
      <c r="AL833" s="244"/>
      <c r="AM833" s="244"/>
      <c r="AN833" s="244"/>
      <c r="AO833" s="244"/>
      <c r="AP833" s="244"/>
      <c r="AQ833" s="244"/>
      <c r="AR833" s="244"/>
      <c r="AS833" s="244"/>
      <c r="AT833" s="244"/>
      <c r="AU833" s="244"/>
      <c r="AV833" s="244"/>
      <c r="AW833" s="244"/>
      <c r="AX833" s="244"/>
      <c r="AY833" s="244"/>
      <c r="AZ833" s="244"/>
      <c r="BA833" s="244"/>
      <c r="BB833" s="244"/>
      <c r="BC833" s="244"/>
      <c r="BD833" s="244"/>
      <c r="BE833" s="244"/>
      <c r="BF833" s="244"/>
      <c r="BG833" s="244"/>
      <c r="BH833" s="244"/>
      <c r="BI833" s="244"/>
      <c r="BJ833" s="244"/>
      <c r="BK833" s="244"/>
    </row>
    <row r="834" spans="1:63" ht="19.5" customHeight="1">
      <c r="A834" s="244"/>
      <c r="B834" s="244"/>
      <c r="C834" s="244"/>
      <c r="D834" s="244"/>
      <c r="E834" s="244"/>
      <c r="F834" s="244"/>
      <c r="G834" s="244"/>
      <c r="H834" s="244"/>
      <c r="I834" s="244"/>
      <c r="J834" s="244"/>
      <c r="K834" s="244"/>
      <c r="L834" s="244"/>
      <c r="M834" s="244"/>
      <c r="N834" s="244"/>
      <c r="O834" s="244"/>
      <c r="P834" s="244"/>
      <c r="Q834" s="244"/>
      <c r="R834" s="244"/>
      <c r="S834" s="244"/>
      <c r="T834" s="244"/>
      <c r="U834" s="244"/>
      <c r="V834" s="244"/>
      <c r="W834" s="244"/>
      <c r="X834" s="244"/>
      <c r="Y834" s="244"/>
      <c r="Z834" s="244"/>
      <c r="AA834" s="244"/>
      <c r="AB834" s="244"/>
      <c r="AC834" s="244"/>
      <c r="AD834" s="244"/>
      <c r="AE834" s="244"/>
      <c r="AF834" s="244"/>
      <c r="AG834" s="244"/>
      <c r="AH834" s="244"/>
      <c r="AI834" s="244"/>
      <c r="AJ834" s="244"/>
      <c r="AK834" s="244"/>
      <c r="AL834" s="244"/>
      <c r="AM834" s="244"/>
      <c r="AN834" s="244"/>
      <c r="AO834" s="244"/>
      <c r="AP834" s="244"/>
      <c r="AQ834" s="244"/>
      <c r="AR834" s="244"/>
      <c r="AS834" s="244"/>
      <c r="AT834" s="244"/>
      <c r="AU834" s="244"/>
      <c r="AV834" s="244"/>
      <c r="AW834" s="244"/>
      <c r="AX834" s="244"/>
      <c r="AY834" s="244"/>
      <c r="AZ834" s="244"/>
      <c r="BA834" s="244"/>
      <c r="BB834" s="244"/>
      <c r="BC834" s="244"/>
      <c r="BD834" s="244"/>
      <c r="BE834" s="244"/>
      <c r="BF834" s="244"/>
      <c r="BG834" s="244"/>
      <c r="BH834" s="244"/>
      <c r="BI834" s="244"/>
      <c r="BJ834" s="244"/>
      <c r="BK834" s="244"/>
    </row>
    <row r="835" spans="1:63" ht="19.5" customHeight="1">
      <c r="A835" s="244"/>
      <c r="B835" s="244"/>
      <c r="C835" s="244"/>
      <c r="D835" s="244"/>
      <c r="E835" s="244"/>
      <c r="F835" s="244"/>
      <c r="G835" s="244"/>
      <c r="H835" s="244"/>
      <c r="I835" s="244"/>
      <c r="J835" s="244"/>
      <c r="K835" s="244"/>
      <c r="L835" s="244"/>
      <c r="M835" s="244"/>
      <c r="N835" s="244"/>
      <c r="O835" s="244"/>
      <c r="P835" s="244"/>
      <c r="Q835" s="244"/>
      <c r="R835" s="244"/>
      <c r="S835" s="244"/>
      <c r="T835" s="244"/>
      <c r="U835" s="244"/>
      <c r="V835" s="244"/>
      <c r="W835" s="244"/>
      <c r="X835" s="244"/>
      <c r="Y835" s="244"/>
      <c r="Z835" s="244"/>
      <c r="AA835" s="244"/>
      <c r="AB835" s="244"/>
      <c r="AC835" s="244"/>
      <c r="AD835" s="244"/>
      <c r="AE835" s="244"/>
      <c r="AF835" s="244"/>
      <c r="AG835" s="244"/>
      <c r="AH835" s="244"/>
      <c r="AI835" s="244"/>
      <c r="AJ835" s="244"/>
      <c r="AK835" s="244"/>
      <c r="AL835" s="244"/>
      <c r="AM835" s="244"/>
      <c r="AN835" s="244"/>
      <c r="AO835" s="244"/>
      <c r="AP835" s="244"/>
      <c r="AQ835" s="244"/>
      <c r="AR835" s="244"/>
      <c r="AS835" s="244"/>
      <c r="AT835" s="244"/>
      <c r="AU835" s="244"/>
      <c r="AV835" s="244"/>
      <c r="AW835" s="244"/>
      <c r="AX835" s="244"/>
      <c r="AY835" s="244"/>
      <c r="AZ835" s="244"/>
      <c r="BA835" s="244"/>
      <c r="BB835" s="244"/>
      <c r="BC835" s="244"/>
      <c r="BD835" s="244"/>
      <c r="BE835" s="244"/>
      <c r="BF835" s="244"/>
      <c r="BG835" s="244"/>
      <c r="BH835" s="244"/>
      <c r="BI835" s="244"/>
      <c r="BJ835" s="244"/>
      <c r="BK835" s="244"/>
    </row>
    <row r="836" spans="1:63" ht="19.5" customHeight="1">
      <c r="A836" s="244"/>
      <c r="B836" s="244"/>
      <c r="C836" s="244"/>
      <c r="D836" s="244"/>
      <c r="E836" s="244"/>
      <c r="F836" s="244"/>
      <c r="G836" s="244"/>
      <c r="H836" s="244"/>
      <c r="I836" s="244"/>
      <c r="J836" s="244"/>
      <c r="K836" s="244"/>
      <c r="L836" s="244"/>
      <c r="M836" s="244"/>
      <c r="N836" s="244"/>
      <c r="O836" s="244"/>
      <c r="P836" s="244"/>
      <c r="Q836" s="244"/>
      <c r="R836" s="244"/>
      <c r="S836" s="244"/>
      <c r="T836" s="244"/>
      <c r="U836" s="244"/>
      <c r="V836" s="244"/>
      <c r="W836" s="244"/>
      <c r="X836" s="244"/>
      <c r="Y836" s="244"/>
      <c r="Z836" s="244"/>
      <c r="AA836" s="244"/>
      <c r="AB836" s="244"/>
      <c r="AC836" s="244"/>
      <c r="AD836" s="244"/>
      <c r="AE836" s="244"/>
      <c r="AF836" s="244"/>
      <c r="AG836" s="244"/>
      <c r="AH836" s="244"/>
      <c r="AI836" s="244"/>
      <c r="AJ836" s="244"/>
      <c r="AK836" s="244"/>
      <c r="AL836" s="244"/>
      <c r="AM836" s="244"/>
      <c r="AN836" s="244"/>
      <c r="AO836" s="244"/>
      <c r="AP836" s="244"/>
      <c r="AQ836" s="244"/>
      <c r="AR836" s="244"/>
      <c r="AS836" s="244"/>
      <c r="AT836" s="244"/>
      <c r="AU836" s="244"/>
      <c r="AV836" s="244"/>
      <c r="AW836" s="244"/>
      <c r="AX836" s="244"/>
      <c r="AY836" s="244"/>
      <c r="AZ836" s="244"/>
      <c r="BA836" s="244"/>
      <c r="BB836" s="244"/>
      <c r="BC836" s="244"/>
      <c r="BD836" s="244"/>
      <c r="BE836" s="244"/>
      <c r="BF836" s="244"/>
      <c r="BG836" s="244"/>
      <c r="BH836" s="244"/>
      <c r="BI836" s="244"/>
      <c r="BJ836" s="244"/>
      <c r="BK836" s="244"/>
    </row>
    <row r="837" spans="1:63" ht="19.5" customHeight="1">
      <c r="A837" s="244"/>
      <c r="B837" s="244"/>
      <c r="C837" s="244"/>
      <c r="D837" s="244"/>
      <c r="E837" s="244"/>
      <c r="F837" s="244"/>
      <c r="G837" s="244"/>
      <c r="H837" s="244"/>
      <c r="I837" s="244"/>
      <c r="J837" s="244"/>
      <c r="K837" s="244"/>
      <c r="L837" s="244"/>
      <c r="M837" s="244"/>
      <c r="N837" s="244"/>
      <c r="O837" s="244"/>
      <c r="P837" s="244"/>
      <c r="Q837" s="244"/>
      <c r="R837" s="244"/>
      <c r="S837" s="244"/>
      <c r="T837" s="244"/>
      <c r="U837" s="244"/>
      <c r="V837" s="244"/>
      <c r="W837" s="244"/>
      <c r="X837" s="244"/>
      <c r="Y837" s="244"/>
      <c r="Z837" s="244"/>
      <c r="AA837" s="244"/>
      <c r="AB837" s="244"/>
      <c r="AC837" s="244"/>
      <c r="AD837" s="244"/>
      <c r="AE837" s="244"/>
      <c r="AF837" s="244"/>
      <c r="AG837" s="244"/>
      <c r="AH837" s="244"/>
      <c r="AI837" s="244"/>
      <c r="AJ837" s="244"/>
      <c r="AK837" s="244"/>
      <c r="AL837" s="244"/>
      <c r="AM837" s="244"/>
      <c r="AN837" s="244"/>
      <c r="AO837" s="244"/>
      <c r="AP837" s="244"/>
      <c r="AQ837" s="244"/>
      <c r="AR837" s="244"/>
      <c r="AS837" s="244"/>
      <c r="AT837" s="244"/>
      <c r="AU837" s="244"/>
      <c r="AV837" s="244"/>
      <c r="AW837" s="244"/>
      <c r="AX837" s="244"/>
      <c r="AY837" s="244"/>
      <c r="AZ837" s="244"/>
      <c r="BA837" s="244"/>
      <c r="BB837" s="244"/>
      <c r="BC837" s="244"/>
      <c r="BD837" s="244"/>
      <c r="BE837" s="244"/>
      <c r="BF837" s="244"/>
      <c r="BG837" s="244"/>
      <c r="BH837" s="244"/>
      <c r="BI837" s="244"/>
      <c r="BJ837" s="244"/>
      <c r="BK837" s="244"/>
    </row>
    <row r="838" spans="1:63" ht="19.5" customHeight="1">
      <c r="A838" s="244"/>
      <c r="B838" s="244"/>
      <c r="C838" s="244"/>
      <c r="D838" s="244"/>
      <c r="E838" s="244"/>
      <c r="F838" s="244"/>
      <c r="G838" s="244"/>
      <c r="H838" s="244"/>
      <c r="I838" s="244"/>
      <c r="J838" s="244"/>
      <c r="K838" s="244"/>
      <c r="L838" s="244"/>
      <c r="M838" s="244"/>
      <c r="N838" s="244"/>
      <c r="O838" s="244"/>
      <c r="P838" s="244"/>
      <c r="Q838" s="244"/>
      <c r="R838" s="244"/>
      <c r="S838" s="244"/>
      <c r="T838" s="244"/>
      <c r="U838" s="244"/>
      <c r="V838" s="244"/>
      <c r="W838" s="244"/>
      <c r="X838" s="244"/>
      <c r="Y838" s="244"/>
      <c r="Z838" s="244"/>
      <c r="AA838" s="244"/>
      <c r="AB838" s="244"/>
      <c r="AC838" s="244"/>
      <c r="AD838" s="244"/>
      <c r="AE838" s="244"/>
      <c r="AF838" s="244"/>
      <c r="AG838" s="244"/>
      <c r="AH838" s="244"/>
      <c r="AI838" s="244"/>
      <c r="AJ838" s="244"/>
      <c r="AK838" s="244"/>
      <c r="AL838" s="244"/>
      <c r="AM838" s="244"/>
      <c r="AN838" s="244"/>
      <c r="AO838" s="244"/>
      <c r="AP838" s="244"/>
      <c r="AQ838" s="244"/>
      <c r="AR838" s="244"/>
      <c r="AS838" s="244"/>
      <c r="AT838" s="244"/>
      <c r="AU838" s="244"/>
      <c r="AV838" s="244"/>
      <c r="AW838" s="244"/>
      <c r="AX838" s="244"/>
      <c r="AY838" s="244"/>
      <c r="AZ838" s="244"/>
      <c r="BA838" s="244"/>
      <c r="BB838" s="244"/>
      <c r="BC838" s="244"/>
      <c r="BD838" s="244"/>
      <c r="BE838" s="244"/>
      <c r="BF838" s="244"/>
      <c r="BG838" s="244"/>
      <c r="BH838" s="244"/>
      <c r="BI838" s="244"/>
      <c r="BJ838" s="244"/>
      <c r="BK838" s="244"/>
    </row>
    <row r="839" spans="1:63" ht="19.5" customHeight="1">
      <c r="A839" s="244"/>
      <c r="B839" s="244"/>
      <c r="C839" s="244"/>
      <c r="D839" s="244"/>
      <c r="E839" s="244"/>
      <c r="F839" s="244"/>
      <c r="G839" s="244"/>
      <c r="H839" s="244"/>
      <c r="I839" s="244"/>
      <c r="J839" s="244"/>
      <c r="K839" s="244"/>
      <c r="L839" s="244"/>
      <c r="M839" s="244"/>
      <c r="N839" s="244"/>
      <c r="O839" s="244"/>
      <c r="P839" s="244"/>
      <c r="Q839" s="244"/>
      <c r="R839" s="244"/>
      <c r="S839" s="244"/>
      <c r="T839" s="244"/>
      <c r="U839" s="244"/>
      <c r="V839" s="244"/>
      <c r="W839" s="244"/>
      <c r="X839" s="244"/>
      <c r="Y839" s="244"/>
      <c r="Z839" s="244"/>
      <c r="AA839" s="244"/>
      <c r="AB839" s="244"/>
      <c r="AC839" s="244"/>
      <c r="AD839" s="244"/>
      <c r="AE839" s="244"/>
      <c r="AF839" s="244"/>
      <c r="AG839" s="244"/>
      <c r="AH839" s="244"/>
      <c r="AI839" s="244"/>
      <c r="AJ839" s="244"/>
      <c r="AK839" s="244"/>
      <c r="AL839" s="244"/>
      <c r="AM839" s="244"/>
      <c r="AN839" s="244"/>
      <c r="AO839" s="244"/>
      <c r="AP839" s="244"/>
      <c r="AQ839" s="244"/>
      <c r="AR839" s="244"/>
      <c r="AS839" s="244"/>
      <c r="AT839" s="244"/>
      <c r="AU839" s="244"/>
      <c r="AV839" s="244"/>
      <c r="AW839" s="244"/>
      <c r="AX839" s="244"/>
      <c r="AY839" s="244"/>
      <c r="AZ839" s="244"/>
      <c r="BA839" s="244"/>
      <c r="BB839" s="244"/>
      <c r="BC839" s="244"/>
      <c r="BD839" s="244"/>
      <c r="BE839" s="244"/>
      <c r="BF839" s="244"/>
      <c r="BG839" s="244"/>
      <c r="BH839" s="244"/>
      <c r="BI839" s="244"/>
      <c r="BJ839" s="244"/>
      <c r="BK839" s="244"/>
    </row>
    <row r="840" spans="1:63" ht="19.5" customHeight="1">
      <c r="A840" s="244"/>
      <c r="B840" s="244"/>
      <c r="C840" s="244"/>
      <c r="D840" s="244"/>
      <c r="E840" s="244"/>
      <c r="F840" s="244"/>
      <c r="G840" s="244"/>
      <c r="H840" s="244"/>
      <c r="I840" s="244"/>
      <c r="J840" s="244"/>
      <c r="K840" s="244"/>
      <c r="L840" s="244"/>
      <c r="M840" s="244"/>
      <c r="N840" s="244"/>
      <c r="O840" s="244"/>
      <c r="P840" s="244"/>
      <c r="Q840" s="244"/>
      <c r="R840" s="244"/>
      <c r="S840" s="244"/>
      <c r="T840" s="244"/>
      <c r="U840" s="244"/>
      <c r="V840" s="244"/>
      <c r="W840" s="244"/>
      <c r="X840" s="244"/>
      <c r="Y840" s="244"/>
      <c r="Z840" s="244"/>
      <c r="AA840" s="244"/>
      <c r="AB840" s="244"/>
      <c r="AC840" s="244"/>
      <c r="AD840" s="244"/>
      <c r="AE840" s="244"/>
      <c r="AF840" s="244"/>
      <c r="AG840" s="244"/>
      <c r="AH840" s="244"/>
      <c r="AI840" s="244"/>
      <c r="AJ840" s="244"/>
      <c r="AK840" s="244"/>
      <c r="AL840" s="244"/>
      <c r="AM840" s="244"/>
      <c r="AN840" s="244"/>
      <c r="AO840" s="244"/>
      <c r="AP840" s="244"/>
      <c r="AQ840" s="244"/>
      <c r="AR840" s="244"/>
      <c r="AS840" s="244"/>
      <c r="AT840" s="244"/>
      <c r="AU840" s="244"/>
      <c r="AV840" s="244"/>
      <c r="AW840" s="244"/>
      <c r="AX840" s="244"/>
      <c r="AY840" s="244"/>
      <c r="AZ840" s="244"/>
      <c r="BA840" s="244"/>
      <c r="BB840" s="244"/>
      <c r="BC840" s="244"/>
      <c r="BD840" s="244"/>
      <c r="BE840" s="244"/>
      <c r="BF840" s="244"/>
      <c r="BG840" s="244"/>
      <c r="BH840" s="244"/>
      <c r="BI840" s="244"/>
      <c r="BJ840" s="244"/>
      <c r="BK840" s="244"/>
    </row>
    <row r="841" spans="1:63" ht="19.5" customHeight="1">
      <c r="A841" s="244"/>
      <c r="B841" s="244"/>
      <c r="C841" s="244"/>
      <c r="D841" s="244"/>
      <c r="E841" s="244"/>
      <c r="F841" s="244"/>
      <c r="G841" s="244"/>
      <c r="H841" s="244"/>
      <c r="I841" s="244"/>
      <c r="J841" s="244"/>
      <c r="K841" s="244"/>
      <c r="L841" s="244"/>
      <c r="M841" s="244"/>
      <c r="N841" s="244"/>
      <c r="O841" s="244"/>
      <c r="P841" s="244"/>
      <c r="Q841" s="244"/>
      <c r="R841" s="244"/>
      <c r="S841" s="244"/>
      <c r="T841" s="244"/>
      <c r="U841" s="244"/>
      <c r="V841" s="244"/>
      <c r="W841" s="244"/>
      <c r="X841" s="244"/>
      <c r="Y841" s="244"/>
      <c r="Z841" s="244"/>
      <c r="AA841" s="244"/>
      <c r="AB841" s="244"/>
      <c r="AC841" s="244"/>
      <c r="AD841" s="244"/>
      <c r="AE841" s="244"/>
      <c r="AF841" s="244"/>
      <c r="AG841" s="244"/>
      <c r="AH841" s="244"/>
      <c r="AI841" s="244"/>
      <c r="AJ841" s="244"/>
      <c r="AK841" s="244"/>
      <c r="AL841" s="244"/>
      <c r="AM841" s="244"/>
      <c r="AN841" s="244"/>
      <c r="AO841" s="244"/>
      <c r="AP841" s="244"/>
      <c r="AQ841" s="244"/>
      <c r="AR841" s="244"/>
      <c r="AS841" s="244"/>
      <c r="AT841" s="244"/>
      <c r="AU841" s="244"/>
      <c r="AV841" s="244"/>
      <c r="AW841" s="244"/>
      <c r="AX841" s="244"/>
      <c r="AY841" s="244"/>
      <c r="AZ841" s="244"/>
      <c r="BA841" s="244"/>
      <c r="BB841" s="244"/>
      <c r="BC841" s="244"/>
      <c r="BD841" s="244"/>
      <c r="BE841" s="244"/>
      <c r="BF841" s="244"/>
      <c r="BG841" s="244"/>
      <c r="BH841" s="244"/>
      <c r="BI841" s="244"/>
      <c r="BJ841" s="244"/>
      <c r="BK841" s="244"/>
    </row>
    <row r="842" spans="1:63" ht="19.5" customHeight="1">
      <c r="A842" s="244"/>
      <c r="B842" s="244"/>
      <c r="C842" s="244"/>
      <c r="D842" s="244"/>
      <c r="E842" s="244"/>
      <c r="F842" s="244"/>
      <c r="G842" s="244"/>
      <c r="H842" s="244"/>
      <c r="I842" s="244"/>
      <c r="J842" s="244"/>
      <c r="K842" s="244"/>
      <c r="L842" s="244"/>
      <c r="M842" s="244"/>
      <c r="N842" s="244"/>
      <c r="O842" s="244"/>
      <c r="P842" s="244"/>
      <c r="Q842" s="244"/>
      <c r="R842" s="244"/>
      <c r="S842" s="244"/>
      <c r="T842" s="244"/>
      <c r="U842" s="244"/>
      <c r="V842" s="244"/>
      <c r="W842" s="244"/>
      <c r="X842" s="244"/>
      <c r="Y842" s="244"/>
      <c r="Z842" s="244"/>
      <c r="AA842" s="244"/>
      <c r="AB842" s="244"/>
      <c r="AC842" s="244"/>
      <c r="AD842" s="244"/>
      <c r="AE842" s="244"/>
      <c r="AF842" s="244"/>
      <c r="AG842" s="244"/>
      <c r="AH842" s="244"/>
      <c r="AI842" s="244"/>
      <c r="AJ842" s="244"/>
      <c r="AK842" s="244"/>
      <c r="AL842" s="244"/>
      <c r="AM842" s="244"/>
      <c r="AN842" s="244"/>
      <c r="AO842" s="244"/>
      <c r="AP842" s="244"/>
      <c r="AQ842" s="244"/>
      <c r="AR842" s="244"/>
      <c r="AS842" s="244"/>
      <c r="AT842" s="244"/>
      <c r="AU842" s="244"/>
      <c r="AV842" s="244"/>
      <c r="AW842" s="244"/>
      <c r="AX842" s="244"/>
      <c r="AY842" s="244"/>
      <c r="AZ842" s="244"/>
      <c r="BA842" s="244"/>
      <c r="BB842" s="244"/>
      <c r="BC842" s="244"/>
      <c r="BD842" s="244"/>
      <c r="BE842" s="244"/>
      <c r="BF842" s="244"/>
      <c r="BG842" s="244"/>
      <c r="BH842" s="244"/>
      <c r="BI842" s="244"/>
      <c r="BJ842" s="244"/>
      <c r="BK842" s="244"/>
    </row>
    <row r="843" spans="1:63" ht="19.5" customHeight="1">
      <c r="A843" s="244"/>
      <c r="B843" s="244"/>
      <c r="C843" s="244"/>
      <c r="D843" s="244"/>
      <c r="E843" s="244"/>
      <c r="F843" s="244"/>
      <c r="G843" s="244"/>
      <c r="H843" s="244"/>
      <c r="I843" s="244"/>
      <c r="J843" s="244"/>
      <c r="K843" s="244"/>
      <c r="L843" s="244"/>
      <c r="M843" s="244"/>
      <c r="N843" s="244"/>
      <c r="O843" s="244"/>
      <c r="P843" s="244"/>
      <c r="Q843" s="244"/>
      <c r="R843" s="244"/>
      <c r="S843" s="244"/>
      <c r="T843" s="244"/>
      <c r="U843" s="244"/>
      <c r="V843" s="244"/>
      <c r="W843" s="244"/>
      <c r="X843" s="244"/>
      <c r="Y843" s="244"/>
      <c r="Z843" s="244"/>
      <c r="AA843" s="244"/>
      <c r="AB843" s="244"/>
      <c r="AC843" s="244"/>
      <c r="AD843" s="244"/>
      <c r="AE843" s="244"/>
      <c r="AF843" s="244"/>
      <c r="AG843" s="244"/>
      <c r="AH843" s="244"/>
      <c r="AI843" s="244"/>
      <c r="AJ843" s="244"/>
      <c r="AK843" s="244"/>
      <c r="AL843" s="244"/>
      <c r="AM843" s="244"/>
      <c r="AN843" s="244"/>
      <c r="AO843" s="244"/>
      <c r="AP843" s="244"/>
      <c r="AQ843" s="244"/>
      <c r="AR843" s="244"/>
      <c r="AS843" s="244"/>
      <c r="AT843" s="244"/>
      <c r="AU843" s="244"/>
      <c r="AV843" s="244"/>
      <c r="AW843" s="244"/>
      <c r="AX843" s="244"/>
      <c r="AY843" s="244"/>
      <c r="AZ843" s="244"/>
      <c r="BA843" s="244"/>
      <c r="BB843" s="244"/>
      <c r="BC843" s="244"/>
      <c r="BD843" s="244"/>
      <c r="BE843" s="244"/>
      <c r="BF843" s="244"/>
      <c r="BG843" s="244"/>
      <c r="BH843" s="244"/>
      <c r="BI843" s="244"/>
      <c r="BJ843" s="244"/>
      <c r="BK843" s="244"/>
    </row>
    <row r="844" spans="1:63" ht="19.5" customHeight="1">
      <c r="A844" s="244"/>
      <c r="B844" s="244"/>
      <c r="C844" s="244"/>
      <c r="D844" s="244"/>
      <c r="E844" s="244"/>
      <c r="F844" s="244"/>
      <c r="G844" s="244"/>
      <c r="H844" s="244"/>
      <c r="I844" s="244"/>
      <c r="J844" s="244"/>
      <c r="K844" s="244"/>
      <c r="L844" s="244"/>
      <c r="M844" s="244"/>
      <c r="N844" s="244"/>
      <c r="O844" s="244"/>
      <c r="P844" s="244"/>
      <c r="Q844" s="244"/>
      <c r="R844" s="244"/>
      <c r="S844" s="244"/>
      <c r="T844" s="244"/>
      <c r="U844" s="244"/>
      <c r="V844" s="244"/>
      <c r="W844" s="244"/>
      <c r="X844" s="244"/>
      <c r="Y844" s="244"/>
      <c r="Z844" s="244"/>
      <c r="AA844" s="244"/>
      <c r="AB844" s="244"/>
      <c r="AC844" s="244"/>
      <c r="AD844" s="244"/>
      <c r="AE844" s="244"/>
      <c r="AF844" s="244"/>
      <c r="AG844" s="244"/>
      <c r="AH844" s="244"/>
      <c r="AI844" s="244"/>
      <c r="AJ844" s="244"/>
      <c r="AK844" s="244"/>
      <c r="AL844" s="244"/>
      <c r="AM844" s="244"/>
      <c r="AN844" s="244"/>
      <c r="AO844" s="244"/>
      <c r="AP844" s="244"/>
      <c r="AQ844" s="244"/>
      <c r="AR844" s="244"/>
      <c r="AS844" s="244"/>
      <c r="AT844" s="244"/>
      <c r="AU844" s="244"/>
      <c r="AV844" s="244"/>
      <c r="AW844" s="244"/>
      <c r="AX844" s="244"/>
      <c r="AY844" s="244"/>
      <c r="AZ844" s="244"/>
      <c r="BA844" s="244"/>
      <c r="BB844" s="244"/>
      <c r="BC844" s="244"/>
      <c r="BD844" s="244"/>
      <c r="BE844" s="244"/>
      <c r="BF844" s="244"/>
      <c r="BG844" s="244"/>
      <c r="BH844" s="244"/>
      <c r="BI844" s="244"/>
      <c r="BJ844" s="244"/>
      <c r="BK844" s="244"/>
    </row>
    <row r="845" spans="1:63" ht="19.5" customHeight="1">
      <c r="A845" s="244"/>
      <c r="B845" s="244"/>
      <c r="C845" s="244"/>
      <c r="D845" s="244"/>
      <c r="E845" s="244"/>
      <c r="F845" s="244"/>
      <c r="G845" s="244"/>
      <c r="H845" s="244"/>
      <c r="I845" s="244"/>
      <c r="J845" s="244"/>
      <c r="K845" s="244"/>
      <c r="L845" s="244"/>
      <c r="M845" s="244"/>
      <c r="N845" s="244"/>
      <c r="O845" s="244"/>
      <c r="P845" s="244"/>
      <c r="Q845" s="244"/>
      <c r="R845" s="244"/>
      <c r="S845" s="244"/>
      <c r="T845" s="244"/>
      <c r="U845" s="244"/>
      <c r="V845" s="244"/>
      <c r="W845" s="244"/>
      <c r="X845" s="244"/>
      <c r="Y845" s="244"/>
      <c r="Z845" s="244"/>
      <c r="AA845" s="244"/>
      <c r="AB845" s="244"/>
      <c r="AC845" s="244"/>
      <c r="AD845" s="244"/>
      <c r="AE845" s="244"/>
      <c r="AF845" s="244"/>
      <c r="AG845" s="244"/>
      <c r="AH845" s="244"/>
      <c r="AI845" s="244"/>
      <c r="AJ845" s="244"/>
      <c r="AK845" s="244"/>
      <c r="AL845" s="244"/>
      <c r="AM845" s="244"/>
      <c r="AN845" s="244"/>
      <c r="AO845" s="244"/>
      <c r="AP845" s="244"/>
      <c r="AQ845" s="244"/>
      <c r="AR845" s="244"/>
      <c r="AS845" s="244"/>
      <c r="AT845" s="244"/>
      <c r="AU845" s="244"/>
      <c r="AV845" s="244"/>
      <c r="AW845" s="244"/>
      <c r="AX845" s="244"/>
      <c r="AY845" s="244"/>
      <c r="AZ845" s="244"/>
      <c r="BA845" s="244"/>
      <c r="BB845" s="244"/>
      <c r="BC845" s="244"/>
      <c r="BD845" s="244"/>
      <c r="BE845" s="244"/>
      <c r="BF845" s="244"/>
      <c r="BG845" s="244"/>
      <c r="BH845" s="244"/>
      <c r="BI845" s="244"/>
      <c r="BJ845" s="244"/>
      <c r="BK845" s="244"/>
    </row>
    <row r="846" spans="1:63" ht="19.5" customHeight="1">
      <c r="A846" s="244"/>
      <c r="B846" s="244"/>
      <c r="C846" s="244"/>
      <c r="D846" s="244"/>
      <c r="E846" s="244"/>
      <c r="F846" s="244"/>
      <c r="G846" s="244"/>
      <c r="H846" s="244"/>
      <c r="I846" s="244"/>
      <c r="J846" s="244"/>
      <c r="K846" s="244"/>
      <c r="L846" s="244"/>
      <c r="M846" s="244"/>
      <c r="N846" s="244"/>
      <c r="O846" s="244"/>
      <c r="P846" s="244"/>
      <c r="Q846" s="244"/>
      <c r="R846" s="244"/>
      <c r="S846" s="244"/>
      <c r="T846" s="244"/>
      <c r="U846" s="244"/>
      <c r="V846" s="244"/>
      <c r="W846" s="244"/>
      <c r="X846" s="244"/>
      <c r="Y846" s="244"/>
      <c r="Z846" s="244"/>
      <c r="AA846" s="244"/>
      <c r="AB846" s="244"/>
      <c r="AC846" s="244"/>
      <c r="AD846" s="244"/>
      <c r="AE846" s="244"/>
      <c r="AF846" s="244"/>
      <c r="AG846" s="244"/>
      <c r="AH846" s="244"/>
      <c r="AI846" s="244"/>
      <c r="AJ846" s="244"/>
      <c r="AK846" s="244"/>
      <c r="AL846" s="244"/>
      <c r="AM846" s="244"/>
      <c r="AN846" s="244"/>
      <c r="AO846" s="244"/>
      <c r="AP846" s="244"/>
      <c r="AQ846" s="244"/>
      <c r="AR846" s="244"/>
      <c r="AS846" s="244"/>
      <c r="AT846" s="244"/>
      <c r="AU846" s="244"/>
      <c r="AV846" s="244"/>
      <c r="AW846" s="244"/>
      <c r="AX846" s="244"/>
      <c r="AY846" s="244"/>
      <c r="AZ846" s="244"/>
      <c r="BA846" s="244"/>
      <c r="BB846" s="244"/>
      <c r="BC846" s="244"/>
      <c r="BD846" s="244"/>
      <c r="BE846" s="244"/>
      <c r="BF846" s="244"/>
      <c r="BG846" s="244"/>
      <c r="BH846" s="244"/>
      <c r="BI846" s="244"/>
      <c r="BJ846" s="244"/>
      <c r="BK846" s="244"/>
    </row>
    <row r="847" spans="1:63" ht="19.5" customHeight="1">
      <c r="A847" s="244"/>
      <c r="B847" s="244"/>
      <c r="C847" s="244"/>
      <c r="D847" s="244"/>
      <c r="E847" s="244"/>
      <c r="F847" s="244"/>
      <c r="G847" s="244"/>
      <c r="H847" s="244"/>
      <c r="I847" s="244"/>
      <c r="J847" s="244"/>
      <c r="K847" s="244"/>
      <c r="L847" s="244"/>
      <c r="M847" s="244"/>
      <c r="N847" s="244"/>
      <c r="O847" s="244"/>
      <c r="P847" s="244"/>
      <c r="Q847" s="244"/>
      <c r="R847" s="244"/>
      <c r="S847" s="244"/>
      <c r="T847" s="244"/>
      <c r="U847" s="244"/>
      <c r="V847" s="244"/>
      <c r="W847" s="244"/>
      <c r="X847" s="244"/>
      <c r="Y847" s="244"/>
      <c r="Z847" s="244"/>
      <c r="AA847" s="244"/>
      <c r="AB847" s="244"/>
      <c r="AC847" s="244"/>
      <c r="AD847" s="244"/>
      <c r="AE847" s="244"/>
      <c r="AF847" s="244"/>
      <c r="AG847" s="244"/>
      <c r="AH847" s="244"/>
      <c r="AI847" s="244"/>
      <c r="AJ847" s="244"/>
      <c r="AK847" s="244"/>
      <c r="AL847" s="244"/>
      <c r="AM847" s="244"/>
      <c r="AN847" s="244"/>
      <c r="AO847" s="244"/>
      <c r="AP847" s="244"/>
      <c r="AQ847" s="244"/>
      <c r="AR847" s="244"/>
      <c r="AS847" s="244"/>
      <c r="AT847" s="244"/>
      <c r="AU847" s="244"/>
      <c r="AV847" s="244"/>
      <c r="AW847" s="244"/>
      <c r="AX847" s="244"/>
      <c r="AY847" s="244"/>
      <c r="AZ847" s="244"/>
      <c r="BA847" s="244"/>
      <c r="BB847" s="244"/>
      <c r="BC847" s="244"/>
      <c r="BD847" s="244"/>
      <c r="BE847" s="244"/>
      <c r="BF847" s="244"/>
      <c r="BG847" s="244"/>
      <c r="BH847" s="244"/>
      <c r="BI847" s="244"/>
      <c r="BJ847" s="244"/>
      <c r="BK847" s="244"/>
    </row>
    <row r="848" spans="1:63" ht="19.5" customHeight="1">
      <c r="A848" s="244"/>
      <c r="B848" s="244"/>
      <c r="C848" s="244"/>
      <c r="D848" s="244"/>
      <c r="E848" s="244"/>
      <c r="F848" s="244"/>
      <c r="G848" s="244"/>
      <c r="H848" s="244"/>
      <c r="I848" s="244"/>
      <c r="J848" s="244"/>
      <c r="K848" s="244"/>
      <c r="L848" s="244"/>
      <c r="M848" s="244"/>
      <c r="N848" s="244"/>
      <c r="O848" s="244"/>
      <c r="P848" s="244"/>
      <c r="Q848" s="244"/>
      <c r="R848" s="244"/>
      <c r="S848" s="244"/>
      <c r="T848" s="244"/>
      <c r="U848" s="244"/>
      <c r="V848" s="244"/>
      <c r="W848" s="244"/>
      <c r="X848" s="244"/>
      <c r="Y848" s="244"/>
      <c r="Z848" s="244"/>
      <c r="AA848" s="244"/>
      <c r="AB848" s="244"/>
      <c r="AC848" s="244"/>
      <c r="AD848" s="244"/>
      <c r="AE848" s="244"/>
      <c r="AF848" s="244"/>
      <c r="AG848" s="244"/>
      <c r="AH848" s="244"/>
      <c r="AI848" s="244"/>
      <c r="AJ848" s="244"/>
      <c r="AK848" s="244"/>
      <c r="AL848" s="244"/>
      <c r="AM848" s="244"/>
      <c r="AN848" s="244"/>
      <c r="AO848" s="244"/>
      <c r="AP848" s="244"/>
      <c r="AQ848" s="244"/>
      <c r="AR848" s="244"/>
      <c r="AS848" s="244"/>
      <c r="AT848" s="244"/>
      <c r="AU848" s="244"/>
      <c r="AV848" s="244"/>
      <c r="AW848" s="244"/>
      <c r="AX848" s="244"/>
      <c r="AY848" s="244"/>
      <c r="AZ848" s="244"/>
      <c r="BA848" s="244"/>
      <c r="BB848" s="244"/>
      <c r="BC848" s="244"/>
      <c r="BD848" s="244"/>
      <c r="BE848" s="244"/>
      <c r="BF848" s="244"/>
      <c r="BG848" s="244"/>
      <c r="BH848" s="244"/>
      <c r="BI848" s="244"/>
      <c r="BJ848" s="244"/>
      <c r="BK848" s="244"/>
    </row>
    <row r="849" spans="1:63" ht="19.5" customHeight="1">
      <c r="A849" s="244"/>
      <c r="B849" s="244"/>
      <c r="C849" s="244"/>
      <c r="D849" s="244"/>
      <c r="E849" s="244"/>
      <c r="F849" s="244"/>
      <c r="G849" s="244"/>
      <c r="H849" s="244"/>
      <c r="I849" s="244"/>
      <c r="J849" s="244"/>
      <c r="K849" s="244"/>
      <c r="L849" s="244"/>
      <c r="M849" s="244"/>
      <c r="N849" s="244"/>
      <c r="O849" s="244"/>
      <c r="P849" s="244"/>
      <c r="Q849" s="244"/>
      <c r="R849" s="244"/>
      <c r="S849" s="244"/>
      <c r="T849" s="244"/>
      <c r="U849" s="244"/>
      <c r="V849" s="244"/>
      <c r="W849" s="244"/>
      <c r="X849" s="244"/>
      <c r="Y849" s="244"/>
      <c r="Z849" s="244"/>
      <c r="AA849" s="244"/>
      <c r="AB849" s="244"/>
      <c r="AC849" s="244"/>
      <c r="AD849" s="244"/>
      <c r="AE849" s="244"/>
      <c r="AF849" s="244"/>
      <c r="AG849" s="244"/>
      <c r="AH849" s="244"/>
      <c r="AI849" s="244"/>
      <c r="AJ849" s="244"/>
      <c r="AK849" s="244"/>
      <c r="AL849" s="244"/>
      <c r="AM849" s="244"/>
      <c r="AN849" s="244"/>
      <c r="AO849" s="244"/>
      <c r="AP849" s="244"/>
      <c r="AQ849" s="244"/>
      <c r="AR849" s="244"/>
      <c r="AS849" s="244"/>
      <c r="AT849" s="244"/>
      <c r="AU849" s="244"/>
      <c r="AV849" s="244"/>
      <c r="AW849" s="244"/>
      <c r="AX849" s="244"/>
      <c r="AY849" s="244"/>
      <c r="AZ849" s="244"/>
      <c r="BA849" s="244"/>
      <c r="BB849" s="244"/>
      <c r="BC849" s="244"/>
      <c r="BD849" s="244"/>
      <c r="BE849" s="244"/>
      <c r="BF849" s="244"/>
      <c r="BG849" s="244"/>
      <c r="BH849" s="244"/>
      <c r="BI849" s="244"/>
      <c r="BJ849" s="244"/>
      <c r="BK849" s="244"/>
    </row>
    <row r="850" spans="1:63" ht="19.5" customHeight="1">
      <c r="A850" s="244"/>
      <c r="B850" s="244"/>
      <c r="C850" s="244"/>
      <c r="D850" s="244"/>
      <c r="E850" s="244"/>
      <c r="F850" s="244"/>
      <c r="G850" s="244"/>
      <c r="H850" s="244"/>
      <c r="I850" s="244"/>
      <c r="J850" s="244"/>
      <c r="K850" s="244"/>
      <c r="L850" s="244"/>
      <c r="M850" s="244"/>
      <c r="N850" s="244"/>
      <c r="O850" s="244"/>
      <c r="P850" s="244"/>
      <c r="Q850" s="244"/>
      <c r="R850" s="244"/>
      <c r="S850" s="244"/>
      <c r="T850" s="244"/>
      <c r="U850" s="244"/>
      <c r="V850" s="244"/>
      <c r="W850" s="244"/>
      <c r="X850" s="244"/>
      <c r="Y850" s="244"/>
      <c r="Z850" s="244"/>
      <c r="AA850" s="244"/>
      <c r="AB850" s="244"/>
      <c r="AC850" s="244"/>
      <c r="AD850" s="244"/>
      <c r="AE850" s="244"/>
      <c r="AF850" s="244"/>
      <c r="AG850" s="244"/>
      <c r="AH850" s="244"/>
      <c r="AI850" s="244"/>
      <c r="AJ850" s="244"/>
      <c r="AK850" s="244"/>
      <c r="AL850" s="244"/>
      <c r="AM850" s="244"/>
      <c r="AN850" s="244"/>
      <c r="AO850" s="244"/>
      <c r="AP850" s="244"/>
      <c r="AQ850" s="244"/>
      <c r="AR850" s="244"/>
      <c r="AS850" s="244"/>
      <c r="AT850" s="244"/>
      <c r="AU850" s="244"/>
      <c r="AV850" s="244"/>
      <c r="AW850" s="244"/>
      <c r="AX850" s="244"/>
      <c r="AY850" s="244"/>
      <c r="AZ850" s="244"/>
      <c r="BA850" s="244"/>
      <c r="BB850" s="244"/>
      <c r="BC850" s="244"/>
      <c r="BD850" s="244"/>
      <c r="BE850" s="244"/>
      <c r="BF850" s="244"/>
      <c r="BG850" s="244"/>
      <c r="BH850" s="244"/>
      <c r="BI850" s="244"/>
      <c r="BJ850" s="244"/>
      <c r="BK850" s="244"/>
    </row>
    <row r="851" spans="1:63" ht="19.5" customHeight="1">
      <c r="A851" s="244"/>
      <c r="B851" s="244"/>
      <c r="C851" s="244"/>
      <c r="D851" s="244"/>
      <c r="E851" s="244"/>
      <c r="F851" s="244"/>
      <c r="G851" s="244"/>
      <c r="H851" s="244"/>
      <c r="I851" s="244"/>
      <c r="J851" s="244"/>
      <c r="K851" s="244"/>
      <c r="L851" s="244"/>
      <c r="M851" s="244"/>
      <c r="N851" s="244"/>
      <c r="O851" s="244"/>
      <c r="P851" s="244"/>
      <c r="Q851" s="244"/>
      <c r="R851" s="244"/>
      <c r="S851" s="244"/>
      <c r="T851" s="244"/>
      <c r="U851" s="244"/>
      <c r="V851" s="244"/>
      <c r="W851" s="244"/>
      <c r="X851" s="244"/>
      <c r="Y851" s="244"/>
      <c r="Z851" s="244"/>
      <c r="AA851" s="244"/>
      <c r="AB851" s="244"/>
      <c r="AC851" s="244"/>
      <c r="AD851" s="244"/>
      <c r="AE851" s="244"/>
      <c r="AF851" s="244"/>
      <c r="AG851" s="244"/>
      <c r="AH851" s="244"/>
      <c r="AI851" s="244"/>
      <c r="AJ851" s="244"/>
      <c r="AK851" s="244"/>
      <c r="AL851" s="244"/>
      <c r="AM851" s="244"/>
      <c r="AN851" s="244"/>
      <c r="AO851" s="244"/>
      <c r="AP851" s="244"/>
      <c r="AQ851" s="244"/>
      <c r="AR851" s="244"/>
      <c r="AS851" s="244"/>
      <c r="AT851" s="244"/>
      <c r="AU851" s="244"/>
      <c r="AV851" s="244"/>
      <c r="AW851" s="244"/>
      <c r="AX851" s="244"/>
      <c r="AY851" s="244"/>
      <c r="AZ851" s="244"/>
      <c r="BA851" s="244"/>
      <c r="BB851" s="244"/>
      <c r="BC851" s="244"/>
      <c r="BD851" s="244"/>
      <c r="BE851" s="244"/>
      <c r="BF851" s="244"/>
      <c r="BG851" s="244"/>
      <c r="BH851" s="244"/>
      <c r="BI851" s="244"/>
      <c r="BJ851" s="244"/>
      <c r="BK851" s="244"/>
    </row>
    <row r="852" spans="1:63" ht="19.5" customHeight="1">
      <c r="A852" s="244"/>
      <c r="B852" s="244"/>
      <c r="C852" s="244"/>
      <c r="D852" s="244"/>
      <c r="E852" s="244"/>
      <c r="F852" s="244"/>
      <c r="G852" s="244"/>
      <c r="H852" s="244"/>
      <c r="I852" s="244"/>
      <c r="J852" s="244"/>
      <c r="K852" s="244"/>
      <c r="L852" s="244"/>
      <c r="M852" s="244"/>
      <c r="N852" s="244"/>
      <c r="O852" s="244"/>
      <c r="P852" s="244"/>
      <c r="Q852" s="244"/>
      <c r="R852" s="244"/>
      <c r="S852" s="244"/>
      <c r="T852" s="244"/>
      <c r="U852" s="244"/>
      <c r="V852" s="244"/>
      <c r="W852" s="244"/>
      <c r="X852" s="244"/>
      <c r="Y852" s="244"/>
      <c r="Z852" s="244"/>
      <c r="AA852" s="244"/>
      <c r="AB852" s="244"/>
      <c r="AC852" s="244"/>
      <c r="AD852" s="244"/>
      <c r="AE852" s="244"/>
      <c r="AF852" s="244"/>
      <c r="AG852" s="244"/>
      <c r="AH852" s="244"/>
      <c r="AI852" s="244"/>
      <c r="AJ852" s="244"/>
      <c r="AK852" s="244"/>
      <c r="AL852" s="244"/>
      <c r="AM852" s="244"/>
      <c r="AN852" s="244"/>
      <c r="AO852" s="244"/>
      <c r="AP852" s="244"/>
      <c r="AQ852" s="244"/>
      <c r="AR852" s="244"/>
      <c r="AS852" s="244"/>
      <c r="AT852" s="244"/>
      <c r="AU852" s="244"/>
      <c r="AV852" s="244"/>
      <c r="AW852" s="244"/>
      <c r="AX852" s="244"/>
      <c r="AY852" s="244"/>
      <c r="AZ852" s="244"/>
      <c r="BA852" s="244"/>
      <c r="BB852" s="244"/>
      <c r="BC852" s="244"/>
      <c r="BD852" s="244"/>
      <c r="BE852" s="244"/>
      <c r="BF852" s="244"/>
      <c r="BG852" s="244"/>
      <c r="BH852" s="244"/>
      <c r="BI852" s="244"/>
      <c r="BJ852" s="244"/>
      <c r="BK852" s="244"/>
    </row>
    <row r="853" spans="1:63" ht="19.5" customHeight="1">
      <c r="A853" s="244"/>
      <c r="B853" s="244"/>
      <c r="C853" s="244"/>
      <c r="D853" s="244"/>
      <c r="E853" s="244"/>
      <c r="F853" s="244"/>
      <c r="G853" s="244"/>
      <c r="H853" s="244"/>
      <c r="I853" s="244"/>
      <c r="J853" s="244"/>
      <c r="K853" s="244"/>
      <c r="L853" s="244"/>
      <c r="M853" s="244"/>
      <c r="N853" s="244"/>
      <c r="O853" s="244"/>
      <c r="P853" s="244"/>
      <c r="Q853" s="244"/>
      <c r="R853" s="244"/>
      <c r="S853" s="244"/>
      <c r="T853" s="244"/>
      <c r="U853" s="244"/>
      <c r="V853" s="244"/>
      <c r="W853" s="244"/>
      <c r="X853" s="244"/>
      <c r="Y853" s="244"/>
      <c r="Z853" s="244"/>
      <c r="AA853" s="244"/>
      <c r="AB853" s="244"/>
      <c r="AC853" s="244"/>
      <c r="AD853" s="244"/>
      <c r="AE853" s="244"/>
      <c r="AF853" s="244"/>
      <c r="AG853" s="244"/>
      <c r="AH853" s="244"/>
      <c r="AI853" s="244"/>
      <c r="AJ853" s="244"/>
      <c r="AK853" s="244"/>
      <c r="AL853" s="244"/>
      <c r="AM853" s="244"/>
      <c r="AN853" s="244"/>
      <c r="AO853" s="244"/>
      <c r="AP853" s="244"/>
      <c r="AQ853" s="244"/>
      <c r="AR853" s="244"/>
      <c r="AS853" s="244"/>
      <c r="AT853" s="244"/>
      <c r="AU853" s="244"/>
      <c r="AV853" s="244"/>
      <c r="AW853" s="244"/>
      <c r="AX853" s="244"/>
      <c r="AY853" s="244"/>
      <c r="AZ853" s="244"/>
      <c r="BA853" s="244"/>
      <c r="BB853" s="244"/>
      <c r="BC853" s="244"/>
      <c r="BD853" s="244"/>
      <c r="BE853" s="244"/>
      <c r="BF853" s="244"/>
      <c r="BG853" s="244"/>
      <c r="BH853" s="244"/>
      <c r="BI853" s="244"/>
      <c r="BJ853" s="244"/>
      <c r="BK853" s="244"/>
    </row>
    <row r="854" spans="1:63" ht="19.5" customHeight="1">
      <c r="A854" s="244"/>
      <c r="B854" s="244"/>
      <c r="C854" s="244"/>
      <c r="D854" s="244"/>
      <c r="E854" s="244"/>
      <c r="F854" s="244"/>
      <c r="G854" s="244"/>
      <c r="H854" s="244"/>
      <c r="I854" s="244"/>
      <c r="J854" s="244"/>
      <c r="K854" s="244"/>
      <c r="L854" s="244"/>
      <c r="M854" s="244"/>
      <c r="N854" s="244"/>
      <c r="O854" s="244"/>
      <c r="P854" s="244"/>
      <c r="Q854" s="244"/>
      <c r="R854" s="244"/>
      <c r="S854" s="244"/>
      <c r="T854" s="244"/>
      <c r="U854" s="244"/>
      <c r="V854" s="244"/>
      <c r="W854" s="244"/>
      <c r="X854" s="244"/>
      <c r="Y854" s="244"/>
      <c r="Z854" s="244"/>
      <c r="AA854" s="244"/>
      <c r="AB854" s="244"/>
      <c r="AC854" s="244"/>
      <c r="AD854" s="244"/>
      <c r="AE854" s="244"/>
      <c r="AF854" s="244"/>
      <c r="AG854" s="244"/>
      <c r="AH854" s="244"/>
      <c r="AI854" s="244"/>
      <c r="AJ854" s="244"/>
      <c r="AK854" s="244"/>
      <c r="AL854" s="244"/>
      <c r="AM854" s="244"/>
      <c r="AN854" s="244"/>
      <c r="AO854" s="244"/>
      <c r="AP854" s="244"/>
      <c r="AQ854" s="244"/>
      <c r="AR854" s="244"/>
      <c r="AS854" s="244"/>
      <c r="AT854" s="244"/>
      <c r="AU854" s="244"/>
      <c r="AV854" s="244"/>
      <c r="AW854" s="244"/>
      <c r="AX854" s="244"/>
      <c r="AY854" s="244"/>
      <c r="AZ854" s="244"/>
      <c r="BA854" s="244"/>
      <c r="BB854" s="244"/>
      <c r="BC854" s="244"/>
      <c r="BD854" s="244"/>
      <c r="BE854" s="244"/>
      <c r="BF854" s="244"/>
      <c r="BG854" s="244"/>
      <c r="BH854" s="244"/>
      <c r="BI854" s="244"/>
      <c r="BJ854" s="244"/>
      <c r="BK854" s="244"/>
    </row>
    <row r="855" spans="1:63" ht="19.5" customHeight="1">
      <c r="A855" s="244"/>
      <c r="B855" s="244"/>
      <c r="C855" s="244"/>
      <c r="D855" s="244"/>
      <c r="E855" s="244"/>
      <c r="F855" s="244"/>
      <c r="G855" s="244"/>
      <c r="H855" s="244"/>
      <c r="I855" s="244"/>
      <c r="J855" s="244"/>
      <c r="K855" s="244"/>
      <c r="L855" s="244"/>
      <c r="M855" s="244"/>
      <c r="N855" s="244"/>
      <c r="O855" s="244"/>
      <c r="P855" s="244"/>
      <c r="Q855" s="244"/>
      <c r="R855" s="244"/>
      <c r="S855" s="244"/>
      <c r="T855" s="244"/>
      <c r="U855" s="244"/>
      <c r="V855" s="244"/>
      <c r="W855" s="244"/>
      <c r="X855" s="244"/>
      <c r="Y855" s="244"/>
      <c r="Z855" s="244"/>
      <c r="AA855" s="244"/>
      <c r="AB855" s="244"/>
      <c r="AC855" s="244"/>
      <c r="AD855" s="244"/>
      <c r="AE855" s="244"/>
      <c r="AF855" s="244"/>
      <c r="AG855" s="244"/>
      <c r="AH855" s="244"/>
      <c r="AI855" s="244"/>
      <c r="AJ855" s="244"/>
      <c r="AK855" s="244"/>
      <c r="AL855" s="244"/>
      <c r="AM855" s="244"/>
      <c r="AN855" s="244"/>
      <c r="AO855" s="244"/>
      <c r="AP855" s="244"/>
      <c r="AQ855" s="244"/>
      <c r="AR855" s="244"/>
      <c r="AS855" s="244"/>
      <c r="AT855" s="244"/>
      <c r="AU855" s="244"/>
      <c r="AV855" s="244"/>
      <c r="AW855" s="244"/>
      <c r="AX855" s="244"/>
      <c r="AY855" s="244"/>
      <c r="AZ855" s="244"/>
      <c r="BA855" s="244"/>
      <c r="BB855" s="244"/>
      <c r="BC855" s="244"/>
      <c r="BD855" s="244"/>
      <c r="BE855" s="244"/>
      <c r="BF855" s="244"/>
      <c r="BG855" s="244"/>
      <c r="BH855" s="244"/>
      <c r="BI855" s="244"/>
      <c r="BJ855" s="244"/>
      <c r="BK855" s="244"/>
    </row>
    <row r="856" spans="1:63" ht="19.5" customHeight="1">
      <c r="A856" s="244"/>
      <c r="B856" s="244"/>
      <c r="C856" s="244"/>
      <c r="D856" s="244"/>
      <c r="E856" s="244"/>
      <c r="F856" s="244"/>
      <c r="G856" s="244"/>
      <c r="H856" s="244"/>
      <c r="I856" s="244"/>
      <c r="J856" s="244"/>
      <c r="K856" s="244"/>
      <c r="L856" s="244"/>
      <c r="M856" s="244"/>
      <c r="N856" s="244"/>
      <c r="O856" s="244"/>
      <c r="P856" s="244"/>
      <c r="Q856" s="244"/>
      <c r="R856" s="244"/>
      <c r="S856" s="244"/>
      <c r="T856" s="244"/>
      <c r="U856" s="244"/>
      <c r="V856" s="244"/>
      <c r="W856" s="244"/>
      <c r="X856" s="244"/>
      <c r="Y856" s="244"/>
      <c r="Z856" s="244"/>
      <c r="AA856" s="244"/>
      <c r="AB856" s="244"/>
      <c r="AC856" s="244"/>
      <c r="AD856" s="244"/>
      <c r="AE856" s="244"/>
      <c r="AF856" s="244"/>
      <c r="AG856" s="244"/>
      <c r="AH856" s="244"/>
      <c r="AI856" s="244"/>
      <c r="AJ856" s="244"/>
      <c r="AK856" s="244"/>
      <c r="AL856" s="244"/>
      <c r="AM856" s="244"/>
      <c r="AN856" s="244"/>
      <c r="AO856" s="244"/>
      <c r="AP856" s="244"/>
      <c r="AQ856" s="244"/>
      <c r="AR856" s="244"/>
      <c r="AS856" s="244"/>
      <c r="AT856" s="244"/>
      <c r="AU856" s="244"/>
      <c r="AV856" s="244"/>
      <c r="AW856" s="244"/>
      <c r="AX856" s="244"/>
      <c r="AY856" s="244"/>
      <c r="AZ856" s="244"/>
      <c r="BA856" s="244"/>
      <c r="BB856" s="244"/>
      <c r="BC856" s="244"/>
      <c r="BD856" s="244"/>
      <c r="BE856" s="244"/>
      <c r="BF856" s="244"/>
      <c r="BG856" s="244"/>
      <c r="BH856" s="244"/>
      <c r="BI856" s="244"/>
      <c r="BJ856" s="244"/>
      <c r="BK856" s="244"/>
    </row>
    <row r="857" spans="1:63" ht="19.5" customHeight="1">
      <c r="A857" s="244"/>
      <c r="B857" s="244"/>
      <c r="C857" s="244"/>
      <c r="D857" s="244"/>
      <c r="E857" s="244"/>
      <c r="F857" s="244"/>
      <c r="G857" s="244"/>
      <c r="H857" s="244"/>
      <c r="I857" s="244"/>
      <c r="J857" s="244"/>
      <c r="K857" s="244"/>
      <c r="L857" s="244"/>
      <c r="M857" s="244"/>
      <c r="N857" s="244"/>
      <c r="O857" s="244"/>
      <c r="P857" s="244"/>
      <c r="Q857" s="244"/>
      <c r="R857" s="244"/>
      <c r="S857" s="244"/>
      <c r="T857" s="244"/>
      <c r="U857" s="244"/>
      <c r="V857" s="244"/>
      <c r="W857" s="244"/>
      <c r="X857" s="244"/>
      <c r="Y857" s="244"/>
      <c r="Z857" s="244"/>
      <c r="AA857" s="244"/>
      <c r="AB857" s="244"/>
      <c r="AC857" s="244"/>
      <c r="AD857" s="244"/>
      <c r="AE857" s="244"/>
      <c r="AF857" s="244"/>
      <c r="AG857" s="244"/>
      <c r="AH857" s="244"/>
      <c r="AI857" s="244"/>
      <c r="AJ857" s="244"/>
      <c r="AK857" s="244"/>
      <c r="AL857" s="244"/>
      <c r="AM857" s="244"/>
      <c r="AN857" s="244"/>
      <c r="AO857" s="244"/>
      <c r="AP857" s="244"/>
      <c r="AQ857" s="244"/>
      <c r="AR857" s="244"/>
      <c r="AS857" s="244"/>
      <c r="AT857" s="244"/>
      <c r="AU857" s="244"/>
      <c r="AV857" s="244"/>
      <c r="AW857" s="244"/>
      <c r="AX857" s="244"/>
      <c r="AY857" s="244"/>
      <c r="AZ857" s="244"/>
      <c r="BA857" s="244"/>
      <c r="BB857" s="244"/>
      <c r="BC857" s="244"/>
      <c r="BD857" s="244"/>
      <c r="BE857" s="244"/>
      <c r="BF857" s="244"/>
      <c r="BG857" s="244"/>
      <c r="BH857" s="244"/>
      <c r="BI857" s="244"/>
      <c r="BJ857" s="244"/>
      <c r="BK857" s="244"/>
    </row>
    <row r="858" spans="1:63" ht="19.5" customHeight="1">
      <c r="A858" s="244"/>
      <c r="B858" s="244"/>
      <c r="C858" s="244"/>
      <c r="D858" s="244"/>
      <c r="E858" s="244"/>
      <c r="F858" s="244"/>
      <c r="G858" s="244"/>
      <c r="H858" s="244"/>
      <c r="I858" s="244"/>
      <c r="J858" s="244"/>
      <c r="K858" s="244"/>
      <c r="L858" s="244"/>
      <c r="M858" s="244"/>
      <c r="N858" s="244"/>
      <c r="O858" s="244"/>
      <c r="P858" s="244"/>
      <c r="Q858" s="244"/>
      <c r="R858" s="244"/>
      <c r="S858" s="244"/>
      <c r="T858" s="244"/>
      <c r="U858" s="244"/>
      <c r="V858" s="244"/>
      <c r="W858" s="244"/>
      <c r="X858" s="244"/>
      <c r="Y858" s="244"/>
      <c r="Z858" s="244"/>
      <c r="AA858" s="244"/>
      <c r="AB858" s="244"/>
      <c r="AC858" s="244"/>
      <c r="AD858" s="244"/>
      <c r="AE858" s="244"/>
      <c r="AF858" s="244"/>
      <c r="AG858" s="244"/>
      <c r="AH858" s="244"/>
      <c r="AI858" s="244"/>
      <c r="AJ858" s="244"/>
      <c r="AK858" s="244"/>
      <c r="AL858" s="244"/>
      <c r="AM858" s="244"/>
      <c r="AN858" s="244"/>
      <c r="AO858" s="244"/>
      <c r="AP858" s="244"/>
      <c r="AQ858" s="244"/>
      <c r="AR858" s="244"/>
      <c r="AS858" s="244"/>
      <c r="AT858" s="244"/>
      <c r="AU858" s="244"/>
      <c r="AV858" s="244"/>
      <c r="AW858" s="244"/>
      <c r="AX858" s="244"/>
      <c r="AY858" s="244"/>
      <c r="AZ858" s="244"/>
      <c r="BA858" s="244"/>
      <c r="BB858" s="244"/>
      <c r="BC858" s="244"/>
      <c r="BD858" s="244"/>
      <c r="BE858" s="244"/>
      <c r="BF858" s="244"/>
      <c r="BG858" s="244"/>
      <c r="BH858" s="244"/>
      <c r="BI858" s="244"/>
      <c r="BJ858" s="244"/>
      <c r="BK858" s="244"/>
    </row>
    <row r="859" spans="1:63" ht="19.5" customHeight="1">
      <c r="A859" s="244"/>
      <c r="B859" s="244"/>
      <c r="C859" s="244"/>
      <c r="D859" s="244"/>
      <c r="E859" s="244"/>
      <c r="F859" s="244"/>
      <c r="G859" s="244"/>
      <c r="H859" s="244"/>
      <c r="I859" s="244"/>
      <c r="J859" s="244"/>
      <c r="K859" s="244"/>
      <c r="L859" s="244"/>
      <c r="M859" s="244"/>
      <c r="N859" s="244"/>
      <c r="O859" s="244"/>
      <c r="P859" s="244"/>
      <c r="Q859" s="244"/>
      <c r="R859" s="244"/>
      <c r="S859" s="244"/>
      <c r="T859" s="244"/>
      <c r="U859" s="244"/>
      <c r="V859" s="244"/>
      <c r="W859" s="244"/>
      <c r="X859" s="244"/>
      <c r="Y859" s="244"/>
      <c r="Z859" s="244"/>
      <c r="AA859" s="244"/>
      <c r="AB859" s="244"/>
      <c r="AC859" s="244"/>
      <c r="AD859" s="244"/>
      <c r="AE859" s="244"/>
      <c r="AF859" s="244"/>
      <c r="AG859" s="244"/>
      <c r="AH859" s="244"/>
      <c r="AI859" s="244"/>
      <c r="AJ859" s="244"/>
      <c r="AK859" s="244"/>
      <c r="AL859" s="244"/>
      <c r="AM859" s="244"/>
      <c r="AN859" s="244"/>
      <c r="AO859" s="244"/>
      <c r="AP859" s="244"/>
      <c r="AQ859" s="244"/>
      <c r="AR859" s="244"/>
      <c r="AS859" s="244"/>
      <c r="AT859" s="244"/>
      <c r="AU859" s="244"/>
      <c r="AV859" s="244"/>
      <c r="AW859" s="244"/>
      <c r="AX859" s="244"/>
      <c r="AY859" s="244"/>
      <c r="AZ859" s="244"/>
      <c r="BA859" s="244"/>
      <c r="BB859" s="244"/>
      <c r="BC859" s="244"/>
      <c r="BD859" s="244"/>
      <c r="BE859" s="244"/>
      <c r="BF859" s="244"/>
      <c r="BG859" s="244"/>
      <c r="BH859" s="244"/>
      <c r="BI859" s="244"/>
      <c r="BJ859" s="244"/>
      <c r="BK859" s="244"/>
    </row>
    <row r="860" spans="1:63" ht="19.5" customHeight="1">
      <c r="A860" s="244"/>
      <c r="B860" s="244"/>
      <c r="C860" s="244"/>
      <c r="D860" s="244"/>
      <c r="E860" s="244"/>
      <c r="F860" s="244"/>
      <c r="G860" s="244"/>
      <c r="H860" s="244"/>
      <c r="I860" s="244"/>
      <c r="J860" s="244"/>
      <c r="K860" s="244"/>
      <c r="L860" s="244"/>
      <c r="M860" s="244"/>
      <c r="N860" s="244"/>
      <c r="O860" s="244"/>
      <c r="P860" s="244"/>
      <c r="Q860" s="244"/>
      <c r="R860" s="244"/>
      <c r="S860" s="244"/>
      <c r="T860" s="244"/>
      <c r="U860" s="244"/>
      <c r="V860" s="244"/>
      <c r="W860" s="244"/>
      <c r="X860" s="244"/>
      <c r="Y860" s="244"/>
      <c r="Z860" s="244"/>
      <c r="AA860" s="244"/>
      <c r="AB860" s="244"/>
      <c r="AC860" s="244"/>
      <c r="AD860" s="244"/>
      <c r="AE860" s="244"/>
      <c r="AF860" s="244"/>
      <c r="AG860" s="244"/>
      <c r="AH860" s="244"/>
      <c r="AI860" s="244"/>
      <c r="AJ860" s="244"/>
      <c r="AK860" s="244"/>
      <c r="AL860" s="244"/>
      <c r="AM860" s="244"/>
      <c r="AN860" s="244"/>
      <c r="AO860" s="244"/>
      <c r="AP860" s="244"/>
      <c r="AQ860" s="244"/>
      <c r="AR860" s="244"/>
      <c r="AS860" s="244"/>
      <c r="AT860" s="244"/>
      <c r="AU860" s="244"/>
      <c r="AV860" s="244"/>
      <c r="AW860" s="244"/>
      <c r="AX860" s="244"/>
      <c r="AY860" s="244"/>
      <c r="AZ860" s="244"/>
      <c r="BA860" s="244"/>
      <c r="BB860" s="244"/>
      <c r="BC860" s="244"/>
      <c r="BD860" s="244"/>
      <c r="BE860" s="244"/>
      <c r="BF860" s="244"/>
      <c r="BG860" s="244"/>
      <c r="BH860" s="244"/>
      <c r="BI860" s="244"/>
      <c r="BJ860" s="244"/>
      <c r="BK860" s="244"/>
    </row>
    <row r="861" spans="1:63" ht="19.5" customHeight="1">
      <c r="A861" s="244"/>
      <c r="B861" s="244"/>
      <c r="C861" s="244"/>
      <c r="D861" s="244"/>
      <c r="E861" s="244"/>
      <c r="F861" s="244"/>
      <c r="G861" s="244"/>
      <c r="H861" s="244"/>
      <c r="I861" s="244"/>
      <c r="J861" s="244"/>
      <c r="K861" s="244"/>
      <c r="L861" s="244"/>
      <c r="M861" s="244"/>
      <c r="N861" s="244"/>
      <c r="O861" s="244"/>
      <c r="P861" s="244"/>
      <c r="Q861" s="244"/>
      <c r="R861" s="244"/>
      <c r="S861" s="244"/>
      <c r="T861" s="244"/>
      <c r="U861" s="244"/>
      <c r="V861" s="244"/>
      <c r="W861" s="244"/>
      <c r="X861" s="244"/>
      <c r="Y861" s="244"/>
      <c r="Z861" s="244"/>
      <c r="AA861" s="244"/>
      <c r="AB861" s="244"/>
      <c r="AC861" s="244"/>
      <c r="AD861" s="244"/>
      <c r="AE861" s="244"/>
      <c r="AF861" s="244"/>
      <c r="AG861" s="244"/>
      <c r="AH861" s="244"/>
      <c r="AI861" s="244"/>
      <c r="AJ861" s="244"/>
      <c r="AK861" s="244"/>
      <c r="AL861" s="244"/>
      <c r="AM861" s="244"/>
      <c r="AN861" s="244"/>
      <c r="AO861" s="244"/>
      <c r="AP861" s="244"/>
      <c r="AQ861" s="244"/>
      <c r="AR861" s="244"/>
      <c r="AS861" s="244"/>
      <c r="AT861" s="244"/>
      <c r="AU861" s="244"/>
      <c r="AV861" s="244"/>
      <c r="AW861" s="244"/>
      <c r="AX861" s="244"/>
      <c r="AY861" s="244"/>
      <c r="AZ861" s="244"/>
      <c r="BA861" s="244"/>
      <c r="BB861" s="244"/>
      <c r="BC861" s="244"/>
      <c r="BD861" s="244"/>
      <c r="BE861" s="244"/>
      <c r="BF861" s="244"/>
      <c r="BG861" s="244"/>
      <c r="BH861" s="244"/>
      <c r="BI861" s="244"/>
      <c r="BJ861" s="244"/>
      <c r="BK861" s="244"/>
    </row>
    <row r="862" spans="1:63" ht="19.5" customHeight="1">
      <c r="A862" s="244"/>
      <c r="B862" s="244"/>
      <c r="C862" s="244"/>
      <c r="D862" s="244"/>
      <c r="E862" s="244"/>
      <c r="F862" s="244"/>
      <c r="G862" s="244"/>
      <c r="H862" s="244"/>
      <c r="I862" s="244"/>
      <c r="J862" s="244"/>
      <c r="K862" s="244"/>
      <c r="L862" s="244"/>
      <c r="M862" s="244"/>
      <c r="N862" s="244"/>
      <c r="O862" s="244"/>
      <c r="P862" s="244"/>
      <c r="Q862" s="244"/>
      <c r="R862" s="244"/>
      <c r="S862" s="244"/>
      <c r="T862" s="244"/>
      <c r="U862" s="244"/>
      <c r="V862" s="244"/>
      <c r="W862" s="244"/>
      <c r="X862" s="244"/>
      <c r="Y862" s="244"/>
      <c r="Z862" s="244"/>
      <c r="AA862" s="244"/>
      <c r="AB862" s="244"/>
      <c r="AC862" s="244"/>
      <c r="AD862" s="244"/>
      <c r="AE862" s="244"/>
      <c r="AF862" s="244"/>
      <c r="AG862" s="244"/>
      <c r="AH862" s="244"/>
      <c r="AI862" s="244"/>
      <c r="AJ862" s="244"/>
      <c r="AK862" s="244"/>
      <c r="AL862" s="244"/>
      <c r="AM862" s="244"/>
      <c r="AN862" s="244"/>
      <c r="AO862" s="244"/>
      <c r="AP862" s="244"/>
      <c r="AQ862" s="244"/>
      <c r="AR862" s="244"/>
      <c r="AS862" s="244"/>
      <c r="AT862" s="244"/>
      <c r="AU862" s="244"/>
      <c r="AV862" s="244"/>
      <c r="AW862" s="244"/>
      <c r="AX862" s="244"/>
      <c r="AY862" s="244"/>
      <c r="AZ862" s="244"/>
      <c r="BA862" s="244"/>
      <c r="BB862" s="244"/>
      <c r="BC862" s="244"/>
      <c r="BD862" s="244"/>
      <c r="BE862" s="244"/>
      <c r="BF862" s="244"/>
      <c r="BG862" s="244"/>
      <c r="BH862" s="244"/>
      <c r="BI862" s="244"/>
      <c r="BJ862" s="244"/>
      <c r="BK862" s="244"/>
    </row>
    <row r="863" spans="1:63" ht="19.5" customHeight="1">
      <c r="A863" s="244"/>
      <c r="B863" s="244"/>
      <c r="C863" s="244"/>
      <c r="D863" s="244"/>
      <c r="E863" s="244"/>
      <c r="F863" s="244"/>
      <c r="G863" s="244"/>
      <c r="H863" s="244"/>
      <c r="I863" s="244"/>
      <c r="J863" s="244"/>
      <c r="K863" s="244"/>
      <c r="L863" s="244"/>
      <c r="M863" s="244"/>
      <c r="N863" s="244"/>
      <c r="O863" s="244"/>
      <c r="P863" s="244"/>
      <c r="Q863" s="244"/>
      <c r="R863" s="244"/>
      <c r="S863" s="244"/>
      <c r="T863" s="244"/>
      <c r="U863" s="244"/>
      <c r="V863" s="244"/>
      <c r="W863" s="244"/>
      <c r="X863" s="244"/>
      <c r="Y863" s="244"/>
      <c r="Z863" s="244"/>
      <c r="AA863" s="244"/>
      <c r="AB863" s="244"/>
      <c r="AC863" s="244"/>
      <c r="AD863" s="244"/>
      <c r="AE863" s="244"/>
      <c r="AF863" s="244"/>
      <c r="AG863" s="244"/>
      <c r="AH863" s="244"/>
      <c r="AI863" s="244"/>
      <c r="AJ863" s="244"/>
      <c r="AK863" s="244"/>
      <c r="AL863" s="244"/>
      <c r="AM863" s="244"/>
      <c r="AN863" s="244"/>
      <c r="AO863" s="244"/>
      <c r="AP863" s="244"/>
      <c r="AQ863" s="244"/>
      <c r="AR863" s="244"/>
      <c r="AS863" s="244"/>
      <c r="AT863" s="244"/>
      <c r="AU863" s="244"/>
      <c r="AV863" s="244"/>
      <c r="AW863" s="244"/>
      <c r="AX863" s="244"/>
      <c r="AY863" s="244"/>
      <c r="AZ863" s="244"/>
      <c r="BA863" s="244"/>
      <c r="BB863" s="244"/>
      <c r="BC863" s="244"/>
      <c r="BD863" s="244"/>
      <c r="BE863" s="244"/>
      <c r="BF863" s="244"/>
      <c r="BG863" s="244"/>
      <c r="BH863" s="244"/>
      <c r="BI863" s="244"/>
      <c r="BJ863" s="244"/>
      <c r="BK863" s="244"/>
    </row>
    <row r="864" spans="1:63" ht="19.5" customHeight="1">
      <c r="A864" s="244"/>
      <c r="B864" s="244"/>
      <c r="C864" s="244"/>
      <c r="D864" s="244"/>
      <c r="E864" s="244"/>
      <c r="F864" s="244"/>
      <c r="G864" s="244"/>
      <c r="H864" s="244"/>
      <c r="I864" s="244"/>
      <c r="J864" s="244"/>
      <c r="K864" s="244"/>
      <c r="L864" s="244"/>
      <c r="M864" s="244"/>
      <c r="N864" s="244"/>
      <c r="O864" s="244"/>
      <c r="P864" s="244"/>
      <c r="Q864" s="244"/>
      <c r="R864" s="244"/>
      <c r="S864" s="244"/>
      <c r="T864" s="244"/>
      <c r="U864" s="244"/>
      <c r="V864" s="244"/>
      <c r="W864" s="244"/>
      <c r="X864" s="244"/>
      <c r="Y864" s="244"/>
      <c r="Z864" s="244"/>
      <c r="AA864" s="244"/>
      <c r="AB864" s="244"/>
      <c r="AC864" s="244"/>
      <c r="AD864" s="244"/>
      <c r="AE864" s="244"/>
      <c r="AF864" s="244"/>
      <c r="AG864" s="244"/>
      <c r="AH864" s="244"/>
      <c r="AI864" s="244"/>
      <c r="AJ864" s="244"/>
      <c r="AK864" s="244"/>
      <c r="AL864" s="244"/>
      <c r="AM864" s="244"/>
      <c r="AN864" s="244"/>
      <c r="AO864" s="244"/>
      <c r="AP864" s="244"/>
      <c r="AQ864" s="244"/>
      <c r="AR864" s="244"/>
      <c r="AS864" s="244"/>
      <c r="AT864" s="244"/>
      <c r="AU864" s="244"/>
      <c r="AV864" s="244"/>
      <c r="AW864" s="244"/>
      <c r="AX864" s="244"/>
      <c r="AY864" s="244"/>
      <c r="AZ864" s="244"/>
      <c r="BA864" s="244"/>
      <c r="BB864" s="244"/>
      <c r="BC864" s="244"/>
      <c r="BD864" s="244"/>
      <c r="BE864" s="244"/>
      <c r="BF864" s="244"/>
      <c r="BG864" s="244"/>
      <c r="BH864" s="244"/>
      <c r="BI864" s="244"/>
      <c r="BJ864" s="244"/>
      <c r="BK864" s="244"/>
    </row>
    <row r="865" spans="1:63" ht="19.5" customHeight="1">
      <c r="A865" s="244"/>
      <c r="B865" s="244"/>
      <c r="C865" s="244"/>
      <c r="D865" s="244"/>
      <c r="E865" s="244"/>
      <c r="F865" s="244"/>
      <c r="G865" s="244"/>
      <c r="H865" s="244"/>
      <c r="I865" s="244"/>
      <c r="J865" s="244"/>
      <c r="K865" s="244"/>
      <c r="L865" s="244"/>
      <c r="M865" s="244"/>
      <c r="N865" s="244"/>
      <c r="O865" s="244"/>
      <c r="P865" s="244"/>
      <c r="Q865" s="244"/>
      <c r="R865" s="244"/>
      <c r="S865" s="244"/>
      <c r="T865" s="244"/>
      <c r="U865" s="244"/>
      <c r="V865" s="244"/>
      <c r="W865" s="244"/>
      <c r="X865" s="244"/>
      <c r="Y865" s="244"/>
      <c r="Z865" s="244"/>
      <c r="AA865" s="244"/>
      <c r="AB865" s="244"/>
      <c r="AC865" s="244"/>
      <c r="AD865" s="244"/>
      <c r="AE865" s="244"/>
      <c r="AF865" s="244"/>
      <c r="AG865" s="244"/>
      <c r="AH865" s="244"/>
      <c r="AI865" s="244"/>
      <c r="AJ865" s="244"/>
      <c r="AK865" s="244"/>
      <c r="AL865" s="244"/>
      <c r="AM865" s="244"/>
      <c r="AN865" s="244"/>
      <c r="AO865" s="244"/>
      <c r="AP865" s="244"/>
      <c r="AQ865" s="244"/>
      <c r="AR865" s="244"/>
      <c r="AS865" s="244"/>
      <c r="AT865" s="244"/>
      <c r="AU865" s="244"/>
      <c r="AV865" s="244"/>
      <c r="AW865" s="244"/>
      <c r="AX865" s="244"/>
      <c r="AY865" s="244"/>
      <c r="AZ865" s="244"/>
      <c r="BA865" s="244"/>
      <c r="BB865" s="244"/>
      <c r="BC865" s="244"/>
      <c r="BD865" s="244"/>
      <c r="BE865" s="244"/>
      <c r="BF865" s="244"/>
      <c r="BG865" s="244"/>
      <c r="BH865" s="244"/>
      <c r="BI865" s="244"/>
      <c r="BJ865" s="244"/>
      <c r="BK865" s="244"/>
    </row>
    <row r="866" spans="1:63" ht="19.5" customHeight="1">
      <c r="A866" s="244"/>
      <c r="B866" s="244"/>
      <c r="C866" s="244"/>
      <c r="D866" s="244"/>
      <c r="E866" s="244"/>
      <c r="F866" s="244"/>
      <c r="G866" s="244"/>
      <c r="H866" s="244"/>
      <c r="I866" s="244"/>
      <c r="J866" s="244"/>
      <c r="K866" s="244"/>
      <c r="L866" s="244"/>
      <c r="M866" s="244"/>
      <c r="N866" s="244"/>
      <c r="O866" s="244"/>
      <c r="P866" s="244"/>
      <c r="Q866" s="244"/>
      <c r="R866" s="244"/>
      <c r="S866" s="244"/>
      <c r="T866" s="244"/>
      <c r="U866" s="244"/>
      <c r="V866" s="244"/>
      <c r="W866" s="244"/>
      <c r="X866" s="244"/>
      <c r="Y866" s="244"/>
      <c r="Z866" s="244"/>
      <c r="AA866" s="244"/>
      <c r="AB866" s="244"/>
      <c r="AC866" s="244"/>
      <c r="AD866" s="244"/>
      <c r="AE866" s="244"/>
      <c r="AF866" s="244"/>
      <c r="AG866" s="244"/>
      <c r="AH866" s="244"/>
      <c r="AI866" s="244"/>
      <c r="AJ866" s="244"/>
      <c r="AK866" s="244"/>
      <c r="AL866" s="244"/>
      <c r="AM866" s="244"/>
      <c r="AN866" s="244"/>
      <c r="AO866" s="244"/>
      <c r="AP866" s="244"/>
      <c r="AQ866" s="244"/>
      <c r="AR866" s="244"/>
      <c r="AS866" s="244"/>
      <c r="AT866" s="244"/>
      <c r="AU866" s="244"/>
      <c r="AV866" s="244"/>
      <c r="AW866" s="244"/>
      <c r="AX866" s="244"/>
      <c r="AY866" s="244"/>
      <c r="AZ866" s="244"/>
      <c r="BA866" s="244"/>
      <c r="BB866" s="244"/>
      <c r="BC866" s="244"/>
      <c r="BD866" s="244"/>
      <c r="BE866" s="244"/>
      <c r="BF866" s="244"/>
      <c r="BG866" s="244"/>
      <c r="BH866" s="244"/>
      <c r="BI866" s="244"/>
      <c r="BJ866" s="244"/>
      <c r="BK866" s="244"/>
    </row>
    <row r="867" spans="1:63" ht="19.5" customHeight="1">
      <c r="A867" s="244"/>
      <c r="B867" s="244"/>
      <c r="C867" s="244"/>
      <c r="D867" s="244"/>
      <c r="E867" s="244"/>
      <c r="F867" s="244"/>
      <c r="G867" s="244"/>
      <c r="H867" s="244"/>
      <c r="I867" s="244"/>
      <c r="J867" s="244"/>
      <c r="K867" s="244"/>
      <c r="L867" s="244"/>
      <c r="M867" s="244"/>
      <c r="N867" s="244"/>
      <c r="O867" s="244"/>
      <c r="P867" s="244"/>
      <c r="Q867" s="244"/>
      <c r="R867" s="244"/>
      <c r="S867" s="244"/>
      <c r="T867" s="244"/>
      <c r="U867" s="244"/>
      <c r="V867" s="244"/>
      <c r="W867" s="244"/>
      <c r="X867" s="244"/>
      <c r="Y867" s="244"/>
      <c r="Z867" s="244"/>
      <c r="AA867" s="244"/>
      <c r="AB867" s="244"/>
      <c r="AC867" s="244"/>
      <c r="AD867" s="244"/>
      <c r="AE867" s="244"/>
      <c r="AF867" s="244"/>
      <c r="AG867" s="244"/>
      <c r="AH867" s="244"/>
      <c r="AI867" s="244"/>
      <c r="AJ867" s="244"/>
      <c r="AK867" s="244"/>
      <c r="AL867" s="244"/>
      <c r="AM867" s="244"/>
      <c r="AN867" s="244"/>
      <c r="AO867" s="244"/>
      <c r="AP867" s="244"/>
      <c r="AQ867" s="244"/>
      <c r="AR867" s="244"/>
      <c r="AS867" s="244"/>
      <c r="AT867" s="244"/>
      <c r="AU867" s="244"/>
      <c r="AV867" s="244"/>
      <c r="AW867" s="244"/>
      <c r="AX867" s="244"/>
      <c r="AY867" s="244"/>
      <c r="AZ867" s="244"/>
      <c r="BA867" s="244"/>
      <c r="BB867" s="244"/>
      <c r="BC867" s="244"/>
      <c r="BD867" s="244"/>
      <c r="BE867" s="244"/>
      <c r="BF867" s="244"/>
      <c r="BG867" s="244"/>
      <c r="BH867" s="244"/>
      <c r="BI867" s="244"/>
      <c r="BJ867" s="244"/>
      <c r="BK867" s="244"/>
    </row>
    <row r="868" spans="1:63" ht="19.5" customHeight="1">
      <c r="A868" s="244"/>
      <c r="B868" s="244"/>
      <c r="C868" s="244"/>
      <c r="D868" s="244"/>
      <c r="E868" s="244"/>
      <c r="F868" s="244"/>
      <c r="G868" s="244"/>
      <c r="H868" s="244"/>
      <c r="I868" s="244"/>
      <c r="J868" s="244"/>
      <c r="K868" s="244"/>
      <c r="L868" s="244"/>
      <c r="M868" s="244"/>
      <c r="N868" s="244"/>
      <c r="O868" s="244"/>
      <c r="P868" s="244"/>
      <c r="Q868" s="244"/>
      <c r="R868" s="244"/>
      <c r="S868" s="244"/>
      <c r="T868" s="244"/>
      <c r="U868" s="244"/>
      <c r="V868" s="244"/>
      <c r="W868" s="244"/>
      <c r="X868" s="244"/>
      <c r="Y868" s="244"/>
      <c r="Z868" s="244"/>
      <c r="AA868" s="244"/>
      <c r="AB868" s="244"/>
      <c r="AC868" s="244"/>
      <c r="AD868" s="244"/>
      <c r="AE868" s="244"/>
      <c r="AF868" s="244"/>
      <c r="AG868" s="244"/>
      <c r="AH868" s="244"/>
      <c r="AI868" s="244"/>
      <c r="AJ868" s="244"/>
      <c r="AK868" s="244"/>
      <c r="AL868" s="244"/>
      <c r="AM868" s="244"/>
      <c r="AN868" s="244"/>
      <c r="AO868" s="244"/>
      <c r="AP868" s="244"/>
      <c r="AQ868" s="244"/>
      <c r="AR868" s="244"/>
      <c r="AS868" s="244"/>
      <c r="AT868" s="244"/>
      <c r="AU868" s="244"/>
      <c r="AV868" s="244"/>
      <c r="AW868" s="244"/>
      <c r="AX868" s="244"/>
      <c r="AY868" s="244"/>
      <c r="AZ868" s="244"/>
      <c r="BA868" s="244"/>
      <c r="BB868" s="244"/>
      <c r="BC868" s="244"/>
      <c r="BD868" s="244"/>
      <c r="BE868" s="244"/>
      <c r="BF868" s="244"/>
      <c r="BG868" s="244"/>
      <c r="BH868" s="244"/>
      <c r="BI868" s="244"/>
      <c r="BJ868" s="244"/>
      <c r="BK868" s="244"/>
    </row>
    <row r="869" spans="1:63" ht="19.5" customHeight="1">
      <c r="A869" s="244"/>
      <c r="B869" s="244"/>
      <c r="C869" s="244"/>
      <c r="D869" s="244"/>
      <c r="E869" s="244"/>
      <c r="F869" s="244"/>
      <c r="G869" s="244"/>
      <c r="H869" s="244"/>
      <c r="I869" s="244"/>
      <c r="J869" s="244"/>
      <c r="K869" s="244"/>
      <c r="L869" s="244"/>
      <c r="M869" s="244"/>
      <c r="N869" s="244"/>
      <c r="O869" s="244"/>
      <c r="P869" s="244"/>
      <c r="Q869" s="244"/>
      <c r="R869" s="244"/>
      <c r="S869" s="244"/>
      <c r="T869" s="244"/>
      <c r="U869" s="244"/>
      <c r="V869" s="244"/>
      <c r="W869" s="244"/>
      <c r="X869" s="244"/>
      <c r="Y869" s="244"/>
      <c r="Z869" s="244"/>
      <c r="AA869" s="244"/>
      <c r="AB869" s="244"/>
      <c r="AC869" s="244"/>
      <c r="AD869" s="244"/>
      <c r="AE869" s="244"/>
      <c r="AF869" s="244"/>
      <c r="AG869" s="244"/>
      <c r="AH869" s="244"/>
      <c r="AI869" s="244"/>
      <c r="AJ869" s="244"/>
      <c r="AK869" s="244"/>
      <c r="AL869" s="244"/>
      <c r="AM869" s="244"/>
      <c r="AN869" s="244"/>
      <c r="AO869" s="244"/>
      <c r="AP869" s="244"/>
      <c r="AQ869" s="244"/>
      <c r="AR869" s="244"/>
      <c r="AS869" s="244"/>
      <c r="AT869" s="244"/>
      <c r="AU869" s="244"/>
      <c r="AV869" s="244"/>
      <c r="AW869" s="244"/>
      <c r="AX869" s="244"/>
      <c r="AY869" s="244"/>
      <c r="AZ869" s="244"/>
      <c r="BA869" s="244"/>
      <c r="BB869" s="244"/>
      <c r="BC869" s="244"/>
      <c r="BD869" s="244"/>
      <c r="BE869" s="244"/>
      <c r="BF869" s="244"/>
      <c r="BG869" s="244"/>
      <c r="BH869" s="244"/>
      <c r="BI869" s="244"/>
      <c r="BJ869" s="244"/>
      <c r="BK869" s="244"/>
    </row>
    <row r="870" spans="1:63" ht="19.5" customHeight="1">
      <c r="A870" s="244"/>
      <c r="B870" s="244"/>
      <c r="C870" s="244"/>
      <c r="D870" s="244"/>
      <c r="E870" s="244"/>
      <c r="F870" s="244"/>
      <c r="G870" s="244"/>
      <c r="H870" s="244"/>
      <c r="I870" s="244"/>
      <c r="J870" s="244"/>
      <c r="K870" s="244"/>
      <c r="L870" s="244"/>
      <c r="M870" s="244"/>
      <c r="N870" s="244"/>
      <c r="O870" s="244"/>
      <c r="P870" s="244"/>
      <c r="Q870" s="244"/>
      <c r="R870" s="244"/>
      <c r="S870" s="244"/>
      <c r="T870" s="244"/>
      <c r="U870" s="244"/>
      <c r="V870" s="244"/>
      <c r="W870" s="244"/>
      <c r="X870" s="244"/>
      <c r="Y870" s="244"/>
      <c r="Z870" s="244"/>
      <c r="AA870" s="244"/>
      <c r="AB870" s="244"/>
      <c r="AC870" s="244"/>
      <c r="AD870" s="244"/>
      <c r="AE870" s="244"/>
      <c r="AF870" s="244"/>
      <c r="AG870" s="244"/>
      <c r="AH870" s="244"/>
      <c r="AI870" s="244"/>
      <c r="AJ870" s="244"/>
      <c r="AK870" s="244"/>
      <c r="AL870" s="244"/>
      <c r="AM870" s="244"/>
      <c r="AN870" s="244"/>
      <c r="AO870" s="244"/>
      <c r="AP870" s="244"/>
      <c r="AQ870" s="244"/>
      <c r="AR870" s="244"/>
      <c r="AS870" s="244"/>
      <c r="AT870" s="244"/>
      <c r="AU870" s="244"/>
      <c r="AV870" s="244"/>
      <c r="AW870" s="244"/>
      <c r="AX870" s="244"/>
      <c r="AY870" s="244"/>
      <c r="AZ870" s="244"/>
      <c r="BA870" s="244"/>
      <c r="BB870" s="244"/>
      <c r="BC870" s="244"/>
      <c r="BD870" s="244"/>
      <c r="BE870" s="244"/>
      <c r="BF870" s="244"/>
      <c r="BG870" s="244"/>
      <c r="BH870" s="244"/>
      <c r="BI870" s="244"/>
      <c r="BJ870" s="244"/>
      <c r="BK870" s="244"/>
    </row>
    <row r="871" spans="1:63" ht="19.5" customHeight="1">
      <c r="A871" s="244"/>
      <c r="B871" s="244"/>
      <c r="C871" s="244"/>
      <c r="D871" s="244"/>
      <c r="E871" s="244"/>
      <c r="F871" s="244"/>
      <c r="G871" s="244"/>
      <c r="H871" s="244"/>
      <c r="I871" s="244"/>
      <c r="J871" s="244"/>
      <c r="K871" s="244"/>
      <c r="L871" s="244"/>
      <c r="M871" s="244"/>
      <c r="N871" s="244"/>
      <c r="O871" s="244"/>
      <c r="P871" s="244"/>
      <c r="Q871" s="244"/>
      <c r="R871" s="244"/>
      <c r="S871" s="244"/>
      <c r="T871" s="244"/>
      <c r="U871" s="244"/>
      <c r="V871" s="244"/>
      <c r="W871" s="244"/>
      <c r="X871" s="244"/>
      <c r="Y871" s="244"/>
      <c r="Z871" s="244"/>
      <c r="AA871" s="244"/>
      <c r="AB871" s="244"/>
      <c r="AC871" s="244"/>
      <c r="AD871" s="244"/>
      <c r="AE871" s="244"/>
      <c r="AF871" s="244"/>
      <c r="AG871" s="244"/>
      <c r="AH871" s="244"/>
      <c r="AI871" s="244"/>
      <c r="AJ871" s="244"/>
      <c r="AK871" s="244"/>
      <c r="AL871" s="244"/>
      <c r="AM871" s="244"/>
      <c r="AN871" s="244"/>
      <c r="AO871" s="244"/>
      <c r="AP871" s="244"/>
      <c r="AQ871" s="244"/>
      <c r="AR871" s="244"/>
      <c r="AS871" s="244"/>
      <c r="AT871" s="244"/>
      <c r="AU871" s="244"/>
      <c r="AV871" s="244"/>
      <c r="AW871" s="244"/>
      <c r="AX871" s="244"/>
      <c r="AY871" s="244"/>
      <c r="AZ871" s="244"/>
      <c r="BA871" s="244"/>
      <c r="BB871" s="244"/>
      <c r="BC871" s="244"/>
      <c r="BD871" s="244"/>
      <c r="BE871" s="244"/>
      <c r="BF871" s="244"/>
      <c r="BG871" s="244"/>
      <c r="BH871" s="244"/>
      <c r="BI871" s="244"/>
      <c r="BJ871" s="244"/>
      <c r="BK871" s="244"/>
    </row>
    <row r="872" spans="1:63" ht="19.5" customHeight="1">
      <c r="A872" s="244"/>
      <c r="B872" s="244"/>
      <c r="C872" s="244"/>
      <c r="D872" s="244"/>
      <c r="E872" s="244"/>
      <c r="F872" s="244"/>
      <c r="G872" s="244"/>
      <c r="H872" s="244"/>
      <c r="I872" s="244"/>
      <c r="J872" s="244"/>
      <c r="K872" s="244"/>
      <c r="L872" s="244"/>
      <c r="M872" s="244"/>
      <c r="N872" s="244"/>
      <c r="O872" s="244"/>
      <c r="P872" s="244"/>
      <c r="Q872" s="244"/>
      <c r="R872" s="244"/>
      <c r="S872" s="244"/>
      <c r="T872" s="244"/>
      <c r="U872" s="244"/>
      <c r="V872" s="244"/>
      <c r="W872" s="244"/>
      <c r="X872" s="244"/>
      <c r="Y872" s="244"/>
      <c r="Z872" s="244"/>
      <c r="AA872" s="244"/>
      <c r="AB872" s="244"/>
      <c r="AC872" s="244"/>
      <c r="AD872" s="244"/>
      <c r="AE872" s="244"/>
      <c r="AF872" s="244"/>
      <c r="AG872" s="244"/>
      <c r="AH872" s="244"/>
      <c r="AI872" s="244"/>
      <c r="AJ872" s="244"/>
      <c r="AK872" s="244"/>
      <c r="AL872" s="244"/>
      <c r="AM872" s="244"/>
      <c r="AN872" s="244"/>
      <c r="AO872" s="244"/>
      <c r="AP872" s="244"/>
      <c r="AQ872" s="244"/>
      <c r="AR872" s="244"/>
      <c r="AS872" s="244"/>
      <c r="AT872" s="244"/>
      <c r="AU872" s="244"/>
      <c r="AV872" s="244"/>
      <c r="AW872" s="244"/>
      <c r="AX872" s="244"/>
      <c r="AY872" s="244"/>
      <c r="AZ872" s="244"/>
      <c r="BA872" s="244"/>
      <c r="BB872" s="244"/>
      <c r="BC872" s="244"/>
      <c r="BD872" s="244"/>
      <c r="BE872" s="244"/>
      <c r="BF872" s="244"/>
      <c r="BG872" s="244"/>
      <c r="BH872" s="244"/>
      <c r="BI872" s="244"/>
      <c r="BJ872" s="244"/>
      <c r="BK872" s="244"/>
    </row>
    <row r="873" spans="1:63" ht="19.5" customHeight="1">
      <c r="A873" s="244"/>
      <c r="B873" s="244"/>
      <c r="C873" s="244"/>
      <c r="D873" s="244"/>
      <c r="E873" s="244"/>
      <c r="F873" s="244"/>
      <c r="G873" s="244"/>
      <c r="H873" s="244"/>
      <c r="I873" s="244"/>
      <c r="J873" s="244"/>
      <c r="K873" s="244"/>
      <c r="L873" s="244"/>
      <c r="M873" s="244"/>
      <c r="N873" s="244"/>
      <c r="O873" s="244"/>
      <c r="P873" s="244"/>
      <c r="Q873" s="244"/>
      <c r="R873" s="244"/>
      <c r="S873" s="244"/>
      <c r="T873" s="244"/>
      <c r="U873" s="244"/>
      <c r="V873" s="244"/>
      <c r="W873" s="244"/>
      <c r="X873" s="244"/>
      <c r="Y873" s="244"/>
      <c r="Z873" s="244"/>
      <c r="AA873" s="244"/>
      <c r="AB873" s="244"/>
      <c r="AC873" s="244"/>
      <c r="AD873" s="244"/>
      <c r="AE873" s="244"/>
      <c r="AF873" s="244"/>
      <c r="AG873" s="244"/>
      <c r="AH873" s="244"/>
      <c r="AI873" s="244"/>
      <c r="AJ873" s="244"/>
      <c r="AK873" s="244"/>
      <c r="AL873" s="244"/>
      <c r="AM873" s="244"/>
      <c r="AN873" s="244"/>
      <c r="AO873" s="244"/>
      <c r="AP873" s="244"/>
      <c r="AQ873" s="244"/>
      <c r="AR873" s="244"/>
      <c r="AS873" s="244"/>
      <c r="AT873" s="244"/>
      <c r="AU873" s="244"/>
      <c r="AV873" s="244"/>
      <c r="AW873" s="244"/>
      <c r="AX873" s="244"/>
      <c r="AY873" s="244"/>
      <c r="AZ873" s="244"/>
      <c r="BA873" s="244"/>
      <c r="BB873" s="244"/>
      <c r="BC873" s="244"/>
      <c r="BD873" s="244"/>
      <c r="BE873" s="244"/>
      <c r="BF873" s="244"/>
      <c r="BG873" s="244"/>
      <c r="BH873" s="244"/>
      <c r="BI873" s="244"/>
      <c r="BJ873" s="244"/>
      <c r="BK873" s="244"/>
    </row>
    <row r="874" spans="1:63" ht="19.5" customHeight="1">
      <c r="A874" s="244"/>
      <c r="B874" s="244"/>
      <c r="C874" s="244"/>
      <c r="D874" s="244"/>
      <c r="E874" s="244"/>
      <c r="F874" s="244"/>
      <c r="G874" s="244"/>
      <c r="H874" s="244"/>
      <c r="I874" s="244"/>
      <c r="J874" s="244"/>
      <c r="K874" s="244"/>
      <c r="L874" s="244"/>
      <c r="M874" s="244"/>
      <c r="N874" s="244"/>
      <c r="O874" s="244"/>
      <c r="P874" s="244"/>
      <c r="Q874" s="244"/>
      <c r="R874" s="244"/>
      <c r="S874" s="244"/>
      <c r="T874" s="244"/>
      <c r="U874" s="244"/>
      <c r="V874" s="244"/>
      <c r="W874" s="244"/>
      <c r="X874" s="244"/>
      <c r="Y874" s="244"/>
      <c r="Z874" s="244"/>
      <c r="AA874" s="244"/>
      <c r="AB874" s="244"/>
      <c r="AC874" s="244"/>
      <c r="AD874" s="244"/>
      <c r="AE874" s="244"/>
      <c r="AF874" s="244"/>
      <c r="AG874" s="244"/>
      <c r="AH874" s="244"/>
      <c r="AI874" s="244"/>
      <c r="AJ874" s="244"/>
      <c r="AK874" s="244"/>
      <c r="AL874" s="244"/>
      <c r="AM874" s="244"/>
      <c r="AN874" s="244"/>
      <c r="AO874" s="244"/>
      <c r="AP874" s="244"/>
      <c r="AQ874" s="244"/>
      <c r="AR874" s="244"/>
      <c r="AS874" s="244"/>
      <c r="AT874" s="244"/>
      <c r="AU874" s="244"/>
      <c r="AV874" s="244"/>
      <c r="AW874" s="244"/>
      <c r="AX874" s="244"/>
      <c r="AY874" s="244"/>
      <c r="AZ874" s="244"/>
      <c r="BA874" s="244"/>
      <c r="BB874" s="244"/>
      <c r="BC874" s="244"/>
      <c r="BD874" s="244"/>
      <c r="BE874" s="244"/>
      <c r="BF874" s="244"/>
      <c r="BG874" s="244"/>
      <c r="BH874" s="244"/>
      <c r="BI874" s="244"/>
      <c r="BJ874" s="244"/>
      <c r="BK874" s="244"/>
    </row>
    <row r="875" spans="1:63" ht="19.5" customHeight="1">
      <c r="A875" s="244"/>
      <c r="B875" s="244"/>
      <c r="C875" s="244"/>
      <c r="D875" s="244"/>
      <c r="E875" s="244"/>
      <c r="F875" s="244"/>
      <c r="G875" s="244"/>
      <c r="H875" s="244"/>
      <c r="I875" s="244"/>
      <c r="J875" s="244"/>
      <c r="K875" s="244"/>
      <c r="L875" s="244"/>
      <c r="M875" s="244"/>
      <c r="N875" s="244"/>
      <c r="O875" s="244"/>
      <c r="P875" s="244"/>
      <c r="Q875" s="244"/>
      <c r="R875" s="244"/>
      <c r="S875" s="244"/>
      <c r="T875" s="244"/>
      <c r="U875" s="244"/>
      <c r="V875" s="244"/>
      <c r="W875" s="244"/>
      <c r="X875" s="244"/>
      <c r="Y875" s="244"/>
      <c r="Z875" s="244"/>
      <c r="AA875" s="244"/>
      <c r="AB875" s="244"/>
      <c r="AC875" s="244"/>
      <c r="AD875" s="244"/>
      <c r="AE875" s="244"/>
      <c r="AF875" s="244"/>
      <c r="AG875" s="244"/>
      <c r="AH875" s="244"/>
      <c r="AI875" s="244"/>
      <c r="AJ875" s="244"/>
      <c r="AK875" s="244"/>
      <c r="AL875" s="244"/>
      <c r="AM875" s="244"/>
      <c r="AN875" s="244"/>
      <c r="AO875" s="244"/>
      <c r="AP875" s="244"/>
      <c r="AQ875" s="244"/>
      <c r="AR875" s="244"/>
      <c r="AS875" s="244"/>
      <c r="AT875" s="244"/>
      <c r="AU875" s="244"/>
      <c r="AV875" s="244"/>
      <c r="AW875" s="244"/>
      <c r="AX875" s="244"/>
      <c r="AY875" s="244"/>
      <c r="AZ875" s="244"/>
      <c r="BA875" s="244"/>
      <c r="BB875" s="244"/>
      <c r="BC875" s="244"/>
      <c r="BD875" s="244"/>
      <c r="BE875" s="244"/>
      <c r="BF875" s="244"/>
      <c r="BG875" s="244"/>
      <c r="BH875" s="244"/>
      <c r="BI875" s="244"/>
      <c r="BJ875" s="244"/>
      <c r="BK875" s="244"/>
    </row>
    <row r="876" spans="1:63" ht="19.5" customHeight="1">
      <c r="A876" s="244"/>
      <c r="B876" s="244"/>
      <c r="C876" s="244"/>
      <c r="D876" s="244"/>
      <c r="E876" s="244"/>
      <c r="F876" s="244"/>
      <c r="G876" s="244"/>
      <c r="H876" s="244"/>
      <c r="I876" s="244"/>
      <c r="J876" s="244"/>
      <c r="K876" s="244"/>
      <c r="L876" s="244"/>
      <c r="M876" s="244"/>
      <c r="N876" s="244"/>
      <c r="O876" s="244"/>
      <c r="P876" s="244"/>
      <c r="Q876" s="244"/>
      <c r="R876" s="244"/>
      <c r="S876" s="244"/>
      <c r="T876" s="244"/>
      <c r="U876" s="244"/>
      <c r="V876" s="244"/>
      <c r="W876" s="244"/>
      <c r="X876" s="244"/>
      <c r="Y876" s="244"/>
      <c r="Z876" s="244"/>
      <c r="AA876" s="244"/>
      <c r="AB876" s="244"/>
      <c r="AC876" s="244"/>
      <c r="AD876" s="244"/>
      <c r="AE876" s="244"/>
      <c r="AF876" s="244"/>
      <c r="AG876" s="244"/>
      <c r="AH876" s="244"/>
      <c r="AI876" s="244"/>
      <c r="AJ876" s="244"/>
      <c r="AK876" s="244"/>
      <c r="AL876" s="244"/>
      <c r="AM876" s="244"/>
      <c r="AN876" s="244"/>
      <c r="AO876" s="244"/>
      <c r="AP876" s="244"/>
      <c r="AQ876" s="244"/>
      <c r="AR876" s="244"/>
      <c r="AS876" s="244"/>
      <c r="AT876" s="244"/>
      <c r="AU876" s="244"/>
      <c r="AV876" s="244"/>
      <c r="AW876" s="244"/>
      <c r="AX876" s="244"/>
      <c r="AY876" s="244"/>
      <c r="AZ876" s="244"/>
      <c r="BA876" s="244"/>
      <c r="BB876" s="244"/>
      <c r="BC876" s="244"/>
      <c r="BD876" s="244"/>
      <c r="BE876" s="244"/>
      <c r="BF876" s="244"/>
      <c r="BG876" s="244"/>
      <c r="BH876" s="244"/>
      <c r="BI876" s="244"/>
      <c r="BJ876" s="244"/>
      <c r="BK876" s="244"/>
    </row>
    <row r="877" spans="1:63" ht="19.5" customHeight="1">
      <c r="A877" s="244"/>
      <c r="B877" s="244"/>
      <c r="C877" s="244"/>
      <c r="D877" s="244"/>
      <c r="E877" s="244"/>
      <c r="F877" s="244"/>
      <c r="G877" s="244"/>
      <c r="H877" s="244"/>
      <c r="I877" s="244"/>
      <c r="J877" s="244"/>
      <c r="K877" s="244"/>
      <c r="L877" s="244"/>
      <c r="M877" s="244"/>
      <c r="N877" s="244"/>
      <c r="O877" s="244"/>
      <c r="P877" s="244"/>
      <c r="Q877" s="244"/>
      <c r="R877" s="244"/>
      <c r="S877" s="244"/>
      <c r="T877" s="244"/>
      <c r="U877" s="244"/>
      <c r="V877" s="244"/>
      <c r="W877" s="244"/>
      <c r="X877" s="244"/>
      <c r="Y877" s="244"/>
      <c r="Z877" s="244"/>
      <c r="AA877" s="244"/>
      <c r="AB877" s="244"/>
      <c r="AC877" s="244"/>
      <c r="AD877" s="244"/>
      <c r="AE877" s="244"/>
      <c r="AF877" s="244"/>
      <c r="AG877" s="244"/>
      <c r="AH877" s="244"/>
      <c r="AI877" s="244"/>
      <c r="AJ877" s="244"/>
      <c r="AK877" s="244"/>
      <c r="AL877" s="244"/>
      <c r="AM877" s="244"/>
      <c r="AN877" s="244"/>
      <c r="AO877" s="244"/>
      <c r="AP877" s="244"/>
      <c r="AQ877" s="244"/>
      <c r="AR877" s="244"/>
      <c r="AS877" s="244"/>
      <c r="AT877" s="244"/>
      <c r="AU877" s="244"/>
      <c r="AV877" s="244"/>
      <c r="AW877" s="244"/>
      <c r="AX877" s="244"/>
      <c r="AY877" s="244"/>
      <c r="AZ877" s="244"/>
      <c r="BA877" s="244"/>
      <c r="BB877" s="244"/>
      <c r="BC877" s="244"/>
      <c r="BD877" s="244"/>
      <c r="BE877" s="244"/>
      <c r="BF877" s="244"/>
      <c r="BG877" s="244"/>
      <c r="BH877" s="244"/>
      <c r="BI877" s="244"/>
      <c r="BJ877" s="244"/>
      <c r="BK877" s="244"/>
    </row>
    <row r="878" spans="1:63" ht="19.5" customHeight="1">
      <c r="A878" s="244"/>
      <c r="B878" s="244"/>
      <c r="C878" s="244"/>
      <c r="D878" s="244"/>
      <c r="E878" s="244"/>
      <c r="F878" s="244"/>
      <c r="G878" s="244"/>
      <c r="H878" s="244"/>
      <c r="I878" s="244"/>
      <c r="J878" s="244"/>
      <c r="K878" s="244"/>
      <c r="L878" s="244"/>
      <c r="M878" s="244"/>
      <c r="N878" s="244"/>
      <c r="O878" s="244"/>
      <c r="P878" s="244"/>
      <c r="Q878" s="244"/>
      <c r="R878" s="244"/>
      <c r="S878" s="244"/>
      <c r="T878" s="244"/>
      <c r="U878" s="244"/>
      <c r="V878" s="244"/>
      <c r="W878" s="244"/>
      <c r="X878" s="244"/>
      <c r="Y878" s="244"/>
      <c r="Z878" s="244"/>
      <c r="AA878" s="244"/>
      <c r="AB878" s="244"/>
      <c r="AC878" s="244"/>
      <c r="AD878" s="244"/>
      <c r="AE878" s="244"/>
      <c r="AF878" s="244"/>
      <c r="AG878" s="244"/>
      <c r="AH878" s="244"/>
      <c r="AI878" s="244"/>
      <c r="AJ878" s="244"/>
      <c r="AK878" s="244"/>
      <c r="AL878" s="244"/>
      <c r="AM878" s="244"/>
      <c r="AN878" s="244"/>
      <c r="AO878" s="244"/>
      <c r="AP878" s="244"/>
      <c r="AQ878" s="244"/>
      <c r="AR878" s="244"/>
      <c r="AS878" s="244"/>
      <c r="AT878" s="244"/>
      <c r="AU878" s="244"/>
      <c r="AV878" s="244"/>
      <c r="AW878" s="244"/>
      <c r="AX878" s="244"/>
      <c r="AY878" s="244"/>
      <c r="AZ878" s="244"/>
      <c r="BA878" s="244"/>
      <c r="BB878" s="244"/>
      <c r="BC878" s="244"/>
      <c r="BD878" s="244"/>
      <c r="BE878" s="244"/>
      <c r="BF878" s="244"/>
      <c r="BG878" s="244"/>
      <c r="BH878" s="244"/>
      <c r="BI878" s="244"/>
      <c r="BJ878" s="244"/>
      <c r="BK878" s="244"/>
    </row>
    <row r="879" spans="1:63" ht="19.5" customHeight="1">
      <c r="A879" s="244"/>
      <c r="B879" s="244"/>
      <c r="C879" s="244"/>
      <c r="D879" s="244"/>
      <c r="E879" s="244"/>
      <c r="F879" s="244"/>
      <c r="G879" s="244"/>
      <c r="H879" s="244"/>
      <c r="I879" s="244"/>
      <c r="J879" s="244"/>
      <c r="K879" s="244"/>
      <c r="L879" s="244"/>
      <c r="M879" s="244"/>
      <c r="N879" s="244"/>
      <c r="O879" s="244"/>
      <c r="P879" s="244"/>
      <c r="Q879" s="244"/>
      <c r="R879" s="244"/>
      <c r="S879" s="244"/>
      <c r="T879" s="244"/>
      <c r="U879" s="244"/>
      <c r="V879" s="244"/>
      <c r="W879" s="244"/>
      <c r="X879" s="244"/>
      <c r="Y879" s="244"/>
      <c r="Z879" s="244"/>
      <c r="AA879" s="244"/>
      <c r="AB879" s="244"/>
      <c r="AC879" s="244"/>
      <c r="AD879" s="244"/>
      <c r="AE879" s="244"/>
      <c r="AF879" s="244"/>
      <c r="AG879" s="244"/>
      <c r="AH879" s="244"/>
      <c r="AI879" s="244"/>
      <c r="AJ879" s="244"/>
      <c r="AK879" s="244"/>
      <c r="AL879" s="244"/>
      <c r="AM879" s="244"/>
      <c r="AN879" s="244"/>
      <c r="AO879" s="244"/>
      <c r="AP879" s="244"/>
      <c r="AQ879" s="244"/>
      <c r="AR879" s="244"/>
      <c r="AS879" s="244"/>
      <c r="AT879" s="244"/>
      <c r="AU879" s="244"/>
      <c r="AV879" s="244"/>
      <c r="AW879" s="244"/>
      <c r="AX879" s="244"/>
      <c r="AY879" s="244"/>
      <c r="AZ879" s="244"/>
      <c r="BA879" s="244"/>
      <c r="BB879" s="244"/>
      <c r="BC879" s="244"/>
      <c r="BD879" s="244"/>
      <c r="BE879" s="244"/>
      <c r="BF879" s="244"/>
      <c r="BG879" s="244"/>
      <c r="BH879" s="244"/>
      <c r="BI879" s="244"/>
      <c r="BJ879" s="244"/>
      <c r="BK879" s="244"/>
    </row>
    <row r="880" spans="1:63" ht="19.5" customHeight="1">
      <c r="A880" s="244"/>
      <c r="B880" s="244"/>
      <c r="C880" s="244"/>
      <c r="D880" s="244"/>
      <c r="E880" s="244"/>
      <c r="F880" s="244"/>
      <c r="G880" s="244"/>
      <c r="H880" s="244"/>
      <c r="I880" s="244"/>
      <c r="J880" s="244"/>
      <c r="K880" s="244"/>
      <c r="L880" s="244"/>
      <c r="M880" s="244"/>
      <c r="N880" s="244"/>
      <c r="O880" s="244"/>
      <c r="P880" s="244"/>
      <c r="Q880" s="244"/>
      <c r="R880" s="244"/>
      <c r="S880" s="244"/>
      <c r="T880" s="244"/>
      <c r="U880" s="244"/>
      <c r="V880" s="244"/>
      <c r="W880" s="244"/>
      <c r="X880" s="244"/>
      <c r="Y880" s="244"/>
      <c r="Z880" s="244"/>
      <c r="AA880" s="244"/>
      <c r="AB880" s="244"/>
      <c r="AC880" s="244"/>
      <c r="AD880" s="244"/>
      <c r="AE880" s="244"/>
      <c r="AF880" s="244"/>
      <c r="AG880" s="244"/>
      <c r="AH880" s="244"/>
      <c r="AI880" s="244"/>
      <c r="AJ880" s="244"/>
      <c r="AK880" s="244"/>
      <c r="AL880" s="244"/>
      <c r="AM880" s="244"/>
      <c r="AN880" s="244"/>
      <c r="AO880" s="244"/>
      <c r="AP880" s="244"/>
      <c r="AQ880" s="244"/>
      <c r="AR880" s="244"/>
      <c r="AS880" s="244"/>
      <c r="AT880" s="244"/>
      <c r="AU880" s="244"/>
      <c r="AV880" s="244"/>
      <c r="AW880" s="244"/>
      <c r="AX880" s="244"/>
      <c r="AY880" s="244"/>
      <c r="AZ880" s="244"/>
      <c r="BA880" s="244"/>
      <c r="BB880" s="244"/>
      <c r="BC880" s="244"/>
      <c r="BD880" s="244"/>
      <c r="BE880" s="244"/>
      <c r="BF880" s="244"/>
      <c r="BG880" s="244"/>
      <c r="BH880" s="244"/>
      <c r="BI880" s="244"/>
      <c r="BJ880" s="244"/>
      <c r="BK880" s="244"/>
    </row>
    <row r="881" spans="1:63" ht="19.5" customHeight="1">
      <c r="A881" s="244"/>
      <c r="B881" s="244"/>
      <c r="C881" s="244"/>
      <c r="D881" s="244"/>
      <c r="E881" s="244"/>
      <c r="F881" s="244"/>
      <c r="G881" s="244"/>
      <c r="H881" s="244"/>
      <c r="I881" s="244"/>
      <c r="J881" s="244"/>
      <c r="K881" s="244"/>
      <c r="L881" s="244"/>
      <c r="M881" s="244"/>
      <c r="N881" s="244"/>
      <c r="O881" s="244"/>
      <c r="P881" s="244"/>
      <c r="Q881" s="244"/>
      <c r="R881" s="244"/>
      <c r="S881" s="244"/>
      <c r="T881" s="244"/>
      <c r="U881" s="244"/>
      <c r="V881" s="244"/>
      <c r="W881" s="244"/>
      <c r="X881" s="244"/>
      <c r="Y881" s="244"/>
      <c r="Z881" s="244"/>
      <c r="AA881" s="244"/>
      <c r="AB881" s="244"/>
      <c r="AC881" s="244"/>
      <c r="AD881" s="244"/>
      <c r="AE881" s="244"/>
      <c r="AF881" s="244"/>
      <c r="AG881" s="244"/>
      <c r="AH881" s="244"/>
      <c r="AI881" s="244"/>
      <c r="AJ881" s="244"/>
      <c r="AK881" s="244"/>
      <c r="AL881" s="244"/>
      <c r="AM881" s="244"/>
      <c r="AN881" s="244"/>
      <c r="AO881" s="244"/>
      <c r="AP881" s="244"/>
      <c r="AQ881" s="244"/>
      <c r="AR881" s="244"/>
      <c r="AS881" s="244"/>
      <c r="AT881" s="244"/>
      <c r="AU881" s="244"/>
      <c r="AV881" s="244"/>
      <c r="AW881" s="244"/>
      <c r="AX881" s="244"/>
      <c r="AY881" s="244"/>
      <c r="AZ881" s="244"/>
      <c r="BA881" s="244"/>
      <c r="BB881" s="244"/>
      <c r="BC881" s="244"/>
      <c r="BD881" s="244"/>
      <c r="BE881" s="244"/>
      <c r="BF881" s="244"/>
      <c r="BG881" s="244"/>
      <c r="BH881" s="244"/>
      <c r="BI881" s="244"/>
      <c r="BJ881" s="244"/>
      <c r="BK881" s="244"/>
    </row>
    <row r="882" spans="1:63" ht="19.5" customHeight="1">
      <c r="A882" s="244"/>
      <c r="B882" s="244"/>
      <c r="C882" s="244"/>
      <c r="D882" s="244"/>
      <c r="E882" s="244"/>
      <c r="F882" s="244"/>
      <c r="G882" s="244"/>
      <c r="H882" s="244"/>
      <c r="I882" s="244"/>
      <c r="J882" s="244"/>
      <c r="K882" s="244"/>
      <c r="L882" s="244"/>
      <c r="M882" s="244"/>
      <c r="N882" s="244"/>
      <c r="O882" s="244"/>
      <c r="P882" s="244"/>
      <c r="Q882" s="244"/>
      <c r="R882" s="244"/>
      <c r="S882" s="244"/>
      <c r="T882" s="244"/>
      <c r="U882" s="244"/>
      <c r="V882" s="244"/>
      <c r="W882" s="244"/>
      <c r="X882" s="244"/>
      <c r="Y882" s="244"/>
      <c r="Z882" s="244"/>
      <c r="AA882" s="244"/>
      <c r="AB882" s="244"/>
      <c r="AC882" s="244"/>
      <c r="AD882" s="244"/>
      <c r="AE882" s="244"/>
      <c r="AF882" s="244"/>
      <c r="AG882" s="244"/>
      <c r="AH882" s="244"/>
      <c r="AI882" s="244"/>
      <c r="AJ882" s="244"/>
      <c r="AK882" s="244"/>
      <c r="AL882" s="244"/>
      <c r="AM882" s="244"/>
      <c r="AN882" s="244"/>
      <c r="AO882" s="244"/>
      <c r="AP882" s="244"/>
      <c r="AQ882" s="244"/>
      <c r="AR882" s="244"/>
      <c r="AS882" s="244"/>
      <c r="AT882" s="244"/>
      <c r="AU882" s="244"/>
      <c r="AV882" s="244"/>
      <c r="AW882" s="244"/>
      <c r="AX882" s="244"/>
      <c r="AY882" s="244"/>
      <c r="AZ882" s="244"/>
      <c r="BA882" s="244"/>
      <c r="BB882" s="244"/>
      <c r="BC882" s="244"/>
      <c r="BD882" s="244"/>
      <c r="BE882" s="244"/>
      <c r="BF882" s="244"/>
      <c r="BG882" s="244"/>
      <c r="BH882" s="244"/>
      <c r="BI882" s="244"/>
      <c r="BJ882" s="244"/>
      <c r="BK882" s="244"/>
    </row>
    <row r="883" spans="1:63" ht="19.5" customHeight="1">
      <c r="A883" s="244"/>
      <c r="B883" s="244"/>
      <c r="C883" s="244"/>
      <c r="D883" s="244"/>
      <c r="E883" s="244"/>
      <c r="F883" s="244"/>
      <c r="G883" s="244"/>
      <c r="H883" s="244"/>
      <c r="I883" s="244"/>
      <c r="J883" s="244"/>
      <c r="K883" s="244"/>
      <c r="L883" s="244"/>
      <c r="M883" s="244"/>
      <c r="N883" s="244"/>
      <c r="O883" s="244"/>
      <c r="P883" s="244"/>
      <c r="Q883" s="244"/>
      <c r="R883" s="244"/>
      <c r="S883" s="244"/>
      <c r="T883" s="244"/>
      <c r="U883" s="244"/>
      <c r="V883" s="244"/>
      <c r="W883" s="244"/>
      <c r="X883" s="244"/>
      <c r="Y883" s="244"/>
      <c r="Z883" s="244"/>
      <c r="AA883" s="244"/>
      <c r="AB883" s="244"/>
      <c r="AC883" s="244"/>
      <c r="AD883" s="244"/>
      <c r="AE883" s="244"/>
      <c r="AF883" s="244"/>
      <c r="AG883" s="244"/>
      <c r="AH883" s="244"/>
      <c r="AI883" s="244"/>
      <c r="AJ883" s="244"/>
      <c r="AK883" s="244"/>
      <c r="AL883" s="244"/>
      <c r="AM883" s="244"/>
      <c r="AN883" s="244"/>
      <c r="AO883" s="244"/>
      <c r="AP883" s="244"/>
      <c r="AQ883" s="244"/>
      <c r="AR883" s="244"/>
      <c r="AS883" s="244"/>
      <c r="AT883" s="244"/>
      <c r="AU883" s="244"/>
      <c r="AV883" s="244"/>
      <c r="AW883" s="244"/>
      <c r="AX883" s="244"/>
      <c r="AY883" s="244"/>
      <c r="AZ883" s="244"/>
      <c r="BA883" s="244"/>
      <c r="BB883" s="244"/>
      <c r="BC883" s="244"/>
      <c r="BD883" s="244"/>
      <c r="BE883" s="244"/>
      <c r="BF883" s="244"/>
      <c r="BG883" s="244"/>
      <c r="BH883" s="244"/>
      <c r="BI883" s="244"/>
      <c r="BJ883" s="244"/>
      <c r="BK883" s="244"/>
    </row>
    <row r="884" spans="1:63" ht="19.5" customHeight="1">
      <c r="A884" s="244"/>
      <c r="B884" s="244"/>
      <c r="C884" s="244"/>
      <c r="D884" s="244"/>
      <c r="E884" s="244"/>
      <c r="F884" s="244"/>
      <c r="G884" s="244"/>
      <c r="H884" s="244"/>
      <c r="I884" s="244"/>
      <c r="J884" s="244"/>
      <c r="K884" s="244"/>
      <c r="L884" s="244"/>
      <c r="M884" s="244"/>
      <c r="N884" s="244"/>
      <c r="O884" s="244"/>
      <c r="P884" s="244"/>
      <c r="Q884" s="244"/>
      <c r="R884" s="244"/>
      <c r="S884" s="244"/>
      <c r="T884" s="244"/>
      <c r="U884" s="244"/>
      <c r="V884" s="244"/>
      <c r="W884" s="244"/>
      <c r="X884" s="244"/>
      <c r="Y884" s="244"/>
      <c r="Z884" s="244"/>
      <c r="AA884" s="244"/>
      <c r="AB884" s="244"/>
      <c r="AC884" s="244"/>
      <c r="AD884" s="244"/>
      <c r="AE884" s="244"/>
      <c r="AF884" s="244"/>
      <c r="AG884" s="244"/>
      <c r="AH884" s="244"/>
      <c r="AI884" s="244"/>
      <c r="AJ884" s="244"/>
      <c r="AK884" s="244"/>
      <c r="AL884" s="244"/>
      <c r="AM884" s="244"/>
      <c r="AN884" s="244"/>
      <c r="AO884" s="244"/>
      <c r="AP884" s="244"/>
      <c r="AQ884" s="244"/>
      <c r="AR884" s="244"/>
      <c r="AS884" s="244"/>
      <c r="AT884" s="244"/>
      <c r="AU884" s="244"/>
      <c r="AV884" s="244"/>
      <c r="AW884" s="244"/>
      <c r="AX884" s="244"/>
      <c r="AY884" s="244"/>
      <c r="AZ884" s="244"/>
      <c r="BA884" s="244"/>
      <c r="BB884" s="244"/>
      <c r="BC884" s="244"/>
      <c r="BD884" s="244"/>
      <c r="BE884" s="244"/>
      <c r="BF884" s="244"/>
      <c r="BG884" s="244"/>
      <c r="BH884" s="244"/>
      <c r="BI884" s="244"/>
      <c r="BJ884" s="244"/>
      <c r="BK884" s="244"/>
    </row>
    <row r="885" spans="1:63" ht="19.5" customHeight="1">
      <c r="A885" s="244"/>
      <c r="B885" s="244"/>
      <c r="C885" s="244"/>
      <c r="D885" s="244"/>
      <c r="E885" s="244"/>
      <c r="F885" s="244"/>
      <c r="G885" s="244"/>
      <c r="H885" s="244"/>
      <c r="I885" s="244"/>
      <c r="J885" s="244"/>
      <c r="K885" s="244"/>
      <c r="L885" s="244"/>
      <c r="M885" s="244"/>
      <c r="N885" s="244"/>
      <c r="O885" s="244"/>
      <c r="P885" s="244"/>
      <c r="Q885" s="244"/>
      <c r="R885" s="244"/>
      <c r="S885" s="244"/>
      <c r="T885" s="244"/>
      <c r="U885" s="244"/>
      <c r="V885" s="244"/>
      <c r="W885" s="244"/>
      <c r="X885" s="244"/>
      <c r="Y885" s="244"/>
      <c r="Z885" s="244"/>
      <c r="AA885" s="244"/>
      <c r="AB885" s="244"/>
      <c r="AC885" s="244"/>
      <c r="AD885" s="244"/>
      <c r="AE885" s="244"/>
      <c r="AF885" s="244"/>
      <c r="AG885" s="244"/>
      <c r="AH885" s="244"/>
      <c r="AI885" s="244"/>
      <c r="AJ885" s="244"/>
      <c r="AK885" s="244"/>
      <c r="AL885" s="244"/>
      <c r="AM885" s="244"/>
      <c r="AN885" s="244"/>
      <c r="AO885" s="244"/>
      <c r="AP885" s="244"/>
      <c r="AQ885" s="244"/>
      <c r="AR885" s="244"/>
      <c r="AS885" s="244"/>
      <c r="AT885" s="244"/>
      <c r="AU885" s="244"/>
      <c r="AV885" s="244"/>
      <c r="AW885" s="244"/>
      <c r="AX885" s="244"/>
      <c r="AY885" s="244"/>
      <c r="AZ885" s="244"/>
      <c r="BA885" s="244"/>
      <c r="BB885" s="244"/>
      <c r="BC885" s="244"/>
      <c r="BD885" s="244"/>
      <c r="BE885" s="244"/>
      <c r="BF885" s="244"/>
      <c r="BG885" s="244"/>
      <c r="BH885" s="244"/>
      <c r="BI885" s="244"/>
      <c r="BJ885" s="244"/>
      <c r="BK885" s="244"/>
    </row>
    <row r="886" spans="1:63" ht="19.5" customHeight="1">
      <c r="A886" s="244"/>
      <c r="B886" s="244"/>
      <c r="C886" s="244"/>
      <c r="D886" s="244"/>
      <c r="E886" s="244"/>
      <c r="F886" s="244"/>
      <c r="G886" s="244"/>
      <c r="H886" s="244"/>
      <c r="I886" s="244"/>
      <c r="J886" s="244"/>
      <c r="K886" s="244"/>
      <c r="L886" s="244"/>
      <c r="M886" s="244"/>
      <c r="N886" s="244"/>
      <c r="O886" s="244"/>
      <c r="P886" s="244"/>
      <c r="Q886" s="244"/>
      <c r="R886" s="244"/>
      <c r="S886" s="244"/>
      <c r="T886" s="244"/>
      <c r="U886" s="244"/>
      <c r="V886" s="244"/>
      <c r="W886" s="244"/>
      <c r="X886" s="244"/>
      <c r="Y886" s="244"/>
      <c r="Z886" s="244"/>
      <c r="AA886" s="244"/>
      <c r="AB886" s="244"/>
      <c r="AC886" s="244"/>
      <c r="AD886" s="244"/>
      <c r="AE886" s="244"/>
      <c r="AF886" s="244"/>
      <c r="AG886" s="244"/>
      <c r="AH886" s="244"/>
      <c r="AI886" s="244"/>
      <c r="AJ886" s="244"/>
      <c r="AK886" s="244"/>
      <c r="AL886" s="244"/>
      <c r="AM886" s="244"/>
      <c r="AN886" s="244"/>
      <c r="AO886" s="244"/>
      <c r="AP886" s="244"/>
      <c r="AQ886" s="244"/>
      <c r="AR886" s="244"/>
      <c r="AS886" s="244"/>
      <c r="AT886" s="244"/>
      <c r="AU886" s="244"/>
      <c r="AV886" s="244"/>
      <c r="AW886" s="244"/>
      <c r="AX886" s="244"/>
      <c r="AY886" s="244"/>
      <c r="AZ886" s="244"/>
      <c r="BA886" s="244"/>
      <c r="BB886" s="244"/>
      <c r="BC886" s="244"/>
      <c r="BD886" s="244"/>
      <c r="BE886" s="244"/>
      <c r="BF886" s="244"/>
      <c r="BG886" s="244"/>
      <c r="BH886" s="244"/>
      <c r="BI886" s="244"/>
      <c r="BJ886" s="244"/>
      <c r="BK886" s="244"/>
    </row>
    <row r="887" spans="1:63" ht="19.5" customHeight="1">
      <c r="A887" s="244"/>
      <c r="B887" s="244"/>
      <c r="C887" s="244"/>
      <c r="D887" s="244"/>
      <c r="E887" s="244"/>
      <c r="F887" s="244"/>
      <c r="G887" s="244"/>
      <c r="H887" s="244"/>
      <c r="I887" s="244"/>
      <c r="J887" s="244"/>
      <c r="K887" s="244"/>
      <c r="L887" s="244"/>
      <c r="M887" s="244"/>
      <c r="N887" s="244"/>
      <c r="O887" s="244"/>
      <c r="P887" s="244"/>
      <c r="Q887" s="244"/>
      <c r="R887" s="244"/>
      <c r="S887" s="244"/>
      <c r="T887" s="244"/>
      <c r="U887" s="244"/>
      <c r="V887" s="244"/>
      <c r="W887" s="244"/>
      <c r="X887" s="244"/>
      <c r="Y887" s="244"/>
      <c r="Z887" s="244"/>
      <c r="AA887" s="244"/>
      <c r="AB887" s="244"/>
      <c r="AC887" s="244"/>
      <c r="AD887" s="244"/>
      <c r="AE887" s="244"/>
      <c r="AF887" s="244"/>
      <c r="AG887" s="244"/>
      <c r="AH887" s="244"/>
      <c r="AI887" s="244"/>
      <c r="AJ887" s="244"/>
      <c r="AK887" s="244"/>
      <c r="AL887" s="244"/>
      <c r="AM887" s="244"/>
      <c r="AN887" s="244"/>
      <c r="AO887" s="244"/>
      <c r="AP887" s="244"/>
      <c r="AQ887" s="244"/>
      <c r="AR887" s="244"/>
      <c r="AS887" s="244"/>
      <c r="AT887" s="244"/>
      <c r="AU887" s="244"/>
      <c r="AV887" s="244"/>
      <c r="AW887" s="244"/>
      <c r="AX887" s="244"/>
      <c r="AY887" s="244"/>
      <c r="AZ887" s="244"/>
      <c r="BA887" s="244"/>
      <c r="BB887" s="244"/>
      <c r="BC887" s="244"/>
      <c r="BD887" s="244"/>
      <c r="BE887" s="244"/>
      <c r="BF887" s="244"/>
      <c r="BG887" s="244"/>
      <c r="BH887" s="244"/>
      <c r="BI887" s="244"/>
      <c r="BJ887" s="244"/>
      <c r="BK887" s="244"/>
    </row>
    <row r="888" spans="1:63" ht="19.5" customHeight="1">
      <c r="A888" s="244"/>
      <c r="B888" s="244"/>
      <c r="C888" s="244"/>
      <c r="D888" s="244"/>
      <c r="E888" s="244"/>
      <c r="F888" s="244"/>
      <c r="G888" s="244"/>
      <c r="H888" s="244"/>
      <c r="I888" s="244"/>
      <c r="J888" s="244"/>
      <c r="K888" s="244"/>
      <c r="L888" s="244"/>
      <c r="M888" s="244"/>
      <c r="N888" s="244"/>
      <c r="O888" s="244"/>
      <c r="P888" s="244"/>
      <c r="Q888" s="244"/>
      <c r="R888" s="244"/>
      <c r="S888" s="244"/>
      <c r="T888" s="244"/>
      <c r="U888" s="244"/>
      <c r="V888" s="244"/>
      <c r="W888" s="244"/>
      <c r="X888" s="244"/>
      <c r="Y888" s="244"/>
      <c r="Z888" s="244"/>
      <c r="AA888" s="244"/>
      <c r="AB888" s="244"/>
      <c r="AC888" s="244"/>
      <c r="AD888" s="244"/>
      <c r="AE888" s="244"/>
      <c r="AF888" s="244"/>
      <c r="AG888" s="244"/>
      <c r="AH888" s="244"/>
      <c r="AI888" s="244"/>
      <c r="AJ888" s="244"/>
      <c r="AK888" s="244"/>
      <c r="AL888" s="244"/>
      <c r="AM888" s="244"/>
      <c r="AN888" s="244"/>
      <c r="AO888" s="244"/>
      <c r="AP888" s="244"/>
      <c r="AQ888" s="244"/>
      <c r="AR888" s="244"/>
      <c r="AS888" s="244"/>
      <c r="AT888" s="244"/>
      <c r="AU888" s="244"/>
      <c r="AV888" s="244"/>
      <c r="AW888" s="244"/>
      <c r="AX888" s="244"/>
      <c r="AY888" s="244"/>
      <c r="AZ888" s="244"/>
      <c r="BA888" s="244"/>
      <c r="BB888" s="244"/>
      <c r="BC888" s="244"/>
      <c r="BD888" s="244"/>
      <c r="BE888" s="244"/>
      <c r="BF888" s="244"/>
      <c r="BG888" s="244"/>
      <c r="BH888" s="244"/>
      <c r="BI888" s="244"/>
      <c r="BJ888" s="244"/>
      <c r="BK888" s="244"/>
    </row>
    <row r="889" spans="1:63" ht="19.5" customHeight="1">
      <c r="A889" s="244"/>
      <c r="B889" s="244"/>
      <c r="C889" s="244"/>
      <c r="D889" s="244"/>
      <c r="E889" s="244"/>
      <c r="F889" s="244"/>
      <c r="G889" s="244"/>
      <c r="H889" s="244"/>
      <c r="I889" s="244"/>
      <c r="J889" s="244"/>
      <c r="K889" s="244"/>
      <c r="L889" s="244"/>
      <c r="M889" s="244"/>
      <c r="N889" s="244"/>
      <c r="O889" s="244"/>
      <c r="P889" s="244"/>
      <c r="Q889" s="244"/>
      <c r="R889" s="244"/>
      <c r="S889" s="244"/>
      <c r="T889" s="244"/>
      <c r="U889" s="244"/>
      <c r="V889" s="244"/>
      <c r="W889" s="244"/>
      <c r="X889" s="244"/>
      <c r="Y889" s="244"/>
      <c r="Z889" s="244"/>
      <c r="AA889" s="244"/>
      <c r="AB889" s="244"/>
      <c r="AC889" s="244"/>
      <c r="AD889" s="244"/>
      <c r="AE889" s="244"/>
      <c r="AF889" s="244"/>
      <c r="AG889" s="244"/>
      <c r="AH889" s="244"/>
      <c r="AI889" s="244"/>
      <c r="AJ889" s="244"/>
      <c r="AK889" s="244"/>
      <c r="AL889" s="244"/>
      <c r="AM889" s="244"/>
      <c r="AN889" s="244"/>
      <c r="AO889" s="244"/>
      <c r="AP889" s="244"/>
      <c r="AQ889" s="244"/>
      <c r="AR889" s="244"/>
      <c r="AS889" s="244"/>
      <c r="AT889" s="244"/>
      <c r="AU889" s="244"/>
      <c r="AV889" s="244"/>
      <c r="AW889" s="244"/>
      <c r="AX889" s="244"/>
      <c r="AY889" s="244"/>
      <c r="AZ889" s="244"/>
      <c r="BA889" s="244"/>
      <c r="BB889" s="244"/>
      <c r="BC889" s="244"/>
      <c r="BD889" s="244"/>
      <c r="BE889" s="244"/>
      <c r="BF889" s="244"/>
      <c r="BG889" s="244"/>
      <c r="BH889" s="244"/>
      <c r="BI889" s="244"/>
      <c r="BJ889" s="244"/>
      <c r="BK889" s="244"/>
    </row>
    <row r="890" spans="1:63" ht="19.5" customHeight="1">
      <c r="A890" s="244"/>
      <c r="B890" s="244"/>
      <c r="C890" s="244"/>
      <c r="D890" s="244"/>
      <c r="E890" s="244"/>
      <c r="F890" s="244"/>
      <c r="G890" s="244"/>
      <c r="H890" s="244"/>
      <c r="I890" s="244"/>
      <c r="J890" s="244"/>
      <c r="K890" s="244"/>
      <c r="L890" s="244"/>
      <c r="M890" s="244"/>
      <c r="N890" s="244"/>
      <c r="O890" s="244"/>
      <c r="P890" s="244"/>
      <c r="Q890" s="244"/>
      <c r="R890" s="244"/>
      <c r="S890" s="244"/>
      <c r="T890" s="244"/>
      <c r="U890" s="244"/>
      <c r="V890" s="244"/>
      <c r="W890" s="244"/>
      <c r="X890" s="244"/>
      <c r="Y890" s="244"/>
      <c r="Z890" s="244"/>
      <c r="AA890" s="244"/>
      <c r="AB890" s="244"/>
      <c r="AC890" s="244"/>
      <c r="AD890" s="244"/>
      <c r="AE890" s="244"/>
      <c r="AF890" s="244"/>
      <c r="AG890" s="244"/>
      <c r="AH890" s="244"/>
      <c r="AI890" s="244"/>
      <c r="AJ890" s="244"/>
      <c r="AK890" s="244"/>
      <c r="AL890" s="244"/>
      <c r="AM890" s="244"/>
      <c r="AN890" s="244"/>
      <c r="AO890" s="244"/>
      <c r="AP890" s="244"/>
      <c r="AQ890" s="244"/>
      <c r="AR890" s="244"/>
      <c r="AS890" s="244"/>
      <c r="AT890" s="244"/>
      <c r="AU890" s="244"/>
      <c r="AV890" s="244"/>
      <c r="AW890" s="244"/>
      <c r="AX890" s="244"/>
      <c r="AY890" s="244"/>
      <c r="AZ890" s="244"/>
      <c r="BA890" s="244"/>
      <c r="BB890" s="244"/>
      <c r="BC890" s="244"/>
      <c r="BD890" s="244"/>
      <c r="BE890" s="244"/>
      <c r="BF890" s="244"/>
      <c r="BG890" s="244"/>
      <c r="BH890" s="244"/>
      <c r="BI890" s="244"/>
      <c r="BJ890" s="244"/>
      <c r="BK890" s="244"/>
    </row>
    <row r="891" spans="1:63" ht="19.5" customHeight="1">
      <c r="A891" s="244"/>
      <c r="B891" s="244"/>
      <c r="C891" s="244"/>
      <c r="D891" s="244"/>
      <c r="E891" s="244"/>
      <c r="F891" s="244"/>
      <c r="G891" s="244"/>
      <c r="H891" s="244"/>
      <c r="I891" s="244"/>
      <c r="J891" s="244"/>
      <c r="K891" s="244"/>
      <c r="L891" s="244"/>
      <c r="M891" s="244"/>
      <c r="N891" s="244"/>
      <c r="O891" s="244"/>
      <c r="P891" s="244"/>
      <c r="Q891" s="244"/>
      <c r="R891" s="244"/>
      <c r="S891" s="244"/>
      <c r="T891" s="244"/>
      <c r="U891" s="244"/>
      <c r="V891" s="244"/>
      <c r="W891" s="244"/>
      <c r="X891" s="244"/>
      <c r="Y891" s="244"/>
      <c r="Z891" s="244"/>
      <c r="AA891" s="244"/>
      <c r="AB891" s="244"/>
      <c r="AC891" s="244"/>
      <c r="AD891" s="244"/>
      <c r="AE891" s="244"/>
      <c r="AF891" s="244"/>
      <c r="AG891" s="244"/>
      <c r="AH891" s="244"/>
      <c r="AI891" s="244"/>
      <c r="AJ891" s="244"/>
      <c r="AK891" s="244"/>
      <c r="AL891" s="244"/>
      <c r="AM891" s="244"/>
      <c r="AN891" s="244"/>
      <c r="AO891" s="244"/>
      <c r="AP891" s="244"/>
      <c r="AQ891" s="244"/>
      <c r="AR891" s="244"/>
      <c r="AS891" s="244"/>
      <c r="AT891" s="244"/>
      <c r="AU891" s="244"/>
      <c r="AV891" s="244"/>
      <c r="AW891" s="244"/>
      <c r="AX891" s="244"/>
      <c r="AY891" s="244"/>
      <c r="AZ891" s="244"/>
      <c r="BA891" s="244"/>
      <c r="BB891" s="244"/>
      <c r="BC891" s="244"/>
      <c r="BD891" s="244"/>
      <c r="BE891" s="244"/>
      <c r="BF891" s="244"/>
      <c r="BG891" s="244"/>
      <c r="BH891" s="244"/>
      <c r="BI891" s="244"/>
      <c r="BJ891" s="244"/>
      <c r="BK891" s="244"/>
    </row>
    <row r="892" spans="1:63" ht="19.5" customHeight="1">
      <c r="A892" s="244"/>
      <c r="B892" s="244"/>
      <c r="C892" s="244"/>
      <c r="D892" s="244"/>
      <c r="E892" s="244"/>
      <c r="F892" s="244"/>
      <c r="G892" s="244"/>
      <c r="H892" s="244"/>
      <c r="I892" s="244"/>
      <c r="J892" s="244"/>
      <c r="K892" s="244"/>
      <c r="L892" s="244"/>
      <c r="M892" s="244"/>
      <c r="N892" s="244"/>
      <c r="O892" s="244"/>
      <c r="P892" s="244"/>
      <c r="Q892" s="244"/>
      <c r="R892" s="244"/>
      <c r="S892" s="244"/>
      <c r="T892" s="244"/>
      <c r="U892" s="244"/>
      <c r="V892" s="244"/>
      <c r="W892" s="244"/>
      <c r="X892" s="244"/>
      <c r="Y892" s="244"/>
      <c r="Z892" s="244"/>
      <c r="AA892" s="244"/>
      <c r="AB892" s="244"/>
      <c r="AC892" s="244"/>
      <c r="AD892" s="244"/>
      <c r="AE892" s="244"/>
      <c r="AF892" s="244"/>
      <c r="AG892" s="244"/>
      <c r="AH892" s="244"/>
      <c r="AI892" s="244"/>
      <c r="AJ892" s="244"/>
      <c r="AK892" s="244"/>
      <c r="AL892" s="244"/>
      <c r="AM892" s="244"/>
      <c r="AN892" s="244"/>
      <c r="AO892" s="244"/>
      <c r="AP892" s="244"/>
      <c r="AQ892" s="244"/>
      <c r="AR892" s="244"/>
      <c r="AS892" s="244"/>
      <c r="AT892" s="244"/>
      <c r="AU892" s="244"/>
      <c r="AV892" s="244"/>
      <c r="AW892" s="244"/>
      <c r="AX892" s="244"/>
      <c r="AY892" s="244"/>
      <c r="AZ892" s="244"/>
      <c r="BA892" s="244"/>
      <c r="BB892" s="244"/>
      <c r="BC892" s="244"/>
      <c r="BD892" s="244"/>
      <c r="BE892" s="244"/>
      <c r="BF892" s="244"/>
      <c r="BG892" s="244"/>
      <c r="BH892" s="244"/>
      <c r="BI892" s="244"/>
      <c r="BJ892" s="244"/>
      <c r="BK892" s="244"/>
    </row>
    <row r="893" spans="1:63" ht="19.5" customHeight="1">
      <c r="A893" s="244"/>
      <c r="B893" s="244"/>
      <c r="C893" s="244"/>
      <c r="D893" s="244"/>
      <c r="E893" s="244"/>
      <c r="F893" s="244"/>
      <c r="G893" s="244"/>
      <c r="H893" s="244"/>
      <c r="I893" s="244"/>
      <c r="J893" s="244"/>
      <c r="K893" s="244"/>
      <c r="L893" s="244"/>
      <c r="M893" s="244"/>
      <c r="N893" s="244"/>
      <c r="O893" s="244"/>
      <c r="P893" s="244"/>
      <c r="Q893" s="244"/>
      <c r="R893" s="244"/>
      <c r="S893" s="244"/>
      <c r="T893" s="244"/>
      <c r="U893" s="244"/>
      <c r="V893" s="244"/>
      <c r="W893" s="244"/>
      <c r="X893" s="244"/>
      <c r="Y893" s="244"/>
      <c r="Z893" s="244"/>
      <c r="AA893" s="244"/>
      <c r="AB893" s="244"/>
      <c r="AC893" s="244"/>
      <c r="AD893" s="244"/>
      <c r="AE893" s="244"/>
      <c r="AF893" s="244"/>
      <c r="AG893" s="244"/>
      <c r="AH893" s="244"/>
      <c r="AI893" s="244"/>
      <c r="AJ893" s="244"/>
      <c r="AK893" s="244"/>
      <c r="AL893" s="244"/>
      <c r="AM893" s="244"/>
      <c r="AN893" s="244"/>
      <c r="AO893" s="244"/>
      <c r="AP893" s="244"/>
      <c r="AQ893" s="244"/>
      <c r="AR893" s="244"/>
      <c r="AS893" s="244"/>
      <c r="AT893" s="244"/>
      <c r="AU893" s="244"/>
      <c r="AV893" s="244"/>
      <c r="AW893" s="244"/>
      <c r="AX893" s="244"/>
      <c r="AY893" s="244"/>
      <c r="AZ893" s="244"/>
      <c r="BA893" s="244"/>
      <c r="BB893" s="244"/>
      <c r="BC893" s="244"/>
      <c r="BD893" s="244"/>
      <c r="BE893" s="244"/>
      <c r="BF893" s="244"/>
      <c r="BG893" s="244"/>
      <c r="BH893" s="244"/>
      <c r="BI893" s="244"/>
      <c r="BJ893" s="244"/>
      <c r="BK893" s="244"/>
    </row>
    <row r="894" spans="1:63" ht="19.5" customHeight="1">
      <c r="A894" s="244"/>
      <c r="B894" s="244"/>
      <c r="C894" s="244"/>
      <c r="D894" s="244"/>
      <c r="E894" s="244"/>
      <c r="F894" s="244"/>
      <c r="G894" s="244"/>
      <c r="H894" s="244"/>
      <c r="I894" s="244"/>
      <c r="J894" s="244"/>
      <c r="K894" s="244"/>
      <c r="L894" s="244"/>
      <c r="M894" s="244"/>
      <c r="N894" s="244"/>
      <c r="O894" s="244"/>
      <c r="P894" s="244"/>
      <c r="Q894" s="244"/>
      <c r="R894" s="244"/>
      <c r="S894" s="244"/>
      <c r="T894" s="244"/>
      <c r="U894" s="244"/>
      <c r="V894" s="244"/>
      <c r="W894" s="244"/>
      <c r="X894" s="244"/>
      <c r="Y894" s="244"/>
      <c r="Z894" s="244"/>
      <c r="AA894" s="244"/>
      <c r="AB894" s="244"/>
      <c r="AC894" s="244"/>
      <c r="AD894" s="244"/>
      <c r="AE894" s="244"/>
      <c r="AF894" s="244"/>
      <c r="AG894" s="244"/>
      <c r="AH894" s="244"/>
      <c r="AI894" s="244"/>
      <c r="AJ894" s="244"/>
      <c r="AK894" s="244"/>
      <c r="AL894" s="244"/>
      <c r="AM894" s="244"/>
      <c r="AN894" s="244"/>
      <c r="AO894" s="244"/>
      <c r="AP894" s="244"/>
      <c r="AQ894" s="244"/>
      <c r="AR894" s="244"/>
      <c r="AS894" s="244"/>
      <c r="AT894" s="244"/>
      <c r="AU894" s="244"/>
      <c r="AV894" s="244"/>
      <c r="AW894" s="244"/>
      <c r="AX894" s="244"/>
      <c r="AY894" s="244"/>
      <c r="AZ894" s="244"/>
      <c r="BA894" s="244"/>
      <c r="BB894" s="244"/>
      <c r="BC894" s="244"/>
      <c r="BD894" s="244"/>
      <c r="BE894" s="244"/>
      <c r="BF894" s="244"/>
      <c r="BG894" s="244"/>
      <c r="BH894" s="244"/>
      <c r="BI894" s="244"/>
      <c r="BJ894" s="244"/>
      <c r="BK894" s="244"/>
    </row>
    <row r="895" spans="1:63" ht="19.5" customHeight="1">
      <c r="A895" s="244"/>
      <c r="B895" s="244"/>
      <c r="C895" s="244"/>
      <c r="D895" s="244"/>
      <c r="E895" s="244"/>
      <c r="F895" s="244"/>
      <c r="G895" s="244"/>
      <c r="H895" s="244"/>
      <c r="I895" s="244"/>
      <c r="J895" s="244"/>
      <c r="K895" s="244"/>
      <c r="L895" s="244"/>
      <c r="M895" s="244"/>
      <c r="N895" s="244"/>
      <c r="O895" s="244"/>
      <c r="P895" s="244"/>
      <c r="Q895" s="244"/>
      <c r="R895" s="244"/>
      <c r="S895" s="244"/>
      <c r="T895" s="244"/>
      <c r="U895" s="244"/>
      <c r="V895" s="244"/>
      <c r="W895" s="244"/>
      <c r="X895" s="244"/>
      <c r="Y895" s="244"/>
      <c r="Z895" s="244"/>
      <c r="AA895" s="244"/>
      <c r="AB895" s="244"/>
      <c r="AC895" s="244"/>
      <c r="AD895" s="244"/>
      <c r="AE895" s="244"/>
      <c r="AF895" s="244"/>
      <c r="AG895" s="244"/>
      <c r="AH895" s="244"/>
      <c r="AI895" s="244"/>
      <c r="AJ895" s="244"/>
      <c r="AK895" s="244"/>
      <c r="AL895" s="244"/>
      <c r="AM895" s="244"/>
      <c r="AN895" s="244"/>
      <c r="AO895" s="244"/>
      <c r="AP895" s="244"/>
      <c r="AQ895" s="244"/>
      <c r="AR895" s="244"/>
      <c r="AS895" s="244"/>
      <c r="AT895" s="244"/>
      <c r="AU895" s="244"/>
      <c r="AV895" s="244"/>
      <c r="AW895" s="244"/>
      <c r="AX895" s="244"/>
      <c r="AY895" s="244"/>
      <c r="AZ895" s="244"/>
      <c r="BA895" s="244"/>
      <c r="BB895" s="244"/>
      <c r="BC895" s="244"/>
      <c r="BD895" s="244"/>
      <c r="BE895" s="244"/>
      <c r="BF895" s="244"/>
      <c r="BG895" s="244"/>
      <c r="BH895" s="244"/>
      <c r="BI895" s="244"/>
      <c r="BJ895" s="244"/>
      <c r="BK895" s="244"/>
    </row>
    <row r="896" spans="1:63" ht="19.5" customHeight="1">
      <c r="A896" s="244"/>
      <c r="B896" s="244"/>
      <c r="C896" s="244"/>
      <c r="D896" s="244"/>
      <c r="E896" s="244"/>
      <c r="F896" s="244"/>
      <c r="G896" s="244"/>
      <c r="H896" s="244"/>
      <c r="I896" s="244"/>
      <c r="J896" s="244"/>
      <c r="K896" s="244"/>
      <c r="L896" s="244"/>
      <c r="M896" s="244"/>
      <c r="N896" s="244"/>
      <c r="O896" s="244"/>
      <c r="P896" s="244"/>
      <c r="Q896" s="244"/>
      <c r="R896" s="244"/>
      <c r="S896" s="244"/>
      <c r="T896" s="244"/>
      <c r="U896" s="244"/>
      <c r="V896" s="244"/>
      <c r="W896" s="244"/>
      <c r="X896" s="244"/>
      <c r="Y896" s="244"/>
      <c r="Z896" s="244"/>
      <c r="AA896" s="244"/>
      <c r="AB896" s="244"/>
      <c r="AC896" s="244"/>
      <c r="AD896" s="244"/>
      <c r="AE896" s="244"/>
      <c r="AF896" s="244"/>
      <c r="AG896" s="244"/>
      <c r="AH896" s="244"/>
      <c r="AI896" s="244"/>
      <c r="AJ896" s="244"/>
      <c r="AK896" s="244"/>
      <c r="AL896" s="244"/>
      <c r="AM896" s="244"/>
      <c r="AN896" s="244"/>
      <c r="AO896" s="244"/>
      <c r="AP896" s="244"/>
      <c r="AQ896" s="244"/>
      <c r="AR896" s="244"/>
      <c r="AS896" s="244"/>
      <c r="AT896" s="244"/>
      <c r="AU896" s="244"/>
      <c r="AV896" s="244"/>
      <c r="AW896" s="244"/>
      <c r="AX896" s="244"/>
      <c r="AY896" s="244"/>
      <c r="AZ896" s="244"/>
      <c r="BA896" s="244"/>
      <c r="BB896" s="244"/>
      <c r="BC896" s="244"/>
      <c r="BD896" s="244"/>
      <c r="BE896" s="244"/>
      <c r="BF896" s="244"/>
      <c r="BG896" s="244"/>
      <c r="BH896" s="244"/>
      <c r="BI896" s="244"/>
      <c r="BJ896" s="244"/>
      <c r="BK896" s="244"/>
    </row>
    <row r="897" spans="1:63" ht="19.5" customHeight="1">
      <c r="A897" s="244"/>
      <c r="B897" s="244"/>
      <c r="C897" s="244"/>
      <c r="D897" s="244"/>
      <c r="E897" s="244"/>
      <c r="F897" s="244"/>
      <c r="G897" s="244"/>
      <c r="H897" s="244"/>
      <c r="I897" s="244"/>
      <c r="J897" s="244"/>
      <c r="K897" s="244"/>
      <c r="L897" s="244"/>
      <c r="M897" s="244"/>
      <c r="N897" s="244"/>
      <c r="O897" s="244"/>
      <c r="P897" s="244"/>
      <c r="Q897" s="244"/>
      <c r="R897" s="244"/>
      <c r="S897" s="244"/>
      <c r="T897" s="244"/>
      <c r="U897" s="244"/>
      <c r="V897" s="244"/>
      <c r="W897" s="244"/>
      <c r="X897" s="244"/>
      <c r="Y897" s="244"/>
      <c r="Z897" s="244"/>
      <c r="AA897" s="244"/>
      <c r="AB897" s="244"/>
      <c r="AC897" s="244"/>
      <c r="AD897" s="244"/>
      <c r="AE897" s="244"/>
      <c r="AF897" s="244"/>
      <c r="AG897" s="244"/>
      <c r="AH897" s="244"/>
      <c r="AI897" s="244"/>
      <c r="AJ897" s="244"/>
      <c r="AK897" s="244"/>
      <c r="AL897" s="244"/>
      <c r="AM897" s="244"/>
      <c r="AN897" s="244"/>
      <c r="AO897" s="244"/>
      <c r="AP897" s="244"/>
      <c r="AQ897" s="244"/>
      <c r="AR897" s="244"/>
      <c r="AS897" s="244"/>
      <c r="AT897" s="244"/>
      <c r="AU897" s="244"/>
      <c r="AV897" s="244"/>
      <c r="AW897" s="244"/>
      <c r="AX897" s="244"/>
      <c r="AY897" s="244"/>
      <c r="AZ897" s="244"/>
      <c r="BA897" s="244"/>
      <c r="BB897" s="244"/>
      <c r="BC897" s="244"/>
      <c r="BD897" s="244"/>
      <c r="BE897" s="244"/>
      <c r="BF897" s="244"/>
      <c r="BG897" s="244"/>
      <c r="BH897" s="244"/>
      <c r="BI897" s="244"/>
      <c r="BJ897" s="244"/>
      <c r="BK897" s="244"/>
    </row>
    <row r="898" spans="1:63" ht="19.5" customHeight="1">
      <c r="A898" s="244"/>
      <c r="B898" s="244"/>
      <c r="C898" s="244"/>
      <c r="D898" s="244"/>
      <c r="E898" s="244"/>
      <c r="F898" s="244"/>
      <c r="G898" s="244"/>
      <c r="H898" s="244"/>
      <c r="I898" s="244"/>
      <c r="J898" s="244"/>
      <c r="K898" s="244"/>
      <c r="L898" s="244"/>
      <c r="M898" s="244"/>
      <c r="N898" s="244"/>
      <c r="O898" s="244"/>
      <c r="P898" s="244"/>
      <c r="Q898" s="244"/>
      <c r="R898" s="244"/>
      <c r="S898" s="244"/>
      <c r="T898" s="244"/>
      <c r="U898" s="244"/>
      <c r="V898" s="244"/>
      <c r="W898" s="244"/>
      <c r="X898" s="244"/>
      <c r="Y898" s="244"/>
      <c r="Z898" s="244"/>
      <c r="AA898" s="244"/>
      <c r="AB898" s="244"/>
      <c r="AC898" s="244"/>
      <c r="AD898" s="244"/>
      <c r="AE898" s="244"/>
      <c r="AF898" s="244"/>
      <c r="AG898" s="244"/>
      <c r="AH898" s="244"/>
      <c r="AI898" s="244"/>
      <c r="AJ898" s="244"/>
      <c r="AK898" s="244"/>
      <c r="AL898" s="244"/>
      <c r="AM898" s="244"/>
      <c r="AN898" s="244"/>
      <c r="AO898" s="244"/>
      <c r="AP898" s="244"/>
      <c r="AQ898" s="244"/>
      <c r="AR898" s="244"/>
      <c r="AS898" s="244"/>
      <c r="AT898" s="244"/>
      <c r="AU898" s="244"/>
      <c r="AV898" s="244"/>
      <c r="AW898" s="244"/>
      <c r="AX898" s="244"/>
      <c r="AY898" s="244"/>
      <c r="AZ898" s="244"/>
      <c r="BA898" s="244"/>
      <c r="BB898" s="244"/>
      <c r="BC898" s="244"/>
      <c r="BD898" s="244"/>
      <c r="BE898" s="244"/>
      <c r="BF898" s="244"/>
      <c r="BG898" s="244"/>
      <c r="BH898" s="244"/>
      <c r="BI898" s="244"/>
      <c r="BJ898" s="244"/>
      <c r="BK898" s="244"/>
    </row>
    <row r="899" spans="1:63" ht="19.5" customHeight="1">
      <c r="A899" s="244"/>
      <c r="B899" s="244"/>
      <c r="C899" s="244"/>
      <c r="D899" s="244"/>
      <c r="E899" s="244"/>
      <c r="F899" s="244"/>
      <c r="G899" s="244"/>
      <c r="H899" s="244"/>
      <c r="I899" s="244"/>
      <c r="J899" s="244"/>
      <c r="K899" s="244"/>
      <c r="L899" s="244"/>
      <c r="M899" s="244"/>
      <c r="N899" s="244"/>
      <c r="O899" s="244"/>
      <c r="P899" s="244"/>
      <c r="Q899" s="244"/>
      <c r="R899" s="244"/>
      <c r="S899" s="244"/>
      <c r="T899" s="244"/>
      <c r="U899" s="244"/>
      <c r="V899" s="244"/>
      <c r="W899" s="244"/>
      <c r="X899" s="244"/>
      <c r="Y899" s="244"/>
      <c r="Z899" s="244"/>
      <c r="AA899" s="244"/>
      <c r="AB899" s="244"/>
      <c r="AC899" s="244"/>
      <c r="AD899" s="244"/>
      <c r="AE899" s="244"/>
      <c r="AF899" s="244"/>
      <c r="AG899" s="244"/>
      <c r="AH899" s="244"/>
      <c r="AI899" s="244"/>
      <c r="AJ899" s="244"/>
      <c r="AK899" s="244"/>
      <c r="AL899" s="244"/>
      <c r="AM899" s="244"/>
      <c r="AN899" s="244"/>
      <c r="AO899" s="244"/>
      <c r="AP899" s="244"/>
      <c r="AQ899" s="244"/>
      <c r="AR899" s="244"/>
      <c r="AS899" s="244"/>
      <c r="AT899" s="244"/>
      <c r="AU899" s="244"/>
      <c r="AV899" s="244"/>
      <c r="AW899" s="244"/>
      <c r="AX899" s="244"/>
      <c r="AY899" s="244"/>
      <c r="AZ899" s="244"/>
      <c r="BA899" s="244"/>
      <c r="BB899" s="244"/>
      <c r="BC899" s="244"/>
      <c r="BD899" s="244"/>
      <c r="BE899" s="244"/>
      <c r="BF899" s="244"/>
      <c r="BG899" s="244"/>
      <c r="BH899" s="244"/>
      <c r="BI899" s="244"/>
      <c r="BJ899" s="244"/>
      <c r="BK899" s="244"/>
    </row>
    <row r="900" spans="1:63" ht="19.5" customHeight="1">
      <c r="A900" s="244"/>
      <c r="B900" s="244"/>
      <c r="C900" s="244"/>
      <c r="D900" s="244"/>
      <c r="E900" s="244"/>
      <c r="F900" s="244"/>
      <c r="G900" s="244"/>
      <c r="H900" s="244"/>
      <c r="I900" s="244"/>
      <c r="J900" s="244"/>
      <c r="K900" s="244"/>
      <c r="L900" s="244"/>
      <c r="M900" s="244"/>
      <c r="N900" s="244"/>
      <c r="O900" s="244"/>
      <c r="P900" s="244"/>
      <c r="Q900" s="244"/>
      <c r="R900" s="244"/>
      <c r="S900" s="244"/>
      <c r="T900" s="244"/>
      <c r="U900" s="244"/>
      <c r="V900" s="244"/>
      <c r="W900" s="244"/>
      <c r="X900" s="244"/>
      <c r="Y900" s="244"/>
      <c r="Z900" s="244"/>
      <c r="AA900" s="244"/>
      <c r="AB900" s="244"/>
      <c r="AC900" s="244"/>
      <c r="AD900" s="244"/>
      <c r="AE900" s="244"/>
      <c r="AF900" s="244"/>
      <c r="AG900" s="244"/>
      <c r="AH900" s="244"/>
      <c r="AI900" s="244"/>
      <c r="AJ900" s="244"/>
      <c r="AK900" s="244"/>
      <c r="AL900" s="244"/>
      <c r="AM900" s="244"/>
      <c r="AN900" s="244"/>
      <c r="AO900" s="244"/>
      <c r="AP900" s="244"/>
      <c r="AQ900" s="244"/>
      <c r="AR900" s="244"/>
      <c r="AS900" s="244"/>
      <c r="AT900" s="244"/>
      <c r="AU900" s="244"/>
      <c r="AV900" s="244"/>
      <c r="AW900" s="244"/>
      <c r="AX900" s="244"/>
      <c r="AY900" s="244"/>
      <c r="AZ900" s="244"/>
      <c r="BA900" s="244"/>
      <c r="BB900" s="244"/>
      <c r="BC900" s="244"/>
      <c r="BD900" s="244"/>
      <c r="BE900" s="244"/>
      <c r="BF900" s="244"/>
      <c r="BG900" s="244"/>
      <c r="BH900" s="244"/>
      <c r="BI900" s="244"/>
      <c r="BJ900" s="244"/>
      <c r="BK900" s="244"/>
    </row>
    <row r="901" spans="1:63" ht="19.5" customHeight="1">
      <c r="A901" s="244"/>
      <c r="B901" s="244"/>
      <c r="C901" s="244"/>
      <c r="D901" s="244"/>
      <c r="E901" s="244"/>
      <c r="F901" s="244"/>
      <c r="G901" s="244"/>
      <c r="H901" s="244"/>
      <c r="I901" s="244"/>
      <c r="J901" s="244"/>
      <c r="K901" s="244"/>
      <c r="L901" s="244"/>
      <c r="M901" s="244"/>
      <c r="N901" s="244"/>
      <c r="O901" s="244"/>
      <c r="P901" s="244"/>
      <c r="Q901" s="244"/>
      <c r="R901" s="244"/>
      <c r="S901" s="244"/>
      <c r="T901" s="244"/>
      <c r="U901" s="244"/>
      <c r="V901" s="244"/>
      <c r="W901" s="244"/>
      <c r="X901" s="244"/>
      <c r="Y901" s="244"/>
      <c r="Z901" s="244"/>
      <c r="AA901" s="244"/>
      <c r="AB901" s="244"/>
      <c r="AC901" s="244"/>
      <c r="AD901" s="244"/>
      <c r="AE901" s="244"/>
      <c r="AF901" s="244"/>
      <c r="AG901" s="244"/>
      <c r="AH901" s="244"/>
      <c r="AI901" s="244"/>
      <c r="AJ901" s="244"/>
      <c r="AK901" s="244"/>
      <c r="AL901" s="244"/>
      <c r="AM901" s="244"/>
      <c r="AN901" s="244"/>
      <c r="AO901" s="244"/>
      <c r="AP901" s="244"/>
      <c r="AQ901" s="244"/>
      <c r="AR901" s="244"/>
      <c r="AS901" s="244"/>
      <c r="AT901" s="244"/>
      <c r="AU901" s="244"/>
      <c r="AV901" s="244"/>
      <c r="AW901" s="244"/>
      <c r="AX901" s="244"/>
      <c r="AY901" s="244"/>
      <c r="AZ901" s="244"/>
      <c r="BA901" s="244"/>
      <c r="BB901" s="244"/>
      <c r="BC901" s="244"/>
      <c r="BD901" s="244"/>
      <c r="BE901" s="244"/>
      <c r="BF901" s="244"/>
      <c r="BG901" s="244"/>
      <c r="BH901" s="244"/>
      <c r="BI901" s="244"/>
      <c r="BJ901" s="244"/>
      <c r="BK901" s="244"/>
    </row>
    <row r="902" spans="1:63" ht="19.5" customHeight="1">
      <c r="A902" s="244"/>
      <c r="B902" s="244"/>
      <c r="C902" s="244"/>
      <c r="D902" s="244"/>
      <c r="E902" s="244"/>
      <c r="F902" s="244"/>
      <c r="G902" s="244"/>
      <c r="H902" s="244"/>
      <c r="I902" s="244"/>
      <c r="J902" s="244"/>
      <c r="K902" s="244"/>
      <c r="L902" s="244"/>
      <c r="M902" s="244"/>
      <c r="N902" s="244"/>
      <c r="O902" s="244"/>
      <c r="P902" s="244"/>
      <c r="Q902" s="244"/>
      <c r="R902" s="244"/>
      <c r="S902" s="244"/>
      <c r="T902" s="244"/>
      <c r="U902" s="244"/>
      <c r="V902" s="244"/>
      <c r="W902" s="244"/>
      <c r="X902" s="244"/>
      <c r="Y902" s="244"/>
      <c r="Z902" s="244"/>
      <c r="AA902" s="244"/>
      <c r="AB902" s="244"/>
      <c r="AC902" s="244"/>
      <c r="AD902" s="244"/>
      <c r="AE902" s="244"/>
      <c r="AF902" s="244"/>
      <c r="AG902" s="244"/>
      <c r="AH902" s="244"/>
      <c r="AI902" s="244"/>
      <c r="AJ902" s="244"/>
      <c r="AK902" s="244"/>
      <c r="AL902" s="244"/>
      <c r="AM902" s="244"/>
      <c r="AN902" s="244"/>
      <c r="AO902" s="244"/>
      <c r="AP902" s="244"/>
      <c r="AQ902" s="244"/>
      <c r="AR902" s="244"/>
      <c r="AS902" s="244"/>
      <c r="AT902" s="244"/>
      <c r="AU902" s="244"/>
      <c r="AV902" s="244"/>
      <c r="AW902" s="244"/>
      <c r="AX902" s="244"/>
      <c r="AY902" s="244"/>
      <c r="AZ902" s="244"/>
      <c r="BA902" s="244"/>
      <c r="BB902" s="244"/>
      <c r="BC902" s="244"/>
      <c r="BD902" s="244"/>
      <c r="BE902" s="244"/>
      <c r="BF902" s="244"/>
      <c r="BG902" s="244"/>
      <c r="BH902" s="244"/>
      <c r="BI902" s="244"/>
      <c r="BJ902" s="244"/>
      <c r="BK902" s="244"/>
    </row>
    <row r="903" spans="1:63" ht="19.5" customHeight="1">
      <c r="A903" s="244"/>
      <c r="B903" s="244"/>
      <c r="C903" s="244"/>
      <c r="D903" s="244"/>
      <c r="E903" s="244"/>
      <c r="F903" s="244"/>
      <c r="G903" s="244"/>
      <c r="H903" s="244"/>
      <c r="I903" s="244"/>
      <c r="J903" s="244"/>
      <c r="K903" s="244"/>
      <c r="L903" s="244"/>
      <c r="M903" s="244"/>
      <c r="N903" s="244"/>
      <c r="O903" s="244"/>
      <c r="P903" s="244"/>
      <c r="Q903" s="244"/>
      <c r="R903" s="244"/>
      <c r="S903" s="244"/>
      <c r="T903" s="244"/>
      <c r="U903" s="244"/>
      <c r="V903" s="244"/>
      <c r="W903" s="244"/>
      <c r="X903" s="244"/>
      <c r="Y903" s="244"/>
      <c r="Z903" s="244"/>
      <c r="AA903" s="244"/>
      <c r="AB903" s="244"/>
      <c r="AC903" s="244"/>
      <c r="AD903" s="244"/>
      <c r="AE903" s="244"/>
      <c r="AF903" s="244"/>
      <c r="AG903" s="244"/>
      <c r="AH903" s="244"/>
      <c r="AI903" s="244"/>
      <c r="AJ903" s="244"/>
      <c r="AK903" s="244"/>
      <c r="AL903" s="244"/>
      <c r="AM903" s="244"/>
      <c r="AN903" s="244"/>
      <c r="AO903" s="244"/>
      <c r="AP903" s="244"/>
      <c r="AQ903" s="244"/>
      <c r="AR903" s="244"/>
      <c r="AS903" s="244"/>
      <c r="AT903" s="244"/>
      <c r="AU903" s="244"/>
      <c r="AV903" s="244"/>
      <c r="AW903" s="244"/>
      <c r="AX903" s="244"/>
      <c r="AY903" s="244"/>
      <c r="AZ903" s="244"/>
      <c r="BA903" s="244"/>
      <c r="BB903" s="244"/>
      <c r="BC903" s="244"/>
      <c r="BD903" s="244"/>
      <c r="BE903" s="244"/>
      <c r="BF903" s="244"/>
      <c r="BG903" s="244"/>
      <c r="BH903" s="244"/>
      <c r="BI903" s="244"/>
      <c r="BJ903" s="244"/>
      <c r="BK903" s="244"/>
    </row>
    <row r="904" spans="1:63" ht="19.5" customHeight="1">
      <c r="A904" s="244"/>
      <c r="B904" s="244"/>
      <c r="C904" s="244"/>
      <c r="D904" s="244"/>
      <c r="E904" s="244"/>
      <c r="F904" s="244"/>
      <c r="G904" s="244"/>
      <c r="H904" s="244"/>
      <c r="I904" s="244"/>
      <c r="J904" s="244"/>
      <c r="K904" s="244"/>
      <c r="L904" s="244"/>
      <c r="M904" s="244"/>
      <c r="N904" s="244"/>
      <c r="O904" s="244"/>
      <c r="P904" s="244"/>
      <c r="Q904" s="244"/>
      <c r="R904" s="244"/>
      <c r="S904" s="244"/>
      <c r="T904" s="244"/>
      <c r="U904" s="244"/>
      <c r="V904" s="244"/>
      <c r="W904" s="244"/>
      <c r="X904" s="244"/>
      <c r="Y904" s="244"/>
      <c r="Z904" s="244"/>
      <c r="AA904" s="244"/>
      <c r="AB904" s="244"/>
      <c r="AC904" s="244"/>
      <c r="AD904" s="244"/>
      <c r="AE904" s="244"/>
      <c r="AF904" s="244"/>
      <c r="AG904" s="244"/>
      <c r="AH904" s="244"/>
      <c r="AI904" s="244"/>
      <c r="AJ904" s="244"/>
      <c r="AK904" s="244"/>
      <c r="AL904" s="244"/>
      <c r="AM904" s="244"/>
      <c r="AN904" s="244"/>
      <c r="AO904" s="244"/>
      <c r="AP904" s="244"/>
      <c r="AQ904" s="244"/>
      <c r="AR904" s="244"/>
      <c r="AS904" s="244"/>
      <c r="AT904" s="244"/>
      <c r="AU904" s="244"/>
      <c r="AV904" s="244"/>
      <c r="AW904" s="244"/>
      <c r="AX904" s="244"/>
      <c r="AY904" s="244"/>
      <c r="AZ904" s="244"/>
      <c r="BA904" s="244"/>
      <c r="BB904" s="244"/>
      <c r="BC904" s="244"/>
      <c r="BD904" s="244"/>
      <c r="BE904" s="244"/>
      <c r="BF904" s="244"/>
      <c r="BG904" s="244"/>
      <c r="BH904" s="244"/>
      <c r="BI904" s="244"/>
      <c r="BJ904" s="244"/>
      <c r="BK904" s="244"/>
    </row>
    <row r="905" spans="1:63" ht="19.5" customHeight="1">
      <c r="A905" s="244"/>
      <c r="B905" s="244"/>
      <c r="C905" s="244"/>
      <c r="D905" s="244"/>
      <c r="E905" s="244"/>
      <c r="F905" s="244"/>
      <c r="G905" s="244"/>
      <c r="H905" s="244"/>
      <c r="I905" s="244"/>
      <c r="J905" s="244"/>
      <c r="K905" s="244"/>
      <c r="L905" s="244"/>
      <c r="M905" s="244"/>
      <c r="N905" s="244"/>
      <c r="O905" s="244"/>
      <c r="P905" s="244"/>
      <c r="Q905" s="244"/>
      <c r="R905" s="244"/>
      <c r="S905" s="244"/>
      <c r="T905" s="244"/>
      <c r="U905" s="244"/>
      <c r="V905" s="244"/>
      <c r="W905" s="244"/>
      <c r="X905" s="244"/>
      <c r="Y905" s="244"/>
      <c r="Z905" s="244"/>
      <c r="AA905" s="244"/>
      <c r="AB905" s="244"/>
      <c r="AC905" s="244"/>
      <c r="AD905" s="244"/>
      <c r="AE905" s="244"/>
      <c r="AF905" s="244"/>
      <c r="AG905" s="244"/>
      <c r="AH905" s="244"/>
      <c r="AI905" s="244"/>
      <c r="AJ905" s="244"/>
      <c r="AK905" s="244"/>
      <c r="AL905" s="244"/>
      <c r="AM905" s="244"/>
      <c r="AN905" s="244"/>
      <c r="AO905" s="244"/>
      <c r="AP905" s="244"/>
      <c r="AQ905" s="244"/>
      <c r="AR905" s="244"/>
      <c r="AS905" s="244"/>
      <c r="AT905" s="244"/>
      <c r="AU905" s="244"/>
      <c r="AV905" s="244"/>
      <c r="AW905" s="244"/>
      <c r="AX905" s="244"/>
      <c r="AY905" s="244"/>
      <c r="AZ905" s="244"/>
      <c r="BA905" s="244"/>
      <c r="BB905" s="244"/>
      <c r="BC905" s="244"/>
      <c r="BD905" s="244"/>
      <c r="BE905" s="244"/>
      <c r="BF905" s="244"/>
      <c r="BG905" s="244"/>
      <c r="BH905" s="244"/>
      <c r="BI905" s="244"/>
      <c r="BJ905" s="244"/>
      <c r="BK905" s="244"/>
    </row>
    <row r="906" spans="1:63" ht="19.5" customHeight="1">
      <c r="A906" s="244"/>
      <c r="B906" s="244"/>
      <c r="C906" s="244"/>
      <c r="D906" s="244"/>
      <c r="E906" s="244"/>
      <c r="F906" s="244"/>
      <c r="G906" s="244"/>
      <c r="H906" s="244"/>
      <c r="I906" s="244"/>
      <c r="J906" s="244"/>
      <c r="K906" s="244"/>
      <c r="L906" s="244"/>
      <c r="M906" s="244"/>
      <c r="N906" s="244"/>
      <c r="O906" s="244"/>
      <c r="P906" s="244"/>
      <c r="Q906" s="244"/>
      <c r="R906" s="244"/>
      <c r="S906" s="244"/>
      <c r="T906" s="244"/>
      <c r="U906" s="244"/>
      <c r="V906" s="244"/>
      <c r="W906" s="244"/>
      <c r="X906" s="244"/>
      <c r="Y906" s="244"/>
      <c r="Z906" s="244"/>
      <c r="AA906" s="244"/>
      <c r="AB906" s="244"/>
      <c r="AC906" s="244"/>
      <c r="AD906" s="244"/>
      <c r="AE906" s="244"/>
      <c r="AF906" s="244"/>
      <c r="AG906" s="244"/>
      <c r="AH906" s="244"/>
      <c r="AI906" s="244"/>
      <c r="AJ906" s="244"/>
      <c r="AK906" s="244"/>
      <c r="AL906" s="244"/>
      <c r="AM906" s="244"/>
      <c r="AN906" s="244"/>
      <c r="AO906" s="244"/>
      <c r="AP906" s="244"/>
      <c r="AQ906" s="244"/>
      <c r="AR906" s="244"/>
      <c r="AS906" s="244"/>
      <c r="AT906" s="244"/>
      <c r="AU906" s="244"/>
      <c r="AV906" s="244"/>
      <c r="AW906" s="244"/>
      <c r="AX906" s="244"/>
      <c r="AY906" s="244"/>
      <c r="AZ906" s="244"/>
      <c r="BA906" s="244"/>
      <c r="BB906" s="244"/>
      <c r="BC906" s="244"/>
      <c r="BD906" s="244"/>
      <c r="BE906" s="244"/>
      <c r="BF906" s="244"/>
      <c r="BG906" s="244"/>
      <c r="BH906" s="244"/>
      <c r="BI906" s="244"/>
      <c r="BJ906" s="244"/>
      <c r="BK906" s="244"/>
    </row>
    <row r="907" spans="1:63" ht="19.5" customHeight="1">
      <c r="A907" s="244"/>
      <c r="B907" s="244"/>
      <c r="C907" s="244"/>
      <c r="D907" s="244"/>
      <c r="E907" s="244"/>
      <c r="F907" s="244"/>
      <c r="G907" s="244"/>
      <c r="H907" s="244"/>
      <c r="I907" s="244"/>
      <c r="J907" s="244"/>
      <c r="K907" s="244"/>
      <c r="L907" s="244"/>
      <c r="M907" s="244"/>
      <c r="N907" s="244"/>
      <c r="O907" s="244"/>
      <c r="P907" s="244"/>
      <c r="Q907" s="244"/>
      <c r="R907" s="244"/>
      <c r="S907" s="244"/>
      <c r="T907" s="244"/>
      <c r="U907" s="244"/>
      <c r="V907" s="244"/>
      <c r="W907" s="244"/>
      <c r="X907" s="244"/>
      <c r="Y907" s="244"/>
      <c r="Z907" s="244"/>
      <c r="AA907" s="244"/>
      <c r="AB907" s="244"/>
      <c r="AC907" s="244"/>
      <c r="AD907" s="244"/>
      <c r="AE907" s="244"/>
      <c r="AF907" s="244"/>
      <c r="AG907" s="244"/>
      <c r="AH907" s="244"/>
      <c r="AI907" s="244"/>
      <c r="AJ907" s="244"/>
      <c r="AK907" s="244"/>
      <c r="AL907" s="244"/>
      <c r="AM907" s="244"/>
      <c r="AN907" s="244"/>
      <c r="AO907" s="244"/>
      <c r="AP907" s="244"/>
      <c r="AQ907" s="244"/>
      <c r="AR907" s="244"/>
      <c r="AS907" s="244"/>
      <c r="AT907" s="244"/>
      <c r="AU907" s="244"/>
      <c r="AV907" s="244"/>
      <c r="AW907" s="244"/>
      <c r="AX907" s="244"/>
      <c r="AY907" s="244"/>
      <c r="AZ907" s="244"/>
      <c r="BA907" s="244"/>
      <c r="BB907" s="244"/>
      <c r="BC907" s="244"/>
      <c r="BD907" s="244"/>
      <c r="BE907" s="244"/>
      <c r="BF907" s="244"/>
      <c r="BG907" s="244"/>
      <c r="BH907" s="244"/>
      <c r="BI907" s="244"/>
      <c r="BJ907" s="244"/>
      <c r="BK907" s="244"/>
    </row>
    <row r="908" spans="1:63" ht="19.5" customHeight="1">
      <c r="A908" s="244"/>
      <c r="B908" s="244"/>
      <c r="C908" s="244"/>
      <c r="D908" s="244"/>
      <c r="E908" s="244"/>
      <c r="F908" s="244"/>
      <c r="G908" s="244"/>
      <c r="H908" s="244"/>
      <c r="I908" s="244"/>
      <c r="J908" s="244"/>
      <c r="K908" s="244"/>
      <c r="L908" s="244"/>
      <c r="M908" s="244"/>
      <c r="N908" s="244"/>
      <c r="O908" s="244"/>
      <c r="P908" s="244"/>
      <c r="Q908" s="244"/>
      <c r="R908" s="244"/>
      <c r="S908" s="244"/>
      <c r="T908" s="244"/>
      <c r="U908" s="244"/>
      <c r="V908" s="244"/>
      <c r="W908" s="244"/>
      <c r="X908" s="244"/>
      <c r="Y908" s="244"/>
      <c r="Z908" s="244"/>
      <c r="AA908" s="244"/>
      <c r="AB908" s="244"/>
      <c r="AC908" s="244"/>
      <c r="AD908" s="244"/>
      <c r="AE908" s="244"/>
      <c r="AF908" s="244"/>
      <c r="AG908" s="244"/>
      <c r="AH908" s="244"/>
      <c r="AI908" s="244"/>
      <c r="AJ908" s="244"/>
      <c r="AK908" s="244"/>
      <c r="AL908" s="244"/>
      <c r="AM908" s="244"/>
      <c r="AN908" s="244"/>
      <c r="AO908" s="244"/>
      <c r="AP908" s="244"/>
      <c r="AQ908" s="244"/>
      <c r="AR908" s="244"/>
      <c r="AS908" s="244"/>
      <c r="AT908" s="244"/>
      <c r="AU908" s="244"/>
      <c r="AV908" s="244"/>
      <c r="AW908" s="244"/>
      <c r="AX908" s="244"/>
      <c r="AY908" s="244"/>
      <c r="AZ908" s="244"/>
      <c r="BA908" s="244"/>
      <c r="BB908" s="244"/>
      <c r="BC908" s="244"/>
      <c r="BD908" s="244"/>
      <c r="BE908" s="244"/>
      <c r="BF908" s="244"/>
      <c r="BG908" s="244"/>
      <c r="BH908" s="244"/>
      <c r="BI908" s="244"/>
      <c r="BJ908" s="244"/>
      <c r="BK908" s="244"/>
    </row>
    <row r="909" spans="1:63" ht="19.5" customHeight="1">
      <c r="A909" s="244"/>
      <c r="B909" s="244"/>
      <c r="C909" s="244"/>
      <c r="D909" s="244"/>
      <c r="E909" s="244"/>
      <c r="F909" s="244"/>
      <c r="G909" s="244"/>
      <c r="H909" s="244"/>
      <c r="I909" s="244"/>
      <c r="J909" s="244"/>
      <c r="K909" s="244"/>
      <c r="L909" s="244"/>
      <c r="M909" s="244"/>
      <c r="N909" s="244"/>
      <c r="O909" s="244"/>
      <c r="P909" s="244"/>
      <c r="Q909" s="244"/>
      <c r="R909" s="244"/>
      <c r="S909" s="244"/>
      <c r="T909" s="244"/>
      <c r="U909" s="244"/>
      <c r="V909" s="244"/>
      <c r="W909" s="244"/>
      <c r="X909" s="244"/>
      <c r="Y909" s="244"/>
      <c r="Z909" s="244"/>
      <c r="AA909" s="244"/>
      <c r="AB909" s="244"/>
      <c r="AC909" s="244"/>
      <c r="AD909" s="244"/>
      <c r="AE909" s="244"/>
      <c r="AF909" s="244"/>
      <c r="AG909" s="244"/>
      <c r="AH909" s="244"/>
      <c r="AI909" s="244"/>
      <c r="AJ909" s="244"/>
      <c r="AK909" s="244"/>
      <c r="AL909" s="244"/>
      <c r="AM909" s="244"/>
      <c r="AN909" s="244"/>
      <c r="AO909" s="244"/>
      <c r="AP909" s="244"/>
      <c r="AQ909" s="244"/>
      <c r="AR909" s="244"/>
      <c r="AS909" s="244"/>
      <c r="AT909" s="244"/>
      <c r="AU909" s="244"/>
      <c r="AV909" s="244"/>
      <c r="AW909" s="244"/>
      <c r="AX909" s="244"/>
      <c r="AY909" s="244"/>
      <c r="AZ909" s="244"/>
      <c r="BA909" s="244"/>
      <c r="BB909" s="244"/>
      <c r="BC909" s="244"/>
      <c r="BD909" s="244"/>
      <c r="BE909" s="244"/>
      <c r="BF909" s="244"/>
      <c r="BG909" s="244"/>
      <c r="BH909" s="244"/>
      <c r="BI909" s="244"/>
      <c r="BJ909" s="244"/>
      <c r="BK909" s="244"/>
    </row>
    <row r="910" spans="1:63" ht="19.5" customHeight="1">
      <c r="A910" s="244"/>
      <c r="B910" s="244"/>
      <c r="C910" s="244"/>
      <c r="D910" s="244"/>
      <c r="E910" s="244"/>
      <c r="F910" s="244"/>
      <c r="G910" s="244"/>
      <c r="H910" s="244"/>
      <c r="I910" s="244"/>
      <c r="J910" s="244"/>
      <c r="K910" s="244"/>
      <c r="L910" s="244"/>
      <c r="M910" s="244"/>
      <c r="N910" s="244"/>
      <c r="O910" s="244"/>
      <c r="P910" s="244"/>
      <c r="Q910" s="244"/>
      <c r="R910" s="244"/>
      <c r="S910" s="244"/>
      <c r="T910" s="244"/>
      <c r="U910" s="244"/>
      <c r="V910" s="244"/>
      <c r="W910" s="244"/>
      <c r="X910" s="244"/>
      <c r="Y910" s="244"/>
      <c r="Z910" s="244"/>
      <c r="AA910" s="244"/>
      <c r="AB910" s="244"/>
      <c r="AC910" s="244"/>
      <c r="AD910" s="244"/>
      <c r="AE910" s="244"/>
      <c r="AF910" s="244"/>
      <c r="AG910" s="244"/>
      <c r="AH910" s="244"/>
      <c r="AI910" s="244"/>
      <c r="AJ910" s="244"/>
      <c r="AK910" s="244"/>
      <c r="AL910" s="244"/>
      <c r="AM910" s="244"/>
      <c r="AN910" s="244"/>
      <c r="AO910" s="244"/>
      <c r="AP910" s="244"/>
      <c r="AQ910" s="244"/>
      <c r="AR910" s="244"/>
      <c r="AS910" s="244"/>
      <c r="AT910" s="244"/>
      <c r="AU910" s="244"/>
      <c r="AV910" s="244"/>
      <c r="AW910" s="244"/>
      <c r="AX910" s="244"/>
      <c r="AY910" s="244"/>
      <c r="AZ910" s="244"/>
      <c r="BA910" s="244"/>
      <c r="BB910" s="244"/>
      <c r="BC910" s="244"/>
      <c r="BD910" s="244"/>
      <c r="BE910" s="244"/>
      <c r="BF910" s="244"/>
      <c r="BG910" s="244"/>
      <c r="BH910" s="244"/>
      <c r="BI910" s="244"/>
      <c r="BJ910" s="244"/>
      <c r="BK910" s="244"/>
    </row>
    <row r="911" spans="1:63" ht="19.5" customHeight="1">
      <c r="A911" s="244"/>
      <c r="B911" s="244"/>
      <c r="C911" s="244"/>
      <c r="D911" s="244"/>
      <c r="E911" s="244"/>
      <c r="F911" s="244"/>
      <c r="G911" s="244"/>
      <c r="H911" s="244"/>
      <c r="I911" s="244"/>
      <c r="J911" s="244"/>
      <c r="K911" s="244"/>
      <c r="L911" s="244"/>
      <c r="M911" s="244"/>
      <c r="N911" s="244"/>
      <c r="O911" s="244"/>
      <c r="P911" s="244"/>
      <c r="Q911" s="244"/>
      <c r="R911" s="244"/>
      <c r="S911" s="244"/>
      <c r="T911" s="244"/>
      <c r="U911" s="244"/>
      <c r="V911" s="244"/>
      <c r="W911" s="244"/>
      <c r="X911" s="244"/>
      <c r="Y911" s="244"/>
      <c r="Z911" s="244"/>
      <c r="AA911" s="244"/>
      <c r="AB911" s="244"/>
      <c r="AC911" s="244"/>
      <c r="AD911" s="244"/>
      <c r="AE911" s="244"/>
      <c r="AF911" s="244"/>
      <c r="AG911" s="244"/>
      <c r="AH911" s="244"/>
      <c r="AI911" s="244"/>
      <c r="AJ911" s="244"/>
      <c r="AK911" s="244"/>
      <c r="AL911" s="244"/>
      <c r="AM911" s="244"/>
      <c r="AN911" s="244"/>
      <c r="AO911" s="244"/>
      <c r="AP911" s="244"/>
      <c r="AQ911" s="244"/>
      <c r="AR911" s="244"/>
      <c r="AS911" s="244"/>
      <c r="AT911" s="244"/>
      <c r="AU911" s="244"/>
      <c r="AV911" s="244"/>
      <c r="AW911" s="244"/>
      <c r="AX911" s="244"/>
      <c r="AY911" s="244"/>
      <c r="AZ911" s="244"/>
      <c r="BA911" s="244"/>
      <c r="BB911" s="244"/>
      <c r="BC911" s="244"/>
      <c r="BD911" s="244"/>
      <c r="BE911" s="244"/>
      <c r="BF911" s="244"/>
      <c r="BG911" s="244"/>
      <c r="BH911" s="244"/>
      <c r="BI911" s="244"/>
      <c r="BJ911" s="244"/>
      <c r="BK911" s="244"/>
    </row>
    <row r="912" spans="1:63" ht="19.5" customHeight="1">
      <c r="A912" s="244"/>
      <c r="B912" s="244"/>
      <c r="C912" s="244"/>
      <c r="D912" s="244"/>
      <c r="E912" s="244"/>
      <c r="F912" s="244"/>
      <c r="G912" s="244"/>
      <c r="H912" s="244"/>
      <c r="I912" s="244"/>
      <c r="J912" s="244"/>
      <c r="K912" s="244"/>
      <c r="L912" s="244"/>
      <c r="M912" s="244"/>
      <c r="N912" s="244"/>
      <c r="O912" s="244"/>
      <c r="P912" s="244"/>
      <c r="Q912" s="244"/>
      <c r="R912" s="244"/>
      <c r="S912" s="244"/>
      <c r="T912" s="244"/>
      <c r="U912" s="244"/>
      <c r="V912" s="244"/>
      <c r="W912" s="244"/>
      <c r="X912" s="244"/>
      <c r="Y912" s="244"/>
      <c r="Z912" s="244"/>
      <c r="AA912" s="244"/>
      <c r="AB912" s="244"/>
      <c r="AC912" s="244"/>
      <c r="AD912" s="244"/>
      <c r="AE912" s="244"/>
      <c r="AF912" s="244"/>
      <c r="AG912" s="244"/>
      <c r="AH912" s="244"/>
      <c r="AI912" s="244"/>
      <c r="AJ912" s="244"/>
      <c r="AK912" s="244"/>
      <c r="AL912" s="244"/>
      <c r="AM912" s="244"/>
      <c r="AN912" s="244"/>
      <c r="AO912" s="244"/>
      <c r="AP912" s="244"/>
      <c r="AQ912" s="244"/>
      <c r="AR912" s="244"/>
      <c r="AS912" s="244"/>
      <c r="AT912" s="244"/>
      <c r="AU912" s="244"/>
      <c r="AV912" s="244"/>
      <c r="AW912" s="244"/>
      <c r="AX912" s="244"/>
      <c r="AY912" s="244"/>
      <c r="AZ912" s="244"/>
      <c r="BA912" s="244"/>
      <c r="BB912" s="244"/>
      <c r="BC912" s="244"/>
      <c r="BD912" s="244"/>
      <c r="BE912" s="244"/>
      <c r="BF912" s="244"/>
      <c r="BG912" s="244"/>
      <c r="BH912" s="244"/>
      <c r="BI912" s="244"/>
      <c r="BJ912" s="244"/>
      <c r="BK912" s="244"/>
    </row>
    <row r="913" spans="1:63" ht="19.5" customHeight="1">
      <c r="A913" s="244"/>
      <c r="B913" s="244"/>
      <c r="C913" s="244"/>
      <c r="D913" s="244"/>
      <c r="E913" s="244"/>
      <c r="F913" s="244"/>
      <c r="G913" s="244"/>
      <c r="H913" s="244"/>
      <c r="I913" s="244"/>
      <c r="J913" s="244"/>
      <c r="K913" s="244"/>
      <c r="L913" s="244"/>
      <c r="M913" s="244"/>
      <c r="N913" s="244"/>
      <c r="O913" s="244"/>
      <c r="P913" s="244"/>
      <c r="Q913" s="244"/>
      <c r="R913" s="244"/>
      <c r="S913" s="244"/>
      <c r="T913" s="244"/>
      <c r="U913" s="244"/>
      <c r="V913" s="244"/>
      <c r="W913" s="244"/>
      <c r="X913" s="244"/>
      <c r="Y913" s="244"/>
      <c r="Z913" s="244"/>
      <c r="AA913" s="244"/>
      <c r="AB913" s="244"/>
      <c r="AC913" s="244"/>
      <c r="AD913" s="244"/>
      <c r="AE913" s="244"/>
      <c r="AF913" s="244"/>
      <c r="AG913" s="244"/>
      <c r="AH913" s="244"/>
      <c r="AI913" s="244"/>
      <c r="AJ913" s="244"/>
      <c r="AK913" s="244"/>
      <c r="AL913" s="244"/>
      <c r="AM913" s="244"/>
      <c r="AN913" s="244"/>
      <c r="AO913" s="244"/>
      <c r="AP913" s="244"/>
      <c r="AQ913" s="244"/>
      <c r="AR913" s="244"/>
      <c r="AS913" s="244"/>
      <c r="AT913" s="244"/>
      <c r="AU913" s="244"/>
      <c r="AV913" s="244"/>
      <c r="AW913" s="244"/>
      <c r="AX913" s="244"/>
      <c r="AY913" s="244"/>
      <c r="AZ913" s="244"/>
      <c r="BA913" s="244"/>
      <c r="BB913" s="244"/>
      <c r="BC913" s="244"/>
      <c r="BD913" s="244"/>
      <c r="BE913" s="244"/>
      <c r="BF913" s="244"/>
      <c r="BG913" s="244"/>
      <c r="BH913" s="244"/>
      <c r="BI913" s="244"/>
      <c r="BJ913" s="244"/>
      <c r="BK913" s="244"/>
    </row>
    <row r="914" spans="1:63" ht="19.5" customHeight="1">
      <c r="A914" s="244"/>
      <c r="B914" s="244"/>
      <c r="C914" s="244"/>
      <c r="D914" s="244"/>
      <c r="E914" s="244"/>
      <c r="F914" s="244"/>
      <c r="G914" s="244"/>
      <c r="H914" s="244"/>
      <c r="I914" s="244"/>
      <c r="J914" s="244"/>
      <c r="K914" s="244"/>
      <c r="L914" s="244"/>
      <c r="M914" s="244"/>
      <c r="N914" s="244"/>
      <c r="O914" s="244"/>
      <c r="P914" s="244"/>
      <c r="Q914" s="244"/>
      <c r="R914" s="244"/>
      <c r="S914" s="244"/>
      <c r="T914" s="244"/>
      <c r="U914" s="244"/>
      <c r="V914" s="244"/>
      <c r="W914" s="244"/>
      <c r="X914" s="244"/>
      <c r="Y914" s="244"/>
      <c r="Z914" s="244"/>
      <c r="AA914" s="244"/>
      <c r="AB914" s="244"/>
      <c r="AC914" s="244"/>
      <c r="AD914" s="244"/>
      <c r="AE914" s="244"/>
      <c r="AF914" s="244"/>
      <c r="AG914" s="244"/>
      <c r="AH914" s="244"/>
      <c r="AI914" s="244"/>
      <c r="AJ914" s="244"/>
      <c r="AK914" s="244"/>
      <c r="AL914" s="244"/>
      <c r="AM914" s="244"/>
      <c r="AN914" s="244"/>
      <c r="AO914" s="244"/>
      <c r="AP914" s="244"/>
      <c r="AQ914" s="244"/>
      <c r="AR914" s="244"/>
      <c r="AS914" s="244"/>
      <c r="AT914" s="244"/>
      <c r="AU914" s="244"/>
      <c r="AV914" s="244"/>
      <c r="AW914" s="244"/>
      <c r="AX914" s="244"/>
      <c r="AY914" s="244"/>
      <c r="AZ914" s="244"/>
      <c r="BA914" s="244"/>
      <c r="BB914" s="244"/>
      <c r="BC914" s="244"/>
      <c r="BD914" s="244"/>
      <c r="BE914" s="244"/>
      <c r="BF914" s="244"/>
      <c r="BG914" s="244"/>
      <c r="BH914" s="244"/>
      <c r="BI914" s="244"/>
      <c r="BJ914" s="244"/>
      <c r="BK914" s="244"/>
    </row>
    <row r="915" spans="1:63" ht="19.5" customHeight="1">
      <c r="A915" s="244"/>
      <c r="B915" s="244"/>
      <c r="C915" s="244"/>
      <c r="D915" s="244"/>
      <c r="E915" s="244"/>
      <c r="F915" s="244"/>
      <c r="G915" s="244"/>
      <c r="H915" s="244"/>
      <c r="I915" s="244"/>
      <c r="J915" s="244"/>
      <c r="K915" s="244"/>
      <c r="L915" s="244"/>
      <c r="M915" s="244"/>
      <c r="N915" s="244"/>
      <c r="O915" s="244"/>
      <c r="P915" s="244"/>
      <c r="Q915" s="244"/>
      <c r="R915" s="244"/>
      <c r="S915" s="244"/>
      <c r="T915" s="244"/>
      <c r="U915" s="244"/>
      <c r="V915" s="244"/>
      <c r="W915" s="244"/>
      <c r="X915" s="244"/>
      <c r="Y915" s="244"/>
      <c r="Z915" s="244"/>
      <c r="AA915" s="244"/>
      <c r="AB915" s="244"/>
      <c r="AC915" s="244"/>
      <c r="AD915" s="244"/>
      <c r="AE915" s="244"/>
      <c r="AF915" s="244"/>
      <c r="AG915" s="244"/>
      <c r="AH915" s="244"/>
      <c r="AI915" s="244"/>
      <c r="AJ915" s="244"/>
      <c r="AK915" s="244"/>
      <c r="AL915" s="244"/>
      <c r="AM915" s="244"/>
      <c r="AN915" s="244"/>
      <c r="AO915" s="244"/>
      <c r="AP915" s="244"/>
      <c r="AQ915" s="244"/>
      <c r="AR915" s="244"/>
      <c r="AS915" s="244"/>
      <c r="AT915" s="244"/>
      <c r="AU915" s="244"/>
      <c r="AV915" s="244"/>
      <c r="AW915" s="244"/>
      <c r="AX915" s="244"/>
      <c r="AY915" s="244"/>
      <c r="AZ915" s="244"/>
      <c r="BA915" s="244"/>
      <c r="BB915" s="244"/>
      <c r="BC915" s="244"/>
      <c r="BD915" s="244"/>
      <c r="BE915" s="244"/>
      <c r="BF915" s="244"/>
      <c r="BG915" s="244"/>
      <c r="BH915" s="244"/>
      <c r="BI915" s="244"/>
      <c r="BJ915" s="244"/>
      <c r="BK915" s="244"/>
    </row>
    <row r="916" spans="1:63" ht="19.5" customHeight="1">
      <c r="A916" s="244"/>
      <c r="B916" s="244"/>
      <c r="C916" s="244"/>
      <c r="D916" s="244"/>
      <c r="E916" s="244"/>
      <c r="F916" s="244"/>
      <c r="G916" s="244"/>
      <c r="H916" s="244"/>
      <c r="I916" s="244"/>
      <c r="J916" s="244"/>
      <c r="K916" s="244"/>
      <c r="L916" s="244"/>
      <c r="M916" s="244"/>
      <c r="N916" s="244"/>
      <c r="O916" s="244"/>
      <c r="P916" s="244"/>
      <c r="Q916" s="244"/>
      <c r="R916" s="244"/>
      <c r="S916" s="244"/>
      <c r="T916" s="244"/>
      <c r="U916" s="244"/>
      <c r="V916" s="244"/>
      <c r="W916" s="244"/>
      <c r="X916" s="244"/>
      <c r="Y916" s="244"/>
      <c r="Z916" s="244"/>
      <c r="AA916" s="244"/>
      <c r="AB916" s="244"/>
      <c r="AC916" s="244"/>
      <c r="AD916" s="244"/>
      <c r="AE916" s="244"/>
      <c r="AF916" s="244"/>
      <c r="AG916" s="244"/>
      <c r="AH916" s="244"/>
      <c r="AI916" s="244"/>
      <c r="AJ916" s="244"/>
      <c r="AK916" s="244"/>
      <c r="AL916" s="244"/>
      <c r="AM916" s="244"/>
      <c r="AN916" s="244"/>
      <c r="AO916" s="244"/>
      <c r="AP916" s="244"/>
      <c r="AQ916" s="244"/>
      <c r="AR916" s="244"/>
      <c r="AS916" s="244"/>
      <c r="AT916" s="244"/>
      <c r="AU916" s="244"/>
      <c r="AV916" s="244"/>
      <c r="AW916" s="244"/>
      <c r="AX916" s="244"/>
      <c r="AY916" s="244"/>
      <c r="AZ916" s="244"/>
      <c r="BA916" s="244"/>
      <c r="BB916" s="244"/>
      <c r="BC916" s="244"/>
      <c r="BD916" s="244"/>
      <c r="BE916" s="244"/>
      <c r="BF916" s="244"/>
      <c r="BG916" s="244"/>
      <c r="BH916" s="244"/>
      <c r="BI916" s="244"/>
      <c r="BJ916" s="244"/>
      <c r="BK916" s="244"/>
    </row>
    <row r="917" spans="1:63" ht="19.5" customHeight="1">
      <c r="A917" s="244"/>
      <c r="B917" s="244"/>
      <c r="C917" s="244"/>
      <c r="D917" s="244"/>
      <c r="E917" s="244"/>
      <c r="F917" s="244"/>
      <c r="G917" s="244"/>
      <c r="H917" s="244"/>
      <c r="I917" s="244"/>
      <c r="J917" s="244"/>
      <c r="K917" s="244"/>
      <c r="L917" s="244"/>
      <c r="M917" s="244"/>
      <c r="N917" s="244"/>
      <c r="O917" s="244"/>
      <c r="P917" s="244"/>
      <c r="Q917" s="244"/>
      <c r="R917" s="244"/>
      <c r="S917" s="244"/>
      <c r="T917" s="244"/>
      <c r="U917" s="244"/>
      <c r="V917" s="244"/>
      <c r="W917" s="244"/>
      <c r="X917" s="244"/>
      <c r="Y917" s="244"/>
      <c r="Z917" s="244"/>
      <c r="AA917" s="244"/>
      <c r="AB917" s="244"/>
      <c r="AC917" s="244"/>
      <c r="AD917" s="244"/>
      <c r="AE917" s="244"/>
      <c r="AF917" s="244"/>
      <c r="AG917" s="244"/>
      <c r="AH917" s="244"/>
      <c r="AI917" s="244"/>
      <c r="AJ917" s="244"/>
      <c r="AK917" s="244"/>
      <c r="AL917" s="244"/>
      <c r="AM917" s="244"/>
      <c r="AN917" s="244"/>
      <c r="AO917" s="244"/>
      <c r="AP917" s="244"/>
      <c r="AQ917" s="244"/>
      <c r="AR917" s="244"/>
      <c r="AS917" s="244"/>
      <c r="AT917" s="244"/>
      <c r="AU917" s="244"/>
      <c r="AV917" s="244"/>
      <c r="AW917" s="244"/>
      <c r="AX917" s="244"/>
      <c r="AY917" s="244"/>
      <c r="AZ917" s="244"/>
      <c r="BA917" s="244"/>
      <c r="BB917" s="244"/>
      <c r="BC917" s="244"/>
      <c r="BD917" s="244"/>
      <c r="BE917" s="244"/>
      <c r="BF917" s="244"/>
      <c r="BG917" s="244"/>
      <c r="BH917" s="244"/>
      <c r="BI917" s="244"/>
      <c r="BJ917" s="244"/>
      <c r="BK917" s="244"/>
    </row>
    <row r="918" spans="1:63" ht="19.5" customHeight="1">
      <c r="A918" s="244"/>
      <c r="B918" s="244"/>
      <c r="C918" s="244"/>
      <c r="D918" s="244"/>
      <c r="E918" s="244"/>
      <c r="F918" s="244"/>
      <c r="G918" s="244"/>
      <c r="H918" s="244"/>
      <c r="I918" s="244"/>
      <c r="J918" s="244"/>
      <c r="K918" s="244"/>
      <c r="L918" s="244"/>
      <c r="M918" s="244"/>
      <c r="N918" s="244"/>
      <c r="O918" s="244"/>
      <c r="P918" s="244"/>
      <c r="Q918" s="244"/>
      <c r="R918" s="244"/>
      <c r="S918" s="244"/>
      <c r="T918" s="244"/>
      <c r="U918" s="244"/>
      <c r="V918" s="244"/>
      <c r="W918" s="244"/>
      <c r="X918" s="244"/>
      <c r="Y918" s="244"/>
      <c r="Z918" s="244"/>
      <c r="AA918" s="244"/>
      <c r="AB918" s="244"/>
      <c r="AC918" s="244"/>
      <c r="AD918" s="244"/>
      <c r="AE918" s="244"/>
      <c r="AF918" s="244"/>
      <c r="AG918" s="244"/>
      <c r="AH918" s="244"/>
      <c r="AI918" s="244"/>
      <c r="AJ918" s="244"/>
      <c r="AK918" s="244"/>
      <c r="AL918" s="244"/>
      <c r="AM918" s="244"/>
      <c r="AN918" s="244"/>
      <c r="AO918" s="244"/>
      <c r="AP918" s="244"/>
      <c r="AQ918" s="244"/>
      <c r="AR918" s="244"/>
      <c r="AS918" s="244"/>
      <c r="AT918" s="244"/>
      <c r="AU918" s="244"/>
      <c r="AV918" s="244"/>
      <c r="AW918" s="244"/>
      <c r="AX918" s="244"/>
      <c r="AY918" s="244"/>
      <c r="AZ918" s="244"/>
      <c r="BA918" s="244"/>
      <c r="BB918" s="244"/>
      <c r="BC918" s="244"/>
      <c r="BD918" s="244"/>
      <c r="BE918" s="244"/>
      <c r="BF918" s="244"/>
      <c r="BG918" s="244"/>
      <c r="BH918" s="244"/>
      <c r="BI918" s="244"/>
      <c r="BJ918" s="244"/>
      <c r="BK918" s="244"/>
    </row>
    <row r="919" spans="1:63" ht="19.5" customHeight="1">
      <c r="A919" s="244"/>
      <c r="B919" s="244"/>
      <c r="C919" s="244"/>
      <c r="D919" s="244"/>
      <c r="E919" s="244"/>
      <c r="F919" s="244"/>
      <c r="G919" s="244"/>
      <c r="H919" s="244"/>
      <c r="I919" s="244"/>
      <c r="J919" s="244"/>
      <c r="K919" s="244"/>
      <c r="L919" s="244"/>
      <c r="M919" s="244"/>
      <c r="N919" s="244"/>
      <c r="O919" s="244"/>
      <c r="P919" s="244"/>
      <c r="Q919" s="244"/>
      <c r="R919" s="244"/>
      <c r="S919" s="244"/>
      <c r="T919" s="244"/>
      <c r="U919" s="244"/>
      <c r="V919" s="244"/>
      <c r="W919" s="244"/>
      <c r="X919" s="244"/>
      <c r="Y919" s="244"/>
      <c r="Z919" s="244"/>
      <c r="AA919" s="244"/>
      <c r="AB919" s="244"/>
      <c r="AC919" s="244"/>
      <c r="AD919" s="244"/>
      <c r="AE919" s="244"/>
      <c r="AF919" s="244"/>
      <c r="AG919" s="244"/>
      <c r="AH919" s="244"/>
      <c r="AI919" s="244"/>
      <c r="AJ919" s="244"/>
      <c r="AK919" s="244"/>
      <c r="AL919" s="244"/>
      <c r="AM919" s="244"/>
      <c r="AN919" s="244"/>
      <c r="AO919" s="244"/>
      <c r="AP919" s="244"/>
      <c r="AQ919" s="244"/>
      <c r="AR919" s="244"/>
      <c r="AS919" s="244"/>
      <c r="AT919" s="244"/>
      <c r="AU919" s="244"/>
      <c r="AV919" s="244"/>
      <c r="AW919" s="244"/>
      <c r="AX919" s="244"/>
      <c r="AY919" s="244"/>
      <c r="AZ919" s="244"/>
      <c r="BA919" s="244"/>
      <c r="BB919" s="244"/>
      <c r="BC919" s="244"/>
      <c r="BD919" s="244"/>
      <c r="BE919" s="244"/>
      <c r="BF919" s="244"/>
      <c r="BG919" s="244"/>
      <c r="BH919" s="244"/>
      <c r="BI919" s="244"/>
      <c r="BJ919" s="244"/>
      <c r="BK919" s="244"/>
    </row>
    <row r="920" spans="1:63" ht="19.5" customHeight="1">
      <c r="A920" s="244"/>
      <c r="B920" s="244"/>
      <c r="C920" s="244"/>
      <c r="D920" s="244"/>
      <c r="E920" s="244"/>
      <c r="F920" s="244"/>
      <c r="G920" s="244"/>
      <c r="H920" s="244"/>
      <c r="I920" s="244"/>
      <c r="J920" s="244"/>
      <c r="K920" s="244"/>
      <c r="L920" s="244"/>
      <c r="M920" s="244"/>
      <c r="N920" s="244"/>
      <c r="O920" s="244"/>
      <c r="P920" s="244"/>
      <c r="Q920" s="244"/>
      <c r="R920" s="244"/>
      <c r="S920" s="244"/>
      <c r="T920" s="244"/>
      <c r="U920" s="244"/>
      <c r="V920" s="244"/>
      <c r="W920" s="244"/>
      <c r="X920" s="244"/>
      <c r="Y920" s="244"/>
      <c r="Z920" s="244"/>
      <c r="AA920" s="244"/>
      <c r="AB920" s="244"/>
      <c r="AC920" s="244"/>
      <c r="AD920" s="244"/>
      <c r="AE920" s="244"/>
      <c r="AF920" s="244"/>
      <c r="AG920" s="244"/>
      <c r="AH920" s="244"/>
      <c r="AI920" s="244"/>
      <c r="AJ920" s="244"/>
      <c r="AK920" s="244"/>
      <c r="AL920" s="244"/>
      <c r="AM920" s="244"/>
      <c r="AN920" s="244"/>
      <c r="AO920" s="244"/>
      <c r="AP920" s="244"/>
      <c r="AQ920" s="244"/>
      <c r="AR920" s="244"/>
      <c r="AS920" s="244"/>
      <c r="AT920" s="244"/>
      <c r="AU920" s="244"/>
      <c r="AV920" s="244"/>
      <c r="AW920" s="244"/>
      <c r="AX920" s="244"/>
      <c r="AY920" s="244"/>
      <c r="AZ920" s="244"/>
      <c r="BA920" s="244"/>
      <c r="BB920" s="244"/>
      <c r="BC920" s="244"/>
      <c r="BD920" s="244"/>
      <c r="BE920" s="244"/>
      <c r="BF920" s="244"/>
      <c r="BG920" s="244"/>
      <c r="BH920" s="244"/>
      <c r="BI920" s="244"/>
      <c r="BJ920" s="244"/>
      <c r="BK920" s="244"/>
    </row>
    <row r="921" spans="1:63" ht="19.5" customHeight="1">
      <c r="A921" s="244"/>
      <c r="B921" s="244"/>
      <c r="C921" s="244"/>
      <c r="D921" s="244"/>
      <c r="E921" s="244"/>
      <c r="F921" s="244"/>
      <c r="G921" s="244"/>
      <c r="H921" s="244"/>
      <c r="I921" s="244"/>
      <c r="J921" s="244"/>
      <c r="K921" s="244"/>
      <c r="L921" s="244"/>
      <c r="M921" s="244"/>
      <c r="N921" s="244"/>
      <c r="O921" s="244"/>
      <c r="P921" s="244"/>
      <c r="Q921" s="244"/>
      <c r="R921" s="244"/>
      <c r="S921" s="244"/>
      <c r="T921" s="244"/>
      <c r="U921" s="244"/>
      <c r="V921" s="244"/>
      <c r="W921" s="244"/>
      <c r="X921" s="244"/>
      <c r="Y921" s="244"/>
      <c r="Z921" s="244"/>
      <c r="AA921" s="244"/>
      <c r="AB921" s="244"/>
      <c r="AC921" s="244"/>
      <c r="AD921" s="244"/>
      <c r="AE921" s="244"/>
      <c r="AF921" s="244"/>
      <c r="AG921" s="244"/>
      <c r="AH921" s="244"/>
      <c r="AI921" s="244"/>
      <c r="AJ921" s="244"/>
      <c r="AK921" s="244"/>
      <c r="AL921" s="244"/>
      <c r="AM921" s="244"/>
      <c r="AN921" s="244"/>
      <c r="AO921" s="244"/>
      <c r="AP921" s="244"/>
      <c r="AQ921" s="244"/>
      <c r="AR921" s="244"/>
      <c r="AS921" s="244"/>
      <c r="AT921" s="244"/>
      <c r="AU921" s="244"/>
      <c r="AV921" s="244"/>
      <c r="AW921" s="244"/>
      <c r="AX921" s="244"/>
      <c r="AY921" s="244"/>
      <c r="AZ921" s="244"/>
      <c r="BA921" s="244"/>
      <c r="BB921" s="244"/>
      <c r="BC921" s="244"/>
      <c r="BD921" s="244"/>
      <c r="BE921" s="244"/>
      <c r="BF921" s="244"/>
      <c r="BG921" s="244"/>
      <c r="BH921" s="244"/>
      <c r="BI921" s="244"/>
      <c r="BJ921" s="244"/>
      <c r="BK921" s="244"/>
    </row>
    <row r="922" spans="1:63" ht="19.5" customHeight="1">
      <c r="A922" s="244"/>
      <c r="B922" s="244"/>
      <c r="C922" s="244"/>
      <c r="D922" s="244"/>
      <c r="E922" s="244"/>
      <c r="F922" s="244"/>
      <c r="G922" s="244"/>
      <c r="H922" s="244"/>
      <c r="I922" s="244"/>
      <c r="J922" s="244"/>
      <c r="K922" s="244"/>
      <c r="L922" s="244"/>
      <c r="M922" s="244"/>
      <c r="N922" s="244"/>
      <c r="O922" s="244"/>
      <c r="P922" s="244"/>
      <c r="Q922" s="244"/>
      <c r="R922" s="244"/>
      <c r="S922" s="244"/>
      <c r="T922" s="244"/>
      <c r="U922" s="244"/>
      <c r="V922" s="244"/>
      <c r="W922" s="244"/>
      <c r="X922" s="244"/>
      <c r="Y922" s="244"/>
      <c r="Z922" s="244"/>
      <c r="AA922" s="244"/>
      <c r="AB922" s="244"/>
      <c r="AC922" s="244"/>
      <c r="AD922" s="244"/>
      <c r="AE922" s="244"/>
      <c r="AF922" s="244"/>
      <c r="AG922" s="244"/>
      <c r="AH922" s="244"/>
      <c r="AI922" s="244"/>
      <c r="AJ922" s="244"/>
      <c r="AK922" s="244"/>
      <c r="AL922" s="244"/>
      <c r="AM922" s="244"/>
      <c r="AN922" s="244"/>
      <c r="AO922" s="244"/>
      <c r="AP922" s="244"/>
      <c r="AQ922" s="244"/>
      <c r="AR922" s="244"/>
      <c r="AS922" s="244"/>
      <c r="AT922" s="244"/>
      <c r="AU922" s="244"/>
      <c r="AV922" s="244"/>
      <c r="AW922" s="244"/>
      <c r="AX922" s="244"/>
      <c r="AY922" s="244"/>
      <c r="AZ922" s="244"/>
      <c r="BA922" s="244"/>
      <c r="BB922" s="244"/>
      <c r="BC922" s="244"/>
      <c r="BD922" s="244"/>
      <c r="BE922" s="244"/>
      <c r="BF922" s="244"/>
      <c r="BG922" s="244"/>
      <c r="BH922" s="244"/>
      <c r="BI922" s="244"/>
      <c r="BJ922" s="244"/>
      <c r="BK922" s="244"/>
    </row>
    <row r="923" spans="1:63" ht="19.5" customHeight="1">
      <c r="A923" s="244"/>
      <c r="B923" s="244"/>
      <c r="C923" s="244"/>
      <c r="D923" s="244"/>
      <c r="E923" s="244"/>
      <c r="F923" s="244"/>
      <c r="G923" s="244"/>
      <c r="H923" s="244"/>
      <c r="I923" s="244"/>
      <c r="J923" s="244"/>
      <c r="K923" s="244"/>
      <c r="L923" s="244"/>
      <c r="M923" s="244"/>
      <c r="N923" s="244"/>
      <c r="O923" s="244"/>
      <c r="P923" s="244"/>
      <c r="Q923" s="244"/>
      <c r="R923" s="244"/>
      <c r="S923" s="244"/>
      <c r="T923" s="244"/>
      <c r="U923" s="244"/>
      <c r="V923" s="244"/>
      <c r="W923" s="244"/>
      <c r="X923" s="244"/>
      <c r="Y923" s="244"/>
      <c r="Z923" s="244"/>
      <c r="AA923" s="244"/>
      <c r="AB923" s="244"/>
      <c r="AC923" s="244"/>
      <c r="AD923" s="244"/>
      <c r="AE923" s="244"/>
      <c r="AF923" s="244"/>
      <c r="AG923" s="244"/>
      <c r="AH923" s="244"/>
      <c r="AI923" s="244"/>
      <c r="AJ923" s="244"/>
      <c r="AK923" s="244"/>
      <c r="AL923" s="244"/>
      <c r="AM923" s="244"/>
      <c r="AN923" s="244"/>
      <c r="AO923" s="244"/>
      <c r="AP923" s="244"/>
      <c r="AQ923" s="244"/>
      <c r="AR923" s="244"/>
      <c r="AS923" s="244"/>
      <c r="AT923" s="244"/>
      <c r="AU923" s="244"/>
      <c r="AV923" s="244"/>
      <c r="AW923" s="244"/>
      <c r="AX923" s="244"/>
      <c r="AY923" s="244"/>
      <c r="AZ923" s="244"/>
      <c r="BA923" s="244"/>
      <c r="BB923" s="244"/>
      <c r="BC923" s="244"/>
      <c r="BD923" s="244"/>
      <c r="BE923" s="244"/>
      <c r="BF923" s="244"/>
      <c r="BG923" s="244"/>
      <c r="BH923" s="244"/>
      <c r="BI923" s="244"/>
      <c r="BJ923" s="244"/>
      <c r="BK923" s="244"/>
    </row>
    <row r="924" spans="1:63" ht="19.5" customHeight="1">
      <c r="A924" s="244"/>
      <c r="B924" s="244"/>
      <c r="C924" s="244"/>
      <c r="D924" s="244"/>
      <c r="E924" s="244"/>
      <c r="F924" s="244"/>
      <c r="G924" s="244"/>
      <c r="H924" s="244"/>
      <c r="I924" s="244"/>
      <c r="J924" s="244"/>
      <c r="K924" s="244"/>
      <c r="L924" s="244"/>
      <c r="M924" s="244"/>
      <c r="N924" s="244"/>
      <c r="O924" s="244"/>
      <c r="P924" s="244"/>
      <c r="Q924" s="244"/>
      <c r="R924" s="244"/>
      <c r="S924" s="244"/>
      <c r="T924" s="244"/>
      <c r="U924" s="244"/>
      <c r="V924" s="244"/>
      <c r="W924" s="244"/>
      <c r="X924" s="244"/>
      <c r="Y924" s="244"/>
      <c r="Z924" s="244"/>
      <c r="AA924" s="244"/>
      <c r="AB924" s="244"/>
      <c r="AC924" s="244"/>
      <c r="AD924" s="244"/>
      <c r="AE924" s="244"/>
      <c r="AF924" s="244"/>
      <c r="AG924" s="244"/>
      <c r="AH924" s="244"/>
      <c r="AI924" s="244"/>
      <c r="AJ924" s="244"/>
      <c r="AK924" s="244"/>
      <c r="AL924" s="244"/>
      <c r="AM924" s="244"/>
      <c r="AN924" s="244"/>
      <c r="AO924" s="244"/>
      <c r="AP924" s="244"/>
      <c r="AQ924" s="244"/>
      <c r="AR924" s="244"/>
      <c r="AS924" s="244"/>
      <c r="AT924" s="244"/>
      <c r="AU924" s="244"/>
      <c r="AV924" s="244"/>
      <c r="AW924" s="244"/>
      <c r="AX924" s="244"/>
      <c r="AY924" s="244"/>
      <c r="AZ924" s="244"/>
      <c r="BA924" s="244"/>
      <c r="BB924" s="244"/>
      <c r="BC924" s="244"/>
      <c r="BD924" s="244"/>
      <c r="BE924" s="244"/>
      <c r="BF924" s="244"/>
      <c r="BG924" s="244"/>
      <c r="BH924" s="244"/>
      <c r="BI924" s="244"/>
      <c r="BJ924" s="244"/>
      <c r="BK924" s="244"/>
    </row>
    <row r="925" spans="1:63" ht="19.5" customHeight="1">
      <c r="A925" s="244"/>
      <c r="B925" s="244"/>
      <c r="C925" s="244"/>
      <c r="D925" s="244"/>
      <c r="E925" s="244"/>
      <c r="F925" s="244"/>
      <c r="G925" s="244"/>
      <c r="H925" s="244"/>
      <c r="I925" s="244"/>
      <c r="J925" s="244"/>
      <c r="K925" s="244"/>
      <c r="L925" s="244"/>
      <c r="M925" s="244"/>
      <c r="N925" s="244"/>
      <c r="O925" s="244"/>
      <c r="P925" s="244"/>
      <c r="Q925" s="244"/>
      <c r="R925" s="244"/>
      <c r="S925" s="244"/>
      <c r="T925" s="244"/>
      <c r="U925" s="244"/>
      <c r="V925" s="244"/>
      <c r="W925" s="244"/>
      <c r="X925" s="244"/>
      <c r="Y925" s="244"/>
      <c r="Z925" s="244"/>
      <c r="AA925" s="244"/>
      <c r="AB925" s="244"/>
      <c r="AC925" s="244"/>
      <c r="AD925" s="244"/>
      <c r="AE925" s="244"/>
      <c r="AF925" s="244"/>
      <c r="AG925" s="244"/>
      <c r="AH925" s="244"/>
      <c r="AI925" s="244"/>
      <c r="AJ925" s="244"/>
      <c r="AK925" s="244"/>
      <c r="AL925" s="244"/>
      <c r="AM925" s="244"/>
      <c r="AN925" s="244"/>
      <c r="AO925" s="244"/>
      <c r="AP925" s="244"/>
      <c r="AQ925" s="244"/>
      <c r="AR925" s="244"/>
      <c r="AS925" s="244"/>
      <c r="AT925" s="244"/>
      <c r="AU925" s="244"/>
      <c r="AV925" s="244"/>
      <c r="AW925" s="244"/>
      <c r="AX925" s="244"/>
      <c r="AY925" s="244"/>
      <c r="AZ925" s="244"/>
      <c r="BA925" s="244"/>
      <c r="BB925" s="244"/>
      <c r="BC925" s="244"/>
      <c r="BD925" s="244"/>
      <c r="BE925" s="244"/>
      <c r="BF925" s="244"/>
      <c r="BG925" s="244"/>
      <c r="BH925" s="244"/>
      <c r="BI925" s="244"/>
      <c r="BJ925" s="244"/>
      <c r="BK925" s="244"/>
    </row>
    <row r="926" spans="1:63" ht="19.5" customHeight="1">
      <c r="A926" s="244"/>
      <c r="B926" s="244"/>
      <c r="C926" s="244"/>
      <c r="D926" s="244"/>
      <c r="E926" s="244"/>
      <c r="F926" s="244"/>
      <c r="G926" s="244"/>
      <c r="H926" s="244"/>
      <c r="I926" s="244"/>
      <c r="J926" s="244"/>
      <c r="K926" s="244"/>
      <c r="L926" s="244"/>
      <c r="M926" s="244"/>
      <c r="N926" s="244"/>
      <c r="O926" s="244"/>
      <c r="P926" s="244"/>
      <c r="Q926" s="244"/>
      <c r="R926" s="244"/>
      <c r="S926" s="244"/>
      <c r="T926" s="244"/>
      <c r="U926" s="244"/>
      <c r="V926" s="244"/>
      <c r="W926" s="244"/>
      <c r="X926" s="244"/>
      <c r="Y926" s="244"/>
      <c r="Z926" s="244"/>
      <c r="AA926" s="244"/>
      <c r="AB926" s="244"/>
      <c r="AC926" s="244"/>
      <c r="AD926" s="244"/>
      <c r="AE926" s="244"/>
      <c r="AF926" s="244"/>
      <c r="AG926" s="244"/>
      <c r="AH926" s="244"/>
      <c r="AI926" s="244"/>
      <c r="AJ926" s="244"/>
      <c r="AK926" s="244"/>
      <c r="AL926" s="244"/>
      <c r="AM926" s="244"/>
      <c r="AN926" s="244"/>
      <c r="AO926" s="244"/>
      <c r="AP926" s="244"/>
      <c r="AQ926" s="244"/>
      <c r="AR926" s="244"/>
      <c r="AS926" s="244"/>
      <c r="AT926" s="244"/>
      <c r="AU926" s="244"/>
      <c r="AV926" s="244"/>
      <c r="AW926" s="244"/>
      <c r="AX926" s="244"/>
      <c r="AY926" s="244"/>
      <c r="AZ926" s="244"/>
      <c r="BA926" s="244"/>
      <c r="BB926" s="244"/>
      <c r="BC926" s="244"/>
      <c r="BD926" s="244"/>
      <c r="BE926" s="244"/>
      <c r="BF926" s="244"/>
      <c r="BG926" s="244"/>
      <c r="BH926" s="244"/>
      <c r="BI926" s="244"/>
      <c r="BJ926" s="244"/>
      <c r="BK926" s="244"/>
    </row>
    <row r="927" spans="1:63" ht="19.5" customHeight="1">
      <c r="A927" s="244"/>
      <c r="B927" s="244"/>
      <c r="C927" s="244"/>
      <c r="D927" s="244"/>
      <c r="E927" s="244"/>
      <c r="F927" s="244"/>
      <c r="G927" s="244"/>
      <c r="H927" s="244"/>
      <c r="I927" s="244"/>
      <c r="J927" s="244"/>
      <c r="K927" s="244"/>
      <c r="L927" s="244"/>
      <c r="M927" s="244"/>
      <c r="N927" s="244"/>
      <c r="O927" s="244"/>
      <c r="P927" s="244"/>
      <c r="Q927" s="244"/>
      <c r="R927" s="244"/>
      <c r="S927" s="244"/>
      <c r="T927" s="244"/>
      <c r="U927" s="244"/>
      <c r="V927" s="244"/>
      <c r="W927" s="244"/>
      <c r="X927" s="244"/>
      <c r="Y927" s="244"/>
      <c r="Z927" s="244"/>
      <c r="AA927" s="244"/>
      <c r="AB927" s="244"/>
      <c r="AC927" s="244"/>
      <c r="AD927" s="244"/>
      <c r="AE927" s="244"/>
      <c r="AF927" s="244"/>
      <c r="AG927" s="244"/>
      <c r="AH927" s="244"/>
      <c r="AI927" s="244"/>
      <c r="AJ927" s="244"/>
      <c r="AK927" s="244"/>
      <c r="AL927" s="244"/>
      <c r="AM927" s="244"/>
      <c r="AN927" s="244"/>
      <c r="AO927" s="244"/>
      <c r="AP927" s="244"/>
      <c r="AQ927" s="244"/>
      <c r="AR927" s="244"/>
      <c r="AS927" s="244"/>
      <c r="AT927" s="244"/>
      <c r="AU927" s="244"/>
      <c r="AV927" s="244"/>
      <c r="AW927" s="244"/>
      <c r="AX927" s="244"/>
      <c r="AY927" s="244"/>
      <c r="AZ927" s="244"/>
      <c r="BA927" s="244"/>
      <c r="BB927" s="244"/>
      <c r="BC927" s="244"/>
      <c r="BD927" s="244"/>
      <c r="BE927" s="244"/>
      <c r="BF927" s="244"/>
      <c r="BG927" s="244"/>
      <c r="BH927" s="244"/>
      <c r="BI927" s="244"/>
      <c r="BJ927" s="244"/>
      <c r="BK927" s="244"/>
    </row>
    <row r="928" spans="1:63" ht="19.5" customHeight="1">
      <c r="A928" s="244"/>
      <c r="B928" s="244"/>
      <c r="C928" s="244"/>
      <c r="D928" s="244"/>
      <c r="E928" s="244"/>
      <c r="F928" s="244"/>
      <c r="G928" s="244"/>
      <c r="H928" s="244"/>
      <c r="I928" s="244"/>
      <c r="J928" s="244"/>
      <c r="K928" s="244"/>
      <c r="L928" s="244"/>
      <c r="M928" s="244"/>
      <c r="N928" s="244"/>
      <c r="O928" s="244"/>
      <c r="P928" s="244"/>
      <c r="Q928" s="244"/>
      <c r="R928" s="244"/>
      <c r="S928" s="244"/>
      <c r="T928" s="244"/>
      <c r="U928" s="244"/>
      <c r="V928" s="244"/>
      <c r="W928" s="244"/>
      <c r="X928" s="244"/>
      <c r="Y928" s="244"/>
      <c r="Z928" s="244"/>
      <c r="AA928" s="244"/>
      <c r="AB928" s="244"/>
      <c r="AC928" s="244"/>
      <c r="AD928" s="244"/>
      <c r="AE928" s="244"/>
      <c r="AF928" s="244"/>
      <c r="AG928" s="244"/>
      <c r="AH928" s="244"/>
      <c r="AI928" s="244"/>
      <c r="AJ928" s="244"/>
      <c r="AK928" s="244"/>
      <c r="AL928" s="244"/>
      <c r="AM928" s="244"/>
      <c r="AN928" s="244"/>
      <c r="AO928" s="244"/>
      <c r="AP928" s="244"/>
      <c r="AQ928" s="244"/>
      <c r="AR928" s="244"/>
      <c r="AS928" s="244"/>
      <c r="AT928" s="244"/>
      <c r="AU928" s="244"/>
      <c r="AV928" s="244"/>
      <c r="AW928" s="244"/>
      <c r="AX928" s="244"/>
      <c r="AY928" s="244"/>
      <c r="AZ928" s="244"/>
      <c r="BA928" s="244"/>
      <c r="BB928" s="244"/>
      <c r="BC928" s="244"/>
      <c r="BD928" s="244"/>
      <c r="BE928" s="244"/>
      <c r="BF928" s="244"/>
      <c r="BG928" s="244"/>
      <c r="BH928" s="244"/>
      <c r="BI928" s="244"/>
      <c r="BJ928" s="244"/>
      <c r="BK928" s="244"/>
    </row>
    <row r="929" spans="1:63" ht="19.5" customHeight="1">
      <c r="A929" s="244"/>
      <c r="B929" s="244"/>
      <c r="C929" s="244"/>
      <c r="D929" s="244"/>
      <c r="E929" s="244"/>
      <c r="F929" s="244"/>
      <c r="G929" s="244"/>
      <c r="H929" s="244"/>
      <c r="I929" s="244"/>
      <c r="J929" s="244"/>
      <c r="K929" s="244"/>
      <c r="L929" s="244"/>
      <c r="M929" s="244"/>
      <c r="N929" s="244"/>
      <c r="O929" s="244"/>
      <c r="P929" s="244"/>
      <c r="Q929" s="244"/>
      <c r="R929" s="244"/>
      <c r="S929" s="244"/>
      <c r="T929" s="244"/>
      <c r="U929" s="244"/>
      <c r="V929" s="244"/>
      <c r="W929" s="244"/>
      <c r="X929" s="244"/>
      <c r="Y929" s="244"/>
      <c r="Z929" s="244"/>
      <c r="AA929" s="244"/>
      <c r="AB929" s="244"/>
      <c r="AC929" s="244"/>
      <c r="AD929" s="244"/>
      <c r="AE929" s="244"/>
      <c r="AF929" s="244"/>
      <c r="AG929" s="244"/>
      <c r="AH929" s="244"/>
      <c r="AI929" s="244"/>
      <c r="AJ929" s="244"/>
      <c r="AK929" s="244"/>
      <c r="AL929" s="244"/>
      <c r="AM929" s="244"/>
      <c r="AN929" s="244"/>
      <c r="AO929" s="244"/>
      <c r="AP929" s="244"/>
      <c r="AQ929" s="244"/>
      <c r="AR929" s="244"/>
      <c r="AS929" s="244"/>
      <c r="AT929" s="244"/>
      <c r="AU929" s="244"/>
      <c r="AV929" s="244"/>
      <c r="AW929" s="244"/>
      <c r="AX929" s="244"/>
      <c r="AY929" s="244"/>
      <c r="AZ929" s="244"/>
      <c r="BA929" s="244"/>
      <c r="BB929" s="244"/>
      <c r="BC929" s="244"/>
      <c r="BD929" s="244"/>
      <c r="BE929" s="244"/>
      <c r="BF929" s="244"/>
      <c r="BG929" s="244"/>
      <c r="BH929" s="244"/>
      <c r="BI929" s="244"/>
      <c r="BJ929" s="244"/>
      <c r="BK929" s="244"/>
    </row>
    <row r="930" spans="1:63" ht="19.5" customHeight="1">
      <c r="A930" s="244"/>
      <c r="B930" s="244"/>
      <c r="C930" s="244"/>
      <c r="D930" s="244"/>
      <c r="E930" s="244"/>
      <c r="F930" s="244"/>
      <c r="G930" s="244"/>
      <c r="H930" s="244"/>
      <c r="I930" s="244"/>
      <c r="J930" s="244"/>
      <c r="K930" s="244"/>
      <c r="L930" s="244"/>
      <c r="M930" s="244"/>
      <c r="N930" s="244"/>
      <c r="O930" s="244"/>
      <c r="P930" s="244"/>
      <c r="Q930" s="244"/>
      <c r="R930" s="244"/>
      <c r="S930" s="244"/>
      <c r="T930" s="244"/>
      <c r="U930" s="244"/>
      <c r="V930" s="244"/>
      <c r="W930" s="244"/>
      <c r="X930" s="244"/>
      <c r="Y930" s="244"/>
      <c r="Z930" s="244"/>
      <c r="AA930" s="244"/>
      <c r="AB930" s="244"/>
      <c r="AC930" s="244"/>
      <c r="AD930" s="244"/>
      <c r="AE930" s="244"/>
      <c r="AF930" s="244"/>
      <c r="AG930" s="244"/>
      <c r="AH930" s="244"/>
      <c r="AI930" s="244"/>
      <c r="AJ930" s="244"/>
      <c r="AK930" s="244"/>
      <c r="AL930" s="244"/>
      <c r="AM930" s="244"/>
      <c r="AN930" s="244"/>
      <c r="AO930" s="244"/>
      <c r="AP930" s="244"/>
      <c r="AQ930" s="244"/>
      <c r="AR930" s="244"/>
      <c r="AS930" s="244"/>
      <c r="AT930" s="244"/>
      <c r="AU930" s="244"/>
      <c r="AV930" s="244"/>
      <c r="AW930" s="244"/>
      <c r="AX930" s="244"/>
      <c r="AY930" s="244"/>
      <c r="AZ930" s="244"/>
      <c r="BA930" s="244"/>
      <c r="BB930" s="244"/>
      <c r="BC930" s="244"/>
      <c r="BD930" s="244"/>
      <c r="BE930" s="244"/>
      <c r="BF930" s="244"/>
      <c r="BG930" s="244"/>
      <c r="BH930" s="244"/>
      <c r="BI930" s="244"/>
      <c r="BJ930" s="244"/>
      <c r="BK930" s="244"/>
    </row>
    <row r="931" spans="1:63" ht="19.5" customHeight="1">
      <c r="A931" s="244"/>
      <c r="B931" s="244"/>
      <c r="C931" s="244"/>
      <c r="D931" s="244"/>
      <c r="E931" s="244"/>
      <c r="F931" s="244"/>
      <c r="G931" s="244"/>
      <c r="H931" s="244"/>
      <c r="I931" s="244"/>
      <c r="J931" s="244"/>
      <c r="K931" s="244"/>
      <c r="L931" s="244"/>
      <c r="M931" s="244"/>
      <c r="N931" s="244"/>
      <c r="O931" s="244"/>
      <c r="P931" s="244"/>
      <c r="Q931" s="244"/>
      <c r="R931" s="244"/>
      <c r="S931" s="244"/>
      <c r="T931" s="244"/>
      <c r="U931" s="244"/>
      <c r="V931" s="244"/>
      <c r="W931" s="244"/>
      <c r="X931" s="244"/>
      <c r="Y931" s="244"/>
      <c r="Z931" s="244"/>
      <c r="AA931" s="244"/>
      <c r="AB931" s="244"/>
      <c r="AC931" s="244"/>
      <c r="AD931" s="244"/>
      <c r="AE931" s="244"/>
      <c r="AF931" s="244"/>
      <c r="AG931" s="244"/>
      <c r="AH931" s="244"/>
      <c r="AI931" s="244"/>
      <c r="AJ931" s="244"/>
      <c r="AK931" s="244"/>
      <c r="AL931" s="244"/>
      <c r="AM931" s="244"/>
      <c r="AN931" s="244"/>
      <c r="AO931" s="244"/>
      <c r="AP931" s="244"/>
      <c r="AQ931" s="244"/>
      <c r="AR931" s="244"/>
      <c r="AS931" s="244"/>
      <c r="AT931" s="244"/>
      <c r="AU931" s="244"/>
      <c r="AV931" s="244"/>
      <c r="AW931" s="244"/>
      <c r="AX931" s="244"/>
      <c r="AY931" s="244"/>
      <c r="AZ931" s="244"/>
      <c r="BA931" s="244"/>
      <c r="BB931" s="244"/>
      <c r="BC931" s="244"/>
      <c r="BD931" s="244"/>
      <c r="BE931" s="244"/>
      <c r="BF931" s="244"/>
      <c r="BG931" s="244"/>
      <c r="BH931" s="244"/>
      <c r="BI931" s="244"/>
      <c r="BJ931" s="244"/>
      <c r="BK931" s="244"/>
    </row>
    <row r="932" spans="1:63" ht="19.5" customHeight="1">
      <c r="A932" s="244"/>
      <c r="B932" s="244"/>
      <c r="C932" s="244"/>
      <c r="D932" s="244"/>
      <c r="E932" s="244"/>
      <c r="F932" s="244"/>
      <c r="G932" s="244"/>
      <c r="H932" s="244"/>
      <c r="I932" s="244"/>
      <c r="J932" s="244"/>
      <c r="K932" s="244"/>
      <c r="L932" s="244"/>
      <c r="M932" s="244"/>
      <c r="N932" s="244"/>
      <c r="O932" s="244"/>
      <c r="P932" s="244"/>
      <c r="Q932" s="244"/>
      <c r="R932" s="244"/>
      <c r="S932" s="244"/>
      <c r="T932" s="244"/>
      <c r="U932" s="244"/>
      <c r="V932" s="244"/>
      <c r="W932" s="244"/>
      <c r="X932" s="244"/>
      <c r="Y932" s="244"/>
      <c r="Z932" s="244"/>
      <c r="AA932" s="244"/>
      <c r="AB932" s="244"/>
      <c r="AC932" s="244"/>
      <c r="AD932" s="244"/>
      <c r="AE932" s="244"/>
      <c r="AF932" s="244"/>
      <c r="AG932" s="244"/>
      <c r="AH932" s="244"/>
      <c r="AI932" s="244"/>
      <c r="AJ932" s="244"/>
      <c r="AK932" s="244"/>
      <c r="AL932" s="244"/>
      <c r="AM932" s="244"/>
      <c r="AN932" s="244"/>
      <c r="AO932" s="244"/>
      <c r="AP932" s="244"/>
      <c r="AQ932" s="244"/>
      <c r="AR932" s="244"/>
      <c r="AS932" s="244"/>
      <c r="AT932" s="244"/>
      <c r="AU932" s="244"/>
      <c r="AV932" s="244"/>
      <c r="AW932" s="244"/>
      <c r="AX932" s="244"/>
      <c r="AY932" s="244"/>
      <c r="AZ932" s="244"/>
      <c r="BA932" s="244"/>
      <c r="BB932" s="244"/>
      <c r="BC932" s="244"/>
      <c r="BD932" s="244"/>
      <c r="BE932" s="244"/>
      <c r="BF932" s="244"/>
      <c r="BG932" s="244"/>
      <c r="BH932" s="244"/>
      <c r="BI932" s="244"/>
      <c r="BJ932" s="244"/>
      <c r="BK932" s="244"/>
    </row>
    <row r="933" spans="1:63" ht="19.5" customHeight="1">
      <c r="A933" s="244"/>
      <c r="B933" s="244"/>
      <c r="C933" s="244"/>
      <c r="D933" s="244"/>
      <c r="E933" s="244"/>
      <c r="F933" s="244"/>
      <c r="G933" s="244"/>
      <c r="H933" s="244"/>
      <c r="I933" s="244"/>
      <c r="J933" s="244"/>
      <c r="K933" s="244"/>
      <c r="L933" s="244"/>
      <c r="M933" s="244"/>
      <c r="N933" s="244"/>
      <c r="O933" s="244"/>
      <c r="P933" s="244"/>
      <c r="Q933" s="244"/>
      <c r="R933" s="244"/>
      <c r="S933" s="244"/>
      <c r="T933" s="244"/>
      <c r="U933" s="244"/>
      <c r="V933" s="244"/>
      <c r="W933" s="244"/>
      <c r="X933" s="244"/>
      <c r="Y933" s="244"/>
      <c r="Z933" s="244"/>
      <c r="AA933" s="244"/>
      <c r="AB933" s="244"/>
      <c r="AC933" s="244"/>
      <c r="AD933" s="244"/>
      <c r="AE933" s="244"/>
      <c r="AF933" s="244"/>
      <c r="AG933" s="244"/>
      <c r="AH933" s="244"/>
      <c r="AI933" s="244"/>
      <c r="AJ933" s="244"/>
      <c r="AK933" s="244"/>
      <c r="AL933" s="244"/>
      <c r="AM933" s="244"/>
      <c r="AN933" s="244"/>
      <c r="AO933" s="244"/>
      <c r="AP933" s="244"/>
      <c r="AQ933" s="244"/>
      <c r="AR933" s="244"/>
      <c r="AS933" s="244"/>
      <c r="AT933" s="244"/>
      <c r="AU933" s="244"/>
      <c r="AV933" s="244"/>
      <c r="AW933" s="244"/>
      <c r="AX933" s="244"/>
      <c r="AY933" s="244"/>
      <c r="AZ933" s="244"/>
      <c r="BA933" s="244"/>
      <c r="BB933" s="244"/>
      <c r="BC933" s="244"/>
      <c r="BD933" s="244"/>
      <c r="BE933" s="244"/>
      <c r="BF933" s="244"/>
      <c r="BG933" s="244"/>
      <c r="BH933" s="244"/>
      <c r="BI933" s="244"/>
      <c r="BJ933" s="244"/>
      <c r="BK933" s="244"/>
    </row>
    <row r="934" spans="1:63" ht="19.5" customHeight="1">
      <c r="A934" s="244"/>
      <c r="B934" s="244"/>
      <c r="C934" s="244"/>
      <c r="D934" s="244"/>
      <c r="E934" s="244"/>
      <c r="F934" s="244"/>
      <c r="G934" s="244"/>
      <c r="H934" s="244"/>
      <c r="I934" s="244"/>
      <c r="J934" s="244"/>
      <c r="K934" s="244"/>
      <c r="L934" s="244"/>
      <c r="M934" s="244"/>
      <c r="N934" s="244"/>
      <c r="O934" s="244"/>
      <c r="P934" s="244"/>
      <c r="Q934" s="244"/>
      <c r="R934" s="244"/>
      <c r="S934" s="244"/>
      <c r="T934" s="244"/>
      <c r="U934" s="244"/>
      <c r="V934" s="244"/>
      <c r="W934" s="244"/>
      <c r="X934" s="244"/>
      <c r="Y934" s="244"/>
      <c r="Z934" s="244"/>
      <c r="AA934" s="244"/>
      <c r="AB934" s="244"/>
      <c r="AC934" s="244"/>
      <c r="AD934" s="244"/>
      <c r="AE934" s="244"/>
      <c r="AF934" s="244"/>
      <c r="AG934" s="244"/>
      <c r="AH934" s="244"/>
      <c r="AI934" s="244"/>
      <c r="AJ934" s="244"/>
      <c r="AK934" s="244"/>
      <c r="AL934" s="244"/>
      <c r="AM934" s="244"/>
      <c r="AN934" s="244"/>
      <c r="AO934" s="244"/>
      <c r="AP934" s="244"/>
      <c r="AQ934" s="244"/>
      <c r="AR934" s="244"/>
      <c r="AS934" s="244"/>
      <c r="AT934" s="244"/>
      <c r="AU934" s="244"/>
      <c r="AV934" s="244"/>
      <c r="AW934" s="244"/>
      <c r="AX934" s="244"/>
      <c r="AY934" s="244"/>
      <c r="AZ934" s="244"/>
      <c r="BA934" s="244"/>
      <c r="BB934" s="244"/>
      <c r="BC934" s="244"/>
      <c r="BD934" s="244"/>
      <c r="BE934" s="244"/>
      <c r="BF934" s="244"/>
      <c r="BG934" s="244"/>
      <c r="BH934" s="244"/>
      <c r="BI934" s="244"/>
      <c r="BJ934" s="244"/>
      <c r="BK934" s="244"/>
    </row>
    <row r="935" spans="1:63" ht="19.5" customHeight="1">
      <c r="A935" s="244"/>
      <c r="B935" s="244"/>
      <c r="C935" s="244"/>
      <c r="D935" s="244"/>
      <c r="E935" s="244"/>
      <c r="F935" s="244"/>
      <c r="G935" s="244"/>
      <c r="H935" s="244"/>
      <c r="I935" s="244"/>
      <c r="J935" s="244"/>
      <c r="K935" s="244"/>
      <c r="L935" s="244"/>
      <c r="M935" s="244"/>
      <c r="N935" s="244"/>
      <c r="O935" s="244"/>
      <c r="P935" s="244"/>
      <c r="Q935" s="244"/>
      <c r="R935" s="244"/>
      <c r="S935" s="244"/>
      <c r="T935" s="244"/>
      <c r="U935" s="244"/>
      <c r="V935" s="244"/>
      <c r="W935" s="244"/>
      <c r="X935" s="244"/>
      <c r="Y935" s="244"/>
      <c r="Z935" s="244"/>
      <c r="AA935" s="244"/>
      <c r="AB935" s="244"/>
      <c r="AC935" s="244"/>
      <c r="AD935" s="244"/>
      <c r="AE935" s="244"/>
      <c r="AF935" s="244"/>
      <c r="AG935" s="244"/>
      <c r="AH935" s="244"/>
      <c r="AI935" s="244"/>
      <c r="AJ935" s="244"/>
      <c r="AK935" s="244"/>
      <c r="AL935" s="244"/>
      <c r="AM935" s="244"/>
      <c r="AN935" s="244"/>
      <c r="AO935" s="244"/>
      <c r="AP935" s="244"/>
      <c r="AQ935" s="244"/>
      <c r="AR935" s="244"/>
      <c r="AS935" s="244"/>
      <c r="AT935" s="244"/>
      <c r="AU935" s="244"/>
      <c r="AV935" s="244"/>
      <c r="AW935" s="244"/>
      <c r="AX935" s="244"/>
      <c r="AY935" s="244"/>
      <c r="AZ935" s="244"/>
      <c r="BA935" s="244"/>
      <c r="BB935" s="244"/>
      <c r="BC935" s="244"/>
      <c r="BD935" s="244"/>
      <c r="BE935" s="244"/>
      <c r="BF935" s="244"/>
      <c r="BG935" s="244"/>
      <c r="BH935" s="244"/>
      <c r="BI935" s="244"/>
      <c r="BJ935" s="244"/>
      <c r="BK935" s="244"/>
    </row>
    <row r="936" spans="1:63" ht="19.5" customHeight="1">
      <c r="A936" s="244"/>
      <c r="B936" s="244"/>
      <c r="C936" s="244"/>
      <c r="D936" s="244"/>
      <c r="E936" s="244"/>
      <c r="F936" s="244"/>
      <c r="G936" s="244"/>
      <c r="H936" s="244"/>
      <c r="I936" s="244"/>
      <c r="J936" s="244"/>
      <c r="K936" s="244"/>
      <c r="L936" s="244"/>
      <c r="M936" s="244"/>
      <c r="N936" s="244"/>
      <c r="O936" s="244"/>
      <c r="P936" s="244"/>
      <c r="Q936" s="244"/>
      <c r="R936" s="244"/>
      <c r="S936" s="244"/>
      <c r="T936" s="244"/>
      <c r="U936" s="244"/>
      <c r="V936" s="244"/>
      <c r="W936" s="244"/>
      <c r="X936" s="244"/>
      <c r="Y936" s="244"/>
      <c r="Z936" s="244"/>
      <c r="AA936" s="244"/>
      <c r="AB936" s="244"/>
      <c r="AC936" s="244"/>
      <c r="AD936" s="244"/>
      <c r="AE936" s="244"/>
      <c r="AF936" s="244"/>
      <c r="AG936" s="244"/>
      <c r="AH936" s="244"/>
      <c r="AI936" s="244"/>
      <c r="AJ936" s="244"/>
      <c r="AK936" s="244"/>
      <c r="AL936" s="244"/>
      <c r="AM936" s="244"/>
      <c r="AN936" s="244"/>
      <c r="AO936" s="244"/>
      <c r="AP936" s="244"/>
      <c r="AQ936" s="244"/>
      <c r="AR936" s="244"/>
      <c r="AS936" s="244"/>
      <c r="AT936" s="244"/>
      <c r="AU936" s="244"/>
      <c r="AV936" s="244"/>
      <c r="AW936" s="244"/>
      <c r="AX936" s="244"/>
      <c r="AY936" s="244"/>
      <c r="AZ936" s="244"/>
      <c r="BA936" s="244"/>
      <c r="BB936" s="244"/>
      <c r="BC936" s="244"/>
      <c r="BD936" s="244"/>
      <c r="BE936" s="244"/>
      <c r="BF936" s="244"/>
      <c r="BG936" s="244"/>
      <c r="BH936" s="244"/>
      <c r="BI936" s="244"/>
      <c r="BJ936" s="244"/>
      <c r="BK936" s="244"/>
    </row>
    <row r="937" spans="1:63" ht="19.5" customHeight="1">
      <c r="A937" s="244"/>
      <c r="B937" s="244"/>
      <c r="C937" s="244"/>
      <c r="D937" s="244"/>
      <c r="E937" s="244"/>
      <c r="F937" s="244"/>
      <c r="G937" s="244"/>
      <c r="H937" s="244"/>
      <c r="I937" s="244"/>
      <c r="J937" s="244"/>
      <c r="K937" s="244"/>
      <c r="L937" s="244"/>
      <c r="M937" s="244"/>
      <c r="N937" s="244"/>
      <c r="O937" s="244"/>
      <c r="P937" s="244"/>
      <c r="Q937" s="244"/>
      <c r="R937" s="244"/>
      <c r="S937" s="244"/>
      <c r="T937" s="244"/>
      <c r="U937" s="244"/>
      <c r="V937" s="244"/>
      <c r="W937" s="244"/>
      <c r="X937" s="244"/>
      <c r="Y937" s="244"/>
      <c r="Z937" s="244"/>
      <c r="AA937" s="244"/>
      <c r="AB937" s="244"/>
      <c r="AC937" s="244"/>
      <c r="AD937" s="244"/>
      <c r="AE937" s="244"/>
      <c r="AF937" s="244"/>
      <c r="AG937" s="244"/>
      <c r="AH937" s="244"/>
      <c r="AI937" s="244"/>
      <c r="AJ937" s="244"/>
      <c r="AK937" s="244"/>
      <c r="AL937" s="244"/>
      <c r="AM937" s="244"/>
      <c r="AN937" s="244"/>
      <c r="AO937" s="244"/>
      <c r="AP937" s="244"/>
      <c r="AQ937" s="244"/>
      <c r="AR937" s="244"/>
      <c r="AS937" s="244"/>
      <c r="AT937" s="244"/>
      <c r="AU937" s="244"/>
      <c r="AV937" s="244"/>
      <c r="AW937" s="244"/>
      <c r="AX937" s="244"/>
      <c r="AY937" s="244"/>
      <c r="AZ937" s="244"/>
      <c r="BA937" s="244"/>
      <c r="BB937" s="244"/>
      <c r="BC937" s="244"/>
      <c r="BD937" s="244"/>
      <c r="BE937" s="244"/>
      <c r="BF937" s="244"/>
      <c r="BG937" s="244"/>
      <c r="BH937" s="244"/>
      <c r="BI937" s="244"/>
      <c r="BJ937" s="244"/>
      <c r="BK937" s="244"/>
    </row>
    <row r="938" spans="1:63" ht="19.5" customHeight="1">
      <c r="A938" s="244"/>
      <c r="B938" s="244"/>
      <c r="C938" s="244"/>
      <c r="D938" s="244"/>
      <c r="E938" s="244"/>
      <c r="F938" s="244"/>
      <c r="G938" s="244"/>
      <c r="H938" s="244"/>
      <c r="I938" s="244"/>
      <c r="J938" s="244"/>
      <c r="K938" s="244"/>
      <c r="L938" s="244"/>
      <c r="M938" s="244"/>
      <c r="N938" s="244"/>
      <c r="O938" s="244"/>
      <c r="P938" s="244"/>
      <c r="Q938" s="244"/>
      <c r="R938" s="244"/>
      <c r="S938" s="244"/>
      <c r="T938" s="244"/>
      <c r="U938" s="244"/>
      <c r="V938" s="244"/>
      <c r="W938" s="244"/>
      <c r="X938" s="244"/>
      <c r="Y938" s="244"/>
      <c r="Z938" s="244"/>
      <c r="AA938" s="244"/>
      <c r="AB938" s="244"/>
      <c r="AC938" s="244"/>
      <c r="AD938" s="244"/>
      <c r="AE938" s="244"/>
      <c r="AF938" s="244"/>
      <c r="AG938" s="244"/>
      <c r="AH938" s="244"/>
      <c r="AI938" s="244"/>
      <c r="AJ938" s="244"/>
      <c r="AK938" s="244"/>
      <c r="AL938" s="244"/>
      <c r="AM938" s="244"/>
      <c r="AN938" s="244"/>
      <c r="AO938" s="244"/>
      <c r="AP938" s="244"/>
      <c r="AQ938" s="244"/>
      <c r="AR938" s="244"/>
      <c r="AS938" s="244"/>
      <c r="AT938" s="244"/>
      <c r="AU938" s="244"/>
      <c r="AV938" s="244"/>
      <c r="AW938" s="244"/>
      <c r="AX938" s="244"/>
      <c r="AY938" s="244"/>
      <c r="AZ938" s="244"/>
      <c r="BA938" s="244"/>
      <c r="BB938" s="244"/>
      <c r="BC938" s="244"/>
      <c r="BD938" s="244"/>
      <c r="BE938" s="244"/>
      <c r="BF938" s="244"/>
      <c r="BG938" s="244"/>
      <c r="BH938" s="244"/>
      <c r="BI938" s="244"/>
      <c r="BJ938" s="244"/>
      <c r="BK938" s="244"/>
    </row>
    <row r="939" spans="1:63" ht="19.5" customHeight="1">
      <c r="A939" s="244"/>
      <c r="B939" s="244"/>
      <c r="C939" s="244"/>
      <c r="D939" s="244"/>
      <c r="E939" s="244"/>
      <c r="F939" s="244"/>
      <c r="G939" s="244"/>
      <c r="H939" s="244"/>
      <c r="I939" s="244"/>
      <c r="J939" s="244"/>
      <c r="K939" s="244"/>
      <c r="L939" s="244"/>
      <c r="M939" s="244"/>
      <c r="N939" s="244"/>
      <c r="O939" s="244"/>
      <c r="P939" s="244"/>
      <c r="Q939" s="244"/>
      <c r="R939" s="244"/>
      <c r="S939" s="244"/>
      <c r="T939" s="244"/>
      <c r="U939" s="244"/>
      <c r="V939" s="244"/>
      <c r="W939" s="244"/>
      <c r="X939" s="244"/>
      <c r="Y939" s="244"/>
      <c r="Z939" s="244"/>
      <c r="AA939" s="244"/>
      <c r="AB939" s="244"/>
      <c r="AC939" s="244"/>
      <c r="AD939" s="244"/>
      <c r="AE939" s="244"/>
      <c r="AF939" s="244"/>
      <c r="AG939" s="244"/>
      <c r="AH939" s="244"/>
      <c r="AI939" s="244"/>
      <c r="AJ939" s="244"/>
      <c r="AK939" s="244"/>
      <c r="AL939" s="244"/>
      <c r="AM939" s="244"/>
      <c r="AN939" s="244"/>
      <c r="AO939" s="244"/>
      <c r="AP939" s="244"/>
      <c r="AQ939" s="244"/>
      <c r="AR939" s="244"/>
      <c r="AS939" s="244"/>
      <c r="AT939" s="244"/>
      <c r="AU939" s="244"/>
      <c r="AV939" s="244"/>
      <c r="AW939" s="244"/>
      <c r="AX939" s="244"/>
      <c r="AY939" s="244"/>
      <c r="AZ939" s="244"/>
      <c r="BA939" s="244"/>
      <c r="BB939" s="244"/>
      <c r="BC939" s="244"/>
      <c r="BD939" s="244"/>
      <c r="BE939" s="244"/>
      <c r="BF939" s="244"/>
      <c r="BG939" s="244"/>
      <c r="BH939" s="244"/>
      <c r="BI939" s="244"/>
      <c r="BJ939" s="244"/>
      <c r="BK939" s="244"/>
    </row>
    <row r="940" spans="1:63" ht="19.5" customHeight="1">
      <c r="A940" s="244"/>
      <c r="B940" s="244"/>
      <c r="C940" s="244"/>
      <c r="D940" s="244"/>
      <c r="E940" s="244"/>
      <c r="F940" s="244"/>
      <c r="G940" s="244"/>
      <c r="H940" s="244"/>
      <c r="I940" s="244"/>
      <c r="J940" s="244"/>
      <c r="K940" s="244"/>
      <c r="L940" s="244"/>
      <c r="M940" s="244"/>
      <c r="N940" s="244"/>
      <c r="O940" s="244"/>
      <c r="P940" s="244"/>
      <c r="Q940" s="244"/>
      <c r="R940" s="244"/>
      <c r="S940" s="244"/>
      <c r="T940" s="244"/>
      <c r="U940" s="244"/>
      <c r="V940" s="244"/>
      <c r="W940" s="244"/>
      <c r="X940" s="244"/>
      <c r="Y940" s="244"/>
      <c r="Z940" s="244"/>
      <c r="AA940" s="244"/>
      <c r="AB940" s="244"/>
      <c r="AC940" s="244"/>
      <c r="AD940" s="244"/>
      <c r="AE940" s="244"/>
      <c r="AF940" s="244"/>
      <c r="AG940" s="244"/>
      <c r="AH940" s="244"/>
      <c r="AI940" s="244"/>
      <c r="AJ940" s="244"/>
      <c r="AK940" s="244"/>
      <c r="AL940" s="244"/>
      <c r="AM940" s="244"/>
      <c r="AN940" s="244"/>
      <c r="AO940" s="244"/>
      <c r="AP940" s="244"/>
      <c r="AQ940" s="244"/>
      <c r="AR940" s="244"/>
      <c r="AS940" s="244"/>
      <c r="AT940" s="244"/>
      <c r="AU940" s="244"/>
      <c r="AV940" s="244"/>
      <c r="AW940" s="244"/>
      <c r="AX940" s="244"/>
      <c r="AY940" s="244"/>
      <c r="AZ940" s="244"/>
      <c r="BA940" s="244"/>
      <c r="BB940" s="244"/>
      <c r="BC940" s="244"/>
      <c r="BD940" s="244"/>
      <c r="BE940" s="244"/>
      <c r="BF940" s="244"/>
      <c r="BG940" s="244"/>
      <c r="BH940" s="244"/>
      <c r="BI940" s="244"/>
      <c r="BJ940" s="244"/>
      <c r="BK940" s="244"/>
    </row>
    <row r="941" spans="1:63" ht="19.5" customHeight="1">
      <c r="A941" s="244"/>
      <c r="B941" s="244"/>
      <c r="C941" s="244"/>
      <c r="D941" s="244"/>
      <c r="E941" s="244"/>
      <c r="F941" s="244"/>
      <c r="G941" s="244"/>
      <c r="H941" s="244"/>
      <c r="I941" s="244"/>
      <c r="J941" s="244"/>
      <c r="K941" s="244"/>
      <c r="L941" s="244"/>
      <c r="M941" s="244"/>
      <c r="N941" s="244"/>
      <c r="O941" s="244"/>
      <c r="P941" s="244"/>
      <c r="Q941" s="244"/>
      <c r="R941" s="244"/>
      <c r="S941" s="244"/>
      <c r="T941" s="244"/>
      <c r="U941" s="244"/>
      <c r="V941" s="244"/>
      <c r="W941" s="244"/>
      <c r="X941" s="244"/>
      <c r="Y941" s="244"/>
      <c r="Z941" s="244"/>
      <c r="AA941" s="244"/>
      <c r="AB941" s="244"/>
      <c r="AC941" s="244"/>
      <c r="AD941" s="244"/>
      <c r="AE941" s="244"/>
      <c r="AF941" s="244"/>
      <c r="AG941" s="244"/>
      <c r="AH941" s="244"/>
      <c r="AI941" s="244"/>
      <c r="AJ941" s="244"/>
      <c r="AK941" s="244"/>
      <c r="AL941" s="244"/>
      <c r="AM941" s="244"/>
      <c r="AN941" s="244"/>
      <c r="AO941" s="244"/>
      <c r="AP941" s="244"/>
      <c r="AQ941" s="244"/>
      <c r="AR941" s="244"/>
      <c r="AS941" s="244"/>
      <c r="AT941" s="244"/>
      <c r="AU941" s="244"/>
      <c r="AV941" s="244"/>
      <c r="AW941" s="244"/>
      <c r="AX941" s="244"/>
      <c r="AY941" s="244"/>
      <c r="AZ941" s="244"/>
      <c r="BA941" s="244"/>
      <c r="BB941" s="244"/>
      <c r="BC941" s="244"/>
      <c r="BD941" s="244"/>
      <c r="BE941" s="244"/>
      <c r="BF941" s="244"/>
      <c r="BG941" s="244"/>
      <c r="BH941" s="244"/>
      <c r="BI941" s="244"/>
      <c r="BJ941" s="244"/>
      <c r="BK941" s="244"/>
    </row>
    <row r="942" spans="1:63" ht="19.5" customHeight="1">
      <c r="A942" s="244"/>
      <c r="B942" s="244"/>
      <c r="C942" s="244"/>
      <c r="D942" s="244"/>
      <c r="E942" s="244"/>
      <c r="F942" s="244"/>
      <c r="G942" s="244"/>
      <c r="H942" s="244"/>
      <c r="I942" s="244"/>
      <c r="J942" s="244"/>
      <c r="K942" s="244"/>
      <c r="L942" s="244"/>
      <c r="M942" s="244"/>
      <c r="N942" s="244"/>
      <c r="O942" s="244"/>
      <c r="P942" s="244"/>
      <c r="Q942" s="244"/>
      <c r="R942" s="244"/>
      <c r="S942" s="244"/>
      <c r="T942" s="244"/>
      <c r="U942" s="244"/>
      <c r="V942" s="244"/>
      <c r="W942" s="244"/>
      <c r="X942" s="244"/>
      <c r="Y942" s="244"/>
      <c r="Z942" s="244"/>
      <c r="AA942" s="244"/>
      <c r="AB942" s="244"/>
      <c r="AC942" s="244"/>
      <c r="AD942" s="244"/>
      <c r="AE942" s="244"/>
      <c r="AF942" s="244"/>
      <c r="AG942" s="244"/>
      <c r="AH942" s="244"/>
      <c r="AI942" s="244"/>
      <c r="AJ942" s="244"/>
      <c r="AK942" s="244"/>
      <c r="AL942" s="244"/>
      <c r="AM942" s="244"/>
      <c r="AN942" s="244"/>
      <c r="AO942" s="244"/>
      <c r="AP942" s="244"/>
      <c r="AQ942" s="244"/>
      <c r="AR942" s="244"/>
      <c r="AS942" s="244"/>
      <c r="AT942" s="244"/>
      <c r="AU942" s="244"/>
      <c r="AV942" s="244"/>
      <c r="AW942" s="244"/>
      <c r="AX942" s="244"/>
      <c r="AY942" s="244"/>
      <c r="AZ942" s="244"/>
      <c r="BA942" s="244"/>
      <c r="BB942" s="244"/>
      <c r="BC942" s="244"/>
      <c r="BD942" s="244"/>
      <c r="BE942" s="244"/>
      <c r="BF942" s="244"/>
      <c r="BG942" s="244"/>
      <c r="BH942" s="244"/>
      <c r="BI942" s="244"/>
      <c r="BJ942" s="244"/>
      <c r="BK942" s="244"/>
    </row>
    <row r="943" spans="1:63" ht="19.5" customHeight="1">
      <c r="A943" s="244"/>
      <c r="B943" s="244"/>
      <c r="C943" s="244"/>
      <c r="D943" s="244"/>
      <c r="E943" s="244"/>
      <c r="F943" s="244"/>
      <c r="G943" s="244"/>
      <c r="H943" s="244"/>
      <c r="I943" s="244"/>
      <c r="J943" s="244"/>
      <c r="K943" s="244"/>
      <c r="L943" s="244"/>
      <c r="M943" s="244"/>
      <c r="N943" s="244"/>
      <c r="O943" s="244"/>
      <c r="P943" s="244"/>
      <c r="Q943" s="244"/>
      <c r="R943" s="244"/>
      <c r="S943" s="244"/>
      <c r="T943" s="244"/>
      <c r="U943" s="244"/>
      <c r="V943" s="244"/>
      <c r="W943" s="244"/>
      <c r="X943" s="244"/>
      <c r="Y943" s="244"/>
      <c r="Z943" s="244"/>
      <c r="AA943" s="244"/>
      <c r="AB943" s="244"/>
      <c r="AC943" s="244"/>
      <c r="AD943" s="244"/>
      <c r="AE943" s="244"/>
      <c r="AF943" s="244"/>
      <c r="AG943" s="244"/>
      <c r="AH943" s="244"/>
      <c r="AI943" s="244"/>
      <c r="AJ943" s="244"/>
      <c r="AK943" s="244"/>
      <c r="AL943" s="244"/>
      <c r="AM943" s="244"/>
      <c r="AN943" s="244"/>
      <c r="AO943" s="244"/>
      <c r="AP943" s="244"/>
      <c r="AQ943" s="244"/>
      <c r="AR943" s="244"/>
      <c r="AS943" s="244"/>
      <c r="AT943" s="244"/>
      <c r="AU943" s="244"/>
      <c r="AV943" s="244"/>
      <c r="AW943" s="244"/>
      <c r="AX943" s="244"/>
      <c r="AY943" s="244"/>
      <c r="AZ943" s="244"/>
      <c r="BA943" s="244"/>
      <c r="BB943" s="244"/>
      <c r="BC943" s="244"/>
      <c r="BD943" s="244"/>
      <c r="BE943" s="244"/>
      <c r="BF943" s="244"/>
      <c r="BG943" s="244"/>
      <c r="BH943" s="244"/>
      <c r="BI943" s="244"/>
      <c r="BJ943" s="244"/>
      <c r="BK943" s="244"/>
    </row>
    <row r="944" spans="1:63" ht="19.5" customHeight="1">
      <c r="A944" s="244"/>
      <c r="B944" s="244"/>
      <c r="C944" s="244"/>
      <c r="D944" s="244"/>
      <c r="E944" s="244"/>
      <c r="F944" s="244"/>
      <c r="G944" s="244"/>
      <c r="H944" s="244"/>
      <c r="I944" s="244"/>
      <c r="J944" s="244"/>
      <c r="K944" s="244"/>
      <c r="L944" s="244"/>
      <c r="M944" s="244"/>
      <c r="N944" s="244"/>
      <c r="O944" s="244"/>
      <c r="P944" s="244"/>
      <c r="Q944" s="244"/>
      <c r="R944" s="244"/>
      <c r="S944" s="244"/>
      <c r="T944" s="244"/>
      <c r="U944" s="244"/>
      <c r="V944" s="244"/>
      <c r="W944" s="244"/>
      <c r="X944" s="244"/>
      <c r="Y944" s="244"/>
      <c r="Z944" s="244"/>
      <c r="AA944" s="244"/>
      <c r="AB944" s="244"/>
      <c r="AC944" s="244"/>
      <c r="AD944" s="244"/>
      <c r="AE944" s="244"/>
      <c r="AF944" s="244"/>
      <c r="AG944" s="244"/>
      <c r="AH944" s="244"/>
      <c r="AI944" s="244"/>
      <c r="AJ944" s="244"/>
      <c r="AK944" s="244"/>
      <c r="AL944" s="244"/>
      <c r="AM944" s="244"/>
      <c r="AN944" s="244"/>
      <c r="AO944" s="244"/>
      <c r="AP944" s="244"/>
      <c r="AQ944" s="244"/>
      <c r="AR944" s="244"/>
      <c r="AS944" s="244"/>
      <c r="AT944" s="244"/>
      <c r="AU944" s="244"/>
      <c r="AV944" s="244"/>
      <c r="AW944" s="244"/>
      <c r="AX944" s="244"/>
      <c r="AY944" s="244"/>
      <c r="AZ944" s="244"/>
      <c r="BA944" s="244"/>
      <c r="BB944" s="244"/>
      <c r="BC944" s="244"/>
      <c r="BD944" s="244"/>
      <c r="BE944" s="244"/>
      <c r="BF944" s="244"/>
      <c r="BG944" s="244"/>
      <c r="BH944" s="244"/>
      <c r="BI944" s="244"/>
      <c r="BJ944" s="244"/>
      <c r="BK944" s="244"/>
    </row>
    <row r="945" spans="1:63" ht="19.5" customHeight="1">
      <c r="A945" s="244"/>
      <c r="B945" s="244"/>
      <c r="C945" s="244"/>
      <c r="D945" s="244"/>
      <c r="E945" s="244"/>
      <c r="F945" s="244"/>
      <c r="G945" s="244"/>
      <c r="H945" s="244"/>
      <c r="I945" s="244"/>
      <c r="J945" s="244"/>
      <c r="K945" s="244"/>
      <c r="L945" s="244"/>
      <c r="M945" s="244"/>
      <c r="N945" s="244"/>
      <c r="O945" s="244"/>
      <c r="P945" s="244"/>
      <c r="Q945" s="244"/>
      <c r="R945" s="244"/>
      <c r="S945" s="244"/>
      <c r="T945" s="244"/>
      <c r="U945" s="244"/>
      <c r="V945" s="244"/>
      <c r="W945" s="244"/>
      <c r="X945" s="244"/>
      <c r="Y945" s="244"/>
      <c r="Z945" s="244"/>
      <c r="AA945" s="244"/>
      <c r="AB945" s="244"/>
      <c r="AC945" s="244"/>
      <c r="AD945" s="244"/>
      <c r="AE945" s="244"/>
      <c r="AF945" s="244"/>
      <c r="AG945" s="244"/>
      <c r="AH945" s="244"/>
      <c r="AI945" s="244"/>
      <c r="AJ945" s="244"/>
      <c r="AK945" s="244"/>
      <c r="AL945" s="244"/>
      <c r="AM945" s="244"/>
      <c r="AN945" s="244"/>
      <c r="AO945" s="244"/>
      <c r="AP945" s="244"/>
      <c r="AQ945" s="244"/>
      <c r="AR945" s="244"/>
      <c r="AS945" s="244"/>
      <c r="AT945" s="244"/>
      <c r="AU945" s="244"/>
      <c r="AV945" s="244"/>
      <c r="AW945" s="244"/>
      <c r="AX945" s="244"/>
      <c r="AY945" s="244"/>
      <c r="AZ945" s="244"/>
      <c r="BA945" s="244"/>
      <c r="BB945" s="244"/>
      <c r="BC945" s="244"/>
      <c r="BD945" s="244"/>
      <c r="BE945" s="244"/>
      <c r="BF945" s="244"/>
      <c r="BG945" s="244"/>
      <c r="BH945" s="244"/>
      <c r="BI945" s="244"/>
      <c r="BJ945" s="244"/>
      <c r="BK945" s="244"/>
    </row>
    <row r="946" spans="1:63" ht="19.5" customHeight="1">
      <c r="A946" s="244"/>
      <c r="B946" s="244"/>
      <c r="C946" s="244"/>
      <c r="D946" s="244"/>
      <c r="E946" s="244"/>
      <c r="F946" s="244"/>
      <c r="G946" s="244"/>
      <c r="H946" s="244"/>
      <c r="I946" s="244"/>
      <c r="J946" s="244"/>
      <c r="K946" s="244"/>
      <c r="L946" s="244"/>
      <c r="M946" s="244"/>
      <c r="N946" s="244"/>
      <c r="O946" s="244"/>
      <c r="P946" s="244"/>
      <c r="Q946" s="244"/>
      <c r="R946" s="244"/>
      <c r="S946" s="244"/>
      <c r="T946" s="244"/>
      <c r="U946" s="244"/>
      <c r="V946" s="244"/>
      <c r="W946" s="244"/>
      <c r="X946" s="244"/>
      <c r="Y946" s="244"/>
      <c r="Z946" s="244"/>
      <c r="AA946" s="244"/>
      <c r="AB946" s="244"/>
      <c r="AC946" s="244"/>
      <c r="AD946" s="244"/>
      <c r="AE946" s="244"/>
      <c r="AF946" s="244"/>
      <c r="AG946" s="244"/>
      <c r="AH946" s="244"/>
      <c r="AI946" s="244"/>
      <c r="AJ946" s="244"/>
      <c r="AK946" s="244"/>
      <c r="AL946" s="244"/>
      <c r="AM946" s="244"/>
      <c r="AN946" s="244"/>
      <c r="AO946" s="244"/>
      <c r="AP946" s="244"/>
      <c r="AQ946" s="244"/>
      <c r="AR946" s="244"/>
      <c r="AS946" s="244"/>
      <c r="AT946" s="244"/>
      <c r="AU946" s="244"/>
      <c r="AV946" s="244"/>
      <c r="AW946" s="244"/>
      <c r="AX946" s="244"/>
      <c r="AY946" s="244"/>
      <c r="AZ946" s="244"/>
      <c r="BA946" s="244"/>
      <c r="BB946" s="244"/>
      <c r="BC946" s="244"/>
      <c r="BD946" s="244"/>
      <c r="BE946" s="244"/>
      <c r="BF946" s="244"/>
      <c r="BG946" s="244"/>
      <c r="BH946" s="244"/>
      <c r="BI946" s="244"/>
      <c r="BJ946" s="244"/>
      <c r="BK946" s="244"/>
    </row>
    <row r="947" spans="1:63" ht="19.5" customHeight="1">
      <c r="A947" s="244"/>
      <c r="B947" s="244"/>
      <c r="C947" s="244"/>
      <c r="D947" s="244"/>
      <c r="E947" s="244"/>
      <c r="F947" s="244"/>
      <c r="G947" s="244"/>
      <c r="H947" s="244"/>
      <c r="I947" s="244"/>
      <c r="J947" s="244"/>
      <c r="K947" s="244"/>
      <c r="L947" s="244"/>
      <c r="M947" s="244"/>
      <c r="N947" s="244"/>
      <c r="O947" s="244"/>
      <c r="P947" s="244"/>
      <c r="Q947" s="244"/>
      <c r="R947" s="244"/>
      <c r="S947" s="244"/>
      <c r="T947" s="244"/>
      <c r="U947" s="244"/>
      <c r="V947" s="244"/>
      <c r="W947" s="244"/>
      <c r="X947" s="244"/>
      <c r="Y947" s="244"/>
      <c r="Z947" s="244"/>
      <c r="AA947" s="244"/>
      <c r="AB947" s="244"/>
      <c r="AC947" s="244"/>
      <c r="AD947" s="244"/>
      <c r="AE947" s="244"/>
      <c r="AF947" s="244"/>
      <c r="AG947" s="244"/>
      <c r="AH947" s="244"/>
      <c r="AI947" s="244"/>
      <c r="AJ947" s="244"/>
      <c r="AK947" s="244"/>
      <c r="AL947" s="244"/>
      <c r="AM947" s="244"/>
      <c r="AN947" s="244"/>
      <c r="AO947" s="244"/>
      <c r="AP947" s="244"/>
      <c r="AQ947" s="244"/>
      <c r="AR947" s="244"/>
      <c r="AS947" s="244"/>
      <c r="AT947" s="244"/>
      <c r="AU947" s="244"/>
      <c r="AV947" s="244"/>
      <c r="AW947" s="244"/>
      <c r="AX947" s="244"/>
      <c r="AY947" s="244"/>
      <c r="AZ947" s="244"/>
      <c r="BA947" s="244"/>
      <c r="BB947" s="244"/>
      <c r="BC947" s="244"/>
      <c r="BD947" s="244"/>
      <c r="BE947" s="244"/>
      <c r="BF947" s="244"/>
      <c r="BG947" s="244"/>
      <c r="BH947" s="244"/>
      <c r="BI947" s="244"/>
      <c r="BJ947" s="244"/>
      <c r="BK947" s="244"/>
    </row>
    <row r="948" spans="1:63" ht="19.5" customHeight="1">
      <c r="A948" s="244"/>
      <c r="B948" s="244"/>
      <c r="C948" s="244"/>
      <c r="D948" s="244"/>
      <c r="E948" s="244"/>
      <c r="F948" s="244"/>
      <c r="G948" s="244"/>
      <c r="H948" s="244"/>
      <c r="I948" s="244"/>
      <c r="J948" s="244"/>
      <c r="K948" s="244"/>
      <c r="L948" s="244"/>
      <c r="M948" s="244"/>
      <c r="N948" s="244"/>
      <c r="O948" s="244"/>
      <c r="P948" s="244"/>
      <c r="Q948" s="244"/>
      <c r="R948" s="244"/>
      <c r="S948" s="244"/>
      <c r="T948" s="244"/>
      <c r="U948" s="244"/>
      <c r="V948" s="244"/>
      <c r="W948" s="244"/>
      <c r="X948" s="244"/>
      <c r="Y948" s="244"/>
      <c r="Z948" s="244"/>
      <c r="AA948" s="244"/>
      <c r="AB948" s="244"/>
      <c r="AC948" s="244"/>
      <c r="AD948" s="244"/>
      <c r="AE948" s="244"/>
      <c r="AF948" s="244"/>
      <c r="AG948" s="244"/>
      <c r="AH948" s="244"/>
      <c r="AI948" s="244"/>
      <c r="AJ948" s="244"/>
      <c r="AK948" s="244"/>
      <c r="AL948" s="244"/>
      <c r="AM948" s="244"/>
      <c r="AN948" s="244"/>
      <c r="AO948" s="244"/>
      <c r="AP948" s="244"/>
      <c r="AQ948" s="244"/>
      <c r="AR948" s="244"/>
      <c r="AS948" s="244"/>
      <c r="AT948" s="244"/>
      <c r="AU948" s="244"/>
      <c r="AV948" s="244"/>
      <c r="AW948" s="244"/>
      <c r="AX948" s="244"/>
      <c r="AY948" s="244"/>
      <c r="AZ948" s="244"/>
      <c r="BA948" s="244"/>
      <c r="BB948" s="244"/>
      <c r="BC948" s="244"/>
      <c r="BD948" s="244"/>
      <c r="BE948" s="244"/>
      <c r="BF948" s="244"/>
      <c r="BG948" s="244"/>
      <c r="BH948" s="244"/>
      <c r="BI948" s="244"/>
      <c r="BJ948" s="244"/>
      <c r="BK948" s="244"/>
    </row>
    <row r="949" spans="1:63" ht="19.5" customHeight="1">
      <c r="A949" s="244"/>
      <c r="B949" s="244"/>
      <c r="C949" s="244"/>
      <c r="D949" s="244"/>
      <c r="E949" s="244"/>
      <c r="F949" s="244"/>
      <c r="G949" s="244"/>
      <c r="H949" s="244"/>
      <c r="I949" s="244"/>
      <c r="J949" s="244"/>
      <c r="K949" s="244"/>
      <c r="L949" s="244"/>
      <c r="M949" s="244"/>
      <c r="N949" s="244"/>
      <c r="O949" s="244"/>
      <c r="P949" s="244"/>
      <c r="Q949" s="244"/>
      <c r="R949" s="244"/>
      <c r="S949" s="244"/>
      <c r="T949" s="244"/>
      <c r="U949" s="244"/>
      <c r="V949" s="244"/>
      <c r="W949" s="244"/>
      <c r="X949" s="244"/>
      <c r="Y949" s="244"/>
      <c r="Z949" s="244"/>
      <c r="AA949" s="244"/>
      <c r="AB949" s="244"/>
      <c r="AC949" s="244"/>
      <c r="AD949" s="244"/>
      <c r="AE949" s="244"/>
      <c r="AF949" s="244"/>
      <c r="AG949" s="244"/>
      <c r="AH949" s="244"/>
      <c r="AI949" s="244"/>
      <c r="AJ949" s="244"/>
      <c r="AK949" s="244"/>
      <c r="AL949" s="244"/>
      <c r="AM949" s="244"/>
      <c r="AN949" s="244"/>
      <c r="AO949" s="244"/>
      <c r="AP949" s="244"/>
      <c r="AQ949" s="244"/>
      <c r="AR949" s="244"/>
      <c r="AS949" s="244"/>
      <c r="AT949" s="244"/>
      <c r="AU949" s="244"/>
      <c r="AV949" s="244"/>
      <c r="AW949" s="244"/>
      <c r="AX949" s="244"/>
      <c r="AY949" s="244"/>
      <c r="AZ949" s="244"/>
      <c r="BA949" s="244"/>
      <c r="BB949" s="244"/>
      <c r="BC949" s="244"/>
      <c r="BD949" s="244"/>
      <c r="BE949" s="244"/>
      <c r="BF949" s="244"/>
      <c r="BG949" s="244"/>
      <c r="BH949" s="244"/>
      <c r="BI949" s="244"/>
      <c r="BJ949" s="244"/>
      <c r="BK949" s="244"/>
    </row>
    <row r="950" spans="1:63" ht="19.5" customHeight="1">
      <c r="A950" s="244"/>
      <c r="B950" s="244"/>
      <c r="C950" s="244"/>
      <c r="D950" s="244"/>
      <c r="E950" s="244"/>
      <c r="F950" s="244"/>
      <c r="G950" s="244"/>
      <c r="H950" s="244"/>
      <c r="I950" s="244"/>
      <c r="J950" s="244"/>
      <c r="K950" s="244"/>
      <c r="L950" s="244"/>
      <c r="M950" s="244"/>
      <c r="N950" s="244"/>
      <c r="O950" s="244"/>
      <c r="P950" s="244"/>
      <c r="Q950" s="244"/>
      <c r="R950" s="244"/>
      <c r="S950" s="244"/>
      <c r="T950" s="244"/>
      <c r="U950" s="244"/>
      <c r="V950" s="244"/>
      <c r="W950" s="244"/>
      <c r="X950" s="244"/>
      <c r="Y950" s="244"/>
      <c r="Z950" s="244"/>
      <c r="AA950" s="244"/>
      <c r="AB950" s="244"/>
      <c r="AC950" s="244"/>
      <c r="AD950" s="244"/>
      <c r="AE950" s="244"/>
      <c r="AF950" s="244"/>
      <c r="AG950" s="244"/>
      <c r="AH950" s="244"/>
      <c r="AI950" s="244"/>
      <c r="AJ950" s="244"/>
      <c r="AK950" s="244"/>
      <c r="AL950" s="244"/>
      <c r="AM950" s="244"/>
      <c r="AN950" s="244"/>
      <c r="AO950" s="244"/>
      <c r="AP950" s="244"/>
      <c r="AQ950" s="244"/>
      <c r="AR950" s="244"/>
      <c r="AS950" s="244"/>
      <c r="AT950" s="244"/>
      <c r="AU950" s="244"/>
      <c r="AV950" s="244"/>
      <c r="AW950" s="244"/>
      <c r="AX950" s="244"/>
      <c r="AY950" s="244"/>
      <c r="AZ950" s="244"/>
      <c r="BA950" s="244"/>
      <c r="BB950" s="244"/>
      <c r="BC950" s="244"/>
      <c r="BD950" s="244"/>
      <c r="BE950" s="244"/>
      <c r="BF950" s="244"/>
      <c r="BG950" s="244"/>
      <c r="BH950" s="244"/>
      <c r="BI950" s="244"/>
      <c r="BJ950" s="244"/>
      <c r="BK950" s="244"/>
    </row>
    <row r="951" spans="1:63" ht="19.5" customHeight="1">
      <c r="A951" s="244"/>
      <c r="B951" s="244"/>
      <c r="C951" s="244"/>
      <c r="D951" s="244"/>
      <c r="E951" s="244"/>
      <c r="F951" s="244"/>
      <c r="G951" s="244"/>
      <c r="H951" s="244"/>
      <c r="I951" s="244"/>
      <c r="J951" s="244"/>
      <c r="K951" s="244"/>
      <c r="L951" s="244"/>
      <c r="M951" s="244"/>
      <c r="N951" s="244"/>
      <c r="O951" s="244"/>
      <c r="P951" s="244"/>
      <c r="Q951" s="244"/>
      <c r="R951" s="244"/>
      <c r="S951" s="244"/>
      <c r="T951" s="244"/>
      <c r="U951" s="244"/>
      <c r="V951" s="244"/>
      <c r="W951" s="244"/>
      <c r="X951" s="244"/>
      <c r="Y951" s="244"/>
      <c r="Z951" s="244"/>
      <c r="AA951" s="244"/>
      <c r="AB951" s="244"/>
      <c r="AC951" s="244"/>
      <c r="AD951" s="244"/>
      <c r="AE951" s="244"/>
      <c r="AF951" s="244"/>
      <c r="AG951" s="244"/>
      <c r="AH951" s="244"/>
      <c r="AI951" s="244"/>
      <c r="AJ951" s="244"/>
      <c r="AK951" s="244"/>
      <c r="AL951" s="244"/>
      <c r="AM951" s="244"/>
      <c r="AN951" s="244"/>
      <c r="AO951" s="244"/>
      <c r="AP951" s="244"/>
      <c r="AQ951" s="244"/>
      <c r="AR951" s="244"/>
      <c r="AS951" s="244"/>
      <c r="AT951" s="244"/>
      <c r="AU951" s="244"/>
      <c r="AV951" s="244"/>
      <c r="AW951" s="244"/>
      <c r="AX951" s="244"/>
      <c r="AY951" s="244"/>
      <c r="AZ951" s="244"/>
      <c r="BA951" s="244"/>
      <c r="BB951" s="244"/>
      <c r="BC951" s="244"/>
      <c r="BD951" s="244"/>
      <c r="BE951" s="244"/>
      <c r="BF951" s="244"/>
      <c r="BG951" s="244"/>
      <c r="BH951" s="244"/>
      <c r="BI951" s="244"/>
      <c r="BJ951" s="244"/>
      <c r="BK951" s="244"/>
    </row>
    <row r="952" spans="1:63" ht="19.5" customHeight="1">
      <c r="A952" s="244"/>
      <c r="B952" s="244"/>
      <c r="C952" s="244"/>
      <c r="D952" s="244"/>
      <c r="E952" s="244"/>
      <c r="F952" s="244"/>
      <c r="G952" s="244"/>
      <c r="H952" s="244"/>
      <c r="I952" s="244"/>
      <c r="J952" s="244"/>
      <c r="K952" s="244"/>
      <c r="L952" s="244"/>
      <c r="M952" s="244"/>
      <c r="N952" s="244"/>
      <c r="O952" s="244"/>
      <c r="P952" s="244"/>
      <c r="Q952" s="244"/>
      <c r="R952" s="244"/>
      <c r="S952" s="244"/>
      <c r="T952" s="244"/>
      <c r="U952" s="244"/>
      <c r="V952" s="244"/>
      <c r="W952" s="244"/>
      <c r="X952" s="244"/>
      <c r="Y952" s="244"/>
      <c r="Z952" s="244"/>
      <c r="AA952" s="244"/>
      <c r="AB952" s="244"/>
      <c r="AC952" s="244"/>
      <c r="AD952" s="244"/>
      <c r="AE952" s="244"/>
      <c r="AF952" s="244"/>
      <c r="AG952" s="244"/>
      <c r="AH952" s="244"/>
      <c r="AI952" s="244"/>
      <c r="AJ952" s="244"/>
      <c r="AK952" s="244"/>
      <c r="AL952" s="244"/>
      <c r="AM952" s="244"/>
      <c r="AN952" s="244"/>
      <c r="AO952" s="244"/>
      <c r="AP952" s="244"/>
      <c r="AQ952" s="244"/>
      <c r="AR952" s="244"/>
      <c r="AS952" s="244"/>
      <c r="AT952" s="244"/>
      <c r="AU952" s="244"/>
      <c r="AV952" s="244"/>
      <c r="AW952" s="244"/>
      <c r="AX952" s="244"/>
      <c r="AY952" s="244"/>
      <c r="AZ952" s="244"/>
      <c r="BA952" s="244"/>
      <c r="BB952" s="244"/>
      <c r="BC952" s="244"/>
      <c r="BD952" s="244"/>
      <c r="BE952" s="244"/>
      <c r="BF952" s="244"/>
      <c r="BG952" s="244"/>
      <c r="BH952" s="244"/>
      <c r="BI952" s="244"/>
      <c r="BJ952" s="244"/>
      <c r="BK952" s="244"/>
    </row>
    <row r="953" spans="1:63" ht="19.5" customHeight="1">
      <c r="A953" s="244"/>
      <c r="B953" s="244"/>
      <c r="C953" s="244"/>
      <c r="D953" s="244"/>
      <c r="E953" s="244"/>
      <c r="F953" s="244"/>
      <c r="G953" s="244"/>
      <c r="H953" s="244"/>
      <c r="I953" s="244"/>
      <c r="J953" s="244"/>
      <c r="K953" s="244"/>
      <c r="L953" s="244"/>
      <c r="M953" s="244"/>
      <c r="N953" s="244"/>
      <c r="O953" s="244"/>
      <c r="P953" s="244"/>
      <c r="Q953" s="244"/>
      <c r="R953" s="244"/>
      <c r="S953" s="244"/>
      <c r="T953" s="244"/>
      <c r="U953" s="244"/>
      <c r="V953" s="244"/>
      <c r="W953" s="244"/>
      <c r="X953" s="244"/>
      <c r="Y953" s="244"/>
      <c r="Z953" s="244"/>
      <c r="AA953" s="244"/>
      <c r="AB953" s="244"/>
      <c r="AC953" s="244"/>
      <c r="AD953" s="244"/>
      <c r="AE953" s="244"/>
      <c r="AF953" s="244"/>
      <c r="AG953" s="244"/>
      <c r="AH953" s="244"/>
      <c r="AI953" s="244"/>
      <c r="AJ953" s="244"/>
      <c r="AK953" s="244"/>
      <c r="AL953" s="244"/>
      <c r="AM953" s="244"/>
      <c r="AN953" s="244"/>
      <c r="AO953" s="244"/>
      <c r="AP953" s="244"/>
      <c r="AQ953" s="244"/>
      <c r="AR953" s="244"/>
      <c r="AS953" s="244"/>
      <c r="AT953" s="244"/>
      <c r="AU953" s="244"/>
      <c r="AV953" s="244"/>
      <c r="AW953" s="244"/>
      <c r="AX953" s="244"/>
      <c r="AY953" s="244"/>
      <c r="AZ953" s="244"/>
      <c r="BA953" s="244"/>
      <c r="BB953" s="244"/>
      <c r="BC953" s="244"/>
      <c r="BD953" s="244"/>
      <c r="BE953" s="244"/>
      <c r="BF953" s="244"/>
      <c r="BG953" s="244"/>
      <c r="BH953" s="244"/>
      <c r="BI953" s="244"/>
      <c r="BJ953" s="244"/>
      <c r="BK953" s="244"/>
    </row>
    <row r="954" spans="1:63" ht="19.5" customHeight="1">
      <c r="A954" s="244"/>
      <c r="B954" s="244"/>
      <c r="C954" s="244"/>
      <c r="D954" s="244"/>
      <c r="E954" s="244"/>
      <c r="F954" s="244"/>
      <c r="G954" s="244"/>
      <c r="H954" s="244"/>
      <c r="I954" s="244"/>
      <c r="J954" s="244"/>
      <c r="K954" s="244"/>
      <c r="L954" s="244"/>
      <c r="M954" s="244"/>
      <c r="N954" s="244"/>
      <c r="O954" s="244"/>
      <c r="P954" s="244"/>
      <c r="Q954" s="244"/>
      <c r="R954" s="244"/>
      <c r="S954" s="244"/>
      <c r="T954" s="244"/>
      <c r="U954" s="244"/>
      <c r="V954" s="244"/>
      <c r="W954" s="244"/>
      <c r="X954" s="244"/>
      <c r="Y954" s="244"/>
      <c r="Z954" s="244"/>
      <c r="AA954" s="244"/>
      <c r="AB954" s="244"/>
      <c r="AC954" s="244"/>
      <c r="AD954" s="244"/>
      <c r="AE954" s="244"/>
      <c r="AF954" s="244"/>
      <c r="AG954" s="244"/>
      <c r="AH954" s="244"/>
      <c r="AI954" s="244"/>
      <c r="AJ954" s="244"/>
      <c r="AK954" s="244"/>
      <c r="AL954" s="244"/>
      <c r="AM954" s="244"/>
      <c r="AN954" s="244"/>
      <c r="AO954" s="244"/>
      <c r="AP954" s="244"/>
      <c r="AQ954" s="244"/>
      <c r="AR954" s="244"/>
      <c r="AS954" s="244"/>
      <c r="AT954" s="244"/>
      <c r="AU954" s="244"/>
      <c r="AV954" s="244"/>
      <c r="AW954" s="244"/>
      <c r="AX954" s="244"/>
      <c r="AY954" s="244"/>
      <c r="AZ954" s="244"/>
      <c r="BA954" s="244"/>
      <c r="BB954" s="244"/>
      <c r="BC954" s="244"/>
      <c r="BD954" s="244"/>
      <c r="BE954" s="244"/>
      <c r="BF954" s="244"/>
      <c r="BG954" s="244"/>
      <c r="BH954" s="244"/>
      <c r="BI954" s="244"/>
      <c r="BJ954" s="244"/>
      <c r="BK954" s="244"/>
    </row>
    <row r="955" spans="1:63" ht="19.5" customHeight="1">
      <c r="A955" s="244"/>
      <c r="B955" s="244"/>
      <c r="C955" s="244"/>
      <c r="D955" s="244"/>
      <c r="E955" s="244"/>
      <c r="F955" s="244"/>
      <c r="G955" s="244"/>
      <c r="H955" s="244"/>
      <c r="I955" s="244"/>
      <c r="J955" s="244"/>
      <c r="K955" s="244"/>
      <c r="L955" s="244"/>
      <c r="M955" s="244"/>
      <c r="N955" s="244"/>
      <c r="O955" s="244"/>
      <c r="P955" s="244"/>
      <c r="Q955" s="244"/>
      <c r="R955" s="244"/>
      <c r="S955" s="244"/>
      <c r="T955" s="244"/>
      <c r="U955" s="244"/>
      <c r="V955" s="244"/>
      <c r="W955" s="244"/>
      <c r="X955" s="244"/>
      <c r="Y955" s="244"/>
      <c r="Z955" s="244"/>
      <c r="AA955" s="244"/>
      <c r="AB955" s="244"/>
      <c r="AC955" s="244"/>
      <c r="AD955" s="244"/>
      <c r="AE955" s="244"/>
      <c r="AF955" s="244"/>
      <c r="AG955" s="244"/>
      <c r="AH955" s="244"/>
      <c r="AI955" s="244"/>
      <c r="AJ955" s="244"/>
      <c r="AK955" s="244"/>
      <c r="AL955" s="244"/>
      <c r="AM955" s="244"/>
      <c r="AN955" s="244"/>
      <c r="AO955" s="244"/>
      <c r="AP955" s="244"/>
      <c r="AQ955" s="244"/>
      <c r="AR955" s="244"/>
      <c r="AS955" s="244"/>
      <c r="AT955" s="244"/>
      <c r="AU955" s="244"/>
      <c r="AV955" s="244"/>
      <c r="AW955" s="244"/>
      <c r="AX955" s="244"/>
      <c r="AY955" s="244"/>
      <c r="AZ955" s="244"/>
      <c r="BA955" s="244"/>
      <c r="BB955" s="244"/>
      <c r="BC955" s="244"/>
      <c r="BD955" s="244"/>
      <c r="BE955" s="244"/>
      <c r="BF955" s="244"/>
      <c r="BG955" s="244"/>
      <c r="BH955" s="244"/>
      <c r="BI955" s="244"/>
      <c r="BJ955" s="244"/>
      <c r="BK955" s="244"/>
    </row>
    <row r="956" spans="1:63" ht="19.5" customHeight="1">
      <c r="A956" s="244"/>
      <c r="B956" s="244"/>
      <c r="C956" s="244"/>
      <c r="D956" s="244"/>
      <c r="E956" s="244"/>
      <c r="F956" s="244"/>
      <c r="G956" s="244"/>
      <c r="H956" s="244"/>
      <c r="I956" s="244"/>
      <c r="J956" s="244"/>
      <c r="K956" s="244"/>
      <c r="L956" s="244"/>
      <c r="M956" s="244"/>
      <c r="N956" s="244"/>
      <c r="O956" s="244"/>
      <c r="P956" s="244"/>
      <c r="Q956" s="244"/>
      <c r="R956" s="244"/>
      <c r="S956" s="244"/>
      <c r="T956" s="244"/>
      <c r="U956" s="244"/>
      <c r="V956" s="244"/>
      <c r="W956" s="244"/>
      <c r="X956" s="244"/>
      <c r="Y956" s="244"/>
      <c r="Z956" s="244"/>
      <c r="AA956" s="244"/>
      <c r="AB956" s="244"/>
      <c r="AC956" s="244"/>
      <c r="AD956" s="244"/>
      <c r="AE956" s="244"/>
      <c r="AF956" s="244"/>
      <c r="AG956" s="244"/>
      <c r="AH956" s="244"/>
      <c r="AI956" s="244"/>
      <c r="AJ956" s="244"/>
      <c r="AK956" s="244"/>
      <c r="AL956" s="244"/>
      <c r="AM956" s="244"/>
      <c r="AN956" s="244"/>
      <c r="AO956" s="244"/>
      <c r="AP956" s="244"/>
      <c r="AQ956" s="244"/>
      <c r="AR956" s="244"/>
      <c r="AS956" s="244"/>
      <c r="AT956" s="244"/>
      <c r="AU956" s="244"/>
      <c r="AV956" s="244"/>
      <c r="AW956" s="244"/>
      <c r="AX956" s="244"/>
      <c r="AY956" s="244"/>
      <c r="AZ956" s="244"/>
      <c r="BA956" s="244"/>
      <c r="BB956" s="244"/>
      <c r="BC956" s="244"/>
      <c r="BD956" s="244"/>
      <c r="BE956" s="244"/>
      <c r="BF956" s="244"/>
      <c r="BG956" s="244"/>
      <c r="BH956" s="244"/>
      <c r="BI956" s="244"/>
      <c r="BJ956" s="244"/>
      <c r="BK956" s="244"/>
    </row>
    <row r="957" spans="1:63" ht="19.5" customHeight="1">
      <c r="A957" s="244"/>
      <c r="B957" s="244"/>
      <c r="C957" s="244"/>
      <c r="D957" s="244"/>
      <c r="E957" s="244"/>
      <c r="F957" s="244"/>
      <c r="G957" s="244"/>
      <c r="H957" s="244"/>
      <c r="I957" s="244"/>
      <c r="J957" s="244"/>
      <c r="K957" s="244"/>
      <c r="L957" s="244"/>
      <c r="M957" s="244"/>
      <c r="N957" s="244"/>
      <c r="O957" s="244"/>
      <c r="P957" s="244"/>
      <c r="Q957" s="244"/>
      <c r="R957" s="244"/>
      <c r="S957" s="244"/>
      <c r="T957" s="244"/>
      <c r="U957" s="244"/>
      <c r="V957" s="244"/>
      <c r="W957" s="244"/>
      <c r="X957" s="244"/>
      <c r="Y957" s="244"/>
      <c r="Z957" s="244"/>
      <c r="AA957" s="244"/>
      <c r="AB957" s="244"/>
      <c r="AC957" s="244"/>
      <c r="AD957" s="244"/>
      <c r="AE957" s="244"/>
      <c r="AF957" s="244"/>
      <c r="AG957" s="244"/>
      <c r="AH957" s="244"/>
      <c r="AI957" s="244"/>
      <c r="AJ957" s="244"/>
      <c r="AK957" s="244"/>
      <c r="AL957" s="244"/>
      <c r="AM957" s="244"/>
      <c r="AN957" s="244"/>
      <c r="AO957" s="244"/>
      <c r="AP957" s="244"/>
      <c r="AQ957" s="244"/>
      <c r="AR957" s="244"/>
      <c r="AS957" s="244"/>
      <c r="AT957" s="244"/>
      <c r="AU957" s="244"/>
      <c r="AV957" s="244"/>
      <c r="AW957" s="244"/>
      <c r="AX957" s="244"/>
      <c r="AY957" s="244"/>
      <c r="AZ957" s="244"/>
      <c r="BA957" s="244"/>
      <c r="BB957" s="244"/>
      <c r="BC957" s="244"/>
      <c r="BD957" s="244"/>
      <c r="BE957" s="244"/>
      <c r="BF957" s="244"/>
      <c r="BG957" s="244"/>
      <c r="BH957" s="244"/>
      <c r="BI957" s="244"/>
      <c r="BJ957" s="244"/>
      <c r="BK957" s="244"/>
    </row>
    <row r="958" spans="1:63" ht="19.5" customHeight="1">
      <c r="A958" s="244"/>
      <c r="B958" s="244"/>
      <c r="C958" s="244"/>
      <c r="D958" s="244"/>
      <c r="E958" s="244"/>
      <c r="F958" s="244"/>
      <c r="G958" s="244"/>
      <c r="H958" s="244"/>
      <c r="I958" s="244"/>
      <c r="J958" s="244"/>
      <c r="K958" s="244"/>
      <c r="L958" s="244"/>
      <c r="M958" s="244"/>
      <c r="N958" s="244"/>
      <c r="O958" s="244"/>
      <c r="P958" s="244"/>
      <c r="Q958" s="244"/>
      <c r="R958" s="244"/>
      <c r="S958" s="244"/>
      <c r="T958" s="244"/>
      <c r="U958" s="244"/>
      <c r="V958" s="244"/>
      <c r="W958" s="244"/>
      <c r="X958" s="244"/>
      <c r="Y958" s="244"/>
      <c r="Z958" s="244"/>
      <c r="AA958" s="244"/>
      <c r="AB958" s="244"/>
      <c r="AC958" s="244"/>
      <c r="AD958" s="244"/>
      <c r="AE958" s="244"/>
      <c r="AF958" s="244"/>
      <c r="AG958" s="244"/>
      <c r="AH958" s="244"/>
      <c r="AI958" s="244"/>
      <c r="AJ958" s="244"/>
      <c r="AK958" s="244"/>
      <c r="AL958" s="244"/>
      <c r="AM958" s="244"/>
      <c r="AN958" s="244"/>
      <c r="AO958" s="244"/>
      <c r="AP958" s="244"/>
      <c r="AQ958" s="244"/>
      <c r="AR958" s="244"/>
      <c r="AS958" s="244"/>
      <c r="AT958" s="244"/>
      <c r="AU958" s="244"/>
      <c r="AV958" s="244"/>
      <c r="AW958" s="244"/>
      <c r="AX958" s="244"/>
      <c r="AY958" s="244"/>
      <c r="AZ958" s="244"/>
      <c r="BA958" s="244"/>
      <c r="BB958" s="244"/>
      <c r="BC958" s="244"/>
      <c r="BD958" s="244"/>
      <c r="BE958" s="244"/>
      <c r="BF958" s="244"/>
      <c r="BG958" s="244"/>
      <c r="BH958" s="244"/>
      <c r="BI958" s="244"/>
      <c r="BJ958" s="244"/>
      <c r="BK958" s="244"/>
    </row>
    <row r="959" spans="1:63" ht="19.5" customHeight="1">
      <c r="A959" s="244"/>
      <c r="B959" s="244"/>
      <c r="C959" s="244"/>
      <c r="D959" s="244"/>
      <c r="E959" s="244"/>
      <c r="F959" s="244"/>
      <c r="G959" s="244"/>
      <c r="H959" s="244"/>
      <c r="I959" s="244"/>
      <c r="J959" s="244"/>
      <c r="K959" s="244"/>
      <c r="L959" s="244"/>
      <c r="M959" s="244"/>
      <c r="N959" s="244"/>
      <c r="O959" s="244"/>
      <c r="P959" s="244"/>
      <c r="Q959" s="244"/>
      <c r="R959" s="244"/>
      <c r="S959" s="244"/>
      <c r="T959" s="244"/>
      <c r="U959" s="244"/>
      <c r="V959" s="244"/>
      <c r="W959" s="244"/>
      <c r="X959" s="244"/>
      <c r="Y959" s="244"/>
      <c r="Z959" s="244"/>
      <c r="AA959" s="244"/>
      <c r="AB959" s="244"/>
      <c r="AC959" s="244"/>
      <c r="AD959" s="244"/>
      <c r="AE959" s="244"/>
      <c r="AF959" s="244"/>
      <c r="AG959" s="244"/>
      <c r="AH959" s="244"/>
      <c r="AI959" s="244"/>
      <c r="AJ959" s="244"/>
      <c r="AK959" s="244"/>
      <c r="AL959" s="244"/>
      <c r="AM959" s="244"/>
      <c r="AN959" s="244"/>
      <c r="AO959" s="244"/>
      <c r="AP959" s="244"/>
      <c r="AQ959" s="244"/>
      <c r="AR959" s="244"/>
      <c r="AS959" s="244"/>
      <c r="AT959" s="244"/>
      <c r="AU959" s="244"/>
      <c r="AV959" s="244"/>
      <c r="AW959" s="244"/>
      <c r="AX959" s="244"/>
      <c r="AY959" s="244"/>
      <c r="AZ959" s="244"/>
      <c r="BA959" s="244"/>
      <c r="BB959" s="244"/>
      <c r="BC959" s="244"/>
      <c r="BD959" s="244"/>
      <c r="BE959" s="244"/>
      <c r="BF959" s="244"/>
      <c r="BG959" s="244"/>
      <c r="BH959" s="244"/>
      <c r="BI959" s="244"/>
      <c r="BJ959" s="244"/>
      <c r="BK959" s="244"/>
    </row>
    <row r="960" spans="1:63" ht="19.5" customHeight="1">
      <c r="A960" s="244"/>
      <c r="B960" s="244"/>
      <c r="C960" s="244"/>
      <c r="D960" s="244"/>
      <c r="E960" s="244"/>
      <c r="F960" s="244"/>
      <c r="G960" s="244"/>
      <c r="H960" s="244"/>
      <c r="I960" s="244"/>
      <c r="J960" s="244"/>
      <c r="K960" s="244"/>
      <c r="L960" s="244"/>
      <c r="M960" s="244"/>
      <c r="N960" s="244"/>
      <c r="O960" s="244"/>
      <c r="P960" s="244"/>
      <c r="Q960" s="244"/>
      <c r="R960" s="244"/>
      <c r="S960" s="244"/>
      <c r="T960" s="244"/>
      <c r="U960" s="244"/>
      <c r="V960" s="244"/>
      <c r="W960" s="244"/>
      <c r="X960" s="244"/>
      <c r="Y960" s="244"/>
      <c r="Z960" s="244"/>
      <c r="AA960" s="244"/>
      <c r="AB960" s="244"/>
      <c r="AC960" s="244"/>
      <c r="AD960" s="244"/>
      <c r="AE960" s="244"/>
      <c r="AF960" s="244"/>
      <c r="AG960" s="244"/>
      <c r="AH960" s="244"/>
      <c r="AI960" s="244"/>
      <c r="AJ960" s="244"/>
      <c r="AK960" s="244"/>
      <c r="AL960" s="244"/>
      <c r="AM960" s="244"/>
      <c r="AN960" s="244"/>
      <c r="AO960" s="244"/>
      <c r="AP960" s="244"/>
      <c r="AQ960" s="244"/>
      <c r="AR960" s="244"/>
      <c r="AS960" s="244"/>
      <c r="AT960" s="244"/>
      <c r="AU960" s="244"/>
      <c r="AV960" s="244"/>
      <c r="AW960" s="244"/>
      <c r="AX960" s="244"/>
      <c r="AY960" s="244"/>
      <c r="AZ960" s="244"/>
      <c r="BA960" s="244"/>
      <c r="BB960" s="244"/>
      <c r="BC960" s="244"/>
      <c r="BD960" s="244"/>
      <c r="BE960" s="244"/>
      <c r="BF960" s="244"/>
      <c r="BG960" s="244"/>
      <c r="BH960" s="244"/>
      <c r="BI960" s="244"/>
      <c r="BJ960" s="244"/>
      <c r="BK960" s="244"/>
    </row>
    <row r="961" spans="1:63" ht="19.5" customHeight="1">
      <c r="A961" s="244"/>
      <c r="B961" s="244"/>
      <c r="C961" s="244"/>
      <c r="D961" s="244"/>
      <c r="E961" s="244"/>
      <c r="F961" s="244"/>
      <c r="G961" s="244"/>
      <c r="H961" s="244"/>
      <c r="I961" s="244"/>
      <c r="J961" s="244"/>
      <c r="K961" s="244"/>
      <c r="L961" s="244"/>
      <c r="M961" s="244"/>
      <c r="N961" s="244"/>
      <c r="O961" s="244"/>
      <c r="P961" s="244"/>
      <c r="Q961" s="244"/>
      <c r="R961" s="244"/>
      <c r="S961" s="244"/>
      <c r="T961" s="244"/>
      <c r="U961" s="244"/>
      <c r="V961" s="244"/>
      <c r="W961" s="244"/>
      <c r="X961" s="244"/>
      <c r="Y961" s="244"/>
      <c r="Z961" s="244"/>
      <c r="AA961" s="244"/>
      <c r="AB961" s="244"/>
      <c r="AC961" s="244"/>
      <c r="AD961" s="244"/>
      <c r="AE961" s="244"/>
      <c r="AF961" s="244"/>
      <c r="AG961" s="244"/>
      <c r="AH961" s="244"/>
      <c r="AI961" s="244"/>
      <c r="AJ961" s="244"/>
      <c r="AK961" s="244"/>
      <c r="AL961" s="244"/>
      <c r="AM961" s="244"/>
      <c r="AN961" s="244"/>
      <c r="AO961" s="244"/>
      <c r="AP961" s="244"/>
      <c r="AQ961" s="244"/>
      <c r="AR961" s="244"/>
      <c r="AS961" s="244"/>
      <c r="AT961" s="244"/>
      <c r="AU961" s="244"/>
      <c r="AV961" s="244"/>
      <c r="AW961" s="244"/>
      <c r="AX961" s="244"/>
      <c r="AY961" s="244"/>
      <c r="AZ961" s="244"/>
      <c r="BA961" s="244"/>
      <c r="BB961" s="244"/>
      <c r="BC961" s="244"/>
      <c r="BD961" s="244"/>
      <c r="BE961" s="244"/>
      <c r="BF961" s="244"/>
      <c r="BG961" s="244"/>
      <c r="BH961" s="244"/>
      <c r="BI961" s="244"/>
      <c r="BJ961" s="244"/>
      <c r="BK961" s="244"/>
    </row>
    <row r="962" spans="1:63" ht="19.5" customHeight="1">
      <c r="A962" s="244"/>
      <c r="B962" s="244"/>
      <c r="C962" s="244"/>
      <c r="D962" s="244"/>
      <c r="E962" s="244"/>
      <c r="F962" s="244"/>
      <c r="G962" s="244"/>
      <c r="H962" s="244"/>
      <c r="I962" s="244"/>
      <c r="J962" s="244"/>
      <c r="K962" s="244"/>
      <c r="L962" s="244"/>
      <c r="M962" s="244"/>
      <c r="N962" s="244"/>
      <c r="O962" s="244"/>
      <c r="P962" s="244"/>
      <c r="Q962" s="244"/>
      <c r="R962" s="244"/>
      <c r="S962" s="244"/>
      <c r="T962" s="244"/>
      <c r="U962" s="244"/>
      <c r="V962" s="244"/>
      <c r="W962" s="244"/>
      <c r="X962" s="244"/>
      <c r="Y962" s="244"/>
      <c r="Z962" s="244"/>
      <c r="AA962" s="244"/>
      <c r="AB962" s="244"/>
      <c r="AC962" s="244"/>
      <c r="AD962" s="244"/>
      <c r="AE962" s="244"/>
      <c r="AF962" s="244"/>
      <c r="AG962" s="244"/>
      <c r="AH962" s="244"/>
      <c r="AI962" s="244"/>
      <c r="AJ962" s="244"/>
      <c r="AK962" s="244"/>
      <c r="AL962" s="244"/>
      <c r="AM962" s="244"/>
      <c r="AN962" s="244"/>
      <c r="AO962" s="244"/>
      <c r="AP962" s="244"/>
      <c r="AQ962" s="244"/>
      <c r="AR962" s="244"/>
      <c r="AS962" s="244"/>
      <c r="AT962" s="244"/>
      <c r="AU962" s="244"/>
      <c r="AV962" s="244"/>
      <c r="AW962" s="244"/>
      <c r="AX962" s="244"/>
      <c r="AY962" s="244"/>
      <c r="AZ962" s="244"/>
      <c r="BA962" s="244"/>
      <c r="BB962" s="244"/>
      <c r="BC962" s="244"/>
      <c r="BD962" s="244"/>
      <c r="BE962" s="244"/>
      <c r="BF962" s="244"/>
      <c r="BG962" s="244"/>
      <c r="BH962" s="244"/>
      <c r="BI962" s="244"/>
      <c r="BJ962" s="244"/>
      <c r="BK962" s="244"/>
    </row>
    <row r="963" spans="1:63" ht="19.5" customHeight="1">
      <c r="A963" s="244"/>
      <c r="B963" s="244"/>
      <c r="C963" s="244"/>
      <c r="D963" s="244"/>
      <c r="E963" s="244"/>
      <c r="F963" s="244"/>
      <c r="G963" s="244"/>
      <c r="H963" s="244"/>
      <c r="I963" s="244"/>
      <c r="J963" s="244"/>
      <c r="K963" s="244"/>
      <c r="L963" s="244"/>
      <c r="M963" s="244"/>
      <c r="N963" s="244"/>
      <c r="O963" s="244"/>
      <c r="P963" s="244"/>
      <c r="Q963" s="244"/>
      <c r="R963" s="244"/>
      <c r="S963" s="244"/>
      <c r="T963" s="244"/>
      <c r="U963" s="244"/>
      <c r="V963" s="244"/>
      <c r="W963" s="244"/>
      <c r="X963" s="244"/>
      <c r="Y963" s="244"/>
      <c r="Z963" s="244"/>
      <c r="AA963" s="244"/>
      <c r="AB963" s="244"/>
      <c r="AC963" s="244"/>
      <c r="AD963" s="244"/>
      <c r="AE963" s="244"/>
      <c r="AF963" s="244"/>
      <c r="AG963" s="244"/>
      <c r="AH963" s="244"/>
      <c r="AI963" s="244"/>
      <c r="AJ963" s="244"/>
      <c r="AK963" s="244"/>
      <c r="AL963" s="244"/>
      <c r="AM963" s="244"/>
      <c r="AN963" s="244"/>
      <c r="AO963" s="244"/>
      <c r="AP963" s="244"/>
      <c r="AQ963" s="244"/>
      <c r="AR963" s="244"/>
      <c r="AS963" s="244"/>
      <c r="AT963" s="244"/>
      <c r="AU963" s="244"/>
      <c r="AV963" s="244"/>
      <c r="AW963" s="244"/>
      <c r="AX963" s="244"/>
      <c r="AY963" s="244"/>
      <c r="AZ963" s="244"/>
      <c r="BA963" s="244"/>
      <c r="BB963" s="244"/>
      <c r="BC963" s="244"/>
      <c r="BD963" s="244"/>
      <c r="BE963" s="244"/>
      <c r="BF963" s="244"/>
      <c r="BG963" s="244"/>
      <c r="BH963" s="244"/>
      <c r="BI963" s="244"/>
      <c r="BJ963" s="244"/>
      <c r="BK963" s="244"/>
    </row>
    <row r="964" spans="1:63" ht="19.5" customHeight="1">
      <c r="A964" s="244"/>
      <c r="B964" s="244"/>
      <c r="C964" s="244"/>
      <c r="D964" s="244"/>
      <c r="E964" s="244"/>
      <c r="F964" s="244"/>
      <c r="G964" s="244"/>
      <c r="H964" s="244"/>
      <c r="I964" s="244"/>
      <c r="J964" s="244"/>
      <c r="K964" s="244"/>
      <c r="L964" s="244"/>
      <c r="M964" s="244"/>
      <c r="N964" s="244"/>
      <c r="O964" s="244"/>
      <c r="P964" s="244"/>
      <c r="Q964" s="244"/>
      <c r="R964" s="244"/>
      <c r="S964" s="244"/>
      <c r="T964" s="244"/>
      <c r="U964" s="244"/>
      <c r="V964" s="244"/>
      <c r="W964" s="244"/>
      <c r="X964" s="244"/>
      <c r="Y964" s="244"/>
      <c r="Z964" s="244"/>
      <c r="AA964" s="244"/>
      <c r="AB964" s="244"/>
      <c r="AC964" s="244"/>
      <c r="AD964" s="244"/>
      <c r="AE964" s="244"/>
      <c r="AF964" s="244"/>
      <c r="AG964" s="244"/>
      <c r="AH964" s="244"/>
      <c r="AI964" s="244"/>
      <c r="AJ964" s="244"/>
      <c r="AK964" s="244"/>
      <c r="AL964" s="244"/>
      <c r="AM964" s="244"/>
      <c r="AN964" s="244"/>
      <c r="AO964" s="244"/>
      <c r="AP964" s="244"/>
      <c r="AQ964" s="244"/>
      <c r="AR964" s="244"/>
      <c r="AS964" s="244"/>
      <c r="AT964" s="244"/>
      <c r="AU964" s="244"/>
      <c r="AV964" s="244"/>
      <c r="AW964" s="244"/>
      <c r="AX964" s="244"/>
      <c r="AY964" s="244"/>
      <c r="AZ964" s="244"/>
      <c r="BA964" s="244"/>
      <c r="BB964" s="244"/>
      <c r="BC964" s="244"/>
      <c r="BD964" s="244"/>
      <c r="BE964" s="244"/>
      <c r="BF964" s="244"/>
      <c r="BG964" s="244"/>
      <c r="BH964" s="244"/>
      <c r="BI964" s="244"/>
      <c r="BJ964" s="244"/>
      <c r="BK964" s="244"/>
    </row>
    <row r="965" spans="1:63" ht="19.5" customHeight="1">
      <c r="A965" s="244"/>
      <c r="B965" s="244"/>
      <c r="C965" s="244"/>
      <c r="D965" s="244"/>
      <c r="E965" s="244"/>
      <c r="F965" s="244"/>
      <c r="G965" s="244"/>
      <c r="H965" s="244"/>
      <c r="I965" s="244"/>
      <c r="J965" s="244"/>
      <c r="K965" s="244"/>
      <c r="L965" s="244"/>
      <c r="M965" s="244"/>
      <c r="N965" s="244"/>
      <c r="O965" s="244"/>
      <c r="P965" s="244"/>
      <c r="Q965" s="244"/>
      <c r="R965" s="244"/>
      <c r="S965" s="244"/>
      <c r="T965" s="244"/>
      <c r="U965" s="244"/>
      <c r="V965" s="244"/>
      <c r="W965" s="244"/>
      <c r="X965" s="244"/>
      <c r="Y965" s="244"/>
      <c r="Z965" s="244"/>
      <c r="AA965" s="244"/>
      <c r="AB965" s="244"/>
      <c r="AC965" s="244"/>
      <c r="AD965" s="244"/>
      <c r="AE965" s="244"/>
      <c r="AF965" s="244"/>
      <c r="AG965" s="244"/>
      <c r="AH965" s="244"/>
      <c r="AI965" s="244"/>
      <c r="AJ965" s="244"/>
      <c r="AK965" s="244"/>
      <c r="AL965" s="244"/>
      <c r="AM965" s="244"/>
      <c r="AN965" s="244"/>
      <c r="AO965" s="244"/>
      <c r="AP965" s="244"/>
      <c r="AQ965" s="244"/>
      <c r="AR965" s="244"/>
      <c r="AS965" s="244"/>
      <c r="AT965" s="244"/>
      <c r="AU965" s="244"/>
      <c r="AV965" s="244"/>
      <c r="AW965" s="244"/>
      <c r="AX965" s="244"/>
      <c r="AY965" s="244"/>
      <c r="AZ965" s="244"/>
      <c r="BA965" s="244"/>
      <c r="BB965" s="244"/>
      <c r="BC965" s="244"/>
      <c r="BD965" s="244"/>
      <c r="BE965" s="244"/>
      <c r="BF965" s="244"/>
      <c r="BG965" s="244"/>
      <c r="BH965" s="244"/>
      <c r="BI965" s="244"/>
      <c r="BJ965" s="244"/>
      <c r="BK965" s="244"/>
    </row>
    <row r="966" spans="1:63" ht="19.5" customHeight="1">
      <c r="A966" s="244"/>
      <c r="B966" s="244"/>
      <c r="C966" s="244"/>
      <c r="D966" s="244"/>
      <c r="E966" s="244"/>
      <c r="F966" s="244"/>
      <c r="G966" s="244"/>
      <c r="H966" s="244"/>
      <c r="I966" s="244"/>
      <c r="J966" s="244"/>
      <c r="K966" s="244"/>
      <c r="L966" s="244"/>
      <c r="M966" s="244"/>
      <c r="N966" s="244"/>
      <c r="O966" s="244"/>
      <c r="P966" s="244"/>
      <c r="Q966" s="244"/>
      <c r="R966" s="244"/>
      <c r="S966" s="244"/>
      <c r="T966" s="244"/>
      <c r="U966" s="244"/>
      <c r="V966" s="244"/>
      <c r="W966" s="244"/>
      <c r="X966" s="244"/>
      <c r="Y966" s="244"/>
      <c r="Z966" s="244"/>
      <c r="AA966" s="244"/>
      <c r="AB966" s="244"/>
      <c r="AC966" s="244"/>
      <c r="AD966" s="244"/>
      <c r="AE966" s="244"/>
      <c r="AF966" s="244"/>
      <c r="AG966" s="244"/>
      <c r="AH966" s="244"/>
      <c r="AI966" s="244"/>
      <c r="AJ966" s="244"/>
      <c r="AK966" s="244"/>
      <c r="AL966" s="244"/>
      <c r="AM966" s="244"/>
      <c r="AN966" s="244"/>
      <c r="AO966" s="244"/>
      <c r="AP966" s="244"/>
      <c r="AQ966" s="244"/>
      <c r="AR966" s="244"/>
      <c r="AS966" s="244"/>
      <c r="AT966" s="244"/>
      <c r="AU966" s="244"/>
      <c r="AV966" s="244"/>
      <c r="AW966" s="244"/>
      <c r="AX966" s="244"/>
      <c r="AY966" s="244"/>
      <c r="AZ966" s="244"/>
      <c r="BA966" s="244"/>
      <c r="BB966" s="244"/>
      <c r="BC966" s="244"/>
      <c r="BD966" s="244"/>
      <c r="BE966" s="244"/>
      <c r="BF966" s="244"/>
      <c r="BG966" s="244"/>
      <c r="BH966" s="244"/>
      <c r="BI966" s="244"/>
      <c r="BJ966" s="244"/>
      <c r="BK966" s="244"/>
    </row>
    <row r="967" spans="1:63" ht="19.5" customHeight="1">
      <c r="A967" s="244"/>
      <c r="B967" s="244"/>
      <c r="C967" s="244"/>
      <c r="D967" s="244"/>
      <c r="E967" s="244"/>
      <c r="F967" s="244"/>
      <c r="G967" s="244"/>
      <c r="H967" s="244"/>
      <c r="I967" s="244"/>
      <c r="J967" s="244"/>
      <c r="K967" s="244"/>
      <c r="L967" s="244"/>
      <c r="M967" s="244"/>
      <c r="N967" s="244"/>
      <c r="O967" s="244"/>
      <c r="P967" s="244"/>
      <c r="Q967" s="244"/>
      <c r="R967" s="244"/>
      <c r="S967" s="244"/>
      <c r="T967" s="244"/>
      <c r="U967" s="244"/>
      <c r="V967" s="244"/>
      <c r="W967" s="244"/>
      <c r="X967" s="244"/>
      <c r="Y967" s="244"/>
      <c r="Z967" s="244"/>
      <c r="AA967" s="244"/>
      <c r="AB967" s="244"/>
      <c r="AC967" s="244"/>
      <c r="AD967" s="244"/>
      <c r="AE967" s="244"/>
      <c r="AF967" s="244"/>
      <c r="AG967" s="244"/>
      <c r="AH967" s="244"/>
      <c r="AI967" s="244"/>
      <c r="AJ967" s="244"/>
      <c r="AK967" s="244"/>
      <c r="AL967" s="244"/>
      <c r="AM967" s="244"/>
      <c r="AN967" s="244"/>
      <c r="AO967" s="244"/>
      <c r="AP967" s="244"/>
      <c r="AQ967" s="244"/>
      <c r="AR967" s="244"/>
      <c r="AS967" s="244"/>
      <c r="AT967" s="244"/>
      <c r="AU967" s="244"/>
      <c r="AV967" s="244"/>
      <c r="AW967" s="244"/>
      <c r="AX967" s="244"/>
      <c r="AY967" s="244"/>
      <c r="AZ967" s="244"/>
      <c r="BA967" s="244"/>
      <c r="BB967" s="244"/>
      <c r="BC967" s="244"/>
      <c r="BD967" s="244"/>
      <c r="BE967" s="244"/>
      <c r="BF967" s="244"/>
      <c r="BG967" s="244"/>
      <c r="BH967" s="244"/>
      <c r="BI967" s="244"/>
      <c r="BJ967" s="244"/>
      <c r="BK967" s="244"/>
    </row>
    <row r="968" spans="1:63" ht="19.5" customHeight="1">
      <c r="A968" s="244"/>
      <c r="B968" s="244"/>
      <c r="C968" s="244"/>
      <c r="D968" s="244"/>
      <c r="E968" s="244"/>
      <c r="F968" s="244"/>
      <c r="G968" s="244"/>
      <c r="H968" s="244"/>
      <c r="I968" s="244"/>
      <c r="J968" s="244"/>
      <c r="K968" s="244"/>
      <c r="L968" s="244"/>
      <c r="M968" s="244"/>
      <c r="N968" s="244"/>
      <c r="O968" s="244"/>
      <c r="P968" s="244"/>
      <c r="Q968" s="244"/>
      <c r="R968" s="244"/>
      <c r="S968" s="244"/>
      <c r="T968" s="244"/>
      <c r="U968" s="244"/>
      <c r="V968" s="244"/>
      <c r="W968" s="244"/>
      <c r="X968" s="244"/>
      <c r="Y968" s="244"/>
      <c r="Z968" s="244"/>
      <c r="AA968" s="244"/>
      <c r="AB968" s="244"/>
      <c r="AC968" s="244"/>
      <c r="AD968" s="244"/>
      <c r="AE968" s="244"/>
      <c r="AF968" s="244"/>
      <c r="AG968" s="244"/>
      <c r="AH968" s="244"/>
      <c r="AI968" s="244"/>
      <c r="AJ968" s="244"/>
      <c r="AK968" s="244"/>
      <c r="AL968" s="244"/>
      <c r="AM968" s="244"/>
      <c r="AN968" s="244"/>
      <c r="AO968" s="244"/>
      <c r="AP968" s="244"/>
      <c r="AQ968" s="244"/>
      <c r="AR968" s="244"/>
      <c r="AS968" s="244"/>
      <c r="AT968" s="244"/>
      <c r="AU968" s="244"/>
      <c r="AV968" s="244"/>
      <c r="AW968" s="244"/>
      <c r="AX968" s="244"/>
      <c r="AY968" s="244"/>
      <c r="AZ968" s="244"/>
      <c r="BA968" s="244"/>
      <c r="BB968" s="244"/>
      <c r="BC968" s="244"/>
      <c r="BD968" s="244"/>
      <c r="BE968" s="244"/>
      <c r="BF968" s="244"/>
      <c r="BG968" s="244"/>
      <c r="BH968" s="244"/>
      <c r="BI968" s="244"/>
      <c r="BJ968" s="244"/>
      <c r="BK968" s="244"/>
    </row>
    <row r="969" spans="1:63" ht="19.5" customHeight="1">
      <c r="A969" s="244"/>
      <c r="B969" s="244"/>
      <c r="C969" s="244"/>
      <c r="D969" s="244"/>
      <c r="E969" s="244"/>
      <c r="F969" s="244"/>
      <c r="G969" s="244"/>
      <c r="H969" s="244"/>
      <c r="I969" s="244"/>
      <c r="J969" s="244"/>
      <c r="K969" s="244"/>
      <c r="L969" s="244"/>
      <c r="M969" s="244"/>
      <c r="N969" s="244"/>
      <c r="O969" s="244"/>
      <c r="P969" s="244"/>
      <c r="Q969" s="244"/>
      <c r="R969" s="244"/>
      <c r="S969" s="244"/>
      <c r="T969" s="244"/>
      <c r="U969" s="244"/>
      <c r="V969" s="244"/>
      <c r="W969" s="244"/>
      <c r="X969" s="244"/>
      <c r="Y969" s="244"/>
      <c r="Z969" s="244"/>
      <c r="AA969" s="244"/>
      <c r="AB969" s="244"/>
      <c r="AC969" s="244"/>
      <c r="AD969" s="244"/>
      <c r="AE969" s="244"/>
      <c r="AF969" s="244"/>
      <c r="AG969" s="244"/>
      <c r="AH969" s="244"/>
      <c r="AI969" s="244"/>
      <c r="AJ969" s="244"/>
      <c r="AK969" s="244"/>
      <c r="AL969" s="244"/>
      <c r="AM969" s="244"/>
      <c r="AN969" s="244"/>
      <c r="AO969" s="244"/>
      <c r="AP969" s="244"/>
      <c r="AQ969" s="244"/>
      <c r="AR969" s="244"/>
      <c r="AS969" s="244"/>
      <c r="AT969" s="244"/>
      <c r="AU969" s="244"/>
      <c r="AV969" s="244"/>
      <c r="AW969" s="244"/>
      <c r="AX969" s="244"/>
      <c r="AY969" s="244"/>
      <c r="AZ969" s="244"/>
      <c r="BA969" s="244"/>
      <c r="BB969" s="244"/>
      <c r="BC969" s="244"/>
      <c r="BD969" s="244"/>
      <c r="BE969" s="244"/>
      <c r="BF969" s="244"/>
      <c r="BG969" s="244"/>
      <c r="BH969" s="244"/>
      <c r="BI969" s="244"/>
      <c r="BJ969" s="244"/>
      <c r="BK969" s="244"/>
    </row>
    <row r="970" spans="1:63" ht="19.5" customHeight="1">
      <c r="A970" s="244"/>
      <c r="B970" s="244"/>
      <c r="C970" s="244"/>
      <c r="D970" s="244"/>
      <c r="E970" s="244"/>
      <c r="F970" s="244"/>
      <c r="G970" s="244"/>
      <c r="H970" s="244"/>
      <c r="I970" s="244"/>
      <c r="J970" s="244"/>
      <c r="K970" s="244"/>
      <c r="L970" s="244"/>
      <c r="M970" s="244"/>
      <c r="N970" s="244"/>
      <c r="O970" s="244"/>
      <c r="P970" s="244"/>
      <c r="Q970" s="244"/>
      <c r="R970" s="244"/>
      <c r="S970" s="244"/>
      <c r="T970" s="244"/>
      <c r="U970" s="244"/>
      <c r="V970" s="244"/>
      <c r="W970" s="244"/>
      <c r="X970" s="244"/>
      <c r="Y970" s="244"/>
      <c r="Z970" s="244"/>
      <c r="AA970" s="244"/>
      <c r="AB970" s="244"/>
      <c r="AC970" s="244"/>
      <c r="AD970" s="244"/>
      <c r="AE970" s="244"/>
      <c r="AF970" s="244"/>
      <c r="AG970" s="244"/>
      <c r="AH970" s="244"/>
      <c r="AI970" s="244"/>
      <c r="AJ970" s="244"/>
      <c r="AK970" s="244"/>
      <c r="AL970" s="244"/>
      <c r="AM970" s="244"/>
      <c r="AN970" s="244"/>
      <c r="AO970" s="244"/>
      <c r="AP970" s="244"/>
      <c r="AQ970" s="244"/>
      <c r="AR970" s="244"/>
      <c r="AS970" s="244"/>
      <c r="AT970" s="244"/>
      <c r="AU970" s="244"/>
      <c r="AV970" s="244"/>
      <c r="AW970" s="244"/>
      <c r="AX970" s="244"/>
      <c r="AY970" s="244"/>
      <c r="AZ970" s="244"/>
      <c r="BA970" s="244"/>
      <c r="BB970" s="244"/>
      <c r="BC970" s="244"/>
      <c r="BD970" s="244"/>
      <c r="BE970" s="244"/>
      <c r="BF970" s="244"/>
      <c r="BG970" s="244"/>
      <c r="BH970" s="244"/>
      <c r="BI970" s="244"/>
      <c r="BJ970" s="244"/>
      <c r="BK970" s="244"/>
    </row>
    <row r="971" spans="1:63" ht="19.5" customHeight="1">
      <c r="A971" s="244"/>
      <c r="B971" s="244"/>
      <c r="C971" s="244"/>
      <c r="D971" s="244"/>
      <c r="E971" s="244"/>
      <c r="F971" s="244"/>
      <c r="G971" s="244"/>
      <c r="H971" s="244"/>
      <c r="I971" s="244"/>
      <c r="J971" s="244"/>
      <c r="K971" s="244"/>
      <c r="L971" s="244"/>
      <c r="M971" s="244"/>
      <c r="N971" s="244"/>
      <c r="O971" s="244"/>
      <c r="P971" s="244"/>
      <c r="Q971" s="244"/>
      <c r="R971" s="244"/>
      <c r="S971" s="244"/>
      <c r="T971" s="244"/>
      <c r="U971" s="244"/>
      <c r="V971" s="244"/>
      <c r="W971" s="244"/>
      <c r="X971" s="244"/>
      <c r="Y971" s="244"/>
      <c r="Z971" s="244"/>
      <c r="AA971" s="244"/>
      <c r="AB971" s="244"/>
      <c r="AC971" s="244"/>
      <c r="AD971" s="244"/>
      <c r="AE971" s="244"/>
      <c r="AF971" s="244"/>
      <c r="AG971" s="244"/>
      <c r="AH971" s="244"/>
      <c r="AI971" s="244"/>
      <c r="AJ971" s="244"/>
      <c r="AK971" s="244"/>
      <c r="AL971" s="244"/>
      <c r="AM971" s="244"/>
      <c r="AN971" s="244"/>
      <c r="AO971" s="244"/>
      <c r="AP971" s="244"/>
      <c r="AQ971" s="244"/>
      <c r="AR971" s="244"/>
      <c r="AS971" s="244"/>
      <c r="AT971" s="244"/>
      <c r="AU971" s="244"/>
      <c r="AV971" s="244"/>
      <c r="AW971" s="244"/>
      <c r="AX971" s="244"/>
      <c r="AY971" s="244"/>
      <c r="AZ971" s="244"/>
      <c r="BA971" s="244"/>
      <c r="BB971" s="244"/>
      <c r="BC971" s="244"/>
      <c r="BD971" s="244"/>
      <c r="BE971" s="244"/>
      <c r="BF971" s="244"/>
      <c r="BG971" s="244"/>
      <c r="BH971" s="244"/>
      <c r="BI971" s="244"/>
      <c r="BJ971" s="244"/>
      <c r="BK971" s="244"/>
    </row>
    <row r="972" spans="1:63" ht="19.5" customHeight="1">
      <c r="A972" s="244"/>
      <c r="B972" s="244"/>
      <c r="C972" s="244"/>
      <c r="D972" s="244"/>
      <c r="E972" s="244"/>
      <c r="F972" s="244"/>
      <c r="G972" s="244"/>
      <c r="H972" s="244"/>
      <c r="I972" s="244"/>
      <c r="J972" s="244"/>
      <c r="K972" s="244"/>
      <c r="L972" s="244"/>
      <c r="M972" s="244"/>
      <c r="N972" s="244"/>
      <c r="O972" s="244"/>
      <c r="P972" s="244"/>
      <c r="Q972" s="244"/>
      <c r="R972" s="244"/>
      <c r="S972" s="244"/>
      <c r="T972" s="244"/>
      <c r="U972" s="244"/>
      <c r="V972" s="244"/>
      <c r="W972" s="244"/>
      <c r="X972" s="244"/>
      <c r="Y972" s="244"/>
      <c r="Z972" s="244"/>
      <c r="AA972" s="244"/>
      <c r="AB972" s="244"/>
      <c r="AC972" s="244"/>
      <c r="AD972" s="244"/>
      <c r="AE972" s="244"/>
      <c r="AF972" s="244"/>
      <c r="AG972" s="244"/>
      <c r="AH972" s="244"/>
      <c r="AI972" s="244"/>
      <c r="AJ972" s="244"/>
      <c r="AK972" s="244"/>
      <c r="AL972" s="244"/>
      <c r="AM972" s="244"/>
      <c r="AN972" s="244"/>
      <c r="AO972" s="244"/>
      <c r="AP972" s="244"/>
      <c r="AQ972" s="244"/>
      <c r="AR972" s="244"/>
      <c r="AS972" s="244"/>
      <c r="AT972" s="244"/>
      <c r="AU972" s="244"/>
      <c r="AV972" s="244"/>
      <c r="AW972" s="244"/>
      <c r="AX972" s="244"/>
      <c r="AY972" s="244"/>
      <c r="AZ972" s="244"/>
      <c r="BA972" s="244"/>
      <c r="BB972" s="244"/>
      <c r="BC972" s="244"/>
      <c r="BD972" s="244"/>
      <c r="BE972" s="244"/>
      <c r="BF972" s="244"/>
      <c r="BG972" s="244"/>
      <c r="BH972" s="244"/>
      <c r="BI972" s="244"/>
      <c r="BJ972" s="244"/>
      <c r="BK972" s="244"/>
    </row>
    <row r="973" spans="1:63" ht="19.5" customHeight="1">
      <c r="A973" s="244"/>
      <c r="B973" s="244"/>
      <c r="C973" s="244"/>
      <c r="D973" s="244"/>
      <c r="E973" s="244"/>
      <c r="F973" s="244"/>
      <c r="G973" s="244"/>
      <c r="H973" s="244"/>
      <c r="I973" s="244"/>
      <c r="J973" s="244"/>
      <c r="K973" s="244"/>
      <c r="L973" s="244"/>
      <c r="M973" s="244"/>
      <c r="N973" s="244"/>
      <c r="O973" s="244"/>
      <c r="P973" s="244"/>
      <c r="Q973" s="244"/>
      <c r="R973" s="244"/>
      <c r="S973" s="244"/>
      <c r="T973" s="244"/>
      <c r="U973" s="244"/>
      <c r="V973" s="244"/>
      <c r="W973" s="244"/>
      <c r="X973" s="244"/>
      <c r="Y973" s="244"/>
      <c r="Z973" s="244"/>
      <c r="AA973" s="244"/>
      <c r="AB973" s="244"/>
      <c r="AC973" s="244"/>
      <c r="AD973" s="244"/>
      <c r="AE973" s="244"/>
      <c r="AF973" s="244"/>
      <c r="AG973" s="244"/>
      <c r="AH973" s="244"/>
      <c r="AI973" s="244"/>
      <c r="AJ973" s="244"/>
      <c r="AK973" s="244"/>
      <c r="AL973" s="244"/>
      <c r="AM973" s="244"/>
      <c r="AN973" s="244"/>
      <c r="AO973" s="244"/>
      <c r="AP973" s="244"/>
      <c r="AQ973" s="244"/>
      <c r="AR973" s="244"/>
      <c r="AS973" s="244"/>
      <c r="AT973" s="244"/>
      <c r="AU973" s="244"/>
      <c r="AV973" s="244"/>
      <c r="AW973" s="244"/>
      <c r="AX973" s="244"/>
      <c r="AY973" s="244"/>
      <c r="AZ973" s="244"/>
      <c r="BA973" s="244"/>
      <c r="BB973" s="244"/>
      <c r="BC973" s="244"/>
      <c r="BD973" s="244"/>
      <c r="BE973" s="244"/>
      <c r="BF973" s="244"/>
      <c r="BG973" s="244"/>
      <c r="BH973" s="244"/>
      <c r="BI973" s="244"/>
      <c r="BJ973" s="244"/>
      <c r="BK973" s="244"/>
    </row>
    <row r="974" spans="1:63" ht="19.5" customHeight="1">
      <c r="A974" s="244"/>
      <c r="B974" s="244"/>
      <c r="C974" s="244"/>
      <c r="D974" s="244"/>
      <c r="E974" s="244"/>
      <c r="F974" s="244"/>
      <c r="G974" s="244"/>
      <c r="H974" s="244"/>
      <c r="I974" s="244"/>
      <c r="J974" s="244"/>
      <c r="K974" s="244"/>
      <c r="L974" s="244"/>
      <c r="M974" s="244"/>
      <c r="N974" s="244"/>
      <c r="O974" s="244"/>
      <c r="P974" s="244"/>
      <c r="Q974" s="244"/>
      <c r="R974" s="244"/>
      <c r="S974" s="244"/>
      <c r="T974" s="244"/>
      <c r="U974" s="244"/>
      <c r="V974" s="244"/>
      <c r="W974" s="244"/>
      <c r="X974" s="244"/>
      <c r="Y974" s="244"/>
      <c r="Z974" s="244"/>
      <c r="AA974" s="244"/>
      <c r="AB974" s="244"/>
      <c r="AC974" s="244"/>
      <c r="AD974" s="244"/>
      <c r="AE974" s="244"/>
      <c r="AF974" s="244"/>
      <c r="AG974" s="244"/>
      <c r="AH974" s="244"/>
      <c r="AI974" s="244"/>
      <c r="AJ974" s="244"/>
      <c r="AK974" s="244"/>
      <c r="AL974" s="244"/>
      <c r="AM974" s="244"/>
      <c r="AN974" s="244"/>
      <c r="AO974" s="244"/>
      <c r="AP974" s="244"/>
      <c r="AQ974" s="244"/>
      <c r="AR974" s="244"/>
      <c r="AS974" s="244"/>
      <c r="AT974" s="244"/>
      <c r="AU974" s="244"/>
      <c r="AV974" s="244"/>
      <c r="AW974" s="244"/>
      <c r="AX974" s="244"/>
      <c r="AY974" s="244"/>
      <c r="AZ974" s="244"/>
      <c r="BA974" s="244"/>
      <c r="BB974" s="244"/>
      <c r="BC974" s="244"/>
      <c r="BD974" s="244"/>
      <c r="BE974" s="244"/>
      <c r="BF974" s="244"/>
      <c r="BG974" s="244"/>
      <c r="BH974" s="244"/>
      <c r="BI974" s="244"/>
      <c r="BJ974" s="244"/>
      <c r="BK974" s="244"/>
    </row>
    <row r="975" spans="1:63" ht="19.5" customHeight="1">
      <c r="A975" s="244"/>
      <c r="B975" s="244"/>
      <c r="C975" s="244"/>
      <c r="D975" s="244"/>
      <c r="E975" s="244"/>
      <c r="F975" s="244"/>
      <c r="G975" s="244"/>
      <c r="H975" s="244"/>
      <c r="I975" s="244"/>
      <c r="J975" s="244"/>
      <c r="K975" s="244"/>
      <c r="L975" s="244"/>
      <c r="M975" s="244"/>
      <c r="N975" s="244"/>
      <c r="O975" s="244"/>
      <c r="P975" s="244"/>
      <c r="Q975" s="244"/>
      <c r="R975" s="244"/>
      <c r="S975" s="244"/>
      <c r="T975" s="244"/>
      <c r="U975" s="244"/>
      <c r="V975" s="244"/>
      <c r="W975" s="244"/>
      <c r="X975" s="244"/>
      <c r="Y975" s="244"/>
      <c r="Z975" s="244"/>
      <c r="AA975" s="244"/>
      <c r="AB975" s="244"/>
      <c r="AC975" s="244"/>
      <c r="AD975" s="244"/>
      <c r="AE975" s="244"/>
      <c r="AF975" s="244"/>
      <c r="AG975" s="244"/>
      <c r="AH975" s="244"/>
      <c r="AI975" s="244"/>
      <c r="AJ975" s="244"/>
      <c r="AK975" s="244"/>
      <c r="AL975" s="244"/>
      <c r="AM975" s="244"/>
      <c r="AN975" s="244"/>
      <c r="AO975" s="244"/>
      <c r="AP975" s="244"/>
      <c r="AQ975" s="244"/>
      <c r="AR975" s="244"/>
      <c r="AS975" s="244"/>
      <c r="AT975" s="244"/>
      <c r="AU975" s="244"/>
      <c r="AV975" s="244"/>
      <c r="AW975" s="244"/>
      <c r="AX975" s="244"/>
      <c r="AY975" s="244"/>
      <c r="AZ975" s="244"/>
      <c r="BA975" s="244"/>
      <c r="BB975" s="244"/>
      <c r="BC975" s="244"/>
      <c r="BD975" s="244"/>
      <c r="BE975" s="244"/>
      <c r="BF975" s="244"/>
      <c r="BG975" s="244"/>
      <c r="BH975" s="244"/>
      <c r="BI975" s="244"/>
      <c r="BJ975" s="244"/>
      <c r="BK975" s="244"/>
    </row>
    <row r="976" spans="1:63" ht="19.5" customHeight="1">
      <c r="A976" s="244"/>
      <c r="B976" s="244"/>
      <c r="C976" s="244"/>
      <c r="D976" s="244"/>
      <c r="E976" s="244"/>
      <c r="F976" s="244"/>
      <c r="G976" s="244"/>
      <c r="H976" s="244"/>
      <c r="I976" s="244"/>
      <c r="J976" s="244"/>
      <c r="K976" s="244"/>
      <c r="L976" s="244"/>
      <c r="M976" s="244"/>
      <c r="N976" s="244"/>
      <c r="O976" s="244"/>
      <c r="P976" s="244"/>
      <c r="Q976" s="244"/>
      <c r="R976" s="244"/>
      <c r="S976" s="244"/>
      <c r="T976" s="244"/>
      <c r="U976" s="244"/>
      <c r="V976" s="244"/>
      <c r="W976" s="244"/>
      <c r="X976" s="244"/>
      <c r="Y976" s="244"/>
      <c r="Z976" s="244"/>
      <c r="AA976" s="244"/>
      <c r="AB976" s="244"/>
      <c r="AC976" s="244"/>
      <c r="AD976" s="244"/>
      <c r="AE976" s="244"/>
      <c r="AF976" s="244"/>
      <c r="AG976" s="244"/>
      <c r="AH976" s="244"/>
      <c r="AI976" s="244"/>
      <c r="AJ976" s="244"/>
      <c r="AK976" s="244"/>
      <c r="AL976" s="244"/>
      <c r="AM976" s="244"/>
      <c r="AN976" s="244"/>
      <c r="AO976" s="244"/>
      <c r="AP976" s="244"/>
      <c r="AQ976" s="244"/>
      <c r="AR976" s="244"/>
      <c r="AS976" s="244"/>
      <c r="AT976" s="244"/>
      <c r="AU976" s="244"/>
      <c r="AV976" s="244"/>
      <c r="AW976" s="244"/>
      <c r="AX976" s="244"/>
      <c r="AY976" s="244"/>
      <c r="AZ976" s="244"/>
      <c r="BA976" s="244"/>
      <c r="BB976" s="244"/>
      <c r="BC976" s="244"/>
      <c r="BD976" s="244"/>
      <c r="BE976" s="244"/>
      <c r="BF976" s="244"/>
      <c r="BG976" s="244"/>
      <c r="BH976" s="244"/>
      <c r="BI976" s="244"/>
      <c r="BJ976" s="244"/>
      <c r="BK976" s="244"/>
    </row>
    <row r="977" spans="1:63" ht="19.5" customHeight="1">
      <c r="A977" s="244"/>
      <c r="B977" s="244"/>
      <c r="C977" s="244"/>
      <c r="D977" s="244"/>
      <c r="E977" s="244"/>
      <c r="F977" s="244"/>
      <c r="G977" s="244"/>
      <c r="H977" s="244"/>
      <c r="I977" s="244"/>
      <c r="J977" s="244"/>
      <c r="K977" s="244"/>
      <c r="L977" s="244"/>
      <c r="M977" s="244"/>
      <c r="N977" s="244"/>
      <c r="O977" s="244"/>
      <c r="P977" s="244"/>
      <c r="Q977" s="244"/>
      <c r="R977" s="244"/>
      <c r="S977" s="244"/>
      <c r="T977" s="244"/>
      <c r="U977" s="244"/>
      <c r="V977" s="244"/>
      <c r="W977" s="244"/>
      <c r="X977" s="244"/>
      <c r="Y977" s="244"/>
      <c r="Z977" s="244"/>
      <c r="AA977" s="244"/>
      <c r="AB977" s="244"/>
      <c r="AC977" s="244"/>
      <c r="AD977" s="244"/>
      <c r="AE977" s="244"/>
      <c r="AF977" s="244"/>
      <c r="AG977" s="244"/>
      <c r="AH977" s="244"/>
      <c r="AI977" s="244"/>
      <c r="AJ977" s="244"/>
      <c r="AK977" s="244"/>
      <c r="AL977" s="244"/>
      <c r="AM977" s="244"/>
      <c r="AN977" s="244"/>
      <c r="AO977" s="244"/>
      <c r="AP977" s="244"/>
      <c r="AQ977" s="244"/>
      <c r="AR977" s="244"/>
      <c r="AS977" s="244"/>
      <c r="AT977" s="244"/>
      <c r="AU977" s="244"/>
      <c r="AV977" s="244"/>
      <c r="AW977" s="244"/>
      <c r="AX977" s="244"/>
      <c r="AY977" s="244"/>
      <c r="AZ977" s="244"/>
      <c r="BA977" s="244"/>
      <c r="BB977" s="244"/>
      <c r="BC977" s="244"/>
      <c r="BD977" s="244"/>
      <c r="BE977" s="244"/>
      <c r="BF977" s="244"/>
      <c r="BG977" s="244"/>
      <c r="BH977" s="244"/>
      <c r="BI977" s="244"/>
      <c r="BJ977" s="244"/>
      <c r="BK977" s="244"/>
    </row>
    <row r="978" spans="1:63" ht="19.5" customHeight="1">
      <c r="A978" s="244"/>
      <c r="B978" s="244"/>
      <c r="C978" s="244"/>
      <c r="D978" s="244"/>
      <c r="E978" s="244"/>
      <c r="F978" s="244"/>
      <c r="G978" s="244"/>
      <c r="H978" s="244"/>
      <c r="I978" s="244"/>
      <c r="J978" s="244"/>
      <c r="K978" s="244"/>
      <c r="L978" s="244"/>
      <c r="M978" s="244"/>
      <c r="N978" s="244"/>
      <c r="O978" s="244"/>
      <c r="P978" s="244"/>
      <c r="Q978" s="244"/>
      <c r="R978" s="244"/>
      <c r="S978" s="244"/>
      <c r="T978" s="244"/>
      <c r="U978" s="244"/>
      <c r="V978" s="244"/>
      <c r="W978" s="244"/>
      <c r="X978" s="244"/>
      <c r="Y978" s="244"/>
      <c r="Z978" s="244"/>
      <c r="AA978" s="244"/>
      <c r="AB978" s="244"/>
      <c r="AC978" s="244"/>
      <c r="AD978" s="244"/>
      <c r="AE978" s="244"/>
      <c r="AF978" s="244"/>
      <c r="AG978" s="244"/>
      <c r="AH978" s="244"/>
      <c r="AI978" s="244"/>
      <c r="AJ978" s="244"/>
      <c r="AK978" s="244"/>
      <c r="AL978" s="244"/>
      <c r="AM978" s="244"/>
      <c r="AN978" s="244"/>
      <c r="AO978" s="244"/>
      <c r="AP978" s="244"/>
      <c r="AQ978" s="244"/>
      <c r="AR978" s="244"/>
      <c r="AS978" s="244"/>
      <c r="AT978" s="244"/>
      <c r="AU978" s="244"/>
      <c r="AV978" s="244"/>
      <c r="AW978" s="244"/>
      <c r="AX978" s="244"/>
      <c r="AY978" s="244"/>
      <c r="AZ978" s="244"/>
      <c r="BA978" s="244"/>
      <c r="BB978" s="244"/>
      <c r="BC978" s="244"/>
      <c r="BD978" s="244"/>
      <c r="BE978" s="244"/>
      <c r="BF978" s="244"/>
      <c r="BG978" s="244"/>
      <c r="BH978" s="244"/>
      <c r="BI978" s="244"/>
      <c r="BJ978" s="244"/>
      <c r="BK978" s="244"/>
    </row>
    <row r="979" spans="1:63" ht="19.5" customHeight="1">
      <c r="A979" s="244"/>
      <c r="B979" s="244"/>
      <c r="C979" s="244"/>
      <c r="D979" s="244"/>
      <c r="E979" s="244"/>
      <c r="F979" s="244"/>
      <c r="G979" s="244"/>
      <c r="H979" s="244"/>
      <c r="I979" s="244"/>
      <c r="J979" s="244"/>
      <c r="K979" s="244"/>
      <c r="L979" s="244"/>
      <c r="M979" s="244"/>
      <c r="N979" s="244"/>
      <c r="O979" s="244"/>
      <c r="P979" s="244"/>
      <c r="Q979" s="244"/>
      <c r="R979" s="244"/>
      <c r="S979" s="244"/>
      <c r="T979" s="244"/>
      <c r="U979" s="244"/>
      <c r="V979" s="244"/>
      <c r="W979" s="244"/>
      <c r="X979" s="244"/>
      <c r="Y979" s="244"/>
      <c r="Z979" s="244"/>
      <c r="AA979" s="244"/>
      <c r="AB979" s="244"/>
      <c r="AC979" s="244"/>
      <c r="AD979" s="244"/>
      <c r="AE979" s="244"/>
      <c r="AF979" s="244"/>
      <c r="AG979" s="244"/>
      <c r="AH979" s="244"/>
      <c r="AI979" s="244"/>
      <c r="AJ979" s="244"/>
      <c r="AK979" s="244"/>
      <c r="AL979" s="244"/>
      <c r="AM979" s="244"/>
      <c r="AN979" s="244"/>
      <c r="AO979" s="244"/>
      <c r="AP979" s="244"/>
      <c r="AQ979" s="244"/>
      <c r="AR979" s="244"/>
      <c r="AS979" s="244"/>
      <c r="AT979" s="244"/>
      <c r="AU979" s="244"/>
      <c r="AV979" s="244"/>
      <c r="AW979" s="244"/>
      <c r="AX979" s="244"/>
      <c r="AY979" s="244"/>
      <c r="AZ979" s="244"/>
      <c r="BA979" s="244"/>
      <c r="BB979" s="244"/>
      <c r="BC979" s="244"/>
      <c r="BD979" s="244"/>
      <c r="BE979" s="244"/>
      <c r="BF979" s="244"/>
      <c r="BG979" s="244"/>
      <c r="BH979" s="244"/>
      <c r="BI979" s="244"/>
      <c r="BJ979" s="244"/>
      <c r="BK979" s="244"/>
    </row>
    <row r="980" spans="1:63" ht="19.5" customHeight="1">
      <c r="A980" s="244"/>
      <c r="B980" s="244"/>
      <c r="C980" s="244"/>
      <c r="D980" s="244"/>
      <c r="E980" s="244"/>
      <c r="F980" s="244"/>
      <c r="G980" s="244"/>
      <c r="H980" s="244"/>
      <c r="I980" s="244"/>
      <c r="J980" s="244"/>
      <c r="K980" s="244"/>
      <c r="L980" s="244"/>
      <c r="M980" s="244"/>
      <c r="N980" s="244"/>
      <c r="O980" s="244"/>
      <c r="P980" s="244"/>
      <c r="Q980" s="244"/>
      <c r="R980" s="244"/>
      <c r="S980" s="244"/>
      <c r="T980" s="244"/>
      <c r="U980" s="244"/>
      <c r="V980" s="244"/>
      <c r="W980" s="244"/>
      <c r="X980" s="244"/>
      <c r="Y980" s="244"/>
      <c r="Z980" s="244"/>
      <c r="AA980" s="244"/>
      <c r="AB980" s="244"/>
      <c r="AC980" s="244"/>
      <c r="AD980" s="244"/>
      <c r="AE980" s="244"/>
      <c r="AF980" s="244"/>
      <c r="AG980" s="244"/>
      <c r="AH980" s="244"/>
      <c r="AI980" s="244"/>
      <c r="AJ980" s="244"/>
      <c r="AK980" s="244"/>
      <c r="AL980" s="244"/>
      <c r="AM980" s="244"/>
      <c r="AN980" s="244"/>
      <c r="AO980" s="244"/>
      <c r="AP980" s="244"/>
      <c r="AQ980" s="244"/>
      <c r="AR980" s="244"/>
      <c r="AS980" s="244"/>
      <c r="AT980" s="244"/>
      <c r="AU980" s="244"/>
      <c r="AV980" s="244"/>
      <c r="AW980" s="244"/>
      <c r="AX980" s="244"/>
      <c r="AY980" s="244"/>
      <c r="AZ980" s="244"/>
      <c r="BA980" s="244"/>
      <c r="BB980" s="244"/>
      <c r="BC980" s="244"/>
      <c r="BD980" s="244"/>
      <c r="BE980" s="244"/>
      <c r="BF980" s="244"/>
      <c r="BG980" s="244"/>
      <c r="BH980" s="244"/>
      <c r="BI980" s="244"/>
      <c r="BJ980" s="244"/>
      <c r="BK980" s="244"/>
    </row>
    <row r="981" spans="1:63" ht="19.5" customHeight="1">
      <c r="A981" s="244"/>
      <c r="B981" s="244"/>
      <c r="C981" s="244"/>
      <c r="D981" s="244"/>
      <c r="E981" s="244"/>
      <c r="F981" s="244"/>
      <c r="G981" s="244"/>
      <c r="H981" s="244"/>
      <c r="I981" s="244"/>
      <c r="J981" s="244"/>
      <c r="K981" s="244"/>
      <c r="L981" s="244"/>
      <c r="M981" s="244"/>
      <c r="N981" s="244"/>
      <c r="O981" s="244"/>
      <c r="P981" s="244"/>
      <c r="Q981" s="244"/>
      <c r="R981" s="244"/>
      <c r="S981" s="244"/>
      <c r="T981" s="244"/>
      <c r="U981" s="244"/>
      <c r="V981" s="244"/>
      <c r="W981" s="244"/>
      <c r="X981" s="244"/>
      <c r="Y981" s="244"/>
      <c r="Z981" s="244"/>
      <c r="AA981" s="244"/>
      <c r="AB981" s="244"/>
      <c r="AC981" s="244"/>
      <c r="AD981" s="244"/>
      <c r="AE981" s="244"/>
      <c r="AF981" s="244"/>
      <c r="AG981" s="244"/>
      <c r="AH981" s="244"/>
      <c r="AI981" s="244"/>
      <c r="AJ981" s="244"/>
      <c r="AK981" s="244"/>
      <c r="AL981" s="244"/>
      <c r="AM981" s="244"/>
      <c r="AN981" s="244"/>
      <c r="AO981" s="244"/>
      <c r="AP981" s="244"/>
      <c r="AQ981" s="244"/>
      <c r="AR981" s="244"/>
      <c r="AS981" s="244"/>
      <c r="AT981" s="244"/>
      <c r="AU981" s="244"/>
      <c r="AV981" s="244"/>
      <c r="AW981" s="244"/>
      <c r="AX981" s="244"/>
      <c r="AY981" s="244"/>
      <c r="AZ981" s="244"/>
      <c r="BA981" s="244"/>
      <c r="BB981" s="244"/>
      <c r="BC981" s="244"/>
      <c r="BD981" s="244"/>
      <c r="BE981" s="244"/>
      <c r="BF981" s="244"/>
      <c r="BG981" s="244"/>
      <c r="BH981" s="244"/>
      <c r="BI981" s="244"/>
      <c r="BJ981" s="244"/>
      <c r="BK981" s="244"/>
    </row>
    <row r="982" spans="1:63" ht="19.5" customHeight="1">
      <c r="A982" s="244"/>
      <c r="B982" s="244"/>
      <c r="C982" s="244"/>
      <c r="D982" s="244"/>
      <c r="E982" s="244"/>
      <c r="F982" s="244"/>
      <c r="G982" s="244"/>
      <c r="H982" s="244"/>
      <c r="I982" s="244"/>
      <c r="J982" s="244"/>
      <c r="K982" s="244"/>
      <c r="L982" s="244"/>
      <c r="M982" s="244"/>
      <c r="N982" s="244"/>
      <c r="O982" s="244"/>
      <c r="P982" s="244"/>
      <c r="Q982" s="244"/>
      <c r="R982" s="244"/>
      <c r="S982" s="244"/>
      <c r="T982" s="244"/>
      <c r="U982" s="244"/>
      <c r="V982" s="244"/>
      <c r="W982" s="244"/>
      <c r="X982" s="244"/>
      <c r="Y982" s="244"/>
      <c r="Z982" s="244"/>
      <c r="AA982" s="244"/>
      <c r="AB982" s="244"/>
      <c r="AC982" s="244"/>
      <c r="AD982" s="244"/>
      <c r="AE982" s="244"/>
      <c r="AF982" s="244"/>
      <c r="AG982" s="244"/>
      <c r="AH982" s="244"/>
      <c r="AI982" s="244"/>
      <c r="AJ982" s="244"/>
      <c r="AK982" s="244"/>
      <c r="AL982" s="244"/>
      <c r="AM982" s="244"/>
      <c r="AN982" s="244"/>
      <c r="AO982" s="244"/>
      <c r="AP982" s="244"/>
      <c r="AQ982" s="244"/>
      <c r="AR982" s="244"/>
      <c r="AS982" s="244"/>
      <c r="AT982" s="244"/>
      <c r="AU982" s="244"/>
      <c r="AV982" s="244"/>
      <c r="AW982" s="244"/>
      <c r="AX982" s="244"/>
      <c r="AY982" s="244"/>
      <c r="AZ982" s="244"/>
      <c r="BA982" s="244"/>
      <c r="BB982" s="244"/>
      <c r="BC982" s="244"/>
      <c r="BD982" s="244"/>
      <c r="BE982" s="244"/>
      <c r="BF982" s="244"/>
      <c r="BG982" s="244"/>
      <c r="BH982" s="244"/>
      <c r="BI982" s="244"/>
      <c r="BJ982" s="244"/>
      <c r="BK982" s="244"/>
    </row>
    <row r="983" spans="1:63" ht="19.5" customHeight="1">
      <c r="A983" s="244"/>
      <c r="B983" s="244"/>
      <c r="C983" s="244"/>
      <c r="D983" s="244"/>
      <c r="E983" s="244"/>
      <c r="F983" s="244"/>
      <c r="G983" s="244"/>
      <c r="H983" s="244"/>
      <c r="I983" s="244"/>
      <c r="J983" s="244"/>
      <c r="K983" s="244"/>
      <c r="L983" s="244"/>
      <c r="M983" s="244"/>
      <c r="N983" s="244"/>
      <c r="O983" s="244"/>
      <c r="P983" s="244"/>
      <c r="Q983" s="244"/>
      <c r="R983" s="244"/>
      <c r="S983" s="244"/>
      <c r="T983" s="244"/>
      <c r="U983" s="244"/>
      <c r="V983" s="244"/>
      <c r="W983" s="244"/>
      <c r="X983" s="244"/>
      <c r="Y983" s="244"/>
      <c r="Z983" s="244"/>
      <c r="AA983" s="244"/>
      <c r="AB983" s="244"/>
      <c r="AC983" s="244"/>
      <c r="AD983" s="244"/>
      <c r="AE983" s="244"/>
      <c r="AF983" s="244"/>
      <c r="AG983" s="244"/>
      <c r="AH983" s="244"/>
      <c r="AI983" s="244"/>
      <c r="AJ983" s="244"/>
      <c r="AK983" s="244"/>
      <c r="AL983" s="244"/>
      <c r="AM983" s="244"/>
      <c r="AN983" s="244"/>
      <c r="AO983" s="244"/>
      <c r="AP983" s="244"/>
      <c r="AQ983" s="244"/>
      <c r="AR983" s="244"/>
      <c r="AS983" s="244"/>
      <c r="AT983" s="244"/>
      <c r="AU983" s="244"/>
      <c r="AV983" s="244"/>
      <c r="AW983" s="244"/>
      <c r="AX983" s="244"/>
      <c r="AY983" s="244"/>
      <c r="AZ983" s="244"/>
      <c r="BA983" s="244"/>
      <c r="BB983" s="244"/>
      <c r="BC983" s="244"/>
      <c r="BD983" s="244"/>
      <c r="BE983" s="244"/>
      <c r="BF983" s="244"/>
      <c r="BG983" s="244"/>
      <c r="BH983" s="244"/>
      <c r="BI983" s="244"/>
      <c r="BJ983" s="244"/>
      <c r="BK983" s="244"/>
    </row>
    <row r="984" spans="1:63" ht="19.5" customHeight="1">
      <c r="A984" s="244"/>
      <c r="B984" s="244"/>
      <c r="C984" s="244"/>
      <c r="D984" s="244"/>
      <c r="E984" s="244"/>
      <c r="F984" s="244"/>
      <c r="G984" s="244"/>
      <c r="H984" s="244"/>
      <c r="I984" s="244"/>
      <c r="J984" s="244"/>
      <c r="K984" s="244"/>
      <c r="L984" s="244"/>
      <c r="M984" s="244"/>
      <c r="N984" s="244"/>
      <c r="O984" s="244"/>
      <c r="P984" s="244"/>
      <c r="Q984" s="244"/>
      <c r="R984" s="244"/>
      <c r="S984" s="244"/>
      <c r="T984" s="244"/>
      <c r="U984" s="244"/>
      <c r="V984" s="244"/>
      <c r="W984" s="244"/>
      <c r="X984" s="244"/>
      <c r="Y984" s="244"/>
      <c r="Z984" s="244"/>
      <c r="AA984" s="244"/>
      <c r="AB984" s="244"/>
      <c r="AC984" s="244"/>
      <c r="AD984" s="244"/>
      <c r="AE984" s="244"/>
      <c r="AF984" s="244"/>
      <c r="AG984" s="244"/>
      <c r="AH984" s="244"/>
      <c r="AI984" s="244"/>
      <c r="AJ984" s="244"/>
      <c r="AK984" s="244"/>
      <c r="AL984" s="244"/>
      <c r="AM984" s="244"/>
      <c r="AN984" s="244"/>
      <c r="AO984" s="244"/>
      <c r="AP984" s="244"/>
      <c r="AQ984" s="244"/>
      <c r="AR984" s="244"/>
      <c r="AS984" s="244"/>
      <c r="AT984" s="244"/>
      <c r="AU984" s="244"/>
      <c r="AV984" s="244"/>
      <c r="AW984" s="244"/>
      <c r="AX984" s="244"/>
      <c r="AY984" s="244"/>
      <c r="AZ984" s="244"/>
      <c r="BA984" s="244"/>
      <c r="BB984" s="244"/>
      <c r="BC984" s="244"/>
      <c r="BD984" s="244"/>
      <c r="BE984" s="244"/>
      <c r="BF984" s="244"/>
      <c r="BG984" s="244"/>
      <c r="BH984" s="244"/>
      <c r="BI984" s="244"/>
      <c r="BJ984" s="244"/>
      <c r="BK984" s="244"/>
    </row>
    <row r="985" spans="1:63" ht="19.5" customHeight="1">
      <c r="A985" s="244"/>
      <c r="B985" s="244"/>
      <c r="C985" s="244"/>
      <c r="D985" s="244"/>
      <c r="E985" s="244"/>
      <c r="F985" s="244"/>
      <c r="G985" s="244"/>
      <c r="H985" s="244"/>
      <c r="I985" s="244"/>
      <c r="J985" s="244"/>
      <c r="K985" s="244"/>
      <c r="L985" s="244"/>
      <c r="M985" s="244"/>
      <c r="N985" s="244"/>
      <c r="O985" s="244"/>
      <c r="P985" s="244"/>
      <c r="Q985" s="244"/>
      <c r="R985" s="244"/>
      <c r="S985" s="244"/>
      <c r="T985" s="244"/>
      <c r="U985" s="244"/>
      <c r="V985" s="244"/>
      <c r="W985" s="244"/>
      <c r="X985" s="244"/>
      <c r="Y985" s="244"/>
      <c r="Z985" s="244"/>
      <c r="AA985" s="244"/>
      <c r="AB985" s="244"/>
      <c r="AC985" s="244"/>
      <c r="AD985" s="244"/>
      <c r="AE985" s="244"/>
      <c r="AF985" s="244"/>
      <c r="AG985" s="244"/>
      <c r="AH985" s="244"/>
      <c r="AI985" s="244"/>
      <c r="AJ985" s="244"/>
      <c r="AK985" s="244"/>
      <c r="AL985" s="244"/>
      <c r="AM985" s="244"/>
      <c r="AN985" s="244"/>
      <c r="AO985" s="244"/>
      <c r="AP985" s="244"/>
      <c r="AQ985" s="244"/>
      <c r="AR985" s="244"/>
      <c r="AS985" s="244"/>
      <c r="AT985" s="244"/>
      <c r="AU985" s="244"/>
      <c r="AV985" s="244"/>
      <c r="AW985" s="244"/>
      <c r="AX985" s="244"/>
      <c r="AY985" s="244"/>
      <c r="AZ985" s="244"/>
      <c r="BA985" s="244"/>
      <c r="BB985" s="244"/>
      <c r="BC985" s="244"/>
      <c r="BD985" s="244"/>
      <c r="BE985" s="244"/>
      <c r="BF985" s="244"/>
      <c r="BG985" s="244"/>
      <c r="BH985" s="244"/>
      <c r="BI985" s="244"/>
      <c r="BJ985" s="244"/>
      <c r="BK985" s="244"/>
    </row>
    <row r="986" spans="1:63" ht="19.5" customHeight="1">
      <c r="A986" s="244"/>
      <c r="B986" s="244"/>
      <c r="C986" s="244"/>
      <c r="D986" s="244"/>
      <c r="E986" s="244"/>
      <c r="F986" s="244"/>
      <c r="G986" s="244"/>
      <c r="H986" s="244"/>
      <c r="I986" s="244"/>
      <c r="J986" s="244"/>
      <c r="K986" s="244"/>
      <c r="L986" s="244"/>
      <c r="M986" s="244"/>
      <c r="N986" s="244"/>
      <c r="O986" s="244"/>
      <c r="P986" s="244"/>
      <c r="Q986" s="244"/>
      <c r="R986" s="244"/>
      <c r="S986" s="244"/>
      <c r="T986" s="244"/>
      <c r="U986" s="244"/>
      <c r="V986" s="244"/>
      <c r="W986" s="244"/>
      <c r="X986" s="244"/>
      <c r="Y986" s="244"/>
      <c r="Z986" s="244"/>
      <c r="AA986" s="244"/>
      <c r="AB986" s="244"/>
      <c r="AC986" s="244"/>
      <c r="AD986" s="244"/>
      <c r="AE986" s="244"/>
      <c r="AF986" s="244"/>
      <c r="AG986" s="244"/>
      <c r="AH986" s="244"/>
      <c r="AI986" s="244"/>
      <c r="AJ986" s="244"/>
      <c r="AK986" s="244"/>
      <c r="AL986" s="244"/>
      <c r="AM986" s="244"/>
      <c r="AN986" s="244"/>
      <c r="AO986" s="244"/>
      <c r="AP986" s="244"/>
      <c r="AQ986" s="244"/>
      <c r="AR986" s="244"/>
      <c r="AS986" s="244"/>
      <c r="AT986" s="244"/>
      <c r="AU986" s="244"/>
      <c r="AV986" s="244"/>
      <c r="AW986" s="244"/>
      <c r="AX986" s="244"/>
      <c r="AY986" s="244"/>
      <c r="AZ986" s="244"/>
      <c r="BA986" s="244"/>
      <c r="BB986" s="244"/>
      <c r="BC986" s="244"/>
      <c r="BD986" s="244"/>
      <c r="BE986" s="244"/>
      <c r="BF986" s="244"/>
      <c r="BG986" s="244"/>
      <c r="BH986" s="244"/>
      <c r="BI986" s="244"/>
      <c r="BJ986" s="244"/>
      <c r="BK986" s="244"/>
    </row>
    <row r="987" spans="1:63" ht="19.5" customHeight="1">
      <c r="A987" s="244"/>
      <c r="B987" s="244"/>
      <c r="C987" s="244"/>
      <c r="D987" s="244"/>
      <c r="E987" s="244"/>
      <c r="F987" s="244"/>
      <c r="G987" s="244"/>
      <c r="H987" s="244"/>
      <c r="I987" s="244"/>
      <c r="J987" s="244"/>
      <c r="K987" s="244"/>
      <c r="L987" s="244"/>
      <c r="M987" s="244"/>
      <c r="N987" s="244"/>
      <c r="O987" s="244"/>
      <c r="P987" s="244"/>
      <c r="Q987" s="244"/>
      <c r="R987" s="244"/>
      <c r="S987" s="244"/>
      <c r="T987" s="244"/>
      <c r="U987" s="244"/>
      <c r="V987" s="244"/>
      <c r="W987" s="244"/>
      <c r="X987" s="244"/>
      <c r="Y987" s="244"/>
      <c r="Z987" s="244"/>
      <c r="AA987" s="244"/>
      <c r="AB987" s="244"/>
      <c r="AC987" s="244"/>
      <c r="AD987" s="244"/>
      <c r="AE987" s="244"/>
      <c r="AF987" s="244"/>
      <c r="AG987" s="244"/>
      <c r="AH987" s="244"/>
      <c r="AI987" s="244"/>
      <c r="AJ987" s="244"/>
      <c r="AK987" s="244"/>
      <c r="AL987" s="244"/>
      <c r="AM987" s="244"/>
      <c r="AN987" s="244"/>
      <c r="AO987" s="244"/>
      <c r="AP987" s="244"/>
      <c r="AQ987" s="244"/>
      <c r="AR987" s="244"/>
      <c r="AS987" s="244"/>
      <c r="AT987" s="244"/>
      <c r="AU987" s="244"/>
      <c r="AV987" s="244"/>
      <c r="AW987" s="244"/>
      <c r="AX987" s="244"/>
      <c r="AY987" s="244"/>
      <c r="AZ987" s="244"/>
      <c r="BA987" s="244"/>
      <c r="BB987" s="244"/>
      <c r="BC987" s="244"/>
      <c r="BD987" s="244"/>
      <c r="BE987" s="244"/>
      <c r="BF987" s="244"/>
      <c r="BG987" s="244"/>
      <c r="BH987" s="244"/>
      <c r="BI987" s="244"/>
      <c r="BJ987" s="244"/>
      <c r="BK987" s="244"/>
    </row>
    <row r="988" spans="1:63" ht="19.5" customHeight="1">
      <c r="A988" s="244"/>
      <c r="B988" s="244"/>
      <c r="C988" s="244"/>
      <c r="D988" s="244"/>
      <c r="E988" s="244"/>
      <c r="F988" s="244"/>
      <c r="G988" s="244"/>
      <c r="H988" s="244"/>
      <c r="I988" s="244"/>
      <c r="J988" s="244"/>
      <c r="K988" s="244"/>
      <c r="L988" s="244"/>
      <c r="M988" s="244"/>
      <c r="N988" s="244"/>
      <c r="O988" s="244"/>
      <c r="P988" s="244"/>
      <c r="Q988" s="244"/>
      <c r="R988" s="244"/>
      <c r="S988" s="244"/>
      <c r="T988" s="244"/>
      <c r="U988" s="244"/>
      <c r="V988" s="244"/>
      <c r="W988" s="244"/>
      <c r="X988" s="244"/>
      <c r="Y988" s="244"/>
      <c r="Z988" s="244"/>
      <c r="AA988" s="244"/>
      <c r="AB988" s="244"/>
      <c r="AC988" s="244"/>
      <c r="AD988" s="244"/>
      <c r="AE988" s="244"/>
      <c r="AF988" s="244"/>
      <c r="AG988" s="244"/>
      <c r="AH988" s="244"/>
      <c r="AI988" s="244"/>
      <c r="AJ988" s="244"/>
      <c r="AK988" s="244"/>
      <c r="AL988" s="244"/>
      <c r="AM988" s="244"/>
      <c r="AN988" s="244"/>
      <c r="AO988" s="244"/>
      <c r="AP988" s="244"/>
      <c r="AQ988" s="244"/>
      <c r="AR988" s="244"/>
      <c r="AS988" s="244"/>
      <c r="AT988" s="244"/>
      <c r="AU988" s="244"/>
      <c r="AV988" s="244"/>
      <c r="AW988" s="244"/>
      <c r="AX988" s="244"/>
      <c r="AY988" s="244"/>
      <c r="AZ988" s="244"/>
      <c r="BA988" s="244"/>
      <c r="BB988" s="244"/>
      <c r="BC988" s="244"/>
      <c r="BD988" s="244"/>
      <c r="BE988" s="244"/>
      <c r="BF988" s="244"/>
      <c r="BG988" s="244"/>
      <c r="BH988" s="244"/>
      <c r="BI988" s="244"/>
      <c r="BJ988" s="244"/>
      <c r="BK988" s="244"/>
    </row>
    <row r="989" spans="1:63" ht="19.5" customHeight="1">
      <c r="A989" s="244"/>
      <c r="B989" s="244"/>
      <c r="C989" s="244"/>
      <c r="D989" s="244"/>
      <c r="E989" s="244"/>
      <c r="F989" s="244"/>
      <c r="G989" s="244"/>
      <c r="H989" s="244"/>
      <c r="I989" s="244"/>
      <c r="J989" s="244"/>
      <c r="K989" s="244"/>
      <c r="L989" s="244"/>
      <c r="M989" s="244"/>
      <c r="N989" s="244"/>
      <c r="O989" s="244"/>
      <c r="P989" s="244"/>
      <c r="Q989" s="244"/>
      <c r="R989" s="244"/>
      <c r="S989" s="244"/>
      <c r="T989" s="244"/>
      <c r="U989" s="244"/>
      <c r="V989" s="244"/>
      <c r="W989" s="244"/>
      <c r="X989" s="244"/>
      <c r="Y989" s="244"/>
      <c r="Z989" s="244"/>
      <c r="AA989" s="244"/>
      <c r="AB989" s="244"/>
      <c r="AC989" s="244"/>
      <c r="AD989" s="244"/>
      <c r="AE989" s="244"/>
      <c r="AF989" s="244"/>
      <c r="AG989" s="244"/>
      <c r="AH989" s="244"/>
      <c r="AI989" s="244"/>
      <c r="AJ989" s="244"/>
      <c r="AK989" s="244"/>
      <c r="AL989" s="244"/>
      <c r="AM989" s="244"/>
      <c r="AN989" s="244"/>
      <c r="AO989" s="244"/>
      <c r="AP989" s="244"/>
      <c r="AQ989" s="244"/>
      <c r="AR989" s="244"/>
      <c r="AS989" s="244"/>
      <c r="AT989" s="244"/>
      <c r="AU989" s="244"/>
      <c r="AV989" s="244"/>
      <c r="AW989" s="244"/>
      <c r="AX989" s="244"/>
      <c r="AY989" s="244"/>
      <c r="AZ989" s="244"/>
      <c r="BA989" s="244"/>
      <c r="BB989" s="244"/>
      <c r="BC989" s="244"/>
      <c r="BD989" s="244"/>
      <c r="BE989" s="244"/>
      <c r="BF989" s="244"/>
      <c r="BG989" s="244"/>
      <c r="BH989" s="244"/>
      <c r="BI989" s="244"/>
      <c r="BJ989" s="244"/>
      <c r="BK989" s="244"/>
    </row>
    <row r="990" spans="1:63" ht="19.5" customHeight="1">
      <c r="A990" s="244"/>
      <c r="B990" s="244"/>
      <c r="C990" s="244"/>
      <c r="D990" s="244"/>
      <c r="E990" s="244"/>
      <c r="F990" s="244"/>
      <c r="G990" s="244"/>
      <c r="H990" s="244"/>
      <c r="I990" s="244"/>
      <c r="J990" s="244"/>
      <c r="K990" s="244"/>
      <c r="L990" s="244"/>
      <c r="M990" s="244"/>
      <c r="N990" s="244"/>
      <c r="O990" s="244"/>
      <c r="P990" s="244"/>
      <c r="Q990" s="244"/>
      <c r="R990" s="244"/>
      <c r="S990" s="244"/>
      <c r="T990" s="244"/>
      <c r="U990" s="244"/>
      <c r="V990" s="244"/>
      <c r="W990" s="244"/>
      <c r="X990" s="244"/>
      <c r="Y990" s="244"/>
      <c r="Z990" s="244"/>
      <c r="AA990" s="244"/>
      <c r="AB990" s="244"/>
      <c r="AC990" s="244"/>
      <c r="AD990" s="244"/>
      <c r="AE990" s="244"/>
      <c r="AF990" s="244"/>
      <c r="AG990" s="244"/>
      <c r="AH990" s="244"/>
      <c r="AI990" s="244"/>
      <c r="AJ990" s="244"/>
      <c r="AK990" s="244"/>
      <c r="AL990" s="244"/>
      <c r="AM990" s="244"/>
      <c r="AN990" s="244"/>
      <c r="AO990" s="244"/>
      <c r="AP990" s="244"/>
      <c r="AQ990" s="244"/>
      <c r="AR990" s="244"/>
      <c r="AS990" s="244"/>
      <c r="AT990" s="244"/>
      <c r="AU990" s="244"/>
      <c r="AV990" s="244"/>
      <c r="AW990" s="244"/>
      <c r="AX990" s="244"/>
      <c r="AY990" s="244"/>
      <c r="AZ990" s="244"/>
      <c r="BA990" s="244"/>
      <c r="BB990" s="244"/>
      <c r="BC990" s="244"/>
      <c r="BD990" s="244"/>
      <c r="BE990" s="244"/>
      <c r="BF990" s="244"/>
      <c r="BG990" s="244"/>
      <c r="BH990" s="244"/>
      <c r="BI990" s="244"/>
      <c r="BJ990" s="244"/>
      <c r="BK990" s="244"/>
    </row>
    <row r="991" spans="1:63" ht="19.5" customHeight="1">
      <c r="A991" s="244"/>
      <c r="B991" s="244"/>
      <c r="C991" s="244"/>
      <c r="D991" s="244"/>
      <c r="E991" s="244"/>
      <c r="F991" s="244"/>
      <c r="G991" s="244"/>
      <c r="H991" s="244"/>
      <c r="I991" s="244"/>
      <c r="J991" s="244"/>
      <c r="K991" s="244"/>
      <c r="L991" s="244"/>
      <c r="M991" s="244"/>
      <c r="N991" s="244"/>
      <c r="O991" s="244"/>
      <c r="P991" s="244"/>
      <c r="Q991" s="244"/>
      <c r="R991" s="244"/>
      <c r="S991" s="244"/>
      <c r="T991" s="244"/>
      <c r="U991" s="244"/>
      <c r="V991" s="244"/>
      <c r="W991" s="244"/>
      <c r="X991" s="244"/>
      <c r="Y991" s="244"/>
      <c r="Z991" s="244"/>
      <c r="AA991" s="244"/>
      <c r="AB991" s="244"/>
      <c r="AC991" s="244"/>
      <c r="AD991" s="244"/>
      <c r="AE991" s="244"/>
      <c r="AF991" s="244"/>
      <c r="AG991" s="244"/>
      <c r="AH991" s="244"/>
      <c r="AI991" s="244"/>
      <c r="AJ991" s="244"/>
      <c r="AK991" s="244"/>
      <c r="AL991" s="244"/>
      <c r="AM991" s="244"/>
      <c r="AN991" s="244"/>
      <c r="AO991" s="244"/>
      <c r="AP991" s="244"/>
      <c r="AQ991" s="244"/>
      <c r="AR991" s="244"/>
      <c r="AS991" s="244"/>
      <c r="AT991" s="244"/>
      <c r="AU991" s="244"/>
      <c r="AV991" s="244"/>
      <c r="AW991" s="244"/>
      <c r="AX991" s="244"/>
      <c r="AY991" s="244"/>
      <c r="AZ991" s="244"/>
      <c r="BA991" s="244"/>
      <c r="BB991" s="244"/>
      <c r="BC991" s="244"/>
      <c r="BD991" s="244"/>
      <c r="BE991" s="244"/>
      <c r="BF991" s="244"/>
      <c r="BG991" s="244"/>
      <c r="BH991" s="244"/>
      <c r="BI991" s="244"/>
      <c r="BJ991" s="244"/>
      <c r="BK991" s="244"/>
    </row>
    <row r="992" spans="1:63" ht="19.5" customHeight="1">
      <c r="A992" s="244"/>
      <c r="B992" s="244"/>
      <c r="C992" s="244"/>
      <c r="D992" s="244"/>
      <c r="E992" s="244"/>
      <c r="F992" s="244"/>
      <c r="G992" s="244"/>
      <c r="H992" s="244"/>
      <c r="I992" s="244"/>
      <c r="J992" s="244"/>
      <c r="K992" s="244"/>
      <c r="L992" s="244"/>
      <c r="M992" s="244"/>
      <c r="N992" s="244"/>
      <c r="O992" s="244"/>
      <c r="P992" s="244"/>
      <c r="Q992" s="244"/>
      <c r="R992" s="244"/>
      <c r="S992" s="244"/>
      <c r="T992" s="244"/>
      <c r="U992" s="244"/>
      <c r="V992" s="244"/>
      <c r="W992" s="244"/>
      <c r="X992" s="244"/>
      <c r="Y992" s="244"/>
      <c r="Z992" s="244"/>
      <c r="AA992" s="244"/>
      <c r="AB992" s="244"/>
      <c r="AC992" s="244"/>
      <c r="AD992" s="244"/>
      <c r="AE992" s="244"/>
      <c r="AF992" s="244"/>
      <c r="AG992" s="244"/>
      <c r="AH992" s="244"/>
      <c r="AI992" s="244"/>
      <c r="AJ992" s="244"/>
      <c r="AK992" s="244"/>
      <c r="AL992" s="244"/>
      <c r="AM992" s="244"/>
      <c r="AN992" s="244"/>
      <c r="AO992" s="244"/>
      <c r="AP992" s="244"/>
      <c r="AQ992" s="244"/>
      <c r="AR992" s="244"/>
      <c r="AS992" s="244"/>
      <c r="AT992" s="244"/>
      <c r="AU992" s="244"/>
      <c r="AV992" s="244"/>
      <c r="AW992" s="244"/>
      <c r="AX992" s="244"/>
      <c r="AY992" s="244"/>
      <c r="AZ992" s="244"/>
      <c r="BA992" s="244"/>
      <c r="BB992" s="244"/>
      <c r="BC992" s="244"/>
      <c r="BD992" s="244"/>
      <c r="BE992" s="244"/>
      <c r="BF992" s="244"/>
      <c r="BG992" s="244"/>
      <c r="BH992" s="244"/>
      <c r="BI992" s="244"/>
      <c r="BJ992" s="244"/>
      <c r="BK992" s="244"/>
    </row>
    <row r="993" spans="1:63" ht="19.5" customHeight="1">
      <c r="A993" s="244"/>
      <c r="B993" s="244"/>
      <c r="C993" s="244"/>
      <c r="D993" s="244"/>
      <c r="E993" s="244"/>
      <c r="F993" s="244"/>
      <c r="G993" s="244"/>
      <c r="H993" s="244"/>
      <c r="I993" s="244"/>
      <c r="J993" s="244"/>
      <c r="K993" s="244"/>
      <c r="L993" s="244"/>
      <c r="M993" s="244"/>
      <c r="N993" s="244"/>
      <c r="O993" s="244"/>
      <c r="P993" s="244"/>
      <c r="Q993" s="244"/>
      <c r="R993" s="244"/>
      <c r="S993" s="244"/>
      <c r="T993" s="244"/>
      <c r="U993" s="244"/>
      <c r="V993" s="244"/>
      <c r="W993" s="244"/>
      <c r="X993" s="244"/>
      <c r="Y993" s="244"/>
      <c r="Z993" s="244"/>
      <c r="AA993" s="244"/>
      <c r="AB993" s="244"/>
      <c r="AC993" s="244"/>
      <c r="AD993" s="244"/>
      <c r="AE993" s="244"/>
      <c r="AF993" s="244"/>
      <c r="AG993" s="244"/>
      <c r="AH993" s="244"/>
      <c r="AI993" s="244"/>
      <c r="AJ993" s="244"/>
      <c r="AK993" s="244"/>
      <c r="AL993" s="244"/>
      <c r="AM993" s="244"/>
      <c r="AN993" s="244"/>
      <c r="AO993" s="244"/>
      <c r="AP993" s="244"/>
      <c r="AQ993" s="244"/>
      <c r="AR993" s="244"/>
      <c r="AS993" s="244"/>
      <c r="AT993" s="244"/>
      <c r="AU993" s="244"/>
      <c r="AV993" s="244"/>
      <c r="AW993" s="244"/>
      <c r="AX993" s="244"/>
      <c r="AY993" s="244"/>
      <c r="AZ993" s="244"/>
      <c r="BA993" s="244"/>
      <c r="BB993" s="244"/>
      <c r="BC993" s="244"/>
      <c r="BD993" s="244"/>
      <c r="BE993" s="244"/>
      <c r="BF993" s="244"/>
      <c r="BG993" s="244"/>
      <c r="BH993" s="244"/>
      <c r="BI993" s="244"/>
      <c r="BJ993" s="244"/>
      <c r="BK993" s="244"/>
    </row>
    <row r="994" spans="1:63" ht="19.5" customHeight="1">
      <c r="A994" s="244"/>
      <c r="B994" s="244"/>
      <c r="C994" s="244"/>
      <c r="D994" s="244"/>
      <c r="E994" s="244"/>
      <c r="F994" s="244"/>
      <c r="G994" s="244"/>
      <c r="H994" s="244"/>
      <c r="I994" s="244"/>
      <c r="J994" s="244"/>
      <c r="K994" s="244"/>
      <c r="L994" s="244"/>
      <c r="M994" s="244"/>
      <c r="N994" s="244"/>
      <c r="O994" s="244"/>
      <c r="P994" s="244"/>
      <c r="Q994" s="244"/>
      <c r="R994" s="244"/>
      <c r="S994" s="244"/>
      <c r="T994" s="244"/>
      <c r="U994" s="244"/>
      <c r="V994" s="244"/>
      <c r="W994" s="244"/>
      <c r="X994" s="244"/>
      <c r="Y994" s="244"/>
      <c r="Z994" s="244"/>
      <c r="AA994" s="244"/>
      <c r="AB994" s="244"/>
      <c r="AC994" s="244"/>
      <c r="AD994" s="244"/>
      <c r="AE994" s="244"/>
      <c r="AF994" s="244"/>
      <c r="AG994" s="244"/>
      <c r="AH994" s="244"/>
      <c r="AI994" s="244"/>
      <c r="AJ994" s="244"/>
      <c r="AK994" s="244"/>
      <c r="AL994" s="244"/>
      <c r="AM994" s="244"/>
      <c r="AN994" s="244"/>
      <c r="AO994" s="244"/>
      <c r="AP994" s="244"/>
      <c r="AQ994" s="244"/>
      <c r="AR994" s="244"/>
      <c r="AS994" s="244"/>
      <c r="AT994" s="244"/>
      <c r="AU994" s="244"/>
      <c r="AV994" s="244"/>
      <c r="AW994" s="244"/>
      <c r="AX994" s="244"/>
      <c r="AY994" s="244"/>
      <c r="AZ994" s="244"/>
      <c r="BA994" s="244"/>
      <c r="BB994" s="244"/>
      <c r="BC994" s="244"/>
      <c r="BD994" s="244"/>
      <c r="BE994" s="244"/>
      <c r="BF994" s="244"/>
      <c r="BG994" s="244"/>
      <c r="BH994" s="244"/>
      <c r="BI994" s="244"/>
      <c r="BJ994" s="244"/>
      <c r="BK994" s="244"/>
    </row>
    <row r="995" spans="1:63" ht="19.5" customHeight="1">
      <c r="A995" s="244"/>
      <c r="B995" s="244"/>
      <c r="C995" s="244"/>
      <c r="D995" s="244"/>
      <c r="E995" s="244"/>
      <c r="F995" s="244"/>
      <c r="G995" s="244"/>
      <c r="H995" s="244"/>
      <c r="I995" s="244"/>
      <c r="J995" s="244"/>
      <c r="K995" s="244"/>
      <c r="L995" s="244"/>
      <c r="M995" s="244"/>
      <c r="N995" s="244"/>
      <c r="O995" s="244"/>
      <c r="P995" s="244"/>
      <c r="Q995" s="244"/>
      <c r="R995" s="244"/>
      <c r="S995" s="244"/>
      <c r="T995" s="244"/>
      <c r="U995" s="244"/>
      <c r="V995" s="244"/>
      <c r="W995" s="244"/>
      <c r="X995" s="244"/>
      <c r="Y995" s="244"/>
      <c r="Z995" s="244"/>
      <c r="AA995" s="244"/>
      <c r="AB995" s="244"/>
      <c r="AC995" s="244"/>
      <c r="AD995" s="244"/>
      <c r="AE995" s="244"/>
      <c r="AF995" s="244"/>
      <c r="AG995" s="244"/>
      <c r="AH995" s="244"/>
      <c r="AI995" s="244"/>
      <c r="AJ995" s="244"/>
      <c r="AK995" s="244"/>
      <c r="AL995" s="244"/>
      <c r="AM995" s="244"/>
      <c r="AN995" s="244"/>
      <c r="AO995" s="244"/>
      <c r="AP995" s="244"/>
      <c r="AQ995" s="244"/>
      <c r="AR995" s="244"/>
      <c r="AS995" s="244"/>
      <c r="AT995" s="244"/>
      <c r="AU995" s="244"/>
      <c r="AV995" s="244"/>
      <c r="AW995" s="244"/>
      <c r="AX995" s="244"/>
      <c r="AY995" s="244"/>
      <c r="AZ995" s="244"/>
      <c r="BA995" s="244"/>
      <c r="BB995" s="244"/>
      <c r="BC995" s="244"/>
      <c r="BD995" s="244"/>
      <c r="BE995" s="244"/>
      <c r="BF995" s="244"/>
      <c r="BG995" s="244"/>
      <c r="BH995" s="244"/>
      <c r="BI995" s="244"/>
      <c r="BJ995" s="244"/>
      <c r="BK995" s="244"/>
    </row>
    <row r="996" spans="1:63" ht="19.5" customHeight="1">
      <c r="A996" s="244"/>
      <c r="B996" s="244"/>
      <c r="C996" s="244"/>
      <c r="D996" s="244"/>
      <c r="E996" s="244"/>
      <c r="F996" s="244"/>
      <c r="G996" s="244"/>
      <c r="H996" s="244"/>
      <c r="I996" s="244"/>
      <c r="J996" s="244"/>
      <c r="K996" s="244"/>
      <c r="L996" s="244"/>
      <c r="M996" s="244"/>
      <c r="N996" s="244"/>
      <c r="O996" s="244"/>
      <c r="P996" s="244"/>
      <c r="Q996" s="244"/>
      <c r="R996" s="244"/>
      <c r="S996" s="244"/>
      <c r="T996" s="244"/>
      <c r="U996" s="244"/>
      <c r="V996" s="244"/>
      <c r="W996" s="244"/>
      <c r="X996" s="244"/>
      <c r="Y996" s="244"/>
      <c r="Z996" s="244"/>
      <c r="AA996" s="244"/>
      <c r="AB996" s="244"/>
      <c r="AC996" s="244"/>
      <c r="AD996" s="244"/>
      <c r="AE996" s="244"/>
      <c r="AF996" s="244"/>
      <c r="AG996" s="244"/>
      <c r="AH996" s="244"/>
      <c r="AI996" s="244"/>
      <c r="AJ996" s="244"/>
      <c r="AK996" s="244"/>
      <c r="AL996" s="244"/>
      <c r="AM996" s="244"/>
      <c r="AN996" s="244"/>
      <c r="AO996" s="244"/>
      <c r="AP996" s="244"/>
      <c r="AQ996" s="244"/>
      <c r="AR996" s="244"/>
      <c r="AS996" s="244"/>
      <c r="AT996" s="244"/>
      <c r="AU996" s="244"/>
      <c r="AV996" s="244"/>
      <c r="AW996" s="244"/>
      <c r="AX996" s="244"/>
      <c r="AY996" s="244"/>
      <c r="AZ996" s="244"/>
      <c r="BA996" s="244"/>
      <c r="BB996" s="244"/>
      <c r="BC996" s="244"/>
      <c r="BD996" s="244"/>
      <c r="BE996" s="244"/>
      <c r="BF996" s="244"/>
      <c r="BG996" s="244"/>
      <c r="BH996" s="244"/>
      <c r="BI996" s="244"/>
      <c r="BJ996" s="244"/>
      <c r="BK996" s="244"/>
    </row>
    <row r="997" spans="1:63" ht="19.5" customHeight="1">
      <c r="A997" s="244"/>
      <c r="B997" s="244"/>
      <c r="C997" s="244"/>
      <c r="D997" s="244"/>
      <c r="E997" s="244"/>
      <c r="F997" s="244"/>
      <c r="G997" s="244"/>
      <c r="H997" s="244"/>
      <c r="I997" s="244"/>
      <c r="J997" s="244"/>
      <c r="K997" s="244"/>
      <c r="L997" s="244"/>
      <c r="M997" s="244"/>
      <c r="N997" s="244"/>
      <c r="O997" s="244"/>
      <c r="P997" s="244"/>
      <c r="Q997" s="244"/>
      <c r="R997" s="244"/>
      <c r="S997" s="244"/>
      <c r="T997" s="244"/>
      <c r="U997" s="244"/>
      <c r="V997" s="244"/>
      <c r="W997" s="244"/>
      <c r="X997" s="244"/>
      <c r="Y997" s="244"/>
      <c r="Z997" s="244"/>
      <c r="AA997" s="244"/>
      <c r="AB997" s="244"/>
      <c r="AC997" s="244"/>
      <c r="AD997" s="244"/>
      <c r="AE997" s="244"/>
      <c r="AF997" s="244"/>
      <c r="AG997" s="244"/>
      <c r="AH997" s="244"/>
      <c r="AI997" s="244"/>
      <c r="AJ997" s="244"/>
      <c r="AK997" s="244"/>
      <c r="AL997" s="244"/>
      <c r="AM997" s="244"/>
      <c r="AN997" s="244"/>
      <c r="AO997" s="244"/>
      <c r="AP997" s="244"/>
      <c r="AQ997" s="244"/>
      <c r="AR997" s="244"/>
      <c r="AS997" s="244"/>
      <c r="AT997" s="244"/>
      <c r="AU997" s="244"/>
      <c r="AV997" s="244"/>
      <c r="AW997" s="244"/>
      <c r="AX997" s="244"/>
      <c r="AY997" s="244"/>
      <c r="AZ997" s="244"/>
      <c r="BA997" s="244"/>
      <c r="BB997" s="244"/>
      <c r="BC997" s="244"/>
      <c r="BD997" s="244"/>
      <c r="BE997" s="244"/>
      <c r="BF997" s="244"/>
      <c r="BG997" s="244"/>
      <c r="BH997" s="244"/>
      <c r="BI997" s="244"/>
      <c r="BJ997" s="244"/>
      <c r="BK997" s="244"/>
    </row>
    <row r="998" spans="1:63" ht="19.5" customHeight="1">
      <c r="A998" s="244"/>
      <c r="B998" s="244"/>
      <c r="C998" s="244"/>
      <c r="D998" s="244"/>
      <c r="E998" s="244"/>
      <c r="F998" s="244"/>
      <c r="G998" s="244"/>
      <c r="H998" s="244"/>
      <c r="I998" s="244"/>
      <c r="J998" s="244"/>
      <c r="K998" s="244"/>
      <c r="L998" s="244"/>
      <c r="M998" s="244"/>
      <c r="N998" s="244"/>
      <c r="O998" s="244"/>
      <c r="P998" s="244"/>
      <c r="Q998" s="244"/>
      <c r="R998" s="244"/>
      <c r="S998" s="244"/>
      <c r="T998" s="244"/>
      <c r="U998" s="244"/>
      <c r="V998" s="244"/>
      <c r="W998" s="244"/>
      <c r="X998" s="244"/>
      <c r="Y998" s="244"/>
      <c r="Z998" s="244"/>
      <c r="AA998" s="244"/>
      <c r="AB998" s="244"/>
      <c r="AC998" s="244"/>
      <c r="AD998" s="244"/>
      <c r="AE998" s="244"/>
      <c r="AF998" s="244"/>
      <c r="AG998" s="244"/>
      <c r="AH998" s="244"/>
      <c r="AI998" s="244"/>
      <c r="AJ998" s="244"/>
      <c r="AK998" s="244"/>
      <c r="AL998" s="244"/>
      <c r="AM998" s="244"/>
      <c r="AN998" s="244"/>
      <c r="AO998" s="244"/>
      <c r="AP998" s="244"/>
      <c r="AQ998" s="244"/>
      <c r="AR998" s="244"/>
      <c r="AS998" s="244"/>
      <c r="AT998" s="244"/>
      <c r="AU998" s="244"/>
      <c r="AV998" s="244"/>
      <c r="AW998" s="244"/>
      <c r="AX998" s="244"/>
      <c r="AY998" s="244"/>
      <c r="AZ998" s="244"/>
      <c r="BA998" s="244"/>
      <c r="BB998" s="244"/>
      <c r="BC998" s="244"/>
      <c r="BD998" s="244"/>
      <c r="BE998" s="244"/>
      <c r="BF998" s="244"/>
      <c r="BG998" s="244"/>
      <c r="BH998" s="244"/>
      <c r="BI998" s="244"/>
      <c r="BJ998" s="244"/>
      <c r="BK998" s="244"/>
    </row>
    <row r="999" spans="1:63" ht="19.5" customHeight="1">
      <c r="A999" s="244"/>
      <c r="B999" s="244"/>
      <c r="C999" s="244"/>
      <c r="D999" s="244"/>
      <c r="E999" s="244"/>
      <c r="F999" s="244"/>
      <c r="G999" s="244"/>
      <c r="H999" s="244"/>
      <c r="I999" s="244"/>
      <c r="J999" s="244"/>
      <c r="K999" s="244"/>
      <c r="L999" s="244"/>
      <c r="M999" s="244"/>
      <c r="N999" s="244"/>
      <c r="O999" s="244"/>
      <c r="P999" s="244"/>
      <c r="Q999" s="244"/>
      <c r="R999" s="244"/>
      <c r="S999" s="244"/>
      <c r="T999" s="244"/>
      <c r="U999" s="244"/>
      <c r="V999" s="244"/>
      <c r="W999" s="244"/>
      <c r="X999" s="244"/>
      <c r="Y999" s="244"/>
      <c r="Z999" s="244"/>
      <c r="AA999" s="244"/>
      <c r="AB999" s="244"/>
      <c r="AC999" s="244"/>
      <c r="AD999" s="244"/>
      <c r="AE999" s="244"/>
      <c r="AF999" s="244"/>
      <c r="AG999" s="244"/>
      <c r="AH999" s="244"/>
      <c r="AI999" s="244"/>
      <c r="AJ999" s="244"/>
      <c r="AK999" s="244"/>
      <c r="AL999" s="244"/>
      <c r="AM999" s="244"/>
      <c r="AN999" s="244"/>
      <c r="AO999" s="244"/>
      <c r="AP999" s="244"/>
      <c r="AQ999" s="244"/>
      <c r="AR999" s="244"/>
      <c r="AS999" s="244"/>
      <c r="AT999" s="244"/>
      <c r="AU999" s="244"/>
      <c r="AV999" s="244"/>
      <c r="AW999" s="244"/>
      <c r="AX999" s="244"/>
      <c r="AY999" s="244"/>
      <c r="AZ999" s="244"/>
      <c r="BA999" s="244"/>
      <c r="BB999" s="244"/>
      <c r="BC999" s="244"/>
      <c r="BD999" s="244"/>
      <c r="BE999" s="244"/>
      <c r="BF999" s="244"/>
      <c r="BG999" s="244"/>
      <c r="BH999" s="244"/>
      <c r="BI999" s="244"/>
      <c r="BJ999" s="244"/>
      <c r="BK999" s="244"/>
    </row>
    <row r="1000" spans="1:63" ht="19.5" customHeight="1">
      <c r="A1000" s="244"/>
      <c r="B1000" s="244"/>
      <c r="C1000" s="244"/>
      <c r="D1000" s="244"/>
      <c r="E1000" s="244"/>
      <c r="F1000" s="244"/>
      <c r="G1000" s="244"/>
      <c r="H1000" s="244"/>
      <c r="I1000" s="244"/>
      <c r="J1000" s="244"/>
      <c r="K1000" s="244"/>
      <c r="L1000" s="244"/>
      <c r="M1000" s="244"/>
      <c r="N1000" s="244"/>
      <c r="O1000" s="244"/>
      <c r="P1000" s="244"/>
      <c r="Q1000" s="244"/>
      <c r="R1000" s="244"/>
      <c r="S1000" s="244"/>
      <c r="T1000" s="244"/>
      <c r="U1000" s="244"/>
      <c r="V1000" s="244"/>
      <c r="W1000" s="244"/>
      <c r="X1000" s="244"/>
      <c r="Y1000" s="244"/>
      <c r="Z1000" s="244"/>
      <c r="AA1000" s="244"/>
      <c r="AB1000" s="244"/>
      <c r="AC1000" s="244"/>
      <c r="AD1000" s="244"/>
      <c r="AE1000" s="244"/>
      <c r="AF1000" s="244"/>
      <c r="AG1000" s="244"/>
      <c r="AH1000" s="244"/>
      <c r="AI1000" s="244"/>
      <c r="AJ1000" s="244"/>
      <c r="AK1000" s="244"/>
      <c r="AL1000" s="244"/>
      <c r="AM1000" s="244"/>
      <c r="AN1000" s="244"/>
      <c r="AO1000" s="244"/>
      <c r="AP1000" s="244"/>
      <c r="AQ1000" s="244"/>
      <c r="AR1000" s="244"/>
      <c r="AS1000" s="244"/>
      <c r="AT1000" s="244"/>
      <c r="AU1000" s="244"/>
      <c r="AV1000" s="244"/>
      <c r="AW1000" s="244"/>
      <c r="AX1000" s="244"/>
      <c r="AY1000" s="244"/>
      <c r="AZ1000" s="244"/>
      <c r="BA1000" s="244"/>
      <c r="BB1000" s="244"/>
      <c r="BC1000" s="244"/>
      <c r="BD1000" s="244"/>
      <c r="BE1000" s="244"/>
      <c r="BF1000" s="244"/>
      <c r="BG1000" s="244"/>
      <c r="BH1000" s="244"/>
      <c r="BI1000" s="244"/>
      <c r="BJ1000" s="244"/>
      <c r="BK1000" s="244"/>
    </row>
  </sheetData>
  <conditionalFormatting sqref="A2:A11">
    <cfRule type="cellIs" dxfId="64" priority="4" operator="equal">
      <formula>"NA"</formula>
    </cfRule>
  </conditionalFormatting>
  <conditionalFormatting sqref="A2:A11">
    <cfRule type="cellIs" dxfId="63" priority="1" operator="equal">
      <formula>"L"</formula>
    </cfRule>
  </conditionalFormatting>
  <conditionalFormatting sqref="A2:A11">
    <cfRule type="cellIs" dxfId="62" priority="2" operator="equal">
      <formula>"NA"</formula>
    </cfRule>
  </conditionalFormatting>
  <conditionalFormatting sqref="A2:A11">
    <cfRule type="cellIs" dxfId="61" priority="3" operator="equal">
      <formula>"AB"</formula>
    </cfRule>
  </conditionalFormatting>
  <dataValidations count="1">
    <dataValidation type="list" allowBlank="1" showErrorMessage="1" sqref="G12:BJ1000 G2:BJ10 G11:AY11 BA11:BJ11">
      <formula1>"Exceeding,Meeting,Approaching,NA"</formula1>
    </dataValidation>
  </dataValidations>
  <pageMargins left="0.28125" right="0.1875" top="0.3125" bottom="0.75" header="0" footer="0"/>
  <pageSetup paperSize="9" orientation="portrai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theme="7" tint="0.39997558519241921"/>
  </sheetPr>
  <dimension ref="A1:BL21"/>
  <sheetViews>
    <sheetView zoomScale="126" zoomScaleNormal="126" workbookViewId="0">
      <pane xSplit="6" ySplit="1" topLeftCell="BK17" activePane="bottomRight" state="frozen"/>
      <selection activeCell="F6" sqref="F6:G6"/>
      <selection pane="topRight" activeCell="F6" sqref="F6:G6"/>
      <selection pane="bottomLeft" activeCell="F6" sqref="F6:G6"/>
      <selection pane="bottomRight" activeCell="A2" sqref="A2:BK21"/>
    </sheetView>
  </sheetViews>
  <sheetFormatPr defaultColWidth="14.453125" defaultRowHeight="14.5"/>
  <cols>
    <col min="1" max="1" width="24.08984375" style="219" customWidth="1"/>
    <col min="2" max="2" width="10.6328125" style="218" customWidth="1"/>
    <col min="3" max="3" width="11.90625" style="218" customWidth="1"/>
    <col min="4" max="6" width="10.6328125" style="218" customWidth="1"/>
    <col min="7" max="7" width="10.6328125" style="219" customWidth="1"/>
    <col min="8" max="33" width="10.6328125" style="218" customWidth="1"/>
    <col min="34" max="34" width="15.1796875" style="218" bestFit="1" customWidth="1"/>
    <col min="35" max="45" width="10.6328125" style="218" customWidth="1"/>
    <col min="46" max="46" width="17.81640625" style="218" bestFit="1" customWidth="1"/>
    <col min="47" max="62" width="10.6328125" style="218" customWidth="1"/>
    <col min="63" max="63" width="63.81640625" style="218" customWidth="1"/>
    <col min="64" max="64" width="14.453125" style="217"/>
    <col min="65" max="16384" width="14.453125" style="218"/>
  </cols>
  <sheetData>
    <row r="1" spans="1:64" ht="20" customHeight="1" thickBot="1">
      <c r="A1" s="241" t="s">
        <v>142</v>
      </c>
      <c r="B1" s="241" t="s">
        <v>19</v>
      </c>
      <c r="C1" s="241" t="s">
        <v>33</v>
      </c>
      <c r="D1" s="241" t="s">
        <v>34</v>
      </c>
      <c r="E1" s="241" t="s">
        <v>326</v>
      </c>
      <c r="F1" s="241" t="s">
        <v>327</v>
      </c>
      <c r="G1" s="241" t="s">
        <v>328</v>
      </c>
      <c r="H1" s="241" t="s">
        <v>329</v>
      </c>
      <c r="I1" s="241" t="s">
        <v>330</v>
      </c>
      <c r="J1" s="241" t="s">
        <v>331</v>
      </c>
      <c r="K1" s="241" t="s">
        <v>332</v>
      </c>
      <c r="L1" s="241" t="s">
        <v>333</v>
      </c>
      <c r="M1" s="241" t="s">
        <v>334</v>
      </c>
      <c r="N1" s="241" t="s">
        <v>335</v>
      </c>
      <c r="O1" s="241" t="s">
        <v>336</v>
      </c>
      <c r="P1" s="241" t="s">
        <v>337</v>
      </c>
      <c r="Q1" s="241" t="s">
        <v>338</v>
      </c>
      <c r="R1" s="241" t="s">
        <v>339</v>
      </c>
      <c r="S1" s="241" t="s">
        <v>454</v>
      </c>
      <c r="T1" s="241" t="s">
        <v>341</v>
      </c>
      <c r="U1" s="241" t="s">
        <v>348</v>
      </c>
      <c r="V1" s="241" t="s">
        <v>342</v>
      </c>
      <c r="W1" s="241" t="s">
        <v>343</v>
      </c>
      <c r="X1" s="241" t="s">
        <v>344</v>
      </c>
      <c r="Y1" s="241" t="s">
        <v>345</v>
      </c>
      <c r="Z1" s="241" t="s">
        <v>346</v>
      </c>
      <c r="AA1" s="241" t="s">
        <v>347</v>
      </c>
      <c r="AB1" s="241" t="s">
        <v>352</v>
      </c>
      <c r="AC1" s="241" t="s">
        <v>353</v>
      </c>
      <c r="AD1" s="241" t="s">
        <v>354</v>
      </c>
      <c r="AE1" s="241" t="s">
        <v>355</v>
      </c>
      <c r="AF1" s="241" t="s">
        <v>356</v>
      </c>
      <c r="AG1" s="241" t="s">
        <v>357</v>
      </c>
      <c r="AH1" s="241" t="s">
        <v>358</v>
      </c>
      <c r="AI1" s="241" t="s">
        <v>359</v>
      </c>
      <c r="AJ1" s="241" t="s">
        <v>360</v>
      </c>
      <c r="AK1" s="241" t="s">
        <v>361</v>
      </c>
      <c r="AL1" s="241" t="s">
        <v>362</v>
      </c>
      <c r="AM1" s="241" t="s">
        <v>363</v>
      </c>
      <c r="AN1" s="241" t="s">
        <v>364</v>
      </c>
      <c r="AO1" s="241" t="s">
        <v>365</v>
      </c>
      <c r="AP1" s="241" t="s">
        <v>366</v>
      </c>
      <c r="AQ1" s="241" t="s">
        <v>368</v>
      </c>
      <c r="AR1" s="241" t="s">
        <v>370</v>
      </c>
      <c r="AS1" s="241" t="s">
        <v>369</v>
      </c>
      <c r="AT1" s="241" t="s">
        <v>455</v>
      </c>
      <c r="AU1" s="241" t="s">
        <v>381</v>
      </c>
      <c r="AV1" s="241" t="s">
        <v>382</v>
      </c>
      <c r="AW1" s="241" t="s">
        <v>383</v>
      </c>
      <c r="AX1" s="241" t="s">
        <v>384</v>
      </c>
      <c r="AY1" s="241" t="s">
        <v>387</v>
      </c>
      <c r="AZ1" s="241" t="s">
        <v>390</v>
      </c>
      <c r="BA1" s="241" t="s">
        <v>391</v>
      </c>
      <c r="BB1" s="241" t="s">
        <v>392</v>
      </c>
      <c r="BC1" s="241" t="s">
        <v>393</v>
      </c>
      <c r="BD1" s="241" t="s">
        <v>394</v>
      </c>
      <c r="BE1" s="241" t="s">
        <v>395</v>
      </c>
      <c r="BF1" s="241" t="s">
        <v>396</v>
      </c>
      <c r="BG1" s="241" t="s">
        <v>397</v>
      </c>
      <c r="BH1" s="241" t="s">
        <v>398</v>
      </c>
      <c r="BI1" s="241" t="s">
        <v>399</v>
      </c>
      <c r="BJ1" s="241" t="s">
        <v>400</v>
      </c>
      <c r="BK1" s="241" t="s">
        <v>167</v>
      </c>
    </row>
    <row r="2" spans="1:64" ht="20" customHeight="1">
      <c r="A2" s="292" t="s">
        <v>487</v>
      </c>
      <c r="B2" s="293" t="s">
        <v>488</v>
      </c>
      <c r="C2" s="293" t="s">
        <v>709</v>
      </c>
      <c r="D2" s="293">
        <v>48.5</v>
      </c>
      <c r="E2" s="293">
        <v>119</v>
      </c>
      <c r="F2" s="293">
        <v>35</v>
      </c>
      <c r="G2" s="293" t="s">
        <v>402</v>
      </c>
      <c r="H2" s="293" t="s">
        <v>402</v>
      </c>
      <c r="I2" s="293" t="s">
        <v>402</v>
      </c>
      <c r="J2" s="293" t="s">
        <v>402</v>
      </c>
      <c r="K2" s="293" t="s">
        <v>402</v>
      </c>
      <c r="L2" s="293" t="s">
        <v>402</v>
      </c>
      <c r="M2" s="293" t="s">
        <v>402</v>
      </c>
      <c r="N2" s="293" t="s">
        <v>402</v>
      </c>
      <c r="O2" s="293" t="s">
        <v>402</v>
      </c>
      <c r="P2" s="293" t="s">
        <v>402</v>
      </c>
      <c r="Q2" s="293" t="s">
        <v>402</v>
      </c>
      <c r="R2" s="293" t="s">
        <v>402</v>
      </c>
      <c r="S2" s="293" t="s">
        <v>402</v>
      </c>
      <c r="T2" s="293" t="s">
        <v>404</v>
      </c>
      <c r="U2" s="293" t="s">
        <v>402</v>
      </c>
      <c r="V2" s="293" t="s">
        <v>402</v>
      </c>
      <c r="W2" s="293" t="s">
        <v>404</v>
      </c>
      <c r="X2" s="293" t="s">
        <v>402</v>
      </c>
      <c r="Y2" s="293" t="s">
        <v>402</v>
      </c>
      <c r="Z2" s="293" t="s">
        <v>402</v>
      </c>
      <c r="AA2" s="293" t="s">
        <v>402</v>
      </c>
      <c r="AB2" s="293" t="s">
        <v>402</v>
      </c>
      <c r="AC2" s="293" t="s">
        <v>402</v>
      </c>
      <c r="AD2" s="293" t="s">
        <v>404</v>
      </c>
      <c r="AE2" s="293" t="s">
        <v>404</v>
      </c>
      <c r="AF2" s="293" t="s">
        <v>402</v>
      </c>
      <c r="AG2" s="293" t="s">
        <v>402</v>
      </c>
      <c r="AH2" s="293" t="s">
        <v>402</v>
      </c>
      <c r="AI2" s="293" t="s">
        <v>402</v>
      </c>
      <c r="AJ2" s="293" t="s">
        <v>404</v>
      </c>
      <c r="AK2" s="293" t="s">
        <v>402</v>
      </c>
      <c r="AL2" s="293" t="s">
        <v>402</v>
      </c>
      <c r="AM2" s="293" t="s">
        <v>402</v>
      </c>
      <c r="AN2" s="293" t="s">
        <v>402</v>
      </c>
      <c r="AO2" s="293" t="s">
        <v>402</v>
      </c>
      <c r="AP2" s="293" t="s">
        <v>402</v>
      </c>
      <c r="AQ2" s="293" t="s">
        <v>402</v>
      </c>
      <c r="AR2" s="293" t="s">
        <v>402</v>
      </c>
      <c r="AS2" s="293" t="s">
        <v>402</v>
      </c>
      <c r="AT2" s="293" t="s">
        <v>402</v>
      </c>
      <c r="AU2" s="293" t="s">
        <v>402</v>
      </c>
      <c r="AV2" s="293" t="s">
        <v>402</v>
      </c>
      <c r="AW2" s="293" t="s">
        <v>402</v>
      </c>
      <c r="AX2" s="293" t="s">
        <v>402</v>
      </c>
      <c r="AY2" s="293" t="s">
        <v>404</v>
      </c>
      <c r="AZ2" s="293" t="s">
        <v>404</v>
      </c>
      <c r="BA2" s="293" t="s">
        <v>402</v>
      </c>
      <c r="BB2" s="293" t="s">
        <v>404</v>
      </c>
      <c r="BC2" s="293" t="s">
        <v>402</v>
      </c>
      <c r="BD2" s="293" t="s">
        <v>402</v>
      </c>
      <c r="BE2" s="293" t="s">
        <v>402</v>
      </c>
      <c r="BF2" s="293" t="s">
        <v>402</v>
      </c>
      <c r="BG2" s="293" t="s">
        <v>402</v>
      </c>
      <c r="BH2" s="293" t="s">
        <v>402</v>
      </c>
      <c r="BI2" s="293" t="s">
        <v>402</v>
      </c>
      <c r="BJ2" s="293" t="s">
        <v>402</v>
      </c>
      <c r="BK2" s="294" t="s">
        <v>710</v>
      </c>
      <c r="BL2" s="218"/>
    </row>
    <row r="3" spans="1:64" ht="20" customHeight="1">
      <c r="A3" s="292" t="s">
        <v>489</v>
      </c>
      <c r="B3" s="293" t="s">
        <v>490</v>
      </c>
      <c r="C3" s="293" t="s">
        <v>709</v>
      </c>
      <c r="D3" s="293">
        <v>59</v>
      </c>
      <c r="E3" s="293">
        <v>106</v>
      </c>
      <c r="F3" s="293">
        <v>16</v>
      </c>
      <c r="G3" s="293" t="s">
        <v>402</v>
      </c>
      <c r="H3" s="293" t="s">
        <v>402</v>
      </c>
      <c r="I3" s="293" t="s">
        <v>402</v>
      </c>
      <c r="J3" s="293" t="s">
        <v>402</v>
      </c>
      <c r="K3" s="293" t="s">
        <v>402</v>
      </c>
      <c r="L3" s="293" t="s">
        <v>402</v>
      </c>
      <c r="M3" s="293" t="s">
        <v>402</v>
      </c>
      <c r="N3" s="293" t="s">
        <v>402</v>
      </c>
      <c r="O3" s="293" t="s">
        <v>402</v>
      </c>
      <c r="P3" s="293" t="s">
        <v>402</v>
      </c>
      <c r="Q3" s="293" t="s">
        <v>402</v>
      </c>
      <c r="R3" s="293" t="s">
        <v>402</v>
      </c>
      <c r="S3" s="293" t="s">
        <v>402</v>
      </c>
      <c r="T3" s="293" t="s">
        <v>402</v>
      </c>
      <c r="U3" s="293" t="s">
        <v>402</v>
      </c>
      <c r="V3" s="293" t="s">
        <v>402</v>
      </c>
      <c r="W3" s="293" t="s">
        <v>402</v>
      </c>
      <c r="X3" s="293" t="s">
        <v>402</v>
      </c>
      <c r="Y3" s="293" t="s">
        <v>402</v>
      </c>
      <c r="Z3" s="293" t="s">
        <v>402</v>
      </c>
      <c r="AA3" s="293" t="s">
        <v>402</v>
      </c>
      <c r="AB3" s="293" t="s">
        <v>402</v>
      </c>
      <c r="AC3" s="293" t="s">
        <v>402</v>
      </c>
      <c r="AD3" s="293" t="s">
        <v>402</v>
      </c>
      <c r="AE3" s="293" t="s">
        <v>402</v>
      </c>
      <c r="AF3" s="293" t="s">
        <v>402</v>
      </c>
      <c r="AG3" s="293" t="s">
        <v>402</v>
      </c>
      <c r="AH3" s="293" t="s">
        <v>402</v>
      </c>
      <c r="AI3" s="293" t="s">
        <v>402</v>
      </c>
      <c r="AJ3" s="293" t="s">
        <v>402</v>
      </c>
      <c r="AK3" s="293" t="s">
        <v>402</v>
      </c>
      <c r="AL3" s="293" t="s">
        <v>402</v>
      </c>
      <c r="AM3" s="293" t="s">
        <v>402</v>
      </c>
      <c r="AN3" s="293" t="s">
        <v>402</v>
      </c>
      <c r="AO3" s="293" t="s">
        <v>402</v>
      </c>
      <c r="AP3" s="293" t="s">
        <v>402</v>
      </c>
      <c r="AQ3" s="293" t="s">
        <v>402</v>
      </c>
      <c r="AR3" s="293" t="s">
        <v>402</v>
      </c>
      <c r="AS3" s="293" t="s">
        <v>402</v>
      </c>
      <c r="AT3" s="293" t="s">
        <v>402</v>
      </c>
      <c r="AU3" s="293" t="s">
        <v>402</v>
      </c>
      <c r="AV3" s="293" t="s">
        <v>402</v>
      </c>
      <c r="AW3" s="293" t="s">
        <v>402</v>
      </c>
      <c r="AX3" s="293" t="s">
        <v>402</v>
      </c>
      <c r="AY3" s="293" t="s">
        <v>402</v>
      </c>
      <c r="AZ3" s="293" t="s">
        <v>402</v>
      </c>
      <c r="BA3" s="293" t="s">
        <v>402</v>
      </c>
      <c r="BB3" s="293" t="s">
        <v>402</v>
      </c>
      <c r="BC3" s="293" t="s">
        <v>402</v>
      </c>
      <c r="BD3" s="293" t="s">
        <v>402</v>
      </c>
      <c r="BE3" s="293" t="s">
        <v>402</v>
      </c>
      <c r="BF3" s="293" t="s">
        <v>402</v>
      </c>
      <c r="BG3" s="293" t="s">
        <v>402</v>
      </c>
      <c r="BH3" s="293" t="s">
        <v>402</v>
      </c>
      <c r="BI3" s="293" t="s">
        <v>402</v>
      </c>
      <c r="BJ3" s="293" t="s">
        <v>402</v>
      </c>
      <c r="BK3" s="237" t="s">
        <v>711</v>
      </c>
    </row>
    <row r="4" spans="1:64" ht="20" customHeight="1">
      <c r="A4" s="292" t="s">
        <v>491</v>
      </c>
      <c r="B4" s="293" t="s">
        <v>492</v>
      </c>
      <c r="C4" s="293" t="s">
        <v>709</v>
      </c>
      <c r="D4" s="293">
        <v>49</v>
      </c>
      <c r="E4" s="293">
        <v>98</v>
      </c>
      <c r="F4" s="293">
        <v>14</v>
      </c>
      <c r="G4" s="293" t="s">
        <v>402</v>
      </c>
      <c r="H4" s="293" t="s">
        <v>402</v>
      </c>
      <c r="I4" s="293" t="s">
        <v>402</v>
      </c>
      <c r="J4" s="293" t="s">
        <v>402</v>
      </c>
      <c r="K4" s="293" t="s">
        <v>404</v>
      </c>
      <c r="L4" s="293" t="s">
        <v>404</v>
      </c>
      <c r="M4" s="293" t="s">
        <v>404</v>
      </c>
      <c r="N4" s="293" t="s">
        <v>404</v>
      </c>
      <c r="O4" s="293" t="s">
        <v>402</v>
      </c>
      <c r="P4" s="293" t="s">
        <v>404</v>
      </c>
      <c r="Q4" s="293" t="s">
        <v>404</v>
      </c>
      <c r="R4" s="293" t="s">
        <v>404</v>
      </c>
      <c r="S4" s="293" t="s">
        <v>402</v>
      </c>
      <c r="T4" s="293" t="s">
        <v>402</v>
      </c>
      <c r="U4" s="293" t="s">
        <v>402</v>
      </c>
      <c r="V4" s="293" t="s">
        <v>404</v>
      </c>
      <c r="W4" s="293" t="s">
        <v>404</v>
      </c>
      <c r="X4" s="293" t="s">
        <v>402</v>
      </c>
      <c r="Y4" s="293" t="s">
        <v>404</v>
      </c>
      <c r="Z4" s="293" t="s">
        <v>404</v>
      </c>
      <c r="AA4" s="293" t="s">
        <v>402</v>
      </c>
      <c r="AB4" s="293" t="s">
        <v>402</v>
      </c>
      <c r="AC4" s="293" t="s">
        <v>404</v>
      </c>
      <c r="AD4" s="293" t="s">
        <v>404</v>
      </c>
      <c r="AE4" s="293" t="s">
        <v>402</v>
      </c>
      <c r="AF4" s="293" t="s">
        <v>402</v>
      </c>
      <c r="AG4" s="293" t="s">
        <v>404</v>
      </c>
      <c r="AH4" s="293" t="s">
        <v>402</v>
      </c>
      <c r="AI4" s="293" t="s">
        <v>402</v>
      </c>
      <c r="AJ4" s="293" t="s">
        <v>404</v>
      </c>
      <c r="AK4" s="293" t="s">
        <v>404</v>
      </c>
      <c r="AL4" s="293" t="s">
        <v>402</v>
      </c>
      <c r="AM4" s="293" t="s">
        <v>404</v>
      </c>
      <c r="AN4" s="293" t="s">
        <v>404</v>
      </c>
      <c r="AO4" s="293" t="s">
        <v>402</v>
      </c>
      <c r="AP4" s="293" t="s">
        <v>404</v>
      </c>
      <c r="AQ4" s="293" t="s">
        <v>402</v>
      </c>
      <c r="AR4" s="293" t="s">
        <v>402</v>
      </c>
      <c r="AS4" s="293" t="s">
        <v>402</v>
      </c>
      <c r="AT4" s="293" t="s">
        <v>402</v>
      </c>
      <c r="AU4" s="293" t="s">
        <v>404</v>
      </c>
      <c r="AV4" s="293" t="s">
        <v>404</v>
      </c>
      <c r="AW4" s="293" t="s">
        <v>404</v>
      </c>
      <c r="AX4" s="293" t="s">
        <v>402</v>
      </c>
      <c r="AY4" s="293" t="s">
        <v>404</v>
      </c>
      <c r="AZ4" s="293" t="s">
        <v>404</v>
      </c>
      <c r="BA4" s="293" t="s">
        <v>404</v>
      </c>
      <c r="BB4" s="293" t="s">
        <v>404</v>
      </c>
      <c r="BC4" s="293" t="s">
        <v>404</v>
      </c>
      <c r="BD4" s="293" t="s">
        <v>404</v>
      </c>
      <c r="BE4" s="293" t="s">
        <v>404</v>
      </c>
      <c r="BF4" s="293" t="s">
        <v>404</v>
      </c>
      <c r="BG4" s="293" t="s">
        <v>402</v>
      </c>
      <c r="BH4" s="293" t="s">
        <v>402</v>
      </c>
      <c r="BI4" s="293" t="s">
        <v>404</v>
      </c>
      <c r="BJ4" s="293" t="s">
        <v>402</v>
      </c>
      <c r="BK4" s="237" t="s">
        <v>712</v>
      </c>
      <c r="BL4" s="218"/>
    </row>
    <row r="5" spans="1:64" ht="20" customHeight="1">
      <c r="A5" s="292" t="s">
        <v>493</v>
      </c>
      <c r="B5" s="293" t="s">
        <v>494</v>
      </c>
      <c r="C5" s="293" t="s">
        <v>709</v>
      </c>
      <c r="D5" s="293">
        <v>48.5</v>
      </c>
      <c r="E5" s="293">
        <v>98</v>
      </c>
      <c r="F5" s="293">
        <v>14</v>
      </c>
      <c r="G5" s="293" t="s">
        <v>404</v>
      </c>
      <c r="H5" s="293" t="s">
        <v>402</v>
      </c>
      <c r="I5" s="293" t="s">
        <v>402</v>
      </c>
      <c r="J5" s="293" t="s">
        <v>402</v>
      </c>
      <c r="K5" s="293" t="s">
        <v>402</v>
      </c>
      <c r="L5" s="293" t="s">
        <v>404</v>
      </c>
      <c r="M5" s="293" t="s">
        <v>402</v>
      </c>
      <c r="N5" s="293" t="s">
        <v>402</v>
      </c>
      <c r="O5" s="293" t="s">
        <v>402</v>
      </c>
      <c r="P5" s="293" t="s">
        <v>404</v>
      </c>
      <c r="Q5" s="293" t="s">
        <v>402</v>
      </c>
      <c r="R5" s="293" t="s">
        <v>402</v>
      </c>
      <c r="S5" s="293" t="s">
        <v>402</v>
      </c>
      <c r="T5" s="293" t="s">
        <v>402</v>
      </c>
      <c r="U5" s="293" t="s">
        <v>402</v>
      </c>
      <c r="V5" s="293" t="s">
        <v>404</v>
      </c>
      <c r="W5" s="293" t="s">
        <v>404</v>
      </c>
      <c r="X5" s="293" t="s">
        <v>402</v>
      </c>
      <c r="Y5" s="293" t="s">
        <v>404</v>
      </c>
      <c r="Z5" s="293" t="s">
        <v>404</v>
      </c>
      <c r="AA5" s="293" t="s">
        <v>404</v>
      </c>
      <c r="AB5" s="293" t="s">
        <v>402</v>
      </c>
      <c r="AC5" s="293" t="s">
        <v>404</v>
      </c>
      <c r="AD5" s="293" t="s">
        <v>402</v>
      </c>
      <c r="AE5" s="293" t="s">
        <v>402</v>
      </c>
      <c r="AF5" s="293" t="s">
        <v>402</v>
      </c>
      <c r="AG5" s="293" t="s">
        <v>402</v>
      </c>
      <c r="AH5" s="293" t="s">
        <v>402</v>
      </c>
      <c r="AI5" s="293" t="s">
        <v>402</v>
      </c>
      <c r="AJ5" s="293" t="s">
        <v>404</v>
      </c>
      <c r="AK5" s="293" t="s">
        <v>404</v>
      </c>
      <c r="AL5" s="293" t="s">
        <v>402</v>
      </c>
      <c r="AM5" s="293" t="s">
        <v>404</v>
      </c>
      <c r="AN5" s="293" t="s">
        <v>402</v>
      </c>
      <c r="AO5" s="293" t="s">
        <v>402</v>
      </c>
      <c r="AP5" s="293" t="s">
        <v>402</v>
      </c>
      <c r="AQ5" s="293" t="s">
        <v>402</v>
      </c>
      <c r="AR5" s="293" t="s">
        <v>402</v>
      </c>
      <c r="AS5" s="293" t="s">
        <v>402</v>
      </c>
      <c r="AT5" s="293" t="s">
        <v>402</v>
      </c>
      <c r="AU5" s="293" t="s">
        <v>402</v>
      </c>
      <c r="AV5" s="293" t="s">
        <v>402</v>
      </c>
      <c r="AW5" s="293" t="s">
        <v>404</v>
      </c>
      <c r="AX5" s="293" t="s">
        <v>404</v>
      </c>
      <c r="AY5" s="293" t="s">
        <v>404</v>
      </c>
      <c r="AZ5" s="293" t="s">
        <v>404</v>
      </c>
      <c r="BA5" s="293" t="s">
        <v>404</v>
      </c>
      <c r="BB5" s="293" t="s">
        <v>404</v>
      </c>
      <c r="BC5" s="293" t="s">
        <v>404</v>
      </c>
      <c r="BD5" s="293" t="s">
        <v>404</v>
      </c>
      <c r="BE5" s="293" t="s">
        <v>404</v>
      </c>
      <c r="BF5" s="293" t="s">
        <v>402</v>
      </c>
      <c r="BG5" s="293" t="s">
        <v>402</v>
      </c>
      <c r="BH5" s="293" t="s">
        <v>402</v>
      </c>
      <c r="BI5" s="293" t="s">
        <v>402</v>
      </c>
      <c r="BJ5" s="293" t="s">
        <v>404</v>
      </c>
      <c r="BK5" s="246" t="s">
        <v>713</v>
      </c>
    </row>
    <row r="6" spans="1:64" ht="20" customHeight="1">
      <c r="A6" s="292" t="s">
        <v>495</v>
      </c>
      <c r="B6" s="293" t="s">
        <v>496</v>
      </c>
      <c r="C6" s="293" t="s">
        <v>709</v>
      </c>
      <c r="D6" s="293">
        <v>47.5</v>
      </c>
      <c r="E6" s="293">
        <v>98</v>
      </c>
      <c r="F6" s="293">
        <v>15</v>
      </c>
      <c r="G6" s="293" t="s">
        <v>402</v>
      </c>
      <c r="H6" s="293" t="s">
        <v>402</v>
      </c>
      <c r="I6" s="293" t="s">
        <v>402</v>
      </c>
      <c r="J6" s="293" t="s">
        <v>402</v>
      </c>
      <c r="K6" s="293" t="s">
        <v>402</v>
      </c>
      <c r="L6" s="293" t="s">
        <v>402</v>
      </c>
      <c r="M6" s="293" t="s">
        <v>402</v>
      </c>
      <c r="N6" s="293" t="s">
        <v>402</v>
      </c>
      <c r="O6" s="293" t="s">
        <v>402</v>
      </c>
      <c r="P6" s="293" t="s">
        <v>402</v>
      </c>
      <c r="Q6" s="293" t="s">
        <v>402</v>
      </c>
      <c r="R6" s="293" t="s">
        <v>402</v>
      </c>
      <c r="S6" s="293" t="s">
        <v>402</v>
      </c>
      <c r="T6" s="293" t="s">
        <v>402</v>
      </c>
      <c r="U6" s="293" t="s">
        <v>402</v>
      </c>
      <c r="V6" s="293" t="s">
        <v>402</v>
      </c>
      <c r="W6" s="293" t="s">
        <v>402</v>
      </c>
      <c r="X6" s="293" t="s">
        <v>402</v>
      </c>
      <c r="Y6" s="293" t="s">
        <v>402</v>
      </c>
      <c r="Z6" s="293" t="s">
        <v>402</v>
      </c>
      <c r="AA6" s="293" t="s">
        <v>402</v>
      </c>
      <c r="AB6" s="293" t="s">
        <v>402</v>
      </c>
      <c r="AC6" s="293" t="s">
        <v>402</v>
      </c>
      <c r="AD6" s="293" t="s">
        <v>402</v>
      </c>
      <c r="AE6" s="293" t="s">
        <v>402</v>
      </c>
      <c r="AF6" s="293" t="s">
        <v>402</v>
      </c>
      <c r="AG6" s="293" t="s">
        <v>402</v>
      </c>
      <c r="AH6" s="293" t="s">
        <v>402</v>
      </c>
      <c r="AI6" s="293" t="s">
        <v>402</v>
      </c>
      <c r="AJ6" s="293" t="s">
        <v>402</v>
      </c>
      <c r="AK6" s="293" t="s">
        <v>402</v>
      </c>
      <c r="AL6" s="293" t="s">
        <v>402</v>
      </c>
      <c r="AM6" s="293" t="s">
        <v>402</v>
      </c>
      <c r="AN6" s="293" t="s">
        <v>402</v>
      </c>
      <c r="AO6" s="293" t="s">
        <v>402</v>
      </c>
      <c r="AP6" s="293" t="s">
        <v>402</v>
      </c>
      <c r="AQ6" s="293" t="s">
        <v>402</v>
      </c>
      <c r="AR6" s="293" t="s">
        <v>402</v>
      </c>
      <c r="AS6" s="293" t="s">
        <v>402</v>
      </c>
      <c r="AT6" s="293" t="s">
        <v>402</v>
      </c>
      <c r="AU6" s="293" t="s">
        <v>402</v>
      </c>
      <c r="AV6" s="293" t="s">
        <v>402</v>
      </c>
      <c r="AW6" s="293" t="s">
        <v>402</v>
      </c>
      <c r="AX6" s="293" t="s">
        <v>402</v>
      </c>
      <c r="AY6" s="293" t="s">
        <v>402</v>
      </c>
      <c r="AZ6" s="293" t="s">
        <v>402</v>
      </c>
      <c r="BA6" s="293" t="s">
        <v>402</v>
      </c>
      <c r="BB6" s="293" t="s">
        <v>402</v>
      </c>
      <c r="BC6" s="293" t="s">
        <v>402</v>
      </c>
      <c r="BD6" s="293" t="s">
        <v>402</v>
      </c>
      <c r="BE6" s="293" t="s">
        <v>402</v>
      </c>
      <c r="BF6" s="293" t="s">
        <v>402</v>
      </c>
      <c r="BG6" s="293" t="s">
        <v>402</v>
      </c>
      <c r="BH6" s="293" t="s">
        <v>402</v>
      </c>
      <c r="BI6" s="293" t="s">
        <v>402</v>
      </c>
      <c r="BJ6" s="293" t="s">
        <v>402</v>
      </c>
      <c r="BK6" s="295" t="s">
        <v>714</v>
      </c>
      <c r="BL6" s="218"/>
    </row>
    <row r="7" spans="1:64" ht="20" customHeight="1">
      <c r="A7" s="292" t="s">
        <v>497</v>
      </c>
      <c r="B7" s="293" t="s">
        <v>498</v>
      </c>
      <c r="C7" s="293" t="s">
        <v>709</v>
      </c>
      <c r="D7" s="293" t="s">
        <v>74</v>
      </c>
      <c r="E7" s="293" t="s">
        <v>74</v>
      </c>
      <c r="F7" s="293" t="s">
        <v>74</v>
      </c>
      <c r="G7" s="293" t="s">
        <v>74</v>
      </c>
      <c r="H7" s="293" t="s">
        <v>74</v>
      </c>
      <c r="I7" s="293" t="s">
        <v>74</v>
      </c>
      <c r="J7" s="293" t="s">
        <v>74</v>
      </c>
      <c r="K7" s="293" t="s">
        <v>74</v>
      </c>
      <c r="L7" s="293" t="s">
        <v>74</v>
      </c>
      <c r="M7" s="293" t="s">
        <v>74</v>
      </c>
      <c r="N7" s="293" t="s">
        <v>74</v>
      </c>
      <c r="O7" s="293" t="s">
        <v>74</v>
      </c>
      <c r="P7" s="293" t="s">
        <v>74</v>
      </c>
      <c r="Q7" s="293" t="s">
        <v>74</v>
      </c>
      <c r="R7" s="293" t="s">
        <v>74</v>
      </c>
      <c r="S7" s="293" t="s">
        <v>74</v>
      </c>
      <c r="T7" s="293" t="s">
        <v>74</v>
      </c>
      <c r="U7" s="293" t="s">
        <v>74</v>
      </c>
      <c r="V7" s="293" t="s">
        <v>74</v>
      </c>
      <c r="W7" s="293" t="s">
        <v>74</v>
      </c>
      <c r="X7" s="293" t="s">
        <v>74</v>
      </c>
      <c r="Y7" s="293" t="s">
        <v>74</v>
      </c>
      <c r="Z7" s="293" t="s">
        <v>74</v>
      </c>
      <c r="AA7" s="293" t="s">
        <v>74</v>
      </c>
      <c r="AB7" s="293" t="s">
        <v>74</v>
      </c>
      <c r="AC7" s="293" t="s">
        <v>74</v>
      </c>
      <c r="AD7" s="293" t="s">
        <v>74</v>
      </c>
      <c r="AE7" s="293" t="s">
        <v>74</v>
      </c>
      <c r="AF7" s="293" t="s">
        <v>74</v>
      </c>
      <c r="AG7" s="293" t="s">
        <v>74</v>
      </c>
      <c r="AH7" s="293" t="s">
        <v>74</v>
      </c>
      <c r="AI7" s="293" t="s">
        <v>74</v>
      </c>
      <c r="AJ7" s="293" t="s">
        <v>74</v>
      </c>
      <c r="AK7" s="293" t="s">
        <v>74</v>
      </c>
      <c r="AL7" s="293" t="s">
        <v>74</v>
      </c>
      <c r="AM7" s="293" t="s">
        <v>74</v>
      </c>
      <c r="AN7" s="293" t="s">
        <v>74</v>
      </c>
      <c r="AO7" s="293" t="s">
        <v>74</v>
      </c>
      <c r="AP7" s="293" t="s">
        <v>74</v>
      </c>
      <c r="AQ7" s="293" t="s">
        <v>74</v>
      </c>
      <c r="AR7" s="293" t="s">
        <v>74</v>
      </c>
      <c r="AS7" s="293" t="s">
        <v>74</v>
      </c>
      <c r="AT7" s="293" t="s">
        <v>74</v>
      </c>
      <c r="AU7" s="293" t="s">
        <v>74</v>
      </c>
      <c r="AV7" s="293" t="s">
        <v>74</v>
      </c>
      <c r="AW7" s="293" t="s">
        <v>74</v>
      </c>
      <c r="AX7" s="293" t="s">
        <v>74</v>
      </c>
      <c r="AY7" s="293" t="s">
        <v>74</v>
      </c>
      <c r="AZ7" s="293" t="s">
        <v>74</v>
      </c>
      <c r="BA7" s="293" t="s">
        <v>74</v>
      </c>
      <c r="BB7" s="293" t="s">
        <v>74</v>
      </c>
      <c r="BC7" s="293" t="s">
        <v>74</v>
      </c>
      <c r="BD7" s="293" t="s">
        <v>74</v>
      </c>
      <c r="BE7" s="293" t="s">
        <v>74</v>
      </c>
      <c r="BF7" s="293" t="s">
        <v>74</v>
      </c>
      <c r="BG7" s="293" t="s">
        <v>74</v>
      </c>
      <c r="BH7" s="293" t="s">
        <v>74</v>
      </c>
      <c r="BI7" s="293" t="s">
        <v>74</v>
      </c>
      <c r="BJ7" s="293" t="s">
        <v>74</v>
      </c>
      <c r="BK7" s="293" t="s">
        <v>74</v>
      </c>
    </row>
    <row r="8" spans="1:64" ht="20" customHeight="1">
      <c r="A8" s="292" t="s">
        <v>499</v>
      </c>
      <c r="B8" s="293" t="s">
        <v>500</v>
      </c>
      <c r="C8" s="293" t="s">
        <v>709</v>
      </c>
      <c r="D8" s="293">
        <v>51.5</v>
      </c>
      <c r="E8" s="293">
        <v>105</v>
      </c>
      <c r="F8" s="293">
        <v>17</v>
      </c>
      <c r="G8" s="293" t="s">
        <v>404</v>
      </c>
      <c r="H8" s="293" t="s">
        <v>402</v>
      </c>
      <c r="I8" s="293" t="s">
        <v>402</v>
      </c>
      <c r="J8" s="293" t="s">
        <v>404</v>
      </c>
      <c r="K8" s="293" t="s">
        <v>402</v>
      </c>
      <c r="L8" s="293" t="s">
        <v>402</v>
      </c>
      <c r="M8" s="293" t="s">
        <v>402</v>
      </c>
      <c r="N8" s="293" t="s">
        <v>402</v>
      </c>
      <c r="O8" s="293" t="s">
        <v>402</v>
      </c>
      <c r="P8" s="293" t="s">
        <v>402</v>
      </c>
      <c r="Q8" s="293" t="s">
        <v>402</v>
      </c>
      <c r="R8" s="293" t="s">
        <v>404</v>
      </c>
      <c r="S8" s="293" t="s">
        <v>402</v>
      </c>
      <c r="T8" s="293" t="s">
        <v>402</v>
      </c>
      <c r="U8" s="293" t="s">
        <v>402</v>
      </c>
      <c r="V8" s="293" t="s">
        <v>404</v>
      </c>
      <c r="W8" s="293" t="s">
        <v>404</v>
      </c>
      <c r="X8" s="293" t="s">
        <v>402</v>
      </c>
      <c r="Y8" s="293" t="s">
        <v>404</v>
      </c>
      <c r="Z8" s="293" t="s">
        <v>402</v>
      </c>
      <c r="AA8" s="293" t="s">
        <v>402</v>
      </c>
      <c r="AB8" s="293" t="s">
        <v>402</v>
      </c>
      <c r="AC8" s="293" t="s">
        <v>402</v>
      </c>
      <c r="AD8" s="293" t="s">
        <v>402</v>
      </c>
      <c r="AE8" s="293" t="s">
        <v>402</v>
      </c>
      <c r="AF8" s="293" t="s">
        <v>402</v>
      </c>
      <c r="AG8" s="293" t="s">
        <v>402</v>
      </c>
      <c r="AH8" s="293" t="s">
        <v>402</v>
      </c>
      <c r="AI8" s="293" t="s">
        <v>402</v>
      </c>
      <c r="AJ8" s="293" t="s">
        <v>402</v>
      </c>
      <c r="AK8" s="293" t="s">
        <v>404</v>
      </c>
      <c r="AL8" s="293" t="s">
        <v>402</v>
      </c>
      <c r="AM8" s="293" t="s">
        <v>402</v>
      </c>
      <c r="AN8" s="293" t="s">
        <v>402</v>
      </c>
      <c r="AO8" s="293" t="s">
        <v>402</v>
      </c>
      <c r="AP8" s="293" t="s">
        <v>402</v>
      </c>
      <c r="AQ8" s="293" t="s">
        <v>402</v>
      </c>
      <c r="AR8" s="293" t="s">
        <v>402</v>
      </c>
      <c r="AS8" s="293" t="s">
        <v>402</v>
      </c>
      <c r="AT8" s="293" t="s">
        <v>402</v>
      </c>
      <c r="AU8" s="293" t="s">
        <v>402</v>
      </c>
      <c r="AV8" s="293" t="s">
        <v>402</v>
      </c>
      <c r="AW8" s="293" t="s">
        <v>402</v>
      </c>
      <c r="AX8" s="293" t="s">
        <v>402</v>
      </c>
      <c r="AY8" s="293" t="s">
        <v>404</v>
      </c>
      <c r="AZ8" s="293" t="s">
        <v>402</v>
      </c>
      <c r="BA8" s="293" t="s">
        <v>404</v>
      </c>
      <c r="BB8" s="293" t="s">
        <v>402</v>
      </c>
      <c r="BC8" s="293" t="s">
        <v>402</v>
      </c>
      <c r="BD8" s="293" t="s">
        <v>402</v>
      </c>
      <c r="BE8" s="293" t="s">
        <v>404</v>
      </c>
      <c r="BF8" s="293" t="s">
        <v>402</v>
      </c>
      <c r="BG8" s="293" t="s">
        <v>402</v>
      </c>
      <c r="BH8" s="293" t="s">
        <v>402</v>
      </c>
      <c r="BI8" s="293" t="s">
        <v>402</v>
      </c>
      <c r="BJ8" s="293" t="s">
        <v>402</v>
      </c>
      <c r="BK8" s="295" t="s">
        <v>715</v>
      </c>
    </row>
    <row r="9" spans="1:64" ht="20" customHeight="1">
      <c r="A9" s="292" t="s">
        <v>501</v>
      </c>
      <c r="B9" s="293" t="s">
        <v>502</v>
      </c>
      <c r="C9" s="293" t="s">
        <v>709</v>
      </c>
      <c r="D9" s="293">
        <v>49</v>
      </c>
      <c r="E9" s="293">
        <v>104</v>
      </c>
      <c r="F9" s="293">
        <v>15</v>
      </c>
      <c r="G9" s="293" t="s">
        <v>402</v>
      </c>
      <c r="H9" s="293" t="s">
        <v>402</v>
      </c>
      <c r="I9" s="293" t="s">
        <v>402</v>
      </c>
      <c r="J9" s="293" t="s">
        <v>402</v>
      </c>
      <c r="K9" s="293" t="s">
        <v>402</v>
      </c>
      <c r="L9" s="293" t="s">
        <v>402</v>
      </c>
      <c r="M9" s="293" t="s">
        <v>402</v>
      </c>
      <c r="N9" s="293" t="s">
        <v>402</v>
      </c>
      <c r="O9" s="293" t="s">
        <v>402</v>
      </c>
      <c r="P9" s="293" t="s">
        <v>402</v>
      </c>
      <c r="Q9" s="293" t="s">
        <v>402</v>
      </c>
      <c r="R9" s="293" t="s">
        <v>402</v>
      </c>
      <c r="S9" s="293" t="s">
        <v>402</v>
      </c>
      <c r="T9" s="293" t="s">
        <v>402</v>
      </c>
      <c r="U9" s="293" t="s">
        <v>402</v>
      </c>
      <c r="V9" s="293" t="s">
        <v>402</v>
      </c>
      <c r="W9" s="293" t="s">
        <v>402</v>
      </c>
      <c r="X9" s="293" t="s">
        <v>402</v>
      </c>
      <c r="Y9" s="293" t="s">
        <v>402</v>
      </c>
      <c r="Z9" s="293" t="s">
        <v>402</v>
      </c>
      <c r="AA9" s="293" t="s">
        <v>402</v>
      </c>
      <c r="AB9" s="293" t="s">
        <v>402</v>
      </c>
      <c r="AC9" s="293" t="s">
        <v>402</v>
      </c>
      <c r="AD9" s="293" t="s">
        <v>402</v>
      </c>
      <c r="AE9" s="293" t="s">
        <v>402</v>
      </c>
      <c r="AF9" s="293" t="s">
        <v>402</v>
      </c>
      <c r="AG9" s="293" t="s">
        <v>402</v>
      </c>
      <c r="AH9" s="293" t="s">
        <v>402</v>
      </c>
      <c r="AI9" s="293" t="s">
        <v>402</v>
      </c>
      <c r="AJ9" s="293" t="s">
        <v>404</v>
      </c>
      <c r="AK9" s="293" t="s">
        <v>402</v>
      </c>
      <c r="AL9" s="293" t="s">
        <v>404</v>
      </c>
      <c r="AM9" s="293" t="s">
        <v>402</v>
      </c>
      <c r="AN9" s="293" t="s">
        <v>402</v>
      </c>
      <c r="AO9" s="293" t="s">
        <v>402</v>
      </c>
      <c r="AP9" s="293" t="s">
        <v>402</v>
      </c>
      <c r="AQ9" s="293" t="s">
        <v>402</v>
      </c>
      <c r="AR9" s="293" t="s">
        <v>402</v>
      </c>
      <c r="AS9" s="293" t="s">
        <v>402</v>
      </c>
      <c r="AT9" s="293" t="s">
        <v>402</v>
      </c>
      <c r="AU9" s="293" t="s">
        <v>402</v>
      </c>
      <c r="AV9" s="293" t="s">
        <v>402</v>
      </c>
      <c r="AW9" s="293" t="s">
        <v>402</v>
      </c>
      <c r="AX9" s="293" t="s">
        <v>402</v>
      </c>
      <c r="AY9" s="293" t="s">
        <v>402</v>
      </c>
      <c r="AZ9" s="293" t="s">
        <v>402</v>
      </c>
      <c r="BA9" s="293" t="s">
        <v>402</v>
      </c>
      <c r="BB9" s="293" t="s">
        <v>402</v>
      </c>
      <c r="BC9" s="293" t="s">
        <v>402</v>
      </c>
      <c r="BD9" s="293" t="s">
        <v>402</v>
      </c>
      <c r="BE9" s="293" t="s">
        <v>404</v>
      </c>
      <c r="BF9" s="293" t="s">
        <v>404</v>
      </c>
      <c r="BG9" s="293" t="s">
        <v>404</v>
      </c>
      <c r="BH9" s="293" t="s">
        <v>402</v>
      </c>
      <c r="BI9" s="293" t="s">
        <v>402</v>
      </c>
      <c r="BJ9" s="293" t="s">
        <v>402</v>
      </c>
      <c r="BK9" s="295" t="s">
        <v>716</v>
      </c>
    </row>
    <row r="10" spans="1:64" ht="20" customHeight="1">
      <c r="A10" s="292" t="s">
        <v>503</v>
      </c>
      <c r="B10" s="293" t="s">
        <v>504</v>
      </c>
      <c r="C10" s="293" t="s">
        <v>709</v>
      </c>
      <c r="D10" s="293">
        <v>47.5</v>
      </c>
      <c r="E10" s="293">
        <v>105</v>
      </c>
      <c r="F10" s="293">
        <v>19</v>
      </c>
      <c r="G10" s="293" t="s">
        <v>402</v>
      </c>
      <c r="H10" s="293" t="s">
        <v>402</v>
      </c>
      <c r="I10" s="293" t="s">
        <v>402</v>
      </c>
      <c r="J10" s="293" t="s">
        <v>402</v>
      </c>
      <c r="K10" s="293" t="s">
        <v>402</v>
      </c>
      <c r="L10" s="293" t="s">
        <v>402</v>
      </c>
      <c r="M10" s="293" t="s">
        <v>404</v>
      </c>
      <c r="N10" s="293" t="s">
        <v>402</v>
      </c>
      <c r="O10" s="293" t="s">
        <v>402</v>
      </c>
      <c r="P10" s="293" t="s">
        <v>402</v>
      </c>
      <c r="Q10" s="293" t="s">
        <v>402</v>
      </c>
      <c r="R10" s="293" t="s">
        <v>402</v>
      </c>
      <c r="S10" s="293" t="s">
        <v>402</v>
      </c>
      <c r="T10" s="293" t="s">
        <v>402</v>
      </c>
      <c r="U10" s="293" t="s">
        <v>402</v>
      </c>
      <c r="V10" s="293" t="s">
        <v>402</v>
      </c>
      <c r="W10" s="293" t="s">
        <v>402</v>
      </c>
      <c r="X10" s="293" t="s">
        <v>402</v>
      </c>
      <c r="Y10" s="293" t="s">
        <v>402</v>
      </c>
      <c r="Z10" s="293" t="s">
        <v>402</v>
      </c>
      <c r="AA10" s="293" t="s">
        <v>402</v>
      </c>
      <c r="AB10" s="293" t="s">
        <v>404</v>
      </c>
      <c r="AC10" s="293" t="s">
        <v>404</v>
      </c>
      <c r="AD10" s="293" t="s">
        <v>402</v>
      </c>
      <c r="AE10" s="293" t="s">
        <v>404</v>
      </c>
      <c r="AF10" s="293" t="s">
        <v>402</v>
      </c>
      <c r="AG10" s="293" t="s">
        <v>402</v>
      </c>
      <c r="AH10" s="293" t="s">
        <v>402</v>
      </c>
      <c r="AI10" s="293" t="s">
        <v>402</v>
      </c>
      <c r="AJ10" s="293" t="s">
        <v>402</v>
      </c>
      <c r="AK10" s="293" t="s">
        <v>402</v>
      </c>
      <c r="AL10" s="293" t="s">
        <v>402</v>
      </c>
      <c r="AM10" s="293" t="s">
        <v>402</v>
      </c>
      <c r="AN10" s="293" t="s">
        <v>402</v>
      </c>
      <c r="AO10" s="293" t="s">
        <v>402</v>
      </c>
      <c r="AP10" s="293" t="s">
        <v>402</v>
      </c>
      <c r="AQ10" s="293" t="s">
        <v>402</v>
      </c>
      <c r="AR10" s="293" t="s">
        <v>402</v>
      </c>
      <c r="AS10" s="293" t="s">
        <v>402</v>
      </c>
      <c r="AT10" s="293" t="s">
        <v>402</v>
      </c>
      <c r="AU10" s="293" t="s">
        <v>402</v>
      </c>
      <c r="AV10" s="293" t="s">
        <v>402</v>
      </c>
      <c r="AW10" s="293" t="s">
        <v>402</v>
      </c>
      <c r="AX10" s="293" t="s">
        <v>402</v>
      </c>
      <c r="AY10" s="293" t="s">
        <v>402</v>
      </c>
      <c r="AZ10" s="293" t="s">
        <v>402</v>
      </c>
      <c r="BA10" s="293" t="s">
        <v>402</v>
      </c>
      <c r="BB10" s="293" t="s">
        <v>402</v>
      </c>
      <c r="BC10" s="293" t="s">
        <v>402</v>
      </c>
      <c r="BD10" s="293" t="s">
        <v>402</v>
      </c>
      <c r="BE10" s="293" t="s">
        <v>402</v>
      </c>
      <c r="BF10" s="293" t="s">
        <v>402</v>
      </c>
      <c r="BG10" s="293" t="s">
        <v>402</v>
      </c>
      <c r="BH10" s="293" t="s">
        <v>402</v>
      </c>
      <c r="BI10" s="293" t="s">
        <v>402</v>
      </c>
      <c r="BJ10" s="293" t="s">
        <v>402</v>
      </c>
      <c r="BK10" s="295" t="s">
        <v>717</v>
      </c>
    </row>
    <row r="11" spans="1:64" ht="20" customHeight="1">
      <c r="A11" s="292" t="s">
        <v>505</v>
      </c>
      <c r="B11" s="293" t="s">
        <v>506</v>
      </c>
      <c r="C11" s="293" t="s">
        <v>709</v>
      </c>
      <c r="D11" s="293">
        <v>45.5</v>
      </c>
      <c r="E11" s="293">
        <v>110</v>
      </c>
      <c r="F11" s="293">
        <v>15</v>
      </c>
      <c r="G11" s="293" t="s">
        <v>404</v>
      </c>
      <c r="H11" s="293" t="s">
        <v>402</v>
      </c>
      <c r="I11" s="293" t="s">
        <v>404</v>
      </c>
      <c r="J11" s="293" t="s">
        <v>404</v>
      </c>
      <c r="K11" s="293" t="s">
        <v>402</v>
      </c>
      <c r="L11" s="293" t="s">
        <v>404</v>
      </c>
      <c r="M11" s="293" t="s">
        <v>404</v>
      </c>
      <c r="N11" s="293" t="s">
        <v>404</v>
      </c>
      <c r="O11" s="293" t="s">
        <v>402</v>
      </c>
      <c r="P11" s="293" t="s">
        <v>404</v>
      </c>
      <c r="Q11" s="293" t="s">
        <v>404</v>
      </c>
      <c r="R11" s="293" t="s">
        <v>404</v>
      </c>
      <c r="S11" s="293" t="s">
        <v>402</v>
      </c>
      <c r="T11" s="293" t="s">
        <v>404</v>
      </c>
      <c r="U11" s="293" t="s">
        <v>402</v>
      </c>
      <c r="V11" s="293" t="s">
        <v>402</v>
      </c>
      <c r="W11" s="293" t="s">
        <v>402</v>
      </c>
      <c r="X11" s="293" t="s">
        <v>404</v>
      </c>
      <c r="Y11" s="293" t="s">
        <v>404</v>
      </c>
      <c r="Z11" s="293" t="s">
        <v>404</v>
      </c>
      <c r="AA11" s="293" t="s">
        <v>404</v>
      </c>
      <c r="AB11" s="293" t="s">
        <v>404</v>
      </c>
      <c r="AC11" s="293" t="s">
        <v>404</v>
      </c>
      <c r="AD11" s="293" t="s">
        <v>404</v>
      </c>
      <c r="AE11" s="293" t="s">
        <v>404</v>
      </c>
      <c r="AF11" s="293" t="s">
        <v>402</v>
      </c>
      <c r="AG11" s="293" t="s">
        <v>402</v>
      </c>
      <c r="AH11" s="293" t="s">
        <v>402</v>
      </c>
      <c r="AI11" s="293" t="s">
        <v>404</v>
      </c>
      <c r="AJ11" s="293" t="s">
        <v>402</v>
      </c>
      <c r="AK11" s="293" t="s">
        <v>404</v>
      </c>
      <c r="AL11" s="293" t="s">
        <v>402</v>
      </c>
      <c r="AM11" s="293" t="s">
        <v>404</v>
      </c>
      <c r="AN11" s="293" t="s">
        <v>404</v>
      </c>
      <c r="AO11" s="293" t="s">
        <v>404</v>
      </c>
      <c r="AP11" s="293" t="s">
        <v>404</v>
      </c>
      <c r="AQ11" s="293" t="s">
        <v>402</v>
      </c>
      <c r="AR11" s="293" t="s">
        <v>404</v>
      </c>
      <c r="AS11" s="293" t="s">
        <v>402</v>
      </c>
      <c r="AT11" s="293" t="s">
        <v>402</v>
      </c>
      <c r="AU11" s="293" t="s">
        <v>404</v>
      </c>
      <c r="AV11" s="293" t="s">
        <v>404</v>
      </c>
      <c r="AW11" s="293" t="s">
        <v>404</v>
      </c>
      <c r="AX11" s="293" t="s">
        <v>404</v>
      </c>
      <c r="AY11" s="293" t="s">
        <v>404</v>
      </c>
      <c r="AZ11" s="293" t="s">
        <v>404</v>
      </c>
      <c r="BA11" s="293" t="s">
        <v>404</v>
      </c>
      <c r="BB11" s="293" t="s">
        <v>404</v>
      </c>
      <c r="BC11" s="293" t="s">
        <v>402</v>
      </c>
      <c r="BD11" s="293" t="s">
        <v>404</v>
      </c>
      <c r="BE11" s="293" t="s">
        <v>404</v>
      </c>
      <c r="BF11" s="293" t="s">
        <v>402</v>
      </c>
      <c r="BG11" s="293" t="s">
        <v>404</v>
      </c>
      <c r="BH11" s="293" t="s">
        <v>402</v>
      </c>
      <c r="BI11" s="293" t="s">
        <v>402</v>
      </c>
      <c r="BJ11" s="293" t="s">
        <v>402</v>
      </c>
      <c r="BK11" s="295" t="s">
        <v>718</v>
      </c>
    </row>
    <row r="12" spans="1:64" ht="20" customHeight="1">
      <c r="A12" s="292" t="s">
        <v>507</v>
      </c>
      <c r="B12" s="293" t="s">
        <v>508</v>
      </c>
      <c r="C12" s="293" t="s">
        <v>709</v>
      </c>
      <c r="D12" s="293">
        <v>46.5</v>
      </c>
      <c r="E12" s="293">
        <v>103</v>
      </c>
      <c r="F12" s="293">
        <v>14</v>
      </c>
      <c r="G12" s="293" t="s">
        <v>404</v>
      </c>
      <c r="H12" s="293" t="s">
        <v>404</v>
      </c>
      <c r="I12" s="293" t="s">
        <v>404</v>
      </c>
      <c r="J12" s="293" t="s">
        <v>404</v>
      </c>
      <c r="K12" s="293" t="s">
        <v>402</v>
      </c>
      <c r="L12" s="293" t="s">
        <v>402</v>
      </c>
      <c r="M12" s="293" t="s">
        <v>404</v>
      </c>
      <c r="N12" s="293" t="s">
        <v>404</v>
      </c>
      <c r="O12" s="293" t="s">
        <v>404</v>
      </c>
      <c r="P12" s="293" t="s">
        <v>404</v>
      </c>
      <c r="Q12" s="293" t="s">
        <v>404</v>
      </c>
      <c r="R12" s="293" t="s">
        <v>404</v>
      </c>
      <c r="S12" s="293" t="s">
        <v>404</v>
      </c>
      <c r="T12" s="293" t="s">
        <v>402</v>
      </c>
      <c r="U12" s="293" t="s">
        <v>402</v>
      </c>
      <c r="V12" s="293" t="s">
        <v>404</v>
      </c>
      <c r="W12" s="293" t="s">
        <v>404</v>
      </c>
      <c r="X12" s="293" t="s">
        <v>404</v>
      </c>
      <c r="Y12" s="293" t="s">
        <v>404</v>
      </c>
      <c r="Z12" s="293" t="s">
        <v>404</v>
      </c>
      <c r="AA12" s="293" t="s">
        <v>404</v>
      </c>
      <c r="AB12" s="293" t="s">
        <v>404</v>
      </c>
      <c r="AC12" s="293" t="s">
        <v>404</v>
      </c>
      <c r="AD12" s="293" t="s">
        <v>404</v>
      </c>
      <c r="AE12" s="293" t="s">
        <v>404</v>
      </c>
      <c r="AF12" s="293" t="s">
        <v>404</v>
      </c>
      <c r="AG12" s="293" t="s">
        <v>404</v>
      </c>
      <c r="AH12" s="293" t="s">
        <v>402</v>
      </c>
      <c r="AI12" s="293" t="s">
        <v>404</v>
      </c>
      <c r="AJ12" s="293" t="s">
        <v>404</v>
      </c>
      <c r="AK12" s="293" t="s">
        <v>404</v>
      </c>
      <c r="AL12" s="293" t="s">
        <v>404</v>
      </c>
      <c r="AM12" s="293" t="s">
        <v>402</v>
      </c>
      <c r="AN12" s="293" t="s">
        <v>404</v>
      </c>
      <c r="AO12" s="293" t="s">
        <v>404</v>
      </c>
      <c r="AP12" s="293" t="s">
        <v>404</v>
      </c>
      <c r="AQ12" s="293" t="s">
        <v>402</v>
      </c>
      <c r="AR12" s="293" t="s">
        <v>402</v>
      </c>
      <c r="AS12" s="293" t="s">
        <v>402</v>
      </c>
      <c r="AT12" s="293" t="s">
        <v>402</v>
      </c>
      <c r="AU12" s="293" t="s">
        <v>402</v>
      </c>
      <c r="AV12" s="293" t="s">
        <v>402</v>
      </c>
      <c r="AW12" s="293" t="s">
        <v>402</v>
      </c>
      <c r="AX12" s="293" t="s">
        <v>402</v>
      </c>
      <c r="AY12" s="293" t="s">
        <v>402</v>
      </c>
      <c r="AZ12" s="293" t="s">
        <v>402</v>
      </c>
      <c r="BA12" s="293" t="s">
        <v>402</v>
      </c>
      <c r="BB12" s="293" t="s">
        <v>402</v>
      </c>
      <c r="BC12" s="293" t="s">
        <v>402</v>
      </c>
      <c r="BD12" s="293" t="s">
        <v>404</v>
      </c>
      <c r="BE12" s="293" t="s">
        <v>404</v>
      </c>
      <c r="BF12" s="293" t="s">
        <v>402</v>
      </c>
      <c r="BG12" s="293" t="s">
        <v>402</v>
      </c>
      <c r="BH12" s="293" t="s">
        <v>402</v>
      </c>
      <c r="BI12" s="293" t="s">
        <v>404</v>
      </c>
      <c r="BJ12" s="293" t="s">
        <v>404</v>
      </c>
      <c r="BK12" s="295" t="s">
        <v>719</v>
      </c>
      <c r="BL12" s="218"/>
    </row>
    <row r="13" spans="1:64" ht="20" customHeight="1">
      <c r="A13" s="292" t="s">
        <v>509</v>
      </c>
      <c r="B13" s="293" t="s">
        <v>510</v>
      </c>
      <c r="C13" s="293" t="s">
        <v>709</v>
      </c>
      <c r="D13" s="293">
        <v>38.5</v>
      </c>
      <c r="E13" s="293">
        <v>98</v>
      </c>
      <c r="F13" s="293">
        <v>15</v>
      </c>
      <c r="G13" s="293" t="s">
        <v>402</v>
      </c>
      <c r="H13" s="293" t="s">
        <v>402</v>
      </c>
      <c r="I13" s="293" t="s">
        <v>402</v>
      </c>
      <c r="J13" s="293" t="s">
        <v>402</v>
      </c>
      <c r="K13" s="293" t="s">
        <v>402</v>
      </c>
      <c r="L13" s="293" t="s">
        <v>402</v>
      </c>
      <c r="M13" s="293" t="s">
        <v>402</v>
      </c>
      <c r="N13" s="293" t="s">
        <v>402</v>
      </c>
      <c r="O13" s="293" t="s">
        <v>402</v>
      </c>
      <c r="P13" s="293" t="s">
        <v>402</v>
      </c>
      <c r="Q13" s="293" t="s">
        <v>402</v>
      </c>
      <c r="R13" s="293" t="s">
        <v>402</v>
      </c>
      <c r="S13" s="293" t="s">
        <v>402</v>
      </c>
      <c r="T13" s="293" t="s">
        <v>402</v>
      </c>
      <c r="U13" s="293" t="s">
        <v>402</v>
      </c>
      <c r="V13" s="293" t="s">
        <v>402</v>
      </c>
      <c r="W13" s="293" t="s">
        <v>402</v>
      </c>
      <c r="X13" s="293" t="s">
        <v>402</v>
      </c>
      <c r="Y13" s="293" t="s">
        <v>402</v>
      </c>
      <c r="Z13" s="293" t="s">
        <v>402</v>
      </c>
      <c r="AA13" s="293" t="s">
        <v>402</v>
      </c>
      <c r="AB13" s="293" t="s">
        <v>404</v>
      </c>
      <c r="AC13" s="293" t="s">
        <v>402</v>
      </c>
      <c r="AD13" s="293" t="s">
        <v>402</v>
      </c>
      <c r="AE13" s="293" t="s">
        <v>402</v>
      </c>
      <c r="AF13" s="293" t="s">
        <v>402</v>
      </c>
      <c r="AG13" s="293" t="s">
        <v>402</v>
      </c>
      <c r="AH13" s="293" t="s">
        <v>402</v>
      </c>
      <c r="AI13" s="293" t="s">
        <v>402</v>
      </c>
      <c r="AJ13" s="293" t="s">
        <v>402</v>
      </c>
      <c r="AK13" s="293" t="s">
        <v>402</v>
      </c>
      <c r="AL13" s="293" t="s">
        <v>402</v>
      </c>
      <c r="AM13" s="293" t="s">
        <v>402</v>
      </c>
      <c r="AN13" s="293" t="s">
        <v>402</v>
      </c>
      <c r="AO13" s="293" t="s">
        <v>402</v>
      </c>
      <c r="AP13" s="293" t="s">
        <v>402</v>
      </c>
      <c r="AQ13" s="293" t="s">
        <v>402</v>
      </c>
      <c r="AR13" s="293" t="s">
        <v>402</v>
      </c>
      <c r="AS13" s="293" t="s">
        <v>402</v>
      </c>
      <c r="AT13" s="293" t="s">
        <v>402</v>
      </c>
      <c r="AU13" s="293" t="s">
        <v>402</v>
      </c>
      <c r="AV13" s="293" t="s">
        <v>402</v>
      </c>
      <c r="AW13" s="293" t="s">
        <v>402</v>
      </c>
      <c r="AX13" s="293" t="s">
        <v>402</v>
      </c>
      <c r="AY13" s="293" t="s">
        <v>402</v>
      </c>
      <c r="AZ13" s="293" t="s">
        <v>402</v>
      </c>
      <c r="BA13" s="293" t="s">
        <v>402</v>
      </c>
      <c r="BB13" s="293" t="s">
        <v>402</v>
      </c>
      <c r="BC13" s="293" t="s">
        <v>402</v>
      </c>
      <c r="BD13" s="293" t="s">
        <v>404</v>
      </c>
      <c r="BE13" s="293" t="s">
        <v>402</v>
      </c>
      <c r="BF13" s="293" t="s">
        <v>402</v>
      </c>
      <c r="BG13" s="293" t="s">
        <v>402</v>
      </c>
      <c r="BH13" s="293" t="s">
        <v>402</v>
      </c>
      <c r="BI13" s="293" t="s">
        <v>402</v>
      </c>
      <c r="BJ13" s="293" t="s">
        <v>402</v>
      </c>
      <c r="BK13" s="295" t="s">
        <v>720</v>
      </c>
    </row>
    <row r="14" spans="1:64" ht="20" customHeight="1">
      <c r="A14" s="292" t="s">
        <v>511</v>
      </c>
      <c r="B14" s="293" t="s">
        <v>512</v>
      </c>
      <c r="C14" s="293" t="s">
        <v>709</v>
      </c>
      <c r="D14" s="293">
        <v>47</v>
      </c>
      <c r="E14" s="293">
        <v>103</v>
      </c>
      <c r="F14" s="293">
        <v>15</v>
      </c>
      <c r="G14" s="293" t="s">
        <v>402</v>
      </c>
      <c r="H14" s="293" t="s">
        <v>402</v>
      </c>
      <c r="I14" s="293" t="s">
        <v>402</v>
      </c>
      <c r="J14" s="293" t="s">
        <v>402</v>
      </c>
      <c r="K14" s="293" t="s">
        <v>402</v>
      </c>
      <c r="L14" s="293" t="s">
        <v>402</v>
      </c>
      <c r="M14" s="293" t="s">
        <v>402</v>
      </c>
      <c r="N14" s="293" t="s">
        <v>402</v>
      </c>
      <c r="O14" s="293" t="s">
        <v>402</v>
      </c>
      <c r="P14" s="293" t="s">
        <v>402</v>
      </c>
      <c r="Q14" s="293" t="s">
        <v>402</v>
      </c>
      <c r="R14" s="293" t="s">
        <v>402</v>
      </c>
      <c r="S14" s="293" t="s">
        <v>402</v>
      </c>
      <c r="T14" s="293" t="s">
        <v>402</v>
      </c>
      <c r="U14" s="293" t="s">
        <v>402</v>
      </c>
      <c r="V14" s="293" t="s">
        <v>402</v>
      </c>
      <c r="W14" s="293" t="s">
        <v>402</v>
      </c>
      <c r="X14" s="293" t="s">
        <v>402</v>
      </c>
      <c r="Y14" s="293" t="s">
        <v>402</v>
      </c>
      <c r="Z14" s="293" t="s">
        <v>402</v>
      </c>
      <c r="AA14" s="293" t="s">
        <v>402</v>
      </c>
      <c r="AB14" s="293" t="s">
        <v>402</v>
      </c>
      <c r="AC14" s="293" t="s">
        <v>402</v>
      </c>
      <c r="AD14" s="293" t="s">
        <v>402</v>
      </c>
      <c r="AE14" s="293" t="s">
        <v>402</v>
      </c>
      <c r="AF14" s="293" t="s">
        <v>402</v>
      </c>
      <c r="AG14" s="293" t="s">
        <v>402</v>
      </c>
      <c r="AH14" s="293" t="s">
        <v>402</v>
      </c>
      <c r="AI14" s="293" t="s">
        <v>402</v>
      </c>
      <c r="AJ14" s="293" t="s">
        <v>402</v>
      </c>
      <c r="AK14" s="293" t="s">
        <v>402</v>
      </c>
      <c r="AL14" s="293" t="s">
        <v>402</v>
      </c>
      <c r="AM14" s="293" t="s">
        <v>402</v>
      </c>
      <c r="AN14" s="293" t="s">
        <v>402</v>
      </c>
      <c r="AO14" s="293" t="s">
        <v>402</v>
      </c>
      <c r="AP14" s="293" t="s">
        <v>402</v>
      </c>
      <c r="AQ14" s="293" t="s">
        <v>402</v>
      </c>
      <c r="AR14" s="293" t="s">
        <v>402</v>
      </c>
      <c r="AS14" s="293" t="s">
        <v>402</v>
      </c>
      <c r="AT14" s="293" t="s">
        <v>402</v>
      </c>
      <c r="AU14" s="293" t="s">
        <v>402</v>
      </c>
      <c r="AV14" s="293" t="s">
        <v>402</v>
      </c>
      <c r="AW14" s="293" t="s">
        <v>402</v>
      </c>
      <c r="AX14" s="293" t="s">
        <v>402</v>
      </c>
      <c r="AY14" s="293" t="s">
        <v>402</v>
      </c>
      <c r="AZ14" s="293" t="s">
        <v>402</v>
      </c>
      <c r="BA14" s="293" t="s">
        <v>402</v>
      </c>
      <c r="BB14" s="293" t="s">
        <v>402</v>
      </c>
      <c r="BC14" s="293" t="s">
        <v>402</v>
      </c>
      <c r="BD14" s="293" t="s">
        <v>404</v>
      </c>
      <c r="BE14" s="293" t="s">
        <v>402</v>
      </c>
      <c r="BF14" s="293" t="s">
        <v>402</v>
      </c>
      <c r="BG14" s="293" t="s">
        <v>402</v>
      </c>
      <c r="BH14" s="293" t="s">
        <v>402</v>
      </c>
      <c r="BI14" s="293" t="s">
        <v>402</v>
      </c>
      <c r="BJ14" s="293" t="s">
        <v>402</v>
      </c>
      <c r="BK14" s="295" t="s">
        <v>721</v>
      </c>
    </row>
    <row r="15" spans="1:64" ht="20" customHeight="1">
      <c r="A15" s="292" t="s">
        <v>513</v>
      </c>
      <c r="B15" s="293" t="s">
        <v>514</v>
      </c>
      <c r="C15" s="293" t="s">
        <v>709</v>
      </c>
      <c r="D15" s="293">
        <v>34</v>
      </c>
      <c r="E15" s="293">
        <v>104</v>
      </c>
      <c r="F15" s="293">
        <v>15</v>
      </c>
      <c r="G15" s="293" t="s">
        <v>402</v>
      </c>
      <c r="H15" s="293" t="s">
        <v>402</v>
      </c>
      <c r="I15" s="293" t="s">
        <v>402</v>
      </c>
      <c r="J15" s="293" t="s">
        <v>402</v>
      </c>
      <c r="K15" s="293" t="s">
        <v>404</v>
      </c>
      <c r="L15" s="293" t="s">
        <v>402</v>
      </c>
      <c r="M15" s="293" t="s">
        <v>404</v>
      </c>
      <c r="N15" s="293" t="s">
        <v>402</v>
      </c>
      <c r="O15" s="293" t="s">
        <v>402</v>
      </c>
      <c r="P15" s="293" t="s">
        <v>402</v>
      </c>
      <c r="Q15" s="293" t="s">
        <v>402</v>
      </c>
      <c r="R15" s="293" t="s">
        <v>404</v>
      </c>
      <c r="S15" s="293" t="s">
        <v>402</v>
      </c>
      <c r="T15" s="293" t="s">
        <v>402</v>
      </c>
      <c r="U15" s="293" t="s">
        <v>402</v>
      </c>
      <c r="V15" s="293" t="s">
        <v>402</v>
      </c>
      <c r="W15" s="293" t="s">
        <v>402</v>
      </c>
      <c r="X15" s="293" t="s">
        <v>402</v>
      </c>
      <c r="Y15" s="293" t="s">
        <v>404</v>
      </c>
      <c r="Z15" s="293" t="s">
        <v>402</v>
      </c>
      <c r="AA15" s="293" t="s">
        <v>402</v>
      </c>
      <c r="AB15" s="293" t="s">
        <v>404</v>
      </c>
      <c r="AC15" s="293" t="s">
        <v>404</v>
      </c>
      <c r="AD15" s="293" t="s">
        <v>402</v>
      </c>
      <c r="AE15" s="293" t="s">
        <v>404</v>
      </c>
      <c r="AF15" s="293" t="s">
        <v>404</v>
      </c>
      <c r="AG15" s="293" t="s">
        <v>404</v>
      </c>
      <c r="AH15" s="293" t="s">
        <v>402</v>
      </c>
      <c r="AI15" s="293" t="s">
        <v>404</v>
      </c>
      <c r="AJ15" s="293" t="s">
        <v>404</v>
      </c>
      <c r="AK15" s="293" t="s">
        <v>404</v>
      </c>
      <c r="AL15" s="293" t="s">
        <v>402</v>
      </c>
      <c r="AM15" s="293" t="s">
        <v>402</v>
      </c>
      <c r="AN15" s="293" t="s">
        <v>402</v>
      </c>
      <c r="AO15" s="293" t="s">
        <v>402</v>
      </c>
      <c r="AP15" s="293" t="s">
        <v>402</v>
      </c>
      <c r="AQ15" s="293" t="s">
        <v>402</v>
      </c>
      <c r="AR15" s="293" t="s">
        <v>402</v>
      </c>
      <c r="AS15" s="293" t="s">
        <v>402</v>
      </c>
      <c r="AT15" s="293" t="s">
        <v>402</v>
      </c>
      <c r="AU15" s="293" t="s">
        <v>402</v>
      </c>
      <c r="AV15" s="293" t="s">
        <v>404</v>
      </c>
      <c r="AW15" s="293" t="s">
        <v>404</v>
      </c>
      <c r="AX15" s="293" t="s">
        <v>402</v>
      </c>
      <c r="AY15" s="293" t="s">
        <v>404</v>
      </c>
      <c r="AZ15" s="293" t="s">
        <v>402</v>
      </c>
      <c r="BA15" s="293" t="s">
        <v>74</v>
      </c>
      <c r="BB15" s="293" t="s">
        <v>74</v>
      </c>
      <c r="BC15" s="293" t="s">
        <v>402</v>
      </c>
      <c r="BD15" s="293" t="s">
        <v>404</v>
      </c>
      <c r="BE15" s="293" t="s">
        <v>402</v>
      </c>
      <c r="BF15" s="293" t="s">
        <v>402</v>
      </c>
      <c r="BG15" s="293" t="s">
        <v>402</v>
      </c>
      <c r="BH15" s="293" t="s">
        <v>402</v>
      </c>
      <c r="BI15" s="293" t="s">
        <v>402</v>
      </c>
      <c r="BJ15" s="293" t="s">
        <v>402</v>
      </c>
      <c r="BK15" s="295" t="s">
        <v>722</v>
      </c>
    </row>
    <row r="16" spans="1:64" ht="20" customHeight="1">
      <c r="A16" s="292" t="s">
        <v>515</v>
      </c>
      <c r="B16" s="293" t="s">
        <v>516</v>
      </c>
      <c r="C16" s="293" t="s">
        <v>709</v>
      </c>
      <c r="D16" s="293">
        <v>71.5</v>
      </c>
      <c r="E16" s="293">
        <v>106</v>
      </c>
      <c r="F16" s="293">
        <v>15</v>
      </c>
      <c r="G16" s="293" t="s">
        <v>406</v>
      </c>
      <c r="H16" s="293" t="s">
        <v>406</v>
      </c>
      <c r="I16" s="293" t="s">
        <v>404</v>
      </c>
      <c r="J16" s="293" t="s">
        <v>406</v>
      </c>
      <c r="K16" s="293" t="s">
        <v>406</v>
      </c>
      <c r="L16" s="293" t="s">
        <v>406</v>
      </c>
      <c r="M16" s="293" t="s">
        <v>406</v>
      </c>
      <c r="N16" s="293" t="s">
        <v>406</v>
      </c>
      <c r="O16" s="293" t="s">
        <v>74</v>
      </c>
      <c r="P16" s="293" t="s">
        <v>406</v>
      </c>
      <c r="Q16" s="293" t="s">
        <v>406</v>
      </c>
      <c r="R16" s="293" t="s">
        <v>406</v>
      </c>
      <c r="S16" s="293" t="s">
        <v>406</v>
      </c>
      <c r="T16" s="293" t="s">
        <v>406</v>
      </c>
      <c r="U16" s="293" t="s">
        <v>406</v>
      </c>
      <c r="V16" s="293" t="s">
        <v>406</v>
      </c>
      <c r="W16" s="293" t="s">
        <v>74</v>
      </c>
      <c r="X16" s="293" t="s">
        <v>74</v>
      </c>
      <c r="Y16" s="293" t="s">
        <v>74</v>
      </c>
      <c r="Z16" s="293" t="s">
        <v>74</v>
      </c>
      <c r="AA16" s="293" t="s">
        <v>406</v>
      </c>
      <c r="AB16" s="293" t="s">
        <v>406</v>
      </c>
      <c r="AC16" s="293" t="s">
        <v>404</v>
      </c>
      <c r="AD16" s="293" t="s">
        <v>404</v>
      </c>
      <c r="AE16" s="293" t="s">
        <v>406</v>
      </c>
      <c r="AF16" s="293" t="s">
        <v>404</v>
      </c>
      <c r="AG16" s="293" t="s">
        <v>406</v>
      </c>
      <c r="AH16" s="293" t="s">
        <v>404</v>
      </c>
      <c r="AI16" s="293" t="s">
        <v>406</v>
      </c>
      <c r="AJ16" s="293" t="s">
        <v>74</v>
      </c>
      <c r="AK16" s="293" t="s">
        <v>404</v>
      </c>
      <c r="AL16" s="293" t="s">
        <v>404</v>
      </c>
      <c r="AM16" s="293" t="s">
        <v>404</v>
      </c>
      <c r="AN16" s="293" t="s">
        <v>406</v>
      </c>
      <c r="AO16" s="293" t="s">
        <v>406</v>
      </c>
      <c r="AP16" s="293" t="s">
        <v>404</v>
      </c>
      <c r="AQ16" s="293" t="s">
        <v>74</v>
      </c>
      <c r="AR16" s="293" t="s">
        <v>74</v>
      </c>
      <c r="AS16" s="293" t="s">
        <v>406</v>
      </c>
      <c r="AT16" s="293" t="s">
        <v>404</v>
      </c>
      <c r="AU16" s="293" t="s">
        <v>404</v>
      </c>
      <c r="AV16" s="293" t="s">
        <v>404</v>
      </c>
      <c r="AW16" s="293" t="s">
        <v>404</v>
      </c>
      <c r="AX16" s="293" t="s">
        <v>404</v>
      </c>
      <c r="AY16" s="293" t="s">
        <v>404</v>
      </c>
      <c r="AZ16" s="293" t="s">
        <v>404</v>
      </c>
      <c r="BA16" s="293" t="s">
        <v>74</v>
      </c>
      <c r="BB16" s="293" t="s">
        <v>74</v>
      </c>
      <c r="BC16" s="293" t="s">
        <v>404</v>
      </c>
      <c r="BD16" s="293" t="s">
        <v>404</v>
      </c>
      <c r="BE16" s="293" t="s">
        <v>406</v>
      </c>
      <c r="BF16" s="293" t="s">
        <v>406</v>
      </c>
      <c r="BG16" s="293" t="s">
        <v>74</v>
      </c>
      <c r="BH16" s="293" t="s">
        <v>404</v>
      </c>
      <c r="BI16" s="293" t="s">
        <v>404</v>
      </c>
      <c r="BJ16" s="293" t="s">
        <v>404</v>
      </c>
      <c r="BK16" s="296" t="s">
        <v>517</v>
      </c>
    </row>
    <row r="17" spans="1:63" ht="20" customHeight="1">
      <c r="A17" s="292" t="s">
        <v>518</v>
      </c>
      <c r="B17" s="293" t="s">
        <v>519</v>
      </c>
      <c r="C17" s="293" t="s">
        <v>709</v>
      </c>
      <c r="D17" s="293">
        <v>48</v>
      </c>
      <c r="E17" s="293">
        <v>95</v>
      </c>
      <c r="F17" s="293">
        <v>14</v>
      </c>
      <c r="G17" s="293" t="s">
        <v>402</v>
      </c>
      <c r="H17" s="293" t="s">
        <v>402</v>
      </c>
      <c r="I17" s="293" t="s">
        <v>402</v>
      </c>
      <c r="J17" s="293" t="s">
        <v>402</v>
      </c>
      <c r="K17" s="293" t="s">
        <v>402</v>
      </c>
      <c r="L17" s="293" t="s">
        <v>402</v>
      </c>
      <c r="M17" s="293" t="s">
        <v>402</v>
      </c>
      <c r="N17" s="293" t="s">
        <v>402</v>
      </c>
      <c r="O17" s="293" t="s">
        <v>402</v>
      </c>
      <c r="P17" s="293" t="s">
        <v>402</v>
      </c>
      <c r="Q17" s="293" t="s">
        <v>402</v>
      </c>
      <c r="R17" s="293" t="s">
        <v>402</v>
      </c>
      <c r="S17" s="293" t="s">
        <v>402</v>
      </c>
      <c r="T17" s="293" t="s">
        <v>402</v>
      </c>
      <c r="U17" s="293" t="s">
        <v>402</v>
      </c>
      <c r="V17" s="293" t="s">
        <v>402</v>
      </c>
      <c r="W17" s="293" t="s">
        <v>402</v>
      </c>
      <c r="X17" s="293" t="s">
        <v>402</v>
      </c>
      <c r="Y17" s="293" t="s">
        <v>402</v>
      </c>
      <c r="Z17" s="293" t="s">
        <v>402</v>
      </c>
      <c r="AA17" s="293" t="s">
        <v>402</v>
      </c>
      <c r="AB17" s="293" t="s">
        <v>402</v>
      </c>
      <c r="AC17" s="293" t="s">
        <v>402</v>
      </c>
      <c r="AD17" s="293" t="s">
        <v>402</v>
      </c>
      <c r="AE17" s="293" t="s">
        <v>402</v>
      </c>
      <c r="AF17" s="293" t="s">
        <v>402</v>
      </c>
      <c r="AG17" s="293" t="s">
        <v>402</v>
      </c>
      <c r="AH17" s="293" t="s">
        <v>402</v>
      </c>
      <c r="AI17" s="293" t="s">
        <v>402</v>
      </c>
      <c r="AJ17" s="293" t="s">
        <v>402</v>
      </c>
      <c r="AK17" s="293" t="s">
        <v>402</v>
      </c>
      <c r="AL17" s="293" t="s">
        <v>402</v>
      </c>
      <c r="AM17" s="293" t="s">
        <v>402</v>
      </c>
      <c r="AN17" s="293" t="s">
        <v>402</v>
      </c>
      <c r="AO17" s="293" t="s">
        <v>402</v>
      </c>
      <c r="AP17" s="293" t="s">
        <v>402</v>
      </c>
      <c r="AQ17" s="293" t="s">
        <v>402</v>
      </c>
      <c r="AR17" s="293" t="s">
        <v>402</v>
      </c>
      <c r="AS17" s="293" t="s">
        <v>402</v>
      </c>
      <c r="AT17" s="293" t="s">
        <v>402</v>
      </c>
      <c r="AU17" s="293" t="s">
        <v>402</v>
      </c>
      <c r="AV17" s="293" t="s">
        <v>402</v>
      </c>
      <c r="AW17" s="293" t="s">
        <v>402</v>
      </c>
      <c r="AX17" s="293" t="s">
        <v>402</v>
      </c>
      <c r="AY17" s="293" t="s">
        <v>404</v>
      </c>
      <c r="AZ17" s="293" t="s">
        <v>402</v>
      </c>
      <c r="BA17" s="293" t="s">
        <v>402</v>
      </c>
      <c r="BB17" s="293" t="s">
        <v>402</v>
      </c>
      <c r="BC17" s="293" t="s">
        <v>402</v>
      </c>
      <c r="BD17" s="293" t="s">
        <v>402</v>
      </c>
      <c r="BE17" s="293" t="s">
        <v>402</v>
      </c>
      <c r="BF17" s="293" t="s">
        <v>402</v>
      </c>
      <c r="BG17" s="293" t="s">
        <v>402</v>
      </c>
      <c r="BH17" s="293" t="s">
        <v>402</v>
      </c>
      <c r="BI17" s="293" t="s">
        <v>402</v>
      </c>
      <c r="BJ17" s="293" t="s">
        <v>402</v>
      </c>
      <c r="BK17" s="295" t="s">
        <v>723</v>
      </c>
    </row>
    <row r="18" spans="1:63" ht="20" customHeight="1">
      <c r="A18" s="292" t="s">
        <v>520</v>
      </c>
      <c r="B18" s="293" t="s">
        <v>521</v>
      </c>
      <c r="C18" s="293" t="s">
        <v>709</v>
      </c>
      <c r="D18" s="293">
        <v>41</v>
      </c>
      <c r="E18" s="293">
        <v>92</v>
      </c>
      <c r="F18" s="293">
        <v>15</v>
      </c>
      <c r="G18" s="293" t="s">
        <v>402</v>
      </c>
      <c r="H18" s="293" t="s">
        <v>404</v>
      </c>
      <c r="I18" s="293" t="s">
        <v>402</v>
      </c>
      <c r="J18" s="293" t="s">
        <v>404</v>
      </c>
      <c r="K18" s="293" t="s">
        <v>404</v>
      </c>
      <c r="L18" s="293" t="s">
        <v>402</v>
      </c>
      <c r="M18" s="293" t="s">
        <v>402</v>
      </c>
      <c r="N18" s="293" t="s">
        <v>402</v>
      </c>
      <c r="O18" s="293" t="s">
        <v>404</v>
      </c>
      <c r="P18" s="293" t="s">
        <v>404</v>
      </c>
      <c r="Q18" s="293" t="s">
        <v>404</v>
      </c>
      <c r="R18" s="293" t="s">
        <v>404</v>
      </c>
      <c r="S18" s="293" t="s">
        <v>402</v>
      </c>
      <c r="T18" s="293" t="s">
        <v>402</v>
      </c>
      <c r="U18" s="293" t="s">
        <v>404</v>
      </c>
      <c r="V18" s="293" t="s">
        <v>404</v>
      </c>
      <c r="W18" s="293" t="s">
        <v>404</v>
      </c>
      <c r="X18" s="293" t="s">
        <v>402</v>
      </c>
      <c r="Y18" s="293" t="s">
        <v>404</v>
      </c>
      <c r="Z18" s="293" t="s">
        <v>404</v>
      </c>
      <c r="AA18" s="293" t="s">
        <v>402</v>
      </c>
      <c r="AB18" s="293" t="s">
        <v>404</v>
      </c>
      <c r="AC18" s="293" t="s">
        <v>404</v>
      </c>
      <c r="AD18" s="293" t="s">
        <v>402</v>
      </c>
      <c r="AE18" s="293" t="s">
        <v>402</v>
      </c>
      <c r="AF18" s="293" t="s">
        <v>402</v>
      </c>
      <c r="AG18" s="293" t="s">
        <v>402</v>
      </c>
      <c r="AH18" s="293" t="s">
        <v>402</v>
      </c>
      <c r="AI18" s="293" t="s">
        <v>404</v>
      </c>
      <c r="AJ18" s="293" t="s">
        <v>404</v>
      </c>
      <c r="AK18" s="293" t="s">
        <v>404</v>
      </c>
      <c r="AL18" s="293" t="s">
        <v>402</v>
      </c>
      <c r="AM18" s="293" t="s">
        <v>404</v>
      </c>
      <c r="AN18" s="293" t="s">
        <v>402</v>
      </c>
      <c r="AO18" s="293" t="s">
        <v>402</v>
      </c>
      <c r="AP18" s="293" t="s">
        <v>404</v>
      </c>
      <c r="AQ18" s="293" t="s">
        <v>402</v>
      </c>
      <c r="AR18" s="293" t="s">
        <v>404</v>
      </c>
      <c r="AS18" s="293" t="s">
        <v>404</v>
      </c>
      <c r="AT18" s="293" t="s">
        <v>402</v>
      </c>
      <c r="AU18" s="293" t="s">
        <v>404</v>
      </c>
      <c r="AV18" s="293" t="s">
        <v>404</v>
      </c>
      <c r="AW18" s="293" t="s">
        <v>404</v>
      </c>
      <c r="AX18" s="293" t="s">
        <v>404</v>
      </c>
      <c r="AY18" s="293" t="s">
        <v>404</v>
      </c>
      <c r="AZ18" s="293" t="s">
        <v>404</v>
      </c>
      <c r="BA18" s="293" t="s">
        <v>404</v>
      </c>
      <c r="BB18" s="293" t="s">
        <v>404</v>
      </c>
      <c r="BC18" s="293" t="s">
        <v>404</v>
      </c>
      <c r="BD18" s="293" t="s">
        <v>404</v>
      </c>
      <c r="BE18" s="293" t="s">
        <v>404</v>
      </c>
      <c r="BF18" s="293" t="s">
        <v>404</v>
      </c>
      <c r="BG18" s="293" t="s">
        <v>404</v>
      </c>
      <c r="BH18" s="293" t="s">
        <v>404</v>
      </c>
      <c r="BI18" s="293" t="s">
        <v>404</v>
      </c>
      <c r="BJ18" s="293" t="s">
        <v>404</v>
      </c>
      <c r="BK18" s="295" t="s">
        <v>724</v>
      </c>
    </row>
    <row r="19" spans="1:63" ht="20" customHeight="1">
      <c r="A19" s="292" t="s">
        <v>522</v>
      </c>
      <c r="B19" s="293" t="s">
        <v>523</v>
      </c>
      <c r="C19" s="293" t="s">
        <v>709</v>
      </c>
      <c r="D19" s="293">
        <v>49</v>
      </c>
      <c r="E19" s="293">
        <v>98</v>
      </c>
      <c r="F19" s="293">
        <v>14</v>
      </c>
      <c r="G19" s="293" t="s">
        <v>402</v>
      </c>
      <c r="H19" s="293" t="s">
        <v>402</v>
      </c>
      <c r="I19" s="293" t="s">
        <v>402</v>
      </c>
      <c r="J19" s="293" t="s">
        <v>402</v>
      </c>
      <c r="K19" s="293" t="s">
        <v>402</v>
      </c>
      <c r="L19" s="293" t="s">
        <v>402</v>
      </c>
      <c r="M19" s="293" t="s">
        <v>402</v>
      </c>
      <c r="N19" s="293" t="s">
        <v>402</v>
      </c>
      <c r="O19" s="293" t="s">
        <v>402</v>
      </c>
      <c r="P19" s="293" t="s">
        <v>402</v>
      </c>
      <c r="Q19" s="293" t="s">
        <v>402</v>
      </c>
      <c r="R19" s="293" t="s">
        <v>402</v>
      </c>
      <c r="S19" s="293" t="s">
        <v>402</v>
      </c>
      <c r="T19" s="293" t="s">
        <v>402</v>
      </c>
      <c r="U19" s="293" t="s">
        <v>402</v>
      </c>
      <c r="V19" s="293" t="s">
        <v>402</v>
      </c>
      <c r="W19" s="293" t="s">
        <v>402</v>
      </c>
      <c r="X19" s="293" t="s">
        <v>402</v>
      </c>
      <c r="Y19" s="293" t="s">
        <v>402</v>
      </c>
      <c r="Z19" s="293" t="s">
        <v>402</v>
      </c>
      <c r="AA19" s="293" t="s">
        <v>402</v>
      </c>
      <c r="AB19" s="293" t="s">
        <v>402</v>
      </c>
      <c r="AC19" s="293" t="s">
        <v>402</v>
      </c>
      <c r="AD19" s="293" t="s">
        <v>402</v>
      </c>
      <c r="AE19" s="293" t="s">
        <v>404</v>
      </c>
      <c r="AF19" s="293" t="s">
        <v>402</v>
      </c>
      <c r="AG19" s="293" t="s">
        <v>402</v>
      </c>
      <c r="AH19" s="293" t="s">
        <v>402</v>
      </c>
      <c r="AI19" s="293" t="s">
        <v>402</v>
      </c>
      <c r="AJ19" s="293" t="s">
        <v>402</v>
      </c>
      <c r="AK19" s="293" t="s">
        <v>402</v>
      </c>
      <c r="AL19" s="293" t="s">
        <v>402</v>
      </c>
      <c r="AM19" s="293" t="s">
        <v>402</v>
      </c>
      <c r="AN19" s="293" t="s">
        <v>402</v>
      </c>
      <c r="AO19" s="293" t="s">
        <v>402</v>
      </c>
      <c r="AP19" s="293" t="s">
        <v>402</v>
      </c>
      <c r="AQ19" s="293" t="s">
        <v>402</v>
      </c>
      <c r="AR19" s="293" t="s">
        <v>402</v>
      </c>
      <c r="AS19" s="293" t="s">
        <v>402</v>
      </c>
      <c r="AT19" s="293" t="s">
        <v>402</v>
      </c>
      <c r="AU19" s="293" t="s">
        <v>402</v>
      </c>
      <c r="AV19" s="293" t="s">
        <v>402</v>
      </c>
      <c r="AW19" s="293" t="s">
        <v>402</v>
      </c>
      <c r="AX19" s="293" t="s">
        <v>402</v>
      </c>
      <c r="AY19" s="293" t="s">
        <v>402</v>
      </c>
      <c r="AZ19" s="293" t="s">
        <v>402</v>
      </c>
      <c r="BA19" s="293" t="s">
        <v>402</v>
      </c>
      <c r="BB19" s="293" t="s">
        <v>402</v>
      </c>
      <c r="BC19" s="293" t="s">
        <v>402</v>
      </c>
      <c r="BD19" s="293" t="s">
        <v>402</v>
      </c>
      <c r="BE19" s="293" t="s">
        <v>402</v>
      </c>
      <c r="BF19" s="293" t="s">
        <v>402</v>
      </c>
      <c r="BG19" s="293" t="s">
        <v>402</v>
      </c>
      <c r="BH19" s="293" t="s">
        <v>402</v>
      </c>
      <c r="BI19" s="293" t="s">
        <v>402</v>
      </c>
      <c r="BJ19" s="293" t="s">
        <v>402</v>
      </c>
      <c r="BK19" s="295" t="s">
        <v>725</v>
      </c>
    </row>
    <row r="20" spans="1:63" ht="145">
      <c r="A20" s="292" t="s">
        <v>726</v>
      </c>
      <c r="B20" s="293" t="s">
        <v>727</v>
      </c>
      <c r="C20" s="293" t="s">
        <v>709</v>
      </c>
      <c r="D20" s="293">
        <v>50.5</v>
      </c>
      <c r="E20" s="293">
        <v>98</v>
      </c>
      <c r="F20" s="293">
        <v>14.5</v>
      </c>
      <c r="G20" s="293" t="s">
        <v>402</v>
      </c>
      <c r="H20" s="293" t="s">
        <v>402</v>
      </c>
      <c r="I20" s="293" t="s">
        <v>402</v>
      </c>
      <c r="J20" s="293" t="s">
        <v>402</v>
      </c>
      <c r="K20" s="293" t="s">
        <v>402</v>
      </c>
      <c r="L20" s="293" t="s">
        <v>402</v>
      </c>
      <c r="M20" s="293" t="s">
        <v>402</v>
      </c>
      <c r="N20" s="293" t="s">
        <v>402</v>
      </c>
      <c r="O20" s="293" t="s">
        <v>402</v>
      </c>
      <c r="P20" s="293" t="s">
        <v>402</v>
      </c>
      <c r="Q20" s="293" t="s">
        <v>402</v>
      </c>
      <c r="R20" s="293" t="s">
        <v>402</v>
      </c>
      <c r="S20" s="293" t="s">
        <v>402</v>
      </c>
      <c r="T20" s="293" t="s">
        <v>404</v>
      </c>
      <c r="U20" s="293" t="s">
        <v>404</v>
      </c>
      <c r="V20" s="293" t="s">
        <v>402</v>
      </c>
      <c r="W20" s="293" t="s">
        <v>404</v>
      </c>
      <c r="X20" s="293" t="s">
        <v>404</v>
      </c>
      <c r="Y20" s="293" t="s">
        <v>402</v>
      </c>
      <c r="Z20" s="293" t="s">
        <v>404</v>
      </c>
      <c r="AA20" s="293" t="s">
        <v>402</v>
      </c>
      <c r="AB20" s="293" t="s">
        <v>404</v>
      </c>
      <c r="AC20" s="293" t="s">
        <v>402</v>
      </c>
      <c r="AD20" s="293" t="s">
        <v>404</v>
      </c>
      <c r="AE20" s="293" t="s">
        <v>402</v>
      </c>
      <c r="AF20" s="293" t="s">
        <v>404</v>
      </c>
      <c r="AG20" s="293" t="s">
        <v>404</v>
      </c>
      <c r="AH20" s="293" t="s">
        <v>402</v>
      </c>
      <c r="AI20" s="293" t="s">
        <v>402</v>
      </c>
      <c r="AJ20" s="293" t="s">
        <v>402</v>
      </c>
      <c r="AK20" s="293" t="s">
        <v>404</v>
      </c>
      <c r="AL20" s="293" t="s">
        <v>404</v>
      </c>
      <c r="AM20" s="293" t="s">
        <v>402</v>
      </c>
      <c r="AN20" s="293" t="s">
        <v>402</v>
      </c>
      <c r="AO20" s="293" t="s">
        <v>402</v>
      </c>
      <c r="AP20" s="293" t="s">
        <v>402</v>
      </c>
      <c r="AQ20" s="293" t="s">
        <v>402</v>
      </c>
      <c r="AR20" s="293" t="s">
        <v>402</v>
      </c>
      <c r="AS20" s="293" t="s">
        <v>402</v>
      </c>
      <c r="AT20" s="293" t="s">
        <v>402</v>
      </c>
      <c r="AU20" s="293" t="s">
        <v>402</v>
      </c>
      <c r="AV20" s="293" t="s">
        <v>404</v>
      </c>
      <c r="AW20" s="293" t="s">
        <v>404</v>
      </c>
      <c r="AX20" s="293" t="s">
        <v>402</v>
      </c>
      <c r="AY20" s="293" t="s">
        <v>404</v>
      </c>
      <c r="AZ20" s="293" t="s">
        <v>402</v>
      </c>
      <c r="BA20" s="293" t="s">
        <v>402</v>
      </c>
      <c r="BB20" s="293" t="s">
        <v>402</v>
      </c>
      <c r="BC20" s="293" t="s">
        <v>402</v>
      </c>
      <c r="BD20" s="293" t="s">
        <v>402</v>
      </c>
      <c r="BE20" s="293" t="s">
        <v>402</v>
      </c>
      <c r="BF20" s="293" t="s">
        <v>402</v>
      </c>
      <c r="BG20" s="293" t="s">
        <v>402</v>
      </c>
      <c r="BH20" s="293" t="s">
        <v>402</v>
      </c>
      <c r="BI20" s="293" t="s">
        <v>402</v>
      </c>
      <c r="BJ20" s="293" t="s">
        <v>404</v>
      </c>
      <c r="BK20" s="295" t="s">
        <v>728</v>
      </c>
    </row>
    <row r="21" spans="1:63" ht="101.5">
      <c r="A21" s="292" t="s">
        <v>729</v>
      </c>
      <c r="B21" s="293" t="s">
        <v>730</v>
      </c>
      <c r="C21" s="293" t="s">
        <v>709</v>
      </c>
      <c r="D21" s="293">
        <v>27</v>
      </c>
      <c r="E21" s="293">
        <v>101</v>
      </c>
      <c r="F21" s="293">
        <v>13</v>
      </c>
      <c r="G21" s="293" t="s">
        <v>404</v>
      </c>
      <c r="H21" s="293" t="s">
        <v>404</v>
      </c>
      <c r="I21" s="293" t="s">
        <v>404</v>
      </c>
      <c r="J21" s="293" t="s">
        <v>404</v>
      </c>
      <c r="K21" s="293" t="s">
        <v>404</v>
      </c>
      <c r="L21" s="293" t="s">
        <v>404</v>
      </c>
      <c r="M21" s="293" t="s">
        <v>404</v>
      </c>
      <c r="N21" s="293" t="s">
        <v>404</v>
      </c>
      <c r="O21" s="293" t="s">
        <v>404</v>
      </c>
      <c r="P21" s="293" t="s">
        <v>404</v>
      </c>
      <c r="Q21" s="293" t="s">
        <v>404</v>
      </c>
      <c r="R21" s="293" t="s">
        <v>404</v>
      </c>
      <c r="S21" s="293" t="s">
        <v>404</v>
      </c>
      <c r="T21" s="293" t="s">
        <v>404</v>
      </c>
      <c r="U21" s="293" t="s">
        <v>404</v>
      </c>
      <c r="V21" s="293" t="s">
        <v>404</v>
      </c>
      <c r="W21" s="293" t="s">
        <v>404</v>
      </c>
      <c r="X21" s="293" t="s">
        <v>404</v>
      </c>
      <c r="Y21" s="293" t="s">
        <v>404</v>
      </c>
      <c r="Z21" s="293" t="s">
        <v>404</v>
      </c>
      <c r="AA21" s="293" t="s">
        <v>404</v>
      </c>
      <c r="AB21" s="293" t="s">
        <v>404</v>
      </c>
      <c r="AC21" s="293" t="s">
        <v>404</v>
      </c>
      <c r="AD21" s="293" t="s">
        <v>404</v>
      </c>
      <c r="AE21" s="293" t="s">
        <v>404</v>
      </c>
      <c r="AF21" s="293" t="s">
        <v>404</v>
      </c>
      <c r="AG21" s="293" t="s">
        <v>404</v>
      </c>
      <c r="AH21" s="293" t="s">
        <v>404</v>
      </c>
      <c r="AI21" s="293" t="s">
        <v>404</v>
      </c>
      <c r="AJ21" s="293" t="s">
        <v>404</v>
      </c>
      <c r="AK21" s="293" t="s">
        <v>404</v>
      </c>
      <c r="AL21" s="293" t="s">
        <v>404</v>
      </c>
      <c r="AM21" s="293" t="s">
        <v>404</v>
      </c>
      <c r="AN21" s="293" t="s">
        <v>404</v>
      </c>
      <c r="AO21" s="293" t="s">
        <v>404</v>
      </c>
      <c r="AP21" s="293" t="s">
        <v>404</v>
      </c>
      <c r="AQ21" s="293" t="s">
        <v>404</v>
      </c>
      <c r="AR21" s="293" t="s">
        <v>404</v>
      </c>
      <c r="AS21" s="293" t="s">
        <v>404</v>
      </c>
      <c r="AT21" s="293" t="s">
        <v>404</v>
      </c>
      <c r="AU21" s="293" t="s">
        <v>404</v>
      </c>
      <c r="AV21" s="293" t="s">
        <v>404</v>
      </c>
      <c r="AW21" s="293" t="s">
        <v>404</v>
      </c>
      <c r="AX21" s="293" t="s">
        <v>404</v>
      </c>
      <c r="AY21" s="293" t="s">
        <v>404</v>
      </c>
      <c r="AZ21" s="293" t="s">
        <v>404</v>
      </c>
      <c r="BA21" s="293" t="s">
        <v>404</v>
      </c>
      <c r="BB21" s="293" t="s">
        <v>404</v>
      </c>
      <c r="BC21" s="293" t="s">
        <v>404</v>
      </c>
      <c r="BD21" s="293" t="s">
        <v>404</v>
      </c>
      <c r="BE21" s="293" t="s">
        <v>404</v>
      </c>
      <c r="BF21" s="293" t="s">
        <v>404</v>
      </c>
      <c r="BG21" s="293" t="s">
        <v>404</v>
      </c>
      <c r="BH21" s="293" t="s">
        <v>404</v>
      </c>
      <c r="BI21" s="293" t="s">
        <v>402</v>
      </c>
      <c r="BJ21" s="293" t="s">
        <v>404</v>
      </c>
      <c r="BK21" s="295" t="s">
        <v>731</v>
      </c>
    </row>
  </sheetData>
  <autoFilter ref="A1:BK12"/>
  <conditionalFormatting sqref="BM4:XFD12 BL1:XFD3 A22:XFD1048576 BL13:XFD21">
    <cfRule type="cellIs" dxfId="60" priority="13" operator="equal">
      <formula>"AB"</formula>
    </cfRule>
    <cfRule type="cellIs" dxfId="59" priority="14" operator="equal">
      <formula>"L"</formula>
    </cfRule>
  </conditionalFormatting>
  <conditionalFormatting sqref="BM4:XFD12 BL1:XFD3 A22:XFD1048576 BL13:XFD21">
    <cfRule type="cellIs" dxfId="58" priority="10" operator="equal">
      <formula>"L"</formula>
    </cfRule>
    <cfRule type="cellIs" dxfId="57" priority="11" operator="equal">
      <formula>"NA"</formula>
    </cfRule>
    <cfRule type="cellIs" dxfId="56" priority="12" operator="equal">
      <formula>"AB"</formula>
    </cfRule>
  </conditionalFormatting>
  <conditionalFormatting sqref="A22:XFD1048576 BL1:XFD21">
    <cfRule type="cellIs" dxfId="55" priority="9" operator="equal">
      <formula>"L"</formula>
    </cfRule>
  </conditionalFormatting>
  <conditionalFormatting sqref="A2:A21">
    <cfRule type="cellIs" dxfId="54" priority="1" operator="equal">
      <formula>"L"</formula>
    </cfRule>
  </conditionalFormatting>
  <conditionalFormatting sqref="A2:A21">
    <cfRule type="cellIs" dxfId="53" priority="2" operator="equal">
      <formula>"NA"</formula>
    </cfRule>
  </conditionalFormatting>
  <conditionalFormatting sqref="A2:A21">
    <cfRule type="cellIs" dxfId="52" priority="3" operator="equal">
      <formula>"AB"</formula>
    </cfRule>
  </conditionalFormatting>
  <conditionalFormatting sqref="A2:A21">
    <cfRule type="cellIs" dxfId="51" priority="4" operator="equal">
      <formula>"NA"</formula>
    </cfRule>
  </conditionalFormatting>
  <dataValidations count="1">
    <dataValidation type="list" allowBlank="1" showErrorMessage="1" sqref="G2:BJ6 E7:BK7 G8:BJ21">
      <formula1>"Exceeding,Meeting,Approaching,NA"</formula1>
    </dataValidation>
  </dataValidations>
  <hyperlinks>
    <hyperlink ref="BK2" r:id="rId1"/>
  </hyperlinks>
  <pageMargins left="0.7" right="0.7" top="0.75" bottom="0.75" header="0" footer="0"/>
  <pageSetup orientation="portrait"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theme="7" tint="0.39997558519241921"/>
  </sheetPr>
  <dimension ref="A1:BL20"/>
  <sheetViews>
    <sheetView zoomScale="126" zoomScaleNormal="126" workbookViewId="0">
      <pane xSplit="6" ySplit="1" topLeftCell="G17" activePane="bottomRight" state="frozen"/>
      <selection activeCell="F6" sqref="F6:G6"/>
      <selection pane="topRight" activeCell="F6" sqref="F6:G6"/>
      <selection pane="bottomLeft" activeCell="F6" sqref="F6:G6"/>
      <selection pane="bottomRight" activeCell="A2" sqref="A2:BK20"/>
    </sheetView>
  </sheetViews>
  <sheetFormatPr defaultColWidth="14.453125" defaultRowHeight="20" customHeight="1"/>
  <cols>
    <col min="1" max="1" width="24.08984375" style="219" customWidth="1"/>
    <col min="2" max="2" width="10.6328125" style="218" customWidth="1"/>
    <col min="3" max="3" width="11.90625" style="218" customWidth="1"/>
    <col min="4" max="6" width="10.6328125" style="218" customWidth="1"/>
    <col min="7" max="7" width="10.6328125" style="219" customWidth="1"/>
    <col min="8" max="33" width="10.6328125" style="218" customWidth="1"/>
    <col min="34" max="34" width="15.1796875" style="218" bestFit="1" customWidth="1"/>
    <col min="35" max="45" width="10.6328125" style="218" customWidth="1"/>
    <col min="46" max="46" width="17.81640625" style="218" bestFit="1" customWidth="1"/>
    <col min="47" max="62" width="10.6328125" style="218" customWidth="1"/>
    <col min="63" max="63" width="63.81640625" style="218" customWidth="1"/>
    <col min="64" max="64" width="14.453125" style="217"/>
    <col min="65" max="16384" width="14.453125" style="218"/>
  </cols>
  <sheetData>
    <row r="1" spans="1:64" ht="20" customHeight="1" thickBot="1">
      <c r="A1" s="241" t="s">
        <v>142</v>
      </c>
      <c r="B1" s="241" t="s">
        <v>19</v>
      </c>
      <c r="C1" s="241" t="s">
        <v>33</v>
      </c>
      <c r="D1" s="241" t="s">
        <v>34</v>
      </c>
      <c r="E1" s="241" t="s">
        <v>326</v>
      </c>
      <c r="F1" s="241" t="s">
        <v>327</v>
      </c>
      <c r="G1" s="241" t="s">
        <v>328</v>
      </c>
      <c r="H1" s="241" t="s">
        <v>329</v>
      </c>
      <c r="I1" s="241" t="s">
        <v>330</v>
      </c>
      <c r="J1" s="241" t="s">
        <v>331</v>
      </c>
      <c r="K1" s="241" t="s">
        <v>332</v>
      </c>
      <c r="L1" s="241" t="s">
        <v>333</v>
      </c>
      <c r="M1" s="241" t="s">
        <v>334</v>
      </c>
      <c r="N1" s="241" t="s">
        <v>335</v>
      </c>
      <c r="O1" s="241" t="s">
        <v>336</v>
      </c>
      <c r="P1" s="241" t="s">
        <v>337</v>
      </c>
      <c r="Q1" s="241" t="s">
        <v>338</v>
      </c>
      <c r="R1" s="241" t="s">
        <v>339</v>
      </c>
      <c r="S1" s="241" t="s">
        <v>454</v>
      </c>
      <c r="T1" s="241" t="s">
        <v>341</v>
      </c>
      <c r="U1" s="241" t="s">
        <v>348</v>
      </c>
      <c r="V1" s="241" t="s">
        <v>342</v>
      </c>
      <c r="W1" s="241" t="s">
        <v>343</v>
      </c>
      <c r="X1" s="241" t="s">
        <v>344</v>
      </c>
      <c r="Y1" s="241" t="s">
        <v>345</v>
      </c>
      <c r="Z1" s="241" t="s">
        <v>346</v>
      </c>
      <c r="AA1" s="241" t="s">
        <v>347</v>
      </c>
      <c r="AB1" s="241" t="s">
        <v>352</v>
      </c>
      <c r="AC1" s="241" t="s">
        <v>353</v>
      </c>
      <c r="AD1" s="241" t="s">
        <v>354</v>
      </c>
      <c r="AE1" s="241" t="s">
        <v>355</v>
      </c>
      <c r="AF1" s="241" t="s">
        <v>356</v>
      </c>
      <c r="AG1" s="241" t="s">
        <v>357</v>
      </c>
      <c r="AH1" s="241" t="s">
        <v>358</v>
      </c>
      <c r="AI1" s="241" t="s">
        <v>359</v>
      </c>
      <c r="AJ1" s="241" t="s">
        <v>360</v>
      </c>
      <c r="AK1" s="241" t="s">
        <v>361</v>
      </c>
      <c r="AL1" s="241" t="s">
        <v>362</v>
      </c>
      <c r="AM1" s="241" t="s">
        <v>363</v>
      </c>
      <c r="AN1" s="241" t="s">
        <v>364</v>
      </c>
      <c r="AO1" s="241" t="s">
        <v>365</v>
      </c>
      <c r="AP1" s="241" t="s">
        <v>366</v>
      </c>
      <c r="AQ1" s="241" t="s">
        <v>368</v>
      </c>
      <c r="AR1" s="241" t="s">
        <v>370</v>
      </c>
      <c r="AS1" s="241" t="s">
        <v>369</v>
      </c>
      <c r="AT1" s="241" t="s">
        <v>455</v>
      </c>
      <c r="AU1" s="241" t="s">
        <v>381</v>
      </c>
      <c r="AV1" s="241" t="s">
        <v>382</v>
      </c>
      <c r="AW1" s="241" t="s">
        <v>383</v>
      </c>
      <c r="AX1" s="241" t="s">
        <v>384</v>
      </c>
      <c r="AY1" s="241" t="s">
        <v>387</v>
      </c>
      <c r="AZ1" s="241" t="s">
        <v>390</v>
      </c>
      <c r="BA1" s="241" t="s">
        <v>391</v>
      </c>
      <c r="BB1" s="241" t="s">
        <v>392</v>
      </c>
      <c r="BC1" s="241" t="s">
        <v>393</v>
      </c>
      <c r="BD1" s="241" t="s">
        <v>394</v>
      </c>
      <c r="BE1" s="241" t="s">
        <v>395</v>
      </c>
      <c r="BF1" s="241" t="s">
        <v>396</v>
      </c>
      <c r="BG1" s="241" t="s">
        <v>397</v>
      </c>
      <c r="BH1" s="241" t="s">
        <v>398</v>
      </c>
      <c r="BI1" s="241" t="s">
        <v>399</v>
      </c>
      <c r="BJ1" s="241" t="s">
        <v>400</v>
      </c>
      <c r="BK1" s="241" t="s">
        <v>167</v>
      </c>
    </row>
    <row r="2" spans="1:64" ht="20" customHeight="1">
      <c r="A2" s="292" t="s">
        <v>527</v>
      </c>
      <c r="B2" s="293" t="s">
        <v>528</v>
      </c>
      <c r="C2" s="297" t="s">
        <v>732</v>
      </c>
      <c r="D2" s="293">
        <v>47.5</v>
      </c>
      <c r="E2" s="293">
        <v>100</v>
      </c>
      <c r="F2" s="293">
        <v>15</v>
      </c>
      <c r="G2" s="293" t="s">
        <v>402</v>
      </c>
      <c r="H2" s="293" t="s">
        <v>402</v>
      </c>
      <c r="I2" s="293" t="s">
        <v>404</v>
      </c>
      <c r="J2" s="293" t="s">
        <v>404</v>
      </c>
      <c r="K2" s="293" t="s">
        <v>402</v>
      </c>
      <c r="L2" s="293" t="s">
        <v>404</v>
      </c>
      <c r="M2" s="293" t="s">
        <v>404</v>
      </c>
      <c r="N2" s="293" t="s">
        <v>402</v>
      </c>
      <c r="O2" s="293" t="s">
        <v>404</v>
      </c>
      <c r="P2" s="293" t="s">
        <v>404</v>
      </c>
      <c r="Q2" s="293" t="s">
        <v>404</v>
      </c>
      <c r="R2" s="293" t="s">
        <v>402</v>
      </c>
      <c r="S2" s="293" t="s">
        <v>404</v>
      </c>
      <c r="T2" s="293" t="s">
        <v>404</v>
      </c>
      <c r="U2" s="293" t="s">
        <v>404</v>
      </c>
      <c r="V2" s="293" t="s">
        <v>402</v>
      </c>
      <c r="W2" s="293" t="s">
        <v>404</v>
      </c>
      <c r="X2" s="293" t="s">
        <v>404</v>
      </c>
      <c r="Y2" s="293" t="s">
        <v>404</v>
      </c>
      <c r="Z2" s="293" t="s">
        <v>404</v>
      </c>
      <c r="AA2" s="293" t="s">
        <v>404</v>
      </c>
      <c r="AB2" s="293" t="s">
        <v>404</v>
      </c>
      <c r="AC2" s="293" t="s">
        <v>404</v>
      </c>
      <c r="AD2" s="293" t="s">
        <v>404</v>
      </c>
      <c r="AE2" s="293" t="s">
        <v>404</v>
      </c>
      <c r="AF2" s="293" t="s">
        <v>402</v>
      </c>
      <c r="AG2" s="293" t="s">
        <v>402</v>
      </c>
      <c r="AH2" s="293" t="s">
        <v>402</v>
      </c>
      <c r="AI2" s="293" t="s">
        <v>402</v>
      </c>
      <c r="AJ2" s="293" t="s">
        <v>404</v>
      </c>
      <c r="AK2" s="293" t="s">
        <v>404</v>
      </c>
      <c r="AL2" s="293" t="s">
        <v>402</v>
      </c>
      <c r="AM2" s="293" t="s">
        <v>404</v>
      </c>
      <c r="AN2" s="293" t="s">
        <v>402</v>
      </c>
      <c r="AO2" s="293" t="s">
        <v>404</v>
      </c>
      <c r="AP2" s="293" t="s">
        <v>404</v>
      </c>
      <c r="AQ2" s="293" t="s">
        <v>404</v>
      </c>
      <c r="AR2" s="293" t="s">
        <v>404</v>
      </c>
      <c r="AS2" s="293" t="s">
        <v>404</v>
      </c>
      <c r="AT2" s="293" t="s">
        <v>404</v>
      </c>
      <c r="AU2" s="293" t="s">
        <v>404</v>
      </c>
      <c r="AV2" s="293" t="s">
        <v>404</v>
      </c>
      <c r="AW2" s="293" t="s">
        <v>404</v>
      </c>
      <c r="AX2" s="293" t="s">
        <v>404</v>
      </c>
      <c r="AY2" s="293" t="s">
        <v>402</v>
      </c>
      <c r="AZ2" s="293" t="s">
        <v>404</v>
      </c>
      <c r="BA2" s="293" t="s">
        <v>404</v>
      </c>
      <c r="BB2" s="293" t="s">
        <v>404</v>
      </c>
      <c r="BC2" s="293" t="s">
        <v>402</v>
      </c>
      <c r="BD2" s="293" t="s">
        <v>404</v>
      </c>
      <c r="BE2" s="293" t="s">
        <v>404</v>
      </c>
      <c r="BF2" s="293" t="s">
        <v>404</v>
      </c>
      <c r="BG2" s="293" t="s">
        <v>404</v>
      </c>
      <c r="BH2" s="293" t="s">
        <v>404</v>
      </c>
      <c r="BI2" s="293" t="s">
        <v>404</v>
      </c>
      <c r="BJ2" s="293" t="s">
        <v>404</v>
      </c>
      <c r="BK2" s="296" t="s">
        <v>733</v>
      </c>
      <c r="BL2" s="218"/>
    </row>
    <row r="3" spans="1:64" ht="20" customHeight="1">
      <c r="A3" s="292" t="s">
        <v>529</v>
      </c>
      <c r="B3" s="293" t="s">
        <v>530</v>
      </c>
      <c r="C3" s="293" t="s">
        <v>732</v>
      </c>
      <c r="D3" s="293">
        <v>28</v>
      </c>
      <c r="E3" s="293">
        <v>108</v>
      </c>
      <c r="F3" s="293">
        <v>16</v>
      </c>
      <c r="G3" s="293" t="s">
        <v>404</v>
      </c>
      <c r="H3" s="293" t="s">
        <v>404</v>
      </c>
      <c r="I3" s="293" t="s">
        <v>404</v>
      </c>
      <c r="J3" s="293" t="s">
        <v>404</v>
      </c>
      <c r="K3" s="293" t="s">
        <v>402</v>
      </c>
      <c r="L3" s="293" t="s">
        <v>404</v>
      </c>
      <c r="M3" s="293" t="s">
        <v>404</v>
      </c>
      <c r="N3" s="293" t="s">
        <v>402</v>
      </c>
      <c r="O3" s="293" t="s">
        <v>402</v>
      </c>
      <c r="P3" s="293" t="s">
        <v>404</v>
      </c>
      <c r="Q3" s="293" t="s">
        <v>402</v>
      </c>
      <c r="R3" s="293" t="s">
        <v>402</v>
      </c>
      <c r="S3" s="293" t="s">
        <v>402</v>
      </c>
      <c r="T3" s="293" t="s">
        <v>404</v>
      </c>
      <c r="U3" s="293" t="s">
        <v>404</v>
      </c>
      <c r="V3" s="293" t="s">
        <v>404</v>
      </c>
      <c r="W3" s="293" t="s">
        <v>404</v>
      </c>
      <c r="X3" s="293" t="s">
        <v>404</v>
      </c>
      <c r="Y3" s="293" t="s">
        <v>404</v>
      </c>
      <c r="Z3" s="293" t="s">
        <v>404</v>
      </c>
      <c r="AA3" s="293" t="s">
        <v>404</v>
      </c>
      <c r="AB3" s="293" t="s">
        <v>404</v>
      </c>
      <c r="AC3" s="293" t="s">
        <v>402</v>
      </c>
      <c r="AD3" s="293" t="s">
        <v>404</v>
      </c>
      <c r="AE3" s="293" t="s">
        <v>404</v>
      </c>
      <c r="AF3" s="293" t="s">
        <v>404</v>
      </c>
      <c r="AG3" s="293" t="s">
        <v>404</v>
      </c>
      <c r="AH3" s="293" t="s">
        <v>404</v>
      </c>
      <c r="AI3" s="293" t="s">
        <v>404</v>
      </c>
      <c r="AJ3" s="293" t="s">
        <v>404</v>
      </c>
      <c r="AK3" s="293" t="s">
        <v>404</v>
      </c>
      <c r="AL3" s="293" t="s">
        <v>402</v>
      </c>
      <c r="AM3" s="293" t="s">
        <v>404</v>
      </c>
      <c r="AN3" s="293" t="s">
        <v>404</v>
      </c>
      <c r="AO3" s="293" t="s">
        <v>404</v>
      </c>
      <c r="AP3" s="293" t="s">
        <v>404</v>
      </c>
      <c r="AQ3" s="293" t="s">
        <v>404</v>
      </c>
      <c r="AR3" s="293" t="s">
        <v>404</v>
      </c>
      <c r="AS3" s="293" t="s">
        <v>404</v>
      </c>
      <c r="AT3" s="293" t="s">
        <v>404</v>
      </c>
      <c r="AU3" s="293" t="s">
        <v>404</v>
      </c>
      <c r="AV3" s="293" t="s">
        <v>404</v>
      </c>
      <c r="AW3" s="293" t="s">
        <v>404</v>
      </c>
      <c r="AX3" s="293" t="s">
        <v>404</v>
      </c>
      <c r="AY3" s="293" t="s">
        <v>404</v>
      </c>
      <c r="AZ3" s="293" t="s">
        <v>404</v>
      </c>
      <c r="BA3" s="293" t="s">
        <v>404</v>
      </c>
      <c r="BB3" s="293" t="s">
        <v>404</v>
      </c>
      <c r="BC3" s="293" t="s">
        <v>404</v>
      </c>
      <c r="BD3" s="293" t="s">
        <v>404</v>
      </c>
      <c r="BE3" s="293" t="s">
        <v>404</v>
      </c>
      <c r="BF3" s="293" t="s">
        <v>404</v>
      </c>
      <c r="BG3" s="293" t="s">
        <v>404</v>
      </c>
      <c r="BH3" s="293" t="s">
        <v>404</v>
      </c>
      <c r="BI3" s="293" t="s">
        <v>404</v>
      </c>
      <c r="BJ3" s="293" t="s">
        <v>404</v>
      </c>
      <c r="BK3" s="293" t="s">
        <v>734</v>
      </c>
    </row>
    <row r="4" spans="1:64" ht="20" customHeight="1">
      <c r="A4" s="292" t="s">
        <v>531</v>
      </c>
      <c r="B4" s="293" t="s">
        <v>532</v>
      </c>
      <c r="C4" s="293" t="s">
        <v>732</v>
      </c>
      <c r="D4" s="293">
        <v>45.5</v>
      </c>
      <c r="E4" s="293">
        <v>103</v>
      </c>
      <c r="F4" s="293">
        <v>20</v>
      </c>
      <c r="G4" s="293" t="s">
        <v>402</v>
      </c>
      <c r="H4" s="293" t="s">
        <v>402</v>
      </c>
      <c r="I4" s="293" t="s">
        <v>404</v>
      </c>
      <c r="J4" s="293" t="s">
        <v>402</v>
      </c>
      <c r="K4" s="293" t="s">
        <v>402</v>
      </c>
      <c r="L4" s="293" t="s">
        <v>404</v>
      </c>
      <c r="M4" s="293" t="s">
        <v>404</v>
      </c>
      <c r="N4" s="293" t="s">
        <v>404</v>
      </c>
      <c r="O4" s="293" t="s">
        <v>404</v>
      </c>
      <c r="P4" s="293" t="s">
        <v>404</v>
      </c>
      <c r="Q4" s="293" t="s">
        <v>402</v>
      </c>
      <c r="R4" s="293" t="s">
        <v>404</v>
      </c>
      <c r="S4" s="293" t="s">
        <v>404</v>
      </c>
      <c r="T4" s="293" t="s">
        <v>402</v>
      </c>
      <c r="U4" s="293" t="s">
        <v>404</v>
      </c>
      <c r="V4" s="293" t="s">
        <v>402</v>
      </c>
      <c r="W4" s="293" t="s">
        <v>402</v>
      </c>
      <c r="X4" s="293" t="s">
        <v>402</v>
      </c>
      <c r="Y4" s="293" t="s">
        <v>404</v>
      </c>
      <c r="Z4" s="293" t="s">
        <v>404</v>
      </c>
      <c r="AA4" s="293" t="s">
        <v>402</v>
      </c>
      <c r="AB4" s="293" t="s">
        <v>402</v>
      </c>
      <c r="AC4" s="293" t="s">
        <v>402</v>
      </c>
      <c r="AD4" s="293" t="s">
        <v>404</v>
      </c>
      <c r="AE4" s="293" t="s">
        <v>404</v>
      </c>
      <c r="AF4" s="293" t="s">
        <v>402</v>
      </c>
      <c r="AG4" s="293" t="s">
        <v>402</v>
      </c>
      <c r="AH4" s="293" t="s">
        <v>404</v>
      </c>
      <c r="AI4" s="293" t="s">
        <v>404</v>
      </c>
      <c r="AJ4" s="293" t="s">
        <v>404</v>
      </c>
      <c r="AK4" s="293" t="s">
        <v>402</v>
      </c>
      <c r="AL4" s="293" t="s">
        <v>402</v>
      </c>
      <c r="AM4" s="293" t="s">
        <v>404</v>
      </c>
      <c r="AN4" s="293" t="s">
        <v>404</v>
      </c>
      <c r="AO4" s="293" t="s">
        <v>404</v>
      </c>
      <c r="AP4" s="293" t="s">
        <v>404</v>
      </c>
      <c r="AQ4" s="293" t="s">
        <v>404</v>
      </c>
      <c r="AR4" s="293" t="s">
        <v>404</v>
      </c>
      <c r="AS4" s="293" t="s">
        <v>404</v>
      </c>
      <c r="AT4" s="293" t="s">
        <v>404</v>
      </c>
      <c r="AU4" s="293" t="s">
        <v>402</v>
      </c>
      <c r="AV4" s="293" t="s">
        <v>404</v>
      </c>
      <c r="AW4" s="293" t="s">
        <v>404</v>
      </c>
      <c r="AX4" s="293" t="s">
        <v>404</v>
      </c>
      <c r="AY4" s="293" t="s">
        <v>402</v>
      </c>
      <c r="AZ4" s="293" t="s">
        <v>404</v>
      </c>
      <c r="BA4" s="293" t="s">
        <v>404</v>
      </c>
      <c r="BB4" s="293" t="s">
        <v>404</v>
      </c>
      <c r="BC4" s="293" t="s">
        <v>402</v>
      </c>
      <c r="BD4" s="293" t="s">
        <v>404</v>
      </c>
      <c r="BE4" s="293" t="s">
        <v>404</v>
      </c>
      <c r="BF4" s="293" t="s">
        <v>404</v>
      </c>
      <c r="BG4" s="293" t="s">
        <v>404</v>
      </c>
      <c r="BH4" s="293" t="s">
        <v>404</v>
      </c>
      <c r="BI4" s="293" t="s">
        <v>404</v>
      </c>
      <c r="BJ4" s="293" t="s">
        <v>404</v>
      </c>
      <c r="BK4" s="293" t="s">
        <v>735</v>
      </c>
      <c r="BL4" s="218"/>
    </row>
    <row r="5" spans="1:64" ht="20" customHeight="1">
      <c r="A5" s="292" t="s">
        <v>533</v>
      </c>
      <c r="B5" s="293" t="s">
        <v>736</v>
      </c>
      <c r="C5" s="293" t="s">
        <v>732</v>
      </c>
      <c r="D5" s="293">
        <v>41</v>
      </c>
      <c r="E5" s="293">
        <v>103</v>
      </c>
      <c r="F5" s="293">
        <v>17</v>
      </c>
      <c r="G5" s="293" t="s">
        <v>404</v>
      </c>
      <c r="H5" s="293" t="s">
        <v>404</v>
      </c>
      <c r="I5" s="293" t="s">
        <v>404</v>
      </c>
      <c r="J5" s="293" t="s">
        <v>404</v>
      </c>
      <c r="K5" s="293" t="s">
        <v>402</v>
      </c>
      <c r="L5" s="293" t="s">
        <v>404</v>
      </c>
      <c r="M5" s="293" t="s">
        <v>402</v>
      </c>
      <c r="N5" s="293" t="s">
        <v>402</v>
      </c>
      <c r="O5" s="293" t="s">
        <v>402</v>
      </c>
      <c r="P5" s="293" t="s">
        <v>402</v>
      </c>
      <c r="Q5" s="293" t="s">
        <v>402</v>
      </c>
      <c r="R5" s="293" t="s">
        <v>404</v>
      </c>
      <c r="S5" s="293" t="s">
        <v>404</v>
      </c>
      <c r="T5" s="293" t="s">
        <v>404</v>
      </c>
      <c r="U5" s="293" t="s">
        <v>404</v>
      </c>
      <c r="V5" s="293" t="s">
        <v>402</v>
      </c>
      <c r="W5" s="293" t="s">
        <v>404</v>
      </c>
      <c r="X5" s="293" t="s">
        <v>402</v>
      </c>
      <c r="Y5" s="293" t="s">
        <v>404</v>
      </c>
      <c r="Z5" s="293" t="s">
        <v>404</v>
      </c>
      <c r="AA5" s="293" t="s">
        <v>404</v>
      </c>
      <c r="AB5" s="293" t="s">
        <v>402</v>
      </c>
      <c r="AC5" s="293" t="s">
        <v>402</v>
      </c>
      <c r="AD5" s="293" t="s">
        <v>404</v>
      </c>
      <c r="AE5" s="293" t="s">
        <v>404</v>
      </c>
      <c r="AF5" s="293" t="s">
        <v>402</v>
      </c>
      <c r="AG5" s="293" t="s">
        <v>402</v>
      </c>
      <c r="AH5" s="293" t="s">
        <v>404</v>
      </c>
      <c r="AI5" s="293" t="s">
        <v>402</v>
      </c>
      <c r="AJ5" s="293" t="s">
        <v>404</v>
      </c>
      <c r="AK5" s="293" t="s">
        <v>404</v>
      </c>
      <c r="AL5" s="293" t="s">
        <v>402</v>
      </c>
      <c r="AM5" s="293" t="s">
        <v>404</v>
      </c>
      <c r="AN5" s="293" t="s">
        <v>404</v>
      </c>
      <c r="AO5" s="293" t="s">
        <v>404</v>
      </c>
      <c r="AP5" s="293" t="s">
        <v>404</v>
      </c>
      <c r="AQ5" s="293" t="s">
        <v>404</v>
      </c>
      <c r="AR5" s="293" t="s">
        <v>404</v>
      </c>
      <c r="AS5" s="293" t="s">
        <v>404</v>
      </c>
      <c r="AT5" s="293" t="s">
        <v>404</v>
      </c>
      <c r="AU5" s="293" t="s">
        <v>402</v>
      </c>
      <c r="AV5" s="293" t="s">
        <v>404</v>
      </c>
      <c r="AW5" s="293" t="s">
        <v>404</v>
      </c>
      <c r="AX5" s="293" t="s">
        <v>404</v>
      </c>
      <c r="AY5" s="293" t="s">
        <v>402</v>
      </c>
      <c r="AZ5" s="293" t="s">
        <v>404</v>
      </c>
      <c r="BA5" s="293" t="s">
        <v>404</v>
      </c>
      <c r="BB5" s="293" t="s">
        <v>404</v>
      </c>
      <c r="BC5" s="293" t="s">
        <v>404</v>
      </c>
      <c r="BD5" s="293" t="s">
        <v>404</v>
      </c>
      <c r="BE5" s="293" t="s">
        <v>404</v>
      </c>
      <c r="BF5" s="293" t="s">
        <v>404</v>
      </c>
      <c r="BG5" s="293" t="s">
        <v>404</v>
      </c>
      <c r="BH5" s="293" t="s">
        <v>404</v>
      </c>
      <c r="BI5" s="293" t="s">
        <v>404</v>
      </c>
      <c r="BJ5" s="293" t="s">
        <v>404</v>
      </c>
      <c r="BK5" s="293" t="s">
        <v>737</v>
      </c>
    </row>
    <row r="6" spans="1:64" ht="20" customHeight="1">
      <c r="A6" s="292" t="s">
        <v>534</v>
      </c>
      <c r="B6" s="293" t="s">
        <v>535</v>
      </c>
      <c r="C6" s="293" t="s">
        <v>732</v>
      </c>
      <c r="D6" s="293">
        <v>49</v>
      </c>
      <c r="E6" s="293">
        <v>103</v>
      </c>
      <c r="F6" s="293">
        <v>15</v>
      </c>
      <c r="G6" s="293" t="s">
        <v>402</v>
      </c>
      <c r="H6" s="293" t="s">
        <v>404</v>
      </c>
      <c r="I6" s="293" t="s">
        <v>404</v>
      </c>
      <c r="J6" s="293" t="s">
        <v>402</v>
      </c>
      <c r="K6" s="293" t="s">
        <v>404</v>
      </c>
      <c r="L6" s="293" t="s">
        <v>404</v>
      </c>
      <c r="M6" s="293" t="s">
        <v>404</v>
      </c>
      <c r="N6" s="293" t="s">
        <v>404</v>
      </c>
      <c r="O6" s="293" t="s">
        <v>402</v>
      </c>
      <c r="P6" s="293" t="s">
        <v>404</v>
      </c>
      <c r="Q6" s="293" t="s">
        <v>404</v>
      </c>
      <c r="R6" s="293" t="s">
        <v>404</v>
      </c>
      <c r="S6" s="293" t="s">
        <v>404</v>
      </c>
      <c r="T6" s="293" t="s">
        <v>404</v>
      </c>
      <c r="U6" s="293" t="s">
        <v>404</v>
      </c>
      <c r="V6" s="293" t="s">
        <v>404</v>
      </c>
      <c r="W6" s="293" t="s">
        <v>404</v>
      </c>
      <c r="X6" s="293" t="s">
        <v>404</v>
      </c>
      <c r="Y6" s="293" t="s">
        <v>404</v>
      </c>
      <c r="Z6" s="293" t="s">
        <v>404</v>
      </c>
      <c r="AA6" s="293" t="s">
        <v>402</v>
      </c>
      <c r="AB6" s="293" t="s">
        <v>402</v>
      </c>
      <c r="AC6" s="293" t="s">
        <v>402</v>
      </c>
      <c r="AD6" s="293" t="s">
        <v>404</v>
      </c>
      <c r="AE6" s="293" t="s">
        <v>404</v>
      </c>
      <c r="AF6" s="293" t="s">
        <v>404</v>
      </c>
      <c r="AG6" s="293" t="s">
        <v>404</v>
      </c>
      <c r="AH6" s="293" t="s">
        <v>404</v>
      </c>
      <c r="AI6" s="293" t="s">
        <v>404</v>
      </c>
      <c r="AJ6" s="293" t="s">
        <v>404</v>
      </c>
      <c r="AK6" s="293" t="s">
        <v>404</v>
      </c>
      <c r="AL6" s="293" t="s">
        <v>402</v>
      </c>
      <c r="AM6" s="293" t="s">
        <v>404</v>
      </c>
      <c r="AN6" s="293" t="s">
        <v>404</v>
      </c>
      <c r="AO6" s="293" t="s">
        <v>404</v>
      </c>
      <c r="AP6" s="293" t="s">
        <v>404</v>
      </c>
      <c r="AQ6" s="293" t="s">
        <v>404</v>
      </c>
      <c r="AR6" s="293" t="s">
        <v>404</v>
      </c>
      <c r="AS6" s="293" t="s">
        <v>404</v>
      </c>
      <c r="AT6" s="293" t="s">
        <v>404</v>
      </c>
      <c r="AU6" s="293" t="s">
        <v>402</v>
      </c>
      <c r="AV6" s="293" t="s">
        <v>404</v>
      </c>
      <c r="AW6" s="293" t="s">
        <v>404</v>
      </c>
      <c r="AX6" s="293" t="s">
        <v>404</v>
      </c>
      <c r="AY6" s="293" t="s">
        <v>404</v>
      </c>
      <c r="AZ6" s="293" t="s">
        <v>404</v>
      </c>
      <c r="BA6" s="293" t="s">
        <v>404</v>
      </c>
      <c r="BB6" s="293" t="s">
        <v>404</v>
      </c>
      <c r="BC6" s="293" t="s">
        <v>402</v>
      </c>
      <c r="BD6" s="293" t="s">
        <v>402</v>
      </c>
      <c r="BE6" s="293" t="s">
        <v>404</v>
      </c>
      <c r="BF6" s="293" t="s">
        <v>404</v>
      </c>
      <c r="BG6" s="293" t="s">
        <v>404</v>
      </c>
      <c r="BH6" s="293" t="s">
        <v>404</v>
      </c>
      <c r="BI6" s="293" t="s">
        <v>404</v>
      </c>
      <c r="BJ6" s="293" t="s">
        <v>404</v>
      </c>
      <c r="BK6" s="293" t="s">
        <v>738</v>
      </c>
      <c r="BL6" s="218"/>
    </row>
    <row r="7" spans="1:64" ht="20" customHeight="1">
      <c r="A7" s="292" t="s">
        <v>536</v>
      </c>
      <c r="B7" s="293" t="s">
        <v>537</v>
      </c>
      <c r="C7" s="293" t="s">
        <v>732</v>
      </c>
      <c r="D7" s="293">
        <v>49</v>
      </c>
      <c r="E7" s="293">
        <v>97</v>
      </c>
      <c r="F7" s="293">
        <v>14</v>
      </c>
      <c r="G7" s="293" t="s">
        <v>404</v>
      </c>
      <c r="H7" s="293" t="s">
        <v>404</v>
      </c>
      <c r="I7" s="293" t="s">
        <v>402</v>
      </c>
      <c r="J7" s="293" t="s">
        <v>402</v>
      </c>
      <c r="K7" s="293" t="s">
        <v>402</v>
      </c>
      <c r="L7" s="293" t="s">
        <v>404</v>
      </c>
      <c r="M7" s="293" t="s">
        <v>402</v>
      </c>
      <c r="N7" s="293" t="s">
        <v>402</v>
      </c>
      <c r="O7" s="293" t="s">
        <v>402</v>
      </c>
      <c r="P7" s="293" t="s">
        <v>402</v>
      </c>
      <c r="Q7" s="293" t="s">
        <v>402</v>
      </c>
      <c r="R7" s="293" t="s">
        <v>404</v>
      </c>
      <c r="S7" s="293" t="s">
        <v>402</v>
      </c>
      <c r="T7" s="293" t="s">
        <v>402</v>
      </c>
      <c r="U7" s="293" t="s">
        <v>404</v>
      </c>
      <c r="V7" s="293" t="s">
        <v>404</v>
      </c>
      <c r="W7" s="293" t="s">
        <v>404</v>
      </c>
      <c r="X7" s="293" t="s">
        <v>404</v>
      </c>
      <c r="Y7" s="293" t="s">
        <v>404</v>
      </c>
      <c r="Z7" s="293" t="s">
        <v>404</v>
      </c>
      <c r="AA7" s="293" t="s">
        <v>404</v>
      </c>
      <c r="AB7" s="293" t="s">
        <v>402</v>
      </c>
      <c r="AC7" s="293" t="s">
        <v>402</v>
      </c>
      <c r="AD7" s="293" t="s">
        <v>404</v>
      </c>
      <c r="AE7" s="293" t="s">
        <v>404</v>
      </c>
      <c r="AF7" s="293" t="s">
        <v>402</v>
      </c>
      <c r="AG7" s="293" t="s">
        <v>402</v>
      </c>
      <c r="AH7" s="293" t="s">
        <v>404</v>
      </c>
      <c r="AI7" s="293" t="s">
        <v>402</v>
      </c>
      <c r="AJ7" s="293" t="s">
        <v>404</v>
      </c>
      <c r="AK7" s="293" t="s">
        <v>402</v>
      </c>
      <c r="AL7" s="293" t="s">
        <v>402</v>
      </c>
      <c r="AM7" s="293" t="s">
        <v>404</v>
      </c>
      <c r="AN7" s="293" t="s">
        <v>402</v>
      </c>
      <c r="AO7" s="293" t="s">
        <v>404</v>
      </c>
      <c r="AP7" s="293" t="s">
        <v>404</v>
      </c>
      <c r="AQ7" s="293" t="s">
        <v>404</v>
      </c>
      <c r="AR7" s="293" t="s">
        <v>404</v>
      </c>
      <c r="AS7" s="293" t="s">
        <v>404</v>
      </c>
      <c r="AT7" s="293" t="s">
        <v>404</v>
      </c>
      <c r="AU7" s="293" t="s">
        <v>402</v>
      </c>
      <c r="AV7" s="293" t="s">
        <v>404</v>
      </c>
      <c r="AW7" s="293" t="s">
        <v>404</v>
      </c>
      <c r="AX7" s="293" t="s">
        <v>404</v>
      </c>
      <c r="AY7" s="293" t="s">
        <v>402</v>
      </c>
      <c r="AZ7" s="293" t="s">
        <v>404</v>
      </c>
      <c r="BA7" s="293" t="s">
        <v>404</v>
      </c>
      <c r="BB7" s="293" t="s">
        <v>404</v>
      </c>
      <c r="BC7" s="293" t="s">
        <v>402</v>
      </c>
      <c r="BD7" s="293" t="s">
        <v>402</v>
      </c>
      <c r="BE7" s="293" t="s">
        <v>404</v>
      </c>
      <c r="BF7" s="293" t="s">
        <v>404</v>
      </c>
      <c r="BG7" s="293" t="s">
        <v>404</v>
      </c>
      <c r="BH7" s="293" t="s">
        <v>404</v>
      </c>
      <c r="BI7" s="293" t="s">
        <v>404</v>
      </c>
      <c r="BJ7" s="293" t="s">
        <v>404</v>
      </c>
      <c r="BK7" s="293" t="s">
        <v>739</v>
      </c>
    </row>
    <row r="8" spans="1:64" ht="20" customHeight="1">
      <c r="A8" s="292" t="s">
        <v>538</v>
      </c>
      <c r="B8" s="293" t="s">
        <v>539</v>
      </c>
      <c r="C8" s="293" t="s">
        <v>732</v>
      </c>
      <c r="D8" s="293">
        <v>37</v>
      </c>
      <c r="E8" s="293">
        <v>107</v>
      </c>
      <c r="F8" s="293">
        <v>15</v>
      </c>
      <c r="G8" s="293" t="s">
        <v>404</v>
      </c>
      <c r="H8" s="293" t="s">
        <v>404</v>
      </c>
      <c r="I8" s="293" t="s">
        <v>404</v>
      </c>
      <c r="J8" s="293" t="s">
        <v>402</v>
      </c>
      <c r="K8" s="293" t="s">
        <v>404</v>
      </c>
      <c r="L8" s="293" t="s">
        <v>404</v>
      </c>
      <c r="M8" s="293" t="s">
        <v>404</v>
      </c>
      <c r="N8" s="293" t="s">
        <v>402</v>
      </c>
      <c r="O8" s="293" t="s">
        <v>402</v>
      </c>
      <c r="P8" s="293" t="s">
        <v>404</v>
      </c>
      <c r="Q8" s="293" t="s">
        <v>402</v>
      </c>
      <c r="R8" s="293" t="s">
        <v>404</v>
      </c>
      <c r="S8" s="293" t="s">
        <v>404</v>
      </c>
      <c r="T8" s="293" t="s">
        <v>404</v>
      </c>
      <c r="U8" s="293" t="s">
        <v>404</v>
      </c>
      <c r="V8" s="293" t="s">
        <v>404</v>
      </c>
      <c r="W8" s="293" t="s">
        <v>404</v>
      </c>
      <c r="X8" s="293" t="s">
        <v>404</v>
      </c>
      <c r="Y8" s="293" t="s">
        <v>404</v>
      </c>
      <c r="Z8" s="293" t="s">
        <v>404</v>
      </c>
      <c r="AA8" s="293" t="s">
        <v>404</v>
      </c>
      <c r="AB8" s="293" t="s">
        <v>404</v>
      </c>
      <c r="AC8" s="293" t="s">
        <v>404</v>
      </c>
      <c r="AD8" s="293" t="s">
        <v>404</v>
      </c>
      <c r="AE8" s="293" t="s">
        <v>404</v>
      </c>
      <c r="AF8" s="293" t="s">
        <v>404</v>
      </c>
      <c r="AG8" s="293" t="s">
        <v>404</v>
      </c>
      <c r="AH8" s="293" t="s">
        <v>404</v>
      </c>
      <c r="AI8" s="293" t="s">
        <v>404</v>
      </c>
      <c r="AJ8" s="293" t="s">
        <v>404</v>
      </c>
      <c r="AK8" s="293" t="s">
        <v>404</v>
      </c>
      <c r="AL8" s="293" t="s">
        <v>402</v>
      </c>
      <c r="AM8" s="293" t="s">
        <v>404</v>
      </c>
      <c r="AN8" s="293" t="s">
        <v>404</v>
      </c>
      <c r="AO8" s="293" t="s">
        <v>404</v>
      </c>
      <c r="AP8" s="293" t="s">
        <v>404</v>
      </c>
      <c r="AQ8" s="293" t="s">
        <v>404</v>
      </c>
      <c r="AR8" s="293" t="s">
        <v>404</v>
      </c>
      <c r="AS8" s="293" t="s">
        <v>404</v>
      </c>
      <c r="AT8" s="293" t="s">
        <v>404</v>
      </c>
      <c r="AU8" s="293" t="s">
        <v>402</v>
      </c>
      <c r="AV8" s="293" t="s">
        <v>404</v>
      </c>
      <c r="AW8" s="293" t="s">
        <v>404</v>
      </c>
      <c r="AX8" s="293" t="s">
        <v>404</v>
      </c>
      <c r="AY8" s="293" t="s">
        <v>402</v>
      </c>
      <c r="AZ8" s="293" t="s">
        <v>402</v>
      </c>
      <c r="BA8" s="293" t="s">
        <v>404</v>
      </c>
      <c r="BB8" s="293" t="s">
        <v>404</v>
      </c>
      <c r="BC8" s="293" t="s">
        <v>404</v>
      </c>
      <c r="BD8" s="293" t="s">
        <v>402</v>
      </c>
      <c r="BE8" s="293" t="s">
        <v>404</v>
      </c>
      <c r="BF8" s="293" t="s">
        <v>404</v>
      </c>
      <c r="BG8" s="293" t="s">
        <v>404</v>
      </c>
      <c r="BH8" s="293" t="s">
        <v>404</v>
      </c>
      <c r="BI8" s="293" t="s">
        <v>404</v>
      </c>
      <c r="BJ8" s="293" t="s">
        <v>404</v>
      </c>
      <c r="BK8" s="293" t="s">
        <v>740</v>
      </c>
    </row>
    <row r="9" spans="1:64" ht="20" customHeight="1">
      <c r="A9" s="292" t="s">
        <v>540</v>
      </c>
      <c r="B9" s="293" t="s">
        <v>541</v>
      </c>
      <c r="C9" s="293" t="s">
        <v>732</v>
      </c>
      <c r="D9" s="293">
        <v>41</v>
      </c>
      <c r="E9" s="293">
        <v>111</v>
      </c>
      <c r="F9" s="293">
        <v>22</v>
      </c>
      <c r="G9" s="293" t="s">
        <v>402</v>
      </c>
      <c r="H9" s="293" t="s">
        <v>402</v>
      </c>
      <c r="I9" s="293" t="s">
        <v>404</v>
      </c>
      <c r="J9" s="293" t="s">
        <v>402</v>
      </c>
      <c r="K9" s="293" t="s">
        <v>402</v>
      </c>
      <c r="L9" s="293" t="s">
        <v>404</v>
      </c>
      <c r="M9" s="293" t="s">
        <v>404</v>
      </c>
      <c r="N9" s="293" t="s">
        <v>402</v>
      </c>
      <c r="O9" s="293" t="s">
        <v>402</v>
      </c>
      <c r="P9" s="293" t="s">
        <v>404</v>
      </c>
      <c r="Q9" s="293" t="s">
        <v>402</v>
      </c>
      <c r="R9" s="293" t="s">
        <v>402</v>
      </c>
      <c r="S9" s="293" t="s">
        <v>404</v>
      </c>
      <c r="T9" s="293" t="s">
        <v>404</v>
      </c>
      <c r="U9" s="293" t="s">
        <v>404</v>
      </c>
      <c r="V9" s="293" t="s">
        <v>402</v>
      </c>
      <c r="W9" s="293" t="s">
        <v>404</v>
      </c>
      <c r="X9" s="293" t="s">
        <v>404</v>
      </c>
      <c r="Y9" s="293" t="s">
        <v>404</v>
      </c>
      <c r="Z9" s="293" t="s">
        <v>404</v>
      </c>
      <c r="AA9" s="293" t="s">
        <v>404</v>
      </c>
      <c r="AB9" s="293" t="s">
        <v>402</v>
      </c>
      <c r="AC9" s="293" t="s">
        <v>402</v>
      </c>
      <c r="AD9" s="293" t="s">
        <v>404</v>
      </c>
      <c r="AE9" s="293" t="s">
        <v>404</v>
      </c>
      <c r="AF9" s="293" t="s">
        <v>404</v>
      </c>
      <c r="AG9" s="293" t="s">
        <v>404</v>
      </c>
      <c r="AH9" s="293" t="s">
        <v>404</v>
      </c>
      <c r="AI9" s="293" t="s">
        <v>404</v>
      </c>
      <c r="AJ9" s="293" t="s">
        <v>404</v>
      </c>
      <c r="AK9" s="293" t="s">
        <v>404</v>
      </c>
      <c r="AL9" s="293" t="s">
        <v>402</v>
      </c>
      <c r="AM9" s="293" t="s">
        <v>404</v>
      </c>
      <c r="AN9" s="293" t="s">
        <v>404</v>
      </c>
      <c r="AO9" s="293" t="s">
        <v>404</v>
      </c>
      <c r="AP9" s="293" t="s">
        <v>406</v>
      </c>
      <c r="AQ9" s="293" t="s">
        <v>404</v>
      </c>
      <c r="AR9" s="293" t="s">
        <v>404</v>
      </c>
      <c r="AS9" s="293" t="s">
        <v>404</v>
      </c>
      <c r="AT9" s="293" t="s">
        <v>404</v>
      </c>
      <c r="AU9" s="293" t="s">
        <v>402</v>
      </c>
      <c r="AV9" s="293" t="s">
        <v>404</v>
      </c>
      <c r="AW9" s="293" t="s">
        <v>404</v>
      </c>
      <c r="AX9" s="293" t="s">
        <v>404</v>
      </c>
      <c r="AY9" s="293" t="s">
        <v>404</v>
      </c>
      <c r="AZ9" s="293" t="s">
        <v>404</v>
      </c>
      <c r="BA9" s="293" t="s">
        <v>404</v>
      </c>
      <c r="BB9" s="293" t="s">
        <v>404</v>
      </c>
      <c r="BC9" s="293" t="s">
        <v>404</v>
      </c>
      <c r="BD9" s="293" t="s">
        <v>402</v>
      </c>
      <c r="BE9" s="293" t="s">
        <v>404</v>
      </c>
      <c r="BF9" s="293" t="s">
        <v>404</v>
      </c>
      <c r="BG9" s="293" t="s">
        <v>404</v>
      </c>
      <c r="BH9" s="293" t="s">
        <v>404</v>
      </c>
      <c r="BI9" s="293" t="s">
        <v>404</v>
      </c>
      <c r="BJ9" s="293" t="s">
        <v>404</v>
      </c>
      <c r="BK9" s="293" t="s">
        <v>741</v>
      </c>
    </row>
    <row r="10" spans="1:64" ht="20" customHeight="1">
      <c r="A10" s="292" t="s">
        <v>542</v>
      </c>
      <c r="B10" s="293" t="s">
        <v>543</v>
      </c>
      <c r="C10" s="293" t="s">
        <v>732</v>
      </c>
      <c r="D10" s="293">
        <v>50</v>
      </c>
      <c r="E10" s="293">
        <v>91</v>
      </c>
      <c r="F10" s="293">
        <v>13</v>
      </c>
      <c r="G10" s="293" t="s">
        <v>402</v>
      </c>
      <c r="H10" s="293" t="s">
        <v>404</v>
      </c>
      <c r="I10" s="293" t="s">
        <v>404</v>
      </c>
      <c r="J10" s="293" t="s">
        <v>402</v>
      </c>
      <c r="K10" s="293" t="s">
        <v>404</v>
      </c>
      <c r="L10" s="293" t="s">
        <v>404</v>
      </c>
      <c r="M10" s="293" t="s">
        <v>404</v>
      </c>
      <c r="N10" s="293" t="s">
        <v>402</v>
      </c>
      <c r="O10" s="293" t="s">
        <v>402</v>
      </c>
      <c r="P10" s="293" t="s">
        <v>404</v>
      </c>
      <c r="Q10" s="293" t="s">
        <v>402</v>
      </c>
      <c r="R10" s="293" t="s">
        <v>402</v>
      </c>
      <c r="S10" s="293" t="s">
        <v>404</v>
      </c>
      <c r="T10" s="293" t="s">
        <v>402</v>
      </c>
      <c r="U10" s="293" t="s">
        <v>404</v>
      </c>
      <c r="V10" s="293" t="s">
        <v>404</v>
      </c>
      <c r="W10" s="293" t="s">
        <v>404</v>
      </c>
      <c r="X10" s="293" t="s">
        <v>404</v>
      </c>
      <c r="Y10" s="293" t="s">
        <v>404</v>
      </c>
      <c r="Z10" s="293" t="s">
        <v>404</v>
      </c>
      <c r="AA10" s="293" t="s">
        <v>404</v>
      </c>
      <c r="AB10" s="293" t="s">
        <v>402</v>
      </c>
      <c r="AC10" s="293" t="s">
        <v>404</v>
      </c>
      <c r="AD10" s="293" t="s">
        <v>404</v>
      </c>
      <c r="AE10" s="293" t="s">
        <v>404</v>
      </c>
      <c r="AF10" s="293" t="s">
        <v>402</v>
      </c>
      <c r="AG10" s="293" t="s">
        <v>404</v>
      </c>
      <c r="AH10" s="293" t="s">
        <v>404</v>
      </c>
      <c r="AI10" s="293" t="s">
        <v>404</v>
      </c>
      <c r="AJ10" s="293" t="s">
        <v>404</v>
      </c>
      <c r="AK10" s="293" t="s">
        <v>404</v>
      </c>
      <c r="AL10" s="293" t="s">
        <v>402</v>
      </c>
      <c r="AM10" s="293" t="s">
        <v>404</v>
      </c>
      <c r="AN10" s="293" t="s">
        <v>402</v>
      </c>
      <c r="AO10" s="293" t="s">
        <v>404</v>
      </c>
      <c r="AP10" s="293" t="s">
        <v>404</v>
      </c>
      <c r="AQ10" s="293" t="s">
        <v>404</v>
      </c>
      <c r="AR10" s="293" t="s">
        <v>404</v>
      </c>
      <c r="AS10" s="293" t="s">
        <v>404</v>
      </c>
      <c r="AT10" s="293" t="s">
        <v>404</v>
      </c>
      <c r="AU10" s="293" t="s">
        <v>402</v>
      </c>
      <c r="AV10" s="293" t="s">
        <v>404</v>
      </c>
      <c r="AW10" s="293" t="s">
        <v>404</v>
      </c>
      <c r="AX10" s="293" t="s">
        <v>404</v>
      </c>
      <c r="AY10" s="293" t="s">
        <v>402</v>
      </c>
      <c r="AZ10" s="293" t="s">
        <v>404</v>
      </c>
      <c r="BA10" s="293" t="s">
        <v>404</v>
      </c>
      <c r="BB10" s="293" t="s">
        <v>404</v>
      </c>
      <c r="BC10" s="293" t="s">
        <v>404</v>
      </c>
      <c r="BD10" s="293" t="s">
        <v>402</v>
      </c>
      <c r="BE10" s="293" t="s">
        <v>404</v>
      </c>
      <c r="BF10" s="293" t="s">
        <v>404</v>
      </c>
      <c r="BG10" s="293" t="s">
        <v>404</v>
      </c>
      <c r="BH10" s="293" t="s">
        <v>404</v>
      </c>
      <c r="BI10" s="293" t="s">
        <v>404</v>
      </c>
      <c r="BJ10" s="293" t="s">
        <v>404</v>
      </c>
      <c r="BK10" s="293" t="s">
        <v>742</v>
      </c>
    </row>
    <row r="11" spans="1:64" ht="20" customHeight="1">
      <c r="A11" s="292" t="s">
        <v>544</v>
      </c>
      <c r="B11" s="293" t="s">
        <v>545</v>
      </c>
      <c r="C11" s="293" t="s">
        <v>732</v>
      </c>
      <c r="D11" s="293">
        <v>46.5</v>
      </c>
      <c r="E11" s="293">
        <v>109</v>
      </c>
      <c r="F11" s="293">
        <v>16</v>
      </c>
      <c r="G11" s="293" t="s">
        <v>404</v>
      </c>
      <c r="H11" s="293" t="s">
        <v>404</v>
      </c>
      <c r="I11" s="293" t="s">
        <v>404</v>
      </c>
      <c r="J11" s="293" t="s">
        <v>402</v>
      </c>
      <c r="K11" s="293" t="s">
        <v>402</v>
      </c>
      <c r="L11" s="293" t="s">
        <v>404</v>
      </c>
      <c r="M11" s="293" t="s">
        <v>404</v>
      </c>
      <c r="N11" s="293" t="s">
        <v>404</v>
      </c>
      <c r="O11" s="293" t="s">
        <v>402</v>
      </c>
      <c r="P11" s="293" t="s">
        <v>404</v>
      </c>
      <c r="Q11" s="293" t="s">
        <v>404</v>
      </c>
      <c r="R11" s="293" t="s">
        <v>404</v>
      </c>
      <c r="S11" s="293" t="s">
        <v>404</v>
      </c>
      <c r="T11" s="293" t="s">
        <v>402</v>
      </c>
      <c r="U11" s="293" t="s">
        <v>404</v>
      </c>
      <c r="V11" s="293" t="s">
        <v>402</v>
      </c>
      <c r="W11" s="293" t="s">
        <v>404</v>
      </c>
      <c r="X11" s="293" t="s">
        <v>404</v>
      </c>
      <c r="Y11" s="293" t="s">
        <v>404</v>
      </c>
      <c r="Z11" s="293" t="s">
        <v>404</v>
      </c>
      <c r="AA11" s="293" t="s">
        <v>402</v>
      </c>
      <c r="AB11" s="293" t="s">
        <v>402</v>
      </c>
      <c r="AC11" s="293" t="s">
        <v>402</v>
      </c>
      <c r="AD11" s="293" t="s">
        <v>404</v>
      </c>
      <c r="AE11" s="293" t="s">
        <v>404</v>
      </c>
      <c r="AF11" s="293" t="s">
        <v>402</v>
      </c>
      <c r="AG11" s="293" t="s">
        <v>402</v>
      </c>
      <c r="AH11" s="293" t="s">
        <v>404</v>
      </c>
      <c r="AI11" s="293" t="s">
        <v>404</v>
      </c>
      <c r="AJ11" s="293" t="s">
        <v>404</v>
      </c>
      <c r="AK11" s="293" t="s">
        <v>404</v>
      </c>
      <c r="AL11" s="293" t="s">
        <v>402</v>
      </c>
      <c r="AM11" s="293" t="s">
        <v>404</v>
      </c>
      <c r="AN11" s="293" t="s">
        <v>404</v>
      </c>
      <c r="AO11" s="293" t="s">
        <v>404</v>
      </c>
      <c r="AP11" s="293" t="s">
        <v>404</v>
      </c>
      <c r="AQ11" s="293" t="s">
        <v>404</v>
      </c>
      <c r="AR11" s="293" t="s">
        <v>404</v>
      </c>
      <c r="AS11" s="293" t="s">
        <v>404</v>
      </c>
      <c r="AT11" s="293" t="s">
        <v>404</v>
      </c>
      <c r="AU11" s="293" t="s">
        <v>402</v>
      </c>
      <c r="AV11" s="293" t="s">
        <v>404</v>
      </c>
      <c r="AW11" s="293" t="s">
        <v>404</v>
      </c>
      <c r="AX11" s="293" t="s">
        <v>404</v>
      </c>
      <c r="AY11" s="293" t="s">
        <v>404</v>
      </c>
      <c r="AZ11" s="293" t="s">
        <v>404</v>
      </c>
      <c r="BA11" s="293" t="s">
        <v>404</v>
      </c>
      <c r="BB11" s="293" t="s">
        <v>404</v>
      </c>
      <c r="BC11" s="293" t="s">
        <v>404</v>
      </c>
      <c r="BD11" s="293" t="s">
        <v>402</v>
      </c>
      <c r="BE11" s="293" t="s">
        <v>404</v>
      </c>
      <c r="BF11" s="293" t="s">
        <v>404</v>
      </c>
      <c r="BG11" s="293" t="s">
        <v>404</v>
      </c>
      <c r="BH11" s="293" t="s">
        <v>404</v>
      </c>
      <c r="BI11" s="293" t="s">
        <v>404</v>
      </c>
      <c r="BJ11" s="293" t="s">
        <v>404</v>
      </c>
      <c r="BK11" s="293" t="s">
        <v>743</v>
      </c>
    </row>
    <row r="12" spans="1:64" ht="20" customHeight="1">
      <c r="A12" s="292" t="s">
        <v>546</v>
      </c>
      <c r="B12" s="293" t="s">
        <v>547</v>
      </c>
      <c r="C12" s="293" t="s">
        <v>732</v>
      </c>
      <c r="D12" s="293">
        <v>41</v>
      </c>
      <c r="E12" s="293">
        <v>102</v>
      </c>
      <c r="F12" s="293">
        <v>15</v>
      </c>
      <c r="G12" s="293" t="s">
        <v>404</v>
      </c>
      <c r="H12" s="293" t="s">
        <v>404</v>
      </c>
      <c r="I12" s="293" t="s">
        <v>404</v>
      </c>
      <c r="J12" s="293" t="s">
        <v>402</v>
      </c>
      <c r="K12" s="293" t="s">
        <v>404</v>
      </c>
      <c r="L12" s="293" t="s">
        <v>404</v>
      </c>
      <c r="M12" s="293" t="s">
        <v>404</v>
      </c>
      <c r="N12" s="293" t="s">
        <v>404</v>
      </c>
      <c r="O12" s="293" t="s">
        <v>402</v>
      </c>
      <c r="P12" s="293" t="s">
        <v>404</v>
      </c>
      <c r="Q12" s="293" t="s">
        <v>404</v>
      </c>
      <c r="R12" s="293" t="s">
        <v>404</v>
      </c>
      <c r="S12" s="293" t="s">
        <v>404</v>
      </c>
      <c r="T12" s="293" t="s">
        <v>402</v>
      </c>
      <c r="U12" s="293" t="s">
        <v>404</v>
      </c>
      <c r="V12" s="293" t="s">
        <v>404</v>
      </c>
      <c r="W12" s="293" t="s">
        <v>404</v>
      </c>
      <c r="X12" s="293" t="s">
        <v>404</v>
      </c>
      <c r="Y12" s="293" t="s">
        <v>404</v>
      </c>
      <c r="Z12" s="293" t="s">
        <v>404</v>
      </c>
      <c r="AA12" s="293" t="s">
        <v>402</v>
      </c>
      <c r="AB12" s="293" t="s">
        <v>402</v>
      </c>
      <c r="AC12" s="293" t="s">
        <v>402</v>
      </c>
      <c r="AD12" s="293" t="s">
        <v>404</v>
      </c>
      <c r="AE12" s="293" t="s">
        <v>404</v>
      </c>
      <c r="AF12" s="293" t="s">
        <v>404</v>
      </c>
      <c r="AG12" s="293" t="s">
        <v>404</v>
      </c>
      <c r="AH12" s="293" t="s">
        <v>404</v>
      </c>
      <c r="AI12" s="293" t="s">
        <v>402</v>
      </c>
      <c r="AJ12" s="293" t="s">
        <v>404</v>
      </c>
      <c r="AK12" s="293" t="s">
        <v>404</v>
      </c>
      <c r="AL12" s="293" t="s">
        <v>402</v>
      </c>
      <c r="AM12" s="293" t="s">
        <v>404</v>
      </c>
      <c r="AN12" s="293" t="s">
        <v>404</v>
      </c>
      <c r="AO12" s="293" t="s">
        <v>404</v>
      </c>
      <c r="AP12" s="293" t="s">
        <v>404</v>
      </c>
      <c r="AQ12" s="293" t="s">
        <v>402</v>
      </c>
      <c r="AR12" s="293" t="s">
        <v>402</v>
      </c>
      <c r="AS12" s="293" t="s">
        <v>404</v>
      </c>
      <c r="AT12" s="293" t="s">
        <v>404</v>
      </c>
      <c r="AU12" s="293" t="s">
        <v>402</v>
      </c>
      <c r="AV12" s="293" t="s">
        <v>404</v>
      </c>
      <c r="AW12" s="293" t="s">
        <v>404</v>
      </c>
      <c r="AX12" s="293" t="s">
        <v>404</v>
      </c>
      <c r="AY12" s="293" t="s">
        <v>404</v>
      </c>
      <c r="AZ12" s="293" t="s">
        <v>404</v>
      </c>
      <c r="BA12" s="293" t="s">
        <v>404</v>
      </c>
      <c r="BB12" s="293" t="s">
        <v>404</v>
      </c>
      <c r="BC12" s="293" t="s">
        <v>404</v>
      </c>
      <c r="BD12" s="293" t="s">
        <v>404</v>
      </c>
      <c r="BE12" s="293" t="s">
        <v>404</v>
      </c>
      <c r="BF12" s="293" t="s">
        <v>404</v>
      </c>
      <c r="BG12" s="293" t="s">
        <v>404</v>
      </c>
      <c r="BH12" s="293" t="s">
        <v>404</v>
      </c>
      <c r="BI12" s="293" t="s">
        <v>404</v>
      </c>
      <c r="BJ12" s="293" t="s">
        <v>404</v>
      </c>
      <c r="BK12" s="293" t="s">
        <v>744</v>
      </c>
      <c r="BL12" s="218"/>
    </row>
    <row r="13" spans="1:64" ht="20" customHeight="1">
      <c r="A13" s="292" t="s">
        <v>548</v>
      </c>
      <c r="B13" s="293" t="s">
        <v>549</v>
      </c>
      <c r="C13" s="293" t="s">
        <v>732</v>
      </c>
      <c r="D13" s="293">
        <v>48.5</v>
      </c>
      <c r="E13" s="293">
        <v>104</v>
      </c>
      <c r="F13" s="293">
        <v>20</v>
      </c>
      <c r="G13" s="293" t="s">
        <v>402</v>
      </c>
      <c r="H13" s="293" t="s">
        <v>402</v>
      </c>
      <c r="I13" s="293" t="s">
        <v>402</v>
      </c>
      <c r="J13" s="293" t="s">
        <v>402</v>
      </c>
      <c r="K13" s="293" t="s">
        <v>402</v>
      </c>
      <c r="L13" s="293" t="s">
        <v>402</v>
      </c>
      <c r="M13" s="293" t="s">
        <v>404</v>
      </c>
      <c r="N13" s="293" t="s">
        <v>402</v>
      </c>
      <c r="O13" s="293" t="s">
        <v>402</v>
      </c>
      <c r="P13" s="293" t="s">
        <v>404</v>
      </c>
      <c r="Q13" s="293" t="s">
        <v>404</v>
      </c>
      <c r="R13" s="293" t="s">
        <v>402</v>
      </c>
      <c r="S13" s="293" t="s">
        <v>404</v>
      </c>
      <c r="T13" s="293" t="s">
        <v>402</v>
      </c>
      <c r="U13" s="293" t="s">
        <v>402</v>
      </c>
      <c r="V13" s="293" t="s">
        <v>402</v>
      </c>
      <c r="W13" s="293" t="s">
        <v>402</v>
      </c>
      <c r="X13" s="293" t="s">
        <v>402</v>
      </c>
      <c r="Y13" s="293" t="s">
        <v>402</v>
      </c>
      <c r="Z13" s="293" t="s">
        <v>404</v>
      </c>
      <c r="AA13" s="293" t="s">
        <v>402</v>
      </c>
      <c r="AB13" s="293" t="s">
        <v>404</v>
      </c>
      <c r="AC13" s="293" t="s">
        <v>404</v>
      </c>
      <c r="AD13" s="293" t="s">
        <v>402</v>
      </c>
      <c r="AE13" s="293" t="s">
        <v>404</v>
      </c>
      <c r="AF13" s="293" t="s">
        <v>402</v>
      </c>
      <c r="AG13" s="293" t="s">
        <v>402</v>
      </c>
      <c r="AH13" s="293" t="s">
        <v>404</v>
      </c>
      <c r="AI13" s="293" t="s">
        <v>402</v>
      </c>
      <c r="AJ13" s="293" t="s">
        <v>404</v>
      </c>
      <c r="AK13" s="293" t="s">
        <v>402</v>
      </c>
      <c r="AL13" s="293" t="s">
        <v>402</v>
      </c>
      <c r="AM13" s="293" t="s">
        <v>404</v>
      </c>
      <c r="AN13" s="293" t="s">
        <v>404</v>
      </c>
      <c r="AO13" s="293" t="s">
        <v>404</v>
      </c>
      <c r="AP13" s="293" t="s">
        <v>404</v>
      </c>
      <c r="AQ13" s="293" t="s">
        <v>402</v>
      </c>
      <c r="AR13" s="293" t="s">
        <v>402</v>
      </c>
      <c r="AS13" s="293" t="s">
        <v>404</v>
      </c>
      <c r="AT13" s="293" t="s">
        <v>404</v>
      </c>
      <c r="AU13" s="293" t="s">
        <v>402</v>
      </c>
      <c r="AV13" s="293" t="s">
        <v>404</v>
      </c>
      <c r="AW13" s="293" t="s">
        <v>404</v>
      </c>
      <c r="AX13" s="293" t="s">
        <v>402</v>
      </c>
      <c r="AY13" s="293" t="s">
        <v>404</v>
      </c>
      <c r="AZ13" s="293" t="s">
        <v>404</v>
      </c>
      <c r="BA13" s="293" t="s">
        <v>404</v>
      </c>
      <c r="BB13" s="293" t="s">
        <v>404</v>
      </c>
      <c r="BC13" s="293" t="s">
        <v>404</v>
      </c>
      <c r="BD13" s="293" t="s">
        <v>402</v>
      </c>
      <c r="BE13" s="293" t="s">
        <v>404</v>
      </c>
      <c r="BF13" s="293" t="s">
        <v>404</v>
      </c>
      <c r="BG13" s="293" t="s">
        <v>404</v>
      </c>
      <c r="BH13" s="293" t="s">
        <v>404</v>
      </c>
      <c r="BI13" s="293" t="s">
        <v>404</v>
      </c>
      <c r="BJ13" s="293" t="s">
        <v>404</v>
      </c>
      <c r="BK13" s="293" t="s">
        <v>745</v>
      </c>
    </row>
    <row r="14" spans="1:64" ht="20" customHeight="1">
      <c r="A14" s="292" t="s">
        <v>550</v>
      </c>
      <c r="B14" s="293" t="s">
        <v>551</v>
      </c>
      <c r="C14" s="293" t="s">
        <v>732</v>
      </c>
      <c r="D14" s="293">
        <v>45.5</v>
      </c>
      <c r="E14" s="293">
        <v>99</v>
      </c>
      <c r="F14" s="293">
        <v>15</v>
      </c>
      <c r="G14" s="293" t="s">
        <v>404</v>
      </c>
      <c r="H14" s="293" t="s">
        <v>404</v>
      </c>
      <c r="I14" s="293" t="s">
        <v>404</v>
      </c>
      <c r="J14" s="293" t="s">
        <v>402</v>
      </c>
      <c r="K14" s="293" t="s">
        <v>402</v>
      </c>
      <c r="L14" s="293" t="s">
        <v>404</v>
      </c>
      <c r="M14" s="293" t="s">
        <v>404</v>
      </c>
      <c r="N14" s="293" t="s">
        <v>404</v>
      </c>
      <c r="O14" s="293" t="s">
        <v>402</v>
      </c>
      <c r="P14" s="293" t="s">
        <v>404</v>
      </c>
      <c r="Q14" s="293" t="s">
        <v>404</v>
      </c>
      <c r="R14" s="293" t="s">
        <v>404</v>
      </c>
      <c r="S14" s="293" t="s">
        <v>404</v>
      </c>
      <c r="T14" s="293" t="s">
        <v>404</v>
      </c>
      <c r="U14" s="293" t="s">
        <v>404</v>
      </c>
      <c r="V14" s="293" t="s">
        <v>404</v>
      </c>
      <c r="W14" s="293" t="s">
        <v>404</v>
      </c>
      <c r="X14" s="293" t="s">
        <v>404</v>
      </c>
      <c r="Y14" s="293" t="s">
        <v>402</v>
      </c>
      <c r="Z14" s="293" t="s">
        <v>404</v>
      </c>
      <c r="AA14" s="293" t="s">
        <v>402</v>
      </c>
      <c r="AB14" s="293" t="s">
        <v>404</v>
      </c>
      <c r="AC14" s="293" t="s">
        <v>402</v>
      </c>
      <c r="AD14" s="293" t="s">
        <v>404</v>
      </c>
      <c r="AE14" s="293" t="s">
        <v>404</v>
      </c>
      <c r="AF14" s="293" t="s">
        <v>404</v>
      </c>
      <c r="AG14" s="293" t="s">
        <v>404</v>
      </c>
      <c r="AH14" s="293" t="s">
        <v>404</v>
      </c>
      <c r="AI14" s="293" t="s">
        <v>404</v>
      </c>
      <c r="AJ14" s="293" t="s">
        <v>404</v>
      </c>
      <c r="AK14" s="293" t="s">
        <v>404</v>
      </c>
      <c r="AL14" s="293" t="s">
        <v>402</v>
      </c>
      <c r="AM14" s="293" t="s">
        <v>404</v>
      </c>
      <c r="AN14" s="293" t="s">
        <v>402</v>
      </c>
      <c r="AO14" s="293" t="s">
        <v>404</v>
      </c>
      <c r="AP14" s="293" t="s">
        <v>406</v>
      </c>
      <c r="AQ14" s="293" t="s">
        <v>402</v>
      </c>
      <c r="AR14" s="293" t="s">
        <v>402</v>
      </c>
      <c r="AS14" s="293" t="s">
        <v>404</v>
      </c>
      <c r="AT14" s="293" t="s">
        <v>404</v>
      </c>
      <c r="AU14" s="293" t="s">
        <v>402</v>
      </c>
      <c r="AV14" s="293" t="s">
        <v>404</v>
      </c>
      <c r="AW14" s="293" t="s">
        <v>404</v>
      </c>
      <c r="AX14" s="293" t="s">
        <v>404</v>
      </c>
      <c r="AY14" s="293" t="s">
        <v>404</v>
      </c>
      <c r="AZ14" s="293" t="s">
        <v>404</v>
      </c>
      <c r="BA14" s="293" t="s">
        <v>404</v>
      </c>
      <c r="BB14" s="293" t="s">
        <v>404</v>
      </c>
      <c r="BC14" s="293" t="s">
        <v>404</v>
      </c>
      <c r="BD14" s="293" t="s">
        <v>402</v>
      </c>
      <c r="BE14" s="293" t="s">
        <v>404</v>
      </c>
      <c r="BF14" s="293" t="s">
        <v>404</v>
      </c>
      <c r="BG14" s="293" t="s">
        <v>404</v>
      </c>
      <c r="BH14" s="293" t="s">
        <v>404</v>
      </c>
      <c r="BI14" s="293" t="s">
        <v>404</v>
      </c>
      <c r="BJ14" s="293" t="s">
        <v>404</v>
      </c>
      <c r="BK14" s="293" t="s">
        <v>746</v>
      </c>
    </row>
    <row r="15" spans="1:64" ht="20" customHeight="1">
      <c r="A15" s="292" t="s">
        <v>552</v>
      </c>
      <c r="B15" s="293" t="s">
        <v>553</v>
      </c>
      <c r="C15" s="293" t="s">
        <v>732</v>
      </c>
      <c r="D15" s="293">
        <v>46.5</v>
      </c>
      <c r="E15" s="293">
        <v>106</v>
      </c>
      <c r="F15" s="293">
        <v>16</v>
      </c>
      <c r="G15" s="293" t="s">
        <v>402</v>
      </c>
      <c r="H15" s="293" t="s">
        <v>402</v>
      </c>
      <c r="I15" s="293" t="s">
        <v>402</v>
      </c>
      <c r="J15" s="293" t="s">
        <v>402</v>
      </c>
      <c r="K15" s="293" t="s">
        <v>402</v>
      </c>
      <c r="L15" s="293" t="s">
        <v>404</v>
      </c>
      <c r="M15" s="293" t="s">
        <v>404</v>
      </c>
      <c r="N15" s="293" t="s">
        <v>402</v>
      </c>
      <c r="O15" s="293" t="s">
        <v>402</v>
      </c>
      <c r="P15" s="293" t="s">
        <v>402</v>
      </c>
      <c r="Q15" s="293" t="s">
        <v>402</v>
      </c>
      <c r="R15" s="293" t="s">
        <v>402</v>
      </c>
      <c r="S15" s="293" t="s">
        <v>404</v>
      </c>
      <c r="T15" s="293" t="s">
        <v>402</v>
      </c>
      <c r="U15" s="293" t="s">
        <v>402</v>
      </c>
      <c r="V15" s="293" t="s">
        <v>402</v>
      </c>
      <c r="W15" s="293" t="s">
        <v>402</v>
      </c>
      <c r="X15" s="293" t="s">
        <v>402</v>
      </c>
      <c r="Y15" s="293" t="s">
        <v>404</v>
      </c>
      <c r="Z15" s="293" t="s">
        <v>404</v>
      </c>
      <c r="AA15" s="293" t="s">
        <v>402</v>
      </c>
      <c r="AB15" s="293" t="s">
        <v>404</v>
      </c>
      <c r="AC15" s="293" t="s">
        <v>402</v>
      </c>
      <c r="AD15" s="293" t="s">
        <v>402</v>
      </c>
      <c r="AE15" s="293" t="s">
        <v>404</v>
      </c>
      <c r="AF15" s="293" t="s">
        <v>402</v>
      </c>
      <c r="AG15" s="293" t="s">
        <v>402</v>
      </c>
      <c r="AH15" s="293" t="s">
        <v>404</v>
      </c>
      <c r="AI15" s="293" t="s">
        <v>402</v>
      </c>
      <c r="AJ15" s="293" t="s">
        <v>404</v>
      </c>
      <c r="AK15" s="293" t="s">
        <v>404</v>
      </c>
      <c r="AL15" s="293" t="s">
        <v>402</v>
      </c>
      <c r="AM15" s="293" t="s">
        <v>404</v>
      </c>
      <c r="AN15" s="293" t="s">
        <v>402</v>
      </c>
      <c r="AO15" s="293" t="s">
        <v>404</v>
      </c>
      <c r="AP15" s="293" t="s">
        <v>404</v>
      </c>
      <c r="AQ15" s="293" t="s">
        <v>402</v>
      </c>
      <c r="AR15" s="293" t="s">
        <v>402</v>
      </c>
      <c r="AS15" s="293" t="s">
        <v>404</v>
      </c>
      <c r="AT15" s="293" t="s">
        <v>404</v>
      </c>
      <c r="AU15" s="293" t="s">
        <v>402</v>
      </c>
      <c r="AV15" s="293" t="s">
        <v>404</v>
      </c>
      <c r="AW15" s="293" t="s">
        <v>404</v>
      </c>
      <c r="AX15" s="293" t="s">
        <v>402</v>
      </c>
      <c r="AY15" s="293" t="s">
        <v>404</v>
      </c>
      <c r="AZ15" s="293" t="s">
        <v>404</v>
      </c>
      <c r="BA15" s="293" t="s">
        <v>404</v>
      </c>
      <c r="BB15" s="293" t="s">
        <v>404</v>
      </c>
      <c r="BC15" s="293" t="s">
        <v>404</v>
      </c>
      <c r="BD15" s="293" t="s">
        <v>402</v>
      </c>
      <c r="BE15" s="293" t="s">
        <v>404</v>
      </c>
      <c r="BF15" s="293" t="s">
        <v>404</v>
      </c>
      <c r="BG15" s="293" t="s">
        <v>404</v>
      </c>
      <c r="BH15" s="293" t="s">
        <v>404</v>
      </c>
      <c r="BI15" s="293" t="s">
        <v>404</v>
      </c>
      <c r="BJ15" s="293" t="s">
        <v>404</v>
      </c>
      <c r="BK15" s="293" t="s">
        <v>747</v>
      </c>
    </row>
    <row r="16" spans="1:64" ht="20" customHeight="1">
      <c r="A16" s="292" t="s">
        <v>554</v>
      </c>
      <c r="B16" s="293" t="s">
        <v>555</v>
      </c>
      <c r="C16" s="293" t="s">
        <v>732</v>
      </c>
      <c r="D16" s="293">
        <v>42.5</v>
      </c>
      <c r="E16" s="293">
        <v>94</v>
      </c>
      <c r="F16" s="293">
        <v>12</v>
      </c>
      <c r="G16" s="293" t="s">
        <v>402</v>
      </c>
      <c r="H16" s="293" t="s">
        <v>404</v>
      </c>
      <c r="I16" s="293" t="s">
        <v>404</v>
      </c>
      <c r="J16" s="293" t="s">
        <v>402</v>
      </c>
      <c r="K16" s="293" t="s">
        <v>404</v>
      </c>
      <c r="L16" s="293" t="s">
        <v>404</v>
      </c>
      <c r="M16" s="293" t="s">
        <v>402</v>
      </c>
      <c r="N16" s="293" t="s">
        <v>402</v>
      </c>
      <c r="O16" s="293" t="s">
        <v>402</v>
      </c>
      <c r="P16" s="293" t="s">
        <v>404</v>
      </c>
      <c r="Q16" s="293" t="s">
        <v>402</v>
      </c>
      <c r="R16" s="293" t="s">
        <v>402</v>
      </c>
      <c r="S16" s="293" t="s">
        <v>404</v>
      </c>
      <c r="T16" s="293" t="s">
        <v>404</v>
      </c>
      <c r="U16" s="293" t="s">
        <v>404</v>
      </c>
      <c r="V16" s="293" t="s">
        <v>402</v>
      </c>
      <c r="W16" s="293" t="s">
        <v>402</v>
      </c>
      <c r="X16" s="293" t="s">
        <v>404</v>
      </c>
      <c r="Y16" s="293" t="s">
        <v>404</v>
      </c>
      <c r="Z16" s="293" t="s">
        <v>404</v>
      </c>
      <c r="AA16" s="293" t="s">
        <v>402</v>
      </c>
      <c r="AB16" s="293" t="s">
        <v>402</v>
      </c>
      <c r="AC16" s="293" t="s">
        <v>402</v>
      </c>
      <c r="AD16" s="293" t="s">
        <v>402</v>
      </c>
      <c r="AE16" s="293" t="s">
        <v>404</v>
      </c>
      <c r="AF16" s="293" t="s">
        <v>402</v>
      </c>
      <c r="AG16" s="293" t="s">
        <v>402</v>
      </c>
      <c r="AH16" s="293" t="s">
        <v>404</v>
      </c>
      <c r="AI16" s="293" t="s">
        <v>402</v>
      </c>
      <c r="AJ16" s="293" t="s">
        <v>404</v>
      </c>
      <c r="AK16" s="293" t="s">
        <v>404</v>
      </c>
      <c r="AL16" s="293" t="s">
        <v>402</v>
      </c>
      <c r="AM16" s="293" t="s">
        <v>404</v>
      </c>
      <c r="AN16" s="293" t="s">
        <v>404</v>
      </c>
      <c r="AO16" s="293" t="s">
        <v>404</v>
      </c>
      <c r="AP16" s="293" t="s">
        <v>404</v>
      </c>
      <c r="AQ16" s="293" t="s">
        <v>404</v>
      </c>
      <c r="AR16" s="293" t="s">
        <v>404</v>
      </c>
      <c r="AS16" s="293" t="s">
        <v>404</v>
      </c>
      <c r="AT16" s="293" t="s">
        <v>404</v>
      </c>
      <c r="AU16" s="293" t="s">
        <v>402</v>
      </c>
      <c r="AV16" s="293" t="s">
        <v>404</v>
      </c>
      <c r="AW16" s="293" t="s">
        <v>404</v>
      </c>
      <c r="AX16" s="293" t="s">
        <v>404</v>
      </c>
      <c r="AY16" s="293" t="s">
        <v>404</v>
      </c>
      <c r="AZ16" s="293" t="s">
        <v>404</v>
      </c>
      <c r="BA16" s="293" t="s">
        <v>404</v>
      </c>
      <c r="BB16" s="293" t="s">
        <v>404</v>
      </c>
      <c r="BC16" s="293" t="s">
        <v>404</v>
      </c>
      <c r="BD16" s="293" t="s">
        <v>404</v>
      </c>
      <c r="BE16" s="293" t="s">
        <v>404</v>
      </c>
      <c r="BF16" s="293" t="s">
        <v>404</v>
      </c>
      <c r="BG16" s="293" t="s">
        <v>404</v>
      </c>
      <c r="BH16" s="293" t="s">
        <v>404</v>
      </c>
      <c r="BI16" s="293" t="s">
        <v>404</v>
      </c>
      <c r="BJ16" s="293" t="s">
        <v>404</v>
      </c>
      <c r="BK16" s="293" t="s">
        <v>748</v>
      </c>
    </row>
    <row r="17" spans="1:63" ht="20" customHeight="1">
      <c r="A17" s="292" t="s">
        <v>556</v>
      </c>
      <c r="B17" s="293" t="s">
        <v>557</v>
      </c>
      <c r="C17" s="293" t="s">
        <v>732</v>
      </c>
      <c r="D17" s="293">
        <v>49.5</v>
      </c>
      <c r="E17" s="293">
        <v>92</v>
      </c>
      <c r="F17" s="293">
        <v>10</v>
      </c>
      <c r="G17" s="293" t="s">
        <v>402</v>
      </c>
      <c r="H17" s="293" t="s">
        <v>402</v>
      </c>
      <c r="I17" s="293" t="s">
        <v>402</v>
      </c>
      <c r="J17" s="293" t="s">
        <v>402</v>
      </c>
      <c r="K17" s="293" t="s">
        <v>402</v>
      </c>
      <c r="L17" s="293" t="s">
        <v>402</v>
      </c>
      <c r="M17" s="293" t="s">
        <v>404</v>
      </c>
      <c r="N17" s="293" t="s">
        <v>402</v>
      </c>
      <c r="O17" s="293" t="s">
        <v>402</v>
      </c>
      <c r="P17" s="293" t="s">
        <v>402</v>
      </c>
      <c r="Q17" s="293" t="s">
        <v>402</v>
      </c>
      <c r="R17" s="293" t="s">
        <v>402</v>
      </c>
      <c r="S17" s="293" t="s">
        <v>404</v>
      </c>
      <c r="T17" s="293" t="s">
        <v>402</v>
      </c>
      <c r="U17" s="293" t="s">
        <v>402</v>
      </c>
      <c r="V17" s="293" t="s">
        <v>402</v>
      </c>
      <c r="W17" s="293" t="s">
        <v>402</v>
      </c>
      <c r="X17" s="293" t="s">
        <v>402</v>
      </c>
      <c r="Y17" s="293" t="s">
        <v>402</v>
      </c>
      <c r="Z17" s="293" t="s">
        <v>404</v>
      </c>
      <c r="AA17" s="293" t="s">
        <v>402</v>
      </c>
      <c r="AB17" s="293" t="s">
        <v>402</v>
      </c>
      <c r="AC17" s="293" t="s">
        <v>402</v>
      </c>
      <c r="AD17" s="293" t="s">
        <v>402</v>
      </c>
      <c r="AE17" s="293" t="s">
        <v>404</v>
      </c>
      <c r="AF17" s="293" t="s">
        <v>402</v>
      </c>
      <c r="AG17" s="293" t="s">
        <v>402</v>
      </c>
      <c r="AH17" s="293" t="s">
        <v>404</v>
      </c>
      <c r="AI17" s="293" t="s">
        <v>402</v>
      </c>
      <c r="AJ17" s="293" t="s">
        <v>404</v>
      </c>
      <c r="AK17" s="293" t="s">
        <v>402</v>
      </c>
      <c r="AL17" s="293" t="s">
        <v>402</v>
      </c>
      <c r="AM17" s="293" t="s">
        <v>404</v>
      </c>
      <c r="AN17" s="293" t="s">
        <v>404</v>
      </c>
      <c r="AO17" s="293" t="s">
        <v>404</v>
      </c>
      <c r="AP17" s="293" t="s">
        <v>404</v>
      </c>
      <c r="AQ17" s="293" t="s">
        <v>402</v>
      </c>
      <c r="AR17" s="293" t="s">
        <v>402</v>
      </c>
      <c r="AS17" s="293" t="s">
        <v>404</v>
      </c>
      <c r="AT17" s="293" t="s">
        <v>404</v>
      </c>
      <c r="AU17" s="293" t="s">
        <v>402</v>
      </c>
      <c r="AV17" s="293" t="s">
        <v>404</v>
      </c>
      <c r="AW17" s="293" t="s">
        <v>404</v>
      </c>
      <c r="AX17" s="293" t="s">
        <v>402</v>
      </c>
      <c r="AY17" s="293" t="s">
        <v>402</v>
      </c>
      <c r="AZ17" s="293" t="s">
        <v>404</v>
      </c>
      <c r="BA17" s="293" t="s">
        <v>404</v>
      </c>
      <c r="BB17" s="293" t="s">
        <v>404</v>
      </c>
      <c r="BC17" s="293" t="s">
        <v>404</v>
      </c>
      <c r="BD17" s="293" t="s">
        <v>404</v>
      </c>
      <c r="BE17" s="293" t="s">
        <v>404</v>
      </c>
      <c r="BF17" s="293" t="s">
        <v>404</v>
      </c>
      <c r="BG17" s="293" t="s">
        <v>404</v>
      </c>
      <c r="BH17" s="293" t="s">
        <v>404</v>
      </c>
      <c r="BI17" s="293" t="s">
        <v>404</v>
      </c>
      <c r="BJ17" s="293" t="s">
        <v>404</v>
      </c>
      <c r="BK17" s="293" t="s">
        <v>749</v>
      </c>
    </row>
    <row r="18" spans="1:63" ht="20" customHeight="1">
      <c r="A18" s="292" t="s">
        <v>558</v>
      </c>
      <c r="B18" s="293" t="s">
        <v>559</v>
      </c>
      <c r="C18" s="293" t="s">
        <v>732</v>
      </c>
      <c r="D18" s="293">
        <v>49.5</v>
      </c>
      <c r="E18" s="293">
        <v>101</v>
      </c>
      <c r="F18" s="293">
        <v>15</v>
      </c>
      <c r="G18" s="293" t="s">
        <v>404</v>
      </c>
      <c r="H18" s="293" t="s">
        <v>404</v>
      </c>
      <c r="I18" s="293" t="s">
        <v>404</v>
      </c>
      <c r="J18" s="293" t="s">
        <v>402</v>
      </c>
      <c r="K18" s="293" t="s">
        <v>402</v>
      </c>
      <c r="L18" s="293" t="s">
        <v>404</v>
      </c>
      <c r="M18" s="293" t="s">
        <v>404</v>
      </c>
      <c r="N18" s="293" t="s">
        <v>404</v>
      </c>
      <c r="O18" s="293" t="s">
        <v>402</v>
      </c>
      <c r="P18" s="293" t="s">
        <v>404</v>
      </c>
      <c r="Q18" s="293" t="s">
        <v>402</v>
      </c>
      <c r="R18" s="293" t="s">
        <v>404</v>
      </c>
      <c r="S18" s="293" t="s">
        <v>404</v>
      </c>
      <c r="T18" s="293" t="s">
        <v>402</v>
      </c>
      <c r="U18" s="293" t="s">
        <v>404</v>
      </c>
      <c r="V18" s="293" t="s">
        <v>402</v>
      </c>
      <c r="W18" s="293" t="s">
        <v>402</v>
      </c>
      <c r="X18" s="293" t="s">
        <v>402</v>
      </c>
      <c r="Y18" s="293" t="s">
        <v>402</v>
      </c>
      <c r="Z18" s="293" t="s">
        <v>404</v>
      </c>
      <c r="AA18" s="293" t="s">
        <v>402</v>
      </c>
      <c r="AB18" s="293" t="s">
        <v>402</v>
      </c>
      <c r="AC18" s="293" t="s">
        <v>402</v>
      </c>
      <c r="AD18" s="293" t="s">
        <v>404</v>
      </c>
      <c r="AE18" s="293" t="s">
        <v>404</v>
      </c>
      <c r="AF18" s="293" t="s">
        <v>402</v>
      </c>
      <c r="AG18" s="293" t="s">
        <v>402</v>
      </c>
      <c r="AH18" s="293" t="s">
        <v>404</v>
      </c>
      <c r="AI18" s="293" t="s">
        <v>402</v>
      </c>
      <c r="AJ18" s="293" t="s">
        <v>404</v>
      </c>
      <c r="AK18" s="293" t="s">
        <v>404</v>
      </c>
      <c r="AL18" s="293" t="s">
        <v>402</v>
      </c>
      <c r="AM18" s="293" t="s">
        <v>404</v>
      </c>
      <c r="AN18" s="293" t="s">
        <v>402</v>
      </c>
      <c r="AO18" s="293" t="s">
        <v>404</v>
      </c>
      <c r="AP18" s="293" t="s">
        <v>404</v>
      </c>
      <c r="AQ18" s="293" t="s">
        <v>404</v>
      </c>
      <c r="AR18" s="293" t="s">
        <v>404</v>
      </c>
      <c r="AS18" s="293" t="s">
        <v>404</v>
      </c>
      <c r="AT18" s="293" t="s">
        <v>404</v>
      </c>
      <c r="AU18" s="293" t="s">
        <v>402</v>
      </c>
      <c r="AV18" s="293" t="s">
        <v>404</v>
      </c>
      <c r="AW18" s="293" t="s">
        <v>404</v>
      </c>
      <c r="AX18" s="293" t="s">
        <v>402</v>
      </c>
      <c r="AY18" s="293" t="s">
        <v>404</v>
      </c>
      <c r="AZ18" s="293" t="s">
        <v>404</v>
      </c>
      <c r="BA18" s="293" t="s">
        <v>404</v>
      </c>
      <c r="BB18" s="293" t="s">
        <v>404</v>
      </c>
      <c r="BC18" s="293" t="s">
        <v>404</v>
      </c>
      <c r="BD18" s="293" t="s">
        <v>402</v>
      </c>
      <c r="BE18" s="293" t="s">
        <v>404</v>
      </c>
      <c r="BF18" s="293" t="s">
        <v>404</v>
      </c>
      <c r="BG18" s="293" t="s">
        <v>404</v>
      </c>
      <c r="BH18" s="293" t="s">
        <v>404</v>
      </c>
      <c r="BI18" s="293" t="s">
        <v>404</v>
      </c>
      <c r="BJ18" s="293" t="s">
        <v>404</v>
      </c>
      <c r="BK18" s="293" t="s">
        <v>750</v>
      </c>
    </row>
    <row r="19" spans="1:63" ht="20" customHeight="1">
      <c r="A19" s="293" t="s">
        <v>560</v>
      </c>
      <c r="B19" s="293" t="s">
        <v>561</v>
      </c>
      <c r="C19" s="293" t="s">
        <v>732</v>
      </c>
      <c r="D19" s="293">
        <v>45</v>
      </c>
      <c r="E19" s="293">
        <v>101</v>
      </c>
      <c r="F19" s="293">
        <v>14</v>
      </c>
      <c r="G19" s="293" t="s">
        <v>402</v>
      </c>
      <c r="H19" s="293" t="s">
        <v>402</v>
      </c>
      <c r="I19" s="293" t="s">
        <v>404</v>
      </c>
      <c r="J19" s="293" t="s">
        <v>402</v>
      </c>
      <c r="K19" s="293" t="s">
        <v>402</v>
      </c>
      <c r="L19" s="293" t="s">
        <v>402</v>
      </c>
      <c r="M19" s="293" t="s">
        <v>404</v>
      </c>
      <c r="N19" s="293" t="s">
        <v>402</v>
      </c>
      <c r="O19" s="293" t="s">
        <v>402</v>
      </c>
      <c r="P19" s="293" t="s">
        <v>402</v>
      </c>
      <c r="Q19" s="293" t="s">
        <v>402</v>
      </c>
      <c r="R19" s="293" t="s">
        <v>402</v>
      </c>
      <c r="S19" s="293" t="s">
        <v>404</v>
      </c>
      <c r="T19" s="293" t="s">
        <v>402</v>
      </c>
      <c r="U19" s="293" t="s">
        <v>402</v>
      </c>
      <c r="V19" s="293" t="s">
        <v>404</v>
      </c>
      <c r="W19" s="293" t="s">
        <v>402</v>
      </c>
      <c r="X19" s="293" t="s">
        <v>402</v>
      </c>
      <c r="Y19" s="293" t="s">
        <v>402</v>
      </c>
      <c r="Z19" s="293" t="s">
        <v>404</v>
      </c>
      <c r="AA19" s="293" t="s">
        <v>402</v>
      </c>
      <c r="AB19" s="293" t="s">
        <v>402</v>
      </c>
      <c r="AC19" s="293" t="s">
        <v>402</v>
      </c>
      <c r="AD19" s="293" t="s">
        <v>404</v>
      </c>
      <c r="AE19" s="293" t="s">
        <v>404</v>
      </c>
      <c r="AF19" s="293" t="s">
        <v>402</v>
      </c>
      <c r="AG19" s="293" t="s">
        <v>402</v>
      </c>
      <c r="AH19" s="293" t="s">
        <v>404</v>
      </c>
      <c r="AI19" s="293" t="s">
        <v>402</v>
      </c>
      <c r="AJ19" s="293" t="s">
        <v>404</v>
      </c>
      <c r="AK19" s="293" t="s">
        <v>402</v>
      </c>
      <c r="AL19" s="293" t="s">
        <v>402</v>
      </c>
      <c r="AM19" s="293" t="s">
        <v>404</v>
      </c>
      <c r="AN19" s="293" t="s">
        <v>402</v>
      </c>
      <c r="AO19" s="293" t="s">
        <v>404</v>
      </c>
      <c r="AP19" s="293" t="s">
        <v>404</v>
      </c>
      <c r="AQ19" s="293" t="s">
        <v>402</v>
      </c>
      <c r="AR19" s="293" t="s">
        <v>402</v>
      </c>
      <c r="AS19" s="293" t="s">
        <v>404</v>
      </c>
      <c r="AT19" s="293" t="s">
        <v>404</v>
      </c>
      <c r="AU19" s="293" t="s">
        <v>402</v>
      </c>
      <c r="AV19" s="293" t="s">
        <v>404</v>
      </c>
      <c r="AW19" s="293" t="s">
        <v>404</v>
      </c>
      <c r="AX19" s="293" t="s">
        <v>402</v>
      </c>
      <c r="AY19" s="293" t="s">
        <v>404</v>
      </c>
      <c r="AZ19" s="293" t="s">
        <v>402</v>
      </c>
      <c r="BA19" s="293" t="s">
        <v>402</v>
      </c>
      <c r="BB19" s="293" t="s">
        <v>404</v>
      </c>
      <c r="BC19" s="293" t="s">
        <v>404</v>
      </c>
      <c r="BD19" s="293" t="s">
        <v>402</v>
      </c>
      <c r="BE19" s="293" t="s">
        <v>404</v>
      </c>
      <c r="BF19" s="293" t="s">
        <v>404</v>
      </c>
      <c r="BG19" s="293" t="s">
        <v>404</v>
      </c>
      <c r="BH19" s="293" t="s">
        <v>404</v>
      </c>
      <c r="BI19" s="293" t="s">
        <v>404</v>
      </c>
      <c r="BJ19" s="293" t="s">
        <v>404</v>
      </c>
      <c r="BK19" s="293" t="s">
        <v>751</v>
      </c>
    </row>
    <row r="20" spans="1:63" ht="20" customHeight="1">
      <c r="A20" s="293" t="s">
        <v>515</v>
      </c>
      <c r="B20" s="293" t="s">
        <v>516</v>
      </c>
      <c r="C20" s="293" t="s">
        <v>732</v>
      </c>
      <c r="D20" s="293">
        <v>46.5</v>
      </c>
      <c r="E20" s="293">
        <v>106</v>
      </c>
      <c r="F20" s="293">
        <v>15</v>
      </c>
      <c r="G20" s="293" t="s">
        <v>404</v>
      </c>
      <c r="H20" s="293" t="s">
        <v>404</v>
      </c>
      <c r="I20" s="293" t="s">
        <v>74</v>
      </c>
      <c r="J20" s="293" t="s">
        <v>74</v>
      </c>
      <c r="K20" s="293" t="s">
        <v>74</v>
      </c>
      <c r="L20" s="293" t="s">
        <v>74</v>
      </c>
      <c r="M20" s="293" t="s">
        <v>74</v>
      </c>
      <c r="N20" s="293" t="s">
        <v>74</v>
      </c>
      <c r="O20" s="293" t="s">
        <v>406</v>
      </c>
      <c r="P20" s="293" t="s">
        <v>74</v>
      </c>
      <c r="Q20" s="293" t="s">
        <v>74</v>
      </c>
      <c r="R20" s="293" t="s">
        <v>406</v>
      </c>
      <c r="S20" s="293" t="s">
        <v>406</v>
      </c>
      <c r="T20" s="293" t="s">
        <v>74</v>
      </c>
      <c r="U20" s="293" t="s">
        <v>74</v>
      </c>
      <c r="V20" s="293" t="s">
        <v>74</v>
      </c>
      <c r="W20" s="293" t="s">
        <v>74</v>
      </c>
      <c r="X20" s="293" t="s">
        <v>74</v>
      </c>
      <c r="Y20" s="293" t="s">
        <v>74</v>
      </c>
      <c r="Z20" s="293" t="s">
        <v>74</v>
      </c>
      <c r="AA20" s="293" t="s">
        <v>74</v>
      </c>
      <c r="AB20" s="293" t="s">
        <v>74</v>
      </c>
      <c r="AC20" s="293" t="s">
        <v>74</v>
      </c>
      <c r="AD20" s="293" t="s">
        <v>74</v>
      </c>
      <c r="AE20" s="293" t="s">
        <v>74</v>
      </c>
      <c r="AF20" s="293" t="s">
        <v>74</v>
      </c>
      <c r="AG20" s="293" t="s">
        <v>74</v>
      </c>
      <c r="AH20" s="293" t="s">
        <v>74</v>
      </c>
      <c r="AI20" s="293" t="s">
        <v>74</v>
      </c>
      <c r="AJ20" s="293" t="s">
        <v>74</v>
      </c>
      <c r="AK20" s="293" t="s">
        <v>74</v>
      </c>
      <c r="AL20" s="293" t="s">
        <v>74</v>
      </c>
      <c r="AM20" s="293" t="s">
        <v>74</v>
      </c>
      <c r="AN20" s="293" t="s">
        <v>74</v>
      </c>
      <c r="AO20" s="293" t="s">
        <v>74</v>
      </c>
      <c r="AP20" s="293" t="s">
        <v>74</v>
      </c>
      <c r="AQ20" s="293" t="s">
        <v>406</v>
      </c>
      <c r="AR20" s="293" t="s">
        <v>406</v>
      </c>
      <c r="AS20" s="293" t="s">
        <v>406</v>
      </c>
      <c r="AT20" s="293" t="s">
        <v>406</v>
      </c>
      <c r="AU20" s="293" t="s">
        <v>74</v>
      </c>
      <c r="AV20" s="293" t="s">
        <v>74</v>
      </c>
      <c r="AW20" s="293" t="s">
        <v>74</v>
      </c>
      <c r="AX20" s="293" t="s">
        <v>406</v>
      </c>
      <c r="AY20" s="293" t="s">
        <v>74</v>
      </c>
      <c r="AZ20" s="293" t="s">
        <v>74</v>
      </c>
      <c r="BA20" s="293" t="s">
        <v>74</v>
      </c>
      <c r="BB20" s="293" t="s">
        <v>74</v>
      </c>
      <c r="BC20" s="293" t="s">
        <v>74</v>
      </c>
      <c r="BD20" s="293" t="s">
        <v>74</v>
      </c>
      <c r="BE20" s="293"/>
      <c r="BF20" s="293"/>
      <c r="BG20" s="293"/>
      <c r="BH20" s="293"/>
      <c r="BI20" s="293"/>
      <c r="BJ20" s="293"/>
      <c r="BK20" s="293" t="s">
        <v>752</v>
      </c>
    </row>
  </sheetData>
  <autoFilter ref="A1:BK12"/>
  <conditionalFormatting sqref="BM4:XFD12 BL1:XFD3 A21:XFD1048576 BL13:XFD20">
    <cfRule type="cellIs" dxfId="50" priority="13" operator="equal">
      <formula>"AB"</formula>
    </cfRule>
    <cfRule type="cellIs" dxfId="49" priority="14" operator="equal">
      <formula>"L"</formula>
    </cfRule>
  </conditionalFormatting>
  <conditionalFormatting sqref="BM4:XFD12 BL1:XFD3 A21:XFD1048576 BL13:XFD20">
    <cfRule type="cellIs" dxfId="48" priority="10" operator="equal">
      <formula>"L"</formula>
    </cfRule>
    <cfRule type="cellIs" dxfId="47" priority="11" operator="equal">
      <formula>"NA"</formula>
    </cfRule>
    <cfRule type="cellIs" dxfId="46" priority="12" operator="equal">
      <formula>"AB"</formula>
    </cfRule>
  </conditionalFormatting>
  <conditionalFormatting sqref="A21:XFD1048576 BL1:XFD20">
    <cfRule type="cellIs" dxfId="45" priority="9" operator="equal">
      <formula>"L"</formula>
    </cfRule>
  </conditionalFormatting>
  <conditionalFormatting sqref="A2:A18">
    <cfRule type="cellIs" dxfId="44" priority="1" operator="equal">
      <formula>"L"</formula>
    </cfRule>
  </conditionalFormatting>
  <conditionalFormatting sqref="A2:A18">
    <cfRule type="cellIs" dxfId="43" priority="2" operator="equal">
      <formula>"NA"</formula>
    </cfRule>
  </conditionalFormatting>
  <conditionalFormatting sqref="A2:A18">
    <cfRule type="cellIs" dxfId="42" priority="3" operator="equal">
      <formula>"AB"</formula>
    </cfRule>
  </conditionalFormatting>
  <conditionalFormatting sqref="A2:A18">
    <cfRule type="cellIs" dxfId="41" priority="4" operator="equal">
      <formula>"NA"</formula>
    </cfRule>
  </conditionalFormatting>
  <dataValidations count="1">
    <dataValidation type="list" allowBlank="1" showErrorMessage="1" sqref="G2:BJ20">
      <formula1>"Exceeding,Meeting,Approaching,NA"</formula1>
    </dataValidation>
  </dataValidations>
  <pageMargins left="0.7" right="0.7" top="0.75" bottom="0.75" header="0" footer="0"/>
  <pageSetup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7" tint="0.39997558519241921"/>
  </sheetPr>
  <dimension ref="A1:BL22"/>
  <sheetViews>
    <sheetView zoomScale="126" zoomScaleNormal="126" workbookViewId="0">
      <pane xSplit="6" ySplit="1" topLeftCell="G14" activePane="bottomRight" state="frozen"/>
      <selection activeCell="F6" sqref="F6:G6"/>
      <selection pane="topRight" activeCell="F6" sqref="F6:G6"/>
      <selection pane="bottomLeft" activeCell="F6" sqref="F6:G6"/>
      <selection pane="bottomRight" activeCell="A2" sqref="A2:BK22"/>
    </sheetView>
  </sheetViews>
  <sheetFormatPr defaultColWidth="14.453125" defaultRowHeight="20" customHeight="1"/>
  <cols>
    <col min="1" max="1" width="24.08984375" style="219" customWidth="1"/>
    <col min="2" max="2" width="10.6328125" style="218" customWidth="1"/>
    <col min="3" max="3" width="11.90625" style="218" customWidth="1"/>
    <col min="4" max="6" width="10.6328125" style="218" customWidth="1"/>
    <col min="7" max="7" width="10.6328125" style="219" customWidth="1"/>
    <col min="8" max="33" width="10.6328125" style="218" customWidth="1"/>
    <col min="34" max="34" width="15.1796875" style="218" bestFit="1" customWidth="1"/>
    <col min="35" max="45" width="10.6328125" style="218" customWidth="1"/>
    <col min="46" max="46" width="17.81640625" style="218" bestFit="1" customWidth="1"/>
    <col min="47" max="62" width="10.6328125" style="218" customWidth="1"/>
    <col min="63" max="63" width="63.81640625" style="218" customWidth="1"/>
    <col min="64" max="64" width="14.453125" style="217"/>
    <col min="65" max="16384" width="14.453125" style="218"/>
  </cols>
  <sheetData>
    <row r="1" spans="1:64" ht="20" customHeight="1" thickBot="1">
      <c r="A1" s="241" t="s">
        <v>142</v>
      </c>
      <c r="B1" s="241" t="s">
        <v>19</v>
      </c>
      <c r="C1" s="241" t="s">
        <v>33</v>
      </c>
      <c r="D1" s="241" t="s">
        <v>34</v>
      </c>
      <c r="E1" s="241" t="s">
        <v>326</v>
      </c>
      <c r="F1" s="241" t="s">
        <v>327</v>
      </c>
      <c r="G1" s="241" t="s">
        <v>328</v>
      </c>
      <c r="H1" s="241" t="s">
        <v>329</v>
      </c>
      <c r="I1" s="241" t="s">
        <v>330</v>
      </c>
      <c r="J1" s="241" t="s">
        <v>331</v>
      </c>
      <c r="K1" s="241" t="s">
        <v>332</v>
      </c>
      <c r="L1" s="241" t="s">
        <v>333</v>
      </c>
      <c r="M1" s="241" t="s">
        <v>334</v>
      </c>
      <c r="N1" s="241" t="s">
        <v>335</v>
      </c>
      <c r="O1" s="241" t="s">
        <v>336</v>
      </c>
      <c r="P1" s="241" t="s">
        <v>337</v>
      </c>
      <c r="Q1" s="241" t="s">
        <v>338</v>
      </c>
      <c r="R1" s="241" t="s">
        <v>339</v>
      </c>
      <c r="S1" s="241" t="s">
        <v>454</v>
      </c>
      <c r="T1" s="241" t="s">
        <v>341</v>
      </c>
      <c r="U1" s="241" t="s">
        <v>348</v>
      </c>
      <c r="V1" s="241" t="s">
        <v>342</v>
      </c>
      <c r="W1" s="241" t="s">
        <v>343</v>
      </c>
      <c r="X1" s="241" t="s">
        <v>344</v>
      </c>
      <c r="Y1" s="241" t="s">
        <v>345</v>
      </c>
      <c r="Z1" s="241" t="s">
        <v>346</v>
      </c>
      <c r="AA1" s="241" t="s">
        <v>347</v>
      </c>
      <c r="AB1" s="241" t="s">
        <v>352</v>
      </c>
      <c r="AC1" s="241" t="s">
        <v>353</v>
      </c>
      <c r="AD1" s="241" t="s">
        <v>354</v>
      </c>
      <c r="AE1" s="241" t="s">
        <v>355</v>
      </c>
      <c r="AF1" s="241" t="s">
        <v>356</v>
      </c>
      <c r="AG1" s="241" t="s">
        <v>357</v>
      </c>
      <c r="AH1" s="241" t="s">
        <v>358</v>
      </c>
      <c r="AI1" s="241" t="s">
        <v>359</v>
      </c>
      <c r="AJ1" s="241" t="s">
        <v>360</v>
      </c>
      <c r="AK1" s="241" t="s">
        <v>361</v>
      </c>
      <c r="AL1" s="241" t="s">
        <v>362</v>
      </c>
      <c r="AM1" s="241" t="s">
        <v>363</v>
      </c>
      <c r="AN1" s="241" t="s">
        <v>364</v>
      </c>
      <c r="AO1" s="241" t="s">
        <v>365</v>
      </c>
      <c r="AP1" s="241" t="s">
        <v>366</v>
      </c>
      <c r="AQ1" s="241" t="s">
        <v>368</v>
      </c>
      <c r="AR1" s="241" t="s">
        <v>370</v>
      </c>
      <c r="AS1" s="241" t="s">
        <v>369</v>
      </c>
      <c r="AT1" s="241" t="s">
        <v>455</v>
      </c>
      <c r="AU1" s="241" t="s">
        <v>381</v>
      </c>
      <c r="AV1" s="241" t="s">
        <v>382</v>
      </c>
      <c r="AW1" s="241" t="s">
        <v>383</v>
      </c>
      <c r="AX1" s="241" t="s">
        <v>384</v>
      </c>
      <c r="AY1" s="241" t="s">
        <v>387</v>
      </c>
      <c r="AZ1" s="241" t="s">
        <v>390</v>
      </c>
      <c r="BA1" s="241" t="s">
        <v>391</v>
      </c>
      <c r="BB1" s="241" t="s">
        <v>392</v>
      </c>
      <c r="BC1" s="241" t="s">
        <v>393</v>
      </c>
      <c r="BD1" s="241" t="s">
        <v>394</v>
      </c>
      <c r="BE1" s="241" t="s">
        <v>395</v>
      </c>
      <c r="BF1" s="241" t="s">
        <v>396</v>
      </c>
      <c r="BG1" s="241" t="s">
        <v>397</v>
      </c>
      <c r="BH1" s="241" t="s">
        <v>398</v>
      </c>
      <c r="BI1" s="241" t="s">
        <v>399</v>
      </c>
      <c r="BJ1" s="241" t="s">
        <v>400</v>
      </c>
      <c r="BK1" s="241" t="s">
        <v>167</v>
      </c>
    </row>
    <row r="2" spans="1:64" ht="20" customHeight="1">
      <c r="A2" s="292" t="s">
        <v>562</v>
      </c>
      <c r="B2" s="298" t="s">
        <v>563</v>
      </c>
      <c r="C2" s="293" t="s">
        <v>753</v>
      </c>
      <c r="D2" s="293" t="s">
        <v>74</v>
      </c>
      <c r="E2" s="293">
        <v>109</v>
      </c>
      <c r="F2" s="293">
        <v>16</v>
      </c>
      <c r="G2" s="293" t="s">
        <v>74</v>
      </c>
      <c r="H2" s="293" t="s">
        <v>74</v>
      </c>
      <c r="I2" s="293" t="s">
        <v>74</v>
      </c>
      <c r="J2" s="293" t="s">
        <v>74</v>
      </c>
      <c r="K2" s="293" t="s">
        <v>74</v>
      </c>
      <c r="L2" s="293" t="s">
        <v>74</v>
      </c>
      <c r="M2" s="293" t="s">
        <v>74</v>
      </c>
      <c r="N2" s="293" t="s">
        <v>74</v>
      </c>
      <c r="O2" s="293" t="s">
        <v>74</v>
      </c>
      <c r="P2" s="293" t="s">
        <v>74</v>
      </c>
      <c r="Q2" s="293" t="s">
        <v>74</v>
      </c>
      <c r="R2" s="293" t="s">
        <v>74</v>
      </c>
      <c r="S2" s="293" t="s">
        <v>74</v>
      </c>
      <c r="T2" s="293" t="s">
        <v>74</v>
      </c>
      <c r="U2" s="293" t="s">
        <v>74</v>
      </c>
      <c r="V2" s="293" t="s">
        <v>74</v>
      </c>
      <c r="W2" s="293" t="s">
        <v>74</v>
      </c>
      <c r="X2" s="293" t="s">
        <v>74</v>
      </c>
      <c r="Y2" s="293" t="s">
        <v>74</v>
      </c>
      <c r="Z2" s="293" t="s">
        <v>74</v>
      </c>
      <c r="AA2" s="293" t="s">
        <v>74</v>
      </c>
      <c r="AB2" s="293" t="s">
        <v>74</v>
      </c>
      <c r="AC2" s="293" t="s">
        <v>74</v>
      </c>
      <c r="AD2" s="293" t="s">
        <v>74</v>
      </c>
      <c r="AE2" s="293" t="s">
        <v>74</v>
      </c>
      <c r="AF2" s="293" t="s">
        <v>74</v>
      </c>
      <c r="AG2" s="293" t="s">
        <v>74</v>
      </c>
      <c r="AH2" s="293" t="s">
        <v>74</v>
      </c>
      <c r="AI2" s="293" t="s">
        <v>74</v>
      </c>
      <c r="AJ2" s="293" t="s">
        <v>74</v>
      </c>
      <c r="AK2" s="293" t="s">
        <v>74</v>
      </c>
      <c r="AL2" s="293" t="s">
        <v>74</v>
      </c>
      <c r="AM2" s="293" t="s">
        <v>74</v>
      </c>
      <c r="AN2" s="293" t="s">
        <v>74</v>
      </c>
      <c r="AO2" s="293" t="s">
        <v>74</v>
      </c>
      <c r="AP2" s="293" t="s">
        <v>74</v>
      </c>
      <c r="AQ2" s="293" t="s">
        <v>74</v>
      </c>
      <c r="AR2" s="293" t="s">
        <v>74</v>
      </c>
      <c r="AS2" s="293" t="s">
        <v>74</v>
      </c>
      <c r="AT2" s="293" t="s">
        <v>74</v>
      </c>
      <c r="AU2" s="293" t="s">
        <v>74</v>
      </c>
      <c r="AV2" s="293" t="s">
        <v>74</v>
      </c>
      <c r="AW2" s="293" t="s">
        <v>74</v>
      </c>
      <c r="AX2" s="293" t="s">
        <v>74</v>
      </c>
      <c r="AY2" s="293" t="s">
        <v>74</v>
      </c>
      <c r="AZ2" s="293" t="s">
        <v>74</v>
      </c>
      <c r="BA2" s="293" t="s">
        <v>74</v>
      </c>
      <c r="BB2" s="293" t="s">
        <v>74</v>
      </c>
      <c r="BC2" s="293" t="s">
        <v>74</v>
      </c>
      <c r="BD2" s="293" t="s">
        <v>74</v>
      </c>
      <c r="BE2" s="293" t="s">
        <v>74</v>
      </c>
      <c r="BF2" s="293" t="s">
        <v>74</v>
      </c>
      <c r="BG2" s="293" t="s">
        <v>74</v>
      </c>
      <c r="BH2" s="293" t="s">
        <v>74</v>
      </c>
      <c r="BI2" s="293" t="s">
        <v>74</v>
      </c>
      <c r="BJ2" s="293" t="s">
        <v>74</v>
      </c>
      <c r="BK2" s="247" t="s">
        <v>74</v>
      </c>
      <c r="BL2" s="218"/>
    </row>
    <row r="3" spans="1:64" ht="20" customHeight="1">
      <c r="A3" s="292" t="s">
        <v>564</v>
      </c>
      <c r="B3" s="299" t="s">
        <v>565</v>
      </c>
      <c r="C3" s="293" t="s">
        <v>753</v>
      </c>
      <c r="D3" s="293">
        <v>43</v>
      </c>
      <c r="E3" s="293">
        <v>104</v>
      </c>
      <c r="F3" s="293">
        <v>18</v>
      </c>
      <c r="G3" s="293" t="s">
        <v>404</v>
      </c>
      <c r="H3" s="293" t="s">
        <v>404</v>
      </c>
      <c r="I3" s="293" t="s">
        <v>404</v>
      </c>
      <c r="J3" s="293" t="s">
        <v>404</v>
      </c>
      <c r="K3" s="293" t="s">
        <v>404</v>
      </c>
      <c r="L3" s="293" t="s">
        <v>404</v>
      </c>
      <c r="M3" s="293" t="s">
        <v>404</v>
      </c>
      <c r="N3" s="293" t="s">
        <v>404</v>
      </c>
      <c r="O3" s="293" t="s">
        <v>404</v>
      </c>
      <c r="P3" s="293" t="s">
        <v>404</v>
      </c>
      <c r="Q3" s="293" t="s">
        <v>404</v>
      </c>
      <c r="R3" s="293" t="s">
        <v>404</v>
      </c>
      <c r="S3" s="293" t="s">
        <v>404</v>
      </c>
      <c r="T3" s="293" t="s">
        <v>404</v>
      </c>
      <c r="U3" s="293" t="s">
        <v>404</v>
      </c>
      <c r="V3" s="293" t="s">
        <v>404</v>
      </c>
      <c r="W3" s="293" t="s">
        <v>404</v>
      </c>
      <c r="X3" s="293" t="s">
        <v>404</v>
      </c>
      <c r="Y3" s="293" t="s">
        <v>404</v>
      </c>
      <c r="Z3" s="293" t="s">
        <v>404</v>
      </c>
      <c r="AA3" s="293" t="s">
        <v>404</v>
      </c>
      <c r="AB3" s="293" t="s">
        <v>404</v>
      </c>
      <c r="AC3" s="293" t="s">
        <v>404</v>
      </c>
      <c r="AD3" s="293" t="s">
        <v>404</v>
      </c>
      <c r="AE3" s="293" t="s">
        <v>404</v>
      </c>
      <c r="AF3" s="293" t="s">
        <v>404</v>
      </c>
      <c r="AG3" s="293" t="s">
        <v>404</v>
      </c>
      <c r="AH3" s="293" t="s">
        <v>404</v>
      </c>
      <c r="AI3" s="293" t="s">
        <v>404</v>
      </c>
      <c r="AJ3" s="293" t="s">
        <v>404</v>
      </c>
      <c r="AK3" s="293" t="s">
        <v>404</v>
      </c>
      <c r="AL3" s="293" t="s">
        <v>404</v>
      </c>
      <c r="AM3" s="293" t="s">
        <v>404</v>
      </c>
      <c r="AN3" s="293" t="s">
        <v>404</v>
      </c>
      <c r="AO3" s="293" t="s">
        <v>404</v>
      </c>
      <c r="AP3" s="293" t="s">
        <v>404</v>
      </c>
      <c r="AQ3" s="293" t="s">
        <v>404</v>
      </c>
      <c r="AR3" s="293" t="s">
        <v>404</v>
      </c>
      <c r="AS3" s="293" t="s">
        <v>404</v>
      </c>
      <c r="AT3" s="293" t="s">
        <v>404</v>
      </c>
      <c r="AU3" s="293" t="s">
        <v>404</v>
      </c>
      <c r="AV3" s="293" t="s">
        <v>404</v>
      </c>
      <c r="AW3" s="293" t="s">
        <v>404</v>
      </c>
      <c r="AX3" s="293" t="s">
        <v>404</v>
      </c>
      <c r="AY3" s="293" t="s">
        <v>404</v>
      </c>
      <c r="AZ3" s="293" t="s">
        <v>404</v>
      </c>
      <c r="BA3" s="293" t="s">
        <v>404</v>
      </c>
      <c r="BB3" s="293" t="s">
        <v>404</v>
      </c>
      <c r="BC3" s="300" t="s">
        <v>404</v>
      </c>
      <c r="BD3" s="293" t="s">
        <v>404</v>
      </c>
      <c r="BE3" s="293" t="s">
        <v>404</v>
      </c>
      <c r="BF3" s="293" t="s">
        <v>404</v>
      </c>
      <c r="BG3" s="293" t="s">
        <v>404</v>
      </c>
      <c r="BH3" s="293" t="s">
        <v>404</v>
      </c>
      <c r="BI3" s="293" t="s">
        <v>404</v>
      </c>
      <c r="BJ3" s="293" t="s">
        <v>404</v>
      </c>
      <c r="BK3" s="301" t="s">
        <v>754</v>
      </c>
    </row>
    <row r="4" spans="1:64" ht="20" customHeight="1">
      <c r="A4" s="292" t="s">
        <v>566</v>
      </c>
      <c r="B4" s="299" t="s">
        <v>567</v>
      </c>
      <c r="C4" s="293" t="s">
        <v>753</v>
      </c>
      <c r="D4" s="293">
        <v>45.5</v>
      </c>
      <c r="E4" s="293">
        <v>105</v>
      </c>
      <c r="F4" s="293">
        <v>16</v>
      </c>
      <c r="G4" s="293" t="s">
        <v>404</v>
      </c>
      <c r="H4" s="293" t="s">
        <v>404</v>
      </c>
      <c r="I4" s="293" t="s">
        <v>404</v>
      </c>
      <c r="J4" s="293" t="s">
        <v>404</v>
      </c>
      <c r="K4" s="293" t="s">
        <v>404</v>
      </c>
      <c r="L4" s="293" t="s">
        <v>404</v>
      </c>
      <c r="M4" s="293" t="s">
        <v>404</v>
      </c>
      <c r="N4" s="293" t="s">
        <v>404</v>
      </c>
      <c r="O4" s="293" t="s">
        <v>404</v>
      </c>
      <c r="P4" s="293" t="s">
        <v>404</v>
      </c>
      <c r="Q4" s="293" t="s">
        <v>404</v>
      </c>
      <c r="R4" s="293" t="s">
        <v>404</v>
      </c>
      <c r="S4" s="293" t="s">
        <v>404</v>
      </c>
      <c r="T4" s="293" t="s">
        <v>404</v>
      </c>
      <c r="U4" s="293" t="s">
        <v>404</v>
      </c>
      <c r="V4" s="293" t="s">
        <v>404</v>
      </c>
      <c r="W4" s="293" t="s">
        <v>404</v>
      </c>
      <c r="X4" s="293" t="s">
        <v>404</v>
      </c>
      <c r="Y4" s="293" t="s">
        <v>404</v>
      </c>
      <c r="Z4" s="293" t="s">
        <v>404</v>
      </c>
      <c r="AA4" s="293" t="s">
        <v>404</v>
      </c>
      <c r="AB4" s="293" t="s">
        <v>404</v>
      </c>
      <c r="AC4" s="293" t="s">
        <v>404</v>
      </c>
      <c r="AD4" s="293" t="s">
        <v>404</v>
      </c>
      <c r="AE4" s="293" t="s">
        <v>404</v>
      </c>
      <c r="AF4" s="293" t="s">
        <v>404</v>
      </c>
      <c r="AG4" s="293" t="s">
        <v>404</v>
      </c>
      <c r="AH4" s="293" t="s">
        <v>404</v>
      </c>
      <c r="AI4" s="293" t="s">
        <v>404</v>
      </c>
      <c r="AJ4" s="293" t="s">
        <v>404</v>
      </c>
      <c r="AK4" s="293" t="s">
        <v>404</v>
      </c>
      <c r="AL4" s="293" t="s">
        <v>404</v>
      </c>
      <c r="AM4" s="293" t="s">
        <v>404</v>
      </c>
      <c r="AN4" s="293" t="s">
        <v>404</v>
      </c>
      <c r="AO4" s="293" t="s">
        <v>404</v>
      </c>
      <c r="AP4" s="293" t="s">
        <v>404</v>
      </c>
      <c r="AQ4" s="293" t="s">
        <v>404</v>
      </c>
      <c r="AR4" s="293" t="s">
        <v>404</v>
      </c>
      <c r="AS4" s="293" t="s">
        <v>404</v>
      </c>
      <c r="AT4" s="293" t="s">
        <v>404</v>
      </c>
      <c r="AU4" s="293" t="s">
        <v>404</v>
      </c>
      <c r="AV4" s="293" t="s">
        <v>404</v>
      </c>
      <c r="AW4" s="293" t="s">
        <v>404</v>
      </c>
      <c r="AX4" s="293" t="s">
        <v>404</v>
      </c>
      <c r="AY4" s="293" t="s">
        <v>404</v>
      </c>
      <c r="AZ4" s="293" t="s">
        <v>404</v>
      </c>
      <c r="BA4" s="293" t="s">
        <v>404</v>
      </c>
      <c r="BB4" s="293" t="s">
        <v>404</v>
      </c>
      <c r="BC4" s="300" t="s">
        <v>404</v>
      </c>
      <c r="BD4" s="293" t="s">
        <v>402</v>
      </c>
      <c r="BE4" s="293" t="s">
        <v>404</v>
      </c>
      <c r="BF4" s="293" t="s">
        <v>404</v>
      </c>
      <c r="BG4" s="293" t="s">
        <v>404</v>
      </c>
      <c r="BH4" s="293" t="s">
        <v>404</v>
      </c>
      <c r="BI4" s="293" t="s">
        <v>404</v>
      </c>
      <c r="BJ4" s="293" t="s">
        <v>404</v>
      </c>
      <c r="BK4" s="301" t="s">
        <v>755</v>
      </c>
      <c r="BL4" s="218"/>
    </row>
    <row r="5" spans="1:64" ht="20" customHeight="1">
      <c r="A5" s="292" t="s">
        <v>568</v>
      </c>
      <c r="B5" s="299" t="s">
        <v>569</v>
      </c>
      <c r="C5" s="293" t="s">
        <v>753</v>
      </c>
      <c r="D5" s="302">
        <v>26</v>
      </c>
      <c r="E5" s="293">
        <v>99</v>
      </c>
      <c r="F5" s="293">
        <v>15</v>
      </c>
      <c r="G5" s="293" t="s">
        <v>404</v>
      </c>
      <c r="H5" s="293" t="s">
        <v>404</v>
      </c>
      <c r="I5" s="293" t="s">
        <v>404</v>
      </c>
      <c r="J5" s="293" t="s">
        <v>404</v>
      </c>
      <c r="K5" s="293" t="s">
        <v>404</v>
      </c>
      <c r="L5" s="293" t="s">
        <v>404</v>
      </c>
      <c r="M5" s="293" t="s">
        <v>404</v>
      </c>
      <c r="N5" s="293" t="s">
        <v>404</v>
      </c>
      <c r="O5" s="293" t="s">
        <v>404</v>
      </c>
      <c r="P5" s="293" t="s">
        <v>404</v>
      </c>
      <c r="Q5" s="293" t="s">
        <v>404</v>
      </c>
      <c r="R5" s="293" t="s">
        <v>404</v>
      </c>
      <c r="S5" s="293" t="s">
        <v>404</v>
      </c>
      <c r="T5" s="293" t="s">
        <v>404</v>
      </c>
      <c r="U5" s="293" t="s">
        <v>404</v>
      </c>
      <c r="V5" s="293" t="s">
        <v>404</v>
      </c>
      <c r="W5" s="293" t="s">
        <v>404</v>
      </c>
      <c r="X5" s="293" t="s">
        <v>404</v>
      </c>
      <c r="Y5" s="293" t="s">
        <v>404</v>
      </c>
      <c r="Z5" s="293" t="s">
        <v>404</v>
      </c>
      <c r="AA5" s="293" t="s">
        <v>404</v>
      </c>
      <c r="AB5" s="293" t="s">
        <v>404</v>
      </c>
      <c r="AC5" s="293" t="s">
        <v>404</v>
      </c>
      <c r="AD5" s="293" t="s">
        <v>404</v>
      </c>
      <c r="AE5" s="293" t="s">
        <v>404</v>
      </c>
      <c r="AF5" s="293" t="s">
        <v>404</v>
      </c>
      <c r="AG5" s="293" t="s">
        <v>404</v>
      </c>
      <c r="AH5" s="293" t="s">
        <v>404</v>
      </c>
      <c r="AI5" s="293" t="s">
        <v>404</v>
      </c>
      <c r="AJ5" s="293" t="s">
        <v>404</v>
      </c>
      <c r="AK5" s="293" t="s">
        <v>404</v>
      </c>
      <c r="AL5" s="293" t="s">
        <v>404</v>
      </c>
      <c r="AM5" s="293" t="s">
        <v>404</v>
      </c>
      <c r="AN5" s="293" t="s">
        <v>404</v>
      </c>
      <c r="AO5" s="293" t="s">
        <v>404</v>
      </c>
      <c r="AP5" s="293" t="s">
        <v>404</v>
      </c>
      <c r="AQ5" s="293" t="s">
        <v>404</v>
      </c>
      <c r="AR5" s="293" t="s">
        <v>404</v>
      </c>
      <c r="AS5" s="293" t="s">
        <v>404</v>
      </c>
      <c r="AT5" s="293" t="s">
        <v>404</v>
      </c>
      <c r="AU5" s="293" t="s">
        <v>404</v>
      </c>
      <c r="AV5" s="293" t="s">
        <v>404</v>
      </c>
      <c r="AW5" s="293" t="s">
        <v>404</v>
      </c>
      <c r="AX5" s="293" t="s">
        <v>404</v>
      </c>
      <c r="AY5" s="293" t="s">
        <v>404</v>
      </c>
      <c r="AZ5" s="293" t="s">
        <v>404</v>
      </c>
      <c r="BA5" s="293" t="s">
        <v>404</v>
      </c>
      <c r="BB5" s="293" t="s">
        <v>404</v>
      </c>
      <c r="BC5" s="300" t="s">
        <v>404</v>
      </c>
      <c r="BD5" s="293" t="s">
        <v>404</v>
      </c>
      <c r="BE5" s="293" t="s">
        <v>404</v>
      </c>
      <c r="BF5" s="293" t="s">
        <v>404</v>
      </c>
      <c r="BG5" s="293" t="s">
        <v>404</v>
      </c>
      <c r="BH5" s="293" t="s">
        <v>404</v>
      </c>
      <c r="BI5" s="293" t="s">
        <v>404</v>
      </c>
      <c r="BJ5" s="293" t="s">
        <v>404</v>
      </c>
      <c r="BK5" s="237" t="s">
        <v>74</v>
      </c>
    </row>
    <row r="6" spans="1:64" ht="20" customHeight="1">
      <c r="A6" s="292" t="s">
        <v>570</v>
      </c>
      <c r="B6" s="299" t="s">
        <v>571</v>
      </c>
      <c r="C6" s="293" t="s">
        <v>753</v>
      </c>
      <c r="D6" s="293">
        <v>46.5</v>
      </c>
      <c r="E6" s="293">
        <v>125</v>
      </c>
      <c r="F6" s="293">
        <v>21</v>
      </c>
      <c r="G6" s="293" t="s">
        <v>404</v>
      </c>
      <c r="H6" s="293" t="s">
        <v>404</v>
      </c>
      <c r="I6" s="293" t="s">
        <v>404</v>
      </c>
      <c r="J6" s="293" t="s">
        <v>404</v>
      </c>
      <c r="K6" s="293" t="s">
        <v>404</v>
      </c>
      <c r="L6" s="293" t="s">
        <v>404</v>
      </c>
      <c r="M6" s="293" t="s">
        <v>404</v>
      </c>
      <c r="N6" s="293" t="s">
        <v>404</v>
      </c>
      <c r="O6" s="293" t="s">
        <v>404</v>
      </c>
      <c r="P6" s="293" t="s">
        <v>404</v>
      </c>
      <c r="Q6" s="293" t="s">
        <v>404</v>
      </c>
      <c r="R6" s="293" t="s">
        <v>404</v>
      </c>
      <c r="S6" s="293" t="s">
        <v>404</v>
      </c>
      <c r="T6" s="293" t="s">
        <v>404</v>
      </c>
      <c r="U6" s="293" t="s">
        <v>404</v>
      </c>
      <c r="V6" s="293" t="s">
        <v>404</v>
      </c>
      <c r="W6" s="293" t="s">
        <v>404</v>
      </c>
      <c r="X6" s="293" t="s">
        <v>404</v>
      </c>
      <c r="Y6" s="293" t="s">
        <v>404</v>
      </c>
      <c r="Z6" s="293" t="s">
        <v>404</v>
      </c>
      <c r="AA6" s="293" t="s">
        <v>404</v>
      </c>
      <c r="AB6" s="293" t="s">
        <v>404</v>
      </c>
      <c r="AC6" s="293" t="s">
        <v>404</v>
      </c>
      <c r="AD6" s="293" t="s">
        <v>404</v>
      </c>
      <c r="AE6" s="293" t="s">
        <v>404</v>
      </c>
      <c r="AF6" s="293" t="s">
        <v>404</v>
      </c>
      <c r="AG6" s="293" t="s">
        <v>404</v>
      </c>
      <c r="AH6" s="293" t="s">
        <v>404</v>
      </c>
      <c r="AI6" s="293" t="s">
        <v>404</v>
      </c>
      <c r="AJ6" s="293" t="s">
        <v>404</v>
      </c>
      <c r="AK6" s="293" t="s">
        <v>404</v>
      </c>
      <c r="AL6" s="293" t="s">
        <v>404</v>
      </c>
      <c r="AM6" s="293" t="s">
        <v>404</v>
      </c>
      <c r="AN6" s="293" t="s">
        <v>404</v>
      </c>
      <c r="AO6" s="293" t="s">
        <v>404</v>
      </c>
      <c r="AP6" s="293" t="s">
        <v>404</v>
      </c>
      <c r="AQ6" s="293" t="s">
        <v>404</v>
      </c>
      <c r="AR6" s="293" t="s">
        <v>404</v>
      </c>
      <c r="AS6" s="293" t="s">
        <v>404</v>
      </c>
      <c r="AT6" s="293" t="s">
        <v>404</v>
      </c>
      <c r="AU6" s="293" t="s">
        <v>404</v>
      </c>
      <c r="AV6" s="293" t="s">
        <v>404</v>
      </c>
      <c r="AW6" s="293" t="s">
        <v>404</v>
      </c>
      <c r="AX6" s="293" t="s">
        <v>404</v>
      </c>
      <c r="AY6" s="293" t="s">
        <v>404</v>
      </c>
      <c r="AZ6" s="293" t="s">
        <v>404</v>
      </c>
      <c r="BA6" s="293" t="s">
        <v>404</v>
      </c>
      <c r="BB6" s="293" t="s">
        <v>404</v>
      </c>
      <c r="BC6" s="300" t="s">
        <v>404</v>
      </c>
      <c r="BD6" s="293" t="s">
        <v>402</v>
      </c>
      <c r="BE6" s="293" t="s">
        <v>404</v>
      </c>
      <c r="BF6" s="293" t="s">
        <v>404</v>
      </c>
      <c r="BG6" s="293" t="s">
        <v>404</v>
      </c>
      <c r="BH6" s="293" t="s">
        <v>404</v>
      </c>
      <c r="BI6" s="293" t="s">
        <v>404</v>
      </c>
      <c r="BJ6" s="293" t="s">
        <v>404</v>
      </c>
      <c r="BK6" s="301" t="s">
        <v>756</v>
      </c>
      <c r="BL6" s="218"/>
    </row>
    <row r="7" spans="1:64" ht="20" customHeight="1">
      <c r="A7" s="292" t="s">
        <v>572</v>
      </c>
      <c r="B7" s="299" t="s">
        <v>573</v>
      </c>
      <c r="C7" s="293" t="s">
        <v>753</v>
      </c>
      <c r="D7" s="293">
        <v>48.5</v>
      </c>
      <c r="E7" s="293">
        <v>110</v>
      </c>
      <c r="F7" s="293">
        <v>22</v>
      </c>
      <c r="G7" s="293" t="s">
        <v>404</v>
      </c>
      <c r="H7" s="293" t="s">
        <v>404</v>
      </c>
      <c r="I7" s="293" t="s">
        <v>404</v>
      </c>
      <c r="J7" s="293" t="s">
        <v>404</v>
      </c>
      <c r="K7" s="293" t="s">
        <v>404</v>
      </c>
      <c r="L7" s="293" t="s">
        <v>404</v>
      </c>
      <c r="M7" s="293" t="s">
        <v>404</v>
      </c>
      <c r="N7" s="293" t="s">
        <v>404</v>
      </c>
      <c r="O7" s="293" t="s">
        <v>404</v>
      </c>
      <c r="P7" s="293" t="s">
        <v>404</v>
      </c>
      <c r="Q7" s="293" t="s">
        <v>404</v>
      </c>
      <c r="R7" s="293" t="s">
        <v>404</v>
      </c>
      <c r="S7" s="293" t="s">
        <v>404</v>
      </c>
      <c r="T7" s="293" t="s">
        <v>404</v>
      </c>
      <c r="U7" s="293" t="s">
        <v>404</v>
      </c>
      <c r="V7" s="293" t="s">
        <v>404</v>
      </c>
      <c r="W7" s="293" t="s">
        <v>404</v>
      </c>
      <c r="X7" s="293" t="s">
        <v>404</v>
      </c>
      <c r="Y7" s="293" t="s">
        <v>404</v>
      </c>
      <c r="Z7" s="293" t="s">
        <v>404</v>
      </c>
      <c r="AA7" s="293" t="s">
        <v>404</v>
      </c>
      <c r="AB7" s="293" t="s">
        <v>404</v>
      </c>
      <c r="AC7" s="293" t="s">
        <v>404</v>
      </c>
      <c r="AD7" s="293" t="s">
        <v>404</v>
      </c>
      <c r="AE7" s="293" t="s">
        <v>404</v>
      </c>
      <c r="AF7" s="293" t="s">
        <v>404</v>
      </c>
      <c r="AG7" s="293" t="s">
        <v>404</v>
      </c>
      <c r="AH7" s="293" t="s">
        <v>404</v>
      </c>
      <c r="AI7" s="293" t="s">
        <v>404</v>
      </c>
      <c r="AJ7" s="293" t="s">
        <v>404</v>
      </c>
      <c r="AK7" s="293" t="s">
        <v>404</v>
      </c>
      <c r="AL7" s="293" t="s">
        <v>404</v>
      </c>
      <c r="AM7" s="293" t="s">
        <v>404</v>
      </c>
      <c r="AN7" s="293" t="s">
        <v>404</v>
      </c>
      <c r="AO7" s="293" t="s">
        <v>404</v>
      </c>
      <c r="AP7" s="293" t="s">
        <v>404</v>
      </c>
      <c r="AQ7" s="293" t="s">
        <v>404</v>
      </c>
      <c r="AR7" s="293" t="s">
        <v>404</v>
      </c>
      <c r="AS7" s="293" t="s">
        <v>404</v>
      </c>
      <c r="AT7" s="293" t="s">
        <v>404</v>
      </c>
      <c r="AU7" s="293" t="s">
        <v>404</v>
      </c>
      <c r="AV7" s="293" t="s">
        <v>404</v>
      </c>
      <c r="AW7" s="293" t="s">
        <v>404</v>
      </c>
      <c r="AX7" s="293" t="s">
        <v>404</v>
      </c>
      <c r="AY7" s="293" t="s">
        <v>404</v>
      </c>
      <c r="AZ7" s="293" t="s">
        <v>404</v>
      </c>
      <c r="BA7" s="293" t="s">
        <v>404</v>
      </c>
      <c r="BB7" s="293" t="s">
        <v>404</v>
      </c>
      <c r="BC7" s="300" t="s">
        <v>404</v>
      </c>
      <c r="BD7" s="293" t="s">
        <v>402</v>
      </c>
      <c r="BE7" s="293" t="s">
        <v>404</v>
      </c>
      <c r="BF7" s="293" t="s">
        <v>404</v>
      </c>
      <c r="BG7" s="293" t="s">
        <v>404</v>
      </c>
      <c r="BH7" s="293" t="s">
        <v>404</v>
      </c>
      <c r="BI7" s="293" t="s">
        <v>404</v>
      </c>
      <c r="BJ7" s="293" t="s">
        <v>404</v>
      </c>
      <c r="BK7" s="301" t="s">
        <v>757</v>
      </c>
    </row>
    <row r="8" spans="1:64" ht="20" customHeight="1">
      <c r="A8" s="292" t="s">
        <v>574</v>
      </c>
      <c r="B8" s="299" t="s">
        <v>575</v>
      </c>
      <c r="C8" s="293" t="s">
        <v>753</v>
      </c>
      <c r="D8" s="293">
        <v>24.5</v>
      </c>
      <c r="E8" s="293">
        <v>122</v>
      </c>
      <c r="F8" s="293">
        <v>23</v>
      </c>
      <c r="G8" s="293" t="s">
        <v>404</v>
      </c>
      <c r="H8" s="293" t="s">
        <v>404</v>
      </c>
      <c r="I8" s="293" t="s">
        <v>404</v>
      </c>
      <c r="J8" s="293" t="s">
        <v>404</v>
      </c>
      <c r="K8" s="293" t="s">
        <v>404</v>
      </c>
      <c r="L8" s="293" t="s">
        <v>404</v>
      </c>
      <c r="M8" s="293" t="s">
        <v>404</v>
      </c>
      <c r="N8" s="293" t="s">
        <v>404</v>
      </c>
      <c r="O8" s="293" t="s">
        <v>404</v>
      </c>
      <c r="P8" s="293" t="s">
        <v>404</v>
      </c>
      <c r="Q8" s="293" t="s">
        <v>404</v>
      </c>
      <c r="R8" s="293" t="s">
        <v>404</v>
      </c>
      <c r="S8" s="293" t="s">
        <v>404</v>
      </c>
      <c r="T8" s="293" t="s">
        <v>404</v>
      </c>
      <c r="U8" s="293" t="s">
        <v>404</v>
      </c>
      <c r="V8" s="293" t="s">
        <v>404</v>
      </c>
      <c r="W8" s="293" t="s">
        <v>404</v>
      </c>
      <c r="X8" s="293" t="s">
        <v>404</v>
      </c>
      <c r="Y8" s="293" t="s">
        <v>404</v>
      </c>
      <c r="Z8" s="293" t="s">
        <v>404</v>
      </c>
      <c r="AA8" s="293" t="s">
        <v>404</v>
      </c>
      <c r="AB8" s="293" t="s">
        <v>404</v>
      </c>
      <c r="AC8" s="293" t="s">
        <v>404</v>
      </c>
      <c r="AD8" s="293" t="s">
        <v>404</v>
      </c>
      <c r="AE8" s="293" t="s">
        <v>404</v>
      </c>
      <c r="AF8" s="293" t="s">
        <v>404</v>
      </c>
      <c r="AG8" s="293" t="s">
        <v>404</v>
      </c>
      <c r="AH8" s="293" t="s">
        <v>404</v>
      </c>
      <c r="AI8" s="293" t="s">
        <v>404</v>
      </c>
      <c r="AJ8" s="293" t="s">
        <v>404</v>
      </c>
      <c r="AK8" s="293" t="s">
        <v>404</v>
      </c>
      <c r="AL8" s="293" t="s">
        <v>404</v>
      </c>
      <c r="AM8" s="293" t="s">
        <v>404</v>
      </c>
      <c r="AN8" s="293" t="s">
        <v>404</v>
      </c>
      <c r="AO8" s="293" t="s">
        <v>404</v>
      </c>
      <c r="AP8" s="293" t="s">
        <v>404</v>
      </c>
      <c r="AQ8" s="293" t="s">
        <v>404</v>
      </c>
      <c r="AR8" s="293" t="s">
        <v>404</v>
      </c>
      <c r="AS8" s="293" t="s">
        <v>404</v>
      </c>
      <c r="AT8" s="293" t="s">
        <v>404</v>
      </c>
      <c r="AU8" s="293" t="s">
        <v>404</v>
      </c>
      <c r="AV8" s="293" t="s">
        <v>404</v>
      </c>
      <c r="AW8" s="293" t="s">
        <v>404</v>
      </c>
      <c r="AX8" s="293" t="s">
        <v>404</v>
      </c>
      <c r="AY8" s="293" t="s">
        <v>404</v>
      </c>
      <c r="AZ8" s="293" t="s">
        <v>404</v>
      </c>
      <c r="BA8" s="293" t="s">
        <v>404</v>
      </c>
      <c r="BB8" s="293" t="s">
        <v>404</v>
      </c>
      <c r="BC8" s="300" t="s">
        <v>404</v>
      </c>
      <c r="BD8" s="293" t="s">
        <v>404</v>
      </c>
      <c r="BE8" s="293" t="s">
        <v>404</v>
      </c>
      <c r="BF8" s="293" t="s">
        <v>404</v>
      </c>
      <c r="BG8" s="293" t="s">
        <v>404</v>
      </c>
      <c r="BH8" s="293" t="s">
        <v>404</v>
      </c>
      <c r="BI8" s="293" t="s">
        <v>404</v>
      </c>
      <c r="BJ8" s="293" t="s">
        <v>404</v>
      </c>
      <c r="BK8" s="303" t="s">
        <v>758</v>
      </c>
    </row>
    <row r="9" spans="1:64" ht="20" customHeight="1">
      <c r="A9" s="292" t="s">
        <v>576</v>
      </c>
      <c r="B9" s="299" t="s">
        <v>577</v>
      </c>
      <c r="C9" s="293" t="s">
        <v>753</v>
      </c>
      <c r="D9" s="293">
        <v>45.5</v>
      </c>
      <c r="E9" s="293">
        <v>109</v>
      </c>
      <c r="F9" s="293">
        <v>15</v>
      </c>
      <c r="G9" s="293" t="s">
        <v>402</v>
      </c>
      <c r="H9" s="293" t="s">
        <v>402</v>
      </c>
      <c r="I9" s="293" t="s">
        <v>402</v>
      </c>
      <c r="J9" s="293" t="s">
        <v>402</v>
      </c>
      <c r="K9" s="293" t="s">
        <v>402</v>
      </c>
      <c r="L9" s="293" t="s">
        <v>402</v>
      </c>
      <c r="M9" s="293" t="s">
        <v>402</v>
      </c>
      <c r="N9" s="293" t="s">
        <v>402</v>
      </c>
      <c r="O9" s="293" t="s">
        <v>402</v>
      </c>
      <c r="P9" s="293" t="s">
        <v>402</v>
      </c>
      <c r="Q9" s="293" t="s">
        <v>402</v>
      </c>
      <c r="R9" s="293" t="s">
        <v>402</v>
      </c>
      <c r="S9" s="293" t="s">
        <v>402</v>
      </c>
      <c r="T9" s="293" t="s">
        <v>402</v>
      </c>
      <c r="U9" s="293" t="s">
        <v>402</v>
      </c>
      <c r="V9" s="293" t="s">
        <v>402</v>
      </c>
      <c r="W9" s="293" t="s">
        <v>402</v>
      </c>
      <c r="X9" s="293" t="s">
        <v>402</v>
      </c>
      <c r="Y9" s="293" t="s">
        <v>402</v>
      </c>
      <c r="Z9" s="293" t="s">
        <v>402</v>
      </c>
      <c r="AA9" s="293" t="s">
        <v>402</v>
      </c>
      <c r="AB9" s="293" t="s">
        <v>402</v>
      </c>
      <c r="AC9" s="293" t="s">
        <v>402</v>
      </c>
      <c r="AD9" s="293" t="s">
        <v>402</v>
      </c>
      <c r="AE9" s="293" t="s">
        <v>404</v>
      </c>
      <c r="AF9" s="293" t="s">
        <v>402</v>
      </c>
      <c r="AG9" s="293" t="s">
        <v>402</v>
      </c>
      <c r="AH9" s="293" t="s">
        <v>402</v>
      </c>
      <c r="AI9" s="293" t="s">
        <v>402</v>
      </c>
      <c r="AJ9" s="293" t="s">
        <v>402</v>
      </c>
      <c r="AK9" s="293" t="s">
        <v>402</v>
      </c>
      <c r="AL9" s="293" t="s">
        <v>402</v>
      </c>
      <c r="AM9" s="293" t="s">
        <v>402</v>
      </c>
      <c r="AN9" s="293" t="s">
        <v>402</v>
      </c>
      <c r="AO9" s="293" t="s">
        <v>402</v>
      </c>
      <c r="AP9" s="293" t="s">
        <v>402</v>
      </c>
      <c r="AQ9" s="293" t="s">
        <v>402</v>
      </c>
      <c r="AR9" s="293" t="s">
        <v>402</v>
      </c>
      <c r="AS9" s="293" t="s">
        <v>402</v>
      </c>
      <c r="AT9" s="293" t="s">
        <v>404</v>
      </c>
      <c r="AU9" s="293" t="s">
        <v>402</v>
      </c>
      <c r="AV9" s="293" t="s">
        <v>402</v>
      </c>
      <c r="AW9" s="293" t="s">
        <v>402</v>
      </c>
      <c r="AX9" s="293" t="s">
        <v>402</v>
      </c>
      <c r="AY9" s="293" t="s">
        <v>402</v>
      </c>
      <c r="AZ9" s="293" t="s">
        <v>404</v>
      </c>
      <c r="BA9" s="293" t="s">
        <v>404</v>
      </c>
      <c r="BB9" s="293" t="s">
        <v>404</v>
      </c>
      <c r="BC9" s="300" t="s">
        <v>402</v>
      </c>
      <c r="BD9" s="293" t="s">
        <v>402</v>
      </c>
      <c r="BE9" s="293" t="s">
        <v>402</v>
      </c>
      <c r="BF9" s="293" t="s">
        <v>402</v>
      </c>
      <c r="BG9" s="293" t="s">
        <v>402</v>
      </c>
      <c r="BH9" s="293" t="s">
        <v>402</v>
      </c>
      <c r="BI9" s="293" t="s">
        <v>402</v>
      </c>
      <c r="BJ9" s="293" t="s">
        <v>402</v>
      </c>
      <c r="BK9" s="301" t="s">
        <v>759</v>
      </c>
    </row>
    <row r="10" spans="1:64" ht="20" customHeight="1">
      <c r="A10" s="292" t="s">
        <v>578</v>
      </c>
      <c r="B10" s="299" t="s">
        <v>579</v>
      </c>
      <c r="C10" s="293" t="s">
        <v>753</v>
      </c>
      <c r="D10" s="293">
        <v>50.5</v>
      </c>
      <c r="E10" s="293">
        <v>106</v>
      </c>
      <c r="F10" s="293">
        <v>16</v>
      </c>
      <c r="G10" s="300" t="s">
        <v>404</v>
      </c>
      <c r="H10" s="293" t="s">
        <v>404</v>
      </c>
      <c r="I10" s="293" t="s">
        <v>404</v>
      </c>
      <c r="J10" s="293" t="s">
        <v>404</v>
      </c>
      <c r="K10" s="293" t="s">
        <v>404</v>
      </c>
      <c r="L10" s="293" t="s">
        <v>404</v>
      </c>
      <c r="M10" s="293" t="s">
        <v>404</v>
      </c>
      <c r="N10" s="293" t="s">
        <v>404</v>
      </c>
      <c r="O10" s="293" t="s">
        <v>404</v>
      </c>
      <c r="P10" s="293" t="s">
        <v>404</v>
      </c>
      <c r="Q10" s="293" t="s">
        <v>404</v>
      </c>
      <c r="R10" s="293" t="s">
        <v>404</v>
      </c>
      <c r="S10" s="293" t="s">
        <v>404</v>
      </c>
      <c r="T10" s="293" t="s">
        <v>404</v>
      </c>
      <c r="U10" s="293" t="s">
        <v>404</v>
      </c>
      <c r="V10" s="293" t="s">
        <v>404</v>
      </c>
      <c r="W10" s="293" t="s">
        <v>404</v>
      </c>
      <c r="X10" s="293" t="s">
        <v>404</v>
      </c>
      <c r="Y10" s="293" t="s">
        <v>404</v>
      </c>
      <c r="Z10" s="293" t="s">
        <v>404</v>
      </c>
      <c r="AA10" s="293" t="s">
        <v>404</v>
      </c>
      <c r="AB10" s="293" t="s">
        <v>404</v>
      </c>
      <c r="AC10" s="293" t="s">
        <v>404</v>
      </c>
      <c r="AD10" s="293" t="s">
        <v>404</v>
      </c>
      <c r="AE10" s="293" t="s">
        <v>404</v>
      </c>
      <c r="AF10" s="293" t="s">
        <v>404</v>
      </c>
      <c r="AG10" s="293" t="s">
        <v>404</v>
      </c>
      <c r="AH10" s="293" t="s">
        <v>404</v>
      </c>
      <c r="AI10" s="293" t="s">
        <v>404</v>
      </c>
      <c r="AJ10" s="293" t="s">
        <v>404</v>
      </c>
      <c r="AK10" s="293" t="s">
        <v>404</v>
      </c>
      <c r="AL10" s="293" t="s">
        <v>404</v>
      </c>
      <c r="AM10" s="293" t="s">
        <v>404</v>
      </c>
      <c r="AN10" s="293" t="s">
        <v>404</v>
      </c>
      <c r="AO10" s="293" t="s">
        <v>404</v>
      </c>
      <c r="AP10" s="293" t="s">
        <v>404</v>
      </c>
      <c r="AQ10" s="293" t="s">
        <v>404</v>
      </c>
      <c r="AR10" s="293" t="s">
        <v>404</v>
      </c>
      <c r="AS10" s="293" t="s">
        <v>404</v>
      </c>
      <c r="AT10" s="293" t="s">
        <v>404</v>
      </c>
      <c r="AU10" s="293" t="s">
        <v>404</v>
      </c>
      <c r="AV10" s="293" t="s">
        <v>404</v>
      </c>
      <c r="AW10" s="293" t="s">
        <v>404</v>
      </c>
      <c r="AX10" s="293" t="s">
        <v>404</v>
      </c>
      <c r="AY10" s="293" t="s">
        <v>404</v>
      </c>
      <c r="AZ10" s="293" t="s">
        <v>404</v>
      </c>
      <c r="BA10" s="293" t="s">
        <v>404</v>
      </c>
      <c r="BB10" s="293" t="s">
        <v>404</v>
      </c>
      <c r="BC10" s="300" t="s">
        <v>404</v>
      </c>
      <c r="BD10" s="293" t="s">
        <v>402</v>
      </c>
      <c r="BE10" s="293" t="s">
        <v>404</v>
      </c>
      <c r="BF10" s="293" t="s">
        <v>404</v>
      </c>
      <c r="BG10" s="293" t="s">
        <v>404</v>
      </c>
      <c r="BH10" s="293" t="s">
        <v>404</v>
      </c>
      <c r="BI10" s="293" t="s">
        <v>404</v>
      </c>
      <c r="BJ10" s="293" t="s">
        <v>404</v>
      </c>
      <c r="BK10" s="301" t="s">
        <v>760</v>
      </c>
    </row>
    <row r="11" spans="1:64" ht="20" customHeight="1">
      <c r="A11" s="292" t="s">
        <v>580</v>
      </c>
      <c r="B11" s="299" t="s">
        <v>581</v>
      </c>
      <c r="C11" s="293" t="s">
        <v>753</v>
      </c>
      <c r="D11" s="293">
        <v>51.5</v>
      </c>
      <c r="E11" s="293">
        <v>109</v>
      </c>
      <c r="F11" s="293">
        <v>18</v>
      </c>
      <c r="G11" s="275" t="s">
        <v>404</v>
      </c>
      <c r="H11" s="293" t="s">
        <v>404</v>
      </c>
      <c r="I11" s="293" t="s">
        <v>404</v>
      </c>
      <c r="J11" s="293" t="s">
        <v>404</v>
      </c>
      <c r="K11" s="293" t="s">
        <v>404</v>
      </c>
      <c r="L11" s="293" t="s">
        <v>404</v>
      </c>
      <c r="M11" s="293" t="s">
        <v>404</v>
      </c>
      <c r="N11" s="293" t="s">
        <v>404</v>
      </c>
      <c r="O11" s="293" t="s">
        <v>404</v>
      </c>
      <c r="P11" s="293" t="s">
        <v>404</v>
      </c>
      <c r="Q11" s="293" t="s">
        <v>404</v>
      </c>
      <c r="R11" s="293" t="s">
        <v>404</v>
      </c>
      <c r="S11" s="293" t="s">
        <v>404</v>
      </c>
      <c r="T11" s="293" t="s">
        <v>404</v>
      </c>
      <c r="U11" s="293" t="s">
        <v>404</v>
      </c>
      <c r="V11" s="293" t="s">
        <v>404</v>
      </c>
      <c r="W11" s="293" t="s">
        <v>404</v>
      </c>
      <c r="X11" s="293" t="s">
        <v>404</v>
      </c>
      <c r="Y11" s="293" t="s">
        <v>404</v>
      </c>
      <c r="Z11" s="293" t="s">
        <v>404</v>
      </c>
      <c r="AA11" s="293" t="s">
        <v>404</v>
      </c>
      <c r="AB11" s="293" t="s">
        <v>404</v>
      </c>
      <c r="AC11" s="293" t="s">
        <v>404</v>
      </c>
      <c r="AD11" s="293" t="s">
        <v>404</v>
      </c>
      <c r="AE11" s="293" t="s">
        <v>404</v>
      </c>
      <c r="AF11" s="293" t="s">
        <v>404</v>
      </c>
      <c r="AG11" s="293" t="s">
        <v>404</v>
      </c>
      <c r="AH11" s="293" t="s">
        <v>404</v>
      </c>
      <c r="AI11" s="293" t="s">
        <v>404</v>
      </c>
      <c r="AJ11" s="293" t="s">
        <v>404</v>
      </c>
      <c r="AK11" s="293" t="s">
        <v>404</v>
      </c>
      <c r="AL11" s="293" t="s">
        <v>404</v>
      </c>
      <c r="AM11" s="293" t="s">
        <v>404</v>
      </c>
      <c r="AN11" s="293" t="s">
        <v>404</v>
      </c>
      <c r="AO11" s="293" t="s">
        <v>404</v>
      </c>
      <c r="AP11" s="293" t="s">
        <v>404</v>
      </c>
      <c r="AQ11" s="293" t="s">
        <v>404</v>
      </c>
      <c r="AR11" s="293" t="s">
        <v>404</v>
      </c>
      <c r="AS11" s="293" t="s">
        <v>404</v>
      </c>
      <c r="AT11" s="293" t="s">
        <v>404</v>
      </c>
      <c r="AU11" s="293" t="s">
        <v>404</v>
      </c>
      <c r="AV11" s="293" t="s">
        <v>404</v>
      </c>
      <c r="AW11" s="293" t="s">
        <v>404</v>
      </c>
      <c r="AX11" s="293" t="s">
        <v>404</v>
      </c>
      <c r="AY11" s="293" t="s">
        <v>404</v>
      </c>
      <c r="AZ11" s="293" t="s">
        <v>404</v>
      </c>
      <c r="BA11" s="293" t="s">
        <v>404</v>
      </c>
      <c r="BB11" s="293" t="s">
        <v>404</v>
      </c>
      <c r="BC11" s="300" t="s">
        <v>404</v>
      </c>
      <c r="BD11" s="293" t="s">
        <v>402</v>
      </c>
      <c r="BE11" s="293" t="s">
        <v>404</v>
      </c>
      <c r="BF11" s="293" t="s">
        <v>404</v>
      </c>
      <c r="BG11" s="293" t="s">
        <v>404</v>
      </c>
      <c r="BH11" s="293" t="s">
        <v>404</v>
      </c>
      <c r="BI11" s="293" t="s">
        <v>404</v>
      </c>
      <c r="BJ11" s="293" t="s">
        <v>404</v>
      </c>
      <c r="BK11" s="237" t="s">
        <v>761</v>
      </c>
    </row>
    <row r="12" spans="1:64" ht="20" customHeight="1">
      <c r="A12" s="292" t="s">
        <v>582</v>
      </c>
      <c r="B12" s="299" t="s">
        <v>583</v>
      </c>
      <c r="C12" s="293" t="s">
        <v>753</v>
      </c>
      <c r="D12" s="275" t="s">
        <v>74</v>
      </c>
      <c r="E12" s="275" t="s">
        <v>74</v>
      </c>
      <c r="F12" s="275" t="s">
        <v>74</v>
      </c>
      <c r="G12" s="275" t="s">
        <v>74</v>
      </c>
      <c r="H12" s="275" t="s">
        <v>74</v>
      </c>
      <c r="I12" s="275" t="s">
        <v>74</v>
      </c>
      <c r="J12" s="275" t="s">
        <v>74</v>
      </c>
      <c r="K12" s="275" t="s">
        <v>74</v>
      </c>
      <c r="L12" s="275" t="s">
        <v>74</v>
      </c>
      <c r="M12" s="275" t="s">
        <v>74</v>
      </c>
      <c r="N12" s="275" t="s">
        <v>74</v>
      </c>
      <c r="O12" s="275" t="s">
        <v>74</v>
      </c>
      <c r="P12" s="275" t="s">
        <v>74</v>
      </c>
      <c r="Q12" s="275" t="s">
        <v>74</v>
      </c>
      <c r="R12" s="275" t="s">
        <v>74</v>
      </c>
      <c r="S12" s="275" t="s">
        <v>74</v>
      </c>
      <c r="T12" s="275" t="s">
        <v>74</v>
      </c>
      <c r="U12" s="275" t="s">
        <v>74</v>
      </c>
      <c r="V12" s="275" t="s">
        <v>74</v>
      </c>
      <c r="W12" s="275" t="s">
        <v>74</v>
      </c>
      <c r="X12" s="275" t="s">
        <v>74</v>
      </c>
      <c r="Y12" s="275" t="s">
        <v>74</v>
      </c>
      <c r="Z12" s="275" t="s">
        <v>74</v>
      </c>
      <c r="AA12" s="275" t="s">
        <v>74</v>
      </c>
      <c r="AB12" s="275" t="s">
        <v>74</v>
      </c>
      <c r="AC12" s="275" t="s">
        <v>74</v>
      </c>
      <c r="AD12" s="275" t="s">
        <v>74</v>
      </c>
      <c r="AE12" s="275" t="s">
        <v>74</v>
      </c>
      <c r="AF12" s="275" t="s">
        <v>74</v>
      </c>
      <c r="AG12" s="275" t="s">
        <v>74</v>
      </c>
      <c r="AH12" s="275" t="s">
        <v>74</v>
      </c>
      <c r="AI12" s="275" t="s">
        <v>74</v>
      </c>
      <c r="AJ12" s="275" t="s">
        <v>74</v>
      </c>
      <c r="AK12" s="275" t="s">
        <v>74</v>
      </c>
      <c r="AL12" s="275" t="s">
        <v>74</v>
      </c>
      <c r="AM12" s="275" t="s">
        <v>74</v>
      </c>
      <c r="AN12" s="275" t="s">
        <v>74</v>
      </c>
      <c r="AO12" s="275" t="s">
        <v>74</v>
      </c>
      <c r="AP12" s="275" t="s">
        <v>74</v>
      </c>
      <c r="AQ12" s="275" t="s">
        <v>74</v>
      </c>
      <c r="AR12" s="275" t="s">
        <v>74</v>
      </c>
      <c r="AS12" s="275" t="s">
        <v>74</v>
      </c>
      <c r="AT12" s="275" t="s">
        <v>74</v>
      </c>
      <c r="AU12" s="275" t="s">
        <v>74</v>
      </c>
      <c r="AV12" s="275" t="s">
        <v>74</v>
      </c>
      <c r="AW12" s="275" t="s">
        <v>74</v>
      </c>
      <c r="AX12" s="275" t="s">
        <v>74</v>
      </c>
      <c r="AY12" s="275" t="s">
        <v>74</v>
      </c>
      <c r="AZ12" s="275" t="s">
        <v>74</v>
      </c>
      <c r="BA12" s="275" t="s">
        <v>74</v>
      </c>
      <c r="BB12" s="275" t="s">
        <v>74</v>
      </c>
      <c r="BC12" s="275" t="s">
        <v>74</v>
      </c>
      <c r="BD12" s="275" t="s">
        <v>74</v>
      </c>
      <c r="BE12" s="275" t="s">
        <v>74</v>
      </c>
      <c r="BF12" s="293" t="s">
        <v>74</v>
      </c>
      <c r="BG12" s="293" t="s">
        <v>74</v>
      </c>
      <c r="BH12" s="293" t="s">
        <v>74</v>
      </c>
      <c r="BI12" s="293" t="s">
        <v>74</v>
      </c>
      <c r="BJ12" s="293" t="s">
        <v>74</v>
      </c>
      <c r="BK12" s="237" t="s">
        <v>74</v>
      </c>
      <c r="BL12" s="218"/>
    </row>
    <row r="13" spans="1:64" ht="20" customHeight="1">
      <c r="A13" s="292" t="s">
        <v>584</v>
      </c>
      <c r="B13" s="299" t="s">
        <v>585</v>
      </c>
      <c r="C13" s="293" t="s">
        <v>753</v>
      </c>
      <c r="D13" s="293">
        <v>50.5</v>
      </c>
      <c r="E13" s="293">
        <v>105</v>
      </c>
      <c r="F13" s="293">
        <v>16</v>
      </c>
      <c r="G13" s="293" t="s">
        <v>402</v>
      </c>
      <c r="H13" s="293" t="s">
        <v>402</v>
      </c>
      <c r="I13" s="293" t="s">
        <v>402</v>
      </c>
      <c r="J13" s="293" t="s">
        <v>402</v>
      </c>
      <c r="K13" s="293" t="s">
        <v>402</v>
      </c>
      <c r="L13" s="293" t="s">
        <v>402</v>
      </c>
      <c r="M13" s="293" t="s">
        <v>402</v>
      </c>
      <c r="N13" s="293" t="s">
        <v>402</v>
      </c>
      <c r="O13" s="293" t="s">
        <v>402</v>
      </c>
      <c r="P13" s="293" t="s">
        <v>402</v>
      </c>
      <c r="Q13" s="293" t="s">
        <v>402</v>
      </c>
      <c r="R13" s="293" t="s">
        <v>402</v>
      </c>
      <c r="S13" s="293" t="s">
        <v>402</v>
      </c>
      <c r="T13" s="293" t="s">
        <v>402</v>
      </c>
      <c r="U13" s="293" t="s">
        <v>402</v>
      </c>
      <c r="V13" s="293" t="s">
        <v>402</v>
      </c>
      <c r="W13" s="293" t="s">
        <v>402</v>
      </c>
      <c r="X13" s="293" t="s">
        <v>402</v>
      </c>
      <c r="Y13" s="293" t="s">
        <v>402</v>
      </c>
      <c r="Z13" s="293" t="s">
        <v>402</v>
      </c>
      <c r="AA13" s="293" t="s">
        <v>402</v>
      </c>
      <c r="AB13" s="293" t="s">
        <v>402</v>
      </c>
      <c r="AC13" s="293" t="s">
        <v>402</v>
      </c>
      <c r="AD13" s="293" t="s">
        <v>402</v>
      </c>
      <c r="AE13" s="293" t="s">
        <v>402</v>
      </c>
      <c r="AF13" s="293" t="s">
        <v>402</v>
      </c>
      <c r="AG13" s="293" t="s">
        <v>402</v>
      </c>
      <c r="AH13" s="293" t="s">
        <v>402</v>
      </c>
      <c r="AI13" s="293" t="s">
        <v>402</v>
      </c>
      <c r="AJ13" s="293" t="s">
        <v>402</v>
      </c>
      <c r="AK13" s="293" t="s">
        <v>402</v>
      </c>
      <c r="AL13" s="293" t="s">
        <v>402</v>
      </c>
      <c r="AM13" s="293" t="s">
        <v>402</v>
      </c>
      <c r="AN13" s="293" t="s">
        <v>402</v>
      </c>
      <c r="AO13" s="293" t="s">
        <v>402</v>
      </c>
      <c r="AP13" s="293" t="s">
        <v>402</v>
      </c>
      <c r="AQ13" s="293" t="s">
        <v>402</v>
      </c>
      <c r="AR13" s="293" t="s">
        <v>402</v>
      </c>
      <c r="AS13" s="293" t="s">
        <v>402</v>
      </c>
      <c r="AT13" s="293" t="s">
        <v>402</v>
      </c>
      <c r="AU13" s="293" t="s">
        <v>402</v>
      </c>
      <c r="AV13" s="293" t="s">
        <v>402</v>
      </c>
      <c r="AW13" s="293" t="s">
        <v>402</v>
      </c>
      <c r="AX13" s="293" t="s">
        <v>402</v>
      </c>
      <c r="AY13" s="293" t="s">
        <v>402</v>
      </c>
      <c r="AZ13" s="293" t="s">
        <v>404</v>
      </c>
      <c r="BA13" s="293" t="s">
        <v>402</v>
      </c>
      <c r="BB13" s="293" t="s">
        <v>402</v>
      </c>
      <c r="BC13" s="300" t="s">
        <v>402</v>
      </c>
      <c r="BD13" s="293" t="s">
        <v>402</v>
      </c>
      <c r="BE13" s="293" t="s">
        <v>402</v>
      </c>
      <c r="BF13" s="293" t="s">
        <v>402</v>
      </c>
      <c r="BG13" s="293" t="s">
        <v>402</v>
      </c>
      <c r="BH13" s="293" t="s">
        <v>402</v>
      </c>
      <c r="BI13" s="293" t="s">
        <v>402</v>
      </c>
      <c r="BJ13" s="293" t="s">
        <v>402</v>
      </c>
      <c r="BK13" s="304" t="s">
        <v>762</v>
      </c>
    </row>
    <row r="14" spans="1:64" ht="20" customHeight="1">
      <c r="A14" s="292" t="s">
        <v>586</v>
      </c>
      <c r="B14" s="299" t="s">
        <v>587</v>
      </c>
      <c r="C14" s="293" t="s">
        <v>753</v>
      </c>
      <c r="D14" s="293">
        <v>30.65</v>
      </c>
      <c r="E14" s="293">
        <v>111</v>
      </c>
      <c r="F14" s="293">
        <v>17</v>
      </c>
      <c r="G14" s="293" t="s">
        <v>402</v>
      </c>
      <c r="H14" s="293" t="s">
        <v>402</v>
      </c>
      <c r="I14" s="293" t="s">
        <v>402</v>
      </c>
      <c r="J14" s="293" t="s">
        <v>402</v>
      </c>
      <c r="K14" s="293" t="s">
        <v>402</v>
      </c>
      <c r="L14" s="293" t="s">
        <v>402</v>
      </c>
      <c r="M14" s="293" t="s">
        <v>402</v>
      </c>
      <c r="N14" s="293" t="s">
        <v>402</v>
      </c>
      <c r="O14" s="293" t="s">
        <v>402</v>
      </c>
      <c r="P14" s="293" t="s">
        <v>402</v>
      </c>
      <c r="Q14" s="293" t="s">
        <v>402</v>
      </c>
      <c r="R14" s="293" t="s">
        <v>402</v>
      </c>
      <c r="S14" s="293" t="s">
        <v>402</v>
      </c>
      <c r="T14" s="293" t="s">
        <v>402</v>
      </c>
      <c r="U14" s="293" t="s">
        <v>402</v>
      </c>
      <c r="V14" s="293" t="s">
        <v>402</v>
      </c>
      <c r="W14" s="293" t="s">
        <v>402</v>
      </c>
      <c r="X14" s="293" t="s">
        <v>402</v>
      </c>
      <c r="Y14" s="293" t="s">
        <v>402</v>
      </c>
      <c r="Z14" s="293" t="s">
        <v>402</v>
      </c>
      <c r="AA14" s="293" t="s">
        <v>402</v>
      </c>
      <c r="AB14" s="293" t="s">
        <v>402</v>
      </c>
      <c r="AC14" s="293" t="s">
        <v>402</v>
      </c>
      <c r="AD14" s="293" t="s">
        <v>402</v>
      </c>
      <c r="AE14" s="293" t="s">
        <v>402</v>
      </c>
      <c r="AF14" s="293" t="s">
        <v>402</v>
      </c>
      <c r="AG14" s="293" t="s">
        <v>402</v>
      </c>
      <c r="AH14" s="293" t="s">
        <v>402</v>
      </c>
      <c r="AI14" s="293" t="s">
        <v>402</v>
      </c>
      <c r="AJ14" s="293" t="s">
        <v>402</v>
      </c>
      <c r="AK14" s="293" t="s">
        <v>402</v>
      </c>
      <c r="AL14" s="293" t="s">
        <v>402</v>
      </c>
      <c r="AM14" s="293" t="s">
        <v>402</v>
      </c>
      <c r="AN14" s="293" t="s">
        <v>402</v>
      </c>
      <c r="AO14" s="293" t="s">
        <v>402</v>
      </c>
      <c r="AP14" s="293" t="s">
        <v>402</v>
      </c>
      <c r="AQ14" s="293" t="s">
        <v>402</v>
      </c>
      <c r="AR14" s="293" t="s">
        <v>402</v>
      </c>
      <c r="AS14" s="293" t="s">
        <v>402</v>
      </c>
      <c r="AT14" s="293" t="s">
        <v>402</v>
      </c>
      <c r="AU14" s="293" t="s">
        <v>402</v>
      </c>
      <c r="AV14" s="293" t="s">
        <v>402</v>
      </c>
      <c r="AW14" s="293" t="s">
        <v>402</v>
      </c>
      <c r="AX14" s="293" t="s">
        <v>402</v>
      </c>
      <c r="AY14" s="293" t="s">
        <v>402</v>
      </c>
      <c r="AZ14" s="293" t="s">
        <v>404</v>
      </c>
      <c r="BA14" s="293" t="s">
        <v>402</v>
      </c>
      <c r="BB14" s="293" t="s">
        <v>402</v>
      </c>
      <c r="BC14" s="300" t="s">
        <v>402</v>
      </c>
      <c r="BD14" s="293" t="s">
        <v>404</v>
      </c>
      <c r="BE14" s="293" t="s">
        <v>402</v>
      </c>
      <c r="BF14" s="293" t="s">
        <v>402</v>
      </c>
      <c r="BG14" s="293" t="s">
        <v>402</v>
      </c>
      <c r="BH14" s="293" t="s">
        <v>402</v>
      </c>
      <c r="BI14" s="293" t="s">
        <v>402</v>
      </c>
      <c r="BJ14" s="293" t="s">
        <v>402</v>
      </c>
      <c r="BK14" s="304" t="s">
        <v>763</v>
      </c>
    </row>
    <row r="15" spans="1:64" ht="20" customHeight="1">
      <c r="A15" s="292" t="s">
        <v>588</v>
      </c>
      <c r="B15" s="299" t="s">
        <v>589</v>
      </c>
      <c r="C15" s="293" t="s">
        <v>753</v>
      </c>
      <c r="D15" s="293">
        <v>37.5</v>
      </c>
      <c r="E15" s="293">
        <v>100</v>
      </c>
      <c r="F15" s="293">
        <v>13</v>
      </c>
      <c r="G15" s="293" t="s">
        <v>402</v>
      </c>
      <c r="H15" s="293" t="s">
        <v>402</v>
      </c>
      <c r="I15" s="293" t="s">
        <v>402</v>
      </c>
      <c r="J15" s="293" t="s">
        <v>402</v>
      </c>
      <c r="K15" s="293" t="s">
        <v>402</v>
      </c>
      <c r="L15" s="293" t="s">
        <v>402</v>
      </c>
      <c r="M15" s="293" t="s">
        <v>402</v>
      </c>
      <c r="N15" s="293" t="s">
        <v>402</v>
      </c>
      <c r="O15" s="293" t="s">
        <v>402</v>
      </c>
      <c r="P15" s="293" t="s">
        <v>402</v>
      </c>
      <c r="Q15" s="293" t="s">
        <v>402</v>
      </c>
      <c r="R15" s="293" t="s">
        <v>402</v>
      </c>
      <c r="S15" s="293" t="s">
        <v>402</v>
      </c>
      <c r="T15" s="293" t="s">
        <v>402</v>
      </c>
      <c r="U15" s="293" t="s">
        <v>402</v>
      </c>
      <c r="V15" s="293" t="s">
        <v>402</v>
      </c>
      <c r="W15" s="293" t="s">
        <v>402</v>
      </c>
      <c r="X15" s="293" t="s">
        <v>402</v>
      </c>
      <c r="Y15" s="293" t="s">
        <v>402</v>
      </c>
      <c r="Z15" s="293" t="s">
        <v>402</v>
      </c>
      <c r="AA15" s="293" t="s">
        <v>402</v>
      </c>
      <c r="AB15" s="293" t="s">
        <v>402</v>
      </c>
      <c r="AC15" s="293" t="s">
        <v>402</v>
      </c>
      <c r="AD15" s="293" t="s">
        <v>402</v>
      </c>
      <c r="AE15" s="293" t="s">
        <v>402</v>
      </c>
      <c r="AF15" s="293" t="s">
        <v>402</v>
      </c>
      <c r="AG15" s="293" t="s">
        <v>402</v>
      </c>
      <c r="AH15" s="293" t="s">
        <v>402</v>
      </c>
      <c r="AI15" s="293" t="s">
        <v>402</v>
      </c>
      <c r="AJ15" s="293" t="s">
        <v>402</v>
      </c>
      <c r="AK15" s="293" t="s">
        <v>402</v>
      </c>
      <c r="AL15" s="293" t="s">
        <v>402</v>
      </c>
      <c r="AM15" s="293" t="s">
        <v>402</v>
      </c>
      <c r="AN15" s="293" t="s">
        <v>402</v>
      </c>
      <c r="AO15" s="293" t="s">
        <v>402</v>
      </c>
      <c r="AP15" s="293" t="s">
        <v>402</v>
      </c>
      <c r="AQ15" s="293" t="s">
        <v>402</v>
      </c>
      <c r="AR15" s="293" t="s">
        <v>402</v>
      </c>
      <c r="AS15" s="293" t="s">
        <v>402</v>
      </c>
      <c r="AT15" s="293" t="s">
        <v>402</v>
      </c>
      <c r="AU15" s="293" t="s">
        <v>402</v>
      </c>
      <c r="AV15" s="293" t="s">
        <v>402</v>
      </c>
      <c r="AW15" s="293" t="s">
        <v>402</v>
      </c>
      <c r="AX15" s="293" t="s">
        <v>402</v>
      </c>
      <c r="AY15" s="293" t="s">
        <v>402</v>
      </c>
      <c r="AZ15" s="293" t="s">
        <v>404</v>
      </c>
      <c r="BA15" s="293" t="s">
        <v>402</v>
      </c>
      <c r="BB15" s="293" t="s">
        <v>402</v>
      </c>
      <c r="BC15" s="300" t="s">
        <v>402</v>
      </c>
      <c r="BD15" s="293" t="s">
        <v>404</v>
      </c>
      <c r="BE15" s="293" t="s">
        <v>402</v>
      </c>
      <c r="BF15" s="293" t="s">
        <v>402</v>
      </c>
      <c r="BG15" s="293" t="s">
        <v>402</v>
      </c>
      <c r="BH15" s="293" t="s">
        <v>402</v>
      </c>
      <c r="BI15" s="293" t="s">
        <v>402</v>
      </c>
      <c r="BJ15" s="293" t="s">
        <v>402</v>
      </c>
      <c r="BK15" s="304" t="s">
        <v>764</v>
      </c>
    </row>
    <row r="16" spans="1:64" ht="20" customHeight="1">
      <c r="A16" s="292" t="s">
        <v>590</v>
      </c>
      <c r="B16" s="299" t="s">
        <v>591</v>
      </c>
      <c r="C16" s="293" t="s">
        <v>753</v>
      </c>
      <c r="D16" s="293">
        <v>33.5</v>
      </c>
      <c r="E16" s="293">
        <v>110</v>
      </c>
      <c r="F16" s="293">
        <v>17</v>
      </c>
      <c r="G16" s="293" t="s">
        <v>404</v>
      </c>
      <c r="H16" s="293" t="s">
        <v>404</v>
      </c>
      <c r="I16" s="293" t="s">
        <v>404</v>
      </c>
      <c r="J16" s="293" t="s">
        <v>404</v>
      </c>
      <c r="K16" s="293" t="s">
        <v>404</v>
      </c>
      <c r="L16" s="293" t="s">
        <v>404</v>
      </c>
      <c r="M16" s="293" t="s">
        <v>404</v>
      </c>
      <c r="N16" s="293" t="s">
        <v>404</v>
      </c>
      <c r="O16" s="293" t="s">
        <v>404</v>
      </c>
      <c r="P16" s="293" t="s">
        <v>404</v>
      </c>
      <c r="Q16" s="293" t="s">
        <v>404</v>
      </c>
      <c r="R16" s="293" t="s">
        <v>404</v>
      </c>
      <c r="S16" s="293" t="s">
        <v>404</v>
      </c>
      <c r="T16" s="293" t="s">
        <v>404</v>
      </c>
      <c r="U16" s="293" t="s">
        <v>404</v>
      </c>
      <c r="V16" s="293" t="s">
        <v>404</v>
      </c>
      <c r="W16" s="293" t="s">
        <v>404</v>
      </c>
      <c r="X16" s="293" t="s">
        <v>404</v>
      </c>
      <c r="Y16" s="293" t="s">
        <v>404</v>
      </c>
      <c r="Z16" s="293" t="s">
        <v>404</v>
      </c>
      <c r="AA16" s="293" t="s">
        <v>404</v>
      </c>
      <c r="AB16" s="293" t="s">
        <v>404</v>
      </c>
      <c r="AC16" s="293" t="s">
        <v>404</v>
      </c>
      <c r="AD16" s="293" t="s">
        <v>404</v>
      </c>
      <c r="AE16" s="293" t="s">
        <v>404</v>
      </c>
      <c r="AF16" s="293" t="s">
        <v>404</v>
      </c>
      <c r="AG16" s="293" t="s">
        <v>404</v>
      </c>
      <c r="AH16" s="293" t="s">
        <v>404</v>
      </c>
      <c r="AI16" s="293" t="s">
        <v>404</v>
      </c>
      <c r="AJ16" s="293" t="s">
        <v>404</v>
      </c>
      <c r="AK16" s="293" t="s">
        <v>404</v>
      </c>
      <c r="AL16" s="293" t="s">
        <v>404</v>
      </c>
      <c r="AM16" s="293" t="s">
        <v>404</v>
      </c>
      <c r="AN16" s="293" t="s">
        <v>404</v>
      </c>
      <c r="AO16" s="293" t="s">
        <v>404</v>
      </c>
      <c r="AP16" s="293" t="s">
        <v>404</v>
      </c>
      <c r="AQ16" s="293" t="s">
        <v>404</v>
      </c>
      <c r="AR16" s="293" t="s">
        <v>404</v>
      </c>
      <c r="AS16" s="293" t="s">
        <v>404</v>
      </c>
      <c r="AT16" s="293" t="s">
        <v>404</v>
      </c>
      <c r="AU16" s="293" t="s">
        <v>404</v>
      </c>
      <c r="AV16" s="293" t="s">
        <v>404</v>
      </c>
      <c r="AW16" s="293" t="s">
        <v>404</v>
      </c>
      <c r="AX16" s="293" t="s">
        <v>404</v>
      </c>
      <c r="AY16" s="293" t="s">
        <v>404</v>
      </c>
      <c r="AZ16" s="293" t="s">
        <v>404</v>
      </c>
      <c r="BA16" s="293" t="s">
        <v>404</v>
      </c>
      <c r="BB16" s="293" t="s">
        <v>402</v>
      </c>
      <c r="BC16" s="300" t="s">
        <v>404</v>
      </c>
      <c r="BD16" s="293" t="s">
        <v>404</v>
      </c>
      <c r="BE16" s="293" t="s">
        <v>404</v>
      </c>
      <c r="BF16" s="293" t="s">
        <v>404</v>
      </c>
      <c r="BG16" s="293" t="s">
        <v>404</v>
      </c>
      <c r="BH16" s="293" t="s">
        <v>404</v>
      </c>
      <c r="BI16" s="293" t="s">
        <v>404</v>
      </c>
      <c r="BJ16" s="293" t="s">
        <v>404</v>
      </c>
      <c r="BK16" s="237" t="s">
        <v>765</v>
      </c>
    </row>
    <row r="17" spans="1:63" ht="20" customHeight="1">
      <c r="A17" s="292" t="s">
        <v>592</v>
      </c>
      <c r="B17" s="299" t="s">
        <v>593</v>
      </c>
      <c r="C17" s="293" t="s">
        <v>753</v>
      </c>
      <c r="D17" s="293">
        <v>40</v>
      </c>
      <c r="E17" s="293">
        <v>111</v>
      </c>
      <c r="F17" s="293">
        <v>20</v>
      </c>
      <c r="G17" s="293" t="s">
        <v>404</v>
      </c>
      <c r="H17" s="293" t="s">
        <v>404</v>
      </c>
      <c r="I17" s="293" t="s">
        <v>404</v>
      </c>
      <c r="J17" s="293" t="s">
        <v>404</v>
      </c>
      <c r="K17" s="293" t="s">
        <v>404</v>
      </c>
      <c r="L17" s="293" t="s">
        <v>404</v>
      </c>
      <c r="M17" s="293" t="s">
        <v>404</v>
      </c>
      <c r="N17" s="293" t="s">
        <v>404</v>
      </c>
      <c r="O17" s="293" t="s">
        <v>404</v>
      </c>
      <c r="P17" s="293" t="s">
        <v>404</v>
      </c>
      <c r="Q17" s="293" t="s">
        <v>404</v>
      </c>
      <c r="R17" s="293" t="s">
        <v>404</v>
      </c>
      <c r="S17" s="293" t="s">
        <v>404</v>
      </c>
      <c r="T17" s="293" t="s">
        <v>404</v>
      </c>
      <c r="U17" s="293" t="s">
        <v>404</v>
      </c>
      <c r="V17" s="293" t="s">
        <v>404</v>
      </c>
      <c r="W17" s="293" t="s">
        <v>404</v>
      </c>
      <c r="X17" s="293" t="s">
        <v>404</v>
      </c>
      <c r="Y17" s="293" t="s">
        <v>404</v>
      </c>
      <c r="Z17" s="293" t="s">
        <v>404</v>
      </c>
      <c r="AA17" s="293" t="s">
        <v>404</v>
      </c>
      <c r="AB17" s="293" t="s">
        <v>404</v>
      </c>
      <c r="AC17" s="293" t="s">
        <v>404</v>
      </c>
      <c r="AD17" s="293" t="s">
        <v>404</v>
      </c>
      <c r="AE17" s="293" t="s">
        <v>404</v>
      </c>
      <c r="AF17" s="293" t="s">
        <v>404</v>
      </c>
      <c r="AG17" s="293" t="s">
        <v>404</v>
      </c>
      <c r="AH17" s="293" t="s">
        <v>404</v>
      </c>
      <c r="AI17" s="293" t="s">
        <v>404</v>
      </c>
      <c r="AJ17" s="293" t="s">
        <v>404</v>
      </c>
      <c r="AK17" s="293" t="s">
        <v>404</v>
      </c>
      <c r="AL17" s="293" t="s">
        <v>404</v>
      </c>
      <c r="AM17" s="293" t="s">
        <v>404</v>
      </c>
      <c r="AN17" s="293" t="s">
        <v>404</v>
      </c>
      <c r="AO17" s="293" t="s">
        <v>404</v>
      </c>
      <c r="AP17" s="293" t="s">
        <v>404</v>
      </c>
      <c r="AQ17" s="293" t="s">
        <v>404</v>
      </c>
      <c r="AR17" s="293" t="s">
        <v>404</v>
      </c>
      <c r="AS17" s="293" t="s">
        <v>404</v>
      </c>
      <c r="AT17" s="293" t="s">
        <v>404</v>
      </c>
      <c r="AU17" s="293" t="s">
        <v>404</v>
      </c>
      <c r="AV17" s="293" t="s">
        <v>404</v>
      </c>
      <c r="AW17" s="293" t="s">
        <v>404</v>
      </c>
      <c r="AX17" s="293" t="s">
        <v>404</v>
      </c>
      <c r="AY17" s="293" t="s">
        <v>404</v>
      </c>
      <c r="AZ17" s="293" t="s">
        <v>404</v>
      </c>
      <c r="BA17" s="293" t="s">
        <v>404</v>
      </c>
      <c r="BB17" s="293" t="s">
        <v>402</v>
      </c>
      <c r="BC17" s="300" t="s">
        <v>404</v>
      </c>
      <c r="BD17" s="293" t="s">
        <v>404</v>
      </c>
      <c r="BE17" s="293" t="s">
        <v>404</v>
      </c>
      <c r="BF17" s="293" t="s">
        <v>404</v>
      </c>
      <c r="BG17" s="293" t="s">
        <v>404</v>
      </c>
      <c r="BH17" s="293" t="s">
        <v>404</v>
      </c>
      <c r="BI17" s="293" t="s">
        <v>404</v>
      </c>
      <c r="BJ17" s="293" t="s">
        <v>404</v>
      </c>
      <c r="BK17" s="305" t="s">
        <v>766</v>
      </c>
    </row>
    <row r="18" spans="1:63" ht="20" customHeight="1">
      <c r="A18" s="292" t="s">
        <v>594</v>
      </c>
      <c r="B18" s="299" t="s">
        <v>595</v>
      </c>
      <c r="C18" s="293" t="s">
        <v>753</v>
      </c>
      <c r="D18" s="293">
        <v>47</v>
      </c>
      <c r="E18" s="293">
        <v>121</v>
      </c>
      <c r="F18" s="293">
        <v>21</v>
      </c>
      <c r="G18" s="300" t="s">
        <v>402</v>
      </c>
      <c r="H18" s="293" t="s">
        <v>402</v>
      </c>
      <c r="I18" s="306" t="s">
        <v>402</v>
      </c>
      <c r="J18" s="306" t="s">
        <v>402</v>
      </c>
      <c r="K18" s="306" t="s">
        <v>402</v>
      </c>
      <c r="L18" s="306" t="s">
        <v>402</v>
      </c>
      <c r="M18" s="306" t="s">
        <v>402</v>
      </c>
      <c r="N18" s="306" t="s">
        <v>402</v>
      </c>
      <c r="O18" s="293" t="s">
        <v>402</v>
      </c>
      <c r="P18" s="293" t="s">
        <v>402</v>
      </c>
      <c r="Q18" s="293" t="s">
        <v>402</v>
      </c>
      <c r="R18" s="293" t="s">
        <v>402</v>
      </c>
      <c r="S18" s="293" t="s">
        <v>402</v>
      </c>
      <c r="T18" s="293" t="s">
        <v>402</v>
      </c>
      <c r="U18" s="293" t="s">
        <v>402</v>
      </c>
      <c r="V18" s="293" t="s">
        <v>402</v>
      </c>
      <c r="W18" s="293" t="s">
        <v>402</v>
      </c>
      <c r="X18" s="293" t="s">
        <v>402</v>
      </c>
      <c r="Y18" s="293" t="s">
        <v>402</v>
      </c>
      <c r="Z18" s="293" t="s">
        <v>402</v>
      </c>
      <c r="AA18" s="293" t="s">
        <v>402</v>
      </c>
      <c r="AB18" s="293" t="s">
        <v>402</v>
      </c>
      <c r="AC18" s="293" t="s">
        <v>402</v>
      </c>
      <c r="AD18" s="293" t="s">
        <v>402</v>
      </c>
      <c r="AE18" s="293" t="s">
        <v>402</v>
      </c>
      <c r="AF18" s="293" t="s">
        <v>402</v>
      </c>
      <c r="AG18" s="293" t="s">
        <v>402</v>
      </c>
      <c r="AH18" s="293" t="s">
        <v>402</v>
      </c>
      <c r="AI18" s="293" t="s">
        <v>402</v>
      </c>
      <c r="AJ18" s="293" t="s">
        <v>402</v>
      </c>
      <c r="AK18" s="293" t="s">
        <v>402</v>
      </c>
      <c r="AL18" s="293" t="s">
        <v>402</v>
      </c>
      <c r="AM18" s="293" t="s">
        <v>402</v>
      </c>
      <c r="AN18" s="293" t="s">
        <v>402</v>
      </c>
      <c r="AO18" s="293" t="s">
        <v>402</v>
      </c>
      <c r="AP18" s="293" t="s">
        <v>402</v>
      </c>
      <c r="AQ18" s="293" t="s">
        <v>402</v>
      </c>
      <c r="AR18" s="293" t="s">
        <v>402</v>
      </c>
      <c r="AS18" s="293" t="s">
        <v>402</v>
      </c>
      <c r="AT18" s="293" t="s">
        <v>402</v>
      </c>
      <c r="AU18" s="293" t="s">
        <v>402</v>
      </c>
      <c r="AV18" s="293" t="s">
        <v>402</v>
      </c>
      <c r="AW18" s="293" t="s">
        <v>402</v>
      </c>
      <c r="AX18" s="293" t="s">
        <v>402</v>
      </c>
      <c r="AY18" s="293" t="s">
        <v>402</v>
      </c>
      <c r="AZ18" s="293" t="s">
        <v>402</v>
      </c>
      <c r="BA18" s="293" t="s">
        <v>402</v>
      </c>
      <c r="BB18" s="293" t="s">
        <v>402</v>
      </c>
      <c r="BC18" s="300" t="s">
        <v>402</v>
      </c>
      <c r="BD18" s="293" t="s">
        <v>402</v>
      </c>
      <c r="BE18" s="293" t="s">
        <v>402</v>
      </c>
      <c r="BF18" s="293" t="s">
        <v>402</v>
      </c>
      <c r="BG18" s="293" t="s">
        <v>402</v>
      </c>
      <c r="BH18" s="293" t="s">
        <v>402</v>
      </c>
      <c r="BI18" s="293" t="s">
        <v>402</v>
      </c>
      <c r="BJ18" s="293" t="s">
        <v>402</v>
      </c>
      <c r="BK18" s="303" t="s">
        <v>767</v>
      </c>
    </row>
    <row r="19" spans="1:63" ht="20" customHeight="1">
      <c r="A19" s="292" t="s">
        <v>596</v>
      </c>
      <c r="B19" s="299" t="s">
        <v>597</v>
      </c>
      <c r="C19" s="293" t="s">
        <v>753</v>
      </c>
      <c r="D19" s="293">
        <v>41.5</v>
      </c>
      <c r="E19" s="293">
        <v>107</v>
      </c>
      <c r="F19" s="293">
        <v>15</v>
      </c>
      <c r="G19" s="275" t="s">
        <v>402</v>
      </c>
      <c r="H19" s="307" t="s">
        <v>402</v>
      </c>
      <c r="I19" s="307" t="s">
        <v>402</v>
      </c>
      <c r="J19" s="307" t="s">
        <v>402</v>
      </c>
      <c r="K19" s="307" t="s">
        <v>402</v>
      </c>
      <c r="L19" s="307" t="s">
        <v>402</v>
      </c>
      <c r="M19" s="307" t="s">
        <v>402</v>
      </c>
      <c r="N19" s="307" t="s">
        <v>402</v>
      </c>
      <c r="O19" s="293" t="s">
        <v>402</v>
      </c>
      <c r="P19" s="293" t="s">
        <v>402</v>
      </c>
      <c r="Q19" s="293" t="s">
        <v>402</v>
      </c>
      <c r="R19" s="293" t="s">
        <v>402</v>
      </c>
      <c r="S19" s="293" t="s">
        <v>402</v>
      </c>
      <c r="T19" s="293" t="s">
        <v>402</v>
      </c>
      <c r="U19" s="293" t="s">
        <v>402</v>
      </c>
      <c r="V19" s="293" t="s">
        <v>402</v>
      </c>
      <c r="W19" s="293" t="s">
        <v>402</v>
      </c>
      <c r="X19" s="293" t="s">
        <v>402</v>
      </c>
      <c r="Y19" s="293" t="s">
        <v>402</v>
      </c>
      <c r="Z19" s="293" t="s">
        <v>402</v>
      </c>
      <c r="AA19" s="293" t="s">
        <v>402</v>
      </c>
      <c r="AB19" s="293" t="s">
        <v>402</v>
      </c>
      <c r="AC19" s="293" t="s">
        <v>402</v>
      </c>
      <c r="AD19" s="293" t="s">
        <v>402</v>
      </c>
      <c r="AE19" s="293" t="s">
        <v>402</v>
      </c>
      <c r="AF19" s="293" t="s">
        <v>402</v>
      </c>
      <c r="AG19" s="293" t="s">
        <v>402</v>
      </c>
      <c r="AH19" s="293" t="s">
        <v>402</v>
      </c>
      <c r="AI19" s="293" t="s">
        <v>402</v>
      </c>
      <c r="AJ19" s="293" t="s">
        <v>402</v>
      </c>
      <c r="AK19" s="293" t="s">
        <v>402</v>
      </c>
      <c r="AL19" s="293" t="s">
        <v>402</v>
      </c>
      <c r="AM19" s="293" t="s">
        <v>402</v>
      </c>
      <c r="AN19" s="293" t="s">
        <v>402</v>
      </c>
      <c r="AO19" s="293" t="s">
        <v>402</v>
      </c>
      <c r="AP19" s="293" t="s">
        <v>402</v>
      </c>
      <c r="AQ19" s="293" t="s">
        <v>402</v>
      </c>
      <c r="AR19" s="293" t="s">
        <v>402</v>
      </c>
      <c r="AS19" s="293" t="s">
        <v>402</v>
      </c>
      <c r="AT19" s="293" t="s">
        <v>402</v>
      </c>
      <c r="AU19" s="293" t="s">
        <v>402</v>
      </c>
      <c r="AV19" s="293" t="s">
        <v>402</v>
      </c>
      <c r="AW19" s="293" t="s">
        <v>402</v>
      </c>
      <c r="AX19" s="293" t="s">
        <v>402</v>
      </c>
      <c r="AY19" s="293" t="s">
        <v>402</v>
      </c>
      <c r="AZ19" s="293" t="s">
        <v>402</v>
      </c>
      <c r="BA19" s="293" t="s">
        <v>402</v>
      </c>
      <c r="BB19" s="293" t="s">
        <v>402</v>
      </c>
      <c r="BC19" s="300" t="s">
        <v>402</v>
      </c>
      <c r="BD19" s="293" t="s">
        <v>402</v>
      </c>
      <c r="BE19" s="293" t="s">
        <v>402</v>
      </c>
      <c r="BF19" s="293" t="s">
        <v>402</v>
      </c>
      <c r="BG19" s="293" t="s">
        <v>402</v>
      </c>
      <c r="BH19" s="293" t="s">
        <v>402</v>
      </c>
      <c r="BI19" s="293" t="s">
        <v>402</v>
      </c>
      <c r="BJ19" s="293" t="s">
        <v>402</v>
      </c>
      <c r="BK19" s="304" t="s">
        <v>768</v>
      </c>
    </row>
    <row r="20" spans="1:63" ht="20" customHeight="1">
      <c r="A20" s="292" t="s">
        <v>598</v>
      </c>
      <c r="B20" s="299" t="s">
        <v>599</v>
      </c>
      <c r="C20" s="293" t="s">
        <v>753</v>
      </c>
      <c r="D20" s="293">
        <v>49.5</v>
      </c>
      <c r="E20" s="293">
        <v>104</v>
      </c>
      <c r="F20" s="293">
        <v>14</v>
      </c>
      <c r="G20" s="293" t="s">
        <v>404</v>
      </c>
      <c r="H20" s="293" t="s">
        <v>404</v>
      </c>
      <c r="I20" s="293" t="s">
        <v>404</v>
      </c>
      <c r="J20" s="293" t="s">
        <v>404</v>
      </c>
      <c r="K20" s="293" t="s">
        <v>404</v>
      </c>
      <c r="L20" s="293" t="s">
        <v>404</v>
      </c>
      <c r="M20" s="293" t="s">
        <v>404</v>
      </c>
      <c r="N20" s="293" t="s">
        <v>404</v>
      </c>
      <c r="O20" s="293" t="s">
        <v>404</v>
      </c>
      <c r="P20" s="293" t="s">
        <v>404</v>
      </c>
      <c r="Q20" s="293" t="s">
        <v>404</v>
      </c>
      <c r="R20" s="293" t="s">
        <v>404</v>
      </c>
      <c r="S20" s="293" t="s">
        <v>404</v>
      </c>
      <c r="T20" s="293" t="s">
        <v>404</v>
      </c>
      <c r="U20" s="293" t="s">
        <v>404</v>
      </c>
      <c r="V20" s="293" t="s">
        <v>404</v>
      </c>
      <c r="W20" s="293" t="s">
        <v>404</v>
      </c>
      <c r="X20" s="293" t="s">
        <v>404</v>
      </c>
      <c r="Y20" s="293" t="s">
        <v>404</v>
      </c>
      <c r="Z20" s="293" t="s">
        <v>404</v>
      </c>
      <c r="AA20" s="293" t="s">
        <v>404</v>
      </c>
      <c r="AB20" s="293" t="s">
        <v>404</v>
      </c>
      <c r="AC20" s="293" t="s">
        <v>404</v>
      </c>
      <c r="AD20" s="293" t="s">
        <v>404</v>
      </c>
      <c r="AE20" s="293" t="s">
        <v>404</v>
      </c>
      <c r="AF20" s="293" t="s">
        <v>404</v>
      </c>
      <c r="AG20" s="293" t="s">
        <v>404</v>
      </c>
      <c r="AH20" s="293" t="s">
        <v>404</v>
      </c>
      <c r="AI20" s="293" t="s">
        <v>404</v>
      </c>
      <c r="AJ20" s="293" t="s">
        <v>404</v>
      </c>
      <c r="AK20" s="293" t="s">
        <v>404</v>
      </c>
      <c r="AL20" s="293" t="s">
        <v>404</v>
      </c>
      <c r="AM20" s="293" t="s">
        <v>404</v>
      </c>
      <c r="AN20" s="293" t="s">
        <v>404</v>
      </c>
      <c r="AO20" s="293" t="s">
        <v>404</v>
      </c>
      <c r="AP20" s="293" t="s">
        <v>404</v>
      </c>
      <c r="AQ20" s="293" t="s">
        <v>404</v>
      </c>
      <c r="AR20" s="293" t="s">
        <v>404</v>
      </c>
      <c r="AS20" s="293" t="s">
        <v>404</v>
      </c>
      <c r="AT20" s="293" t="s">
        <v>404</v>
      </c>
      <c r="AU20" s="293" t="s">
        <v>404</v>
      </c>
      <c r="AV20" s="293" t="s">
        <v>404</v>
      </c>
      <c r="AW20" s="293" t="s">
        <v>404</v>
      </c>
      <c r="AX20" s="293" t="s">
        <v>404</v>
      </c>
      <c r="AY20" s="293" t="s">
        <v>404</v>
      </c>
      <c r="AZ20" s="293" t="s">
        <v>404</v>
      </c>
      <c r="BA20" s="293" t="s">
        <v>404</v>
      </c>
      <c r="BB20" s="293" t="s">
        <v>402</v>
      </c>
      <c r="BC20" s="300" t="s">
        <v>404</v>
      </c>
      <c r="BD20" s="293" t="s">
        <v>402</v>
      </c>
      <c r="BE20" s="293" t="s">
        <v>404</v>
      </c>
      <c r="BF20" s="293" t="s">
        <v>404</v>
      </c>
      <c r="BG20" s="293" t="s">
        <v>404</v>
      </c>
      <c r="BH20" s="293" t="s">
        <v>404</v>
      </c>
      <c r="BI20" s="293" t="s">
        <v>404</v>
      </c>
      <c r="BJ20" s="293" t="s">
        <v>404</v>
      </c>
      <c r="BK20" s="303" t="s">
        <v>769</v>
      </c>
    </row>
    <row r="21" spans="1:63" ht="20" customHeight="1">
      <c r="A21" s="292" t="s">
        <v>600</v>
      </c>
      <c r="B21" s="308" t="s">
        <v>601</v>
      </c>
      <c r="C21" s="293" t="s">
        <v>753</v>
      </c>
      <c r="D21" s="293">
        <v>42.5</v>
      </c>
      <c r="E21" s="293">
        <v>112</v>
      </c>
      <c r="F21" s="293">
        <v>20</v>
      </c>
      <c r="G21" s="293" t="s">
        <v>402</v>
      </c>
      <c r="H21" s="293" t="s">
        <v>402</v>
      </c>
      <c r="I21" s="293" t="s">
        <v>402</v>
      </c>
      <c r="J21" s="293" t="s">
        <v>402</v>
      </c>
      <c r="K21" s="293" t="s">
        <v>402</v>
      </c>
      <c r="L21" s="293" t="s">
        <v>402</v>
      </c>
      <c r="M21" s="293" t="s">
        <v>402</v>
      </c>
      <c r="N21" s="293" t="s">
        <v>402</v>
      </c>
      <c r="O21" s="293" t="s">
        <v>402</v>
      </c>
      <c r="P21" s="293" t="s">
        <v>402</v>
      </c>
      <c r="Q21" s="293" t="s">
        <v>402</v>
      </c>
      <c r="R21" s="293" t="s">
        <v>402</v>
      </c>
      <c r="S21" s="293" t="s">
        <v>402</v>
      </c>
      <c r="T21" s="293" t="s">
        <v>402</v>
      </c>
      <c r="U21" s="293" t="s">
        <v>402</v>
      </c>
      <c r="V21" s="293" t="s">
        <v>402</v>
      </c>
      <c r="W21" s="293" t="s">
        <v>402</v>
      </c>
      <c r="X21" s="293" t="s">
        <v>402</v>
      </c>
      <c r="Y21" s="293" t="s">
        <v>402</v>
      </c>
      <c r="Z21" s="293" t="s">
        <v>402</v>
      </c>
      <c r="AA21" s="293" t="s">
        <v>402</v>
      </c>
      <c r="AB21" s="293" t="s">
        <v>402</v>
      </c>
      <c r="AC21" s="293" t="s">
        <v>402</v>
      </c>
      <c r="AD21" s="293" t="s">
        <v>402</v>
      </c>
      <c r="AE21" s="293" t="s">
        <v>402</v>
      </c>
      <c r="AF21" s="293" t="s">
        <v>402</v>
      </c>
      <c r="AG21" s="293" t="s">
        <v>402</v>
      </c>
      <c r="AH21" s="293" t="s">
        <v>402</v>
      </c>
      <c r="AI21" s="293" t="s">
        <v>402</v>
      </c>
      <c r="AJ21" s="293" t="s">
        <v>402</v>
      </c>
      <c r="AK21" s="293" t="s">
        <v>402</v>
      </c>
      <c r="AL21" s="293" t="s">
        <v>402</v>
      </c>
      <c r="AM21" s="293" t="s">
        <v>402</v>
      </c>
      <c r="AN21" s="293" t="s">
        <v>402</v>
      </c>
      <c r="AO21" s="293" t="s">
        <v>402</v>
      </c>
      <c r="AP21" s="293" t="s">
        <v>402</v>
      </c>
      <c r="AQ21" s="293" t="s">
        <v>402</v>
      </c>
      <c r="AR21" s="293" t="s">
        <v>402</v>
      </c>
      <c r="AS21" s="293" t="s">
        <v>402</v>
      </c>
      <c r="AT21" s="293" t="s">
        <v>402</v>
      </c>
      <c r="AU21" s="293" t="s">
        <v>402</v>
      </c>
      <c r="AV21" s="293" t="s">
        <v>402</v>
      </c>
      <c r="AW21" s="293" t="s">
        <v>402</v>
      </c>
      <c r="AX21" s="293" t="s">
        <v>402</v>
      </c>
      <c r="AY21" s="293" t="s">
        <v>402</v>
      </c>
      <c r="AZ21" s="293" t="s">
        <v>402</v>
      </c>
      <c r="BA21" s="293" t="s">
        <v>402</v>
      </c>
      <c r="BB21" s="293" t="s">
        <v>402</v>
      </c>
      <c r="BC21" s="300" t="s">
        <v>402</v>
      </c>
      <c r="BD21" s="293" t="s">
        <v>402</v>
      </c>
      <c r="BE21" s="293" t="s">
        <v>402</v>
      </c>
      <c r="BF21" s="293" t="s">
        <v>402</v>
      </c>
      <c r="BG21" s="293" t="s">
        <v>402</v>
      </c>
      <c r="BH21" s="293" t="s">
        <v>402</v>
      </c>
      <c r="BI21" s="293" t="s">
        <v>402</v>
      </c>
      <c r="BJ21" s="293" t="s">
        <v>402</v>
      </c>
      <c r="BK21" s="303" t="s">
        <v>770</v>
      </c>
    </row>
    <row r="22" spans="1:63" ht="20" customHeight="1">
      <c r="A22" s="292" t="s">
        <v>602</v>
      </c>
      <c r="B22" s="309" t="s">
        <v>603</v>
      </c>
      <c r="C22" s="293" t="s">
        <v>771</v>
      </c>
      <c r="D22" s="293" t="s">
        <v>74</v>
      </c>
      <c r="E22" s="293">
        <v>112</v>
      </c>
      <c r="F22" s="293">
        <v>18</v>
      </c>
      <c r="G22" s="293" t="s">
        <v>404</v>
      </c>
      <c r="H22" s="293" t="s">
        <v>404</v>
      </c>
      <c r="I22" s="293" t="s">
        <v>404</v>
      </c>
      <c r="J22" s="293" t="s">
        <v>404</v>
      </c>
      <c r="K22" s="293" t="s">
        <v>404</v>
      </c>
      <c r="L22" s="293" t="s">
        <v>404</v>
      </c>
      <c r="M22" s="293" t="s">
        <v>404</v>
      </c>
      <c r="N22" s="293" t="s">
        <v>404</v>
      </c>
      <c r="O22" s="293" t="s">
        <v>404</v>
      </c>
      <c r="P22" s="293" t="s">
        <v>404</v>
      </c>
      <c r="Q22" s="293" t="s">
        <v>404</v>
      </c>
      <c r="R22" s="293" t="s">
        <v>404</v>
      </c>
      <c r="S22" s="305" t="s">
        <v>404</v>
      </c>
      <c r="T22" s="293" t="s">
        <v>404</v>
      </c>
      <c r="U22" s="293" t="s">
        <v>404</v>
      </c>
      <c r="V22" s="293" t="s">
        <v>404</v>
      </c>
      <c r="W22" s="293" t="s">
        <v>404</v>
      </c>
      <c r="X22" s="293" t="s">
        <v>404</v>
      </c>
      <c r="Y22" s="293" t="s">
        <v>404</v>
      </c>
      <c r="Z22" s="293" t="s">
        <v>404</v>
      </c>
      <c r="AA22" s="293" t="s">
        <v>404</v>
      </c>
      <c r="AB22" s="293" t="s">
        <v>404</v>
      </c>
      <c r="AC22" s="293" t="s">
        <v>404</v>
      </c>
      <c r="AD22" s="293" t="s">
        <v>404</v>
      </c>
      <c r="AE22" s="293" t="s">
        <v>404</v>
      </c>
      <c r="AF22" s="293" t="s">
        <v>404</v>
      </c>
      <c r="AG22" s="293" t="s">
        <v>404</v>
      </c>
      <c r="AH22" s="293" t="s">
        <v>404</v>
      </c>
      <c r="AI22" s="293" t="s">
        <v>404</v>
      </c>
      <c r="AJ22" s="293" t="s">
        <v>404</v>
      </c>
      <c r="AK22" s="293" t="s">
        <v>404</v>
      </c>
      <c r="AL22" s="293" t="s">
        <v>404</v>
      </c>
      <c r="AM22" s="293" t="s">
        <v>404</v>
      </c>
      <c r="AN22" s="293" t="s">
        <v>404</v>
      </c>
      <c r="AO22" s="293" t="s">
        <v>404</v>
      </c>
      <c r="AP22" s="293" t="s">
        <v>404</v>
      </c>
      <c r="AQ22" s="293" t="s">
        <v>404</v>
      </c>
      <c r="AR22" s="293" t="s">
        <v>404</v>
      </c>
      <c r="AS22" s="293" t="s">
        <v>404</v>
      </c>
      <c r="AT22" s="293" t="s">
        <v>404</v>
      </c>
      <c r="AU22" s="293" t="s">
        <v>404</v>
      </c>
      <c r="AV22" s="293" t="s">
        <v>404</v>
      </c>
      <c r="AW22" s="293" t="s">
        <v>404</v>
      </c>
      <c r="AX22" s="293" t="s">
        <v>404</v>
      </c>
      <c r="AY22" s="293" t="s">
        <v>404</v>
      </c>
      <c r="AZ22" s="293" t="s">
        <v>404</v>
      </c>
      <c r="BA22" s="293" t="s">
        <v>404</v>
      </c>
      <c r="BB22" s="293" t="s">
        <v>402</v>
      </c>
      <c r="BC22" s="300" t="s">
        <v>404</v>
      </c>
      <c r="BD22" s="293" t="s">
        <v>402</v>
      </c>
      <c r="BE22" s="293" t="s">
        <v>404</v>
      </c>
      <c r="BF22" s="293" t="s">
        <v>404</v>
      </c>
      <c r="BG22" s="293" t="s">
        <v>404</v>
      </c>
      <c r="BH22" s="293" t="s">
        <v>404</v>
      </c>
      <c r="BI22" s="293" t="s">
        <v>404</v>
      </c>
      <c r="BJ22" s="293" t="s">
        <v>404</v>
      </c>
      <c r="BK22" s="237" t="s">
        <v>74</v>
      </c>
    </row>
  </sheetData>
  <autoFilter ref="A1:BK12"/>
  <conditionalFormatting sqref="BM4:XFD12 BL1:XFD3 A23:XFD1048576 BL13:XFD22">
    <cfRule type="cellIs" dxfId="40" priority="13" operator="equal">
      <formula>"AB"</formula>
    </cfRule>
    <cfRule type="cellIs" dxfId="39" priority="14" operator="equal">
      <formula>"L"</formula>
    </cfRule>
  </conditionalFormatting>
  <conditionalFormatting sqref="BM4:XFD12 BL1:XFD3 A23:XFD1048576 BL13:XFD22">
    <cfRule type="cellIs" dxfId="38" priority="10" operator="equal">
      <formula>"L"</formula>
    </cfRule>
    <cfRule type="cellIs" dxfId="37" priority="11" operator="equal">
      <formula>"NA"</formula>
    </cfRule>
    <cfRule type="cellIs" dxfId="36" priority="12" operator="equal">
      <formula>"AB"</formula>
    </cfRule>
  </conditionalFormatting>
  <conditionalFormatting sqref="A23:XFD1048576 BL1:XFD22">
    <cfRule type="cellIs" dxfId="35" priority="9" operator="equal">
      <formula>"L"</formula>
    </cfRule>
  </conditionalFormatting>
  <conditionalFormatting sqref="A2:A22">
    <cfRule type="cellIs" dxfId="34" priority="1" operator="equal">
      <formula>"L"</formula>
    </cfRule>
  </conditionalFormatting>
  <conditionalFormatting sqref="A2:A22">
    <cfRule type="cellIs" dxfId="33" priority="2" operator="equal">
      <formula>"NA"</formula>
    </cfRule>
  </conditionalFormatting>
  <conditionalFormatting sqref="A2:A22">
    <cfRule type="cellIs" dxfId="32" priority="3" operator="equal">
      <formula>"AB"</formula>
    </cfRule>
  </conditionalFormatting>
  <conditionalFormatting sqref="A2:A22">
    <cfRule type="cellIs" dxfId="31" priority="4" operator="equal">
      <formula>"NA"</formula>
    </cfRule>
  </conditionalFormatting>
  <dataValidations count="3">
    <dataValidation type="custom" allowBlank="1" showDropDown="1" showInputMessage="1" showErrorMessage="1" prompt="Enter text that contains B018" sqref="BK19">
      <formula1>NOT(ISERROR(SEARCH(("B018"),(BK19))))</formula1>
    </dataValidation>
    <dataValidation type="custom" allowBlank="1" showDropDown="1" showErrorMessage="1" sqref="BK18">
      <formula1>NOT(ISERROR(SEARCH(("BP20"),(BK18))))</formula1>
    </dataValidation>
    <dataValidation type="list" allowBlank="1" showErrorMessage="1" sqref="G2:BJ9 H10:BJ11 BF12:BJ12 G13:BJ17 H18 N18:BJ19 G20:BJ21 G22:R22 T22:BJ22">
      <formula1>"Exceeding,Meeting,Approaching,NA"</formula1>
    </dataValidation>
  </dataValidations>
  <pageMargins left="0.7" right="0.7" top="0.75" bottom="0.75" header="0" footer="0"/>
  <pageSetup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7" tint="0.39997558519241921"/>
  </sheetPr>
  <dimension ref="A1:BL21"/>
  <sheetViews>
    <sheetView zoomScale="126" zoomScaleNormal="126" workbookViewId="0">
      <pane xSplit="6" ySplit="1" topLeftCell="BK13" activePane="bottomRight" state="frozen"/>
      <selection activeCell="F6" sqref="F6:G6"/>
      <selection pane="topRight" activeCell="F6" sqref="F6:G6"/>
      <selection pane="bottomLeft" activeCell="F6" sqref="F6:G6"/>
      <selection pane="bottomRight" activeCell="A2" sqref="A2:BK21"/>
    </sheetView>
  </sheetViews>
  <sheetFormatPr defaultColWidth="14.453125" defaultRowHeight="20" customHeight="1"/>
  <cols>
    <col min="1" max="1" width="24.08984375" style="219" customWidth="1"/>
    <col min="2" max="2" width="10.6328125" style="218" customWidth="1"/>
    <col min="3" max="3" width="11.90625" style="218" customWidth="1"/>
    <col min="4" max="6" width="10.6328125" style="218" customWidth="1"/>
    <col min="7" max="7" width="10.6328125" style="219" customWidth="1"/>
    <col min="8" max="33" width="10.6328125" style="218" customWidth="1"/>
    <col min="34" max="34" width="15.1796875" style="218" bestFit="1" customWidth="1"/>
    <col min="35" max="45" width="10.6328125" style="218" customWidth="1"/>
    <col min="46" max="46" width="17.81640625" style="218" bestFit="1" customWidth="1"/>
    <col min="47" max="62" width="10.6328125" style="218" customWidth="1"/>
    <col min="63" max="63" width="63.81640625" style="218" customWidth="1"/>
    <col min="64" max="64" width="14.453125" style="217"/>
    <col min="65" max="16384" width="14.453125" style="218"/>
  </cols>
  <sheetData>
    <row r="1" spans="1:64" ht="20" customHeight="1">
      <c r="A1" s="248" t="s">
        <v>142</v>
      </c>
      <c r="B1" s="248" t="s">
        <v>19</v>
      </c>
      <c r="C1" s="248" t="s">
        <v>33</v>
      </c>
      <c r="D1" s="248" t="s">
        <v>34</v>
      </c>
      <c r="E1" s="248" t="s">
        <v>326</v>
      </c>
      <c r="F1" s="248" t="s">
        <v>327</v>
      </c>
      <c r="G1" s="249" t="s">
        <v>328</v>
      </c>
      <c r="H1" s="249" t="s">
        <v>329</v>
      </c>
      <c r="I1" s="249" t="s">
        <v>330</v>
      </c>
      <c r="J1" s="249" t="s">
        <v>331</v>
      </c>
      <c r="K1" s="249" t="s">
        <v>332</v>
      </c>
      <c r="L1" s="249" t="s">
        <v>333</v>
      </c>
      <c r="M1" s="249" t="s">
        <v>334</v>
      </c>
      <c r="N1" s="249" t="s">
        <v>335</v>
      </c>
      <c r="O1" s="249" t="s">
        <v>336</v>
      </c>
      <c r="P1" s="249" t="s">
        <v>337</v>
      </c>
      <c r="Q1" s="249" t="s">
        <v>338</v>
      </c>
      <c r="R1" s="249" t="s">
        <v>339</v>
      </c>
      <c r="S1" s="249" t="s">
        <v>340</v>
      </c>
      <c r="T1" s="249" t="s">
        <v>341</v>
      </c>
      <c r="U1" s="249" t="s">
        <v>485</v>
      </c>
      <c r="V1" s="249" t="s">
        <v>342</v>
      </c>
      <c r="W1" s="249" t="s">
        <v>343</v>
      </c>
      <c r="X1" s="249" t="s">
        <v>344</v>
      </c>
      <c r="Y1" s="249" t="s">
        <v>345</v>
      </c>
      <c r="Z1" s="249" t="s">
        <v>346</v>
      </c>
      <c r="AA1" s="249" t="s">
        <v>351</v>
      </c>
      <c r="AB1" s="249" t="s">
        <v>352</v>
      </c>
      <c r="AC1" s="249" t="s">
        <v>353</v>
      </c>
      <c r="AD1" s="249" t="s">
        <v>354</v>
      </c>
      <c r="AE1" s="249" t="s">
        <v>355</v>
      </c>
      <c r="AF1" s="249" t="s">
        <v>356</v>
      </c>
      <c r="AG1" s="249" t="s">
        <v>357</v>
      </c>
      <c r="AH1" s="249" t="s">
        <v>358</v>
      </c>
      <c r="AI1" s="249" t="s">
        <v>359</v>
      </c>
      <c r="AJ1" s="249" t="s">
        <v>360</v>
      </c>
      <c r="AK1" s="249" t="s">
        <v>361</v>
      </c>
      <c r="AL1" s="249" t="s">
        <v>362</v>
      </c>
      <c r="AM1" s="249" t="s">
        <v>363</v>
      </c>
      <c r="AN1" s="249" t="s">
        <v>364</v>
      </c>
      <c r="AO1" s="249" t="s">
        <v>365</v>
      </c>
      <c r="AP1" s="249" t="s">
        <v>366</v>
      </c>
      <c r="AQ1" s="249" t="s">
        <v>368</v>
      </c>
      <c r="AR1" s="249" t="s">
        <v>486</v>
      </c>
      <c r="AS1" s="249" t="s">
        <v>369</v>
      </c>
      <c r="AT1" s="249" t="s">
        <v>455</v>
      </c>
      <c r="AU1" s="249" t="s">
        <v>381</v>
      </c>
      <c r="AV1" s="249" t="s">
        <v>382</v>
      </c>
      <c r="AW1" s="249" t="s">
        <v>385</v>
      </c>
      <c r="AX1" s="249" t="s">
        <v>386</v>
      </c>
      <c r="AY1" s="249" t="s">
        <v>387</v>
      </c>
      <c r="AZ1" s="250" t="s">
        <v>481</v>
      </c>
      <c r="BA1" s="250" t="s">
        <v>482</v>
      </c>
      <c r="BB1" s="250" t="s">
        <v>483</v>
      </c>
      <c r="BC1" s="249" t="s">
        <v>390</v>
      </c>
      <c r="BD1" s="250" t="s">
        <v>484</v>
      </c>
      <c r="BE1" s="249" t="s">
        <v>395</v>
      </c>
      <c r="BF1" s="249" t="s">
        <v>396</v>
      </c>
      <c r="BG1" s="249" t="s">
        <v>397</v>
      </c>
      <c r="BH1" s="249" t="s">
        <v>398</v>
      </c>
      <c r="BI1" s="249" t="s">
        <v>399</v>
      </c>
      <c r="BJ1" s="249" t="s">
        <v>400</v>
      </c>
      <c r="BK1" s="248" t="s">
        <v>167</v>
      </c>
    </row>
    <row r="2" spans="1:64" ht="20" customHeight="1">
      <c r="A2" s="292" t="s">
        <v>605</v>
      </c>
      <c r="B2" s="298" t="s">
        <v>606</v>
      </c>
      <c r="C2" s="293" t="s">
        <v>607</v>
      </c>
      <c r="D2" s="293">
        <v>5.5</v>
      </c>
      <c r="E2" s="293">
        <v>107</v>
      </c>
      <c r="F2" s="293">
        <v>18</v>
      </c>
      <c r="G2" s="293" t="s">
        <v>402</v>
      </c>
      <c r="H2" s="293" t="s">
        <v>402</v>
      </c>
      <c r="I2" s="293" t="s">
        <v>404</v>
      </c>
      <c r="J2" s="293" t="s">
        <v>404</v>
      </c>
      <c r="K2" s="293" t="s">
        <v>404</v>
      </c>
      <c r="L2" s="293" t="s">
        <v>404</v>
      </c>
      <c r="M2" s="293" t="s">
        <v>404</v>
      </c>
      <c r="N2" s="293" t="s">
        <v>404</v>
      </c>
      <c r="O2" s="293" t="s">
        <v>404</v>
      </c>
      <c r="P2" s="293" t="s">
        <v>404</v>
      </c>
      <c r="Q2" s="293" t="s">
        <v>404</v>
      </c>
      <c r="R2" s="293" t="s">
        <v>404</v>
      </c>
      <c r="S2" s="293" t="s">
        <v>404</v>
      </c>
      <c r="T2" s="293" t="s">
        <v>404</v>
      </c>
      <c r="U2" s="293" t="s">
        <v>404</v>
      </c>
      <c r="V2" s="293" t="s">
        <v>402</v>
      </c>
      <c r="W2" s="293" t="s">
        <v>402</v>
      </c>
      <c r="X2" s="293" t="s">
        <v>404</v>
      </c>
      <c r="Y2" s="293" t="s">
        <v>404</v>
      </c>
      <c r="Z2" s="293" t="s">
        <v>404</v>
      </c>
      <c r="AA2" s="293" t="s">
        <v>404</v>
      </c>
      <c r="AB2" s="293" t="s">
        <v>404</v>
      </c>
      <c r="AC2" s="293" t="s">
        <v>404</v>
      </c>
      <c r="AD2" s="293" t="s">
        <v>404</v>
      </c>
      <c r="AE2" s="293" t="s">
        <v>404</v>
      </c>
      <c r="AF2" s="293" t="s">
        <v>404</v>
      </c>
      <c r="AG2" s="293" t="s">
        <v>404</v>
      </c>
      <c r="AH2" s="293" t="s">
        <v>404</v>
      </c>
      <c r="AI2" s="293" t="s">
        <v>404</v>
      </c>
      <c r="AJ2" s="293" t="s">
        <v>404</v>
      </c>
      <c r="AK2" s="293" t="s">
        <v>404</v>
      </c>
      <c r="AL2" s="293" t="s">
        <v>402</v>
      </c>
      <c r="AM2" s="293" t="s">
        <v>404</v>
      </c>
      <c r="AN2" s="293" t="s">
        <v>404</v>
      </c>
      <c r="AO2" s="293" t="s">
        <v>404</v>
      </c>
      <c r="AP2" s="293" t="s">
        <v>404</v>
      </c>
      <c r="AQ2" s="293" t="s">
        <v>404</v>
      </c>
      <c r="AR2" s="293" t="s">
        <v>404</v>
      </c>
      <c r="AS2" s="293" t="s">
        <v>404</v>
      </c>
      <c r="AT2" s="293" t="s">
        <v>404</v>
      </c>
      <c r="AU2" s="293" t="s">
        <v>404</v>
      </c>
      <c r="AV2" s="293" t="s">
        <v>404</v>
      </c>
      <c r="AW2" s="293" t="s">
        <v>404</v>
      </c>
      <c r="AX2" s="293" t="s">
        <v>404</v>
      </c>
      <c r="AY2" s="293" t="s">
        <v>404</v>
      </c>
      <c r="AZ2" s="293" t="s">
        <v>404</v>
      </c>
      <c r="BA2" s="293" t="s">
        <v>404</v>
      </c>
      <c r="BB2" s="293" t="s">
        <v>404</v>
      </c>
      <c r="BC2" s="300" t="s">
        <v>402</v>
      </c>
      <c r="BD2" s="293" t="s">
        <v>402</v>
      </c>
      <c r="BE2" s="293" t="s">
        <v>402</v>
      </c>
      <c r="BF2" s="293" t="s">
        <v>402</v>
      </c>
      <c r="BG2" s="293" t="s">
        <v>404</v>
      </c>
      <c r="BH2" s="293" t="s">
        <v>402</v>
      </c>
      <c r="BI2" s="293" t="s">
        <v>404</v>
      </c>
      <c r="BJ2" s="293" t="s">
        <v>402</v>
      </c>
      <c r="BK2" s="310" t="s">
        <v>772</v>
      </c>
    </row>
    <row r="3" spans="1:64" ht="20" customHeight="1">
      <c r="A3" s="292" t="s">
        <v>608</v>
      </c>
      <c r="B3" s="299" t="s">
        <v>609</v>
      </c>
      <c r="C3" s="293" t="s">
        <v>607</v>
      </c>
      <c r="D3" s="293">
        <v>25</v>
      </c>
      <c r="E3" s="293">
        <v>113</v>
      </c>
      <c r="F3" s="293">
        <v>16</v>
      </c>
      <c r="G3" s="293" t="s">
        <v>404</v>
      </c>
      <c r="H3" s="293" t="s">
        <v>402</v>
      </c>
      <c r="I3" s="293" t="s">
        <v>404</v>
      </c>
      <c r="J3" s="293" t="s">
        <v>404</v>
      </c>
      <c r="K3" s="293" t="s">
        <v>404</v>
      </c>
      <c r="L3" s="293" t="s">
        <v>404</v>
      </c>
      <c r="M3" s="293" t="s">
        <v>404</v>
      </c>
      <c r="N3" s="293" t="s">
        <v>404</v>
      </c>
      <c r="O3" s="293" t="s">
        <v>404</v>
      </c>
      <c r="P3" s="293" t="s">
        <v>404</v>
      </c>
      <c r="Q3" s="293" t="s">
        <v>404</v>
      </c>
      <c r="R3" s="293" t="s">
        <v>404</v>
      </c>
      <c r="S3" s="293" t="s">
        <v>404</v>
      </c>
      <c r="T3" s="293" t="s">
        <v>404</v>
      </c>
      <c r="U3" s="293" t="s">
        <v>404</v>
      </c>
      <c r="V3" s="293" t="s">
        <v>404</v>
      </c>
      <c r="W3" s="293" t="s">
        <v>404</v>
      </c>
      <c r="X3" s="293" t="s">
        <v>404</v>
      </c>
      <c r="Y3" s="293" t="s">
        <v>404</v>
      </c>
      <c r="Z3" s="293" t="s">
        <v>404</v>
      </c>
      <c r="AA3" s="293" t="s">
        <v>404</v>
      </c>
      <c r="AB3" s="293" t="s">
        <v>404</v>
      </c>
      <c r="AC3" s="293" t="s">
        <v>404</v>
      </c>
      <c r="AD3" s="293" t="s">
        <v>404</v>
      </c>
      <c r="AE3" s="293" t="s">
        <v>404</v>
      </c>
      <c r="AF3" s="293" t="s">
        <v>404</v>
      </c>
      <c r="AG3" s="293" t="s">
        <v>404</v>
      </c>
      <c r="AH3" s="293" t="s">
        <v>404</v>
      </c>
      <c r="AI3" s="293" t="s">
        <v>404</v>
      </c>
      <c r="AJ3" s="293" t="s">
        <v>404</v>
      </c>
      <c r="AK3" s="293" t="s">
        <v>404</v>
      </c>
      <c r="AL3" s="293" t="s">
        <v>402</v>
      </c>
      <c r="AM3" s="293" t="s">
        <v>404</v>
      </c>
      <c r="AN3" s="293" t="s">
        <v>404</v>
      </c>
      <c r="AO3" s="293" t="s">
        <v>404</v>
      </c>
      <c r="AP3" s="293" t="s">
        <v>404</v>
      </c>
      <c r="AQ3" s="293" t="s">
        <v>404</v>
      </c>
      <c r="AR3" s="293" t="s">
        <v>404</v>
      </c>
      <c r="AS3" s="293" t="s">
        <v>404</v>
      </c>
      <c r="AT3" s="293" t="s">
        <v>404</v>
      </c>
      <c r="AU3" s="293" t="s">
        <v>404</v>
      </c>
      <c r="AV3" s="293" t="s">
        <v>404</v>
      </c>
      <c r="AW3" s="293" t="s">
        <v>404</v>
      </c>
      <c r="AX3" s="293" t="s">
        <v>404</v>
      </c>
      <c r="AY3" s="293" t="s">
        <v>404</v>
      </c>
      <c r="AZ3" s="293" t="s">
        <v>404</v>
      </c>
      <c r="BA3" s="293" t="s">
        <v>404</v>
      </c>
      <c r="BB3" s="293" t="s">
        <v>404</v>
      </c>
      <c r="BC3" s="300" t="s">
        <v>402</v>
      </c>
      <c r="BD3" s="293" t="s">
        <v>402</v>
      </c>
      <c r="BE3" s="293" t="s">
        <v>402</v>
      </c>
      <c r="BF3" s="293" t="s">
        <v>402</v>
      </c>
      <c r="BG3" s="293" t="s">
        <v>404</v>
      </c>
      <c r="BH3" s="293" t="s">
        <v>404</v>
      </c>
      <c r="BI3" s="293" t="s">
        <v>404</v>
      </c>
      <c r="BJ3" s="293" t="s">
        <v>402</v>
      </c>
      <c r="BK3" s="310" t="s">
        <v>773</v>
      </c>
      <c r="BL3" s="218"/>
    </row>
    <row r="4" spans="1:64" ht="20" customHeight="1">
      <c r="A4" s="292" t="s">
        <v>610</v>
      </c>
      <c r="B4" s="299" t="s">
        <v>611</v>
      </c>
      <c r="C4" s="293" t="s">
        <v>607</v>
      </c>
      <c r="D4" s="293">
        <v>49.5</v>
      </c>
      <c r="E4" s="293">
        <v>102</v>
      </c>
      <c r="F4" s="293">
        <v>17</v>
      </c>
      <c r="G4" s="293" t="s">
        <v>402</v>
      </c>
      <c r="H4" s="293" t="s">
        <v>402</v>
      </c>
      <c r="I4" s="293" t="s">
        <v>404</v>
      </c>
      <c r="J4" s="293" t="s">
        <v>404</v>
      </c>
      <c r="K4" s="293" t="s">
        <v>402</v>
      </c>
      <c r="L4" s="293" t="s">
        <v>404</v>
      </c>
      <c r="M4" s="293" t="s">
        <v>404</v>
      </c>
      <c r="N4" s="293" t="s">
        <v>404</v>
      </c>
      <c r="O4" s="293" t="s">
        <v>404</v>
      </c>
      <c r="P4" s="293" t="s">
        <v>404</v>
      </c>
      <c r="Q4" s="293" t="s">
        <v>404</v>
      </c>
      <c r="R4" s="293" t="s">
        <v>404</v>
      </c>
      <c r="S4" s="293" t="s">
        <v>404</v>
      </c>
      <c r="T4" s="293" t="s">
        <v>404</v>
      </c>
      <c r="U4" s="293" t="s">
        <v>404</v>
      </c>
      <c r="V4" s="293" t="s">
        <v>404</v>
      </c>
      <c r="W4" s="293" t="s">
        <v>404</v>
      </c>
      <c r="X4" s="293" t="s">
        <v>404</v>
      </c>
      <c r="Y4" s="293" t="s">
        <v>404</v>
      </c>
      <c r="Z4" s="293" t="s">
        <v>404</v>
      </c>
      <c r="AA4" s="293" t="s">
        <v>404</v>
      </c>
      <c r="AB4" s="293" t="s">
        <v>404</v>
      </c>
      <c r="AC4" s="293" t="s">
        <v>404</v>
      </c>
      <c r="AD4" s="293" t="s">
        <v>404</v>
      </c>
      <c r="AE4" s="293" t="s">
        <v>404</v>
      </c>
      <c r="AF4" s="293" t="s">
        <v>404</v>
      </c>
      <c r="AG4" s="293" t="s">
        <v>404</v>
      </c>
      <c r="AH4" s="293" t="s">
        <v>404</v>
      </c>
      <c r="AI4" s="293" t="s">
        <v>404</v>
      </c>
      <c r="AJ4" s="293" t="s">
        <v>404</v>
      </c>
      <c r="AK4" s="293" t="s">
        <v>404</v>
      </c>
      <c r="AL4" s="293" t="s">
        <v>402</v>
      </c>
      <c r="AM4" s="293" t="s">
        <v>404</v>
      </c>
      <c r="AN4" s="293" t="s">
        <v>404</v>
      </c>
      <c r="AO4" s="293" t="s">
        <v>404</v>
      </c>
      <c r="AP4" s="293" t="s">
        <v>404</v>
      </c>
      <c r="AQ4" s="293" t="s">
        <v>404</v>
      </c>
      <c r="AR4" s="293" t="s">
        <v>404</v>
      </c>
      <c r="AS4" s="293" t="s">
        <v>404</v>
      </c>
      <c r="AT4" s="293" t="s">
        <v>404</v>
      </c>
      <c r="AU4" s="293" t="s">
        <v>404</v>
      </c>
      <c r="AV4" s="293" t="s">
        <v>404</v>
      </c>
      <c r="AW4" s="293" t="s">
        <v>404</v>
      </c>
      <c r="AX4" s="293" t="s">
        <v>404</v>
      </c>
      <c r="AY4" s="293" t="s">
        <v>404</v>
      </c>
      <c r="AZ4" s="293" t="s">
        <v>402</v>
      </c>
      <c r="BA4" s="293" t="s">
        <v>402</v>
      </c>
      <c r="BB4" s="293" t="s">
        <v>404</v>
      </c>
      <c r="BC4" s="300" t="s">
        <v>402</v>
      </c>
      <c r="BD4" s="293" t="s">
        <v>402</v>
      </c>
      <c r="BE4" s="293" t="s">
        <v>402</v>
      </c>
      <c r="BF4" s="293" t="s">
        <v>402</v>
      </c>
      <c r="BG4" s="293" t="s">
        <v>404</v>
      </c>
      <c r="BH4" s="293" t="s">
        <v>402</v>
      </c>
      <c r="BI4" s="293" t="s">
        <v>404</v>
      </c>
      <c r="BJ4" s="293" t="s">
        <v>404</v>
      </c>
      <c r="BK4" s="310" t="s">
        <v>774</v>
      </c>
    </row>
    <row r="5" spans="1:64" ht="20" customHeight="1">
      <c r="A5" s="292" t="s">
        <v>612</v>
      </c>
      <c r="B5" s="299" t="s">
        <v>613</v>
      </c>
      <c r="C5" s="293" t="s">
        <v>607</v>
      </c>
      <c r="D5" s="293">
        <v>45.5</v>
      </c>
      <c r="E5" s="293">
        <v>99</v>
      </c>
      <c r="F5" s="293">
        <v>13</v>
      </c>
      <c r="G5" s="293" t="s">
        <v>402</v>
      </c>
      <c r="H5" s="293" t="s">
        <v>402</v>
      </c>
      <c r="I5" s="293" t="s">
        <v>404</v>
      </c>
      <c r="J5" s="293" t="s">
        <v>404</v>
      </c>
      <c r="K5" s="293" t="s">
        <v>402</v>
      </c>
      <c r="L5" s="293" t="s">
        <v>404</v>
      </c>
      <c r="M5" s="293" t="s">
        <v>404</v>
      </c>
      <c r="N5" s="293" t="s">
        <v>404</v>
      </c>
      <c r="O5" s="293" t="s">
        <v>404</v>
      </c>
      <c r="P5" s="293" t="s">
        <v>404</v>
      </c>
      <c r="Q5" s="293" t="s">
        <v>404</v>
      </c>
      <c r="R5" s="293" t="s">
        <v>404</v>
      </c>
      <c r="S5" s="293" t="s">
        <v>404</v>
      </c>
      <c r="T5" s="293" t="s">
        <v>404</v>
      </c>
      <c r="U5" s="293" t="s">
        <v>404</v>
      </c>
      <c r="V5" s="293" t="s">
        <v>404</v>
      </c>
      <c r="W5" s="293" t="s">
        <v>404</v>
      </c>
      <c r="X5" s="293" t="s">
        <v>404</v>
      </c>
      <c r="Y5" s="293" t="s">
        <v>404</v>
      </c>
      <c r="Z5" s="293" t="s">
        <v>404</v>
      </c>
      <c r="AA5" s="293" t="s">
        <v>404</v>
      </c>
      <c r="AB5" s="293" t="s">
        <v>404</v>
      </c>
      <c r="AC5" s="293" t="s">
        <v>404</v>
      </c>
      <c r="AD5" s="293" t="s">
        <v>404</v>
      </c>
      <c r="AE5" s="293" t="s">
        <v>404</v>
      </c>
      <c r="AF5" s="293" t="s">
        <v>404</v>
      </c>
      <c r="AG5" s="293" t="s">
        <v>404</v>
      </c>
      <c r="AH5" s="293" t="s">
        <v>404</v>
      </c>
      <c r="AI5" s="293" t="s">
        <v>404</v>
      </c>
      <c r="AJ5" s="293" t="s">
        <v>404</v>
      </c>
      <c r="AK5" s="293" t="s">
        <v>404</v>
      </c>
      <c r="AL5" s="293" t="s">
        <v>402</v>
      </c>
      <c r="AM5" s="293" t="s">
        <v>404</v>
      </c>
      <c r="AN5" s="293" t="s">
        <v>404</v>
      </c>
      <c r="AO5" s="293" t="s">
        <v>404</v>
      </c>
      <c r="AP5" s="293" t="s">
        <v>404</v>
      </c>
      <c r="AQ5" s="293" t="s">
        <v>404</v>
      </c>
      <c r="AR5" s="293" t="s">
        <v>404</v>
      </c>
      <c r="AS5" s="293" t="s">
        <v>404</v>
      </c>
      <c r="AT5" s="293" t="s">
        <v>404</v>
      </c>
      <c r="AU5" s="293" t="s">
        <v>404</v>
      </c>
      <c r="AV5" s="293" t="s">
        <v>404</v>
      </c>
      <c r="AW5" s="293" t="s">
        <v>404</v>
      </c>
      <c r="AX5" s="293" t="s">
        <v>404</v>
      </c>
      <c r="AY5" s="293" t="s">
        <v>404</v>
      </c>
      <c r="AZ5" s="293" t="s">
        <v>402</v>
      </c>
      <c r="BA5" s="293" t="s">
        <v>402</v>
      </c>
      <c r="BB5" s="293" t="s">
        <v>404</v>
      </c>
      <c r="BC5" s="300" t="s">
        <v>402</v>
      </c>
      <c r="BD5" s="293" t="s">
        <v>402</v>
      </c>
      <c r="BE5" s="293" t="s">
        <v>402</v>
      </c>
      <c r="BF5" s="293" t="s">
        <v>404</v>
      </c>
      <c r="BG5" s="293" t="s">
        <v>404</v>
      </c>
      <c r="BH5" s="293" t="s">
        <v>404</v>
      </c>
      <c r="BI5" s="293" t="s">
        <v>404</v>
      </c>
      <c r="BJ5" s="293" t="s">
        <v>404</v>
      </c>
      <c r="BK5" s="310" t="s">
        <v>775</v>
      </c>
      <c r="BL5" s="218"/>
    </row>
    <row r="6" spans="1:64" ht="20" customHeight="1">
      <c r="A6" s="292" t="s">
        <v>614</v>
      </c>
      <c r="B6" s="299" t="s">
        <v>615</v>
      </c>
      <c r="C6" s="293" t="s">
        <v>607</v>
      </c>
      <c r="D6" s="293">
        <v>43.5</v>
      </c>
      <c r="E6" s="293">
        <v>111</v>
      </c>
      <c r="F6" s="293">
        <v>16</v>
      </c>
      <c r="G6" s="293" t="s">
        <v>402</v>
      </c>
      <c r="H6" s="293" t="s">
        <v>402</v>
      </c>
      <c r="I6" s="293" t="s">
        <v>404</v>
      </c>
      <c r="J6" s="293" t="s">
        <v>404</v>
      </c>
      <c r="K6" s="293" t="s">
        <v>402</v>
      </c>
      <c r="L6" s="293" t="s">
        <v>402</v>
      </c>
      <c r="M6" s="293" t="s">
        <v>404</v>
      </c>
      <c r="N6" s="293" t="s">
        <v>404</v>
      </c>
      <c r="O6" s="293" t="s">
        <v>404</v>
      </c>
      <c r="P6" s="293" t="s">
        <v>404</v>
      </c>
      <c r="Q6" s="293" t="s">
        <v>404</v>
      </c>
      <c r="R6" s="293" t="s">
        <v>404</v>
      </c>
      <c r="S6" s="293" t="s">
        <v>404</v>
      </c>
      <c r="T6" s="293" t="s">
        <v>404</v>
      </c>
      <c r="U6" s="293" t="s">
        <v>404</v>
      </c>
      <c r="V6" s="293" t="s">
        <v>404</v>
      </c>
      <c r="W6" s="293" t="s">
        <v>404</v>
      </c>
      <c r="X6" s="293" t="s">
        <v>404</v>
      </c>
      <c r="Y6" s="293" t="s">
        <v>404</v>
      </c>
      <c r="Z6" s="293" t="s">
        <v>404</v>
      </c>
      <c r="AA6" s="293" t="s">
        <v>404</v>
      </c>
      <c r="AB6" s="293" t="s">
        <v>404</v>
      </c>
      <c r="AC6" s="293" t="s">
        <v>404</v>
      </c>
      <c r="AD6" s="293" t="s">
        <v>404</v>
      </c>
      <c r="AE6" s="293" t="s">
        <v>404</v>
      </c>
      <c r="AF6" s="293" t="s">
        <v>404</v>
      </c>
      <c r="AG6" s="293" t="s">
        <v>404</v>
      </c>
      <c r="AH6" s="293" t="s">
        <v>404</v>
      </c>
      <c r="AI6" s="293" t="s">
        <v>404</v>
      </c>
      <c r="AJ6" s="293" t="s">
        <v>404</v>
      </c>
      <c r="AK6" s="293" t="s">
        <v>404</v>
      </c>
      <c r="AL6" s="293" t="s">
        <v>402</v>
      </c>
      <c r="AM6" s="293" t="s">
        <v>404</v>
      </c>
      <c r="AN6" s="293" t="s">
        <v>404</v>
      </c>
      <c r="AO6" s="293" t="s">
        <v>404</v>
      </c>
      <c r="AP6" s="293" t="s">
        <v>404</v>
      </c>
      <c r="AQ6" s="293" t="s">
        <v>404</v>
      </c>
      <c r="AR6" s="293" t="s">
        <v>404</v>
      </c>
      <c r="AS6" s="293" t="s">
        <v>404</v>
      </c>
      <c r="AT6" s="293" t="s">
        <v>404</v>
      </c>
      <c r="AU6" s="293" t="s">
        <v>404</v>
      </c>
      <c r="AV6" s="293" t="s">
        <v>404</v>
      </c>
      <c r="AW6" s="293" t="s">
        <v>404</v>
      </c>
      <c r="AX6" s="293" t="s">
        <v>404</v>
      </c>
      <c r="AY6" s="293" t="s">
        <v>404</v>
      </c>
      <c r="AZ6" s="293" t="s">
        <v>404</v>
      </c>
      <c r="BA6" s="293" t="s">
        <v>404</v>
      </c>
      <c r="BB6" s="293" t="s">
        <v>404</v>
      </c>
      <c r="BC6" s="300" t="s">
        <v>402</v>
      </c>
      <c r="BD6" s="293" t="s">
        <v>402</v>
      </c>
      <c r="BE6" s="293" t="s">
        <v>402</v>
      </c>
      <c r="BF6" s="293" t="s">
        <v>402</v>
      </c>
      <c r="BG6" s="293" t="s">
        <v>404</v>
      </c>
      <c r="BH6" s="293" t="s">
        <v>402</v>
      </c>
      <c r="BI6" s="293" t="s">
        <v>404</v>
      </c>
      <c r="BJ6" s="293" t="s">
        <v>404</v>
      </c>
      <c r="BK6" s="310" t="s">
        <v>776</v>
      </c>
    </row>
    <row r="7" spans="1:64" ht="20" customHeight="1">
      <c r="A7" s="292" t="s">
        <v>616</v>
      </c>
      <c r="B7" s="299" t="s">
        <v>617</v>
      </c>
      <c r="C7" s="293" t="s">
        <v>607</v>
      </c>
      <c r="D7" s="293">
        <v>49</v>
      </c>
      <c r="E7" s="293">
        <v>115</v>
      </c>
      <c r="F7" s="293">
        <v>18</v>
      </c>
      <c r="G7" s="293" t="s">
        <v>402</v>
      </c>
      <c r="H7" s="293" t="s">
        <v>402</v>
      </c>
      <c r="I7" s="293" t="s">
        <v>404</v>
      </c>
      <c r="J7" s="293" t="s">
        <v>404</v>
      </c>
      <c r="K7" s="293" t="s">
        <v>402</v>
      </c>
      <c r="L7" s="293" t="s">
        <v>402</v>
      </c>
      <c r="M7" s="293" t="s">
        <v>404</v>
      </c>
      <c r="N7" s="293" t="s">
        <v>404</v>
      </c>
      <c r="O7" s="293" t="s">
        <v>404</v>
      </c>
      <c r="P7" s="293" t="s">
        <v>404</v>
      </c>
      <c r="Q7" s="293" t="s">
        <v>404</v>
      </c>
      <c r="R7" s="293" t="s">
        <v>404</v>
      </c>
      <c r="S7" s="293" t="s">
        <v>404</v>
      </c>
      <c r="T7" s="293" t="s">
        <v>404</v>
      </c>
      <c r="U7" s="293" t="s">
        <v>404</v>
      </c>
      <c r="V7" s="293" t="s">
        <v>404</v>
      </c>
      <c r="W7" s="293" t="s">
        <v>402</v>
      </c>
      <c r="X7" s="293" t="s">
        <v>404</v>
      </c>
      <c r="Y7" s="293" t="s">
        <v>404</v>
      </c>
      <c r="Z7" s="293" t="s">
        <v>404</v>
      </c>
      <c r="AA7" s="293" t="s">
        <v>404</v>
      </c>
      <c r="AB7" s="293" t="s">
        <v>404</v>
      </c>
      <c r="AC7" s="293" t="s">
        <v>404</v>
      </c>
      <c r="AD7" s="293" t="s">
        <v>404</v>
      </c>
      <c r="AE7" s="293" t="s">
        <v>404</v>
      </c>
      <c r="AF7" s="293" t="s">
        <v>404</v>
      </c>
      <c r="AG7" s="293" t="s">
        <v>404</v>
      </c>
      <c r="AH7" s="293" t="s">
        <v>404</v>
      </c>
      <c r="AI7" s="293" t="s">
        <v>404</v>
      </c>
      <c r="AJ7" s="293" t="s">
        <v>404</v>
      </c>
      <c r="AK7" s="293" t="s">
        <v>404</v>
      </c>
      <c r="AL7" s="293" t="s">
        <v>402</v>
      </c>
      <c r="AM7" s="293" t="s">
        <v>404</v>
      </c>
      <c r="AN7" s="293" t="s">
        <v>404</v>
      </c>
      <c r="AO7" s="293" t="s">
        <v>404</v>
      </c>
      <c r="AP7" s="293" t="s">
        <v>404</v>
      </c>
      <c r="AQ7" s="293" t="s">
        <v>404</v>
      </c>
      <c r="AR7" s="293" t="s">
        <v>404</v>
      </c>
      <c r="AS7" s="293" t="s">
        <v>404</v>
      </c>
      <c r="AT7" s="293" t="s">
        <v>404</v>
      </c>
      <c r="AU7" s="293" t="s">
        <v>404</v>
      </c>
      <c r="AV7" s="293" t="s">
        <v>404</v>
      </c>
      <c r="AW7" s="293" t="s">
        <v>404</v>
      </c>
      <c r="AX7" s="293" t="s">
        <v>404</v>
      </c>
      <c r="AY7" s="293" t="s">
        <v>404</v>
      </c>
      <c r="AZ7" s="293" t="s">
        <v>404</v>
      </c>
      <c r="BA7" s="293" t="s">
        <v>402</v>
      </c>
      <c r="BB7" s="293" t="s">
        <v>404</v>
      </c>
      <c r="BC7" s="300" t="s">
        <v>402</v>
      </c>
      <c r="BD7" s="293" t="s">
        <v>402</v>
      </c>
      <c r="BE7" s="293" t="s">
        <v>402</v>
      </c>
      <c r="BF7" s="293" t="s">
        <v>402</v>
      </c>
      <c r="BG7" s="293" t="s">
        <v>404</v>
      </c>
      <c r="BH7" s="293" t="s">
        <v>402</v>
      </c>
      <c r="BI7" s="293" t="s">
        <v>402</v>
      </c>
      <c r="BJ7" s="293" t="s">
        <v>402</v>
      </c>
      <c r="BK7" s="310" t="s">
        <v>777</v>
      </c>
    </row>
    <row r="8" spans="1:64" ht="20" customHeight="1">
      <c r="A8" s="292" t="s">
        <v>618</v>
      </c>
      <c r="B8" s="299" t="s">
        <v>619</v>
      </c>
      <c r="C8" s="293" t="s">
        <v>607</v>
      </c>
      <c r="D8" s="293">
        <v>47</v>
      </c>
      <c r="E8" s="293">
        <v>116</v>
      </c>
      <c r="F8" s="293">
        <v>18</v>
      </c>
      <c r="G8" s="293" t="s">
        <v>402</v>
      </c>
      <c r="H8" s="293" t="s">
        <v>402</v>
      </c>
      <c r="I8" s="293" t="s">
        <v>404</v>
      </c>
      <c r="J8" s="293" t="s">
        <v>404</v>
      </c>
      <c r="K8" s="293" t="s">
        <v>402</v>
      </c>
      <c r="L8" s="293" t="s">
        <v>404</v>
      </c>
      <c r="M8" s="293" t="s">
        <v>404</v>
      </c>
      <c r="N8" s="293" t="s">
        <v>404</v>
      </c>
      <c r="O8" s="293" t="s">
        <v>402</v>
      </c>
      <c r="P8" s="293" t="s">
        <v>402</v>
      </c>
      <c r="Q8" s="293" t="s">
        <v>402</v>
      </c>
      <c r="R8" s="293" t="s">
        <v>402</v>
      </c>
      <c r="S8" s="293" t="s">
        <v>402</v>
      </c>
      <c r="T8" s="293" t="s">
        <v>402</v>
      </c>
      <c r="U8" s="293" t="s">
        <v>402</v>
      </c>
      <c r="V8" s="293" t="s">
        <v>402</v>
      </c>
      <c r="W8" s="293" t="s">
        <v>404</v>
      </c>
      <c r="X8" s="293" t="s">
        <v>402</v>
      </c>
      <c r="Y8" s="293" t="s">
        <v>404</v>
      </c>
      <c r="Z8" s="293" t="s">
        <v>404</v>
      </c>
      <c r="AA8" s="293" t="s">
        <v>402</v>
      </c>
      <c r="AB8" s="293" t="s">
        <v>404</v>
      </c>
      <c r="AC8" s="293" t="s">
        <v>404</v>
      </c>
      <c r="AD8" s="293" t="s">
        <v>404</v>
      </c>
      <c r="AE8" s="293" t="s">
        <v>404</v>
      </c>
      <c r="AF8" s="293" t="s">
        <v>404</v>
      </c>
      <c r="AG8" s="293" t="s">
        <v>402</v>
      </c>
      <c r="AH8" s="293" t="s">
        <v>404</v>
      </c>
      <c r="AI8" s="293" t="s">
        <v>404</v>
      </c>
      <c r="AJ8" s="293" t="s">
        <v>404</v>
      </c>
      <c r="AK8" s="293" t="s">
        <v>404</v>
      </c>
      <c r="AL8" s="293" t="s">
        <v>402</v>
      </c>
      <c r="AM8" s="293" t="s">
        <v>404</v>
      </c>
      <c r="AN8" s="293" t="s">
        <v>404</v>
      </c>
      <c r="AO8" s="293" t="s">
        <v>404</v>
      </c>
      <c r="AP8" s="293" t="s">
        <v>404</v>
      </c>
      <c r="AQ8" s="293" t="s">
        <v>404</v>
      </c>
      <c r="AR8" s="293" t="s">
        <v>404</v>
      </c>
      <c r="AS8" s="293" t="s">
        <v>402</v>
      </c>
      <c r="AT8" s="293" t="s">
        <v>404</v>
      </c>
      <c r="AU8" s="293" t="s">
        <v>404</v>
      </c>
      <c r="AV8" s="293" t="s">
        <v>404</v>
      </c>
      <c r="AW8" s="293" t="s">
        <v>404</v>
      </c>
      <c r="AX8" s="293" t="s">
        <v>404</v>
      </c>
      <c r="AY8" s="293" t="s">
        <v>404</v>
      </c>
      <c r="AZ8" s="293" t="s">
        <v>402</v>
      </c>
      <c r="BA8" s="293" t="s">
        <v>402</v>
      </c>
      <c r="BB8" s="293" t="s">
        <v>404</v>
      </c>
      <c r="BC8" s="300" t="s">
        <v>402</v>
      </c>
      <c r="BD8" s="293" t="s">
        <v>402</v>
      </c>
      <c r="BE8" s="293" t="s">
        <v>402</v>
      </c>
      <c r="BF8" s="293" t="s">
        <v>404</v>
      </c>
      <c r="BG8" s="293" t="s">
        <v>402</v>
      </c>
      <c r="BH8" s="293" t="s">
        <v>402</v>
      </c>
      <c r="BI8" s="293" t="s">
        <v>404</v>
      </c>
      <c r="BJ8" s="293" t="s">
        <v>402</v>
      </c>
      <c r="BK8" s="310" t="s">
        <v>778</v>
      </c>
    </row>
    <row r="9" spans="1:64" ht="20" customHeight="1">
      <c r="A9" s="292" t="s">
        <v>620</v>
      </c>
      <c r="B9" s="299" t="s">
        <v>621</v>
      </c>
      <c r="C9" s="293" t="s">
        <v>607</v>
      </c>
      <c r="D9" s="293">
        <v>41.5</v>
      </c>
      <c r="E9" s="293">
        <v>107</v>
      </c>
      <c r="F9" s="293">
        <v>25</v>
      </c>
      <c r="G9" s="293" t="s">
        <v>402</v>
      </c>
      <c r="H9" s="293" t="s">
        <v>402</v>
      </c>
      <c r="I9" s="293" t="s">
        <v>404</v>
      </c>
      <c r="J9" s="293" t="s">
        <v>404</v>
      </c>
      <c r="K9" s="293" t="s">
        <v>402</v>
      </c>
      <c r="L9" s="293" t="s">
        <v>404</v>
      </c>
      <c r="M9" s="293" t="s">
        <v>404</v>
      </c>
      <c r="N9" s="293" t="s">
        <v>404</v>
      </c>
      <c r="O9" s="293" t="s">
        <v>404</v>
      </c>
      <c r="P9" s="293" t="s">
        <v>404</v>
      </c>
      <c r="Q9" s="293" t="s">
        <v>404</v>
      </c>
      <c r="R9" s="293" t="s">
        <v>404</v>
      </c>
      <c r="S9" s="293" t="s">
        <v>404</v>
      </c>
      <c r="T9" s="293" t="s">
        <v>404</v>
      </c>
      <c r="U9" s="293" t="s">
        <v>404</v>
      </c>
      <c r="V9" s="293" t="s">
        <v>404</v>
      </c>
      <c r="W9" s="293" t="s">
        <v>402</v>
      </c>
      <c r="X9" s="293" t="s">
        <v>404</v>
      </c>
      <c r="Y9" s="293" t="s">
        <v>404</v>
      </c>
      <c r="Z9" s="293" t="s">
        <v>404</v>
      </c>
      <c r="AA9" s="293" t="s">
        <v>404</v>
      </c>
      <c r="AB9" s="293" t="s">
        <v>404</v>
      </c>
      <c r="AC9" s="293" t="s">
        <v>404</v>
      </c>
      <c r="AD9" s="293" t="s">
        <v>404</v>
      </c>
      <c r="AE9" s="293" t="s">
        <v>404</v>
      </c>
      <c r="AF9" s="293" t="s">
        <v>404</v>
      </c>
      <c r="AG9" s="293" t="s">
        <v>404</v>
      </c>
      <c r="AH9" s="293" t="s">
        <v>404</v>
      </c>
      <c r="AI9" s="293" t="s">
        <v>404</v>
      </c>
      <c r="AJ9" s="293" t="s">
        <v>404</v>
      </c>
      <c r="AK9" s="293" t="s">
        <v>404</v>
      </c>
      <c r="AL9" s="293" t="s">
        <v>402</v>
      </c>
      <c r="AM9" s="293" t="s">
        <v>404</v>
      </c>
      <c r="AN9" s="293" t="s">
        <v>404</v>
      </c>
      <c r="AO9" s="293" t="s">
        <v>404</v>
      </c>
      <c r="AP9" s="293" t="s">
        <v>404</v>
      </c>
      <c r="AQ9" s="293" t="s">
        <v>404</v>
      </c>
      <c r="AR9" s="293" t="s">
        <v>404</v>
      </c>
      <c r="AS9" s="293" t="s">
        <v>404</v>
      </c>
      <c r="AT9" s="293" t="s">
        <v>404</v>
      </c>
      <c r="AU9" s="293" t="s">
        <v>404</v>
      </c>
      <c r="AV9" s="293" t="s">
        <v>404</v>
      </c>
      <c r="AW9" s="293" t="s">
        <v>404</v>
      </c>
      <c r="AX9" s="293" t="s">
        <v>404</v>
      </c>
      <c r="AY9" s="293" t="s">
        <v>404</v>
      </c>
      <c r="AZ9" s="293" t="s">
        <v>404</v>
      </c>
      <c r="BA9" s="293" t="s">
        <v>404</v>
      </c>
      <c r="BB9" s="293" t="s">
        <v>404</v>
      </c>
      <c r="BC9" s="300" t="s">
        <v>402</v>
      </c>
      <c r="BD9" s="293" t="s">
        <v>402</v>
      </c>
      <c r="BE9" s="293" t="s">
        <v>402</v>
      </c>
      <c r="BF9" s="293" t="s">
        <v>402</v>
      </c>
      <c r="BG9" s="293" t="s">
        <v>402</v>
      </c>
      <c r="BH9" s="293" t="s">
        <v>402</v>
      </c>
      <c r="BI9" s="293" t="s">
        <v>404</v>
      </c>
      <c r="BJ9" s="293" t="s">
        <v>402</v>
      </c>
      <c r="BK9" s="310" t="s">
        <v>779</v>
      </c>
    </row>
    <row r="10" spans="1:64" ht="20" customHeight="1">
      <c r="A10" s="292" t="s">
        <v>622</v>
      </c>
      <c r="B10" s="299" t="s">
        <v>623</v>
      </c>
      <c r="C10" s="293" t="s">
        <v>607</v>
      </c>
      <c r="D10" s="293">
        <v>48.5</v>
      </c>
      <c r="E10" s="293">
        <v>104</v>
      </c>
      <c r="F10" s="293">
        <v>21</v>
      </c>
      <c r="G10" s="293" t="s">
        <v>402</v>
      </c>
      <c r="H10" s="293" t="s">
        <v>402</v>
      </c>
      <c r="I10" s="293" t="s">
        <v>404</v>
      </c>
      <c r="J10" s="293" t="s">
        <v>404</v>
      </c>
      <c r="K10" s="293" t="s">
        <v>402</v>
      </c>
      <c r="L10" s="293" t="s">
        <v>404</v>
      </c>
      <c r="M10" s="293" t="s">
        <v>404</v>
      </c>
      <c r="N10" s="293" t="s">
        <v>402</v>
      </c>
      <c r="O10" s="293" t="s">
        <v>404</v>
      </c>
      <c r="P10" s="293" t="s">
        <v>404</v>
      </c>
      <c r="Q10" s="293" t="s">
        <v>404</v>
      </c>
      <c r="R10" s="293" t="s">
        <v>404</v>
      </c>
      <c r="S10" s="293" t="s">
        <v>404</v>
      </c>
      <c r="T10" s="293" t="s">
        <v>404</v>
      </c>
      <c r="U10" s="293" t="s">
        <v>404</v>
      </c>
      <c r="V10" s="293" t="s">
        <v>404</v>
      </c>
      <c r="W10" s="293" t="s">
        <v>402</v>
      </c>
      <c r="X10" s="293" t="s">
        <v>404</v>
      </c>
      <c r="Y10" s="293" t="s">
        <v>404</v>
      </c>
      <c r="Z10" s="293" t="s">
        <v>404</v>
      </c>
      <c r="AA10" s="293" t="s">
        <v>404</v>
      </c>
      <c r="AB10" s="293" t="s">
        <v>404</v>
      </c>
      <c r="AC10" s="293" t="s">
        <v>404</v>
      </c>
      <c r="AD10" s="293" t="s">
        <v>404</v>
      </c>
      <c r="AE10" s="293" t="s">
        <v>404</v>
      </c>
      <c r="AF10" s="293" t="s">
        <v>404</v>
      </c>
      <c r="AG10" s="293" t="s">
        <v>404</v>
      </c>
      <c r="AH10" s="293" t="s">
        <v>404</v>
      </c>
      <c r="AI10" s="293" t="s">
        <v>404</v>
      </c>
      <c r="AJ10" s="293" t="s">
        <v>404</v>
      </c>
      <c r="AK10" s="293" t="s">
        <v>404</v>
      </c>
      <c r="AL10" s="293" t="s">
        <v>402</v>
      </c>
      <c r="AM10" s="293" t="s">
        <v>404</v>
      </c>
      <c r="AN10" s="293" t="s">
        <v>404</v>
      </c>
      <c r="AO10" s="293" t="s">
        <v>404</v>
      </c>
      <c r="AP10" s="293" t="s">
        <v>404</v>
      </c>
      <c r="AQ10" s="293" t="s">
        <v>404</v>
      </c>
      <c r="AR10" s="293" t="s">
        <v>404</v>
      </c>
      <c r="AS10" s="293" t="s">
        <v>404</v>
      </c>
      <c r="AT10" s="293" t="s">
        <v>404</v>
      </c>
      <c r="AU10" s="293" t="s">
        <v>404</v>
      </c>
      <c r="AV10" s="293" t="s">
        <v>404</v>
      </c>
      <c r="AW10" s="293" t="s">
        <v>404</v>
      </c>
      <c r="AX10" s="293" t="s">
        <v>404</v>
      </c>
      <c r="AY10" s="293" t="s">
        <v>404</v>
      </c>
      <c r="AZ10" s="293" t="s">
        <v>404</v>
      </c>
      <c r="BA10" s="293" t="s">
        <v>404</v>
      </c>
      <c r="BB10" s="293" t="s">
        <v>404</v>
      </c>
      <c r="BC10" s="300" t="s">
        <v>402</v>
      </c>
      <c r="BD10" s="293" t="s">
        <v>402</v>
      </c>
      <c r="BE10" s="293" t="s">
        <v>402</v>
      </c>
      <c r="BF10" s="293" t="s">
        <v>402</v>
      </c>
      <c r="BG10" s="293" t="s">
        <v>402</v>
      </c>
      <c r="BH10" s="293" t="s">
        <v>402</v>
      </c>
      <c r="BI10" s="293" t="s">
        <v>404</v>
      </c>
      <c r="BJ10" s="293" t="s">
        <v>404</v>
      </c>
      <c r="BK10" s="310" t="s">
        <v>780</v>
      </c>
    </row>
    <row r="11" spans="1:64" ht="20" customHeight="1">
      <c r="A11" s="292" t="s">
        <v>624</v>
      </c>
      <c r="B11" s="299" t="s">
        <v>625</v>
      </c>
      <c r="C11" s="293" t="s">
        <v>607</v>
      </c>
      <c r="D11" s="293">
        <v>49.5</v>
      </c>
      <c r="E11" s="293">
        <v>113</v>
      </c>
      <c r="F11" s="293">
        <v>18</v>
      </c>
      <c r="G11" s="293" t="s">
        <v>402</v>
      </c>
      <c r="H11" s="293" t="s">
        <v>402</v>
      </c>
      <c r="I11" s="293" t="s">
        <v>404</v>
      </c>
      <c r="J11" s="293" t="s">
        <v>404</v>
      </c>
      <c r="K11" s="293" t="s">
        <v>402</v>
      </c>
      <c r="L11" s="293" t="s">
        <v>404</v>
      </c>
      <c r="M11" s="293" t="s">
        <v>404</v>
      </c>
      <c r="N11" s="293" t="s">
        <v>404</v>
      </c>
      <c r="O11" s="293" t="s">
        <v>404</v>
      </c>
      <c r="P11" s="293" t="s">
        <v>404</v>
      </c>
      <c r="Q11" s="293" t="s">
        <v>404</v>
      </c>
      <c r="R11" s="293" t="s">
        <v>404</v>
      </c>
      <c r="S11" s="293" t="s">
        <v>404</v>
      </c>
      <c r="T11" s="293" t="s">
        <v>404</v>
      </c>
      <c r="U11" s="293" t="s">
        <v>404</v>
      </c>
      <c r="V11" s="293" t="s">
        <v>402</v>
      </c>
      <c r="W11" s="293" t="s">
        <v>404</v>
      </c>
      <c r="X11" s="293" t="s">
        <v>404</v>
      </c>
      <c r="Y11" s="293" t="s">
        <v>404</v>
      </c>
      <c r="Z11" s="293" t="s">
        <v>404</v>
      </c>
      <c r="AA11" s="293" t="s">
        <v>404</v>
      </c>
      <c r="AB11" s="293" t="s">
        <v>404</v>
      </c>
      <c r="AC11" s="293" t="s">
        <v>404</v>
      </c>
      <c r="AD11" s="293" t="s">
        <v>404</v>
      </c>
      <c r="AE11" s="293" t="s">
        <v>404</v>
      </c>
      <c r="AF11" s="293" t="s">
        <v>404</v>
      </c>
      <c r="AG11" s="293" t="s">
        <v>404</v>
      </c>
      <c r="AH11" s="293" t="s">
        <v>404</v>
      </c>
      <c r="AI11" s="293" t="s">
        <v>404</v>
      </c>
      <c r="AJ11" s="293" t="s">
        <v>404</v>
      </c>
      <c r="AK11" s="293" t="s">
        <v>404</v>
      </c>
      <c r="AL11" s="293" t="s">
        <v>402</v>
      </c>
      <c r="AM11" s="293" t="s">
        <v>404</v>
      </c>
      <c r="AN11" s="293" t="s">
        <v>404</v>
      </c>
      <c r="AO11" s="293" t="s">
        <v>404</v>
      </c>
      <c r="AP11" s="293" t="s">
        <v>404</v>
      </c>
      <c r="AQ11" s="293" t="s">
        <v>404</v>
      </c>
      <c r="AR11" s="293" t="s">
        <v>404</v>
      </c>
      <c r="AS11" s="293" t="s">
        <v>404</v>
      </c>
      <c r="AT11" s="293" t="s">
        <v>404</v>
      </c>
      <c r="AU11" s="293" t="s">
        <v>404</v>
      </c>
      <c r="AV11" s="293" t="s">
        <v>404</v>
      </c>
      <c r="AW11" s="293" t="s">
        <v>404</v>
      </c>
      <c r="AX11" s="293" t="s">
        <v>404</v>
      </c>
      <c r="AY11" s="293" t="s">
        <v>404</v>
      </c>
      <c r="AZ11" s="293" t="s">
        <v>404</v>
      </c>
      <c r="BA11" s="293" t="s">
        <v>404</v>
      </c>
      <c r="BB11" s="293" t="s">
        <v>404</v>
      </c>
      <c r="BC11" s="300" t="s">
        <v>402</v>
      </c>
      <c r="BD11" s="293" t="s">
        <v>402</v>
      </c>
      <c r="BE11" s="293" t="s">
        <v>402</v>
      </c>
      <c r="BF11" s="293" t="s">
        <v>404</v>
      </c>
      <c r="BG11" s="293" t="s">
        <v>402</v>
      </c>
      <c r="BH11" s="293" t="s">
        <v>402</v>
      </c>
      <c r="BI11" s="293" t="s">
        <v>404</v>
      </c>
      <c r="BJ11" s="293" t="s">
        <v>404</v>
      </c>
      <c r="BK11" s="311" t="s">
        <v>781</v>
      </c>
      <c r="BL11" s="218"/>
    </row>
    <row r="12" spans="1:64" ht="20" customHeight="1">
      <c r="A12" s="292" t="s">
        <v>626</v>
      </c>
      <c r="B12" s="299" t="s">
        <v>627</v>
      </c>
      <c r="C12" s="293" t="s">
        <v>607</v>
      </c>
      <c r="D12" s="293">
        <v>40</v>
      </c>
      <c r="E12" s="293">
        <v>120</v>
      </c>
      <c r="F12" s="293">
        <v>26</v>
      </c>
      <c r="G12" s="293" t="s">
        <v>402</v>
      </c>
      <c r="H12" s="293" t="s">
        <v>402</v>
      </c>
      <c r="I12" s="293" t="s">
        <v>404</v>
      </c>
      <c r="J12" s="293" t="s">
        <v>404</v>
      </c>
      <c r="K12" s="293" t="s">
        <v>402</v>
      </c>
      <c r="L12" s="293" t="s">
        <v>404</v>
      </c>
      <c r="M12" s="293" t="s">
        <v>404</v>
      </c>
      <c r="N12" s="293" t="s">
        <v>404</v>
      </c>
      <c r="O12" s="293" t="s">
        <v>404</v>
      </c>
      <c r="P12" s="293" t="s">
        <v>404</v>
      </c>
      <c r="Q12" s="293" t="s">
        <v>404</v>
      </c>
      <c r="R12" s="293" t="s">
        <v>404</v>
      </c>
      <c r="S12" s="293" t="s">
        <v>404</v>
      </c>
      <c r="T12" s="293" t="s">
        <v>404</v>
      </c>
      <c r="U12" s="293" t="s">
        <v>404</v>
      </c>
      <c r="V12" s="293" t="s">
        <v>404</v>
      </c>
      <c r="W12" s="293" t="s">
        <v>402</v>
      </c>
      <c r="X12" s="293" t="s">
        <v>404</v>
      </c>
      <c r="Y12" s="293" t="s">
        <v>404</v>
      </c>
      <c r="Z12" s="293" t="s">
        <v>404</v>
      </c>
      <c r="AA12" s="293" t="s">
        <v>404</v>
      </c>
      <c r="AB12" s="293" t="s">
        <v>404</v>
      </c>
      <c r="AC12" s="293" t="s">
        <v>404</v>
      </c>
      <c r="AD12" s="293" t="s">
        <v>404</v>
      </c>
      <c r="AE12" s="293" t="s">
        <v>404</v>
      </c>
      <c r="AF12" s="293" t="s">
        <v>404</v>
      </c>
      <c r="AG12" s="293" t="s">
        <v>404</v>
      </c>
      <c r="AH12" s="293" t="s">
        <v>404</v>
      </c>
      <c r="AI12" s="293" t="s">
        <v>404</v>
      </c>
      <c r="AJ12" s="293" t="s">
        <v>404</v>
      </c>
      <c r="AK12" s="293" t="s">
        <v>404</v>
      </c>
      <c r="AL12" s="293" t="s">
        <v>402</v>
      </c>
      <c r="AM12" s="293" t="s">
        <v>404</v>
      </c>
      <c r="AN12" s="293" t="s">
        <v>404</v>
      </c>
      <c r="AO12" s="293" t="s">
        <v>404</v>
      </c>
      <c r="AP12" s="293" t="s">
        <v>404</v>
      </c>
      <c r="AQ12" s="293" t="s">
        <v>404</v>
      </c>
      <c r="AR12" s="293" t="s">
        <v>404</v>
      </c>
      <c r="AS12" s="293" t="s">
        <v>404</v>
      </c>
      <c r="AT12" s="293" t="s">
        <v>404</v>
      </c>
      <c r="AU12" s="293" t="s">
        <v>404</v>
      </c>
      <c r="AV12" s="293" t="s">
        <v>404</v>
      </c>
      <c r="AW12" s="293" t="s">
        <v>404</v>
      </c>
      <c r="AX12" s="293" t="s">
        <v>404</v>
      </c>
      <c r="AY12" s="293" t="s">
        <v>404</v>
      </c>
      <c r="AZ12" s="293" t="s">
        <v>404</v>
      </c>
      <c r="BA12" s="293" t="s">
        <v>404</v>
      </c>
      <c r="BB12" s="293" t="s">
        <v>404</v>
      </c>
      <c r="BC12" s="300" t="s">
        <v>402</v>
      </c>
      <c r="BD12" s="293" t="s">
        <v>402</v>
      </c>
      <c r="BE12" s="293" t="s">
        <v>402</v>
      </c>
      <c r="BF12" s="293" t="s">
        <v>404</v>
      </c>
      <c r="BG12" s="293" t="s">
        <v>402</v>
      </c>
      <c r="BH12" s="293" t="s">
        <v>402</v>
      </c>
      <c r="BI12" s="293" t="s">
        <v>404</v>
      </c>
      <c r="BJ12" s="293" t="s">
        <v>404</v>
      </c>
      <c r="BK12" s="310" t="s">
        <v>782</v>
      </c>
    </row>
    <row r="13" spans="1:64" ht="20" customHeight="1">
      <c r="A13" s="292" t="s">
        <v>628</v>
      </c>
      <c r="B13" s="299" t="s">
        <v>629</v>
      </c>
      <c r="C13" s="293" t="s">
        <v>607</v>
      </c>
      <c r="D13" s="293" t="s">
        <v>74</v>
      </c>
      <c r="E13" s="293" t="s">
        <v>74</v>
      </c>
      <c r="F13" s="293" t="s">
        <v>74</v>
      </c>
      <c r="G13" s="293" t="s">
        <v>74</v>
      </c>
      <c r="H13" s="293" t="s">
        <v>74</v>
      </c>
      <c r="I13" s="293" t="s">
        <v>74</v>
      </c>
      <c r="J13" s="293" t="s">
        <v>74</v>
      </c>
      <c r="K13" s="293" t="s">
        <v>74</v>
      </c>
      <c r="L13" s="293" t="s">
        <v>74</v>
      </c>
      <c r="M13" s="293" t="s">
        <v>74</v>
      </c>
      <c r="N13" s="293" t="s">
        <v>74</v>
      </c>
      <c r="O13" s="293" t="s">
        <v>74</v>
      </c>
      <c r="P13" s="293" t="s">
        <v>74</v>
      </c>
      <c r="Q13" s="293" t="s">
        <v>74</v>
      </c>
      <c r="R13" s="293" t="s">
        <v>74</v>
      </c>
      <c r="S13" s="293" t="s">
        <v>74</v>
      </c>
      <c r="T13" s="293" t="s">
        <v>74</v>
      </c>
      <c r="U13" s="293" t="s">
        <v>74</v>
      </c>
      <c r="V13" s="293" t="s">
        <v>74</v>
      </c>
      <c r="W13" s="293" t="s">
        <v>74</v>
      </c>
      <c r="X13" s="293" t="s">
        <v>74</v>
      </c>
      <c r="Y13" s="293" t="s">
        <v>74</v>
      </c>
      <c r="Z13" s="293" t="s">
        <v>74</v>
      </c>
      <c r="AA13" s="293" t="s">
        <v>74</v>
      </c>
      <c r="AB13" s="293" t="s">
        <v>74</v>
      </c>
      <c r="AC13" s="293" t="s">
        <v>74</v>
      </c>
      <c r="AD13" s="293" t="s">
        <v>74</v>
      </c>
      <c r="AE13" s="293" t="s">
        <v>74</v>
      </c>
      <c r="AF13" s="293" t="s">
        <v>74</v>
      </c>
      <c r="AG13" s="293" t="s">
        <v>74</v>
      </c>
      <c r="AH13" s="293" t="s">
        <v>74</v>
      </c>
      <c r="AI13" s="293" t="s">
        <v>74</v>
      </c>
      <c r="AJ13" s="293" t="s">
        <v>74</v>
      </c>
      <c r="AK13" s="293" t="s">
        <v>74</v>
      </c>
      <c r="AL13" s="293" t="s">
        <v>74</v>
      </c>
      <c r="AM13" s="293" t="s">
        <v>74</v>
      </c>
      <c r="AN13" s="293" t="s">
        <v>74</v>
      </c>
      <c r="AO13" s="293" t="s">
        <v>74</v>
      </c>
      <c r="AP13" s="293" t="s">
        <v>74</v>
      </c>
      <c r="AQ13" s="293" t="s">
        <v>74</v>
      </c>
      <c r="AR13" s="293" t="s">
        <v>74</v>
      </c>
      <c r="AS13" s="293" t="s">
        <v>74</v>
      </c>
      <c r="AT13" s="293" t="s">
        <v>74</v>
      </c>
      <c r="AU13" s="293" t="s">
        <v>74</v>
      </c>
      <c r="AV13" s="293" t="s">
        <v>74</v>
      </c>
      <c r="AW13" s="293" t="s">
        <v>74</v>
      </c>
      <c r="AX13" s="293" t="s">
        <v>74</v>
      </c>
      <c r="AY13" s="293" t="s">
        <v>74</v>
      </c>
      <c r="AZ13" s="293" t="s">
        <v>74</v>
      </c>
      <c r="BA13" s="293" t="s">
        <v>74</v>
      </c>
      <c r="BB13" s="293" t="s">
        <v>404</v>
      </c>
      <c r="BC13" s="300" t="s">
        <v>74</v>
      </c>
      <c r="BD13" s="293" t="s">
        <v>74</v>
      </c>
      <c r="BE13" s="293" t="s">
        <v>74</v>
      </c>
      <c r="BF13" s="293" t="s">
        <v>74</v>
      </c>
      <c r="BG13" s="293" t="s">
        <v>74</v>
      </c>
      <c r="BH13" s="293" t="s">
        <v>74</v>
      </c>
      <c r="BI13" s="293" t="s">
        <v>74</v>
      </c>
      <c r="BJ13" s="293" t="s">
        <v>74</v>
      </c>
      <c r="BK13" s="246" t="s">
        <v>74</v>
      </c>
    </row>
    <row r="14" spans="1:64" ht="20" customHeight="1">
      <c r="A14" s="292" t="s">
        <v>630</v>
      </c>
      <c r="B14" s="299" t="s">
        <v>631</v>
      </c>
      <c r="C14" s="293" t="s">
        <v>607</v>
      </c>
      <c r="D14" s="293">
        <v>45.5</v>
      </c>
      <c r="E14" s="293">
        <v>117</v>
      </c>
      <c r="F14" s="293">
        <v>22</v>
      </c>
      <c r="G14" s="293" t="s">
        <v>402</v>
      </c>
      <c r="H14" s="293" t="s">
        <v>402</v>
      </c>
      <c r="I14" s="293" t="s">
        <v>404</v>
      </c>
      <c r="J14" s="293" t="s">
        <v>404</v>
      </c>
      <c r="K14" s="293" t="s">
        <v>402</v>
      </c>
      <c r="L14" s="293" t="s">
        <v>402</v>
      </c>
      <c r="M14" s="293" t="s">
        <v>404</v>
      </c>
      <c r="N14" s="293" t="s">
        <v>404</v>
      </c>
      <c r="O14" s="293" t="s">
        <v>402</v>
      </c>
      <c r="P14" s="293" t="s">
        <v>402</v>
      </c>
      <c r="Q14" s="293" t="s">
        <v>402</v>
      </c>
      <c r="R14" s="293" t="s">
        <v>402</v>
      </c>
      <c r="S14" s="293" t="s">
        <v>404</v>
      </c>
      <c r="T14" s="293" t="s">
        <v>402</v>
      </c>
      <c r="U14" s="293" t="s">
        <v>402</v>
      </c>
      <c r="V14" s="293" t="s">
        <v>404</v>
      </c>
      <c r="W14" s="293" t="s">
        <v>402</v>
      </c>
      <c r="X14" s="293" t="s">
        <v>402</v>
      </c>
      <c r="Y14" s="293" t="s">
        <v>402</v>
      </c>
      <c r="Z14" s="293" t="s">
        <v>404</v>
      </c>
      <c r="AA14" s="293" t="s">
        <v>402</v>
      </c>
      <c r="AB14" s="293" t="s">
        <v>404</v>
      </c>
      <c r="AC14" s="293" t="s">
        <v>404</v>
      </c>
      <c r="AD14" s="293" t="s">
        <v>404</v>
      </c>
      <c r="AE14" s="293" t="s">
        <v>404</v>
      </c>
      <c r="AF14" s="293" t="s">
        <v>404</v>
      </c>
      <c r="AG14" s="293" t="s">
        <v>404</v>
      </c>
      <c r="AH14" s="293" t="s">
        <v>404</v>
      </c>
      <c r="AI14" s="293" t="s">
        <v>404</v>
      </c>
      <c r="AJ14" s="293" t="s">
        <v>404</v>
      </c>
      <c r="AK14" s="293" t="s">
        <v>404</v>
      </c>
      <c r="AL14" s="293" t="s">
        <v>402</v>
      </c>
      <c r="AM14" s="293" t="s">
        <v>404</v>
      </c>
      <c r="AN14" s="293" t="s">
        <v>404</v>
      </c>
      <c r="AO14" s="293" t="s">
        <v>404</v>
      </c>
      <c r="AP14" s="293" t="s">
        <v>404</v>
      </c>
      <c r="AQ14" s="293" t="s">
        <v>404</v>
      </c>
      <c r="AR14" s="293" t="s">
        <v>404</v>
      </c>
      <c r="AS14" s="293" t="s">
        <v>402</v>
      </c>
      <c r="AT14" s="293" t="s">
        <v>404</v>
      </c>
      <c r="AU14" s="293" t="s">
        <v>404</v>
      </c>
      <c r="AV14" s="293" t="s">
        <v>404</v>
      </c>
      <c r="AW14" s="293" t="s">
        <v>404</v>
      </c>
      <c r="AX14" s="293" t="s">
        <v>404</v>
      </c>
      <c r="AY14" s="293" t="s">
        <v>404</v>
      </c>
      <c r="AZ14" s="293" t="s">
        <v>402</v>
      </c>
      <c r="BA14" s="293" t="s">
        <v>402</v>
      </c>
      <c r="BB14" s="293" t="s">
        <v>404</v>
      </c>
      <c r="BC14" s="300" t="s">
        <v>402</v>
      </c>
      <c r="BD14" s="293" t="s">
        <v>402</v>
      </c>
      <c r="BE14" s="293" t="s">
        <v>402</v>
      </c>
      <c r="BF14" s="293" t="s">
        <v>402</v>
      </c>
      <c r="BG14" s="293" t="s">
        <v>402</v>
      </c>
      <c r="BH14" s="293" t="s">
        <v>402</v>
      </c>
      <c r="BI14" s="293" t="s">
        <v>404</v>
      </c>
      <c r="BJ14" s="293" t="s">
        <v>402</v>
      </c>
      <c r="BK14" s="311" t="s">
        <v>783</v>
      </c>
    </row>
    <row r="15" spans="1:64" ht="20" customHeight="1">
      <c r="A15" s="292" t="s">
        <v>632</v>
      </c>
      <c r="B15" s="299" t="s">
        <v>633</v>
      </c>
      <c r="C15" s="293" t="s">
        <v>607</v>
      </c>
      <c r="D15" s="293">
        <v>49.5</v>
      </c>
      <c r="E15" s="293">
        <v>110</v>
      </c>
      <c r="F15" s="293">
        <v>15</v>
      </c>
      <c r="G15" s="293" t="s">
        <v>402</v>
      </c>
      <c r="H15" s="293" t="s">
        <v>402</v>
      </c>
      <c r="I15" s="293" t="s">
        <v>404</v>
      </c>
      <c r="J15" s="293" t="s">
        <v>404</v>
      </c>
      <c r="K15" s="293" t="s">
        <v>402</v>
      </c>
      <c r="L15" s="293" t="s">
        <v>402</v>
      </c>
      <c r="M15" s="293" t="s">
        <v>404</v>
      </c>
      <c r="N15" s="293" t="s">
        <v>404</v>
      </c>
      <c r="O15" s="293" t="s">
        <v>402</v>
      </c>
      <c r="P15" s="293" t="s">
        <v>402</v>
      </c>
      <c r="Q15" s="293" t="s">
        <v>402</v>
      </c>
      <c r="R15" s="293" t="s">
        <v>402</v>
      </c>
      <c r="S15" s="293" t="s">
        <v>404</v>
      </c>
      <c r="T15" s="293" t="s">
        <v>402</v>
      </c>
      <c r="U15" s="293" t="s">
        <v>402</v>
      </c>
      <c r="V15" s="293" t="s">
        <v>404</v>
      </c>
      <c r="W15" s="293" t="s">
        <v>402</v>
      </c>
      <c r="X15" s="293" t="s">
        <v>402</v>
      </c>
      <c r="Y15" s="293" t="s">
        <v>402</v>
      </c>
      <c r="Z15" s="293" t="s">
        <v>404</v>
      </c>
      <c r="AA15" s="293" t="s">
        <v>402</v>
      </c>
      <c r="AB15" s="293" t="s">
        <v>404</v>
      </c>
      <c r="AC15" s="293" t="s">
        <v>404</v>
      </c>
      <c r="AD15" s="293" t="s">
        <v>404</v>
      </c>
      <c r="AE15" s="293" t="s">
        <v>404</v>
      </c>
      <c r="AF15" s="293" t="s">
        <v>404</v>
      </c>
      <c r="AG15" s="293" t="s">
        <v>404</v>
      </c>
      <c r="AH15" s="293" t="s">
        <v>404</v>
      </c>
      <c r="AI15" s="293" t="s">
        <v>404</v>
      </c>
      <c r="AJ15" s="293" t="s">
        <v>404</v>
      </c>
      <c r="AK15" s="293" t="s">
        <v>404</v>
      </c>
      <c r="AL15" s="293" t="s">
        <v>402</v>
      </c>
      <c r="AM15" s="293" t="s">
        <v>404</v>
      </c>
      <c r="AN15" s="293" t="s">
        <v>404</v>
      </c>
      <c r="AO15" s="293" t="s">
        <v>404</v>
      </c>
      <c r="AP15" s="293" t="s">
        <v>404</v>
      </c>
      <c r="AQ15" s="293" t="s">
        <v>404</v>
      </c>
      <c r="AR15" s="293" t="s">
        <v>404</v>
      </c>
      <c r="AS15" s="293" t="s">
        <v>402</v>
      </c>
      <c r="AT15" s="293" t="s">
        <v>404</v>
      </c>
      <c r="AU15" s="293" t="s">
        <v>404</v>
      </c>
      <c r="AV15" s="293" t="s">
        <v>404</v>
      </c>
      <c r="AW15" s="293" t="s">
        <v>404</v>
      </c>
      <c r="AX15" s="293" t="s">
        <v>404</v>
      </c>
      <c r="AY15" s="293" t="s">
        <v>404</v>
      </c>
      <c r="AZ15" s="293" t="s">
        <v>404</v>
      </c>
      <c r="BA15" s="293" t="s">
        <v>404</v>
      </c>
      <c r="BB15" s="293" t="s">
        <v>404</v>
      </c>
      <c r="BC15" s="300" t="s">
        <v>402</v>
      </c>
      <c r="BD15" s="293" t="s">
        <v>404</v>
      </c>
      <c r="BE15" s="293" t="s">
        <v>402</v>
      </c>
      <c r="BF15" s="293" t="s">
        <v>402</v>
      </c>
      <c r="BG15" s="293" t="s">
        <v>402</v>
      </c>
      <c r="BH15" s="293" t="s">
        <v>402</v>
      </c>
      <c r="BI15" s="293" t="s">
        <v>404</v>
      </c>
      <c r="BJ15" s="293" t="s">
        <v>402</v>
      </c>
      <c r="BK15" s="311" t="s">
        <v>784</v>
      </c>
    </row>
    <row r="16" spans="1:64" ht="20" customHeight="1">
      <c r="A16" s="292" t="s">
        <v>634</v>
      </c>
      <c r="B16" s="299" t="s">
        <v>635</v>
      </c>
      <c r="C16" s="293" t="s">
        <v>607</v>
      </c>
      <c r="D16" s="293">
        <v>45.5</v>
      </c>
      <c r="E16" s="293">
        <v>106</v>
      </c>
      <c r="F16" s="293">
        <v>15</v>
      </c>
      <c r="G16" s="293" t="s">
        <v>402</v>
      </c>
      <c r="H16" s="293" t="s">
        <v>402</v>
      </c>
      <c r="I16" s="293" t="s">
        <v>404</v>
      </c>
      <c r="J16" s="293" t="s">
        <v>404</v>
      </c>
      <c r="K16" s="293" t="s">
        <v>402</v>
      </c>
      <c r="L16" s="293" t="s">
        <v>402</v>
      </c>
      <c r="M16" s="293" t="s">
        <v>404</v>
      </c>
      <c r="N16" s="293" t="s">
        <v>404</v>
      </c>
      <c r="O16" s="293" t="s">
        <v>402</v>
      </c>
      <c r="P16" s="293" t="s">
        <v>404</v>
      </c>
      <c r="Q16" s="293" t="s">
        <v>404</v>
      </c>
      <c r="R16" s="293" t="s">
        <v>404</v>
      </c>
      <c r="S16" s="293" t="s">
        <v>404</v>
      </c>
      <c r="T16" s="293" t="s">
        <v>404</v>
      </c>
      <c r="U16" s="293" t="s">
        <v>404</v>
      </c>
      <c r="V16" s="293" t="s">
        <v>404</v>
      </c>
      <c r="W16" s="293" t="s">
        <v>404</v>
      </c>
      <c r="X16" s="293" t="s">
        <v>404</v>
      </c>
      <c r="Y16" s="293" t="s">
        <v>404</v>
      </c>
      <c r="Z16" s="293" t="s">
        <v>404</v>
      </c>
      <c r="AA16" s="293" t="s">
        <v>404</v>
      </c>
      <c r="AB16" s="293" t="s">
        <v>404</v>
      </c>
      <c r="AC16" s="293" t="s">
        <v>404</v>
      </c>
      <c r="AD16" s="293" t="s">
        <v>404</v>
      </c>
      <c r="AE16" s="293" t="s">
        <v>404</v>
      </c>
      <c r="AF16" s="293" t="s">
        <v>404</v>
      </c>
      <c r="AG16" s="293" t="s">
        <v>404</v>
      </c>
      <c r="AH16" s="293" t="s">
        <v>404</v>
      </c>
      <c r="AI16" s="293" t="s">
        <v>404</v>
      </c>
      <c r="AJ16" s="293" t="s">
        <v>404</v>
      </c>
      <c r="AK16" s="293" t="s">
        <v>404</v>
      </c>
      <c r="AL16" s="293" t="s">
        <v>402</v>
      </c>
      <c r="AM16" s="293" t="s">
        <v>404</v>
      </c>
      <c r="AN16" s="293" t="s">
        <v>404</v>
      </c>
      <c r="AO16" s="293" t="s">
        <v>404</v>
      </c>
      <c r="AP16" s="293" t="s">
        <v>404</v>
      </c>
      <c r="AQ16" s="293" t="s">
        <v>404</v>
      </c>
      <c r="AR16" s="293" t="s">
        <v>404</v>
      </c>
      <c r="AS16" s="293" t="s">
        <v>402</v>
      </c>
      <c r="AT16" s="293" t="s">
        <v>404</v>
      </c>
      <c r="AU16" s="293" t="s">
        <v>404</v>
      </c>
      <c r="AV16" s="293" t="s">
        <v>404</v>
      </c>
      <c r="AW16" s="293" t="s">
        <v>404</v>
      </c>
      <c r="AX16" s="293" t="s">
        <v>404</v>
      </c>
      <c r="AY16" s="293" t="s">
        <v>404</v>
      </c>
      <c r="AZ16" s="293" t="s">
        <v>402</v>
      </c>
      <c r="BA16" s="293" t="s">
        <v>402</v>
      </c>
      <c r="BB16" s="293" t="s">
        <v>404</v>
      </c>
      <c r="BC16" s="300" t="s">
        <v>402</v>
      </c>
      <c r="BD16" s="293" t="s">
        <v>402</v>
      </c>
      <c r="BE16" s="293" t="s">
        <v>402</v>
      </c>
      <c r="BF16" s="293" t="s">
        <v>404</v>
      </c>
      <c r="BG16" s="293" t="s">
        <v>404</v>
      </c>
      <c r="BH16" s="293" t="s">
        <v>402</v>
      </c>
      <c r="BI16" s="293" t="s">
        <v>404</v>
      </c>
      <c r="BJ16" s="293" t="s">
        <v>402</v>
      </c>
      <c r="BK16" s="310" t="s">
        <v>785</v>
      </c>
    </row>
    <row r="17" spans="1:63" ht="20" customHeight="1">
      <c r="A17" s="292" t="s">
        <v>636</v>
      </c>
      <c r="B17" s="299" t="s">
        <v>637</v>
      </c>
      <c r="C17" s="293" t="s">
        <v>607</v>
      </c>
      <c r="D17" s="293">
        <v>41.5</v>
      </c>
      <c r="E17" s="293">
        <v>103</v>
      </c>
      <c r="F17" s="293">
        <v>16</v>
      </c>
      <c r="G17" s="293" t="s">
        <v>402</v>
      </c>
      <c r="H17" s="293" t="s">
        <v>402</v>
      </c>
      <c r="I17" s="293" t="s">
        <v>404</v>
      </c>
      <c r="J17" s="293" t="s">
        <v>404</v>
      </c>
      <c r="K17" s="293" t="s">
        <v>402</v>
      </c>
      <c r="L17" s="293" t="s">
        <v>404</v>
      </c>
      <c r="M17" s="293" t="s">
        <v>404</v>
      </c>
      <c r="N17" s="293" t="s">
        <v>404</v>
      </c>
      <c r="O17" s="293" t="s">
        <v>404</v>
      </c>
      <c r="P17" s="293" t="s">
        <v>404</v>
      </c>
      <c r="Q17" s="293" t="s">
        <v>404</v>
      </c>
      <c r="R17" s="293" t="s">
        <v>404</v>
      </c>
      <c r="S17" s="293" t="s">
        <v>404</v>
      </c>
      <c r="T17" s="293" t="s">
        <v>404</v>
      </c>
      <c r="U17" s="293" t="s">
        <v>404</v>
      </c>
      <c r="V17" s="293" t="s">
        <v>404</v>
      </c>
      <c r="W17" s="293" t="s">
        <v>404</v>
      </c>
      <c r="X17" s="293" t="s">
        <v>404</v>
      </c>
      <c r="Y17" s="293" t="s">
        <v>404</v>
      </c>
      <c r="Z17" s="293" t="s">
        <v>404</v>
      </c>
      <c r="AA17" s="293" t="s">
        <v>404</v>
      </c>
      <c r="AB17" s="293" t="s">
        <v>404</v>
      </c>
      <c r="AC17" s="293" t="s">
        <v>404</v>
      </c>
      <c r="AD17" s="293" t="s">
        <v>404</v>
      </c>
      <c r="AE17" s="293" t="s">
        <v>404</v>
      </c>
      <c r="AF17" s="293" t="s">
        <v>404</v>
      </c>
      <c r="AG17" s="293" t="s">
        <v>404</v>
      </c>
      <c r="AH17" s="293" t="s">
        <v>404</v>
      </c>
      <c r="AI17" s="293" t="s">
        <v>404</v>
      </c>
      <c r="AJ17" s="293" t="s">
        <v>404</v>
      </c>
      <c r="AK17" s="293" t="s">
        <v>404</v>
      </c>
      <c r="AL17" s="293" t="s">
        <v>402</v>
      </c>
      <c r="AM17" s="293" t="s">
        <v>404</v>
      </c>
      <c r="AN17" s="293" t="s">
        <v>404</v>
      </c>
      <c r="AO17" s="293" t="s">
        <v>404</v>
      </c>
      <c r="AP17" s="293" t="s">
        <v>404</v>
      </c>
      <c r="AQ17" s="293" t="s">
        <v>404</v>
      </c>
      <c r="AR17" s="293" t="s">
        <v>404</v>
      </c>
      <c r="AS17" s="293" t="s">
        <v>404</v>
      </c>
      <c r="AT17" s="293" t="s">
        <v>404</v>
      </c>
      <c r="AU17" s="293" t="s">
        <v>404</v>
      </c>
      <c r="AV17" s="293" t="s">
        <v>404</v>
      </c>
      <c r="AW17" s="293" t="s">
        <v>404</v>
      </c>
      <c r="AX17" s="293" t="s">
        <v>404</v>
      </c>
      <c r="AY17" s="293" t="s">
        <v>404</v>
      </c>
      <c r="AZ17" s="293" t="s">
        <v>404</v>
      </c>
      <c r="BA17" s="293" t="s">
        <v>404</v>
      </c>
      <c r="BB17" s="293" t="s">
        <v>404</v>
      </c>
      <c r="BC17" s="300" t="s">
        <v>402</v>
      </c>
      <c r="BD17" s="293" t="s">
        <v>402</v>
      </c>
      <c r="BE17" s="293" t="s">
        <v>402</v>
      </c>
      <c r="BF17" s="293" t="s">
        <v>402</v>
      </c>
      <c r="BG17" s="293" t="s">
        <v>404</v>
      </c>
      <c r="BH17" s="293" t="s">
        <v>402</v>
      </c>
      <c r="BI17" s="293" t="s">
        <v>404</v>
      </c>
      <c r="BJ17" s="293" t="s">
        <v>402</v>
      </c>
      <c r="BK17" s="311" t="s">
        <v>786</v>
      </c>
    </row>
    <row r="18" spans="1:63" ht="20" customHeight="1">
      <c r="A18" s="292" t="s">
        <v>638</v>
      </c>
      <c r="B18" s="299" t="s">
        <v>639</v>
      </c>
      <c r="C18" s="293" t="s">
        <v>607</v>
      </c>
      <c r="D18" s="293">
        <v>48.5</v>
      </c>
      <c r="E18" s="293">
        <v>109</v>
      </c>
      <c r="F18" s="293">
        <v>19</v>
      </c>
      <c r="G18" s="293" t="s">
        <v>402</v>
      </c>
      <c r="H18" s="293" t="s">
        <v>402</v>
      </c>
      <c r="I18" s="293" t="s">
        <v>404</v>
      </c>
      <c r="J18" s="293" t="s">
        <v>404</v>
      </c>
      <c r="K18" s="293" t="s">
        <v>402</v>
      </c>
      <c r="L18" s="293" t="s">
        <v>404</v>
      </c>
      <c r="M18" s="293" t="s">
        <v>404</v>
      </c>
      <c r="N18" s="293" t="s">
        <v>404</v>
      </c>
      <c r="O18" s="293" t="s">
        <v>404</v>
      </c>
      <c r="P18" s="293" t="s">
        <v>404</v>
      </c>
      <c r="Q18" s="293" t="s">
        <v>404</v>
      </c>
      <c r="R18" s="293" t="s">
        <v>404</v>
      </c>
      <c r="S18" s="293" t="s">
        <v>404</v>
      </c>
      <c r="T18" s="293" t="s">
        <v>404</v>
      </c>
      <c r="U18" s="293" t="s">
        <v>404</v>
      </c>
      <c r="V18" s="293" t="s">
        <v>404</v>
      </c>
      <c r="W18" s="293" t="s">
        <v>404</v>
      </c>
      <c r="X18" s="293" t="s">
        <v>404</v>
      </c>
      <c r="Y18" s="293" t="s">
        <v>404</v>
      </c>
      <c r="Z18" s="293" t="s">
        <v>404</v>
      </c>
      <c r="AA18" s="293" t="s">
        <v>404</v>
      </c>
      <c r="AB18" s="293" t="s">
        <v>404</v>
      </c>
      <c r="AC18" s="293" t="s">
        <v>404</v>
      </c>
      <c r="AD18" s="293" t="s">
        <v>404</v>
      </c>
      <c r="AE18" s="293" t="s">
        <v>404</v>
      </c>
      <c r="AF18" s="293" t="s">
        <v>404</v>
      </c>
      <c r="AG18" s="293" t="s">
        <v>404</v>
      </c>
      <c r="AH18" s="293" t="s">
        <v>404</v>
      </c>
      <c r="AI18" s="293" t="s">
        <v>404</v>
      </c>
      <c r="AJ18" s="293" t="s">
        <v>404</v>
      </c>
      <c r="AK18" s="293" t="s">
        <v>404</v>
      </c>
      <c r="AL18" s="293" t="s">
        <v>402</v>
      </c>
      <c r="AM18" s="293" t="s">
        <v>404</v>
      </c>
      <c r="AN18" s="293" t="s">
        <v>404</v>
      </c>
      <c r="AO18" s="293" t="s">
        <v>404</v>
      </c>
      <c r="AP18" s="293" t="s">
        <v>404</v>
      </c>
      <c r="AQ18" s="293" t="s">
        <v>404</v>
      </c>
      <c r="AR18" s="293" t="s">
        <v>404</v>
      </c>
      <c r="AS18" s="293" t="s">
        <v>404</v>
      </c>
      <c r="AT18" s="293" t="s">
        <v>404</v>
      </c>
      <c r="AU18" s="293" t="s">
        <v>404</v>
      </c>
      <c r="AV18" s="293" t="s">
        <v>404</v>
      </c>
      <c r="AW18" s="293" t="s">
        <v>404</v>
      </c>
      <c r="AX18" s="293" t="s">
        <v>404</v>
      </c>
      <c r="AY18" s="293" t="s">
        <v>404</v>
      </c>
      <c r="AZ18" s="293" t="s">
        <v>404</v>
      </c>
      <c r="BA18" s="293" t="s">
        <v>404</v>
      </c>
      <c r="BB18" s="293" t="s">
        <v>404</v>
      </c>
      <c r="BC18" s="300" t="s">
        <v>402</v>
      </c>
      <c r="BD18" s="293" t="s">
        <v>404</v>
      </c>
      <c r="BE18" s="293" t="s">
        <v>402</v>
      </c>
      <c r="BF18" s="293" t="s">
        <v>404</v>
      </c>
      <c r="BG18" s="293" t="s">
        <v>404</v>
      </c>
      <c r="BH18" s="293" t="s">
        <v>402</v>
      </c>
      <c r="BI18" s="293" t="s">
        <v>404</v>
      </c>
      <c r="BJ18" s="293" t="s">
        <v>402</v>
      </c>
      <c r="BK18" s="311" t="s">
        <v>787</v>
      </c>
    </row>
    <row r="19" spans="1:63" ht="20" customHeight="1">
      <c r="A19" s="292" t="s">
        <v>640</v>
      </c>
      <c r="B19" s="299" t="s">
        <v>641</v>
      </c>
      <c r="C19" s="293" t="s">
        <v>607</v>
      </c>
      <c r="D19" s="293">
        <v>46.5</v>
      </c>
      <c r="E19" s="293">
        <v>106</v>
      </c>
      <c r="F19" s="293">
        <v>15</v>
      </c>
      <c r="G19" s="293" t="s">
        <v>402</v>
      </c>
      <c r="H19" s="293" t="s">
        <v>402</v>
      </c>
      <c r="I19" s="293" t="s">
        <v>404</v>
      </c>
      <c r="J19" s="293" t="s">
        <v>404</v>
      </c>
      <c r="K19" s="293" t="s">
        <v>402</v>
      </c>
      <c r="L19" s="293" t="s">
        <v>404</v>
      </c>
      <c r="M19" s="293" t="s">
        <v>404</v>
      </c>
      <c r="N19" s="293" t="s">
        <v>404</v>
      </c>
      <c r="O19" s="293" t="s">
        <v>404</v>
      </c>
      <c r="P19" s="293" t="s">
        <v>404</v>
      </c>
      <c r="Q19" s="293" t="s">
        <v>404</v>
      </c>
      <c r="R19" s="293" t="s">
        <v>404</v>
      </c>
      <c r="S19" s="293" t="s">
        <v>404</v>
      </c>
      <c r="T19" s="293" t="s">
        <v>404</v>
      </c>
      <c r="U19" s="293" t="s">
        <v>404</v>
      </c>
      <c r="V19" s="293" t="s">
        <v>404</v>
      </c>
      <c r="W19" s="293" t="s">
        <v>404</v>
      </c>
      <c r="X19" s="293" t="s">
        <v>404</v>
      </c>
      <c r="Y19" s="293" t="s">
        <v>404</v>
      </c>
      <c r="Z19" s="293" t="s">
        <v>404</v>
      </c>
      <c r="AA19" s="293" t="s">
        <v>404</v>
      </c>
      <c r="AB19" s="293" t="s">
        <v>404</v>
      </c>
      <c r="AC19" s="293" t="s">
        <v>404</v>
      </c>
      <c r="AD19" s="293" t="s">
        <v>404</v>
      </c>
      <c r="AE19" s="293" t="s">
        <v>404</v>
      </c>
      <c r="AF19" s="293" t="s">
        <v>404</v>
      </c>
      <c r="AG19" s="293" t="s">
        <v>404</v>
      </c>
      <c r="AH19" s="293" t="s">
        <v>404</v>
      </c>
      <c r="AI19" s="293" t="s">
        <v>404</v>
      </c>
      <c r="AJ19" s="293" t="s">
        <v>404</v>
      </c>
      <c r="AK19" s="293" t="s">
        <v>404</v>
      </c>
      <c r="AL19" s="293" t="s">
        <v>402</v>
      </c>
      <c r="AM19" s="293" t="s">
        <v>404</v>
      </c>
      <c r="AN19" s="293" t="s">
        <v>404</v>
      </c>
      <c r="AO19" s="293" t="s">
        <v>404</v>
      </c>
      <c r="AP19" s="293" t="s">
        <v>404</v>
      </c>
      <c r="AQ19" s="293" t="s">
        <v>404</v>
      </c>
      <c r="AR19" s="293" t="s">
        <v>404</v>
      </c>
      <c r="AS19" s="293" t="s">
        <v>404</v>
      </c>
      <c r="AT19" s="293" t="s">
        <v>404</v>
      </c>
      <c r="AU19" s="293" t="s">
        <v>404</v>
      </c>
      <c r="AV19" s="293" t="s">
        <v>404</v>
      </c>
      <c r="AW19" s="293" t="s">
        <v>404</v>
      </c>
      <c r="AX19" s="293" t="s">
        <v>404</v>
      </c>
      <c r="AY19" s="293" t="s">
        <v>404</v>
      </c>
      <c r="AZ19" s="293" t="s">
        <v>402</v>
      </c>
      <c r="BA19" s="293" t="s">
        <v>402</v>
      </c>
      <c r="BB19" s="293" t="s">
        <v>404</v>
      </c>
      <c r="BC19" s="300" t="s">
        <v>402</v>
      </c>
      <c r="BD19" s="293" t="s">
        <v>402</v>
      </c>
      <c r="BE19" s="293" t="s">
        <v>402</v>
      </c>
      <c r="BF19" s="293" t="s">
        <v>404</v>
      </c>
      <c r="BG19" s="293" t="s">
        <v>404</v>
      </c>
      <c r="BH19" s="293" t="s">
        <v>402</v>
      </c>
      <c r="BI19" s="293" t="s">
        <v>404</v>
      </c>
      <c r="BJ19" s="293" t="s">
        <v>402</v>
      </c>
      <c r="BK19" s="310" t="s">
        <v>788</v>
      </c>
    </row>
    <row r="20" spans="1:63" customFormat="1" ht="70">
      <c r="A20" s="292" t="s">
        <v>642</v>
      </c>
      <c r="B20" s="299" t="s">
        <v>643</v>
      </c>
      <c r="C20" s="293" t="s">
        <v>607</v>
      </c>
      <c r="D20" s="293">
        <v>30</v>
      </c>
      <c r="E20" s="293">
        <v>109</v>
      </c>
      <c r="F20" s="293">
        <v>16</v>
      </c>
      <c r="G20" s="293" t="s">
        <v>402</v>
      </c>
      <c r="H20" s="293" t="s">
        <v>402</v>
      </c>
      <c r="I20" s="293" t="s">
        <v>404</v>
      </c>
      <c r="J20" s="293" t="s">
        <v>404</v>
      </c>
      <c r="K20" s="293" t="s">
        <v>404</v>
      </c>
      <c r="L20" s="293" t="s">
        <v>404</v>
      </c>
      <c r="M20" s="293" t="s">
        <v>404</v>
      </c>
      <c r="N20" s="293" t="s">
        <v>404</v>
      </c>
      <c r="O20" s="293" t="s">
        <v>404</v>
      </c>
      <c r="P20" s="293" t="s">
        <v>404</v>
      </c>
      <c r="Q20" s="293" t="s">
        <v>404</v>
      </c>
      <c r="R20" s="293" t="s">
        <v>404</v>
      </c>
      <c r="S20" s="293" t="s">
        <v>404</v>
      </c>
      <c r="T20" s="293" t="s">
        <v>402</v>
      </c>
      <c r="U20" s="293" t="s">
        <v>404</v>
      </c>
      <c r="V20" s="293" t="s">
        <v>404</v>
      </c>
      <c r="W20" s="293" t="s">
        <v>404</v>
      </c>
      <c r="X20" s="293" t="s">
        <v>404</v>
      </c>
      <c r="Y20" s="293" t="s">
        <v>404</v>
      </c>
      <c r="Z20" s="293" t="s">
        <v>404</v>
      </c>
      <c r="AA20" s="293" t="s">
        <v>404</v>
      </c>
      <c r="AB20" s="293" t="s">
        <v>404</v>
      </c>
      <c r="AC20" s="293" t="s">
        <v>404</v>
      </c>
      <c r="AD20" s="293" t="s">
        <v>404</v>
      </c>
      <c r="AE20" s="293" t="s">
        <v>404</v>
      </c>
      <c r="AF20" s="293" t="s">
        <v>404</v>
      </c>
      <c r="AG20" s="293" t="s">
        <v>404</v>
      </c>
      <c r="AH20" s="293" t="s">
        <v>404</v>
      </c>
      <c r="AI20" s="293" t="s">
        <v>404</v>
      </c>
      <c r="AJ20" s="293" t="s">
        <v>404</v>
      </c>
      <c r="AK20" s="293" t="s">
        <v>404</v>
      </c>
      <c r="AL20" s="293" t="s">
        <v>402</v>
      </c>
      <c r="AM20" s="293" t="s">
        <v>404</v>
      </c>
      <c r="AN20" s="293" t="s">
        <v>404</v>
      </c>
      <c r="AO20" s="293" t="s">
        <v>404</v>
      </c>
      <c r="AP20" s="293" t="s">
        <v>404</v>
      </c>
      <c r="AQ20" s="293" t="s">
        <v>404</v>
      </c>
      <c r="AR20" s="293" t="s">
        <v>404</v>
      </c>
      <c r="AS20" s="293" t="s">
        <v>404</v>
      </c>
      <c r="AT20" s="293" t="s">
        <v>404</v>
      </c>
      <c r="AU20" s="293" t="s">
        <v>404</v>
      </c>
      <c r="AV20" s="293" t="s">
        <v>404</v>
      </c>
      <c r="AW20" s="293" t="s">
        <v>404</v>
      </c>
      <c r="AX20" s="293" t="s">
        <v>404</v>
      </c>
      <c r="AY20" s="293" t="s">
        <v>404</v>
      </c>
      <c r="AZ20" s="293" t="s">
        <v>404</v>
      </c>
      <c r="BA20" s="293" t="s">
        <v>404</v>
      </c>
      <c r="BB20" s="293" t="s">
        <v>404</v>
      </c>
      <c r="BC20" s="300" t="s">
        <v>402</v>
      </c>
      <c r="BD20" s="293" t="s">
        <v>402</v>
      </c>
      <c r="BE20" s="293" t="s">
        <v>402</v>
      </c>
      <c r="BF20" s="293" t="s">
        <v>402</v>
      </c>
      <c r="BG20" s="293" t="s">
        <v>404</v>
      </c>
      <c r="BH20" s="293" t="s">
        <v>402</v>
      </c>
      <c r="BI20" s="293" t="s">
        <v>404</v>
      </c>
      <c r="BJ20" s="293" t="s">
        <v>402</v>
      </c>
      <c r="BK20" s="310" t="s">
        <v>789</v>
      </c>
    </row>
    <row r="21" spans="1:63" ht="20" customHeight="1">
      <c r="A21" s="292" t="s">
        <v>644</v>
      </c>
      <c r="B21" s="308" t="s">
        <v>790</v>
      </c>
      <c r="C21" s="293" t="s">
        <v>607</v>
      </c>
      <c r="D21" s="293">
        <v>61</v>
      </c>
      <c r="E21" s="293">
        <v>112</v>
      </c>
      <c r="F21" s="293">
        <v>18</v>
      </c>
      <c r="G21" s="293" t="s">
        <v>404</v>
      </c>
      <c r="H21" s="293" t="s">
        <v>404</v>
      </c>
      <c r="I21" s="293" t="s">
        <v>404</v>
      </c>
      <c r="J21" s="293" t="s">
        <v>404</v>
      </c>
      <c r="K21" s="293" t="s">
        <v>404</v>
      </c>
      <c r="L21" s="293" t="s">
        <v>404</v>
      </c>
      <c r="M21" s="293" t="s">
        <v>404</v>
      </c>
      <c r="N21" s="293" t="s">
        <v>404</v>
      </c>
      <c r="O21" s="293" t="s">
        <v>404</v>
      </c>
      <c r="P21" s="293" t="s">
        <v>404</v>
      </c>
      <c r="Q21" s="293" t="s">
        <v>404</v>
      </c>
      <c r="R21" s="293" t="s">
        <v>404</v>
      </c>
      <c r="S21" s="293" t="s">
        <v>404</v>
      </c>
      <c r="T21" s="293" t="s">
        <v>404</v>
      </c>
      <c r="U21" s="293" t="s">
        <v>404</v>
      </c>
      <c r="V21" s="293" t="s">
        <v>404</v>
      </c>
      <c r="W21" s="293" t="s">
        <v>404</v>
      </c>
      <c r="X21" s="293" t="s">
        <v>404</v>
      </c>
      <c r="Y21" s="293" t="s">
        <v>404</v>
      </c>
      <c r="Z21" s="293" t="s">
        <v>404</v>
      </c>
      <c r="AA21" s="293" t="s">
        <v>404</v>
      </c>
      <c r="AB21" s="293" t="s">
        <v>404</v>
      </c>
      <c r="AC21" s="293" t="s">
        <v>404</v>
      </c>
      <c r="AD21" s="293" t="s">
        <v>404</v>
      </c>
      <c r="AE21" s="293" t="s">
        <v>404</v>
      </c>
      <c r="AF21" s="293" t="s">
        <v>404</v>
      </c>
      <c r="AG21" s="293" t="s">
        <v>404</v>
      </c>
      <c r="AH21" s="293" t="s">
        <v>404</v>
      </c>
      <c r="AI21" s="293" t="s">
        <v>404</v>
      </c>
      <c r="AJ21" s="293" t="s">
        <v>404</v>
      </c>
      <c r="AK21" s="293" t="s">
        <v>404</v>
      </c>
      <c r="AL21" s="293" t="s">
        <v>402</v>
      </c>
      <c r="AM21" s="293" t="s">
        <v>404</v>
      </c>
      <c r="AN21" s="293" t="s">
        <v>404</v>
      </c>
      <c r="AO21" s="293" t="s">
        <v>404</v>
      </c>
      <c r="AP21" s="293" t="s">
        <v>404</v>
      </c>
      <c r="AQ21" s="293" t="s">
        <v>404</v>
      </c>
      <c r="AR21" s="293" t="s">
        <v>404</v>
      </c>
      <c r="AS21" s="293" t="s">
        <v>404</v>
      </c>
      <c r="AT21" s="293" t="s">
        <v>404</v>
      </c>
      <c r="AU21" s="293" t="s">
        <v>404</v>
      </c>
      <c r="AV21" s="293" t="s">
        <v>404</v>
      </c>
      <c r="AW21" s="293" t="s">
        <v>404</v>
      </c>
      <c r="AX21" s="293" t="s">
        <v>404</v>
      </c>
      <c r="AY21" s="293" t="s">
        <v>404</v>
      </c>
      <c r="AZ21" s="293" t="s">
        <v>404</v>
      </c>
      <c r="BA21" s="293" t="s">
        <v>404</v>
      </c>
      <c r="BB21" s="293" t="s">
        <v>74</v>
      </c>
      <c r="BC21" s="300" t="s">
        <v>402</v>
      </c>
      <c r="BD21" s="293" t="s">
        <v>402</v>
      </c>
      <c r="BE21" s="293" t="s">
        <v>404</v>
      </c>
      <c r="BF21" s="293" t="s">
        <v>404</v>
      </c>
      <c r="BG21" s="293" t="s">
        <v>404</v>
      </c>
      <c r="BH21" s="293" t="s">
        <v>404</v>
      </c>
      <c r="BI21" s="293" t="s">
        <v>404</v>
      </c>
      <c r="BJ21" s="293" t="s">
        <v>404</v>
      </c>
      <c r="BK21" s="246" t="s">
        <v>645</v>
      </c>
    </row>
  </sheetData>
  <autoFilter ref="A1:BK11"/>
  <conditionalFormatting sqref="BM3:XFD11 A22:XFD1048576 BL12:XFD21 BL1:XFD2">
    <cfRule type="cellIs" dxfId="30" priority="45" operator="equal">
      <formula>"AB"</formula>
    </cfRule>
    <cfRule type="cellIs" dxfId="29" priority="46" operator="equal">
      <formula>"L"</formula>
    </cfRule>
  </conditionalFormatting>
  <conditionalFormatting sqref="BM3:XFD11 A22:XFD1048576 BL12:XFD21 BL1:XFD2">
    <cfRule type="cellIs" dxfId="28" priority="42" operator="equal">
      <formula>"L"</formula>
    </cfRule>
    <cfRule type="cellIs" dxfId="27" priority="43" operator="equal">
      <formula>"NA"</formula>
    </cfRule>
    <cfRule type="cellIs" dxfId="26" priority="44" operator="equal">
      <formula>"AB"</formula>
    </cfRule>
  </conditionalFormatting>
  <conditionalFormatting sqref="A22:XFD1048576 BL1:XFD21">
    <cfRule type="cellIs" dxfId="25" priority="41" operator="equal">
      <formula>"L"</formula>
    </cfRule>
  </conditionalFormatting>
  <conditionalFormatting sqref="A1:F1">
    <cfRule type="cellIs" dxfId="24" priority="19" operator="equal">
      <formula>"AB"</formula>
    </cfRule>
  </conditionalFormatting>
  <conditionalFormatting sqref="A1:F1">
    <cfRule type="cellIs" dxfId="23" priority="20" operator="equal">
      <formula>"L"</formula>
    </cfRule>
  </conditionalFormatting>
  <conditionalFormatting sqref="A1:F1">
    <cfRule type="cellIs" dxfId="22" priority="21" operator="equal">
      <formula>"L"</formula>
    </cfRule>
  </conditionalFormatting>
  <conditionalFormatting sqref="A1:F1">
    <cfRule type="cellIs" dxfId="21" priority="22" operator="equal">
      <formula>"NA"</formula>
    </cfRule>
  </conditionalFormatting>
  <conditionalFormatting sqref="A1:F1">
    <cfRule type="cellIs" dxfId="20" priority="23" operator="equal">
      <formula>"AB"</formula>
    </cfRule>
  </conditionalFormatting>
  <conditionalFormatting sqref="A1:F1">
    <cfRule type="cellIs" dxfId="19" priority="24" operator="equal">
      <formula>"L"</formula>
    </cfRule>
  </conditionalFormatting>
  <conditionalFormatting sqref="A1:D1">
    <cfRule type="cellIs" dxfId="18" priority="25" operator="equal">
      <formula>"L"</formula>
    </cfRule>
  </conditionalFormatting>
  <conditionalFormatting sqref="BK1">
    <cfRule type="cellIs" dxfId="17" priority="26" operator="equal">
      <formula>"AB"</formula>
    </cfRule>
  </conditionalFormatting>
  <conditionalFormatting sqref="BK1">
    <cfRule type="cellIs" dxfId="16" priority="27" operator="equal">
      <formula>"L"</formula>
    </cfRule>
  </conditionalFormatting>
  <conditionalFormatting sqref="BK1">
    <cfRule type="cellIs" dxfId="15" priority="28" operator="equal">
      <formula>"L"</formula>
    </cfRule>
  </conditionalFormatting>
  <conditionalFormatting sqref="BK1">
    <cfRule type="cellIs" dxfId="14" priority="29" operator="equal">
      <formula>"NA"</formula>
    </cfRule>
  </conditionalFormatting>
  <conditionalFormatting sqref="BK1">
    <cfRule type="cellIs" dxfId="13" priority="30" operator="equal">
      <formula>"AB"</formula>
    </cfRule>
  </conditionalFormatting>
  <conditionalFormatting sqref="BK1">
    <cfRule type="cellIs" dxfId="12" priority="31" operator="equal">
      <formula>"L"</formula>
    </cfRule>
  </conditionalFormatting>
  <conditionalFormatting sqref="BK1">
    <cfRule type="cellIs" dxfId="11" priority="32" operator="equal">
      <formula>"L"</formula>
    </cfRule>
  </conditionalFormatting>
  <conditionalFormatting sqref="A2:A21">
    <cfRule type="cellIs" dxfId="10" priority="15" operator="equal">
      <formula>"L"</formula>
    </cfRule>
  </conditionalFormatting>
  <conditionalFormatting sqref="A2:A21">
    <cfRule type="cellIs" dxfId="9" priority="16" operator="equal">
      <formula>"NA"</formula>
    </cfRule>
  </conditionalFormatting>
  <conditionalFormatting sqref="A2:A21">
    <cfRule type="cellIs" dxfId="8" priority="17" operator="equal">
      <formula>"AB"</formula>
    </cfRule>
  </conditionalFormatting>
  <conditionalFormatting sqref="A2:A21">
    <cfRule type="cellIs" dxfId="7" priority="18" operator="equal">
      <formula>"NA"</formula>
    </cfRule>
  </conditionalFormatting>
  <dataValidations count="1">
    <dataValidation type="list" allowBlank="1" showErrorMessage="1" sqref="G1:BJ21">
      <formula1>"Exceeding,Meeting,Approaching,NA"</formula1>
    </dataValidation>
  </dataValidations>
  <pageMargins left="0.7" right="0.7" top="0.75" bottom="0.75" header="0" footer="0"/>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vt:i4>
      </vt:variant>
    </vt:vector>
  </HeadingPairs>
  <TitlesOfParts>
    <vt:vector size="38" baseType="lpstr">
      <vt:lpstr>Term 2 Attendance</vt:lpstr>
      <vt:lpstr>Signatures</vt:lpstr>
      <vt:lpstr>Gr1to2</vt:lpstr>
      <vt:lpstr>Gr1to2PR Back</vt:lpstr>
      <vt:lpstr>Gr1to2M</vt:lpstr>
      <vt:lpstr>1A</vt:lpstr>
      <vt:lpstr>1B</vt:lpstr>
      <vt:lpstr>2A</vt:lpstr>
      <vt:lpstr>2B</vt:lpstr>
      <vt:lpstr>Gr3</vt:lpstr>
      <vt:lpstr>GR3PR Back</vt:lpstr>
      <vt:lpstr>Gr3M</vt:lpstr>
      <vt:lpstr>Gr3A</vt:lpstr>
      <vt:lpstr>Gr3B</vt:lpstr>
      <vt:lpstr>GR5-8PR Back</vt:lpstr>
      <vt:lpstr>Gr5to8</vt:lpstr>
      <vt:lpstr>Gr5to8M</vt:lpstr>
      <vt:lpstr>4A</vt:lpstr>
      <vt:lpstr>4B</vt:lpstr>
      <vt:lpstr>Gr5A</vt:lpstr>
      <vt:lpstr>Gr5B</vt:lpstr>
      <vt:lpstr>Gr6A</vt:lpstr>
      <vt:lpstr>Gr6B</vt:lpstr>
      <vt:lpstr>Gr7A</vt:lpstr>
      <vt:lpstr>Gr7B</vt:lpstr>
      <vt:lpstr>Gr8A</vt:lpstr>
      <vt:lpstr>Gr8B</vt:lpstr>
      <vt:lpstr>KG</vt:lpstr>
      <vt:lpstr>KGM</vt:lpstr>
      <vt:lpstr>PKG</vt:lpstr>
      <vt:lpstr>KG1A</vt:lpstr>
      <vt:lpstr>KG1B</vt:lpstr>
      <vt:lpstr>KG2A</vt:lpstr>
      <vt:lpstr>KG2B</vt:lpstr>
      <vt:lpstr>Gr1to2!Print_Area</vt:lpstr>
      <vt:lpstr>'Gr3'!Print_Area</vt:lpstr>
      <vt:lpstr>Gr5to8!Print_Area</vt:lpstr>
      <vt:lpstr>KG!Print_Area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GSRISYS</dc:creator>
  <cp:lastModifiedBy>Windows User</cp:lastModifiedBy>
  <cp:lastPrinted>2026-04-05T14:09:35Z</cp:lastPrinted>
  <dcterms:created xsi:type="dcterms:W3CDTF">2023-03-24T14:42:42Z</dcterms:created>
  <dcterms:modified xsi:type="dcterms:W3CDTF">2026-04-05T14:09:59Z</dcterms:modified>
</cp:coreProperties>
</file>